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harts/chart15.xml" ContentType="application/vnd.openxmlformats-officedocument.drawingml.chart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20.xml" ContentType="application/vnd.openxmlformats-officedocument.drawingml.chart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harts/chart25.xml" ContentType="application/vnd.openxmlformats-officedocument.drawingml.chart+xml"/>
  <Override PartName="/xl/drawings/drawing9.xml" ContentType="application/vnd.openxmlformats-officedocument.drawing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topher\Desktop\Career\Websitestuff\websiteportfolio\exceletc\"/>
    </mc:Choice>
  </mc:AlternateContent>
  <bookViews>
    <workbookView xWindow="0" yWindow="0" windowWidth="24000" windowHeight="9735" tabRatio="844"/>
  </bookViews>
  <sheets>
    <sheet name="Profit" sheetId="46" r:id="rId1"/>
    <sheet name="Summary" sheetId="39" r:id="rId2"/>
    <sheet name="Analysis" sheetId="21" r:id="rId3"/>
    <sheet name="FY17 Bucket" sheetId="37" r:id="rId4"/>
    <sheet name="FY17 Individual Analysis" sheetId="38" r:id="rId5"/>
    <sheet name="FY16 Bucket" sheetId="35" r:id="rId6"/>
    <sheet name="FY16 Individual Analysis" sheetId="34" r:id="rId7"/>
    <sheet name="FY15 Bucket" sheetId="19" r:id="rId8"/>
    <sheet name="FY15 Individual Analysis" sheetId="11" r:id="rId9"/>
    <sheet name="FY14 Bucket" sheetId="30" r:id="rId10"/>
    <sheet name="FY14 Individual Analysis" sheetId="31" r:id="rId11"/>
    <sheet name="FY17 DataDump" sheetId="36" r:id="rId12"/>
    <sheet name="FY17 InventoryDump" sheetId="44" r:id="rId13"/>
    <sheet name="FY16 DataDump" sheetId="24" r:id="rId14"/>
    <sheet name="FY16InventoryDump" sheetId="43" r:id="rId15"/>
    <sheet name="FY15 DataDump" sheetId="20" r:id="rId16"/>
    <sheet name="FY15 InventoryDump" sheetId="42" r:id="rId17"/>
    <sheet name="FY14 DataDump" sheetId="29" r:id="rId18"/>
  </sheets>
  <definedNames>
    <definedName name="_xlnm._FilterDatabase" localSheetId="10" hidden="1">'FY14 Individual Analysis'!$A$2:$Q$456</definedName>
    <definedName name="_xlnm._FilterDatabase" localSheetId="8" hidden="1">'FY15 Individual Analysis'!$A$2:$Q$343</definedName>
    <definedName name="_xlnm._FilterDatabase" localSheetId="16" hidden="1">'FY15 InventoryDump'!$A$1:$H$1</definedName>
    <definedName name="_xlnm._FilterDatabase" localSheetId="13" hidden="1">'FY16 DataDump'!$C$1:$C$5000</definedName>
    <definedName name="_xlnm._FilterDatabase" localSheetId="6" hidden="1">'FY16 Individual Analysis'!$A$2:$Q$402</definedName>
    <definedName name="_xlnm._FilterDatabase" localSheetId="14" hidden="1">FY16InventoryDump!$A$1:$H$1</definedName>
    <definedName name="_xlnm._FilterDatabase" localSheetId="11" hidden="1">'FY17 DataDump'!$C$1:$C$5000</definedName>
    <definedName name="_xlnm._FilterDatabase" localSheetId="4" hidden="1">'FY17 Individual Analysis'!$A$2:$Q$401</definedName>
    <definedName name="_xlnm.Extract" localSheetId="6">'FY16 Individual Analysis'!$A$2</definedName>
    <definedName name="_xlnm.Extract" localSheetId="4">'FY17 Individual Analysis'!$A$2</definedName>
  </definedNames>
  <calcPr calcId="152511"/>
</workbook>
</file>

<file path=xl/calcChain.xml><?xml version="1.0" encoding="utf-8"?>
<calcChain xmlns="http://schemas.openxmlformats.org/spreadsheetml/2006/main">
  <c r="D132" i="30" l="1"/>
  <c r="C132" i="30"/>
  <c r="D131" i="30"/>
  <c r="C131" i="30"/>
  <c r="D130" i="30"/>
  <c r="C130" i="30"/>
  <c r="D129" i="30"/>
  <c r="C129" i="30"/>
  <c r="D128" i="30"/>
  <c r="C128" i="30"/>
  <c r="D127" i="30"/>
  <c r="C127" i="30"/>
  <c r="D126" i="30"/>
  <c r="C126" i="30"/>
  <c r="D125" i="30"/>
  <c r="C125" i="30"/>
  <c r="D124" i="30"/>
  <c r="C124" i="30"/>
  <c r="D123" i="30"/>
  <c r="C123" i="30"/>
  <c r="D122" i="30"/>
  <c r="C122" i="30"/>
  <c r="D121" i="30"/>
  <c r="C121" i="30"/>
  <c r="D132" i="19"/>
  <c r="C132" i="19"/>
  <c r="D131" i="19"/>
  <c r="C131" i="19"/>
  <c r="D130" i="19"/>
  <c r="C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23" i="19"/>
  <c r="C123" i="19"/>
  <c r="D122" i="19"/>
  <c r="C122" i="19"/>
  <c r="D121" i="19"/>
  <c r="C121" i="19"/>
  <c r="D132" i="35"/>
  <c r="C132" i="35"/>
  <c r="D131" i="35"/>
  <c r="C131" i="35"/>
  <c r="D130" i="35"/>
  <c r="C130" i="35"/>
  <c r="D129" i="35"/>
  <c r="C129" i="35"/>
  <c r="D128" i="35"/>
  <c r="C128" i="35"/>
  <c r="D127" i="35"/>
  <c r="C127" i="35"/>
  <c r="D126" i="35"/>
  <c r="C126" i="35"/>
  <c r="D125" i="35"/>
  <c r="C125" i="35"/>
  <c r="D124" i="35"/>
  <c r="C124" i="35"/>
  <c r="D123" i="35"/>
  <c r="C123" i="35"/>
  <c r="D122" i="35"/>
  <c r="C122" i="35"/>
  <c r="D121" i="35"/>
  <c r="C121" i="35"/>
  <c r="D132" i="37"/>
  <c r="C132" i="37"/>
  <c r="D131" i="37"/>
  <c r="C131" i="37"/>
  <c r="D130" i="37"/>
  <c r="C130" i="37"/>
  <c r="D129" i="37"/>
  <c r="C129" i="37"/>
  <c r="D128" i="37"/>
  <c r="C128" i="37"/>
  <c r="D127" i="37"/>
  <c r="C127" i="37"/>
  <c r="D126" i="37"/>
  <c r="C126" i="37"/>
  <c r="D125" i="37"/>
  <c r="C125" i="37"/>
  <c r="D124" i="37"/>
  <c r="C124" i="37"/>
  <c r="D123" i="37"/>
  <c r="C123" i="37"/>
  <c r="D122" i="37"/>
  <c r="C122" i="37"/>
  <c r="D121" i="37"/>
  <c r="C121" i="37"/>
  <c r="P132" i="46"/>
  <c r="J132" i="46"/>
  <c r="D132" i="46"/>
  <c r="P131" i="46"/>
  <c r="J131" i="46"/>
  <c r="D131" i="46"/>
  <c r="P130" i="46"/>
  <c r="J130" i="46"/>
  <c r="D130" i="46"/>
  <c r="P129" i="46"/>
  <c r="J129" i="46"/>
  <c r="D129" i="46"/>
  <c r="P128" i="46"/>
  <c r="J128" i="46"/>
  <c r="D128" i="46"/>
  <c r="P127" i="46"/>
  <c r="J127" i="46"/>
  <c r="D127" i="46"/>
  <c r="P126" i="46"/>
  <c r="J126" i="46"/>
  <c r="D126" i="46"/>
  <c r="P125" i="46"/>
  <c r="J125" i="46"/>
  <c r="D125" i="46"/>
  <c r="P124" i="46"/>
  <c r="J124" i="46"/>
  <c r="D124" i="46"/>
  <c r="P123" i="46"/>
  <c r="J123" i="46"/>
  <c r="D123" i="46"/>
  <c r="P122" i="46"/>
  <c r="J122" i="46"/>
  <c r="P121" i="46"/>
  <c r="J121" i="46"/>
  <c r="D121" i="46"/>
  <c r="D106" i="30"/>
  <c r="C106" i="30"/>
  <c r="D105" i="30"/>
  <c r="C105" i="30"/>
  <c r="D104" i="30"/>
  <c r="C104" i="30"/>
  <c r="D103" i="30"/>
  <c r="C103" i="30"/>
  <c r="D102" i="30"/>
  <c r="C102" i="30"/>
  <c r="D101" i="30"/>
  <c r="C101" i="30"/>
  <c r="D100" i="30"/>
  <c r="C100" i="30"/>
  <c r="D99" i="30"/>
  <c r="C99" i="30"/>
  <c r="D98" i="30"/>
  <c r="C98" i="30"/>
  <c r="D97" i="30"/>
  <c r="C97" i="30"/>
  <c r="D96" i="30"/>
  <c r="C96" i="30"/>
  <c r="D95" i="30"/>
  <c r="C95" i="30"/>
  <c r="D106" i="19"/>
  <c r="C106" i="19"/>
  <c r="D105" i="19"/>
  <c r="C105" i="19"/>
  <c r="D104" i="19"/>
  <c r="C104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D106" i="35"/>
  <c r="C106" i="35"/>
  <c r="D105" i="35"/>
  <c r="C105" i="35"/>
  <c r="D104" i="35"/>
  <c r="C104" i="35"/>
  <c r="D103" i="35"/>
  <c r="C103" i="35"/>
  <c r="D102" i="35"/>
  <c r="C102" i="35"/>
  <c r="D101" i="35"/>
  <c r="C101" i="35"/>
  <c r="D100" i="35"/>
  <c r="C100" i="35"/>
  <c r="D99" i="35"/>
  <c r="C99" i="35"/>
  <c r="D98" i="35"/>
  <c r="C98" i="35"/>
  <c r="D97" i="35"/>
  <c r="C97" i="35"/>
  <c r="D96" i="35"/>
  <c r="C96" i="35"/>
  <c r="D95" i="35"/>
  <c r="C95" i="35"/>
  <c r="D106" i="37"/>
  <c r="C106" i="37"/>
  <c r="D105" i="37"/>
  <c r="C105" i="37"/>
  <c r="D104" i="37"/>
  <c r="C104" i="37"/>
  <c r="D103" i="37"/>
  <c r="C103" i="37"/>
  <c r="D102" i="37"/>
  <c r="C102" i="37"/>
  <c r="D101" i="37"/>
  <c r="C101" i="37"/>
  <c r="D100" i="37"/>
  <c r="C100" i="37"/>
  <c r="D99" i="37"/>
  <c r="C99" i="37"/>
  <c r="D98" i="37"/>
  <c r="C98" i="37"/>
  <c r="D97" i="37"/>
  <c r="C97" i="37"/>
  <c r="D96" i="37"/>
  <c r="C96" i="37"/>
  <c r="D95" i="37"/>
  <c r="C95" i="37"/>
  <c r="P106" i="46"/>
  <c r="J106" i="46"/>
  <c r="D106" i="46"/>
  <c r="P105" i="46"/>
  <c r="J105" i="46"/>
  <c r="D105" i="46"/>
  <c r="P104" i="46"/>
  <c r="J104" i="46"/>
  <c r="D104" i="46"/>
  <c r="P103" i="46"/>
  <c r="J103" i="46"/>
  <c r="D103" i="46"/>
  <c r="P102" i="46"/>
  <c r="J102" i="46"/>
  <c r="D102" i="46"/>
  <c r="P101" i="46"/>
  <c r="J101" i="46"/>
  <c r="D101" i="46"/>
  <c r="P100" i="46"/>
  <c r="J100" i="46"/>
  <c r="D100" i="46"/>
  <c r="P99" i="46"/>
  <c r="J99" i="46"/>
  <c r="D99" i="46"/>
  <c r="P98" i="46"/>
  <c r="J98" i="46"/>
  <c r="D98" i="46"/>
  <c r="P97" i="46"/>
  <c r="J97" i="46"/>
  <c r="D97" i="46"/>
  <c r="P96" i="46"/>
  <c r="J96" i="46"/>
  <c r="P95" i="46"/>
  <c r="J95" i="46"/>
  <c r="D95" i="46"/>
  <c r="D80" i="30"/>
  <c r="C80" i="30"/>
  <c r="D79" i="30"/>
  <c r="C79" i="30"/>
  <c r="D78" i="30"/>
  <c r="C78" i="30"/>
  <c r="D77" i="30"/>
  <c r="C77" i="30"/>
  <c r="D76" i="30"/>
  <c r="C76" i="30"/>
  <c r="D75" i="30"/>
  <c r="C75" i="30"/>
  <c r="D74" i="30"/>
  <c r="C74" i="30"/>
  <c r="D73" i="30"/>
  <c r="C73" i="30"/>
  <c r="D72" i="30"/>
  <c r="C72" i="30"/>
  <c r="D71" i="30"/>
  <c r="C71" i="30"/>
  <c r="D70" i="30"/>
  <c r="C70" i="30"/>
  <c r="D69" i="30"/>
  <c r="C69" i="30"/>
  <c r="D80" i="19"/>
  <c r="C80" i="19"/>
  <c r="D79" i="19"/>
  <c r="C79" i="19"/>
  <c r="D78" i="19"/>
  <c r="C78" i="19"/>
  <c r="D77" i="19"/>
  <c r="C77" i="19"/>
  <c r="D76" i="19"/>
  <c r="C76" i="19"/>
  <c r="D75" i="19"/>
  <c r="C75" i="19"/>
  <c r="D74" i="19"/>
  <c r="C74" i="19"/>
  <c r="D73" i="19"/>
  <c r="C73" i="19"/>
  <c r="D72" i="19"/>
  <c r="C72" i="19"/>
  <c r="D71" i="19"/>
  <c r="C71" i="19"/>
  <c r="D70" i="19"/>
  <c r="C70" i="19"/>
  <c r="D69" i="19"/>
  <c r="C69" i="19"/>
  <c r="D80" i="35"/>
  <c r="C80" i="35"/>
  <c r="D79" i="35"/>
  <c r="C79" i="35"/>
  <c r="D78" i="35"/>
  <c r="C78" i="35"/>
  <c r="D77" i="35"/>
  <c r="C77" i="35"/>
  <c r="D76" i="35"/>
  <c r="C76" i="35"/>
  <c r="D75" i="35"/>
  <c r="C75" i="35"/>
  <c r="D74" i="35"/>
  <c r="C74" i="35"/>
  <c r="D73" i="35"/>
  <c r="C73" i="35"/>
  <c r="D72" i="35"/>
  <c r="C72" i="35"/>
  <c r="D71" i="35"/>
  <c r="C71" i="35"/>
  <c r="D70" i="35"/>
  <c r="C70" i="35"/>
  <c r="D69" i="35"/>
  <c r="C69" i="35"/>
  <c r="D80" i="37"/>
  <c r="C80" i="37"/>
  <c r="D79" i="37"/>
  <c r="C79" i="37"/>
  <c r="D78" i="37"/>
  <c r="C78" i="37"/>
  <c r="D77" i="37"/>
  <c r="C77" i="37"/>
  <c r="D76" i="37"/>
  <c r="C76" i="37"/>
  <c r="D75" i="37"/>
  <c r="C75" i="37"/>
  <c r="D74" i="37"/>
  <c r="C74" i="37"/>
  <c r="D73" i="37"/>
  <c r="C73" i="37"/>
  <c r="D72" i="37"/>
  <c r="C72" i="37"/>
  <c r="D71" i="37"/>
  <c r="C71" i="37"/>
  <c r="D70" i="37"/>
  <c r="C70" i="37"/>
  <c r="D69" i="37"/>
  <c r="C69" i="37"/>
  <c r="P80" i="46"/>
  <c r="J80" i="46"/>
  <c r="D80" i="46"/>
  <c r="P79" i="46"/>
  <c r="J79" i="46"/>
  <c r="D79" i="46"/>
  <c r="P78" i="46"/>
  <c r="J78" i="46"/>
  <c r="D78" i="46"/>
  <c r="P77" i="46"/>
  <c r="J77" i="46"/>
  <c r="D77" i="46"/>
  <c r="P76" i="46"/>
  <c r="J76" i="46"/>
  <c r="D76" i="46"/>
  <c r="P75" i="46"/>
  <c r="J75" i="46"/>
  <c r="D75" i="46"/>
  <c r="P74" i="46"/>
  <c r="J74" i="46"/>
  <c r="D74" i="46"/>
  <c r="P73" i="46"/>
  <c r="J73" i="46"/>
  <c r="D73" i="46"/>
  <c r="P72" i="46"/>
  <c r="J72" i="46"/>
  <c r="D72" i="46"/>
  <c r="P71" i="46"/>
  <c r="J71" i="46"/>
  <c r="D71" i="46"/>
  <c r="P70" i="46"/>
  <c r="J70" i="46"/>
  <c r="P69" i="46"/>
  <c r="J69" i="46"/>
  <c r="D69" i="46"/>
  <c r="D67" i="30"/>
  <c r="C67" i="30"/>
  <c r="D66" i="30"/>
  <c r="C66" i="30"/>
  <c r="D65" i="30"/>
  <c r="C65" i="30"/>
  <c r="D64" i="30"/>
  <c r="C64" i="30"/>
  <c r="D63" i="30"/>
  <c r="C63" i="30"/>
  <c r="D62" i="30"/>
  <c r="C62" i="30"/>
  <c r="D61" i="30"/>
  <c r="C61" i="30"/>
  <c r="D60" i="30"/>
  <c r="C60" i="30"/>
  <c r="D59" i="30"/>
  <c r="C59" i="30"/>
  <c r="D58" i="30"/>
  <c r="C58" i="30"/>
  <c r="D57" i="30"/>
  <c r="C57" i="30"/>
  <c r="D56" i="30"/>
  <c r="C56" i="30"/>
  <c r="D67" i="19"/>
  <c r="C67" i="19"/>
  <c r="D66" i="19"/>
  <c r="C66" i="19"/>
  <c r="D65" i="19"/>
  <c r="C65" i="19"/>
  <c r="D64" i="19"/>
  <c r="C64" i="19"/>
  <c r="D63" i="19"/>
  <c r="C63" i="19"/>
  <c r="D62" i="19"/>
  <c r="C62" i="19"/>
  <c r="D61" i="19"/>
  <c r="C61" i="19"/>
  <c r="D60" i="19"/>
  <c r="C60" i="19"/>
  <c r="D59" i="19"/>
  <c r="C59" i="19"/>
  <c r="D58" i="19"/>
  <c r="C58" i="19"/>
  <c r="D57" i="19"/>
  <c r="C57" i="19"/>
  <c r="D56" i="19"/>
  <c r="C56" i="19"/>
  <c r="D67" i="35"/>
  <c r="C67" i="35"/>
  <c r="D66" i="35"/>
  <c r="C66" i="35"/>
  <c r="D65" i="35"/>
  <c r="C65" i="35"/>
  <c r="D64" i="35"/>
  <c r="C64" i="35"/>
  <c r="D63" i="35"/>
  <c r="C63" i="35"/>
  <c r="D62" i="35"/>
  <c r="C62" i="35"/>
  <c r="D61" i="35"/>
  <c r="C61" i="35"/>
  <c r="D60" i="35"/>
  <c r="C60" i="35"/>
  <c r="D59" i="35"/>
  <c r="C59" i="35"/>
  <c r="D58" i="35"/>
  <c r="C58" i="35"/>
  <c r="D57" i="35"/>
  <c r="C57" i="35"/>
  <c r="D56" i="35"/>
  <c r="C56" i="35"/>
  <c r="D67" i="37"/>
  <c r="C67" i="37"/>
  <c r="D66" i="37"/>
  <c r="C66" i="37"/>
  <c r="D65" i="37"/>
  <c r="C65" i="37"/>
  <c r="D64" i="37"/>
  <c r="C64" i="37"/>
  <c r="D63" i="37"/>
  <c r="C63" i="37"/>
  <c r="D62" i="37"/>
  <c r="C62" i="37"/>
  <c r="D61" i="37"/>
  <c r="C61" i="37"/>
  <c r="D60" i="37"/>
  <c r="C60" i="37"/>
  <c r="D59" i="37"/>
  <c r="C59" i="37"/>
  <c r="D58" i="37"/>
  <c r="C58" i="37"/>
  <c r="D57" i="37"/>
  <c r="C57" i="37"/>
  <c r="D56" i="37"/>
  <c r="C56" i="37"/>
  <c r="P67" i="46"/>
  <c r="J67" i="46"/>
  <c r="D67" i="46"/>
  <c r="P66" i="46"/>
  <c r="J66" i="46"/>
  <c r="D66" i="46"/>
  <c r="P65" i="46"/>
  <c r="J65" i="46"/>
  <c r="D65" i="46"/>
  <c r="P64" i="46"/>
  <c r="J64" i="46"/>
  <c r="D64" i="46"/>
  <c r="P63" i="46"/>
  <c r="J63" i="46"/>
  <c r="D63" i="46"/>
  <c r="P62" i="46"/>
  <c r="J62" i="46"/>
  <c r="D62" i="46"/>
  <c r="P61" i="46"/>
  <c r="J61" i="46"/>
  <c r="D61" i="46"/>
  <c r="P60" i="46"/>
  <c r="J60" i="46"/>
  <c r="D60" i="46"/>
  <c r="P59" i="46"/>
  <c r="J59" i="46"/>
  <c r="D59" i="46"/>
  <c r="P58" i="46"/>
  <c r="J58" i="46"/>
  <c r="D58" i="46"/>
  <c r="P57" i="46"/>
  <c r="J57" i="46"/>
  <c r="P56" i="46"/>
  <c r="J56" i="46"/>
  <c r="D56" i="46"/>
  <c r="D54" i="30"/>
  <c r="C54" i="30"/>
  <c r="D53" i="30"/>
  <c r="C53" i="30"/>
  <c r="D52" i="30"/>
  <c r="C52" i="30"/>
  <c r="D51" i="30"/>
  <c r="C51" i="30"/>
  <c r="D50" i="30"/>
  <c r="C50" i="30"/>
  <c r="D49" i="30"/>
  <c r="C49" i="30"/>
  <c r="D48" i="30"/>
  <c r="C48" i="30"/>
  <c r="D47" i="30"/>
  <c r="C47" i="30"/>
  <c r="D46" i="30"/>
  <c r="C46" i="30"/>
  <c r="D45" i="30"/>
  <c r="C45" i="30"/>
  <c r="D44" i="30"/>
  <c r="C44" i="30"/>
  <c r="D43" i="30"/>
  <c r="C43" i="30"/>
  <c r="D54" i="19"/>
  <c r="C54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D45" i="19"/>
  <c r="C45" i="19"/>
  <c r="D44" i="19"/>
  <c r="C44" i="19"/>
  <c r="D43" i="19"/>
  <c r="C43" i="19"/>
  <c r="D54" i="35"/>
  <c r="C54" i="35"/>
  <c r="D53" i="35"/>
  <c r="C53" i="35"/>
  <c r="D52" i="35"/>
  <c r="C52" i="35"/>
  <c r="D51" i="35"/>
  <c r="C51" i="35"/>
  <c r="D50" i="35"/>
  <c r="C50" i="35"/>
  <c r="D49" i="35"/>
  <c r="C49" i="35"/>
  <c r="D48" i="35"/>
  <c r="C48" i="35"/>
  <c r="D47" i="35"/>
  <c r="C47" i="35"/>
  <c r="D46" i="35"/>
  <c r="C46" i="35"/>
  <c r="D45" i="35"/>
  <c r="C45" i="35"/>
  <c r="D44" i="35"/>
  <c r="C44" i="35"/>
  <c r="D43" i="35"/>
  <c r="C43" i="35"/>
  <c r="D54" i="37"/>
  <c r="C54" i="37"/>
  <c r="D53" i="37"/>
  <c r="C53" i="37"/>
  <c r="D52" i="37"/>
  <c r="C52" i="37"/>
  <c r="D51" i="37"/>
  <c r="C51" i="37"/>
  <c r="D50" i="37"/>
  <c r="C50" i="37"/>
  <c r="D49" i="37"/>
  <c r="C49" i="37"/>
  <c r="D48" i="37"/>
  <c r="C48" i="37"/>
  <c r="D47" i="37"/>
  <c r="C47" i="37"/>
  <c r="D46" i="37"/>
  <c r="C46" i="37"/>
  <c r="D45" i="37"/>
  <c r="C45" i="37"/>
  <c r="D44" i="37"/>
  <c r="C44" i="37"/>
  <c r="D43" i="37"/>
  <c r="C43" i="37"/>
  <c r="P54" i="46"/>
  <c r="J54" i="46"/>
  <c r="D54" i="46"/>
  <c r="P53" i="46"/>
  <c r="J53" i="46"/>
  <c r="D53" i="46"/>
  <c r="P52" i="46"/>
  <c r="J52" i="46"/>
  <c r="D52" i="46"/>
  <c r="P51" i="46"/>
  <c r="J51" i="46"/>
  <c r="D51" i="46"/>
  <c r="P50" i="46"/>
  <c r="J50" i="46"/>
  <c r="D50" i="46"/>
  <c r="P49" i="46"/>
  <c r="J49" i="46"/>
  <c r="D49" i="46"/>
  <c r="P48" i="46"/>
  <c r="J48" i="46"/>
  <c r="D48" i="46"/>
  <c r="P47" i="46"/>
  <c r="J47" i="46"/>
  <c r="D47" i="46"/>
  <c r="P46" i="46"/>
  <c r="J46" i="46"/>
  <c r="D46" i="46"/>
  <c r="P45" i="46"/>
  <c r="J45" i="46"/>
  <c r="D45" i="46"/>
  <c r="P44" i="46"/>
  <c r="J44" i="46"/>
  <c r="P43" i="46"/>
  <c r="J43" i="46"/>
  <c r="D43" i="46"/>
  <c r="D41" i="30"/>
  <c r="C41" i="30"/>
  <c r="D40" i="30"/>
  <c r="C40" i="30"/>
  <c r="D39" i="30"/>
  <c r="C39" i="30"/>
  <c r="D38" i="30"/>
  <c r="C38" i="30"/>
  <c r="D37" i="30"/>
  <c r="C37" i="30"/>
  <c r="D36" i="30"/>
  <c r="C36" i="30"/>
  <c r="D35" i="30"/>
  <c r="C35" i="30"/>
  <c r="D34" i="30"/>
  <c r="C34" i="30"/>
  <c r="D33" i="30"/>
  <c r="C33" i="30"/>
  <c r="D32" i="30"/>
  <c r="C32" i="30"/>
  <c r="D31" i="30"/>
  <c r="C31" i="30"/>
  <c r="D30" i="30"/>
  <c r="C30" i="30"/>
  <c r="D41" i="19"/>
  <c r="C41" i="19"/>
  <c r="D40" i="19"/>
  <c r="C40" i="19"/>
  <c r="D39" i="19"/>
  <c r="C39" i="19"/>
  <c r="D38" i="19"/>
  <c r="C38" i="19"/>
  <c r="D37" i="19"/>
  <c r="C37" i="19"/>
  <c r="D36" i="19"/>
  <c r="C36" i="19"/>
  <c r="D35" i="19"/>
  <c r="C35" i="19"/>
  <c r="D34" i="19"/>
  <c r="C34" i="19"/>
  <c r="D33" i="19"/>
  <c r="C33" i="19"/>
  <c r="D32" i="19"/>
  <c r="C32" i="19"/>
  <c r="D31" i="19"/>
  <c r="C31" i="19"/>
  <c r="D30" i="19"/>
  <c r="C30" i="19"/>
  <c r="D41" i="35"/>
  <c r="C41" i="35"/>
  <c r="D40" i="35"/>
  <c r="C40" i="35"/>
  <c r="D39" i="35"/>
  <c r="C39" i="35"/>
  <c r="D38" i="35"/>
  <c r="C38" i="35"/>
  <c r="D37" i="35"/>
  <c r="C37" i="35"/>
  <c r="D36" i="35"/>
  <c r="C36" i="35"/>
  <c r="D35" i="35"/>
  <c r="C35" i="35"/>
  <c r="D34" i="35"/>
  <c r="C34" i="35"/>
  <c r="D33" i="35"/>
  <c r="C33" i="35"/>
  <c r="D32" i="35"/>
  <c r="C32" i="35"/>
  <c r="D31" i="35"/>
  <c r="C31" i="35"/>
  <c r="D30" i="35"/>
  <c r="C30" i="35"/>
  <c r="D41" i="37"/>
  <c r="C41" i="37"/>
  <c r="D40" i="37"/>
  <c r="C40" i="37"/>
  <c r="D39" i="37"/>
  <c r="C39" i="37"/>
  <c r="D38" i="37"/>
  <c r="C38" i="37"/>
  <c r="D37" i="37"/>
  <c r="C37" i="37"/>
  <c r="D36" i="37"/>
  <c r="C36" i="37"/>
  <c r="D35" i="37"/>
  <c r="C35" i="37"/>
  <c r="D34" i="37"/>
  <c r="C34" i="37"/>
  <c r="D33" i="37"/>
  <c r="C33" i="37"/>
  <c r="D32" i="37"/>
  <c r="C32" i="37"/>
  <c r="D31" i="37"/>
  <c r="C31" i="37"/>
  <c r="D30" i="37"/>
  <c r="C30" i="37"/>
  <c r="P41" i="46"/>
  <c r="J41" i="46"/>
  <c r="D41" i="46"/>
  <c r="P40" i="46"/>
  <c r="J40" i="46"/>
  <c r="D40" i="46"/>
  <c r="P39" i="46"/>
  <c r="J39" i="46"/>
  <c r="D39" i="46"/>
  <c r="P38" i="46"/>
  <c r="J38" i="46"/>
  <c r="D38" i="46"/>
  <c r="P37" i="46"/>
  <c r="J37" i="46"/>
  <c r="D37" i="46"/>
  <c r="P36" i="46"/>
  <c r="J36" i="46"/>
  <c r="D36" i="46"/>
  <c r="P35" i="46"/>
  <c r="J35" i="46"/>
  <c r="D35" i="46"/>
  <c r="P34" i="46"/>
  <c r="J34" i="46"/>
  <c r="D34" i="46"/>
  <c r="P33" i="46"/>
  <c r="J33" i="46"/>
  <c r="D33" i="46"/>
  <c r="P32" i="46"/>
  <c r="J32" i="46"/>
  <c r="D32" i="46"/>
  <c r="P31" i="46"/>
  <c r="J31" i="46"/>
  <c r="P30" i="46"/>
  <c r="J30" i="46"/>
  <c r="D30" i="46"/>
  <c r="D28" i="30"/>
  <c r="C28" i="30"/>
  <c r="D27" i="30"/>
  <c r="C27" i="30"/>
  <c r="D26" i="30"/>
  <c r="C26" i="30"/>
  <c r="D25" i="30"/>
  <c r="C25" i="30"/>
  <c r="D24" i="30"/>
  <c r="C24" i="30"/>
  <c r="D23" i="30"/>
  <c r="C23" i="30"/>
  <c r="D22" i="30"/>
  <c r="C22" i="30"/>
  <c r="D21" i="30"/>
  <c r="C21" i="30"/>
  <c r="D20" i="30"/>
  <c r="C20" i="30"/>
  <c r="D19" i="30"/>
  <c r="C19" i="30"/>
  <c r="D18" i="30"/>
  <c r="C18" i="30"/>
  <c r="D17" i="30"/>
  <c r="C17" i="30"/>
  <c r="D28" i="19"/>
  <c r="C28" i="19"/>
  <c r="D27" i="19"/>
  <c r="C27" i="19"/>
  <c r="D26" i="19"/>
  <c r="C26" i="19"/>
  <c r="D25" i="19"/>
  <c r="C25" i="19"/>
  <c r="D24" i="19"/>
  <c r="C24" i="19"/>
  <c r="D23" i="19"/>
  <c r="C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28" i="35"/>
  <c r="C28" i="35"/>
  <c r="D27" i="35"/>
  <c r="C27" i="35"/>
  <c r="D26" i="35"/>
  <c r="C26" i="35"/>
  <c r="D25" i="35"/>
  <c r="C25" i="35"/>
  <c r="D24" i="35"/>
  <c r="C24" i="35"/>
  <c r="D23" i="35"/>
  <c r="C23" i="35"/>
  <c r="D22" i="35"/>
  <c r="C22" i="35"/>
  <c r="D21" i="35"/>
  <c r="C21" i="35"/>
  <c r="D20" i="35"/>
  <c r="C20" i="35"/>
  <c r="D19" i="35"/>
  <c r="C19" i="35"/>
  <c r="D18" i="35"/>
  <c r="C18" i="35"/>
  <c r="D17" i="35"/>
  <c r="C17" i="35"/>
  <c r="D28" i="37"/>
  <c r="C28" i="37"/>
  <c r="D27" i="37"/>
  <c r="C27" i="37"/>
  <c r="D26" i="37"/>
  <c r="C26" i="37"/>
  <c r="D25" i="37"/>
  <c r="C25" i="37"/>
  <c r="D24" i="37"/>
  <c r="C24" i="37"/>
  <c r="D23" i="37"/>
  <c r="C23" i="37"/>
  <c r="D22" i="37"/>
  <c r="C22" i="37"/>
  <c r="D21" i="37"/>
  <c r="C21" i="37"/>
  <c r="D20" i="37"/>
  <c r="C20" i="37"/>
  <c r="D19" i="37"/>
  <c r="C19" i="37"/>
  <c r="D18" i="37"/>
  <c r="C18" i="37"/>
  <c r="D17" i="37"/>
  <c r="C17" i="37"/>
  <c r="P28" i="46"/>
  <c r="J28" i="46"/>
  <c r="D28" i="46"/>
  <c r="P27" i="46"/>
  <c r="J27" i="46"/>
  <c r="D27" i="46"/>
  <c r="P26" i="46"/>
  <c r="J26" i="46"/>
  <c r="D26" i="46"/>
  <c r="P25" i="46"/>
  <c r="J25" i="46"/>
  <c r="D25" i="46"/>
  <c r="P24" i="46"/>
  <c r="J24" i="46"/>
  <c r="D24" i="46"/>
  <c r="P23" i="46"/>
  <c r="J23" i="46"/>
  <c r="D23" i="46"/>
  <c r="P22" i="46"/>
  <c r="J22" i="46"/>
  <c r="D22" i="46"/>
  <c r="P21" i="46"/>
  <c r="J21" i="46"/>
  <c r="D21" i="46"/>
  <c r="P20" i="46"/>
  <c r="J20" i="46"/>
  <c r="D20" i="46"/>
  <c r="P19" i="46"/>
  <c r="J19" i="46"/>
  <c r="D19" i="46"/>
  <c r="P18" i="46"/>
  <c r="J18" i="46"/>
  <c r="P17" i="46"/>
  <c r="J17" i="46"/>
  <c r="D17" i="46"/>
  <c r="D15" i="30"/>
  <c r="C15" i="30"/>
  <c r="D14" i="30"/>
  <c r="C14" i="30"/>
  <c r="D13" i="30"/>
  <c r="C13" i="30"/>
  <c r="D12" i="30"/>
  <c r="C12" i="30"/>
  <c r="D11" i="30"/>
  <c r="C11" i="30"/>
  <c r="D10" i="30"/>
  <c r="C10" i="30"/>
  <c r="D9" i="30"/>
  <c r="C9" i="30"/>
  <c r="D8" i="30"/>
  <c r="C8" i="30"/>
  <c r="D7" i="30"/>
  <c r="C7" i="30"/>
  <c r="D6" i="30"/>
  <c r="C6" i="30"/>
  <c r="D5" i="30"/>
  <c r="C5" i="30"/>
  <c r="D4" i="30"/>
  <c r="C4" i="30"/>
  <c r="D15" i="19"/>
  <c r="C15" i="19"/>
  <c r="D14" i="19"/>
  <c r="C14" i="19"/>
  <c r="D13" i="19"/>
  <c r="C13" i="19"/>
  <c r="D12" i="19"/>
  <c r="C12" i="19"/>
  <c r="D11" i="19"/>
  <c r="C11" i="19"/>
  <c r="D10" i="19"/>
  <c r="C10" i="19"/>
  <c r="D9" i="19"/>
  <c r="C9" i="19"/>
  <c r="D8" i="19"/>
  <c r="C8" i="19"/>
  <c r="D7" i="19"/>
  <c r="C7" i="19"/>
  <c r="D6" i="19"/>
  <c r="C6" i="19"/>
  <c r="D5" i="19"/>
  <c r="C5" i="19"/>
  <c r="D4" i="19"/>
  <c r="C4" i="19"/>
  <c r="D15" i="35"/>
  <c r="C15" i="35"/>
  <c r="D14" i="35"/>
  <c r="C14" i="35"/>
  <c r="D13" i="35"/>
  <c r="C13" i="35"/>
  <c r="D12" i="35"/>
  <c r="C12" i="35"/>
  <c r="D11" i="35"/>
  <c r="C11" i="35"/>
  <c r="D10" i="35"/>
  <c r="C10" i="35"/>
  <c r="D9" i="35"/>
  <c r="C9" i="35"/>
  <c r="D8" i="35"/>
  <c r="C8" i="35"/>
  <c r="D7" i="35"/>
  <c r="C7" i="35"/>
  <c r="D6" i="35"/>
  <c r="C6" i="35"/>
  <c r="D5" i="35"/>
  <c r="C5" i="35"/>
  <c r="D4" i="35"/>
  <c r="C4" i="35"/>
  <c r="D15" i="37"/>
  <c r="C15" i="37"/>
  <c r="D14" i="37"/>
  <c r="C14" i="37"/>
  <c r="D13" i="37"/>
  <c r="C13" i="37"/>
  <c r="D12" i="37"/>
  <c r="C12" i="37"/>
  <c r="D11" i="37"/>
  <c r="C11" i="37"/>
  <c r="D10" i="37"/>
  <c r="C10" i="37"/>
  <c r="D9" i="37"/>
  <c r="C9" i="37"/>
  <c r="D8" i="37"/>
  <c r="C8" i="37"/>
  <c r="D7" i="37"/>
  <c r="C7" i="37"/>
  <c r="D6" i="37"/>
  <c r="C6" i="37"/>
  <c r="D5" i="37"/>
  <c r="C5" i="37"/>
  <c r="D4" i="37"/>
  <c r="C4" i="37"/>
  <c r="P15" i="46"/>
  <c r="J15" i="46"/>
  <c r="D15" i="46"/>
  <c r="P14" i="46"/>
  <c r="J14" i="46"/>
  <c r="D14" i="46"/>
  <c r="P13" i="46"/>
  <c r="J13" i="46"/>
  <c r="D13" i="46"/>
  <c r="P12" i="46"/>
  <c r="J12" i="46"/>
  <c r="D12" i="46"/>
  <c r="P11" i="46"/>
  <c r="J11" i="46"/>
  <c r="D11" i="46"/>
  <c r="P10" i="46"/>
  <c r="J10" i="46"/>
  <c r="D10" i="46"/>
  <c r="P9" i="46"/>
  <c r="J9" i="46"/>
  <c r="D9" i="46"/>
  <c r="P8" i="46"/>
  <c r="J8" i="46"/>
  <c r="D8" i="46"/>
  <c r="P7" i="46"/>
  <c r="J7" i="46"/>
  <c r="D7" i="46"/>
  <c r="P6" i="46"/>
  <c r="J6" i="46"/>
  <c r="D6" i="46"/>
  <c r="P5" i="46"/>
  <c r="J5" i="46"/>
  <c r="P4" i="46"/>
  <c r="J4" i="46"/>
  <c r="D4" i="46"/>
  <c r="P236" i="46"/>
  <c r="J236" i="46"/>
  <c r="D236" i="46"/>
  <c r="P235" i="46"/>
  <c r="J235" i="46"/>
  <c r="D235" i="46"/>
  <c r="P234" i="46"/>
  <c r="J234" i="46"/>
  <c r="D234" i="46"/>
  <c r="P233" i="46"/>
  <c r="J233" i="46"/>
  <c r="D233" i="46"/>
  <c r="P232" i="46"/>
  <c r="J232" i="46"/>
  <c r="D232" i="46"/>
  <c r="P231" i="46"/>
  <c r="J231" i="46"/>
  <c r="D231" i="46"/>
  <c r="P230" i="46"/>
  <c r="J230" i="46"/>
  <c r="D230" i="46"/>
  <c r="P229" i="46"/>
  <c r="J229" i="46"/>
  <c r="D229" i="46"/>
  <c r="P228" i="46"/>
  <c r="J228" i="46"/>
  <c r="D228" i="46"/>
  <c r="P227" i="46"/>
  <c r="J227" i="46"/>
  <c r="D227" i="46"/>
  <c r="P226" i="46"/>
  <c r="J226" i="46"/>
  <c r="P225" i="46"/>
  <c r="J225" i="46"/>
  <c r="D225" i="46"/>
  <c r="D119" i="30"/>
  <c r="C119" i="30"/>
  <c r="D118" i="30"/>
  <c r="C118" i="30"/>
  <c r="D117" i="30"/>
  <c r="C117" i="30"/>
  <c r="D116" i="30"/>
  <c r="C116" i="30"/>
  <c r="D115" i="30"/>
  <c r="C115" i="30"/>
  <c r="D114" i="30"/>
  <c r="C114" i="30"/>
  <c r="D113" i="30"/>
  <c r="C113" i="30"/>
  <c r="D112" i="30"/>
  <c r="C112" i="30"/>
  <c r="D111" i="30"/>
  <c r="C111" i="30"/>
  <c r="D110" i="30"/>
  <c r="C110" i="30"/>
  <c r="D109" i="30"/>
  <c r="C109" i="30"/>
  <c r="D108" i="30"/>
  <c r="C108" i="30"/>
  <c r="D119" i="19"/>
  <c r="C119" i="19"/>
  <c r="D118" i="19"/>
  <c r="C118" i="19"/>
  <c r="D117" i="19"/>
  <c r="C117" i="19"/>
  <c r="D116" i="19"/>
  <c r="C116" i="19"/>
  <c r="D115" i="19"/>
  <c r="C115" i="19"/>
  <c r="D114" i="19"/>
  <c r="C114" i="19"/>
  <c r="D113" i="19"/>
  <c r="C113" i="19"/>
  <c r="D112" i="19"/>
  <c r="C112" i="19"/>
  <c r="D111" i="19"/>
  <c r="C111" i="19"/>
  <c r="D110" i="19"/>
  <c r="C110" i="19"/>
  <c r="D109" i="19"/>
  <c r="C109" i="19"/>
  <c r="D108" i="19"/>
  <c r="C108" i="19"/>
  <c r="D119" i="35"/>
  <c r="C119" i="35"/>
  <c r="D118" i="35"/>
  <c r="C118" i="35"/>
  <c r="D117" i="35"/>
  <c r="C117" i="35"/>
  <c r="D116" i="35"/>
  <c r="C116" i="35"/>
  <c r="D115" i="35"/>
  <c r="C115" i="35"/>
  <c r="D114" i="35"/>
  <c r="C114" i="35"/>
  <c r="D113" i="35"/>
  <c r="C113" i="35"/>
  <c r="D112" i="35"/>
  <c r="C112" i="35"/>
  <c r="D111" i="35"/>
  <c r="C111" i="35"/>
  <c r="D110" i="35"/>
  <c r="C110" i="35"/>
  <c r="D109" i="35"/>
  <c r="C109" i="35"/>
  <c r="D108" i="35"/>
  <c r="C108" i="35"/>
  <c r="D119" i="37"/>
  <c r="C119" i="37"/>
  <c r="D118" i="37"/>
  <c r="C118" i="37"/>
  <c r="D117" i="37"/>
  <c r="C117" i="37"/>
  <c r="D116" i="37"/>
  <c r="C116" i="37"/>
  <c r="D115" i="37"/>
  <c r="C115" i="37"/>
  <c r="D114" i="37"/>
  <c r="C114" i="37"/>
  <c r="D113" i="37"/>
  <c r="C113" i="37"/>
  <c r="D112" i="37"/>
  <c r="C112" i="37"/>
  <c r="D111" i="37"/>
  <c r="C111" i="37"/>
  <c r="D110" i="37"/>
  <c r="C110" i="37"/>
  <c r="D109" i="37"/>
  <c r="C109" i="37"/>
  <c r="D108" i="37"/>
  <c r="C108" i="37"/>
  <c r="P119" i="46"/>
  <c r="J119" i="46"/>
  <c r="D119" i="46"/>
  <c r="P118" i="46"/>
  <c r="J118" i="46"/>
  <c r="D118" i="46"/>
  <c r="P117" i="46"/>
  <c r="J117" i="46"/>
  <c r="D117" i="46"/>
  <c r="P116" i="46"/>
  <c r="J116" i="46"/>
  <c r="D116" i="46"/>
  <c r="P115" i="46"/>
  <c r="J115" i="46"/>
  <c r="D115" i="46"/>
  <c r="P114" i="46"/>
  <c r="J114" i="46"/>
  <c r="D114" i="46"/>
  <c r="P113" i="46"/>
  <c r="J113" i="46"/>
  <c r="D113" i="46"/>
  <c r="P112" i="46"/>
  <c r="J112" i="46"/>
  <c r="D112" i="46"/>
  <c r="P111" i="46"/>
  <c r="J111" i="46"/>
  <c r="D111" i="46"/>
  <c r="P110" i="46"/>
  <c r="J110" i="46"/>
  <c r="D110" i="46"/>
  <c r="P109" i="46"/>
  <c r="J109" i="46"/>
  <c r="P108" i="46"/>
  <c r="J108" i="46"/>
  <c r="D108" i="46"/>
  <c r="G3" i="44" l="1"/>
  <c r="G4" i="44"/>
  <c r="G5" i="44"/>
  <c r="G6" i="44"/>
  <c r="G7" i="44"/>
  <c r="G8" i="44"/>
  <c r="G9" i="44"/>
  <c r="G10" i="44"/>
  <c r="G11" i="44"/>
  <c r="G12" i="44"/>
  <c r="G13" i="44"/>
  <c r="G14" i="44"/>
  <c r="G15" i="44"/>
  <c r="G16" i="44"/>
  <c r="G17" i="44"/>
  <c r="G18" i="44"/>
  <c r="G19" i="44"/>
  <c r="G20" i="44"/>
  <c r="G21" i="44"/>
  <c r="G22" i="44"/>
  <c r="G23" i="44"/>
  <c r="G24" i="44"/>
  <c r="G25" i="44"/>
  <c r="G26" i="44"/>
  <c r="G27" i="44"/>
  <c r="G28" i="44"/>
  <c r="G29" i="44"/>
  <c r="G30" i="44"/>
  <c r="G31" i="44"/>
  <c r="G32" i="44"/>
  <c r="G33" i="44"/>
  <c r="G34" i="44"/>
  <c r="G35" i="44"/>
  <c r="G36" i="44"/>
  <c r="G37" i="44"/>
  <c r="G38" i="44"/>
  <c r="G39" i="44"/>
  <c r="G40" i="44"/>
  <c r="G41" i="44"/>
  <c r="G42" i="44"/>
  <c r="G43" i="44"/>
  <c r="G44" i="44"/>
  <c r="G45" i="44"/>
  <c r="G46" i="44"/>
  <c r="G47" i="44"/>
  <c r="G48" i="44"/>
  <c r="G49" i="44"/>
  <c r="G50" i="44"/>
  <c r="G51" i="44"/>
  <c r="G52" i="44"/>
  <c r="G53" i="44"/>
  <c r="G54" i="44"/>
  <c r="G55" i="44"/>
  <c r="G56" i="44"/>
  <c r="G57" i="44"/>
  <c r="G58" i="44"/>
  <c r="G59" i="44"/>
  <c r="G60" i="44"/>
  <c r="G61" i="44"/>
  <c r="G62" i="44"/>
  <c r="G63" i="44"/>
  <c r="G64" i="44"/>
  <c r="G65" i="44"/>
  <c r="G66" i="44"/>
  <c r="G67" i="44"/>
  <c r="G68" i="44"/>
  <c r="G69" i="44"/>
  <c r="G70" i="44"/>
  <c r="G71" i="44"/>
  <c r="G72" i="44"/>
  <c r="G73" i="44"/>
  <c r="G74" i="44"/>
  <c r="G75" i="44"/>
  <c r="G76" i="44"/>
  <c r="G77" i="44"/>
  <c r="G78" i="44"/>
  <c r="G79" i="44"/>
  <c r="G80" i="44"/>
  <c r="G81" i="44"/>
  <c r="G82" i="44"/>
  <c r="G83" i="44"/>
  <c r="G84" i="44"/>
  <c r="G85" i="44"/>
  <c r="G86" i="44"/>
  <c r="G87" i="44"/>
  <c r="G88" i="44"/>
  <c r="G89" i="44"/>
  <c r="G90" i="44"/>
  <c r="G91" i="44"/>
  <c r="G92" i="44"/>
  <c r="G93" i="44"/>
  <c r="G94" i="44"/>
  <c r="G95" i="44"/>
  <c r="G96" i="44"/>
  <c r="G97" i="44"/>
  <c r="G98" i="44"/>
  <c r="G99" i="44"/>
  <c r="G100" i="44"/>
  <c r="G101" i="44"/>
  <c r="G102" i="44"/>
  <c r="G103" i="44"/>
  <c r="G104" i="44"/>
  <c r="G105" i="44"/>
  <c r="G106" i="44"/>
  <c r="G107" i="44"/>
  <c r="G108" i="44"/>
  <c r="G109" i="44"/>
  <c r="G110" i="44"/>
  <c r="G111" i="44"/>
  <c r="G112" i="44"/>
  <c r="G113" i="44"/>
  <c r="G114" i="44"/>
  <c r="G115" i="44"/>
  <c r="G116" i="44"/>
  <c r="G117" i="44"/>
  <c r="G118" i="44"/>
  <c r="G119" i="44"/>
  <c r="G120" i="44"/>
  <c r="G121" i="44"/>
  <c r="G122" i="44"/>
  <c r="G123" i="44"/>
  <c r="G124" i="44"/>
  <c r="G125" i="44"/>
  <c r="G126" i="44"/>
  <c r="G127" i="44"/>
  <c r="G128" i="44"/>
  <c r="G129" i="44"/>
  <c r="G130" i="44"/>
  <c r="G131" i="44"/>
  <c r="G132" i="44"/>
  <c r="G133" i="44"/>
  <c r="G134" i="44"/>
  <c r="G135" i="44"/>
  <c r="G136" i="44"/>
  <c r="G137" i="44"/>
  <c r="G138" i="44"/>
  <c r="G139" i="44"/>
  <c r="G140" i="44"/>
  <c r="G141" i="44"/>
  <c r="G142" i="44"/>
  <c r="G143" i="44"/>
  <c r="G144" i="44"/>
  <c r="G145" i="44"/>
  <c r="G146" i="44"/>
  <c r="G147" i="44"/>
  <c r="G148" i="44"/>
  <c r="G149" i="44"/>
  <c r="G150" i="44"/>
  <c r="G151" i="44"/>
  <c r="G152" i="44"/>
  <c r="G153" i="44"/>
  <c r="G154" i="44"/>
  <c r="G155" i="44"/>
  <c r="G156" i="44"/>
  <c r="G157" i="44"/>
  <c r="G158" i="44"/>
  <c r="G159" i="44"/>
  <c r="G160" i="44"/>
  <c r="G161" i="44"/>
  <c r="G162" i="44"/>
  <c r="G163" i="44"/>
  <c r="G164" i="44"/>
  <c r="G165" i="44"/>
  <c r="G166" i="44"/>
  <c r="G167" i="44"/>
  <c r="G168" i="44"/>
  <c r="G169" i="44"/>
  <c r="G170" i="44"/>
  <c r="G171" i="44"/>
  <c r="G172" i="44"/>
  <c r="G173" i="44"/>
  <c r="G174" i="44"/>
  <c r="G175" i="44"/>
  <c r="G176" i="44"/>
  <c r="G177" i="44"/>
  <c r="G178" i="44"/>
  <c r="G179" i="44"/>
  <c r="G180" i="44"/>
  <c r="G181" i="44"/>
  <c r="G182" i="44"/>
  <c r="G183" i="44"/>
  <c r="G184" i="44"/>
  <c r="G185" i="44"/>
  <c r="G186" i="44"/>
  <c r="G187" i="44"/>
  <c r="G188" i="44"/>
  <c r="G189" i="44"/>
  <c r="G190" i="44"/>
  <c r="G191" i="44"/>
  <c r="G192" i="44"/>
  <c r="G193" i="44"/>
  <c r="G194" i="44"/>
  <c r="G195" i="44"/>
  <c r="G196" i="44"/>
  <c r="G197" i="44"/>
  <c r="G198" i="44"/>
  <c r="G199" i="44"/>
  <c r="G200" i="44"/>
  <c r="G201" i="44"/>
  <c r="G202" i="44"/>
  <c r="G203" i="44"/>
  <c r="G204" i="44"/>
  <c r="G205" i="44"/>
  <c r="G206" i="44"/>
  <c r="G207" i="44"/>
  <c r="G208" i="44"/>
  <c r="G209" i="44"/>
  <c r="G210" i="44"/>
  <c r="G211" i="44"/>
  <c r="G212" i="44"/>
  <c r="G213" i="44"/>
  <c r="G214" i="44"/>
  <c r="G215" i="44"/>
  <c r="G216" i="44"/>
  <c r="G217" i="44"/>
  <c r="G218" i="44"/>
  <c r="G219" i="44"/>
  <c r="G220" i="44"/>
  <c r="G221" i="44"/>
  <c r="G222" i="44"/>
  <c r="G223" i="44"/>
  <c r="G224" i="44"/>
  <c r="G225" i="44"/>
  <c r="G226" i="44"/>
  <c r="G227" i="44"/>
  <c r="G228" i="44"/>
  <c r="G229" i="44"/>
  <c r="G230" i="44"/>
  <c r="G231" i="44"/>
  <c r="G232" i="44"/>
  <c r="G233" i="44"/>
  <c r="G234" i="44"/>
  <c r="G235" i="44"/>
  <c r="G236" i="44"/>
  <c r="G237" i="44"/>
  <c r="G238" i="44"/>
  <c r="G239" i="44"/>
  <c r="G240" i="44"/>
  <c r="G241" i="44"/>
  <c r="G242" i="44"/>
  <c r="G243" i="44"/>
  <c r="G244" i="44"/>
  <c r="G245" i="44"/>
  <c r="G246" i="44"/>
  <c r="G247" i="44"/>
  <c r="G248" i="44"/>
  <c r="G249" i="44"/>
  <c r="G250" i="44"/>
  <c r="G251" i="44"/>
  <c r="G252" i="44"/>
  <c r="G253" i="44"/>
  <c r="G254" i="44"/>
  <c r="G255" i="44"/>
  <c r="G256" i="44"/>
  <c r="G257" i="44"/>
  <c r="G258" i="44"/>
  <c r="G259" i="44"/>
  <c r="G260" i="44"/>
  <c r="G261" i="44"/>
  <c r="G262" i="44"/>
  <c r="G263" i="44"/>
  <c r="G264" i="44"/>
  <c r="G265" i="44"/>
  <c r="G266" i="44"/>
  <c r="G267" i="44"/>
  <c r="G268" i="44"/>
  <c r="G269" i="44"/>
  <c r="G270" i="44"/>
  <c r="G271" i="44"/>
  <c r="G272" i="44"/>
  <c r="G273" i="44"/>
  <c r="G274" i="44"/>
  <c r="G275" i="44"/>
  <c r="G276" i="44"/>
  <c r="G277" i="44"/>
  <c r="G278" i="44"/>
  <c r="G279" i="44"/>
  <c r="G280" i="44"/>
  <c r="G281" i="44"/>
  <c r="G282" i="44"/>
  <c r="G283" i="44"/>
  <c r="G284" i="44"/>
  <c r="G285" i="44"/>
  <c r="G286" i="44"/>
  <c r="G287" i="44"/>
  <c r="G288" i="44"/>
  <c r="G289" i="44"/>
  <c r="G290" i="44"/>
  <c r="G291" i="44"/>
  <c r="G292" i="44"/>
  <c r="G293" i="44"/>
  <c r="G294" i="44"/>
  <c r="G295" i="44"/>
  <c r="G296" i="44"/>
  <c r="G297" i="44"/>
  <c r="G298" i="44"/>
  <c r="G299" i="44"/>
  <c r="G300" i="44"/>
  <c r="G301" i="44"/>
  <c r="G302" i="44"/>
  <c r="G303" i="44"/>
  <c r="G304" i="44"/>
  <c r="G305" i="44"/>
  <c r="G306" i="44"/>
  <c r="G307" i="44"/>
  <c r="G308" i="44"/>
  <c r="G309" i="44"/>
  <c r="G310" i="44"/>
  <c r="G311" i="44"/>
  <c r="G312" i="44"/>
  <c r="G313" i="44"/>
  <c r="G314" i="44"/>
  <c r="G315" i="44"/>
  <c r="G316" i="44"/>
  <c r="G317" i="44"/>
  <c r="G318" i="44"/>
  <c r="G319" i="44"/>
  <c r="G320" i="44"/>
  <c r="G321" i="44"/>
  <c r="G322" i="44"/>
  <c r="G323" i="44"/>
  <c r="G324" i="44"/>
  <c r="G325" i="44"/>
  <c r="G326" i="44"/>
  <c r="G327" i="44"/>
  <c r="G328" i="44"/>
  <c r="G329" i="44"/>
  <c r="G330" i="44"/>
  <c r="G331" i="44"/>
  <c r="G332" i="44"/>
  <c r="G333" i="44"/>
  <c r="G334" i="44"/>
  <c r="G335" i="44"/>
  <c r="G336" i="44"/>
  <c r="G337" i="44"/>
  <c r="G338" i="44"/>
  <c r="G339" i="44"/>
  <c r="G340" i="44"/>
  <c r="G341" i="44"/>
  <c r="G342" i="44"/>
  <c r="G343" i="44"/>
  <c r="G344" i="44"/>
  <c r="G345" i="44"/>
  <c r="G346" i="44"/>
  <c r="G347" i="44"/>
  <c r="G348" i="44"/>
  <c r="G349" i="44"/>
  <c r="G350" i="44"/>
  <c r="G351" i="44"/>
  <c r="G352" i="44"/>
  <c r="G353" i="44"/>
  <c r="G354" i="44"/>
  <c r="G355" i="44"/>
  <c r="G356" i="44"/>
  <c r="G357" i="44"/>
  <c r="G358" i="44"/>
  <c r="G359" i="44"/>
  <c r="G360" i="44"/>
  <c r="G361" i="44"/>
  <c r="G362" i="44"/>
  <c r="G363" i="44"/>
  <c r="G364" i="44"/>
  <c r="G365" i="44"/>
  <c r="G366" i="44"/>
  <c r="G367" i="44"/>
  <c r="G368" i="44"/>
  <c r="G369" i="44"/>
  <c r="G370" i="44"/>
  <c r="G371" i="44"/>
  <c r="G372" i="44"/>
  <c r="G373" i="44"/>
  <c r="G374" i="44"/>
  <c r="G375" i="44"/>
  <c r="G376" i="44"/>
  <c r="G377" i="44"/>
  <c r="G378" i="44"/>
  <c r="G379" i="44"/>
  <c r="G380" i="44"/>
  <c r="G381" i="44"/>
  <c r="G382" i="44"/>
  <c r="G383" i="44"/>
  <c r="G384" i="44"/>
  <c r="G385" i="44"/>
  <c r="G386" i="44"/>
  <c r="G387" i="44"/>
  <c r="G388" i="44"/>
  <c r="G389" i="44"/>
  <c r="G390" i="44"/>
  <c r="G391" i="44"/>
  <c r="G392" i="44"/>
  <c r="G393" i="44"/>
  <c r="G394" i="44"/>
  <c r="G395" i="44"/>
  <c r="G396" i="44"/>
  <c r="G397" i="44"/>
  <c r="G398" i="44"/>
  <c r="G399" i="44"/>
  <c r="G400" i="44"/>
  <c r="G401" i="44"/>
  <c r="G402" i="44"/>
  <c r="G403" i="44"/>
  <c r="G404" i="44"/>
  <c r="G405" i="44"/>
  <c r="G406" i="44"/>
  <c r="G407" i="44"/>
  <c r="G408" i="44"/>
  <c r="G409" i="44"/>
  <c r="G410" i="44"/>
  <c r="G411" i="44"/>
  <c r="G412" i="44"/>
  <c r="G413" i="44"/>
  <c r="G414" i="44"/>
  <c r="G415" i="44"/>
  <c r="G416" i="44"/>
  <c r="G417" i="44"/>
  <c r="G418" i="44"/>
  <c r="G419" i="44"/>
  <c r="G420" i="44"/>
  <c r="G421" i="44"/>
  <c r="G422" i="44"/>
  <c r="G423" i="44"/>
  <c r="G424" i="44"/>
  <c r="G425" i="44"/>
  <c r="G426" i="44"/>
  <c r="G427" i="44"/>
  <c r="G428" i="44"/>
  <c r="G429" i="44"/>
  <c r="G430" i="44"/>
  <c r="G431" i="44"/>
  <c r="G432" i="44"/>
  <c r="G433" i="44"/>
  <c r="G434" i="44"/>
  <c r="G435" i="44"/>
  <c r="G436" i="44"/>
  <c r="G437" i="44"/>
  <c r="G438" i="44"/>
  <c r="G439" i="44"/>
  <c r="G440" i="44"/>
  <c r="G441" i="44"/>
  <c r="G442" i="44"/>
  <c r="G443" i="44"/>
  <c r="G444" i="44"/>
  <c r="G445" i="44"/>
  <c r="G446" i="44"/>
  <c r="G447" i="44"/>
  <c r="G448" i="44"/>
  <c r="G449" i="44"/>
  <c r="G450" i="44"/>
  <c r="G451" i="44"/>
  <c r="G452" i="44"/>
  <c r="G453" i="44"/>
  <c r="G454" i="44"/>
  <c r="G455" i="44"/>
  <c r="G456" i="44"/>
  <c r="G457" i="44"/>
  <c r="G458" i="44"/>
  <c r="G459" i="44"/>
  <c r="G460" i="44"/>
  <c r="G461" i="44"/>
  <c r="G462" i="44"/>
  <c r="G463" i="44"/>
  <c r="G464" i="44"/>
  <c r="G465" i="44"/>
  <c r="G466" i="44"/>
  <c r="G467" i="44"/>
  <c r="G468" i="44"/>
  <c r="G469" i="44"/>
  <c r="G470" i="44"/>
  <c r="G471" i="44"/>
  <c r="G472" i="44"/>
  <c r="G473" i="44"/>
  <c r="G474" i="44"/>
  <c r="G475" i="44"/>
  <c r="G476" i="44"/>
  <c r="G477" i="44"/>
  <c r="G478" i="44"/>
  <c r="G479" i="44"/>
  <c r="G480" i="44"/>
  <c r="G481" i="44"/>
  <c r="G482" i="44"/>
  <c r="G483" i="44"/>
  <c r="G484" i="44"/>
  <c r="G485" i="44"/>
  <c r="G486" i="44"/>
  <c r="G487" i="44"/>
  <c r="G488" i="44"/>
  <c r="G489" i="44"/>
  <c r="G490" i="44"/>
  <c r="G491" i="44"/>
  <c r="G492" i="44"/>
  <c r="G493" i="44"/>
  <c r="G494" i="44"/>
  <c r="G495" i="44"/>
  <c r="G496" i="44"/>
  <c r="G497" i="44"/>
  <c r="G498" i="44"/>
  <c r="G499" i="44"/>
  <c r="G500" i="44"/>
  <c r="G501" i="44"/>
  <c r="G502" i="44"/>
  <c r="G503" i="44"/>
  <c r="G504" i="44"/>
  <c r="G505" i="44"/>
  <c r="G506" i="44"/>
  <c r="G507" i="44"/>
  <c r="G508" i="44"/>
  <c r="G509" i="44"/>
  <c r="G510" i="44"/>
  <c r="G511" i="44"/>
  <c r="G512" i="44"/>
  <c r="G513" i="44"/>
  <c r="G514" i="44"/>
  <c r="G515" i="44"/>
  <c r="G516" i="44"/>
  <c r="G517" i="44"/>
  <c r="G518" i="44"/>
  <c r="G519" i="44"/>
  <c r="G520" i="44"/>
  <c r="G521" i="44"/>
  <c r="G522" i="44"/>
  <c r="G523" i="44"/>
  <c r="G524" i="44"/>
  <c r="G525" i="44"/>
  <c r="G526" i="44"/>
  <c r="G527" i="44"/>
  <c r="G528" i="44"/>
  <c r="G529" i="44"/>
  <c r="G530" i="44"/>
  <c r="G531" i="44"/>
  <c r="G532" i="44"/>
  <c r="G533" i="44"/>
  <c r="G534" i="44"/>
  <c r="G535" i="44"/>
  <c r="G536" i="44"/>
  <c r="G537" i="44"/>
  <c r="G538" i="44"/>
  <c r="G539" i="44"/>
  <c r="G540" i="44"/>
  <c r="G541" i="44"/>
  <c r="G542" i="44"/>
  <c r="G543" i="44"/>
  <c r="G544" i="44"/>
  <c r="G545" i="44"/>
  <c r="G546" i="44"/>
  <c r="G547" i="44"/>
  <c r="G548" i="44"/>
  <c r="G549" i="44"/>
  <c r="G550" i="44"/>
  <c r="G551" i="44"/>
  <c r="G552" i="44"/>
  <c r="G553" i="44"/>
  <c r="G554" i="44"/>
  <c r="G555" i="44"/>
  <c r="G556" i="44"/>
  <c r="G557" i="44"/>
  <c r="G558" i="44"/>
  <c r="G559" i="44"/>
  <c r="G560" i="44"/>
  <c r="G561" i="44"/>
  <c r="G562" i="44"/>
  <c r="G563" i="44"/>
  <c r="G564" i="44"/>
  <c r="G565" i="44"/>
  <c r="G566" i="44"/>
  <c r="G567" i="44"/>
  <c r="G568" i="44"/>
  <c r="G569" i="44"/>
  <c r="G570" i="44"/>
  <c r="G571" i="44"/>
  <c r="G572" i="44"/>
  <c r="G573" i="44"/>
  <c r="G574" i="44"/>
  <c r="G575" i="44"/>
  <c r="G576" i="44"/>
  <c r="G577" i="44"/>
  <c r="G578" i="44"/>
  <c r="G579" i="44"/>
  <c r="G580" i="44"/>
  <c r="G581" i="44"/>
  <c r="G582" i="44"/>
  <c r="G583" i="44"/>
  <c r="G584" i="44"/>
  <c r="G585" i="44"/>
  <c r="G586" i="44"/>
  <c r="G587" i="44"/>
  <c r="G588" i="44"/>
  <c r="G589" i="44"/>
  <c r="G590" i="44"/>
  <c r="G591" i="44"/>
  <c r="G592" i="44"/>
  <c r="G593" i="44"/>
  <c r="G594" i="44"/>
  <c r="G595" i="44"/>
  <c r="G596" i="44"/>
  <c r="G597" i="44"/>
  <c r="G598" i="44"/>
  <c r="G599" i="44"/>
  <c r="G600" i="44"/>
  <c r="G601" i="44"/>
  <c r="G602" i="44"/>
  <c r="G603" i="44"/>
  <c r="G604" i="44"/>
  <c r="G605" i="44"/>
  <c r="G606" i="44"/>
  <c r="G607" i="44"/>
  <c r="G608" i="44"/>
  <c r="G609" i="44"/>
  <c r="G610" i="44"/>
  <c r="G611" i="44"/>
  <c r="G612" i="44"/>
  <c r="G613" i="44"/>
  <c r="G614" i="44"/>
  <c r="G615" i="44"/>
  <c r="G616" i="44"/>
  <c r="G617" i="44"/>
  <c r="G618" i="44"/>
  <c r="G619" i="44"/>
  <c r="G620" i="44"/>
  <c r="G621" i="44"/>
  <c r="G622" i="44"/>
  <c r="G623" i="44"/>
  <c r="G624" i="44"/>
  <c r="G625" i="44"/>
  <c r="G626" i="44"/>
  <c r="G627" i="44"/>
  <c r="G628" i="44"/>
  <c r="G629" i="44"/>
  <c r="G630" i="44"/>
  <c r="G631" i="44"/>
  <c r="G632" i="44"/>
  <c r="G633" i="44"/>
  <c r="G634" i="44"/>
  <c r="G635" i="44"/>
  <c r="G636" i="44"/>
  <c r="G637" i="44"/>
  <c r="G638" i="44"/>
  <c r="G639" i="44"/>
  <c r="G640" i="44"/>
  <c r="G641" i="44"/>
  <c r="G642" i="44"/>
  <c r="G643" i="44"/>
  <c r="G644" i="44"/>
  <c r="G645" i="44"/>
  <c r="G646" i="44"/>
  <c r="G647" i="44"/>
  <c r="G648" i="44"/>
  <c r="G649" i="44"/>
  <c r="G650" i="44"/>
  <c r="G651" i="44"/>
  <c r="G652" i="44"/>
  <c r="G653" i="44"/>
  <c r="G654" i="44"/>
  <c r="G655" i="44"/>
  <c r="G656" i="44"/>
  <c r="G657" i="44"/>
  <c r="G658" i="44"/>
  <c r="G659" i="44"/>
  <c r="G660" i="44"/>
  <c r="G661" i="44"/>
  <c r="G662" i="44"/>
  <c r="G663" i="44"/>
  <c r="G664" i="44"/>
  <c r="G665" i="44"/>
  <c r="G666" i="44"/>
  <c r="G667" i="44"/>
  <c r="G668" i="44"/>
  <c r="G669" i="44"/>
  <c r="G670" i="44"/>
  <c r="G671" i="44"/>
  <c r="G672" i="44"/>
  <c r="G673" i="44"/>
  <c r="G674" i="44"/>
  <c r="G675" i="44"/>
  <c r="G676" i="44"/>
  <c r="G677" i="44"/>
  <c r="G678" i="44"/>
  <c r="G679" i="44"/>
  <c r="G680" i="44"/>
  <c r="G681" i="44"/>
  <c r="G682" i="44"/>
  <c r="G683" i="44"/>
  <c r="G684" i="44"/>
  <c r="G685" i="44"/>
  <c r="G686" i="44"/>
  <c r="G687" i="44"/>
  <c r="G688" i="44"/>
  <c r="G689" i="44"/>
  <c r="G690" i="44"/>
  <c r="G691" i="44"/>
  <c r="G692" i="44"/>
  <c r="G693" i="44"/>
  <c r="G694" i="44"/>
  <c r="G695" i="44"/>
  <c r="G696" i="44"/>
  <c r="G697" i="44"/>
  <c r="G698" i="44"/>
  <c r="G699" i="44"/>
  <c r="G700" i="44"/>
  <c r="G701" i="44"/>
  <c r="G702" i="44"/>
  <c r="G703" i="44"/>
  <c r="G704" i="44"/>
  <c r="G705" i="44"/>
  <c r="G706" i="44"/>
  <c r="G707" i="44"/>
  <c r="G708" i="44"/>
  <c r="G709" i="44"/>
  <c r="G710" i="44"/>
  <c r="G711" i="44"/>
  <c r="G712" i="44"/>
  <c r="G713" i="44"/>
  <c r="G714" i="44"/>
  <c r="G715" i="44"/>
  <c r="G716" i="44"/>
  <c r="G717" i="44"/>
  <c r="G718" i="44"/>
  <c r="G719" i="44"/>
  <c r="G720" i="44"/>
  <c r="G721" i="44"/>
  <c r="G722" i="44"/>
  <c r="G723" i="44"/>
  <c r="G724" i="44"/>
  <c r="G725" i="44"/>
  <c r="G726" i="44"/>
  <c r="G727" i="44"/>
  <c r="G728" i="44"/>
  <c r="G729" i="44"/>
  <c r="G730" i="44"/>
  <c r="G731" i="44"/>
  <c r="G732" i="44"/>
  <c r="G733" i="44"/>
  <c r="G734" i="44"/>
  <c r="G735" i="44"/>
  <c r="G736" i="44"/>
  <c r="G737" i="44"/>
  <c r="G738" i="44"/>
  <c r="G739" i="44"/>
  <c r="G740" i="44"/>
  <c r="G741" i="44"/>
  <c r="G742" i="44"/>
  <c r="G743" i="44"/>
  <c r="G744" i="44"/>
  <c r="G745" i="44"/>
  <c r="G746" i="44"/>
  <c r="G747" i="44"/>
  <c r="G748" i="44"/>
  <c r="G749" i="44"/>
  <c r="G750" i="44"/>
  <c r="G751" i="44"/>
  <c r="G752" i="44"/>
  <c r="G753" i="44"/>
  <c r="G754" i="44"/>
  <c r="G755" i="44"/>
  <c r="G756" i="44"/>
  <c r="G757" i="44"/>
  <c r="G758" i="44"/>
  <c r="G759" i="44"/>
  <c r="G760" i="44"/>
  <c r="G761" i="44"/>
  <c r="G762" i="44"/>
  <c r="G763" i="44"/>
  <c r="G764" i="44"/>
  <c r="G765" i="44"/>
  <c r="G766" i="44"/>
  <c r="G767" i="44"/>
  <c r="G768" i="44"/>
  <c r="G769" i="44"/>
  <c r="G770" i="44"/>
  <c r="G771" i="44"/>
  <c r="G772" i="44"/>
  <c r="G773" i="44"/>
  <c r="G774" i="44"/>
  <c r="G775" i="44"/>
  <c r="G776" i="44"/>
  <c r="G777" i="44"/>
  <c r="G778" i="44"/>
  <c r="G779" i="44"/>
  <c r="G780" i="44"/>
  <c r="G781" i="44"/>
  <c r="G782" i="44"/>
  <c r="G783" i="44"/>
  <c r="G784" i="44"/>
  <c r="G785" i="44"/>
  <c r="G786" i="44"/>
  <c r="G787" i="44"/>
  <c r="G788" i="44"/>
  <c r="G789" i="44"/>
  <c r="G790" i="44"/>
  <c r="G791" i="44"/>
  <c r="G792" i="44"/>
  <c r="G793" i="44"/>
  <c r="G794" i="44"/>
  <c r="G795" i="44"/>
  <c r="G796" i="44"/>
  <c r="G797" i="44"/>
  <c r="G798" i="44"/>
  <c r="G799" i="44"/>
  <c r="G800" i="44"/>
  <c r="G801" i="44"/>
  <c r="G802" i="44"/>
  <c r="G803" i="44"/>
  <c r="G804" i="44"/>
  <c r="G805" i="44"/>
  <c r="G806" i="44"/>
  <c r="G807" i="44"/>
  <c r="G808" i="44"/>
  <c r="G809" i="44"/>
  <c r="G810" i="44"/>
  <c r="G811" i="44"/>
  <c r="G812" i="44"/>
  <c r="G813" i="44"/>
  <c r="G814" i="44"/>
  <c r="G815" i="44"/>
  <c r="G816" i="44"/>
  <c r="G817" i="44"/>
  <c r="G818" i="44"/>
  <c r="G819" i="44"/>
  <c r="G820" i="44"/>
  <c r="G821" i="44"/>
  <c r="G822" i="44"/>
  <c r="G823" i="44"/>
  <c r="G824" i="44"/>
  <c r="G825" i="44"/>
  <c r="G826" i="44"/>
  <c r="G827" i="44"/>
  <c r="G828" i="44"/>
  <c r="G829" i="44"/>
  <c r="G830" i="44"/>
  <c r="G831" i="44"/>
  <c r="G832" i="44"/>
  <c r="G833" i="44"/>
  <c r="G834" i="44"/>
  <c r="G835" i="44"/>
  <c r="G836" i="44"/>
  <c r="G837" i="44"/>
  <c r="G838" i="44"/>
  <c r="G839" i="44"/>
  <c r="G840" i="44"/>
  <c r="G841" i="44"/>
  <c r="G842" i="44"/>
  <c r="G843" i="44"/>
  <c r="G844" i="44"/>
  <c r="G845" i="44"/>
  <c r="G846" i="44"/>
  <c r="G847" i="44"/>
  <c r="G848" i="44"/>
  <c r="G849" i="44"/>
  <c r="G850" i="44"/>
  <c r="G851" i="44"/>
  <c r="G852" i="44"/>
  <c r="G853" i="44"/>
  <c r="G854" i="44"/>
  <c r="G855" i="44"/>
  <c r="G856" i="44"/>
  <c r="G857" i="44"/>
  <c r="G858" i="44"/>
  <c r="G859" i="44"/>
  <c r="G860" i="44"/>
  <c r="G861" i="44"/>
  <c r="G862" i="44"/>
  <c r="G863" i="44"/>
  <c r="G864" i="44"/>
  <c r="G865" i="44"/>
  <c r="G866" i="44"/>
  <c r="G867" i="44"/>
  <c r="G868" i="44"/>
  <c r="G869" i="44"/>
  <c r="G870" i="44"/>
  <c r="G871" i="44"/>
  <c r="G872" i="44"/>
  <c r="G873" i="44"/>
  <c r="G874" i="44"/>
  <c r="G875" i="44"/>
  <c r="G876" i="44"/>
  <c r="G877" i="44"/>
  <c r="G878" i="44"/>
  <c r="G879" i="44"/>
  <c r="G880" i="44"/>
  <c r="G881" i="44"/>
  <c r="G882" i="44"/>
  <c r="G883" i="44"/>
  <c r="G884" i="44"/>
  <c r="G885" i="44"/>
  <c r="G886" i="44"/>
  <c r="G887" i="44"/>
  <c r="G888" i="44"/>
  <c r="G889" i="44"/>
  <c r="G890" i="44"/>
  <c r="G891" i="44"/>
  <c r="G892" i="44"/>
  <c r="G893" i="44"/>
  <c r="G894" i="44"/>
  <c r="G895" i="44"/>
  <c r="G896" i="44"/>
  <c r="G897" i="44"/>
  <c r="G898" i="44"/>
  <c r="G899" i="44"/>
  <c r="G900" i="44"/>
  <c r="G901" i="44"/>
  <c r="G902" i="44"/>
  <c r="G903" i="44"/>
  <c r="G904" i="44"/>
  <c r="G905" i="44"/>
  <c r="G906" i="44"/>
  <c r="G907" i="44"/>
  <c r="G908" i="44"/>
  <c r="G909" i="44"/>
  <c r="G910" i="44"/>
  <c r="G911" i="44"/>
  <c r="G912" i="44"/>
  <c r="G913" i="44"/>
  <c r="G914" i="44"/>
  <c r="G915" i="44"/>
  <c r="G916" i="44"/>
  <c r="G917" i="44"/>
  <c r="G918" i="44"/>
  <c r="G919" i="44"/>
  <c r="G920" i="44"/>
  <c r="G921" i="44"/>
  <c r="G922" i="44"/>
  <c r="G923" i="44"/>
  <c r="G924" i="44"/>
  <c r="G925" i="44"/>
  <c r="G926" i="44"/>
  <c r="G927" i="44"/>
  <c r="G928" i="44"/>
  <c r="G929" i="44"/>
  <c r="G930" i="44"/>
  <c r="G931" i="44"/>
  <c r="G932" i="44"/>
  <c r="G933" i="44"/>
  <c r="G934" i="44"/>
  <c r="G935" i="44"/>
  <c r="G936" i="44"/>
  <c r="G937" i="44"/>
  <c r="G938" i="44"/>
  <c r="G939" i="44"/>
  <c r="G940" i="44"/>
  <c r="G941" i="44"/>
  <c r="G942" i="44"/>
  <c r="G943" i="44"/>
  <c r="G944" i="44"/>
  <c r="G945" i="44"/>
  <c r="G946" i="44"/>
  <c r="G947" i="44"/>
  <c r="G948" i="44"/>
  <c r="G949" i="44"/>
  <c r="G950" i="44"/>
  <c r="G951" i="44"/>
  <c r="G952" i="44"/>
  <c r="G953" i="44"/>
  <c r="G954" i="44"/>
  <c r="G955" i="44"/>
  <c r="G956" i="44"/>
  <c r="G957" i="44"/>
  <c r="G958" i="44"/>
  <c r="G959" i="44"/>
  <c r="G960" i="44"/>
  <c r="G961" i="44"/>
  <c r="G962" i="44"/>
  <c r="G963" i="44"/>
  <c r="G964" i="44"/>
  <c r="G965" i="44"/>
  <c r="G966" i="44"/>
  <c r="G967" i="44"/>
  <c r="G968" i="44"/>
  <c r="G969" i="44"/>
  <c r="G970" i="44"/>
  <c r="G971" i="44"/>
  <c r="G972" i="44"/>
  <c r="G973" i="44"/>
  <c r="G974" i="44"/>
  <c r="G975" i="44"/>
  <c r="G976" i="44"/>
  <c r="G977" i="44"/>
  <c r="G978" i="44"/>
  <c r="G979" i="44"/>
  <c r="G980" i="44"/>
  <c r="G981" i="44"/>
  <c r="G982" i="44"/>
  <c r="G983" i="44"/>
  <c r="G984" i="44"/>
  <c r="G985" i="44"/>
  <c r="G986" i="44"/>
  <c r="G987" i="44"/>
  <c r="G988" i="44"/>
  <c r="G989" i="44"/>
  <c r="G990" i="44"/>
  <c r="G991" i="44"/>
  <c r="G992" i="44"/>
  <c r="G993" i="44"/>
  <c r="G994" i="44"/>
  <c r="G995" i="44"/>
  <c r="G996" i="44"/>
  <c r="G997" i="44"/>
  <c r="G998" i="44"/>
  <c r="G999" i="44"/>
  <c r="G1000" i="44"/>
  <c r="G1001" i="44"/>
  <c r="G1002" i="44"/>
  <c r="G1003" i="44"/>
  <c r="G1004" i="44"/>
  <c r="G1005" i="44"/>
  <c r="G1006" i="44"/>
  <c r="G1007" i="44"/>
  <c r="G1008" i="44"/>
  <c r="G1009" i="44"/>
  <c r="G1010" i="44"/>
  <c r="G1011" i="44"/>
  <c r="G1012" i="44"/>
  <c r="G1013" i="44"/>
  <c r="G1014" i="44"/>
  <c r="G1015" i="44"/>
  <c r="G1016" i="44"/>
  <c r="G1017" i="44"/>
  <c r="G1018" i="44"/>
  <c r="G1019" i="44"/>
  <c r="G1020" i="44"/>
  <c r="G1021" i="44"/>
  <c r="G1022" i="44"/>
  <c r="G1023" i="44"/>
  <c r="G1024" i="44"/>
  <c r="G1025" i="44"/>
  <c r="G1026" i="44"/>
  <c r="G1027" i="44"/>
  <c r="G1028" i="44"/>
  <c r="G1029" i="44"/>
  <c r="G1030" i="44"/>
  <c r="G1031" i="44"/>
  <c r="G1032" i="44"/>
  <c r="G1033" i="44"/>
  <c r="G1034" i="44"/>
  <c r="G1035" i="44"/>
  <c r="G1036" i="44"/>
  <c r="G1037" i="44"/>
  <c r="G1038" i="44"/>
  <c r="G1039" i="44"/>
  <c r="G1040" i="44"/>
  <c r="G1041" i="44"/>
  <c r="G1042" i="44"/>
  <c r="G1043" i="44"/>
  <c r="G1044" i="44"/>
  <c r="G1045" i="44"/>
  <c r="G1046" i="44"/>
  <c r="G1047" i="44"/>
  <c r="G1048" i="44"/>
  <c r="G1049" i="44"/>
  <c r="G1050" i="44"/>
  <c r="G1051" i="44"/>
  <c r="G1052" i="44"/>
  <c r="G1053" i="44"/>
  <c r="G1054" i="44"/>
  <c r="G1055" i="44"/>
  <c r="G1056" i="44"/>
  <c r="G1057" i="44"/>
  <c r="G1058" i="44"/>
  <c r="G1059" i="44"/>
  <c r="G1060" i="44"/>
  <c r="G1061" i="44"/>
  <c r="G1062" i="44"/>
  <c r="G1063" i="44"/>
  <c r="G1064" i="44"/>
  <c r="G1065" i="44"/>
  <c r="G1066" i="44"/>
  <c r="G1067" i="44"/>
  <c r="G1068" i="44"/>
  <c r="G1069" i="44"/>
  <c r="G1070" i="44"/>
  <c r="G1071" i="44"/>
  <c r="G1072" i="44"/>
  <c r="G1073" i="44"/>
  <c r="G1074" i="44"/>
  <c r="G1075" i="44"/>
  <c r="G1076" i="44"/>
  <c r="G1077" i="44"/>
  <c r="G1078" i="44"/>
  <c r="G1079" i="44"/>
  <c r="G1080" i="44"/>
  <c r="G1081" i="44"/>
  <c r="G1082" i="44"/>
  <c r="G1083" i="44"/>
  <c r="G1084" i="44"/>
  <c r="G1085" i="44"/>
  <c r="G1086" i="44"/>
  <c r="G1087" i="44"/>
  <c r="G1088" i="44"/>
  <c r="G1089" i="44"/>
  <c r="G1090" i="44"/>
  <c r="G1091" i="44"/>
  <c r="G1092" i="44"/>
  <c r="G1093" i="44"/>
  <c r="G1094" i="44"/>
  <c r="G1095" i="44"/>
  <c r="G1096" i="44"/>
  <c r="G1097" i="44"/>
  <c r="G1098" i="44"/>
  <c r="G1099" i="44"/>
  <c r="G1100" i="44"/>
  <c r="G1101" i="44"/>
  <c r="G1102" i="44"/>
  <c r="G1103" i="44"/>
  <c r="G1104" i="44"/>
  <c r="G1105" i="44"/>
  <c r="G1106" i="44"/>
  <c r="G1107" i="44"/>
  <c r="G1108" i="44"/>
  <c r="G1109" i="44"/>
  <c r="G1110" i="44"/>
  <c r="G1111" i="44"/>
  <c r="G1112" i="44"/>
  <c r="G1113" i="44"/>
  <c r="G1114" i="44"/>
  <c r="G1115" i="44"/>
  <c r="G1116" i="44"/>
  <c r="G1117" i="44"/>
  <c r="G1118" i="44"/>
  <c r="G1119" i="44"/>
  <c r="G1120" i="44"/>
  <c r="G1121" i="44"/>
  <c r="G1122" i="44"/>
  <c r="G1123" i="44"/>
  <c r="G1124" i="44"/>
  <c r="G1125" i="44"/>
  <c r="G1126" i="44"/>
  <c r="G1127" i="44"/>
  <c r="G1128" i="44"/>
  <c r="G1129" i="44"/>
  <c r="G1130" i="44"/>
  <c r="G1131" i="44"/>
  <c r="G1132" i="44"/>
  <c r="G1133" i="44"/>
  <c r="G1134" i="44"/>
  <c r="G1135" i="44"/>
  <c r="G1136" i="44"/>
  <c r="G1137" i="44"/>
  <c r="G1138" i="44"/>
  <c r="G1139" i="44"/>
  <c r="G1140" i="44"/>
  <c r="G1141" i="44"/>
  <c r="G1142" i="44"/>
  <c r="G1143" i="44"/>
  <c r="G1144" i="44"/>
  <c r="G1145" i="44"/>
  <c r="G1146" i="44"/>
  <c r="G1147" i="44"/>
  <c r="G1148" i="44"/>
  <c r="G1149" i="44"/>
  <c r="G1150" i="44"/>
  <c r="G1151" i="44"/>
  <c r="G1152" i="44"/>
  <c r="G1153" i="44"/>
  <c r="G1154" i="44"/>
  <c r="G1155" i="44"/>
  <c r="G1156" i="44"/>
  <c r="G1157" i="44"/>
  <c r="G1158" i="44"/>
  <c r="G1159" i="44"/>
  <c r="G1160" i="44"/>
  <c r="G1161" i="44"/>
  <c r="G1162" i="44"/>
  <c r="G1163" i="44"/>
  <c r="G1164" i="44"/>
  <c r="G1165" i="44"/>
  <c r="G1166" i="44"/>
  <c r="G1167" i="44"/>
  <c r="G1168" i="44"/>
  <c r="G1169" i="44"/>
  <c r="G1170" i="44"/>
  <c r="G1171" i="44"/>
  <c r="G1172" i="44"/>
  <c r="G1173" i="44"/>
  <c r="G1174" i="44"/>
  <c r="G1175" i="44"/>
  <c r="G1176" i="44"/>
  <c r="G1177" i="44"/>
  <c r="G1178" i="44"/>
  <c r="G1179" i="44"/>
  <c r="G1180" i="44"/>
  <c r="G1181" i="44"/>
  <c r="G1182" i="44"/>
  <c r="G1183" i="44"/>
  <c r="G1184" i="44"/>
  <c r="G1185" i="44"/>
  <c r="G1186" i="44"/>
  <c r="G1187" i="44"/>
  <c r="G1188" i="44"/>
  <c r="G1189" i="44"/>
  <c r="G1190" i="44"/>
  <c r="G1191" i="44"/>
  <c r="G1192" i="44"/>
  <c r="G1193" i="44"/>
  <c r="G1194" i="44"/>
  <c r="G1195" i="44"/>
  <c r="G1196" i="44"/>
  <c r="G1197" i="44"/>
  <c r="G1198" i="44"/>
  <c r="G1199" i="44"/>
  <c r="G1200" i="44"/>
  <c r="G1201" i="44"/>
  <c r="G1202" i="44"/>
  <c r="G1203" i="44"/>
  <c r="G1204" i="44"/>
  <c r="G1205" i="44"/>
  <c r="G1206" i="44"/>
  <c r="G1207" i="44"/>
  <c r="G1208" i="44"/>
  <c r="G1209" i="44"/>
  <c r="G1210" i="44"/>
  <c r="G1211" i="44"/>
  <c r="G1212" i="44"/>
  <c r="G1213" i="44"/>
  <c r="G1214" i="44"/>
  <c r="G1215" i="44"/>
  <c r="G1216" i="44"/>
  <c r="G1217" i="44"/>
  <c r="G1218" i="44"/>
  <c r="G1219" i="44"/>
  <c r="G1220" i="44"/>
  <c r="G1221" i="44"/>
  <c r="G1222" i="44"/>
  <c r="G1223" i="44"/>
  <c r="G1224" i="44"/>
  <c r="G1225" i="44"/>
  <c r="G1226" i="44"/>
  <c r="G1227" i="44"/>
  <c r="G1228" i="44"/>
  <c r="G1229" i="44"/>
  <c r="G1230" i="44"/>
  <c r="G1231" i="44"/>
  <c r="G1232" i="44"/>
  <c r="G1233" i="44"/>
  <c r="G1234" i="44"/>
  <c r="G1235" i="44"/>
  <c r="G1236" i="44"/>
  <c r="G1237" i="44"/>
  <c r="G1238" i="44"/>
  <c r="G1239" i="44"/>
  <c r="G1240" i="44"/>
  <c r="G1241" i="44"/>
  <c r="G1242" i="44"/>
  <c r="G1243" i="44"/>
  <c r="G1244" i="44"/>
  <c r="G1245" i="44"/>
  <c r="G1246" i="44"/>
  <c r="G1247" i="44"/>
  <c r="G1248" i="44"/>
  <c r="G1249" i="44"/>
  <c r="G1250" i="44"/>
  <c r="G1251" i="44"/>
  <c r="G1252" i="44"/>
  <c r="G1253" i="44"/>
  <c r="G1254" i="44"/>
  <c r="G1255" i="44"/>
  <c r="G1256" i="44"/>
  <c r="G1257" i="44"/>
  <c r="G1258" i="44"/>
  <c r="G1259" i="44"/>
  <c r="G1260" i="44"/>
  <c r="G1261" i="44"/>
  <c r="G1262" i="44"/>
  <c r="G1263" i="44"/>
  <c r="G1264" i="44"/>
  <c r="G1265" i="44"/>
  <c r="G1266" i="44"/>
  <c r="G1267" i="44"/>
  <c r="G1268" i="44"/>
  <c r="G1269" i="44"/>
  <c r="G1270" i="44"/>
  <c r="G1271" i="44"/>
  <c r="G1272" i="44"/>
  <c r="G1273" i="44"/>
  <c r="G1274" i="44"/>
  <c r="G1275" i="44"/>
  <c r="G1276" i="44"/>
  <c r="G1277" i="44"/>
  <c r="G1278" i="44"/>
  <c r="G1279" i="44"/>
  <c r="G1280" i="44"/>
  <c r="G1281" i="44"/>
  <c r="G1282" i="44"/>
  <c r="G1283" i="44"/>
  <c r="G1284" i="44"/>
  <c r="G1285" i="44"/>
  <c r="G1286" i="44"/>
  <c r="G1287" i="44"/>
  <c r="G1288" i="44"/>
  <c r="G1289" i="44"/>
  <c r="G1290" i="44"/>
  <c r="G1291" i="44"/>
  <c r="G1292" i="44"/>
  <c r="G1293" i="44"/>
  <c r="G1294" i="44"/>
  <c r="G1295" i="44"/>
  <c r="G1296" i="44"/>
  <c r="G1297" i="44"/>
  <c r="G1298" i="44"/>
  <c r="G1299" i="44"/>
  <c r="G1300" i="44"/>
  <c r="G1301" i="44"/>
  <c r="G1302" i="44"/>
  <c r="G1303" i="44"/>
  <c r="G1304" i="44"/>
  <c r="G1305" i="44"/>
  <c r="G1306" i="44"/>
  <c r="G1307" i="44"/>
  <c r="G1308" i="44"/>
  <c r="G1309" i="44"/>
  <c r="G1310" i="44"/>
  <c r="G1311" i="44"/>
  <c r="G1312" i="44"/>
  <c r="G1313" i="44"/>
  <c r="G1314" i="44"/>
  <c r="G1315" i="44"/>
  <c r="G1316" i="44"/>
  <c r="G1317" i="44"/>
  <c r="G1318" i="44"/>
  <c r="G1319" i="44"/>
  <c r="G1320" i="44"/>
  <c r="G1321" i="44"/>
  <c r="G1322" i="44"/>
  <c r="G1323" i="44"/>
  <c r="G1324" i="44"/>
  <c r="G1325" i="44"/>
  <c r="G1326" i="44"/>
  <c r="G1327" i="44"/>
  <c r="G1328" i="44"/>
  <c r="G1329" i="44"/>
  <c r="G1330" i="44"/>
  <c r="G1331" i="44"/>
  <c r="G1332" i="44"/>
  <c r="G1333" i="44"/>
  <c r="G1334" i="44"/>
  <c r="G1335" i="44"/>
  <c r="G1336" i="44"/>
  <c r="G1337" i="44"/>
  <c r="G1338" i="44"/>
  <c r="G1339" i="44"/>
  <c r="G1340" i="44"/>
  <c r="G1341" i="44"/>
  <c r="G1342" i="44"/>
  <c r="G1343" i="44"/>
  <c r="G1344" i="44"/>
  <c r="G1345" i="44"/>
  <c r="G1346" i="44"/>
  <c r="G1347" i="44"/>
  <c r="G1348" i="44"/>
  <c r="G1349" i="44"/>
  <c r="G1350" i="44"/>
  <c r="G1351" i="44"/>
  <c r="G1352" i="44"/>
  <c r="G1353" i="44"/>
  <c r="G1354" i="44"/>
  <c r="G1355" i="44"/>
  <c r="G1356" i="44"/>
  <c r="G1357" i="44"/>
  <c r="G1358" i="44"/>
  <c r="G1359" i="44"/>
  <c r="G1360" i="44"/>
  <c r="G1361" i="44"/>
  <c r="G1362" i="44"/>
  <c r="G1363" i="44"/>
  <c r="G1364" i="44"/>
  <c r="G1365" i="44"/>
  <c r="G1366" i="44"/>
  <c r="G1367" i="44"/>
  <c r="G1368" i="44"/>
  <c r="G1369" i="44"/>
  <c r="G1370" i="44"/>
  <c r="G1371" i="44"/>
  <c r="G1372" i="44"/>
  <c r="G1373" i="44"/>
  <c r="G1374" i="44"/>
  <c r="G1375" i="44"/>
  <c r="G1376" i="44"/>
  <c r="G1377" i="44"/>
  <c r="G1378" i="44"/>
  <c r="G1379" i="44"/>
  <c r="G1380" i="44"/>
  <c r="G1381" i="44"/>
  <c r="G1382" i="44"/>
  <c r="G1383" i="44"/>
  <c r="G1384" i="44"/>
  <c r="G1385" i="44"/>
  <c r="G1386" i="44"/>
  <c r="G1387" i="44"/>
  <c r="G1388" i="44"/>
  <c r="G1389" i="44"/>
  <c r="G1390" i="44"/>
  <c r="G1391" i="44"/>
  <c r="G1392" i="44"/>
  <c r="G1393" i="44"/>
  <c r="G1394" i="44"/>
  <c r="G1395" i="44"/>
  <c r="G1396" i="44"/>
  <c r="G1397" i="44"/>
  <c r="G1398" i="44"/>
  <c r="G1399" i="44"/>
  <c r="G1400" i="44"/>
  <c r="G1401" i="44"/>
  <c r="G1402" i="44"/>
  <c r="G1403" i="44"/>
  <c r="G1404" i="44"/>
  <c r="G1405" i="44"/>
  <c r="G1406" i="44"/>
  <c r="G1407" i="44"/>
  <c r="G1408" i="44"/>
  <c r="G1409" i="44"/>
  <c r="G1410" i="44"/>
  <c r="G1411" i="44"/>
  <c r="G1412" i="44"/>
  <c r="G1413" i="44"/>
  <c r="G1414" i="44"/>
  <c r="G1415" i="44"/>
  <c r="G1416" i="44"/>
  <c r="G1417" i="44"/>
  <c r="G1418" i="44"/>
  <c r="G1419" i="44"/>
  <c r="G1420" i="44"/>
  <c r="G1421" i="44"/>
  <c r="G1422" i="44"/>
  <c r="G1423" i="44"/>
  <c r="G1424" i="44"/>
  <c r="G1425" i="44"/>
  <c r="G1426" i="44"/>
  <c r="G1427" i="44"/>
  <c r="G1428" i="44"/>
  <c r="G1429" i="44"/>
  <c r="G1430" i="44"/>
  <c r="G1431" i="44"/>
  <c r="G1432" i="44"/>
  <c r="G1433" i="44"/>
  <c r="G1434" i="44"/>
  <c r="G1435" i="44"/>
  <c r="G1436" i="44"/>
  <c r="G1437" i="44"/>
  <c r="G1438" i="44"/>
  <c r="G1439" i="44"/>
  <c r="G1440" i="44"/>
  <c r="G1441" i="44"/>
  <c r="G1442" i="44"/>
  <c r="G1443" i="44"/>
  <c r="G1444" i="44"/>
  <c r="G1445" i="44"/>
  <c r="G1446" i="44"/>
  <c r="G1447" i="44"/>
  <c r="G1448" i="44"/>
  <c r="G1449" i="44"/>
  <c r="G1450" i="44"/>
  <c r="G1451" i="44"/>
  <c r="G1452" i="44"/>
  <c r="G1453" i="44"/>
  <c r="G1454" i="44"/>
  <c r="G1455" i="44"/>
  <c r="G1456" i="44"/>
  <c r="G1457" i="44"/>
  <c r="G1458" i="44"/>
  <c r="G1459" i="44"/>
  <c r="G1460" i="44"/>
  <c r="G1461" i="44"/>
  <c r="G1462" i="44"/>
  <c r="G1463" i="44"/>
  <c r="G1464" i="44"/>
  <c r="G1465" i="44"/>
  <c r="G1466" i="44"/>
  <c r="G1467" i="44"/>
  <c r="G1468" i="44"/>
  <c r="G1469" i="44"/>
  <c r="G1470" i="44"/>
  <c r="G1471" i="44"/>
  <c r="G1472" i="44"/>
  <c r="G1473" i="44"/>
  <c r="G1474" i="44"/>
  <c r="G1475" i="44"/>
  <c r="G1476" i="44"/>
  <c r="G1477" i="44"/>
  <c r="G1478" i="44"/>
  <c r="G1479" i="44"/>
  <c r="G1480" i="44"/>
  <c r="G1481" i="44"/>
  <c r="G1482" i="44"/>
  <c r="G1483" i="44"/>
  <c r="G1484" i="44"/>
  <c r="G1485" i="44"/>
  <c r="G1486" i="44"/>
  <c r="G1487" i="44"/>
  <c r="G1488" i="44"/>
  <c r="G1489" i="44"/>
  <c r="G1490" i="44"/>
  <c r="G1491" i="44"/>
  <c r="G1492" i="44"/>
  <c r="G1493" i="44"/>
  <c r="G1494" i="44"/>
  <c r="G1495" i="44"/>
  <c r="G1496" i="44"/>
  <c r="G1497" i="44"/>
  <c r="G1498" i="44"/>
  <c r="G1499" i="44"/>
  <c r="G1500" i="44"/>
  <c r="G1501" i="44"/>
  <c r="G1502" i="44"/>
  <c r="G1503" i="44"/>
  <c r="G1504" i="44"/>
  <c r="G1505" i="44"/>
  <c r="G1506" i="44"/>
  <c r="G1507" i="44"/>
  <c r="G1508" i="44"/>
  <c r="G1509" i="44"/>
  <c r="G1510" i="44"/>
  <c r="G1511" i="44"/>
  <c r="G1512" i="44"/>
  <c r="G1513" i="44"/>
  <c r="G1514" i="44"/>
  <c r="G1515" i="44"/>
  <c r="G1516" i="44"/>
  <c r="G1517" i="44"/>
  <c r="G1518" i="44"/>
  <c r="G1519" i="44"/>
  <c r="G1520" i="44"/>
  <c r="G1521" i="44"/>
  <c r="G1522" i="44"/>
  <c r="G1523" i="44"/>
  <c r="G1524" i="44"/>
  <c r="G1525" i="44"/>
  <c r="G1526" i="44"/>
  <c r="G1527" i="44"/>
  <c r="G1528" i="44"/>
  <c r="G1529" i="44"/>
  <c r="G1530" i="44"/>
  <c r="G1531" i="44"/>
  <c r="G1532" i="44"/>
  <c r="G1533" i="44"/>
  <c r="G1534" i="44"/>
  <c r="G1535" i="44"/>
  <c r="G1536" i="44"/>
  <c r="G1537" i="44"/>
  <c r="G1538" i="44"/>
  <c r="G1539" i="44"/>
  <c r="G1540" i="44"/>
  <c r="G1541" i="44"/>
  <c r="G1542" i="44"/>
  <c r="G1543" i="44"/>
  <c r="G1544" i="44"/>
  <c r="G1545" i="44"/>
  <c r="G1546" i="44"/>
  <c r="G1547" i="44"/>
  <c r="G1548" i="44"/>
  <c r="G1549" i="44"/>
  <c r="G1550" i="44"/>
  <c r="G1551" i="44"/>
  <c r="G1552" i="44"/>
  <c r="G1553" i="44"/>
  <c r="G1554" i="44"/>
  <c r="G1555" i="44"/>
  <c r="G1556" i="44"/>
  <c r="G1557" i="44"/>
  <c r="G1558" i="44"/>
  <c r="G1559" i="44"/>
  <c r="G1560" i="44"/>
  <c r="G1561" i="44"/>
  <c r="G1562" i="44"/>
  <c r="G1563" i="44"/>
  <c r="G1564" i="44"/>
  <c r="G1565" i="44"/>
  <c r="G1566" i="44"/>
  <c r="G1567" i="44"/>
  <c r="G1568" i="44"/>
  <c r="G1569" i="44"/>
  <c r="G1570" i="44"/>
  <c r="G1571" i="44"/>
  <c r="G1572" i="44"/>
  <c r="G1573" i="44"/>
  <c r="G1574" i="44"/>
  <c r="G1575" i="44"/>
  <c r="G1576" i="44"/>
  <c r="G1577" i="44"/>
  <c r="G1578" i="44"/>
  <c r="G1579" i="44"/>
  <c r="G1580" i="44"/>
  <c r="G1581" i="44"/>
  <c r="G1582" i="44"/>
  <c r="G1583" i="44"/>
  <c r="G1584" i="44"/>
  <c r="G1585" i="44"/>
  <c r="G1586" i="44"/>
  <c r="G1587" i="44"/>
  <c r="G1588" i="44"/>
  <c r="G1589" i="44"/>
  <c r="G1590" i="44"/>
  <c r="G1591" i="44"/>
  <c r="G1592" i="44"/>
  <c r="G1593" i="44"/>
  <c r="G1594" i="44"/>
  <c r="G1595" i="44"/>
  <c r="G1596" i="44"/>
  <c r="G1597" i="44"/>
  <c r="G1598" i="44"/>
  <c r="G1599" i="44"/>
  <c r="G1600" i="44"/>
  <c r="G1601" i="44"/>
  <c r="G1602" i="44"/>
  <c r="G1603" i="44"/>
  <c r="G1604" i="44"/>
  <c r="G1605" i="44"/>
  <c r="G1606" i="44"/>
  <c r="G1607" i="44"/>
  <c r="G1608" i="44"/>
  <c r="G1609" i="44"/>
  <c r="G1610" i="44"/>
  <c r="G1611" i="44"/>
  <c r="G1612" i="44"/>
  <c r="G1613" i="44"/>
  <c r="G1614" i="44"/>
  <c r="G1615" i="44"/>
  <c r="G1616" i="44"/>
  <c r="G1617" i="44"/>
  <c r="G1618" i="44"/>
  <c r="G1619" i="44"/>
  <c r="G1620" i="44"/>
  <c r="G1621" i="44"/>
  <c r="G1622" i="44"/>
  <c r="G1623" i="44"/>
  <c r="G1624" i="44"/>
  <c r="G1625" i="44"/>
  <c r="G1626" i="44"/>
  <c r="G1627" i="44"/>
  <c r="G1628" i="44"/>
  <c r="G1629" i="44"/>
  <c r="G1630" i="44"/>
  <c r="G1631" i="44"/>
  <c r="G1632" i="44"/>
  <c r="G1633" i="44"/>
  <c r="G1634" i="44"/>
  <c r="G1635" i="44"/>
  <c r="G1636" i="44"/>
  <c r="G1637" i="44"/>
  <c r="G1638" i="44"/>
  <c r="G1639" i="44"/>
  <c r="G1640" i="44"/>
  <c r="G1641" i="44"/>
  <c r="G1642" i="44"/>
  <c r="G1643" i="44"/>
  <c r="G1644" i="44"/>
  <c r="G1645" i="44"/>
  <c r="G1646" i="44"/>
  <c r="G1647" i="44"/>
  <c r="G1648" i="44"/>
  <c r="G1649" i="44"/>
  <c r="G1650" i="44"/>
  <c r="G1651" i="44"/>
  <c r="G1652" i="44"/>
  <c r="G1653" i="44"/>
  <c r="G1654" i="44"/>
  <c r="G1655" i="44"/>
  <c r="G1656" i="44"/>
  <c r="G1657" i="44"/>
  <c r="G1658" i="44"/>
  <c r="G1659" i="44"/>
  <c r="G1660" i="44"/>
  <c r="G1661" i="44"/>
  <c r="G1662" i="44"/>
  <c r="G1663" i="44"/>
  <c r="G1664" i="44"/>
  <c r="G1665" i="44"/>
  <c r="G1666" i="44"/>
  <c r="G1667" i="44"/>
  <c r="G1668" i="44"/>
  <c r="G1669" i="44"/>
  <c r="G1670" i="44"/>
  <c r="G1671" i="44"/>
  <c r="G1672" i="44"/>
  <c r="G1673" i="44"/>
  <c r="G1674" i="44"/>
  <c r="G1675" i="44"/>
  <c r="G1676" i="44"/>
  <c r="G1677" i="44"/>
  <c r="G1678" i="44"/>
  <c r="G1679" i="44"/>
  <c r="G1680" i="44"/>
  <c r="G1681" i="44"/>
  <c r="G1682" i="44"/>
  <c r="G1683" i="44"/>
  <c r="G1684" i="44"/>
  <c r="G1685" i="44"/>
  <c r="G1686" i="44"/>
  <c r="G1687" i="44"/>
  <c r="G1688" i="44"/>
  <c r="G1689" i="44"/>
  <c r="G1690" i="44"/>
  <c r="G1691" i="44"/>
  <c r="G1692" i="44"/>
  <c r="G1693" i="44"/>
  <c r="G1694" i="44"/>
  <c r="G1695" i="44"/>
  <c r="G1696" i="44"/>
  <c r="G1697" i="44"/>
  <c r="G1698" i="44"/>
  <c r="G1699" i="44"/>
  <c r="G1700" i="44"/>
  <c r="G1701" i="44"/>
  <c r="G1702" i="44"/>
  <c r="G1703" i="44"/>
  <c r="G1704" i="44"/>
  <c r="G1705" i="44"/>
  <c r="G1706" i="44"/>
  <c r="G1707" i="44"/>
  <c r="G1708" i="44"/>
  <c r="G1709" i="44"/>
  <c r="G1710" i="44"/>
  <c r="G1711" i="44"/>
  <c r="G1712" i="44"/>
  <c r="G1713" i="44"/>
  <c r="G1714" i="44"/>
  <c r="G1715" i="44"/>
  <c r="G1716" i="44"/>
  <c r="G1717" i="44"/>
  <c r="G1718" i="44"/>
  <c r="G1719" i="44"/>
  <c r="G1720" i="44"/>
  <c r="G1721" i="44"/>
  <c r="G1722" i="44"/>
  <c r="G1723" i="44"/>
  <c r="G1724" i="44"/>
  <c r="G1725" i="44"/>
  <c r="G1726" i="44"/>
  <c r="G1727" i="44"/>
  <c r="G1728" i="44"/>
  <c r="G1729" i="44"/>
  <c r="G1730" i="44"/>
  <c r="G1731" i="44"/>
  <c r="G1732" i="44"/>
  <c r="G1733" i="44"/>
  <c r="G1734" i="44"/>
  <c r="G1735" i="44"/>
  <c r="G1736" i="44"/>
  <c r="G1737" i="44"/>
  <c r="G1738" i="44"/>
  <c r="G1739" i="44"/>
  <c r="G1740" i="44"/>
  <c r="G1741" i="44"/>
  <c r="G1742" i="44"/>
  <c r="G1743" i="44"/>
  <c r="G1744" i="44"/>
  <c r="G1745" i="44"/>
  <c r="G1746" i="44"/>
  <c r="G1747" i="44"/>
  <c r="G1748" i="44"/>
  <c r="G1749" i="44"/>
  <c r="G1750" i="44"/>
  <c r="G1751" i="44"/>
  <c r="G1752" i="44"/>
  <c r="G1753" i="44"/>
  <c r="G1754" i="44"/>
  <c r="G1755" i="44"/>
  <c r="G1756" i="44"/>
  <c r="G1757" i="44"/>
  <c r="G1758" i="44"/>
  <c r="G1759" i="44"/>
  <c r="G1760" i="44"/>
  <c r="G1761" i="44"/>
  <c r="G1762" i="44"/>
  <c r="G1763" i="44"/>
  <c r="G1764" i="44"/>
  <c r="G1765" i="44"/>
  <c r="G1766" i="44"/>
  <c r="G1767" i="44"/>
  <c r="G1768" i="44"/>
  <c r="G1769" i="44"/>
  <c r="G1770" i="44"/>
  <c r="G1771" i="44"/>
  <c r="G1772" i="44"/>
  <c r="G1773" i="44"/>
  <c r="G1774" i="44"/>
  <c r="G1775" i="44"/>
  <c r="G1776" i="44"/>
  <c r="G1777" i="44"/>
  <c r="G1778" i="44"/>
  <c r="G1779" i="44"/>
  <c r="G1780" i="44"/>
  <c r="G1781" i="44"/>
  <c r="G1782" i="44"/>
  <c r="G1783" i="44"/>
  <c r="G1784" i="44"/>
  <c r="G1785" i="44"/>
  <c r="G1786" i="44"/>
  <c r="G1787" i="44"/>
  <c r="G1788" i="44"/>
  <c r="G1789" i="44"/>
  <c r="G1790" i="44"/>
  <c r="G1791" i="44"/>
  <c r="G1792" i="44"/>
  <c r="G1793" i="44"/>
  <c r="G1794" i="44"/>
  <c r="G1795" i="44"/>
  <c r="G1796" i="44"/>
  <c r="G1797" i="44"/>
  <c r="G1798" i="44"/>
  <c r="G1799" i="44"/>
  <c r="G1800" i="44"/>
  <c r="G1801" i="44"/>
  <c r="G1802" i="44"/>
  <c r="G1803" i="44"/>
  <c r="G1804" i="44"/>
  <c r="G1805" i="44"/>
  <c r="G1806" i="44"/>
  <c r="G1807" i="44"/>
  <c r="G1808" i="44"/>
  <c r="G1809" i="44"/>
  <c r="G1810" i="44"/>
  <c r="G1811" i="44"/>
  <c r="G1812" i="44"/>
  <c r="G1813" i="44"/>
  <c r="G1814" i="44"/>
  <c r="G1815" i="44"/>
  <c r="G1816" i="44"/>
  <c r="G1817" i="44"/>
  <c r="G1818" i="44"/>
  <c r="G1819" i="44"/>
  <c r="G1820" i="44"/>
  <c r="G1821" i="44"/>
  <c r="G1822" i="44"/>
  <c r="G1823" i="44"/>
  <c r="G1824" i="44"/>
  <c r="G1825" i="44"/>
  <c r="G1826" i="44"/>
  <c r="G1827" i="44"/>
  <c r="G1828" i="44"/>
  <c r="G1829" i="44"/>
  <c r="G1830" i="44"/>
  <c r="G1831" i="44"/>
  <c r="G1832" i="44"/>
  <c r="G1833" i="44"/>
  <c r="G1834" i="44"/>
  <c r="G1835" i="44"/>
  <c r="G1836" i="44"/>
  <c r="G1837" i="44"/>
  <c r="G1838" i="44"/>
  <c r="G1839" i="44"/>
  <c r="G1840" i="44"/>
  <c r="G1841" i="44"/>
  <c r="G1842" i="44"/>
  <c r="G1843" i="44"/>
  <c r="G1844" i="44"/>
  <c r="G1845" i="44"/>
  <c r="G1846" i="44"/>
  <c r="G1847" i="44"/>
  <c r="G1848" i="44"/>
  <c r="G1849" i="44"/>
  <c r="G1850" i="44"/>
  <c r="G1851" i="44"/>
  <c r="G1852" i="44"/>
  <c r="G1853" i="44"/>
  <c r="G1854" i="44"/>
  <c r="G1855" i="44"/>
  <c r="G1856" i="44"/>
  <c r="G1857" i="44"/>
  <c r="G1858" i="44"/>
  <c r="G1859" i="44"/>
  <c r="G1860" i="44"/>
  <c r="G1861" i="44"/>
  <c r="G1862" i="44"/>
  <c r="G1863" i="44"/>
  <c r="G1864" i="44"/>
  <c r="G1865" i="44"/>
  <c r="G1866" i="44"/>
  <c r="G1867" i="44"/>
  <c r="G1868" i="44"/>
  <c r="G1869" i="44"/>
  <c r="G1870" i="44"/>
  <c r="G1871" i="44"/>
  <c r="G1872" i="44"/>
  <c r="G1873" i="44"/>
  <c r="G1874" i="44"/>
  <c r="G1875" i="44"/>
  <c r="G1876" i="44"/>
  <c r="G1877" i="44"/>
  <c r="G1878" i="44"/>
  <c r="G1879" i="44"/>
  <c r="G1880" i="44"/>
  <c r="G1881" i="44"/>
  <c r="G1882" i="44"/>
  <c r="G1883" i="44"/>
  <c r="G1884" i="44"/>
  <c r="G1885" i="44"/>
  <c r="G1886" i="44"/>
  <c r="G1887" i="44"/>
  <c r="G1888" i="44"/>
  <c r="G1889" i="44"/>
  <c r="G1890" i="44"/>
  <c r="G1891" i="44"/>
  <c r="G1892" i="44"/>
  <c r="G1893" i="44"/>
  <c r="G1894" i="44"/>
  <c r="G1895" i="44"/>
  <c r="G1896" i="44"/>
  <c r="G1897" i="44"/>
  <c r="G1898" i="44"/>
  <c r="G1899" i="44"/>
  <c r="G1900" i="44"/>
  <c r="G1901" i="44"/>
  <c r="G1902" i="44"/>
  <c r="G1903" i="44"/>
  <c r="G1904" i="44"/>
  <c r="G1905" i="44"/>
  <c r="G1906" i="44"/>
  <c r="G1907" i="44"/>
  <c r="G1908" i="44"/>
  <c r="G1909" i="44"/>
  <c r="G1910" i="44"/>
  <c r="G1911" i="44"/>
  <c r="G1912" i="44"/>
  <c r="G1913" i="44"/>
  <c r="G1914" i="44"/>
  <c r="G1915" i="44"/>
  <c r="G1916" i="44"/>
  <c r="G1917" i="44"/>
  <c r="G1918" i="44"/>
  <c r="G1919" i="44"/>
  <c r="G1920" i="44"/>
  <c r="G1921" i="44"/>
  <c r="G1922" i="44"/>
  <c r="G1923" i="44"/>
  <c r="G1924" i="44"/>
  <c r="G1925" i="44"/>
  <c r="G1926" i="44"/>
  <c r="G1927" i="44"/>
  <c r="G1928" i="44"/>
  <c r="G1929" i="44"/>
  <c r="G1930" i="44"/>
  <c r="G1931" i="44"/>
  <c r="G1932" i="44"/>
  <c r="G1933" i="44"/>
  <c r="G1934" i="44"/>
  <c r="G1935" i="44"/>
  <c r="G1936" i="44"/>
  <c r="G1937" i="44"/>
  <c r="G1938" i="44"/>
  <c r="G1939" i="44"/>
  <c r="G1940" i="44"/>
  <c r="G1941" i="44"/>
  <c r="G1942" i="44"/>
  <c r="G1943" i="44"/>
  <c r="G1944" i="44"/>
  <c r="G1945" i="44"/>
  <c r="G1946" i="44"/>
  <c r="G1947" i="44"/>
  <c r="G1948" i="44"/>
  <c r="G1949" i="44"/>
  <c r="G1950" i="44"/>
  <c r="G1951" i="44"/>
  <c r="G1952" i="44"/>
  <c r="G1953" i="44"/>
  <c r="G1954" i="44"/>
  <c r="G1955" i="44"/>
  <c r="G1956" i="44"/>
  <c r="G1957" i="44"/>
  <c r="G1958" i="44"/>
  <c r="G1959" i="44"/>
  <c r="G1960" i="44"/>
  <c r="G1961" i="44"/>
  <c r="G1962" i="44"/>
  <c r="G1963" i="44"/>
  <c r="G1964" i="44"/>
  <c r="G1965" i="44"/>
  <c r="G1966" i="44"/>
  <c r="G1967" i="44"/>
  <c r="G1968" i="44"/>
  <c r="G1969" i="44"/>
  <c r="G1970" i="44"/>
  <c r="G1971" i="44"/>
  <c r="G1972" i="44"/>
  <c r="G1973" i="44"/>
  <c r="G1974" i="44"/>
  <c r="G1975" i="44"/>
  <c r="G1976" i="44"/>
  <c r="G1977" i="44"/>
  <c r="G1978" i="44"/>
  <c r="G1979" i="44"/>
  <c r="G1980" i="44"/>
  <c r="G1981" i="44"/>
  <c r="G1982" i="44"/>
  <c r="G1983" i="44"/>
  <c r="G1984" i="44"/>
  <c r="G1985" i="44"/>
  <c r="G1986" i="44"/>
  <c r="G1987" i="44"/>
  <c r="G1988" i="44"/>
  <c r="G1989" i="44"/>
  <c r="G1990" i="44"/>
  <c r="G1991" i="44"/>
  <c r="G1992" i="44"/>
  <c r="G1993" i="44"/>
  <c r="G1994" i="44"/>
  <c r="G1995" i="44"/>
  <c r="G1996" i="44"/>
  <c r="G1997" i="44"/>
  <c r="G1998" i="44"/>
  <c r="G1999" i="44"/>
  <c r="G2000" i="44"/>
  <c r="G2001" i="44"/>
  <c r="G2002" i="44"/>
  <c r="G2003" i="44"/>
  <c r="G2004" i="44"/>
  <c r="G2005" i="44"/>
  <c r="G2006" i="44"/>
  <c r="G2007" i="44"/>
  <c r="G2008" i="44"/>
  <c r="G2009" i="44"/>
  <c r="G2010" i="44"/>
  <c r="G2011" i="44"/>
  <c r="G2012" i="44"/>
  <c r="G2013" i="44"/>
  <c r="G2014" i="44"/>
  <c r="G2015" i="44"/>
  <c r="G2016" i="44"/>
  <c r="G2017" i="44"/>
  <c r="G2018" i="44"/>
  <c r="G2019" i="44"/>
  <c r="G2020" i="44"/>
  <c r="G2021" i="44"/>
  <c r="G2022" i="44"/>
  <c r="G2023" i="44"/>
  <c r="G2024" i="44"/>
  <c r="G2025" i="44"/>
  <c r="G2026" i="44"/>
  <c r="G2027" i="44"/>
  <c r="G2028" i="44"/>
  <c r="G2029" i="44"/>
  <c r="G2030" i="44"/>
  <c r="G2031" i="44"/>
  <c r="G2032" i="44"/>
  <c r="G2033" i="44"/>
  <c r="G2034" i="44"/>
  <c r="G2035" i="44"/>
  <c r="G2036" i="44"/>
  <c r="G2037" i="44"/>
  <c r="G2038" i="44"/>
  <c r="G2039" i="44"/>
  <c r="G2040" i="44"/>
  <c r="G2041" i="44"/>
  <c r="G2042" i="44"/>
  <c r="G2043" i="44"/>
  <c r="G2044" i="44"/>
  <c r="G2045" i="44"/>
  <c r="G2046" i="44"/>
  <c r="G2047" i="44"/>
  <c r="G2048" i="44"/>
  <c r="G2049" i="44"/>
  <c r="G2050" i="44"/>
  <c r="G2051" i="44"/>
  <c r="G2052" i="44"/>
  <c r="G2053" i="44"/>
  <c r="G2054" i="44"/>
  <c r="G2055" i="44"/>
  <c r="G2056" i="44"/>
  <c r="G2057" i="44"/>
  <c r="G2058" i="44"/>
  <c r="G2059" i="44"/>
  <c r="G2060" i="44"/>
  <c r="G2061" i="44"/>
  <c r="G2062" i="44"/>
  <c r="G2063" i="44"/>
  <c r="G2064" i="44"/>
  <c r="G2065" i="44"/>
  <c r="G2066" i="44"/>
  <c r="G2067" i="44"/>
  <c r="G2068" i="44"/>
  <c r="G2069" i="44"/>
  <c r="G2070" i="44"/>
  <c r="G2071" i="44"/>
  <c r="G2072" i="44"/>
  <c r="G2073" i="44"/>
  <c r="G2074" i="44"/>
  <c r="G2075" i="44"/>
  <c r="G2076" i="44"/>
  <c r="G2077" i="44"/>
  <c r="G2078" i="44"/>
  <c r="G2079" i="44"/>
  <c r="G2080" i="44"/>
  <c r="G2081" i="44"/>
  <c r="G2082" i="44"/>
  <c r="G2083" i="44"/>
  <c r="G2084" i="44"/>
  <c r="G2085" i="44"/>
  <c r="G2086" i="44"/>
  <c r="G2087" i="44"/>
  <c r="G2088" i="44"/>
  <c r="G2089" i="44"/>
  <c r="G2090" i="44"/>
  <c r="G2091" i="44"/>
  <c r="G2092" i="44"/>
  <c r="G2093" i="44"/>
  <c r="G2094" i="44"/>
  <c r="G2095" i="44"/>
  <c r="G2096" i="44"/>
  <c r="G2097" i="44"/>
  <c r="G2098" i="44"/>
  <c r="G2099" i="44"/>
  <c r="G2100" i="44"/>
  <c r="G2101" i="44"/>
  <c r="G2102" i="44"/>
  <c r="G2103" i="44"/>
  <c r="G2104" i="44"/>
  <c r="G2105" i="44"/>
  <c r="G2106" i="44"/>
  <c r="G2107" i="44"/>
  <c r="G2108" i="44"/>
  <c r="G2109" i="44"/>
  <c r="G2110" i="44"/>
  <c r="G2111" i="44"/>
  <c r="G2112" i="44"/>
  <c r="G2113" i="44"/>
  <c r="G2114" i="44"/>
  <c r="G2115" i="44"/>
  <c r="G2116" i="44"/>
  <c r="G2117" i="44"/>
  <c r="G2118" i="44"/>
  <c r="G2119" i="44"/>
  <c r="G2120" i="44"/>
  <c r="G2121" i="44"/>
  <c r="G2122" i="44"/>
  <c r="G2123" i="44"/>
  <c r="G2124" i="44"/>
  <c r="G2125" i="44"/>
  <c r="G2126" i="44"/>
  <c r="G2127" i="44"/>
  <c r="G2128" i="44"/>
  <c r="G2129" i="44"/>
  <c r="G2130" i="44"/>
  <c r="G2131" i="44"/>
  <c r="G2132" i="44"/>
  <c r="G2133" i="44"/>
  <c r="G2134" i="44"/>
  <c r="G2135" i="44"/>
  <c r="G2136" i="44"/>
  <c r="G2137" i="44"/>
  <c r="G2138" i="44"/>
  <c r="G2139" i="44"/>
  <c r="G2140" i="44"/>
  <c r="G2141" i="44"/>
  <c r="G2142" i="44"/>
  <c r="G2143" i="44"/>
  <c r="G2144" i="44"/>
  <c r="G2145" i="44"/>
  <c r="G2146" i="44"/>
  <c r="G2147" i="44"/>
  <c r="G2148" i="44"/>
  <c r="G2149" i="44"/>
  <c r="G2150" i="44"/>
  <c r="G2151" i="44"/>
  <c r="G2152" i="44"/>
  <c r="G2153" i="44"/>
  <c r="G2154" i="44"/>
  <c r="G2155" i="44"/>
  <c r="G2156" i="44"/>
  <c r="G2157" i="44"/>
  <c r="G2158" i="44"/>
  <c r="G2159" i="44"/>
  <c r="G2160" i="44"/>
  <c r="G2161" i="44"/>
  <c r="G2162" i="44"/>
  <c r="G2163" i="44"/>
  <c r="G2164" i="44"/>
  <c r="G2165" i="44"/>
  <c r="G2166" i="44"/>
  <c r="G2167" i="44"/>
  <c r="G2168" i="44"/>
  <c r="G2169" i="44"/>
  <c r="G2170" i="44"/>
  <c r="G2171" i="44"/>
  <c r="G2172" i="44"/>
  <c r="G2173" i="44"/>
  <c r="G2174" i="44"/>
  <c r="G2175" i="44"/>
  <c r="G2176" i="44"/>
  <c r="G2177" i="44"/>
  <c r="G2178" i="44"/>
  <c r="G2179" i="44"/>
  <c r="G2180" i="44"/>
  <c r="G2181" i="44"/>
  <c r="G2182" i="44"/>
  <c r="G2183" i="44"/>
  <c r="G2184" i="44"/>
  <c r="G2185" i="44"/>
  <c r="G2186" i="44"/>
  <c r="G2187" i="44"/>
  <c r="G2188" i="44"/>
  <c r="G2189" i="44"/>
  <c r="G2190" i="44"/>
  <c r="G2191" i="44"/>
  <c r="G2192" i="44"/>
  <c r="G2193" i="44"/>
  <c r="G2194" i="44"/>
  <c r="G2195" i="44"/>
  <c r="G2196" i="44"/>
  <c r="G2197" i="44"/>
  <c r="G2198" i="44"/>
  <c r="G2199" i="44"/>
  <c r="G2200" i="44"/>
  <c r="G2201" i="44"/>
  <c r="G2202" i="44"/>
  <c r="G2203" i="44"/>
  <c r="G2204" i="44"/>
  <c r="G2205" i="44"/>
  <c r="G2206" i="44"/>
  <c r="G2207" i="44"/>
  <c r="G2208" i="44"/>
  <c r="G2209" i="44"/>
  <c r="G2210" i="44"/>
  <c r="G2211" i="44"/>
  <c r="G2212" i="44"/>
  <c r="G2213" i="44"/>
  <c r="G2214" i="44"/>
  <c r="G2215" i="44"/>
  <c r="G2216" i="44"/>
  <c r="G2217" i="44"/>
  <c r="G2218" i="44"/>
  <c r="G2219" i="44"/>
  <c r="G2220" i="44"/>
  <c r="G2221" i="44"/>
  <c r="G2222" i="44"/>
  <c r="G2223" i="44"/>
  <c r="G2224" i="44"/>
  <c r="G2225" i="44"/>
  <c r="G2226" i="44"/>
  <c r="G2227" i="44"/>
  <c r="G2228" i="44"/>
  <c r="G2229" i="44"/>
  <c r="G2230" i="44"/>
  <c r="G2231" i="44"/>
  <c r="G2232" i="44"/>
  <c r="G2233" i="44"/>
  <c r="G2234" i="44"/>
  <c r="G2235" i="44"/>
  <c r="G2236" i="44"/>
  <c r="G2237" i="44"/>
  <c r="G2238" i="44"/>
  <c r="G2239" i="44"/>
  <c r="G2240" i="44"/>
  <c r="G2241" i="44"/>
  <c r="G2242" i="44"/>
  <c r="G2243" i="44"/>
  <c r="G2244" i="44"/>
  <c r="G2245" i="44"/>
  <c r="G2246" i="44"/>
  <c r="G2247" i="44"/>
  <c r="G2248" i="44"/>
  <c r="G2249" i="44"/>
  <c r="G2250" i="44"/>
  <c r="G2251" i="44"/>
  <c r="G2252" i="44"/>
  <c r="G2253" i="44"/>
  <c r="G2254" i="44"/>
  <c r="G2255" i="44"/>
  <c r="G2256" i="44"/>
  <c r="G2257" i="44"/>
  <c r="G2258" i="44"/>
  <c r="G2259" i="44"/>
  <c r="G2260" i="44"/>
  <c r="G2261" i="44"/>
  <c r="G2262" i="44"/>
  <c r="G2263" i="44"/>
  <c r="G2264" i="44"/>
  <c r="G2265" i="44"/>
  <c r="G2266" i="44"/>
  <c r="G2267" i="44"/>
  <c r="G2268" i="44"/>
  <c r="G2269" i="44"/>
  <c r="G2270" i="44"/>
  <c r="G2271" i="44"/>
  <c r="G2272" i="44"/>
  <c r="G2273" i="44"/>
  <c r="G2274" i="44"/>
  <c r="G2275" i="44"/>
  <c r="G2276" i="44"/>
  <c r="G2277" i="44"/>
  <c r="G2278" i="44"/>
  <c r="G2279" i="44"/>
  <c r="G2280" i="44"/>
  <c r="G2281" i="44"/>
  <c r="G2282" i="44"/>
  <c r="G2283" i="44"/>
  <c r="G2284" i="44"/>
  <c r="G2285" i="44"/>
  <c r="G2286" i="44"/>
  <c r="G2287" i="44"/>
  <c r="G2288" i="44"/>
  <c r="G2289" i="44"/>
  <c r="G2290" i="44"/>
  <c r="G2291" i="44"/>
  <c r="G2292" i="44"/>
  <c r="G2293" i="44"/>
  <c r="G2294" i="44"/>
  <c r="G2295" i="44"/>
  <c r="G2296" i="44"/>
  <c r="G2297" i="44"/>
  <c r="G2298" i="44"/>
  <c r="G2299" i="44"/>
  <c r="G2300" i="44"/>
  <c r="G2301" i="44"/>
  <c r="G2302" i="44"/>
  <c r="G2303" i="44"/>
  <c r="G2304" i="44"/>
  <c r="G2305" i="44"/>
  <c r="G2306" i="44"/>
  <c r="G2307" i="44"/>
  <c r="G2308" i="44"/>
  <c r="G2309" i="44"/>
  <c r="G2310" i="44"/>
  <c r="G2311" i="44"/>
  <c r="G2312" i="44"/>
  <c r="G2313" i="44"/>
  <c r="G2314" i="44"/>
  <c r="G2315" i="44"/>
  <c r="G2316" i="44"/>
  <c r="G2317" i="44"/>
  <c r="G2318" i="44"/>
  <c r="G2319" i="44"/>
  <c r="G2320" i="44"/>
  <c r="G2321" i="44"/>
  <c r="G2322" i="44"/>
  <c r="G2323" i="44"/>
  <c r="G2324" i="44"/>
  <c r="G2325" i="44"/>
  <c r="G2326" i="44"/>
  <c r="G2327" i="44"/>
  <c r="G2328" i="44"/>
  <c r="G2329" i="44"/>
  <c r="G2330" i="44"/>
  <c r="G2331" i="44"/>
  <c r="G2332" i="44"/>
  <c r="G2333" i="44"/>
  <c r="G2334" i="44"/>
  <c r="G2335" i="44"/>
  <c r="G2336" i="44"/>
  <c r="G2337" i="44"/>
  <c r="G2338" i="44"/>
  <c r="G2339" i="44"/>
  <c r="G2340" i="44"/>
  <c r="G2341" i="44"/>
  <c r="G2342" i="44"/>
  <c r="G2343" i="44"/>
  <c r="G2344" i="44"/>
  <c r="G2345" i="44"/>
  <c r="G2346" i="44"/>
  <c r="G2347" i="44"/>
  <c r="G2348" i="44"/>
  <c r="G2349" i="44"/>
  <c r="G2350" i="44"/>
  <c r="G2351" i="44"/>
  <c r="G2352" i="44"/>
  <c r="G2353" i="44"/>
  <c r="G2354" i="44"/>
  <c r="G2355" i="44"/>
  <c r="G2356" i="44"/>
  <c r="G2357" i="44"/>
  <c r="G2358" i="44"/>
  <c r="G2359" i="44"/>
  <c r="G2360" i="44"/>
  <c r="G2361" i="44"/>
  <c r="G2362" i="44"/>
  <c r="G2363" i="44"/>
  <c r="G2364" i="44"/>
  <c r="G2365" i="44"/>
  <c r="G2366" i="44"/>
  <c r="G2367" i="44"/>
  <c r="G2368" i="44"/>
  <c r="G2369" i="44"/>
  <c r="G2370" i="44"/>
  <c r="G2371" i="44"/>
  <c r="G2372" i="44"/>
  <c r="G2373" i="44"/>
  <c r="G2374" i="44"/>
  <c r="G2375" i="44"/>
  <c r="G2376" i="44"/>
  <c r="G2377" i="44"/>
  <c r="G2378" i="44"/>
  <c r="G2379" i="44"/>
  <c r="G2380" i="44"/>
  <c r="G2381" i="44"/>
  <c r="G2382" i="44"/>
  <c r="G2383" i="44"/>
  <c r="G2384" i="44"/>
  <c r="G2385" i="44"/>
  <c r="G2386" i="44"/>
  <c r="G2387" i="44"/>
  <c r="G2388" i="44"/>
  <c r="G2389" i="44"/>
  <c r="G2390" i="44"/>
  <c r="G2391" i="44"/>
  <c r="G2392" i="44"/>
  <c r="G2393" i="44"/>
  <c r="G2394" i="44"/>
  <c r="G2395" i="44"/>
  <c r="G2396" i="44"/>
  <c r="G2397" i="44"/>
  <c r="G2398" i="44"/>
  <c r="G2399" i="44"/>
  <c r="G2400" i="44"/>
  <c r="G2401" i="44"/>
  <c r="G2402" i="44"/>
  <c r="G2403" i="44"/>
  <c r="G2404" i="44"/>
  <c r="G2405" i="44"/>
  <c r="G2406" i="44"/>
  <c r="G2407" i="44"/>
  <c r="G2408" i="44"/>
  <c r="G2409" i="44"/>
  <c r="G2410" i="44"/>
  <c r="G2411" i="44"/>
  <c r="G2412" i="44"/>
  <c r="G2413" i="44"/>
  <c r="G2414" i="44"/>
  <c r="G2415" i="44"/>
  <c r="G2416" i="44"/>
  <c r="G2417" i="44"/>
  <c r="G2418" i="44"/>
  <c r="G2419" i="44"/>
  <c r="G2420" i="44"/>
  <c r="G2421" i="44"/>
  <c r="G2422" i="44"/>
  <c r="G2423" i="44"/>
  <c r="G2424" i="44"/>
  <c r="G2425" i="44"/>
  <c r="G2426" i="44"/>
  <c r="G2427" i="44"/>
  <c r="G2428" i="44"/>
  <c r="G2429" i="44"/>
  <c r="G2430" i="44"/>
  <c r="G2431" i="44"/>
  <c r="G2432" i="44"/>
  <c r="G2433" i="44"/>
  <c r="G2434" i="44"/>
  <c r="G2435" i="44"/>
  <c r="G2436" i="44"/>
  <c r="G2437" i="44"/>
  <c r="G2438" i="44"/>
  <c r="G2439" i="44"/>
  <c r="G2440" i="44"/>
  <c r="G2441" i="44"/>
  <c r="G2442" i="44"/>
  <c r="G2443" i="44"/>
  <c r="G2444" i="44"/>
  <c r="G2445" i="44"/>
  <c r="G2446" i="44"/>
  <c r="G2447" i="44"/>
  <c r="G2448" i="44"/>
  <c r="G2449" i="44"/>
  <c r="G2450" i="44"/>
  <c r="G2451" i="44"/>
  <c r="G2452" i="44"/>
  <c r="G2453" i="44"/>
  <c r="G2454" i="44"/>
  <c r="G2455" i="44"/>
  <c r="G2456" i="44"/>
  <c r="G2457" i="44"/>
  <c r="G2458" i="44"/>
  <c r="G2459" i="44"/>
  <c r="G2460" i="44"/>
  <c r="G2461" i="44"/>
  <c r="G2462" i="44"/>
  <c r="G2463" i="44"/>
  <c r="G2464" i="44"/>
  <c r="G2465" i="44"/>
  <c r="G2466" i="44"/>
  <c r="G2467" i="44"/>
  <c r="G2468" i="44"/>
  <c r="G2469" i="44"/>
  <c r="G2470" i="44"/>
  <c r="G2471" i="44"/>
  <c r="G2472" i="44"/>
  <c r="G2473" i="44"/>
  <c r="G2474" i="44"/>
  <c r="G2475" i="44"/>
  <c r="G2476" i="44"/>
  <c r="G2477" i="44"/>
  <c r="G2478" i="44"/>
  <c r="G2479" i="44"/>
  <c r="G2480" i="44"/>
  <c r="G2481" i="44"/>
  <c r="G2482" i="44"/>
  <c r="G2483" i="44"/>
  <c r="G2484" i="44"/>
  <c r="G2485" i="44"/>
  <c r="G2486" i="44"/>
  <c r="G2487" i="44"/>
  <c r="G2488" i="44"/>
  <c r="G2489" i="44"/>
  <c r="G2490" i="44"/>
  <c r="G2491" i="44"/>
  <c r="G2492" i="44"/>
  <c r="G2493" i="44"/>
  <c r="G2494" i="44"/>
  <c r="G2495" i="44"/>
  <c r="G2496" i="44"/>
  <c r="G2497" i="44"/>
  <c r="G2498" i="44"/>
  <c r="G2499" i="44"/>
  <c r="G2500" i="44"/>
  <c r="G2501" i="44"/>
  <c r="G2502" i="44"/>
  <c r="G2503" i="44"/>
  <c r="G2504" i="44"/>
  <c r="G2505" i="44"/>
  <c r="G2506" i="44"/>
  <c r="G2507" i="44"/>
  <c r="G2508" i="44"/>
  <c r="G2509" i="44"/>
  <c r="G2510" i="44"/>
  <c r="G2511" i="44"/>
  <c r="G2512" i="44"/>
  <c r="G2513" i="44"/>
  <c r="G2514" i="44"/>
  <c r="G2515" i="44"/>
  <c r="G2516" i="44"/>
  <c r="G2517" i="44"/>
  <c r="G2518" i="44"/>
  <c r="G2519" i="44"/>
  <c r="G2520" i="44"/>
  <c r="G2521" i="44"/>
  <c r="G2522" i="44"/>
  <c r="G2523" i="44"/>
  <c r="G2524" i="44"/>
  <c r="G2525" i="44"/>
  <c r="G2526" i="44"/>
  <c r="G2527" i="44"/>
  <c r="G2528" i="44"/>
  <c r="G2529" i="44"/>
  <c r="G2530" i="44"/>
  <c r="G2531" i="44"/>
  <c r="G2532" i="44"/>
  <c r="G2533" i="44"/>
  <c r="G2534" i="44"/>
  <c r="G2535" i="44"/>
  <c r="G2536" i="44"/>
  <c r="G2537" i="44"/>
  <c r="G2538" i="44"/>
  <c r="G2539" i="44"/>
  <c r="G2540" i="44"/>
  <c r="G2541" i="44"/>
  <c r="G2542" i="44"/>
  <c r="G2543" i="44"/>
  <c r="G2544" i="44"/>
  <c r="G2545" i="44"/>
  <c r="G2546" i="44"/>
  <c r="G2547" i="44"/>
  <c r="G2548" i="44"/>
  <c r="G2549" i="44"/>
  <c r="G2550" i="44"/>
  <c r="G2551" i="44"/>
  <c r="G2552" i="44"/>
  <c r="G2553" i="44"/>
  <c r="G2554" i="44"/>
  <c r="G2555" i="44"/>
  <c r="G2556" i="44"/>
  <c r="G2557" i="44"/>
  <c r="G2558" i="44"/>
  <c r="G2559" i="44"/>
  <c r="G2560" i="44"/>
  <c r="G2561" i="44"/>
  <c r="G2562" i="44"/>
  <c r="G2563" i="44"/>
  <c r="G2564" i="44"/>
  <c r="G2565" i="44"/>
  <c r="G2566" i="44"/>
  <c r="G2567" i="44"/>
  <c r="G2568" i="44"/>
  <c r="G2569" i="44"/>
  <c r="G2570" i="44"/>
  <c r="G2571" i="44"/>
  <c r="G2572" i="44"/>
  <c r="G2573" i="44"/>
  <c r="G2574" i="44"/>
  <c r="G2575" i="44"/>
  <c r="G2576" i="44"/>
  <c r="G2577" i="44"/>
  <c r="G2578" i="44"/>
  <c r="G2579" i="44"/>
  <c r="G2580" i="44"/>
  <c r="G2581" i="44"/>
  <c r="G2582" i="44"/>
  <c r="G2583" i="44"/>
  <c r="G2584" i="44"/>
  <c r="G2585" i="44"/>
  <c r="G2586" i="44"/>
  <c r="G2587" i="44"/>
  <c r="G2588" i="44"/>
  <c r="G2589" i="44"/>
  <c r="G2590" i="44"/>
  <c r="G2591" i="44"/>
  <c r="G2592" i="44"/>
  <c r="G2593" i="44"/>
  <c r="G2594" i="44"/>
  <c r="G2595" i="44"/>
  <c r="G2596" i="44"/>
  <c r="G2597" i="44"/>
  <c r="G2598" i="44"/>
  <c r="G2599" i="44"/>
  <c r="G2600" i="44"/>
  <c r="G2601" i="44"/>
  <c r="G2602" i="44"/>
  <c r="G2603" i="44"/>
  <c r="G2604" i="44"/>
  <c r="G2605" i="44"/>
  <c r="G2606" i="44"/>
  <c r="G2607" i="44"/>
  <c r="G2608" i="44"/>
  <c r="G2609" i="44"/>
  <c r="G2610" i="44"/>
  <c r="G2611" i="44"/>
  <c r="G2612" i="44"/>
  <c r="G2613" i="44"/>
  <c r="G2614" i="44"/>
  <c r="G2615" i="44"/>
  <c r="G2616" i="44"/>
  <c r="G2617" i="44"/>
  <c r="G2618" i="44"/>
  <c r="G2619" i="44"/>
  <c r="G2620" i="44"/>
  <c r="G2621" i="44"/>
  <c r="G2622" i="44"/>
  <c r="G2623" i="44"/>
  <c r="G2624" i="44"/>
  <c r="G2625" i="44"/>
  <c r="G2626" i="44"/>
  <c r="G2627" i="44"/>
  <c r="G2628" i="44"/>
  <c r="G2629" i="44"/>
  <c r="G2630" i="44"/>
  <c r="G2631" i="44"/>
  <c r="G2632" i="44"/>
  <c r="G2633" i="44"/>
  <c r="G2634" i="44"/>
  <c r="G2635" i="44"/>
  <c r="G2636" i="44"/>
  <c r="G2637" i="44"/>
  <c r="G2638" i="44"/>
  <c r="G2639" i="44"/>
  <c r="G2640" i="44"/>
  <c r="G2641" i="44"/>
  <c r="G2642" i="44"/>
  <c r="G2643" i="44"/>
  <c r="G2644" i="44"/>
  <c r="G2645" i="44"/>
  <c r="G2646" i="44"/>
  <c r="G2647" i="44"/>
  <c r="G2648" i="44"/>
  <c r="G2649" i="44"/>
  <c r="G2650" i="44"/>
  <c r="G2651" i="44"/>
  <c r="G2652" i="44"/>
  <c r="G2653" i="44"/>
  <c r="G2654" i="44"/>
  <c r="G2655" i="44"/>
  <c r="G2656" i="44"/>
  <c r="G2657" i="44"/>
  <c r="G2658" i="44"/>
  <c r="G2659" i="44"/>
  <c r="G2660" i="44"/>
  <c r="G2661" i="44"/>
  <c r="G2662" i="44"/>
  <c r="G2663" i="44"/>
  <c r="G2664" i="44"/>
  <c r="G2665" i="44"/>
  <c r="G2666" i="44"/>
  <c r="G2667" i="44"/>
  <c r="G2668" i="44"/>
  <c r="G2669" i="44"/>
  <c r="G2670" i="44"/>
  <c r="G2671" i="44"/>
  <c r="G2672" i="44"/>
  <c r="G2673" i="44"/>
  <c r="G2674" i="44"/>
  <c r="G2675" i="44"/>
  <c r="G2676" i="44"/>
  <c r="G2677" i="44"/>
  <c r="G2678" i="44"/>
  <c r="G2679" i="44"/>
  <c r="G2680" i="44"/>
  <c r="G2681" i="44"/>
  <c r="G2682" i="44"/>
  <c r="G2683" i="44"/>
  <c r="G2684" i="44"/>
  <c r="G2685" i="44"/>
  <c r="G2686" i="44"/>
  <c r="G2687" i="44"/>
  <c r="G2688" i="44"/>
  <c r="G2689" i="44"/>
  <c r="G2690" i="44"/>
  <c r="G2691" i="44"/>
  <c r="G2692" i="44"/>
  <c r="G2693" i="44"/>
  <c r="G2694" i="44"/>
  <c r="G2695" i="44"/>
  <c r="G2696" i="44"/>
  <c r="G2697" i="44"/>
  <c r="G2698" i="44"/>
  <c r="G2699" i="44"/>
  <c r="G2700" i="44"/>
  <c r="G2701" i="44"/>
  <c r="G2702" i="44"/>
  <c r="G2703" i="44"/>
  <c r="G2704" i="44"/>
  <c r="G2705" i="44"/>
  <c r="G2706" i="44"/>
  <c r="G2707" i="44"/>
  <c r="G2708" i="44"/>
  <c r="G2709" i="44"/>
  <c r="G2710" i="44"/>
  <c r="G2711" i="44"/>
  <c r="G2712" i="44"/>
  <c r="G2713" i="44"/>
  <c r="G2714" i="44"/>
  <c r="G2715" i="44"/>
  <c r="G2716" i="44"/>
  <c r="G2717" i="44"/>
  <c r="G2718" i="44"/>
  <c r="G2719" i="44"/>
  <c r="G2720" i="44"/>
  <c r="G2721" i="44"/>
  <c r="G2722" i="44"/>
  <c r="G2723" i="44"/>
  <c r="G2724" i="44"/>
  <c r="G2725" i="44"/>
  <c r="G2726" i="44"/>
  <c r="G2727" i="44"/>
  <c r="G2728" i="44"/>
  <c r="G2729" i="44"/>
  <c r="G2730" i="44"/>
  <c r="G2731" i="44"/>
  <c r="G2732" i="44"/>
  <c r="G2733" i="44"/>
  <c r="G2734" i="44"/>
  <c r="G2735" i="44"/>
  <c r="G2736" i="44"/>
  <c r="G2737" i="44"/>
  <c r="G2738" i="44"/>
  <c r="G2739" i="44"/>
  <c r="G2740" i="44"/>
  <c r="G2741" i="44"/>
  <c r="G2742" i="44"/>
  <c r="G2743" i="44"/>
  <c r="G2744" i="44"/>
  <c r="G2745" i="44"/>
  <c r="G2746" i="44"/>
  <c r="G2747" i="44"/>
  <c r="G2748" i="44"/>
  <c r="G2749" i="44"/>
  <c r="G2750" i="44"/>
  <c r="G2751" i="44"/>
  <c r="G2752" i="44"/>
  <c r="G2753" i="44"/>
  <c r="G2754" i="44"/>
  <c r="G2755" i="44"/>
  <c r="G2756" i="44"/>
  <c r="G2757" i="44"/>
  <c r="G2758" i="44"/>
  <c r="G2759" i="44"/>
  <c r="G2760" i="44"/>
  <c r="G2761" i="44"/>
  <c r="G2762" i="44"/>
  <c r="G2763" i="44"/>
  <c r="G2764" i="44"/>
  <c r="G2765" i="44"/>
  <c r="G2766" i="44"/>
  <c r="G2767" i="44"/>
  <c r="G2768" i="44"/>
  <c r="G2769" i="44"/>
  <c r="G2770" i="44"/>
  <c r="G2771" i="44"/>
  <c r="G2772" i="44"/>
  <c r="G2773" i="44"/>
  <c r="G2774" i="44"/>
  <c r="G2775" i="44"/>
  <c r="G2776" i="44"/>
  <c r="G2777" i="44"/>
  <c r="G2778" i="44"/>
  <c r="G2779" i="44"/>
  <c r="G2780" i="44"/>
  <c r="G2781" i="44"/>
  <c r="G2782" i="44"/>
  <c r="G2783" i="44"/>
  <c r="G2784" i="44"/>
  <c r="G2785" i="44"/>
  <c r="G2786" i="44"/>
  <c r="G2787" i="44"/>
  <c r="G2788" i="44"/>
  <c r="G2789" i="44"/>
  <c r="G2790" i="44"/>
  <c r="G2791" i="44"/>
  <c r="G2792" i="44"/>
  <c r="G2793" i="44"/>
  <c r="G2794" i="44"/>
  <c r="G2795" i="44"/>
  <c r="G2796" i="44"/>
  <c r="G2797" i="44"/>
  <c r="G2798" i="44"/>
  <c r="G2799" i="44"/>
  <c r="G2800" i="44"/>
  <c r="G2801" i="44"/>
  <c r="G2802" i="44"/>
  <c r="G2803" i="44"/>
  <c r="G2804" i="44"/>
  <c r="G2805" i="44"/>
  <c r="G2806" i="44"/>
  <c r="G2807" i="44"/>
  <c r="G2808" i="44"/>
  <c r="G2809" i="44"/>
  <c r="G2810" i="44"/>
  <c r="G2811" i="44"/>
  <c r="G2812" i="44"/>
  <c r="G2813" i="44"/>
  <c r="G2814" i="44"/>
  <c r="G2815" i="44"/>
  <c r="G2816" i="44"/>
  <c r="G2817" i="44"/>
  <c r="G2818" i="44"/>
  <c r="G2819" i="44"/>
  <c r="G2820" i="44"/>
  <c r="G2821" i="44"/>
  <c r="G2822" i="44"/>
  <c r="G2823" i="44"/>
  <c r="G2824" i="44"/>
  <c r="G2825" i="44"/>
  <c r="G2826" i="44"/>
  <c r="G2827" i="44"/>
  <c r="G2828" i="44"/>
  <c r="G2829" i="44"/>
  <c r="G2830" i="44"/>
  <c r="G2831" i="44"/>
  <c r="G2832" i="44"/>
  <c r="G2833" i="44"/>
  <c r="G2834" i="44"/>
  <c r="G2835" i="44"/>
  <c r="G2836" i="44"/>
  <c r="G2837" i="44"/>
  <c r="G2838" i="44"/>
  <c r="G2839" i="44"/>
  <c r="G2840" i="44"/>
  <c r="G2841" i="44"/>
  <c r="G2842" i="44"/>
  <c r="G2843" i="44"/>
  <c r="G2844" i="44"/>
  <c r="G2845" i="44"/>
  <c r="G2846" i="44"/>
  <c r="G2847" i="44"/>
  <c r="G2848" i="44"/>
  <c r="G2849" i="44"/>
  <c r="G2850" i="44"/>
  <c r="G2851" i="44"/>
  <c r="G2852" i="44"/>
  <c r="G2853" i="44"/>
  <c r="G2854" i="44"/>
  <c r="G2855" i="44"/>
  <c r="G2856" i="44"/>
  <c r="G2857" i="44"/>
  <c r="G2858" i="44"/>
  <c r="G2859" i="44"/>
  <c r="G2860" i="44"/>
  <c r="G2861" i="44"/>
  <c r="G2862" i="44"/>
  <c r="G2863" i="44"/>
  <c r="G2864" i="44"/>
  <c r="G2865" i="44"/>
  <c r="G2866" i="44"/>
  <c r="G2867" i="44"/>
  <c r="G2868" i="44"/>
  <c r="G2869" i="44"/>
  <c r="G2870" i="44"/>
  <c r="G2871" i="44"/>
  <c r="G2872" i="44"/>
  <c r="G2873" i="44"/>
  <c r="G2874" i="44"/>
  <c r="G2875" i="44"/>
  <c r="G2876" i="44"/>
  <c r="G2877" i="44"/>
  <c r="G2878" i="44"/>
  <c r="G2879" i="44"/>
  <c r="G2880" i="44"/>
  <c r="G2881" i="44"/>
  <c r="G2882" i="44"/>
  <c r="G2883" i="44"/>
  <c r="G2884" i="44"/>
  <c r="G2885" i="44"/>
  <c r="G2886" i="44"/>
  <c r="G2887" i="44"/>
  <c r="G2888" i="44"/>
  <c r="G2889" i="44"/>
  <c r="G2890" i="44"/>
  <c r="G2891" i="44"/>
  <c r="G2892" i="44"/>
  <c r="G2893" i="44"/>
  <c r="G2894" i="44"/>
  <c r="G2895" i="44"/>
  <c r="G2896" i="44"/>
  <c r="G2897" i="44"/>
  <c r="G2898" i="44"/>
  <c r="G2899" i="44"/>
  <c r="G2900" i="44"/>
  <c r="G2901" i="44"/>
  <c r="G2902" i="44"/>
  <c r="G2903" i="44"/>
  <c r="G2904" i="44"/>
  <c r="G2905" i="44"/>
  <c r="G2906" i="44"/>
  <c r="G2907" i="44"/>
  <c r="G2908" i="44"/>
  <c r="G2909" i="44"/>
  <c r="G2910" i="44"/>
  <c r="G2911" i="44"/>
  <c r="G2912" i="44"/>
  <c r="G2913" i="44"/>
  <c r="G2914" i="44"/>
  <c r="G2915" i="44"/>
  <c r="G2916" i="44"/>
  <c r="G2917" i="44"/>
  <c r="G2918" i="44"/>
  <c r="G2919" i="44"/>
  <c r="G2920" i="44"/>
  <c r="G2921" i="44"/>
  <c r="G2922" i="44"/>
  <c r="G2923" i="44"/>
  <c r="G2924" i="44"/>
  <c r="G2925" i="44"/>
  <c r="G2926" i="44"/>
  <c r="G2927" i="44"/>
  <c r="G2928" i="44"/>
  <c r="G2929" i="44"/>
  <c r="G2930" i="44"/>
  <c r="G2931" i="44"/>
  <c r="G2932" i="44"/>
  <c r="G2933" i="44"/>
  <c r="G2934" i="44"/>
  <c r="G2935" i="44"/>
  <c r="G2936" i="44"/>
  <c r="G2937" i="44"/>
  <c r="G2938" i="44"/>
  <c r="G2939" i="44"/>
  <c r="G2940" i="44"/>
  <c r="G2941" i="44"/>
  <c r="G2942" i="44"/>
  <c r="G2943" i="44"/>
  <c r="G2944" i="44"/>
  <c r="G2945" i="44"/>
  <c r="G2946" i="44"/>
  <c r="G2947" i="44"/>
  <c r="G2948" i="44"/>
  <c r="G2949" i="44"/>
  <c r="G2950" i="44"/>
  <c r="G2951" i="44"/>
  <c r="G2952" i="44"/>
  <c r="G2953" i="44"/>
  <c r="G2954" i="44"/>
  <c r="G2955" i="44"/>
  <c r="G2956" i="44"/>
  <c r="G2957" i="44"/>
  <c r="G2958" i="44"/>
  <c r="G2959" i="44"/>
  <c r="G2960" i="44"/>
  <c r="G2961" i="44"/>
  <c r="G2962" i="44"/>
  <c r="G2963" i="44"/>
  <c r="G2964" i="44"/>
  <c r="G2965" i="44"/>
  <c r="G2966" i="44"/>
  <c r="G2967" i="44"/>
  <c r="G2968" i="44"/>
  <c r="G2969" i="44"/>
  <c r="G2970" i="44"/>
  <c r="G2971" i="44"/>
  <c r="G2972" i="44"/>
  <c r="G2973" i="44"/>
  <c r="G2974" i="44"/>
  <c r="G2975" i="44"/>
  <c r="G2976" i="44"/>
  <c r="G2977" i="44"/>
  <c r="G2978" i="44"/>
  <c r="G2979" i="44"/>
  <c r="G2980" i="44"/>
  <c r="G2981" i="44"/>
  <c r="G2982" i="44"/>
  <c r="G2983" i="44"/>
  <c r="G2984" i="44"/>
  <c r="G2985" i="44"/>
  <c r="G2986" i="44"/>
  <c r="G2987" i="44"/>
  <c r="G2988" i="44"/>
  <c r="G2989" i="44"/>
  <c r="G2990" i="44"/>
  <c r="G2991" i="44"/>
  <c r="G2992" i="44"/>
  <c r="G2993" i="44"/>
  <c r="G2994" i="44"/>
  <c r="G2995" i="44"/>
  <c r="G2996" i="44"/>
  <c r="G2997" i="44"/>
  <c r="G2998" i="44"/>
  <c r="G2999" i="44"/>
  <c r="G3000" i="44"/>
  <c r="G3001" i="44"/>
  <c r="G3002" i="44"/>
  <c r="G3003" i="44"/>
  <c r="G3004" i="44"/>
  <c r="G3005" i="44"/>
  <c r="G3006" i="44"/>
  <c r="G3007" i="44"/>
  <c r="G3008" i="44"/>
  <c r="G3009" i="44"/>
  <c r="G3010" i="44"/>
  <c r="G3011" i="44"/>
  <c r="G3012" i="44"/>
  <c r="G3013" i="44"/>
  <c r="G3014" i="44"/>
  <c r="G3015" i="44"/>
  <c r="G3016" i="44"/>
  <c r="G3017" i="44"/>
  <c r="G3018" i="44"/>
  <c r="G3019" i="44"/>
  <c r="G3020" i="44"/>
  <c r="G3021" i="44"/>
  <c r="G3022" i="44"/>
  <c r="G3023" i="44"/>
  <c r="G3024" i="44"/>
  <c r="G3025" i="44"/>
  <c r="G3026" i="44"/>
  <c r="G3027" i="44"/>
  <c r="G3028" i="44"/>
  <c r="G3029" i="44"/>
  <c r="G3030" i="44"/>
  <c r="G3031" i="44"/>
  <c r="G3032" i="44"/>
  <c r="G3033" i="44"/>
  <c r="G3034" i="44"/>
  <c r="G3035" i="44"/>
  <c r="G3036" i="44"/>
  <c r="G3037" i="44"/>
  <c r="G3038" i="44"/>
  <c r="G3039" i="44"/>
  <c r="G3040" i="44"/>
  <c r="G3041" i="44"/>
  <c r="G3042" i="44"/>
  <c r="G3043" i="44"/>
  <c r="G3044" i="44"/>
  <c r="G3045" i="44"/>
  <c r="G3046" i="44"/>
  <c r="G3047" i="44"/>
  <c r="G3048" i="44"/>
  <c r="G3049" i="44"/>
  <c r="G3050" i="44"/>
  <c r="G3051" i="44"/>
  <c r="G3052" i="44"/>
  <c r="G3053" i="44"/>
  <c r="G3054" i="44"/>
  <c r="G3055" i="44"/>
  <c r="G3056" i="44"/>
  <c r="G3057" i="44"/>
  <c r="G3058" i="44"/>
  <c r="G3059" i="44"/>
  <c r="G3060" i="44"/>
  <c r="G3061" i="44"/>
  <c r="G3062" i="44"/>
  <c r="G3063" i="44"/>
  <c r="G3064" i="44"/>
  <c r="G3065" i="44"/>
  <c r="G3066" i="44"/>
  <c r="G3067" i="44"/>
  <c r="G3068" i="44"/>
  <c r="G3069" i="44"/>
  <c r="G3070" i="44"/>
  <c r="G3071" i="44"/>
  <c r="G3072" i="44"/>
  <c r="G3073" i="44"/>
  <c r="G3074" i="44"/>
  <c r="G3075" i="44"/>
  <c r="G3076" i="44"/>
  <c r="G3077" i="44"/>
  <c r="G3078" i="44"/>
  <c r="G3079" i="44"/>
  <c r="G3080" i="44"/>
  <c r="G3081" i="44"/>
  <c r="G3082" i="44"/>
  <c r="G3083" i="44"/>
  <c r="G3084" i="44"/>
  <c r="G3085" i="44"/>
  <c r="G3086" i="44"/>
  <c r="G3087" i="44"/>
  <c r="G3088" i="44"/>
  <c r="G3089" i="44"/>
  <c r="G3090" i="44"/>
  <c r="G3091" i="44"/>
  <c r="G3092" i="44"/>
  <c r="G3093" i="44"/>
  <c r="G3094" i="44"/>
  <c r="G3095" i="44"/>
  <c r="G3096" i="44"/>
  <c r="G3097" i="44"/>
  <c r="G3098" i="44"/>
  <c r="G3099" i="44"/>
  <c r="G3100" i="44"/>
  <c r="G3101" i="44"/>
  <c r="G3102" i="44"/>
  <c r="G3103" i="44"/>
  <c r="G3104" i="44"/>
  <c r="G3105" i="44"/>
  <c r="G3106" i="44"/>
  <c r="G3107" i="44"/>
  <c r="G3108" i="44"/>
  <c r="G3109" i="44"/>
  <c r="G3110" i="44"/>
  <c r="G3111" i="44"/>
  <c r="G3112" i="44"/>
  <c r="G3113" i="44"/>
  <c r="G3114" i="44"/>
  <c r="G3115" i="44"/>
  <c r="G3116" i="44"/>
  <c r="G3117" i="44"/>
  <c r="G3118" i="44"/>
  <c r="G3119" i="44"/>
  <c r="G3120" i="44"/>
  <c r="G3121" i="44"/>
  <c r="G3122" i="44"/>
  <c r="G3123" i="44"/>
  <c r="G3124" i="44"/>
  <c r="G3125" i="44"/>
  <c r="G3126" i="44"/>
  <c r="G3127" i="44"/>
  <c r="G3128" i="44"/>
  <c r="G3129" i="44"/>
  <c r="G3130" i="44"/>
  <c r="G3131" i="44"/>
  <c r="G3132" i="44"/>
  <c r="G3133" i="44"/>
  <c r="G3134" i="44"/>
  <c r="G3135" i="44"/>
  <c r="G3136" i="44"/>
  <c r="G3137" i="44"/>
  <c r="G3138" i="44"/>
  <c r="G3139" i="44"/>
  <c r="G3140" i="44"/>
  <c r="G3141" i="44"/>
  <c r="G3142" i="44"/>
  <c r="G3143" i="44"/>
  <c r="G3144" i="44"/>
  <c r="G3145" i="44"/>
  <c r="G3146" i="44"/>
  <c r="G3147" i="44"/>
  <c r="G3148" i="44"/>
  <c r="G3149" i="44"/>
  <c r="G3150" i="44"/>
  <c r="G3151" i="44"/>
  <c r="G3152" i="44"/>
  <c r="G3153" i="44"/>
  <c r="G3154" i="44"/>
  <c r="G3155" i="44"/>
  <c r="G3156" i="44"/>
  <c r="G3157" i="44"/>
  <c r="G3158" i="44"/>
  <c r="G3159" i="44"/>
  <c r="G3160" i="44"/>
  <c r="G3161" i="44"/>
  <c r="G3162" i="44"/>
  <c r="G3163" i="44"/>
  <c r="G3164" i="44"/>
  <c r="G3165" i="44"/>
  <c r="G3166" i="44"/>
  <c r="G3167" i="44"/>
  <c r="G3168" i="44"/>
  <c r="G3169" i="44"/>
  <c r="G3170" i="44"/>
  <c r="G3171" i="44"/>
  <c r="G3172" i="44"/>
  <c r="G3173" i="44"/>
  <c r="G3174" i="44"/>
  <c r="G3175" i="44"/>
  <c r="G3176" i="44"/>
  <c r="G3177" i="44"/>
  <c r="G3178" i="44"/>
  <c r="G3179" i="44"/>
  <c r="G3180" i="44"/>
  <c r="G3181" i="44"/>
  <c r="G3182" i="44"/>
  <c r="G3183" i="44"/>
  <c r="G3184" i="44"/>
  <c r="G3185" i="44"/>
  <c r="G3186" i="44"/>
  <c r="G3187" i="44"/>
  <c r="G3188" i="44"/>
  <c r="G3189" i="44"/>
  <c r="G3190" i="44"/>
  <c r="G3191" i="44"/>
  <c r="G3192" i="44"/>
  <c r="G3193" i="44"/>
  <c r="G3194" i="44"/>
  <c r="G3195" i="44"/>
  <c r="G3196" i="44"/>
  <c r="G3197" i="44"/>
  <c r="G3198" i="44"/>
  <c r="G3199" i="44"/>
  <c r="G3200" i="44"/>
  <c r="G3201" i="44"/>
  <c r="G3202" i="44"/>
  <c r="G3203" i="44"/>
  <c r="G3204" i="44"/>
  <c r="G3205" i="44"/>
  <c r="G3206" i="44"/>
  <c r="G3207" i="44"/>
  <c r="G3208" i="44"/>
  <c r="G3209" i="44"/>
  <c r="G3210" i="44"/>
  <c r="G3211" i="44"/>
  <c r="G3212" i="44"/>
  <c r="G3213" i="44"/>
  <c r="G3214" i="44"/>
  <c r="G3215" i="44"/>
  <c r="G3216" i="44"/>
  <c r="G3217" i="44"/>
  <c r="G3218" i="44"/>
  <c r="G3219" i="44"/>
  <c r="G3220" i="44"/>
  <c r="G3221" i="44"/>
  <c r="G3222" i="44"/>
  <c r="G3223" i="44"/>
  <c r="G3224" i="44"/>
  <c r="G3225" i="44"/>
  <c r="G3226" i="44"/>
  <c r="G3227" i="44"/>
  <c r="G3228" i="44"/>
  <c r="G3229" i="44"/>
  <c r="G3230" i="44"/>
  <c r="G3231" i="44"/>
  <c r="G3232" i="44"/>
  <c r="G3233" i="44"/>
  <c r="G3234" i="44"/>
  <c r="G3235" i="44"/>
  <c r="G3236" i="44"/>
  <c r="G3237" i="44"/>
  <c r="G3238" i="44"/>
  <c r="G3239" i="44"/>
  <c r="G3240" i="44"/>
  <c r="G3241" i="44"/>
  <c r="G3242" i="44"/>
  <c r="G3243" i="44"/>
  <c r="G3244" i="44"/>
  <c r="G3245" i="44"/>
  <c r="G3246" i="44"/>
  <c r="G3247" i="44"/>
  <c r="G3248" i="44"/>
  <c r="G3249" i="44"/>
  <c r="G3250" i="44"/>
  <c r="G3251" i="44"/>
  <c r="G3252" i="44"/>
  <c r="G3253" i="44"/>
  <c r="G3254" i="44"/>
  <c r="G3255" i="44"/>
  <c r="G3256" i="44"/>
  <c r="G3257" i="44"/>
  <c r="G3258" i="44"/>
  <c r="G3259" i="44"/>
  <c r="G3260" i="44"/>
  <c r="G3261" i="44"/>
  <c r="G3262" i="44"/>
  <c r="G3263" i="44"/>
  <c r="G3264" i="44"/>
  <c r="G3265" i="44"/>
  <c r="G3266" i="44"/>
  <c r="G3267" i="44"/>
  <c r="G3268" i="44"/>
  <c r="G3269" i="44"/>
  <c r="G3270" i="44"/>
  <c r="G3271" i="44"/>
  <c r="G3272" i="44"/>
  <c r="G3273" i="44"/>
  <c r="G3274" i="44"/>
  <c r="G3275" i="44"/>
  <c r="G3276" i="44"/>
  <c r="G3277" i="44"/>
  <c r="G3278" i="44"/>
  <c r="G3279" i="44"/>
  <c r="G3280" i="44"/>
  <c r="G3281" i="44"/>
  <c r="G3282" i="44"/>
  <c r="G3283" i="44"/>
  <c r="G3284" i="44"/>
  <c r="G3285" i="44"/>
  <c r="G3286" i="44"/>
  <c r="G3287" i="44"/>
  <c r="G3288" i="44"/>
  <c r="G3289" i="44"/>
  <c r="G3290" i="44"/>
  <c r="G3291" i="44"/>
  <c r="G3292" i="44"/>
  <c r="G3293" i="44"/>
  <c r="G3294" i="44"/>
  <c r="G3295" i="44"/>
  <c r="G3296" i="44"/>
  <c r="G3297" i="44"/>
  <c r="G3298" i="44"/>
  <c r="G3299" i="44"/>
  <c r="G3300" i="44"/>
  <c r="G3301" i="44"/>
  <c r="G3302" i="44"/>
  <c r="G3303" i="44"/>
  <c r="G3304" i="44"/>
  <c r="G3305" i="44"/>
  <c r="G3306" i="44"/>
  <c r="G3307" i="44"/>
  <c r="G3308" i="44"/>
  <c r="G3309" i="44"/>
  <c r="G3310" i="44"/>
  <c r="G3311" i="44"/>
  <c r="G3312" i="44"/>
  <c r="G3313" i="44"/>
  <c r="G3314" i="44"/>
  <c r="G3315" i="44"/>
  <c r="G3316" i="44"/>
  <c r="G3317" i="44"/>
  <c r="G3318" i="44"/>
  <c r="G3319" i="44"/>
  <c r="G3320" i="44"/>
  <c r="G3321" i="44"/>
  <c r="G3322" i="44"/>
  <c r="G3323" i="44"/>
  <c r="G3324" i="44"/>
  <c r="G3325" i="44"/>
  <c r="G3326" i="44"/>
  <c r="G3327" i="44"/>
  <c r="G3328" i="44"/>
  <c r="G3329" i="44"/>
  <c r="G3330" i="44"/>
  <c r="G3331" i="44"/>
  <c r="G3332" i="44"/>
  <c r="G3333" i="44"/>
  <c r="G3334" i="44"/>
  <c r="G3335" i="44"/>
  <c r="G3336" i="44"/>
  <c r="G3337" i="44"/>
  <c r="G3338" i="44"/>
  <c r="G3339" i="44"/>
  <c r="G3340" i="44"/>
  <c r="G3341" i="44"/>
  <c r="G3342" i="44"/>
  <c r="G3343" i="44"/>
  <c r="G3344" i="44"/>
  <c r="G3345" i="44"/>
  <c r="G3346" i="44"/>
  <c r="G3347" i="44"/>
  <c r="G3348" i="44"/>
  <c r="G3349" i="44"/>
  <c r="G3350" i="44"/>
  <c r="G3351" i="44"/>
  <c r="G3352" i="44"/>
  <c r="G3353" i="44"/>
  <c r="G3354" i="44"/>
  <c r="G3355" i="44"/>
  <c r="G3356" i="44"/>
  <c r="G3357" i="44"/>
  <c r="G3358" i="44"/>
  <c r="G3359" i="44"/>
  <c r="G3360" i="44"/>
  <c r="G3361" i="44"/>
  <c r="G3362" i="44"/>
  <c r="G3363" i="44"/>
  <c r="G3364" i="44"/>
  <c r="G3365" i="44"/>
  <c r="G3366" i="44"/>
  <c r="G3367" i="44"/>
  <c r="G3368" i="44"/>
  <c r="G3369" i="44"/>
  <c r="G3370" i="44"/>
  <c r="G3371" i="44"/>
  <c r="G3372" i="44"/>
  <c r="G3373" i="44"/>
  <c r="G3374" i="44"/>
  <c r="G3375" i="44"/>
  <c r="G3376" i="44"/>
  <c r="G3377" i="44"/>
  <c r="G3378" i="44"/>
  <c r="G3379" i="44"/>
  <c r="G3380" i="44"/>
  <c r="G3381" i="44"/>
  <c r="G3382" i="44"/>
  <c r="G3383" i="44"/>
  <c r="G3384" i="44"/>
  <c r="G3385" i="44"/>
  <c r="G3386" i="44"/>
  <c r="G3387" i="44"/>
  <c r="G3388" i="44"/>
  <c r="G3389" i="44"/>
  <c r="G3390" i="44"/>
  <c r="G3391" i="44"/>
  <c r="G3392" i="44"/>
  <c r="G3393" i="44"/>
  <c r="G3394" i="44"/>
  <c r="G3395" i="44"/>
  <c r="G3396" i="44"/>
  <c r="G3397" i="44"/>
  <c r="G3398" i="44"/>
  <c r="G3399" i="44"/>
  <c r="G3400" i="44"/>
  <c r="G3401" i="44"/>
  <c r="G3402" i="44"/>
  <c r="G3403" i="44"/>
  <c r="G3404" i="44"/>
  <c r="G3405" i="44"/>
  <c r="G3406" i="44"/>
  <c r="G3407" i="44"/>
  <c r="G3408" i="44"/>
  <c r="G3409" i="44"/>
  <c r="G3410" i="44"/>
  <c r="G3411" i="44"/>
  <c r="G3412" i="44"/>
  <c r="G3413" i="44"/>
  <c r="G3414" i="44"/>
  <c r="G3415" i="44"/>
  <c r="G3416" i="44"/>
  <c r="G3417" i="44"/>
  <c r="G3418" i="44"/>
  <c r="G3419" i="44"/>
  <c r="G3420" i="44"/>
  <c r="G3421" i="44"/>
  <c r="G3422" i="44"/>
  <c r="G3423" i="44"/>
  <c r="G3424" i="44"/>
  <c r="G3425" i="44"/>
  <c r="G3426" i="44"/>
  <c r="G3427" i="44"/>
  <c r="G3428" i="44"/>
  <c r="G3429" i="44"/>
  <c r="G3430" i="44"/>
  <c r="G3431" i="44"/>
  <c r="G3432" i="44"/>
  <c r="G3433" i="44"/>
  <c r="G3434" i="44"/>
  <c r="G3435" i="44"/>
  <c r="G3436" i="44"/>
  <c r="G3437" i="44"/>
  <c r="G3438" i="44"/>
  <c r="G3439" i="44"/>
  <c r="G3440" i="44"/>
  <c r="G3441" i="44"/>
  <c r="G3442" i="44"/>
  <c r="G3443" i="44"/>
  <c r="G3444" i="44"/>
  <c r="G3445" i="44"/>
  <c r="G3446" i="44"/>
  <c r="G3447" i="44"/>
  <c r="G3448" i="44"/>
  <c r="G3449" i="44"/>
  <c r="G3450" i="44"/>
  <c r="G3451" i="44"/>
  <c r="G3452" i="44"/>
  <c r="G3453" i="44"/>
  <c r="G3454" i="44"/>
  <c r="G3455" i="44"/>
  <c r="G3456" i="44"/>
  <c r="G3457" i="44"/>
  <c r="G3458" i="44"/>
  <c r="G3459" i="44"/>
  <c r="G3460" i="44"/>
  <c r="G3461" i="44"/>
  <c r="G3462" i="44"/>
  <c r="G3463" i="44"/>
  <c r="G3464" i="44"/>
  <c r="G3465" i="44"/>
  <c r="G3466" i="44"/>
  <c r="G3467" i="44"/>
  <c r="G3468" i="44"/>
  <c r="G3469" i="44"/>
  <c r="G3470" i="44"/>
  <c r="G3471" i="44"/>
  <c r="G3472" i="44"/>
  <c r="G3473" i="44"/>
  <c r="G3474" i="44"/>
  <c r="G3475" i="44"/>
  <c r="G3476" i="44"/>
  <c r="G3477" i="44"/>
  <c r="G3478" i="44"/>
  <c r="G3479" i="44"/>
  <c r="G3480" i="44"/>
  <c r="G3481" i="44"/>
  <c r="G3482" i="44"/>
  <c r="G3483" i="44"/>
  <c r="G3484" i="44"/>
  <c r="G3485" i="44"/>
  <c r="G3486" i="44"/>
  <c r="G3487" i="44"/>
  <c r="G3488" i="44"/>
  <c r="G3489" i="44"/>
  <c r="G3490" i="44"/>
  <c r="G3491" i="44"/>
  <c r="G3492" i="44"/>
  <c r="G3493" i="44"/>
  <c r="G3494" i="44"/>
  <c r="G3495" i="44"/>
  <c r="G3496" i="44"/>
  <c r="G3497" i="44"/>
  <c r="G3498" i="44"/>
  <c r="G3499" i="44"/>
  <c r="G3500" i="44"/>
  <c r="G3501" i="44"/>
  <c r="G3502" i="44"/>
  <c r="G3503" i="44"/>
  <c r="G3504" i="44"/>
  <c r="G3505" i="44"/>
  <c r="G3506" i="44"/>
  <c r="G3507" i="44"/>
  <c r="G3508" i="44"/>
  <c r="G3509" i="44"/>
  <c r="G3510" i="44"/>
  <c r="G3511" i="44"/>
  <c r="G3512" i="44"/>
  <c r="G3513" i="44"/>
  <c r="G3514" i="44"/>
  <c r="G3515" i="44"/>
  <c r="G3516" i="44"/>
  <c r="G3517" i="44"/>
  <c r="G3518" i="44"/>
  <c r="G3519" i="44"/>
  <c r="G3520" i="44"/>
  <c r="G3521" i="44"/>
  <c r="G3522" i="44"/>
  <c r="G3523" i="44"/>
  <c r="G3524" i="44"/>
  <c r="G3525" i="44"/>
  <c r="G3526" i="44"/>
  <c r="G3527" i="44"/>
  <c r="G3528" i="44"/>
  <c r="G3529" i="44"/>
  <c r="G3530" i="44"/>
  <c r="G3531" i="44"/>
  <c r="G3532" i="44"/>
  <c r="G3533" i="44"/>
  <c r="G3534" i="44"/>
  <c r="G3535" i="44"/>
  <c r="G3536" i="44"/>
  <c r="G3537" i="44"/>
  <c r="G3538" i="44"/>
  <c r="G3539" i="44"/>
  <c r="G3540" i="44"/>
  <c r="G3541" i="44"/>
  <c r="G3542" i="44"/>
  <c r="G3543" i="44"/>
  <c r="G3544" i="44"/>
  <c r="G3545" i="44"/>
  <c r="G3546" i="44"/>
  <c r="G3547" i="44"/>
  <c r="G3548" i="44"/>
  <c r="G3549" i="44"/>
  <c r="G3550" i="44"/>
  <c r="G3551" i="44"/>
  <c r="G3552" i="44"/>
  <c r="G3553" i="44"/>
  <c r="G3554" i="44"/>
  <c r="G3555" i="44"/>
  <c r="G3556" i="44"/>
  <c r="G3557" i="44"/>
  <c r="G3558" i="44"/>
  <c r="G3559" i="44"/>
  <c r="G3560" i="44"/>
  <c r="G3561" i="44"/>
  <c r="G3562" i="44"/>
  <c r="G3563" i="44"/>
  <c r="G3564" i="44"/>
  <c r="G3565" i="44"/>
  <c r="G3566" i="44"/>
  <c r="G3567" i="44"/>
  <c r="G3568" i="44"/>
  <c r="G3569" i="44"/>
  <c r="G3570" i="44"/>
  <c r="G3571" i="44"/>
  <c r="G3572" i="44"/>
  <c r="G3573" i="44"/>
  <c r="G3574" i="44"/>
  <c r="G3575" i="44"/>
  <c r="G3576" i="44"/>
  <c r="G3577" i="44"/>
  <c r="G3578" i="44"/>
  <c r="G3579" i="44"/>
  <c r="G3580" i="44"/>
  <c r="G3581" i="44"/>
  <c r="G3582" i="44"/>
  <c r="G3583" i="44"/>
  <c r="G3584" i="44"/>
  <c r="G3585" i="44"/>
  <c r="G3586" i="44"/>
  <c r="G3587" i="44"/>
  <c r="G3588" i="44"/>
  <c r="G3589" i="44"/>
  <c r="G3590" i="44"/>
  <c r="G3591" i="44"/>
  <c r="G3592" i="44"/>
  <c r="G3593" i="44"/>
  <c r="G3594" i="44"/>
  <c r="G3595" i="44"/>
  <c r="G3596" i="44"/>
  <c r="G3597" i="44"/>
  <c r="G3598" i="44"/>
  <c r="G3599" i="44"/>
  <c r="G3600" i="44"/>
  <c r="G3601" i="44"/>
  <c r="G3602" i="44"/>
  <c r="G3603" i="44"/>
  <c r="G3604" i="44"/>
  <c r="G3605" i="44"/>
  <c r="G3606" i="44"/>
  <c r="G3607" i="44"/>
  <c r="G3608" i="44"/>
  <c r="G3609" i="44"/>
  <c r="G3610" i="44"/>
  <c r="G3611" i="44"/>
  <c r="G3612" i="44"/>
  <c r="G3613" i="44"/>
  <c r="G3614" i="44"/>
  <c r="G3615" i="44"/>
  <c r="G3616" i="44"/>
  <c r="G3617" i="44"/>
  <c r="G3618" i="44"/>
  <c r="G3619" i="44"/>
  <c r="G3620" i="44"/>
  <c r="G3621" i="44"/>
  <c r="G3622" i="44"/>
  <c r="G3623" i="44"/>
  <c r="G3624" i="44"/>
  <c r="G3625" i="44"/>
  <c r="G3626" i="44"/>
  <c r="G3627" i="44"/>
  <c r="G3628" i="44"/>
  <c r="G3629" i="44"/>
  <c r="G3630" i="44"/>
  <c r="G3631" i="44"/>
  <c r="G3632" i="44"/>
  <c r="G3633" i="44"/>
  <c r="G3634" i="44"/>
  <c r="G3635" i="44"/>
  <c r="G3636" i="44"/>
  <c r="G3637" i="44"/>
  <c r="G3638" i="44"/>
  <c r="G3639" i="44"/>
  <c r="G3640" i="44"/>
  <c r="G3641" i="44"/>
  <c r="G3642" i="44"/>
  <c r="G3643" i="44"/>
  <c r="G3644" i="44"/>
  <c r="G3645" i="44"/>
  <c r="G3646" i="44"/>
  <c r="G3647" i="44"/>
  <c r="G3648" i="44"/>
  <c r="G3649" i="44"/>
  <c r="G3650" i="44"/>
  <c r="G3651" i="44"/>
  <c r="G3652" i="44"/>
  <c r="G3653" i="44"/>
  <c r="G3654" i="44"/>
  <c r="G3655" i="44"/>
  <c r="G3656" i="44"/>
  <c r="G3657" i="44"/>
  <c r="G3658" i="44"/>
  <c r="G3659" i="44"/>
  <c r="G3660" i="44"/>
  <c r="G3661" i="44"/>
  <c r="G3662" i="44"/>
  <c r="G3663" i="44"/>
  <c r="G3664" i="44"/>
  <c r="G3665" i="44"/>
  <c r="G3666" i="44"/>
  <c r="G3667" i="44"/>
  <c r="G3668" i="44"/>
  <c r="G3669" i="44"/>
  <c r="G3670" i="44"/>
  <c r="G3671" i="44"/>
  <c r="G3672" i="44"/>
  <c r="G3673" i="44"/>
  <c r="G3674" i="44"/>
  <c r="G3675" i="44"/>
  <c r="G3676" i="44"/>
  <c r="G3677" i="44"/>
  <c r="G3678" i="44"/>
  <c r="G3679" i="44"/>
  <c r="G3680" i="44"/>
  <c r="G3681" i="44"/>
  <c r="G3682" i="44"/>
  <c r="G3683" i="44"/>
  <c r="G3684" i="44"/>
  <c r="G3685" i="44"/>
  <c r="G3686" i="44"/>
  <c r="G3687" i="44"/>
  <c r="G3688" i="44"/>
  <c r="G3689" i="44"/>
  <c r="G3690" i="44"/>
  <c r="G3691" i="44"/>
  <c r="G3692" i="44"/>
  <c r="G3693" i="44"/>
  <c r="G3694" i="44"/>
  <c r="G3695" i="44"/>
  <c r="G3696" i="44"/>
  <c r="G3697" i="44"/>
  <c r="G3698" i="44"/>
  <c r="G3699" i="44"/>
  <c r="G3700" i="44"/>
  <c r="G3701" i="44"/>
  <c r="G3702" i="44"/>
  <c r="G3703" i="44"/>
  <c r="G3704" i="44"/>
  <c r="G3705" i="44"/>
  <c r="G3706" i="44"/>
  <c r="G3707" i="44"/>
  <c r="G3708" i="44"/>
  <c r="G3709" i="44"/>
  <c r="G3710" i="44"/>
  <c r="G3711" i="44"/>
  <c r="G3712" i="44"/>
  <c r="G3713" i="44"/>
  <c r="G3714" i="44"/>
  <c r="G3715" i="44"/>
  <c r="G3716" i="44"/>
  <c r="G3717" i="44"/>
  <c r="G3718" i="44"/>
  <c r="G3719" i="44"/>
  <c r="G3720" i="44"/>
  <c r="G3721" i="44"/>
  <c r="G3722" i="44"/>
  <c r="G3723" i="44"/>
  <c r="G3724" i="44"/>
  <c r="G3725" i="44"/>
  <c r="G3726" i="44"/>
  <c r="G3727" i="44"/>
  <c r="G3728" i="44"/>
  <c r="G3729" i="44"/>
  <c r="G3730" i="44"/>
  <c r="G3731" i="44"/>
  <c r="G3732" i="44"/>
  <c r="G3733" i="44"/>
  <c r="G3734" i="44"/>
  <c r="G3735" i="44"/>
  <c r="G3736" i="44"/>
  <c r="G3737" i="44"/>
  <c r="G3738" i="44"/>
  <c r="G3739" i="44"/>
  <c r="G3740" i="44"/>
  <c r="G3741" i="44"/>
  <c r="G3742" i="44"/>
  <c r="G3743" i="44"/>
  <c r="G3744" i="44"/>
  <c r="G3745" i="44"/>
  <c r="G3746" i="44"/>
  <c r="G3747" i="44"/>
  <c r="G3748" i="44"/>
  <c r="G3749" i="44"/>
  <c r="G3750" i="44"/>
  <c r="G3751" i="44"/>
  <c r="G3752" i="44"/>
  <c r="G3753" i="44"/>
  <c r="G3754" i="44"/>
  <c r="G3755" i="44"/>
  <c r="G3756" i="44"/>
  <c r="G3757" i="44"/>
  <c r="G3758" i="44"/>
  <c r="G3759" i="44"/>
  <c r="G3760" i="44"/>
  <c r="G3761" i="44"/>
  <c r="G3762" i="44"/>
  <c r="G3763" i="44"/>
  <c r="G3764" i="44"/>
  <c r="G3765" i="44"/>
  <c r="G3766" i="44"/>
  <c r="G3767" i="44"/>
  <c r="G3768" i="44"/>
  <c r="G3769" i="44"/>
  <c r="G3770" i="44"/>
  <c r="G3771" i="44"/>
  <c r="G3772" i="44"/>
  <c r="G3773" i="44"/>
  <c r="G3774" i="44"/>
  <c r="G3775" i="44"/>
  <c r="G3776" i="44"/>
  <c r="G3777" i="44"/>
  <c r="G3778" i="44"/>
  <c r="G3779" i="44"/>
  <c r="G3780" i="44"/>
  <c r="G3781" i="44"/>
  <c r="G3782" i="44"/>
  <c r="G3783" i="44"/>
  <c r="G3784" i="44"/>
  <c r="G3785" i="44"/>
  <c r="G3786" i="44"/>
  <c r="G3787" i="44"/>
  <c r="G3788" i="44"/>
  <c r="G3789" i="44"/>
  <c r="G3790" i="44"/>
  <c r="G3791" i="44"/>
  <c r="G3792" i="44"/>
  <c r="G3793" i="44"/>
  <c r="G3794" i="44"/>
  <c r="G3795" i="44"/>
  <c r="G3796" i="44"/>
  <c r="G3797" i="44"/>
  <c r="G3798" i="44"/>
  <c r="G3799" i="44"/>
  <c r="G3800" i="44"/>
  <c r="G3801" i="44"/>
  <c r="G3802" i="44"/>
  <c r="G3803" i="44"/>
  <c r="G3804" i="44"/>
  <c r="G3805" i="44"/>
  <c r="G3806" i="44"/>
  <c r="G3807" i="44"/>
  <c r="G3808" i="44"/>
  <c r="G3809" i="44"/>
  <c r="G3810" i="44"/>
  <c r="G3811" i="44"/>
  <c r="G3812" i="44"/>
  <c r="G3813" i="44"/>
  <c r="G3814" i="44"/>
  <c r="G3815" i="44"/>
  <c r="G3816" i="44"/>
  <c r="G3817" i="44"/>
  <c r="G3818" i="44"/>
  <c r="G3819" i="44"/>
  <c r="G3820" i="44"/>
  <c r="G3821" i="44"/>
  <c r="G3822" i="44"/>
  <c r="G3823" i="44"/>
  <c r="G3824" i="44"/>
  <c r="G3825" i="44"/>
  <c r="G3826" i="44"/>
  <c r="G3827" i="44"/>
  <c r="G3828" i="44"/>
  <c r="G3829" i="44"/>
  <c r="G3830" i="44"/>
  <c r="G3831" i="44"/>
  <c r="G3832" i="44"/>
  <c r="G3833" i="44"/>
  <c r="G3834" i="44"/>
  <c r="G3835" i="44"/>
  <c r="G3836" i="44"/>
  <c r="G3837" i="44"/>
  <c r="G3838" i="44"/>
  <c r="G3839" i="44"/>
  <c r="G3840" i="44"/>
  <c r="G3841" i="44"/>
  <c r="G3842" i="44"/>
  <c r="G3843" i="44"/>
  <c r="G3844" i="44"/>
  <c r="G3845" i="44"/>
  <c r="G3846" i="44"/>
  <c r="G3847" i="44"/>
  <c r="G3848" i="44"/>
  <c r="G3849" i="44"/>
  <c r="G3850" i="44"/>
  <c r="G3851" i="44"/>
  <c r="G3852" i="44"/>
  <c r="G3853" i="44"/>
  <c r="G3854" i="44"/>
  <c r="G3855" i="44"/>
  <c r="G3856" i="44"/>
  <c r="G3857" i="44"/>
  <c r="G3858" i="44"/>
  <c r="G3859" i="44"/>
  <c r="G3860" i="44"/>
  <c r="G3861" i="44"/>
  <c r="G3862" i="44"/>
  <c r="G3863" i="44"/>
  <c r="G3864" i="44"/>
  <c r="G3865" i="44"/>
  <c r="G3866" i="44"/>
  <c r="G3867" i="44"/>
  <c r="G3868" i="44"/>
  <c r="G3869" i="44"/>
  <c r="G3870" i="44"/>
  <c r="G3871" i="44"/>
  <c r="G3872" i="44"/>
  <c r="G3873" i="44"/>
  <c r="G3874" i="44"/>
  <c r="G3875" i="44"/>
  <c r="G3876" i="44"/>
  <c r="G3877" i="44"/>
  <c r="G3878" i="44"/>
  <c r="G3879" i="44"/>
  <c r="G3880" i="44"/>
  <c r="G3881" i="44"/>
  <c r="G3882" i="44"/>
  <c r="G3883" i="44"/>
  <c r="G3884" i="44"/>
  <c r="G3885" i="44"/>
  <c r="G3886" i="44"/>
  <c r="G3887" i="44"/>
  <c r="G3888" i="44"/>
  <c r="G3889" i="44"/>
  <c r="G3890" i="44"/>
  <c r="G3891" i="44"/>
  <c r="G3892" i="44"/>
  <c r="G3893" i="44"/>
  <c r="G3894" i="44"/>
  <c r="G3895" i="44"/>
  <c r="G3896" i="44"/>
  <c r="G3897" i="44"/>
  <c r="G3898" i="44"/>
  <c r="G3899" i="44"/>
  <c r="G3900" i="44"/>
  <c r="G3901" i="44"/>
  <c r="G3902" i="44"/>
  <c r="G3903" i="44"/>
  <c r="G3904" i="44"/>
  <c r="G3905" i="44"/>
  <c r="G3906" i="44"/>
  <c r="G3907" i="44"/>
  <c r="G3908" i="44"/>
  <c r="G3909" i="44"/>
  <c r="G3910" i="44"/>
  <c r="G3911" i="44"/>
  <c r="G3912" i="44"/>
  <c r="G3913" i="44"/>
  <c r="G3914" i="44"/>
  <c r="G3915" i="44"/>
  <c r="G3916" i="44"/>
  <c r="G3917" i="44"/>
  <c r="G3918" i="44"/>
  <c r="G3919" i="44"/>
  <c r="G3920" i="44"/>
  <c r="G3921" i="44"/>
  <c r="G3922" i="44"/>
  <c r="G3923" i="44"/>
  <c r="G3924" i="44"/>
  <c r="G3925" i="44"/>
  <c r="G3926" i="44"/>
  <c r="G3927" i="44"/>
  <c r="G3928" i="44"/>
  <c r="G3929" i="44"/>
  <c r="G3930" i="44"/>
  <c r="G3931" i="44"/>
  <c r="G3932" i="44"/>
  <c r="G3933" i="44"/>
  <c r="G3934" i="44"/>
  <c r="G3935" i="44"/>
  <c r="G3936" i="44"/>
  <c r="G3937" i="44"/>
  <c r="G3938" i="44"/>
  <c r="G3939" i="44"/>
  <c r="G3940" i="44"/>
  <c r="G3941" i="44"/>
  <c r="G3942" i="44"/>
  <c r="G3943" i="44"/>
  <c r="G3944" i="44"/>
  <c r="G3945" i="44"/>
  <c r="G3946" i="44"/>
  <c r="G3947" i="44"/>
  <c r="G3948" i="44"/>
  <c r="G3949" i="44"/>
  <c r="G3950" i="44"/>
  <c r="G3951" i="44"/>
  <c r="G3952" i="44"/>
  <c r="G3953" i="44"/>
  <c r="G3954" i="44"/>
  <c r="G3955" i="44"/>
  <c r="G3956" i="44"/>
  <c r="G3957" i="44"/>
  <c r="G3958" i="44"/>
  <c r="G3959" i="44"/>
  <c r="G3960" i="44"/>
  <c r="G3961" i="44"/>
  <c r="G3962" i="44"/>
  <c r="G3963" i="44"/>
  <c r="G3964" i="44"/>
  <c r="G3965" i="44"/>
  <c r="G3966" i="44"/>
  <c r="G3967" i="44"/>
  <c r="G3968" i="44"/>
  <c r="G3969" i="44"/>
  <c r="G3970" i="44"/>
  <c r="G3971" i="44"/>
  <c r="G3972" i="44"/>
  <c r="G3973" i="44"/>
  <c r="G3974" i="44"/>
  <c r="G3975" i="44"/>
  <c r="G3976" i="44"/>
  <c r="G3977" i="44"/>
  <c r="G3978" i="44"/>
  <c r="G3979" i="44"/>
  <c r="G3980" i="44"/>
  <c r="G3981" i="44"/>
  <c r="G3982" i="44"/>
  <c r="G3983" i="44"/>
  <c r="G3984" i="44"/>
  <c r="G3985" i="44"/>
  <c r="G3986" i="44"/>
  <c r="G3987" i="44"/>
  <c r="G3988" i="44"/>
  <c r="G3989" i="44"/>
  <c r="G3990" i="44"/>
  <c r="G3991" i="44"/>
  <c r="G3992" i="44"/>
  <c r="G3993" i="44"/>
  <c r="G3994" i="44"/>
  <c r="G3995" i="44"/>
  <c r="G3996" i="44"/>
  <c r="G3997" i="44"/>
  <c r="G3998" i="44"/>
  <c r="G3999" i="44"/>
  <c r="G4000" i="44"/>
  <c r="G4001" i="44"/>
  <c r="G4002" i="44"/>
  <c r="G4003" i="44"/>
  <c r="G4004" i="44"/>
  <c r="G4005" i="44"/>
  <c r="G4006" i="44"/>
  <c r="G4007" i="44"/>
  <c r="G4008" i="44"/>
  <c r="G4009" i="44"/>
  <c r="G4010" i="44"/>
  <c r="G4011" i="44"/>
  <c r="G4012" i="44"/>
  <c r="G4013" i="44"/>
  <c r="G4014" i="44"/>
  <c r="G4015" i="44"/>
  <c r="G4016" i="44"/>
  <c r="G4017" i="44"/>
  <c r="G4018" i="44"/>
  <c r="G4019" i="44"/>
  <c r="G4020" i="44"/>
  <c r="G4021" i="44"/>
  <c r="G4022" i="44"/>
  <c r="G4023" i="44"/>
  <c r="G4024" i="44"/>
  <c r="G4025" i="44"/>
  <c r="G4026" i="44"/>
  <c r="G4027" i="44"/>
  <c r="G4028" i="44"/>
  <c r="G4029" i="44"/>
  <c r="G4030" i="44"/>
  <c r="G4031" i="44"/>
  <c r="G4032" i="44"/>
  <c r="G4033" i="44"/>
  <c r="G4034" i="44"/>
  <c r="G4035" i="44"/>
  <c r="G4036" i="44"/>
  <c r="G4037" i="44"/>
  <c r="G4038" i="44"/>
  <c r="G4039" i="44"/>
  <c r="G4040" i="44"/>
  <c r="G4041" i="44"/>
  <c r="G4042" i="44"/>
  <c r="G4043" i="44"/>
  <c r="G4044" i="44"/>
  <c r="G4045" i="44"/>
  <c r="G4046" i="44"/>
  <c r="G4047" i="44"/>
  <c r="G4048" i="44"/>
  <c r="G4049" i="44"/>
  <c r="G4050" i="44"/>
  <c r="G4051" i="44"/>
  <c r="G4052" i="44"/>
  <c r="G4053" i="44"/>
  <c r="G4054" i="44"/>
  <c r="G4055" i="44"/>
  <c r="G4056" i="44"/>
  <c r="G4057" i="44"/>
  <c r="G4058" i="44"/>
  <c r="G4059" i="44"/>
  <c r="G4060" i="44"/>
  <c r="G4061" i="44"/>
  <c r="G4062" i="44"/>
  <c r="G4063" i="44"/>
  <c r="G4064" i="44"/>
  <c r="G4065" i="44"/>
  <c r="G4066" i="44"/>
  <c r="G4067" i="44"/>
  <c r="G4068" i="44"/>
  <c r="G4069" i="44"/>
  <c r="G4070" i="44"/>
  <c r="G4071" i="44"/>
  <c r="G4072" i="44"/>
  <c r="G4073" i="44"/>
  <c r="G4074" i="44"/>
  <c r="G4075" i="44"/>
  <c r="G4076" i="44"/>
  <c r="G4077" i="44"/>
  <c r="G4078" i="44"/>
  <c r="G4079" i="44"/>
  <c r="G4080" i="44"/>
  <c r="G4081" i="44"/>
  <c r="G4082" i="44"/>
  <c r="G4083" i="44"/>
  <c r="G4084" i="44"/>
  <c r="G4085" i="44"/>
  <c r="G4086" i="44"/>
  <c r="G4087" i="44"/>
  <c r="G4088" i="44"/>
  <c r="G4089" i="44"/>
  <c r="G4090" i="44"/>
  <c r="G4091" i="44"/>
  <c r="G4092" i="44"/>
  <c r="G4093" i="44"/>
  <c r="G4094" i="44"/>
  <c r="G4095" i="44"/>
  <c r="G4096" i="44"/>
  <c r="G4097" i="44"/>
  <c r="G4098" i="44"/>
  <c r="G4099" i="44"/>
  <c r="G4100" i="44"/>
  <c r="G4101" i="44"/>
  <c r="G4102" i="44"/>
  <c r="G4103" i="44"/>
  <c r="G4104" i="44"/>
  <c r="G4105" i="44"/>
  <c r="G4106" i="44"/>
  <c r="G4107" i="44"/>
  <c r="G4108" i="44"/>
  <c r="G4109" i="44"/>
  <c r="G4110" i="44"/>
  <c r="G4111" i="44"/>
  <c r="G4112" i="44"/>
  <c r="G4113" i="44"/>
  <c r="G4114" i="44"/>
  <c r="G4115" i="44"/>
  <c r="G4116" i="44"/>
  <c r="G4117" i="44"/>
  <c r="G4118" i="44"/>
  <c r="G4119" i="44"/>
  <c r="G4120" i="44"/>
  <c r="G4121" i="44"/>
  <c r="G4122" i="44"/>
  <c r="G4123" i="44"/>
  <c r="G4124" i="44"/>
  <c r="G4125" i="44"/>
  <c r="G4126" i="44"/>
  <c r="G4127" i="44"/>
  <c r="G4128" i="44"/>
  <c r="G4129" i="44"/>
  <c r="G4130" i="44"/>
  <c r="G4131" i="44"/>
  <c r="G4132" i="44"/>
  <c r="G4133" i="44"/>
  <c r="G4134" i="44"/>
  <c r="G4135" i="44"/>
  <c r="G4136" i="44"/>
  <c r="G4137" i="44"/>
  <c r="G4138" i="44"/>
  <c r="G4139" i="44"/>
  <c r="G4140" i="44"/>
  <c r="G4141" i="44"/>
  <c r="G4142" i="44"/>
  <c r="G4143" i="44"/>
  <c r="G4144" i="44"/>
  <c r="G4145" i="44"/>
  <c r="G4146" i="44"/>
  <c r="G4147" i="44"/>
  <c r="G4148" i="44"/>
  <c r="G4149" i="44"/>
  <c r="G4150" i="44"/>
  <c r="G4151" i="44"/>
  <c r="G4152" i="44"/>
  <c r="G4153" i="44"/>
  <c r="G4154" i="44"/>
  <c r="G4155" i="44"/>
  <c r="G4156" i="44"/>
  <c r="G4157" i="44"/>
  <c r="G4158" i="44"/>
  <c r="G4159" i="44"/>
  <c r="G4160" i="44"/>
  <c r="G4161" i="44"/>
  <c r="G4162" i="44"/>
  <c r="G4163" i="44"/>
  <c r="G4164" i="44"/>
  <c r="G4165" i="44"/>
  <c r="G4166" i="44"/>
  <c r="G4167" i="44"/>
  <c r="G4168" i="44"/>
  <c r="G4169" i="44"/>
  <c r="G4170" i="44"/>
  <c r="G4171" i="44"/>
  <c r="G4172" i="44"/>
  <c r="G4173" i="44"/>
  <c r="G4174" i="44"/>
  <c r="G4175" i="44"/>
  <c r="G4176" i="44"/>
  <c r="G4177" i="44"/>
  <c r="G4178" i="44"/>
  <c r="G4179" i="44"/>
  <c r="G4180" i="44"/>
  <c r="G4181" i="44"/>
  <c r="G4182" i="44"/>
  <c r="G4183" i="44"/>
  <c r="G4184" i="44"/>
  <c r="G4185" i="44"/>
  <c r="G4186" i="44"/>
  <c r="G4187" i="44"/>
  <c r="G4188" i="44"/>
  <c r="G4189" i="44"/>
  <c r="G4190" i="44"/>
  <c r="G4191" i="44"/>
  <c r="G4192" i="44"/>
  <c r="G4193" i="44"/>
  <c r="G4194" i="44"/>
  <c r="G4195" i="44"/>
  <c r="G4196" i="44"/>
  <c r="G4197" i="44"/>
  <c r="G4198" i="44"/>
  <c r="G4199" i="44"/>
  <c r="G4200" i="44"/>
  <c r="G4201" i="44"/>
  <c r="G4202" i="44"/>
  <c r="G4203" i="44"/>
  <c r="G4204" i="44"/>
  <c r="G4205" i="44"/>
  <c r="G4206" i="44"/>
  <c r="G4207" i="44"/>
  <c r="G4208" i="44"/>
  <c r="G4209" i="44"/>
  <c r="G4210" i="44"/>
  <c r="G4211" i="44"/>
  <c r="G4212" i="44"/>
  <c r="G4213" i="44"/>
  <c r="G4214" i="44"/>
  <c r="G4215" i="44"/>
  <c r="G4216" i="44"/>
  <c r="G4217" i="44"/>
  <c r="G4218" i="44"/>
  <c r="G4219" i="44"/>
  <c r="G4220" i="44"/>
  <c r="G4221" i="44"/>
  <c r="G4222" i="44"/>
  <c r="G4223" i="44"/>
  <c r="G4224" i="44"/>
  <c r="G4225" i="44"/>
  <c r="G4226" i="44"/>
  <c r="G4227" i="44"/>
  <c r="G4228" i="44"/>
  <c r="G4229" i="44"/>
  <c r="G4230" i="44"/>
  <c r="G4231" i="44"/>
  <c r="G4232" i="44"/>
  <c r="G4233" i="44"/>
  <c r="G4234" i="44"/>
  <c r="G4235" i="44"/>
  <c r="G4236" i="44"/>
  <c r="G4237" i="44"/>
  <c r="G4238" i="44"/>
  <c r="G4239" i="44"/>
  <c r="G4240" i="44"/>
  <c r="G4241" i="44"/>
  <c r="G4242" i="44"/>
  <c r="G4243" i="44"/>
  <c r="G4244" i="44"/>
  <c r="G4245" i="44"/>
  <c r="G4246" i="44"/>
  <c r="G4247" i="44"/>
  <c r="G4248" i="44"/>
  <c r="G4249" i="44"/>
  <c r="G4250" i="44"/>
  <c r="G4251" i="44"/>
  <c r="G4252" i="44"/>
  <c r="G4253" i="44"/>
  <c r="G4254" i="44"/>
  <c r="G4255" i="44"/>
  <c r="G4256" i="44"/>
  <c r="G4257" i="44"/>
  <c r="G4258" i="44"/>
  <c r="G4259" i="44"/>
  <c r="G4260" i="44"/>
  <c r="G4261" i="44"/>
  <c r="G4262" i="44"/>
  <c r="G4263" i="44"/>
  <c r="G4264" i="44"/>
  <c r="G4265" i="44"/>
  <c r="G4266" i="44"/>
  <c r="G4267" i="44"/>
  <c r="G4268" i="44"/>
  <c r="G4269" i="44"/>
  <c r="G4270" i="44"/>
  <c r="G4271" i="44"/>
  <c r="G4272" i="44"/>
  <c r="G4273" i="44"/>
  <c r="G4274" i="44"/>
  <c r="G4275" i="44"/>
  <c r="G4276" i="44"/>
  <c r="G4277" i="44"/>
  <c r="G4278" i="44"/>
  <c r="G4279" i="44"/>
  <c r="G4280" i="44"/>
  <c r="G4281" i="44"/>
  <c r="G4282" i="44"/>
  <c r="G4283" i="44"/>
  <c r="G4284" i="44"/>
  <c r="G4285" i="44"/>
  <c r="G4286" i="44"/>
  <c r="G4287" i="44"/>
  <c r="G4288" i="44"/>
  <c r="G4289" i="44"/>
  <c r="G4290" i="44"/>
  <c r="G4291" i="44"/>
  <c r="G4292" i="44"/>
  <c r="G4293" i="44"/>
  <c r="G4294" i="44"/>
  <c r="G4295" i="44"/>
  <c r="G4296" i="44"/>
  <c r="G4297" i="44"/>
  <c r="G4298" i="44"/>
  <c r="G4299" i="44"/>
  <c r="G4300" i="44"/>
  <c r="G4301" i="44"/>
  <c r="G4302" i="44"/>
  <c r="G4303" i="44"/>
  <c r="G4304" i="44"/>
  <c r="G4305" i="44"/>
  <c r="G4306" i="44"/>
  <c r="G4307" i="44"/>
  <c r="G4308" i="44"/>
  <c r="G4309" i="44"/>
  <c r="G4310" i="44"/>
  <c r="G4311" i="44"/>
  <c r="G4312" i="44"/>
  <c r="G4313" i="44"/>
  <c r="G4314" i="44"/>
  <c r="G4315" i="44"/>
  <c r="G4316" i="44"/>
  <c r="G4317" i="44"/>
  <c r="G4318" i="44"/>
  <c r="G4319" i="44"/>
  <c r="G4320" i="44"/>
  <c r="G4321" i="44"/>
  <c r="G4322" i="44"/>
  <c r="G4323" i="44"/>
  <c r="G4324" i="44"/>
  <c r="G4325" i="44"/>
  <c r="G4326" i="44"/>
  <c r="G4327" i="44"/>
  <c r="G4328" i="44"/>
  <c r="G4329" i="44"/>
  <c r="G4330" i="44"/>
  <c r="G4331" i="44"/>
  <c r="G4332" i="44"/>
  <c r="G4333" i="44"/>
  <c r="G4334" i="44"/>
  <c r="G4335" i="44"/>
  <c r="G4336" i="44"/>
  <c r="G4337" i="44"/>
  <c r="G4338" i="44"/>
  <c r="G4339" i="44"/>
  <c r="G4340" i="44"/>
  <c r="G4341" i="44"/>
  <c r="G4342" i="44"/>
  <c r="G4343" i="44"/>
  <c r="G4344" i="44"/>
  <c r="G4345" i="44"/>
  <c r="G4346" i="44"/>
  <c r="G4347" i="44"/>
  <c r="G4348" i="44"/>
  <c r="G4349" i="44"/>
  <c r="G4350" i="44"/>
  <c r="G4351" i="44"/>
  <c r="G4352" i="44"/>
  <c r="G4353" i="44"/>
  <c r="G4354" i="44"/>
  <c r="G4355" i="44"/>
  <c r="G4356" i="44"/>
  <c r="G4357" i="44"/>
  <c r="G4358" i="44"/>
  <c r="G4359" i="44"/>
  <c r="G4360" i="44"/>
  <c r="G4361" i="44"/>
  <c r="G4362" i="44"/>
  <c r="G4363" i="44"/>
  <c r="G4364" i="44"/>
  <c r="G4365" i="44"/>
  <c r="G4366" i="44"/>
  <c r="G4367" i="44"/>
  <c r="G4368" i="44"/>
  <c r="G4369" i="44"/>
  <c r="G4370" i="44"/>
  <c r="G4371" i="44"/>
  <c r="G4372" i="44"/>
  <c r="G4373" i="44"/>
  <c r="G4374" i="44"/>
  <c r="G4375" i="44"/>
  <c r="G4376" i="44"/>
  <c r="G4377" i="44"/>
  <c r="G4378" i="44"/>
  <c r="G4379" i="44"/>
  <c r="G4380" i="44"/>
  <c r="G4381" i="44"/>
  <c r="G4382" i="44"/>
  <c r="G4383" i="44"/>
  <c r="G4384" i="44"/>
  <c r="G4385" i="44"/>
  <c r="G4386" i="44"/>
  <c r="G4387" i="44"/>
  <c r="G4388" i="44"/>
  <c r="G4389" i="44"/>
  <c r="G4390" i="44"/>
  <c r="G4391" i="44"/>
  <c r="G4392" i="44"/>
  <c r="G4393" i="44"/>
  <c r="G4394" i="44"/>
  <c r="G4395" i="44"/>
  <c r="G4396" i="44"/>
  <c r="G4397" i="44"/>
  <c r="G4398" i="44"/>
  <c r="G4399" i="44"/>
  <c r="G4400" i="44"/>
  <c r="G4401" i="44"/>
  <c r="G4402" i="44"/>
  <c r="G4403" i="44"/>
  <c r="G4404" i="44"/>
  <c r="G4405" i="44"/>
  <c r="G4406" i="44"/>
  <c r="G4407" i="44"/>
  <c r="G4408" i="44"/>
  <c r="G4409" i="44"/>
  <c r="G4410" i="44"/>
  <c r="G4411" i="44"/>
  <c r="G4412" i="44"/>
  <c r="G4413" i="44"/>
  <c r="G4414" i="44"/>
  <c r="G4415" i="44"/>
  <c r="G4416" i="44"/>
  <c r="G4417" i="44"/>
  <c r="G4418" i="44"/>
  <c r="G4419" i="44"/>
  <c r="G4420" i="44"/>
  <c r="G4421" i="44"/>
  <c r="G4422" i="44"/>
  <c r="G4423" i="44"/>
  <c r="G4424" i="44"/>
  <c r="G4425" i="44"/>
  <c r="G4426" i="44"/>
  <c r="G4427" i="44"/>
  <c r="G4428" i="44"/>
  <c r="G4429" i="44"/>
  <c r="G4430" i="44"/>
  <c r="G4431" i="44"/>
  <c r="G4432" i="44"/>
  <c r="G4433" i="44"/>
  <c r="G4434" i="44"/>
  <c r="G4435" i="44"/>
  <c r="G4436" i="44"/>
  <c r="G4437" i="44"/>
  <c r="G4438" i="44"/>
  <c r="G4439" i="44"/>
  <c r="G4440" i="44"/>
  <c r="G4441" i="44"/>
  <c r="G4442" i="44"/>
  <c r="G4443" i="44"/>
  <c r="G4444" i="44"/>
  <c r="G4445" i="44"/>
  <c r="G4446" i="44"/>
  <c r="G4447" i="44"/>
  <c r="G4448" i="44"/>
  <c r="G4449" i="44"/>
  <c r="G4450" i="44"/>
  <c r="G4451" i="44"/>
  <c r="G4452" i="44"/>
  <c r="G4453" i="44"/>
  <c r="G4454" i="44"/>
  <c r="G4455" i="44"/>
  <c r="G4456" i="44"/>
  <c r="G4457" i="44"/>
  <c r="G4458" i="44"/>
  <c r="G4459" i="44"/>
  <c r="G4460" i="44"/>
  <c r="G4461" i="44"/>
  <c r="G4462" i="44"/>
  <c r="G4463" i="44"/>
  <c r="G4464" i="44"/>
  <c r="G4465" i="44"/>
  <c r="G4466" i="44"/>
  <c r="G4467" i="44"/>
  <c r="G4468" i="44"/>
  <c r="G4469" i="44"/>
  <c r="G4470" i="44"/>
  <c r="G4471" i="44"/>
  <c r="G4472" i="44"/>
  <c r="G4473" i="44"/>
  <c r="G4474" i="44"/>
  <c r="G4475" i="44"/>
  <c r="G4476" i="44"/>
  <c r="G4477" i="44"/>
  <c r="G4478" i="44"/>
  <c r="G4479" i="44"/>
  <c r="G4480" i="44"/>
  <c r="G4481" i="44"/>
  <c r="G4482" i="44"/>
  <c r="G4483" i="44"/>
  <c r="G4484" i="44"/>
  <c r="G4485" i="44"/>
  <c r="G4486" i="44"/>
  <c r="G4487" i="44"/>
  <c r="G4488" i="44"/>
  <c r="G4489" i="44"/>
  <c r="G4490" i="44"/>
  <c r="G4491" i="44"/>
  <c r="G4492" i="44"/>
  <c r="G4493" i="44"/>
  <c r="G4494" i="44"/>
  <c r="G4495" i="44"/>
  <c r="G4496" i="44"/>
  <c r="G4497" i="44"/>
  <c r="G4498" i="44"/>
  <c r="G4499" i="44"/>
  <c r="G4500" i="44"/>
  <c r="G4501" i="44"/>
  <c r="G4502" i="44"/>
  <c r="G4503" i="44"/>
  <c r="G4504" i="44"/>
  <c r="G4505" i="44"/>
  <c r="G4506" i="44"/>
  <c r="G4507" i="44"/>
  <c r="G4508" i="44"/>
  <c r="G4509" i="44"/>
  <c r="G4510" i="44"/>
  <c r="G4511" i="44"/>
  <c r="G4512" i="44"/>
  <c r="G4513" i="44"/>
  <c r="G4514" i="44"/>
  <c r="G4515" i="44"/>
  <c r="G4516" i="44"/>
  <c r="G4517" i="44"/>
  <c r="G4518" i="44"/>
  <c r="G4519" i="44"/>
  <c r="G4520" i="44"/>
  <c r="G4521" i="44"/>
  <c r="G4522" i="44"/>
  <c r="G4523" i="44"/>
  <c r="G4524" i="44"/>
  <c r="G4525" i="44"/>
  <c r="G4526" i="44"/>
  <c r="G4527" i="44"/>
  <c r="G4528" i="44"/>
  <c r="G4529" i="44"/>
  <c r="G4530" i="44"/>
  <c r="G4531" i="44"/>
  <c r="G4532" i="44"/>
  <c r="G4533" i="44"/>
  <c r="G4534" i="44"/>
  <c r="G4535" i="44"/>
  <c r="G4536" i="44"/>
  <c r="G4537" i="44"/>
  <c r="G4538" i="44"/>
  <c r="G4539" i="44"/>
  <c r="G4540" i="44"/>
  <c r="G4541" i="44"/>
  <c r="G4542" i="44"/>
  <c r="G4543" i="44"/>
  <c r="G4544" i="44"/>
  <c r="G4545" i="44"/>
  <c r="G4546" i="44"/>
  <c r="G4547" i="44"/>
  <c r="G4548" i="44"/>
  <c r="G4549" i="44"/>
  <c r="G4550" i="44"/>
  <c r="G4551" i="44"/>
  <c r="G4552" i="44"/>
  <c r="G4553" i="44"/>
  <c r="G4554" i="44"/>
  <c r="G4555" i="44"/>
  <c r="G4556" i="44"/>
  <c r="G4557" i="44"/>
  <c r="G4558" i="44"/>
  <c r="G4559" i="44"/>
  <c r="G4560" i="44"/>
  <c r="G4561" i="44"/>
  <c r="G4562" i="44"/>
  <c r="G4563" i="44"/>
  <c r="G4564" i="44"/>
  <c r="G4565" i="44"/>
  <c r="G4566" i="44"/>
  <c r="G4567" i="44"/>
  <c r="G4568" i="44"/>
  <c r="G4569" i="44"/>
  <c r="G4570" i="44"/>
  <c r="G4571" i="44"/>
  <c r="G4572" i="44"/>
  <c r="G4573" i="44"/>
  <c r="G4574" i="44"/>
  <c r="G4575" i="44"/>
  <c r="G4576" i="44"/>
  <c r="G4577" i="44"/>
  <c r="G4578" i="44"/>
  <c r="G4579" i="44"/>
  <c r="G4580" i="44"/>
  <c r="G4581" i="44"/>
  <c r="G4582" i="44"/>
  <c r="G4583" i="44"/>
  <c r="G4584" i="44"/>
  <c r="G4585" i="44"/>
  <c r="G4586" i="44"/>
  <c r="G4587" i="44"/>
  <c r="G4588" i="44"/>
  <c r="G4589" i="44"/>
  <c r="G4590" i="44"/>
  <c r="G4591" i="44"/>
  <c r="G4592" i="44"/>
  <c r="G4593" i="44"/>
  <c r="G4594" i="44"/>
  <c r="G4595" i="44"/>
  <c r="G4596" i="44"/>
  <c r="G4597" i="44"/>
  <c r="G4598" i="44"/>
  <c r="G4599" i="44"/>
  <c r="G4600" i="44"/>
  <c r="G4601" i="44"/>
  <c r="G4602" i="44"/>
  <c r="G4603" i="44"/>
  <c r="G4604" i="44"/>
  <c r="G4605" i="44"/>
  <c r="G4606" i="44"/>
  <c r="G4607" i="44"/>
  <c r="G4608" i="44"/>
  <c r="G4609" i="44"/>
  <c r="G4610" i="44"/>
  <c r="G4611" i="44"/>
  <c r="G4612" i="44"/>
  <c r="G4613" i="44"/>
  <c r="G4614" i="44"/>
  <c r="G4615" i="44"/>
  <c r="G4616" i="44"/>
  <c r="G4617" i="44"/>
  <c r="G4618" i="44"/>
  <c r="G4619" i="44"/>
  <c r="G4620" i="44"/>
  <c r="G4621" i="44"/>
  <c r="G4622" i="44"/>
  <c r="G4623" i="44"/>
  <c r="G4624" i="44"/>
  <c r="G4625" i="44"/>
  <c r="G4626" i="44"/>
  <c r="G4627" i="44"/>
  <c r="G4628" i="44"/>
  <c r="G4629" i="44"/>
  <c r="G4630" i="44"/>
  <c r="G4631" i="44"/>
  <c r="G4632" i="44"/>
  <c r="G4633" i="44"/>
  <c r="G4634" i="44"/>
  <c r="G4635" i="44"/>
  <c r="G4636" i="44"/>
  <c r="G4637" i="44"/>
  <c r="G4638" i="44"/>
  <c r="G4639" i="44"/>
  <c r="G4640" i="44"/>
  <c r="G4641" i="44"/>
  <c r="G4642" i="44"/>
  <c r="G4643" i="44"/>
  <c r="G4644" i="44"/>
  <c r="G4645" i="44"/>
  <c r="G4646" i="44"/>
  <c r="G4647" i="44"/>
  <c r="G4648" i="44"/>
  <c r="G4649" i="44"/>
  <c r="G4650" i="44"/>
  <c r="G4651" i="44"/>
  <c r="G4652" i="44"/>
  <c r="G4653" i="44"/>
  <c r="G4654" i="44"/>
  <c r="G4655" i="44"/>
  <c r="G4656" i="44"/>
  <c r="G4657" i="44"/>
  <c r="G4658" i="44"/>
  <c r="G4659" i="44"/>
  <c r="G4660" i="44"/>
  <c r="G4661" i="44"/>
  <c r="G4662" i="44"/>
  <c r="G4663" i="44"/>
  <c r="G4664" i="44"/>
  <c r="G4665" i="44"/>
  <c r="G4666" i="44"/>
  <c r="G4667" i="44"/>
  <c r="G4668" i="44"/>
  <c r="G4669" i="44"/>
  <c r="G4670" i="44"/>
  <c r="G4671" i="44"/>
  <c r="G4672" i="44"/>
  <c r="G4673" i="44"/>
  <c r="G4674" i="44"/>
  <c r="G4675" i="44"/>
  <c r="G4676" i="44"/>
  <c r="G4677" i="44"/>
  <c r="G4678" i="44"/>
  <c r="G4679" i="44"/>
  <c r="G4680" i="44"/>
  <c r="G4681" i="44"/>
  <c r="G4682" i="44"/>
  <c r="G4683" i="44"/>
  <c r="G4684" i="44"/>
  <c r="G4685" i="44"/>
  <c r="G4686" i="44"/>
  <c r="G4687" i="44"/>
  <c r="G4688" i="44"/>
  <c r="G4689" i="44"/>
  <c r="G4690" i="44"/>
  <c r="G4691" i="44"/>
  <c r="G4692" i="44"/>
  <c r="G4693" i="44"/>
  <c r="G4694" i="44"/>
  <c r="G4695" i="44"/>
  <c r="G4696" i="44"/>
  <c r="G4697" i="44"/>
  <c r="G4698" i="44"/>
  <c r="G4699" i="44"/>
  <c r="G4700" i="44"/>
  <c r="G4701" i="44"/>
  <c r="G4702" i="44"/>
  <c r="G4703" i="44"/>
  <c r="G4704" i="44"/>
  <c r="G4705" i="44"/>
  <c r="G4706" i="44"/>
  <c r="G4707" i="44"/>
  <c r="G4708" i="44"/>
  <c r="G4709" i="44"/>
  <c r="G4710" i="44"/>
  <c r="G4711" i="44"/>
  <c r="G4712" i="44"/>
  <c r="G4713" i="44"/>
  <c r="G4714" i="44"/>
  <c r="G4715" i="44"/>
  <c r="G4716" i="44"/>
  <c r="G4717" i="44"/>
  <c r="G4718" i="44"/>
  <c r="G4719" i="44"/>
  <c r="G4720" i="44"/>
  <c r="G4721" i="44"/>
  <c r="G4722" i="44"/>
  <c r="G4723" i="44"/>
  <c r="G4724" i="44"/>
  <c r="G4725" i="44"/>
  <c r="G4726" i="44"/>
  <c r="G4727" i="44"/>
  <c r="G4728" i="44"/>
  <c r="G4729" i="44"/>
  <c r="G4730" i="44"/>
  <c r="G4731" i="44"/>
  <c r="G4732" i="44"/>
  <c r="G4733" i="44"/>
  <c r="G4734" i="44"/>
  <c r="G4735" i="44"/>
  <c r="G4736" i="44"/>
  <c r="G4737" i="44"/>
  <c r="G4738" i="44"/>
  <c r="G4739" i="44"/>
  <c r="G4740" i="44"/>
  <c r="G4741" i="44"/>
  <c r="G4742" i="44"/>
  <c r="G4743" i="44"/>
  <c r="G4744" i="44"/>
  <c r="G4745" i="44"/>
  <c r="G4746" i="44"/>
  <c r="G4747" i="44"/>
  <c r="G4748" i="44"/>
  <c r="G4749" i="44"/>
  <c r="G4750" i="44"/>
  <c r="G4751" i="44"/>
  <c r="G4752" i="44"/>
  <c r="G4753" i="44"/>
  <c r="G4754" i="44"/>
  <c r="G4755" i="44"/>
  <c r="G4756" i="44"/>
  <c r="G4757" i="44"/>
  <c r="G4758" i="44"/>
  <c r="G4759" i="44"/>
  <c r="G4760" i="44"/>
  <c r="G4761" i="44"/>
  <c r="G4762" i="44"/>
  <c r="G4763" i="44"/>
  <c r="G4764" i="44"/>
  <c r="G4765" i="44"/>
  <c r="G4766" i="44"/>
  <c r="G4767" i="44"/>
  <c r="G4768" i="44"/>
  <c r="G4769" i="44"/>
  <c r="G4770" i="44"/>
  <c r="G4771" i="44"/>
  <c r="G4772" i="44"/>
  <c r="G4773" i="44"/>
  <c r="G4774" i="44"/>
  <c r="G4775" i="44"/>
  <c r="G4776" i="44"/>
  <c r="G4777" i="44"/>
  <c r="G4778" i="44"/>
  <c r="G4779" i="44"/>
  <c r="G4780" i="44"/>
  <c r="G4781" i="44"/>
  <c r="G4782" i="44"/>
  <c r="G4783" i="44"/>
  <c r="G4784" i="44"/>
  <c r="G4785" i="44"/>
  <c r="G4786" i="44"/>
  <c r="G4787" i="44"/>
  <c r="G4788" i="44"/>
  <c r="G4789" i="44"/>
  <c r="G4790" i="44"/>
  <c r="G4791" i="44"/>
  <c r="G4792" i="44"/>
  <c r="G4793" i="44"/>
  <c r="G4794" i="44"/>
  <c r="G4795" i="44"/>
  <c r="G4796" i="44"/>
  <c r="G4797" i="44"/>
  <c r="G4798" i="44"/>
  <c r="G4799" i="44"/>
  <c r="G4800" i="44"/>
  <c r="G4801" i="44"/>
  <c r="G4802" i="44"/>
  <c r="G4803" i="44"/>
  <c r="G4804" i="44"/>
  <c r="G4805" i="44"/>
  <c r="G4806" i="44"/>
  <c r="G4807" i="44"/>
  <c r="G4808" i="44"/>
  <c r="G4809" i="44"/>
  <c r="G4810" i="44"/>
  <c r="G4811" i="44"/>
  <c r="G4812" i="44"/>
  <c r="G4813" i="44"/>
  <c r="G4814" i="44"/>
  <c r="G4815" i="44"/>
  <c r="G4816" i="44"/>
  <c r="G4817" i="44"/>
  <c r="G4818" i="44"/>
  <c r="G4819" i="44"/>
  <c r="G4820" i="44"/>
  <c r="G4821" i="44"/>
  <c r="G4822" i="44"/>
  <c r="G4823" i="44"/>
  <c r="G4824" i="44"/>
  <c r="G4825" i="44"/>
  <c r="G4826" i="44"/>
  <c r="G4827" i="44"/>
  <c r="G4828" i="44"/>
  <c r="G4829" i="44"/>
  <c r="G4830" i="44"/>
  <c r="G4831" i="44"/>
  <c r="G4832" i="44"/>
  <c r="G4833" i="44"/>
  <c r="G4834" i="44"/>
  <c r="G4835" i="44"/>
  <c r="G4836" i="44"/>
  <c r="G4837" i="44"/>
  <c r="G4838" i="44"/>
  <c r="G4839" i="44"/>
  <c r="G4840" i="44"/>
  <c r="G4841" i="44"/>
  <c r="G4842" i="44"/>
  <c r="G4843" i="44"/>
  <c r="G4844" i="44"/>
  <c r="G4845" i="44"/>
  <c r="G4846" i="44"/>
  <c r="G4847" i="44"/>
  <c r="G4848" i="44"/>
  <c r="G4849" i="44"/>
  <c r="G4850" i="44"/>
  <c r="G4851" i="44"/>
  <c r="G4852" i="44"/>
  <c r="G4853" i="44"/>
  <c r="G4854" i="44"/>
  <c r="G4855" i="44"/>
  <c r="G4856" i="44"/>
  <c r="G4857" i="44"/>
  <c r="G4858" i="44"/>
  <c r="G4859" i="44"/>
  <c r="G4860" i="44"/>
  <c r="G4861" i="44"/>
  <c r="G4862" i="44"/>
  <c r="G4863" i="44"/>
  <c r="G4864" i="44"/>
  <c r="G4865" i="44"/>
  <c r="G4866" i="44"/>
  <c r="G4867" i="44"/>
  <c r="G4868" i="44"/>
  <c r="G4869" i="44"/>
  <c r="G4870" i="44"/>
  <c r="G4871" i="44"/>
  <c r="G4872" i="44"/>
  <c r="G4873" i="44"/>
  <c r="G4874" i="44"/>
  <c r="G4875" i="44"/>
  <c r="G4876" i="44"/>
  <c r="G4877" i="44"/>
  <c r="G4878" i="44"/>
  <c r="G4879" i="44"/>
  <c r="G4880" i="44"/>
  <c r="G4881" i="44"/>
  <c r="G4882" i="44"/>
  <c r="G4883" i="44"/>
  <c r="G4884" i="44"/>
  <c r="G4885" i="44"/>
  <c r="G4886" i="44"/>
  <c r="G4887" i="44"/>
  <c r="G4888" i="44"/>
  <c r="G4889" i="44"/>
  <c r="G4890" i="44"/>
  <c r="G4891" i="44"/>
  <c r="G4892" i="44"/>
  <c r="G4893" i="44"/>
  <c r="G4894" i="44"/>
  <c r="G4895" i="44"/>
  <c r="G4896" i="44"/>
  <c r="G4897" i="44"/>
  <c r="G4898" i="44"/>
  <c r="G4899" i="44"/>
  <c r="G4900" i="44"/>
  <c r="G4901" i="44"/>
  <c r="G4902" i="44"/>
  <c r="G4903" i="44"/>
  <c r="G4904" i="44"/>
  <c r="G4905" i="44"/>
  <c r="G4906" i="44"/>
  <c r="G4907" i="44"/>
  <c r="G4908" i="44"/>
  <c r="G4909" i="44"/>
  <c r="G4910" i="44"/>
  <c r="G4911" i="44"/>
  <c r="G4912" i="44"/>
  <c r="G4913" i="44"/>
  <c r="G4914" i="44"/>
  <c r="G4915" i="44"/>
  <c r="G4916" i="44"/>
  <c r="G4917" i="44"/>
  <c r="G4918" i="44"/>
  <c r="G4919" i="44"/>
  <c r="G4920" i="44"/>
  <c r="G4921" i="44"/>
  <c r="G4922" i="44"/>
  <c r="G4923" i="44"/>
  <c r="G4924" i="44"/>
  <c r="G4925" i="44"/>
  <c r="G4926" i="44"/>
  <c r="G4927" i="44"/>
  <c r="G4928" i="44"/>
  <c r="G4929" i="44"/>
  <c r="G4930" i="44"/>
  <c r="G4931" i="44"/>
  <c r="G4932" i="44"/>
  <c r="G4933" i="44"/>
  <c r="G4934" i="44"/>
  <c r="G4935" i="44"/>
  <c r="G4936" i="44"/>
  <c r="G4937" i="44"/>
  <c r="G4938" i="44"/>
  <c r="G4939" i="44"/>
  <c r="G4940" i="44"/>
  <c r="G4941" i="44"/>
  <c r="G4942" i="44"/>
  <c r="G4943" i="44"/>
  <c r="G4944" i="44"/>
  <c r="G4945" i="44"/>
  <c r="G4946" i="44"/>
  <c r="G4947" i="44"/>
  <c r="G4948" i="44"/>
  <c r="G4949" i="44"/>
  <c r="G4950" i="44"/>
  <c r="G4951" i="44"/>
  <c r="G4952" i="44"/>
  <c r="G4953" i="44"/>
  <c r="G4954" i="44"/>
  <c r="G4955" i="44"/>
  <c r="G4956" i="44"/>
  <c r="G4957" i="44"/>
  <c r="G4958" i="44"/>
  <c r="G4959" i="44"/>
  <c r="G4960" i="44"/>
  <c r="G4961" i="44"/>
  <c r="G4962" i="44"/>
  <c r="G4963" i="44"/>
  <c r="G4964" i="44"/>
  <c r="G4965" i="44"/>
  <c r="G4966" i="44"/>
  <c r="G4967" i="44"/>
  <c r="G4968" i="44"/>
  <c r="G4969" i="44"/>
  <c r="G4970" i="44"/>
  <c r="G4971" i="44"/>
  <c r="G4972" i="44"/>
  <c r="G4973" i="44"/>
  <c r="G4974" i="44"/>
  <c r="G4975" i="44"/>
  <c r="G4976" i="44"/>
  <c r="G4977" i="44"/>
  <c r="G4978" i="44"/>
  <c r="G4979" i="44"/>
  <c r="G4980" i="44"/>
  <c r="G4981" i="44"/>
  <c r="G4982" i="44"/>
  <c r="G4983" i="44"/>
  <c r="G4984" i="44"/>
  <c r="G4985" i="44"/>
  <c r="G4986" i="44"/>
  <c r="G4987" i="44"/>
  <c r="G4988" i="44"/>
  <c r="G4989" i="44"/>
  <c r="G4990" i="44"/>
  <c r="G4991" i="44"/>
  <c r="G4992" i="44"/>
  <c r="G4993" i="44"/>
  <c r="G4994" i="44"/>
  <c r="G4995" i="44"/>
  <c r="G4996" i="44"/>
  <c r="G4997" i="44"/>
  <c r="G4998" i="44"/>
  <c r="G4999" i="44"/>
  <c r="G5000" i="44"/>
  <c r="G2" i="44"/>
  <c r="G2" i="43"/>
  <c r="H3" i="44"/>
  <c r="H4" i="44"/>
  <c r="H5" i="44"/>
  <c r="H6" i="44"/>
  <c r="H7" i="44"/>
  <c r="H8" i="44"/>
  <c r="H9" i="44"/>
  <c r="H10" i="44"/>
  <c r="H11" i="44"/>
  <c r="H12" i="44"/>
  <c r="H13" i="44"/>
  <c r="H14" i="44"/>
  <c r="H15" i="44"/>
  <c r="H16" i="44"/>
  <c r="H17" i="44"/>
  <c r="H18" i="44"/>
  <c r="H19" i="44"/>
  <c r="H20" i="44"/>
  <c r="H21" i="44"/>
  <c r="H22" i="44"/>
  <c r="H23" i="44"/>
  <c r="H24" i="44"/>
  <c r="H25" i="44"/>
  <c r="H26" i="44"/>
  <c r="H27" i="44"/>
  <c r="H28" i="44"/>
  <c r="H29" i="44"/>
  <c r="H30" i="44"/>
  <c r="H31" i="44"/>
  <c r="H32" i="44"/>
  <c r="H33" i="44"/>
  <c r="H34" i="44"/>
  <c r="H35" i="44"/>
  <c r="H36" i="44"/>
  <c r="H37" i="44"/>
  <c r="H38" i="44"/>
  <c r="H39" i="44"/>
  <c r="H40" i="44"/>
  <c r="H41" i="44"/>
  <c r="H42" i="44"/>
  <c r="H43" i="44"/>
  <c r="H44" i="44"/>
  <c r="H45" i="44"/>
  <c r="H46" i="44"/>
  <c r="H47" i="44"/>
  <c r="H48" i="44"/>
  <c r="H49" i="44"/>
  <c r="H50" i="44"/>
  <c r="H51" i="44"/>
  <c r="H52" i="44"/>
  <c r="H53" i="44"/>
  <c r="H54" i="44"/>
  <c r="H55" i="44"/>
  <c r="H56" i="44"/>
  <c r="H57" i="44"/>
  <c r="H58" i="44"/>
  <c r="H59" i="44"/>
  <c r="H60" i="44"/>
  <c r="H61" i="44"/>
  <c r="H62" i="44"/>
  <c r="H63" i="44"/>
  <c r="H64" i="44"/>
  <c r="H65" i="44"/>
  <c r="H66" i="44"/>
  <c r="H67" i="44"/>
  <c r="H68" i="44"/>
  <c r="H69" i="44"/>
  <c r="H70" i="44"/>
  <c r="H71" i="44"/>
  <c r="H72" i="44"/>
  <c r="H73" i="44"/>
  <c r="H74" i="44"/>
  <c r="H75" i="44"/>
  <c r="H76" i="44"/>
  <c r="H77" i="44"/>
  <c r="H78" i="44"/>
  <c r="H79" i="44"/>
  <c r="H80" i="44"/>
  <c r="H81" i="44"/>
  <c r="H82" i="44"/>
  <c r="H83" i="44"/>
  <c r="H84" i="44"/>
  <c r="H85" i="44"/>
  <c r="H86" i="44"/>
  <c r="H87" i="44"/>
  <c r="H88" i="44"/>
  <c r="H89" i="44"/>
  <c r="H90" i="44"/>
  <c r="H91" i="44"/>
  <c r="H92" i="44"/>
  <c r="H93" i="44"/>
  <c r="H94" i="44"/>
  <c r="H95" i="44"/>
  <c r="H96" i="44"/>
  <c r="H97" i="44"/>
  <c r="H98" i="44"/>
  <c r="H99" i="44"/>
  <c r="H100" i="44"/>
  <c r="H101" i="44"/>
  <c r="H102" i="44"/>
  <c r="H103" i="44"/>
  <c r="H104" i="44"/>
  <c r="H105" i="44"/>
  <c r="H106" i="44"/>
  <c r="H107" i="44"/>
  <c r="H108" i="44"/>
  <c r="H109" i="44"/>
  <c r="H110" i="44"/>
  <c r="H111" i="44"/>
  <c r="H112" i="44"/>
  <c r="H113" i="44"/>
  <c r="H114" i="44"/>
  <c r="H115" i="44"/>
  <c r="H116" i="44"/>
  <c r="H117" i="44"/>
  <c r="H118" i="44"/>
  <c r="H119" i="44"/>
  <c r="H120" i="44"/>
  <c r="H121" i="44"/>
  <c r="H122" i="44"/>
  <c r="H123" i="44"/>
  <c r="H124" i="44"/>
  <c r="H125" i="44"/>
  <c r="H126" i="44"/>
  <c r="H127" i="44"/>
  <c r="H128" i="44"/>
  <c r="H129" i="44"/>
  <c r="H130" i="44"/>
  <c r="H131" i="44"/>
  <c r="H132" i="44"/>
  <c r="H133" i="44"/>
  <c r="H134" i="44"/>
  <c r="H135" i="44"/>
  <c r="H136" i="44"/>
  <c r="H137" i="44"/>
  <c r="H138" i="44"/>
  <c r="H139" i="44"/>
  <c r="H140" i="44"/>
  <c r="H141" i="44"/>
  <c r="H142" i="44"/>
  <c r="H143" i="44"/>
  <c r="H144" i="44"/>
  <c r="H145" i="44"/>
  <c r="H146" i="44"/>
  <c r="H147" i="44"/>
  <c r="H148" i="44"/>
  <c r="H149" i="44"/>
  <c r="H150" i="44"/>
  <c r="H151" i="44"/>
  <c r="H152" i="44"/>
  <c r="H153" i="44"/>
  <c r="H154" i="44"/>
  <c r="H155" i="44"/>
  <c r="H156" i="44"/>
  <c r="H157" i="44"/>
  <c r="H158" i="44"/>
  <c r="H159" i="44"/>
  <c r="H160" i="44"/>
  <c r="H161" i="44"/>
  <c r="H162" i="44"/>
  <c r="H163" i="44"/>
  <c r="H164" i="44"/>
  <c r="H165" i="44"/>
  <c r="H166" i="44"/>
  <c r="H167" i="44"/>
  <c r="H168" i="44"/>
  <c r="H169" i="44"/>
  <c r="H170" i="44"/>
  <c r="H171" i="44"/>
  <c r="H172" i="44"/>
  <c r="H173" i="44"/>
  <c r="H174" i="44"/>
  <c r="H175" i="44"/>
  <c r="H176" i="44"/>
  <c r="H177" i="44"/>
  <c r="H178" i="44"/>
  <c r="H179" i="44"/>
  <c r="H180" i="44"/>
  <c r="H181" i="44"/>
  <c r="H182" i="44"/>
  <c r="H183" i="44"/>
  <c r="H184" i="44"/>
  <c r="H185" i="44"/>
  <c r="H186" i="44"/>
  <c r="H187" i="44"/>
  <c r="H188" i="44"/>
  <c r="H189" i="44"/>
  <c r="H190" i="44"/>
  <c r="H191" i="44"/>
  <c r="H192" i="44"/>
  <c r="H193" i="44"/>
  <c r="H194" i="44"/>
  <c r="H195" i="44"/>
  <c r="H196" i="44"/>
  <c r="H197" i="44"/>
  <c r="H198" i="44"/>
  <c r="H199" i="44"/>
  <c r="H200" i="44"/>
  <c r="H201" i="44"/>
  <c r="H202" i="44"/>
  <c r="H203" i="44"/>
  <c r="H204" i="44"/>
  <c r="H205" i="44"/>
  <c r="H206" i="44"/>
  <c r="H207" i="44"/>
  <c r="H208" i="44"/>
  <c r="H209" i="44"/>
  <c r="H210" i="44"/>
  <c r="H211" i="44"/>
  <c r="H212" i="44"/>
  <c r="H213" i="44"/>
  <c r="H214" i="44"/>
  <c r="H215" i="44"/>
  <c r="H216" i="44"/>
  <c r="H217" i="44"/>
  <c r="H218" i="44"/>
  <c r="H219" i="44"/>
  <c r="H220" i="44"/>
  <c r="H221" i="44"/>
  <c r="H222" i="44"/>
  <c r="H223" i="44"/>
  <c r="H224" i="44"/>
  <c r="H225" i="44"/>
  <c r="H226" i="44"/>
  <c r="H227" i="44"/>
  <c r="H228" i="44"/>
  <c r="H229" i="44"/>
  <c r="H230" i="44"/>
  <c r="H231" i="44"/>
  <c r="H232" i="44"/>
  <c r="H233" i="44"/>
  <c r="H234" i="44"/>
  <c r="H235" i="44"/>
  <c r="H236" i="44"/>
  <c r="H237" i="44"/>
  <c r="H238" i="44"/>
  <c r="H239" i="44"/>
  <c r="H240" i="44"/>
  <c r="H241" i="44"/>
  <c r="H242" i="44"/>
  <c r="H243" i="44"/>
  <c r="H244" i="44"/>
  <c r="H245" i="44"/>
  <c r="H246" i="44"/>
  <c r="H247" i="44"/>
  <c r="H248" i="44"/>
  <c r="H249" i="44"/>
  <c r="H250" i="44"/>
  <c r="H251" i="44"/>
  <c r="H252" i="44"/>
  <c r="H253" i="44"/>
  <c r="H254" i="44"/>
  <c r="H255" i="44"/>
  <c r="H256" i="44"/>
  <c r="H257" i="44"/>
  <c r="H258" i="44"/>
  <c r="H259" i="44"/>
  <c r="H260" i="44"/>
  <c r="H261" i="44"/>
  <c r="H262" i="44"/>
  <c r="H263" i="44"/>
  <c r="H264" i="44"/>
  <c r="H265" i="44"/>
  <c r="H266" i="44"/>
  <c r="H267" i="44"/>
  <c r="H268" i="44"/>
  <c r="H269" i="44"/>
  <c r="H270" i="44"/>
  <c r="H271" i="44"/>
  <c r="H272" i="44"/>
  <c r="H273" i="44"/>
  <c r="H274" i="44"/>
  <c r="H275" i="44"/>
  <c r="H276" i="44"/>
  <c r="H277" i="44"/>
  <c r="H278" i="44"/>
  <c r="H279" i="44"/>
  <c r="H280" i="44"/>
  <c r="H281" i="44"/>
  <c r="H282" i="44"/>
  <c r="H283" i="44"/>
  <c r="H284" i="44"/>
  <c r="H285" i="44"/>
  <c r="H286" i="44"/>
  <c r="H287" i="44"/>
  <c r="H288" i="44"/>
  <c r="H289" i="44"/>
  <c r="H290" i="44"/>
  <c r="H291" i="44"/>
  <c r="H292" i="44"/>
  <c r="H293" i="44"/>
  <c r="H294" i="44"/>
  <c r="H295" i="44"/>
  <c r="H296" i="44"/>
  <c r="H297" i="44"/>
  <c r="H298" i="44"/>
  <c r="H299" i="44"/>
  <c r="H300" i="44"/>
  <c r="H301" i="44"/>
  <c r="H302" i="44"/>
  <c r="H303" i="44"/>
  <c r="H304" i="44"/>
  <c r="H305" i="44"/>
  <c r="H306" i="44"/>
  <c r="H307" i="44"/>
  <c r="H308" i="44"/>
  <c r="H309" i="44"/>
  <c r="H310" i="44"/>
  <c r="H311" i="44"/>
  <c r="H312" i="44"/>
  <c r="H313" i="44"/>
  <c r="H314" i="44"/>
  <c r="H315" i="44"/>
  <c r="H316" i="44"/>
  <c r="H317" i="44"/>
  <c r="H318" i="44"/>
  <c r="H319" i="44"/>
  <c r="H320" i="44"/>
  <c r="H321" i="44"/>
  <c r="H322" i="44"/>
  <c r="H323" i="44"/>
  <c r="H324" i="44"/>
  <c r="H325" i="44"/>
  <c r="H326" i="44"/>
  <c r="H327" i="44"/>
  <c r="H328" i="44"/>
  <c r="H329" i="44"/>
  <c r="H330" i="44"/>
  <c r="H331" i="44"/>
  <c r="H332" i="44"/>
  <c r="H333" i="44"/>
  <c r="H334" i="44"/>
  <c r="H335" i="44"/>
  <c r="H336" i="44"/>
  <c r="H337" i="44"/>
  <c r="H338" i="44"/>
  <c r="H339" i="44"/>
  <c r="H340" i="44"/>
  <c r="H341" i="44"/>
  <c r="H342" i="44"/>
  <c r="H343" i="44"/>
  <c r="H344" i="44"/>
  <c r="H345" i="44"/>
  <c r="H346" i="44"/>
  <c r="H347" i="44"/>
  <c r="H348" i="44"/>
  <c r="H349" i="44"/>
  <c r="H350" i="44"/>
  <c r="H351" i="44"/>
  <c r="H352" i="44"/>
  <c r="H353" i="44"/>
  <c r="H354" i="44"/>
  <c r="H355" i="44"/>
  <c r="H356" i="44"/>
  <c r="H357" i="44"/>
  <c r="H358" i="44"/>
  <c r="H359" i="44"/>
  <c r="H360" i="44"/>
  <c r="H361" i="44"/>
  <c r="H362" i="44"/>
  <c r="H363" i="44"/>
  <c r="H364" i="44"/>
  <c r="H365" i="44"/>
  <c r="H366" i="44"/>
  <c r="H367" i="44"/>
  <c r="H368" i="44"/>
  <c r="H369" i="44"/>
  <c r="H370" i="44"/>
  <c r="H371" i="44"/>
  <c r="H372" i="44"/>
  <c r="H373" i="44"/>
  <c r="H374" i="44"/>
  <c r="H375" i="44"/>
  <c r="H376" i="44"/>
  <c r="H377" i="44"/>
  <c r="H378" i="44"/>
  <c r="H379" i="44"/>
  <c r="H380" i="44"/>
  <c r="H381" i="44"/>
  <c r="H382" i="44"/>
  <c r="H383" i="44"/>
  <c r="H384" i="44"/>
  <c r="H385" i="44"/>
  <c r="H386" i="44"/>
  <c r="H387" i="44"/>
  <c r="H388" i="44"/>
  <c r="H389" i="44"/>
  <c r="H390" i="44"/>
  <c r="H391" i="44"/>
  <c r="H392" i="44"/>
  <c r="H393" i="44"/>
  <c r="H394" i="44"/>
  <c r="H395" i="44"/>
  <c r="H396" i="44"/>
  <c r="H397" i="44"/>
  <c r="H398" i="44"/>
  <c r="H399" i="44"/>
  <c r="H400" i="44"/>
  <c r="H401" i="44"/>
  <c r="H402" i="44"/>
  <c r="H403" i="44"/>
  <c r="H404" i="44"/>
  <c r="H405" i="44"/>
  <c r="H406" i="44"/>
  <c r="H407" i="44"/>
  <c r="H408" i="44"/>
  <c r="H409" i="44"/>
  <c r="H410" i="44"/>
  <c r="H411" i="44"/>
  <c r="H412" i="44"/>
  <c r="H413" i="44"/>
  <c r="H414" i="44"/>
  <c r="H415" i="44"/>
  <c r="H416" i="44"/>
  <c r="H417" i="44"/>
  <c r="H418" i="44"/>
  <c r="H419" i="44"/>
  <c r="H420" i="44"/>
  <c r="H421" i="44"/>
  <c r="H422" i="44"/>
  <c r="H423" i="44"/>
  <c r="H424" i="44"/>
  <c r="H425" i="44"/>
  <c r="H426" i="44"/>
  <c r="H427" i="44"/>
  <c r="H428" i="44"/>
  <c r="H429" i="44"/>
  <c r="H430" i="44"/>
  <c r="H431" i="44"/>
  <c r="H432" i="44"/>
  <c r="H433" i="44"/>
  <c r="H434" i="44"/>
  <c r="H435" i="44"/>
  <c r="H436" i="44"/>
  <c r="H437" i="44"/>
  <c r="H438" i="44"/>
  <c r="H439" i="44"/>
  <c r="H440" i="44"/>
  <c r="H441" i="44"/>
  <c r="H442" i="44"/>
  <c r="H443" i="44"/>
  <c r="H444" i="44"/>
  <c r="H445" i="44"/>
  <c r="H446" i="44"/>
  <c r="H447" i="44"/>
  <c r="H448" i="44"/>
  <c r="H449" i="44"/>
  <c r="H450" i="44"/>
  <c r="H451" i="44"/>
  <c r="H452" i="44"/>
  <c r="H453" i="44"/>
  <c r="H454" i="44"/>
  <c r="H455" i="44"/>
  <c r="H456" i="44"/>
  <c r="H457" i="44"/>
  <c r="H458" i="44"/>
  <c r="H459" i="44"/>
  <c r="H460" i="44"/>
  <c r="H461" i="44"/>
  <c r="H462" i="44"/>
  <c r="H463" i="44"/>
  <c r="H464" i="44"/>
  <c r="H465" i="44"/>
  <c r="H466" i="44"/>
  <c r="H467" i="44"/>
  <c r="H468" i="44"/>
  <c r="H469" i="44"/>
  <c r="H470" i="44"/>
  <c r="H471" i="44"/>
  <c r="H472" i="44"/>
  <c r="H473" i="44"/>
  <c r="H474" i="44"/>
  <c r="H475" i="44"/>
  <c r="H476" i="44"/>
  <c r="H477" i="44"/>
  <c r="H478" i="44"/>
  <c r="H479" i="44"/>
  <c r="H480" i="44"/>
  <c r="H481" i="44"/>
  <c r="H482" i="44"/>
  <c r="H483" i="44"/>
  <c r="H484" i="44"/>
  <c r="H485" i="44"/>
  <c r="H486" i="44"/>
  <c r="H487" i="44"/>
  <c r="H488" i="44"/>
  <c r="H489" i="44"/>
  <c r="H490" i="44"/>
  <c r="H491" i="44"/>
  <c r="H492" i="44"/>
  <c r="H493" i="44"/>
  <c r="H494" i="44"/>
  <c r="H495" i="44"/>
  <c r="H496" i="44"/>
  <c r="H497" i="44"/>
  <c r="H498" i="44"/>
  <c r="H499" i="44"/>
  <c r="H500" i="44"/>
  <c r="H501" i="44"/>
  <c r="H502" i="44"/>
  <c r="H503" i="44"/>
  <c r="H504" i="44"/>
  <c r="H505" i="44"/>
  <c r="H506" i="44"/>
  <c r="H507" i="44"/>
  <c r="H508" i="44"/>
  <c r="H509" i="44"/>
  <c r="H510" i="44"/>
  <c r="H511" i="44"/>
  <c r="H512" i="44"/>
  <c r="H513" i="44"/>
  <c r="H514" i="44"/>
  <c r="H515" i="44"/>
  <c r="H516" i="44"/>
  <c r="H517" i="44"/>
  <c r="H518" i="44"/>
  <c r="H519" i="44"/>
  <c r="H520" i="44"/>
  <c r="H521" i="44"/>
  <c r="H522" i="44"/>
  <c r="H523" i="44"/>
  <c r="H524" i="44"/>
  <c r="H525" i="44"/>
  <c r="H526" i="44"/>
  <c r="H527" i="44"/>
  <c r="H528" i="44"/>
  <c r="H529" i="44"/>
  <c r="H530" i="44"/>
  <c r="H531" i="44"/>
  <c r="H532" i="44"/>
  <c r="H533" i="44"/>
  <c r="H534" i="44"/>
  <c r="H535" i="44"/>
  <c r="H536" i="44"/>
  <c r="H537" i="44"/>
  <c r="H538" i="44"/>
  <c r="H539" i="44"/>
  <c r="H540" i="44"/>
  <c r="H541" i="44"/>
  <c r="H542" i="44"/>
  <c r="H543" i="44"/>
  <c r="H544" i="44"/>
  <c r="H545" i="44"/>
  <c r="H546" i="44"/>
  <c r="H547" i="44"/>
  <c r="H548" i="44"/>
  <c r="H549" i="44"/>
  <c r="H550" i="44"/>
  <c r="H551" i="44"/>
  <c r="H552" i="44"/>
  <c r="H553" i="44"/>
  <c r="H554" i="44"/>
  <c r="H555" i="44"/>
  <c r="H556" i="44"/>
  <c r="H557" i="44"/>
  <c r="H558" i="44"/>
  <c r="H559" i="44"/>
  <c r="H560" i="44"/>
  <c r="H561" i="44"/>
  <c r="H562" i="44"/>
  <c r="H563" i="44"/>
  <c r="H564" i="44"/>
  <c r="H565" i="44"/>
  <c r="H566" i="44"/>
  <c r="H567" i="44"/>
  <c r="H568" i="44"/>
  <c r="H569" i="44"/>
  <c r="H570" i="44"/>
  <c r="H571" i="44"/>
  <c r="H572" i="44"/>
  <c r="H573" i="44"/>
  <c r="H574" i="44"/>
  <c r="H575" i="44"/>
  <c r="H576" i="44"/>
  <c r="H577" i="44"/>
  <c r="H578" i="44"/>
  <c r="H579" i="44"/>
  <c r="H580" i="44"/>
  <c r="H581" i="44"/>
  <c r="H582" i="44"/>
  <c r="H583" i="44"/>
  <c r="H584" i="44"/>
  <c r="H585" i="44"/>
  <c r="H586" i="44"/>
  <c r="H587" i="44"/>
  <c r="H588" i="44"/>
  <c r="H589" i="44"/>
  <c r="H590" i="44"/>
  <c r="H591" i="44"/>
  <c r="H592" i="44"/>
  <c r="H593" i="44"/>
  <c r="H594" i="44"/>
  <c r="H595" i="44"/>
  <c r="H596" i="44"/>
  <c r="H597" i="44"/>
  <c r="H598" i="44"/>
  <c r="H599" i="44"/>
  <c r="H600" i="44"/>
  <c r="H601" i="44"/>
  <c r="H602" i="44"/>
  <c r="H603" i="44"/>
  <c r="H604" i="44"/>
  <c r="H605" i="44"/>
  <c r="H606" i="44"/>
  <c r="H607" i="44"/>
  <c r="H608" i="44"/>
  <c r="H609" i="44"/>
  <c r="H610" i="44"/>
  <c r="H611" i="44"/>
  <c r="H612" i="44"/>
  <c r="H613" i="44"/>
  <c r="H614" i="44"/>
  <c r="H615" i="44"/>
  <c r="H616" i="44"/>
  <c r="H617" i="44"/>
  <c r="H618" i="44"/>
  <c r="H619" i="44"/>
  <c r="H620" i="44"/>
  <c r="H621" i="44"/>
  <c r="H622" i="44"/>
  <c r="H623" i="44"/>
  <c r="H624" i="44"/>
  <c r="H625" i="44"/>
  <c r="H626" i="44"/>
  <c r="H627" i="44"/>
  <c r="H628" i="44"/>
  <c r="H629" i="44"/>
  <c r="H630" i="44"/>
  <c r="H631" i="44"/>
  <c r="H632" i="44"/>
  <c r="H633" i="44"/>
  <c r="H634" i="44"/>
  <c r="H635" i="44"/>
  <c r="H636" i="44"/>
  <c r="H637" i="44"/>
  <c r="H638" i="44"/>
  <c r="H639" i="44"/>
  <c r="H640" i="44"/>
  <c r="H641" i="44"/>
  <c r="H642" i="44"/>
  <c r="H643" i="44"/>
  <c r="H644" i="44"/>
  <c r="H645" i="44"/>
  <c r="H646" i="44"/>
  <c r="H647" i="44"/>
  <c r="H648" i="44"/>
  <c r="H649" i="44"/>
  <c r="H650" i="44"/>
  <c r="H651" i="44"/>
  <c r="H652" i="44"/>
  <c r="H653" i="44"/>
  <c r="H654" i="44"/>
  <c r="H655" i="44"/>
  <c r="H656" i="44"/>
  <c r="H657" i="44"/>
  <c r="H658" i="44"/>
  <c r="H659" i="44"/>
  <c r="H660" i="44"/>
  <c r="H661" i="44"/>
  <c r="H662" i="44"/>
  <c r="H663" i="44"/>
  <c r="H664" i="44"/>
  <c r="H665" i="44"/>
  <c r="H666" i="44"/>
  <c r="H667" i="44"/>
  <c r="H668" i="44"/>
  <c r="H669" i="44"/>
  <c r="H670" i="44"/>
  <c r="H671" i="44"/>
  <c r="H672" i="44"/>
  <c r="H673" i="44"/>
  <c r="H674" i="44"/>
  <c r="H675" i="44"/>
  <c r="H676" i="44"/>
  <c r="H677" i="44"/>
  <c r="H678" i="44"/>
  <c r="H679" i="44"/>
  <c r="H680" i="44"/>
  <c r="H681" i="44"/>
  <c r="H682" i="44"/>
  <c r="H683" i="44"/>
  <c r="H684" i="44"/>
  <c r="H685" i="44"/>
  <c r="H686" i="44"/>
  <c r="H687" i="44"/>
  <c r="H688" i="44"/>
  <c r="H689" i="44"/>
  <c r="H690" i="44"/>
  <c r="H691" i="44"/>
  <c r="H692" i="44"/>
  <c r="H693" i="44"/>
  <c r="H694" i="44"/>
  <c r="H695" i="44"/>
  <c r="H696" i="44"/>
  <c r="H697" i="44"/>
  <c r="H698" i="44"/>
  <c r="H699" i="44"/>
  <c r="H700" i="44"/>
  <c r="H701" i="44"/>
  <c r="H702" i="44"/>
  <c r="H703" i="44"/>
  <c r="H704" i="44"/>
  <c r="H705" i="44"/>
  <c r="H706" i="44"/>
  <c r="H707" i="44"/>
  <c r="H708" i="44"/>
  <c r="H709" i="44"/>
  <c r="H710" i="44"/>
  <c r="H711" i="44"/>
  <c r="H712" i="44"/>
  <c r="H713" i="44"/>
  <c r="H714" i="44"/>
  <c r="H715" i="44"/>
  <c r="H716" i="44"/>
  <c r="H717" i="44"/>
  <c r="H718" i="44"/>
  <c r="H719" i="44"/>
  <c r="H720" i="44"/>
  <c r="H721" i="44"/>
  <c r="H722" i="44"/>
  <c r="H723" i="44"/>
  <c r="H724" i="44"/>
  <c r="H725" i="44"/>
  <c r="H726" i="44"/>
  <c r="H727" i="44"/>
  <c r="H728" i="44"/>
  <c r="H729" i="44"/>
  <c r="H730" i="44"/>
  <c r="H731" i="44"/>
  <c r="H732" i="44"/>
  <c r="H733" i="44"/>
  <c r="H734" i="44"/>
  <c r="H735" i="44"/>
  <c r="H736" i="44"/>
  <c r="H737" i="44"/>
  <c r="H738" i="44"/>
  <c r="H739" i="44"/>
  <c r="H740" i="44"/>
  <c r="H741" i="44"/>
  <c r="H742" i="44"/>
  <c r="H743" i="44"/>
  <c r="H744" i="44"/>
  <c r="H745" i="44"/>
  <c r="H746" i="44"/>
  <c r="H747" i="44"/>
  <c r="H748" i="44"/>
  <c r="H749" i="44"/>
  <c r="H750" i="44"/>
  <c r="H751" i="44"/>
  <c r="H752" i="44"/>
  <c r="H753" i="44"/>
  <c r="H754" i="44"/>
  <c r="H755" i="44"/>
  <c r="H756" i="44"/>
  <c r="H757" i="44"/>
  <c r="H758" i="44"/>
  <c r="H759" i="44"/>
  <c r="H760" i="44"/>
  <c r="H761" i="44"/>
  <c r="H762" i="44"/>
  <c r="H763" i="44"/>
  <c r="H764" i="44"/>
  <c r="H765" i="44"/>
  <c r="H766" i="44"/>
  <c r="H767" i="44"/>
  <c r="H768" i="44"/>
  <c r="H769" i="44"/>
  <c r="H770" i="44"/>
  <c r="H771" i="44"/>
  <c r="H772" i="44"/>
  <c r="H773" i="44"/>
  <c r="H774" i="44"/>
  <c r="H775" i="44"/>
  <c r="H776" i="44"/>
  <c r="H777" i="44"/>
  <c r="H778" i="44"/>
  <c r="H779" i="44"/>
  <c r="H780" i="44"/>
  <c r="H781" i="44"/>
  <c r="H782" i="44"/>
  <c r="H783" i="44"/>
  <c r="H784" i="44"/>
  <c r="H785" i="44"/>
  <c r="H786" i="44"/>
  <c r="H787" i="44"/>
  <c r="H788" i="44"/>
  <c r="H789" i="44"/>
  <c r="H790" i="44"/>
  <c r="H791" i="44"/>
  <c r="H792" i="44"/>
  <c r="H793" i="44"/>
  <c r="H794" i="44"/>
  <c r="H795" i="44"/>
  <c r="H796" i="44"/>
  <c r="H797" i="44"/>
  <c r="H798" i="44"/>
  <c r="H799" i="44"/>
  <c r="H800" i="44"/>
  <c r="H801" i="44"/>
  <c r="H802" i="44"/>
  <c r="H803" i="44"/>
  <c r="H804" i="44"/>
  <c r="H805" i="44"/>
  <c r="H806" i="44"/>
  <c r="H807" i="44"/>
  <c r="H808" i="44"/>
  <c r="H809" i="44"/>
  <c r="H810" i="44"/>
  <c r="H811" i="44"/>
  <c r="H812" i="44"/>
  <c r="H813" i="44"/>
  <c r="H814" i="44"/>
  <c r="H815" i="44"/>
  <c r="H816" i="44"/>
  <c r="H817" i="44"/>
  <c r="H818" i="44"/>
  <c r="H819" i="44"/>
  <c r="H820" i="44"/>
  <c r="H821" i="44"/>
  <c r="H822" i="44"/>
  <c r="H823" i="44"/>
  <c r="H824" i="44"/>
  <c r="H825" i="44"/>
  <c r="H826" i="44"/>
  <c r="H827" i="44"/>
  <c r="H828" i="44"/>
  <c r="H829" i="44"/>
  <c r="H830" i="44"/>
  <c r="H831" i="44"/>
  <c r="H832" i="44"/>
  <c r="H833" i="44"/>
  <c r="H834" i="44"/>
  <c r="H835" i="44"/>
  <c r="H836" i="44"/>
  <c r="H837" i="44"/>
  <c r="H838" i="44"/>
  <c r="H839" i="44"/>
  <c r="H840" i="44"/>
  <c r="H841" i="44"/>
  <c r="H842" i="44"/>
  <c r="H843" i="44"/>
  <c r="H844" i="44"/>
  <c r="H845" i="44"/>
  <c r="H846" i="44"/>
  <c r="H847" i="44"/>
  <c r="H848" i="44"/>
  <c r="H849" i="44"/>
  <c r="H850" i="44"/>
  <c r="H851" i="44"/>
  <c r="H852" i="44"/>
  <c r="H853" i="44"/>
  <c r="H854" i="44"/>
  <c r="H855" i="44"/>
  <c r="H856" i="44"/>
  <c r="H857" i="44"/>
  <c r="H858" i="44"/>
  <c r="H859" i="44"/>
  <c r="H860" i="44"/>
  <c r="H861" i="44"/>
  <c r="H862" i="44"/>
  <c r="H863" i="44"/>
  <c r="H864" i="44"/>
  <c r="H865" i="44"/>
  <c r="H866" i="44"/>
  <c r="H867" i="44"/>
  <c r="H868" i="44"/>
  <c r="H869" i="44"/>
  <c r="H870" i="44"/>
  <c r="H871" i="44"/>
  <c r="H872" i="44"/>
  <c r="H873" i="44"/>
  <c r="H874" i="44"/>
  <c r="H875" i="44"/>
  <c r="H876" i="44"/>
  <c r="H877" i="44"/>
  <c r="H878" i="44"/>
  <c r="H879" i="44"/>
  <c r="H880" i="44"/>
  <c r="H881" i="44"/>
  <c r="H882" i="44"/>
  <c r="H883" i="44"/>
  <c r="H884" i="44"/>
  <c r="H885" i="44"/>
  <c r="H886" i="44"/>
  <c r="H887" i="44"/>
  <c r="H888" i="44"/>
  <c r="H889" i="44"/>
  <c r="H890" i="44"/>
  <c r="H891" i="44"/>
  <c r="H892" i="44"/>
  <c r="H893" i="44"/>
  <c r="H894" i="44"/>
  <c r="H895" i="44"/>
  <c r="H896" i="44"/>
  <c r="H897" i="44"/>
  <c r="H898" i="44"/>
  <c r="H899" i="44"/>
  <c r="H900" i="44"/>
  <c r="H901" i="44"/>
  <c r="H902" i="44"/>
  <c r="H903" i="44"/>
  <c r="H904" i="44"/>
  <c r="H905" i="44"/>
  <c r="H906" i="44"/>
  <c r="H907" i="44"/>
  <c r="H908" i="44"/>
  <c r="H909" i="44"/>
  <c r="H910" i="44"/>
  <c r="H911" i="44"/>
  <c r="H912" i="44"/>
  <c r="H913" i="44"/>
  <c r="H914" i="44"/>
  <c r="H915" i="44"/>
  <c r="H916" i="44"/>
  <c r="H917" i="44"/>
  <c r="H918" i="44"/>
  <c r="H919" i="44"/>
  <c r="H920" i="44"/>
  <c r="H921" i="44"/>
  <c r="H922" i="44"/>
  <c r="H923" i="44"/>
  <c r="H924" i="44"/>
  <c r="H925" i="44"/>
  <c r="H926" i="44"/>
  <c r="H927" i="44"/>
  <c r="H928" i="44"/>
  <c r="H929" i="44"/>
  <c r="H930" i="44"/>
  <c r="H931" i="44"/>
  <c r="H932" i="44"/>
  <c r="H933" i="44"/>
  <c r="H934" i="44"/>
  <c r="H935" i="44"/>
  <c r="H936" i="44"/>
  <c r="H937" i="44"/>
  <c r="H938" i="44"/>
  <c r="H939" i="44"/>
  <c r="H940" i="44"/>
  <c r="H941" i="44"/>
  <c r="H942" i="44"/>
  <c r="H943" i="44"/>
  <c r="H944" i="44"/>
  <c r="H945" i="44"/>
  <c r="H946" i="44"/>
  <c r="H947" i="44"/>
  <c r="H948" i="44"/>
  <c r="H949" i="44"/>
  <c r="H950" i="44"/>
  <c r="H951" i="44"/>
  <c r="H952" i="44"/>
  <c r="H953" i="44"/>
  <c r="H954" i="44"/>
  <c r="H955" i="44"/>
  <c r="H956" i="44"/>
  <c r="H957" i="44"/>
  <c r="H958" i="44"/>
  <c r="H959" i="44"/>
  <c r="H960" i="44"/>
  <c r="H961" i="44"/>
  <c r="H962" i="44"/>
  <c r="H963" i="44"/>
  <c r="H964" i="44"/>
  <c r="H965" i="44"/>
  <c r="H966" i="44"/>
  <c r="H967" i="44"/>
  <c r="H968" i="44"/>
  <c r="H969" i="44"/>
  <c r="H970" i="44"/>
  <c r="H971" i="44"/>
  <c r="H972" i="44"/>
  <c r="H973" i="44"/>
  <c r="H974" i="44"/>
  <c r="H975" i="44"/>
  <c r="H976" i="44"/>
  <c r="H977" i="44"/>
  <c r="H978" i="44"/>
  <c r="H979" i="44"/>
  <c r="H980" i="44"/>
  <c r="H981" i="44"/>
  <c r="H982" i="44"/>
  <c r="H983" i="44"/>
  <c r="H984" i="44"/>
  <c r="H985" i="44"/>
  <c r="H986" i="44"/>
  <c r="H987" i="44"/>
  <c r="H988" i="44"/>
  <c r="H989" i="44"/>
  <c r="H990" i="44"/>
  <c r="H991" i="44"/>
  <c r="H992" i="44"/>
  <c r="H993" i="44"/>
  <c r="H994" i="44"/>
  <c r="H995" i="44"/>
  <c r="H996" i="44"/>
  <c r="H997" i="44"/>
  <c r="H998" i="44"/>
  <c r="H999" i="44"/>
  <c r="H1000" i="44"/>
  <c r="H1001" i="44"/>
  <c r="H1002" i="44"/>
  <c r="H1003" i="44"/>
  <c r="H1004" i="44"/>
  <c r="H1005" i="44"/>
  <c r="H1006" i="44"/>
  <c r="H1007" i="44"/>
  <c r="H1008" i="44"/>
  <c r="H1009" i="44"/>
  <c r="H1010" i="44"/>
  <c r="H1011" i="44"/>
  <c r="H1012" i="44"/>
  <c r="H1013" i="44"/>
  <c r="H1014" i="44"/>
  <c r="H1015" i="44"/>
  <c r="H1016" i="44"/>
  <c r="H1017" i="44"/>
  <c r="H1018" i="44"/>
  <c r="H1019" i="44"/>
  <c r="H1020" i="44"/>
  <c r="H1021" i="44"/>
  <c r="H1022" i="44"/>
  <c r="H1023" i="44"/>
  <c r="H1024" i="44"/>
  <c r="H1025" i="44"/>
  <c r="H1026" i="44"/>
  <c r="H1027" i="44"/>
  <c r="H1028" i="44"/>
  <c r="H1029" i="44"/>
  <c r="H1030" i="44"/>
  <c r="H1031" i="44"/>
  <c r="H1032" i="44"/>
  <c r="H1033" i="44"/>
  <c r="H1034" i="44"/>
  <c r="H1035" i="44"/>
  <c r="H1036" i="44"/>
  <c r="H1037" i="44"/>
  <c r="H1038" i="44"/>
  <c r="H1039" i="44"/>
  <c r="H1040" i="44"/>
  <c r="H1041" i="44"/>
  <c r="H1042" i="44"/>
  <c r="H1043" i="44"/>
  <c r="H1044" i="44"/>
  <c r="H1045" i="44"/>
  <c r="H1046" i="44"/>
  <c r="H1047" i="44"/>
  <c r="H1048" i="44"/>
  <c r="H1049" i="44"/>
  <c r="H1050" i="44"/>
  <c r="H1051" i="44"/>
  <c r="H1052" i="44"/>
  <c r="H1053" i="44"/>
  <c r="H1054" i="44"/>
  <c r="H1055" i="44"/>
  <c r="H1056" i="44"/>
  <c r="H1057" i="44"/>
  <c r="H1058" i="44"/>
  <c r="H1059" i="44"/>
  <c r="H1060" i="44"/>
  <c r="H1061" i="44"/>
  <c r="H1062" i="44"/>
  <c r="H1063" i="44"/>
  <c r="H1064" i="44"/>
  <c r="H1065" i="44"/>
  <c r="H1066" i="44"/>
  <c r="H1067" i="44"/>
  <c r="H1068" i="44"/>
  <c r="H1069" i="44"/>
  <c r="H1070" i="44"/>
  <c r="H1071" i="44"/>
  <c r="H1072" i="44"/>
  <c r="H1073" i="44"/>
  <c r="H1074" i="44"/>
  <c r="H1075" i="44"/>
  <c r="H1076" i="44"/>
  <c r="H1077" i="44"/>
  <c r="H1078" i="44"/>
  <c r="H1079" i="44"/>
  <c r="H1080" i="44"/>
  <c r="H1081" i="44"/>
  <c r="H1082" i="44"/>
  <c r="H1083" i="44"/>
  <c r="H1084" i="44"/>
  <c r="H1085" i="44"/>
  <c r="H1086" i="44"/>
  <c r="H1087" i="44"/>
  <c r="H1088" i="44"/>
  <c r="H1089" i="44"/>
  <c r="H1090" i="44"/>
  <c r="H1091" i="44"/>
  <c r="H1092" i="44"/>
  <c r="H1093" i="44"/>
  <c r="H1094" i="44"/>
  <c r="H1095" i="44"/>
  <c r="H1096" i="44"/>
  <c r="H1097" i="44"/>
  <c r="H1098" i="44"/>
  <c r="H1099" i="44"/>
  <c r="H1100" i="44"/>
  <c r="H1101" i="44"/>
  <c r="H1102" i="44"/>
  <c r="H1103" i="44"/>
  <c r="H1104" i="44"/>
  <c r="H1105" i="44"/>
  <c r="H1106" i="44"/>
  <c r="H1107" i="44"/>
  <c r="H1108" i="44"/>
  <c r="H1109" i="44"/>
  <c r="H1110" i="44"/>
  <c r="H1111" i="44"/>
  <c r="H1112" i="44"/>
  <c r="H1113" i="44"/>
  <c r="H1114" i="44"/>
  <c r="H1115" i="44"/>
  <c r="H1116" i="44"/>
  <c r="H1117" i="44"/>
  <c r="H1118" i="44"/>
  <c r="H1119" i="44"/>
  <c r="H1120" i="44"/>
  <c r="H1121" i="44"/>
  <c r="H1122" i="44"/>
  <c r="H1123" i="44"/>
  <c r="H1124" i="44"/>
  <c r="H1125" i="44"/>
  <c r="H1126" i="44"/>
  <c r="H1127" i="44"/>
  <c r="H1128" i="44"/>
  <c r="H1129" i="44"/>
  <c r="H1130" i="44"/>
  <c r="H1131" i="44"/>
  <c r="H1132" i="44"/>
  <c r="H1133" i="44"/>
  <c r="H1134" i="44"/>
  <c r="H1135" i="44"/>
  <c r="H1136" i="44"/>
  <c r="H1137" i="44"/>
  <c r="H1138" i="44"/>
  <c r="H1139" i="44"/>
  <c r="H1140" i="44"/>
  <c r="H1141" i="44"/>
  <c r="H1142" i="44"/>
  <c r="H1143" i="44"/>
  <c r="H1144" i="44"/>
  <c r="H1145" i="44"/>
  <c r="H1146" i="44"/>
  <c r="H1147" i="44"/>
  <c r="H1148" i="44"/>
  <c r="H1149" i="44"/>
  <c r="H1150" i="44"/>
  <c r="H1151" i="44"/>
  <c r="H1152" i="44"/>
  <c r="H1153" i="44"/>
  <c r="H1154" i="44"/>
  <c r="H1155" i="44"/>
  <c r="H1156" i="44"/>
  <c r="H1157" i="44"/>
  <c r="H1158" i="44"/>
  <c r="H1159" i="44"/>
  <c r="H1160" i="44"/>
  <c r="H1161" i="44"/>
  <c r="H1162" i="44"/>
  <c r="H1163" i="44"/>
  <c r="H1164" i="44"/>
  <c r="H1165" i="44"/>
  <c r="H1166" i="44"/>
  <c r="H1167" i="44"/>
  <c r="H1168" i="44"/>
  <c r="H1169" i="44"/>
  <c r="H1170" i="44"/>
  <c r="H1171" i="44"/>
  <c r="H1172" i="44"/>
  <c r="H1173" i="44"/>
  <c r="H1174" i="44"/>
  <c r="H1175" i="44"/>
  <c r="H1176" i="44"/>
  <c r="H1177" i="44"/>
  <c r="H1178" i="44"/>
  <c r="H1179" i="44"/>
  <c r="H1180" i="44"/>
  <c r="H1181" i="44"/>
  <c r="H1182" i="44"/>
  <c r="H1183" i="44"/>
  <c r="H1184" i="44"/>
  <c r="H1185" i="44"/>
  <c r="H1186" i="44"/>
  <c r="H1187" i="44"/>
  <c r="H1188" i="44"/>
  <c r="H1189" i="44"/>
  <c r="H1190" i="44"/>
  <c r="H1191" i="44"/>
  <c r="H1192" i="44"/>
  <c r="H1193" i="44"/>
  <c r="H1194" i="44"/>
  <c r="H1195" i="44"/>
  <c r="H1196" i="44"/>
  <c r="H1197" i="44"/>
  <c r="H1198" i="44"/>
  <c r="H1199" i="44"/>
  <c r="H1200" i="44"/>
  <c r="H1201" i="44"/>
  <c r="H1202" i="44"/>
  <c r="H1203" i="44"/>
  <c r="H1204" i="44"/>
  <c r="H1205" i="44"/>
  <c r="H1206" i="44"/>
  <c r="H1207" i="44"/>
  <c r="H1208" i="44"/>
  <c r="H1209" i="44"/>
  <c r="H1210" i="44"/>
  <c r="H1211" i="44"/>
  <c r="H1212" i="44"/>
  <c r="H1213" i="44"/>
  <c r="H1214" i="44"/>
  <c r="H1215" i="44"/>
  <c r="H1216" i="44"/>
  <c r="H1217" i="44"/>
  <c r="H1218" i="44"/>
  <c r="H1219" i="44"/>
  <c r="H1220" i="44"/>
  <c r="H1221" i="44"/>
  <c r="H1222" i="44"/>
  <c r="H1223" i="44"/>
  <c r="H1224" i="44"/>
  <c r="H1225" i="44"/>
  <c r="H1226" i="44"/>
  <c r="H1227" i="44"/>
  <c r="H1228" i="44"/>
  <c r="H1229" i="44"/>
  <c r="H1230" i="44"/>
  <c r="H1231" i="44"/>
  <c r="H1232" i="44"/>
  <c r="H1233" i="44"/>
  <c r="H1234" i="44"/>
  <c r="H1235" i="44"/>
  <c r="H1236" i="44"/>
  <c r="H1237" i="44"/>
  <c r="H1238" i="44"/>
  <c r="H1239" i="44"/>
  <c r="H1240" i="44"/>
  <c r="H1241" i="44"/>
  <c r="H1242" i="44"/>
  <c r="H1243" i="44"/>
  <c r="H1244" i="44"/>
  <c r="H1245" i="44"/>
  <c r="H1246" i="44"/>
  <c r="H1247" i="44"/>
  <c r="H1248" i="44"/>
  <c r="H1249" i="44"/>
  <c r="H1250" i="44"/>
  <c r="H1251" i="44"/>
  <c r="H1252" i="44"/>
  <c r="H1253" i="44"/>
  <c r="H1254" i="44"/>
  <c r="H1255" i="44"/>
  <c r="H1256" i="44"/>
  <c r="H1257" i="44"/>
  <c r="H1258" i="44"/>
  <c r="H1259" i="44"/>
  <c r="H1260" i="44"/>
  <c r="H1261" i="44"/>
  <c r="H1262" i="44"/>
  <c r="H1263" i="44"/>
  <c r="H1264" i="44"/>
  <c r="H1265" i="44"/>
  <c r="H1266" i="44"/>
  <c r="H1267" i="44"/>
  <c r="H1268" i="44"/>
  <c r="H1269" i="44"/>
  <c r="H1270" i="44"/>
  <c r="H1271" i="44"/>
  <c r="H1272" i="44"/>
  <c r="H1273" i="44"/>
  <c r="H1274" i="44"/>
  <c r="H1275" i="44"/>
  <c r="H1276" i="44"/>
  <c r="H1277" i="44"/>
  <c r="H1278" i="44"/>
  <c r="H1279" i="44"/>
  <c r="H1280" i="44"/>
  <c r="H1281" i="44"/>
  <c r="H1282" i="44"/>
  <c r="H1283" i="44"/>
  <c r="H1284" i="44"/>
  <c r="H1285" i="44"/>
  <c r="H1286" i="44"/>
  <c r="H1287" i="44"/>
  <c r="H1288" i="44"/>
  <c r="H1289" i="44"/>
  <c r="H1290" i="44"/>
  <c r="H1291" i="44"/>
  <c r="H1292" i="44"/>
  <c r="H1293" i="44"/>
  <c r="H1294" i="44"/>
  <c r="H1295" i="44"/>
  <c r="H1296" i="44"/>
  <c r="H1297" i="44"/>
  <c r="H1298" i="44"/>
  <c r="H1299" i="44"/>
  <c r="H1300" i="44"/>
  <c r="H1301" i="44"/>
  <c r="H1302" i="44"/>
  <c r="H1303" i="44"/>
  <c r="H1304" i="44"/>
  <c r="H1305" i="44"/>
  <c r="H1306" i="44"/>
  <c r="H1307" i="44"/>
  <c r="H1308" i="44"/>
  <c r="H1309" i="44"/>
  <c r="H1310" i="44"/>
  <c r="H1311" i="44"/>
  <c r="H1312" i="44"/>
  <c r="H1313" i="44"/>
  <c r="H1314" i="44"/>
  <c r="H1315" i="44"/>
  <c r="H1316" i="44"/>
  <c r="H1317" i="44"/>
  <c r="H1318" i="44"/>
  <c r="H1319" i="44"/>
  <c r="H1320" i="44"/>
  <c r="H1321" i="44"/>
  <c r="H1322" i="44"/>
  <c r="H1323" i="44"/>
  <c r="H1324" i="44"/>
  <c r="H1325" i="44"/>
  <c r="H1326" i="44"/>
  <c r="H1327" i="44"/>
  <c r="H1328" i="44"/>
  <c r="H1329" i="44"/>
  <c r="H1330" i="44"/>
  <c r="H1331" i="44"/>
  <c r="H1332" i="44"/>
  <c r="H1333" i="44"/>
  <c r="H1334" i="44"/>
  <c r="H1335" i="44"/>
  <c r="H1336" i="44"/>
  <c r="H1337" i="44"/>
  <c r="H1338" i="44"/>
  <c r="H1339" i="44"/>
  <c r="H1340" i="44"/>
  <c r="H1341" i="44"/>
  <c r="H1342" i="44"/>
  <c r="H1343" i="44"/>
  <c r="H1344" i="44"/>
  <c r="H1345" i="44"/>
  <c r="H1346" i="44"/>
  <c r="H1347" i="44"/>
  <c r="H1348" i="44"/>
  <c r="H1349" i="44"/>
  <c r="H1350" i="44"/>
  <c r="H1351" i="44"/>
  <c r="H1352" i="44"/>
  <c r="H1353" i="44"/>
  <c r="H1354" i="44"/>
  <c r="H1355" i="44"/>
  <c r="H1356" i="44"/>
  <c r="H1357" i="44"/>
  <c r="H1358" i="44"/>
  <c r="H1359" i="44"/>
  <c r="H1360" i="44"/>
  <c r="H1361" i="44"/>
  <c r="H1362" i="44"/>
  <c r="H1363" i="44"/>
  <c r="H1364" i="44"/>
  <c r="H1365" i="44"/>
  <c r="H1366" i="44"/>
  <c r="H1367" i="44"/>
  <c r="H1368" i="44"/>
  <c r="H1369" i="44"/>
  <c r="H1370" i="44"/>
  <c r="H1371" i="44"/>
  <c r="H1372" i="44"/>
  <c r="H1373" i="44"/>
  <c r="H1374" i="44"/>
  <c r="H1375" i="44"/>
  <c r="H1376" i="44"/>
  <c r="H1377" i="44"/>
  <c r="H1378" i="44"/>
  <c r="H1379" i="44"/>
  <c r="H1380" i="44"/>
  <c r="H1381" i="44"/>
  <c r="H1382" i="44"/>
  <c r="H1383" i="44"/>
  <c r="H1384" i="44"/>
  <c r="H1385" i="44"/>
  <c r="H1386" i="44"/>
  <c r="H1387" i="44"/>
  <c r="H1388" i="44"/>
  <c r="H1389" i="44"/>
  <c r="H1390" i="44"/>
  <c r="H1391" i="44"/>
  <c r="H1392" i="44"/>
  <c r="H1393" i="44"/>
  <c r="H1394" i="44"/>
  <c r="H1395" i="44"/>
  <c r="H1396" i="44"/>
  <c r="H1397" i="44"/>
  <c r="H1398" i="44"/>
  <c r="H1399" i="44"/>
  <c r="H1400" i="44"/>
  <c r="H1401" i="44"/>
  <c r="H1402" i="44"/>
  <c r="H1403" i="44"/>
  <c r="H1404" i="44"/>
  <c r="H1405" i="44"/>
  <c r="H1406" i="44"/>
  <c r="H1407" i="44"/>
  <c r="H1408" i="44"/>
  <c r="H1409" i="44"/>
  <c r="H1410" i="44"/>
  <c r="H1411" i="44"/>
  <c r="H1412" i="44"/>
  <c r="H1413" i="44"/>
  <c r="H1414" i="44"/>
  <c r="H1415" i="44"/>
  <c r="H1416" i="44"/>
  <c r="H1417" i="44"/>
  <c r="H1418" i="44"/>
  <c r="H1419" i="44"/>
  <c r="H1420" i="44"/>
  <c r="H1421" i="44"/>
  <c r="H1422" i="44"/>
  <c r="H1423" i="44"/>
  <c r="H1424" i="44"/>
  <c r="H1425" i="44"/>
  <c r="H1426" i="44"/>
  <c r="H1427" i="44"/>
  <c r="H1428" i="44"/>
  <c r="H1429" i="44"/>
  <c r="H1430" i="44"/>
  <c r="H1431" i="44"/>
  <c r="H1432" i="44"/>
  <c r="H1433" i="44"/>
  <c r="H1434" i="44"/>
  <c r="H1435" i="44"/>
  <c r="H1436" i="44"/>
  <c r="H1437" i="44"/>
  <c r="H1438" i="44"/>
  <c r="H1439" i="44"/>
  <c r="H1440" i="44"/>
  <c r="H1441" i="44"/>
  <c r="H1442" i="44"/>
  <c r="H1443" i="44"/>
  <c r="H1444" i="44"/>
  <c r="H1445" i="44"/>
  <c r="H1446" i="44"/>
  <c r="H1447" i="44"/>
  <c r="H1448" i="44"/>
  <c r="H1449" i="44"/>
  <c r="H1450" i="44"/>
  <c r="H1451" i="44"/>
  <c r="H1452" i="44"/>
  <c r="H1453" i="44"/>
  <c r="H1454" i="44"/>
  <c r="H1455" i="44"/>
  <c r="H1456" i="44"/>
  <c r="H1457" i="44"/>
  <c r="H1458" i="44"/>
  <c r="H1459" i="44"/>
  <c r="H1460" i="44"/>
  <c r="H1461" i="44"/>
  <c r="H1462" i="44"/>
  <c r="H1463" i="44"/>
  <c r="H1464" i="44"/>
  <c r="H1465" i="44"/>
  <c r="H1466" i="44"/>
  <c r="H1467" i="44"/>
  <c r="H1468" i="44"/>
  <c r="H1469" i="44"/>
  <c r="H1470" i="44"/>
  <c r="H1471" i="44"/>
  <c r="H1472" i="44"/>
  <c r="H1473" i="44"/>
  <c r="H1474" i="44"/>
  <c r="H1475" i="44"/>
  <c r="H1476" i="44"/>
  <c r="H1477" i="44"/>
  <c r="H1478" i="44"/>
  <c r="H1479" i="44"/>
  <c r="H1480" i="44"/>
  <c r="H1481" i="44"/>
  <c r="H1482" i="44"/>
  <c r="H1483" i="44"/>
  <c r="H1484" i="44"/>
  <c r="H1485" i="44"/>
  <c r="H1486" i="44"/>
  <c r="H1487" i="44"/>
  <c r="H1488" i="44"/>
  <c r="H1489" i="44"/>
  <c r="H1490" i="44"/>
  <c r="H1491" i="44"/>
  <c r="H1492" i="44"/>
  <c r="H1493" i="44"/>
  <c r="H1494" i="44"/>
  <c r="H1495" i="44"/>
  <c r="H1496" i="44"/>
  <c r="H1497" i="44"/>
  <c r="H1498" i="44"/>
  <c r="H1499" i="44"/>
  <c r="H1500" i="44"/>
  <c r="H1501" i="44"/>
  <c r="H1502" i="44"/>
  <c r="H1503" i="44"/>
  <c r="H1504" i="44"/>
  <c r="H1505" i="44"/>
  <c r="H1506" i="44"/>
  <c r="H1507" i="44"/>
  <c r="H1508" i="44"/>
  <c r="H1509" i="44"/>
  <c r="H1510" i="44"/>
  <c r="H1511" i="44"/>
  <c r="H1512" i="44"/>
  <c r="H1513" i="44"/>
  <c r="H1514" i="44"/>
  <c r="H1515" i="44"/>
  <c r="H1516" i="44"/>
  <c r="H1517" i="44"/>
  <c r="H1518" i="44"/>
  <c r="H1519" i="44"/>
  <c r="H1520" i="44"/>
  <c r="H1521" i="44"/>
  <c r="H1522" i="44"/>
  <c r="H1523" i="44"/>
  <c r="H1524" i="44"/>
  <c r="H1525" i="44"/>
  <c r="H1526" i="44"/>
  <c r="H1527" i="44"/>
  <c r="H1528" i="44"/>
  <c r="H1529" i="44"/>
  <c r="H1530" i="44"/>
  <c r="H1531" i="44"/>
  <c r="H1532" i="44"/>
  <c r="H1533" i="44"/>
  <c r="H1534" i="44"/>
  <c r="H1535" i="44"/>
  <c r="H1536" i="44"/>
  <c r="H1537" i="44"/>
  <c r="H1538" i="44"/>
  <c r="H1539" i="44"/>
  <c r="H1540" i="44"/>
  <c r="H1541" i="44"/>
  <c r="H1542" i="44"/>
  <c r="H1543" i="44"/>
  <c r="H1544" i="44"/>
  <c r="H1545" i="44"/>
  <c r="H1546" i="44"/>
  <c r="H1547" i="44"/>
  <c r="H1548" i="44"/>
  <c r="H1549" i="44"/>
  <c r="H1550" i="44"/>
  <c r="H1551" i="44"/>
  <c r="H1552" i="44"/>
  <c r="H1553" i="44"/>
  <c r="H1554" i="44"/>
  <c r="H1555" i="44"/>
  <c r="H1556" i="44"/>
  <c r="H1557" i="44"/>
  <c r="H1558" i="44"/>
  <c r="H1559" i="44"/>
  <c r="H1560" i="44"/>
  <c r="H1561" i="44"/>
  <c r="H1562" i="44"/>
  <c r="H1563" i="44"/>
  <c r="H1564" i="44"/>
  <c r="H1565" i="44"/>
  <c r="H1566" i="44"/>
  <c r="H1567" i="44"/>
  <c r="H1568" i="44"/>
  <c r="H1569" i="44"/>
  <c r="H1570" i="44"/>
  <c r="H1571" i="44"/>
  <c r="H1572" i="44"/>
  <c r="H1573" i="44"/>
  <c r="H1574" i="44"/>
  <c r="H1575" i="44"/>
  <c r="H1576" i="44"/>
  <c r="H1577" i="44"/>
  <c r="H1578" i="44"/>
  <c r="H1579" i="44"/>
  <c r="H1580" i="44"/>
  <c r="H1581" i="44"/>
  <c r="H1582" i="44"/>
  <c r="H1583" i="44"/>
  <c r="H1584" i="44"/>
  <c r="H1585" i="44"/>
  <c r="H1586" i="44"/>
  <c r="H1587" i="44"/>
  <c r="H1588" i="44"/>
  <c r="H1589" i="44"/>
  <c r="H1590" i="44"/>
  <c r="H1591" i="44"/>
  <c r="H1592" i="44"/>
  <c r="H1593" i="44"/>
  <c r="H1594" i="44"/>
  <c r="H1595" i="44"/>
  <c r="H1596" i="44"/>
  <c r="H1597" i="44"/>
  <c r="H1598" i="44"/>
  <c r="H1599" i="44"/>
  <c r="H1600" i="44"/>
  <c r="H1601" i="44"/>
  <c r="H1602" i="44"/>
  <c r="H1603" i="44"/>
  <c r="H1604" i="44"/>
  <c r="H1605" i="44"/>
  <c r="H1606" i="44"/>
  <c r="H1607" i="44"/>
  <c r="H1608" i="44"/>
  <c r="H1609" i="44"/>
  <c r="H1610" i="44"/>
  <c r="H1611" i="44"/>
  <c r="H1612" i="44"/>
  <c r="H1613" i="44"/>
  <c r="H1614" i="44"/>
  <c r="H1615" i="44"/>
  <c r="H1616" i="44"/>
  <c r="H1617" i="44"/>
  <c r="H1618" i="44"/>
  <c r="H1619" i="44"/>
  <c r="H1620" i="44"/>
  <c r="H1621" i="44"/>
  <c r="H1622" i="44"/>
  <c r="H1623" i="44"/>
  <c r="H1624" i="44"/>
  <c r="H1625" i="44"/>
  <c r="H1626" i="44"/>
  <c r="H1627" i="44"/>
  <c r="H1628" i="44"/>
  <c r="H1629" i="44"/>
  <c r="H1630" i="44"/>
  <c r="H1631" i="44"/>
  <c r="H1632" i="44"/>
  <c r="H1633" i="44"/>
  <c r="H1634" i="44"/>
  <c r="H1635" i="44"/>
  <c r="H1636" i="44"/>
  <c r="H1637" i="44"/>
  <c r="H1638" i="44"/>
  <c r="H1639" i="44"/>
  <c r="H1640" i="44"/>
  <c r="H1641" i="44"/>
  <c r="H1642" i="44"/>
  <c r="H1643" i="44"/>
  <c r="H1644" i="44"/>
  <c r="H1645" i="44"/>
  <c r="H1646" i="44"/>
  <c r="H1647" i="44"/>
  <c r="H1648" i="44"/>
  <c r="H1649" i="44"/>
  <c r="H1650" i="44"/>
  <c r="H1651" i="44"/>
  <c r="H1652" i="44"/>
  <c r="H1653" i="44"/>
  <c r="H1654" i="44"/>
  <c r="H1655" i="44"/>
  <c r="H1656" i="44"/>
  <c r="H1657" i="44"/>
  <c r="H1658" i="44"/>
  <c r="H1659" i="44"/>
  <c r="H1660" i="44"/>
  <c r="H1661" i="44"/>
  <c r="H1662" i="44"/>
  <c r="H1663" i="44"/>
  <c r="H1664" i="44"/>
  <c r="H1665" i="44"/>
  <c r="H1666" i="44"/>
  <c r="H1667" i="44"/>
  <c r="H1668" i="44"/>
  <c r="H1669" i="44"/>
  <c r="H1670" i="44"/>
  <c r="H1671" i="44"/>
  <c r="H1672" i="44"/>
  <c r="H1673" i="44"/>
  <c r="H1674" i="44"/>
  <c r="H1675" i="44"/>
  <c r="H1676" i="44"/>
  <c r="H1677" i="44"/>
  <c r="H1678" i="44"/>
  <c r="H1679" i="44"/>
  <c r="H1680" i="44"/>
  <c r="H1681" i="44"/>
  <c r="H1682" i="44"/>
  <c r="H1683" i="44"/>
  <c r="H1684" i="44"/>
  <c r="H1685" i="44"/>
  <c r="H1686" i="44"/>
  <c r="H1687" i="44"/>
  <c r="H1688" i="44"/>
  <c r="H1689" i="44"/>
  <c r="H1690" i="44"/>
  <c r="H1691" i="44"/>
  <c r="H1692" i="44"/>
  <c r="H1693" i="44"/>
  <c r="H1694" i="44"/>
  <c r="H1695" i="44"/>
  <c r="H1696" i="44"/>
  <c r="H1697" i="44"/>
  <c r="H1698" i="44"/>
  <c r="H1699" i="44"/>
  <c r="H1700" i="44"/>
  <c r="H1701" i="44"/>
  <c r="H1702" i="44"/>
  <c r="H1703" i="44"/>
  <c r="H1704" i="44"/>
  <c r="H1705" i="44"/>
  <c r="H1706" i="44"/>
  <c r="H1707" i="44"/>
  <c r="H1708" i="44"/>
  <c r="H1709" i="44"/>
  <c r="H1710" i="44"/>
  <c r="H1711" i="44"/>
  <c r="H1712" i="44"/>
  <c r="H1713" i="44"/>
  <c r="H1714" i="44"/>
  <c r="H1715" i="44"/>
  <c r="H1716" i="44"/>
  <c r="H1717" i="44"/>
  <c r="H1718" i="44"/>
  <c r="H1719" i="44"/>
  <c r="H1720" i="44"/>
  <c r="H1721" i="44"/>
  <c r="H1722" i="44"/>
  <c r="H1723" i="44"/>
  <c r="H1724" i="44"/>
  <c r="H1725" i="44"/>
  <c r="H1726" i="44"/>
  <c r="H1727" i="44"/>
  <c r="H1728" i="44"/>
  <c r="H1729" i="44"/>
  <c r="H1730" i="44"/>
  <c r="H1731" i="44"/>
  <c r="H1732" i="44"/>
  <c r="H1733" i="44"/>
  <c r="H1734" i="44"/>
  <c r="H1735" i="44"/>
  <c r="H1736" i="44"/>
  <c r="H1737" i="44"/>
  <c r="H1738" i="44"/>
  <c r="H1739" i="44"/>
  <c r="H1740" i="44"/>
  <c r="H1741" i="44"/>
  <c r="H1742" i="44"/>
  <c r="H1743" i="44"/>
  <c r="H1744" i="44"/>
  <c r="H1745" i="44"/>
  <c r="H1746" i="44"/>
  <c r="H1747" i="44"/>
  <c r="H1748" i="44"/>
  <c r="H1749" i="44"/>
  <c r="H1750" i="44"/>
  <c r="H1751" i="44"/>
  <c r="H1752" i="44"/>
  <c r="H1753" i="44"/>
  <c r="H1754" i="44"/>
  <c r="H1755" i="44"/>
  <c r="H1756" i="44"/>
  <c r="H1757" i="44"/>
  <c r="H1758" i="44"/>
  <c r="H1759" i="44"/>
  <c r="H1760" i="44"/>
  <c r="H1761" i="44"/>
  <c r="H1762" i="44"/>
  <c r="H1763" i="44"/>
  <c r="H1764" i="44"/>
  <c r="H1765" i="44"/>
  <c r="H1766" i="44"/>
  <c r="H1767" i="44"/>
  <c r="H1768" i="44"/>
  <c r="H1769" i="44"/>
  <c r="H1770" i="44"/>
  <c r="H1771" i="44"/>
  <c r="H1772" i="44"/>
  <c r="H1773" i="44"/>
  <c r="H1774" i="44"/>
  <c r="H1775" i="44"/>
  <c r="H1776" i="44"/>
  <c r="H1777" i="44"/>
  <c r="H1778" i="44"/>
  <c r="H1779" i="44"/>
  <c r="H1780" i="44"/>
  <c r="H1781" i="44"/>
  <c r="H1782" i="44"/>
  <c r="H1783" i="44"/>
  <c r="H1784" i="44"/>
  <c r="H1785" i="44"/>
  <c r="H1786" i="44"/>
  <c r="H1787" i="44"/>
  <c r="H1788" i="44"/>
  <c r="H1789" i="44"/>
  <c r="H1790" i="44"/>
  <c r="H1791" i="44"/>
  <c r="H1792" i="44"/>
  <c r="H1793" i="44"/>
  <c r="H1794" i="44"/>
  <c r="H1795" i="44"/>
  <c r="H1796" i="44"/>
  <c r="H1797" i="44"/>
  <c r="H1798" i="44"/>
  <c r="H1799" i="44"/>
  <c r="H1800" i="44"/>
  <c r="H1801" i="44"/>
  <c r="H1802" i="44"/>
  <c r="H1803" i="44"/>
  <c r="H1804" i="44"/>
  <c r="H1805" i="44"/>
  <c r="H1806" i="44"/>
  <c r="H1807" i="44"/>
  <c r="H1808" i="44"/>
  <c r="H1809" i="44"/>
  <c r="H1810" i="44"/>
  <c r="H1811" i="44"/>
  <c r="H1812" i="44"/>
  <c r="H1813" i="44"/>
  <c r="H1814" i="44"/>
  <c r="H1815" i="44"/>
  <c r="H1816" i="44"/>
  <c r="H1817" i="44"/>
  <c r="H1818" i="44"/>
  <c r="H1819" i="44"/>
  <c r="H1820" i="44"/>
  <c r="H1821" i="44"/>
  <c r="H1822" i="44"/>
  <c r="H1823" i="44"/>
  <c r="H1824" i="44"/>
  <c r="H1825" i="44"/>
  <c r="H1826" i="44"/>
  <c r="H1827" i="44"/>
  <c r="H1828" i="44"/>
  <c r="H1829" i="44"/>
  <c r="H1830" i="44"/>
  <c r="H1831" i="44"/>
  <c r="H1832" i="44"/>
  <c r="H1833" i="44"/>
  <c r="H1834" i="44"/>
  <c r="H1835" i="44"/>
  <c r="H1836" i="44"/>
  <c r="H1837" i="44"/>
  <c r="H1838" i="44"/>
  <c r="H1839" i="44"/>
  <c r="H1840" i="44"/>
  <c r="H1841" i="44"/>
  <c r="H1842" i="44"/>
  <c r="H1843" i="44"/>
  <c r="H1844" i="44"/>
  <c r="H1845" i="44"/>
  <c r="H1846" i="44"/>
  <c r="H1847" i="44"/>
  <c r="H1848" i="44"/>
  <c r="H1849" i="44"/>
  <c r="H1850" i="44"/>
  <c r="H1851" i="44"/>
  <c r="H1852" i="44"/>
  <c r="H1853" i="44"/>
  <c r="H1854" i="44"/>
  <c r="H1855" i="44"/>
  <c r="H1856" i="44"/>
  <c r="H1857" i="44"/>
  <c r="H1858" i="44"/>
  <c r="H1859" i="44"/>
  <c r="H1860" i="44"/>
  <c r="H1861" i="44"/>
  <c r="H1862" i="44"/>
  <c r="H1863" i="44"/>
  <c r="H1864" i="44"/>
  <c r="H1865" i="44"/>
  <c r="H1866" i="44"/>
  <c r="H1867" i="44"/>
  <c r="H1868" i="44"/>
  <c r="H1869" i="44"/>
  <c r="H1870" i="44"/>
  <c r="H1871" i="44"/>
  <c r="H1872" i="44"/>
  <c r="H1873" i="44"/>
  <c r="H1874" i="44"/>
  <c r="H1875" i="44"/>
  <c r="H1876" i="44"/>
  <c r="H1877" i="44"/>
  <c r="H1878" i="44"/>
  <c r="H1879" i="44"/>
  <c r="H1880" i="44"/>
  <c r="H1881" i="44"/>
  <c r="H1882" i="44"/>
  <c r="H1883" i="44"/>
  <c r="H1884" i="44"/>
  <c r="H1885" i="44"/>
  <c r="H1886" i="44"/>
  <c r="H1887" i="44"/>
  <c r="H1888" i="44"/>
  <c r="H1889" i="44"/>
  <c r="H1890" i="44"/>
  <c r="H1891" i="44"/>
  <c r="H1892" i="44"/>
  <c r="H1893" i="44"/>
  <c r="H1894" i="44"/>
  <c r="H1895" i="44"/>
  <c r="H1896" i="44"/>
  <c r="H1897" i="44"/>
  <c r="H1898" i="44"/>
  <c r="H1899" i="44"/>
  <c r="H1900" i="44"/>
  <c r="H1901" i="44"/>
  <c r="H1902" i="44"/>
  <c r="H1903" i="44"/>
  <c r="H1904" i="44"/>
  <c r="H1905" i="44"/>
  <c r="H1906" i="44"/>
  <c r="H1907" i="44"/>
  <c r="H1908" i="44"/>
  <c r="H1909" i="44"/>
  <c r="H1910" i="44"/>
  <c r="H1911" i="44"/>
  <c r="H1912" i="44"/>
  <c r="H1913" i="44"/>
  <c r="H1914" i="44"/>
  <c r="H1915" i="44"/>
  <c r="H1916" i="44"/>
  <c r="H1917" i="44"/>
  <c r="H1918" i="44"/>
  <c r="H1919" i="44"/>
  <c r="H1920" i="44"/>
  <c r="H1921" i="44"/>
  <c r="H1922" i="44"/>
  <c r="H1923" i="44"/>
  <c r="H1924" i="44"/>
  <c r="H1925" i="44"/>
  <c r="H1926" i="44"/>
  <c r="H1927" i="44"/>
  <c r="H1928" i="44"/>
  <c r="H1929" i="44"/>
  <c r="H1930" i="44"/>
  <c r="H1931" i="44"/>
  <c r="H1932" i="44"/>
  <c r="H1933" i="44"/>
  <c r="H1934" i="44"/>
  <c r="H1935" i="44"/>
  <c r="H1936" i="44"/>
  <c r="H1937" i="44"/>
  <c r="H1938" i="44"/>
  <c r="H1939" i="44"/>
  <c r="H1940" i="44"/>
  <c r="H1941" i="44"/>
  <c r="H1942" i="44"/>
  <c r="H1943" i="44"/>
  <c r="H1944" i="44"/>
  <c r="H1945" i="44"/>
  <c r="H1946" i="44"/>
  <c r="H1947" i="44"/>
  <c r="H1948" i="44"/>
  <c r="H1949" i="44"/>
  <c r="H1950" i="44"/>
  <c r="H1951" i="44"/>
  <c r="H1952" i="44"/>
  <c r="H1953" i="44"/>
  <c r="H1954" i="44"/>
  <c r="H1955" i="44"/>
  <c r="H1956" i="44"/>
  <c r="H1957" i="44"/>
  <c r="H1958" i="44"/>
  <c r="H1959" i="44"/>
  <c r="H1960" i="44"/>
  <c r="H1961" i="44"/>
  <c r="H1962" i="44"/>
  <c r="H1963" i="44"/>
  <c r="H1964" i="44"/>
  <c r="H1965" i="44"/>
  <c r="H1966" i="44"/>
  <c r="H1967" i="44"/>
  <c r="H1968" i="44"/>
  <c r="H1969" i="44"/>
  <c r="H1970" i="44"/>
  <c r="H1971" i="44"/>
  <c r="H1972" i="44"/>
  <c r="H1973" i="44"/>
  <c r="H1974" i="44"/>
  <c r="H1975" i="44"/>
  <c r="H1976" i="44"/>
  <c r="H1977" i="44"/>
  <c r="H1978" i="44"/>
  <c r="H1979" i="44"/>
  <c r="H1980" i="44"/>
  <c r="H1981" i="44"/>
  <c r="H1982" i="44"/>
  <c r="H1983" i="44"/>
  <c r="H1984" i="44"/>
  <c r="H1985" i="44"/>
  <c r="H1986" i="44"/>
  <c r="H1987" i="44"/>
  <c r="H1988" i="44"/>
  <c r="H1989" i="44"/>
  <c r="H1990" i="44"/>
  <c r="H1991" i="44"/>
  <c r="H1992" i="44"/>
  <c r="H1993" i="44"/>
  <c r="H1994" i="44"/>
  <c r="H1995" i="44"/>
  <c r="H1996" i="44"/>
  <c r="H1997" i="44"/>
  <c r="H1998" i="44"/>
  <c r="H1999" i="44"/>
  <c r="H2000" i="44"/>
  <c r="H2001" i="44"/>
  <c r="H2002" i="44"/>
  <c r="H2003" i="44"/>
  <c r="H2004" i="44"/>
  <c r="H2005" i="44"/>
  <c r="H2006" i="44"/>
  <c r="H2007" i="44"/>
  <c r="H2008" i="44"/>
  <c r="H2009" i="44"/>
  <c r="H2010" i="44"/>
  <c r="H2011" i="44"/>
  <c r="H2012" i="44"/>
  <c r="H2013" i="44"/>
  <c r="H2014" i="44"/>
  <c r="H2015" i="44"/>
  <c r="H2016" i="44"/>
  <c r="H2017" i="44"/>
  <c r="H2018" i="44"/>
  <c r="H2019" i="44"/>
  <c r="H2020" i="44"/>
  <c r="H2021" i="44"/>
  <c r="H2022" i="44"/>
  <c r="H2023" i="44"/>
  <c r="H2024" i="44"/>
  <c r="H2025" i="44"/>
  <c r="H2026" i="44"/>
  <c r="H2027" i="44"/>
  <c r="H2028" i="44"/>
  <c r="H2029" i="44"/>
  <c r="H2030" i="44"/>
  <c r="H2031" i="44"/>
  <c r="H2032" i="44"/>
  <c r="H2033" i="44"/>
  <c r="H2034" i="44"/>
  <c r="H2035" i="44"/>
  <c r="H2036" i="44"/>
  <c r="H2037" i="44"/>
  <c r="H2038" i="44"/>
  <c r="H2039" i="44"/>
  <c r="H2040" i="44"/>
  <c r="H2041" i="44"/>
  <c r="H2042" i="44"/>
  <c r="H2043" i="44"/>
  <c r="H2044" i="44"/>
  <c r="H2045" i="44"/>
  <c r="H2046" i="44"/>
  <c r="H2047" i="44"/>
  <c r="H2048" i="44"/>
  <c r="H2049" i="44"/>
  <c r="H2050" i="44"/>
  <c r="H2051" i="44"/>
  <c r="H2052" i="44"/>
  <c r="H2053" i="44"/>
  <c r="H2054" i="44"/>
  <c r="H2055" i="44"/>
  <c r="H2056" i="44"/>
  <c r="H2057" i="44"/>
  <c r="H2058" i="44"/>
  <c r="H2059" i="44"/>
  <c r="H2060" i="44"/>
  <c r="H2061" i="44"/>
  <c r="H2062" i="44"/>
  <c r="H2063" i="44"/>
  <c r="H2064" i="44"/>
  <c r="H2065" i="44"/>
  <c r="H2066" i="44"/>
  <c r="H2067" i="44"/>
  <c r="H2068" i="44"/>
  <c r="H2069" i="44"/>
  <c r="H2070" i="44"/>
  <c r="H2071" i="44"/>
  <c r="H2072" i="44"/>
  <c r="H2073" i="44"/>
  <c r="H2074" i="44"/>
  <c r="H2075" i="44"/>
  <c r="H2076" i="44"/>
  <c r="H2077" i="44"/>
  <c r="H2078" i="44"/>
  <c r="H2079" i="44"/>
  <c r="H2080" i="44"/>
  <c r="H2081" i="44"/>
  <c r="H2082" i="44"/>
  <c r="H2083" i="44"/>
  <c r="H2084" i="44"/>
  <c r="H2085" i="44"/>
  <c r="H2086" i="44"/>
  <c r="H2087" i="44"/>
  <c r="H2088" i="44"/>
  <c r="H2089" i="44"/>
  <c r="H2090" i="44"/>
  <c r="H2091" i="44"/>
  <c r="H2092" i="44"/>
  <c r="H2093" i="44"/>
  <c r="H2094" i="44"/>
  <c r="H2095" i="44"/>
  <c r="H2096" i="44"/>
  <c r="H2097" i="44"/>
  <c r="H2098" i="44"/>
  <c r="H2099" i="44"/>
  <c r="H2100" i="44"/>
  <c r="H2101" i="44"/>
  <c r="H2102" i="44"/>
  <c r="H2103" i="44"/>
  <c r="H2104" i="44"/>
  <c r="H2105" i="44"/>
  <c r="H2106" i="44"/>
  <c r="H2107" i="44"/>
  <c r="H2108" i="44"/>
  <c r="H2109" i="44"/>
  <c r="H2110" i="44"/>
  <c r="H2111" i="44"/>
  <c r="H2112" i="44"/>
  <c r="H2113" i="44"/>
  <c r="H2114" i="44"/>
  <c r="H2115" i="44"/>
  <c r="H2116" i="44"/>
  <c r="H2117" i="44"/>
  <c r="H2118" i="44"/>
  <c r="H2119" i="44"/>
  <c r="H2120" i="44"/>
  <c r="H2121" i="44"/>
  <c r="H2122" i="44"/>
  <c r="H2123" i="44"/>
  <c r="H2124" i="44"/>
  <c r="H2125" i="44"/>
  <c r="H2126" i="44"/>
  <c r="H2127" i="44"/>
  <c r="H2128" i="44"/>
  <c r="H2129" i="44"/>
  <c r="H2130" i="44"/>
  <c r="H2131" i="44"/>
  <c r="H2132" i="44"/>
  <c r="H2133" i="44"/>
  <c r="H2134" i="44"/>
  <c r="H2135" i="44"/>
  <c r="H2136" i="44"/>
  <c r="H2137" i="44"/>
  <c r="H2138" i="44"/>
  <c r="H2139" i="44"/>
  <c r="H2140" i="44"/>
  <c r="H2141" i="44"/>
  <c r="H2142" i="44"/>
  <c r="H2143" i="44"/>
  <c r="H2144" i="44"/>
  <c r="H2145" i="44"/>
  <c r="H2146" i="44"/>
  <c r="H2147" i="44"/>
  <c r="H2148" i="44"/>
  <c r="H2149" i="44"/>
  <c r="H2150" i="44"/>
  <c r="H2151" i="44"/>
  <c r="H2152" i="44"/>
  <c r="H2153" i="44"/>
  <c r="H2154" i="44"/>
  <c r="H2155" i="44"/>
  <c r="H2156" i="44"/>
  <c r="H2157" i="44"/>
  <c r="H2158" i="44"/>
  <c r="H2159" i="44"/>
  <c r="H2160" i="44"/>
  <c r="H2161" i="44"/>
  <c r="H2162" i="44"/>
  <c r="H2163" i="44"/>
  <c r="H2164" i="44"/>
  <c r="H2165" i="44"/>
  <c r="H2166" i="44"/>
  <c r="H2167" i="44"/>
  <c r="H2168" i="44"/>
  <c r="H2169" i="44"/>
  <c r="H2170" i="44"/>
  <c r="H2171" i="44"/>
  <c r="H2172" i="44"/>
  <c r="H2173" i="44"/>
  <c r="H2174" i="44"/>
  <c r="H2175" i="44"/>
  <c r="H2176" i="44"/>
  <c r="H2177" i="44"/>
  <c r="H2178" i="44"/>
  <c r="H2179" i="44"/>
  <c r="H2180" i="44"/>
  <c r="H2181" i="44"/>
  <c r="H2182" i="44"/>
  <c r="H2183" i="44"/>
  <c r="H2184" i="44"/>
  <c r="H2185" i="44"/>
  <c r="H2186" i="44"/>
  <c r="H2187" i="44"/>
  <c r="H2188" i="44"/>
  <c r="H2189" i="44"/>
  <c r="H2190" i="44"/>
  <c r="H2191" i="44"/>
  <c r="H2192" i="44"/>
  <c r="H2193" i="44"/>
  <c r="H2194" i="44"/>
  <c r="H2195" i="44"/>
  <c r="H2196" i="44"/>
  <c r="H2197" i="44"/>
  <c r="H2198" i="44"/>
  <c r="H2199" i="44"/>
  <c r="H2200" i="44"/>
  <c r="H2201" i="44"/>
  <c r="H2202" i="44"/>
  <c r="H2203" i="44"/>
  <c r="H2204" i="44"/>
  <c r="H2205" i="44"/>
  <c r="H2206" i="44"/>
  <c r="H2207" i="44"/>
  <c r="H2208" i="44"/>
  <c r="H2209" i="44"/>
  <c r="H2210" i="44"/>
  <c r="H2211" i="44"/>
  <c r="H2212" i="44"/>
  <c r="H2213" i="44"/>
  <c r="H2214" i="44"/>
  <c r="H2215" i="44"/>
  <c r="H2216" i="44"/>
  <c r="H2217" i="44"/>
  <c r="H2218" i="44"/>
  <c r="H2219" i="44"/>
  <c r="H2220" i="44"/>
  <c r="H2221" i="44"/>
  <c r="H2222" i="44"/>
  <c r="H2223" i="44"/>
  <c r="H2224" i="44"/>
  <c r="H2225" i="44"/>
  <c r="H2226" i="44"/>
  <c r="H2227" i="44"/>
  <c r="H2228" i="44"/>
  <c r="H2229" i="44"/>
  <c r="H2230" i="44"/>
  <c r="H2231" i="44"/>
  <c r="H2232" i="44"/>
  <c r="H2233" i="44"/>
  <c r="H2234" i="44"/>
  <c r="H2235" i="44"/>
  <c r="H2236" i="44"/>
  <c r="H2237" i="44"/>
  <c r="H2238" i="44"/>
  <c r="H2239" i="44"/>
  <c r="H2240" i="44"/>
  <c r="H2241" i="44"/>
  <c r="H2242" i="44"/>
  <c r="H2243" i="44"/>
  <c r="H2244" i="44"/>
  <c r="H2245" i="44"/>
  <c r="H2246" i="44"/>
  <c r="H2247" i="44"/>
  <c r="H2248" i="44"/>
  <c r="H2249" i="44"/>
  <c r="H2250" i="44"/>
  <c r="H2251" i="44"/>
  <c r="H2252" i="44"/>
  <c r="H2253" i="44"/>
  <c r="H2254" i="44"/>
  <c r="H2255" i="44"/>
  <c r="H2256" i="44"/>
  <c r="H2257" i="44"/>
  <c r="H2258" i="44"/>
  <c r="H2259" i="44"/>
  <c r="H2260" i="44"/>
  <c r="H2261" i="44"/>
  <c r="H2262" i="44"/>
  <c r="H2263" i="44"/>
  <c r="H2264" i="44"/>
  <c r="H2265" i="44"/>
  <c r="H2266" i="44"/>
  <c r="H2267" i="44"/>
  <c r="H2268" i="44"/>
  <c r="H2269" i="44"/>
  <c r="H2270" i="44"/>
  <c r="H2271" i="44"/>
  <c r="H2272" i="44"/>
  <c r="H2273" i="44"/>
  <c r="H2274" i="44"/>
  <c r="H2275" i="44"/>
  <c r="H2276" i="44"/>
  <c r="H2277" i="44"/>
  <c r="H2278" i="44"/>
  <c r="H2279" i="44"/>
  <c r="H2280" i="44"/>
  <c r="H2281" i="44"/>
  <c r="H2282" i="44"/>
  <c r="H2283" i="44"/>
  <c r="H2284" i="44"/>
  <c r="H2285" i="44"/>
  <c r="H2286" i="44"/>
  <c r="H2287" i="44"/>
  <c r="H2288" i="44"/>
  <c r="H2289" i="44"/>
  <c r="H2290" i="44"/>
  <c r="H2291" i="44"/>
  <c r="H2292" i="44"/>
  <c r="H2293" i="44"/>
  <c r="H2294" i="44"/>
  <c r="H2295" i="44"/>
  <c r="H2296" i="44"/>
  <c r="H2297" i="44"/>
  <c r="H2298" i="44"/>
  <c r="H2299" i="44"/>
  <c r="H2300" i="44"/>
  <c r="H2301" i="44"/>
  <c r="H2302" i="44"/>
  <c r="H2303" i="44"/>
  <c r="H2304" i="44"/>
  <c r="H2305" i="44"/>
  <c r="H2306" i="44"/>
  <c r="H2307" i="44"/>
  <c r="H2308" i="44"/>
  <c r="H2309" i="44"/>
  <c r="H2310" i="44"/>
  <c r="H2311" i="44"/>
  <c r="H2312" i="44"/>
  <c r="H2313" i="44"/>
  <c r="H2314" i="44"/>
  <c r="H2315" i="44"/>
  <c r="H2316" i="44"/>
  <c r="H2317" i="44"/>
  <c r="H2318" i="44"/>
  <c r="H2319" i="44"/>
  <c r="H2320" i="44"/>
  <c r="H2321" i="44"/>
  <c r="H2322" i="44"/>
  <c r="H2323" i="44"/>
  <c r="H2324" i="44"/>
  <c r="H2325" i="44"/>
  <c r="H2326" i="44"/>
  <c r="H2327" i="44"/>
  <c r="H2328" i="44"/>
  <c r="H2329" i="44"/>
  <c r="H2330" i="44"/>
  <c r="H2331" i="44"/>
  <c r="H2332" i="44"/>
  <c r="H2333" i="44"/>
  <c r="H2334" i="44"/>
  <c r="H2335" i="44"/>
  <c r="H2336" i="44"/>
  <c r="H2337" i="44"/>
  <c r="H2338" i="44"/>
  <c r="H2339" i="44"/>
  <c r="H2340" i="44"/>
  <c r="H2341" i="44"/>
  <c r="H2342" i="44"/>
  <c r="H2343" i="44"/>
  <c r="H2344" i="44"/>
  <c r="H2345" i="44"/>
  <c r="H2346" i="44"/>
  <c r="H2347" i="44"/>
  <c r="H2348" i="44"/>
  <c r="H2349" i="44"/>
  <c r="H2350" i="44"/>
  <c r="H2351" i="44"/>
  <c r="H2352" i="44"/>
  <c r="H2353" i="44"/>
  <c r="H2354" i="44"/>
  <c r="H2355" i="44"/>
  <c r="H2356" i="44"/>
  <c r="H2357" i="44"/>
  <c r="H2358" i="44"/>
  <c r="H2359" i="44"/>
  <c r="H2360" i="44"/>
  <c r="H2361" i="44"/>
  <c r="H2362" i="44"/>
  <c r="H2363" i="44"/>
  <c r="H2364" i="44"/>
  <c r="H2365" i="44"/>
  <c r="H2366" i="44"/>
  <c r="H2367" i="44"/>
  <c r="H2368" i="44"/>
  <c r="H2369" i="44"/>
  <c r="H2370" i="44"/>
  <c r="H2371" i="44"/>
  <c r="H2372" i="44"/>
  <c r="H2373" i="44"/>
  <c r="H2374" i="44"/>
  <c r="H2375" i="44"/>
  <c r="H2376" i="44"/>
  <c r="H2377" i="44"/>
  <c r="H2378" i="44"/>
  <c r="H2379" i="44"/>
  <c r="H2380" i="44"/>
  <c r="H2381" i="44"/>
  <c r="H2382" i="44"/>
  <c r="H2383" i="44"/>
  <c r="H2384" i="44"/>
  <c r="H2385" i="44"/>
  <c r="H2386" i="44"/>
  <c r="H2387" i="44"/>
  <c r="H2388" i="44"/>
  <c r="H2389" i="44"/>
  <c r="H2390" i="44"/>
  <c r="H2391" i="44"/>
  <c r="H2392" i="44"/>
  <c r="H2393" i="44"/>
  <c r="H2394" i="44"/>
  <c r="H2395" i="44"/>
  <c r="H2396" i="44"/>
  <c r="H2397" i="44"/>
  <c r="H2398" i="44"/>
  <c r="H2399" i="44"/>
  <c r="H2400" i="44"/>
  <c r="H2401" i="44"/>
  <c r="H2402" i="44"/>
  <c r="H2403" i="44"/>
  <c r="H2404" i="44"/>
  <c r="H2405" i="44"/>
  <c r="H2406" i="44"/>
  <c r="H2407" i="44"/>
  <c r="H2408" i="44"/>
  <c r="H2409" i="44"/>
  <c r="H2410" i="44"/>
  <c r="H2411" i="44"/>
  <c r="H2412" i="44"/>
  <c r="H2413" i="44"/>
  <c r="H2414" i="44"/>
  <c r="H2415" i="44"/>
  <c r="H2416" i="44"/>
  <c r="H2417" i="44"/>
  <c r="H2418" i="44"/>
  <c r="H2419" i="44"/>
  <c r="H2420" i="44"/>
  <c r="H2421" i="44"/>
  <c r="H2422" i="44"/>
  <c r="H2423" i="44"/>
  <c r="H2424" i="44"/>
  <c r="H2425" i="44"/>
  <c r="H2426" i="44"/>
  <c r="H2427" i="44"/>
  <c r="H2428" i="44"/>
  <c r="H2429" i="44"/>
  <c r="H2430" i="44"/>
  <c r="H2431" i="44"/>
  <c r="H2432" i="44"/>
  <c r="H2433" i="44"/>
  <c r="H2434" i="44"/>
  <c r="H2435" i="44"/>
  <c r="H2436" i="44"/>
  <c r="H2437" i="44"/>
  <c r="H2438" i="44"/>
  <c r="H2439" i="44"/>
  <c r="H2440" i="44"/>
  <c r="H2441" i="44"/>
  <c r="H2442" i="44"/>
  <c r="H2443" i="44"/>
  <c r="H2444" i="44"/>
  <c r="H2445" i="44"/>
  <c r="H2446" i="44"/>
  <c r="H2447" i="44"/>
  <c r="H2448" i="44"/>
  <c r="H2449" i="44"/>
  <c r="H2450" i="44"/>
  <c r="H2451" i="44"/>
  <c r="H2452" i="44"/>
  <c r="H2453" i="44"/>
  <c r="H2454" i="44"/>
  <c r="H2455" i="44"/>
  <c r="H2456" i="44"/>
  <c r="H2457" i="44"/>
  <c r="H2458" i="44"/>
  <c r="H2459" i="44"/>
  <c r="H2460" i="44"/>
  <c r="H2461" i="44"/>
  <c r="H2462" i="44"/>
  <c r="H2463" i="44"/>
  <c r="H2464" i="44"/>
  <c r="H2465" i="44"/>
  <c r="H2466" i="44"/>
  <c r="H2467" i="44"/>
  <c r="H2468" i="44"/>
  <c r="H2469" i="44"/>
  <c r="H2470" i="44"/>
  <c r="H2471" i="44"/>
  <c r="H2472" i="44"/>
  <c r="H2473" i="44"/>
  <c r="H2474" i="44"/>
  <c r="H2475" i="44"/>
  <c r="H2476" i="44"/>
  <c r="H2477" i="44"/>
  <c r="H2478" i="44"/>
  <c r="H2479" i="44"/>
  <c r="H2480" i="44"/>
  <c r="H2481" i="44"/>
  <c r="H2482" i="44"/>
  <c r="H2483" i="44"/>
  <c r="H2484" i="44"/>
  <c r="H2485" i="44"/>
  <c r="H2486" i="44"/>
  <c r="H2487" i="44"/>
  <c r="H2488" i="44"/>
  <c r="H2489" i="44"/>
  <c r="H2490" i="44"/>
  <c r="H2491" i="44"/>
  <c r="H2492" i="44"/>
  <c r="H2493" i="44"/>
  <c r="H2494" i="44"/>
  <c r="H2495" i="44"/>
  <c r="H2496" i="44"/>
  <c r="H2497" i="44"/>
  <c r="H2498" i="44"/>
  <c r="H2499" i="44"/>
  <c r="H2500" i="44"/>
  <c r="H2501" i="44"/>
  <c r="H2502" i="44"/>
  <c r="H2503" i="44"/>
  <c r="H2504" i="44"/>
  <c r="H2505" i="44"/>
  <c r="H2506" i="44"/>
  <c r="H2507" i="44"/>
  <c r="H2508" i="44"/>
  <c r="H2509" i="44"/>
  <c r="H2510" i="44"/>
  <c r="H2511" i="44"/>
  <c r="H2512" i="44"/>
  <c r="H2513" i="44"/>
  <c r="H2514" i="44"/>
  <c r="H2515" i="44"/>
  <c r="H2516" i="44"/>
  <c r="H2517" i="44"/>
  <c r="H2518" i="44"/>
  <c r="H2519" i="44"/>
  <c r="H2520" i="44"/>
  <c r="H2521" i="44"/>
  <c r="H2522" i="44"/>
  <c r="H2523" i="44"/>
  <c r="H2524" i="44"/>
  <c r="H2525" i="44"/>
  <c r="H2526" i="44"/>
  <c r="H2527" i="44"/>
  <c r="H2528" i="44"/>
  <c r="H2529" i="44"/>
  <c r="H2530" i="44"/>
  <c r="H2531" i="44"/>
  <c r="H2532" i="44"/>
  <c r="H2533" i="44"/>
  <c r="H2534" i="44"/>
  <c r="H2535" i="44"/>
  <c r="H2536" i="44"/>
  <c r="H2537" i="44"/>
  <c r="H2538" i="44"/>
  <c r="H2539" i="44"/>
  <c r="H2540" i="44"/>
  <c r="H2541" i="44"/>
  <c r="H2542" i="44"/>
  <c r="H2543" i="44"/>
  <c r="H2544" i="44"/>
  <c r="H2545" i="44"/>
  <c r="H2546" i="44"/>
  <c r="H2547" i="44"/>
  <c r="H2548" i="44"/>
  <c r="H2549" i="44"/>
  <c r="H2550" i="44"/>
  <c r="H2551" i="44"/>
  <c r="H2552" i="44"/>
  <c r="H2553" i="44"/>
  <c r="H2554" i="44"/>
  <c r="H2555" i="44"/>
  <c r="H2556" i="44"/>
  <c r="H2557" i="44"/>
  <c r="H2558" i="44"/>
  <c r="H2559" i="44"/>
  <c r="H2560" i="44"/>
  <c r="H2561" i="44"/>
  <c r="H2562" i="44"/>
  <c r="H2563" i="44"/>
  <c r="H2564" i="44"/>
  <c r="H2565" i="44"/>
  <c r="H2566" i="44"/>
  <c r="H2567" i="44"/>
  <c r="H2568" i="44"/>
  <c r="H2569" i="44"/>
  <c r="H2570" i="44"/>
  <c r="H2571" i="44"/>
  <c r="H2572" i="44"/>
  <c r="H2573" i="44"/>
  <c r="H2574" i="44"/>
  <c r="H2575" i="44"/>
  <c r="H2576" i="44"/>
  <c r="H2577" i="44"/>
  <c r="H2578" i="44"/>
  <c r="H2579" i="44"/>
  <c r="H2580" i="44"/>
  <c r="H2581" i="44"/>
  <c r="H2582" i="44"/>
  <c r="H2583" i="44"/>
  <c r="H2584" i="44"/>
  <c r="H2585" i="44"/>
  <c r="H2586" i="44"/>
  <c r="H2587" i="44"/>
  <c r="H2588" i="44"/>
  <c r="H2589" i="44"/>
  <c r="H2590" i="44"/>
  <c r="H2591" i="44"/>
  <c r="H2592" i="44"/>
  <c r="H2593" i="44"/>
  <c r="H2594" i="44"/>
  <c r="H2595" i="44"/>
  <c r="H2596" i="44"/>
  <c r="H2597" i="44"/>
  <c r="H2598" i="44"/>
  <c r="H2599" i="44"/>
  <c r="H2600" i="44"/>
  <c r="H2601" i="44"/>
  <c r="H2602" i="44"/>
  <c r="H2603" i="44"/>
  <c r="H2604" i="44"/>
  <c r="H2605" i="44"/>
  <c r="H2606" i="44"/>
  <c r="H2607" i="44"/>
  <c r="H2608" i="44"/>
  <c r="H2609" i="44"/>
  <c r="H2610" i="44"/>
  <c r="H2611" i="44"/>
  <c r="H2612" i="44"/>
  <c r="H2613" i="44"/>
  <c r="H2614" i="44"/>
  <c r="H2615" i="44"/>
  <c r="H2616" i="44"/>
  <c r="H2617" i="44"/>
  <c r="H2618" i="44"/>
  <c r="H2619" i="44"/>
  <c r="H2620" i="44"/>
  <c r="H2621" i="44"/>
  <c r="H2622" i="44"/>
  <c r="H2623" i="44"/>
  <c r="H2624" i="44"/>
  <c r="H2625" i="44"/>
  <c r="H2626" i="44"/>
  <c r="H2627" i="44"/>
  <c r="H2628" i="44"/>
  <c r="H2629" i="44"/>
  <c r="H2630" i="44"/>
  <c r="H2631" i="44"/>
  <c r="H2632" i="44"/>
  <c r="H2633" i="44"/>
  <c r="H2634" i="44"/>
  <c r="H2635" i="44"/>
  <c r="H2636" i="44"/>
  <c r="H2637" i="44"/>
  <c r="H2638" i="44"/>
  <c r="H2639" i="44"/>
  <c r="H2640" i="44"/>
  <c r="H2641" i="44"/>
  <c r="H2642" i="44"/>
  <c r="H2643" i="44"/>
  <c r="H2644" i="44"/>
  <c r="H2645" i="44"/>
  <c r="H2646" i="44"/>
  <c r="H2647" i="44"/>
  <c r="H2648" i="44"/>
  <c r="H2649" i="44"/>
  <c r="H2650" i="44"/>
  <c r="H2651" i="44"/>
  <c r="H2652" i="44"/>
  <c r="H2653" i="44"/>
  <c r="H2654" i="44"/>
  <c r="H2655" i="44"/>
  <c r="H2656" i="44"/>
  <c r="H2657" i="44"/>
  <c r="H2658" i="44"/>
  <c r="H2659" i="44"/>
  <c r="H2660" i="44"/>
  <c r="H2661" i="44"/>
  <c r="H2662" i="44"/>
  <c r="H2663" i="44"/>
  <c r="H2664" i="44"/>
  <c r="H2665" i="44"/>
  <c r="H2666" i="44"/>
  <c r="H2667" i="44"/>
  <c r="H2668" i="44"/>
  <c r="H2669" i="44"/>
  <c r="H2670" i="44"/>
  <c r="H2671" i="44"/>
  <c r="H2672" i="44"/>
  <c r="H2673" i="44"/>
  <c r="H2674" i="44"/>
  <c r="H2675" i="44"/>
  <c r="H2676" i="44"/>
  <c r="H2677" i="44"/>
  <c r="H2678" i="44"/>
  <c r="H2679" i="44"/>
  <c r="H2680" i="44"/>
  <c r="H2681" i="44"/>
  <c r="H2682" i="44"/>
  <c r="H2683" i="44"/>
  <c r="H2684" i="44"/>
  <c r="H2685" i="44"/>
  <c r="H2686" i="44"/>
  <c r="H2687" i="44"/>
  <c r="H2688" i="44"/>
  <c r="H2689" i="44"/>
  <c r="H2690" i="44"/>
  <c r="H2691" i="44"/>
  <c r="H2692" i="44"/>
  <c r="H2693" i="44"/>
  <c r="H2694" i="44"/>
  <c r="H2695" i="44"/>
  <c r="H2696" i="44"/>
  <c r="H2697" i="44"/>
  <c r="H2698" i="44"/>
  <c r="H2699" i="44"/>
  <c r="H2700" i="44"/>
  <c r="H2701" i="44"/>
  <c r="H2702" i="44"/>
  <c r="H2703" i="44"/>
  <c r="H2704" i="44"/>
  <c r="H2705" i="44"/>
  <c r="H2706" i="44"/>
  <c r="H2707" i="44"/>
  <c r="H2708" i="44"/>
  <c r="H2709" i="44"/>
  <c r="H2710" i="44"/>
  <c r="H2711" i="44"/>
  <c r="H2712" i="44"/>
  <c r="H2713" i="44"/>
  <c r="H2714" i="44"/>
  <c r="H2715" i="44"/>
  <c r="H2716" i="44"/>
  <c r="H2717" i="44"/>
  <c r="H2718" i="44"/>
  <c r="H2719" i="44"/>
  <c r="H2720" i="44"/>
  <c r="H2721" i="44"/>
  <c r="H2722" i="44"/>
  <c r="H2723" i="44"/>
  <c r="H2724" i="44"/>
  <c r="H2725" i="44"/>
  <c r="H2726" i="44"/>
  <c r="H2727" i="44"/>
  <c r="H2728" i="44"/>
  <c r="H2729" i="44"/>
  <c r="H2730" i="44"/>
  <c r="H2731" i="44"/>
  <c r="H2732" i="44"/>
  <c r="H2733" i="44"/>
  <c r="H2734" i="44"/>
  <c r="H2735" i="44"/>
  <c r="H2736" i="44"/>
  <c r="H2737" i="44"/>
  <c r="H2738" i="44"/>
  <c r="H2739" i="44"/>
  <c r="H2740" i="44"/>
  <c r="H2741" i="44"/>
  <c r="H2742" i="44"/>
  <c r="H2743" i="44"/>
  <c r="H2744" i="44"/>
  <c r="H2745" i="44"/>
  <c r="H2746" i="44"/>
  <c r="H2747" i="44"/>
  <c r="H2748" i="44"/>
  <c r="H2749" i="44"/>
  <c r="H2750" i="44"/>
  <c r="H2751" i="44"/>
  <c r="H2752" i="44"/>
  <c r="H2753" i="44"/>
  <c r="H2754" i="44"/>
  <c r="H2755" i="44"/>
  <c r="H2756" i="44"/>
  <c r="H2757" i="44"/>
  <c r="H2758" i="44"/>
  <c r="H2759" i="44"/>
  <c r="H2760" i="44"/>
  <c r="H2761" i="44"/>
  <c r="H2762" i="44"/>
  <c r="H2763" i="44"/>
  <c r="H2764" i="44"/>
  <c r="H2765" i="44"/>
  <c r="H2766" i="44"/>
  <c r="H2767" i="44"/>
  <c r="H2768" i="44"/>
  <c r="H2769" i="44"/>
  <c r="H2770" i="44"/>
  <c r="H2771" i="44"/>
  <c r="H2772" i="44"/>
  <c r="H2773" i="44"/>
  <c r="H2774" i="44"/>
  <c r="H2775" i="44"/>
  <c r="H2776" i="44"/>
  <c r="H2777" i="44"/>
  <c r="H2778" i="44"/>
  <c r="H2779" i="44"/>
  <c r="H2780" i="44"/>
  <c r="H2781" i="44"/>
  <c r="H2782" i="44"/>
  <c r="H2783" i="44"/>
  <c r="H2784" i="44"/>
  <c r="H2785" i="44"/>
  <c r="H2786" i="44"/>
  <c r="H2787" i="44"/>
  <c r="H2788" i="44"/>
  <c r="H2789" i="44"/>
  <c r="H2790" i="44"/>
  <c r="H2791" i="44"/>
  <c r="H2792" i="44"/>
  <c r="H2793" i="44"/>
  <c r="H2794" i="44"/>
  <c r="H2795" i="44"/>
  <c r="H2796" i="44"/>
  <c r="H2797" i="44"/>
  <c r="H2798" i="44"/>
  <c r="H2799" i="44"/>
  <c r="H2800" i="44"/>
  <c r="H2801" i="44"/>
  <c r="H2802" i="44"/>
  <c r="H2803" i="44"/>
  <c r="H2804" i="44"/>
  <c r="H2805" i="44"/>
  <c r="H2806" i="44"/>
  <c r="H2807" i="44"/>
  <c r="H2808" i="44"/>
  <c r="H2809" i="44"/>
  <c r="H2810" i="44"/>
  <c r="H2811" i="44"/>
  <c r="H2812" i="44"/>
  <c r="H2813" i="44"/>
  <c r="H2814" i="44"/>
  <c r="H2815" i="44"/>
  <c r="H2816" i="44"/>
  <c r="H2817" i="44"/>
  <c r="H2818" i="44"/>
  <c r="H2819" i="44"/>
  <c r="H2820" i="44"/>
  <c r="H2821" i="44"/>
  <c r="H2822" i="44"/>
  <c r="H2823" i="44"/>
  <c r="H2824" i="44"/>
  <c r="H2825" i="44"/>
  <c r="H2826" i="44"/>
  <c r="H2827" i="44"/>
  <c r="H2828" i="44"/>
  <c r="H2829" i="44"/>
  <c r="H2830" i="44"/>
  <c r="H2831" i="44"/>
  <c r="H2832" i="44"/>
  <c r="H2833" i="44"/>
  <c r="H2834" i="44"/>
  <c r="H2835" i="44"/>
  <c r="H2836" i="44"/>
  <c r="H2837" i="44"/>
  <c r="H2838" i="44"/>
  <c r="H2839" i="44"/>
  <c r="H2840" i="44"/>
  <c r="H2841" i="44"/>
  <c r="H2842" i="44"/>
  <c r="H2843" i="44"/>
  <c r="H2844" i="44"/>
  <c r="H2845" i="44"/>
  <c r="H2846" i="44"/>
  <c r="H2847" i="44"/>
  <c r="H2848" i="44"/>
  <c r="H2849" i="44"/>
  <c r="H2850" i="44"/>
  <c r="H2851" i="44"/>
  <c r="H2852" i="44"/>
  <c r="H2853" i="44"/>
  <c r="H2854" i="44"/>
  <c r="H2855" i="44"/>
  <c r="H2856" i="44"/>
  <c r="H2857" i="44"/>
  <c r="H2858" i="44"/>
  <c r="H2859" i="44"/>
  <c r="H2860" i="44"/>
  <c r="H2861" i="44"/>
  <c r="H2862" i="44"/>
  <c r="H2863" i="44"/>
  <c r="H2864" i="44"/>
  <c r="H2865" i="44"/>
  <c r="H2866" i="44"/>
  <c r="H2867" i="44"/>
  <c r="H2868" i="44"/>
  <c r="H2869" i="44"/>
  <c r="H2870" i="44"/>
  <c r="H2871" i="44"/>
  <c r="H2872" i="44"/>
  <c r="H2873" i="44"/>
  <c r="H2874" i="44"/>
  <c r="H2875" i="44"/>
  <c r="H2876" i="44"/>
  <c r="H2877" i="44"/>
  <c r="H2878" i="44"/>
  <c r="H2879" i="44"/>
  <c r="H2880" i="44"/>
  <c r="H2881" i="44"/>
  <c r="H2882" i="44"/>
  <c r="H2883" i="44"/>
  <c r="H2884" i="44"/>
  <c r="H2885" i="44"/>
  <c r="H2886" i="44"/>
  <c r="H2887" i="44"/>
  <c r="H2888" i="44"/>
  <c r="H2889" i="44"/>
  <c r="H2890" i="44"/>
  <c r="H2891" i="44"/>
  <c r="H2892" i="44"/>
  <c r="H2893" i="44"/>
  <c r="H2894" i="44"/>
  <c r="H2895" i="44"/>
  <c r="H2896" i="44"/>
  <c r="H2897" i="44"/>
  <c r="H2898" i="44"/>
  <c r="H2899" i="44"/>
  <c r="H2900" i="44"/>
  <c r="H2901" i="44"/>
  <c r="H2902" i="44"/>
  <c r="H2903" i="44"/>
  <c r="H2904" i="44"/>
  <c r="H2905" i="44"/>
  <c r="H2906" i="44"/>
  <c r="H2907" i="44"/>
  <c r="H2908" i="44"/>
  <c r="H2909" i="44"/>
  <c r="H2910" i="44"/>
  <c r="H2911" i="44"/>
  <c r="H2912" i="44"/>
  <c r="H2913" i="44"/>
  <c r="H2914" i="44"/>
  <c r="H2915" i="44"/>
  <c r="H2916" i="44"/>
  <c r="H2917" i="44"/>
  <c r="H2918" i="44"/>
  <c r="H2919" i="44"/>
  <c r="H2920" i="44"/>
  <c r="H2921" i="44"/>
  <c r="H2922" i="44"/>
  <c r="H2923" i="44"/>
  <c r="H2924" i="44"/>
  <c r="H2925" i="44"/>
  <c r="H2926" i="44"/>
  <c r="H2927" i="44"/>
  <c r="H2928" i="44"/>
  <c r="H2929" i="44"/>
  <c r="H2930" i="44"/>
  <c r="H2931" i="44"/>
  <c r="H2932" i="44"/>
  <c r="H2933" i="44"/>
  <c r="H2934" i="44"/>
  <c r="H2935" i="44"/>
  <c r="H2936" i="44"/>
  <c r="H2937" i="44"/>
  <c r="H2938" i="44"/>
  <c r="H2939" i="44"/>
  <c r="H2940" i="44"/>
  <c r="H2941" i="44"/>
  <c r="H2942" i="44"/>
  <c r="H2943" i="44"/>
  <c r="H2944" i="44"/>
  <c r="H2945" i="44"/>
  <c r="H2946" i="44"/>
  <c r="H2947" i="44"/>
  <c r="H2948" i="44"/>
  <c r="H2949" i="44"/>
  <c r="H2950" i="44"/>
  <c r="H2951" i="44"/>
  <c r="H2952" i="44"/>
  <c r="H2953" i="44"/>
  <c r="H2954" i="44"/>
  <c r="H2955" i="44"/>
  <c r="H2956" i="44"/>
  <c r="H2957" i="44"/>
  <c r="H2958" i="44"/>
  <c r="H2959" i="44"/>
  <c r="H2960" i="44"/>
  <c r="H2961" i="44"/>
  <c r="H2962" i="44"/>
  <c r="H2963" i="44"/>
  <c r="H2964" i="44"/>
  <c r="H2965" i="44"/>
  <c r="H2966" i="44"/>
  <c r="H2967" i="44"/>
  <c r="H2968" i="44"/>
  <c r="H2969" i="44"/>
  <c r="H2970" i="44"/>
  <c r="H2971" i="44"/>
  <c r="H2972" i="44"/>
  <c r="H2973" i="44"/>
  <c r="H2974" i="44"/>
  <c r="H2975" i="44"/>
  <c r="H2976" i="44"/>
  <c r="H2977" i="44"/>
  <c r="H2978" i="44"/>
  <c r="H2979" i="44"/>
  <c r="H2980" i="44"/>
  <c r="H2981" i="44"/>
  <c r="H2982" i="44"/>
  <c r="H2983" i="44"/>
  <c r="H2984" i="44"/>
  <c r="H2985" i="44"/>
  <c r="H2986" i="44"/>
  <c r="H2987" i="44"/>
  <c r="H2988" i="44"/>
  <c r="H2989" i="44"/>
  <c r="H2990" i="44"/>
  <c r="H2991" i="44"/>
  <c r="H2992" i="44"/>
  <c r="H2993" i="44"/>
  <c r="H2994" i="44"/>
  <c r="H2995" i="44"/>
  <c r="H2996" i="44"/>
  <c r="H2997" i="44"/>
  <c r="H2998" i="44"/>
  <c r="H2999" i="44"/>
  <c r="H3000" i="44"/>
  <c r="H3001" i="44"/>
  <c r="H3002" i="44"/>
  <c r="H3003" i="44"/>
  <c r="H3004" i="44"/>
  <c r="H3005" i="44"/>
  <c r="H3006" i="44"/>
  <c r="H3007" i="44"/>
  <c r="H3008" i="44"/>
  <c r="H3009" i="44"/>
  <c r="H3010" i="44"/>
  <c r="H3011" i="44"/>
  <c r="H3012" i="44"/>
  <c r="H3013" i="44"/>
  <c r="H3014" i="44"/>
  <c r="H3015" i="44"/>
  <c r="H3016" i="44"/>
  <c r="H3017" i="44"/>
  <c r="H3018" i="44"/>
  <c r="H3019" i="44"/>
  <c r="H3020" i="44"/>
  <c r="H3021" i="44"/>
  <c r="H3022" i="44"/>
  <c r="H3023" i="44"/>
  <c r="H3024" i="44"/>
  <c r="H3025" i="44"/>
  <c r="H3026" i="44"/>
  <c r="H3027" i="44"/>
  <c r="H3028" i="44"/>
  <c r="H3029" i="44"/>
  <c r="H3030" i="44"/>
  <c r="H3031" i="44"/>
  <c r="H3032" i="44"/>
  <c r="H3033" i="44"/>
  <c r="H3034" i="44"/>
  <c r="H3035" i="44"/>
  <c r="H3036" i="44"/>
  <c r="H3037" i="44"/>
  <c r="H3038" i="44"/>
  <c r="H3039" i="44"/>
  <c r="H3040" i="44"/>
  <c r="H3041" i="44"/>
  <c r="H3042" i="44"/>
  <c r="H3043" i="44"/>
  <c r="H3044" i="44"/>
  <c r="H3045" i="44"/>
  <c r="H3046" i="44"/>
  <c r="H3047" i="44"/>
  <c r="H3048" i="44"/>
  <c r="H3049" i="44"/>
  <c r="H3050" i="44"/>
  <c r="H3051" i="44"/>
  <c r="H3052" i="44"/>
  <c r="H3053" i="44"/>
  <c r="H3054" i="44"/>
  <c r="H3055" i="44"/>
  <c r="H3056" i="44"/>
  <c r="H3057" i="44"/>
  <c r="H3058" i="44"/>
  <c r="H3059" i="44"/>
  <c r="H3060" i="44"/>
  <c r="H3061" i="44"/>
  <c r="H3062" i="44"/>
  <c r="H3063" i="44"/>
  <c r="H3064" i="44"/>
  <c r="H3065" i="44"/>
  <c r="H3066" i="44"/>
  <c r="H3067" i="44"/>
  <c r="H3068" i="44"/>
  <c r="H3069" i="44"/>
  <c r="H3070" i="44"/>
  <c r="H3071" i="44"/>
  <c r="H3072" i="44"/>
  <c r="H3073" i="44"/>
  <c r="H3074" i="44"/>
  <c r="H3075" i="44"/>
  <c r="H3076" i="44"/>
  <c r="H3077" i="44"/>
  <c r="H3078" i="44"/>
  <c r="H3079" i="44"/>
  <c r="H3080" i="44"/>
  <c r="H3081" i="44"/>
  <c r="H3082" i="44"/>
  <c r="H3083" i="44"/>
  <c r="H3084" i="44"/>
  <c r="H3085" i="44"/>
  <c r="H3086" i="44"/>
  <c r="H3087" i="44"/>
  <c r="H3088" i="44"/>
  <c r="H3089" i="44"/>
  <c r="H3090" i="44"/>
  <c r="H3091" i="44"/>
  <c r="H3092" i="44"/>
  <c r="H3093" i="44"/>
  <c r="H3094" i="44"/>
  <c r="H3095" i="44"/>
  <c r="H3096" i="44"/>
  <c r="H3097" i="44"/>
  <c r="H3098" i="44"/>
  <c r="H3099" i="44"/>
  <c r="H3100" i="44"/>
  <c r="H3101" i="44"/>
  <c r="H3102" i="44"/>
  <c r="H3103" i="44"/>
  <c r="H3104" i="44"/>
  <c r="H3105" i="44"/>
  <c r="H3106" i="44"/>
  <c r="H3107" i="44"/>
  <c r="H3108" i="44"/>
  <c r="H3109" i="44"/>
  <c r="H3110" i="44"/>
  <c r="H3111" i="44"/>
  <c r="H3112" i="44"/>
  <c r="H3113" i="44"/>
  <c r="H3114" i="44"/>
  <c r="H3115" i="44"/>
  <c r="H3116" i="44"/>
  <c r="H3117" i="44"/>
  <c r="H3118" i="44"/>
  <c r="H3119" i="44"/>
  <c r="H3120" i="44"/>
  <c r="H3121" i="44"/>
  <c r="H3122" i="44"/>
  <c r="H3123" i="44"/>
  <c r="H3124" i="44"/>
  <c r="H3125" i="44"/>
  <c r="H3126" i="44"/>
  <c r="H3127" i="44"/>
  <c r="H3128" i="44"/>
  <c r="H3129" i="44"/>
  <c r="H3130" i="44"/>
  <c r="H3131" i="44"/>
  <c r="H3132" i="44"/>
  <c r="H3133" i="44"/>
  <c r="H3134" i="44"/>
  <c r="H3135" i="44"/>
  <c r="H3136" i="44"/>
  <c r="H3137" i="44"/>
  <c r="H3138" i="44"/>
  <c r="H3139" i="44"/>
  <c r="H3140" i="44"/>
  <c r="H3141" i="44"/>
  <c r="H3142" i="44"/>
  <c r="H3143" i="44"/>
  <c r="H3144" i="44"/>
  <c r="H3145" i="44"/>
  <c r="H3146" i="44"/>
  <c r="H3147" i="44"/>
  <c r="H3148" i="44"/>
  <c r="H3149" i="44"/>
  <c r="H3150" i="44"/>
  <c r="H3151" i="44"/>
  <c r="H3152" i="44"/>
  <c r="H3153" i="44"/>
  <c r="H3154" i="44"/>
  <c r="H3155" i="44"/>
  <c r="H3156" i="44"/>
  <c r="H3157" i="44"/>
  <c r="H3158" i="44"/>
  <c r="H3159" i="44"/>
  <c r="H3160" i="44"/>
  <c r="H3161" i="44"/>
  <c r="H3162" i="44"/>
  <c r="H3163" i="44"/>
  <c r="H3164" i="44"/>
  <c r="H3165" i="44"/>
  <c r="H3166" i="44"/>
  <c r="H3167" i="44"/>
  <c r="H3168" i="44"/>
  <c r="H3169" i="44"/>
  <c r="H3170" i="44"/>
  <c r="H3171" i="44"/>
  <c r="H3172" i="44"/>
  <c r="H3173" i="44"/>
  <c r="H3174" i="44"/>
  <c r="H3175" i="44"/>
  <c r="H3176" i="44"/>
  <c r="H3177" i="44"/>
  <c r="H3178" i="44"/>
  <c r="H3179" i="44"/>
  <c r="H3180" i="44"/>
  <c r="H3181" i="44"/>
  <c r="H3182" i="44"/>
  <c r="H3183" i="44"/>
  <c r="H3184" i="44"/>
  <c r="H3185" i="44"/>
  <c r="H3186" i="44"/>
  <c r="H3187" i="44"/>
  <c r="H3188" i="44"/>
  <c r="H3189" i="44"/>
  <c r="H3190" i="44"/>
  <c r="H3191" i="44"/>
  <c r="H3192" i="44"/>
  <c r="H3193" i="44"/>
  <c r="H3194" i="44"/>
  <c r="H3195" i="44"/>
  <c r="H3196" i="44"/>
  <c r="H3197" i="44"/>
  <c r="H3198" i="44"/>
  <c r="H3199" i="44"/>
  <c r="H3200" i="44"/>
  <c r="H3201" i="44"/>
  <c r="H3202" i="44"/>
  <c r="H3203" i="44"/>
  <c r="H3204" i="44"/>
  <c r="H3205" i="44"/>
  <c r="H3206" i="44"/>
  <c r="H3207" i="44"/>
  <c r="H3208" i="44"/>
  <c r="H3209" i="44"/>
  <c r="H3210" i="44"/>
  <c r="H3211" i="44"/>
  <c r="H3212" i="44"/>
  <c r="H3213" i="44"/>
  <c r="H3214" i="44"/>
  <c r="H3215" i="44"/>
  <c r="H3216" i="44"/>
  <c r="H3217" i="44"/>
  <c r="H3218" i="44"/>
  <c r="H3219" i="44"/>
  <c r="H3220" i="44"/>
  <c r="H3221" i="44"/>
  <c r="H3222" i="44"/>
  <c r="H3223" i="44"/>
  <c r="H3224" i="44"/>
  <c r="H3225" i="44"/>
  <c r="H3226" i="44"/>
  <c r="H3227" i="44"/>
  <c r="H3228" i="44"/>
  <c r="H3229" i="44"/>
  <c r="H3230" i="44"/>
  <c r="H3231" i="44"/>
  <c r="H3232" i="44"/>
  <c r="H3233" i="44"/>
  <c r="H3234" i="44"/>
  <c r="H3235" i="44"/>
  <c r="H3236" i="44"/>
  <c r="H3237" i="44"/>
  <c r="H3238" i="44"/>
  <c r="H3239" i="44"/>
  <c r="H3240" i="44"/>
  <c r="H3241" i="44"/>
  <c r="H3242" i="44"/>
  <c r="H3243" i="44"/>
  <c r="H3244" i="44"/>
  <c r="H3245" i="44"/>
  <c r="H3246" i="44"/>
  <c r="H3247" i="44"/>
  <c r="H3248" i="44"/>
  <c r="H3249" i="44"/>
  <c r="H3250" i="44"/>
  <c r="H3251" i="44"/>
  <c r="H3252" i="44"/>
  <c r="H3253" i="44"/>
  <c r="H3254" i="44"/>
  <c r="H3255" i="44"/>
  <c r="H3256" i="44"/>
  <c r="H3257" i="44"/>
  <c r="H3258" i="44"/>
  <c r="H3259" i="44"/>
  <c r="H3260" i="44"/>
  <c r="H3261" i="44"/>
  <c r="H3262" i="44"/>
  <c r="H3263" i="44"/>
  <c r="H3264" i="44"/>
  <c r="H3265" i="44"/>
  <c r="H3266" i="44"/>
  <c r="H3267" i="44"/>
  <c r="H3268" i="44"/>
  <c r="H3269" i="44"/>
  <c r="H3270" i="44"/>
  <c r="H3271" i="44"/>
  <c r="H3272" i="44"/>
  <c r="H3273" i="44"/>
  <c r="H3274" i="44"/>
  <c r="H3275" i="44"/>
  <c r="H3276" i="44"/>
  <c r="H3277" i="44"/>
  <c r="H3278" i="44"/>
  <c r="H3279" i="44"/>
  <c r="H3280" i="44"/>
  <c r="H3281" i="44"/>
  <c r="H3282" i="44"/>
  <c r="H3283" i="44"/>
  <c r="H3284" i="44"/>
  <c r="H3285" i="44"/>
  <c r="H3286" i="44"/>
  <c r="H3287" i="44"/>
  <c r="H3288" i="44"/>
  <c r="H3289" i="44"/>
  <c r="H3290" i="44"/>
  <c r="H3291" i="44"/>
  <c r="H3292" i="44"/>
  <c r="H3293" i="44"/>
  <c r="H3294" i="44"/>
  <c r="H3295" i="44"/>
  <c r="H3296" i="44"/>
  <c r="H3297" i="44"/>
  <c r="H3298" i="44"/>
  <c r="H3299" i="44"/>
  <c r="H3300" i="44"/>
  <c r="H3301" i="44"/>
  <c r="H3302" i="44"/>
  <c r="H3303" i="44"/>
  <c r="H3304" i="44"/>
  <c r="H3305" i="44"/>
  <c r="H3306" i="44"/>
  <c r="H3307" i="44"/>
  <c r="H3308" i="44"/>
  <c r="H3309" i="44"/>
  <c r="H3310" i="44"/>
  <c r="H3311" i="44"/>
  <c r="H3312" i="44"/>
  <c r="H3313" i="44"/>
  <c r="H3314" i="44"/>
  <c r="H3315" i="44"/>
  <c r="H3316" i="44"/>
  <c r="H3317" i="44"/>
  <c r="H3318" i="44"/>
  <c r="H3319" i="44"/>
  <c r="H3320" i="44"/>
  <c r="H3321" i="44"/>
  <c r="H3322" i="44"/>
  <c r="H3323" i="44"/>
  <c r="H3324" i="44"/>
  <c r="H3325" i="44"/>
  <c r="H3326" i="44"/>
  <c r="H3327" i="44"/>
  <c r="H3328" i="44"/>
  <c r="H3329" i="44"/>
  <c r="H3330" i="44"/>
  <c r="H3331" i="44"/>
  <c r="H3332" i="44"/>
  <c r="H3333" i="44"/>
  <c r="H3334" i="44"/>
  <c r="H3335" i="44"/>
  <c r="H3336" i="44"/>
  <c r="H3337" i="44"/>
  <c r="H3338" i="44"/>
  <c r="H3339" i="44"/>
  <c r="H3340" i="44"/>
  <c r="H3341" i="44"/>
  <c r="H3342" i="44"/>
  <c r="H3343" i="44"/>
  <c r="H3344" i="44"/>
  <c r="H3345" i="44"/>
  <c r="H3346" i="44"/>
  <c r="H3347" i="44"/>
  <c r="H3348" i="44"/>
  <c r="H3349" i="44"/>
  <c r="H3350" i="44"/>
  <c r="H3351" i="44"/>
  <c r="H3352" i="44"/>
  <c r="H3353" i="44"/>
  <c r="H3354" i="44"/>
  <c r="H3355" i="44"/>
  <c r="H3356" i="44"/>
  <c r="H3357" i="44"/>
  <c r="H3358" i="44"/>
  <c r="H3359" i="44"/>
  <c r="H3360" i="44"/>
  <c r="H3361" i="44"/>
  <c r="H3362" i="44"/>
  <c r="H3363" i="44"/>
  <c r="H3364" i="44"/>
  <c r="H3365" i="44"/>
  <c r="H3366" i="44"/>
  <c r="H3367" i="44"/>
  <c r="H3368" i="44"/>
  <c r="H3369" i="44"/>
  <c r="H3370" i="44"/>
  <c r="H3371" i="44"/>
  <c r="H3372" i="44"/>
  <c r="H3373" i="44"/>
  <c r="H3374" i="44"/>
  <c r="H3375" i="44"/>
  <c r="H3376" i="44"/>
  <c r="H3377" i="44"/>
  <c r="H3378" i="44"/>
  <c r="H3379" i="44"/>
  <c r="H3380" i="44"/>
  <c r="H3381" i="44"/>
  <c r="H3382" i="44"/>
  <c r="H3383" i="44"/>
  <c r="H3384" i="44"/>
  <c r="H3385" i="44"/>
  <c r="H3386" i="44"/>
  <c r="H3387" i="44"/>
  <c r="H3388" i="44"/>
  <c r="H3389" i="44"/>
  <c r="H3390" i="44"/>
  <c r="H3391" i="44"/>
  <c r="H3392" i="44"/>
  <c r="H3393" i="44"/>
  <c r="H3394" i="44"/>
  <c r="H3395" i="44"/>
  <c r="H3396" i="44"/>
  <c r="H3397" i="44"/>
  <c r="H3398" i="44"/>
  <c r="H3399" i="44"/>
  <c r="H3400" i="44"/>
  <c r="H3401" i="44"/>
  <c r="H3402" i="44"/>
  <c r="H3403" i="44"/>
  <c r="H3404" i="44"/>
  <c r="H3405" i="44"/>
  <c r="H3406" i="44"/>
  <c r="H3407" i="44"/>
  <c r="H3408" i="44"/>
  <c r="H3409" i="44"/>
  <c r="H3410" i="44"/>
  <c r="H3411" i="44"/>
  <c r="H3412" i="44"/>
  <c r="H3413" i="44"/>
  <c r="H3414" i="44"/>
  <c r="H3415" i="44"/>
  <c r="H3416" i="44"/>
  <c r="H3417" i="44"/>
  <c r="H3418" i="44"/>
  <c r="H3419" i="44"/>
  <c r="H3420" i="44"/>
  <c r="H3421" i="44"/>
  <c r="H3422" i="44"/>
  <c r="H3423" i="44"/>
  <c r="H3424" i="44"/>
  <c r="H3425" i="44"/>
  <c r="H3426" i="44"/>
  <c r="H3427" i="44"/>
  <c r="H3428" i="44"/>
  <c r="H3429" i="44"/>
  <c r="H3430" i="44"/>
  <c r="H3431" i="44"/>
  <c r="H3432" i="44"/>
  <c r="H3433" i="44"/>
  <c r="H3434" i="44"/>
  <c r="H3435" i="44"/>
  <c r="H3436" i="44"/>
  <c r="H3437" i="44"/>
  <c r="H3438" i="44"/>
  <c r="H3439" i="44"/>
  <c r="H3440" i="44"/>
  <c r="H3441" i="44"/>
  <c r="H3442" i="44"/>
  <c r="H3443" i="44"/>
  <c r="H3444" i="44"/>
  <c r="H3445" i="44"/>
  <c r="H3446" i="44"/>
  <c r="H3447" i="44"/>
  <c r="H3448" i="44"/>
  <c r="H3449" i="44"/>
  <c r="H3450" i="44"/>
  <c r="H3451" i="44"/>
  <c r="H3452" i="44"/>
  <c r="H3453" i="44"/>
  <c r="H3454" i="44"/>
  <c r="H3455" i="44"/>
  <c r="H3456" i="44"/>
  <c r="H3457" i="44"/>
  <c r="H3458" i="44"/>
  <c r="H3459" i="44"/>
  <c r="H3460" i="44"/>
  <c r="H3461" i="44"/>
  <c r="H3462" i="44"/>
  <c r="H3463" i="44"/>
  <c r="H3464" i="44"/>
  <c r="H3465" i="44"/>
  <c r="H3466" i="44"/>
  <c r="H3467" i="44"/>
  <c r="H3468" i="44"/>
  <c r="H3469" i="44"/>
  <c r="H3470" i="44"/>
  <c r="H3471" i="44"/>
  <c r="H3472" i="44"/>
  <c r="H3473" i="44"/>
  <c r="H3474" i="44"/>
  <c r="H3475" i="44"/>
  <c r="H3476" i="44"/>
  <c r="H3477" i="44"/>
  <c r="H3478" i="44"/>
  <c r="H3479" i="44"/>
  <c r="H3480" i="44"/>
  <c r="H3481" i="44"/>
  <c r="H3482" i="44"/>
  <c r="H3483" i="44"/>
  <c r="H3484" i="44"/>
  <c r="H3485" i="44"/>
  <c r="H3486" i="44"/>
  <c r="H3487" i="44"/>
  <c r="H3488" i="44"/>
  <c r="H3489" i="44"/>
  <c r="H3490" i="44"/>
  <c r="H3491" i="44"/>
  <c r="H3492" i="44"/>
  <c r="H3493" i="44"/>
  <c r="H3494" i="44"/>
  <c r="H3495" i="44"/>
  <c r="H3496" i="44"/>
  <c r="H3497" i="44"/>
  <c r="H3498" i="44"/>
  <c r="H3499" i="44"/>
  <c r="H3500" i="44"/>
  <c r="H3501" i="44"/>
  <c r="H3502" i="44"/>
  <c r="H3503" i="44"/>
  <c r="H3504" i="44"/>
  <c r="H3505" i="44"/>
  <c r="H3506" i="44"/>
  <c r="H3507" i="44"/>
  <c r="H3508" i="44"/>
  <c r="H3509" i="44"/>
  <c r="H3510" i="44"/>
  <c r="H3511" i="44"/>
  <c r="H3512" i="44"/>
  <c r="H3513" i="44"/>
  <c r="H3514" i="44"/>
  <c r="H3515" i="44"/>
  <c r="H3516" i="44"/>
  <c r="H3517" i="44"/>
  <c r="H3518" i="44"/>
  <c r="H3519" i="44"/>
  <c r="H3520" i="44"/>
  <c r="H3521" i="44"/>
  <c r="H3522" i="44"/>
  <c r="H3523" i="44"/>
  <c r="H3524" i="44"/>
  <c r="H3525" i="44"/>
  <c r="H3526" i="44"/>
  <c r="H3527" i="44"/>
  <c r="H3528" i="44"/>
  <c r="H3529" i="44"/>
  <c r="H3530" i="44"/>
  <c r="H3531" i="44"/>
  <c r="H3532" i="44"/>
  <c r="H3533" i="44"/>
  <c r="H3534" i="44"/>
  <c r="H3535" i="44"/>
  <c r="H3536" i="44"/>
  <c r="H3537" i="44"/>
  <c r="H3538" i="44"/>
  <c r="H3539" i="44"/>
  <c r="H3540" i="44"/>
  <c r="H3541" i="44"/>
  <c r="H3542" i="44"/>
  <c r="H3543" i="44"/>
  <c r="H3544" i="44"/>
  <c r="H3545" i="44"/>
  <c r="H3546" i="44"/>
  <c r="H3547" i="44"/>
  <c r="H3548" i="44"/>
  <c r="H3549" i="44"/>
  <c r="H3550" i="44"/>
  <c r="H3551" i="44"/>
  <c r="H3552" i="44"/>
  <c r="H3553" i="44"/>
  <c r="H3554" i="44"/>
  <c r="H3555" i="44"/>
  <c r="H3556" i="44"/>
  <c r="H3557" i="44"/>
  <c r="H3558" i="44"/>
  <c r="H3559" i="44"/>
  <c r="H3560" i="44"/>
  <c r="H3561" i="44"/>
  <c r="H3562" i="44"/>
  <c r="H3563" i="44"/>
  <c r="H3564" i="44"/>
  <c r="H3565" i="44"/>
  <c r="H3566" i="44"/>
  <c r="H3567" i="44"/>
  <c r="H3568" i="44"/>
  <c r="H3569" i="44"/>
  <c r="H3570" i="44"/>
  <c r="H3571" i="44"/>
  <c r="H3572" i="44"/>
  <c r="H3573" i="44"/>
  <c r="H3574" i="44"/>
  <c r="H3575" i="44"/>
  <c r="H3576" i="44"/>
  <c r="H3577" i="44"/>
  <c r="H3578" i="44"/>
  <c r="H3579" i="44"/>
  <c r="H3580" i="44"/>
  <c r="H3581" i="44"/>
  <c r="H3582" i="44"/>
  <c r="H3583" i="44"/>
  <c r="H3584" i="44"/>
  <c r="H3585" i="44"/>
  <c r="H3586" i="44"/>
  <c r="H3587" i="44"/>
  <c r="H3588" i="44"/>
  <c r="H3589" i="44"/>
  <c r="H3590" i="44"/>
  <c r="H3591" i="44"/>
  <c r="H3592" i="44"/>
  <c r="H3593" i="44"/>
  <c r="H3594" i="44"/>
  <c r="H3595" i="44"/>
  <c r="H3596" i="44"/>
  <c r="H3597" i="44"/>
  <c r="H3598" i="44"/>
  <c r="H3599" i="44"/>
  <c r="H3600" i="44"/>
  <c r="H3601" i="44"/>
  <c r="H3602" i="44"/>
  <c r="H3603" i="44"/>
  <c r="H3604" i="44"/>
  <c r="H3605" i="44"/>
  <c r="H3606" i="44"/>
  <c r="H3607" i="44"/>
  <c r="H3608" i="44"/>
  <c r="H3609" i="44"/>
  <c r="H3610" i="44"/>
  <c r="H3611" i="44"/>
  <c r="H3612" i="44"/>
  <c r="H3613" i="44"/>
  <c r="H3614" i="44"/>
  <c r="H3615" i="44"/>
  <c r="H3616" i="44"/>
  <c r="H3617" i="44"/>
  <c r="H3618" i="44"/>
  <c r="H3619" i="44"/>
  <c r="H3620" i="44"/>
  <c r="H3621" i="44"/>
  <c r="H3622" i="44"/>
  <c r="H3623" i="44"/>
  <c r="H3624" i="44"/>
  <c r="H3625" i="44"/>
  <c r="H3626" i="44"/>
  <c r="H3627" i="44"/>
  <c r="H3628" i="44"/>
  <c r="H3629" i="44"/>
  <c r="H3630" i="44"/>
  <c r="H3631" i="44"/>
  <c r="H3632" i="44"/>
  <c r="H3633" i="44"/>
  <c r="H3634" i="44"/>
  <c r="H3635" i="44"/>
  <c r="H3636" i="44"/>
  <c r="H3637" i="44"/>
  <c r="H3638" i="44"/>
  <c r="H3639" i="44"/>
  <c r="H3640" i="44"/>
  <c r="H3641" i="44"/>
  <c r="H3642" i="44"/>
  <c r="H3643" i="44"/>
  <c r="H3644" i="44"/>
  <c r="H3645" i="44"/>
  <c r="H3646" i="44"/>
  <c r="H3647" i="44"/>
  <c r="H3648" i="44"/>
  <c r="H3649" i="44"/>
  <c r="H3650" i="44"/>
  <c r="H3651" i="44"/>
  <c r="H3652" i="44"/>
  <c r="H3653" i="44"/>
  <c r="H3654" i="44"/>
  <c r="H3655" i="44"/>
  <c r="H3656" i="44"/>
  <c r="H3657" i="44"/>
  <c r="H3658" i="44"/>
  <c r="H3659" i="44"/>
  <c r="H3660" i="44"/>
  <c r="H3661" i="44"/>
  <c r="H3662" i="44"/>
  <c r="H3663" i="44"/>
  <c r="H3664" i="44"/>
  <c r="H3665" i="44"/>
  <c r="H3666" i="44"/>
  <c r="H3667" i="44"/>
  <c r="H3668" i="44"/>
  <c r="H3669" i="44"/>
  <c r="H3670" i="44"/>
  <c r="H3671" i="44"/>
  <c r="H3672" i="44"/>
  <c r="H3673" i="44"/>
  <c r="H3674" i="44"/>
  <c r="H3675" i="44"/>
  <c r="H3676" i="44"/>
  <c r="H3677" i="44"/>
  <c r="H3678" i="44"/>
  <c r="H3679" i="44"/>
  <c r="H3680" i="44"/>
  <c r="H3681" i="44"/>
  <c r="H3682" i="44"/>
  <c r="H3683" i="44"/>
  <c r="H3684" i="44"/>
  <c r="H3685" i="44"/>
  <c r="H3686" i="44"/>
  <c r="H3687" i="44"/>
  <c r="H3688" i="44"/>
  <c r="H3689" i="44"/>
  <c r="H3690" i="44"/>
  <c r="H3691" i="44"/>
  <c r="H3692" i="44"/>
  <c r="H3693" i="44"/>
  <c r="H3694" i="44"/>
  <c r="H3695" i="44"/>
  <c r="H3696" i="44"/>
  <c r="H3697" i="44"/>
  <c r="H3698" i="44"/>
  <c r="H3699" i="44"/>
  <c r="H3700" i="44"/>
  <c r="H3701" i="44"/>
  <c r="H3702" i="44"/>
  <c r="H3703" i="44"/>
  <c r="H3704" i="44"/>
  <c r="H3705" i="44"/>
  <c r="H3706" i="44"/>
  <c r="H3707" i="44"/>
  <c r="H3708" i="44"/>
  <c r="H3709" i="44"/>
  <c r="H3710" i="44"/>
  <c r="H3711" i="44"/>
  <c r="H3712" i="44"/>
  <c r="H3713" i="44"/>
  <c r="H3714" i="44"/>
  <c r="H3715" i="44"/>
  <c r="H3716" i="44"/>
  <c r="H3717" i="44"/>
  <c r="H3718" i="44"/>
  <c r="H3719" i="44"/>
  <c r="H3720" i="44"/>
  <c r="H3721" i="44"/>
  <c r="H3722" i="44"/>
  <c r="H3723" i="44"/>
  <c r="H3724" i="44"/>
  <c r="H3725" i="44"/>
  <c r="H3726" i="44"/>
  <c r="H3727" i="44"/>
  <c r="H3728" i="44"/>
  <c r="H3729" i="44"/>
  <c r="H3730" i="44"/>
  <c r="H3731" i="44"/>
  <c r="H3732" i="44"/>
  <c r="H3733" i="44"/>
  <c r="H3734" i="44"/>
  <c r="H3735" i="44"/>
  <c r="H3736" i="44"/>
  <c r="H3737" i="44"/>
  <c r="H3738" i="44"/>
  <c r="H3739" i="44"/>
  <c r="H3740" i="44"/>
  <c r="H3741" i="44"/>
  <c r="H3742" i="44"/>
  <c r="H3743" i="44"/>
  <c r="H3744" i="44"/>
  <c r="H3745" i="44"/>
  <c r="H3746" i="44"/>
  <c r="H3747" i="44"/>
  <c r="H3748" i="44"/>
  <c r="H3749" i="44"/>
  <c r="H3750" i="44"/>
  <c r="H3751" i="44"/>
  <c r="H3752" i="44"/>
  <c r="H3753" i="44"/>
  <c r="H3754" i="44"/>
  <c r="H3755" i="44"/>
  <c r="H3756" i="44"/>
  <c r="H3757" i="44"/>
  <c r="H3758" i="44"/>
  <c r="H3759" i="44"/>
  <c r="H3760" i="44"/>
  <c r="H3761" i="44"/>
  <c r="H3762" i="44"/>
  <c r="H3763" i="44"/>
  <c r="H3764" i="44"/>
  <c r="H3765" i="44"/>
  <c r="H3766" i="44"/>
  <c r="H3767" i="44"/>
  <c r="H3768" i="44"/>
  <c r="H3769" i="44"/>
  <c r="H3770" i="44"/>
  <c r="H3771" i="44"/>
  <c r="H3772" i="44"/>
  <c r="H3773" i="44"/>
  <c r="H3774" i="44"/>
  <c r="H3775" i="44"/>
  <c r="H3776" i="44"/>
  <c r="H3777" i="44"/>
  <c r="H3778" i="44"/>
  <c r="H3779" i="44"/>
  <c r="H3780" i="44"/>
  <c r="H3781" i="44"/>
  <c r="H3782" i="44"/>
  <c r="H3783" i="44"/>
  <c r="H3784" i="44"/>
  <c r="H3785" i="44"/>
  <c r="H3786" i="44"/>
  <c r="H3787" i="44"/>
  <c r="H3788" i="44"/>
  <c r="H3789" i="44"/>
  <c r="H3790" i="44"/>
  <c r="H3791" i="44"/>
  <c r="H3792" i="44"/>
  <c r="H3793" i="44"/>
  <c r="H3794" i="44"/>
  <c r="H3795" i="44"/>
  <c r="H3796" i="44"/>
  <c r="H3797" i="44"/>
  <c r="H3798" i="44"/>
  <c r="H3799" i="44"/>
  <c r="H3800" i="44"/>
  <c r="H3801" i="44"/>
  <c r="H3802" i="44"/>
  <c r="H3803" i="44"/>
  <c r="H3804" i="44"/>
  <c r="H3805" i="44"/>
  <c r="H3806" i="44"/>
  <c r="H3807" i="44"/>
  <c r="H3808" i="44"/>
  <c r="H3809" i="44"/>
  <c r="H3810" i="44"/>
  <c r="H3811" i="44"/>
  <c r="H3812" i="44"/>
  <c r="H3813" i="44"/>
  <c r="H3814" i="44"/>
  <c r="H3815" i="44"/>
  <c r="H3816" i="44"/>
  <c r="H3817" i="44"/>
  <c r="H3818" i="44"/>
  <c r="H3819" i="44"/>
  <c r="H3820" i="44"/>
  <c r="H3821" i="44"/>
  <c r="H3822" i="44"/>
  <c r="H3823" i="44"/>
  <c r="H3824" i="44"/>
  <c r="H3825" i="44"/>
  <c r="H3826" i="44"/>
  <c r="H3827" i="44"/>
  <c r="H3828" i="44"/>
  <c r="H3829" i="44"/>
  <c r="H3830" i="44"/>
  <c r="H3831" i="44"/>
  <c r="H3832" i="44"/>
  <c r="H3833" i="44"/>
  <c r="H3834" i="44"/>
  <c r="H3835" i="44"/>
  <c r="H3836" i="44"/>
  <c r="H3837" i="44"/>
  <c r="H3838" i="44"/>
  <c r="H3839" i="44"/>
  <c r="H3840" i="44"/>
  <c r="H3841" i="44"/>
  <c r="H3842" i="44"/>
  <c r="H3843" i="44"/>
  <c r="H3844" i="44"/>
  <c r="H3845" i="44"/>
  <c r="H3846" i="44"/>
  <c r="H3847" i="44"/>
  <c r="H3848" i="44"/>
  <c r="H3849" i="44"/>
  <c r="H3850" i="44"/>
  <c r="H3851" i="44"/>
  <c r="H3852" i="44"/>
  <c r="H3853" i="44"/>
  <c r="H3854" i="44"/>
  <c r="H3855" i="44"/>
  <c r="H3856" i="44"/>
  <c r="H3857" i="44"/>
  <c r="H3858" i="44"/>
  <c r="H3859" i="44"/>
  <c r="H3860" i="44"/>
  <c r="H3861" i="44"/>
  <c r="H3862" i="44"/>
  <c r="H3863" i="44"/>
  <c r="H3864" i="44"/>
  <c r="H3865" i="44"/>
  <c r="H3866" i="44"/>
  <c r="H3867" i="44"/>
  <c r="H3868" i="44"/>
  <c r="H3869" i="44"/>
  <c r="H3870" i="44"/>
  <c r="H3871" i="44"/>
  <c r="H3872" i="44"/>
  <c r="H3873" i="44"/>
  <c r="H3874" i="44"/>
  <c r="H3875" i="44"/>
  <c r="H3876" i="44"/>
  <c r="H3877" i="44"/>
  <c r="H3878" i="44"/>
  <c r="H3879" i="44"/>
  <c r="H3880" i="44"/>
  <c r="H3881" i="44"/>
  <c r="H3882" i="44"/>
  <c r="H3883" i="44"/>
  <c r="H3884" i="44"/>
  <c r="H3885" i="44"/>
  <c r="H3886" i="44"/>
  <c r="H3887" i="44"/>
  <c r="H3888" i="44"/>
  <c r="H3889" i="44"/>
  <c r="H3890" i="44"/>
  <c r="H3891" i="44"/>
  <c r="H3892" i="44"/>
  <c r="H3893" i="44"/>
  <c r="H3894" i="44"/>
  <c r="H3895" i="44"/>
  <c r="H3896" i="44"/>
  <c r="H3897" i="44"/>
  <c r="H3898" i="44"/>
  <c r="H3899" i="44"/>
  <c r="H3900" i="44"/>
  <c r="H3901" i="44"/>
  <c r="H3902" i="44"/>
  <c r="H3903" i="44"/>
  <c r="H3904" i="44"/>
  <c r="H3905" i="44"/>
  <c r="H3906" i="44"/>
  <c r="H3907" i="44"/>
  <c r="H3908" i="44"/>
  <c r="H3909" i="44"/>
  <c r="H3910" i="44"/>
  <c r="H3911" i="44"/>
  <c r="H3912" i="44"/>
  <c r="H3913" i="44"/>
  <c r="H3914" i="44"/>
  <c r="H3915" i="44"/>
  <c r="H3916" i="44"/>
  <c r="H3917" i="44"/>
  <c r="H3918" i="44"/>
  <c r="H3919" i="44"/>
  <c r="H3920" i="44"/>
  <c r="H3921" i="44"/>
  <c r="H3922" i="44"/>
  <c r="H3923" i="44"/>
  <c r="H3924" i="44"/>
  <c r="H3925" i="44"/>
  <c r="H3926" i="44"/>
  <c r="H3927" i="44"/>
  <c r="H3928" i="44"/>
  <c r="H3929" i="44"/>
  <c r="H3930" i="44"/>
  <c r="H3931" i="44"/>
  <c r="H3932" i="44"/>
  <c r="H3933" i="44"/>
  <c r="H3934" i="44"/>
  <c r="H3935" i="44"/>
  <c r="H3936" i="44"/>
  <c r="H3937" i="44"/>
  <c r="H3938" i="44"/>
  <c r="H3939" i="44"/>
  <c r="H3940" i="44"/>
  <c r="H3941" i="44"/>
  <c r="H3942" i="44"/>
  <c r="H3943" i="44"/>
  <c r="H3944" i="44"/>
  <c r="H3945" i="44"/>
  <c r="H3946" i="44"/>
  <c r="H3947" i="44"/>
  <c r="H3948" i="44"/>
  <c r="H3949" i="44"/>
  <c r="H3950" i="44"/>
  <c r="H3951" i="44"/>
  <c r="H3952" i="44"/>
  <c r="H3953" i="44"/>
  <c r="H3954" i="44"/>
  <c r="H3955" i="44"/>
  <c r="H3956" i="44"/>
  <c r="H3957" i="44"/>
  <c r="H3958" i="44"/>
  <c r="H3959" i="44"/>
  <c r="H3960" i="44"/>
  <c r="H3961" i="44"/>
  <c r="H3962" i="44"/>
  <c r="H3963" i="44"/>
  <c r="H3964" i="44"/>
  <c r="H3965" i="44"/>
  <c r="H3966" i="44"/>
  <c r="H3967" i="44"/>
  <c r="H3968" i="44"/>
  <c r="H3969" i="44"/>
  <c r="H3970" i="44"/>
  <c r="H3971" i="44"/>
  <c r="H3972" i="44"/>
  <c r="H3973" i="44"/>
  <c r="H3974" i="44"/>
  <c r="H3975" i="44"/>
  <c r="H3976" i="44"/>
  <c r="H3977" i="44"/>
  <c r="H3978" i="44"/>
  <c r="H3979" i="44"/>
  <c r="H3980" i="44"/>
  <c r="H3981" i="44"/>
  <c r="H3982" i="44"/>
  <c r="H3983" i="44"/>
  <c r="H3984" i="44"/>
  <c r="H3985" i="44"/>
  <c r="H3986" i="44"/>
  <c r="H3987" i="44"/>
  <c r="H3988" i="44"/>
  <c r="H3989" i="44"/>
  <c r="H3990" i="44"/>
  <c r="H3991" i="44"/>
  <c r="H3992" i="44"/>
  <c r="H3993" i="44"/>
  <c r="H3994" i="44"/>
  <c r="H3995" i="44"/>
  <c r="H3996" i="44"/>
  <c r="H3997" i="44"/>
  <c r="H3998" i="44"/>
  <c r="H3999" i="44"/>
  <c r="H4000" i="44"/>
  <c r="H4001" i="44"/>
  <c r="H4002" i="44"/>
  <c r="H4003" i="44"/>
  <c r="H4004" i="44"/>
  <c r="H4005" i="44"/>
  <c r="H4006" i="44"/>
  <c r="H4007" i="44"/>
  <c r="H4008" i="44"/>
  <c r="H4009" i="44"/>
  <c r="H4010" i="44"/>
  <c r="H4011" i="44"/>
  <c r="H4012" i="44"/>
  <c r="H4013" i="44"/>
  <c r="H4014" i="44"/>
  <c r="H4015" i="44"/>
  <c r="H4016" i="44"/>
  <c r="H4017" i="44"/>
  <c r="H4018" i="44"/>
  <c r="H4019" i="44"/>
  <c r="H4020" i="44"/>
  <c r="H4021" i="44"/>
  <c r="H4022" i="44"/>
  <c r="H4023" i="44"/>
  <c r="H4024" i="44"/>
  <c r="H4025" i="44"/>
  <c r="H4026" i="44"/>
  <c r="H4027" i="44"/>
  <c r="H4028" i="44"/>
  <c r="H4029" i="44"/>
  <c r="H4030" i="44"/>
  <c r="H4031" i="44"/>
  <c r="H4032" i="44"/>
  <c r="H4033" i="44"/>
  <c r="H4034" i="44"/>
  <c r="H4035" i="44"/>
  <c r="H4036" i="44"/>
  <c r="H4037" i="44"/>
  <c r="H4038" i="44"/>
  <c r="H4039" i="44"/>
  <c r="H4040" i="44"/>
  <c r="H4041" i="44"/>
  <c r="H4042" i="44"/>
  <c r="H4043" i="44"/>
  <c r="H4044" i="44"/>
  <c r="H4045" i="44"/>
  <c r="H4046" i="44"/>
  <c r="H4047" i="44"/>
  <c r="H4048" i="44"/>
  <c r="H4049" i="44"/>
  <c r="H4050" i="44"/>
  <c r="H4051" i="44"/>
  <c r="H4052" i="44"/>
  <c r="H4053" i="44"/>
  <c r="H4054" i="44"/>
  <c r="H4055" i="44"/>
  <c r="H4056" i="44"/>
  <c r="H4057" i="44"/>
  <c r="H4058" i="44"/>
  <c r="H4059" i="44"/>
  <c r="H4060" i="44"/>
  <c r="H4061" i="44"/>
  <c r="H4062" i="44"/>
  <c r="H4063" i="44"/>
  <c r="H4064" i="44"/>
  <c r="H4065" i="44"/>
  <c r="H4066" i="44"/>
  <c r="H4067" i="44"/>
  <c r="H4068" i="44"/>
  <c r="H4069" i="44"/>
  <c r="H4070" i="44"/>
  <c r="H4071" i="44"/>
  <c r="H4072" i="44"/>
  <c r="H4073" i="44"/>
  <c r="H4074" i="44"/>
  <c r="H4075" i="44"/>
  <c r="H4076" i="44"/>
  <c r="H4077" i="44"/>
  <c r="H4078" i="44"/>
  <c r="H4079" i="44"/>
  <c r="H4080" i="44"/>
  <c r="H4081" i="44"/>
  <c r="H4082" i="44"/>
  <c r="H4083" i="44"/>
  <c r="H4084" i="44"/>
  <c r="H4085" i="44"/>
  <c r="H4086" i="44"/>
  <c r="H4087" i="44"/>
  <c r="H4088" i="44"/>
  <c r="H4089" i="44"/>
  <c r="H4090" i="44"/>
  <c r="H4091" i="44"/>
  <c r="H4092" i="44"/>
  <c r="H4093" i="44"/>
  <c r="H4094" i="44"/>
  <c r="H4095" i="44"/>
  <c r="H4096" i="44"/>
  <c r="H4097" i="44"/>
  <c r="H4098" i="44"/>
  <c r="H4099" i="44"/>
  <c r="H4100" i="44"/>
  <c r="H4101" i="44"/>
  <c r="H4102" i="44"/>
  <c r="H4103" i="44"/>
  <c r="H4104" i="44"/>
  <c r="H4105" i="44"/>
  <c r="H4106" i="44"/>
  <c r="H4107" i="44"/>
  <c r="H4108" i="44"/>
  <c r="H4109" i="44"/>
  <c r="H4110" i="44"/>
  <c r="H4111" i="44"/>
  <c r="H4112" i="44"/>
  <c r="H4113" i="44"/>
  <c r="H4114" i="44"/>
  <c r="H4115" i="44"/>
  <c r="H4116" i="44"/>
  <c r="H4117" i="44"/>
  <c r="H4118" i="44"/>
  <c r="H4119" i="44"/>
  <c r="H4120" i="44"/>
  <c r="H4121" i="44"/>
  <c r="H4122" i="44"/>
  <c r="H4123" i="44"/>
  <c r="H4124" i="44"/>
  <c r="H4125" i="44"/>
  <c r="H4126" i="44"/>
  <c r="H4127" i="44"/>
  <c r="H4128" i="44"/>
  <c r="H4129" i="44"/>
  <c r="H4130" i="44"/>
  <c r="H4131" i="44"/>
  <c r="H4132" i="44"/>
  <c r="H4133" i="44"/>
  <c r="H4134" i="44"/>
  <c r="H4135" i="44"/>
  <c r="H4136" i="44"/>
  <c r="H4137" i="44"/>
  <c r="H4138" i="44"/>
  <c r="H4139" i="44"/>
  <c r="H4140" i="44"/>
  <c r="H4141" i="44"/>
  <c r="H4142" i="44"/>
  <c r="H4143" i="44"/>
  <c r="H4144" i="44"/>
  <c r="H4145" i="44"/>
  <c r="H4146" i="44"/>
  <c r="H4147" i="44"/>
  <c r="H4148" i="44"/>
  <c r="H4149" i="44"/>
  <c r="H4150" i="44"/>
  <c r="H4151" i="44"/>
  <c r="H4152" i="44"/>
  <c r="H4153" i="44"/>
  <c r="H4154" i="44"/>
  <c r="H4155" i="44"/>
  <c r="H4156" i="44"/>
  <c r="H4157" i="44"/>
  <c r="H4158" i="44"/>
  <c r="H4159" i="44"/>
  <c r="H4160" i="44"/>
  <c r="H4161" i="44"/>
  <c r="H4162" i="44"/>
  <c r="H4163" i="44"/>
  <c r="H4164" i="44"/>
  <c r="H4165" i="44"/>
  <c r="H4166" i="44"/>
  <c r="H4167" i="44"/>
  <c r="H4168" i="44"/>
  <c r="H4169" i="44"/>
  <c r="H4170" i="44"/>
  <c r="H4171" i="44"/>
  <c r="H4172" i="44"/>
  <c r="H4173" i="44"/>
  <c r="H4174" i="44"/>
  <c r="H4175" i="44"/>
  <c r="H4176" i="44"/>
  <c r="H4177" i="44"/>
  <c r="H4178" i="44"/>
  <c r="H4179" i="44"/>
  <c r="H4180" i="44"/>
  <c r="H4181" i="44"/>
  <c r="H4182" i="44"/>
  <c r="H4183" i="44"/>
  <c r="H4184" i="44"/>
  <c r="H4185" i="44"/>
  <c r="H4186" i="44"/>
  <c r="H4187" i="44"/>
  <c r="H4188" i="44"/>
  <c r="H4189" i="44"/>
  <c r="H4190" i="44"/>
  <c r="H4191" i="44"/>
  <c r="H4192" i="44"/>
  <c r="H4193" i="44"/>
  <c r="H4194" i="44"/>
  <c r="H4195" i="44"/>
  <c r="H4196" i="44"/>
  <c r="H4197" i="44"/>
  <c r="H4198" i="44"/>
  <c r="H4199" i="44"/>
  <c r="H4200" i="44"/>
  <c r="H4201" i="44"/>
  <c r="H4202" i="44"/>
  <c r="H4203" i="44"/>
  <c r="H4204" i="44"/>
  <c r="H4205" i="44"/>
  <c r="H4206" i="44"/>
  <c r="H4207" i="44"/>
  <c r="H4208" i="44"/>
  <c r="H4209" i="44"/>
  <c r="H4210" i="44"/>
  <c r="H4211" i="44"/>
  <c r="H4212" i="44"/>
  <c r="H4213" i="44"/>
  <c r="H4214" i="44"/>
  <c r="H4215" i="44"/>
  <c r="H4216" i="44"/>
  <c r="H4217" i="44"/>
  <c r="H4218" i="44"/>
  <c r="H4219" i="44"/>
  <c r="H4220" i="44"/>
  <c r="H4221" i="44"/>
  <c r="H4222" i="44"/>
  <c r="H4223" i="44"/>
  <c r="H4224" i="44"/>
  <c r="H4225" i="44"/>
  <c r="H4226" i="44"/>
  <c r="H4227" i="44"/>
  <c r="H4228" i="44"/>
  <c r="H4229" i="44"/>
  <c r="H4230" i="44"/>
  <c r="H4231" i="44"/>
  <c r="H4232" i="44"/>
  <c r="H4233" i="44"/>
  <c r="H4234" i="44"/>
  <c r="H4235" i="44"/>
  <c r="H4236" i="44"/>
  <c r="H4237" i="44"/>
  <c r="H4238" i="44"/>
  <c r="H4239" i="44"/>
  <c r="H4240" i="44"/>
  <c r="H4241" i="44"/>
  <c r="H4242" i="44"/>
  <c r="H4243" i="44"/>
  <c r="H4244" i="44"/>
  <c r="H4245" i="44"/>
  <c r="H4246" i="44"/>
  <c r="H4247" i="44"/>
  <c r="H4248" i="44"/>
  <c r="H4249" i="44"/>
  <c r="H4250" i="44"/>
  <c r="H4251" i="44"/>
  <c r="H4252" i="44"/>
  <c r="H4253" i="44"/>
  <c r="H4254" i="44"/>
  <c r="H4255" i="44"/>
  <c r="H4256" i="44"/>
  <c r="H4257" i="44"/>
  <c r="H4258" i="44"/>
  <c r="H4259" i="44"/>
  <c r="H4260" i="44"/>
  <c r="H4261" i="44"/>
  <c r="H4262" i="44"/>
  <c r="H4263" i="44"/>
  <c r="H4264" i="44"/>
  <c r="H4265" i="44"/>
  <c r="H4266" i="44"/>
  <c r="H4267" i="44"/>
  <c r="H4268" i="44"/>
  <c r="H4269" i="44"/>
  <c r="H4270" i="44"/>
  <c r="H4271" i="44"/>
  <c r="H4272" i="44"/>
  <c r="H4273" i="44"/>
  <c r="H4274" i="44"/>
  <c r="H4275" i="44"/>
  <c r="H4276" i="44"/>
  <c r="H4277" i="44"/>
  <c r="H4278" i="44"/>
  <c r="H4279" i="44"/>
  <c r="H4280" i="44"/>
  <c r="H4281" i="44"/>
  <c r="H4282" i="44"/>
  <c r="H4283" i="44"/>
  <c r="H4284" i="44"/>
  <c r="H4285" i="44"/>
  <c r="H4286" i="44"/>
  <c r="H4287" i="44"/>
  <c r="H4288" i="44"/>
  <c r="H4289" i="44"/>
  <c r="H4290" i="44"/>
  <c r="H4291" i="44"/>
  <c r="H4292" i="44"/>
  <c r="H4293" i="44"/>
  <c r="H4294" i="44"/>
  <c r="H4295" i="44"/>
  <c r="H4296" i="44"/>
  <c r="H4297" i="44"/>
  <c r="H4298" i="44"/>
  <c r="H4299" i="44"/>
  <c r="H4300" i="44"/>
  <c r="H4301" i="44"/>
  <c r="H4302" i="44"/>
  <c r="H4303" i="44"/>
  <c r="H4304" i="44"/>
  <c r="H4305" i="44"/>
  <c r="H4306" i="44"/>
  <c r="H4307" i="44"/>
  <c r="H4308" i="44"/>
  <c r="H4309" i="44"/>
  <c r="H4310" i="44"/>
  <c r="H4311" i="44"/>
  <c r="H4312" i="44"/>
  <c r="H4313" i="44"/>
  <c r="H4314" i="44"/>
  <c r="H4315" i="44"/>
  <c r="H4316" i="44"/>
  <c r="H4317" i="44"/>
  <c r="H4318" i="44"/>
  <c r="H4319" i="44"/>
  <c r="H4320" i="44"/>
  <c r="H4321" i="44"/>
  <c r="H4322" i="44"/>
  <c r="H4323" i="44"/>
  <c r="H4324" i="44"/>
  <c r="H4325" i="44"/>
  <c r="H4326" i="44"/>
  <c r="H4327" i="44"/>
  <c r="H4328" i="44"/>
  <c r="H4329" i="44"/>
  <c r="H4330" i="44"/>
  <c r="H4331" i="44"/>
  <c r="H4332" i="44"/>
  <c r="H4333" i="44"/>
  <c r="H4334" i="44"/>
  <c r="H4335" i="44"/>
  <c r="H4336" i="44"/>
  <c r="H4337" i="44"/>
  <c r="H4338" i="44"/>
  <c r="H4339" i="44"/>
  <c r="H4340" i="44"/>
  <c r="H4341" i="44"/>
  <c r="H4342" i="44"/>
  <c r="H4343" i="44"/>
  <c r="H4344" i="44"/>
  <c r="H4345" i="44"/>
  <c r="H4346" i="44"/>
  <c r="H4347" i="44"/>
  <c r="H4348" i="44"/>
  <c r="H4349" i="44"/>
  <c r="H4350" i="44"/>
  <c r="H4351" i="44"/>
  <c r="H4352" i="44"/>
  <c r="H4353" i="44"/>
  <c r="H4354" i="44"/>
  <c r="H4355" i="44"/>
  <c r="H4356" i="44"/>
  <c r="H4357" i="44"/>
  <c r="H4358" i="44"/>
  <c r="H4359" i="44"/>
  <c r="H4360" i="44"/>
  <c r="H4361" i="44"/>
  <c r="H4362" i="44"/>
  <c r="H4363" i="44"/>
  <c r="H4364" i="44"/>
  <c r="H4365" i="44"/>
  <c r="H4366" i="44"/>
  <c r="H4367" i="44"/>
  <c r="H4368" i="44"/>
  <c r="H4369" i="44"/>
  <c r="H4370" i="44"/>
  <c r="H4371" i="44"/>
  <c r="H4372" i="44"/>
  <c r="H4373" i="44"/>
  <c r="H4374" i="44"/>
  <c r="H4375" i="44"/>
  <c r="H4376" i="44"/>
  <c r="H4377" i="44"/>
  <c r="H4378" i="44"/>
  <c r="H4379" i="44"/>
  <c r="H4380" i="44"/>
  <c r="H4381" i="44"/>
  <c r="H4382" i="44"/>
  <c r="H4383" i="44"/>
  <c r="H4384" i="44"/>
  <c r="H4385" i="44"/>
  <c r="H4386" i="44"/>
  <c r="H4387" i="44"/>
  <c r="H4388" i="44"/>
  <c r="H4389" i="44"/>
  <c r="H4390" i="44"/>
  <c r="H4391" i="44"/>
  <c r="H4392" i="44"/>
  <c r="H4393" i="44"/>
  <c r="H4394" i="44"/>
  <c r="H4395" i="44"/>
  <c r="H4396" i="44"/>
  <c r="H4397" i="44"/>
  <c r="H4398" i="44"/>
  <c r="H4399" i="44"/>
  <c r="H4400" i="44"/>
  <c r="H4401" i="44"/>
  <c r="H4402" i="44"/>
  <c r="H4403" i="44"/>
  <c r="H4404" i="44"/>
  <c r="H4405" i="44"/>
  <c r="H4406" i="44"/>
  <c r="H4407" i="44"/>
  <c r="H4408" i="44"/>
  <c r="H4409" i="44"/>
  <c r="H4410" i="44"/>
  <c r="H4411" i="44"/>
  <c r="H4412" i="44"/>
  <c r="H4413" i="44"/>
  <c r="H4414" i="44"/>
  <c r="H4415" i="44"/>
  <c r="H4416" i="44"/>
  <c r="H4417" i="44"/>
  <c r="H4418" i="44"/>
  <c r="H4419" i="44"/>
  <c r="H4420" i="44"/>
  <c r="H4421" i="44"/>
  <c r="H4422" i="44"/>
  <c r="H4423" i="44"/>
  <c r="H4424" i="44"/>
  <c r="H4425" i="44"/>
  <c r="H4426" i="44"/>
  <c r="H4427" i="44"/>
  <c r="H4428" i="44"/>
  <c r="H4429" i="44"/>
  <c r="H4430" i="44"/>
  <c r="H4431" i="44"/>
  <c r="H4432" i="44"/>
  <c r="H4433" i="44"/>
  <c r="H4434" i="44"/>
  <c r="H4435" i="44"/>
  <c r="H4436" i="44"/>
  <c r="H4437" i="44"/>
  <c r="H4438" i="44"/>
  <c r="H4439" i="44"/>
  <c r="H4440" i="44"/>
  <c r="H4441" i="44"/>
  <c r="H4442" i="44"/>
  <c r="H4443" i="44"/>
  <c r="H4444" i="44"/>
  <c r="H4445" i="44"/>
  <c r="H4446" i="44"/>
  <c r="H4447" i="44"/>
  <c r="H4448" i="44"/>
  <c r="H4449" i="44"/>
  <c r="H4450" i="44"/>
  <c r="H4451" i="44"/>
  <c r="H4452" i="44"/>
  <c r="H4453" i="44"/>
  <c r="H4454" i="44"/>
  <c r="H4455" i="44"/>
  <c r="H4456" i="44"/>
  <c r="H4457" i="44"/>
  <c r="H4458" i="44"/>
  <c r="H4459" i="44"/>
  <c r="H4460" i="44"/>
  <c r="H4461" i="44"/>
  <c r="H4462" i="44"/>
  <c r="H4463" i="44"/>
  <c r="H4464" i="44"/>
  <c r="H4465" i="44"/>
  <c r="H4466" i="44"/>
  <c r="H4467" i="44"/>
  <c r="H4468" i="44"/>
  <c r="H4469" i="44"/>
  <c r="H4470" i="44"/>
  <c r="H4471" i="44"/>
  <c r="H4472" i="44"/>
  <c r="H4473" i="44"/>
  <c r="H4474" i="44"/>
  <c r="H4475" i="44"/>
  <c r="H4476" i="44"/>
  <c r="H4477" i="44"/>
  <c r="H4478" i="44"/>
  <c r="H4479" i="44"/>
  <c r="H4480" i="44"/>
  <c r="H4481" i="44"/>
  <c r="H4482" i="44"/>
  <c r="H4483" i="44"/>
  <c r="H4484" i="44"/>
  <c r="H4485" i="44"/>
  <c r="H4486" i="44"/>
  <c r="H4487" i="44"/>
  <c r="H4488" i="44"/>
  <c r="H4489" i="44"/>
  <c r="H4490" i="44"/>
  <c r="H4491" i="44"/>
  <c r="H4492" i="44"/>
  <c r="H4493" i="44"/>
  <c r="H4494" i="44"/>
  <c r="H4495" i="44"/>
  <c r="H4496" i="44"/>
  <c r="H4497" i="44"/>
  <c r="H4498" i="44"/>
  <c r="H4499" i="44"/>
  <c r="H4500" i="44"/>
  <c r="H4501" i="44"/>
  <c r="H4502" i="44"/>
  <c r="H4503" i="44"/>
  <c r="H4504" i="44"/>
  <c r="H4505" i="44"/>
  <c r="H4506" i="44"/>
  <c r="H4507" i="44"/>
  <c r="H4508" i="44"/>
  <c r="H4509" i="44"/>
  <c r="H4510" i="44"/>
  <c r="H4511" i="44"/>
  <c r="H4512" i="44"/>
  <c r="H4513" i="44"/>
  <c r="H4514" i="44"/>
  <c r="H4515" i="44"/>
  <c r="H4516" i="44"/>
  <c r="H4517" i="44"/>
  <c r="H4518" i="44"/>
  <c r="H4519" i="44"/>
  <c r="H4520" i="44"/>
  <c r="H4521" i="44"/>
  <c r="H4522" i="44"/>
  <c r="H4523" i="44"/>
  <c r="H4524" i="44"/>
  <c r="H4525" i="44"/>
  <c r="H4526" i="44"/>
  <c r="H4527" i="44"/>
  <c r="H4528" i="44"/>
  <c r="H4529" i="44"/>
  <c r="H4530" i="44"/>
  <c r="H4531" i="44"/>
  <c r="H4532" i="44"/>
  <c r="H4533" i="44"/>
  <c r="H4534" i="44"/>
  <c r="H4535" i="44"/>
  <c r="H4536" i="44"/>
  <c r="H4537" i="44"/>
  <c r="H4538" i="44"/>
  <c r="H4539" i="44"/>
  <c r="H4540" i="44"/>
  <c r="H4541" i="44"/>
  <c r="H4542" i="44"/>
  <c r="H4543" i="44"/>
  <c r="H4544" i="44"/>
  <c r="H4545" i="44"/>
  <c r="H4546" i="44"/>
  <c r="H4547" i="44"/>
  <c r="H4548" i="44"/>
  <c r="H4549" i="44"/>
  <c r="H4550" i="44"/>
  <c r="H4551" i="44"/>
  <c r="H4552" i="44"/>
  <c r="H4553" i="44"/>
  <c r="H4554" i="44"/>
  <c r="H4555" i="44"/>
  <c r="H4556" i="44"/>
  <c r="H4557" i="44"/>
  <c r="H4558" i="44"/>
  <c r="H4559" i="44"/>
  <c r="H4560" i="44"/>
  <c r="H4561" i="44"/>
  <c r="H4562" i="44"/>
  <c r="H4563" i="44"/>
  <c r="H4564" i="44"/>
  <c r="H4565" i="44"/>
  <c r="H4566" i="44"/>
  <c r="H4567" i="44"/>
  <c r="H4568" i="44"/>
  <c r="H4569" i="44"/>
  <c r="H4570" i="44"/>
  <c r="H4571" i="44"/>
  <c r="H4572" i="44"/>
  <c r="H4573" i="44"/>
  <c r="H4574" i="44"/>
  <c r="H4575" i="44"/>
  <c r="H4576" i="44"/>
  <c r="H4577" i="44"/>
  <c r="H4578" i="44"/>
  <c r="H4579" i="44"/>
  <c r="H4580" i="44"/>
  <c r="H4581" i="44"/>
  <c r="H4582" i="44"/>
  <c r="H4583" i="44"/>
  <c r="H4584" i="44"/>
  <c r="H4585" i="44"/>
  <c r="H4586" i="44"/>
  <c r="H4587" i="44"/>
  <c r="H4588" i="44"/>
  <c r="H4589" i="44"/>
  <c r="H4590" i="44"/>
  <c r="H4591" i="44"/>
  <c r="H4592" i="44"/>
  <c r="H4593" i="44"/>
  <c r="H4594" i="44"/>
  <c r="H4595" i="44"/>
  <c r="H4596" i="44"/>
  <c r="H4597" i="44"/>
  <c r="H4598" i="44"/>
  <c r="H4599" i="44"/>
  <c r="H4600" i="44"/>
  <c r="H4601" i="44"/>
  <c r="H4602" i="44"/>
  <c r="H4603" i="44"/>
  <c r="H4604" i="44"/>
  <c r="H4605" i="44"/>
  <c r="H4606" i="44"/>
  <c r="H4607" i="44"/>
  <c r="H4608" i="44"/>
  <c r="H4609" i="44"/>
  <c r="H4610" i="44"/>
  <c r="H4611" i="44"/>
  <c r="H4612" i="44"/>
  <c r="H4613" i="44"/>
  <c r="H4614" i="44"/>
  <c r="H4615" i="44"/>
  <c r="H4616" i="44"/>
  <c r="H4617" i="44"/>
  <c r="H4618" i="44"/>
  <c r="H4619" i="44"/>
  <c r="H4620" i="44"/>
  <c r="H4621" i="44"/>
  <c r="H4622" i="44"/>
  <c r="H4623" i="44"/>
  <c r="H4624" i="44"/>
  <c r="H4625" i="44"/>
  <c r="H4626" i="44"/>
  <c r="H4627" i="44"/>
  <c r="H4628" i="44"/>
  <c r="H4629" i="44"/>
  <c r="H4630" i="44"/>
  <c r="H4631" i="44"/>
  <c r="H4632" i="44"/>
  <c r="H4633" i="44"/>
  <c r="H4634" i="44"/>
  <c r="H4635" i="44"/>
  <c r="H4636" i="44"/>
  <c r="H4637" i="44"/>
  <c r="H4638" i="44"/>
  <c r="H4639" i="44"/>
  <c r="H4640" i="44"/>
  <c r="H4641" i="44"/>
  <c r="H4642" i="44"/>
  <c r="H4643" i="44"/>
  <c r="H4644" i="44"/>
  <c r="H4645" i="44"/>
  <c r="H4646" i="44"/>
  <c r="H4647" i="44"/>
  <c r="H4648" i="44"/>
  <c r="H4649" i="44"/>
  <c r="H4650" i="44"/>
  <c r="H4651" i="44"/>
  <c r="H4652" i="44"/>
  <c r="H4653" i="44"/>
  <c r="H4654" i="44"/>
  <c r="H4655" i="44"/>
  <c r="H4656" i="44"/>
  <c r="H4657" i="44"/>
  <c r="H4658" i="44"/>
  <c r="H4659" i="44"/>
  <c r="H4660" i="44"/>
  <c r="H4661" i="44"/>
  <c r="H4662" i="44"/>
  <c r="H4663" i="44"/>
  <c r="H4664" i="44"/>
  <c r="H4665" i="44"/>
  <c r="H4666" i="44"/>
  <c r="H4667" i="44"/>
  <c r="H4668" i="44"/>
  <c r="H4669" i="44"/>
  <c r="H4670" i="44"/>
  <c r="H4671" i="44"/>
  <c r="H4672" i="44"/>
  <c r="H4673" i="44"/>
  <c r="H4674" i="44"/>
  <c r="H4675" i="44"/>
  <c r="H4676" i="44"/>
  <c r="H4677" i="44"/>
  <c r="H4678" i="44"/>
  <c r="H4679" i="44"/>
  <c r="H4680" i="44"/>
  <c r="H4681" i="44"/>
  <c r="H4682" i="44"/>
  <c r="H4683" i="44"/>
  <c r="H4684" i="44"/>
  <c r="H4685" i="44"/>
  <c r="H4686" i="44"/>
  <c r="H4687" i="44"/>
  <c r="H4688" i="44"/>
  <c r="H4689" i="44"/>
  <c r="H4690" i="44"/>
  <c r="H4691" i="44"/>
  <c r="H4692" i="44"/>
  <c r="H4693" i="44"/>
  <c r="H4694" i="44"/>
  <c r="H4695" i="44"/>
  <c r="H4696" i="44"/>
  <c r="H4697" i="44"/>
  <c r="H4698" i="44"/>
  <c r="H4699" i="44"/>
  <c r="H4700" i="44"/>
  <c r="H4701" i="44"/>
  <c r="H4702" i="44"/>
  <c r="H4703" i="44"/>
  <c r="H4704" i="44"/>
  <c r="H4705" i="44"/>
  <c r="H4706" i="44"/>
  <c r="H4707" i="44"/>
  <c r="H4708" i="44"/>
  <c r="H4709" i="44"/>
  <c r="H4710" i="44"/>
  <c r="H4711" i="44"/>
  <c r="H4712" i="44"/>
  <c r="H4713" i="44"/>
  <c r="H4714" i="44"/>
  <c r="H4715" i="44"/>
  <c r="H4716" i="44"/>
  <c r="H4717" i="44"/>
  <c r="H4718" i="44"/>
  <c r="H4719" i="44"/>
  <c r="H4720" i="44"/>
  <c r="H4721" i="44"/>
  <c r="H4722" i="44"/>
  <c r="H4723" i="44"/>
  <c r="H4724" i="44"/>
  <c r="H4725" i="44"/>
  <c r="H4726" i="44"/>
  <c r="H4727" i="44"/>
  <c r="H4728" i="44"/>
  <c r="H4729" i="44"/>
  <c r="H4730" i="44"/>
  <c r="H4731" i="44"/>
  <c r="H4732" i="44"/>
  <c r="H4733" i="44"/>
  <c r="H4734" i="44"/>
  <c r="H4735" i="44"/>
  <c r="H4736" i="44"/>
  <c r="H4737" i="44"/>
  <c r="H4738" i="44"/>
  <c r="H4739" i="44"/>
  <c r="H4740" i="44"/>
  <c r="H4741" i="44"/>
  <c r="H4742" i="44"/>
  <c r="H4743" i="44"/>
  <c r="H4744" i="44"/>
  <c r="H4745" i="44"/>
  <c r="H4746" i="44"/>
  <c r="H4747" i="44"/>
  <c r="H4748" i="44"/>
  <c r="H4749" i="44"/>
  <c r="H4750" i="44"/>
  <c r="H4751" i="44"/>
  <c r="H4752" i="44"/>
  <c r="H4753" i="44"/>
  <c r="H4754" i="44"/>
  <c r="H4755" i="44"/>
  <c r="H4756" i="44"/>
  <c r="H4757" i="44"/>
  <c r="H4758" i="44"/>
  <c r="H4759" i="44"/>
  <c r="H4760" i="44"/>
  <c r="H4761" i="44"/>
  <c r="H4762" i="44"/>
  <c r="H4763" i="44"/>
  <c r="H4764" i="44"/>
  <c r="H4765" i="44"/>
  <c r="H4766" i="44"/>
  <c r="H4767" i="44"/>
  <c r="H4768" i="44"/>
  <c r="H4769" i="44"/>
  <c r="H4770" i="44"/>
  <c r="H4771" i="44"/>
  <c r="H4772" i="44"/>
  <c r="H4773" i="44"/>
  <c r="H4774" i="44"/>
  <c r="H4775" i="44"/>
  <c r="H4776" i="44"/>
  <c r="H4777" i="44"/>
  <c r="H4778" i="44"/>
  <c r="H4779" i="44"/>
  <c r="H4780" i="44"/>
  <c r="H4781" i="44"/>
  <c r="H4782" i="44"/>
  <c r="H4783" i="44"/>
  <c r="H4784" i="44"/>
  <c r="H4785" i="44"/>
  <c r="H4786" i="44"/>
  <c r="H4787" i="44"/>
  <c r="H4788" i="44"/>
  <c r="H4789" i="44"/>
  <c r="H4790" i="44"/>
  <c r="H4791" i="44"/>
  <c r="H4792" i="44"/>
  <c r="H4793" i="44"/>
  <c r="H4794" i="44"/>
  <c r="H4795" i="44"/>
  <c r="H4796" i="44"/>
  <c r="H4797" i="44"/>
  <c r="H4798" i="44"/>
  <c r="H4799" i="44"/>
  <c r="H4800" i="44"/>
  <c r="H4801" i="44"/>
  <c r="H4802" i="44"/>
  <c r="H4803" i="44"/>
  <c r="H4804" i="44"/>
  <c r="H4805" i="44"/>
  <c r="H4806" i="44"/>
  <c r="H4807" i="44"/>
  <c r="H4808" i="44"/>
  <c r="H4809" i="44"/>
  <c r="H4810" i="44"/>
  <c r="H4811" i="44"/>
  <c r="H4812" i="44"/>
  <c r="H4813" i="44"/>
  <c r="H4814" i="44"/>
  <c r="H4815" i="44"/>
  <c r="H4816" i="44"/>
  <c r="H4817" i="44"/>
  <c r="H4818" i="44"/>
  <c r="H4819" i="44"/>
  <c r="H4820" i="44"/>
  <c r="H4821" i="44"/>
  <c r="H4822" i="44"/>
  <c r="H4823" i="44"/>
  <c r="H4824" i="44"/>
  <c r="H4825" i="44"/>
  <c r="H4826" i="44"/>
  <c r="H4827" i="44"/>
  <c r="H4828" i="44"/>
  <c r="H4829" i="44"/>
  <c r="H4830" i="44"/>
  <c r="H4831" i="44"/>
  <c r="H4832" i="44"/>
  <c r="H4833" i="44"/>
  <c r="H4834" i="44"/>
  <c r="H4835" i="44"/>
  <c r="H4836" i="44"/>
  <c r="H4837" i="44"/>
  <c r="H4838" i="44"/>
  <c r="H4839" i="44"/>
  <c r="H4840" i="44"/>
  <c r="H4841" i="44"/>
  <c r="H4842" i="44"/>
  <c r="H4843" i="44"/>
  <c r="H4844" i="44"/>
  <c r="H4845" i="44"/>
  <c r="H4846" i="44"/>
  <c r="H4847" i="44"/>
  <c r="H4848" i="44"/>
  <c r="H4849" i="44"/>
  <c r="H4850" i="44"/>
  <c r="H4851" i="44"/>
  <c r="H4852" i="44"/>
  <c r="H4853" i="44"/>
  <c r="H4854" i="44"/>
  <c r="H4855" i="44"/>
  <c r="H4856" i="44"/>
  <c r="H4857" i="44"/>
  <c r="H4858" i="44"/>
  <c r="H4859" i="44"/>
  <c r="H4860" i="44"/>
  <c r="H4861" i="44"/>
  <c r="H4862" i="44"/>
  <c r="H4863" i="44"/>
  <c r="H4864" i="44"/>
  <c r="H4865" i="44"/>
  <c r="H4866" i="44"/>
  <c r="H4867" i="44"/>
  <c r="H4868" i="44"/>
  <c r="H4869" i="44"/>
  <c r="H4870" i="44"/>
  <c r="H4871" i="44"/>
  <c r="H4872" i="44"/>
  <c r="H4873" i="44"/>
  <c r="H4874" i="44"/>
  <c r="H4875" i="44"/>
  <c r="H4876" i="44"/>
  <c r="H4877" i="44"/>
  <c r="H4878" i="44"/>
  <c r="H4879" i="44"/>
  <c r="H4880" i="44"/>
  <c r="H4881" i="44"/>
  <c r="H4882" i="44"/>
  <c r="H4883" i="44"/>
  <c r="H4884" i="44"/>
  <c r="H4885" i="44"/>
  <c r="H4886" i="44"/>
  <c r="H4887" i="44"/>
  <c r="H4888" i="44"/>
  <c r="H4889" i="44"/>
  <c r="H4890" i="44"/>
  <c r="H4891" i="44"/>
  <c r="H4892" i="44"/>
  <c r="H4893" i="44"/>
  <c r="H4894" i="44"/>
  <c r="H4895" i="44"/>
  <c r="H4896" i="44"/>
  <c r="H4897" i="44"/>
  <c r="H4898" i="44"/>
  <c r="H4899" i="44"/>
  <c r="H4900" i="44"/>
  <c r="H4901" i="44"/>
  <c r="H4902" i="44"/>
  <c r="H4903" i="44"/>
  <c r="H4904" i="44"/>
  <c r="H4905" i="44"/>
  <c r="H4906" i="44"/>
  <c r="H4907" i="44"/>
  <c r="H4908" i="44"/>
  <c r="H4909" i="44"/>
  <c r="H4910" i="44"/>
  <c r="H4911" i="44"/>
  <c r="H4912" i="44"/>
  <c r="H4913" i="44"/>
  <c r="H4914" i="44"/>
  <c r="H4915" i="44"/>
  <c r="H4916" i="44"/>
  <c r="H4917" i="44"/>
  <c r="H4918" i="44"/>
  <c r="H4919" i="44"/>
  <c r="H4920" i="44"/>
  <c r="H4921" i="44"/>
  <c r="H4922" i="44"/>
  <c r="H4923" i="44"/>
  <c r="H4924" i="44"/>
  <c r="H4925" i="44"/>
  <c r="H4926" i="44"/>
  <c r="H4927" i="44"/>
  <c r="H4928" i="44"/>
  <c r="H4929" i="44"/>
  <c r="H4930" i="44"/>
  <c r="H4931" i="44"/>
  <c r="H4932" i="44"/>
  <c r="H4933" i="44"/>
  <c r="H4934" i="44"/>
  <c r="H4935" i="44"/>
  <c r="H4936" i="44"/>
  <c r="H4937" i="44"/>
  <c r="H4938" i="44"/>
  <c r="H4939" i="44"/>
  <c r="H4940" i="44"/>
  <c r="H4941" i="44"/>
  <c r="H4942" i="44"/>
  <c r="H4943" i="44"/>
  <c r="H4944" i="44"/>
  <c r="H4945" i="44"/>
  <c r="H4946" i="44"/>
  <c r="H4947" i="44"/>
  <c r="H4948" i="44"/>
  <c r="H4949" i="44"/>
  <c r="H4950" i="44"/>
  <c r="H4951" i="44"/>
  <c r="H4952" i="44"/>
  <c r="H4953" i="44"/>
  <c r="H4954" i="44"/>
  <c r="H4955" i="44"/>
  <c r="H4956" i="44"/>
  <c r="H4957" i="44"/>
  <c r="H4958" i="44"/>
  <c r="H4959" i="44"/>
  <c r="H4960" i="44"/>
  <c r="H4961" i="44"/>
  <c r="H4962" i="44"/>
  <c r="H4963" i="44"/>
  <c r="H4964" i="44"/>
  <c r="H4965" i="44"/>
  <c r="H4966" i="44"/>
  <c r="H4967" i="44"/>
  <c r="H4968" i="44"/>
  <c r="H4969" i="44"/>
  <c r="H4970" i="44"/>
  <c r="H4971" i="44"/>
  <c r="H4972" i="44"/>
  <c r="H4973" i="44"/>
  <c r="H4974" i="44"/>
  <c r="H4975" i="44"/>
  <c r="H4976" i="44"/>
  <c r="H4977" i="44"/>
  <c r="H4978" i="44"/>
  <c r="H4979" i="44"/>
  <c r="H4980" i="44"/>
  <c r="H4981" i="44"/>
  <c r="H4982" i="44"/>
  <c r="H4983" i="44"/>
  <c r="H4984" i="44"/>
  <c r="H4985" i="44"/>
  <c r="H4986" i="44"/>
  <c r="H4987" i="44"/>
  <c r="H4988" i="44"/>
  <c r="H4989" i="44"/>
  <c r="H4990" i="44"/>
  <c r="H4991" i="44"/>
  <c r="H4992" i="44"/>
  <c r="H4993" i="44"/>
  <c r="H4994" i="44"/>
  <c r="H4995" i="44"/>
  <c r="H4996" i="44"/>
  <c r="H4997" i="44"/>
  <c r="H4998" i="44"/>
  <c r="H4999" i="44"/>
  <c r="H5000" i="44"/>
  <c r="H2" i="44"/>
  <c r="H3" i="43"/>
  <c r="H258" i="43"/>
  <c r="H392" i="43"/>
  <c r="H430" i="43"/>
  <c r="H470" i="43"/>
  <c r="H544" i="43"/>
  <c r="H620" i="43"/>
  <c r="H658" i="43"/>
  <c r="H696" i="43"/>
  <c r="H734" i="43"/>
  <c r="H770" i="43"/>
  <c r="H800" i="43"/>
  <c r="H828" i="43"/>
  <c r="H856" i="43"/>
  <c r="H934" i="43"/>
  <c r="H954" i="43"/>
  <c r="H992" i="43"/>
  <c r="H1010" i="43"/>
  <c r="H1030" i="43"/>
  <c r="H1048" i="43"/>
  <c r="H1068" i="43"/>
  <c r="H1088" i="43"/>
  <c r="H1144" i="43"/>
  <c r="H1162" i="43"/>
  <c r="H1218" i="43"/>
  <c r="H1258" i="43"/>
  <c r="H1296" i="43"/>
  <c r="H1409" i="43"/>
  <c r="H1917" i="43"/>
  <c r="H2621" i="43"/>
  <c r="H2785" i="43"/>
  <c r="H3011" i="43"/>
  <c r="H3097" i="43"/>
  <c r="H3267" i="43"/>
  <c r="H3531" i="43"/>
  <c r="H3563" i="43"/>
  <c r="H3595" i="43"/>
  <c r="H3627" i="43"/>
  <c r="H3659" i="43"/>
  <c r="H3691" i="43"/>
  <c r="H3723" i="43"/>
  <c r="H3755" i="43"/>
  <c r="H3787" i="43"/>
  <c r="H3819" i="43"/>
  <c r="H3851" i="43"/>
  <c r="H3883" i="43"/>
  <c r="H3915" i="43"/>
  <c r="H3947" i="43"/>
  <c r="H3979" i="43"/>
  <c r="H4011" i="43"/>
  <c r="H4043" i="43"/>
  <c r="H4075" i="43"/>
  <c r="H4107" i="43"/>
  <c r="H4139" i="43"/>
  <c r="H4171" i="43"/>
  <c r="H4203" i="43"/>
  <c r="H4235" i="43"/>
  <c r="H4267" i="43"/>
  <c r="H4299" i="43"/>
  <c r="H4331" i="43"/>
  <c r="H4363" i="43"/>
  <c r="H4395" i="43"/>
  <c r="H4419" i="43"/>
  <c r="H4435" i="43"/>
  <c r="H4451" i="43"/>
  <c r="H4467" i="43"/>
  <c r="H4483" i="43"/>
  <c r="H4499" i="43"/>
  <c r="H4515" i="43"/>
  <c r="H4531" i="43"/>
  <c r="H4547" i="43"/>
  <c r="H4563" i="43"/>
  <c r="H4579" i="43"/>
  <c r="H4595" i="43"/>
  <c r="H4611" i="43"/>
  <c r="H4627" i="43"/>
  <c r="H4643" i="43"/>
  <c r="H4655" i="43"/>
  <c r="H4667" i="43"/>
  <c r="H4677" i="43"/>
  <c r="H4687" i="43"/>
  <c r="H4699" i="43"/>
  <c r="H4709" i="43"/>
  <c r="H4719" i="43"/>
  <c r="H4731" i="43"/>
  <c r="H4741" i="43"/>
  <c r="H4751" i="43"/>
  <c r="H4763" i="43"/>
  <c r="H4773" i="43"/>
  <c r="H4783" i="43"/>
  <c r="H4795" i="43"/>
  <c r="H4805" i="43"/>
  <c r="H4815" i="43"/>
  <c r="H4827" i="43"/>
  <c r="H4837" i="43"/>
  <c r="H4847" i="43"/>
  <c r="H4857" i="43"/>
  <c r="H4865" i="43"/>
  <c r="H4873" i="43"/>
  <c r="H4881" i="43"/>
  <c r="H4889" i="43"/>
  <c r="H4897" i="43"/>
  <c r="H4905" i="43"/>
  <c r="H4913" i="43"/>
  <c r="H4921" i="43"/>
  <c r="H4929" i="43"/>
  <c r="H4937" i="43"/>
  <c r="H4945" i="43"/>
  <c r="H4953" i="43"/>
  <c r="H4961" i="43"/>
  <c r="H4969" i="43"/>
  <c r="H4977" i="43"/>
  <c r="H4985" i="43"/>
  <c r="H4993" i="43"/>
  <c r="H2" i="43"/>
  <c r="G3" i="43"/>
  <c r="G4" i="43"/>
  <c r="H4" i="43" s="1"/>
  <c r="G5" i="43"/>
  <c r="H5" i="43" s="1"/>
  <c r="G6" i="43"/>
  <c r="H6" i="43" s="1"/>
  <c r="G7" i="43"/>
  <c r="H7" i="43" s="1"/>
  <c r="G8" i="43"/>
  <c r="H8" i="43" s="1"/>
  <c r="G9" i="43"/>
  <c r="H9" i="43" s="1"/>
  <c r="G10" i="43"/>
  <c r="H10" i="43" s="1"/>
  <c r="G11" i="43"/>
  <c r="H11" i="43" s="1"/>
  <c r="G12" i="43"/>
  <c r="H12" i="43" s="1"/>
  <c r="G13" i="43"/>
  <c r="H13" i="43" s="1"/>
  <c r="G14" i="43"/>
  <c r="H14" i="43" s="1"/>
  <c r="G15" i="43"/>
  <c r="H15" i="43" s="1"/>
  <c r="G16" i="43"/>
  <c r="H16" i="43" s="1"/>
  <c r="G17" i="43"/>
  <c r="H17" i="43" s="1"/>
  <c r="G18" i="43"/>
  <c r="H18" i="43" s="1"/>
  <c r="G19" i="43"/>
  <c r="H19" i="43" s="1"/>
  <c r="G20" i="43"/>
  <c r="H20" i="43" s="1"/>
  <c r="G21" i="43"/>
  <c r="H21" i="43" s="1"/>
  <c r="G22" i="43"/>
  <c r="H22" i="43" s="1"/>
  <c r="G23" i="43"/>
  <c r="H23" i="43" s="1"/>
  <c r="G24" i="43"/>
  <c r="H24" i="43" s="1"/>
  <c r="G25" i="43"/>
  <c r="H25" i="43" s="1"/>
  <c r="G26" i="43"/>
  <c r="H26" i="43" s="1"/>
  <c r="G27" i="43"/>
  <c r="H27" i="43" s="1"/>
  <c r="G28" i="43"/>
  <c r="H28" i="43" s="1"/>
  <c r="G29" i="43"/>
  <c r="H29" i="43" s="1"/>
  <c r="G30" i="43"/>
  <c r="H30" i="43" s="1"/>
  <c r="G31" i="43"/>
  <c r="H31" i="43" s="1"/>
  <c r="G32" i="43"/>
  <c r="H32" i="43" s="1"/>
  <c r="G33" i="43"/>
  <c r="H33" i="43" s="1"/>
  <c r="G34" i="43"/>
  <c r="H34" i="43" s="1"/>
  <c r="G35" i="43"/>
  <c r="H35" i="43" s="1"/>
  <c r="G36" i="43"/>
  <c r="H36" i="43" s="1"/>
  <c r="G37" i="43"/>
  <c r="H37" i="43" s="1"/>
  <c r="G38" i="43"/>
  <c r="H38" i="43" s="1"/>
  <c r="G39" i="43"/>
  <c r="H39" i="43" s="1"/>
  <c r="G40" i="43"/>
  <c r="H40" i="43" s="1"/>
  <c r="G41" i="43"/>
  <c r="H41" i="43" s="1"/>
  <c r="G42" i="43"/>
  <c r="H42" i="43" s="1"/>
  <c r="G43" i="43"/>
  <c r="H43" i="43" s="1"/>
  <c r="G44" i="43"/>
  <c r="H44" i="43" s="1"/>
  <c r="G45" i="43"/>
  <c r="H45" i="43" s="1"/>
  <c r="G46" i="43"/>
  <c r="H46" i="43" s="1"/>
  <c r="G47" i="43"/>
  <c r="H47" i="43" s="1"/>
  <c r="G48" i="43"/>
  <c r="H48" i="43" s="1"/>
  <c r="G49" i="43"/>
  <c r="H49" i="43" s="1"/>
  <c r="G50" i="43"/>
  <c r="H50" i="43" s="1"/>
  <c r="G51" i="43"/>
  <c r="H51" i="43" s="1"/>
  <c r="G52" i="43"/>
  <c r="H52" i="43" s="1"/>
  <c r="G53" i="43"/>
  <c r="H53" i="43" s="1"/>
  <c r="G54" i="43"/>
  <c r="H54" i="43" s="1"/>
  <c r="G55" i="43"/>
  <c r="H55" i="43" s="1"/>
  <c r="G56" i="43"/>
  <c r="H56" i="43" s="1"/>
  <c r="G57" i="43"/>
  <c r="H57" i="43" s="1"/>
  <c r="G58" i="43"/>
  <c r="H58" i="43" s="1"/>
  <c r="G59" i="43"/>
  <c r="H59" i="43" s="1"/>
  <c r="G60" i="43"/>
  <c r="H60" i="43" s="1"/>
  <c r="G61" i="43"/>
  <c r="H61" i="43" s="1"/>
  <c r="G62" i="43"/>
  <c r="H62" i="43" s="1"/>
  <c r="G63" i="43"/>
  <c r="H63" i="43" s="1"/>
  <c r="G64" i="43"/>
  <c r="H64" i="43" s="1"/>
  <c r="G65" i="43"/>
  <c r="H65" i="43" s="1"/>
  <c r="G66" i="43"/>
  <c r="H66" i="43" s="1"/>
  <c r="G67" i="43"/>
  <c r="H67" i="43" s="1"/>
  <c r="G68" i="43"/>
  <c r="H68" i="43" s="1"/>
  <c r="G69" i="43"/>
  <c r="H69" i="43" s="1"/>
  <c r="G70" i="43"/>
  <c r="H70" i="43" s="1"/>
  <c r="G71" i="43"/>
  <c r="H71" i="43" s="1"/>
  <c r="G72" i="43"/>
  <c r="H72" i="43" s="1"/>
  <c r="G73" i="43"/>
  <c r="H73" i="43" s="1"/>
  <c r="G74" i="43"/>
  <c r="H74" i="43" s="1"/>
  <c r="G75" i="43"/>
  <c r="H75" i="43" s="1"/>
  <c r="G76" i="43"/>
  <c r="H76" i="43" s="1"/>
  <c r="G77" i="43"/>
  <c r="H77" i="43" s="1"/>
  <c r="G78" i="43"/>
  <c r="H78" i="43" s="1"/>
  <c r="G79" i="43"/>
  <c r="H79" i="43" s="1"/>
  <c r="G80" i="43"/>
  <c r="H80" i="43" s="1"/>
  <c r="G81" i="43"/>
  <c r="H81" i="43" s="1"/>
  <c r="G82" i="43"/>
  <c r="H82" i="43" s="1"/>
  <c r="G83" i="43"/>
  <c r="H83" i="43" s="1"/>
  <c r="G84" i="43"/>
  <c r="H84" i="43" s="1"/>
  <c r="G85" i="43"/>
  <c r="H85" i="43" s="1"/>
  <c r="G86" i="43"/>
  <c r="H86" i="43" s="1"/>
  <c r="G87" i="43"/>
  <c r="H87" i="43" s="1"/>
  <c r="G88" i="43"/>
  <c r="H88" i="43" s="1"/>
  <c r="G89" i="43"/>
  <c r="H89" i="43" s="1"/>
  <c r="G90" i="43"/>
  <c r="H90" i="43" s="1"/>
  <c r="G91" i="43"/>
  <c r="H91" i="43" s="1"/>
  <c r="G92" i="43"/>
  <c r="H92" i="43" s="1"/>
  <c r="G93" i="43"/>
  <c r="H93" i="43" s="1"/>
  <c r="G94" i="43"/>
  <c r="H94" i="43" s="1"/>
  <c r="G95" i="43"/>
  <c r="H95" i="43" s="1"/>
  <c r="G96" i="43"/>
  <c r="H96" i="43" s="1"/>
  <c r="G97" i="43"/>
  <c r="H97" i="43" s="1"/>
  <c r="G98" i="43"/>
  <c r="H98" i="43" s="1"/>
  <c r="G99" i="43"/>
  <c r="H99" i="43" s="1"/>
  <c r="G100" i="43"/>
  <c r="H100" i="43" s="1"/>
  <c r="G101" i="43"/>
  <c r="H101" i="43" s="1"/>
  <c r="G102" i="43"/>
  <c r="H102" i="43" s="1"/>
  <c r="G103" i="43"/>
  <c r="H103" i="43" s="1"/>
  <c r="G104" i="43"/>
  <c r="H104" i="43" s="1"/>
  <c r="G105" i="43"/>
  <c r="H105" i="43" s="1"/>
  <c r="G106" i="43"/>
  <c r="H106" i="43" s="1"/>
  <c r="G107" i="43"/>
  <c r="H107" i="43" s="1"/>
  <c r="G108" i="43"/>
  <c r="H108" i="43" s="1"/>
  <c r="G109" i="43"/>
  <c r="H109" i="43" s="1"/>
  <c r="G110" i="43"/>
  <c r="H110" i="43" s="1"/>
  <c r="G111" i="43"/>
  <c r="H111" i="43" s="1"/>
  <c r="G112" i="43"/>
  <c r="H112" i="43" s="1"/>
  <c r="G113" i="43"/>
  <c r="H113" i="43" s="1"/>
  <c r="G114" i="43"/>
  <c r="H114" i="43" s="1"/>
  <c r="G115" i="43"/>
  <c r="H115" i="43" s="1"/>
  <c r="G116" i="43"/>
  <c r="H116" i="43" s="1"/>
  <c r="G117" i="43"/>
  <c r="H117" i="43" s="1"/>
  <c r="G118" i="43"/>
  <c r="H118" i="43" s="1"/>
  <c r="G119" i="43"/>
  <c r="H119" i="43" s="1"/>
  <c r="G120" i="43"/>
  <c r="H120" i="43" s="1"/>
  <c r="G121" i="43"/>
  <c r="H121" i="43" s="1"/>
  <c r="G122" i="43"/>
  <c r="H122" i="43" s="1"/>
  <c r="G123" i="43"/>
  <c r="H123" i="43" s="1"/>
  <c r="G124" i="43"/>
  <c r="H124" i="43" s="1"/>
  <c r="G125" i="43"/>
  <c r="H125" i="43" s="1"/>
  <c r="G126" i="43"/>
  <c r="H126" i="43" s="1"/>
  <c r="G127" i="43"/>
  <c r="H127" i="43" s="1"/>
  <c r="G128" i="43"/>
  <c r="H128" i="43" s="1"/>
  <c r="G129" i="43"/>
  <c r="H129" i="43" s="1"/>
  <c r="G130" i="43"/>
  <c r="H130" i="43" s="1"/>
  <c r="G131" i="43"/>
  <c r="H131" i="43" s="1"/>
  <c r="G132" i="43"/>
  <c r="H132" i="43" s="1"/>
  <c r="G133" i="43"/>
  <c r="H133" i="43" s="1"/>
  <c r="G134" i="43"/>
  <c r="H134" i="43" s="1"/>
  <c r="G135" i="43"/>
  <c r="H135" i="43" s="1"/>
  <c r="G136" i="43"/>
  <c r="H136" i="43" s="1"/>
  <c r="G137" i="43"/>
  <c r="H137" i="43" s="1"/>
  <c r="G138" i="43"/>
  <c r="H138" i="43" s="1"/>
  <c r="G139" i="43"/>
  <c r="H139" i="43" s="1"/>
  <c r="G140" i="43"/>
  <c r="H140" i="43" s="1"/>
  <c r="G141" i="43"/>
  <c r="H141" i="43" s="1"/>
  <c r="G142" i="43"/>
  <c r="H142" i="43" s="1"/>
  <c r="G143" i="43"/>
  <c r="H143" i="43" s="1"/>
  <c r="G144" i="43"/>
  <c r="H144" i="43" s="1"/>
  <c r="G145" i="43"/>
  <c r="H145" i="43" s="1"/>
  <c r="G146" i="43"/>
  <c r="H146" i="43" s="1"/>
  <c r="G147" i="43"/>
  <c r="H147" i="43" s="1"/>
  <c r="G148" i="43"/>
  <c r="H148" i="43" s="1"/>
  <c r="G149" i="43"/>
  <c r="H149" i="43" s="1"/>
  <c r="G150" i="43"/>
  <c r="H150" i="43" s="1"/>
  <c r="G151" i="43"/>
  <c r="H151" i="43" s="1"/>
  <c r="G152" i="43"/>
  <c r="H152" i="43" s="1"/>
  <c r="G153" i="43"/>
  <c r="H153" i="43" s="1"/>
  <c r="G154" i="43"/>
  <c r="H154" i="43" s="1"/>
  <c r="G155" i="43"/>
  <c r="H155" i="43" s="1"/>
  <c r="G156" i="43"/>
  <c r="H156" i="43" s="1"/>
  <c r="G157" i="43"/>
  <c r="H157" i="43" s="1"/>
  <c r="G158" i="43"/>
  <c r="H158" i="43" s="1"/>
  <c r="G159" i="43"/>
  <c r="H159" i="43" s="1"/>
  <c r="G160" i="43"/>
  <c r="H160" i="43" s="1"/>
  <c r="G161" i="43"/>
  <c r="H161" i="43" s="1"/>
  <c r="G162" i="43"/>
  <c r="H162" i="43" s="1"/>
  <c r="G163" i="43"/>
  <c r="H163" i="43" s="1"/>
  <c r="G164" i="43"/>
  <c r="H164" i="43" s="1"/>
  <c r="G165" i="43"/>
  <c r="H165" i="43" s="1"/>
  <c r="G166" i="43"/>
  <c r="H166" i="43" s="1"/>
  <c r="G167" i="43"/>
  <c r="H167" i="43" s="1"/>
  <c r="G168" i="43"/>
  <c r="H168" i="43" s="1"/>
  <c r="G169" i="43"/>
  <c r="H169" i="43" s="1"/>
  <c r="G170" i="43"/>
  <c r="H170" i="43" s="1"/>
  <c r="G171" i="43"/>
  <c r="H171" i="43" s="1"/>
  <c r="G172" i="43"/>
  <c r="H172" i="43" s="1"/>
  <c r="G173" i="43"/>
  <c r="H173" i="43" s="1"/>
  <c r="G174" i="43"/>
  <c r="H174" i="43" s="1"/>
  <c r="G175" i="43"/>
  <c r="H175" i="43" s="1"/>
  <c r="G176" i="43"/>
  <c r="H176" i="43" s="1"/>
  <c r="G177" i="43"/>
  <c r="H177" i="43" s="1"/>
  <c r="G178" i="43"/>
  <c r="H178" i="43" s="1"/>
  <c r="G179" i="43"/>
  <c r="H179" i="43" s="1"/>
  <c r="G180" i="43"/>
  <c r="H180" i="43" s="1"/>
  <c r="G181" i="43"/>
  <c r="H181" i="43" s="1"/>
  <c r="G182" i="43"/>
  <c r="H182" i="43" s="1"/>
  <c r="G183" i="43"/>
  <c r="H183" i="43" s="1"/>
  <c r="G184" i="43"/>
  <c r="H184" i="43" s="1"/>
  <c r="G185" i="43"/>
  <c r="H185" i="43" s="1"/>
  <c r="G186" i="43"/>
  <c r="H186" i="43" s="1"/>
  <c r="G187" i="43"/>
  <c r="H187" i="43" s="1"/>
  <c r="G188" i="43"/>
  <c r="H188" i="43" s="1"/>
  <c r="G189" i="43"/>
  <c r="H189" i="43" s="1"/>
  <c r="G190" i="43"/>
  <c r="H190" i="43" s="1"/>
  <c r="G191" i="43"/>
  <c r="H191" i="43" s="1"/>
  <c r="G192" i="43"/>
  <c r="H192" i="43" s="1"/>
  <c r="G193" i="43"/>
  <c r="H193" i="43" s="1"/>
  <c r="G194" i="43"/>
  <c r="H194" i="43" s="1"/>
  <c r="G195" i="43"/>
  <c r="H195" i="43" s="1"/>
  <c r="G196" i="43"/>
  <c r="H196" i="43" s="1"/>
  <c r="G197" i="43"/>
  <c r="H197" i="43" s="1"/>
  <c r="G198" i="43"/>
  <c r="H198" i="43" s="1"/>
  <c r="G199" i="43"/>
  <c r="H199" i="43" s="1"/>
  <c r="G200" i="43"/>
  <c r="H200" i="43" s="1"/>
  <c r="G201" i="43"/>
  <c r="H201" i="43" s="1"/>
  <c r="G202" i="43"/>
  <c r="H202" i="43" s="1"/>
  <c r="G203" i="43"/>
  <c r="H203" i="43" s="1"/>
  <c r="G204" i="43"/>
  <c r="H204" i="43" s="1"/>
  <c r="G205" i="43"/>
  <c r="H205" i="43" s="1"/>
  <c r="G206" i="43"/>
  <c r="H206" i="43" s="1"/>
  <c r="G207" i="43"/>
  <c r="H207" i="43" s="1"/>
  <c r="G208" i="43"/>
  <c r="H208" i="43" s="1"/>
  <c r="G209" i="43"/>
  <c r="H209" i="43" s="1"/>
  <c r="G210" i="43"/>
  <c r="H210" i="43" s="1"/>
  <c r="G211" i="43"/>
  <c r="H211" i="43" s="1"/>
  <c r="G212" i="43"/>
  <c r="H212" i="43" s="1"/>
  <c r="G213" i="43"/>
  <c r="H213" i="43" s="1"/>
  <c r="G214" i="43"/>
  <c r="H214" i="43" s="1"/>
  <c r="G215" i="43"/>
  <c r="H215" i="43" s="1"/>
  <c r="G216" i="43"/>
  <c r="H216" i="43" s="1"/>
  <c r="G217" i="43"/>
  <c r="H217" i="43" s="1"/>
  <c r="G218" i="43"/>
  <c r="H218" i="43" s="1"/>
  <c r="G219" i="43"/>
  <c r="H219" i="43" s="1"/>
  <c r="G220" i="43"/>
  <c r="H220" i="43" s="1"/>
  <c r="G221" i="43"/>
  <c r="H221" i="43" s="1"/>
  <c r="G222" i="43"/>
  <c r="H222" i="43" s="1"/>
  <c r="G223" i="43"/>
  <c r="H223" i="43" s="1"/>
  <c r="G224" i="43"/>
  <c r="H224" i="43" s="1"/>
  <c r="G225" i="43"/>
  <c r="H225" i="43" s="1"/>
  <c r="G226" i="43"/>
  <c r="H226" i="43" s="1"/>
  <c r="G227" i="43"/>
  <c r="H227" i="43" s="1"/>
  <c r="G228" i="43"/>
  <c r="H228" i="43" s="1"/>
  <c r="G229" i="43"/>
  <c r="H229" i="43" s="1"/>
  <c r="G230" i="43"/>
  <c r="H230" i="43" s="1"/>
  <c r="G231" i="43"/>
  <c r="H231" i="43" s="1"/>
  <c r="G232" i="43"/>
  <c r="H232" i="43" s="1"/>
  <c r="G233" i="43"/>
  <c r="H233" i="43" s="1"/>
  <c r="G234" i="43"/>
  <c r="H234" i="43" s="1"/>
  <c r="G235" i="43"/>
  <c r="H235" i="43" s="1"/>
  <c r="G236" i="43"/>
  <c r="H236" i="43" s="1"/>
  <c r="G237" i="43"/>
  <c r="H237" i="43" s="1"/>
  <c r="G238" i="43"/>
  <c r="H238" i="43" s="1"/>
  <c r="G239" i="43"/>
  <c r="H239" i="43" s="1"/>
  <c r="G240" i="43"/>
  <c r="H240" i="43" s="1"/>
  <c r="G241" i="43"/>
  <c r="H241" i="43" s="1"/>
  <c r="G242" i="43"/>
  <c r="H242" i="43" s="1"/>
  <c r="G243" i="43"/>
  <c r="H243" i="43" s="1"/>
  <c r="G244" i="43"/>
  <c r="H244" i="43" s="1"/>
  <c r="G245" i="43"/>
  <c r="H245" i="43" s="1"/>
  <c r="G246" i="43"/>
  <c r="H246" i="43" s="1"/>
  <c r="G247" i="43"/>
  <c r="H247" i="43" s="1"/>
  <c r="G248" i="43"/>
  <c r="H248" i="43" s="1"/>
  <c r="G249" i="43"/>
  <c r="H249" i="43" s="1"/>
  <c r="G250" i="43"/>
  <c r="H250" i="43" s="1"/>
  <c r="G251" i="43"/>
  <c r="H251" i="43" s="1"/>
  <c r="G252" i="43"/>
  <c r="H252" i="43" s="1"/>
  <c r="G253" i="43"/>
  <c r="H253" i="43" s="1"/>
  <c r="G254" i="43"/>
  <c r="H254" i="43" s="1"/>
  <c r="G255" i="43"/>
  <c r="H255" i="43" s="1"/>
  <c r="G256" i="43"/>
  <c r="H256" i="43" s="1"/>
  <c r="G257" i="43"/>
  <c r="H257" i="43" s="1"/>
  <c r="G258" i="43"/>
  <c r="G259" i="43"/>
  <c r="H259" i="43" s="1"/>
  <c r="G260" i="43"/>
  <c r="H260" i="43" s="1"/>
  <c r="G261" i="43"/>
  <c r="H261" i="43" s="1"/>
  <c r="G262" i="43"/>
  <c r="H262" i="43" s="1"/>
  <c r="G263" i="43"/>
  <c r="H263" i="43" s="1"/>
  <c r="G264" i="43"/>
  <c r="H264" i="43" s="1"/>
  <c r="G265" i="43"/>
  <c r="H265" i="43" s="1"/>
  <c r="G266" i="43"/>
  <c r="H266" i="43" s="1"/>
  <c r="G267" i="43"/>
  <c r="H267" i="43" s="1"/>
  <c r="G268" i="43"/>
  <c r="H268" i="43" s="1"/>
  <c r="G269" i="43"/>
  <c r="H269" i="43" s="1"/>
  <c r="G270" i="43"/>
  <c r="H270" i="43" s="1"/>
  <c r="G271" i="43"/>
  <c r="H271" i="43" s="1"/>
  <c r="G272" i="43"/>
  <c r="H272" i="43" s="1"/>
  <c r="G273" i="43"/>
  <c r="H273" i="43" s="1"/>
  <c r="G274" i="43"/>
  <c r="H274" i="43" s="1"/>
  <c r="G275" i="43"/>
  <c r="H275" i="43" s="1"/>
  <c r="G276" i="43"/>
  <c r="H276" i="43" s="1"/>
  <c r="G277" i="43"/>
  <c r="H277" i="43" s="1"/>
  <c r="G278" i="43"/>
  <c r="H278" i="43" s="1"/>
  <c r="G279" i="43"/>
  <c r="H279" i="43" s="1"/>
  <c r="G280" i="43"/>
  <c r="H280" i="43" s="1"/>
  <c r="G281" i="43"/>
  <c r="H281" i="43" s="1"/>
  <c r="G282" i="43"/>
  <c r="H282" i="43" s="1"/>
  <c r="G283" i="43"/>
  <c r="H283" i="43" s="1"/>
  <c r="G284" i="43"/>
  <c r="H284" i="43" s="1"/>
  <c r="G285" i="43"/>
  <c r="H285" i="43" s="1"/>
  <c r="G286" i="43"/>
  <c r="H286" i="43" s="1"/>
  <c r="G287" i="43"/>
  <c r="H287" i="43" s="1"/>
  <c r="G288" i="43"/>
  <c r="H288" i="43" s="1"/>
  <c r="G289" i="43"/>
  <c r="H289" i="43" s="1"/>
  <c r="G290" i="43"/>
  <c r="H290" i="43" s="1"/>
  <c r="G291" i="43"/>
  <c r="H291" i="43" s="1"/>
  <c r="G292" i="43"/>
  <c r="H292" i="43" s="1"/>
  <c r="G293" i="43"/>
  <c r="H293" i="43" s="1"/>
  <c r="G294" i="43"/>
  <c r="H294" i="43" s="1"/>
  <c r="G295" i="43"/>
  <c r="H295" i="43" s="1"/>
  <c r="G296" i="43"/>
  <c r="H296" i="43" s="1"/>
  <c r="G297" i="43"/>
  <c r="H297" i="43" s="1"/>
  <c r="G298" i="43"/>
  <c r="H298" i="43" s="1"/>
  <c r="G299" i="43"/>
  <c r="H299" i="43" s="1"/>
  <c r="G300" i="43"/>
  <c r="H300" i="43" s="1"/>
  <c r="G301" i="43"/>
  <c r="H301" i="43" s="1"/>
  <c r="G302" i="43"/>
  <c r="H302" i="43" s="1"/>
  <c r="G303" i="43"/>
  <c r="H303" i="43" s="1"/>
  <c r="G304" i="43"/>
  <c r="H304" i="43" s="1"/>
  <c r="G305" i="43"/>
  <c r="H305" i="43" s="1"/>
  <c r="G306" i="43"/>
  <c r="H306" i="43" s="1"/>
  <c r="G307" i="43"/>
  <c r="H307" i="43" s="1"/>
  <c r="G308" i="43"/>
  <c r="H308" i="43" s="1"/>
  <c r="G309" i="43"/>
  <c r="H309" i="43" s="1"/>
  <c r="G310" i="43"/>
  <c r="H310" i="43" s="1"/>
  <c r="G311" i="43"/>
  <c r="H311" i="43" s="1"/>
  <c r="G312" i="43"/>
  <c r="H312" i="43" s="1"/>
  <c r="G313" i="43"/>
  <c r="H313" i="43" s="1"/>
  <c r="G314" i="43"/>
  <c r="H314" i="43" s="1"/>
  <c r="G315" i="43"/>
  <c r="H315" i="43" s="1"/>
  <c r="G316" i="43"/>
  <c r="H316" i="43" s="1"/>
  <c r="G317" i="43"/>
  <c r="H317" i="43" s="1"/>
  <c r="G318" i="43"/>
  <c r="H318" i="43" s="1"/>
  <c r="G319" i="43"/>
  <c r="H319" i="43" s="1"/>
  <c r="G320" i="43"/>
  <c r="H320" i="43" s="1"/>
  <c r="G321" i="43"/>
  <c r="H321" i="43" s="1"/>
  <c r="G322" i="43"/>
  <c r="H322" i="43" s="1"/>
  <c r="G323" i="43"/>
  <c r="H323" i="43" s="1"/>
  <c r="G324" i="43"/>
  <c r="H324" i="43" s="1"/>
  <c r="G325" i="43"/>
  <c r="H325" i="43" s="1"/>
  <c r="G326" i="43"/>
  <c r="H326" i="43" s="1"/>
  <c r="G327" i="43"/>
  <c r="H327" i="43" s="1"/>
  <c r="G328" i="43"/>
  <c r="H328" i="43" s="1"/>
  <c r="G329" i="43"/>
  <c r="H329" i="43" s="1"/>
  <c r="G330" i="43"/>
  <c r="H330" i="43" s="1"/>
  <c r="G331" i="43"/>
  <c r="H331" i="43" s="1"/>
  <c r="G332" i="43"/>
  <c r="H332" i="43" s="1"/>
  <c r="G333" i="43"/>
  <c r="H333" i="43" s="1"/>
  <c r="G334" i="43"/>
  <c r="H334" i="43" s="1"/>
  <c r="G335" i="43"/>
  <c r="H335" i="43" s="1"/>
  <c r="G336" i="43"/>
  <c r="H336" i="43" s="1"/>
  <c r="G337" i="43"/>
  <c r="H337" i="43" s="1"/>
  <c r="G338" i="43"/>
  <c r="H338" i="43" s="1"/>
  <c r="G339" i="43"/>
  <c r="H339" i="43" s="1"/>
  <c r="G340" i="43"/>
  <c r="H340" i="43" s="1"/>
  <c r="G341" i="43"/>
  <c r="H341" i="43" s="1"/>
  <c r="G342" i="43"/>
  <c r="H342" i="43" s="1"/>
  <c r="G343" i="43"/>
  <c r="H343" i="43" s="1"/>
  <c r="G344" i="43"/>
  <c r="H344" i="43" s="1"/>
  <c r="G345" i="43"/>
  <c r="H345" i="43" s="1"/>
  <c r="G346" i="43"/>
  <c r="H346" i="43" s="1"/>
  <c r="G347" i="43"/>
  <c r="H347" i="43" s="1"/>
  <c r="G348" i="43"/>
  <c r="H348" i="43" s="1"/>
  <c r="G349" i="43"/>
  <c r="H349" i="43" s="1"/>
  <c r="G350" i="43"/>
  <c r="H350" i="43" s="1"/>
  <c r="G351" i="43"/>
  <c r="H351" i="43" s="1"/>
  <c r="G352" i="43"/>
  <c r="H352" i="43" s="1"/>
  <c r="G353" i="43"/>
  <c r="H353" i="43" s="1"/>
  <c r="G354" i="43"/>
  <c r="H354" i="43" s="1"/>
  <c r="G355" i="43"/>
  <c r="H355" i="43" s="1"/>
  <c r="G356" i="43"/>
  <c r="H356" i="43" s="1"/>
  <c r="G357" i="43"/>
  <c r="H357" i="43" s="1"/>
  <c r="G358" i="43"/>
  <c r="H358" i="43" s="1"/>
  <c r="G359" i="43"/>
  <c r="H359" i="43" s="1"/>
  <c r="G360" i="43"/>
  <c r="H360" i="43" s="1"/>
  <c r="G361" i="43"/>
  <c r="H361" i="43" s="1"/>
  <c r="G362" i="43"/>
  <c r="H362" i="43" s="1"/>
  <c r="G363" i="43"/>
  <c r="H363" i="43" s="1"/>
  <c r="G364" i="43"/>
  <c r="H364" i="43" s="1"/>
  <c r="G365" i="43"/>
  <c r="H365" i="43" s="1"/>
  <c r="G366" i="43"/>
  <c r="H366" i="43" s="1"/>
  <c r="G367" i="43"/>
  <c r="H367" i="43" s="1"/>
  <c r="G368" i="43"/>
  <c r="H368" i="43" s="1"/>
  <c r="G369" i="43"/>
  <c r="H369" i="43" s="1"/>
  <c r="G370" i="43"/>
  <c r="H370" i="43" s="1"/>
  <c r="G371" i="43"/>
  <c r="H371" i="43" s="1"/>
  <c r="G372" i="43"/>
  <c r="H372" i="43" s="1"/>
  <c r="G373" i="43"/>
  <c r="H373" i="43" s="1"/>
  <c r="G374" i="43"/>
  <c r="H374" i="43" s="1"/>
  <c r="G375" i="43"/>
  <c r="H375" i="43" s="1"/>
  <c r="G376" i="43"/>
  <c r="H376" i="43" s="1"/>
  <c r="G377" i="43"/>
  <c r="H377" i="43" s="1"/>
  <c r="G378" i="43"/>
  <c r="H378" i="43" s="1"/>
  <c r="G379" i="43"/>
  <c r="H379" i="43" s="1"/>
  <c r="G380" i="43"/>
  <c r="H380" i="43" s="1"/>
  <c r="G381" i="43"/>
  <c r="H381" i="43" s="1"/>
  <c r="G382" i="43"/>
  <c r="H382" i="43" s="1"/>
  <c r="G383" i="43"/>
  <c r="H383" i="43" s="1"/>
  <c r="G384" i="43"/>
  <c r="H384" i="43" s="1"/>
  <c r="G385" i="43"/>
  <c r="H385" i="43" s="1"/>
  <c r="G386" i="43"/>
  <c r="H386" i="43" s="1"/>
  <c r="G387" i="43"/>
  <c r="H387" i="43" s="1"/>
  <c r="G388" i="43"/>
  <c r="H388" i="43" s="1"/>
  <c r="G389" i="43"/>
  <c r="H389" i="43" s="1"/>
  <c r="G390" i="43"/>
  <c r="H390" i="43" s="1"/>
  <c r="G391" i="43"/>
  <c r="H391" i="43" s="1"/>
  <c r="G392" i="43"/>
  <c r="G393" i="43"/>
  <c r="H393" i="43" s="1"/>
  <c r="G394" i="43"/>
  <c r="H394" i="43" s="1"/>
  <c r="G395" i="43"/>
  <c r="H395" i="43" s="1"/>
  <c r="G396" i="43"/>
  <c r="H396" i="43" s="1"/>
  <c r="G397" i="43"/>
  <c r="H397" i="43" s="1"/>
  <c r="G398" i="43"/>
  <c r="H398" i="43" s="1"/>
  <c r="G399" i="43"/>
  <c r="H399" i="43" s="1"/>
  <c r="G400" i="43"/>
  <c r="H400" i="43" s="1"/>
  <c r="G401" i="43"/>
  <c r="H401" i="43" s="1"/>
  <c r="G402" i="43"/>
  <c r="H402" i="43" s="1"/>
  <c r="G403" i="43"/>
  <c r="H403" i="43" s="1"/>
  <c r="G404" i="43"/>
  <c r="H404" i="43" s="1"/>
  <c r="G405" i="43"/>
  <c r="H405" i="43" s="1"/>
  <c r="G406" i="43"/>
  <c r="H406" i="43" s="1"/>
  <c r="G407" i="43"/>
  <c r="H407" i="43" s="1"/>
  <c r="G408" i="43"/>
  <c r="H408" i="43" s="1"/>
  <c r="G409" i="43"/>
  <c r="H409" i="43" s="1"/>
  <c r="G410" i="43"/>
  <c r="H410" i="43" s="1"/>
  <c r="G411" i="43"/>
  <c r="H411" i="43" s="1"/>
  <c r="G412" i="43"/>
  <c r="H412" i="43" s="1"/>
  <c r="G413" i="43"/>
  <c r="H413" i="43" s="1"/>
  <c r="G414" i="43"/>
  <c r="H414" i="43" s="1"/>
  <c r="G415" i="43"/>
  <c r="H415" i="43" s="1"/>
  <c r="G416" i="43"/>
  <c r="H416" i="43" s="1"/>
  <c r="G417" i="43"/>
  <c r="H417" i="43" s="1"/>
  <c r="G418" i="43"/>
  <c r="H418" i="43" s="1"/>
  <c r="G419" i="43"/>
  <c r="H419" i="43" s="1"/>
  <c r="G420" i="43"/>
  <c r="H420" i="43" s="1"/>
  <c r="G421" i="43"/>
  <c r="H421" i="43" s="1"/>
  <c r="G422" i="43"/>
  <c r="H422" i="43" s="1"/>
  <c r="G423" i="43"/>
  <c r="H423" i="43" s="1"/>
  <c r="G424" i="43"/>
  <c r="H424" i="43" s="1"/>
  <c r="G425" i="43"/>
  <c r="H425" i="43" s="1"/>
  <c r="G426" i="43"/>
  <c r="H426" i="43" s="1"/>
  <c r="G427" i="43"/>
  <c r="H427" i="43" s="1"/>
  <c r="G428" i="43"/>
  <c r="H428" i="43" s="1"/>
  <c r="G429" i="43"/>
  <c r="H429" i="43" s="1"/>
  <c r="G430" i="43"/>
  <c r="G431" i="43"/>
  <c r="H431" i="43" s="1"/>
  <c r="G432" i="43"/>
  <c r="H432" i="43" s="1"/>
  <c r="G433" i="43"/>
  <c r="H433" i="43" s="1"/>
  <c r="G434" i="43"/>
  <c r="H434" i="43" s="1"/>
  <c r="G435" i="43"/>
  <c r="H435" i="43" s="1"/>
  <c r="G436" i="43"/>
  <c r="H436" i="43" s="1"/>
  <c r="G437" i="43"/>
  <c r="H437" i="43" s="1"/>
  <c r="G438" i="43"/>
  <c r="H438" i="43" s="1"/>
  <c r="G439" i="43"/>
  <c r="H439" i="43" s="1"/>
  <c r="G440" i="43"/>
  <c r="H440" i="43" s="1"/>
  <c r="G441" i="43"/>
  <c r="H441" i="43" s="1"/>
  <c r="G442" i="43"/>
  <c r="H442" i="43" s="1"/>
  <c r="G443" i="43"/>
  <c r="H443" i="43" s="1"/>
  <c r="G444" i="43"/>
  <c r="H444" i="43" s="1"/>
  <c r="G445" i="43"/>
  <c r="H445" i="43" s="1"/>
  <c r="G446" i="43"/>
  <c r="H446" i="43" s="1"/>
  <c r="G447" i="43"/>
  <c r="H447" i="43" s="1"/>
  <c r="G448" i="43"/>
  <c r="H448" i="43" s="1"/>
  <c r="G449" i="43"/>
  <c r="H449" i="43" s="1"/>
  <c r="G450" i="43"/>
  <c r="H450" i="43" s="1"/>
  <c r="G451" i="43"/>
  <c r="H451" i="43" s="1"/>
  <c r="G452" i="43"/>
  <c r="H452" i="43" s="1"/>
  <c r="G453" i="43"/>
  <c r="H453" i="43" s="1"/>
  <c r="G454" i="43"/>
  <c r="H454" i="43" s="1"/>
  <c r="G455" i="43"/>
  <c r="H455" i="43" s="1"/>
  <c r="G456" i="43"/>
  <c r="H456" i="43" s="1"/>
  <c r="G457" i="43"/>
  <c r="H457" i="43" s="1"/>
  <c r="G458" i="43"/>
  <c r="H458" i="43" s="1"/>
  <c r="G459" i="43"/>
  <c r="H459" i="43" s="1"/>
  <c r="G460" i="43"/>
  <c r="H460" i="43" s="1"/>
  <c r="G461" i="43"/>
  <c r="H461" i="43" s="1"/>
  <c r="G462" i="43"/>
  <c r="H462" i="43" s="1"/>
  <c r="G463" i="43"/>
  <c r="H463" i="43" s="1"/>
  <c r="G464" i="43"/>
  <c r="H464" i="43" s="1"/>
  <c r="G465" i="43"/>
  <c r="H465" i="43" s="1"/>
  <c r="G466" i="43"/>
  <c r="H466" i="43" s="1"/>
  <c r="G467" i="43"/>
  <c r="H467" i="43" s="1"/>
  <c r="G468" i="43"/>
  <c r="H468" i="43" s="1"/>
  <c r="G469" i="43"/>
  <c r="H469" i="43" s="1"/>
  <c r="G470" i="43"/>
  <c r="G471" i="43"/>
  <c r="H471" i="43" s="1"/>
  <c r="G472" i="43"/>
  <c r="H472" i="43" s="1"/>
  <c r="G473" i="43"/>
  <c r="H473" i="43" s="1"/>
  <c r="G474" i="43"/>
  <c r="H474" i="43" s="1"/>
  <c r="G475" i="43"/>
  <c r="H475" i="43" s="1"/>
  <c r="G476" i="43"/>
  <c r="H476" i="43" s="1"/>
  <c r="G477" i="43"/>
  <c r="H477" i="43" s="1"/>
  <c r="G478" i="43"/>
  <c r="H478" i="43" s="1"/>
  <c r="G479" i="43"/>
  <c r="H479" i="43" s="1"/>
  <c r="G480" i="43"/>
  <c r="H480" i="43" s="1"/>
  <c r="G481" i="43"/>
  <c r="H481" i="43" s="1"/>
  <c r="G482" i="43"/>
  <c r="H482" i="43" s="1"/>
  <c r="G483" i="43"/>
  <c r="H483" i="43" s="1"/>
  <c r="G484" i="43"/>
  <c r="H484" i="43" s="1"/>
  <c r="G485" i="43"/>
  <c r="H485" i="43" s="1"/>
  <c r="G486" i="43"/>
  <c r="H486" i="43" s="1"/>
  <c r="G487" i="43"/>
  <c r="H487" i="43" s="1"/>
  <c r="G488" i="43"/>
  <c r="H488" i="43" s="1"/>
  <c r="G489" i="43"/>
  <c r="H489" i="43" s="1"/>
  <c r="G490" i="43"/>
  <c r="H490" i="43" s="1"/>
  <c r="G491" i="43"/>
  <c r="H491" i="43" s="1"/>
  <c r="G492" i="43"/>
  <c r="H492" i="43" s="1"/>
  <c r="G493" i="43"/>
  <c r="H493" i="43" s="1"/>
  <c r="G494" i="43"/>
  <c r="H494" i="43" s="1"/>
  <c r="G495" i="43"/>
  <c r="H495" i="43" s="1"/>
  <c r="G496" i="43"/>
  <c r="H496" i="43" s="1"/>
  <c r="G497" i="43"/>
  <c r="H497" i="43" s="1"/>
  <c r="G498" i="43"/>
  <c r="H498" i="43" s="1"/>
  <c r="G499" i="43"/>
  <c r="H499" i="43" s="1"/>
  <c r="G500" i="43"/>
  <c r="H500" i="43" s="1"/>
  <c r="G501" i="43"/>
  <c r="H501" i="43" s="1"/>
  <c r="G502" i="43"/>
  <c r="H502" i="43" s="1"/>
  <c r="G503" i="43"/>
  <c r="H503" i="43" s="1"/>
  <c r="G504" i="43"/>
  <c r="H504" i="43" s="1"/>
  <c r="G505" i="43"/>
  <c r="H505" i="43" s="1"/>
  <c r="G506" i="43"/>
  <c r="H506" i="43" s="1"/>
  <c r="G507" i="43"/>
  <c r="H507" i="43" s="1"/>
  <c r="G508" i="43"/>
  <c r="H508" i="43" s="1"/>
  <c r="G509" i="43"/>
  <c r="H509" i="43" s="1"/>
  <c r="G510" i="43"/>
  <c r="H510" i="43" s="1"/>
  <c r="G511" i="43"/>
  <c r="H511" i="43" s="1"/>
  <c r="G512" i="43"/>
  <c r="H512" i="43" s="1"/>
  <c r="G513" i="43"/>
  <c r="H513" i="43" s="1"/>
  <c r="G514" i="43"/>
  <c r="H514" i="43" s="1"/>
  <c r="G515" i="43"/>
  <c r="H515" i="43" s="1"/>
  <c r="G516" i="43"/>
  <c r="H516" i="43" s="1"/>
  <c r="G517" i="43"/>
  <c r="H517" i="43" s="1"/>
  <c r="G518" i="43"/>
  <c r="H518" i="43" s="1"/>
  <c r="G519" i="43"/>
  <c r="H519" i="43" s="1"/>
  <c r="G520" i="43"/>
  <c r="H520" i="43" s="1"/>
  <c r="G521" i="43"/>
  <c r="H521" i="43" s="1"/>
  <c r="G522" i="43"/>
  <c r="H522" i="43" s="1"/>
  <c r="G523" i="43"/>
  <c r="H523" i="43" s="1"/>
  <c r="G524" i="43"/>
  <c r="H524" i="43" s="1"/>
  <c r="G525" i="43"/>
  <c r="H525" i="43" s="1"/>
  <c r="G526" i="43"/>
  <c r="H526" i="43" s="1"/>
  <c r="G527" i="43"/>
  <c r="H527" i="43" s="1"/>
  <c r="G528" i="43"/>
  <c r="H528" i="43" s="1"/>
  <c r="G529" i="43"/>
  <c r="H529" i="43" s="1"/>
  <c r="G530" i="43"/>
  <c r="H530" i="43" s="1"/>
  <c r="G531" i="43"/>
  <c r="H531" i="43" s="1"/>
  <c r="G532" i="43"/>
  <c r="H532" i="43" s="1"/>
  <c r="G533" i="43"/>
  <c r="H533" i="43" s="1"/>
  <c r="G534" i="43"/>
  <c r="H534" i="43" s="1"/>
  <c r="G535" i="43"/>
  <c r="H535" i="43" s="1"/>
  <c r="G536" i="43"/>
  <c r="H536" i="43" s="1"/>
  <c r="G537" i="43"/>
  <c r="H537" i="43" s="1"/>
  <c r="G538" i="43"/>
  <c r="H538" i="43" s="1"/>
  <c r="G539" i="43"/>
  <c r="H539" i="43" s="1"/>
  <c r="G540" i="43"/>
  <c r="H540" i="43" s="1"/>
  <c r="G541" i="43"/>
  <c r="H541" i="43" s="1"/>
  <c r="G542" i="43"/>
  <c r="H542" i="43" s="1"/>
  <c r="G543" i="43"/>
  <c r="H543" i="43" s="1"/>
  <c r="G544" i="43"/>
  <c r="G545" i="43"/>
  <c r="H545" i="43" s="1"/>
  <c r="G546" i="43"/>
  <c r="H546" i="43" s="1"/>
  <c r="G547" i="43"/>
  <c r="H547" i="43" s="1"/>
  <c r="G548" i="43"/>
  <c r="H548" i="43" s="1"/>
  <c r="G549" i="43"/>
  <c r="H549" i="43" s="1"/>
  <c r="G550" i="43"/>
  <c r="H550" i="43" s="1"/>
  <c r="G551" i="43"/>
  <c r="H551" i="43" s="1"/>
  <c r="G552" i="43"/>
  <c r="H552" i="43" s="1"/>
  <c r="G553" i="43"/>
  <c r="H553" i="43" s="1"/>
  <c r="G554" i="43"/>
  <c r="H554" i="43" s="1"/>
  <c r="G555" i="43"/>
  <c r="H555" i="43" s="1"/>
  <c r="G556" i="43"/>
  <c r="H556" i="43" s="1"/>
  <c r="G557" i="43"/>
  <c r="H557" i="43" s="1"/>
  <c r="G558" i="43"/>
  <c r="H558" i="43" s="1"/>
  <c r="G559" i="43"/>
  <c r="H559" i="43" s="1"/>
  <c r="G560" i="43"/>
  <c r="H560" i="43" s="1"/>
  <c r="G561" i="43"/>
  <c r="H561" i="43" s="1"/>
  <c r="G562" i="43"/>
  <c r="H562" i="43" s="1"/>
  <c r="G563" i="43"/>
  <c r="H563" i="43" s="1"/>
  <c r="G564" i="43"/>
  <c r="H564" i="43" s="1"/>
  <c r="G565" i="43"/>
  <c r="H565" i="43" s="1"/>
  <c r="G566" i="43"/>
  <c r="H566" i="43" s="1"/>
  <c r="G567" i="43"/>
  <c r="H567" i="43" s="1"/>
  <c r="G568" i="43"/>
  <c r="H568" i="43" s="1"/>
  <c r="G569" i="43"/>
  <c r="H569" i="43" s="1"/>
  <c r="G570" i="43"/>
  <c r="H570" i="43" s="1"/>
  <c r="G571" i="43"/>
  <c r="H571" i="43" s="1"/>
  <c r="G572" i="43"/>
  <c r="H572" i="43" s="1"/>
  <c r="G573" i="43"/>
  <c r="H573" i="43" s="1"/>
  <c r="G574" i="43"/>
  <c r="H574" i="43" s="1"/>
  <c r="G575" i="43"/>
  <c r="H575" i="43" s="1"/>
  <c r="G576" i="43"/>
  <c r="H576" i="43" s="1"/>
  <c r="G577" i="43"/>
  <c r="H577" i="43" s="1"/>
  <c r="G578" i="43"/>
  <c r="H578" i="43" s="1"/>
  <c r="G579" i="43"/>
  <c r="H579" i="43" s="1"/>
  <c r="G580" i="43"/>
  <c r="H580" i="43" s="1"/>
  <c r="G581" i="43"/>
  <c r="H581" i="43" s="1"/>
  <c r="G582" i="43"/>
  <c r="H582" i="43" s="1"/>
  <c r="G583" i="43"/>
  <c r="H583" i="43" s="1"/>
  <c r="G584" i="43"/>
  <c r="H584" i="43" s="1"/>
  <c r="G585" i="43"/>
  <c r="H585" i="43" s="1"/>
  <c r="G586" i="43"/>
  <c r="H586" i="43" s="1"/>
  <c r="G587" i="43"/>
  <c r="H587" i="43" s="1"/>
  <c r="G588" i="43"/>
  <c r="H588" i="43" s="1"/>
  <c r="G589" i="43"/>
  <c r="H589" i="43" s="1"/>
  <c r="G590" i="43"/>
  <c r="H590" i="43" s="1"/>
  <c r="G591" i="43"/>
  <c r="H591" i="43" s="1"/>
  <c r="G592" i="43"/>
  <c r="H592" i="43" s="1"/>
  <c r="G593" i="43"/>
  <c r="H593" i="43" s="1"/>
  <c r="G594" i="43"/>
  <c r="H594" i="43" s="1"/>
  <c r="G595" i="43"/>
  <c r="H595" i="43" s="1"/>
  <c r="G596" i="43"/>
  <c r="H596" i="43" s="1"/>
  <c r="G597" i="43"/>
  <c r="H597" i="43" s="1"/>
  <c r="G598" i="43"/>
  <c r="H598" i="43" s="1"/>
  <c r="G599" i="43"/>
  <c r="H599" i="43" s="1"/>
  <c r="G600" i="43"/>
  <c r="H600" i="43" s="1"/>
  <c r="G601" i="43"/>
  <c r="H601" i="43" s="1"/>
  <c r="G602" i="43"/>
  <c r="H602" i="43" s="1"/>
  <c r="G603" i="43"/>
  <c r="H603" i="43" s="1"/>
  <c r="G604" i="43"/>
  <c r="H604" i="43" s="1"/>
  <c r="G605" i="43"/>
  <c r="H605" i="43" s="1"/>
  <c r="G606" i="43"/>
  <c r="H606" i="43" s="1"/>
  <c r="G607" i="43"/>
  <c r="H607" i="43" s="1"/>
  <c r="G608" i="43"/>
  <c r="H608" i="43" s="1"/>
  <c r="G609" i="43"/>
  <c r="H609" i="43" s="1"/>
  <c r="G610" i="43"/>
  <c r="H610" i="43" s="1"/>
  <c r="G611" i="43"/>
  <c r="H611" i="43" s="1"/>
  <c r="G612" i="43"/>
  <c r="H612" i="43" s="1"/>
  <c r="G613" i="43"/>
  <c r="H613" i="43" s="1"/>
  <c r="G614" i="43"/>
  <c r="H614" i="43" s="1"/>
  <c r="G615" i="43"/>
  <c r="H615" i="43" s="1"/>
  <c r="G616" i="43"/>
  <c r="H616" i="43" s="1"/>
  <c r="G617" i="43"/>
  <c r="H617" i="43" s="1"/>
  <c r="G618" i="43"/>
  <c r="H618" i="43" s="1"/>
  <c r="G619" i="43"/>
  <c r="H619" i="43" s="1"/>
  <c r="G620" i="43"/>
  <c r="G621" i="43"/>
  <c r="H621" i="43" s="1"/>
  <c r="G622" i="43"/>
  <c r="H622" i="43" s="1"/>
  <c r="G623" i="43"/>
  <c r="H623" i="43" s="1"/>
  <c r="G624" i="43"/>
  <c r="H624" i="43" s="1"/>
  <c r="G625" i="43"/>
  <c r="H625" i="43" s="1"/>
  <c r="G626" i="43"/>
  <c r="H626" i="43" s="1"/>
  <c r="G627" i="43"/>
  <c r="H627" i="43" s="1"/>
  <c r="G628" i="43"/>
  <c r="H628" i="43" s="1"/>
  <c r="G629" i="43"/>
  <c r="H629" i="43" s="1"/>
  <c r="G630" i="43"/>
  <c r="H630" i="43" s="1"/>
  <c r="G631" i="43"/>
  <c r="H631" i="43" s="1"/>
  <c r="G632" i="43"/>
  <c r="H632" i="43" s="1"/>
  <c r="G633" i="43"/>
  <c r="H633" i="43" s="1"/>
  <c r="G634" i="43"/>
  <c r="H634" i="43" s="1"/>
  <c r="G635" i="43"/>
  <c r="H635" i="43" s="1"/>
  <c r="G636" i="43"/>
  <c r="H636" i="43" s="1"/>
  <c r="G637" i="43"/>
  <c r="H637" i="43" s="1"/>
  <c r="G638" i="43"/>
  <c r="H638" i="43" s="1"/>
  <c r="G639" i="43"/>
  <c r="H639" i="43" s="1"/>
  <c r="G640" i="43"/>
  <c r="H640" i="43" s="1"/>
  <c r="G641" i="43"/>
  <c r="H641" i="43" s="1"/>
  <c r="G642" i="43"/>
  <c r="H642" i="43" s="1"/>
  <c r="G643" i="43"/>
  <c r="H643" i="43" s="1"/>
  <c r="G644" i="43"/>
  <c r="H644" i="43" s="1"/>
  <c r="G645" i="43"/>
  <c r="H645" i="43" s="1"/>
  <c r="G646" i="43"/>
  <c r="H646" i="43" s="1"/>
  <c r="G647" i="43"/>
  <c r="H647" i="43" s="1"/>
  <c r="G648" i="43"/>
  <c r="H648" i="43" s="1"/>
  <c r="G649" i="43"/>
  <c r="H649" i="43" s="1"/>
  <c r="G650" i="43"/>
  <c r="H650" i="43" s="1"/>
  <c r="G651" i="43"/>
  <c r="H651" i="43" s="1"/>
  <c r="G652" i="43"/>
  <c r="H652" i="43" s="1"/>
  <c r="G653" i="43"/>
  <c r="H653" i="43" s="1"/>
  <c r="G654" i="43"/>
  <c r="H654" i="43" s="1"/>
  <c r="G655" i="43"/>
  <c r="H655" i="43" s="1"/>
  <c r="G656" i="43"/>
  <c r="H656" i="43" s="1"/>
  <c r="G657" i="43"/>
  <c r="H657" i="43" s="1"/>
  <c r="G658" i="43"/>
  <c r="G659" i="43"/>
  <c r="H659" i="43" s="1"/>
  <c r="G660" i="43"/>
  <c r="H660" i="43" s="1"/>
  <c r="G661" i="43"/>
  <c r="H661" i="43" s="1"/>
  <c r="G662" i="43"/>
  <c r="H662" i="43" s="1"/>
  <c r="G663" i="43"/>
  <c r="H663" i="43" s="1"/>
  <c r="G664" i="43"/>
  <c r="H664" i="43" s="1"/>
  <c r="G665" i="43"/>
  <c r="H665" i="43" s="1"/>
  <c r="G666" i="43"/>
  <c r="H666" i="43" s="1"/>
  <c r="G667" i="43"/>
  <c r="H667" i="43" s="1"/>
  <c r="G668" i="43"/>
  <c r="H668" i="43" s="1"/>
  <c r="G669" i="43"/>
  <c r="H669" i="43" s="1"/>
  <c r="G670" i="43"/>
  <c r="H670" i="43" s="1"/>
  <c r="G671" i="43"/>
  <c r="H671" i="43" s="1"/>
  <c r="G672" i="43"/>
  <c r="H672" i="43" s="1"/>
  <c r="G673" i="43"/>
  <c r="H673" i="43" s="1"/>
  <c r="G674" i="43"/>
  <c r="H674" i="43" s="1"/>
  <c r="G675" i="43"/>
  <c r="H675" i="43" s="1"/>
  <c r="G676" i="43"/>
  <c r="H676" i="43" s="1"/>
  <c r="G677" i="43"/>
  <c r="H677" i="43" s="1"/>
  <c r="G678" i="43"/>
  <c r="H678" i="43" s="1"/>
  <c r="G679" i="43"/>
  <c r="H679" i="43" s="1"/>
  <c r="G680" i="43"/>
  <c r="H680" i="43" s="1"/>
  <c r="G681" i="43"/>
  <c r="H681" i="43" s="1"/>
  <c r="G682" i="43"/>
  <c r="H682" i="43" s="1"/>
  <c r="G683" i="43"/>
  <c r="H683" i="43" s="1"/>
  <c r="G684" i="43"/>
  <c r="H684" i="43" s="1"/>
  <c r="G685" i="43"/>
  <c r="H685" i="43" s="1"/>
  <c r="G686" i="43"/>
  <c r="H686" i="43" s="1"/>
  <c r="G687" i="43"/>
  <c r="H687" i="43" s="1"/>
  <c r="G688" i="43"/>
  <c r="H688" i="43" s="1"/>
  <c r="G689" i="43"/>
  <c r="H689" i="43" s="1"/>
  <c r="G690" i="43"/>
  <c r="H690" i="43" s="1"/>
  <c r="G691" i="43"/>
  <c r="H691" i="43" s="1"/>
  <c r="G692" i="43"/>
  <c r="H692" i="43" s="1"/>
  <c r="G693" i="43"/>
  <c r="H693" i="43" s="1"/>
  <c r="G694" i="43"/>
  <c r="H694" i="43" s="1"/>
  <c r="G695" i="43"/>
  <c r="H695" i="43" s="1"/>
  <c r="G696" i="43"/>
  <c r="G697" i="43"/>
  <c r="H697" i="43" s="1"/>
  <c r="G698" i="43"/>
  <c r="H698" i="43" s="1"/>
  <c r="G699" i="43"/>
  <c r="H699" i="43" s="1"/>
  <c r="G700" i="43"/>
  <c r="H700" i="43" s="1"/>
  <c r="G701" i="43"/>
  <c r="H701" i="43" s="1"/>
  <c r="G702" i="43"/>
  <c r="H702" i="43" s="1"/>
  <c r="G703" i="43"/>
  <c r="H703" i="43" s="1"/>
  <c r="G704" i="43"/>
  <c r="H704" i="43" s="1"/>
  <c r="G705" i="43"/>
  <c r="H705" i="43" s="1"/>
  <c r="G706" i="43"/>
  <c r="H706" i="43" s="1"/>
  <c r="G707" i="43"/>
  <c r="H707" i="43" s="1"/>
  <c r="G708" i="43"/>
  <c r="H708" i="43" s="1"/>
  <c r="G709" i="43"/>
  <c r="H709" i="43" s="1"/>
  <c r="G710" i="43"/>
  <c r="H710" i="43" s="1"/>
  <c r="G711" i="43"/>
  <c r="H711" i="43" s="1"/>
  <c r="G712" i="43"/>
  <c r="H712" i="43" s="1"/>
  <c r="G713" i="43"/>
  <c r="H713" i="43" s="1"/>
  <c r="G714" i="43"/>
  <c r="H714" i="43" s="1"/>
  <c r="G715" i="43"/>
  <c r="H715" i="43" s="1"/>
  <c r="G716" i="43"/>
  <c r="H716" i="43" s="1"/>
  <c r="G717" i="43"/>
  <c r="H717" i="43" s="1"/>
  <c r="G718" i="43"/>
  <c r="H718" i="43" s="1"/>
  <c r="G719" i="43"/>
  <c r="H719" i="43" s="1"/>
  <c r="G720" i="43"/>
  <c r="H720" i="43" s="1"/>
  <c r="G721" i="43"/>
  <c r="H721" i="43" s="1"/>
  <c r="G722" i="43"/>
  <c r="H722" i="43" s="1"/>
  <c r="G723" i="43"/>
  <c r="H723" i="43" s="1"/>
  <c r="G724" i="43"/>
  <c r="H724" i="43" s="1"/>
  <c r="G725" i="43"/>
  <c r="H725" i="43" s="1"/>
  <c r="G726" i="43"/>
  <c r="H726" i="43" s="1"/>
  <c r="G727" i="43"/>
  <c r="H727" i="43" s="1"/>
  <c r="G728" i="43"/>
  <c r="H728" i="43" s="1"/>
  <c r="G729" i="43"/>
  <c r="H729" i="43" s="1"/>
  <c r="G730" i="43"/>
  <c r="H730" i="43" s="1"/>
  <c r="G731" i="43"/>
  <c r="H731" i="43" s="1"/>
  <c r="G732" i="43"/>
  <c r="H732" i="43" s="1"/>
  <c r="G733" i="43"/>
  <c r="H733" i="43" s="1"/>
  <c r="G734" i="43"/>
  <c r="G735" i="43"/>
  <c r="H735" i="43" s="1"/>
  <c r="G736" i="43"/>
  <c r="H736" i="43" s="1"/>
  <c r="G737" i="43"/>
  <c r="H737" i="43" s="1"/>
  <c r="G738" i="43"/>
  <c r="H738" i="43" s="1"/>
  <c r="G739" i="43"/>
  <c r="H739" i="43" s="1"/>
  <c r="G740" i="43"/>
  <c r="H740" i="43" s="1"/>
  <c r="G741" i="43"/>
  <c r="H741" i="43" s="1"/>
  <c r="G742" i="43"/>
  <c r="H742" i="43" s="1"/>
  <c r="G743" i="43"/>
  <c r="H743" i="43" s="1"/>
  <c r="G744" i="43"/>
  <c r="H744" i="43" s="1"/>
  <c r="G745" i="43"/>
  <c r="H745" i="43" s="1"/>
  <c r="G746" i="43"/>
  <c r="H746" i="43" s="1"/>
  <c r="G747" i="43"/>
  <c r="H747" i="43" s="1"/>
  <c r="G748" i="43"/>
  <c r="H748" i="43" s="1"/>
  <c r="G749" i="43"/>
  <c r="H749" i="43" s="1"/>
  <c r="G750" i="43"/>
  <c r="H750" i="43" s="1"/>
  <c r="G751" i="43"/>
  <c r="H751" i="43" s="1"/>
  <c r="G752" i="43"/>
  <c r="H752" i="43" s="1"/>
  <c r="G753" i="43"/>
  <c r="H753" i="43" s="1"/>
  <c r="G754" i="43"/>
  <c r="H754" i="43" s="1"/>
  <c r="G755" i="43"/>
  <c r="H755" i="43" s="1"/>
  <c r="G756" i="43"/>
  <c r="H756" i="43" s="1"/>
  <c r="G757" i="43"/>
  <c r="H757" i="43" s="1"/>
  <c r="G758" i="43"/>
  <c r="H758" i="43" s="1"/>
  <c r="G759" i="43"/>
  <c r="H759" i="43" s="1"/>
  <c r="G760" i="43"/>
  <c r="H760" i="43" s="1"/>
  <c r="G761" i="43"/>
  <c r="H761" i="43" s="1"/>
  <c r="G762" i="43"/>
  <c r="H762" i="43" s="1"/>
  <c r="G763" i="43"/>
  <c r="H763" i="43" s="1"/>
  <c r="G764" i="43"/>
  <c r="H764" i="43" s="1"/>
  <c r="G765" i="43"/>
  <c r="H765" i="43" s="1"/>
  <c r="G766" i="43"/>
  <c r="H766" i="43" s="1"/>
  <c r="G767" i="43"/>
  <c r="H767" i="43" s="1"/>
  <c r="G768" i="43"/>
  <c r="H768" i="43" s="1"/>
  <c r="G769" i="43"/>
  <c r="H769" i="43" s="1"/>
  <c r="G770" i="43"/>
  <c r="G771" i="43"/>
  <c r="H771" i="43" s="1"/>
  <c r="G772" i="43"/>
  <c r="H772" i="43" s="1"/>
  <c r="G773" i="43"/>
  <c r="H773" i="43" s="1"/>
  <c r="G774" i="43"/>
  <c r="H774" i="43" s="1"/>
  <c r="G775" i="43"/>
  <c r="H775" i="43" s="1"/>
  <c r="G776" i="43"/>
  <c r="H776" i="43" s="1"/>
  <c r="G777" i="43"/>
  <c r="H777" i="43" s="1"/>
  <c r="G778" i="43"/>
  <c r="H778" i="43" s="1"/>
  <c r="G779" i="43"/>
  <c r="H779" i="43" s="1"/>
  <c r="G780" i="43"/>
  <c r="H780" i="43" s="1"/>
  <c r="G781" i="43"/>
  <c r="H781" i="43" s="1"/>
  <c r="G782" i="43"/>
  <c r="H782" i="43" s="1"/>
  <c r="G783" i="43"/>
  <c r="H783" i="43" s="1"/>
  <c r="G784" i="43"/>
  <c r="H784" i="43" s="1"/>
  <c r="G785" i="43"/>
  <c r="H785" i="43" s="1"/>
  <c r="G786" i="43"/>
  <c r="H786" i="43" s="1"/>
  <c r="G787" i="43"/>
  <c r="H787" i="43" s="1"/>
  <c r="G788" i="43"/>
  <c r="H788" i="43" s="1"/>
  <c r="G789" i="43"/>
  <c r="H789" i="43" s="1"/>
  <c r="G790" i="43"/>
  <c r="H790" i="43" s="1"/>
  <c r="G791" i="43"/>
  <c r="H791" i="43" s="1"/>
  <c r="G792" i="43"/>
  <c r="H792" i="43" s="1"/>
  <c r="G793" i="43"/>
  <c r="H793" i="43" s="1"/>
  <c r="G794" i="43"/>
  <c r="H794" i="43" s="1"/>
  <c r="G795" i="43"/>
  <c r="H795" i="43" s="1"/>
  <c r="G796" i="43"/>
  <c r="H796" i="43" s="1"/>
  <c r="G797" i="43"/>
  <c r="H797" i="43" s="1"/>
  <c r="G798" i="43"/>
  <c r="H798" i="43" s="1"/>
  <c r="G799" i="43"/>
  <c r="H799" i="43" s="1"/>
  <c r="G800" i="43"/>
  <c r="G801" i="43"/>
  <c r="H801" i="43" s="1"/>
  <c r="G802" i="43"/>
  <c r="H802" i="43" s="1"/>
  <c r="G803" i="43"/>
  <c r="H803" i="43" s="1"/>
  <c r="G804" i="43"/>
  <c r="H804" i="43" s="1"/>
  <c r="G805" i="43"/>
  <c r="H805" i="43" s="1"/>
  <c r="G806" i="43"/>
  <c r="H806" i="43" s="1"/>
  <c r="G807" i="43"/>
  <c r="H807" i="43" s="1"/>
  <c r="G808" i="43"/>
  <c r="H808" i="43" s="1"/>
  <c r="G809" i="43"/>
  <c r="H809" i="43" s="1"/>
  <c r="G810" i="43"/>
  <c r="H810" i="43" s="1"/>
  <c r="G811" i="43"/>
  <c r="H811" i="43" s="1"/>
  <c r="G812" i="43"/>
  <c r="H812" i="43" s="1"/>
  <c r="G813" i="43"/>
  <c r="H813" i="43" s="1"/>
  <c r="G814" i="43"/>
  <c r="H814" i="43" s="1"/>
  <c r="G815" i="43"/>
  <c r="H815" i="43" s="1"/>
  <c r="G816" i="43"/>
  <c r="H816" i="43" s="1"/>
  <c r="G817" i="43"/>
  <c r="H817" i="43" s="1"/>
  <c r="G818" i="43"/>
  <c r="H818" i="43" s="1"/>
  <c r="G819" i="43"/>
  <c r="H819" i="43" s="1"/>
  <c r="G820" i="43"/>
  <c r="H820" i="43" s="1"/>
  <c r="G821" i="43"/>
  <c r="H821" i="43" s="1"/>
  <c r="G822" i="43"/>
  <c r="H822" i="43" s="1"/>
  <c r="G823" i="43"/>
  <c r="H823" i="43" s="1"/>
  <c r="G824" i="43"/>
  <c r="H824" i="43" s="1"/>
  <c r="G825" i="43"/>
  <c r="H825" i="43" s="1"/>
  <c r="G826" i="43"/>
  <c r="H826" i="43" s="1"/>
  <c r="G827" i="43"/>
  <c r="H827" i="43" s="1"/>
  <c r="G828" i="43"/>
  <c r="G829" i="43"/>
  <c r="H829" i="43" s="1"/>
  <c r="G830" i="43"/>
  <c r="H830" i="43" s="1"/>
  <c r="G831" i="43"/>
  <c r="H831" i="43" s="1"/>
  <c r="G832" i="43"/>
  <c r="H832" i="43" s="1"/>
  <c r="G833" i="43"/>
  <c r="H833" i="43" s="1"/>
  <c r="G834" i="43"/>
  <c r="H834" i="43" s="1"/>
  <c r="G835" i="43"/>
  <c r="H835" i="43" s="1"/>
  <c r="G836" i="43"/>
  <c r="H836" i="43" s="1"/>
  <c r="G837" i="43"/>
  <c r="H837" i="43" s="1"/>
  <c r="G838" i="43"/>
  <c r="H838" i="43" s="1"/>
  <c r="G839" i="43"/>
  <c r="H839" i="43" s="1"/>
  <c r="G840" i="43"/>
  <c r="H840" i="43" s="1"/>
  <c r="G841" i="43"/>
  <c r="H841" i="43" s="1"/>
  <c r="G842" i="43"/>
  <c r="H842" i="43" s="1"/>
  <c r="G843" i="43"/>
  <c r="H843" i="43" s="1"/>
  <c r="G844" i="43"/>
  <c r="H844" i="43" s="1"/>
  <c r="G845" i="43"/>
  <c r="H845" i="43" s="1"/>
  <c r="G846" i="43"/>
  <c r="H846" i="43" s="1"/>
  <c r="G847" i="43"/>
  <c r="H847" i="43" s="1"/>
  <c r="G848" i="43"/>
  <c r="H848" i="43" s="1"/>
  <c r="G849" i="43"/>
  <c r="H849" i="43" s="1"/>
  <c r="G850" i="43"/>
  <c r="H850" i="43" s="1"/>
  <c r="G851" i="43"/>
  <c r="H851" i="43" s="1"/>
  <c r="G852" i="43"/>
  <c r="H852" i="43" s="1"/>
  <c r="G853" i="43"/>
  <c r="H853" i="43" s="1"/>
  <c r="G854" i="43"/>
  <c r="H854" i="43" s="1"/>
  <c r="G855" i="43"/>
  <c r="H855" i="43" s="1"/>
  <c r="G856" i="43"/>
  <c r="G857" i="43"/>
  <c r="H857" i="43" s="1"/>
  <c r="G858" i="43"/>
  <c r="H858" i="43" s="1"/>
  <c r="G859" i="43"/>
  <c r="H859" i="43" s="1"/>
  <c r="G860" i="43"/>
  <c r="H860" i="43" s="1"/>
  <c r="G861" i="43"/>
  <c r="H861" i="43" s="1"/>
  <c r="G862" i="43"/>
  <c r="H862" i="43" s="1"/>
  <c r="G863" i="43"/>
  <c r="H863" i="43" s="1"/>
  <c r="G864" i="43"/>
  <c r="H864" i="43" s="1"/>
  <c r="G865" i="43"/>
  <c r="H865" i="43" s="1"/>
  <c r="G866" i="43"/>
  <c r="H866" i="43" s="1"/>
  <c r="G867" i="43"/>
  <c r="H867" i="43" s="1"/>
  <c r="G868" i="43"/>
  <c r="H868" i="43" s="1"/>
  <c r="G869" i="43"/>
  <c r="H869" i="43" s="1"/>
  <c r="G870" i="43"/>
  <c r="H870" i="43" s="1"/>
  <c r="G871" i="43"/>
  <c r="H871" i="43" s="1"/>
  <c r="G872" i="43"/>
  <c r="H872" i="43" s="1"/>
  <c r="G873" i="43"/>
  <c r="H873" i="43" s="1"/>
  <c r="G874" i="43"/>
  <c r="H874" i="43" s="1"/>
  <c r="G875" i="43"/>
  <c r="H875" i="43" s="1"/>
  <c r="G876" i="43"/>
  <c r="H876" i="43" s="1"/>
  <c r="G877" i="43"/>
  <c r="H877" i="43" s="1"/>
  <c r="G878" i="43"/>
  <c r="H878" i="43" s="1"/>
  <c r="G879" i="43"/>
  <c r="H879" i="43" s="1"/>
  <c r="G880" i="43"/>
  <c r="H880" i="43" s="1"/>
  <c r="G881" i="43"/>
  <c r="H881" i="43" s="1"/>
  <c r="G882" i="43"/>
  <c r="H882" i="43" s="1"/>
  <c r="G883" i="43"/>
  <c r="H883" i="43" s="1"/>
  <c r="G884" i="43"/>
  <c r="H884" i="43" s="1"/>
  <c r="G885" i="43"/>
  <c r="H885" i="43" s="1"/>
  <c r="G886" i="43"/>
  <c r="H886" i="43" s="1"/>
  <c r="G887" i="43"/>
  <c r="H887" i="43" s="1"/>
  <c r="G888" i="43"/>
  <c r="H888" i="43" s="1"/>
  <c r="G889" i="43"/>
  <c r="H889" i="43" s="1"/>
  <c r="G890" i="43"/>
  <c r="H890" i="43" s="1"/>
  <c r="G891" i="43"/>
  <c r="H891" i="43" s="1"/>
  <c r="G892" i="43"/>
  <c r="H892" i="43" s="1"/>
  <c r="G893" i="43"/>
  <c r="H893" i="43" s="1"/>
  <c r="G894" i="43"/>
  <c r="H894" i="43" s="1"/>
  <c r="G895" i="43"/>
  <c r="H895" i="43" s="1"/>
  <c r="G896" i="43"/>
  <c r="H896" i="43" s="1"/>
  <c r="G897" i="43"/>
  <c r="H897" i="43" s="1"/>
  <c r="G898" i="43"/>
  <c r="H898" i="43" s="1"/>
  <c r="G899" i="43"/>
  <c r="H899" i="43" s="1"/>
  <c r="G900" i="43"/>
  <c r="H900" i="43" s="1"/>
  <c r="G901" i="43"/>
  <c r="H901" i="43" s="1"/>
  <c r="G902" i="43"/>
  <c r="H902" i="43" s="1"/>
  <c r="G903" i="43"/>
  <c r="H903" i="43" s="1"/>
  <c r="G904" i="43"/>
  <c r="H904" i="43" s="1"/>
  <c r="G905" i="43"/>
  <c r="H905" i="43" s="1"/>
  <c r="G906" i="43"/>
  <c r="H906" i="43" s="1"/>
  <c r="G907" i="43"/>
  <c r="H907" i="43" s="1"/>
  <c r="G908" i="43"/>
  <c r="H908" i="43" s="1"/>
  <c r="G909" i="43"/>
  <c r="H909" i="43" s="1"/>
  <c r="G910" i="43"/>
  <c r="H910" i="43" s="1"/>
  <c r="G911" i="43"/>
  <c r="H911" i="43" s="1"/>
  <c r="G912" i="43"/>
  <c r="H912" i="43" s="1"/>
  <c r="G913" i="43"/>
  <c r="H913" i="43" s="1"/>
  <c r="G914" i="43"/>
  <c r="H914" i="43" s="1"/>
  <c r="G915" i="43"/>
  <c r="H915" i="43" s="1"/>
  <c r="G916" i="43"/>
  <c r="H916" i="43" s="1"/>
  <c r="G917" i="43"/>
  <c r="H917" i="43" s="1"/>
  <c r="G918" i="43"/>
  <c r="H918" i="43" s="1"/>
  <c r="G919" i="43"/>
  <c r="H919" i="43" s="1"/>
  <c r="G920" i="43"/>
  <c r="H920" i="43" s="1"/>
  <c r="G921" i="43"/>
  <c r="H921" i="43" s="1"/>
  <c r="G922" i="43"/>
  <c r="H922" i="43" s="1"/>
  <c r="G923" i="43"/>
  <c r="H923" i="43" s="1"/>
  <c r="G924" i="43"/>
  <c r="H924" i="43" s="1"/>
  <c r="G925" i="43"/>
  <c r="H925" i="43" s="1"/>
  <c r="G926" i="43"/>
  <c r="H926" i="43" s="1"/>
  <c r="G927" i="43"/>
  <c r="H927" i="43" s="1"/>
  <c r="G928" i="43"/>
  <c r="H928" i="43" s="1"/>
  <c r="G929" i="43"/>
  <c r="H929" i="43" s="1"/>
  <c r="G930" i="43"/>
  <c r="H930" i="43" s="1"/>
  <c r="G931" i="43"/>
  <c r="H931" i="43" s="1"/>
  <c r="G932" i="43"/>
  <c r="H932" i="43" s="1"/>
  <c r="G933" i="43"/>
  <c r="H933" i="43" s="1"/>
  <c r="G934" i="43"/>
  <c r="G935" i="43"/>
  <c r="H935" i="43" s="1"/>
  <c r="G936" i="43"/>
  <c r="H936" i="43" s="1"/>
  <c r="G937" i="43"/>
  <c r="H937" i="43" s="1"/>
  <c r="G938" i="43"/>
  <c r="H938" i="43" s="1"/>
  <c r="G939" i="43"/>
  <c r="H939" i="43" s="1"/>
  <c r="G940" i="43"/>
  <c r="H940" i="43" s="1"/>
  <c r="G941" i="43"/>
  <c r="H941" i="43" s="1"/>
  <c r="G942" i="43"/>
  <c r="H942" i="43" s="1"/>
  <c r="G943" i="43"/>
  <c r="H943" i="43" s="1"/>
  <c r="G944" i="43"/>
  <c r="H944" i="43" s="1"/>
  <c r="G945" i="43"/>
  <c r="H945" i="43" s="1"/>
  <c r="G946" i="43"/>
  <c r="H946" i="43" s="1"/>
  <c r="G947" i="43"/>
  <c r="H947" i="43" s="1"/>
  <c r="G948" i="43"/>
  <c r="H948" i="43" s="1"/>
  <c r="G949" i="43"/>
  <c r="H949" i="43" s="1"/>
  <c r="G950" i="43"/>
  <c r="H950" i="43" s="1"/>
  <c r="G951" i="43"/>
  <c r="H951" i="43" s="1"/>
  <c r="G952" i="43"/>
  <c r="H952" i="43" s="1"/>
  <c r="G953" i="43"/>
  <c r="H953" i="43" s="1"/>
  <c r="G954" i="43"/>
  <c r="G955" i="43"/>
  <c r="H955" i="43" s="1"/>
  <c r="G956" i="43"/>
  <c r="H956" i="43" s="1"/>
  <c r="G957" i="43"/>
  <c r="H957" i="43" s="1"/>
  <c r="G958" i="43"/>
  <c r="H958" i="43" s="1"/>
  <c r="G959" i="43"/>
  <c r="H959" i="43" s="1"/>
  <c r="G960" i="43"/>
  <c r="H960" i="43" s="1"/>
  <c r="G961" i="43"/>
  <c r="H961" i="43" s="1"/>
  <c r="G962" i="43"/>
  <c r="H962" i="43" s="1"/>
  <c r="G963" i="43"/>
  <c r="H963" i="43" s="1"/>
  <c r="G964" i="43"/>
  <c r="H964" i="43" s="1"/>
  <c r="G965" i="43"/>
  <c r="H965" i="43" s="1"/>
  <c r="G966" i="43"/>
  <c r="H966" i="43" s="1"/>
  <c r="G967" i="43"/>
  <c r="H967" i="43" s="1"/>
  <c r="G968" i="43"/>
  <c r="H968" i="43" s="1"/>
  <c r="G969" i="43"/>
  <c r="H969" i="43" s="1"/>
  <c r="G970" i="43"/>
  <c r="H970" i="43" s="1"/>
  <c r="G971" i="43"/>
  <c r="H971" i="43" s="1"/>
  <c r="G972" i="43"/>
  <c r="H972" i="43" s="1"/>
  <c r="G973" i="43"/>
  <c r="H973" i="43" s="1"/>
  <c r="G974" i="43"/>
  <c r="H974" i="43" s="1"/>
  <c r="G975" i="43"/>
  <c r="H975" i="43" s="1"/>
  <c r="G976" i="43"/>
  <c r="H976" i="43" s="1"/>
  <c r="G977" i="43"/>
  <c r="H977" i="43" s="1"/>
  <c r="G978" i="43"/>
  <c r="H978" i="43" s="1"/>
  <c r="G979" i="43"/>
  <c r="H979" i="43" s="1"/>
  <c r="G980" i="43"/>
  <c r="H980" i="43" s="1"/>
  <c r="G981" i="43"/>
  <c r="H981" i="43" s="1"/>
  <c r="G982" i="43"/>
  <c r="H982" i="43" s="1"/>
  <c r="G983" i="43"/>
  <c r="H983" i="43" s="1"/>
  <c r="G984" i="43"/>
  <c r="H984" i="43" s="1"/>
  <c r="G985" i="43"/>
  <c r="H985" i="43" s="1"/>
  <c r="G986" i="43"/>
  <c r="H986" i="43" s="1"/>
  <c r="G987" i="43"/>
  <c r="H987" i="43" s="1"/>
  <c r="G988" i="43"/>
  <c r="H988" i="43" s="1"/>
  <c r="G989" i="43"/>
  <c r="H989" i="43" s="1"/>
  <c r="G990" i="43"/>
  <c r="H990" i="43" s="1"/>
  <c r="G991" i="43"/>
  <c r="H991" i="43" s="1"/>
  <c r="G992" i="43"/>
  <c r="G993" i="43"/>
  <c r="H993" i="43" s="1"/>
  <c r="G994" i="43"/>
  <c r="H994" i="43" s="1"/>
  <c r="G995" i="43"/>
  <c r="H995" i="43" s="1"/>
  <c r="G996" i="43"/>
  <c r="H996" i="43" s="1"/>
  <c r="G997" i="43"/>
  <c r="H997" i="43" s="1"/>
  <c r="G998" i="43"/>
  <c r="H998" i="43" s="1"/>
  <c r="G999" i="43"/>
  <c r="H999" i="43" s="1"/>
  <c r="G1000" i="43"/>
  <c r="H1000" i="43" s="1"/>
  <c r="G1001" i="43"/>
  <c r="H1001" i="43" s="1"/>
  <c r="G1002" i="43"/>
  <c r="H1002" i="43" s="1"/>
  <c r="G1003" i="43"/>
  <c r="H1003" i="43" s="1"/>
  <c r="G1004" i="43"/>
  <c r="H1004" i="43" s="1"/>
  <c r="G1005" i="43"/>
  <c r="H1005" i="43" s="1"/>
  <c r="G1006" i="43"/>
  <c r="H1006" i="43" s="1"/>
  <c r="G1007" i="43"/>
  <c r="H1007" i="43" s="1"/>
  <c r="G1008" i="43"/>
  <c r="H1008" i="43" s="1"/>
  <c r="G1009" i="43"/>
  <c r="H1009" i="43" s="1"/>
  <c r="G1010" i="43"/>
  <c r="G1011" i="43"/>
  <c r="H1011" i="43" s="1"/>
  <c r="G1012" i="43"/>
  <c r="H1012" i="43" s="1"/>
  <c r="G1013" i="43"/>
  <c r="H1013" i="43" s="1"/>
  <c r="G1014" i="43"/>
  <c r="H1014" i="43" s="1"/>
  <c r="G1015" i="43"/>
  <c r="H1015" i="43" s="1"/>
  <c r="G1016" i="43"/>
  <c r="H1016" i="43" s="1"/>
  <c r="G1017" i="43"/>
  <c r="H1017" i="43" s="1"/>
  <c r="G1018" i="43"/>
  <c r="H1018" i="43" s="1"/>
  <c r="G1019" i="43"/>
  <c r="H1019" i="43" s="1"/>
  <c r="G1020" i="43"/>
  <c r="H1020" i="43" s="1"/>
  <c r="G1021" i="43"/>
  <c r="H1021" i="43" s="1"/>
  <c r="G1022" i="43"/>
  <c r="H1022" i="43" s="1"/>
  <c r="G1023" i="43"/>
  <c r="H1023" i="43" s="1"/>
  <c r="G1024" i="43"/>
  <c r="H1024" i="43" s="1"/>
  <c r="G1025" i="43"/>
  <c r="H1025" i="43" s="1"/>
  <c r="G1026" i="43"/>
  <c r="H1026" i="43" s="1"/>
  <c r="G1027" i="43"/>
  <c r="H1027" i="43" s="1"/>
  <c r="G1028" i="43"/>
  <c r="H1028" i="43" s="1"/>
  <c r="G1029" i="43"/>
  <c r="H1029" i="43" s="1"/>
  <c r="G1030" i="43"/>
  <c r="G1031" i="43"/>
  <c r="H1031" i="43" s="1"/>
  <c r="G1032" i="43"/>
  <c r="H1032" i="43" s="1"/>
  <c r="G1033" i="43"/>
  <c r="H1033" i="43" s="1"/>
  <c r="G1034" i="43"/>
  <c r="H1034" i="43" s="1"/>
  <c r="G1035" i="43"/>
  <c r="H1035" i="43" s="1"/>
  <c r="G1036" i="43"/>
  <c r="H1036" i="43" s="1"/>
  <c r="G1037" i="43"/>
  <c r="H1037" i="43" s="1"/>
  <c r="G1038" i="43"/>
  <c r="H1038" i="43" s="1"/>
  <c r="G1039" i="43"/>
  <c r="H1039" i="43" s="1"/>
  <c r="G1040" i="43"/>
  <c r="H1040" i="43" s="1"/>
  <c r="G1041" i="43"/>
  <c r="H1041" i="43" s="1"/>
  <c r="G1042" i="43"/>
  <c r="H1042" i="43" s="1"/>
  <c r="G1043" i="43"/>
  <c r="H1043" i="43" s="1"/>
  <c r="G1044" i="43"/>
  <c r="H1044" i="43" s="1"/>
  <c r="G1045" i="43"/>
  <c r="H1045" i="43" s="1"/>
  <c r="G1046" i="43"/>
  <c r="H1046" i="43" s="1"/>
  <c r="G1047" i="43"/>
  <c r="H1047" i="43" s="1"/>
  <c r="G1048" i="43"/>
  <c r="G1049" i="43"/>
  <c r="H1049" i="43" s="1"/>
  <c r="G1050" i="43"/>
  <c r="H1050" i="43" s="1"/>
  <c r="G1051" i="43"/>
  <c r="H1051" i="43" s="1"/>
  <c r="G1052" i="43"/>
  <c r="H1052" i="43" s="1"/>
  <c r="G1053" i="43"/>
  <c r="H1053" i="43" s="1"/>
  <c r="G1054" i="43"/>
  <c r="H1054" i="43" s="1"/>
  <c r="G1055" i="43"/>
  <c r="H1055" i="43" s="1"/>
  <c r="G1056" i="43"/>
  <c r="H1056" i="43" s="1"/>
  <c r="G1057" i="43"/>
  <c r="H1057" i="43" s="1"/>
  <c r="G1058" i="43"/>
  <c r="H1058" i="43" s="1"/>
  <c r="G1059" i="43"/>
  <c r="H1059" i="43" s="1"/>
  <c r="G1060" i="43"/>
  <c r="H1060" i="43" s="1"/>
  <c r="G1061" i="43"/>
  <c r="H1061" i="43" s="1"/>
  <c r="G1062" i="43"/>
  <c r="H1062" i="43" s="1"/>
  <c r="G1063" i="43"/>
  <c r="H1063" i="43" s="1"/>
  <c r="G1064" i="43"/>
  <c r="H1064" i="43" s="1"/>
  <c r="G1065" i="43"/>
  <c r="H1065" i="43" s="1"/>
  <c r="G1066" i="43"/>
  <c r="H1066" i="43" s="1"/>
  <c r="G1067" i="43"/>
  <c r="H1067" i="43" s="1"/>
  <c r="G1068" i="43"/>
  <c r="G1069" i="43"/>
  <c r="H1069" i="43" s="1"/>
  <c r="G1070" i="43"/>
  <c r="H1070" i="43" s="1"/>
  <c r="G1071" i="43"/>
  <c r="H1071" i="43" s="1"/>
  <c r="G1072" i="43"/>
  <c r="H1072" i="43" s="1"/>
  <c r="G1073" i="43"/>
  <c r="H1073" i="43" s="1"/>
  <c r="G1074" i="43"/>
  <c r="H1074" i="43" s="1"/>
  <c r="G1075" i="43"/>
  <c r="H1075" i="43" s="1"/>
  <c r="G1076" i="43"/>
  <c r="H1076" i="43" s="1"/>
  <c r="G1077" i="43"/>
  <c r="H1077" i="43" s="1"/>
  <c r="G1078" i="43"/>
  <c r="H1078" i="43" s="1"/>
  <c r="G1079" i="43"/>
  <c r="H1079" i="43" s="1"/>
  <c r="G1080" i="43"/>
  <c r="H1080" i="43" s="1"/>
  <c r="G1081" i="43"/>
  <c r="H1081" i="43" s="1"/>
  <c r="G1082" i="43"/>
  <c r="H1082" i="43" s="1"/>
  <c r="G1083" i="43"/>
  <c r="H1083" i="43" s="1"/>
  <c r="G1084" i="43"/>
  <c r="H1084" i="43" s="1"/>
  <c r="G1085" i="43"/>
  <c r="H1085" i="43" s="1"/>
  <c r="G1086" i="43"/>
  <c r="H1086" i="43" s="1"/>
  <c r="G1087" i="43"/>
  <c r="H1087" i="43" s="1"/>
  <c r="G1088" i="43"/>
  <c r="G1089" i="43"/>
  <c r="H1089" i="43" s="1"/>
  <c r="G1090" i="43"/>
  <c r="H1090" i="43" s="1"/>
  <c r="G1091" i="43"/>
  <c r="H1091" i="43" s="1"/>
  <c r="G1092" i="43"/>
  <c r="H1092" i="43" s="1"/>
  <c r="G1093" i="43"/>
  <c r="H1093" i="43" s="1"/>
  <c r="G1094" i="43"/>
  <c r="H1094" i="43" s="1"/>
  <c r="G1095" i="43"/>
  <c r="H1095" i="43" s="1"/>
  <c r="G1096" i="43"/>
  <c r="H1096" i="43" s="1"/>
  <c r="G1097" i="43"/>
  <c r="H1097" i="43" s="1"/>
  <c r="G1098" i="43"/>
  <c r="H1098" i="43" s="1"/>
  <c r="G1099" i="43"/>
  <c r="H1099" i="43" s="1"/>
  <c r="G1100" i="43"/>
  <c r="H1100" i="43" s="1"/>
  <c r="G1101" i="43"/>
  <c r="H1101" i="43" s="1"/>
  <c r="G1102" i="43"/>
  <c r="H1102" i="43" s="1"/>
  <c r="G1103" i="43"/>
  <c r="H1103" i="43" s="1"/>
  <c r="G1104" i="43"/>
  <c r="H1104" i="43" s="1"/>
  <c r="G1105" i="43"/>
  <c r="H1105" i="43" s="1"/>
  <c r="G1106" i="43"/>
  <c r="H1106" i="43" s="1"/>
  <c r="G1107" i="43"/>
  <c r="H1107" i="43" s="1"/>
  <c r="G1108" i="43"/>
  <c r="H1108" i="43" s="1"/>
  <c r="G1109" i="43"/>
  <c r="H1109" i="43" s="1"/>
  <c r="G1110" i="43"/>
  <c r="H1110" i="43" s="1"/>
  <c r="G1111" i="43"/>
  <c r="H1111" i="43" s="1"/>
  <c r="G1112" i="43"/>
  <c r="H1112" i="43" s="1"/>
  <c r="G1113" i="43"/>
  <c r="H1113" i="43" s="1"/>
  <c r="G1114" i="43"/>
  <c r="H1114" i="43" s="1"/>
  <c r="G1115" i="43"/>
  <c r="H1115" i="43" s="1"/>
  <c r="G1116" i="43"/>
  <c r="H1116" i="43" s="1"/>
  <c r="G1117" i="43"/>
  <c r="H1117" i="43" s="1"/>
  <c r="G1118" i="43"/>
  <c r="H1118" i="43" s="1"/>
  <c r="G1119" i="43"/>
  <c r="H1119" i="43" s="1"/>
  <c r="G1120" i="43"/>
  <c r="H1120" i="43" s="1"/>
  <c r="G1121" i="43"/>
  <c r="H1121" i="43" s="1"/>
  <c r="G1122" i="43"/>
  <c r="H1122" i="43" s="1"/>
  <c r="G1123" i="43"/>
  <c r="H1123" i="43" s="1"/>
  <c r="G1124" i="43"/>
  <c r="H1124" i="43" s="1"/>
  <c r="G1125" i="43"/>
  <c r="H1125" i="43" s="1"/>
  <c r="G1126" i="43"/>
  <c r="H1126" i="43" s="1"/>
  <c r="G1127" i="43"/>
  <c r="H1127" i="43" s="1"/>
  <c r="G1128" i="43"/>
  <c r="H1128" i="43" s="1"/>
  <c r="G1129" i="43"/>
  <c r="H1129" i="43" s="1"/>
  <c r="G1130" i="43"/>
  <c r="H1130" i="43" s="1"/>
  <c r="G1131" i="43"/>
  <c r="H1131" i="43" s="1"/>
  <c r="G1132" i="43"/>
  <c r="H1132" i="43" s="1"/>
  <c r="G1133" i="43"/>
  <c r="H1133" i="43" s="1"/>
  <c r="G1134" i="43"/>
  <c r="H1134" i="43" s="1"/>
  <c r="G1135" i="43"/>
  <c r="H1135" i="43" s="1"/>
  <c r="G1136" i="43"/>
  <c r="H1136" i="43" s="1"/>
  <c r="G1137" i="43"/>
  <c r="H1137" i="43" s="1"/>
  <c r="G1138" i="43"/>
  <c r="H1138" i="43" s="1"/>
  <c r="G1139" i="43"/>
  <c r="H1139" i="43" s="1"/>
  <c r="G1140" i="43"/>
  <c r="H1140" i="43" s="1"/>
  <c r="G1141" i="43"/>
  <c r="H1141" i="43" s="1"/>
  <c r="G1142" i="43"/>
  <c r="H1142" i="43" s="1"/>
  <c r="G1143" i="43"/>
  <c r="H1143" i="43" s="1"/>
  <c r="G1144" i="43"/>
  <c r="G1145" i="43"/>
  <c r="H1145" i="43" s="1"/>
  <c r="G1146" i="43"/>
  <c r="H1146" i="43" s="1"/>
  <c r="G1147" i="43"/>
  <c r="H1147" i="43" s="1"/>
  <c r="G1148" i="43"/>
  <c r="H1148" i="43" s="1"/>
  <c r="G1149" i="43"/>
  <c r="H1149" i="43" s="1"/>
  <c r="G1150" i="43"/>
  <c r="H1150" i="43" s="1"/>
  <c r="G1151" i="43"/>
  <c r="H1151" i="43" s="1"/>
  <c r="G1152" i="43"/>
  <c r="H1152" i="43" s="1"/>
  <c r="G1153" i="43"/>
  <c r="H1153" i="43" s="1"/>
  <c r="G1154" i="43"/>
  <c r="H1154" i="43" s="1"/>
  <c r="G1155" i="43"/>
  <c r="H1155" i="43" s="1"/>
  <c r="G1156" i="43"/>
  <c r="H1156" i="43" s="1"/>
  <c r="G1157" i="43"/>
  <c r="H1157" i="43" s="1"/>
  <c r="G1158" i="43"/>
  <c r="H1158" i="43" s="1"/>
  <c r="G1159" i="43"/>
  <c r="H1159" i="43" s="1"/>
  <c r="G1160" i="43"/>
  <c r="H1160" i="43" s="1"/>
  <c r="G1161" i="43"/>
  <c r="H1161" i="43" s="1"/>
  <c r="G1162" i="43"/>
  <c r="G1163" i="43"/>
  <c r="H1163" i="43" s="1"/>
  <c r="G1164" i="43"/>
  <c r="H1164" i="43" s="1"/>
  <c r="G1165" i="43"/>
  <c r="H1165" i="43" s="1"/>
  <c r="G1166" i="43"/>
  <c r="H1166" i="43" s="1"/>
  <c r="G1167" i="43"/>
  <c r="H1167" i="43" s="1"/>
  <c r="G1168" i="43"/>
  <c r="H1168" i="43" s="1"/>
  <c r="G1169" i="43"/>
  <c r="H1169" i="43" s="1"/>
  <c r="G1170" i="43"/>
  <c r="H1170" i="43" s="1"/>
  <c r="G1171" i="43"/>
  <c r="H1171" i="43" s="1"/>
  <c r="G1172" i="43"/>
  <c r="H1172" i="43" s="1"/>
  <c r="G1173" i="43"/>
  <c r="H1173" i="43" s="1"/>
  <c r="G1174" i="43"/>
  <c r="H1174" i="43" s="1"/>
  <c r="G1175" i="43"/>
  <c r="H1175" i="43" s="1"/>
  <c r="G1176" i="43"/>
  <c r="H1176" i="43" s="1"/>
  <c r="G1177" i="43"/>
  <c r="H1177" i="43" s="1"/>
  <c r="G1178" i="43"/>
  <c r="H1178" i="43" s="1"/>
  <c r="G1179" i="43"/>
  <c r="H1179" i="43" s="1"/>
  <c r="G1180" i="43"/>
  <c r="H1180" i="43" s="1"/>
  <c r="G1181" i="43"/>
  <c r="H1181" i="43" s="1"/>
  <c r="G1182" i="43"/>
  <c r="H1182" i="43" s="1"/>
  <c r="G1183" i="43"/>
  <c r="H1183" i="43" s="1"/>
  <c r="G1184" i="43"/>
  <c r="H1184" i="43" s="1"/>
  <c r="G1185" i="43"/>
  <c r="H1185" i="43" s="1"/>
  <c r="G1186" i="43"/>
  <c r="H1186" i="43" s="1"/>
  <c r="G1187" i="43"/>
  <c r="H1187" i="43" s="1"/>
  <c r="G1188" i="43"/>
  <c r="H1188" i="43" s="1"/>
  <c r="G1189" i="43"/>
  <c r="H1189" i="43" s="1"/>
  <c r="G1190" i="43"/>
  <c r="H1190" i="43" s="1"/>
  <c r="G1191" i="43"/>
  <c r="H1191" i="43" s="1"/>
  <c r="G1192" i="43"/>
  <c r="H1192" i="43" s="1"/>
  <c r="G1193" i="43"/>
  <c r="H1193" i="43" s="1"/>
  <c r="G1194" i="43"/>
  <c r="H1194" i="43" s="1"/>
  <c r="G1195" i="43"/>
  <c r="H1195" i="43" s="1"/>
  <c r="G1196" i="43"/>
  <c r="H1196" i="43" s="1"/>
  <c r="G1197" i="43"/>
  <c r="H1197" i="43" s="1"/>
  <c r="G1198" i="43"/>
  <c r="H1198" i="43" s="1"/>
  <c r="G1199" i="43"/>
  <c r="H1199" i="43" s="1"/>
  <c r="G1200" i="43"/>
  <c r="H1200" i="43" s="1"/>
  <c r="G1201" i="43"/>
  <c r="H1201" i="43" s="1"/>
  <c r="G1202" i="43"/>
  <c r="H1202" i="43" s="1"/>
  <c r="G1203" i="43"/>
  <c r="H1203" i="43" s="1"/>
  <c r="G1204" i="43"/>
  <c r="H1204" i="43" s="1"/>
  <c r="G1205" i="43"/>
  <c r="H1205" i="43" s="1"/>
  <c r="G1206" i="43"/>
  <c r="H1206" i="43" s="1"/>
  <c r="G1207" i="43"/>
  <c r="H1207" i="43" s="1"/>
  <c r="G1208" i="43"/>
  <c r="H1208" i="43" s="1"/>
  <c r="G1209" i="43"/>
  <c r="H1209" i="43" s="1"/>
  <c r="G1210" i="43"/>
  <c r="H1210" i="43" s="1"/>
  <c r="G1211" i="43"/>
  <c r="H1211" i="43" s="1"/>
  <c r="G1212" i="43"/>
  <c r="H1212" i="43" s="1"/>
  <c r="G1213" i="43"/>
  <c r="H1213" i="43" s="1"/>
  <c r="G1214" i="43"/>
  <c r="H1214" i="43" s="1"/>
  <c r="G1215" i="43"/>
  <c r="H1215" i="43" s="1"/>
  <c r="G1216" i="43"/>
  <c r="H1216" i="43" s="1"/>
  <c r="G1217" i="43"/>
  <c r="H1217" i="43" s="1"/>
  <c r="G1218" i="43"/>
  <c r="G1219" i="43"/>
  <c r="H1219" i="43" s="1"/>
  <c r="G1220" i="43"/>
  <c r="H1220" i="43" s="1"/>
  <c r="G1221" i="43"/>
  <c r="H1221" i="43" s="1"/>
  <c r="G1222" i="43"/>
  <c r="H1222" i="43" s="1"/>
  <c r="G1223" i="43"/>
  <c r="H1223" i="43" s="1"/>
  <c r="G1224" i="43"/>
  <c r="H1224" i="43" s="1"/>
  <c r="G1225" i="43"/>
  <c r="H1225" i="43" s="1"/>
  <c r="G1226" i="43"/>
  <c r="H1226" i="43" s="1"/>
  <c r="G1227" i="43"/>
  <c r="H1227" i="43" s="1"/>
  <c r="G1228" i="43"/>
  <c r="H1228" i="43" s="1"/>
  <c r="G1229" i="43"/>
  <c r="H1229" i="43" s="1"/>
  <c r="G1230" i="43"/>
  <c r="H1230" i="43" s="1"/>
  <c r="G1231" i="43"/>
  <c r="H1231" i="43" s="1"/>
  <c r="G1232" i="43"/>
  <c r="H1232" i="43" s="1"/>
  <c r="G1233" i="43"/>
  <c r="H1233" i="43" s="1"/>
  <c r="G1234" i="43"/>
  <c r="H1234" i="43" s="1"/>
  <c r="G1235" i="43"/>
  <c r="H1235" i="43" s="1"/>
  <c r="G1236" i="43"/>
  <c r="H1236" i="43" s="1"/>
  <c r="G1237" i="43"/>
  <c r="H1237" i="43" s="1"/>
  <c r="G1238" i="43"/>
  <c r="H1238" i="43" s="1"/>
  <c r="G1239" i="43"/>
  <c r="H1239" i="43" s="1"/>
  <c r="G1240" i="43"/>
  <c r="H1240" i="43" s="1"/>
  <c r="G1241" i="43"/>
  <c r="H1241" i="43" s="1"/>
  <c r="G1242" i="43"/>
  <c r="H1242" i="43" s="1"/>
  <c r="G1243" i="43"/>
  <c r="H1243" i="43" s="1"/>
  <c r="G1244" i="43"/>
  <c r="H1244" i="43" s="1"/>
  <c r="G1245" i="43"/>
  <c r="H1245" i="43" s="1"/>
  <c r="G1246" i="43"/>
  <c r="H1246" i="43" s="1"/>
  <c r="G1247" i="43"/>
  <c r="H1247" i="43" s="1"/>
  <c r="G1248" i="43"/>
  <c r="H1248" i="43" s="1"/>
  <c r="G1249" i="43"/>
  <c r="H1249" i="43" s="1"/>
  <c r="G1250" i="43"/>
  <c r="H1250" i="43" s="1"/>
  <c r="G1251" i="43"/>
  <c r="H1251" i="43" s="1"/>
  <c r="G1252" i="43"/>
  <c r="H1252" i="43" s="1"/>
  <c r="G1253" i="43"/>
  <c r="H1253" i="43" s="1"/>
  <c r="G1254" i="43"/>
  <c r="H1254" i="43" s="1"/>
  <c r="G1255" i="43"/>
  <c r="H1255" i="43" s="1"/>
  <c r="G1256" i="43"/>
  <c r="H1256" i="43" s="1"/>
  <c r="G1257" i="43"/>
  <c r="H1257" i="43" s="1"/>
  <c r="G1258" i="43"/>
  <c r="G1259" i="43"/>
  <c r="H1259" i="43" s="1"/>
  <c r="G1260" i="43"/>
  <c r="H1260" i="43" s="1"/>
  <c r="G1261" i="43"/>
  <c r="H1261" i="43" s="1"/>
  <c r="G1262" i="43"/>
  <c r="H1262" i="43" s="1"/>
  <c r="G1263" i="43"/>
  <c r="H1263" i="43" s="1"/>
  <c r="G1264" i="43"/>
  <c r="H1264" i="43" s="1"/>
  <c r="G1265" i="43"/>
  <c r="H1265" i="43" s="1"/>
  <c r="G1266" i="43"/>
  <c r="H1266" i="43" s="1"/>
  <c r="G1267" i="43"/>
  <c r="H1267" i="43" s="1"/>
  <c r="G1268" i="43"/>
  <c r="H1268" i="43" s="1"/>
  <c r="G1269" i="43"/>
  <c r="H1269" i="43" s="1"/>
  <c r="G1270" i="43"/>
  <c r="H1270" i="43" s="1"/>
  <c r="G1271" i="43"/>
  <c r="H1271" i="43" s="1"/>
  <c r="G1272" i="43"/>
  <c r="H1272" i="43" s="1"/>
  <c r="G1273" i="43"/>
  <c r="H1273" i="43" s="1"/>
  <c r="G1274" i="43"/>
  <c r="H1274" i="43" s="1"/>
  <c r="G1275" i="43"/>
  <c r="H1275" i="43" s="1"/>
  <c r="G1276" i="43"/>
  <c r="H1276" i="43" s="1"/>
  <c r="G1277" i="43"/>
  <c r="H1277" i="43" s="1"/>
  <c r="G1278" i="43"/>
  <c r="H1278" i="43" s="1"/>
  <c r="G1279" i="43"/>
  <c r="H1279" i="43" s="1"/>
  <c r="G1280" i="43"/>
  <c r="H1280" i="43" s="1"/>
  <c r="G1281" i="43"/>
  <c r="H1281" i="43" s="1"/>
  <c r="G1282" i="43"/>
  <c r="H1282" i="43" s="1"/>
  <c r="G1283" i="43"/>
  <c r="H1283" i="43" s="1"/>
  <c r="G1284" i="43"/>
  <c r="H1284" i="43" s="1"/>
  <c r="G1285" i="43"/>
  <c r="H1285" i="43" s="1"/>
  <c r="G1286" i="43"/>
  <c r="H1286" i="43" s="1"/>
  <c r="G1287" i="43"/>
  <c r="H1287" i="43" s="1"/>
  <c r="G1288" i="43"/>
  <c r="H1288" i="43" s="1"/>
  <c r="G1289" i="43"/>
  <c r="H1289" i="43" s="1"/>
  <c r="G1290" i="43"/>
  <c r="H1290" i="43" s="1"/>
  <c r="G1291" i="43"/>
  <c r="H1291" i="43" s="1"/>
  <c r="G1292" i="43"/>
  <c r="H1292" i="43" s="1"/>
  <c r="G1293" i="43"/>
  <c r="H1293" i="43" s="1"/>
  <c r="G1294" i="43"/>
  <c r="H1294" i="43" s="1"/>
  <c r="G1295" i="43"/>
  <c r="H1295" i="43" s="1"/>
  <c r="G1296" i="43"/>
  <c r="G1297" i="43"/>
  <c r="H1297" i="43" s="1"/>
  <c r="G1298" i="43"/>
  <c r="H1298" i="43" s="1"/>
  <c r="G1299" i="43"/>
  <c r="H1299" i="43" s="1"/>
  <c r="G1300" i="43"/>
  <c r="H1300" i="43" s="1"/>
  <c r="G1301" i="43"/>
  <c r="H1301" i="43" s="1"/>
  <c r="G1302" i="43"/>
  <c r="H1302" i="43" s="1"/>
  <c r="G1303" i="43"/>
  <c r="H1303" i="43" s="1"/>
  <c r="G1304" i="43"/>
  <c r="H1304" i="43" s="1"/>
  <c r="G1305" i="43"/>
  <c r="H1305" i="43" s="1"/>
  <c r="G1306" i="43"/>
  <c r="H1306" i="43" s="1"/>
  <c r="G1307" i="43"/>
  <c r="H1307" i="43" s="1"/>
  <c r="G1308" i="43"/>
  <c r="H1308" i="43" s="1"/>
  <c r="G1309" i="43"/>
  <c r="H1309" i="43" s="1"/>
  <c r="G1310" i="43"/>
  <c r="H1310" i="43" s="1"/>
  <c r="G1311" i="43"/>
  <c r="H1311" i="43" s="1"/>
  <c r="G1312" i="43"/>
  <c r="H1312" i="43" s="1"/>
  <c r="G1313" i="43"/>
  <c r="H1313" i="43" s="1"/>
  <c r="G1314" i="43"/>
  <c r="H1314" i="43" s="1"/>
  <c r="G1315" i="43"/>
  <c r="H1315" i="43" s="1"/>
  <c r="G1316" i="43"/>
  <c r="H1316" i="43" s="1"/>
  <c r="G1317" i="43"/>
  <c r="H1317" i="43" s="1"/>
  <c r="G1318" i="43"/>
  <c r="H1318" i="43" s="1"/>
  <c r="G1319" i="43"/>
  <c r="H1319" i="43" s="1"/>
  <c r="G1320" i="43"/>
  <c r="H1320" i="43" s="1"/>
  <c r="G1321" i="43"/>
  <c r="H1321" i="43" s="1"/>
  <c r="G1322" i="43"/>
  <c r="H1322" i="43" s="1"/>
  <c r="G1323" i="43"/>
  <c r="H1323" i="43" s="1"/>
  <c r="G1324" i="43"/>
  <c r="H1324" i="43" s="1"/>
  <c r="G1325" i="43"/>
  <c r="H1325" i="43" s="1"/>
  <c r="G1326" i="43"/>
  <c r="H1326" i="43" s="1"/>
  <c r="G1327" i="43"/>
  <c r="H1327" i="43" s="1"/>
  <c r="G1328" i="43"/>
  <c r="H1328" i="43" s="1"/>
  <c r="G1329" i="43"/>
  <c r="H1329" i="43" s="1"/>
  <c r="G1330" i="43"/>
  <c r="H1330" i="43" s="1"/>
  <c r="G1331" i="43"/>
  <c r="H1331" i="43" s="1"/>
  <c r="G1332" i="43"/>
  <c r="H1332" i="43" s="1"/>
  <c r="G1333" i="43"/>
  <c r="H1333" i="43" s="1"/>
  <c r="G1334" i="43"/>
  <c r="H1334" i="43" s="1"/>
  <c r="G1335" i="43"/>
  <c r="H1335" i="43" s="1"/>
  <c r="G1336" i="43"/>
  <c r="H1336" i="43" s="1"/>
  <c r="G1337" i="43"/>
  <c r="H1337" i="43" s="1"/>
  <c r="G1338" i="43"/>
  <c r="H1338" i="43" s="1"/>
  <c r="G1339" i="43"/>
  <c r="H1339" i="43" s="1"/>
  <c r="G1340" i="43"/>
  <c r="H1340" i="43" s="1"/>
  <c r="G1341" i="43"/>
  <c r="H1341" i="43" s="1"/>
  <c r="G1342" i="43"/>
  <c r="H1342" i="43" s="1"/>
  <c r="G1343" i="43"/>
  <c r="H1343" i="43" s="1"/>
  <c r="G1344" i="43"/>
  <c r="H1344" i="43" s="1"/>
  <c r="G1345" i="43"/>
  <c r="H1345" i="43" s="1"/>
  <c r="G1346" i="43"/>
  <c r="H1346" i="43" s="1"/>
  <c r="G1347" i="43"/>
  <c r="H1347" i="43" s="1"/>
  <c r="G1348" i="43"/>
  <c r="H1348" i="43" s="1"/>
  <c r="G1349" i="43"/>
  <c r="H1349" i="43" s="1"/>
  <c r="G1350" i="43"/>
  <c r="H1350" i="43" s="1"/>
  <c r="G1351" i="43"/>
  <c r="H1351" i="43" s="1"/>
  <c r="G1352" i="43"/>
  <c r="H1352" i="43" s="1"/>
  <c r="G1353" i="43"/>
  <c r="H1353" i="43" s="1"/>
  <c r="G1354" i="43"/>
  <c r="H1354" i="43" s="1"/>
  <c r="G1355" i="43"/>
  <c r="H1355" i="43" s="1"/>
  <c r="G1356" i="43"/>
  <c r="H1356" i="43" s="1"/>
  <c r="G1357" i="43"/>
  <c r="H1357" i="43" s="1"/>
  <c r="G1358" i="43"/>
  <c r="H1358" i="43" s="1"/>
  <c r="G1359" i="43"/>
  <c r="H1359" i="43" s="1"/>
  <c r="G1360" i="43"/>
  <c r="H1360" i="43" s="1"/>
  <c r="G1361" i="43"/>
  <c r="H1361" i="43" s="1"/>
  <c r="G1362" i="43"/>
  <c r="H1362" i="43" s="1"/>
  <c r="G1363" i="43"/>
  <c r="H1363" i="43" s="1"/>
  <c r="G1364" i="43"/>
  <c r="H1364" i="43" s="1"/>
  <c r="G1365" i="43"/>
  <c r="H1365" i="43" s="1"/>
  <c r="G1366" i="43"/>
  <c r="H1366" i="43" s="1"/>
  <c r="G1367" i="43"/>
  <c r="H1367" i="43" s="1"/>
  <c r="G1368" i="43"/>
  <c r="H1368" i="43" s="1"/>
  <c r="G1369" i="43"/>
  <c r="H1369" i="43" s="1"/>
  <c r="G1370" i="43"/>
  <c r="H1370" i="43" s="1"/>
  <c r="G1371" i="43"/>
  <c r="H1371" i="43" s="1"/>
  <c r="G1372" i="43"/>
  <c r="H1372" i="43" s="1"/>
  <c r="G1373" i="43"/>
  <c r="H1373" i="43" s="1"/>
  <c r="G1374" i="43"/>
  <c r="H1374" i="43" s="1"/>
  <c r="G1375" i="43"/>
  <c r="H1375" i="43" s="1"/>
  <c r="G1376" i="43"/>
  <c r="H1376" i="43" s="1"/>
  <c r="G1377" i="43"/>
  <c r="H1377" i="43" s="1"/>
  <c r="G1378" i="43"/>
  <c r="H1378" i="43" s="1"/>
  <c r="G1379" i="43"/>
  <c r="H1379" i="43" s="1"/>
  <c r="G1380" i="43"/>
  <c r="H1380" i="43" s="1"/>
  <c r="G1381" i="43"/>
  <c r="H1381" i="43" s="1"/>
  <c r="G1382" i="43"/>
  <c r="H1382" i="43" s="1"/>
  <c r="G1383" i="43"/>
  <c r="H1383" i="43" s="1"/>
  <c r="G1384" i="43"/>
  <c r="H1384" i="43" s="1"/>
  <c r="G1385" i="43"/>
  <c r="H1385" i="43" s="1"/>
  <c r="G1386" i="43"/>
  <c r="H1386" i="43" s="1"/>
  <c r="G1387" i="43"/>
  <c r="H1387" i="43" s="1"/>
  <c r="G1388" i="43"/>
  <c r="H1388" i="43" s="1"/>
  <c r="G1389" i="43"/>
  <c r="H1389" i="43" s="1"/>
  <c r="G1390" i="43"/>
  <c r="H1390" i="43" s="1"/>
  <c r="G1391" i="43"/>
  <c r="H1391" i="43" s="1"/>
  <c r="G1392" i="43"/>
  <c r="H1392" i="43" s="1"/>
  <c r="G1393" i="43"/>
  <c r="H1393" i="43" s="1"/>
  <c r="G1394" i="43"/>
  <c r="H1394" i="43" s="1"/>
  <c r="G1395" i="43"/>
  <c r="H1395" i="43" s="1"/>
  <c r="G1396" i="43"/>
  <c r="H1396" i="43" s="1"/>
  <c r="G1397" i="43"/>
  <c r="H1397" i="43" s="1"/>
  <c r="G1398" i="43"/>
  <c r="H1398" i="43" s="1"/>
  <c r="G1399" i="43"/>
  <c r="H1399" i="43" s="1"/>
  <c r="G1400" i="43"/>
  <c r="H1400" i="43" s="1"/>
  <c r="G1401" i="43"/>
  <c r="H1401" i="43" s="1"/>
  <c r="G1402" i="43"/>
  <c r="H1402" i="43" s="1"/>
  <c r="G1403" i="43"/>
  <c r="H1403" i="43" s="1"/>
  <c r="G1404" i="43"/>
  <c r="H1404" i="43" s="1"/>
  <c r="G1405" i="43"/>
  <c r="H1405" i="43" s="1"/>
  <c r="G1406" i="43"/>
  <c r="H1406" i="43" s="1"/>
  <c r="G1407" i="43"/>
  <c r="H1407" i="43" s="1"/>
  <c r="G1408" i="43"/>
  <c r="H1408" i="43" s="1"/>
  <c r="G1409" i="43"/>
  <c r="G1410" i="43"/>
  <c r="H1410" i="43" s="1"/>
  <c r="G1411" i="43"/>
  <c r="H1411" i="43" s="1"/>
  <c r="G1412" i="43"/>
  <c r="H1412" i="43" s="1"/>
  <c r="G1413" i="43"/>
  <c r="H1413" i="43" s="1"/>
  <c r="G1414" i="43"/>
  <c r="H1414" i="43" s="1"/>
  <c r="G1415" i="43"/>
  <c r="H1415" i="43" s="1"/>
  <c r="G1416" i="43"/>
  <c r="H1416" i="43" s="1"/>
  <c r="G1417" i="43"/>
  <c r="H1417" i="43" s="1"/>
  <c r="G1418" i="43"/>
  <c r="H1418" i="43" s="1"/>
  <c r="G1419" i="43"/>
  <c r="H1419" i="43" s="1"/>
  <c r="G1420" i="43"/>
  <c r="H1420" i="43" s="1"/>
  <c r="G1421" i="43"/>
  <c r="H1421" i="43" s="1"/>
  <c r="G1422" i="43"/>
  <c r="H1422" i="43" s="1"/>
  <c r="G1423" i="43"/>
  <c r="H1423" i="43" s="1"/>
  <c r="G1424" i="43"/>
  <c r="H1424" i="43" s="1"/>
  <c r="G1425" i="43"/>
  <c r="H1425" i="43" s="1"/>
  <c r="G1426" i="43"/>
  <c r="H1426" i="43" s="1"/>
  <c r="G1427" i="43"/>
  <c r="H1427" i="43" s="1"/>
  <c r="G1428" i="43"/>
  <c r="H1428" i="43" s="1"/>
  <c r="G1429" i="43"/>
  <c r="H1429" i="43" s="1"/>
  <c r="G1430" i="43"/>
  <c r="H1430" i="43" s="1"/>
  <c r="G1431" i="43"/>
  <c r="H1431" i="43" s="1"/>
  <c r="G1432" i="43"/>
  <c r="H1432" i="43" s="1"/>
  <c r="G1433" i="43"/>
  <c r="H1433" i="43" s="1"/>
  <c r="G1434" i="43"/>
  <c r="H1434" i="43" s="1"/>
  <c r="G1435" i="43"/>
  <c r="H1435" i="43" s="1"/>
  <c r="G1436" i="43"/>
  <c r="H1436" i="43" s="1"/>
  <c r="G1437" i="43"/>
  <c r="H1437" i="43" s="1"/>
  <c r="G1438" i="43"/>
  <c r="H1438" i="43" s="1"/>
  <c r="G1439" i="43"/>
  <c r="H1439" i="43" s="1"/>
  <c r="G1440" i="43"/>
  <c r="H1440" i="43" s="1"/>
  <c r="G1441" i="43"/>
  <c r="H1441" i="43" s="1"/>
  <c r="G1442" i="43"/>
  <c r="H1442" i="43" s="1"/>
  <c r="G1443" i="43"/>
  <c r="H1443" i="43" s="1"/>
  <c r="G1444" i="43"/>
  <c r="H1444" i="43" s="1"/>
  <c r="G1445" i="43"/>
  <c r="H1445" i="43" s="1"/>
  <c r="G1446" i="43"/>
  <c r="H1446" i="43" s="1"/>
  <c r="G1447" i="43"/>
  <c r="H1447" i="43" s="1"/>
  <c r="G1448" i="43"/>
  <c r="H1448" i="43" s="1"/>
  <c r="G1449" i="43"/>
  <c r="H1449" i="43" s="1"/>
  <c r="G1450" i="43"/>
  <c r="H1450" i="43" s="1"/>
  <c r="G1451" i="43"/>
  <c r="H1451" i="43" s="1"/>
  <c r="G1452" i="43"/>
  <c r="H1452" i="43" s="1"/>
  <c r="G1453" i="43"/>
  <c r="H1453" i="43" s="1"/>
  <c r="G1454" i="43"/>
  <c r="H1454" i="43" s="1"/>
  <c r="G1455" i="43"/>
  <c r="H1455" i="43" s="1"/>
  <c r="G1456" i="43"/>
  <c r="H1456" i="43" s="1"/>
  <c r="G1457" i="43"/>
  <c r="H1457" i="43" s="1"/>
  <c r="G1458" i="43"/>
  <c r="H1458" i="43" s="1"/>
  <c r="G1459" i="43"/>
  <c r="H1459" i="43" s="1"/>
  <c r="G1460" i="43"/>
  <c r="H1460" i="43" s="1"/>
  <c r="G1461" i="43"/>
  <c r="H1461" i="43" s="1"/>
  <c r="G1462" i="43"/>
  <c r="H1462" i="43" s="1"/>
  <c r="G1463" i="43"/>
  <c r="H1463" i="43" s="1"/>
  <c r="G1464" i="43"/>
  <c r="H1464" i="43" s="1"/>
  <c r="G1465" i="43"/>
  <c r="H1465" i="43" s="1"/>
  <c r="G1466" i="43"/>
  <c r="H1466" i="43" s="1"/>
  <c r="G1467" i="43"/>
  <c r="H1467" i="43" s="1"/>
  <c r="G1468" i="43"/>
  <c r="H1468" i="43" s="1"/>
  <c r="G1469" i="43"/>
  <c r="H1469" i="43" s="1"/>
  <c r="G1470" i="43"/>
  <c r="H1470" i="43" s="1"/>
  <c r="G1471" i="43"/>
  <c r="H1471" i="43" s="1"/>
  <c r="G1472" i="43"/>
  <c r="H1472" i="43" s="1"/>
  <c r="G1473" i="43"/>
  <c r="H1473" i="43" s="1"/>
  <c r="G1474" i="43"/>
  <c r="H1474" i="43" s="1"/>
  <c r="G1475" i="43"/>
  <c r="H1475" i="43" s="1"/>
  <c r="G1476" i="43"/>
  <c r="H1476" i="43" s="1"/>
  <c r="G1477" i="43"/>
  <c r="H1477" i="43" s="1"/>
  <c r="G1478" i="43"/>
  <c r="H1478" i="43" s="1"/>
  <c r="G1479" i="43"/>
  <c r="H1479" i="43" s="1"/>
  <c r="G1480" i="43"/>
  <c r="H1480" i="43" s="1"/>
  <c r="G1481" i="43"/>
  <c r="H1481" i="43" s="1"/>
  <c r="G1482" i="43"/>
  <c r="H1482" i="43" s="1"/>
  <c r="G1483" i="43"/>
  <c r="H1483" i="43" s="1"/>
  <c r="G1484" i="43"/>
  <c r="H1484" i="43" s="1"/>
  <c r="G1485" i="43"/>
  <c r="H1485" i="43" s="1"/>
  <c r="G1486" i="43"/>
  <c r="H1486" i="43" s="1"/>
  <c r="G1487" i="43"/>
  <c r="H1487" i="43" s="1"/>
  <c r="G1488" i="43"/>
  <c r="H1488" i="43" s="1"/>
  <c r="G1489" i="43"/>
  <c r="H1489" i="43" s="1"/>
  <c r="G1490" i="43"/>
  <c r="H1490" i="43" s="1"/>
  <c r="G1491" i="43"/>
  <c r="H1491" i="43" s="1"/>
  <c r="G1492" i="43"/>
  <c r="H1492" i="43" s="1"/>
  <c r="G1493" i="43"/>
  <c r="H1493" i="43" s="1"/>
  <c r="G1494" i="43"/>
  <c r="H1494" i="43" s="1"/>
  <c r="G1495" i="43"/>
  <c r="H1495" i="43" s="1"/>
  <c r="G1496" i="43"/>
  <c r="H1496" i="43" s="1"/>
  <c r="G1497" i="43"/>
  <c r="H1497" i="43" s="1"/>
  <c r="G1498" i="43"/>
  <c r="H1498" i="43" s="1"/>
  <c r="G1499" i="43"/>
  <c r="H1499" i="43" s="1"/>
  <c r="G1500" i="43"/>
  <c r="H1500" i="43" s="1"/>
  <c r="G1501" i="43"/>
  <c r="H1501" i="43" s="1"/>
  <c r="G1502" i="43"/>
  <c r="H1502" i="43" s="1"/>
  <c r="G1503" i="43"/>
  <c r="H1503" i="43" s="1"/>
  <c r="G1504" i="43"/>
  <c r="H1504" i="43" s="1"/>
  <c r="G1505" i="43"/>
  <c r="H1505" i="43" s="1"/>
  <c r="G1506" i="43"/>
  <c r="H1506" i="43" s="1"/>
  <c r="G1507" i="43"/>
  <c r="H1507" i="43" s="1"/>
  <c r="G1508" i="43"/>
  <c r="H1508" i="43" s="1"/>
  <c r="G1509" i="43"/>
  <c r="H1509" i="43" s="1"/>
  <c r="G1510" i="43"/>
  <c r="H1510" i="43" s="1"/>
  <c r="G1511" i="43"/>
  <c r="H1511" i="43" s="1"/>
  <c r="G1512" i="43"/>
  <c r="H1512" i="43" s="1"/>
  <c r="G1513" i="43"/>
  <c r="H1513" i="43" s="1"/>
  <c r="G1514" i="43"/>
  <c r="H1514" i="43" s="1"/>
  <c r="G1515" i="43"/>
  <c r="H1515" i="43" s="1"/>
  <c r="G1516" i="43"/>
  <c r="H1516" i="43" s="1"/>
  <c r="G1517" i="43"/>
  <c r="H1517" i="43" s="1"/>
  <c r="G1518" i="43"/>
  <c r="H1518" i="43" s="1"/>
  <c r="G1519" i="43"/>
  <c r="H1519" i="43" s="1"/>
  <c r="G1520" i="43"/>
  <c r="H1520" i="43" s="1"/>
  <c r="G1521" i="43"/>
  <c r="H1521" i="43" s="1"/>
  <c r="G1522" i="43"/>
  <c r="H1522" i="43" s="1"/>
  <c r="G1523" i="43"/>
  <c r="H1523" i="43" s="1"/>
  <c r="G1524" i="43"/>
  <c r="H1524" i="43" s="1"/>
  <c r="G1525" i="43"/>
  <c r="H1525" i="43" s="1"/>
  <c r="G1526" i="43"/>
  <c r="H1526" i="43" s="1"/>
  <c r="G1527" i="43"/>
  <c r="H1527" i="43" s="1"/>
  <c r="G1528" i="43"/>
  <c r="H1528" i="43" s="1"/>
  <c r="G1529" i="43"/>
  <c r="H1529" i="43" s="1"/>
  <c r="G1530" i="43"/>
  <c r="H1530" i="43" s="1"/>
  <c r="G1531" i="43"/>
  <c r="H1531" i="43" s="1"/>
  <c r="G1532" i="43"/>
  <c r="H1532" i="43" s="1"/>
  <c r="G1533" i="43"/>
  <c r="H1533" i="43" s="1"/>
  <c r="G1534" i="43"/>
  <c r="H1534" i="43" s="1"/>
  <c r="G1535" i="43"/>
  <c r="H1535" i="43" s="1"/>
  <c r="G1536" i="43"/>
  <c r="H1536" i="43" s="1"/>
  <c r="G1537" i="43"/>
  <c r="H1537" i="43" s="1"/>
  <c r="G1538" i="43"/>
  <c r="H1538" i="43" s="1"/>
  <c r="G1539" i="43"/>
  <c r="H1539" i="43" s="1"/>
  <c r="G1540" i="43"/>
  <c r="H1540" i="43" s="1"/>
  <c r="G1541" i="43"/>
  <c r="H1541" i="43" s="1"/>
  <c r="G1542" i="43"/>
  <c r="H1542" i="43" s="1"/>
  <c r="G1543" i="43"/>
  <c r="H1543" i="43" s="1"/>
  <c r="G1544" i="43"/>
  <c r="H1544" i="43" s="1"/>
  <c r="G1545" i="43"/>
  <c r="H1545" i="43" s="1"/>
  <c r="G1546" i="43"/>
  <c r="H1546" i="43" s="1"/>
  <c r="G1547" i="43"/>
  <c r="H1547" i="43" s="1"/>
  <c r="G1548" i="43"/>
  <c r="H1548" i="43" s="1"/>
  <c r="G1549" i="43"/>
  <c r="H1549" i="43" s="1"/>
  <c r="G1550" i="43"/>
  <c r="H1550" i="43" s="1"/>
  <c r="G1551" i="43"/>
  <c r="H1551" i="43" s="1"/>
  <c r="G1552" i="43"/>
  <c r="H1552" i="43" s="1"/>
  <c r="G1553" i="43"/>
  <c r="H1553" i="43" s="1"/>
  <c r="G1554" i="43"/>
  <c r="H1554" i="43" s="1"/>
  <c r="G1555" i="43"/>
  <c r="H1555" i="43" s="1"/>
  <c r="G1556" i="43"/>
  <c r="H1556" i="43" s="1"/>
  <c r="G1557" i="43"/>
  <c r="H1557" i="43" s="1"/>
  <c r="G1558" i="43"/>
  <c r="H1558" i="43" s="1"/>
  <c r="G1559" i="43"/>
  <c r="H1559" i="43" s="1"/>
  <c r="G1560" i="43"/>
  <c r="H1560" i="43" s="1"/>
  <c r="G1561" i="43"/>
  <c r="H1561" i="43" s="1"/>
  <c r="G1562" i="43"/>
  <c r="H1562" i="43" s="1"/>
  <c r="G1563" i="43"/>
  <c r="H1563" i="43" s="1"/>
  <c r="G1564" i="43"/>
  <c r="H1564" i="43" s="1"/>
  <c r="G1565" i="43"/>
  <c r="H1565" i="43" s="1"/>
  <c r="G1566" i="43"/>
  <c r="H1566" i="43" s="1"/>
  <c r="G1567" i="43"/>
  <c r="H1567" i="43" s="1"/>
  <c r="G1568" i="43"/>
  <c r="H1568" i="43" s="1"/>
  <c r="G1569" i="43"/>
  <c r="H1569" i="43" s="1"/>
  <c r="G1570" i="43"/>
  <c r="H1570" i="43" s="1"/>
  <c r="G1571" i="43"/>
  <c r="H1571" i="43" s="1"/>
  <c r="G1572" i="43"/>
  <c r="H1572" i="43" s="1"/>
  <c r="G1573" i="43"/>
  <c r="H1573" i="43" s="1"/>
  <c r="G1574" i="43"/>
  <c r="H1574" i="43" s="1"/>
  <c r="G1575" i="43"/>
  <c r="H1575" i="43" s="1"/>
  <c r="G1576" i="43"/>
  <c r="H1576" i="43" s="1"/>
  <c r="G1577" i="43"/>
  <c r="H1577" i="43" s="1"/>
  <c r="G1578" i="43"/>
  <c r="H1578" i="43" s="1"/>
  <c r="G1579" i="43"/>
  <c r="H1579" i="43" s="1"/>
  <c r="G1580" i="43"/>
  <c r="H1580" i="43" s="1"/>
  <c r="G1581" i="43"/>
  <c r="H1581" i="43" s="1"/>
  <c r="G1582" i="43"/>
  <c r="H1582" i="43" s="1"/>
  <c r="G1583" i="43"/>
  <c r="H1583" i="43" s="1"/>
  <c r="G1584" i="43"/>
  <c r="H1584" i="43" s="1"/>
  <c r="G1585" i="43"/>
  <c r="H1585" i="43" s="1"/>
  <c r="G1586" i="43"/>
  <c r="H1586" i="43" s="1"/>
  <c r="G1587" i="43"/>
  <c r="H1587" i="43" s="1"/>
  <c r="G1588" i="43"/>
  <c r="H1588" i="43" s="1"/>
  <c r="G1589" i="43"/>
  <c r="H1589" i="43" s="1"/>
  <c r="G1590" i="43"/>
  <c r="H1590" i="43" s="1"/>
  <c r="G1591" i="43"/>
  <c r="H1591" i="43" s="1"/>
  <c r="G1592" i="43"/>
  <c r="H1592" i="43" s="1"/>
  <c r="G1593" i="43"/>
  <c r="H1593" i="43" s="1"/>
  <c r="G1594" i="43"/>
  <c r="H1594" i="43" s="1"/>
  <c r="G1595" i="43"/>
  <c r="H1595" i="43" s="1"/>
  <c r="G1596" i="43"/>
  <c r="H1596" i="43" s="1"/>
  <c r="G1597" i="43"/>
  <c r="H1597" i="43" s="1"/>
  <c r="G1598" i="43"/>
  <c r="H1598" i="43" s="1"/>
  <c r="G1599" i="43"/>
  <c r="H1599" i="43" s="1"/>
  <c r="G1600" i="43"/>
  <c r="H1600" i="43" s="1"/>
  <c r="G1601" i="43"/>
  <c r="H1601" i="43" s="1"/>
  <c r="G1602" i="43"/>
  <c r="H1602" i="43" s="1"/>
  <c r="G1603" i="43"/>
  <c r="H1603" i="43" s="1"/>
  <c r="G1604" i="43"/>
  <c r="H1604" i="43" s="1"/>
  <c r="G1605" i="43"/>
  <c r="H1605" i="43" s="1"/>
  <c r="G1606" i="43"/>
  <c r="H1606" i="43" s="1"/>
  <c r="G1607" i="43"/>
  <c r="H1607" i="43" s="1"/>
  <c r="G1608" i="43"/>
  <c r="H1608" i="43" s="1"/>
  <c r="G1609" i="43"/>
  <c r="H1609" i="43" s="1"/>
  <c r="G1610" i="43"/>
  <c r="H1610" i="43" s="1"/>
  <c r="G1611" i="43"/>
  <c r="H1611" i="43" s="1"/>
  <c r="G1612" i="43"/>
  <c r="H1612" i="43" s="1"/>
  <c r="G1613" i="43"/>
  <c r="H1613" i="43" s="1"/>
  <c r="G1614" i="43"/>
  <c r="H1614" i="43" s="1"/>
  <c r="G1615" i="43"/>
  <c r="H1615" i="43" s="1"/>
  <c r="G1616" i="43"/>
  <c r="H1616" i="43" s="1"/>
  <c r="G1617" i="43"/>
  <c r="H1617" i="43" s="1"/>
  <c r="G1618" i="43"/>
  <c r="H1618" i="43" s="1"/>
  <c r="G1619" i="43"/>
  <c r="H1619" i="43" s="1"/>
  <c r="G1620" i="43"/>
  <c r="H1620" i="43" s="1"/>
  <c r="G1621" i="43"/>
  <c r="H1621" i="43" s="1"/>
  <c r="G1622" i="43"/>
  <c r="H1622" i="43" s="1"/>
  <c r="G1623" i="43"/>
  <c r="H1623" i="43" s="1"/>
  <c r="G1624" i="43"/>
  <c r="H1624" i="43" s="1"/>
  <c r="G1625" i="43"/>
  <c r="H1625" i="43" s="1"/>
  <c r="G1626" i="43"/>
  <c r="H1626" i="43" s="1"/>
  <c r="G1627" i="43"/>
  <c r="H1627" i="43" s="1"/>
  <c r="G1628" i="43"/>
  <c r="H1628" i="43" s="1"/>
  <c r="G1629" i="43"/>
  <c r="H1629" i="43" s="1"/>
  <c r="G1630" i="43"/>
  <c r="H1630" i="43" s="1"/>
  <c r="G1631" i="43"/>
  <c r="H1631" i="43" s="1"/>
  <c r="G1632" i="43"/>
  <c r="H1632" i="43" s="1"/>
  <c r="G1633" i="43"/>
  <c r="H1633" i="43" s="1"/>
  <c r="G1634" i="43"/>
  <c r="H1634" i="43" s="1"/>
  <c r="G1635" i="43"/>
  <c r="H1635" i="43" s="1"/>
  <c r="G1636" i="43"/>
  <c r="H1636" i="43" s="1"/>
  <c r="G1637" i="43"/>
  <c r="H1637" i="43" s="1"/>
  <c r="G1638" i="43"/>
  <c r="H1638" i="43" s="1"/>
  <c r="G1639" i="43"/>
  <c r="H1639" i="43" s="1"/>
  <c r="G1640" i="43"/>
  <c r="H1640" i="43" s="1"/>
  <c r="G1641" i="43"/>
  <c r="H1641" i="43" s="1"/>
  <c r="G1642" i="43"/>
  <c r="H1642" i="43" s="1"/>
  <c r="G1643" i="43"/>
  <c r="H1643" i="43" s="1"/>
  <c r="G1644" i="43"/>
  <c r="H1644" i="43" s="1"/>
  <c r="G1645" i="43"/>
  <c r="H1645" i="43" s="1"/>
  <c r="G1646" i="43"/>
  <c r="H1646" i="43" s="1"/>
  <c r="G1647" i="43"/>
  <c r="H1647" i="43" s="1"/>
  <c r="G1648" i="43"/>
  <c r="H1648" i="43" s="1"/>
  <c r="G1649" i="43"/>
  <c r="H1649" i="43" s="1"/>
  <c r="G1650" i="43"/>
  <c r="H1650" i="43" s="1"/>
  <c r="G1651" i="43"/>
  <c r="H1651" i="43" s="1"/>
  <c r="G1652" i="43"/>
  <c r="H1652" i="43" s="1"/>
  <c r="G1653" i="43"/>
  <c r="H1653" i="43" s="1"/>
  <c r="G1654" i="43"/>
  <c r="H1654" i="43" s="1"/>
  <c r="G1655" i="43"/>
  <c r="H1655" i="43" s="1"/>
  <c r="G1656" i="43"/>
  <c r="H1656" i="43" s="1"/>
  <c r="G1657" i="43"/>
  <c r="H1657" i="43" s="1"/>
  <c r="G1658" i="43"/>
  <c r="H1658" i="43" s="1"/>
  <c r="G1659" i="43"/>
  <c r="H1659" i="43" s="1"/>
  <c r="G1660" i="43"/>
  <c r="H1660" i="43" s="1"/>
  <c r="G1661" i="43"/>
  <c r="H1661" i="43" s="1"/>
  <c r="G1662" i="43"/>
  <c r="H1662" i="43" s="1"/>
  <c r="G1663" i="43"/>
  <c r="H1663" i="43" s="1"/>
  <c r="G1664" i="43"/>
  <c r="H1664" i="43" s="1"/>
  <c r="G1665" i="43"/>
  <c r="H1665" i="43" s="1"/>
  <c r="G1666" i="43"/>
  <c r="H1666" i="43" s="1"/>
  <c r="G1667" i="43"/>
  <c r="H1667" i="43" s="1"/>
  <c r="G1668" i="43"/>
  <c r="H1668" i="43" s="1"/>
  <c r="G1669" i="43"/>
  <c r="H1669" i="43" s="1"/>
  <c r="G1670" i="43"/>
  <c r="H1670" i="43" s="1"/>
  <c r="G1671" i="43"/>
  <c r="H1671" i="43" s="1"/>
  <c r="G1672" i="43"/>
  <c r="H1672" i="43" s="1"/>
  <c r="G1673" i="43"/>
  <c r="H1673" i="43" s="1"/>
  <c r="G1674" i="43"/>
  <c r="H1674" i="43" s="1"/>
  <c r="G1675" i="43"/>
  <c r="H1675" i="43" s="1"/>
  <c r="G1676" i="43"/>
  <c r="H1676" i="43" s="1"/>
  <c r="G1677" i="43"/>
  <c r="H1677" i="43" s="1"/>
  <c r="G1678" i="43"/>
  <c r="H1678" i="43" s="1"/>
  <c r="G1679" i="43"/>
  <c r="H1679" i="43" s="1"/>
  <c r="G1680" i="43"/>
  <c r="H1680" i="43" s="1"/>
  <c r="G1681" i="43"/>
  <c r="H1681" i="43" s="1"/>
  <c r="G1682" i="43"/>
  <c r="H1682" i="43" s="1"/>
  <c r="G1683" i="43"/>
  <c r="H1683" i="43" s="1"/>
  <c r="G1684" i="43"/>
  <c r="H1684" i="43" s="1"/>
  <c r="G1685" i="43"/>
  <c r="H1685" i="43" s="1"/>
  <c r="G1686" i="43"/>
  <c r="H1686" i="43" s="1"/>
  <c r="G1687" i="43"/>
  <c r="H1687" i="43" s="1"/>
  <c r="G1688" i="43"/>
  <c r="H1688" i="43" s="1"/>
  <c r="G1689" i="43"/>
  <c r="H1689" i="43" s="1"/>
  <c r="G1690" i="43"/>
  <c r="H1690" i="43" s="1"/>
  <c r="G1691" i="43"/>
  <c r="H1691" i="43" s="1"/>
  <c r="G1692" i="43"/>
  <c r="H1692" i="43" s="1"/>
  <c r="G1693" i="43"/>
  <c r="H1693" i="43" s="1"/>
  <c r="G1694" i="43"/>
  <c r="H1694" i="43" s="1"/>
  <c r="G1695" i="43"/>
  <c r="H1695" i="43" s="1"/>
  <c r="G1696" i="43"/>
  <c r="H1696" i="43" s="1"/>
  <c r="G1697" i="43"/>
  <c r="H1697" i="43" s="1"/>
  <c r="G1698" i="43"/>
  <c r="H1698" i="43" s="1"/>
  <c r="G1699" i="43"/>
  <c r="H1699" i="43" s="1"/>
  <c r="G1700" i="43"/>
  <c r="H1700" i="43" s="1"/>
  <c r="G1701" i="43"/>
  <c r="H1701" i="43" s="1"/>
  <c r="G1702" i="43"/>
  <c r="H1702" i="43" s="1"/>
  <c r="G1703" i="43"/>
  <c r="H1703" i="43" s="1"/>
  <c r="G1704" i="43"/>
  <c r="H1704" i="43" s="1"/>
  <c r="G1705" i="43"/>
  <c r="H1705" i="43" s="1"/>
  <c r="G1706" i="43"/>
  <c r="H1706" i="43" s="1"/>
  <c r="G1707" i="43"/>
  <c r="H1707" i="43" s="1"/>
  <c r="G1708" i="43"/>
  <c r="H1708" i="43" s="1"/>
  <c r="G1709" i="43"/>
  <c r="H1709" i="43" s="1"/>
  <c r="G1710" i="43"/>
  <c r="H1710" i="43" s="1"/>
  <c r="G1711" i="43"/>
  <c r="H1711" i="43" s="1"/>
  <c r="G1712" i="43"/>
  <c r="H1712" i="43" s="1"/>
  <c r="G1713" i="43"/>
  <c r="H1713" i="43" s="1"/>
  <c r="G1714" i="43"/>
  <c r="H1714" i="43" s="1"/>
  <c r="G1715" i="43"/>
  <c r="H1715" i="43" s="1"/>
  <c r="G1716" i="43"/>
  <c r="H1716" i="43" s="1"/>
  <c r="G1717" i="43"/>
  <c r="H1717" i="43" s="1"/>
  <c r="G1718" i="43"/>
  <c r="H1718" i="43" s="1"/>
  <c r="G1719" i="43"/>
  <c r="H1719" i="43" s="1"/>
  <c r="G1720" i="43"/>
  <c r="H1720" i="43" s="1"/>
  <c r="G1721" i="43"/>
  <c r="H1721" i="43" s="1"/>
  <c r="G1722" i="43"/>
  <c r="H1722" i="43" s="1"/>
  <c r="G1723" i="43"/>
  <c r="H1723" i="43" s="1"/>
  <c r="G1724" i="43"/>
  <c r="H1724" i="43" s="1"/>
  <c r="G1725" i="43"/>
  <c r="H1725" i="43" s="1"/>
  <c r="G1726" i="43"/>
  <c r="H1726" i="43" s="1"/>
  <c r="G1727" i="43"/>
  <c r="H1727" i="43" s="1"/>
  <c r="G1728" i="43"/>
  <c r="H1728" i="43" s="1"/>
  <c r="G1729" i="43"/>
  <c r="H1729" i="43" s="1"/>
  <c r="G1730" i="43"/>
  <c r="H1730" i="43" s="1"/>
  <c r="G1731" i="43"/>
  <c r="H1731" i="43" s="1"/>
  <c r="G1732" i="43"/>
  <c r="H1732" i="43" s="1"/>
  <c r="G1733" i="43"/>
  <c r="H1733" i="43" s="1"/>
  <c r="G1734" i="43"/>
  <c r="H1734" i="43" s="1"/>
  <c r="G1735" i="43"/>
  <c r="H1735" i="43" s="1"/>
  <c r="G1736" i="43"/>
  <c r="H1736" i="43" s="1"/>
  <c r="G1737" i="43"/>
  <c r="H1737" i="43" s="1"/>
  <c r="G1738" i="43"/>
  <c r="H1738" i="43" s="1"/>
  <c r="G1739" i="43"/>
  <c r="H1739" i="43" s="1"/>
  <c r="G1740" i="43"/>
  <c r="H1740" i="43" s="1"/>
  <c r="G1741" i="43"/>
  <c r="H1741" i="43" s="1"/>
  <c r="G1742" i="43"/>
  <c r="H1742" i="43" s="1"/>
  <c r="G1743" i="43"/>
  <c r="H1743" i="43" s="1"/>
  <c r="G1744" i="43"/>
  <c r="H1744" i="43" s="1"/>
  <c r="G1745" i="43"/>
  <c r="H1745" i="43" s="1"/>
  <c r="G1746" i="43"/>
  <c r="H1746" i="43" s="1"/>
  <c r="G1747" i="43"/>
  <c r="H1747" i="43" s="1"/>
  <c r="G1748" i="43"/>
  <c r="H1748" i="43" s="1"/>
  <c r="G1749" i="43"/>
  <c r="H1749" i="43" s="1"/>
  <c r="G1750" i="43"/>
  <c r="H1750" i="43" s="1"/>
  <c r="G1751" i="43"/>
  <c r="H1751" i="43" s="1"/>
  <c r="G1752" i="43"/>
  <c r="H1752" i="43" s="1"/>
  <c r="G1753" i="43"/>
  <c r="H1753" i="43" s="1"/>
  <c r="G1754" i="43"/>
  <c r="H1754" i="43" s="1"/>
  <c r="G1755" i="43"/>
  <c r="H1755" i="43" s="1"/>
  <c r="G1756" i="43"/>
  <c r="H1756" i="43" s="1"/>
  <c r="G1757" i="43"/>
  <c r="H1757" i="43" s="1"/>
  <c r="G1758" i="43"/>
  <c r="H1758" i="43" s="1"/>
  <c r="G1759" i="43"/>
  <c r="H1759" i="43" s="1"/>
  <c r="G1760" i="43"/>
  <c r="H1760" i="43" s="1"/>
  <c r="G1761" i="43"/>
  <c r="H1761" i="43" s="1"/>
  <c r="G1762" i="43"/>
  <c r="H1762" i="43" s="1"/>
  <c r="G1763" i="43"/>
  <c r="H1763" i="43" s="1"/>
  <c r="G1764" i="43"/>
  <c r="H1764" i="43" s="1"/>
  <c r="G1765" i="43"/>
  <c r="H1765" i="43" s="1"/>
  <c r="G1766" i="43"/>
  <c r="H1766" i="43" s="1"/>
  <c r="G1767" i="43"/>
  <c r="H1767" i="43" s="1"/>
  <c r="G1768" i="43"/>
  <c r="H1768" i="43" s="1"/>
  <c r="G1769" i="43"/>
  <c r="H1769" i="43" s="1"/>
  <c r="G1770" i="43"/>
  <c r="H1770" i="43" s="1"/>
  <c r="G1771" i="43"/>
  <c r="H1771" i="43" s="1"/>
  <c r="G1772" i="43"/>
  <c r="H1772" i="43" s="1"/>
  <c r="G1773" i="43"/>
  <c r="H1773" i="43" s="1"/>
  <c r="G1774" i="43"/>
  <c r="H1774" i="43" s="1"/>
  <c r="G1775" i="43"/>
  <c r="H1775" i="43" s="1"/>
  <c r="G1776" i="43"/>
  <c r="H1776" i="43" s="1"/>
  <c r="G1777" i="43"/>
  <c r="H1777" i="43" s="1"/>
  <c r="G1778" i="43"/>
  <c r="H1778" i="43" s="1"/>
  <c r="G1779" i="43"/>
  <c r="H1779" i="43" s="1"/>
  <c r="G1780" i="43"/>
  <c r="H1780" i="43" s="1"/>
  <c r="G1781" i="43"/>
  <c r="H1781" i="43" s="1"/>
  <c r="G1782" i="43"/>
  <c r="H1782" i="43" s="1"/>
  <c r="G1783" i="43"/>
  <c r="H1783" i="43" s="1"/>
  <c r="G1784" i="43"/>
  <c r="H1784" i="43" s="1"/>
  <c r="G1785" i="43"/>
  <c r="H1785" i="43" s="1"/>
  <c r="G1786" i="43"/>
  <c r="H1786" i="43" s="1"/>
  <c r="G1787" i="43"/>
  <c r="H1787" i="43" s="1"/>
  <c r="G1788" i="43"/>
  <c r="H1788" i="43" s="1"/>
  <c r="G1789" i="43"/>
  <c r="H1789" i="43" s="1"/>
  <c r="G1790" i="43"/>
  <c r="H1790" i="43" s="1"/>
  <c r="G1791" i="43"/>
  <c r="H1791" i="43" s="1"/>
  <c r="G1792" i="43"/>
  <c r="H1792" i="43" s="1"/>
  <c r="G1793" i="43"/>
  <c r="H1793" i="43" s="1"/>
  <c r="G1794" i="43"/>
  <c r="H1794" i="43" s="1"/>
  <c r="G1795" i="43"/>
  <c r="H1795" i="43" s="1"/>
  <c r="G1796" i="43"/>
  <c r="H1796" i="43" s="1"/>
  <c r="G1797" i="43"/>
  <c r="H1797" i="43" s="1"/>
  <c r="G1798" i="43"/>
  <c r="H1798" i="43" s="1"/>
  <c r="G1799" i="43"/>
  <c r="H1799" i="43" s="1"/>
  <c r="G1800" i="43"/>
  <c r="H1800" i="43" s="1"/>
  <c r="G1801" i="43"/>
  <c r="H1801" i="43" s="1"/>
  <c r="G1802" i="43"/>
  <c r="H1802" i="43" s="1"/>
  <c r="G1803" i="43"/>
  <c r="H1803" i="43" s="1"/>
  <c r="G1804" i="43"/>
  <c r="H1804" i="43" s="1"/>
  <c r="G1805" i="43"/>
  <c r="H1805" i="43" s="1"/>
  <c r="G1806" i="43"/>
  <c r="H1806" i="43" s="1"/>
  <c r="G1807" i="43"/>
  <c r="H1807" i="43" s="1"/>
  <c r="G1808" i="43"/>
  <c r="H1808" i="43" s="1"/>
  <c r="G1809" i="43"/>
  <c r="H1809" i="43" s="1"/>
  <c r="G1810" i="43"/>
  <c r="H1810" i="43" s="1"/>
  <c r="G1811" i="43"/>
  <c r="H1811" i="43" s="1"/>
  <c r="G1812" i="43"/>
  <c r="H1812" i="43" s="1"/>
  <c r="G1813" i="43"/>
  <c r="H1813" i="43" s="1"/>
  <c r="G1814" i="43"/>
  <c r="H1814" i="43" s="1"/>
  <c r="G1815" i="43"/>
  <c r="H1815" i="43" s="1"/>
  <c r="G1816" i="43"/>
  <c r="H1816" i="43" s="1"/>
  <c r="G1817" i="43"/>
  <c r="H1817" i="43" s="1"/>
  <c r="G1818" i="43"/>
  <c r="H1818" i="43" s="1"/>
  <c r="G1819" i="43"/>
  <c r="H1819" i="43" s="1"/>
  <c r="G1820" i="43"/>
  <c r="H1820" i="43" s="1"/>
  <c r="G1821" i="43"/>
  <c r="H1821" i="43" s="1"/>
  <c r="G1822" i="43"/>
  <c r="H1822" i="43" s="1"/>
  <c r="G1823" i="43"/>
  <c r="H1823" i="43" s="1"/>
  <c r="G1824" i="43"/>
  <c r="H1824" i="43" s="1"/>
  <c r="G1825" i="43"/>
  <c r="H1825" i="43" s="1"/>
  <c r="G1826" i="43"/>
  <c r="H1826" i="43" s="1"/>
  <c r="G1827" i="43"/>
  <c r="H1827" i="43" s="1"/>
  <c r="G1828" i="43"/>
  <c r="H1828" i="43" s="1"/>
  <c r="G1829" i="43"/>
  <c r="H1829" i="43" s="1"/>
  <c r="G1830" i="43"/>
  <c r="H1830" i="43" s="1"/>
  <c r="G1831" i="43"/>
  <c r="H1831" i="43" s="1"/>
  <c r="G1832" i="43"/>
  <c r="H1832" i="43" s="1"/>
  <c r="G1833" i="43"/>
  <c r="H1833" i="43" s="1"/>
  <c r="G1834" i="43"/>
  <c r="H1834" i="43" s="1"/>
  <c r="G1835" i="43"/>
  <c r="H1835" i="43" s="1"/>
  <c r="G1836" i="43"/>
  <c r="H1836" i="43" s="1"/>
  <c r="G1837" i="43"/>
  <c r="H1837" i="43" s="1"/>
  <c r="G1838" i="43"/>
  <c r="H1838" i="43" s="1"/>
  <c r="G1839" i="43"/>
  <c r="H1839" i="43" s="1"/>
  <c r="G1840" i="43"/>
  <c r="H1840" i="43" s="1"/>
  <c r="G1841" i="43"/>
  <c r="H1841" i="43" s="1"/>
  <c r="G1842" i="43"/>
  <c r="H1842" i="43" s="1"/>
  <c r="G1843" i="43"/>
  <c r="H1843" i="43" s="1"/>
  <c r="G1844" i="43"/>
  <c r="H1844" i="43" s="1"/>
  <c r="G1845" i="43"/>
  <c r="H1845" i="43" s="1"/>
  <c r="G1846" i="43"/>
  <c r="H1846" i="43" s="1"/>
  <c r="G1847" i="43"/>
  <c r="H1847" i="43" s="1"/>
  <c r="G1848" i="43"/>
  <c r="H1848" i="43" s="1"/>
  <c r="G1849" i="43"/>
  <c r="H1849" i="43" s="1"/>
  <c r="G1850" i="43"/>
  <c r="H1850" i="43" s="1"/>
  <c r="G1851" i="43"/>
  <c r="H1851" i="43" s="1"/>
  <c r="G1852" i="43"/>
  <c r="H1852" i="43" s="1"/>
  <c r="G1853" i="43"/>
  <c r="H1853" i="43" s="1"/>
  <c r="G1854" i="43"/>
  <c r="H1854" i="43" s="1"/>
  <c r="G1855" i="43"/>
  <c r="H1855" i="43" s="1"/>
  <c r="G1856" i="43"/>
  <c r="H1856" i="43" s="1"/>
  <c r="G1857" i="43"/>
  <c r="H1857" i="43" s="1"/>
  <c r="G1858" i="43"/>
  <c r="H1858" i="43" s="1"/>
  <c r="G1859" i="43"/>
  <c r="H1859" i="43" s="1"/>
  <c r="G1860" i="43"/>
  <c r="H1860" i="43" s="1"/>
  <c r="G1861" i="43"/>
  <c r="H1861" i="43" s="1"/>
  <c r="G1862" i="43"/>
  <c r="H1862" i="43" s="1"/>
  <c r="G1863" i="43"/>
  <c r="H1863" i="43" s="1"/>
  <c r="G1864" i="43"/>
  <c r="H1864" i="43" s="1"/>
  <c r="G1865" i="43"/>
  <c r="H1865" i="43" s="1"/>
  <c r="G1866" i="43"/>
  <c r="H1866" i="43" s="1"/>
  <c r="G1867" i="43"/>
  <c r="H1867" i="43" s="1"/>
  <c r="G1868" i="43"/>
  <c r="H1868" i="43" s="1"/>
  <c r="G1869" i="43"/>
  <c r="H1869" i="43" s="1"/>
  <c r="G1870" i="43"/>
  <c r="H1870" i="43" s="1"/>
  <c r="G1871" i="43"/>
  <c r="H1871" i="43" s="1"/>
  <c r="G1872" i="43"/>
  <c r="H1872" i="43" s="1"/>
  <c r="G1873" i="43"/>
  <c r="H1873" i="43" s="1"/>
  <c r="G1874" i="43"/>
  <c r="H1874" i="43" s="1"/>
  <c r="G1875" i="43"/>
  <c r="H1875" i="43" s="1"/>
  <c r="G1876" i="43"/>
  <c r="H1876" i="43" s="1"/>
  <c r="G1877" i="43"/>
  <c r="H1877" i="43" s="1"/>
  <c r="G1878" i="43"/>
  <c r="H1878" i="43" s="1"/>
  <c r="G1879" i="43"/>
  <c r="H1879" i="43" s="1"/>
  <c r="G1880" i="43"/>
  <c r="H1880" i="43" s="1"/>
  <c r="G1881" i="43"/>
  <c r="H1881" i="43" s="1"/>
  <c r="G1882" i="43"/>
  <c r="H1882" i="43" s="1"/>
  <c r="G1883" i="43"/>
  <c r="H1883" i="43" s="1"/>
  <c r="G1884" i="43"/>
  <c r="H1884" i="43" s="1"/>
  <c r="G1885" i="43"/>
  <c r="H1885" i="43" s="1"/>
  <c r="G1886" i="43"/>
  <c r="H1886" i="43" s="1"/>
  <c r="G1887" i="43"/>
  <c r="H1887" i="43" s="1"/>
  <c r="G1888" i="43"/>
  <c r="H1888" i="43" s="1"/>
  <c r="G1889" i="43"/>
  <c r="H1889" i="43" s="1"/>
  <c r="G1890" i="43"/>
  <c r="H1890" i="43" s="1"/>
  <c r="G1891" i="43"/>
  <c r="H1891" i="43" s="1"/>
  <c r="G1892" i="43"/>
  <c r="H1892" i="43" s="1"/>
  <c r="G1893" i="43"/>
  <c r="H1893" i="43" s="1"/>
  <c r="G1894" i="43"/>
  <c r="H1894" i="43" s="1"/>
  <c r="G1895" i="43"/>
  <c r="H1895" i="43" s="1"/>
  <c r="G1896" i="43"/>
  <c r="H1896" i="43" s="1"/>
  <c r="G1897" i="43"/>
  <c r="H1897" i="43" s="1"/>
  <c r="G1898" i="43"/>
  <c r="H1898" i="43" s="1"/>
  <c r="G1899" i="43"/>
  <c r="H1899" i="43" s="1"/>
  <c r="G1900" i="43"/>
  <c r="H1900" i="43" s="1"/>
  <c r="G1901" i="43"/>
  <c r="H1901" i="43" s="1"/>
  <c r="G1902" i="43"/>
  <c r="H1902" i="43" s="1"/>
  <c r="G1903" i="43"/>
  <c r="H1903" i="43" s="1"/>
  <c r="G1904" i="43"/>
  <c r="H1904" i="43" s="1"/>
  <c r="G1905" i="43"/>
  <c r="H1905" i="43" s="1"/>
  <c r="G1906" i="43"/>
  <c r="H1906" i="43" s="1"/>
  <c r="G1907" i="43"/>
  <c r="H1907" i="43" s="1"/>
  <c r="G1908" i="43"/>
  <c r="H1908" i="43" s="1"/>
  <c r="G1909" i="43"/>
  <c r="H1909" i="43" s="1"/>
  <c r="G1910" i="43"/>
  <c r="H1910" i="43" s="1"/>
  <c r="G1911" i="43"/>
  <c r="H1911" i="43" s="1"/>
  <c r="G1912" i="43"/>
  <c r="H1912" i="43" s="1"/>
  <c r="G1913" i="43"/>
  <c r="H1913" i="43" s="1"/>
  <c r="G1914" i="43"/>
  <c r="H1914" i="43" s="1"/>
  <c r="G1915" i="43"/>
  <c r="H1915" i="43" s="1"/>
  <c r="G1916" i="43"/>
  <c r="H1916" i="43" s="1"/>
  <c r="G1917" i="43"/>
  <c r="G1918" i="43"/>
  <c r="H1918" i="43" s="1"/>
  <c r="G1919" i="43"/>
  <c r="H1919" i="43" s="1"/>
  <c r="G1920" i="43"/>
  <c r="H1920" i="43" s="1"/>
  <c r="G1921" i="43"/>
  <c r="H1921" i="43" s="1"/>
  <c r="G1922" i="43"/>
  <c r="H1922" i="43" s="1"/>
  <c r="G1923" i="43"/>
  <c r="H1923" i="43" s="1"/>
  <c r="G1924" i="43"/>
  <c r="H1924" i="43" s="1"/>
  <c r="G1925" i="43"/>
  <c r="H1925" i="43" s="1"/>
  <c r="G1926" i="43"/>
  <c r="H1926" i="43" s="1"/>
  <c r="G1927" i="43"/>
  <c r="H1927" i="43" s="1"/>
  <c r="G1928" i="43"/>
  <c r="H1928" i="43" s="1"/>
  <c r="G1929" i="43"/>
  <c r="H1929" i="43" s="1"/>
  <c r="G1930" i="43"/>
  <c r="H1930" i="43" s="1"/>
  <c r="G1931" i="43"/>
  <c r="H1931" i="43" s="1"/>
  <c r="G1932" i="43"/>
  <c r="H1932" i="43" s="1"/>
  <c r="G1933" i="43"/>
  <c r="H1933" i="43" s="1"/>
  <c r="G1934" i="43"/>
  <c r="H1934" i="43" s="1"/>
  <c r="G1935" i="43"/>
  <c r="H1935" i="43" s="1"/>
  <c r="G1936" i="43"/>
  <c r="H1936" i="43" s="1"/>
  <c r="G1937" i="43"/>
  <c r="H1937" i="43" s="1"/>
  <c r="G1938" i="43"/>
  <c r="H1938" i="43" s="1"/>
  <c r="G1939" i="43"/>
  <c r="H1939" i="43" s="1"/>
  <c r="G1940" i="43"/>
  <c r="H1940" i="43" s="1"/>
  <c r="G1941" i="43"/>
  <c r="H1941" i="43" s="1"/>
  <c r="G1942" i="43"/>
  <c r="H1942" i="43" s="1"/>
  <c r="G1943" i="43"/>
  <c r="H1943" i="43" s="1"/>
  <c r="G1944" i="43"/>
  <c r="H1944" i="43" s="1"/>
  <c r="G1945" i="43"/>
  <c r="H1945" i="43" s="1"/>
  <c r="G1946" i="43"/>
  <c r="H1946" i="43" s="1"/>
  <c r="G1947" i="43"/>
  <c r="H1947" i="43" s="1"/>
  <c r="G1948" i="43"/>
  <c r="H1948" i="43" s="1"/>
  <c r="G1949" i="43"/>
  <c r="H1949" i="43" s="1"/>
  <c r="G1950" i="43"/>
  <c r="H1950" i="43" s="1"/>
  <c r="G1951" i="43"/>
  <c r="H1951" i="43" s="1"/>
  <c r="G1952" i="43"/>
  <c r="H1952" i="43" s="1"/>
  <c r="G1953" i="43"/>
  <c r="H1953" i="43" s="1"/>
  <c r="G1954" i="43"/>
  <c r="H1954" i="43" s="1"/>
  <c r="G1955" i="43"/>
  <c r="H1955" i="43" s="1"/>
  <c r="G1956" i="43"/>
  <c r="H1956" i="43" s="1"/>
  <c r="G1957" i="43"/>
  <c r="H1957" i="43" s="1"/>
  <c r="G1958" i="43"/>
  <c r="H1958" i="43" s="1"/>
  <c r="G1959" i="43"/>
  <c r="H1959" i="43" s="1"/>
  <c r="G1960" i="43"/>
  <c r="H1960" i="43" s="1"/>
  <c r="G1961" i="43"/>
  <c r="H1961" i="43" s="1"/>
  <c r="G1962" i="43"/>
  <c r="H1962" i="43" s="1"/>
  <c r="G1963" i="43"/>
  <c r="H1963" i="43" s="1"/>
  <c r="G1964" i="43"/>
  <c r="H1964" i="43" s="1"/>
  <c r="G1965" i="43"/>
  <c r="H1965" i="43" s="1"/>
  <c r="G1966" i="43"/>
  <c r="H1966" i="43" s="1"/>
  <c r="G1967" i="43"/>
  <c r="H1967" i="43" s="1"/>
  <c r="G1968" i="43"/>
  <c r="H1968" i="43" s="1"/>
  <c r="G1969" i="43"/>
  <c r="H1969" i="43" s="1"/>
  <c r="G1970" i="43"/>
  <c r="H1970" i="43" s="1"/>
  <c r="G1971" i="43"/>
  <c r="H1971" i="43" s="1"/>
  <c r="G1972" i="43"/>
  <c r="H1972" i="43" s="1"/>
  <c r="G1973" i="43"/>
  <c r="H1973" i="43" s="1"/>
  <c r="G1974" i="43"/>
  <c r="H1974" i="43" s="1"/>
  <c r="G1975" i="43"/>
  <c r="H1975" i="43" s="1"/>
  <c r="G1976" i="43"/>
  <c r="H1976" i="43" s="1"/>
  <c r="G1977" i="43"/>
  <c r="H1977" i="43" s="1"/>
  <c r="G1978" i="43"/>
  <c r="H1978" i="43" s="1"/>
  <c r="G1979" i="43"/>
  <c r="H1979" i="43" s="1"/>
  <c r="G1980" i="43"/>
  <c r="H1980" i="43" s="1"/>
  <c r="G1981" i="43"/>
  <c r="H1981" i="43" s="1"/>
  <c r="G1982" i="43"/>
  <c r="H1982" i="43" s="1"/>
  <c r="G1983" i="43"/>
  <c r="H1983" i="43" s="1"/>
  <c r="G1984" i="43"/>
  <c r="H1984" i="43" s="1"/>
  <c r="G1985" i="43"/>
  <c r="H1985" i="43" s="1"/>
  <c r="G1986" i="43"/>
  <c r="H1986" i="43" s="1"/>
  <c r="G1987" i="43"/>
  <c r="H1987" i="43" s="1"/>
  <c r="G1988" i="43"/>
  <c r="H1988" i="43" s="1"/>
  <c r="G1989" i="43"/>
  <c r="H1989" i="43" s="1"/>
  <c r="G1990" i="43"/>
  <c r="H1990" i="43" s="1"/>
  <c r="G1991" i="43"/>
  <c r="H1991" i="43" s="1"/>
  <c r="G1992" i="43"/>
  <c r="H1992" i="43" s="1"/>
  <c r="G1993" i="43"/>
  <c r="H1993" i="43" s="1"/>
  <c r="G1994" i="43"/>
  <c r="H1994" i="43" s="1"/>
  <c r="G1995" i="43"/>
  <c r="H1995" i="43" s="1"/>
  <c r="G1996" i="43"/>
  <c r="H1996" i="43" s="1"/>
  <c r="G1997" i="43"/>
  <c r="H1997" i="43" s="1"/>
  <c r="G1998" i="43"/>
  <c r="H1998" i="43" s="1"/>
  <c r="G1999" i="43"/>
  <c r="H1999" i="43" s="1"/>
  <c r="G2000" i="43"/>
  <c r="H2000" i="43" s="1"/>
  <c r="G2001" i="43"/>
  <c r="H2001" i="43" s="1"/>
  <c r="G2002" i="43"/>
  <c r="H2002" i="43" s="1"/>
  <c r="G2003" i="43"/>
  <c r="H2003" i="43" s="1"/>
  <c r="G2004" i="43"/>
  <c r="H2004" i="43" s="1"/>
  <c r="G2005" i="43"/>
  <c r="H2005" i="43" s="1"/>
  <c r="G2006" i="43"/>
  <c r="H2006" i="43" s="1"/>
  <c r="G2007" i="43"/>
  <c r="H2007" i="43" s="1"/>
  <c r="G2008" i="43"/>
  <c r="H2008" i="43" s="1"/>
  <c r="G2009" i="43"/>
  <c r="H2009" i="43" s="1"/>
  <c r="G2010" i="43"/>
  <c r="H2010" i="43" s="1"/>
  <c r="G2011" i="43"/>
  <c r="H2011" i="43" s="1"/>
  <c r="G2012" i="43"/>
  <c r="H2012" i="43" s="1"/>
  <c r="G2013" i="43"/>
  <c r="H2013" i="43" s="1"/>
  <c r="G2014" i="43"/>
  <c r="H2014" i="43" s="1"/>
  <c r="G2015" i="43"/>
  <c r="H2015" i="43" s="1"/>
  <c r="G2016" i="43"/>
  <c r="H2016" i="43" s="1"/>
  <c r="G2017" i="43"/>
  <c r="H2017" i="43" s="1"/>
  <c r="G2018" i="43"/>
  <c r="H2018" i="43" s="1"/>
  <c r="G2019" i="43"/>
  <c r="H2019" i="43" s="1"/>
  <c r="G2020" i="43"/>
  <c r="H2020" i="43" s="1"/>
  <c r="G2021" i="43"/>
  <c r="H2021" i="43" s="1"/>
  <c r="G2022" i="43"/>
  <c r="H2022" i="43" s="1"/>
  <c r="G2023" i="43"/>
  <c r="H2023" i="43" s="1"/>
  <c r="G2024" i="43"/>
  <c r="H2024" i="43" s="1"/>
  <c r="G2025" i="43"/>
  <c r="H2025" i="43" s="1"/>
  <c r="G2026" i="43"/>
  <c r="H2026" i="43" s="1"/>
  <c r="G2027" i="43"/>
  <c r="H2027" i="43" s="1"/>
  <c r="G2028" i="43"/>
  <c r="H2028" i="43" s="1"/>
  <c r="G2029" i="43"/>
  <c r="H2029" i="43" s="1"/>
  <c r="G2030" i="43"/>
  <c r="H2030" i="43" s="1"/>
  <c r="G2031" i="43"/>
  <c r="H2031" i="43" s="1"/>
  <c r="G2032" i="43"/>
  <c r="H2032" i="43" s="1"/>
  <c r="G2033" i="43"/>
  <c r="H2033" i="43" s="1"/>
  <c r="G2034" i="43"/>
  <c r="H2034" i="43" s="1"/>
  <c r="G2035" i="43"/>
  <c r="H2035" i="43" s="1"/>
  <c r="G2036" i="43"/>
  <c r="H2036" i="43" s="1"/>
  <c r="G2037" i="43"/>
  <c r="H2037" i="43" s="1"/>
  <c r="G2038" i="43"/>
  <c r="H2038" i="43" s="1"/>
  <c r="G2039" i="43"/>
  <c r="H2039" i="43" s="1"/>
  <c r="G2040" i="43"/>
  <c r="H2040" i="43" s="1"/>
  <c r="G2041" i="43"/>
  <c r="H2041" i="43" s="1"/>
  <c r="G2042" i="43"/>
  <c r="H2042" i="43" s="1"/>
  <c r="G2043" i="43"/>
  <c r="H2043" i="43" s="1"/>
  <c r="G2044" i="43"/>
  <c r="H2044" i="43" s="1"/>
  <c r="G2045" i="43"/>
  <c r="H2045" i="43" s="1"/>
  <c r="G2046" i="43"/>
  <c r="H2046" i="43" s="1"/>
  <c r="G2047" i="43"/>
  <c r="H2047" i="43" s="1"/>
  <c r="G2048" i="43"/>
  <c r="H2048" i="43" s="1"/>
  <c r="G2049" i="43"/>
  <c r="H2049" i="43" s="1"/>
  <c r="G2050" i="43"/>
  <c r="H2050" i="43" s="1"/>
  <c r="G2051" i="43"/>
  <c r="H2051" i="43" s="1"/>
  <c r="G2052" i="43"/>
  <c r="H2052" i="43" s="1"/>
  <c r="G2053" i="43"/>
  <c r="H2053" i="43" s="1"/>
  <c r="G2054" i="43"/>
  <c r="H2054" i="43" s="1"/>
  <c r="G2055" i="43"/>
  <c r="H2055" i="43" s="1"/>
  <c r="G2056" i="43"/>
  <c r="H2056" i="43" s="1"/>
  <c r="G2057" i="43"/>
  <c r="H2057" i="43" s="1"/>
  <c r="G2058" i="43"/>
  <c r="H2058" i="43" s="1"/>
  <c r="G2059" i="43"/>
  <c r="H2059" i="43" s="1"/>
  <c r="G2060" i="43"/>
  <c r="H2060" i="43" s="1"/>
  <c r="G2061" i="43"/>
  <c r="H2061" i="43" s="1"/>
  <c r="G2062" i="43"/>
  <c r="H2062" i="43" s="1"/>
  <c r="G2063" i="43"/>
  <c r="H2063" i="43" s="1"/>
  <c r="G2064" i="43"/>
  <c r="H2064" i="43" s="1"/>
  <c r="G2065" i="43"/>
  <c r="H2065" i="43" s="1"/>
  <c r="G2066" i="43"/>
  <c r="H2066" i="43" s="1"/>
  <c r="G2067" i="43"/>
  <c r="H2067" i="43" s="1"/>
  <c r="G2068" i="43"/>
  <c r="H2068" i="43" s="1"/>
  <c r="G2069" i="43"/>
  <c r="H2069" i="43" s="1"/>
  <c r="G2070" i="43"/>
  <c r="H2070" i="43" s="1"/>
  <c r="G2071" i="43"/>
  <c r="H2071" i="43" s="1"/>
  <c r="G2072" i="43"/>
  <c r="H2072" i="43" s="1"/>
  <c r="G2073" i="43"/>
  <c r="H2073" i="43" s="1"/>
  <c r="G2074" i="43"/>
  <c r="H2074" i="43" s="1"/>
  <c r="G2075" i="43"/>
  <c r="H2075" i="43" s="1"/>
  <c r="G2076" i="43"/>
  <c r="H2076" i="43" s="1"/>
  <c r="G2077" i="43"/>
  <c r="H2077" i="43" s="1"/>
  <c r="G2078" i="43"/>
  <c r="H2078" i="43" s="1"/>
  <c r="G2079" i="43"/>
  <c r="H2079" i="43" s="1"/>
  <c r="G2080" i="43"/>
  <c r="H2080" i="43" s="1"/>
  <c r="G2081" i="43"/>
  <c r="H2081" i="43" s="1"/>
  <c r="G2082" i="43"/>
  <c r="H2082" i="43" s="1"/>
  <c r="G2083" i="43"/>
  <c r="H2083" i="43" s="1"/>
  <c r="G2084" i="43"/>
  <c r="H2084" i="43" s="1"/>
  <c r="G2085" i="43"/>
  <c r="H2085" i="43" s="1"/>
  <c r="G2086" i="43"/>
  <c r="H2086" i="43" s="1"/>
  <c r="G2087" i="43"/>
  <c r="H2087" i="43" s="1"/>
  <c r="G2088" i="43"/>
  <c r="H2088" i="43" s="1"/>
  <c r="G2089" i="43"/>
  <c r="H2089" i="43" s="1"/>
  <c r="G2090" i="43"/>
  <c r="H2090" i="43" s="1"/>
  <c r="G2091" i="43"/>
  <c r="H2091" i="43" s="1"/>
  <c r="G2092" i="43"/>
  <c r="H2092" i="43" s="1"/>
  <c r="G2093" i="43"/>
  <c r="H2093" i="43" s="1"/>
  <c r="G2094" i="43"/>
  <c r="H2094" i="43" s="1"/>
  <c r="G2095" i="43"/>
  <c r="H2095" i="43" s="1"/>
  <c r="G2096" i="43"/>
  <c r="H2096" i="43" s="1"/>
  <c r="G2097" i="43"/>
  <c r="H2097" i="43" s="1"/>
  <c r="G2098" i="43"/>
  <c r="H2098" i="43" s="1"/>
  <c r="G2099" i="43"/>
  <c r="H2099" i="43" s="1"/>
  <c r="G2100" i="43"/>
  <c r="H2100" i="43" s="1"/>
  <c r="G2101" i="43"/>
  <c r="H2101" i="43" s="1"/>
  <c r="G2102" i="43"/>
  <c r="H2102" i="43" s="1"/>
  <c r="G2103" i="43"/>
  <c r="H2103" i="43" s="1"/>
  <c r="G2104" i="43"/>
  <c r="H2104" i="43" s="1"/>
  <c r="G2105" i="43"/>
  <c r="H2105" i="43" s="1"/>
  <c r="G2106" i="43"/>
  <c r="H2106" i="43" s="1"/>
  <c r="G2107" i="43"/>
  <c r="H2107" i="43" s="1"/>
  <c r="G2108" i="43"/>
  <c r="H2108" i="43" s="1"/>
  <c r="G2109" i="43"/>
  <c r="H2109" i="43" s="1"/>
  <c r="G2110" i="43"/>
  <c r="H2110" i="43" s="1"/>
  <c r="G2111" i="43"/>
  <c r="H2111" i="43" s="1"/>
  <c r="G2112" i="43"/>
  <c r="H2112" i="43" s="1"/>
  <c r="G2113" i="43"/>
  <c r="H2113" i="43" s="1"/>
  <c r="G2114" i="43"/>
  <c r="H2114" i="43" s="1"/>
  <c r="G2115" i="43"/>
  <c r="H2115" i="43" s="1"/>
  <c r="G2116" i="43"/>
  <c r="H2116" i="43" s="1"/>
  <c r="G2117" i="43"/>
  <c r="H2117" i="43" s="1"/>
  <c r="G2118" i="43"/>
  <c r="H2118" i="43" s="1"/>
  <c r="G2119" i="43"/>
  <c r="H2119" i="43" s="1"/>
  <c r="G2120" i="43"/>
  <c r="H2120" i="43" s="1"/>
  <c r="G2121" i="43"/>
  <c r="H2121" i="43" s="1"/>
  <c r="G2122" i="43"/>
  <c r="H2122" i="43" s="1"/>
  <c r="G2123" i="43"/>
  <c r="H2123" i="43" s="1"/>
  <c r="G2124" i="43"/>
  <c r="H2124" i="43" s="1"/>
  <c r="G2125" i="43"/>
  <c r="H2125" i="43" s="1"/>
  <c r="G2126" i="43"/>
  <c r="H2126" i="43" s="1"/>
  <c r="G2127" i="43"/>
  <c r="H2127" i="43" s="1"/>
  <c r="G2128" i="43"/>
  <c r="H2128" i="43" s="1"/>
  <c r="G2129" i="43"/>
  <c r="H2129" i="43" s="1"/>
  <c r="G2130" i="43"/>
  <c r="H2130" i="43" s="1"/>
  <c r="G2131" i="43"/>
  <c r="H2131" i="43" s="1"/>
  <c r="G2132" i="43"/>
  <c r="H2132" i="43" s="1"/>
  <c r="G2133" i="43"/>
  <c r="H2133" i="43" s="1"/>
  <c r="G2134" i="43"/>
  <c r="H2134" i="43" s="1"/>
  <c r="G2135" i="43"/>
  <c r="H2135" i="43" s="1"/>
  <c r="G2136" i="43"/>
  <c r="H2136" i="43" s="1"/>
  <c r="G2137" i="43"/>
  <c r="H2137" i="43" s="1"/>
  <c r="G2138" i="43"/>
  <c r="H2138" i="43" s="1"/>
  <c r="G2139" i="43"/>
  <c r="H2139" i="43" s="1"/>
  <c r="G2140" i="43"/>
  <c r="H2140" i="43" s="1"/>
  <c r="G2141" i="43"/>
  <c r="H2141" i="43" s="1"/>
  <c r="G2142" i="43"/>
  <c r="H2142" i="43" s="1"/>
  <c r="G2143" i="43"/>
  <c r="H2143" i="43" s="1"/>
  <c r="G2144" i="43"/>
  <c r="H2144" i="43" s="1"/>
  <c r="G2145" i="43"/>
  <c r="H2145" i="43" s="1"/>
  <c r="G2146" i="43"/>
  <c r="H2146" i="43" s="1"/>
  <c r="G2147" i="43"/>
  <c r="H2147" i="43" s="1"/>
  <c r="G2148" i="43"/>
  <c r="H2148" i="43" s="1"/>
  <c r="G2149" i="43"/>
  <c r="H2149" i="43" s="1"/>
  <c r="G2150" i="43"/>
  <c r="H2150" i="43" s="1"/>
  <c r="G2151" i="43"/>
  <c r="H2151" i="43" s="1"/>
  <c r="G2152" i="43"/>
  <c r="H2152" i="43" s="1"/>
  <c r="G2153" i="43"/>
  <c r="H2153" i="43" s="1"/>
  <c r="G2154" i="43"/>
  <c r="H2154" i="43" s="1"/>
  <c r="G2155" i="43"/>
  <c r="H2155" i="43" s="1"/>
  <c r="G2156" i="43"/>
  <c r="H2156" i="43" s="1"/>
  <c r="G2157" i="43"/>
  <c r="H2157" i="43" s="1"/>
  <c r="G2158" i="43"/>
  <c r="H2158" i="43" s="1"/>
  <c r="G2159" i="43"/>
  <c r="H2159" i="43" s="1"/>
  <c r="G2160" i="43"/>
  <c r="H2160" i="43" s="1"/>
  <c r="G2161" i="43"/>
  <c r="H2161" i="43" s="1"/>
  <c r="G2162" i="43"/>
  <c r="H2162" i="43" s="1"/>
  <c r="G2163" i="43"/>
  <c r="H2163" i="43" s="1"/>
  <c r="G2164" i="43"/>
  <c r="H2164" i="43" s="1"/>
  <c r="G2165" i="43"/>
  <c r="H2165" i="43" s="1"/>
  <c r="G2166" i="43"/>
  <c r="H2166" i="43" s="1"/>
  <c r="G2167" i="43"/>
  <c r="H2167" i="43" s="1"/>
  <c r="G2168" i="43"/>
  <c r="H2168" i="43" s="1"/>
  <c r="G2169" i="43"/>
  <c r="H2169" i="43" s="1"/>
  <c r="G2170" i="43"/>
  <c r="H2170" i="43" s="1"/>
  <c r="G2171" i="43"/>
  <c r="H2171" i="43" s="1"/>
  <c r="G2172" i="43"/>
  <c r="H2172" i="43" s="1"/>
  <c r="G2173" i="43"/>
  <c r="H2173" i="43" s="1"/>
  <c r="G2174" i="43"/>
  <c r="H2174" i="43" s="1"/>
  <c r="G2175" i="43"/>
  <c r="H2175" i="43" s="1"/>
  <c r="G2176" i="43"/>
  <c r="H2176" i="43" s="1"/>
  <c r="G2177" i="43"/>
  <c r="H2177" i="43" s="1"/>
  <c r="G2178" i="43"/>
  <c r="H2178" i="43" s="1"/>
  <c r="G2179" i="43"/>
  <c r="H2179" i="43" s="1"/>
  <c r="G2180" i="43"/>
  <c r="H2180" i="43" s="1"/>
  <c r="G2181" i="43"/>
  <c r="H2181" i="43" s="1"/>
  <c r="G2182" i="43"/>
  <c r="H2182" i="43" s="1"/>
  <c r="G2183" i="43"/>
  <c r="H2183" i="43" s="1"/>
  <c r="G2184" i="43"/>
  <c r="H2184" i="43" s="1"/>
  <c r="G2185" i="43"/>
  <c r="H2185" i="43" s="1"/>
  <c r="G2186" i="43"/>
  <c r="H2186" i="43" s="1"/>
  <c r="G2187" i="43"/>
  <c r="H2187" i="43" s="1"/>
  <c r="G2188" i="43"/>
  <c r="H2188" i="43" s="1"/>
  <c r="G2189" i="43"/>
  <c r="H2189" i="43" s="1"/>
  <c r="G2190" i="43"/>
  <c r="H2190" i="43" s="1"/>
  <c r="G2191" i="43"/>
  <c r="H2191" i="43" s="1"/>
  <c r="G2192" i="43"/>
  <c r="H2192" i="43" s="1"/>
  <c r="G2193" i="43"/>
  <c r="H2193" i="43" s="1"/>
  <c r="G2194" i="43"/>
  <c r="H2194" i="43" s="1"/>
  <c r="G2195" i="43"/>
  <c r="H2195" i="43" s="1"/>
  <c r="G2196" i="43"/>
  <c r="H2196" i="43" s="1"/>
  <c r="G2197" i="43"/>
  <c r="H2197" i="43" s="1"/>
  <c r="G2198" i="43"/>
  <c r="H2198" i="43" s="1"/>
  <c r="G2199" i="43"/>
  <c r="H2199" i="43" s="1"/>
  <c r="G2200" i="43"/>
  <c r="H2200" i="43" s="1"/>
  <c r="G2201" i="43"/>
  <c r="H2201" i="43" s="1"/>
  <c r="G2202" i="43"/>
  <c r="H2202" i="43" s="1"/>
  <c r="G2203" i="43"/>
  <c r="H2203" i="43" s="1"/>
  <c r="G2204" i="43"/>
  <c r="H2204" i="43" s="1"/>
  <c r="G2205" i="43"/>
  <c r="H2205" i="43" s="1"/>
  <c r="G2206" i="43"/>
  <c r="H2206" i="43" s="1"/>
  <c r="G2207" i="43"/>
  <c r="H2207" i="43" s="1"/>
  <c r="G2208" i="43"/>
  <c r="H2208" i="43" s="1"/>
  <c r="G2209" i="43"/>
  <c r="H2209" i="43" s="1"/>
  <c r="G2210" i="43"/>
  <c r="H2210" i="43" s="1"/>
  <c r="G2211" i="43"/>
  <c r="H2211" i="43" s="1"/>
  <c r="G2212" i="43"/>
  <c r="H2212" i="43" s="1"/>
  <c r="G2213" i="43"/>
  <c r="H2213" i="43" s="1"/>
  <c r="G2214" i="43"/>
  <c r="H2214" i="43" s="1"/>
  <c r="G2215" i="43"/>
  <c r="H2215" i="43" s="1"/>
  <c r="G2216" i="43"/>
  <c r="H2216" i="43" s="1"/>
  <c r="G2217" i="43"/>
  <c r="H2217" i="43" s="1"/>
  <c r="G2218" i="43"/>
  <c r="H2218" i="43" s="1"/>
  <c r="G2219" i="43"/>
  <c r="H2219" i="43" s="1"/>
  <c r="G2220" i="43"/>
  <c r="H2220" i="43" s="1"/>
  <c r="G2221" i="43"/>
  <c r="H2221" i="43" s="1"/>
  <c r="G2222" i="43"/>
  <c r="H2222" i="43" s="1"/>
  <c r="G2223" i="43"/>
  <c r="H2223" i="43" s="1"/>
  <c r="G2224" i="43"/>
  <c r="H2224" i="43" s="1"/>
  <c r="G2225" i="43"/>
  <c r="H2225" i="43" s="1"/>
  <c r="G2226" i="43"/>
  <c r="H2226" i="43" s="1"/>
  <c r="G2227" i="43"/>
  <c r="H2227" i="43" s="1"/>
  <c r="G2228" i="43"/>
  <c r="H2228" i="43" s="1"/>
  <c r="G2229" i="43"/>
  <c r="H2229" i="43" s="1"/>
  <c r="G2230" i="43"/>
  <c r="H2230" i="43" s="1"/>
  <c r="G2231" i="43"/>
  <c r="H2231" i="43" s="1"/>
  <c r="G2232" i="43"/>
  <c r="H2232" i="43" s="1"/>
  <c r="G2233" i="43"/>
  <c r="H2233" i="43" s="1"/>
  <c r="G2234" i="43"/>
  <c r="H2234" i="43" s="1"/>
  <c r="G2235" i="43"/>
  <c r="H2235" i="43" s="1"/>
  <c r="G2236" i="43"/>
  <c r="H2236" i="43" s="1"/>
  <c r="G2237" i="43"/>
  <c r="H2237" i="43" s="1"/>
  <c r="G2238" i="43"/>
  <c r="H2238" i="43" s="1"/>
  <c r="G2239" i="43"/>
  <c r="H2239" i="43" s="1"/>
  <c r="G2240" i="43"/>
  <c r="H2240" i="43" s="1"/>
  <c r="G2241" i="43"/>
  <c r="H2241" i="43" s="1"/>
  <c r="G2242" i="43"/>
  <c r="H2242" i="43" s="1"/>
  <c r="G2243" i="43"/>
  <c r="H2243" i="43" s="1"/>
  <c r="G2244" i="43"/>
  <c r="H2244" i="43" s="1"/>
  <c r="G2245" i="43"/>
  <c r="H2245" i="43" s="1"/>
  <c r="G2246" i="43"/>
  <c r="H2246" i="43" s="1"/>
  <c r="G2247" i="43"/>
  <c r="H2247" i="43" s="1"/>
  <c r="G2248" i="43"/>
  <c r="H2248" i="43" s="1"/>
  <c r="G2249" i="43"/>
  <c r="H2249" i="43" s="1"/>
  <c r="G2250" i="43"/>
  <c r="H2250" i="43" s="1"/>
  <c r="G2251" i="43"/>
  <c r="H2251" i="43" s="1"/>
  <c r="G2252" i="43"/>
  <c r="H2252" i="43" s="1"/>
  <c r="G2253" i="43"/>
  <c r="H2253" i="43" s="1"/>
  <c r="G2254" i="43"/>
  <c r="H2254" i="43" s="1"/>
  <c r="G2255" i="43"/>
  <c r="H2255" i="43" s="1"/>
  <c r="G2256" i="43"/>
  <c r="H2256" i="43" s="1"/>
  <c r="G2257" i="43"/>
  <c r="H2257" i="43" s="1"/>
  <c r="G2258" i="43"/>
  <c r="H2258" i="43" s="1"/>
  <c r="G2259" i="43"/>
  <c r="H2259" i="43" s="1"/>
  <c r="G2260" i="43"/>
  <c r="H2260" i="43" s="1"/>
  <c r="G2261" i="43"/>
  <c r="H2261" i="43" s="1"/>
  <c r="G2262" i="43"/>
  <c r="H2262" i="43" s="1"/>
  <c r="G2263" i="43"/>
  <c r="H2263" i="43" s="1"/>
  <c r="G2264" i="43"/>
  <c r="H2264" i="43" s="1"/>
  <c r="G2265" i="43"/>
  <c r="H2265" i="43" s="1"/>
  <c r="G2266" i="43"/>
  <c r="H2266" i="43" s="1"/>
  <c r="G2267" i="43"/>
  <c r="H2267" i="43" s="1"/>
  <c r="G2268" i="43"/>
  <c r="H2268" i="43" s="1"/>
  <c r="G2269" i="43"/>
  <c r="H2269" i="43" s="1"/>
  <c r="G2270" i="43"/>
  <c r="H2270" i="43" s="1"/>
  <c r="G2271" i="43"/>
  <c r="H2271" i="43" s="1"/>
  <c r="G2272" i="43"/>
  <c r="H2272" i="43" s="1"/>
  <c r="G2273" i="43"/>
  <c r="H2273" i="43" s="1"/>
  <c r="G2274" i="43"/>
  <c r="H2274" i="43" s="1"/>
  <c r="G2275" i="43"/>
  <c r="H2275" i="43" s="1"/>
  <c r="G2276" i="43"/>
  <c r="H2276" i="43" s="1"/>
  <c r="G2277" i="43"/>
  <c r="H2277" i="43" s="1"/>
  <c r="G2278" i="43"/>
  <c r="H2278" i="43" s="1"/>
  <c r="G2279" i="43"/>
  <c r="H2279" i="43" s="1"/>
  <c r="G2280" i="43"/>
  <c r="H2280" i="43" s="1"/>
  <c r="G2281" i="43"/>
  <c r="H2281" i="43" s="1"/>
  <c r="G2282" i="43"/>
  <c r="H2282" i="43" s="1"/>
  <c r="G2283" i="43"/>
  <c r="H2283" i="43" s="1"/>
  <c r="G2284" i="43"/>
  <c r="H2284" i="43" s="1"/>
  <c r="G2285" i="43"/>
  <c r="H2285" i="43" s="1"/>
  <c r="G2286" i="43"/>
  <c r="H2286" i="43" s="1"/>
  <c r="G2287" i="43"/>
  <c r="H2287" i="43" s="1"/>
  <c r="G2288" i="43"/>
  <c r="H2288" i="43" s="1"/>
  <c r="G2289" i="43"/>
  <c r="H2289" i="43" s="1"/>
  <c r="G2290" i="43"/>
  <c r="H2290" i="43" s="1"/>
  <c r="G2291" i="43"/>
  <c r="H2291" i="43" s="1"/>
  <c r="G2292" i="43"/>
  <c r="H2292" i="43" s="1"/>
  <c r="G2293" i="43"/>
  <c r="H2293" i="43" s="1"/>
  <c r="G2294" i="43"/>
  <c r="H2294" i="43" s="1"/>
  <c r="G2295" i="43"/>
  <c r="H2295" i="43" s="1"/>
  <c r="G2296" i="43"/>
  <c r="H2296" i="43" s="1"/>
  <c r="G2297" i="43"/>
  <c r="H2297" i="43" s="1"/>
  <c r="G2298" i="43"/>
  <c r="H2298" i="43" s="1"/>
  <c r="G2299" i="43"/>
  <c r="H2299" i="43" s="1"/>
  <c r="G2300" i="43"/>
  <c r="H2300" i="43" s="1"/>
  <c r="G2301" i="43"/>
  <c r="H2301" i="43" s="1"/>
  <c r="G2302" i="43"/>
  <c r="H2302" i="43" s="1"/>
  <c r="G2303" i="43"/>
  <c r="H2303" i="43" s="1"/>
  <c r="G2304" i="43"/>
  <c r="H2304" i="43" s="1"/>
  <c r="G2305" i="43"/>
  <c r="H2305" i="43" s="1"/>
  <c r="G2306" i="43"/>
  <c r="H2306" i="43" s="1"/>
  <c r="G2307" i="43"/>
  <c r="H2307" i="43" s="1"/>
  <c r="G2308" i="43"/>
  <c r="H2308" i="43" s="1"/>
  <c r="G2309" i="43"/>
  <c r="H2309" i="43" s="1"/>
  <c r="G2310" i="43"/>
  <c r="H2310" i="43" s="1"/>
  <c r="G2311" i="43"/>
  <c r="H2311" i="43" s="1"/>
  <c r="G2312" i="43"/>
  <c r="H2312" i="43" s="1"/>
  <c r="G2313" i="43"/>
  <c r="H2313" i="43" s="1"/>
  <c r="G2314" i="43"/>
  <c r="H2314" i="43" s="1"/>
  <c r="G2315" i="43"/>
  <c r="H2315" i="43" s="1"/>
  <c r="G2316" i="43"/>
  <c r="H2316" i="43" s="1"/>
  <c r="G2317" i="43"/>
  <c r="H2317" i="43" s="1"/>
  <c r="G2318" i="43"/>
  <c r="H2318" i="43" s="1"/>
  <c r="G2319" i="43"/>
  <c r="H2319" i="43" s="1"/>
  <c r="G2320" i="43"/>
  <c r="H2320" i="43" s="1"/>
  <c r="G2321" i="43"/>
  <c r="H2321" i="43" s="1"/>
  <c r="G2322" i="43"/>
  <c r="H2322" i="43" s="1"/>
  <c r="G2323" i="43"/>
  <c r="H2323" i="43" s="1"/>
  <c r="G2324" i="43"/>
  <c r="H2324" i="43" s="1"/>
  <c r="G2325" i="43"/>
  <c r="H2325" i="43" s="1"/>
  <c r="G2326" i="43"/>
  <c r="H2326" i="43" s="1"/>
  <c r="G2327" i="43"/>
  <c r="H2327" i="43" s="1"/>
  <c r="G2328" i="43"/>
  <c r="H2328" i="43" s="1"/>
  <c r="G2329" i="43"/>
  <c r="H2329" i="43" s="1"/>
  <c r="G2330" i="43"/>
  <c r="H2330" i="43" s="1"/>
  <c r="G2331" i="43"/>
  <c r="H2331" i="43" s="1"/>
  <c r="G2332" i="43"/>
  <c r="H2332" i="43" s="1"/>
  <c r="G2333" i="43"/>
  <c r="H2333" i="43" s="1"/>
  <c r="G2334" i="43"/>
  <c r="H2334" i="43" s="1"/>
  <c r="G2335" i="43"/>
  <c r="H2335" i="43" s="1"/>
  <c r="G2336" i="43"/>
  <c r="H2336" i="43" s="1"/>
  <c r="G2337" i="43"/>
  <c r="H2337" i="43" s="1"/>
  <c r="G2338" i="43"/>
  <c r="H2338" i="43" s="1"/>
  <c r="G2339" i="43"/>
  <c r="H2339" i="43" s="1"/>
  <c r="G2340" i="43"/>
  <c r="H2340" i="43" s="1"/>
  <c r="G2341" i="43"/>
  <c r="H2341" i="43" s="1"/>
  <c r="G2342" i="43"/>
  <c r="H2342" i="43" s="1"/>
  <c r="G2343" i="43"/>
  <c r="H2343" i="43" s="1"/>
  <c r="G2344" i="43"/>
  <c r="H2344" i="43" s="1"/>
  <c r="G2345" i="43"/>
  <c r="H2345" i="43" s="1"/>
  <c r="G2346" i="43"/>
  <c r="H2346" i="43" s="1"/>
  <c r="G2347" i="43"/>
  <c r="H2347" i="43" s="1"/>
  <c r="G2348" i="43"/>
  <c r="H2348" i="43" s="1"/>
  <c r="G2349" i="43"/>
  <c r="H2349" i="43" s="1"/>
  <c r="G2350" i="43"/>
  <c r="H2350" i="43" s="1"/>
  <c r="G2351" i="43"/>
  <c r="H2351" i="43" s="1"/>
  <c r="G2352" i="43"/>
  <c r="H2352" i="43" s="1"/>
  <c r="G2353" i="43"/>
  <c r="H2353" i="43" s="1"/>
  <c r="G2354" i="43"/>
  <c r="H2354" i="43" s="1"/>
  <c r="G2355" i="43"/>
  <c r="H2355" i="43" s="1"/>
  <c r="G2356" i="43"/>
  <c r="H2356" i="43" s="1"/>
  <c r="G2357" i="43"/>
  <c r="H2357" i="43" s="1"/>
  <c r="G2358" i="43"/>
  <c r="H2358" i="43" s="1"/>
  <c r="G2359" i="43"/>
  <c r="H2359" i="43" s="1"/>
  <c r="G2360" i="43"/>
  <c r="H2360" i="43" s="1"/>
  <c r="G2361" i="43"/>
  <c r="H2361" i="43" s="1"/>
  <c r="G2362" i="43"/>
  <c r="H2362" i="43" s="1"/>
  <c r="G2363" i="43"/>
  <c r="H2363" i="43" s="1"/>
  <c r="G2364" i="43"/>
  <c r="H2364" i="43" s="1"/>
  <c r="G2365" i="43"/>
  <c r="H2365" i="43" s="1"/>
  <c r="G2366" i="43"/>
  <c r="H2366" i="43" s="1"/>
  <c r="G2367" i="43"/>
  <c r="H2367" i="43" s="1"/>
  <c r="G2368" i="43"/>
  <c r="H2368" i="43" s="1"/>
  <c r="G2369" i="43"/>
  <c r="H2369" i="43" s="1"/>
  <c r="G2370" i="43"/>
  <c r="H2370" i="43" s="1"/>
  <c r="G2371" i="43"/>
  <c r="H2371" i="43" s="1"/>
  <c r="G2372" i="43"/>
  <c r="H2372" i="43" s="1"/>
  <c r="G2373" i="43"/>
  <c r="H2373" i="43" s="1"/>
  <c r="G2374" i="43"/>
  <c r="H2374" i="43" s="1"/>
  <c r="G2375" i="43"/>
  <c r="H2375" i="43" s="1"/>
  <c r="G2376" i="43"/>
  <c r="H2376" i="43" s="1"/>
  <c r="G2377" i="43"/>
  <c r="H2377" i="43" s="1"/>
  <c r="G2378" i="43"/>
  <c r="H2378" i="43" s="1"/>
  <c r="G2379" i="43"/>
  <c r="H2379" i="43" s="1"/>
  <c r="G2380" i="43"/>
  <c r="H2380" i="43" s="1"/>
  <c r="G2381" i="43"/>
  <c r="H2381" i="43" s="1"/>
  <c r="G2382" i="43"/>
  <c r="H2382" i="43" s="1"/>
  <c r="G2383" i="43"/>
  <c r="H2383" i="43" s="1"/>
  <c r="G2384" i="43"/>
  <c r="H2384" i="43" s="1"/>
  <c r="G2385" i="43"/>
  <c r="H2385" i="43" s="1"/>
  <c r="G2386" i="43"/>
  <c r="H2386" i="43" s="1"/>
  <c r="G2387" i="43"/>
  <c r="H2387" i="43" s="1"/>
  <c r="G2388" i="43"/>
  <c r="H2388" i="43" s="1"/>
  <c r="G2389" i="43"/>
  <c r="H2389" i="43" s="1"/>
  <c r="G2390" i="43"/>
  <c r="H2390" i="43" s="1"/>
  <c r="G2391" i="43"/>
  <c r="H2391" i="43" s="1"/>
  <c r="G2392" i="43"/>
  <c r="H2392" i="43" s="1"/>
  <c r="G2393" i="43"/>
  <c r="H2393" i="43" s="1"/>
  <c r="G2394" i="43"/>
  <c r="H2394" i="43" s="1"/>
  <c r="G2395" i="43"/>
  <c r="H2395" i="43" s="1"/>
  <c r="G2396" i="43"/>
  <c r="H2396" i="43" s="1"/>
  <c r="G2397" i="43"/>
  <c r="H2397" i="43" s="1"/>
  <c r="G2398" i="43"/>
  <c r="H2398" i="43" s="1"/>
  <c r="G2399" i="43"/>
  <c r="H2399" i="43" s="1"/>
  <c r="G2400" i="43"/>
  <c r="H2400" i="43" s="1"/>
  <c r="G2401" i="43"/>
  <c r="H2401" i="43" s="1"/>
  <c r="G2402" i="43"/>
  <c r="H2402" i="43" s="1"/>
  <c r="G2403" i="43"/>
  <c r="H2403" i="43" s="1"/>
  <c r="G2404" i="43"/>
  <c r="H2404" i="43" s="1"/>
  <c r="G2405" i="43"/>
  <c r="H2405" i="43" s="1"/>
  <c r="G2406" i="43"/>
  <c r="H2406" i="43" s="1"/>
  <c r="G2407" i="43"/>
  <c r="H2407" i="43" s="1"/>
  <c r="G2408" i="43"/>
  <c r="H2408" i="43" s="1"/>
  <c r="G2409" i="43"/>
  <c r="H2409" i="43" s="1"/>
  <c r="G2410" i="43"/>
  <c r="H2410" i="43" s="1"/>
  <c r="G2411" i="43"/>
  <c r="H2411" i="43" s="1"/>
  <c r="G2412" i="43"/>
  <c r="H2412" i="43" s="1"/>
  <c r="G2413" i="43"/>
  <c r="H2413" i="43" s="1"/>
  <c r="G2414" i="43"/>
  <c r="H2414" i="43" s="1"/>
  <c r="G2415" i="43"/>
  <c r="H2415" i="43" s="1"/>
  <c r="G2416" i="43"/>
  <c r="H2416" i="43" s="1"/>
  <c r="G2417" i="43"/>
  <c r="H2417" i="43" s="1"/>
  <c r="G2418" i="43"/>
  <c r="H2418" i="43" s="1"/>
  <c r="G2419" i="43"/>
  <c r="H2419" i="43" s="1"/>
  <c r="G2420" i="43"/>
  <c r="H2420" i="43" s="1"/>
  <c r="G2421" i="43"/>
  <c r="H2421" i="43" s="1"/>
  <c r="G2422" i="43"/>
  <c r="H2422" i="43" s="1"/>
  <c r="G2423" i="43"/>
  <c r="H2423" i="43" s="1"/>
  <c r="G2424" i="43"/>
  <c r="H2424" i="43" s="1"/>
  <c r="G2425" i="43"/>
  <c r="H2425" i="43" s="1"/>
  <c r="G2426" i="43"/>
  <c r="H2426" i="43" s="1"/>
  <c r="G2427" i="43"/>
  <c r="H2427" i="43" s="1"/>
  <c r="G2428" i="43"/>
  <c r="H2428" i="43" s="1"/>
  <c r="G2429" i="43"/>
  <c r="H2429" i="43" s="1"/>
  <c r="G2430" i="43"/>
  <c r="H2430" i="43" s="1"/>
  <c r="G2431" i="43"/>
  <c r="H2431" i="43" s="1"/>
  <c r="G2432" i="43"/>
  <c r="H2432" i="43" s="1"/>
  <c r="G2433" i="43"/>
  <c r="H2433" i="43" s="1"/>
  <c r="G2434" i="43"/>
  <c r="H2434" i="43" s="1"/>
  <c r="G2435" i="43"/>
  <c r="H2435" i="43" s="1"/>
  <c r="G2436" i="43"/>
  <c r="H2436" i="43" s="1"/>
  <c r="G2437" i="43"/>
  <c r="H2437" i="43" s="1"/>
  <c r="G2438" i="43"/>
  <c r="H2438" i="43" s="1"/>
  <c r="G2439" i="43"/>
  <c r="H2439" i="43" s="1"/>
  <c r="G2440" i="43"/>
  <c r="H2440" i="43" s="1"/>
  <c r="G2441" i="43"/>
  <c r="H2441" i="43" s="1"/>
  <c r="G2442" i="43"/>
  <c r="H2442" i="43" s="1"/>
  <c r="G2443" i="43"/>
  <c r="H2443" i="43" s="1"/>
  <c r="G2444" i="43"/>
  <c r="H2444" i="43" s="1"/>
  <c r="G2445" i="43"/>
  <c r="H2445" i="43" s="1"/>
  <c r="G2446" i="43"/>
  <c r="H2446" i="43" s="1"/>
  <c r="G2447" i="43"/>
  <c r="H2447" i="43" s="1"/>
  <c r="G2448" i="43"/>
  <c r="H2448" i="43" s="1"/>
  <c r="G2449" i="43"/>
  <c r="H2449" i="43" s="1"/>
  <c r="G2450" i="43"/>
  <c r="H2450" i="43" s="1"/>
  <c r="G2451" i="43"/>
  <c r="H2451" i="43" s="1"/>
  <c r="G2452" i="43"/>
  <c r="H2452" i="43" s="1"/>
  <c r="G2453" i="43"/>
  <c r="H2453" i="43" s="1"/>
  <c r="G2454" i="43"/>
  <c r="H2454" i="43" s="1"/>
  <c r="G2455" i="43"/>
  <c r="H2455" i="43" s="1"/>
  <c r="G2456" i="43"/>
  <c r="H2456" i="43" s="1"/>
  <c r="G2457" i="43"/>
  <c r="H2457" i="43" s="1"/>
  <c r="G2458" i="43"/>
  <c r="H2458" i="43" s="1"/>
  <c r="G2459" i="43"/>
  <c r="H2459" i="43" s="1"/>
  <c r="G2460" i="43"/>
  <c r="H2460" i="43" s="1"/>
  <c r="G2461" i="43"/>
  <c r="H2461" i="43" s="1"/>
  <c r="G2462" i="43"/>
  <c r="H2462" i="43" s="1"/>
  <c r="G2463" i="43"/>
  <c r="H2463" i="43" s="1"/>
  <c r="G2464" i="43"/>
  <c r="H2464" i="43" s="1"/>
  <c r="G2465" i="43"/>
  <c r="H2465" i="43" s="1"/>
  <c r="G2466" i="43"/>
  <c r="H2466" i="43" s="1"/>
  <c r="G2467" i="43"/>
  <c r="H2467" i="43" s="1"/>
  <c r="G2468" i="43"/>
  <c r="H2468" i="43" s="1"/>
  <c r="G2469" i="43"/>
  <c r="H2469" i="43" s="1"/>
  <c r="G2470" i="43"/>
  <c r="H2470" i="43" s="1"/>
  <c r="G2471" i="43"/>
  <c r="H2471" i="43" s="1"/>
  <c r="G2472" i="43"/>
  <c r="H2472" i="43" s="1"/>
  <c r="G2473" i="43"/>
  <c r="H2473" i="43" s="1"/>
  <c r="G2474" i="43"/>
  <c r="H2474" i="43" s="1"/>
  <c r="G2475" i="43"/>
  <c r="H2475" i="43" s="1"/>
  <c r="G2476" i="43"/>
  <c r="H2476" i="43" s="1"/>
  <c r="G2477" i="43"/>
  <c r="H2477" i="43" s="1"/>
  <c r="G2478" i="43"/>
  <c r="H2478" i="43" s="1"/>
  <c r="G2479" i="43"/>
  <c r="H2479" i="43" s="1"/>
  <c r="G2480" i="43"/>
  <c r="H2480" i="43" s="1"/>
  <c r="G2481" i="43"/>
  <c r="H2481" i="43" s="1"/>
  <c r="G2482" i="43"/>
  <c r="H2482" i="43" s="1"/>
  <c r="G2483" i="43"/>
  <c r="H2483" i="43" s="1"/>
  <c r="G2484" i="43"/>
  <c r="H2484" i="43" s="1"/>
  <c r="G2485" i="43"/>
  <c r="H2485" i="43" s="1"/>
  <c r="G2486" i="43"/>
  <c r="H2486" i="43" s="1"/>
  <c r="G2487" i="43"/>
  <c r="H2487" i="43" s="1"/>
  <c r="G2488" i="43"/>
  <c r="H2488" i="43" s="1"/>
  <c r="G2489" i="43"/>
  <c r="H2489" i="43" s="1"/>
  <c r="G2490" i="43"/>
  <c r="H2490" i="43" s="1"/>
  <c r="G2491" i="43"/>
  <c r="H2491" i="43" s="1"/>
  <c r="G2492" i="43"/>
  <c r="H2492" i="43" s="1"/>
  <c r="G2493" i="43"/>
  <c r="H2493" i="43" s="1"/>
  <c r="G2494" i="43"/>
  <c r="H2494" i="43" s="1"/>
  <c r="G2495" i="43"/>
  <c r="H2495" i="43" s="1"/>
  <c r="G2496" i="43"/>
  <c r="H2496" i="43" s="1"/>
  <c r="G2497" i="43"/>
  <c r="H2497" i="43" s="1"/>
  <c r="G2498" i="43"/>
  <c r="H2498" i="43" s="1"/>
  <c r="G2499" i="43"/>
  <c r="H2499" i="43" s="1"/>
  <c r="G2500" i="43"/>
  <c r="H2500" i="43" s="1"/>
  <c r="G2501" i="43"/>
  <c r="H2501" i="43" s="1"/>
  <c r="G2502" i="43"/>
  <c r="H2502" i="43" s="1"/>
  <c r="G2503" i="43"/>
  <c r="H2503" i="43" s="1"/>
  <c r="G2504" i="43"/>
  <c r="H2504" i="43" s="1"/>
  <c r="G2505" i="43"/>
  <c r="H2505" i="43" s="1"/>
  <c r="G2506" i="43"/>
  <c r="H2506" i="43" s="1"/>
  <c r="G2507" i="43"/>
  <c r="H2507" i="43" s="1"/>
  <c r="G2508" i="43"/>
  <c r="H2508" i="43" s="1"/>
  <c r="G2509" i="43"/>
  <c r="H2509" i="43" s="1"/>
  <c r="G2510" i="43"/>
  <c r="H2510" i="43" s="1"/>
  <c r="G2511" i="43"/>
  <c r="H2511" i="43" s="1"/>
  <c r="G2512" i="43"/>
  <c r="H2512" i="43" s="1"/>
  <c r="G2513" i="43"/>
  <c r="H2513" i="43" s="1"/>
  <c r="G2514" i="43"/>
  <c r="H2514" i="43" s="1"/>
  <c r="G2515" i="43"/>
  <c r="H2515" i="43" s="1"/>
  <c r="G2516" i="43"/>
  <c r="H2516" i="43" s="1"/>
  <c r="G2517" i="43"/>
  <c r="H2517" i="43" s="1"/>
  <c r="G2518" i="43"/>
  <c r="H2518" i="43" s="1"/>
  <c r="G2519" i="43"/>
  <c r="H2519" i="43" s="1"/>
  <c r="G2520" i="43"/>
  <c r="H2520" i="43" s="1"/>
  <c r="G2521" i="43"/>
  <c r="H2521" i="43" s="1"/>
  <c r="G2522" i="43"/>
  <c r="H2522" i="43" s="1"/>
  <c r="G2523" i="43"/>
  <c r="H2523" i="43" s="1"/>
  <c r="G2524" i="43"/>
  <c r="H2524" i="43" s="1"/>
  <c r="G2525" i="43"/>
  <c r="H2525" i="43" s="1"/>
  <c r="G2526" i="43"/>
  <c r="H2526" i="43" s="1"/>
  <c r="G2527" i="43"/>
  <c r="H2527" i="43" s="1"/>
  <c r="G2528" i="43"/>
  <c r="H2528" i="43" s="1"/>
  <c r="G2529" i="43"/>
  <c r="H2529" i="43" s="1"/>
  <c r="G2530" i="43"/>
  <c r="H2530" i="43" s="1"/>
  <c r="G2531" i="43"/>
  <c r="H2531" i="43" s="1"/>
  <c r="G2532" i="43"/>
  <c r="H2532" i="43" s="1"/>
  <c r="G2533" i="43"/>
  <c r="H2533" i="43" s="1"/>
  <c r="G2534" i="43"/>
  <c r="H2534" i="43" s="1"/>
  <c r="G2535" i="43"/>
  <c r="H2535" i="43" s="1"/>
  <c r="G2536" i="43"/>
  <c r="H2536" i="43" s="1"/>
  <c r="G2537" i="43"/>
  <c r="H2537" i="43" s="1"/>
  <c r="G2538" i="43"/>
  <c r="H2538" i="43" s="1"/>
  <c r="G2539" i="43"/>
  <c r="H2539" i="43" s="1"/>
  <c r="G2540" i="43"/>
  <c r="H2540" i="43" s="1"/>
  <c r="G2541" i="43"/>
  <c r="H2541" i="43" s="1"/>
  <c r="G2542" i="43"/>
  <c r="H2542" i="43" s="1"/>
  <c r="G2543" i="43"/>
  <c r="H2543" i="43" s="1"/>
  <c r="G2544" i="43"/>
  <c r="H2544" i="43" s="1"/>
  <c r="G2545" i="43"/>
  <c r="H2545" i="43" s="1"/>
  <c r="G2546" i="43"/>
  <c r="H2546" i="43" s="1"/>
  <c r="G2547" i="43"/>
  <c r="H2547" i="43" s="1"/>
  <c r="G2548" i="43"/>
  <c r="H2548" i="43" s="1"/>
  <c r="G2549" i="43"/>
  <c r="H2549" i="43" s="1"/>
  <c r="G2550" i="43"/>
  <c r="H2550" i="43" s="1"/>
  <c r="G2551" i="43"/>
  <c r="H2551" i="43" s="1"/>
  <c r="G2552" i="43"/>
  <c r="H2552" i="43" s="1"/>
  <c r="G2553" i="43"/>
  <c r="H2553" i="43" s="1"/>
  <c r="G2554" i="43"/>
  <c r="H2554" i="43" s="1"/>
  <c r="G2555" i="43"/>
  <c r="H2555" i="43" s="1"/>
  <c r="G2556" i="43"/>
  <c r="H2556" i="43" s="1"/>
  <c r="G2557" i="43"/>
  <c r="H2557" i="43" s="1"/>
  <c r="G2558" i="43"/>
  <c r="H2558" i="43" s="1"/>
  <c r="G2559" i="43"/>
  <c r="H2559" i="43" s="1"/>
  <c r="G2560" i="43"/>
  <c r="H2560" i="43" s="1"/>
  <c r="G2561" i="43"/>
  <c r="H2561" i="43" s="1"/>
  <c r="G2562" i="43"/>
  <c r="H2562" i="43" s="1"/>
  <c r="G2563" i="43"/>
  <c r="H2563" i="43" s="1"/>
  <c r="G2564" i="43"/>
  <c r="H2564" i="43" s="1"/>
  <c r="G2565" i="43"/>
  <c r="H2565" i="43" s="1"/>
  <c r="G2566" i="43"/>
  <c r="H2566" i="43" s="1"/>
  <c r="G2567" i="43"/>
  <c r="H2567" i="43" s="1"/>
  <c r="G2568" i="43"/>
  <c r="H2568" i="43" s="1"/>
  <c r="G2569" i="43"/>
  <c r="H2569" i="43" s="1"/>
  <c r="G2570" i="43"/>
  <c r="H2570" i="43" s="1"/>
  <c r="G2571" i="43"/>
  <c r="H2571" i="43" s="1"/>
  <c r="G2572" i="43"/>
  <c r="H2572" i="43" s="1"/>
  <c r="G2573" i="43"/>
  <c r="H2573" i="43" s="1"/>
  <c r="G2574" i="43"/>
  <c r="H2574" i="43" s="1"/>
  <c r="G2575" i="43"/>
  <c r="H2575" i="43" s="1"/>
  <c r="G2576" i="43"/>
  <c r="H2576" i="43" s="1"/>
  <c r="G2577" i="43"/>
  <c r="H2577" i="43" s="1"/>
  <c r="G2578" i="43"/>
  <c r="H2578" i="43" s="1"/>
  <c r="G2579" i="43"/>
  <c r="H2579" i="43" s="1"/>
  <c r="G2580" i="43"/>
  <c r="H2580" i="43" s="1"/>
  <c r="G2581" i="43"/>
  <c r="H2581" i="43" s="1"/>
  <c r="G2582" i="43"/>
  <c r="H2582" i="43" s="1"/>
  <c r="G2583" i="43"/>
  <c r="H2583" i="43" s="1"/>
  <c r="G2584" i="43"/>
  <c r="H2584" i="43" s="1"/>
  <c r="G2585" i="43"/>
  <c r="H2585" i="43" s="1"/>
  <c r="G2586" i="43"/>
  <c r="H2586" i="43" s="1"/>
  <c r="G2587" i="43"/>
  <c r="H2587" i="43" s="1"/>
  <c r="G2588" i="43"/>
  <c r="H2588" i="43" s="1"/>
  <c r="G2589" i="43"/>
  <c r="H2589" i="43" s="1"/>
  <c r="G2590" i="43"/>
  <c r="H2590" i="43" s="1"/>
  <c r="G2591" i="43"/>
  <c r="H2591" i="43" s="1"/>
  <c r="G2592" i="43"/>
  <c r="H2592" i="43" s="1"/>
  <c r="G2593" i="43"/>
  <c r="H2593" i="43" s="1"/>
  <c r="G2594" i="43"/>
  <c r="H2594" i="43" s="1"/>
  <c r="G2595" i="43"/>
  <c r="H2595" i="43" s="1"/>
  <c r="G2596" i="43"/>
  <c r="H2596" i="43" s="1"/>
  <c r="G2597" i="43"/>
  <c r="H2597" i="43" s="1"/>
  <c r="G2598" i="43"/>
  <c r="H2598" i="43" s="1"/>
  <c r="G2599" i="43"/>
  <c r="H2599" i="43" s="1"/>
  <c r="G2600" i="43"/>
  <c r="H2600" i="43" s="1"/>
  <c r="G2601" i="43"/>
  <c r="H2601" i="43" s="1"/>
  <c r="G2602" i="43"/>
  <c r="H2602" i="43" s="1"/>
  <c r="G2603" i="43"/>
  <c r="H2603" i="43" s="1"/>
  <c r="G2604" i="43"/>
  <c r="H2604" i="43" s="1"/>
  <c r="G2605" i="43"/>
  <c r="H2605" i="43" s="1"/>
  <c r="G2606" i="43"/>
  <c r="H2606" i="43" s="1"/>
  <c r="G2607" i="43"/>
  <c r="H2607" i="43" s="1"/>
  <c r="G2608" i="43"/>
  <c r="H2608" i="43" s="1"/>
  <c r="G2609" i="43"/>
  <c r="H2609" i="43" s="1"/>
  <c r="G2610" i="43"/>
  <c r="H2610" i="43" s="1"/>
  <c r="G2611" i="43"/>
  <c r="H2611" i="43" s="1"/>
  <c r="G2612" i="43"/>
  <c r="H2612" i="43" s="1"/>
  <c r="G2613" i="43"/>
  <c r="H2613" i="43" s="1"/>
  <c r="G2614" i="43"/>
  <c r="H2614" i="43" s="1"/>
  <c r="G2615" i="43"/>
  <c r="H2615" i="43" s="1"/>
  <c r="G2616" i="43"/>
  <c r="H2616" i="43" s="1"/>
  <c r="G2617" i="43"/>
  <c r="H2617" i="43" s="1"/>
  <c r="G2618" i="43"/>
  <c r="H2618" i="43" s="1"/>
  <c r="G2619" i="43"/>
  <c r="H2619" i="43" s="1"/>
  <c r="G2620" i="43"/>
  <c r="H2620" i="43" s="1"/>
  <c r="G2621" i="43"/>
  <c r="G2622" i="43"/>
  <c r="H2622" i="43" s="1"/>
  <c r="G2623" i="43"/>
  <c r="H2623" i="43" s="1"/>
  <c r="G2624" i="43"/>
  <c r="H2624" i="43" s="1"/>
  <c r="G2625" i="43"/>
  <c r="H2625" i="43" s="1"/>
  <c r="G2626" i="43"/>
  <c r="H2626" i="43" s="1"/>
  <c r="G2627" i="43"/>
  <c r="H2627" i="43" s="1"/>
  <c r="G2628" i="43"/>
  <c r="H2628" i="43" s="1"/>
  <c r="G2629" i="43"/>
  <c r="H2629" i="43" s="1"/>
  <c r="G2630" i="43"/>
  <c r="H2630" i="43" s="1"/>
  <c r="G2631" i="43"/>
  <c r="H2631" i="43" s="1"/>
  <c r="G2632" i="43"/>
  <c r="H2632" i="43" s="1"/>
  <c r="G2633" i="43"/>
  <c r="H2633" i="43" s="1"/>
  <c r="G2634" i="43"/>
  <c r="H2634" i="43" s="1"/>
  <c r="G2635" i="43"/>
  <c r="H2635" i="43" s="1"/>
  <c r="G2636" i="43"/>
  <c r="H2636" i="43" s="1"/>
  <c r="G2637" i="43"/>
  <c r="H2637" i="43" s="1"/>
  <c r="G2638" i="43"/>
  <c r="H2638" i="43" s="1"/>
  <c r="G2639" i="43"/>
  <c r="H2639" i="43" s="1"/>
  <c r="G2640" i="43"/>
  <c r="H2640" i="43" s="1"/>
  <c r="G2641" i="43"/>
  <c r="H2641" i="43" s="1"/>
  <c r="G2642" i="43"/>
  <c r="H2642" i="43" s="1"/>
  <c r="G2643" i="43"/>
  <c r="H2643" i="43" s="1"/>
  <c r="G2644" i="43"/>
  <c r="H2644" i="43" s="1"/>
  <c r="G2645" i="43"/>
  <c r="H2645" i="43" s="1"/>
  <c r="G2646" i="43"/>
  <c r="H2646" i="43" s="1"/>
  <c r="G2647" i="43"/>
  <c r="H2647" i="43" s="1"/>
  <c r="G2648" i="43"/>
  <c r="H2648" i="43" s="1"/>
  <c r="G2649" i="43"/>
  <c r="H2649" i="43" s="1"/>
  <c r="G2650" i="43"/>
  <c r="H2650" i="43" s="1"/>
  <c r="G2651" i="43"/>
  <c r="H2651" i="43" s="1"/>
  <c r="G2652" i="43"/>
  <c r="H2652" i="43" s="1"/>
  <c r="G2653" i="43"/>
  <c r="H2653" i="43" s="1"/>
  <c r="G2654" i="43"/>
  <c r="H2654" i="43" s="1"/>
  <c r="G2655" i="43"/>
  <c r="H2655" i="43" s="1"/>
  <c r="G2656" i="43"/>
  <c r="H2656" i="43" s="1"/>
  <c r="G2657" i="43"/>
  <c r="H2657" i="43" s="1"/>
  <c r="G2658" i="43"/>
  <c r="H2658" i="43" s="1"/>
  <c r="G2659" i="43"/>
  <c r="H2659" i="43" s="1"/>
  <c r="G2660" i="43"/>
  <c r="H2660" i="43" s="1"/>
  <c r="G2661" i="43"/>
  <c r="H2661" i="43" s="1"/>
  <c r="G2662" i="43"/>
  <c r="H2662" i="43" s="1"/>
  <c r="G2663" i="43"/>
  <c r="H2663" i="43" s="1"/>
  <c r="G2664" i="43"/>
  <c r="H2664" i="43" s="1"/>
  <c r="G2665" i="43"/>
  <c r="H2665" i="43" s="1"/>
  <c r="G2666" i="43"/>
  <c r="H2666" i="43" s="1"/>
  <c r="G2667" i="43"/>
  <c r="H2667" i="43" s="1"/>
  <c r="G2668" i="43"/>
  <c r="H2668" i="43" s="1"/>
  <c r="G2669" i="43"/>
  <c r="H2669" i="43" s="1"/>
  <c r="G2670" i="43"/>
  <c r="H2670" i="43" s="1"/>
  <c r="G2671" i="43"/>
  <c r="H2671" i="43" s="1"/>
  <c r="G2672" i="43"/>
  <c r="H2672" i="43" s="1"/>
  <c r="G2673" i="43"/>
  <c r="H2673" i="43" s="1"/>
  <c r="G2674" i="43"/>
  <c r="H2674" i="43" s="1"/>
  <c r="G2675" i="43"/>
  <c r="H2675" i="43" s="1"/>
  <c r="G2676" i="43"/>
  <c r="H2676" i="43" s="1"/>
  <c r="G2677" i="43"/>
  <c r="H2677" i="43" s="1"/>
  <c r="G2678" i="43"/>
  <c r="H2678" i="43" s="1"/>
  <c r="G2679" i="43"/>
  <c r="H2679" i="43" s="1"/>
  <c r="G2680" i="43"/>
  <c r="H2680" i="43" s="1"/>
  <c r="G2681" i="43"/>
  <c r="H2681" i="43" s="1"/>
  <c r="G2682" i="43"/>
  <c r="H2682" i="43" s="1"/>
  <c r="G2683" i="43"/>
  <c r="H2683" i="43" s="1"/>
  <c r="G2684" i="43"/>
  <c r="H2684" i="43" s="1"/>
  <c r="G2685" i="43"/>
  <c r="H2685" i="43" s="1"/>
  <c r="G2686" i="43"/>
  <c r="H2686" i="43" s="1"/>
  <c r="G2687" i="43"/>
  <c r="H2687" i="43" s="1"/>
  <c r="G2688" i="43"/>
  <c r="H2688" i="43" s="1"/>
  <c r="G2689" i="43"/>
  <c r="H2689" i="43" s="1"/>
  <c r="G2690" i="43"/>
  <c r="H2690" i="43" s="1"/>
  <c r="G2691" i="43"/>
  <c r="H2691" i="43" s="1"/>
  <c r="G2692" i="43"/>
  <c r="H2692" i="43" s="1"/>
  <c r="G2693" i="43"/>
  <c r="H2693" i="43" s="1"/>
  <c r="G2694" i="43"/>
  <c r="H2694" i="43" s="1"/>
  <c r="G2695" i="43"/>
  <c r="H2695" i="43" s="1"/>
  <c r="G2696" i="43"/>
  <c r="H2696" i="43" s="1"/>
  <c r="G2697" i="43"/>
  <c r="H2697" i="43" s="1"/>
  <c r="G2698" i="43"/>
  <c r="H2698" i="43" s="1"/>
  <c r="G2699" i="43"/>
  <c r="H2699" i="43" s="1"/>
  <c r="G2700" i="43"/>
  <c r="H2700" i="43" s="1"/>
  <c r="G2701" i="43"/>
  <c r="H2701" i="43" s="1"/>
  <c r="G2702" i="43"/>
  <c r="H2702" i="43" s="1"/>
  <c r="G2703" i="43"/>
  <c r="H2703" i="43" s="1"/>
  <c r="G2704" i="43"/>
  <c r="H2704" i="43" s="1"/>
  <c r="G2705" i="43"/>
  <c r="H2705" i="43" s="1"/>
  <c r="G2706" i="43"/>
  <c r="H2706" i="43" s="1"/>
  <c r="G2707" i="43"/>
  <c r="H2707" i="43" s="1"/>
  <c r="G2708" i="43"/>
  <c r="H2708" i="43" s="1"/>
  <c r="G2709" i="43"/>
  <c r="H2709" i="43" s="1"/>
  <c r="G2710" i="43"/>
  <c r="H2710" i="43" s="1"/>
  <c r="G2711" i="43"/>
  <c r="H2711" i="43" s="1"/>
  <c r="G2712" i="43"/>
  <c r="H2712" i="43" s="1"/>
  <c r="G2713" i="43"/>
  <c r="H2713" i="43" s="1"/>
  <c r="G2714" i="43"/>
  <c r="H2714" i="43" s="1"/>
  <c r="G2715" i="43"/>
  <c r="H2715" i="43" s="1"/>
  <c r="G2716" i="43"/>
  <c r="H2716" i="43" s="1"/>
  <c r="G2717" i="43"/>
  <c r="H2717" i="43" s="1"/>
  <c r="G2718" i="43"/>
  <c r="H2718" i="43" s="1"/>
  <c r="G2719" i="43"/>
  <c r="H2719" i="43" s="1"/>
  <c r="G2720" i="43"/>
  <c r="H2720" i="43" s="1"/>
  <c r="G2721" i="43"/>
  <c r="H2721" i="43" s="1"/>
  <c r="G2722" i="43"/>
  <c r="H2722" i="43" s="1"/>
  <c r="G2723" i="43"/>
  <c r="H2723" i="43" s="1"/>
  <c r="G2724" i="43"/>
  <c r="H2724" i="43" s="1"/>
  <c r="G2725" i="43"/>
  <c r="H2725" i="43" s="1"/>
  <c r="G2726" i="43"/>
  <c r="H2726" i="43" s="1"/>
  <c r="G2727" i="43"/>
  <c r="H2727" i="43" s="1"/>
  <c r="G2728" i="43"/>
  <c r="H2728" i="43" s="1"/>
  <c r="G2729" i="43"/>
  <c r="H2729" i="43" s="1"/>
  <c r="G2730" i="43"/>
  <c r="H2730" i="43" s="1"/>
  <c r="G2731" i="43"/>
  <c r="H2731" i="43" s="1"/>
  <c r="G2732" i="43"/>
  <c r="H2732" i="43" s="1"/>
  <c r="G2733" i="43"/>
  <c r="H2733" i="43" s="1"/>
  <c r="G2734" i="43"/>
  <c r="H2734" i="43" s="1"/>
  <c r="G2735" i="43"/>
  <c r="H2735" i="43" s="1"/>
  <c r="G2736" i="43"/>
  <c r="H2736" i="43" s="1"/>
  <c r="G2737" i="43"/>
  <c r="H2737" i="43" s="1"/>
  <c r="G2738" i="43"/>
  <c r="H2738" i="43" s="1"/>
  <c r="G2739" i="43"/>
  <c r="H2739" i="43" s="1"/>
  <c r="G2740" i="43"/>
  <c r="H2740" i="43" s="1"/>
  <c r="G2741" i="43"/>
  <c r="H2741" i="43" s="1"/>
  <c r="G2742" i="43"/>
  <c r="H2742" i="43" s="1"/>
  <c r="G2743" i="43"/>
  <c r="H2743" i="43" s="1"/>
  <c r="G2744" i="43"/>
  <c r="H2744" i="43" s="1"/>
  <c r="G2745" i="43"/>
  <c r="H2745" i="43" s="1"/>
  <c r="G2746" i="43"/>
  <c r="H2746" i="43" s="1"/>
  <c r="G2747" i="43"/>
  <c r="H2747" i="43" s="1"/>
  <c r="G2748" i="43"/>
  <c r="H2748" i="43" s="1"/>
  <c r="G2749" i="43"/>
  <c r="H2749" i="43" s="1"/>
  <c r="G2750" i="43"/>
  <c r="H2750" i="43" s="1"/>
  <c r="G2751" i="43"/>
  <c r="H2751" i="43" s="1"/>
  <c r="G2752" i="43"/>
  <c r="H2752" i="43" s="1"/>
  <c r="G2753" i="43"/>
  <c r="H2753" i="43" s="1"/>
  <c r="G2754" i="43"/>
  <c r="H2754" i="43" s="1"/>
  <c r="G2755" i="43"/>
  <c r="H2755" i="43" s="1"/>
  <c r="G2756" i="43"/>
  <c r="H2756" i="43" s="1"/>
  <c r="G2757" i="43"/>
  <c r="H2757" i="43" s="1"/>
  <c r="G2758" i="43"/>
  <c r="H2758" i="43" s="1"/>
  <c r="G2759" i="43"/>
  <c r="H2759" i="43" s="1"/>
  <c r="G2760" i="43"/>
  <c r="H2760" i="43" s="1"/>
  <c r="G2761" i="43"/>
  <c r="H2761" i="43" s="1"/>
  <c r="G2762" i="43"/>
  <c r="H2762" i="43" s="1"/>
  <c r="G2763" i="43"/>
  <c r="H2763" i="43" s="1"/>
  <c r="G2764" i="43"/>
  <c r="H2764" i="43" s="1"/>
  <c r="G2765" i="43"/>
  <c r="H2765" i="43" s="1"/>
  <c r="G2766" i="43"/>
  <c r="H2766" i="43" s="1"/>
  <c r="G2767" i="43"/>
  <c r="H2767" i="43" s="1"/>
  <c r="G2768" i="43"/>
  <c r="H2768" i="43" s="1"/>
  <c r="G2769" i="43"/>
  <c r="H2769" i="43" s="1"/>
  <c r="G2770" i="43"/>
  <c r="H2770" i="43" s="1"/>
  <c r="G2771" i="43"/>
  <c r="H2771" i="43" s="1"/>
  <c r="G2772" i="43"/>
  <c r="H2772" i="43" s="1"/>
  <c r="G2773" i="43"/>
  <c r="H2773" i="43" s="1"/>
  <c r="G2774" i="43"/>
  <c r="H2774" i="43" s="1"/>
  <c r="G2775" i="43"/>
  <c r="H2775" i="43" s="1"/>
  <c r="G2776" i="43"/>
  <c r="H2776" i="43" s="1"/>
  <c r="G2777" i="43"/>
  <c r="H2777" i="43" s="1"/>
  <c r="G2778" i="43"/>
  <c r="H2778" i="43" s="1"/>
  <c r="G2779" i="43"/>
  <c r="H2779" i="43" s="1"/>
  <c r="G2780" i="43"/>
  <c r="H2780" i="43" s="1"/>
  <c r="G2781" i="43"/>
  <c r="H2781" i="43" s="1"/>
  <c r="G2782" i="43"/>
  <c r="H2782" i="43" s="1"/>
  <c r="G2783" i="43"/>
  <c r="H2783" i="43" s="1"/>
  <c r="G2784" i="43"/>
  <c r="H2784" i="43" s="1"/>
  <c r="G2785" i="43"/>
  <c r="G2786" i="43"/>
  <c r="H2786" i="43" s="1"/>
  <c r="G2787" i="43"/>
  <c r="H2787" i="43" s="1"/>
  <c r="G2788" i="43"/>
  <c r="H2788" i="43" s="1"/>
  <c r="G2789" i="43"/>
  <c r="H2789" i="43" s="1"/>
  <c r="G2790" i="43"/>
  <c r="H2790" i="43" s="1"/>
  <c r="G2791" i="43"/>
  <c r="H2791" i="43" s="1"/>
  <c r="G2792" i="43"/>
  <c r="H2792" i="43" s="1"/>
  <c r="G2793" i="43"/>
  <c r="H2793" i="43" s="1"/>
  <c r="G2794" i="43"/>
  <c r="H2794" i="43" s="1"/>
  <c r="G2795" i="43"/>
  <c r="H2795" i="43" s="1"/>
  <c r="G2796" i="43"/>
  <c r="H2796" i="43" s="1"/>
  <c r="G2797" i="43"/>
  <c r="H2797" i="43" s="1"/>
  <c r="G2798" i="43"/>
  <c r="H2798" i="43" s="1"/>
  <c r="G2799" i="43"/>
  <c r="H2799" i="43" s="1"/>
  <c r="G2800" i="43"/>
  <c r="H2800" i="43" s="1"/>
  <c r="G2801" i="43"/>
  <c r="H2801" i="43" s="1"/>
  <c r="G2802" i="43"/>
  <c r="H2802" i="43" s="1"/>
  <c r="G2803" i="43"/>
  <c r="H2803" i="43" s="1"/>
  <c r="G2804" i="43"/>
  <c r="H2804" i="43" s="1"/>
  <c r="G2805" i="43"/>
  <c r="H2805" i="43" s="1"/>
  <c r="G2806" i="43"/>
  <c r="H2806" i="43" s="1"/>
  <c r="G2807" i="43"/>
  <c r="H2807" i="43" s="1"/>
  <c r="G2808" i="43"/>
  <c r="H2808" i="43" s="1"/>
  <c r="G2809" i="43"/>
  <c r="H2809" i="43" s="1"/>
  <c r="G2810" i="43"/>
  <c r="H2810" i="43" s="1"/>
  <c r="G2811" i="43"/>
  <c r="H2811" i="43" s="1"/>
  <c r="G2812" i="43"/>
  <c r="H2812" i="43" s="1"/>
  <c r="G2813" i="43"/>
  <c r="H2813" i="43" s="1"/>
  <c r="G2814" i="43"/>
  <c r="H2814" i="43" s="1"/>
  <c r="G2815" i="43"/>
  <c r="H2815" i="43" s="1"/>
  <c r="G2816" i="43"/>
  <c r="H2816" i="43" s="1"/>
  <c r="G2817" i="43"/>
  <c r="H2817" i="43" s="1"/>
  <c r="G2818" i="43"/>
  <c r="H2818" i="43" s="1"/>
  <c r="G2819" i="43"/>
  <c r="H2819" i="43" s="1"/>
  <c r="G2820" i="43"/>
  <c r="H2820" i="43" s="1"/>
  <c r="G2821" i="43"/>
  <c r="H2821" i="43" s="1"/>
  <c r="G2822" i="43"/>
  <c r="H2822" i="43" s="1"/>
  <c r="G2823" i="43"/>
  <c r="H2823" i="43" s="1"/>
  <c r="G2824" i="43"/>
  <c r="H2824" i="43" s="1"/>
  <c r="G2825" i="43"/>
  <c r="H2825" i="43" s="1"/>
  <c r="G2826" i="43"/>
  <c r="H2826" i="43" s="1"/>
  <c r="G2827" i="43"/>
  <c r="H2827" i="43" s="1"/>
  <c r="G2828" i="43"/>
  <c r="H2828" i="43" s="1"/>
  <c r="G2829" i="43"/>
  <c r="H2829" i="43" s="1"/>
  <c r="G2830" i="43"/>
  <c r="H2830" i="43" s="1"/>
  <c r="G2831" i="43"/>
  <c r="H2831" i="43" s="1"/>
  <c r="G2832" i="43"/>
  <c r="H2832" i="43" s="1"/>
  <c r="G2833" i="43"/>
  <c r="H2833" i="43" s="1"/>
  <c r="G2834" i="43"/>
  <c r="H2834" i="43" s="1"/>
  <c r="G2835" i="43"/>
  <c r="H2835" i="43" s="1"/>
  <c r="G2836" i="43"/>
  <c r="H2836" i="43" s="1"/>
  <c r="G2837" i="43"/>
  <c r="H2837" i="43" s="1"/>
  <c r="G2838" i="43"/>
  <c r="H2838" i="43" s="1"/>
  <c r="G2839" i="43"/>
  <c r="H2839" i="43" s="1"/>
  <c r="G2840" i="43"/>
  <c r="H2840" i="43" s="1"/>
  <c r="G2841" i="43"/>
  <c r="H2841" i="43" s="1"/>
  <c r="G2842" i="43"/>
  <c r="H2842" i="43" s="1"/>
  <c r="G2843" i="43"/>
  <c r="H2843" i="43" s="1"/>
  <c r="G2844" i="43"/>
  <c r="H2844" i="43" s="1"/>
  <c r="G2845" i="43"/>
  <c r="H2845" i="43" s="1"/>
  <c r="G2846" i="43"/>
  <c r="H2846" i="43" s="1"/>
  <c r="G2847" i="43"/>
  <c r="H2847" i="43" s="1"/>
  <c r="G2848" i="43"/>
  <c r="H2848" i="43" s="1"/>
  <c r="G2849" i="43"/>
  <c r="H2849" i="43" s="1"/>
  <c r="G2850" i="43"/>
  <c r="H2850" i="43" s="1"/>
  <c r="G2851" i="43"/>
  <c r="H2851" i="43" s="1"/>
  <c r="G2852" i="43"/>
  <c r="H2852" i="43" s="1"/>
  <c r="G2853" i="43"/>
  <c r="H2853" i="43" s="1"/>
  <c r="G2854" i="43"/>
  <c r="H2854" i="43" s="1"/>
  <c r="G2855" i="43"/>
  <c r="H2855" i="43" s="1"/>
  <c r="G2856" i="43"/>
  <c r="H2856" i="43" s="1"/>
  <c r="G2857" i="43"/>
  <c r="H2857" i="43" s="1"/>
  <c r="G2858" i="43"/>
  <c r="H2858" i="43" s="1"/>
  <c r="G2859" i="43"/>
  <c r="H2859" i="43" s="1"/>
  <c r="G2860" i="43"/>
  <c r="H2860" i="43" s="1"/>
  <c r="G2861" i="43"/>
  <c r="H2861" i="43" s="1"/>
  <c r="G2862" i="43"/>
  <c r="H2862" i="43" s="1"/>
  <c r="G2863" i="43"/>
  <c r="H2863" i="43" s="1"/>
  <c r="G2864" i="43"/>
  <c r="H2864" i="43" s="1"/>
  <c r="G2865" i="43"/>
  <c r="H2865" i="43" s="1"/>
  <c r="G2866" i="43"/>
  <c r="H2866" i="43" s="1"/>
  <c r="G2867" i="43"/>
  <c r="H2867" i="43" s="1"/>
  <c r="G2868" i="43"/>
  <c r="H2868" i="43" s="1"/>
  <c r="G2869" i="43"/>
  <c r="H2869" i="43" s="1"/>
  <c r="G2870" i="43"/>
  <c r="H2870" i="43" s="1"/>
  <c r="G2871" i="43"/>
  <c r="H2871" i="43" s="1"/>
  <c r="G2872" i="43"/>
  <c r="H2872" i="43" s="1"/>
  <c r="G2873" i="43"/>
  <c r="H2873" i="43" s="1"/>
  <c r="G2874" i="43"/>
  <c r="H2874" i="43" s="1"/>
  <c r="G2875" i="43"/>
  <c r="H2875" i="43" s="1"/>
  <c r="G2876" i="43"/>
  <c r="H2876" i="43" s="1"/>
  <c r="G2877" i="43"/>
  <c r="H2877" i="43" s="1"/>
  <c r="G2878" i="43"/>
  <c r="H2878" i="43" s="1"/>
  <c r="G2879" i="43"/>
  <c r="H2879" i="43" s="1"/>
  <c r="G2880" i="43"/>
  <c r="H2880" i="43" s="1"/>
  <c r="G2881" i="43"/>
  <c r="H2881" i="43" s="1"/>
  <c r="G2882" i="43"/>
  <c r="H2882" i="43" s="1"/>
  <c r="G2883" i="43"/>
  <c r="H2883" i="43" s="1"/>
  <c r="G2884" i="43"/>
  <c r="H2884" i="43" s="1"/>
  <c r="G2885" i="43"/>
  <c r="H2885" i="43" s="1"/>
  <c r="G2886" i="43"/>
  <c r="H2886" i="43" s="1"/>
  <c r="G2887" i="43"/>
  <c r="H2887" i="43" s="1"/>
  <c r="G2888" i="43"/>
  <c r="H2888" i="43" s="1"/>
  <c r="G2889" i="43"/>
  <c r="H2889" i="43" s="1"/>
  <c r="G2890" i="43"/>
  <c r="H2890" i="43" s="1"/>
  <c r="G2891" i="43"/>
  <c r="H2891" i="43" s="1"/>
  <c r="G2892" i="43"/>
  <c r="H2892" i="43" s="1"/>
  <c r="G2893" i="43"/>
  <c r="H2893" i="43" s="1"/>
  <c r="G2894" i="43"/>
  <c r="H2894" i="43" s="1"/>
  <c r="G2895" i="43"/>
  <c r="H2895" i="43" s="1"/>
  <c r="G2896" i="43"/>
  <c r="H2896" i="43" s="1"/>
  <c r="G2897" i="43"/>
  <c r="H2897" i="43" s="1"/>
  <c r="G2898" i="43"/>
  <c r="H2898" i="43" s="1"/>
  <c r="G2899" i="43"/>
  <c r="H2899" i="43" s="1"/>
  <c r="G2900" i="43"/>
  <c r="H2900" i="43" s="1"/>
  <c r="G2901" i="43"/>
  <c r="H2901" i="43" s="1"/>
  <c r="G2902" i="43"/>
  <c r="H2902" i="43" s="1"/>
  <c r="G2903" i="43"/>
  <c r="H2903" i="43" s="1"/>
  <c r="G2904" i="43"/>
  <c r="H2904" i="43" s="1"/>
  <c r="G2905" i="43"/>
  <c r="H2905" i="43" s="1"/>
  <c r="G2906" i="43"/>
  <c r="H2906" i="43" s="1"/>
  <c r="G2907" i="43"/>
  <c r="H2907" i="43" s="1"/>
  <c r="G2908" i="43"/>
  <c r="H2908" i="43" s="1"/>
  <c r="G2909" i="43"/>
  <c r="H2909" i="43" s="1"/>
  <c r="G2910" i="43"/>
  <c r="H2910" i="43" s="1"/>
  <c r="G2911" i="43"/>
  <c r="H2911" i="43" s="1"/>
  <c r="G2912" i="43"/>
  <c r="H2912" i="43" s="1"/>
  <c r="G2913" i="43"/>
  <c r="H2913" i="43" s="1"/>
  <c r="G2914" i="43"/>
  <c r="H2914" i="43" s="1"/>
  <c r="G2915" i="43"/>
  <c r="H2915" i="43" s="1"/>
  <c r="G2916" i="43"/>
  <c r="H2916" i="43" s="1"/>
  <c r="G2917" i="43"/>
  <c r="H2917" i="43" s="1"/>
  <c r="G2918" i="43"/>
  <c r="H2918" i="43" s="1"/>
  <c r="G2919" i="43"/>
  <c r="H2919" i="43" s="1"/>
  <c r="G2920" i="43"/>
  <c r="H2920" i="43" s="1"/>
  <c r="G2921" i="43"/>
  <c r="H2921" i="43" s="1"/>
  <c r="G2922" i="43"/>
  <c r="H2922" i="43" s="1"/>
  <c r="G2923" i="43"/>
  <c r="H2923" i="43" s="1"/>
  <c r="G2924" i="43"/>
  <c r="H2924" i="43" s="1"/>
  <c r="G2925" i="43"/>
  <c r="H2925" i="43" s="1"/>
  <c r="G2926" i="43"/>
  <c r="H2926" i="43" s="1"/>
  <c r="G2927" i="43"/>
  <c r="H2927" i="43" s="1"/>
  <c r="G2928" i="43"/>
  <c r="H2928" i="43" s="1"/>
  <c r="G2929" i="43"/>
  <c r="H2929" i="43" s="1"/>
  <c r="G2930" i="43"/>
  <c r="H2930" i="43" s="1"/>
  <c r="G2931" i="43"/>
  <c r="H2931" i="43" s="1"/>
  <c r="G2932" i="43"/>
  <c r="H2932" i="43" s="1"/>
  <c r="G2933" i="43"/>
  <c r="H2933" i="43" s="1"/>
  <c r="G2934" i="43"/>
  <c r="H2934" i="43" s="1"/>
  <c r="G2935" i="43"/>
  <c r="H2935" i="43" s="1"/>
  <c r="G2936" i="43"/>
  <c r="H2936" i="43" s="1"/>
  <c r="G2937" i="43"/>
  <c r="H2937" i="43" s="1"/>
  <c r="G2938" i="43"/>
  <c r="H2938" i="43" s="1"/>
  <c r="G2939" i="43"/>
  <c r="H2939" i="43" s="1"/>
  <c r="G2940" i="43"/>
  <c r="H2940" i="43" s="1"/>
  <c r="G2941" i="43"/>
  <c r="H2941" i="43" s="1"/>
  <c r="G2942" i="43"/>
  <c r="H2942" i="43" s="1"/>
  <c r="G2943" i="43"/>
  <c r="H2943" i="43" s="1"/>
  <c r="G2944" i="43"/>
  <c r="H2944" i="43" s="1"/>
  <c r="G2945" i="43"/>
  <c r="H2945" i="43" s="1"/>
  <c r="G2946" i="43"/>
  <c r="H2946" i="43" s="1"/>
  <c r="G2947" i="43"/>
  <c r="H2947" i="43" s="1"/>
  <c r="G2948" i="43"/>
  <c r="H2948" i="43" s="1"/>
  <c r="G2949" i="43"/>
  <c r="H2949" i="43" s="1"/>
  <c r="G2950" i="43"/>
  <c r="H2950" i="43" s="1"/>
  <c r="G2951" i="43"/>
  <c r="H2951" i="43" s="1"/>
  <c r="G2952" i="43"/>
  <c r="H2952" i="43" s="1"/>
  <c r="G2953" i="43"/>
  <c r="H2953" i="43" s="1"/>
  <c r="G2954" i="43"/>
  <c r="H2954" i="43" s="1"/>
  <c r="G2955" i="43"/>
  <c r="H2955" i="43" s="1"/>
  <c r="G2956" i="43"/>
  <c r="H2956" i="43" s="1"/>
  <c r="G2957" i="43"/>
  <c r="H2957" i="43" s="1"/>
  <c r="G2958" i="43"/>
  <c r="H2958" i="43" s="1"/>
  <c r="G2959" i="43"/>
  <c r="H2959" i="43" s="1"/>
  <c r="G2960" i="43"/>
  <c r="H2960" i="43" s="1"/>
  <c r="G2961" i="43"/>
  <c r="H2961" i="43" s="1"/>
  <c r="G2962" i="43"/>
  <c r="H2962" i="43" s="1"/>
  <c r="G2963" i="43"/>
  <c r="H2963" i="43" s="1"/>
  <c r="G2964" i="43"/>
  <c r="H2964" i="43" s="1"/>
  <c r="G2965" i="43"/>
  <c r="H2965" i="43" s="1"/>
  <c r="G2966" i="43"/>
  <c r="H2966" i="43" s="1"/>
  <c r="G2967" i="43"/>
  <c r="H2967" i="43" s="1"/>
  <c r="G2968" i="43"/>
  <c r="H2968" i="43" s="1"/>
  <c r="G2969" i="43"/>
  <c r="H2969" i="43" s="1"/>
  <c r="G2970" i="43"/>
  <c r="H2970" i="43" s="1"/>
  <c r="G2971" i="43"/>
  <c r="H2971" i="43" s="1"/>
  <c r="G2972" i="43"/>
  <c r="H2972" i="43" s="1"/>
  <c r="G2973" i="43"/>
  <c r="H2973" i="43" s="1"/>
  <c r="G2974" i="43"/>
  <c r="H2974" i="43" s="1"/>
  <c r="G2975" i="43"/>
  <c r="H2975" i="43" s="1"/>
  <c r="G2976" i="43"/>
  <c r="H2976" i="43" s="1"/>
  <c r="G2977" i="43"/>
  <c r="H2977" i="43" s="1"/>
  <c r="G2978" i="43"/>
  <c r="H2978" i="43" s="1"/>
  <c r="G2979" i="43"/>
  <c r="H2979" i="43" s="1"/>
  <c r="G2980" i="43"/>
  <c r="H2980" i="43" s="1"/>
  <c r="G2981" i="43"/>
  <c r="H2981" i="43" s="1"/>
  <c r="G2982" i="43"/>
  <c r="H2982" i="43" s="1"/>
  <c r="G2983" i="43"/>
  <c r="H2983" i="43" s="1"/>
  <c r="G2984" i="43"/>
  <c r="H2984" i="43" s="1"/>
  <c r="G2985" i="43"/>
  <c r="H2985" i="43" s="1"/>
  <c r="G2986" i="43"/>
  <c r="H2986" i="43" s="1"/>
  <c r="G2987" i="43"/>
  <c r="H2987" i="43" s="1"/>
  <c r="G2988" i="43"/>
  <c r="H2988" i="43" s="1"/>
  <c r="G2989" i="43"/>
  <c r="H2989" i="43" s="1"/>
  <c r="G2990" i="43"/>
  <c r="H2990" i="43" s="1"/>
  <c r="G2991" i="43"/>
  <c r="H2991" i="43" s="1"/>
  <c r="G2992" i="43"/>
  <c r="H2992" i="43" s="1"/>
  <c r="G2993" i="43"/>
  <c r="H2993" i="43" s="1"/>
  <c r="G2994" i="43"/>
  <c r="H2994" i="43" s="1"/>
  <c r="G2995" i="43"/>
  <c r="H2995" i="43" s="1"/>
  <c r="G2996" i="43"/>
  <c r="H2996" i="43" s="1"/>
  <c r="G2997" i="43"/>
  <c r="H2997" i="43" s="1"/>
  <c r="G2998" i="43"/>
  <c r="H2998" i="43" s="1"/>
  <c r="G2999" i="43"/>
  <c r="H2999" i="43" s="1"/>
  <c r="G3000" i="43"/>
  <c r="H3000" i="43" s="1"/>
  <c r="G3001" i="43"/>
  <c r="H3001" i="43" s="1"/>
  <c r="G3002" i="43"/>
  <c r="H3002" i="43" s="1"/>
  <c r="G3003" i="43"/>
  <c r="H3003" i="43" s="1"/>
  <c r="G3004" i="43"/>
  <c r="H3004" i="43" s="1"/>
  <c r="G3005" i="43"/>
  <c r="H3005" i="43" s="1"/>
  <c r="G3006" i="43"/>
  <c r="H3006" i="43" s="1"/>
  <c r="G3007" i="43"/>
  <c r="H3007" i="43" s="1"/>
  <c r="G3008" i="43"/>
  <c r="H3008" i="43" s="1"/>
  <c r="G3009" i="43"/>
  <c r="H3009" i="43" s="1"/>
  <c r="G3010" i="43"/>
  <c r="H3010" i="43" s="1"/>
  <c r="G3011" i="43"/>
  <c r="G3012" i="43"/>
  <c r="H3012" i="43" s="1"/>
  <c r="G3013" i="43"/>
  <c r="H3013" i="43" s="1"/>
  <c r="G3014" i="43"/>
  <c r="H3014" i="43" s="1"/>
  <c r="G3015" i="43"/>
  <c r="H3015" i="43" s="1"/>
  <c r="G3016" i="43"/>
  <c r="H3016" i="43" s="1"/>
  <c r="G3017" i="43"/>
  <c r="H3017" i="43" s="1"/>
  <c r="G3018" i="43"/>
  <c r="H3018" i="43" s="1"/>
  <c r="G3019" i="43"/>
  <c r="H3019" i="43" s="1"/>
  <c r="G3020" i="43"/>
  <c r="H3020" i="43" s="1"/>
  <c r="G3021" i="43"/>
  <c r="H3021" i="43" s="1"/>
  <c r="G3022" i="43"/>
  <c r="H3022" i="43" s="1"/>
  <c r="G3023" i="43"/>
  <c r="H3023" i="43" s="1"/>
  <c r="G3024" i="43"/>
  <c r="H3024" i="43" s="1"/>
  <c r="G3025" i="43"/>
  <c r="H3025" i="43" s="1"/>
  <c r="G3026" i="43"/>
  <c r="H3026" i="43" s="1"/>
  <c r="G3027" i="43"/>
  <c r="H3027" i="43" s="1"/>
  <c r="G3028" i="43"/>
  <c r="H3028" i="43" s="1"/>
  <c r="G3029" i="43"/>
  <c r="H3029" i="43" s="1"/>
  <c r="G3030" i="43"/>
  <c r="H3030" i="43" s="1"/>
  <c r="G3031" i="43"/>
  <c r="H3031" i="43" s="1"/>
  <c r="G3032" i="43"/>
  <c r="H3032" i="43" s="1"/>
  <c r="G3033" i="43"/>
  <c r="H3033" i="43" s="1"/>
  <c r="G3034" i="43"/>
  <c r="H3034" i="43" s="1"/>
  <c r="G3035" i="43"/>
  <c r="H3035" i="43" s="1"/>
  <c r="G3036" i="43"/>
  <c r="H3036" i="43" s="1"/>
  <c r="G3037" i="43"/>
  <c r="H3037" i="43" s="1"/>
  <c r="G3038" i="43"/>
  <c r="H3038" i="43" s="1"/>
  <c r="G3039" i="43"/>
  <c r="H3039" i="43" s="1"/>
  <c r="G3040" i="43"/>
  <c r="H3040" i="43" s="1"/>
  <c r="G3041" i="43"/>
  <c r="H3041" i="43" s="1"/>
  <c r="G3042" i="43"/>
  <c r="H3042" i="43" s="1"/>
  <c r="G3043" i="43"/>
  <c r="H3043" i="43" s="1"/>
  <c r="G3044" i="43"/>
  <c r="H3044" i="43" s="1"/>
  <c r="G3045" i="43"/>
  <c r="H3045" i="43" s="1"/>
  <c r="G3046" i="43"/>
  <c r="H3046" i="43" s="1"/>
  <c r="G3047" i="43"/>
  <c r="H3047" i="43" s="1"/>
  <c r="G3048" i="43"/>
  <c r="H3048" i="43" s="1"/>
  <c r="G3049" i="43"/>
  <c r="H3049" i="43" s="1"/>
  <c r="G3050" i="43"/>
  <c r="H3050" i="43" s="1"/>
  <c r="G3051" i="43"/>
  <c r="H3051" i="43" s="1"/>
  <c r="G3052" i="43"/>
  <c r="H3052" i="43" s="1"/>
  <c r="G3053" i="43"/>
  <c r="H3053" i="43" s="1"/>
  <c r="G3054" i="43"/>
  <c r="H3054" i="43" s="1"/>
  <c r="G3055" i="43"/>
  <c r="H3055" i="43" s="1"/>
  <c r="G3056" i="43"/>
  <c r="H3056" i="43" s="1"/>
  <c r="G3057" i="43"/>
  <c r="H3057" i="43" s="1"/>
  <c r="G3058" i="43"/>
  <c r="H3058" i="43" s="1"/>
  <c r="G3059" i="43"/>
  <c r="H3059" i="43" s="1"/>
  <c r="G3060" i="43"/>
  <c r="H3060" i="43" s="1"/>
  <c r="G3061" i="43"/>
  <c r="H3061" i="43" s="1"/>
  <c r="G3062" i="43"/>
  <c r="H3062" i="43" s="1"/>
  <c r="G3063" i="43"/>
  <c r="H3063" i="43" s="1"/>
  <c r="G3064" i="43"/>
  <c r="H3064" i="43" s="1"/>
  <c r="G3065" i="43"/>
  <c r="H3065" i="43" s="1"/>
  <c r="G3066" i="43"/>
  <c r="H3066" i="43" s="1"/>
  <c r="G3067" i="43"/>
  <c r="H3067" i="43" s="1"/>
  <c r="G3068" i="43"/>
  <c r="H3068" i="43" s="1"/>
  <c r="G3069" i="43"/>
  <c r="H3069" i="43" s="1"/>
  <c r="G3070" i="43"/>
  <c r="H3070" i="43" s="1"/>
  <c r="G3071" i="43"/>
  <c r="H3071" i="43" s="1"/>
  <c r="G3072" i="43"/>
  <c r="H3072" i="43" s="1"/>
  <c r="G3073" i="43"/>
  <c r="H3073" i="43" s="1"/>
  <c r="G3074" i="43"/>
  <c r="H3074" i="43" s="1"/>
  <c r="G3075" i="43"/>
  <c r="H3075" i="43" s="1"/>
  <c r="G3076" i="43"/>
  <c r="H3076" i="43" s="1"/>
  <c r="G3077" i="43"/>
  <c r="H3077" i="43" s="1"/>
  <c r="G3078" i="43"/>
  <c r="H3078" i="43" s="1"/>
  <c r="G3079" i="43"/>
  <c r="H3079" i="43" s="1"/>
  <c r="G3080" i="43"/>
  <c r="H3080" i="43" s="1"/>
  <c r="G3081" i="43"/>
  <c r="H3081" i="43" s="1"/>
  <c r="G3082" i="43"/>
  <c r="H3082" i="43" s="1"/>
  <c r="G3083" i="43"/>
  <c r="H3083" i="43" s="1"/>
  <c r="G3084" i="43"/>
  <c r="H3084" i="43" s="1"/>
  <c r="G3085" i="43"/>
  <c r="H3085" i="43" s="1"/>
  <c r="G3086" i="43"/>
  <c r="H3086" i="43" s="1"/>
  <c r="G3087" i="43"/>
  <c r="H3087" i="43" s="1"/>
  <c r="G3088" i="43"/>
  <c r="H3088" i="43" s="1"/>
  <c r="G3089" i="43"/>
  <c r="H3089" i="43" s="1"/>
  <c r="G3090" i="43"/>
  <c r="H3090" i="43" s="1"/>
  <c r="G3091" i="43"/>
  <c r="H3091" i="43" s="1"/>
  <c r="G3092" i="43"/>
  <c r="H3092" i="43" s="1"/>
  <c r="G3093" i="43"/>
  <c r="H3093" i="43" s="1"/>
  <c r="G3094" i="43"/>
  <c r="H3094" i="43" s="1"/>
  <c r="G3095" i="43"/>
  <c r="H3095" i="43" s="1"/>
  <c r="G3096" i="43"/>
  <c r="H3096" i="43" s="1"/>
  <c r="G3097" i="43"/>
  <c r="G3098" i="43"/>
  <c r="H3098" i="43" s="1"/>
  <c r="G3099" i="43"/>
  <c r="H3099" i="43" s="1"/>
  <c r="G3100" i="43"/>
  <c r="H3100" i="43" s="1"/>
  <c r="G3101" i="43"/>
  <c r="H3101" i="43" s="1"/>
  <c r="G3102" i="43"/>
  <c r="H3102" i="43" s="1"/>
  <c r="G3103" i="43"/>
  <c r="H3103" i="43" s="1"/>
  <c r="G3104" i="43"/>
  <c r="H3104" i="43" s="1"/>
  <c r="G3105" i="43"/>
  <c r="H3105" i="43" s="1"/>
  <c r="G3106" i="43"/>
  <c r="H3106" i="43" s="1"/>
  <c r="G3107" i="43"/>
  <c r="H3107" i="43" s="1"/>
  <c r="G3108" i="43"/>
  <c r="H3108" i="43" s="1"/>
  <c r="G3109" i="43"/>
  <c r="H3109" i="43" s="1"/>
  <c r="G3110" i="43"/>
  <c r="H3110" i="43" s="1"/>
  <c r="G3111" i="43"/>
  <c r="H3111" i="43" s="1"/>
  <c r="G3112" i="43"/>
  <c r="H3112" i="43" s="1"/>
  <c r="G3113" i="43"/>
  <c r="H3113" i="43" s="1"/>
  <c r="G3114" i="43"/>
  <c r="H3114" i="43" s="1"/>
  <c r="G3115" i="43"/>
  <c r="H3115" i="43" s="1"/>
  <c r="G3116" i="43"/>
  <c r="H3116" i="43" s="1"/>
  <c r="G3117" i="43"/>
  <c r="H3117" i="43" s="1"/>
  <c r="G3118" i="43"/>
  <c r="H3118" i="43" s="1"/>
  <c r="G3119" i="43"/>
  <c r="H3119" i="43" s="1"/>
  <c r="G3120" i="43"/>
  <c r="H3120" i="43" s="1"/>
  <c r="G3121" i="43"/>
  <c r="H3121" i="43" s="1"/>
  <c r="G3122" i="43"/>
  <c r="H3122" i="43" s="1"/>
  <c r="G3123" i="43"/>
  <c r="H3123" i="43" s="1"/>
  <c r="G3124" i="43"/>
  <c r="H3124" i="43" s="1"/>
  <c r="G3125" i="43"/>
  <c r="H3125" i="43" s="1"/>
  <c r="G3126" i="43"/>
  <c r="H3126" i="43" s="1"/>
  <c r="G3127" i="43"/>
  <c r="H3127" i="43" s="1"/>
  <c r="G3128" i="43"/>
  <c r="H3128" i="43" s="1"/>
  <c r="G3129" i="43"/>
  <c r="H3129" i="43" s="1"/>
  <c r="G3130" i="43"/>
  <c r="H3130" i="43" s="1"/>
  <c r="G3131" i="43"/>
  <c r="H3131" i="43" s="1"/>
  <c r="G3132" i="43"/>
  <c r="H3132" i="43" s="1"/>
  <c r="G3133" i="43"/>
  <c r="H3133" i="43" s="1"/>
  <c r="G3134" i="43"/>
  <c r="H3134" i="43" s="1"/>
  <c r="G3135" i="43"/>
  <c r="H3135" i="43" s="1"/>
  <c r="G3136" i="43"/>
  <c r="H3136" i="43" s="1"/>
  <c r="G3137" i="43"/>
  <c r="H3137" i="43" s="1"/>
  <c r="G3138" i="43"/>
  <c r="H3138" i="43" s="1"/>
  <c r="G3139" i="43"/>
  <c r="H3139" i="43" s="1"/>
  <c r="G3140" i="43"/>
  <c r="H3140" i="43" s="1"/>
  <c r="G3141" i="43"/>
  <c r="H3141" i="43" s="1"/>
  <c r="G3142" i="43"/>
  <c r="H3142" i="43" s="1"/>
  <c r="G3143" i="43"/>
  <c r="H3143" i="43" s="1"/>
  <c r="G3144" i="43"/>
  <c r="H3144" i="43" s="1"/>
  <c r="G3145" i="43"/>
  <c r="H3145" i="43" s="1"/>
  <c r="G3146" i="43"/>
  <c r="H3146" i="43" s="1"/>
  <c r="G3147" i="43"/>
  <c r="H3147" i="43" s="1"/>
  <c r="G3148" i="43"/>
  <c r="H3148" i="43" s="1"/>
  <c r="G3149" i="43"/>
  <c r="H3149" i="43" s="1"/>
  <c r="G3150" i="43"/>
  <c r="H3150" i="43" s="1"/>
  <c r="G3151" i="43"/>
  <c r="H3151" i="43" s="1"/>
  <c r="G3152" i="43"/>
  <c r="H3152" i="43" s="1"/>
  <c r="G3153" i="43"/>
  <c r="H3153" i="43" s="1"/>
  <c r="G3154" i="43"/>
  <c r="H3154" i="43" s="1"/>
  <c r="G3155" i="43"/>
  <c r="H3155" i="43" s="1"/>
  <c r="G3156" i="43"/>
  <c r="H3156" i="43" s="1"/>
  <c r="G3157" i="43"/>
  <c r="H3157" i="43" s="1"/>
  <c r="G3158" i="43"/>
  <c r="H3158" i="43" s="1"/>
  <c r="G3159" i="43"/>
  <c r="H3159" i="43" s="1"/>
  <c r="G3160" i="43"/>
  <c r="H3160" i="43" s="1"/>
  <c r="G3161" i="43"/>
  <c r="H3161" i="43" s="1"/>
  <c r="G3162" i="43"/>
  <c r="H3162" i="43" s="1"/>
  <c r="G3163" i="43"/>
  <c r="H3163" i="43" s="1"/>
  <c r="G3164" i="43"/>
  <c r="H3164" i="43" s="1"/>
  <c r="G3165" i="43"/>
  <c r="H3165" i="43" s="1"/>
  <c r="G3166" i="43"/>
  <c r="H3166" i="43" s="1"/>
  <c r="G3167" i="43"/>
  <c r="H3167" i="43" s="1"/>
  <c r="G3168" i="43"/>
  <c r="H3168" i="43" s="1"/>
  <c r="G3169" i="43"/>
  <c r="H3169" i="43" s="1"/>
  <c r="G3170" i="43"/>
  <c r="H3170" i="43" s="1"/>
  <c r="G3171" i="43"/>
  <c r="H3171" i="43" s="1"/>
  <c r="G3172" i="43"/>
  <c r="H3172" i="43" s="1"/>
  <c r="G3173" i="43"/>
  <c r="H3173" i="43" s="1"/>
  <c r="G3174" i="43"/>
  <c r="H3174" i="43" s="1"/>
  <c r="G3175" i="43"/>
  <c r="H3175" i="43" s="1"/>
  <c r="G3176" i="43"/>
  <c r="H3176" i="43" s="1"/>
  <c r="G3177" i="43"/>
  <c r="H3177" i="43" s="1"/>
  <c r="G3178" i="43"/>
  <c r="H3178" i="43" s="1"/>
  <c r="G3179" i="43"/>
  <c r="H3179" i="43" s="1"/>
  <c r="G3180" i="43"/>
  <c r="H3180" i="43" s="1"/>
  <c r="G3181" i="43"/>
  <c r="H3181" i="43" s="1"/>
  <c r="G3182" i="43"/>
  <c r="H3182" i="43" s="1"/>
  <c r="G3183" i="43"/>
  <c r="H3183" i="43" s="1"/>
  <c r="G3184" i="43"/>
  <c r="H3184" i="43" s="1"/>
  <c r="G3185" i="43"/>
  <c r="H3185" i="43" s="1"/>
  <c r="G3186" i="43"/>
  <c r="H3186" i="43" s="1"/>
  <c r="G3187" i="43"/>
  <c r="H3187" i="43" s="1"/>
  <c r="G3188" i="43"/>
  <c r="H3188" i="43" s="1"/>
  <c r="G3189" i="43"/>
  <c r="H3189" i="43" s="1"/>
  <c r="G3190" i="43"/>
  <c r="H3190" i="43" s="1"/>
  <c r="G3191" i="43"/>
  <c r="H3191" i="43" s="1"/>
  <c r="G3192" i="43"/>
  <c r="H3192" i="43" s="1"/>
  <c r="G3193" i="43"/>
  <c r="H3193" i="43" s="1"/>
  <c r="G3194" i="43"/>
  <c r="H3194" i="43" s="1"/>
  <c r="G3195" i="43"/>
  <c r="H3195" i="43" s="1"/>
  <c r="G3196" i="43"/>
  <c r="H3196" i="43" s="1"/>
  <c r="G3197" i="43"/>
  <c r="H3197" i="43" s="1"/>
  <c r="G3198" i="43"/>
  <c r="H3198" i="43" s="1"/>
  <c r="G3199" i="43"/>
  <c r="H3199" i="43" s="1"/>
  <c r="G3200" i="43"/>
  <c r="H3200" i="43" s="1"/>
  <c r="G3201" i="43"/>
  <c r="H3201" i="43" s="1"/>
  <c r="G3202" i="43"/>
  <c r="H3202" i="43" s="1"/>
  <c r="G3203" i="43"/>
  <c r="H3203" i="43" s="1"/>
  <c r="G3204" i="43"/>
  <c r="H3204" i="43" s="1"/>
  <c r="G3205" i="43"/>
  <c r="H3205" i="43" s="1"/>
  <c r="G3206" i="43"/>
  <c r="H3206" i="43" s="1"/>
  <c r="G3207" i="43"/>
  <c r="H3207" i="43" s="1"/>
  <c r="G3208" i="43"/>
  <c r="H3208" i="43" s="1"/>
  <c r="G3209" i="43"/>
  <c r="H3209" i="43" s="1"/>
  <c r="G3210" i="43"/>
  <c r="H3210" i="43" s="1"/>
  <c r="G3211" i="43"/>
  <c r="H3211" i="43" s="1"/>
  <c r="G3212" i="43"/>
  <c r="H3212" i="43" s="1"/>
  <c r="G3213" i="43"/>
  <c r="H3213" i="43" s="1"/>
  <c r="G3214" i="43"/>
  <c r="H3214" i="43" s="1"/>
  <c r="G3215" i="43"/>
  <c r="H3215" i="43" s="1"/>
  <c r="G3216" i="43"/>
  <c r="H3216" i="43" s="1"/>
  <c r="G3217" i="43"/>
  <c r="H3217" i="43" s="1"/>
  <c r="G3218" i="43"/>
  <c r="H3218" i="43" s="1"/>
  <c r="G3219" i="43"/>
  <c r="H3219" i="43" s="1"/>
  <c r="G3220" i="43"/>
  <c r="H3220" i="43" s="1"/>
  <c r="G3221" i="43"/>
  <c r="H3221" i="43" s="1"/>
  <c r="G3222" i="43"/>
  <c r="H3222" i="43" s="1"/>
  <c r="G3223" i="43"/>
  <c r="H3223" i="43" s="1"/>
  <c r="G3224" i="43"/>
  <c r="H3224" i="43" s="1"/>
  <c r="G3225" i="43"/>
  <c r="H3225" i="43" s="1"/>
  <c r="G3226" i="43"/>
  <c r="H3226" i="43" s="1"/>
  <c r="G3227" i="43"/>
  <c r="H3227" i="43" s="1"/>
  <c r="G3228" i="43"/>
  <c r="H3228" i="43" s="1"/>
  <c r="G3229" i="43"/>
  <c r="H3229" i="43" s="1"/>
  <c r="G3230" i="43"/>
  <c r="H3230" i="43" s="1"/>
  <c r="G3231" i="43"/>
  <c r="H3231" i="43" s="1"/>
  <c r="G3232" i="43"/>
  <c r="H3232" i="43" s="1"/>
  <c r="G3233" i="43"/>
  <c r="H3233" i="43" s="1"/>
  <c r="G3234" i="43"/>
  <c r="H3234" i="43" s="1"/>
  <c r="G3235" i="43"/>
  <c r="H3235" i="43" s="1"/>
  <c r="G3236" i="43"/>
  <c r="H3236" i="43" s="1"/>
  <c r="G3237" i="43"/>
  <c r="H3237" i="43" s="1"/>
  <c r="G3238" i="43"/>
  <c r="H3238" i="43" s="1"/>
  <c r="G3239" i="43"/>
  <c r="H3239" i="43" s="1"/>
  <c r="G3240" i="43"/>
  <c r="H3240" i="43" s="1"/>
  <c r="G3241" i="43"/>
  <c r="H3241" i="43" s="1"/>
  <c r="G3242" i="43"/>
  <c r="H3242" i="43" s="1"/>
  <c r="G3243" i="43"/>
  <c r="H3243" i="43" s="1"/>
  <c r="G3244" i="43"/>
  <c r="H3244" i="43" s="1"/>
  <c r="G3245" i="43"/>
  <c r="H3245" i="43" s="1"/>
  <c r="G3246" i="43"/>
  <c r="H3246" i="43" s="1"/>
  <c r="G3247" i="43"/>
  <c r="H3247" i="43" s="1"/>
  <c r="G3248" i="43"/>
  <c r="H3248" i="43" s="1"/>
  <c r="G3249" i="43"/>
  <c r="H3249" i="43" s="1"/>
  <c r="G3250" i="43"/>
  <c r="H3250" i="43" s="1"/>
  <c r="G3251" i="43"/>
  <c r="H3251" i="43" s="1"/>
  <c r="G3252" i="43"/>
  <c r="H3252" i="43" s="1"/>
  <c r="G3253" i="43"/>
  <c r="H3253" i="43" s="1"/>
  <c r="G3254" i="43"/>
  <c r="H3254" i="43" s="1"/>
  <c r="G3255" i="43"/>
  <c r="H3255" i="43" s="1"/>
  <c r="G3256" i="43"/>
  <c r="H3256" i="43" s="1"/>
  <c r="G3257" i="43"/>
  <c r="H3257" i="43" s="1"/>
  <c r="G3258" i="43"/>
  <c r="H3258" i="43" s="1"/>
  <c r="G3259" i="43"/>
  <c r="H3259" i="43" s="1"/>
  <c r="G3260" i="43"/>
  <c r="H3260" i="43" s="1"/>
  <c r="G3261" i="43"/>
  <c r="H3261" i="43" s="1"/>
  <c r="G3262" i="43"/>
  <c r="H3262" i="43" s="1"/>
  <c r="G3263" i="43"/>
  <c r="H3263" i="43" s="1"/>
  <c r="G3264" i="43"/>
  <c r="H3264" i="43" s="1"/>
  <c r="G3265" i="43"/>
  <c r="H3265" i="43" s="1"/>
  <c r="G3266" i="43"/>
  <c r="H3266" i="43" s="1"/>
  <c r="G3267" i="43"/>
  <c r="G3268" i="43"/>
  <c r="H3268" i="43" s="1"/>
  <c r="G3269" i="43"/>
  <c r="H3269" i="43" s="1"/>
  <c r="G3270" i="43"/>
  <c r="H3270" i="43" s="1"/>
  <c r="G3271" i="43"/>
  <c r="H3271" i="43" s="1"/>
  <c r="G3272" i="43"/>
  <c r="H3272" i="43" s="1"/>
  <c r="G3273" i="43"/>
  <c r="H3273" i="43" s="1"/>
  <c r="G3274" i="43"/>
  <c r="H3274" i="43" s="1"/>
  <c r="G3275" i="43"/>
  <c r="H3275" i="43" s="1"/>
  <c r="G3276" i="43"/>
  <c r="H3276" i="43" s="1"/>
  <c r="G3277" i="43"/>
  <c r="H3277" i="43" s="1"/>
  <c r="G3278" i="43"/>
  <c r="H3278" i="43" s="1"/>
  <c r="G3279" i="43"/>
  <c r="H3279" i="43" s="1"/>
  <c r="G3280" i="43"/>
  <c r="H3280" i="43" s="1"/>
  <c r="G3281" i="43"/>
  <c r="H3281" i="43" s="1"/>
  <c r="G3282" i="43"/>
  <c r="H3282" i="43" s="1"/>
  <c r="G3283" i="43"/>
  <c r="H3283" i="43" s="1"/>
  <c r="G3284" i="43"/>
  <c r="H3284" i="43" s="1"/>
  <c r="G3285" i="43"/>
  <c r="H3285" i="43" s="1"/>
  <c r="G3286" i="43"/>
  <c r="H3286" i="43" s="1"/>
  <c r="G3287" i="43"/>
  <c r="H3287" i="43" s="1"/>
  <c r="G3288" i="43"/>
  <c r="H3288" i="43" s="1"/>
  <c r="G3289" i="43"/>
  <c r="H3289" i="43" s="1"/>
  <c r="G3290" i="43"/>
  <c r="H3290" i="43" s="1"/>
  <c r="G3291" i="43"/>
  <c r="H3291" i="43" s="1"/>
  <c r="G3292" i="43"/>
  <c r="H3292" i="43" s="1"/>
  <c r="G3293" i="43"/>
  <c r="H3293" i="43" s="1"/>
  <c r="G3294" i="43"/>
  <c r="H3294" i="43" s="1"/>
  <c r="G3295" i="43"/>
  <c r="H3295" i="43" s="1"/>
  <c r="G3296" i="43"/>
  <c r="H3296" i="43" s="1"/>
  <c r="G3297" i="43"/>
  <c r="H3297" i="43" s="1"/>
  <c r="G3298" i="43"/>
  <c r="H3298" i="43" s="1"/>
  <c r="G3299" i="43"/>
  <c r="H3299" i="43" s="1"/>
  <c r="G3300" i="43"/>
  <c r="H3300" i="43" s="1"/>
  <c r="G3301" i="43"/>
  <c r="H3301" i="43" s="1"/>
  <c r="G3302" i="43"/>
  <c r="H3302" i="43" s="1"/>
  <c r="G3303" i="43"/>
  <c r="H3303" i="43" s="1"/>
  <c r="G3304" i="43"/>
  <c r="H3304" i="43" s="1"/>
  <c r="G3305" i="43"/>
  <c r="H3305" i="43" s="1"/>
  <c r="G3306" i="43"/>
  <c r="H3306" i="43" s="1"/>
  <c r="G3307" i="43"/>
  <c r="H3307" i="43" s="1"/>
  <c r="G3308" i="43"/>
  <c r="H3308" i="43" s="1"/>
  <c r="G3309" i="43"/>
  <c r="H3309" i="43" s="1"/>
  <c r="G3310" i="43"/>
  <c r="H3310" i="43" s="1"/>
  <c r="G3311" i="43"/>
  <c r="H3311" i="43" s="1"/>
  <c r="G3312" i="43"/>
  <c r="H3312" i="43" s="1"/>
  <c r="G3313" i="43"/>
  <c r="H3313" i="43" s="1"/>
  <c r="G3314" i="43"/>
  <c r="H3314" i="43" s="1"/>
  <c r="G3315" i="43"/>
  <c r="H3315" i="43" s="1"/>
  <c r="G3316" i="43"/>
  <c r="H3316" i="43" s="1"/>
  <c r="G3317" i="43"/>
  <c r="H3317" i="43" s="1"/>
  <c r="G3318" i="43"/>
  <c r="H3318" i="43" s="1"/>
  <c r="G3319" i="43"/>
  <c r="H3319" i="43" s="1"/>
  <c r="G3320" i="43"/>
  <c r="H3320" i="43" s="1"/>
  <c r="G3321" i="43"/>
  <c r="H3321" i="43" s="1"/>
  <c r="G3322" i="43"/>
  <c r="H3322" i="43" s="1"/>
  <c r="G3323" i="43"/>
  <c r="H3323" i="43" s="1"/>
  <c r="G3324" i="43"/>
  <c r="H3324" i="43" s="1"/>
  <c r="G3325" i="43"/>
  <c r="H3325" i="43" s="1"/>
  <c r="G3326" i="43"/>
  <c r="H3326" i="43" s="1"/>
  <c r="G3327" i="43"/>
  <c r="H3327" i="43" s="1"/>
  <c r="G3328" i="43"/>
  <c r="H3328" i="43" s="1"/>
  <c r="G3329" i="43"/>
  <c r="H3329" i="43" s="1"/>
  <c r="G3330" i="43"/>
  <c r="H3330" i="43" s="1"/>
  <c r="G3331" i="43"/>
  <c r="H3331" i="43" s="1"/>
  <c r="G3332" i="43"/>
  <c r="H3332" i="43" s="1"/>
  <c r="G3333" i="43"/>
  <c r="H3333" i="43" s="1"/>
  <c r="G3334" i="43"/>
  <c r="H3334" i="43" s="1"/>
  <c r="G3335" i="43"/>
  <c r="H3335" i="43" s="1"/>
  <c r="G3336" i="43"/>
  <c r="H3336" i="43" s="1"/>
  <c r="G3337" i="43"/>
  <c r="H3337" i="43" s="1"/>
  <c r="G3338" i="43"/>
  <c r="H3338" i="43" s="1"/>
  <c r="G3339" i="43"/>
  <c r="H3339" i="43" s="1"/>
  <c r="G3340" i="43"/>
  <c r="H3340" i="43" s="1"/>
  <c r="G3341" i="43"/>
  <c r="H3341" i="43" s="1"/>
  <c r="G3342" i="43"/>
  <c r="H3342" i="43" s="1"/>
  <c r="G3343" i="43"/>
  <c r="H3343" i="43" s="1"/>
  <c r="G3344" i="43"/>
  <c r="H3344" i="43" s="1"/>
  <c r="G3345" i="43"/>
  <c r="H3345" i="43" s="1"/>
  <c r="G3346" i="43"/>
  <c r="H3346" i="43" s="1"/>
  <c r="G3347" i="43"/>
  <c r="H3347" i="43" s="1"/>
  <c r="G3348" i="43"/>
  <c r="H3348" i="43" s="1"/>
  <c r="G3349" i="43"/>
  <c r="H3349" i="43" s="1"/>
  <c r="G3350" i="43"/>
  <c r="H3350" i="43" s="1"/>
  <c r="G3351" i="43"/>
  <c r="H3351" i="43" s="1"/>
  <c r="G3352" i="43"/>
  <c r="H3352" i="43" s="1"/>
  <c r="G3353" i="43"/>
  <c r="H3353" i="43" s="1"/>
  <c r="G3354" i="43"/>
  <c r="H3354" i="43" s="1"/>
  <c r="G3355" i="43"/>
  <c r="H3355" i="43" s="1"/>
  <c r="G3356" i="43"/>
  <c r="H3356" i="43" s="1"/>
  <c r="G3357" i="43"/>
  <c r="H3357" i="43" s="1"/>
  <c r="G3358" i="43"/>
  <c r="H3358" i="43" s="1"/>
  <c r="G3359" i="43"/>
  <c r="H3359" i="43" s="1"/>
  <c r="G3360" i="43"/>
  <c r="H3360" i="43" s="1"/>
  <c r="G3361" i="43"/>
  <c r="H3361" i="43" s="1"/>
  <c r="G3362" i="43"/>
  <c r="H3362" i="43" s="1"/>
  <c r="G3363" i="43"/>
  <c r="H3363" i="43" s="1"/>
  <c r="G3364" i="43"/>
  <c r="H3364" i="43" s="1"/>
  <c r="G3365" i="43"/>
  <c r="H3365" i="43" s="1"/>
  <c r="G3366" i="43"/>
  <c r="H3366" i="43" s="1"/>
  <c r="G3367" i="43"/>
  <c r="H3367" i="43" s="1"/>
  <c r="G3368" i="43"/>
  <c r="H3368" i="43" s="1"/>
  <c r="G3369" i="43"/>
  <c r="H3369" i="43" s="1"/>
  <c r="G3370" i="43"/>
  <c r="H3370" i="43" s="1"/>
  <c r="G3371" i="43"/>
  <c r="H3371" i="43" s="1"/>
  <c r="G3372" i="43"/>
  <c r="H3372" i="43" s="1"/>
  <c r="G3373" i="43"/>
  <c r="H3373" i="43" s="1"/>
  <c r="G3374" i="43"/>
  <c r="H3374" i="43" s="1"/>
  <c r="G3375" i="43"/>
  <c r="H3375" i="43" s="1"/>
  <c r="G3376" i="43"/>
  <c r="H3376" i="43" s="1"/>
  <c r="G3377" i="43"/>
  <c r="H3377" i="43" s="1"/>
  <c r="G3378" i="43"/>
  <c r="H3378" i="43" s="1"/>
  <c r="G3379" i="43"/>
  <c r="H3379" i="43" s="1"/>
  <c r="G3380" i="43"/>
  <c r="H3380" i="43" s="1"/>
  <c r="G3381" i="43"/>
  <c r="H3381" i="43" s="1"/>
  <c r="G3382" i="43"/>
  <c r="H3382" i="43" s="1"/>
  <c r="G3383" i="43"/>
  <c r="H3383" i="43" s="1"/>
  <c r="G3384" i="43"/>
  <c r="H3384" i="43" s="1"/>
  <c r="G3385" i="43"/>
  <c r="H3385" i="43" s="1"/>
  <c r="G3386" i="43"/>
  <c r="H3386" i="43" s="1"/>
  <c r="G3387" i="43"/>
  <c r="H3387" i="43" s="1"/>
  <c r="G3388" i="43"/>
  <c r="H3388" i="43" s="1"/>
  <c r="G3389" i="43"/>
  <c r="H3389" i="43" s="1"/>
  <c r="G3390" i="43"/>
  <c r="H3390" i="43" s="1"/>
  <c r="G3391" i="43"/>
  <c r="H3391" i="43" s="1"/>
  <c r="G3392" i="43"/>
  <c r="H3392" i="43" s="1"/>
  <c r="G3393" i="43"/>
  <c r="H3393" i="43" s="1"/>
  <c r="G3394" i="43"/>
  <c r="H3394" i="43" s="1"/>
  <c r="G3395" i="43"/>
  <c r="H3395" i="43" s="1"/>
  <c r="G3396" i="43"/>
  <c r="H3396" i="43" s="1"/>
  <c r="G3397" i="43"/>
  <c r="H3397" i="43" s="1"/>
  <c r="G3398" i="43"/>
  <c r="H3398" i="43" s="1"/>
  <c r="G3399" i="43"/>
  <c r="H3399" i="43" s="1"/>
  <c r="G3400" i="43"/>
  <c r="H3400" i="43" s="1"/>
  <c r="G3401" i="43"/>
  <c r="H3401" i="43" s="1"/>
  <c r="G3402" i="43"/>
  <c r="H3402" i="43" s="1"/>
  <c r="G3403" i="43"/>
  <c r="H3403" i="43" s="1"/>
  <c r="G3404" i="43"/>
  <c r="H3404" i="43" s="1"/>
  <c r="G3405" i="43"/>
  <c r="H3405" i="43" s="1"/>
  <c r="G3406" i="43"/>
  <c r="H3406" i="43" s="1"/>
  <c r="G3407" i="43"/>
  <c r="H3407" i="43" s="1"/>
  <c r="G3408" i="43"/>
  <c r="H3408" i="43" s="1"/>
  <c r="G3409" i="43"/>
  <c r="H3409" i="43" s="1"/>
  <c r="G3410" i="43"/>
  <c r="H3410" i="43" s="1"/>
  <c r="G3411" i="43"/>
  <c r="H3411" i="43" s="1"/>
  <c r="G3412" i="43"/>
  <c r="H3412" i="43" s="1"/>
  <c r="G3413" i="43"/>
  <c r="H3413" i="43" s="1"/>
  <c r="G3414" i="43"/>
  <c r="H3414" i="43" s="1"/>
  <c r="G3415" i="43"/>
  <c r="H3415" i="43" s="1"/>
  <c r="G3416" i="43"/>
  <c r="H3416" i="43" s="1"/>
  <c r="G3417" i="43"/>
  <c r="H3417" i="43" s="1"/>
  <c r="G3418" i="43"/>
  <c r="H3418" i="43" s="1"/>
  <c r="G3419" i="43"/>
  <c r="H3419" i="43" s="1"/>
  <c r="G3420" i="43"/>
  <c r="H3420" i="43" s="1"/>
  <c r="G3421" i="43"/>
  <c r="H3421" i="43" s="1"/>
  <c r="G3422" i="43"/>
  <c r="H3422" i="43" s="1"/>
  <c r="G3423" i="43"/>
  <c r="H3423" i="43" s="1"/>
  <c r="G3424" i="43"/>
  <c r="H3424" i="43" s="1"/>
  <c r="G3425" i="43"/>
  <c r="H3425" i="43" s="1"/>
  <c r="G3426" i="43"/>
  <c r="H3426" i="43" s="1"/>
  <c r="G3427" i="43"/>
  <c r="H3427" i="43" s="1"/>
  <c r="G3428" i="43"/>
  <c r="H3428" i="43" s="1"/>
  <c r="G3429" i="43"/>
  <c r="H3429" i="43" s="1"/>
  <c r="G3430" i="43"/>
  <c r="H3430" i="43" s="1"/>
  <c r="G3431" i="43"/>
  <c r="H3431" i="43" s="1"/>
  <c r="G3432" i="43"/>
  <c r="H3432" i="43" s="1"/>
  <c r="G3433" i="43"/>
  <c r="H3433" i="43" s="1"/>
  <c r="G3434" i="43"/>
  <c r="H3434" i="43" s="1"/>
  <c r="G3435" i="43"/>
  <c r="H3435" i="43" s="1"/>
  <c r="G3436" i="43"/>
  <c r="H3436" i="43" s="1"/>
  <c r="G3437" i="43"/>
  <c r="H3437" i="43" s="1"/>
  <c r="G3438" i="43"/>
  <c r="H3438" i="43" s="1"/>
  <c r="G3439" i="43"/>
  <c r="H3439" i="43" s="1"/>
  <c r="G3440" i="43"/>
  <c r="H3440" i="43" s="1"/>
  <c r="G3441" i="43"/>
  <c r="H3441" i="43" s="1"/>
  <c r="G3442" i="43"/>
  <c r="H3442" i="43" s="1"/>
  <c r="G3443" i="43"/>
  <c r="H3443" i="43" s="1"/>
  <c r="G3444" i="43"/>
  <c r="H3444" i="43" s="1"/>
  <c r="G3445" i="43"/>
  <c r="H3445" i="43" s="1"/>
  <c r="G3446" i="43"/>
  <c r="H3446" i="43" s="1"/>
  <c r="G3447" i="43"/>
  <c r="H3447" i="43" s="1"/>
  <c r="G3448" i="43"/>
  <c r="H3448" i="43" s="1"/>
  <c r="G3449" i="43"/>
  <c r="H3449" i="43" s="1"/>
  <c r="G3450" i="43"/>
  <c r="H3450" i="43" s="1"/>
  <c r="G3451" i="43"/>
  <c r="H3451" i="43" s="1"/>
  <c r="G3452" i="43"/>
  <c r="H3452" i="43" s="1"/>
  <c r="G3453" i="43"/>
  <c r="H3453" i="43" s="1"/>
  <c r="G3454" i="43"/>
  <c r="H3454" i="43" s="1"/>
  <c r="G3455" i="43"/>
  <c r="H3455" i="43" s="1"/>
  <c r="G3456" i="43"/>
  <c r="H3456" i="43" s="1"/>
  <c r="G3457" i="43"/>
  <c r="H3457" i="43" s="1"/>
  <c r="G3458" i="43"/>
  <c r="H3458" i="43" s="1"/>
  <c r="G3459" i="43"/>
  <c r="H3459" i="43" s="1"/>
  <c r="G3460" i="43"/>
  <c r="H3460" i="43" s="1"/>
  <c r="G3461" i="43"/>
  <c r="H3461" i="43" s="1"/>
  <c r="G3462" i="43"/>
  <c r="H3462" i="43" s="1"/>
  <c r="G3463" i="43"/>
  <c r="H3463" i="43" s="1"/>
  <c r="G3464" i="43"/>
  <c r="H3464" i="43" s="1"/>
  <c r="G3465" i="43"/>
  <c r="H3465" i="43" s="1"/>
  <c r="G3466" i="43"/>
  <c r="H3466" i="43" s="1"/>
  <c r="G3467" i="43"/>
  <c r="H3467" i="43" s="1"/>
  <c r="G3468" i="43"/>
  <c r="H3468" i="43" s="1"/>
  <c r="G3469" i="43"/>
  <c r="H3469" i="43" s="1"/>
  <c r="G3470" i="43"/>
  <c r="H3470" i="43" s="1"/>
  <c r="G3471" i="43"/>
  <c r="H3471" i="43" s="1"/>
  <c r="G3472" i="43"/>
  <c r="H3472" i="43" s="1"/>
  <c r="G3473" i="43"/>
  <c r="H3473" i="43" s="1"/>
  <c r="G3474" i="43"/>
  <c r="H3474" i="43" s="1"/>
  <c r="G3475" i="43"/>
  <c r="H3475" i="43" s="1"/>
  <c r="G3476" i="43"/>
  <c r="H3476" i="43" s="1"/>
  <c r="G3477" i="43"/>
  <c r="H3477" i="43" s="1"/>
  <c r="G3478" i="43"/>
  <c r="H3478" i="43" s="1"/>
  <c r="G3479" i="43"/>
  <c r="H3479" i="43" s="1"/>
  <c r="G3480" i="43"/>
  <c r="H3480" i="43" s="1"/>
  <c r="G3481" i="43"/>
  <c r="H3481" i="43" s="1"/>
  <c r="G3482" i="43"/>
  <c r="H3482" i="43" s="1"/>
  <c r="G3483" i="43"/>
  <c r="H3483" i="43" s="1"/>
  <c r="G3484" i="43"/>
  <c r="H3484" i="43" s="1"/>
  <c r="G3485" i="43"/>
  <c r="H3485" i="43" s="1"/>
  <c r="G3486" i="43"/>
  <c r="H3486" i="43" s="1"/>
  <c r="G3487" i="43"/>
  <c r="H3487" i="43" s="1"/>
  <c r="G3488" i="43"/>
  <c r="H3488" i="43" s="1"/>
  <c r="G3489" i="43"/>
  <c r="H3489" i="43" s="1"/>
  <c r="G3490" i="43"/>
  <c r="H3490" i="43" s="1"/>
  <c r="G3491" i="43"/>
  <c r="H3491" i="43" s="1"/>
  <c r="G3492" i="43"/>
  <c r="H3492" i="43" s="1"/>
  <c r="G3493" i="43"/>
  <c r="H3493" i="43" s="1"/>
  <c r="G3494" i="43"/>
  <c r="H3494" i="43" s="1"/>
  <c r="G3495" i="43"/>
  <c r="H3495" i="43" s="1"/>
  <c r="G3496" i="43"/>
  <c r="H3496" i="43" s="1"/>
  <c r="G3497" i="43"/>
  <c r="H3497" i="43" s="1"/>
  <c r="G3498" i="43"/>
  <c r="H3498" i="43" s="1"/>
  <c r="G3499" i="43"/>
  <c r="H3499" i="43" s="1"/>
  <c r="G3500" i="43"/>
  <c r="H3500" i="43" s="1"/>
  <c r="G3501" i="43"/>
  <c r="H3501" i="43" s="1"/>
  <c r="G3502" i="43"/>
  <c r="H3502" i="43" s="1"/>
  <c r="G3503" i="43"/>
  <c r="H3503" i="43" s="1"/>
  <c r="G3504" i="43"/>
  <c r="H3504" i="43" s="1"/>
  <c r="G3505" i="43"/>
  <c r="H3505" i="43" s="1"/>
  <c r="G3506" i="43"/>
  <c r="H3506" i="43" s="1"/>
  <c r="G3507" i="43"/>
  <c r="H3507" i="43" s="1"/>
  <c r="G3508" i="43"/>
  <c r="H3508" i="43" s="1"/>
  <c r="G3509" i="43"/>
  <c r="H3509" i="43" s="1"/>
  <c r="G3510" i="43"/>
  <c r="H3510" i="43" s="1"/>
  <c r="G3511" i="43"/>
  <c r="H3511" i="43" s="1"/>
  <c r="G3512" i="43"/>
  <c r="H3512" i="43" s="1"/>
  <c r="G3513" i="43"/>
  <c r="H3513" i="43" s="1"/>
  <c r="G3514" i="43"/>
  <c r="H3514" i="43" s="1"/>
  <c r="G3515" i="43"/>
  <c r="H3515" i="43" s="1"/>
  <c r="G3516" i="43"/>
  <c r="H3516" i="43" s="1"/>
  <c r="G3517" i="43"/>
  <c r="H3517" i="43" s="1"/>
  <c r="G3518" i="43"/>
  <c r="H3518" i="43" s="1"/>
  <c r="G3519" i="43"/>
  <c r="H3519" i="43" s="1"/>
  <c r="G3520" i="43"/>
  <c r="H3520" i="43" s="1"/>
  <c r="G3521" i="43"/>
  <c r="H3521" i="43" s="1"/>
  <c r="G3522" i="43"/>
  <c r="H3522" i="43" s="1"/>
  <c r="G3523" i="43"/>
  <c r="H3523" i="43" s="1"/>
  <c r="G3524" i="43"/>
  <c r="H3524" i="43" s="1"/>
  <c r="G3525" i="43"/>
  <c r="H3525" i="43" s="1"/>
  <c r="G3526" i="43"/>
  <c r="H3526" i="43" s="1"/>
  <c r="G3527" i="43"/>
  <c r="H3527" i="43" s="1"/>
  <c r="G3528" i="43"/>
  <c r="H3528" i="43" s="1"/>
  <c r="G3529" i="43"/>
  <c r="H3529" i="43" s="1"/>
  <c r="G3530" i="43"/>
  <c r="H3530" i="43" s="1"/>
  <c r="G3531" i="43"/>
  <c r="G3532" i="43"/>
  <c r="H3532" i="43" s="1"/>
  <c r="G3533" i="43"/>
  <c r="H3533" i="43" s="1"/>
  <c r="G3534" i="43"/>
  <c r="H3534" i="43" s="1"/>
  <c r="G3535" i="43"/>
  <c r="H3535" i="43" s="1"/>
  <c r="G3536" i="43"/>
  <c r="H3536" i="43" s="1"/>
  <c r="G3537" i="43"/>
  <c r="H3537" i="43" s="1"/>
  <c r="G3538" i="43"/>
  <c r="H3538" i="43" s="1"/>
  <c r="G3539" i="43"/>
  <c r="H3539" i="43" s="1"/>
  <c r="G3540" i="43"/>
  <c r="H3540" i="43" s="1"/>
  <c r="G3541" i="43"/>
  <c r="H3541" i="43" s="1"/>
  <c r="G3542" i="43"/>
  <c r="H3542" i="43" s="1"/>
  <c r="G3543" i="43"/>
  <c r="H3543" i="43" s="1"/>
  <c r="G3544" i="43"/>
  <c r="H3544" i="43" s="1"/>
  <c r="G3545" i="43"/>
  <c r="H3545" i="43" s="1"/>
  <c r="G3546" i="43"/>
  <c r="H3546" i="43" s="1"/>
  <c r="G3547" i="43"/>
  <c r="H3547" i="43" s="1"/>
  <c r="G3548" i="43"/>
  <c r="H3548" i="43" s="1"/>
  <c r="G3549" i="43"/>
  <c r="H3549" i="43" s="1"/>
  <c r="G3550" i="43"/>
  <c r="H3550" i="43" s="1"/>
  <c r="G3551" i="43"/>
  <c r="H3551" i="43" s="1"/>
  <c r="G3552" i="43"/>
  <c r="H3552" i="43" s="1"/>
  <c r="G3553" i="43"/>
  <c r="H3553" i="43" s="1"/>
  <c r="G3554" i="43"/>
  <c r="H3554" i="43" s="1"/>
  <c r="G3555" i="43"/>
  <c r="H3555" i="43" s="1"/>
  <c r="G3556" i="43"/>
  <c r="H3556" i="43" s="1"/>
  <c r="G3557" i="43"/>
  <c r="H3557" i="43" s="1"/>
  <c r="G3558" i="43"/>
  <c r="H3558" i="43" s="1"/>
  <c r="G3559" i="43"/>
  <c r="H3559" i="43" s="1"/>
  <c r="G3560" i="43"/>
  <c r="H3560" i="43" s="1"/>
  <c r="G3561" i="43"/>
  <c r="H3561" i="43" s="1"/>
  <c r="G3562" i="43"/>
  <c r="H3562" i="43" s="1"/>
  <c r="G3563" i="43"/>
  <c r="G3564" i="43"/>
  <c r="H3564" i="43" s="1"/>
  <c r="G3565" i="43"/>
  <c r="H3565" i="43" s="1"/>
  <c r="G3566" i="43"/>
  <c r="H3566" i="43" s="1"/>
  <c r="G3567" i="43"/>
  <c r="H3567" i="43" s="1"/>
  <c r="G3568" i="43"/>
  <c r="H3568" i="43" s="1"/>
  <c r="G3569" i="43"/>
  <c r="H3569" i="43" s="1"/>
  <c r="G3570" i="43"/>
  <c r="H3570" i="43" s="1"/>
  <c r="G3571" i="43"/>
  <c r="H3571" i="43" s="1"/>
  <c r="G3572" i="43"/>
  <c r="H3572" i="43" s="1"/>
  <c r="G3573" i="43"/>
  <c r="H3573" i="43" s="1"/>
  <c r="G3574" i="43"/>
  <c r="H3574" i="43" s="1"/>
  <c r="G3575" i="43"/>
  <c r="H3575" i="43" s="1"/>
  <c r="G3576" i="43"/>
  <c r="H3576" i="43" s="1"/>
  <c r="G3577" i="43"/>
  <c r="H3577" i="43" s="1"/>
  <c r="G3578" i="43"/>
  <c r="H3578" i="43" s="1"/>
  <c r="G3579" i="43"/>
  <c r="H3579" i="43" s="1"/>
  <c r="G3580" i="43"/>
  <c r="H3580" i="43" s="1"/>
  <c r="G3581" i="43"/>
  <c r="H3581" i="43" s="1"/>
  <c r="G3582" i="43"/>
  <c r="H3582" i="43" s="1"/>
  <c r="G3583" i="43"/>
  <c r="H3583" i="43" s="1"/>
  <c r="G3584" i="43"/>
  <c r="H3584" i="43" s="1"/>
  <c r="G3585" i="43"/>
  <c r="H3585" i="43" s="1"/>
  <c r="G3586" i="43"/>
  <c r="H3586" i="43" s="1"/>
  <c r="G3587" i="43"/>
  <c r="H3587" i="43" s="1"/>
  <c r="G3588" i="43"/>
  <c r="H3588" i="43" s="1"/>
  <c r="G3589" i="43"/>
  <c r="H3589" i="43" s="1"/>
  <c r="G3590" i="43"/>
  <c r="H3590" i="43" s="1"/>
  <c r="G3591" i="43"/>
  <c r="H3591" i="43" s="1"/>
  <c r="G3592" i="43"/>
  <c r="H3592" i="43" s="1"/>
  <c r="G3593" i="43"/>
  <c r="H3593" i="43" s="1"/>
  <c r="G3594" i="43"/>
  <c r="H3594" i="43" s="1"/>
  <c r="G3595" i="43"/>
  <c r="G3596" i="43"/>
  <c r="H3596" i="43" s="1"/>
  <c r="G3597" i="43"/>
  <c r="H3597" i="43" s="1"/>
  <c r="G3598" i="43"/>
  <c r="H3598" i="43" s="1"/>
  <c r="G3599" i="43"/>
  <c r="H3599" i="43" s="1"/>
  <c r="G3600" i="43"/>
  <c r="H3600" i="43" s="1"/>
  <c r="G3601" i="43"/>
  <c r="H3601" i="43" s="1"/>
  <c r="G3602" i="43"/>
  <c r="H3602" i="43" s="1"/>
  <c r="G3603" i="43"/>
  <c r="H3603" i="43" s="1"/>
  <c r="G3604" i="43"/>
  <c r="H3604" i="43" s="1"/>
  <c r="G3605" i="43"/>
  <c r="H3605" i="43" s="1"/>
  <c r="G3606" i="43"/>
  <c r="H3606" i="43" s="1"/>
  <c r="G3607" i="43"/>
  <c r="H3607" i="43" s="1"/>
  <c r="G3608" i="43"/>
  <c r="H3608" i="43" s="1"/>
  <c r="G3609" i="43"/>
  <c r="H3609" i="43" s="1"/>
  <c r="G3610" i="43"/>
  <c r="H3610" i="43" s="1"/>
  <c r="G3611" i="43"/>
  <c r="H3611" i="43" s="1"/>
  <c r="G3612" i="43"/>
  <c r="H3612" i="43" s="1"/>
  <c r="G3613" i="43"/>
  <c r="H3613" i="43" s="1"/>
  <c r="G3614" i="43"/>
  <c r="H3614" i="43" s="1"/>
  <c r="G3615" i="43"/>
  <c r="H3615" i="43" s="1"/>
  <c r="G3616" i="43"/>
  <c r="H3616" i="43" s="1"/>
  <c r="G3617" i="43"/>
  <c r="H3617" i="43" s="1"/>
  <c r="G3618" i="43"/>
  <c r="H3618" i="43" s="1"/>
  <c r="G3619" i="43"/>
  <c r="H3619" i="43" s="1"/>
  <c r="G3620" i="43"/>
  <c r="H3620" i="43" s="1"/>
  <c r="G3621" i="43"/>
  <c r="H3621" i="43" s="1"/>
  <c r="G3622" i="43"/>
  <c r="H3622" i="43" s="1"/>
  <c r="G3623" i="43"/>
  <c r="H3623" i="43" s="1"/>
  <c r="G3624" i="43"/>
  <c r="H3624" i="43" s="1"/>
  <c r="G3625" i="43"/>
  <c r="H3625" i="43" s="1"/>
  <c r="G3626" i="43"/>
  <c r="H3626" i="43" s="1"/>
  <c r="G3627" i="43"/>
  <c r="G3628" i="43"/>
  <c r="H3628" i="43" s="1"/>
  <c r="G3629" i="43"/>
  <c r="H3629" i="43" s="1"/>
  <c r="G3630" i="43"/>
  <c r="H3630" i="43" s="1"/>
  <c r="G3631" i="43"/>
  <c r="H3631" i="43" s="1"/>
  <c r="G3632" i="43"/>
  <c r="H3632" i="43" s="1"/>
  <c r="G3633" i="43"/>
  <c r="H3633" i="43" s="1"/>
  <c r="G3634" i="43"/>
  <c r="H3634" i="43" s="1"/>
  <c r="G3635" i="43"/>
  <c r="H3635" i="43" s="1"/>
  <c r="G3636" i="43"/>
  <c r="H3636" i="43" s="1"/>
  <c r="G3637" i="43"/>
  <c r="H3637" i="43" s="1"/>
  <c r="G3638" i="43"/>
  <c r="H3638" i="43" s="1"/>
  <c r="G3639" i="43"/>
  <c r="H3639" i="43" s="1"/>
  <c r="G3640" i="43"/>
  <c r="H3640" i="43" s="1"/>
  <c r="G3641" i="43"/>
  <c r="H3641" i="43" s="1"/>
  <c r="G3642" i="43"/>
  <c r="H3642" i="43" s="1"/>
  <c r="G3643" i="43"/>
  <c r="H3643" i="43" s="1"/>
  <c r="G3644" i="43"/>
  <c r="H3644" i="43" s="1"/>
  <c r="G3645" i="43"/>
  <c r="H3645" i="43" s="1"/>
  <c r="G3646" i="43"/>
  <c r="H3646" i="43" s="1"/>
  <c r="G3647" i="43"/>
  <c r="H3647" i="43" s="1"/>
  <c r="G3648" i="43"/>
  <c r="H3648" i="43" s="1"/>
  <c r="G3649" i="43"/>
  <c r="H3649" i="43" s="1"/>
  <c r="G3650" i="43"/>
  <c r="H3650" i="43" s="1"/>
  <c r="G3651" i="43"/>
  <c r="H3651" i="43" s="1"/>
  <c r="G3652" i="43"/>
  <c r="H3652" i="43" s="1"/>
  <c r="G3653" i="43"/>
  <c r="H3653" i="43" s="1"/>
  <c r="G3654" i="43"/>
  <c r="H3654" i="43" s="1"/>
  <c r="G3655" i="43"/>
  <c r="H3655" i="43" s="1"/>
  <c r="G3656" i="43"/>
  <c r="H3656" i="43" s="1"/>
  <c r="G3657" i="43"/>
  <c r="H3657" i="43" s="1"/>
  <c r="G3658" i="43"/>
  <c r="H3658" i="43" s="1"/>
  <c r="G3659" i="43"/>
  <c r="G3660" i="43"/>
  <c r="H3660" i="43" s="1"/>
  <c r="G3661" i="43"/>
  <c r="H3661" i="43" s="1"/>
  <c r="G3662" i="43"/>
  <c r="H3662" i="43" s="1"/>
  <c r="G3663" i="43"/>
  <c r="H3663" i="43" s="1"/>
  <c r="G3664" i="43"/>
  <c r="H3664" i="43" s="1"/>
  <c r="G3665" i="43"/>
  <c r="H3665" i="43" s="1"/>
  <c r="G3666" i="43"/>
  <c r="H3666" i="43" s="1"/>
  <c r="G3667" i="43"/>
  <c r="H3667" i="43" s="1"/>
  <c r="G3668" i="43"/>
  <c r="H3668" i="43" s="1"/>
  <c r="G3669" i="43"/>
  <c r="H3669" i="43" s="1"/>
  <c r="G3670" i="43"/>
  <c r="H3670" i="43" s="1"/>
  <c r="G3671" i="43"/>
  <c r="H3671" i="43" s="1"/>
  <c r="G3672" i="43"/>
  <c r="H3672" i="43" s="1"/>
  <c r="G3673" i="43"/>
  <c r="H3673" i="43" s="1"/>
  <c r="G3674" i="43"/>
  <c r="H3674" i="43" s="1"/>
  <c r="G3675" i="43"/>
  <c r="H3675" i="43" s="1"/>
  <c r="G3676" i="43"/>
  <c r="H3676" i="43" s="1"/>
  <c r="G3677" i="43"/>
  <c r="H3677" i="43" s="1"/>
  <c r="G3678" i="43"/>
  <c r="H3678" i="43" s="1"/>
  <c r="G3679" i="43"/>
  <c r="H3679" i="43" s="1"/>
  <c r="G3680" i="43"/>
  <c r="H3680" i="43" s="1"/>
  <c r="G3681" i="43"/>
  <c r="H3681" i="43" s="1"/>
  <c r="G3682" i="43"/>
  <c r="H3682" i="43" s="1"/>
  <c r="G3683" i="43"/>
  <c r="H3683" i="43" s="1"/>
  <c r="G3684" i="43"/>
  <c r="H3684" i="43" s="1"/>
  <c r="G3685" i="43"/>
  <c r="H3685" i="43" s="1"/>
  <c r="G3686" i="43"/>
  <c r="H3686" i="43" s="1"/>
  <c r="G3687" i="43"/>
  <c r="H3687" i="43" s="1"/>
  <c r="G3688" i="43"/>
  <c r="H3688" i="43" s="1"/>
  <c r="G3689" i="43"/>
  <c r="H3689" i="43" s="1"/>
  <c r="G3690" i="43"/>
  <c r="H3690" i="43" s="1"/>
  <c r="G3691" i="43"/>
  <c r="G3692" i="43"/>
  <c r="H3692" i="43" s="1"/>
  <c r="G3693" i="43"/>
  <c r="H3693" i="43" s="1"/>
  <c r="G3694" i="43"/>
  <c r="H3694" i="43" s="1"/>
  <c r="G3695" i="43"/>
  <c r="H3695" i="43" s="1"/>
  <c r="G3696" i="43"/>
  <c r="H3696" i="43" s="1"/>
  <c r="G3697" i="43"/>
  <c r="H3697" i="43" s="1"/>
  <c r="G3698" i="43"/>
  <c r="H3698" i="43" s="1"/>
  <c r="G3699" i="43"/>
  <c r="H3699" i="43" s="1"/>
  <c r="G3700" i="43"/>
  <c r="H3700" i="43" s="1"/>
  <c r="G3701" i="43"/>
  <c r="H3701" i="43" s="1"/>
  <c r="G3702" i="43"/>
  <c r="H3702" i="43" s="1"/>
  <c r="G3703" i="43"/>
  <c r="H3703" i="43" s="1"/>
  <c r="G3704" i="43"/>
  <c r="H3704" i="43" s="1"/>
  <c r="G3705" i="43"/>
  <c r="H3705" i="43" s="1"/>
  <c r="G3706" i="43"/>
  <c r="H3706" i="43" s="1"/>
  <c r="G3707" i="43"/>
  <c r="H3707" i="43" s="1"/>
  <c r="G3708" i="43"/>
  <c r="H3708" i="43" s="1"/>
  <c r="G3709" i="43"/>
  <c r="H3709" i="43" s="1"/>
  <c r="G3710" i="43"/>
  <c r="H3710" i="43" s="1"/>
  <c r="G3711" i="43"/>
  <c r="H3711" i="43" s="1"/>
  <c r="G3712" i="43"/>
  <c r="H3712" i="43" s="1"/>
  <c r="G3713" i="43"/>
  <c r="H3713" i="43" s="1"/>
  <c r="G3714" i="43"/>
  <c r="H3714" i="43" s="1"/>
  <c r="G3715" i="43"/>
  <c r="H3715" i="43" s="1"/>
  <c r="G3716" i="43"/>
  <c r="H3716" i="43" s="1"/>
  <c r="G3717" i="43"/>
  <c r="H3717" i="43" s="1"/>
  <c r="G3718" i="43"/>
  <c r="H3718" i="43" s="1"/>
  <c r="G3719" i="43"/>
  <c r="H3719" i="43" s="1"/>
  <c r="G3720" i="43"/>
  <c r="H3720" i="43" s="1"/>
  <c r="G3721" i="43"/>
  <c r="H3721" i="43" s="1"/>
  <c r="G3722" i="43"/>
  <c r="H3722" i="43" s="1"/>
  <c r="G3723" i="43"/>
  <c r="G3724" i="43"/>
  <c r="H3724" i="43" s="1"/>
  <c r="G3725" i="43"/>
  <c r="H3725" i="43" s="1"/>
  <c r="G3726" i="43"/>
  <c r="H3726" i="43" s="1"/>
  <c r="G3727" i="43"/>
  <c r="H3727" i="43" s="1"/>
  <c r="G3728" i="43"/>
  <c r="H3728" i="43" s="1"/>
  <c r="G3729" i="43"/>
  <c r="H3729" i="43" s="1"/>
  <c r="G3730" i="43"/>
  <c r="H3730" i="43" s="1"/>
  <c r="G3731" i="43"/>
  <c r="H3731" i="43" s="1"/>
  <c r="G3732" i="43"/>
  <c r="H3732" i="43" s="1"/>
  <c r="G3733" i="43"/>
  <c r="H3733" i="43" s="1"/>
  <c r="G3734" i="43"/>
  <c r="H3734" i="43" s="1"/>
  <c r="G3735" i="43"/>
  <c r="H3735" i="43" s="1"/>
  <c r="G3736" i="43"/>
  <c r="H3736" i="43" s="1"/>
  <c r="G3737" i="43"/>
  <c r="H3737" i="43" s="1"/>
  <c r="G3738" i="43"/>
  <c r="H3738" i="43" s="1"/>
  <c r="G3739" i="43"/>
  <c r="H3739" i="43" s="1"/>
  <c r="G3740" i="43"/>
  <c r="H3740" i="43" s="1"/>
  <c r="G3741" i="43"/>
  <c r="H3741" i="43" s="1"/>
  <c r="G3742" i="43"/>
  <c r="H3742" i="43" s="1"/>
  <c r="G3743" i="43"/>
  <c r="H3743" i="43" s="1"/>
  <c r="G3744" i="43"/>
  <c r="H3744" i="43" s="1"/>
  <c r="G3745" i="43"/>
  <c r="H3745" i="43" s="1"/>
  <c r="G3746" i="43"/>
  <c r="H3746" i="43" s="1"/>
  <c r="G3747" i="43"/>
  <c r="H3747" i="43" s="1"/>
  <c r="G3748" i="43"/>
  <c r="H3748" i="43" s="1"/>
  <c r="G3749" i="43"/>
  <c r="H3749" i="43" s="1"/>
  <c r="G3750" i="43"/>
  <c r="H3750" i="43" s="1"/>
  <c r="G3751" i="43"/>
  <c r="H3751" i="43" s="1"/>
  <c r="G3752" i="43"/>
  <c r="H3752" i="43" s="1"/>
  <c r="G3753" i="43"/>
  <c r="H3753" i="43" s="1"/>
  <c r="G3754" i="43"/>
  <c r="H3754" i="43" s="1"/>
  <c r="G3755" i="43"/>
  <c r="G3756" i="43"/>
  <c r="H3756" i="43" s="1"/>
  <c r="G3757" i="43"/>
  <c r="H3757" i="43" s="1"/>
  <c r="G3758" i="43"/>
  <c r="H3758" i="43" s="1"/>
  <c r="G3759" i="43"/>
  <c r="H3759" i="43" s="1"/>
  <c r="G3760" i="43"/>
  <c r="H3760" i="43" s="1"/>
  <c r="G3761" i="43"/>
  <c r="H3761" i="43" s="1"/>
  <c r="G3762" i="43"/>
  <c r="H3762" i="43" s="1"/>
  <c r="G3763" i="43"/>
  <c r="H3763" i="43" s="1"/>
  <c r="G3764" i="43"/>
  <c r="H3764" i="43" s="1"/>
  <c r="G3765" i="43"/>
  <c r="H3765" i="43" s="1"/>
  <c r="G3766" i="43"/>
  <c r="H3766" i="43" s="1"/>
  <c r="G3767" i="43"/>
  <c r="H3767" i="43" s="1"/>
  <c r="G3768" i="43"/>
  <c r="H3768" i="43" s="1"/>
  <c r="G3769" i="43"/>
  <c r="H3769" i="43" s="1"/>
  <c r="G3770" i="43"/>
  <c r="H3770" i="43" s="1"/>
  <c r="G3771" i="43"/>
  <c r="H3771" i="43" s="1"/>
  <c r="G3772" i="43"/>
  <c r="H3772" i="43" s="1"/>
  <c r="G3773" i="43"/>
  <c r="H3773" i="43" s="1"/>
  <c r="G3774" i="43"/>
  <c r="H3774" i="43" s="1"/>
  <c r="G3775" i="43"/>
  <c r="H3775" i="43" s="1"/>
  <c r="G3776" i="43"/>
  <c r="H3776" i="43" s="1"/>
  <c r="G3777" i="43"/>
  <c r="H3777" i="43" s="1"/>
  <c r="G3778" i="43"/>
  <c r="H3778" i="43" s="1"/>
  <c r="G3779" i="43"/>
  <c r="H3779" i="43" s="1"/>
  <c r="G3780" i="43"/>
  <c r="H3780" i="43" s="1"/>
  <c r="G3781" i="43"/>
  <c r="H3781" i="43" s="1"/>
  <c r="G3782" i="43"/>
  <c r="H3782" i="43" s="1"/>
  <c r="G3783" i="43"/>
  <c r="H3783" i="43" s="1"/>
  <c r="G3784" i="43"/>
  <c r="H3784" i="43" s="1"/>
  <c r="G3785" i="43"/>
  <c r="H3785" i="43" s="1"/>
  <c r="G3786" i="43"/>
  <c r="H3786" i="43" s="1"/>
  <c r="G3787" i="43"/>
  <c r="G3788" i="43"/>
  <c r="H3788" i="43" s="1"/>
  <c r="G3789" i="43"/>
  <c r="H3789" i="43" s="1"/>
  <c r="G3790" i="43"/>
  <c r="H3790" i="43" s="1"/>
  <c r="G3791" i="43"/>
  <c r="H3791" i="43" s="1"/>
  <c r="G3792" i="43"/>
  <c r="H3792" i="43" s="1"/>
  <c r="G3793" i="43"/>
  <c r="H3793" i="43" s="1"/>
  <c r="G3794" i="43"/>
  <c r="H3794" i="43" s="1"/>
  <c r="G3795" i="43"/>
  <c r="H3795" i="43" s="1"/>
  <c r="G3796" i="43"/>
  <c r="H3796" i="43" s="1"/>
  <c r="G3797" i="43"/>
  <c r="H3797" i="43" s="1"/>
  <c r="G3798" i="43"/>
  <c r="H3798" i="43" s="1"/>
  <c r="G3799" i="43"/>
  <c r="H3799" i="43" s="1"/>
  <c r="G3800" i="43"/>
  <c r="H3800" i="43" s="1"/>
  <c r="G3801" i="43"/>
  <c r="H3801" i="43" s="1"/>
  <c r="G3802" i="43"/>
  <c r="H3802" i="43" s="1"/>
  <c r="G3803" i="43"/>
  <c r="H3803" i="43" s="1"/>
  <c r="G3804" i="43"/>
  <c r="H3804" i="43" s="1"/>
  <c r="G3805" i="43"/>
  <c r="H3805" i="43" s="1"/>
  <c r="G3806" i="43"/>
  <c r="H3806" i="43" s="1"/>
  <c r="G3807" i="43"/>
  <c r="H3807" i="43" s="1"/>
  <c r="G3808" i="43"/>
  <c r="H3808" i="43" s="1"/>
  <c r="G3809" i="43"/>
  <c r="H3809" i="43" s="1"/>
  <c r="G3810" i="43"/>
  <c r="H3810" i="43" s="1"/>
  <c r="G3811" i="43"/>
  <c r="H3811" i="43" s="1"/>
  <c r="G3812" i="43"/>
  <c r="H3812" i="43" s="1"/>
  <c r="G3813" i="43"/>
  <c r="H3813" i="43" s="1"/>
  <c r="G3814" i="43"/>
  <c r="H3814" i="43" s="1"/>
  <c r="G3815" i="43"/>
  <c r="H3815" i="43" s="1"/>
  <c r="G3816" i="43"/>
  <c r="H3816" i="43" s="1"/>
  <c r="G3817" i="43"/>
  <c r="H3817" i="43" s="1"/>
  <c r="G3818" i="43"/>
  <c r="H3818" i="43" s="1"/>
  <c r="G3819" i="43"/>
  <c r="G3820" i="43"/>
  <c r="H3820" i="43" s="1"/>
  <c r="G3821" i="43"/>
  <c r="H3821" i="43" s="1"/>
  <c r="G3822" i="43"/>
  <c r="H3822" i="43" s="1"/>
  <c r="G3823" i="43"/>
  <c r="H3823" i="43" s="1"/>
  <c r="G3824" i="43"/>
  <c r="H3824" i="43" s="1"/>
  <c r="G3825" i="43"/>
  <c r="H3825" i="43" s="1"/>
  <c r="G3826" i="43"/>
  <c r="H3826" i="43" s="1"/>
  <c r="G3827" i="43"/>
  <c r="H3827" i="43" s="1"/>
  <c r="G3828" i="43"/>
  <c r="H3828" i="43" s="1"/>
  <c r="G3829" i="43"/>
  <c r="H3829" i="43" s="1"/>
  <c r="G3830" i="43"/>
  <c r="H3830" i="43" s="1"/>
  <c r="G3831" i="43"/>
  <c r="H3831" i="43" s="1"/>
  <c r="G3832" i="43"/>
  <c r="H3832" i="43" s="1"/>
  <c r="G3833" i="43"/>
  <c r="H3833" i="43" s="1"/>
  <c r="G3834" i="43"/>
  <c r="H3834" i="43" s="1"/>
  <c r="G3835" i="43"/>
  <c r="H3835" i="43" s="1"/>
  <c r="G3836" i="43"/>
  <c r="H3836" i="43" s="1"/>
  <c r="G3837" i="43"/>
  <c r="H3837" i="43" s="1"/>
  <c r="G3838" i="43"/>
  <c r="H3838" i="43" s="1"/>
  <c r="G3839" i="43"/>
  <c r="H3839" i="43" s="1"/>
  <c r="G3840" i="43"/>
  <c r="H3840" i="43" s="1"/>
  <c r="G3841" i="43"/>
  <c r="H3841" i="43" s="1"/>
  <c r="G3842" i="43"/>
  <c r="H3842" i="43" s="1"/>
  <c r="G3843" i="43"/>
  <c r="H3843" i="43" s="1"/>
  <c r="G3844" i="43"/>
  <c r="H3844" i="43" s="1"/>
  <c r="G3845" i="43"/>
  <c r="H3845" i="43" s="1"/>
  <c r="G3846" i="43"/>
  <c r="H3846" i="43" s="1"/>
  <c r="G3847" i="43"/>
  <c r="H3847" i="43" s="1"/>
  <c r="G3848" i="43"/>
  <c r="H3848" i="43" s="1"/>
  <c r="G3849" i="43"/>
  <c r="H3849" i="43" s="1"/>
  <c r="G3850" i="43"/>
  <c r="H3850" i="43" s="1"/>
  <c r="G3851" i="43"/>
  <c r="G3852" i="43"/>
  <c r="H3852" i="43" s="1"/>
  <c r="G3853" i="43"/>
  <c r="H3853" i="43" s="1"/>
  <c r="G3854" i="43"/>
  <c r="H3854" i="43" s="1"/>
  <c r="G3855" i="43"/>
  <c r="H3855" i="43" s="1"/>
  <c r="G3856" i="43"/>
  <c r="H3856" i="43" s="1"/>
  <c r="G3857" i="43"/>
  <c r="H3857" i="43" s="1"/>
  <c r="G3858" i="43"/>
  <c r="H3858" i="43" s="1"/>
  <c r="G3859" i="43"/>
  <c r="H3859" i="43" s="1"/>
  <c r="G3860" i="43"/>
  <c r="H3860" i="43" s="1"/>
  <c r="G3861" i="43"/>
  <c r="H3861" i="43" s="1"/>
  <c r="G3862" i="43"/>
  <c r="H3862" i="43" s="1"/>
  <c r="G3863" i="43"/>
  <c r="H3863" i="43" s="1"/>
  <c r="G3864" i="43"/>
  <c r="H3864" i="43" s="1"/>
  <c r="G3865" i="43"/>
  <c r="H3865" i="43" s="1"/>
  <c r="G3866" i="43"/>
  <c r="H3866" i="43" s="1"/>
  <c r="G3867" i="43"/>
  <c r="H3867" i="43" s="1"/>
  <c r="G3868" i="43"/>
  <c r="H3868" i="43" s="1"/>
  <c r="G3869" i="43"/>
  <c r="H3869" i="43" s="1"/>
  <c r="G3870" i="43"/>
  <c r="H3870" i="43" s="1"/>
  <c r="G3871" i="43"/>
  <c r="H3871" i="43" s="1"/>
  <c r="G3872" i="43"/>
  <c r="H3872" i="43" s="1"/>
  <c r="G3873" i="43"/>
  <c r="H3873" i="43" s="1"/>
  <c r="G3874" i="43"/>
  <c r="H3874" i="43" s="1"/>
  <c r="G3875" i="43"/>
  <c r="H3875" i="43" s="1"/>
  <c r="G3876" i="43"/>
  <c r="H3876" i="43" s="1"/>
  <c r="G3877" i="43"/>
  <c r="H3877" i="43" s="1"/>
  <c r="G3878" i="43"/>
  <c r="H3878" i="43" s="1"/>
  <c r="G3879" i="43"/>
  <c r="H3879" i="43" s="1"/>
  <c r="G3880" i="43"/>
  <c r="H3880" i="43" s="1"/>
  <c r="G3881" i="43"/>
  <c r="H3881" i="43" s="1"/>
  <c r="G3882" i="43"/>
  <c r="H3882" i="43" s="1"/>
  <c r="G3883" i="43"/>
  <c r="G3884" i="43"/>
  <c r="H3884" i="43" s="1"/>
  <c r="G3885" i="43"/>
  <c r="H3885" i="43" s="1"/>
  <c r="G3886" i="43"/>
  <c r="H3886" i="43" s="1"/>
  <c r="G3887" i="43"/>
  <c r="H3887" i="43" s="1"/>
  <c r="G3888" i="43"/>
  <c r="H3888" i="43" s="1"/>
  <c r="G3889" i="43"/>
  <c r="H3889" i="43" s="1"/>
  <c r="G3890" i="43"/>
  <c r="H3890" i="43" s="1"/>
  <c r="G3891" i="43"/>
  <c r="H3891" i="43" s="1"/>
  <c r="G3892" i="43"/>
  <c r="H3892" i="43" s="1"/>
  <c r="G3893" i="43"/>
  <c r="H3893" i="43" s="1"/>
  <c r="G3894" i="43"/>
  <c r="H3894" i="43" s="1"/>
  <c r="G3895" i="43"/>
  <c r="H3895" i="43" s="1"/>
  <c r="G3896" i="43"/>
  <c r="H3896" i="43" s="1"/>
  <c r="G3897" i="43"/>
  <c r="H3897" i="43" s="1"/>
  <c r="G3898" i="43"/>
  <c r="H3898" i="43" s="1"/>
  <c r="G3899" i="43"/>
  <c r="H3899" i="43" s="1"/>
  <c r="G3900" i="43"/>
  <c r="H3900" i="43" s="1"/>
  <c r="G3901" i="43"/>
  <c r="H3901" i="43" s="1"/>
  <c r="G3902" i="43"/>
  <c r="H3902" i="43" s="1"/>
  <c r="G3903" i="43"/>
  <c r="H3903" i="43" s="1"/>
  <c r="G3904" i="43"/>
  <c r="H3904" i="43" s="1"/>
  <c r="G3905" i="43"/>
  <c r="H3905" i="43" s="1"/>
  <c r="G3906" i="43"/>
  <c r="H3906" i="43" s="1"/>
  <c r="G3907" i="43"/>
  <c r="H3907" i="43" s="1"/>
  <c r="G3908" i="43"/>
  <c r="H3908" i="43" s="1"/>
  <c r="G3909" i="43"/>
  <c r="H3909" i="43" s="1"/>
  <c r="G3910" i="43"/>
  <c r="H3910" i="43" s="1"/>
  <c r="G3911" i="43"/>
  <c r="H3911" i="43" s="1"/>
  <c r="G3912" i="43"/>
  <c r="H3912" i="43" s="1"/>
  <c r="G3913" i="43"/>
  <c r="H3913" i="43" s="1"/>
  <c r="G3914" i="43"/>
  <c r="H3914" i="43" s="1"/>
  <c r="G3915" i="43"/>
  <c r="G3916" i="43"/>
  <c r="H3916" i="43" s="1"/>
  <c r="G3917" i="43"/>
  <c r="H3917" i="43" s="1"/>
  <c r="G3918" i="43"/>
  <c r="H3918" i="43" s="1"/>
  <c r="G3919" i="43"/>
  <c r="H3919" i="43" s="1"/>
  <c r="G3920" i="43"/>
  <c r="H3920" i="43" s="1"/>
  <c r="G3921" i="43"/>
  <c r="H3921" i="43" s="1"/>
  <c r="G3922" i="43"/>
  <c r="H3922" i="43" s="1"/>
  <c r="G3923" i="43"/>
  <c r="H3923" i="43" s="1"/>
  <c r="G3924" i="43"/>
  <c r="H3924" i="43" s="1"/>
  <c r="G3925" i="43"/>
  <c r="H3925" i="43" s="1"/>
  <c r="G3926" i="43"/>
  <c r="H3926" i="43" s="1"/>
  <c r="G3927" i="43"/>
  <c r="H3927" i="43" s="1"/>
  <c r="G3928" i="43"/>
  <c r="H3928" i="43" s="1"/>
  <c r="G3929" i="43"/>
  <c r="H3929" i="43" s="1"/>
  <c r="G3930" i="43"/>
  <c r="H3930" i="43" s="1"/>
  <c r="G3931" i="43"/>
  <c r="H3931" i="43" s="1"/>
  <c r="G3932" i="43"/>
  <c r="H3932" i="43" s="1"/>
  <c r="G3933" i="43"/>
  <c r="H3933" i="43" s="1"/>
  <c r="G3934" i="43"/>
  <c r="H3934" i="43" s="1"/>
  <c r="G3935" i="43"/>
  <c r="H3935" i="43" s="1"/>
  <c r="G3936" i="43"/>
  <c r="H3936" i="43" s="1"/>
  <c r="G3937" i="43"/>
  <c r="H3937" i="43" s="1"/>
  <c r="G3938" i="43"/>
  <c r="H3938" i="43" s="1"/>
  <c r="G3939" i="43"/>
  <c r="H3939" i="43" s="1"/>
  <c r="G3940" i="43"/>
  <c r="H3940" i="43" s="1"/>
  <c r="G3941" i="43"/>
  <c r="H3941" i="43" s="1"/>
  <c r="G3942" i="43"/>
  <c r="H3942" i="43" s="1"/>
  <c r="G3943" i="43"/>
  <c r="H3943" i="43" s="1"/>
  <c r="G3944" i="43"/>
  <c r="H3944" i="43" s="1"/>
  <c r="G3945" i="43"/>
  <c r="H3945" i="43" s="1"/>
  <c r="G3946" i="43"/>
  <c r="H3946" i="43" s="1"/>
  <c r="G3947" i="43"/>
  <c r="G3948" i="43"/>
  <c r="H3948" i="43" s="1"/>
  <c r="G3949" i="43"/>
  <c r="H3949" i="43" s="1"/>
  <c r="G3950" i="43"/>
  <c r="H3950" i="43" s="1"/>
  <c r="G3951" i="43"/>
  <c r="H3951" i="43" s="1"/>
  <c r="G3952" i="43"/>
  <c r="H3952" i="43" s="1"/>
  <c r="G3953" i="43"/>
  <c r="H3953" i="43" s="1"/>
  <c r="G3954" i="43"/>
  <c r="H3954" i="43" s="1"/>
  <c r="G3955" i="43"/>
  <c r="H3955" i="43" s="1"/>
  <c r="G3956" i="43"/>
  <c r="H3956" i="43" s="1"/>
  <c r="G3957" i="43"/>
  <c r="H3957" i="43" s="1"/>
  <c r="G3958" i="43"/>
  <c r="H3958" i="43" s="1"/>
  <c r="G3959" i="43"/>
  <c r="H3959" i="43" s="1"/>
  <c r="G3960" i="43"/>
  <c r="H3960" i="43" s="1"/>
  <c r="G3961" i="43"/>
  <c r="H3961" i="43" s="1"/>
  <c r="G3962" i="43"/>
  <c r="H3962" i="43" s="1"/>
  <c r="G3963" i="43"/>
  <c r="H3963" i="43" s="1"/>
  <c r="G3964" i="43"/>
  <c r="H3964" i="43" s="1"/>
  <c r="G3965" i="43"/>
  <c r="H3965" i="43" s="1"/>
  <c r="G3966" i="43"/>
  <c r="H3966" i="43" s="1"/>
  <c r="G3967" i="43"/>
  <c r="H3967" i="43" s="1"/>
  <c r="G3968" i="43"/>
  <c r="H3968" i="43" s="1"/>
  <c r="G3969" i="43"/>
  <c r="H3969" i="43" s="1"/>
  <c r="G3970" i="43"/>
  <c r="H3970" i="43" s="1"/>
  <c r="G3971" i="43"/>
  <c r="H3971" i="43" s="1"/>
  <c r="G3972" i="43"/>
  <c r="H3972" i="43" s="1"/>
  <c r="G3973" i="43"/>
  <c r="H3973" i="43" s="1"/>
  <c r="G3974" i="43"/>
  <c r="H3974" i="43" s="1"/>
  <c r="G3975" i="43"/>
  <c r="H3975" i="43" s="1"/>
  <c r="G3976" i="43"/>
  <c r="H3976" i="43" s="1"/>
  <c r="G3977" i="43"/>
  <c r="H3977" i="43" s="1"/>
  <c r="G3978" i="43"/>
  <c r="H3978" i="43" s="1"/>
  <c r="G3979" i="43"/>
  <c r="G3980" i="43"/>
  <c r="H3980" i="43" s="1"/>
  <c r="G3981" i="43"/>
  <c r="H3981" i="43" s="1"/>
  <c r="G3982" i="43"/>
  <c r="H3982" i="43" s="1"/>
  <c r="G3983" i="43"/>
  <c r="H3983" i="43" s="1"/>
  <c r="G3984" i="43"/>
  <c r="H3984" i="43" s="1"/>
  <c r="G3985" i="43"/>
  <c r="H3985" i="43" s="1"/>
  <c r="G3986" i="43"/>
  <c r="H3986" i="43" s="1"/>
  <c r="G3987" i="43"/>
  <c r="H3987" i="43" s="1"/>
  <c r="G3988" i="43"/>
  <c r="H3988" i="43" s="1"/>
  <c r="G3989" i="43"/>
  <c r="H3989" i="43" s="1"/>
  <c r="G3990" i="43"/>
  <c r="H3990" i="43" s="1"/>
  <c r="G3991" i="43"/>
  <c r="H3991" i="43" s="1"/>
  <c r="G3992" i="43"/>
  <c r="H3992" i="43" s="1"/>
  <c r="G3993" i="43"/>
  <c r="H3993" i="43" s="1"/>
  <c r="G3994" i="43"/>
  <c r="H3994" i="43" s="1"/>
  <c r="G3995" i="43"/>
  <c r="H3995" i="43" s="1"/>
  <c r="G3996" i="43"/>
  <c r="H3996" i="43" s="1"/>
  <c r="G3997" i="43"/>
  <c r="H3997" i="43" s="1"/>
  <c r="G3998" i="43"/>
  <c r="H3998" i="43" s="1"/>
  <c r="G3999" i="43"/>
  <c r="H3999" i="43" s="1"/>
  <c r="G4000" i="43"/>
  <c r="H4000" i="43" s="1"/>
  <c r="G4001" i="43"/>
  <c r="H4001" i="43" s="1"/>
  <c r="G4002" i="43"/>
  <c r="H4002" i="43" s="1"/>
  <c r="G4003" i="43"/>
  <c r="H4003" i="43" s="1"/>
  <c r="G4004" i="43"/>
  <c r="H4004" i="43" s="1"/>
  <c r="G4005" i="43"/>
  <c r="H4005" i="43" s="1"/>
  <c r="G4006" i="43"/>
  <c r="H4006" i="43" s="1"/>
  <c r="G4007" i="43"/>
  <c r="H4007" i="43" s="1"/>
  <c r="G4008" i="43"/>
  <c r="H4008" i="43" s="1"/>
  <c r="G4009" i="43"/>
  <c r="H4009" i="43" s="1"/>
  <c r="G4010" i="43"/>
  <c r="H4010" i="43" s="1"/>
  <c r="G4011" i="43"/>
  <c r="G4012" i="43"/>
  <c r="H4012" i="43" s="1"/>
  <c r="G4013" i="43"/>
  <c r="H4013" i="43" s="1"/>
  <c r="G4014" i="43"/>
  <c r="H4014" i="43" s="1"/>
  <c r="G4015" i="43"/>
  <c r="H4015" i="43" s="1"/>
  <c r="G4016" i="43"/>
  <c r="H4016" i="43" s="1"/>
  <c r="G4017" i="43"/>
  <c r="H4017" i="43" s="1"/>
  <c r="G4018" i="43"/>
  <c r="H4018" i="43" s="1"/>
  <c r="G4019" i="43"/>
  <c r="H4019" i="43" s="1"/>
  <c r="G4020" i="43"/>
  <c r="H4020" i="43" s="1"/>
  <c r="G4021" i="43"/>
  <c r="H4021" i="43" s="1"/>
  <c r="G4022" i="43"/>
  <c r="H4022" i="43" s="1"/>
  <c r="G4023" i="43"/>
  <c r="H4023" i="43" s="1"/>
  <c r="G4024" i="43"/>
  <c r="H4024" i="43" s="1"/>
  <c r="G4025" i="43"/>
  <c r="H4025" i="43" s="1"/>
  <c r="G4026" i="43"/>
  <c r="H4026" i="43" s="1"/>
  <c r="G4027" i="43"/>
  <c r="H4027" i="43" s="1"/>
  <c r="G4028" i="43"/>
  <c r="H4028" i="43" s="1"/>
  <c r="G4029" i="43"/>
  <c r="H4029" i="43" s="1"/>
  <c r="G4030" i="43"/>
  <c r="H4030" i="43" s="1"/>
  <c r="G4031" i="43"/>
  <c r="H4031" i="43" s="1"/>
  <c r="G4032" i="43"/>
  <c r="H4032" i="43" s="1"/>
  <c r="G4033" i="43"/>
  <c r="H4033" i="43" s="1"/>
  <c r="G4034" i="43"/>
  <c r="H4034" i="43" s="1"/>
  <c r="G4035" i="43"/>
  <c r="H4035" i="43" s="1"/>
  <c r="G4036" i="43"/>
  <c r="H4036" i="43" s="1"/>
  <c r="G4037" i="43"/>
  <c r="H4037" i="43" s="1"/>
  <c r="G4038" i="43"/>
  <c r="H4038" i="43" s="1"/>
  <c r="G4039" i="43"/>
  <c r="H4039" i="43" s="1"/>
  <c r="G4040" i="43"/>
  <c r="H4040" i="43" s="1"/>
  <c r="G4041" i="43"/>
  <c r="H4041" i="43" s="1"/>
  <c r="G4042" i="43"/>
  <c r="H4042" i="43" s="1"/>
  <c r="G4043" i="43"/>
  <c r="G4044" i="43"/>
  <c r="H4044" i="43" s="1"/>
  <c r="G4045" i="43"/>
  <c r="H4045" i="43" s="1"/>
  <c r="G4046" i="43"/>
  <c r="H4046" i="43" s="1"/>
  <c r="G4047" i="43"/>
  <c r="H4047" i="43" s="1"/>
  <c r="G4048" i="43"/>
  <c r="H4048" i="43" s="1"/>
  <c r="G4049" i="43"/>
  <c r="H4049" i="43" s="1"/>
  <c r="G4050" i="43"/>
  <c r="H4050" i="43" s="1"/>
  <c r="G4051" i="43"/>
  <c r="H4051" i="43" s="1"/>
  <c r="G4052" i="43"/>
  <c r="H4052" i="43" s="1"/>
  <c r="G4053" i="43"/>
  <c r="H4053" i="43" s="1"/>
  <c r="G4054" i="43"/>
  <c r="H4054" i="43" s="1"/>
  <c r="G4055" i="43"/>
  <c r="H4055" i="43" s="1"/>
  <c r="G4056" i="43"/>
  <c r="H4056" i="43" s="1"/>
  <c r="G4057" i="43"/>
  <c r="H4057" i="43" s="1"/>
  <c r="G4058" i="43"/>
  <c r="H4058" i="43" s="1"/>
  <c r="G4059" i="43"/>
  <c r="H4059" i="43" s="1"/>
  <c r="G4060" i="43"/>
  <c r="H4060" i="43" s="1"/>
  <c r="G4061" i="43"/>
  <c r="H4061" i="43" s="1"/>
  <c r="G4062" i="43"/>
  <c r="H4062" i="43" s="1"/>
  <c r="G4063" i="43"/>
  <c r="H4063" i="43" s="1"/>
  <c r="G4064" i="43"/>
  <c r="H4064" i="43" s="1"/>
  <c r="G4065" i="43"/>
  <c r="H4065" i="43" s="1"/>
  <c r="G4066" i="43"/>
  <c r="H4066" i="43" s="1"/>
  <c r="G4067" i="43"/>
  <c r="H4067" i="43" s="1"/>
  <c r="G4068" i="43"/>
  <c r="H4068" i="43" s="1"/>
  <c r="G4069" i="43"/>
  <c r="H4069" i="43" s="1"/>
  <c r="G4070" i="43"/>
  <c r="H4070" i="43" s="1"/>
  <c r="G4071" i="43"/>
  <c r="H4071" i="43" s="1"/>
  <c r="G4072" i="43"/>
  <c r="H4072" i="43" s="1"/>
  <c r="G4073" i="43"/>
  <c r="H4073" i="43" s="1"/>
  <c r="G4074" i="43"/>
  <c r="H4074" i="43" s="1"/>
  <c r="G4075" i="43"/>
  <c r="G4076" i="43"/>
  <c r="H4076" i="43" s="1"/>
  <c r="G4077" i="43"/>
  <c r="H4077" i="43" s="1"/>
  <c r="G4078" i="43"/>
  <c r="H4078" i="43" s="1"/>
  <c r="G4079" i="43"/>
  <c r="H4079" i="43" s="1"/>
  <c r="G4080" i="43"/>
  <c r="H4080" i="43" s="1"/>
  <c r="G4081" i="43"/>
  <c r="H4081" i="43" s="1"/>
  <c r="G4082" i="43"/>
  <c r="H4082" i="43" s="1"/>
  <c r="G4083" i="43"/>
  <c r="H4083" i="43" s="1"/>
  <c r="G4084" i="43"/>
  <c r="H4084" i="43" s="1"/>
  <c r="G4085" i="43"/>
  <c r="H4085" i="43" s="1"/>
  <c r="G4086" i="43"/>
  <c r="H4086" i="43" s="1"/>
  <c r="G4087" i="43"/>
  <c r="H4087" i="43" s="1"/>
  <c r="G4088" i="43"/>
  <c r="H4088" i="43" s="1"/>
  <c r="G4089" i="43"/>
  <c r="H4089" i="43" s="1"/>
  <c r="G4090" i="43"/>
  <c r="H4090" i="43" s="1"/>
  <c r="G4091" i="43"/>
  <c r="H4091" i="43" s="1"/>
  <c r="G4092" i="43"/>
  <c r="H4092" i="43" s="1"/>
  <c r="G4093" i="43"/>
  <c r="H4093" i="43" s="1"/>
  <c r="G4094" i="43"/>
  <c r="H4094" i="43" s="1"/>
  <c r="G4095" i="43"/>
  <c r="H4095" i="43" s="1"/>
  <c r="G4096" i="43"/>
  <c r="H4096" i="43" s="1"/>
  <c r="G4097" i="43"/>
  <c r="H4097" i="43" s="1"/>
  <c r="G4098" i="43"/>
  <c r="H4098" i="43" s="1"/>
  <c r="G4099" i="43"/>
  <c r="H4099" i="43" s="1"/>
  <c r="G4100" i="43"/>
  <c r="H4100" i="43" s="1"/>
  <c r="G4101" i="43"/>
  <c r="H4101" i="43" s="1"/>
  <c r="G4102" i="43"/>
  <c r="H4102" i="43" s="1"/>
  <c r="G4103" i="43"/>
  <c r="H4103" i="43" s="1"/>
  <c r="G4104" i="43"/>
  <c r="H4104" i="43" s="1"/>
  <c r="G4105" i="43"/>
  <c r="H4105" i="43" s="1"/>
  <c r="G4106" i="43"/>
  <c r="H4106" i="43" s="1"/>
  <c r="G4107" i="43"/>
  <c r="G4108" i="43"/>
  <c r="H4108" i="43" s="1"/>
  <c r="G4109" i="43"/>
  <c r="H4109" i="43" s="1"/>
  <c r="G4110" i="43"/>
  <c r="H4110" i="43" s="1"/>
  <c r="G4111" i="43"/>
  <c r="H4111" i="43" s="1"/>
  <c r="G4112" i="43"/>
  <c r="H4112" i="43" s="1"/>
  <c r="G4113" i="43"/>
  <c r="H4113" i="43" s="1"/>
  <c r="G4114" i="43"/>
  <c r="H4114" i="43" s="1"/>
  <c r="G4115" i="43"/>
  <c r="H4115" i="43" s="1"/>
  <c r="G4116" i="43"/>
  <c r="H4116" i="43" s="1"/>
  <c r="G4117" i="43"/>
  <c r="H4117" i="43" s="1"/>
  <c r="G4118" i="43"/>
  <c r="H4118" i="43" s="1"/>
  <c r="G4119" i="43"/>
  <c r="H4119" i="43" s="1"/>
  <c r="G4120" i="43"/>
  <c r="H4120" i="43" s="1"/>
  <c r="G4121" i="43"/>
  <c r="H4121" i="43" s="1"/>
  <c r="G4122" i="43"/>
  <c r="H4122" i="43" s="1"/>
  <c r="G4123" i="43"/>
  <c r="H4123" i="43" s="1"/>
  <c r="G4124" i="43"/>
  <c r="H4124" i="43" s="1"/>
  <c r="G4125" i="43"/>
  <c r="H4125" i="43" s="1"/>
  <c r="G4126" i="43"/>
  <c r="H4126" i="43" s="1"/>
  <c r="G4127" i="43"/>
  <c r="H4127" i="43" s="1"/>
  <c r="G4128" i="43"/>
  <c r="H4128" i="43" s="1"/>
  <c r="G4129" i="43"/>
  <c r="H4129" i="43" s="1"/>
  <c r="G4130" i="43"/>
  <c r="H4130" i="43" s="1"/>
  <c r="G4131" i="43"/>
  <c r="H4131" i="43" s="1"/>
  <c r="G4132" i="43"/>
  <c r="H4132" i="43" s="1"/>
  <c r="G4133" i="43"/>
  <c r="H4133" i="43" s="1"/>
  <c r="G4134" i="43"/>
  <c r="H4134" i="43" s="1"/>
  <c r="G4135" i="43"/>
  <c r="H4135" i="43" s="1"/>
  <c r="G4136" i="43"/>
  <c r="H4136" i="43" s="1"/>
  <c r="G4137" i="43"/>
  <c r="H4137" i="43" s="1"/>
  <c r="G4138" i="43"/>
  <c r="H4138" i="43" s="1"/>
  <c r="G4139" i="43"/>
  <c r="G4140" i="43"/>
  <c r="H4140" i="43" s="1"/>
  <c r="G4141" i="43"/>
  <c r="H4141" i="43" s="1"/>
  <c r="G4142" i="43"/>
  <c r="H4142" i="43" s="1"/>
  <c r="G4143" i="43"/>
  <c r="H4143" i="43" s="1"/>
  <c r="G4144" i="43"/>
  <c r="H4144" i="43" s="1"/>
  <c r="G4145" i="43"/>
  <c r="H4145" i="43" s="1"/>
  <c r="G4146" i="43"/>
  <c r="H4146" i="43" s="1"/>
  <c r="G4147" i="43"/>
  <c r="H4147" i="43" s="1"/>
  <c r="G4148" i="43"/>
  <c r="H4148" i="43" s="1"/>
  <c r="G4149" i="43"/>
  <c r="H4149" i="43" s="1"/>
  <c r="G4150" i="43"/>
  <c r="H4150" i="43" s="1"/>
  <c r="G4151" i="43"/>
  <c r="H4151" i="43" s="1"/>
  <c r="G4152" i="43"/>
  <c r="H4152" i="43" s="1"/>
  <c r="G4153" i="43"/>
  <c r="H4153" i="43" s="1"/>
  <c r="G4154" i="43"/>
  <c r="H4154" i="43" s="1"/>
  <c r="G4155" i="43"/>
  <c r="H4155" i="43" s="1"/>
  <c r="G4156" i="43"/>
  <c r="H4156" i="43" s="1"/>
  <c r="G4157" i="43"/>
  <c r="H4157" i="43" s="1"/>
  <c r="G4158" i="43"/>
  <c r="H4158" i="43" s="1"/>
  <c r="G4159" i="43"/>
  <c r="H4159" i="43" s="1"/>
  <c r="G4160" i="43"/>
  <c r="H4160" i="43" s="1"/>
  <c r="G4161" i="43"/>
  <c r="H4161" i="43" s="1"/>
  <c r="G4162" i="43"/>
  <c r="H4162" i="43" s="1"/>
  <c r="G4163" i="43"/>
  <c r="H4163" i="43" s="1"/>
  <c r="G4164" i="43"/>
  <c r="H4164" i="43" s="1"/>
  <c r="G4165" i="43"/>
  <c r="H4165" i="43" s="1"/>
  <c r="G4166" i="43"/>
  <c r="H4166" i="43" s="1"/>
  <c r="G4167" i="43"/>
  <c r="H4167" i="43" s="1"/>
  <c r="G4168" i="43"/>
  <c r="H4168" i="43" s="1"/>
  <c r="G4169" i="43"/>
  <c r="H4169" i="43" s="1"/>
  <c r="G4170" i="43"/>
  <c r="H4170" i="43" s="1"/>
  <c r="G4171" i="43"/>
  <c r="G4172" i="43"/>
  <c r="H4172" i="43" s="1"/>
  <c r="G4173" i="43"/>
  <c r="H4173" i="43" s="1"/>
  <c r="G4174" i="43"/>
  <c r="H4174" i="43" s="1"/>
  <c r="G4175" i="43"/>
  <c r="H4175" i="43" s="1"/>
  <c r="G4176" i="43"/>
  <c r="H4176" i="43" s="1"/>
  <c r="G4177" i="43"/>
  <c r="H4177" i="43" s="1"/>
  <c r="G4178" i="43"/>
  <c r="H4178" i="43" s="1"/>
  <c r="G4179" i="43"/>
  <c r="H4179" i="43" s="1"/>
  <c r="G4180" i="43"/>
  <c r="H4180" i="43" s="1"/>
  <c r="G4181" i="43"/>
  <c r="H4181" i="43" s="1"/>
  <c r="G4182" i="43"/>
  <c r="H4182" i="43" s="1"/>
  <c r="G4183" i="43"/>
  <c r="H4183" i="43" s="1"/>
  <c r="G4184" i="43"/>
  <c r="H4184" i="43" s="1"/>
  <c r="G4185" i="43"/>
  <c r="H4185" i="43" s="1"/>
  <c r="G4186" i="43"/>
  <c r="H4186" i="43" s="1"/>
  <c r="G4187" i="43"/>
  <c r="H4187" i="43" s="1"/>
  <c r="G4188" i="43"/>
  <c r="H4188" i="43" s="1"/>
  <c r="G4189" i="43"/>
  <c r="H4189" i="43" s="1"/>
  <c r="G4190" i="43"/>
  <c r="H4190" i="43" s="1"/>
  <c r="G4191" i="43"/>
  <c r="H4191" i="43" s="1"/>
  <c r="G4192" i="43"/>
  <c r="H4192" i="43" s="1"/>
  <c r="G4193" i="43"/>
  <c r="H4193" i="43" s="1"/>
  <c r="G4194" i="43"/>
  <c r="H4194" i="43" s="1"/>
  <c r="G4195" i="43"/>
  <c r="H4195" i="43" s="1"/>
  <c r="G4196" i="43"/>
  <c r="H4196" i="43" s="1"/>
  <c r="G4197" i="43"/>
  <c r="H4197" i="43" s="1"/>
  <c r="G4198" i="43"/>
  <c r="H4198" i="43" s="1"/>
  <c r="G4199" i="43"/>
  <c r="H4199" i="43" s="1"/>
  <c r="G4200" i="43"/>
  <c r="H4200" i="43" s="1"/>
  <c r="G4201" i="43"/>
  <c r="H4201" i="43" s="1"/>
  <c r="G4202" i="43"/>
  <c r="H4202" i="43" s="1"/>
  <c r="G4203" i="43"/>
  <c r="G4204" i="43"/>
  <c r="H4204" i="43" s="1"/>
  <c r="G4205" i="43"/>
  <c r="H4205" i="43" s="1"/>
  <c r="G4206" i="43"/>
  <c r="H4206" i="43" s="1"/>
  <c r="G4207" i="43"/>
  <c r="H4207" i="43" s="1"/>
  <c r="G4208" i="43"/>
  <c r="H4208" i="43" s="1"/>
  <c r="G4209" i="43"/>
  <c r="H4209" i="43" s="1"/>
  <c r="G4210" i="43"/>
  <c r="H4210" i="43" s="1"/>
  <c r="G4211" i="43"/>
  <c r="H4211" i="43" s="1"/>
  <c r="G4212" i="43"/>
  <c r="H4212" i="43" s="1"/>
  <c r="G4213" i="43"/>
  <c r="H4213" i="43" s="1"/>
  <c r="G4214" i="43"/>
  <c r="H4214" i="43" s="1"/>
  <c r="G4215" i="43"/>
  <c r="H4215" i="43" s="1"/>
  <c r="G4216" i="43"/>
  <c r="H4216" i="43" s="1"/>
  <c r="G4217" i="43"/>
  <c r="H4217" i="43" s="1"/>
  <c r="G4218" i="43"/>
  <c r="H4218" i="43" s="1"/>
  <c r="G4219" i="43"/>
  <c r="H4219" i="43" s="1"/>
  <c r="G4220" i="43"/>
  <c r="H4220" i="43" s="1"/>
  <c r="G4221" i="43"/>
  <c r="H4221" i="43" s="1"/>
  <c r="G4222" i="43"/>
  <c r="H4222" i="43" s="1"/>
  <c r="G4223" i="43"/>
  <c r="H4223" i="43" s="1"/>
  <c r="G4224" i="43"/>
  <c r="H4224" i="43" s="1"/>
  <c r="G4225" i="43"/>
  <c r="H4225" i="43" s="1"/>
  <c r="G4226" i="43"/>
  <c r="H4226" i="43" s="1"/>
  <c r="G4227" i="43"/>
  <c r="H4227" i="43" s="1"/>
  <c r="G4228" i="43"/>
  <c r="H4228" i="43" s="1"/>
  <c r="G4229" i="43"/>
  <c r="H4229" i="43" s="1"/>
  <c r="G4230" i="43"/>
  <c r="H4230" i="43" s="1"/>
  <c r="G4231" i="43"/>
  <c r="H4231" i="43" s="1"/>
  <c r="G4232" i="43"/>
  <c r="H4232" i="43" s="1"/>
  <c r="G4233" i="43"/>
  <c r="H4233" i="43" s="1"/>
  <c r="G4234" i="43"/>
  <c r="H4234" i="43" s="1"/>
  <c r="G4235" i="43"/>
  <c r="G4236" i="43"/>
  <c r="H4236" i="43" s="1"/>
  <c r="G4237" i="43"/>
  <c r="H4237" i="43" s="1"/>
  <c r="G4238" i="43"/>
  <c r="H4238" i="43" s="1"/>
  <c r="G4239" i="43"/>
  <c r="H4239" i="43" s="1"/>
  <c r="G4240" i="43"/>
  <c r="H4240" i="43" s="1"/>
  <c r="G4241" i="43"/>
  <c r="H4241" i="43" s="1"/>
  <c r="G4242" i="43"/>
  <c r="H4242" i="43" s="1"/>
  <c r="G4243" i="43"/>
  <c r="H4243" i="43" s="1"/>
  <c r="G4244" i="43"/>
  <c r="H4244" i="43" s="1"/>
  <c r="G4245" i="43"/>
  <c r="H4245" i="43" s="1"/>
  <c r="G4246" i="43"/>
  <c r="H4246" i="43" s="1"/>
  <c r="G4247" i="43"/>
  <c r="H4247" i="43" s="1"/>
  <c r="G4248" i="43"/>
  <c r="H4248" i="43" s="1"/>
  <c r="G4249" i="43"/>
  <c r="H4249" i="43" s="1"/>
  <c r="G4250" i="43"/>
  <c r="H4250" i="43" s="1"/>
  <c r="G4251" i="43"/>
  <c r="H4251" i="43" s="1"/>
  <c r="G4252" i="43"/>
  <c r="H4252" i="43" s="1"/>
  <c r="G4253" i="43"/>
  <c r="H4253" i="43" s="1"/>
  <c r="G4254" i="43"/>
  <c r="H4254" i="43" s="1"/>
  <c r="G4255" i="43"/>
  <c r="H4255" i="43" s="1"/>
  <c r="G4256" i="43"/>
  <c r="H4256" i="43" s="1"/>
  <c r="G4257" i="43"/>
  <c r="H4257" i="43" s="1"/>
  <c r="G4258" i="43"/>
  <c r="H4258" i="43" s="1"/>
  <c r="G4259" i="43"/>
  <c r="H4259" i="43" s="1"/>
  <c r="G4260" i="43"/>
  <c r="H4260" i="43" s="1"/>
  <c r="G4261" i="43"/>
  <c r="H4261" i="43" s="1"/>
  <c r="G4262" i="43"/>
  <c r="H4262" i="43" s="1"/>
  <c r="G4263" i="43"/>
  <c r="H4263" i="43" s="1"/>
  <c r="G4264" i="43"/>
  <c r="H4264" i="43" s="1"/>
  <c r="G4265" i="43"/>
  <c r="H4265" i="43" s="1"/>
  <c r="G4266" i="43"/>
  <c r="H4266" i="43" s="1"/>
  <c r="G4267" i="43"/>
  <c r="G4268" i="43"/>
  <c r="H4268" i="43" s="1"/>
  <c r="G4269" i="43"/>
  <c r="H4269" i="43" s="1"/>
  <c r="G4270" i="43"/>
  <c r="H4270" i="43" s="1"/>
  <c r="G4271" i="43"/>
  <c r="H4271" i="43" s="1"/>
  <c r="G4272" i="43"/>
  <c r="H4272" i="43" s="1"/>
  <c r="G4273" i="43"/>
  <c r="H4273" i="43" s="1"/>
  <c r="G4274" i="43"/>
  <c r="H4274" i="43" s="1"/>
  <c r="G4275" i="43"/>
  <c r="H4275" i="43" s="1"/>
  <c r="G4276" i="43"/>
  <c r="H4276" i="43" s="1"/>
  <c r="G4277" i="43"/>
  <c r="H4277" i="43" s="1"/>
  <c r="G4278" i="43"/>
  <c r="H4278" i="43" s="1"/>
  <c r="G4279" i="43"/>
  <c r="H4279" i="43" s="1"/>
  <c r="G4280" i="43"/>
  <c r="H4280" i="43" s="1"/>
  <c r="G4281" i="43"/>
  <c r="H4281" i="43" s="1"/>
  <c r="G4282" i="43"/>
  <c r="H4282" i="43" s="1"/>
  <c r="G4283" i="43"/>
  <c r="H4283" i="43" s="1"/>
  <c r="G4284" i="43"/>
  <c r="H4284" i="43" s="1"/>
  <c r="G4285" i="43"/>
  <c r="H4285" i="43" s="1"/>
  <c r="G4286" i="43"/>
  <c r="H4286" i="43" s="1"/>
  <c r="G4287" i="43"/>
  <c r="H4287" i="43" s="1"/>
  <c r="G4288" i="43"/>
  <c r="H4288" i="43" s="1"/>
  <c r="G4289" i="43"/>
  <c r="H4289" i="43" s="1"/>
  <c r="G4290" i="43"/>
  <c r="H4290" i="43" s="1"/>
  <c r="G4291" i="43"/>
  <c r="H4291" i="43" s="1"/>
  <c r="G4292" i="43"/>
  <c r="H4292" i="43" s="1"/>
  <c r="G4293" i="43"/>
  <c r="H4293" i="43" s="1"/>
  <c r="G4294" i="43"/>
  <c r="H4294" i="43" s="1"/>
  <c r="G4295" i="43"/>
  <c r="H4295" i="43" s="1"/>
  <c r="G4296" i="43"/>
  <c r="H4296" i="43" s="1"/>
  <c r="G4297" i="43"/>
  <c r="H4297" i="43" s="1"/>
  <c r="G4298" i="43"/>
  <c r="H4298" i="43" s="1"/>
  <c r="G4299" i="43"/>
  <c r="G4300" i="43"/>
  <c r="H4300" i="43" s="1"/>
  <c r="G4301" i="43"/>
  <c r="H4301" i="43" s="1"/>
  <c r="G4302" i="43"/>
  <c r="H4302" i="43" s="1"/>
  <c r="G4303" i="43"/>
  <c r="H4303" i="43" s="1"/>
  <c r="G4304" i="43"/>
  <c r="H4304" i="43" s="1"/>
  <c r="G4305" i="43"/>
  <c r="H4305" i="43" s="1"/>
  <c r="G4306" i="43"/>
  <c r="H4306" i="43" s="1"/>
  <c r="G4307" i="43"/>
  <c r="H4307" i="43" s="1"/>
  <c r="G4308" i="43"/>
  <c r="H4308" i="43" s="1"/>
  <c r="G4309" i="43"/>
  <c r="H4309" i="43" s="1"/>
  <c r="G4310" i="43"/>
  <c r="H4310" i="43" s="1"/>
  <c r="G4311" i="43"/>
  <c r="H4311" i="43" s="1"/>
  <c r="G4312" i="43"/>
  <c r="H4312" i="43" s="1"/>
  <c r="G4313" i="43"/>
  <c r="H4313" i="43" s="1"/>
  <c r="G4314" i="43"/>
  <c r="H4314" i="43" s="1"/>
  <c r="G4315" i="43"/>
  <c r="H4315" i="43" s="1"/>
  <c r="G4316" i="43"/>
  <c r="H4316" i="43" s="1"/>
  <c r="G4317" i="43"/>
  <c r="H4317" i="43" s="1"/>
  <c r="G4318" i="43"/>
  <c r="H4318" i="43" s="1"/>
  <c r="G4319" i="43"/>
  <c r="H4319" i="43" s="1"/>
  <c r="G4320" i="43"/>
  <c r="H4320" i="43" s="1"/>
  <c r="G4321" i="43"/>
  <c r="H4321" i="43" s="1"/>
  <c r="G4322" i="43"/>
  <c r="H4322" i="43" s="1"/>
  <c r="G4323" i="43"/>
  <c r="H4323" i="43" s="1"/>
  <c r="G4324" i="43"/>
  <c r="H4324" i="43" s="1"/>
  <c r="G4325" i="43"/>
  <c r="H4325" i="43" s="1"/>
  <c r="G4326" i="43"/>
  <c r="H4326" i="43" s="1"/>
  <c r="G4327" i="43"/>
  <c r="H4327" i="43" s="1"/>
  <c r="G4328" i="43"/>
  <c r="H4328" i="43" s="1"/>
  <c r="G4329" i="43"/>
  <c r="H4329" i="43" s="1"/>
  <c r="G4330" i="43"/>
  <c r="H4330" i="43" s="1"/>
  <c r="G4331" i="43"/>
  <c r="G4332" i="43"/>
  <c r="H4332" i="43" s="1"/>
  <c r="G4333" i="43"/>
  <c r="H4333" i="43" s="1"/>
  <c r="G4334" i="43"/>
  <c r="H4334" i="43" s="1"/>
  <c r="G4335" i="43"/>
  <c r="H4335" i="43" s="1"/>
  <c r="G4336" i="43"/>
  <c r="H4336" i="43" s="1"/>
  <c r="G4337" i="43"/>
  <c r="H4337" i="43" s="1"/>
  <c r="G4338" i="43"/>
  <c r="H4338" i="43" s="1"/>
  <c r="G4339" i="43"/>
  <c r="H4339" i="43" s="1"/>
  <c r="G4340" i="43"/>
  <c r="H4340" i="43" s="1"/>
  <c r="G4341" i="43"/>
  <c r="H4341" i="43" s="1"/>
  <c r="G4342" i="43"/>
  <c r="H4342" i="43" s="1"/>
  <c r="G4343" i="43"/>
  <c r="H4343" i="43" s="1"/>
  <c r="G4344" i="43"/>
  <c r="H4344" i="43" s="1"/>
  <c r="G4345" i="43"/>
  <c r="H4345" i="43" s="1"/>
  <c r="G4346" i="43"/>
  <c r="H4346" i="43" s="1"/>
  <c r="G4347" i="43"/>
  <c r="H4347" i="43" s="1"/>
  <c r="G4348" i="43"/>
  <c r="H4348" i="43" s="1"/>
  <c r="G4349" i="43"/>
  <c r="H4349" i="43" s="1"/>
  <c r="G4350" i="43"/>
  <c r="H4350" i="43" s="1"/>
  <c r="G4351" i="43"/>
  <c r="H4351" i="43" s="1"/>
  <c r="G4352" i="43"/>
  <c r="H4352" i="43" s="1"/>
  <c r="G4353" i="43"/>
  <c r="H4353" i="43" s="1"/>
  <c r="G4354" i="43"/>
  <c r="H4354" i="43" s="1"/>
  <c r="G4355" i="43"/>
  <c r="H4355" i="43" s="1"/>
  <c r="G4356" i="43"/>
  <c r="H4356" i="43" s="1"/>
  <c r="G4357" i="43"/>
  <c r="H4357" i="43" s="1"/>
  <c r="G4358" i="43"/>
  <c r="H4358" i="43" s="1"/>
  <c r="G4359" i="43"/>
  <c r="H4359" i="43" s="1"/>
  <c r="G4360" i="43"/>
  <c r="H4360" i="43" s="1"/>
  <c r="G4361" i="43"/>
  <c r="H4361" i="43" s="1"/>
  <c r="G4362" i="43"/>
  <c r="H4362" i="43" s="1"/>
  <c r="G4363" i="43"/>
  <c r="G4364" i="43"/>
  <c r="H4364" i="43" s="1"/>
  <c r="G4365" i="43"/>
  <c r="H4365" i="43" s="1"/>
  <c r="G4366" i="43"/>
  <c r="H4366" i="43" s="1"/>
  <c r="G4367" i="43"/>
  <c r="H4367" i="43" s="1"/>
  <c r="G4368" i="43"/>
  <c r="H4368" i="43" s="1"/>
  <c r="G4369" i="43"/>
  <c r="H4369" i="43" s="1"/>
  <c r="G4370" i="43"/>
  <c r="H4370" i="43" s="1"/>
  <c r="G4371" i="43"/>
  <c r="H4371" i="43" s="1"/>
  <c r="G4372" i="43"/>
  <c r="H4372" i="43" s="1"/>
  <c r="G4373" i="43"/>
  <c r="H4373" i="43" s="1"/>
  <c r="G4374" i="43"/>
  <c r="H4374" i="43" s="1"/>
  <c r="G4375" i="43"/>
  <c r="H4375" i="43" s="1"/>
  <c r="G4376" i="43"/>
  <c r="H4376" i="43" s="1"/>
  <c r="G4377" i="43"/>
  <c r="H4377" i="43" s="1"/>
  <c r="G4378" i="43"/>
  <c r="H4378" i="43" s="1"/>
  <c r="G4379" i="43"/>
  <c r="H4379" i="43" s="1"/>
  <c r="G4380" i="43"/>
  <c r="H4380" i="43" s="1"/>
  <c r="G4381" i="43"/>
  <c r="H4381" i="43" s="1"/>
  <c r="G4382" i="43"/>
  <c r="H4382" i="43" s="1"/>
  <c r="G4383" i="43"/>
  <c r="H4383" i="43" s="1"/>
  <c r="G4384" i="43"/>
  <c r="H4384" i="43" s="1"/>
  <c r="G4385" i="43"/>
  <c r="H4385" i="43" s="1"/>
  <c r="G4386" i="43"/>
  <c r="H4386" i="43" s="1"/>
  <c r="G4387" i="43"/>
  <c r="H4387" i="43" s="1"/>
  <c r="G4388" i="43"/>
  <c r="H4388" i="43" s="1"/>
  <c r="G4389" i="43"/>
  <c r="H4389" i="43" s="1"/>
  <c r="G4390" i="43"/>
  <c r="H4390" i="43" s="1"/>
  <c r="G4391" i="43"/>
  <c r="H4391" i="43" s="1"/>
  <c r="G4392" i="43"/>
  <c r="H4392" i="43" s="1"/>
  <c r="G4393" i="43"/>
  <c r="H4393" i="43" s="1"/>
  <c r="G4394" i="43"/>
  <c r="H4394" i="43" s="1"/>
  <c r="G4395" i="43"/>
  <c r="G4396" i="43"/>
  <c r="H4396" i="43" s="1"/>
  <c r="G4397" i="43"/>
  <c r="H4397" i="43" s="1"/>
  <c r="G4398" i="43"/>
  <c r="H4398" i="43" s="1"/>
  <c r="G4399" i="43"/>
  <c r="H4399" i="43" s="1"/>
  <c r="G4400" i="43"/>
  <c r="H4400" i="43" s="1"/>
  <c r="G4401" i="43"/>
  <c r="H4401" i="43" s="1"/>
  <c r="G4402" i="43"/>
  <c r="H4402" i="43" s="1"/>
  <c r="G4403" i="43"/>
  <c r="H4403" i="43" s="1"/>
  <c r="G4404" i="43"/>
  <c r="H4404" i="43" s="1"/>
  <c r="G4405" i="43"/>
  <c r="H4405" i="43" s="1"/>
  <c r="G4406" i="43"/>
  <c r="H4406" i="43" s="1"/>
  <c r="G4407" i="43"/>
  <c r="H4407" i="43" s="1"/>
  <c r="G4408" i="43"/>
  <c r="H4408" i="43" s="1"/>
  <c r="G4409" i="43"/>
  <c r="H4409" i="43" s="1"/>
  <c r="G4410" i="43"/>
  <c r="H4410" i="43" s="1"/>
  <c r="G4411" i="43"/>
  <c r="H4411" i="43" s="1"/>
  <c r="G4412" i="43"/>
  <c r="H4412" i="43" s="1"/>
  <c r="G4413" i="43"/>
  <c r="H4413" i="43" s="1"/>
  <c r="G4414" i="43"/>
  <c r="H4414" i="43" s="1"/>
  <c r="G4415" i="43"/>
  <c r="H4415" i="43" s="1"/>
  <c r="G4416" i="43"/>
  <c r="H4416" i="43" s="1"/>
  <c r="G4417" i="43"/>
  <c r="H4417" i="43" s="1"/>
  <c r="G4418" i="43"/>
  <c r="H4418" i="43" s="1"/>
  <c r="G4419" i="43"/>
  <c r="G4420" i="43"/>
  <c r="H4420" i="43" s="1"/>
  <c r="G4421" i="43"/>
  <c r="H4421" i="43" s="1"/>
  <c r="G4422" i="43"/>
  <c r="H4422" i="43" s="1"/>
  <c r="G4423" i="43"/>
  <c r="H4423" i="43" s="1"/>
  <c r="G4424" i="43"/>
  <c r="H4424" i="43" s="1"/>
  <c r="G4425" i="43"/>
  <c r="H4425" i="43" s="1"/>
  <c r="G4426" i="43"/>
  <c r="H4426" i="43" s="1"/>
  <c r="G4427" i="43"/>
  <c r="H4427" i="43" s="1"/>
  <c r="G4428" i="43"/>
  <c r="H4428" i="43" s="1"/>
  <c r="G4429" i="43"/>
  <c r="H4429" i="43" s="1"/>
  <c r="G4430" i="43"/>
  <c r="H4430" i="43" s="1"/>
  <c r="G4431" i="43"/>
  <c r="H4431" i="43" s="1"/>
  <c r="G4432" i="43"/>
  <c r="H4432" i="43" s="1"/>
  <c r="G4433" i="43"/>
  <c r="H4433" i="43" s="1"/>
  <c r="G4434" i="43"/>
  <c r="H4434" i="43" s="1"/>
  <c r="G4435" i="43"/>
  <c r="G4436" i="43"/>
  <c r="H4436" i="43" s="1"/>
  <c r="G4437" i="43"/>
  <c r="H4437" i="43" s="1"/>
  <c r="G4438" i="43"/>
  <c r="H4438" i="43" s="1"/>
  <c r="G4439" i="43"/>
  <c r="H4439" i="43" s="1"/>
  <c r="G4440" i="43"/>
  <c r="H4440" i="43" s="1"/>
  <c r="G4441" i="43"/>
  <c r="H4441" i="43" s="1"/>
  <c r="G4442" i="43"/>
  <c r="H4442" i="43" s="1"/>
  <c r="G4443" i="43"/>
  <c r="H4443" i="43" s="1"/>
  <c r="G4444" i="43"/>
  <c r="H4444" i="43" s="1"/>
  <c r="G4445" i="43"/>
  <c r="H4445" i="43" s="1"/>
  <c r="G4446" i="43"/>
  <c r="H4446" i="43" s="1"/>
  <c r="G4447" i="43"/>
  <c r="H4447" i="43" s="1"/>
  <c r="G4448" i="43"/>
  <c r="H4448" i="43" s="1"/>
  <c r="G4449" i="43"/>
  <c r="H4449" i="43" s="1"/>
  <c r="G4450" i="43"/>
  <c r="H4450" i="43" s="1"/>
  <c r="G4451" i="43"/>
  <c r="G4452" i="43"/>
  <c r="H4452" i="43" s="1"/>
  <c r="G4453" i="43"/>
  <c r="H4453" i="43" s="1"/>
  <c r="G4454" i="43"/>
  <c r="H4454" i="43" s="1"/>
  <c r="G4455" i="43"/>
  <c r="H4455" i="43" s="1"/>
  <c r="G4456" i="43"/>
  <c r="H4456" i="43" s="1"/>
  <c r="G4457" i="43"/>
  <c r="H4457" i="43" s="1"/>
  <c r="G4458" i="43"/>
  <c r="H4458" i="43" s="1"/>
  <c r="G4459" i="43"/>
  <c r="H4459" i="43" s="1"/>
  <c r="G4460" i="43"/>
  <c r="H4460" i="43" s="1"/>
  <c r="G4461" i="43"/>
  <c r="H4461" i="43" s="1"/>
  <c r="G4462" i="43"/>
  <c r="H4462" i="43" s="1"/>
  <c r="G4463" i="43"/>
  <c r="H4463" i="43" s="1"/>
  <c r="G4464" i="43"/>
  <c r="H4464" i="43" s="1"/>
  <c r="G4465" i="43"/>
  <c r="H4465" i="43" s="1"/>
  <c r="G4466" i="43"/>
  <c r="H4466" i="43" s="1"/>
  <c r="G4467" i="43"/>
  <c r="G4468" i="43"/>
  <c r="H4468" i="43" s="1"/>
  <c r="G4469" i="43"/>
  <c r="H4469" i="43" s="1"/>
  <c r="G4470" i="43"/>
  <c r="H4470" i="43" s="1"/>
  <c r="G4471" i="43"/>
  <c r="H4471" i="43" s="1"/>
  <c r="G4472" i="43"/>
  <c r="H4472" i="43" s="1"/>
  <c r="G4473" i="43"/>
  <c r="H4473" i="43" s="1"/>
  <c r="G4474" i="43"/>
  <c r="H4474" i="43" s="1"/>
  <c r="G4475" i="43"/>
  <c r="H4475" i="43" s="1"/>
  <c r="G4476" i="43"/>
  <c r="H4476" i="43" s="1"/>
  <c r="G4477" i="43"/>
  <c r="H4477" i="43" s="1"/>
  <c r="G4478" i="43"/>
  <c r="H4478" i="43" s="1"/>
  <c r="G4479" i="43"/>
  <c r="H4479" i="43" s="1"/>
  <c r="G4480" i="43"/>
  <c r="H4480" i="43" s="1"/>
  <c r="G4481" i="43"/>
  <c r="H4481" i="43" s="1"/>
  <c r="G4482" i="43"/>
  <c r="H4482" i="43" s="1"/>
  <c r="G4483" i="43"/>
  <c r="G4484" i="43"/>
  <c r="H4484" i="43" s="1"/>
  <c r="G4485" i="43"/>
  <c r="H4485" i="43" s="1"/>
  <c r="G4486" i="43"/>
  <c r="H4486" i="43" s="1"/>
  <c r="G4487" i="43"/>
  <c r="H4487" i="43" s="1"/>
  <c r="G4488" i="43"/>
  <c r="H4488" i="43" s="1"/>
  <c r="G4489" i="43"/>
  <c r="H4489" i="43" s="1"/>
  <c r="G4490" i="43"/>
  <c r="H4490" i="43" s="1"/>
  <c r="G4491" i="43"/>
  <c r="H4491" i="43" s="1"/>
  <c r="G4492" i="43"/>
  <c r="H4492" i="43" s="1"/>
  <c r="G4493" i="43"/>
  <c r="H4493" i="43" s="1"/>
  <c r="G4494" i="43"/>
  <c r="H4494" i="43" s="1"/>
  <c r="G4495" i="43"/>
  <c r="H4495" i="43" s="1"/>
  <c r="G4496" i="43"/>
  <c r="H4496" i="43" s="1"/>
  <c r="G4497" i="43"/>
  <c r="H4497" i="43" s="1"/>
  <c r="G4498" i="43"/>
  <c r="H4498" i="43" s="1"/>
  <c r="G4499" i="43"/>
  <c r="G4500" i="43"/>
  <c r="H4500" i="43" s="1"/>
  <c r="G4501" i="43"/>
  <c r="H4501" i="43" s="1"/>
  <c r="G4502" i="43"/>
  <c r="H4502" i="43" s="1"/>
  <c r="G4503" i="43"/>
  <c r="H4503" i="43" s="1"/>
  <c r="G4504" i="43"/>
  <c r="H4504" i="43" s="1"/>
  <c r="G4505" i="43"/>
  <c r="H4505" i="43" s="1"/>
  <c r="G4506" i="43"/>
  <c r="H4506" i="43" s="1"/>
  <c r="G4507" i="43"/>
  <c r="H4507" i="43" s="1"/>
  <c r="G4508" i="43"/>
  <c r="H4508" i="43" s="1"/>
  <c r="G4509" i="43"/>
  <c r="H4509" i="43" s="1"/>
  <c r="G4510" i="43"/>
  <c r="H4510" i="43" s="1"/>
  <c r="G4511" i="43"/>
  <c r="H4511" i="43" s="1"/>
  <c r="G4512" i="43"/>
  <c r="H4512" i="43" s="1"/>
  <c r="G4513" i="43"/>
  <c r="H4513" i="43" s="1"/>
  <c r="G4514" i="43"/>
  <c r="H4514" i="43" s="1"/>
  <c r="G4515" i="43"/>
  <c r="G4516" i="43"/>
  <c r="H4516" i="43" s="1"/>
  <c r="G4517" i="43"/>
  <c r="H4517" i="43" s="1"/>
  <c r="G4518" i="43"/>
  <c r="H4518" i="43" s="1"/>
  <c r="G4519" i="43"/>
  <c r="H4519" i="43" s="1"/>
  <c r="G4520" i="43"/>
  <c r="H4520" i="43" s="1"/>
  <c r="G4521" i="43"/>
  <c r="H4521" i="43" s="1"/>
  <c r="G4522" i="43"/>
  <c r="H4522" i="43" s="1"/>
  <c r="G4523" i="43"/>
  <c r="H4523" i="43" s="1"/>
  <c r="G4524" i="43"/>
  <c r="H4524" i="43" s="1"/>
  <c r="G4525" i="43"/>
  <c r="H4525" i="43" s="1"/>
  <c r="G4526" i="43"/>
  <c r="H4526" i="43" s="1"/>
  <c r="G4527" i="43"/>
  <c r="H4527" i="43" s="1"/>
  <c r="G4528" i="43"/>
  <c r="H4528" i="43" s="1"/>
  <c r="G4529" i="43"/>
  <c r="H4529" i="43" s="1"/>
  <c r="G4530" i="43"/>
  <c r="H4530" i="43" s="1"/>
  <c r="G4531" i="43"/>
  <c r="G4532" i="43"/>
  <c r="H4532" i="43" s="1"/>
  <c r="G4533" i="43"/>
  <c r="H4533" i="43" s="1"/>
  <c r="G4534" i="43"/>
  <c r="H4534" i="43" s="1"/>
  <c r="G4535" i="43"/>
  <c r="H4535" i="43" s="1"/>
  <c r="G4536" i="43"/>
  <c r="H4536" i="43" s="1"/>
  <c r="G4537" i="43"/>
  <c r="H4537" i="43" s="1"/>
  <c r="G4538" i="43"/>
  <c r="H4538" i="43" s="1"/>
  <c r="G4539" i="43"/>
  <c r="H4539" i="43" s="1"/>
  <c r="G4540" i="43"/>
  <c r="H4540" i="43" s="1"/>
  <c r="G4541" i="43"/>
  <c r="H4541" i="43" s="1"/>
  <c r="G4542" i="43"/>
  <c r="H4542" i="43" s="1"/>
  <c r="G4543" i="43"/>
  <c r="H4543" i="43" s="1"/>
  <c r="G4544" i="43"/>
  <c r="H4544" i="43" s="1"/>
  <c r="G4545" i="43"/>
  <c r="H4545" i="43" s="1"/>
  <c r="G4546" i="43"/>
  <c r="H4546" i="43" s="1"/>
  <c r="G4547" i="43"/>
  <c r="G4548" i="43"/>
  <c r="H4548" i="43" s="1"/>
  <c r="G4549" i="43"/>
  <c r="H4549" i="43" s="1"/>
  <c r="G4550" i="43"/>
  <c r="H4550" i="43" s="1"/>
  <c r="G4551" i="43"/>
  <c r="H4551" i="43" s="1"/>
  <c r="G4552" i="43"/>
  <c r="H4552" i="43" s="1"/>
  <c r="G4553" i="43"/>
  <c r="H4553" i="43" s="1"/>
  <c r="G4554" i="43"/>
  <c r="H4554" i="43" s="1"/>
  <c r="G4555" i="43"/>
  <c r="H4555" i="43" s="1"/>
  <c r="G4556" i="43"/>
  <c r="H4556" i="43" s="1"/>
  <c r="G4557" i="43"/>
  <c r="H4557" i="43" s="1"/>
  <c r="G4558" i="43"/>
  <c r="H4558" i="43" s="1"/>
  <c r="G4559" i="43"/>
  <c r="H4559" i="43" s="1"/>
  <c r="G4560" i="43"/>
  <c r="H4560" i="43" s="1"/>
  <c r="G4561" i="43"/>
  <c r="H4561" i="43" s="1"/>
  <c r="G4562" i="43"/>
  <c r="H4562" i="43" s="1"/>
  <c r="G4563" i="43"/>
  <c r="G4564" i="43"/>
  <c r="H4564" i="43" s="1"/>
  <c r="G4565" i="43"/>
  <c r="H4565" i="43" s="1"/>
  <c r="G4566" i="43"/>
  <c r="H4566" i="43" s="1"/>
  <c r="G4567" i="43"/>
  <c r="H4567" i="43" s="1"/>
  <c r="G4568" i="43"/>
  <c r="H4568" i="43" s="1"/>
  <c r="G4569" i="43"/>
  <c r="H4569" i="43" s="1"/>
  <c r="G4570" i="43"/>
  <c r="H4570" i="43" s="1"/>
  <c r="G4571" i="43"/>
  <c r="H4571" i="43" s="1"/>
  <c r="G4572" i="43"/>
  <c r="H4572" i="43" s="1"/>
  <c r="G4573" i="43"/>
  <c r="H4573" i="43" s="1"/>
  <c r="G4574" i="43"/>
  <c r="H4574" i="43" s="1"/>
  <c r="G4575" i="43"/>
  <c r="H4575" i="43" s="1"/>
  <c r="G4576" i="43"/>
  <c r="H4576" i="43" s="1"/>
  <c r="G4577" i="43"/>
  <c r="H4577" i="43" s="1"/>
  <c r="G4578" i="43"/>
  <c r="H4578" i="43" s="1"/>
  <c r="G4579" i="43"/>
  <c r="G4580" i="43"/>
  <c r="H4580" i="43" s="1"/>
  <c r="G4581" i="43"/>
  <c r="H4581" i="43" s="1"/>
  <c r="G4582" i="43"/>
  <c r="H4582" i="43" s="1"/>
  <c r="G4583" i="43"/>
  <c r="H4583" i="43" s="1"/>
  <c r="G4584" i="43"/>
  <c r="H4584" i="43" s="1"/>
  <c r="G4585" i="43"/>
  <c r="H4585" i="43" s="1"/>
  <c r="G4586" i="43"/>
  <c r="H4586" i="43" s="1"/>
  <c r="G4587" i="43"/>
  <c r="H4587" i="43" s="1"/>
  <c r="G4588" i="43"/>
  <c r="H4588" i="43" s="1"/>
  <c r="G4589" i="43"/>
  <c r="H4589" i="43" s="1"/>
  <c r="G4590" i="43"/>
  <c r="H4590" i="43" s="1"/>
  <c r="G4591" i="43"/>
  <c r="H4591" i="43" s="1"/>
  <c r="G4592" i="43"/>
  <c r="H4592" i="43" s="1"/>
  <c r="G4593" i="43"/>
  <c r="H4593" i="43" s="1"/>
  <c r="G4594" i="43"/>
  <c r="H4594" i="43" s="1"/>
  <c r="G4595" i="43"/>
  <c r="G4596" i="43"/>
  <c r="H4596" i="43" s="1"/>
  <c r="G4597" i="43"/>
  <c r="H4597" i="43" s="1"/>
  <c r="G4598" i="43"/>
  <c r="H4598" i="43" s="1"/>
  <c r="G4599" i="43"/>
  <c r="H4599" i="43" s="1"/>
  <c r="G4600" i="43"/>
  <c r="H4600" i="43" s="1"/>
  <c r="G4601" i="43"/>
  <c r="H4601" i="43" s="1"/>
  <c r="G4602" i="43"/>
  <c r="H4602" i="43" s="1"/>
  <c r="G4603" i="43"/>
  <c r="H4603" i="43" s="1"/>
  <c r="G4604" i="43"/>
  <c r="H4604" i="43" s="1"/>
  <c r="G4605" i="43"/>
  <c r="H4605" i="43" s="1"/>
  <c r="G4606" i="43"/>
  <c r="H4606" i="43" s="1"/>
  <c r="G4607" i="43"/>
  <c r="H4607" i="43" s="1"/>
  <c r="G4608" i="43"/>
  <c r="H4608" i="43" s="1"/>
  <c r="G4609" i="43"/>
  <c r="H4609" i="43" s="1"/>
  <c r="G4610" i="43"/>
  <c r="H4610" i="43" s="1"/>
  <c r="G4611" i="43"/>
  <c r="G4612" i="43"/>
  <c r="H4612" i="43" s="1"/>
  <c r="G4613" i="43"/>
  <c r="H4613" i="43" s="1"/>
  <c r="G4614" i="43"/>
  <c r="H4614" i="43" s="1"/>
  <c r="G4615" i="43"/>
  <c r="H4615" i="43" s="1"/>
  <c r="G4616" i="43"/>
  <c r="H4616" i="43" s="1"/>
  <c r="G4617" i="43"/>
  <c r="H4617" i="43" s="1"/>
  <c r="G4618" i="43"/>
  <c r="H4618" i="43" s="1"/>
  <c r="G4619" i="43"/>
  <c r="H4619" i="43" s="1"/>
  <c r="G4620" i="43"/>
  <c r="H4620" i="43" s="1"/>
  <c r="G4621" i="43"/>
  <c r="H4621" i="43" s="1"/>
  <c r="G4622" i="43"/>
  <c r="H4622" i="43" s="1"/>
  <c r="G4623" i="43"/>
  <c r="H4623" i="43" s="1"/>
  <c r="G4624" i="43"/>
  <c r="H4624" i="43" s="1"/>
  <c r="G4625" i="43"/>
  <c r="H4625" i="43" s="1"/>
  <c r="G4626" i="43"/>
  <c r="H4626" i="43" s="1"/>
  <c r="G4627" i="43"/>
  <c r="G4628" i="43"/>
  <c r="H4628" i="43" s="1"/>
  <c r="G4629" i="43"/>
  <c r="H4629" i="43" s="1"/>
  <c r="G4630" i="43"/>
  <c r="H4630" i="43" s="1"/>
  <c r="G4631" i="43"/>
  <c r="H4631" i="43" s="1"/>
  <c r="G4632" i="43"/>
  <c r="H4632" i="43" s="1"/>
  <c r="G4633" i="43"/>
  <c r="H4633" i="43" s="1"/>
  <c r="G4634" i="43"/>
  <c r="H4634" i="43" s="1"/>
  <c r="G4635" i="43"/>
  <c r="H4635" i="43" s="1"/>
  <c r="G4636" i="43"/>
  <c r="H4636" i="43" s="1"/>
  <c r="G4637" i="43"/>
  <c r="H4637" i="43" s="1"/>
  <c r="G4638" i="43"/>
  <c r="H4638" i="43" s="1"/>
  <c r="G4639" i="43"/>
  <c r="H4639" i="43" s="1"/>
  <c r="G4640" i="43"/>
  <c r="H4640" i="43" s="1"/>
  <c r="G4641" i="43"/>
  <c r="H4641" i="43" s="1"/>
  <c r="G4642" i="43"/>
  <c r="H4642" i="43" s="1"/>
  <c r="G4643" i="43"/>
  <c r="G4644" i="43"/>
  <c r="H4644" i="43" s="1"/>
  <c r="G4645" i="43"/>
  <c r="H4645" i="43" s="1"/>
  <c r="G4646" i="43"/>
  <c r="H4646" i="43" s="1"/>
  <c r="G4647" i="43"/>
  <c r="H4647" i="43" s="1"/>
  <c r="G4648" i="43"/>
  <c r="H4648" i="43" s="1"/>
  <c r="G4649" i="43"/>
  <c r="H4649" i="43" s="1"/>
  <c r="G4650" i="43"/>
  <c r="H4650" i="43" s="1"/>
  <c r="G4651" i="43"/>
  <c r="H4651" i="43" s="1"/>
  <c r="G4652" i="43"/>
  <c r="H4652" i="43" s="1"/>
  <c r="G4653" i="43"/>
  <c r="H4653" i="43" s="1"/>
  <c r="G4654" i="43"/>
  <c r="H4654" i="43" s="1"/>
  <c r="G4655" i="43"/>
  <c r="G4656" i="43"/>
  <c r="H4656" i="43" s="1"/>
  <c r="G4657" i="43"/>
  <c r="H4657" i="43" s="1"/>
  <c r="G4658" i="43"/>
  <c r="H4658" i="43" s="1"/>
  <c r="G4659" i="43"/>
  <c r="H4659" i="43" s="1"/>
  <c r="G4660" i="43"/>
  <c r="H4660" i="43" s="1"/>
  <c r="G4661" i="43"/>
  <c r="H4661" i="43" s="1"/>
  <c r="G4662" i="43"/>
  <c r="H4662" i="43" s="1"/>
  <c r="G4663" i="43"/>
  <c r="H4663" i="43" s="1"/>
  <c r="G4664" i="43"/>
  <c r="H4664" i="43" s="1"/>
  <c r="G4665" i="43"/>
  <c r="H4665" i="43" s="1"/>
  <c r="G4666" i="43"/>
  <c r="H4666" i="43" s="1"/>
  <c r="G4667" i="43"/>
  <c r="G4668" i="43"/>
  <c r="H4668" i="43" s="1"/>
  <c r="G4669" i="43"/>
  <c r="H4669" i="43" s="1"/>
  <c r="G4670" i="43"/>
  <c r="H4670" i="43" s="1"/>
  <c r="G4671" i="43"/>
  <c r="H4671" i="43" s="1"/>
  <c r="G4672" i="43"/>
  <c r="H4672" i="43" s="1"/>
  <c r="G4673" i="43"/>
  <c r="H4673" i="43" s="1"/>
  <c r="G4674" i="43"/>
  <c r="H4674" i="43" s="1"/>
  <c r="G4675" i="43"/>
  <c r="H4675" i="43" s="1"/>
  <c r="G4676" i="43"/>
  <c r="H4676" i="43" s="1"/>
  <c r="G4677" i="43"/>
  <c r="G4678" i="43"/>
  <c r="H4678" i="43" s="1"/>
  <c r="G4679" i="43"/>
  <c r="H4679" i="43" s="1"/>
  <c r="G4680" i="43"/>
  <c r="H4680" i="43" s="1"/>
  <c r="G4681" i="43"/>
  <c r="H4681" i="43" s="1"/>
  <c r="G4682" i="43"/>
  <c r="H4682" i="43" s="1"/>
  <c r="G4683" i="43"/>
  <c r="H4683" i="43" s="1"/>
  <c r="G4684" i="43"/>
  <c r="H4684" i="43" s="1"/>
  <c r="G4685" i="43"/>
  <c r="H4685" i="43" s="1"/>
  <c r="G4686" i="43"/>
  <c r="H4686" i="43" s="1"/>
  <c r="G4687" i="43"/>
  <c r="G4688" i="43"/>
  <c r="H4688" i="43" s="1"/>
  <c r="G4689" i="43"/>
  <c r="H4689" i="43" s="1"/>
  <c r="G4690" i="43"/>
  <c r="H4690" i="43" s="1"/>
  <c r="G4691" i="43"/>
  <c r="H4691" i="43" s="1"/>
  <c r="G4692" i="43"/>
  <c r="H4692" i="43" s="1"/>
  <c r="G4693" i="43"/>
  <c r="H4693" i="43" s="1"/>
  <c r="G4694" i="43"/>
  <c r="H4694" i="43" s="1"/>
  <c r="G4695" i="43"/>
  <c r="H4695" i="43" s="1"/>
  <c r="G4696" i="43"/>
  <c r="H4696" i="43" s="1"/>
  <c r="G4697" i="43"/>
  <c r="H4697" i="43" s="1"/>
  <c r="G4698" i="43"/>
  <c r="H4698" i="43" s="1"/>
  <c r="G4699" i="43"/>
  <c r="G4700" i="43"/>
  <c r="H4700" i="43" s="1"/>
  <c r="G4701" i="43"/>
  <c r="H4701" i="43" s="1"/>
  <c r="G4702" i="43"/>
  <c r="H4702" i="43" s="1"/>
  <c r="G4703" i="43"/>
  <c r="H4703" i="43" s="1"/>
  <c r="G4704" i="43"/>
  <c r="H4704" i="43" s="1"/>
  <c r="G4705" i="43"/>
  <c r="H4705" i="43" s="1"/>
  <c r="G4706" i="43"/>
  <c r="H4706" i="43" s="1"/>
  <c r="G4707" i="43"/>
  <c r="H4707" i="43" s="1"/>
  <c r="G4708" i="43"/>
  <c r="H4708" i="43" s="1"/>
  <c r="G4709" i="43"/>
  <c r="G4710" i="43"/>
  <c r="H4710" i="43" s="1"/>
  <c r="G4711" i="43"/>
  <c r="H4711" i="43" s="1"/>
  <c r="G4712" i="43"/>
  <c r="H4712" i="43" s="1"/>
  <c r="G4713" i="43"/>
  <c r="H4713" i="43" s="1"/>
  <c r="G4714" i="43"/>
  <c r="H4714" i="43" s="1"/>
  <c r="G4715" i="43"/>
  <c r="H4715" i="43" s="1"/>
  <c r="G4716" i="43"/>
  <c r="H4716" i="43" s="1"/>
  <c r="G4717" i="43"/>
  <c r="H4717" i="43" s="1"/>
  <c r="G4718" i="43"/>
  <c r="H4718" i="43" s="1"/>
  <c r="G4719" i="43"/>
  <c r="G4720" i="43"/>
  <c r="H4720" i="43" s="1"/>
  <c r="G4721" i="43"/>
  <c r="H4721" i="43" s="1"/>
  <c r="G4722" i="43"/>
  <c r="H4722" i="43" s="1"/>
  <c r="G4723" i="43"/>
  <c r="H4723" i="43" s="1"/>
  <c r="G4724" i="43"/>
  <c r="H4724" i="43" s="1"/>
  <c r="G4725" i="43"/>
  <c r="H4725" i="43" s="1"/>
  <c r="G4726" i="43"/>
  <c r="H4726" i="43" s="1"/>
  <c r="G4727" i="43"/>
  <c r="H4727" i="43" s="1"/>
  <c r="G4728" i="43"/>
  <c r="H4728" i="43" s="1"/>
  <c r="G4729" i="43"/>
  <c r="H4729" i="43" s="1"/>
  <c r="G4730" i="43"/>
  <c r="H4730" i="43" s="1"/>
  <c r="G4731" i="43"/>
  <c r="G4732" i="43"/>
  <c r="H4732" i="43" s="1"/>
  <c r="G4733" i="43"/>
  <c r="H4733" i="43" s="1"/>
  <c r="G4734" i="43"/>
  <c r="H4734" i="43" s="1"/>
  <c r="G4735" i="43"/>
  <c r="H4735" i="43" s="1"/>
  <c r="G4736" i="43"/>
  <c r="H4736" i="43" s="1"/>
  <c r="G4737" i="43"/>
  <c r="H4737" i="43" s="1"/>
  <c r="G4738" i="43"/>
  <c r="H4738" i="43" s="1"/>
  <c r="G4739" i="43"/>
  <c r="H4739" i="43" s="1"/>
  <c r="G4740" i="43"/>
  <c r="H4740" i="43" s="1"/>
  <c r="G4741" i="43"/>
  <c r="G4742" i="43"/>
  <c r="H4742" i="43" s="1"/>
  <c r="G4743" i="43"/>
  <c r="H4743" i="43" s="1"/>
  <c r="G4744" i="43"/>
  <c r="H4744" i="43" s="1"/>
  <c r="G4745" i="43"/>
  <c r="H4745" i="43" s="1"/>
  <c r="G4746" i="43"/>
  <c r="H4746" i="43" s="1"/>
  <c r="G4747" i="43"/>
  <c r="H4747" i="43" s="1"/>
  <c r="G4748" i="43"/>
  <c r="H4748" i="43" s="1"/>
  <c r="G4749" i="43"/>
  <c r="H4749" i="43" s="1"/>
  <c r="G4750" i="43"/>
  <c r="H4750" i="43" s="1"/>
  <c r="G4751" i="43"/>
  <c r="G4752" i="43"/>
  <c r="H4752" i="43" s="1"/>
  <c r="G4753" i="43"/>
  <c r="H4753" i="43" s="1"/>
  <c r="G4754" i="43"/>
  <c r="H4754" i="43" s="1"/>
  <c r="G4755" i="43"/>
  <c r="H4755" i="43" s="1"/>
  <c r="G4756" i="43"/>
  <c r="H4756" i="43" s="1"/>
  <c r="G4757" i="43"/>
  <c r="H4757" i="43" s="1"/>
  <c r="G4758" i="43"/>
  <c r="H4758" i="43" s="1"/>
  <c r="G4759" i="43"/>
  <c r="H4759" i="43" s="1"/>
  <c r="G4760" i="43"/>
  <c r="H4760" i="43" s="1"/>
  <c r="G4761" i="43"/>
  <c r="H4761" i="43" s="1"/>
  <c r="G4762" i="43"/>
  <c r="H4762" i="43" s="1"/>
  <c r="G4763" i="43"/>
  <c r="G4764" i="43"/>
  <c r="H4764" i="43" s="1"/>
  <c r="G4765" i="43"/>
  <c r="H4765" i="43" s="1"/>
  <c r="G4766" i="43"/>
  <c r="H4766" i="43" s="1"/>
  <c r="G4767" i="43"/>
  <c r="H4767" i="43" s="1"/>
  <c r="G4768" i="43"/>
  <c r="H4768" i="43" s="1"/>
  <c r="G4769" i="43"/>
  <c r="H4769" i="43" s="1"/>
  <c r="G4770" i="43"/>
  <c r="H4770" i="43" s="1"/>
  <c r="G4771" i="43"/>
  <c r="H4771" i="43" s="1"/>
  <c r="G4772" i="43"/>
  <c r="H4772" i="43" s="1"/>
  <c r="G4773" i="43"/>
  <c r="G4774" i="43"/>
  <c r="H4774" i="43" s="1"/>
  <c r="G4775" i="43"/>
  <c r="H4775" i="43" s="1"/>
  <c r="G4776" i="43"/>
  <c r="H4776" i="43" s="1"/>
  <c r="G4777" i="43"/>
  <c r="H4777" i="43" s="1"/>
  <c r="G4778" i="43"/>
  <c r="H4778" i="43" s="1"/>
  <c r="G4779" i="43"/>
  <c r="H4779" i="43" s="1"/>
  <c r="G4780" i="43"/>
  <c r="H4780" i="43" s="1"/>
  <c r="G4781" i="43"/>
  <c r="H4781" i="43" s="1"/>
  <c r="G4782" i="43"/>
  <c r="H4782" i="43" s="1"/>
  <c r="G4783" i="43"/>
  <c r="G4784" i="43"/>
  <c r="H4784" i="43" s="1"/>
  <c r="G4785" i="43"/>
  <c r="H4785" i="43" s="1"/>
  <c r="G4786" i="43"/>
  <c r="H4786" i="43" s="1"/>
  <c r="G4787" i="43"/>
  <c r="H4787" i="43" s="1"/>
  <c r="G4788" i="43"/>
  <c r="H4788" i="43" s="1"/>
  <c r="G4789" i="43"/>
  <c r="H4789" i="43" s="1"/>
  <c r="G4790" i="43"/>
  <c r="H4790" i="43" s="1"/>
  <c r="G4791" i="43"/>
  <c r="H4791" i="43" s="1"/>
  <c r="G4792" i="43"/>
  <c r="H4792" i="43" s="1"/>
  <c r="G4793" i="43"/>
  <c r="H4793" i="43" s="1"/>
  <c r="G4794" i="43"/>
  <c r="H4794" i="43" s="1"/>
  <c r="G4795" i="43"/>
  <c r="G4796" i="43"/>
  <c r="H4796" i="43" s="1"/>
  <c r="G4797" i="43"/>
  <c r="H4797" i="43" s="1"/>
  <c r="G4798" i="43"/>
  <c r="H4798" i="43" s="1"/>
  <c r="G4799" i="43"/>
  <c r="H4799" i="43" s="1"/>
  <c r="G4800" i="43"/>
  <c r="H4800" i="43" s="1"/>
  <c r="G4801" i="43"/>
  <c r="H4801" i="43" s="1"/>
  <c r="G4802" i="43"/>
  <c r="H4802" i="43" s="1"/>
  <c r="G4803" i="43"/>
  <c r="H4803" i="43" s="1"/>
  <c r="G4804" i="43"/>
  <c r="H4804" i="43" s="1"/>
  <c r="G4805" i="43"/>
  <c r="G4806" i="43"/>
  <c r="H4806" i="43" s="1"/>
  <c r="G4807" i="43"/>
  <c r="H4807" i="43" s="1"/>
  <c r="G4808" i="43"/>
  <c r="H4808" i="43" s="1"/>
  <c r="G4809" i="43"/>
  <c r="H4809" i="43" s="1"/>
  <c r="G4810" i="43"/>
  <c r="H4810" i="43" s="1"/>
  <c r="G4811" i="43"/>
  <c r="H4811" i="43" s="1"/>
  <c r="G4812" i="43"/>
  <c r="H4812" i="43" s="1"/>
  <c r="G4813" i="43"/>
  <c r="H4813" i="43" s="1"/>
  <c r="G4814" i="43"/>
  <c r="H4814" i="43" s="1"/>
  <c r="G4815" i="43"/>
  <c r="G4816" i="43"/>
  <c r="H4816" i="43" s="1"/>
  <c r="G4817" i="43"/>
  <c r="H4817" i="43" s="1"/>
  <c r="G4818" i="43"/>
  <c r="H4818" i="43" s="1"/>
  <c r="G4819" i="43"/>
  <c r="H4819" i="43" s="1"/>
  <c r="G4820" i="43"/>
  <c r="H4820" i="43" s="1"/>
  <c r="G4821" i="43"/>
  <c r="H4821" i="43" s="1"/>
  <c r="G4822" i="43"/>
  <c r="H4822" i="43" s="1"/>
  <c r="G4823" i="43"/>
  <c r="H4823" i="43" s="1"/>
  <c r="G4824" i="43"/>
  <c r="H4824" i="43" s="1"/>
  <c r="G4825" i="43"/>
  <c r="H4825" i="43" s="1"/>
  <c r="G4826" i="43"/>
  <c r="H4826" i="43" s="1"/>
  <c r="G4827" i="43"/>
  <c r="G4828" i="43"/>
  <c r="H4828" i="43" s="1"/>
  <c r="G4829" i="43"/>
  <c r="H4829" i="43" s="1"/>
  <c r="G4830" i="43"/>
  <c r="H4830" i="43" s="1"/>
  <c r="G4831" i="43"/>
  <c r="H4831" i="43" s="1"/>
  <c r="G4832" i="43"/>
  <c r="H4832" i="43" s="1"/>
  <c r="G4833" i="43"/>
  <c r="H4833" i="43" s="1"/>
  <c r="G4834" i="43"/>
  <c r="H4834" i="43" s="1"/>
  <c r="G4835" i="43"/>
  <c r="H4835" i="43" s="1"/>
  <c r="G4836" i="43"/>
  <c r="H4836" i="43" s="1"/>
  <c r="G4837" i="43"/>
  <c r="G4838" i="43"/>
  <c r="H4838" i="43" s="1"/>
  <c r="G4839" i="43"/>
  <c r="H4839" i="43" s="1"/>
  <c r="G4840" i="43"/>
  <c r="H4840" i="43" s="1"/>
  <c r="G4841" i="43"/>
  <c r="H4841" i="43" s="1"/>
  <c r="G4842" i="43"/>
  <c r="H4842" i="43" s="1"/>
  <c r="G4843" i="43"/>
  <c r="H4843" i="43" s="1"/>
  <c r="G4844" i="43"/>
  <c r="H4844" i="43" s="1"/>
  <c r="G4845" i="43"/>
  <c r="H4845" i="43" s="1"/>
  <c r="G4846" i="43"/>
  <c r="H4846" i="43" s="1"/>
  <c r="G4847" i="43"/>
  <c r="G4848" i="43"/>
  <c r="H4848" i="43" s="1"/>
  <c r="G4849" i="43"/>
  <c r="H4849" i="43" s="1"/>
  <c r="G4850" i="43"/>
  <c r="H4850" i="43" s="1"/>
  <c r="G4851" i="43"/>
  <c r="H4851" i="43" s="1"/>
  <c r="G4852" i="43"/>
  <c r="H4852" i="43" s="1"/>
  <c r="G4853" i="43"/>
  <c r="H4853" i="43" s="1"/>
  <c r="G4854" i="43"/>
  <c r="H4854" i="43" s="1"/>
  <c r="G4855" i="43"/>
  <c r="H4855" i="43" s="1"/>
  <c r="G4856" i="43"/>
  <c r="H4856" i="43" s="1"/>
  <c r="G4857" i="43"/>
  <c r="G4858" i="43"/>
  <c r="H4858" i="43" s="1"/>
  <c r="G4859" i="43"/>
  <c r="H4859" i="43" s="1"/>
  <c r="G4860" i="43"/>
  <c r="H4860" i="43" s="1"/>
  <c r="G4861" i="43"/>
  <c r="H4861" i="43" s="1"/>
  <c r="G4862" i="43"/>
  <c r="H4862" i="43" s="1"/>
  <c r="G4863" i="43"/>
  <c r="H4863" i="43" s="1"/>
  <c r="G4864" i="43"/>
  <c r="H4864" i="43" s="1"/>
  <c r="G4865" i="43"/>
  <c r="G4866" i="43"/>
  <c r="H4866" i="43" s="1"/>
  <c r="G4867" i="43"/>
  <c r="H4867" i="43" s="1"/>
  <c r="G4868" i="43"/>
  <c r="H4868" i="43" s="1"/>
  <c r="G4869" i="43"/>
  <c r="H4869" i="43" s="1"/>
  <c r="G4870" i="43"/>
  <c r="H4870" i="43" s="1"/>
  <c r="G4871" i="43"/>
  <c r="H4871" i="43" s="1"/>
  <c r="G4872" i="43"/>
  <c r="H4872" i="43" s="1"/>
  <c r="G4873" i="43"/>
  <c r="G4874" i="43"/>
  <c r="H4874" i="43" s="1"/>
  <c r="G4875" i="43"/>
  <c r="H4875" i="43" s="1"/>
  <c r="G4876" i="43"/>
  <c r="H4876" i="43" s="1"/>
  <c r="G4877" i="43"/>
  <c r="H4877" i="43" s="1"/>
  <c r="G4878" i="43"/>
  <c r="H4878" i="43" s="1"/>
  <c r="G4879" i="43"/>
  <c r="H4879" i="43" s="1"/>
  <c r="G4880" i="43"/>
  <c r="H4880" i="43" s="1"/>
  <c r="G4881" i="43"/>
  <c r="G4882" i="43"/>
  <c r="H4882" i="43" s="1"/>
  <c r="G4883" i="43"/>
  <c r="H4883" i="43" s="1"/>
  <c r="G4884" i="43"/>
  <c r="H4884" i="43" s="1"/>
  <c r="G4885" i="43"/>
  <c r="H4885" i="43" s="1"/>
  <c r="G4886" i="43"/>
  <c r="H4886" i="43" s="1"/>
  <c r="G4887" i="43"/>
  <c r="H4887" i="43" s="1"/>
  <c r="G4888" i="43"/>
  <c r="H4888" i="43" s="1"/>
  <c r="G4889" i="43"/>
  <c r="G4890" i="43"/>
  <c r="H4890" i="43" s="1"/>
  <c r="G4891" i="43"/>
  <c r="H4891" i="43" s="1"/>
  <c r="G4892" i="43"/>
  <c r="H4892" i="43" s="1"/>
  <c r="G4893" i="43"/>
  <c r="H4893" i="43" s="1"/>
  <c r="G4894" i="43"/>
  <c r="H4894" i="43" s="1"/>
  <c r="G4895" i="43"/>
  <c r="H4895" i="43" s="1"/>
  <c r="G4896" i="43"/>
  <c r="H4896" i="43" s="1"/>
  <c r="G4897" i="43"/>
  <c r="G4898" i="43"/>
  <c r="H4898" i="43" s="1"/>
  <c r="G4899" i="43"/>
  <c r="H4899" i="43" s="1"/>
  <c r="G4900" i="43"/>
  <c r="H4900" i="43" s="1"/>
  <c r="G4901" i="43"/>
  <c r="H4901" i="43" s="1"/>
  <c r="G4902" i="43"/>
  <c r="H4902" i="43" s="1"/>
  <c r="G4903" i="43"/>
  <c r="H4903" i="43" s="1"/>
  <c r="G4904" i="43"/>
  <c r="H4904" i="43" s="1"/>
  <c r="G4905" i="43"/>
  <c r="G4906" i="43"/>
  <c r="H4906" i="43" s="1"/>
  <c r="G4907" i="43"/>
  <c r="H4907" i="43" s="1"/>
  <c r="G4908" i="43"/>
  <c r="H4908" i="43" s="1"/>
  <c r="G4909" i="43"/>
  <c r="H4909" i="43" s="1"/>
  <c r="G4910" i="43"/>
  <c r="H4910" i="43" s="1"/>
  <c r="G4911" i="43"/>
  <c r="H4911" i="43" s="1"/>
  <c r="G4912" i="43"/>
  <c r="H4912" i="43" s="1"/>
  <c r="G4913" i="43"/>
  <c r="G4914" i="43"/>
  <c r="H4914" i="43" s="1"/>
  <c r="G4915" i="43"/>
  <c r="H4915" i="43" s="1"/>
  <c r="G4916" i="43"/>
  <c r="H4916" i="43" s="1"/>
  <c r="G4917" i="43"/>
  <c r="H4917" i="43" s="1"/>
  <c r="G4918" i="43"/>
  <c r="H4918" i="43" s="1"/>
  <c r="G4919" i="43"/>
  <c r="H4919" i="43" s="1"/>
  <c r="G4920" i="43"/>
  <c r="H4920" i="43" s="1"/>
  <c r="G4921" i="43"/>
  <c r="G4922" i="43"/>
  <c r="H4922" i="43" s="1"/>
  <c r="G4923" i="43"/>
  <c r="H4923" i="43" s="1"/>
  <c r="G4924" i="43"/>
  <c r="H4924" i="43" s="1"/>
  <c r="G4925" i="43"/>
  <c r="H4925" i="43" s="1"/>
  <c r="G4926" i="43"/>
  <c r="H4926" i="43" s="1"/>
  <c r="G4927" i="43"/>
  <c r="H4927" i="43" s="1"/>
  <c r="G4928" i="43"/>
  <c r="H4928" i="43" s="1"/>
  <c r="G4929" i="43"/>
  <c r="G4930" i="43"/>
  <c r="H4930" i="43" s="1"/>
  <c r="G4931" i="43"/>
  <c r="H4931" i="43" s="1"/>
  <c r="G4932" i="43"/>
  <c r="H4932" i="43" s="1"/>
  <c r="G4933" i="43"/>
  <c r="H4933" i="43" s="1"/>
  <c r="G4934" i="43"/>
  <c r="H4934" i="43" s="1"/>
  <c r="G4935" i="43"/>
  <c r="H4935" i="43" s="1"/>
  <c r="G4936" i="43"/>
  <c r="H4936" i="43" s="1"/>
  <c r="G4937" i="43"/>
  <c r="G4938" i="43"/>
  <c r="H4938" i="43" s="1"/>
  <c r="G4939" i="43"/>
  <c r="H4939" i="43" s="1"/>
  <c r="G4940" i="43"/>
  <c r="H4940" i="43" s="1"/>
  <c r="G4941" i="43"/>
  <c r="H4941" i="43" s="1"/>
  <c r="G4942" i="43"/>
  <c r="H4942" i="43" s="1"/>
  <c r="G4943" i="43"/>
  <c r="H4943" i="43" s="1"/>
  <c r="G4944" i="43"/>
  <c r="H4944" i="43" s="1"/>
  <c r="G4945" i="43"/>
  <c r="G4946" i="43"/>
  <c r="H4946" i="43" s="1"/>
  <c r="G4947" i="43"/>
  <c r="H4947" i="43" s="1"/>
  <c r="G4948" i="43"/>
  <c r="H4948" i="43" s="1"/>
  <c r="G4949" i="43"/>
  <c r="H4949" i="43" s="1"/>
  <c r="G4950" i="43"/>
  <c r="H4950" i="43" s="1"/>
  <c r="G4951" i="43"/>
  <c r="H4951" i="43" s="1"/>
  <c r="G4952" i="43"/>
  <c r="H4952" i="43" s="1"/>
  <c r="G4953" i="43"/>
  <c r="G4954" i="43"/>
  <c r="H4954" i="43" s="1"/>
  <c r="G4955" i="43"/>
  <c r="H4955" i="43" s="1"/>
  <c r="G4956" i="43"/>
  <c r="H4956" i="43" s="1"/>
  <c r="G4957" i="43"/>
  <c r="H4957" i="43" s="1"/>
  <c r="G4958" i="43"/>
  <c r="H4958" i="43" s="1"/>
  <c r="G4959" i="43"/>
  <c r="H4959" i="43" s="1"/>
  <c r="G4960" i="43"/>
  <c r="H4960" i="43" s="1"/>
  <c r="G4961" i="43"/>
  <c r="G4962" i="43"/>
  <c r="H4962" i="43" s="1"/>
  <c r="G4963" i="43"/>
  <c r="H4963" i="43" s="1"/>
  <c r="G4964" i="43"/>
  <c r="H4964" i="43" s="1"/>
  <c r="G4965" i="43"/>
  <c r="H4965" i="43" s="1"/>
  <c r="G4966" i="43"/>
  <c r="H4966" i="43" s="1"/>
  <c r="G4967" i="43"/>
  <c r="H4967" i="43" s="1"/>
  <c r="G4968" i="43"/>
  <c r="H4968" i="43" s="1"/>
  <c r="G4969" i="43"/>
  <c r="G4970" i="43"/>
  <c r="H4970" i="43" s="1"/>
  <c r="G4971" i="43"/>
  <c r="H4971" i="43" s="1"/>
  <c r="G4972" i="43"/>
  <c r="H4972" i="43" s="1"/>
  <c r="G4973" i="43"/>
  <c r="H4973" i="43" s="1"/>
  <c r="G4974" i="43"/>
  <c r="H4974" i="43" s="1"/>
  <c r="G4975" i="43"/>
  <c r="H4975" i="43" s="1"/>
  <c r="G4976" i="43"/>
  <c r="H4976" i="43" s="1"/>
  <c r="G4977" i="43"/>
  <c r="G4978" i="43"/>
  <c r="H4978" i="43" s="1"/>
  <c r="G4979" i="43"/>
  <c r="H4979" i="43" s="1"/>
  <c r="G4980" i="43"/>
  <c r="H4980" i="43" s="1"/>
  <c r="G4981" i="43"/>
  <c r="H4981" i="43" s="1"/>
  <c r="G4982" i="43"/>
  <c r="H4982" i="43" s="1"/>
  <c r="G4983" i="43"/>
  <c r="H4983" i="43" s="1"/>
  <c r="G4984" i="43"/>
  <c r="H4984" i="43" s="1"/>
  <c r="G4985" i="43"/>
  <c r="G4986" i="43"/>
  <c r="H4986" i="43" s="1"/>
  <c r="G4987" i="43"/>
  <c r="H4987" i="43" s="1"/>
  <c r="G4988" i="43"/>
  <c r="H4988" i="43" s="1"/>
  <c r="G4989" i="43"/>
  <c r="H4989" i="43" s="1"/>
  <c r="G4990" i="43"/>
  <c r="H4990" i="43" s="1"/>
  <c r="G4991" i="43"/>
  <c r="H4991" i="43" s="1"/>
  <c r="G4992" i="43"/>
  <c r="H4992" i="43" s="1"/>
  <c r="G4993" i="43"/>
  <c r="G4994" i="43"/>
  <c r="H4994" i="43" s="1"/>
  <c r="G4995" i="43"/>
  <c r="H4995" i="43" s="1"/>
  <c r="G4996" i="43"/>
  <c r="H4996" i="43" s="1"/>
  <c r="G4997" i="43"/>
  <c r="H4997" i="43" s="1"/>
  <c r="G4998" i="43"/>
  <c r="H4998" i="43" s="1"/>
  <c r="G4999" i="43"/>
  <c r="H4999" i="43" s="1"/>
  <c r="G5000" i="43"/>
  <c r="H5000" i="43" s="1"/>
  <c r="G2" i="42"/>
  <c r="H2" i="42" s="1"/>
  <c r="E624" i="42"/>
  <c r="D137" i="46"/>
  <c r="D138" i="46"/>
  <c r="D139" i="46"/>
  <c r="D140" i="46"/>
  <c r="D141" i="46"/>
  <c r="D142" i="46"/>
  <c r="D143" i="46"/>
  <c r="D144" i="46"/>
  <c r="D145" i="46"/>
  <c r="D136" i="46"/>
  <c r="D134" i="46"/>
  <c r="G3" i="42" l="1"/>
  <c r="G4" i="42"/>
  <c r="H4" i="42" s="1"/>
  <c r="G5" i="42"/>
  <c r="G6" i="42"/>
  <c r="G7" i="42"/>
  <c r="G8" i="42"/>
  <c r="H8" i="42" s="1"/>
  <c r="G9" i="42"/>
  <c r="G10" i="42"/>
  <c r="G11" i="42"/>
  <c r="G12" i="42"/>
  <c r="H12" i="42" s="1"/>
  <c r="G13" i="42"/>
  <c r="G14" i="42"/>
  <c r="G15" i="42"/>
  <c r="G16" i="42"/>
  <c r="H16" i="42" s="1"/>
  <c r="G17" i="42"/>
  <c r="G18" i="42"/>
  <c r="G19" i="42"/>
  <c r="G20" i="42"/>
  <c r="H20" i="42" s="1"/>
  <c r="G21" i="42"/>
  <c r="G22" i="42"/>
  <c r="G23" i="42"/>
  <c r="G24" i="42"/>
  <c r="H24" i="42" s="1"/>
  <c r="G25" i="42"/>
  <c r="G26" i="42"/>
  <c r="G27" i="42"/>
  <c r="G28" i="42"/>
  <c r="H28" i="42" s="1"/>
  <c r="G29" i="42"/>
  <c r="G30" i="42"/>
  <c r="G31" i="42"/>
  <c r="G32" i="42"/>
  <c r="H32" i="42" s="1"/>
  <c r="G33" i="42"/>
  <c r="G34" i="42"/>
  <c r="G35" i="42"/>
  <c r="G36" i="42"/>
  <c r="H36" i="42" s="1"/>
  <c r="G37" i="42"/>
  <c r="G38" i="42"/>
  <c r="G39" i="42"/>
  <c r="G40" i="42"/>
  <c r="H40" i="42" s="1"/>
  <c r="G41" i="42"/>
  <c r="G42" i="42"/>
  <c r="G43" i="42"/>
  <c r="G44" i="42"/>
  <c r="H44" i="42" s="1"/>
  <c r="G45" i="42"/>
  <c r="G46" i="42"/>
  <c r="G47" i="42"/>
  <c r="G48" i="42"/>
  <c r="H48" i="42" s="1"/>
  <c r="G49" i="42"/>
  <c r="G50" i="42"/>
  <c r="G51" i="42"/>
  <c r="G52" i="42"/>
  <c r="H52" i="42" s="1"/>
  <c r="G53" i="42"/>
  <c r="G54" i="42"/>
  <c r="G55" i="42"/>
  <c r="G56" i="42"/>
  <c r="H56" i="42" s="1"/>
  <c r="G57" i="42"/>
  <c r="G58" i="42"/>
  <c r="G59" i="42"/>
  <c r="G60" i="42"/>
  <c r="H60" i="42" s="1"/>
  <c r="G61" i="42"/>
  <c r="G62" i="42"/>
  <c r="G63" i="42"/>
  <c r="G64" i="42"/>
  <c r="H64" i="42" s="1"/>
  <c r="G65" i="42"/>
  <c r="G66" i="42"/>
  <c r="G67" i="42"/>
  <c r="G68" i="42"/>
  <c r="H68" i="42" s="1"/>
  <c r="G69" i="42"/>
  <c r="G70" i="42"/>
  <c r="G71" i="42"/>
  <c r="G72" i="42"/>
  <c r="H72" i="42" s="1"/>
  <c r="G73" i="42"/>
  <c r="G74" i="42"/>
  <c r="G75" i="42"/>
  <c r="G76" i="42"/>
  <c r="H76" i="42" s="1"/>
  <c r="G77" i="42"/>
  <c r="G78" i="42"/>
  <c r="G79" i="42"/>
  <c r="G80" i="42"/>
  <c r="H80" i="42" s="1"/>
  <c r="G81" i="42"/>
  <c r="G82" i="42"/>
  <c r="G83" i="42"/>
  <c r="G84" i="42"/>
  <c r="H84" i="42" s="1"/>
  <c r="G85" i="42"/>
  <c r="G86" i="42"/>
  <c r="G87" i="42"/>
  <c r="G88" i="42"/>
  <c r="H88" i="42" s="1"/>
  <c r="G89" i="42"/>
  <c r="G90" i="42"/>
  <c r="G91" i="42"/>
  <c r="G92" i="42"/>
  <c r="H92" i="42" s="1"/>
  <c r="G93" i="42"/>
  <c r="G94" i="42"/>
  <c r="G95" i="42"/>
  <c r="G96" i="42"/>
  <c r="H96" i="42" s="1"/>
  <c r="G97" i="42"/>
  <c r="G98" i="42"/>
  <c r="G99" i="42"/>
  <c r="G100" i="42"/>
  <c r="H100" i="42" s="1"/>
  <c r="G101" i="42"/>
  <c r="G102" i="42"/>
  <c r="G103" i="42"/>
  <c r="G104" i="42"/>
  <c r="H104" i="42" s="1"/>
  <c r="G105" i="42"/>
  <c r="G106" i="42"/>
  <c r="G107" i="42"/>
  <c r="G108" i="42"/>
  <c r="H108" i="42" s="1"/>
  <c r="G109" i="42"/>
  <c r="G110" i="42"/>
  <c r="G111" i="42"/>
  <c r="G112" i="42"/>
  <c r="H112" i="42" s="1"/>
  <c r="G113" i="42"/>
  <c r="G114" i="42"/>
  <c r="G115" i="42"/>
  <c r="G116" i="42"/>
  <c r="H116" i="42" s="1"/>
  <c r="G117" i="42"/>
  <c r="G118" i="42"/>
  <c r="G119" i="42"/>
  <c r="G120" i="42"/>
  <c r="H120" i="42" s="1"/>
  <c r="G121" i="42"/>
  <c r="G122" i="42"/>
  <c r="G123" i="42"/>
  <c r="G124" i="42"/>
  <c r="H124" i="42" s="1"/>
  <c r="G125" i="42"/>
  <c r="G126" i="42"/>
  <c r="G127" i="42"/>
  <c r="G128" i="42"/>
  <c r="H128" i="42" s="1"/>
  <c r="G129" i="42"/>
  <c r="G130" i="42"/>
  <c r="G131" i="42"/>
  <c r="G132" i="42"/>
  <c r="H132" i="42" s="1"/>
  <c r="G133" i="42"/>
  <c r="G134" i="42"/>
  <c r="G135" i="42"/>
  <c r="G136" i="42"/>
  <c r="H136" i="42" s="1"/>
  <c r="G137" i="42"/>
  <c r="G138" i="42"/>
  <c r="G139" i="42"/>
  <c r="G140" i="42"/>
  <c r="H140" i="42" s="1"/>
  <c r="G141" i="42"/>
  <c r="G142" i="42"/>
  <c r="G143" i="42"/>
  <c r="G144" i="42"/>
  <c r="H144" i="42" s="1"/>
  <c r="G145" i="42"/>
  <c r="G146" i="42"/>
  <c r="G147" i="42"/>
  <c r="G148" i="42"/>
  <c r="H148" i="42" s="1"/>
  <c r="G149" i="42"/>
  <c r="G150" i="42"/>
  <c r="G151" i="42"/>
  <c r="G152" i="42"/>
  <c r="H152" i="42" s="1"/>
  <c r="G153" i="42"/>
  <c r="G154" i="42"/>
  <c r="G155" i="42"/>
  <c r="G156" i="42"/>
  <c r="H156" i="42" s="1"/>
  <c r="G157" i="42"/>
  <c r="G158" i="42"/>
  <c r="G159" i="42"/>
  <c r="G160" i="42"/>
  <c r="H160" i="42" s="1"/>
  <c r="G161" i="42"/>
  <c r="G162" i="42"/>
  <c r="G163" i="42"/>
  <c r="G164" i="42"/>
  <c r="H164" i="42" s="1"/>
  <c r="G165" i="42"/>
  <c r="G166" i="42"/>
  <c r="G167" i="42"/>
  <c r="G168" i="42"/>
  <c r="H168" i="42" s="1"/>
  <c r="G169" i="42"/>
  <c r="G170" i="42"/>
  <c r="G171" i="42"/>
  <c r="G172" i="42"/>
  <c r="H172" i="42" s="1"/>
  <c r="G173" i="42"/>
  <c r="G174" i="42"/>
  <c r="G175" i="42"/>
  <c r="G176" i="42"/>
  <c r="H176" i="42" s="1"/>
  <c r="G177" i="42"/>
  <c r="G178" i="42"/>
  <c r="G179" i="42"/>
  <c r="G180" i="42"/>
  <c r="H180" i="42" s="1"/>
  <c r="G181" i="42"/>
  <c r="G182" i="42"/>
  <c r="G183" i="42"/>
  <c r="G184" i="42"/>
  <c r="H184" i="42" s="1"/>
  <c r="G185" i="42"/>
  <c r="G186" i="42"/>
  <c r="G187" i="42"/>
  <c r="G188" i="42"/>
  <c r="H188" i="42" s="1"/>
  <c r="G189" i="42"/>
  <c r="G190" i="42"/>
  <c r="G191" i="42"/>
  <c r="G192" i="42"/>
  <c r="H192" i="42" s="1"/>
  <c r="G193" i="42"/>
  <c r="G194" i="42"/>
  <c r="G195" i="42"/>
  <c r="G196" i="42"/>
  <c r="H196" i="42" s="1"/>
  <c r="G197" i="42"/>
  <c r="G198" i="42"/>
  <c r="G199" i="42"/>
  <c r="G200" i="42"/>
  <c r="H200" i="42" s="1"/>
  <c r="G201" i="42"/>
  <c r="G202" i="42"/>
  <c r="G203" i="42"/>
  <c r="G204" i="42"/>
  <c r="H204" i="42" s="1"/>
  <c r="G205" i="42"/>
  <c r="G206" i="42"/>
  <c r="G207" i="42"/>
  <c r="G208" i="42"/>
  <c r="H208" i="42" s="1"/>
  <c r="G209" i="42"/>
  <c r="G210" i="42"/>
  <c r="G211" i="42"/>
  <c r="G212" i="42"/>
  <c r="H212" i="42" s="1"/>
  <c r="G213" i="42"/>
  <c r="G214" i="42"/>
  <c r="G215" i="42"/>
  <c r="G216" i="42"/>
  <c r="H216" i="42" s="1"/>
  <c r="G217" i="42"/>
  <c r="G218" i="42"/>
  <c r="G219" i="42"/>
  <c r="G220" i="42"/>
  <c r="H220" i="42" s="1"/>
  <c r="G221" i="42"/>
  <c r="G222" i="42"/>
  <c r="G223" i="42"/>
  <c r="G224" i="42"/>
  <c r="H224" i="42" s="1"/>
  <c r="G225" i="42"/>
  <c r="G226" i="42"/>
  <c r="G227" i="42"/>
  <c r="G228" i="42"/>
  <c r="H228" i="42" s="1"/>
  <c r="G229" i="42"/>
  <c r="G230" i="42"/>
  <c r="G231" i="42"/>
  <c r="G232" i="42"/>
  <c r="H232" i="42" s="1"/>
  <c r="G233" i="42"/>
  <c r="G234" i="42"/>
  <c r="G235" i="42"/>
  <c r="G236" i="42"/>
  <c r="H236" i="42" s="1"/>
  <c r="G237" i="42"/>
  <c r="G238" i="42"/>
  <c r="G239" i="42"/>
  <c r="G240" i="42"/>
  <c r="H240" i="42" s="1"/>
  <c r="G241" i="42"/>
  <c r="G242" i="42"/>
  <c r="G243" i="42"/>
  <c r="G244" i="42"/>
  <c r="H244" i="42" s="1"/>
  <c r="G245" i="42"/>
  <c r="G246" i="42"/>
  <c r="G247" i="42"/>
  <c r="G248" i="42"/>
  <c r="H248" i="42" s="1"/>
  <c r="G249" i="42"/>
  <c r="G250" i="42"/>
  <c r="G251" i="42"/>
  <c r="G252" i="42"/>
  <c r="H252" i="42" s="1"/>
  <c r="G253" i="42"/>
  <c r="G254" i="42"/>
  <c r="G255" i="42"/>
  <c r="G256" i="42"/>
  <c r="H256" i="42" s="1"/>
  <c r="G257" i="42"/>
  <c r="G258" i="42"/>
  <c r="G259" i="42"/>
  <c r="G260" i="42"/>
  <c r="H260" i="42" s="1"/>
  <c r="G261" i="42"/>
  <c r="G262" i="42"/>
  <c r="G263" i="42"/>
  <c r="G264" i="42"/>
  <c r="H264" i="42" s="1"/>
  <c r="G265" i="42"/>
  <c r="G266" i="42"/>
  <c r="G267" i="42"/>
  <c r="G268" i="42"/>
  <c r="H268" i="42" s="1"/>
  <c r="G269" i="42"/>
  <c r="G270" i="42"/>
  <c r="G271" i="42"/>
  <c r="G272" i="42"/>
  <c r="H272" i="42" s="1"/>
  <c r="G273" i="42"/>
  <c r="G274" i="42"/>
  <c r="G275" i="42"/>
  <c r="G276" i="42"/>
  <c r="H276" i="42" s="1"/>
  <c r="G277" i="42"/>
  <c r="G278" i="42"/>
  <c r="G279" i="42"/>
  <c r="G280" i="42"/>
  <c r="H280" i="42" s="1"/>
  <c r="G281" i="42"/>
  <c r="G282" i="42"/>
  <c r="G283" i="42"/>
  <c r="G284" i="42"/>
  <c r="H284" i="42" s="1"/>
  <c r="G285" i="42"/>
  <c r="G286" i="42"/>
  <c r="G287" i="42"/>
  <c r="G288" i="42"/>
  <c r="H288" i="42" s="1"/>
  <c r="G289" i="42"/>
  <c r="G290" i="42"/>
  <c r="G291" i="42"/>
  <c r="G292" i="42"/>
  <c r="H292" i="42" s="1"/>
  <c r="G293" i="42"/>
  <c r="G294" i="42"/>
  <c r="G295" i="42"/>
  <c r="G296" i="42"/>
  <c r="H296" i="42" s="1"/>
  <c r="G297" i="42"/>
  <c r="G298" i="42"/>
  <c r="G299" i="42"/>
  <c r="G300" i="42"/>
  <c r="H300" i="42" s="1"/>
  <c r="G301" i="42"/>
  <c r="G302" i="42"/>
  <c r="G303" i="42"/>
  <c r="G304" i="42"/>
  <c r="H304" i="42" s="1"/>
  <c r="G305" i="42"/>
  <c r="G306" i="42"/>
  <c r="G307" i="42"/>
  <c r="G308" i="42"/>
  <c r="H308" i="42" s="1"/>
  <c r="G309" i="42"/>
  <c r="G310" i="42"/>
  <c r="G311" i="42"/>
  <c r="G312" i="42"/>
  <c r="H312" i="42" s="1"/>
  <c r="G313" i="42"/>
  <c r="G314" i="42"/>
  <c r="G315" i="42"/>
  <c r="G316" i="42"/>
  <c r="H316" i="42" s="1"/>
  <c r="G317" i="42"/>
  <c r="G318" i="42"/>
  <c r="G319" i="42"/>
  <c r="G320" i="42"/>
  <c r="H320" i="42" s="1"/>
  <c r="G321" i="42"/>
  <c r="G322" i="42"/>
  <c r="G323" i="42"/>
  <c r="G324" i="42"/>
  <c r="H324" i="42" s="1"/>
  <c r="G325" i="42"/>
  <c r="G326" i="42"/>
  <c r="G327" i="42"/>
  <c r="G328" i="42"/>
  <c r="H328" i="42" s="1"/>
  <c r="G329" i="42"/>
  <c r="G330" i="42"/>
  <c r="G331" i="42"/>
  <c r="G332" i="42"/>
  <c r="H332" i="42" s="1"/>
  <c r="G333" i="42"/>
  <c r="G334" i="42"/>
  <c r="G335" i="42"/>
  <c r="G336" i="42"/>
  <c r="H336" i="42" s="1"/>
  <c r="G337" i="42"/>
  <c r="G338" i="42"/>
  <c r="G339" i="42"/>
  <c r="G340" i="42"/>
  <c r="H340" i="42" s="1"/>
  <c r="G341" i="42"/>
  <c r="G342" i="42"/>
  <c r="G343" i="42"/>
  <c r="G344" i="42"/>
  <c r="H344" i="42" s="1"/>
  <c r="G345" i="42"/>
  <c r="G346" i="42"/>
  <c r="G347" i="42"/>
  <c r="G348" i="42"/>
  <c r="H348" i="42" s="1"/>
  <c r="G349" i="42"/>
  <c r="G350" i="42"/>
  <c r="G351" i="42"/>
  <c r="G352" i="42"/>
  <c r="H352" i="42" s="1"/>
  <c r="G353" i="42"/>
  <c r="G354" i="42"/>
  <c r="G355" i="42"/>
  <c r="G356" i="42"/>
  <c r="H356" i="42" s="1"/>
  <c r="G357" i="42"/>
  <c r="G358" i="42"/>
  <c r="G359" i="42"/>
  <c r="G360" i="42"/>
  <c r="H360" i="42" s="1"/>
  <c r="G361" i="42"/>
  <c r="G362" i="42"/>
  <c r="G363" i="42"/>
  <c r="G364" i="42"/>
  <c r="H364" i="42" s="1"/>
  <c r="G365" i="42"/>
  <c r="G366" i="42"/>
  <c r="G367" i="42"/>
  <c r="G368" i="42"/>
  <c r="H368" i="42" s="1"/>
  <c r="G369" i="42"/>
  <c r="G370" i="42"/>
  <c r="G371" i="42"/>
  <c r="G372" i="42"/>
  <c r="H372" i="42" s="1"/>
  <c r="G373" i="42"/>
  <c r="G374" i="42"/>
  <c r="G375" i="42"/>
  <c r="G376" i="42"/>
  <c r="H376" i="42" s="1"/>
  <c r="G377" i="42"/>
  <c r="G378" i="42"/>
  <c r="G379" i="42"/>
  <c r="G380" i="42"/>
  <c r="H380" i="42" s="1"/>
  <c r="G381" i="42"/>
  <c r="G382" i="42"/>
  <c r="G383" i="42"/>
  <c r="G384" i="42"/>
  <c r="H384" i="42" s="1"/>
  <c r="G385" i="42"/>
  <c r="G386" i="42"/>
  <c r="G387" i="42"/>
  <c r="G388" i="42"/>
  <c r="H388" i="42" s="1"/>
  <c r="G389" i="42"/>
  <c r="G390" i="42"/>
  <c r="G391" i="42"/>
  <c r="G392" i="42"/>
  <c r="H392" i="42" s="1"/>
  <c r="G393" i="42"/>
  <c r="G394" i="42"/>
  <c r="G395" i="42"/>
  <c r="G396" i="42"/>
  <c r="H396" i="42" s="1"/>
  <c r="G397" i="42"/>
  <c r="G398" i="42"/>
  <c r="G399" i="42"/>
  <c r="G400" i="42"/>
  <c r="H400" i="42" s="1"/>
  <c r="G401" i="42"/>
  <c r="G402" i="42"/>
  <c r="G403" i="42"/>
  <c r="G404" i="42"/>
  <c r="H404" i="42" s="1"/>
  <c r="G405" i="42"/>
  <c r="G406" i="42"/>
  <c r="G407" i="42"/>
  <c r="G408" i="42"/>
  <c r="H408" i="42" s="1"/>
  <c r="G409" i="42"/>
  <c r="G410" i="42"/>
  <c r="G411" i="42"/>
  <c r="G412" i="42"/>
  <c r="H412" i="42" s="1"/>
  <c r="G413" i="42"/>
  <c r="G414" i="42"/>
  <c r="G415" i="42"/>
  <c r="G416" i="42"/>
  <c r="H416" i="42" s="1"/>
  <c r="G417" i="42"/>
  <c r="G418" i="42"/>
  <c r="G419" i="42"/>
  <c r="G420" i="42"/>
  <c r="H420" i="42" s="1"/>
  <c r="G421" i="42"/>
  <c r="G422" i="42"/>
  <c r="G423" i="42"/>
  <c r="G424" i="42"/>
  <c r="H424" i="42" s="1"/>
  <c r="G425" i="42"/>
  <c r="G426" i="42"/>
  <c r="G427" i="42"/>
  <c r="G428" i="42"/>
  <c r="H428" i="42" s="1"/>
  <c r="G429" i="42"/>
  <c r="G430" i="42"/>
  <c r="G431" i="42"/>
  <c r="G432" i="42"/>
  <c r="H432" i="42" s="1"/>
  <c r="G433" i="42"/>
  <c r="G434" i="42"/>
  <c r="G435" i="42"/>
  <c r="G436" i="42"/>
  <c r="H436" i="42" s="1"/>
  <c r="G437" i="42"/>
  <c r="G438" i="42"/>
  <c r="G439" i="42"/>
  <c r="G440" i="42"/>
  <c r="H440" i="42" s="1"/>
  <c r="G441" i="42"/>
  <c r="G442" i="42"/>
  <c r="G443" i="42"/>
  <c r="G444" i="42"/>
  <c r="H444" i="42" s="1"/>
  <c r="G445" i="42"/>
  <c r="G446" i="42"/>
  <c r="G447" i="42"/>
  <c r="G448" i="42"/>
  <c r="H448" i="42" s="1"/>
  <c r="G449" i="42"/>
  <c r="G450" i="42"/>
  <c r="G451" i="42"/>
  <c r="G452" i="42"/>
  <c r="H452" i="42" s="1"/>
  <c r="G453" i="42"/>
  <c r="G454" i="42"/>
  <c r="G455" i="42"/>
  <c r="G456" i="42"/>
  <c r="H456" i="42" s="1"/>
  <c r="G457" i="42"/>
  <c r="G458" i="42"/>
  <c r="G459" i="42"/>
  <c r="G460" i="42"/>
  <c r="H460" i="42" s="1"/>
  <c r="G461" i="42"/>
  <c r="G462" i="42"/>
  <c r="G463" i="42"/>
  <c r="G464" i="42"/>
  <c r="H464" i="42" s="1"/>
  <c r="G465" i="42"/>
  <c r="G466" i="42"/>
  <c r="G467" i="42"/>
  <c r="G468" i="42"/>
  <c r="H468" i="42" s="1"/>
  <c r="G469" i="42"/>
  <c r="G470" i="42"/>
  <c r="G471" i="42"/>
  <c r="G472" i="42"/>
  <c r="H472" i="42" s="1"/>
  <c r="G473" i="42"/>
  <c r="G474" i="42"/>
  <c r="G475" i="42"/>
  <c r="G476" i="42"/>
  <c r="H476" i="42" s="1"/>
  <c r="G477" i="42"/>
  <c r="G478" i="42"/>
  <c r="G479" i="42"/>
  <c r="G480" i="42"/>
  <c r="H480" i="42" s="1"/>
  <c r="G481" i="42"/>
  <c r="G482" i="42"/>
  <c r="G483" i="42"/>
  <c r="G484" i="42"/>
  <c r="H484" i="42" s="1"/>
  <c r="G485" i="42"/>
  <c r="G486" i="42"/>
  <c r="G487" i="42"/>
  <c r="G488" i="42"/>
  <c r="H488" i="42" s="1"/>
  <c r="G489" i="42"/>
  <c r="G490" i="42"/>
  <c r="G491" i="42"/>
  <c r="G492" i="42"/>
  <c r="H492" i="42" s="1"/>
  <c r="G493" i="42"/>
  <c r="G494" i="42"/>
  <c r="G495" i="42"/>
  <c r="G496" i="42"/>
  <c r="H496" i="42" s="1"/>
  <c r="G497" i="42"/>
  <c r="G498" i="42"/>
  <c r="G499" i="42"/>
  <c r="G500" i="42"/>
  <c r="H500" i="42" s="1"/>
  <c r="G501" i="42"/>
  <c r="G502" i="42"/>
  <c r="G503" i="42"/>
  <c r="G504" i="42"/>
  <c r="H504" i="42" s="1"/>
  <c r="G505" i="42"/>
  <c r="G506" i="42"/>
  <c r="G507" i="42"/>
  <c r="G508" i="42"/>
  <c r="H508" i="42" s="1"/>
  <c r="G509" i="42"/>
  <c r="G510" i="42"/>
  <c r="G511" i="42"/>
  <c r="G512" i="42"/>
  <c r="H512" i="42" s="1"/>
  <c r="G513" i="42"/>
  <c r="G514" i="42"/>
  <c r="G515" i="42"/>
  <c r="G516" i="42"/>
  <c r="H516" i="42" s="1"/>
  <c r="G517" i="42"/>
  <c r="G518" i="42"/>
  <c r="G519" i="42"/>
  <c r="G520" i="42"/>
  <c r="H520" i="42" s="1"/>
  <c r="G521" i="42"/>
  <c r="G522" i="42"/>
  <c r="G523" i="42"/>
  <c r="G524" i="42"/>
  <c r="H524" i="42" s="1"/>
  <c r="G525" i="42"/>
  <c r="G526" i="42"/>
  <c r="G527" i="42"/>
  <c r="G528" i="42"/>
  <c r="H528" i="42" s="1"/>
  <c r="G529" i="42"/>
  <c r="G530" i="42"/>
  <c r="G531" i="42"/>
  <c r="G532" i="42"/>
  <c r="H532" i="42" s="1"/>
  <c r="G533" i="42"/>
  <c r="G534" i="42"/>
  <c r="G535" i="42"/>
  <c r="G536" i="42"/>
  <c r="H536" i="42" s="1"/>
  <c r="G537" i="42"/>
  <c r="G538" i="42"/>
  <c r="G539" i="42"/>
  <c r="G540" i="42"/>
  <c r="H540" i="42" s="1"/>
  <c r="G541" i="42"/>
  <c r="G542" i="42"/>
  <c r="G543" i="42"/>
  <c r="G544" i="42"/>
  <c r="H544" i="42" s="1"/>
  <c r="G545" i="42"/>
  <c r="G546" i="42"/>
  <c r="G547" i="42"/>
  <c r="G548" i="42"/>
  <c r="H548" i="42" s="1"/>
  <c r="G549" i="42"/>
  <c r="G550" i="42"/>
  <c r="G551" i="42"/>
  <c r="G552" i="42"/>
  <c r="H552" i="42" s="1"/>
  <c r="G553" i="42"/>
  <c r="G554" i="42"/>
  <c r="G555" i="42"/>
  <c r="G556" i="42"/>
  <c r="H556" i="42" s="1"/>
  <c r="G557" i="42"/>
  <c r="G558" i="42"/>
  <c r="G559" i="42"/>
  <c r="G560" i="42"/>
  <c r="H560" i="42" s="1"/>
  <c r="G561" i="42"/>
  <c r="G562" i="42"/>
  <c r="G563" i="42"/>
  <c r="G564" i="42"/>
  <c r="H564" i="42" s="1"/>
  <c r="G565" i="42"/>
  <c r="G566" i="42"/>
  <c r="G567" i="42"/>
  <c r="G568" i="42"/>
  <c r="H568" i="42" s="1"/>
  <c r="G569" i="42"/>
  <c r="G570" i="42"/>
  <c r="G571" i="42"/>
  <c r="G572" i="42"/>
  <c r="H572" i="42" s="1"/>
  <c r="G573" i="42"/>
  <c r="G574" i="42"/>
  <c r="G575" i="42"/>
  <c r="G576" i="42"/>
  <c r="H576" i="42" s="1"/>
  <c r="G577" i="42"/>
  <c r="G578" i="42"/>
  <c r="G579" i="42"/>
  <c r="G580" i="42"/>
  <c r="H580" i="42" s="1"/>
  <c r="G581" i="42"/>
  <c r="G582" i="42"/>
  <c r="G583" i="42"/>
  <c r="G584" i="42"/>
  <c r="H584" i="42" s="1"/>
  <c r="G585" i="42"/>
  <c r="G586" i="42"/>
  <c r="G587" i="42"/>
  <c r="G588" i="42"/>
  <c r="H588" i="42" s="1"/>
  <c r="G589" i="42"/>
  <c r="G590" i="42"/>
  <c r="G591" i="42"/>
  <c r="G592" i="42"/>
  <c r="H592" i="42" s="1"/>
  <c r="G593" i="42"/>
  <c r="G594" i="42"/>
  <c r="G595" i="42"/>
  <c r="G596" i="42"/>
  <c r="H596" i="42" s="1"/>
  <c r="G597" i="42"/>
  <c r="G598" i="42"/>
  <c r="G599" i="42"/>
  <c r="G600" i="42"/>
  <c r="H600" i="42" s="1"/>
  <c r="G601" i="42"/>
  <c r="G602" i="42"/>
  <c r="G603" i="42"/>
  <c r="G604" i="42"/>
  <c r="H604" i="42" s="1"/>
  <c r="G605" i="42"/>
  <c r="G606" i="42"/>
  <c r="G607" i="42"/>
  <c r="G608" i="42"/>
  <c r="H608" i="42" s="1"/>
  <c r="G609" i="42"/>
  <c r="G610" i="42"/>
  <c r="G611" i="42"/>
  <c r="G612" i="42"/>
  <c r="H612" i="42" s="1"/>
  <c r="G613" i="42"/>
  <c r="G614" i="42"/>
  <c r="G615" i="42"/>
  <c r="G616" i="42"/>
  <c r="H616" i="42" s="1"/>
  <c r="G617" i="42"/>
  <c r="G618" i="42"/>
  <c r="G619" i="42"/>
  <c r="G620" i="42"/>
  <c r="H620" i="42" s="1"/>
  <c r="G621" i="42"/>
  <c r="G622" i="42"/>
  <c r="G623" i="42"/>
  <c r="G624" i="42"/>
  <c r="H624" i="42" s="1"/>
  <c r="G625" i="42"/>
  <c r="G626" i="42"/>
  <c r="G627" i="42"/>
  <c r="G628" i="42"/>
  <c r="H628" i="42" s="1"/>
  <c r="G629" i="42"/>
  <c r="G630" i="42"/>
  <c r="G631" i="42"/>
  <c r="G632" i="42"/>
  <c r="H632" i="42" s="1"/>
  <c r="G633" i="42"/>
  <c r="G634" i="42"/>
  <c r="G635" i="42"/>
  <c r="G636" i="42"/>
  <c r="H636" i="42" s="1"/>
  <c r="G637" i="42"/>
  <c r="G638" i="42"/>
  <c r="G639" i="42"/>
  <c r="G640" i="42"/>
  <c r="H640" i="42" s="1"/>
  <c r="G641" i="42"/>
  <c r="G642" i="42"/>
  <c r="G643" i="42"/>
  <c r="G644" i="42"/>
  <c r="H644" i="42" s="1"/>
  <c r="G645" i="42"/>
  <c r="G646" i="42"/>
  <c r="G647" i="42"/>
  <c r="G648" i="42"/>
  <c r="H648" i="42" s="1"/>
  <c r="G649" i="42"/>
  <c r="G650" i="42"/>
  <c r="G651" i="42"/>
  <c r="G652" i="42"/>
  <c r="H652" i="42" s="1"/>
  <c r="G653" i="42"/>
  <c r="G654" i="42"/>
  <c r="G655" i="42"/>
  <c r="G656" i="42"/>
  <c r="H656" i="42" s="1"/>
  <c r="G657" i="42"/>
  <c r="G658" i="42"/>
  <c r="G659" i="42"/>
  <c r="G660" i="42"/>
  <c r="H660" i="42" s="1"/>
  <c r="G661" i="42"/>
  <c r="G662" i="42"/>
  <c r="G663" i="42"/>
  <c r="G664" i="42"/>
  <c r="H664" i="42" s="1"/>
  <c r="G665" i="42"/>
  <c r="G666" i="42"/>
  <c r="G667" i="42"/>
  <c r="G668" i="42"/>
  <c r="H668" i="42" s="1"/>
  <c r="G669" i="42"/>
  <c r="G670" i="42"/>
  <c r="G671" i="42"/>
  <c r="G672" i="42"/>
  <c r="H672" i="42" s="1"/>
  <c r="G673" i="42"/>
  <c r="G674" i="42"/>
  <c r="G675" i="42"/>
  <c r="G676" i="42"/>
  <c r="H676" i="42" s="1"/>
  <c r="G677" i="42"/>
  <c r="G678" i="42"/>
  <c r="G679" i="42"/>
  <c r="G680" i="42"/>
  <c r="H680" i="42" s="1"/>
  <c r="G681" i="42"/>
  <c r="G682" i="42"/>
  <c r="G683" i="42"/>
  <c r="G684" i="42"/>
  <c r="H684" i="42" s="1"/>
  <c r="G685" i="42"/>
  <c r="G686" i="42"/>
  <c r="G687" i="42"/>
  <c r="G688" i="42"/>
  <c r="H688" i="42" s="1"/>
  <c r="G689" i="42"/>
  <c r="G690" i="42"/>
  <c r="G691" i="42"/>
  <c r="G692" i="42"/>
  <c r="H692" i="42" s="1"/>
  <c r="G693" i="42"/>
  <c r="G694" i="42"/>
  <c r="G695" i="42"/>
  <c r="G696" i="42"/>
  <c r="G697" i="42"/>
  <c r="G698" i="42"/>
  <c r="G699" i="42"/>
  <c r="G700" i="42"/>
  <c r="G701" i="42"/>
  <c r="G702" i="42"/>
  <c r="G703" i="42"/>
  <c r="G704" i="42"/>
  <c r="G705" i="42"/>
  <c r="G706" i="42"/>
  <c r="G707" i="42"/>
  <c r="G708" i="42"/>
  <c r="G709" i="42"/>
  <c r="G710" i="42"/>
  <c r="G711" i="42"/>
  <c r="G712" i="42"/>
  <c r="G713" i="42"/>
  <c r="G714" i="42"/>
  <c r="G715" i="42"/>
  <c r="G716" i="42"/>
  <c r="G717" i="42"/>
  <c r="G718" i="42"/>
  <c r="G719" i="42"/>
  <c r="G720" i="42"/>
  <c r="G721" i="42"/>
  <c r="G722" i="42"/>
  <c r="G723" i="42"/>
  <c r="G724" i="42"/>
  <c r="G725" i="42"/>
  <c r="G726" i="42"/>
  <c r="G727" i="42"/>
  <c r="G728" i="42"/>
  <c r="G729" i="42"/>
  <c r="G730" i="42"/>
  <c r="G731" i="42"/>
  <c r="G732" i="42"/>
  <c r="G733" i="42"/>
  <c r="G734" i="42"/>
  <c r="G735" i="42"/>
  <c r="G736" i="42"/>
  <c r="G737" i="42"/>
  <c r="G738" i="42"/>
  <c r="G739" i="42"/>
  <c r="G740" i="42"/>
  <c r="G741" i="42"/>
  <c r="G742" i="42"/>
  <c r="G743" i="42"/>
  <c r="G744" i="42"/>
  <c r="G745" i="42"/>
  <c r="G746" i="42"/>
  <c r="G747" i="42"/>
  <c r="G748" i="42"/>
  <c r="G749" i="42"/>
  <c r="G750" i="42"/>
  <c r="G751" i="42"/>
  <c r="G752" i="42"/>
  <c r="G753" i="42"/>
  <c r="G754" i="42"/>
  <c r="G755" i="42"/>
  <c r="G756" i="42"/>
  <c r="G757" i="42"/>
  <c r="G758" i="42"/>
  <c r="G759" i="42"/>
  <c r="G760" i="42"/>
  <c r="G761" i="42"/>
  <c r="G762" i="42"/>
  <c r="G763" i="42"/>
  <c r="G764" i="42"/>
  <c r="G765" i="42"/>
  <c r="G766" i="42"/>
  <c r="G767" i="42"/>
  <c r="G768" i="42"/>
  <c r="G769" i="42"/>
  <c r="G770" i="42"/>
  <c r="G771" i="42"/>
  <c r="G772" i="42"/>
  <c r="G773" i="42"/>
  <c r="G774" i="42"/>
  <c r="G775" i="42"/>
  <c r="G776" i="42"/>
  <c r="G777" i="42"/>
  <c r="G778" i="42"/>
  <c r="G779" i="42"/>
  <c r="G780" i="42"/>
  <c r="G781" i="42"/>
  <c r="G782" i="42"/>
  <c r="G783" i="42"/>
  <c r="G784" i="42"/>
  <c r="G785" i="42"/>
  <c r="G786" i="42"/>
  <c r="G787" i="42"/>
  <c r="G788" i="42"/>
  <c r="G789" i="42"/>
  <c r="G790" i="42"/>
  <c r="G791" i="42"/>
  <c r="G792" i="42"/>
  <c r="G793" i="42"/>
  <c r="G794" i="42"/>
  <c r="G795" i="42"/>
  <c r="G796" i="42"/>
  <c r="G797" i="42"/>
  <c r="G798" i="42"/>
  <c r="G799" i="42"/>
  <c r="G800" i="42"/>
  <c r="G801" i="42"/>
  <c r="G802" i="42"/>
  <c r="G803" i="42"/>
  <c r="G804" i="42"/>
  <c r="G805" i="42"/>
  <c r="G806" i="42"/>
  <c r="G807" i="42"/>
  <c r="G808" i="42"/>
  <c r="G809" i="42"/>
  <c r="G810" i="42"/>
  <c r="G811" i="42"/>
  <c r="G812" i="42"/>
  <c r="G813" i="42"/>
  <c r="G814" i="42"/>
  <c r="G815" i="42"/>
  <c r="G816" i="42"/>
  <c r="G817" i="42"/>
  <c r="G818" i="42"/>
  <c r="G819" i="42"/>
  <c r="G820" i="42"/>
  <c r="G821" i="42"/>
  <c r="G822" i="42"/>
  <c r="G823" i="42"/>
  <c r="G824" i="42"/>
  <c r="G825" i="42"/>
  <c r="G826" i="42"/>
  <c r="G827" i="42"/>
  <c r="G828" i="42"/>
  <c r="G829" i="42"/>
  <c r="G830" i="42"/>
  <c r="G831" i="42"/>
  <c r="G832" i="42"/>
  <c r="G833" i="42"/>
  <c r="G834" i="42"/>
  <c r="G835" i="42"/>
  <c r="G836" i="42"/>
  <c r="G837" i="42"/>
  <c r="G838" i="42"/>
  <c r="G839" i="42"/>
  <c r="G840" i="42"/>
  <c r="G841" i="42"/>
  <c r="G842" i="42"/>
  <c r="G843" i="42"/>
  <c r="G844" i="42"/>
  <c r="G845" i="42"/>
  <c r="G846" i="42"/>
  <c r="G847" i="42"/>
  <c r="G848" i="42"/>
  <c r="G849" i="42"/>
  <c r="G850" i="42"/>
  <c r="G851" i="42"/>
  <c r="G852" i="42"/>
  <c r="G853" i="42"/>
  <c r="G854" i="42"/>
  <c r="G855" i="42"/>
  <c r="G856" i="42"/>
  <c r="G857" i="42"/>
  <c r="G858" i="42"/>
  <c r="G859" i="42"/>
  <c r="G860" i="42"/>
  <c r="G861" i="42"/>
  <c r="G862" i="42"/>
  <c r="G863" i="42"/>
  <c r="G864" i="42"/>
  <c r="G865" i="42"/>
  <c r="G866" i="42"/>
  <c r="G867" i="42"/>
  <c r="G868" i="42"/>
  <c r="G869" i="42"/>
  <c r="G870" i="42"/>
  <c r="G871" i="42"/>
  <c r="G872" i="42"/>
  <c r="G873" i="42"/>
  <c r="G874" i="42"/>
  <c r="G875" i="42"/>
  <c r="G876" i="42"/>
  <c r="G877" i="42"/>
  <c r="G878" i="42"/>
  <c r="G879" i="42"/>
  <c r="G880" i="42"/>
  <c r="G881" i="42"/>
  <c r="G882" i="42"/>
  <c r="G883" i="42"/>
  <c r="G884" i="42"/>
  <c r="G885" i="42"/>
  <c r="G886" i="42"/>
  <c r="G887" i="42"/>
  <c r="G888" i="42"/>
  <c r="G889" i="42"/>
  <c r="G890" i="42"/>
  <c r="G891" i="42"/>
  <c r="G892" i="42"/>
  <c r="G893" i="42"/>
  <c r="G894" i="42"/>
  <c r="G895" i="42"/>
  <c r="G896" i="42"/>
  <c r="G897" i="42"/>
  <c r="G898" i="42"/>
  <c r="G899" i="42"/>
  <c r="G900" i="42"/>
  <c r="G901" i="42"/>
  <c r="G902" i="42"/>
  <c r="G903" i="42"/>
  <c r="G904" i="42"/>
  <c r="G905" i="42"/>
  <c r="G906" i="42"/>
  <c r="G907" i="42"/>
  <c r="G908" i="42"/>
  <c r="G909" i="42"/>
  <c r="G910" i="42"/>
  <c r="G911" i="42"/>
  <c r="G912" i="42"/>
  <c r="G913" i="42"/>
  <c r="G914" i="42"/>
  <c r="G915" i="42"/>
  <c r="G916" i="42"/>
  <c r="G917" i="42"/>
  <c r="G918" i="42"/>
  <c r="G919" i="42"/>
  <c r="G920" i="42"/>
  <c r="G921" i="42"/>
  <c r="G922" i="42"/>
  <c r="G923" i="42"/>
  <c r="G924" i="42"/>
  <c r="G925" i="42"/>
  <c r="G926" i="42"/>
  <c r="G927" i="42"/>
  <c r="G928" i="42"/>
  <c r="G929" i="42"/>
  <c r="G930" i="42"/>
  <c r="G931" i="42"/>
  <c r="G932" i="42"/>
  <c r="G933" i="42"/>
  <c r="G934" i="42"/>
  <c r="G935" i="42"/>
  <c r="G936" i="42"/>
  <c r="G937" i="42"/>
  <c r="G938" i="42"/>
  <c r="G939" i="42"/>
  <c r="G940" i="42"/>
  <c r="G941" i="42"/>
  <c r="G942" i="42"/>
  <c r="G943" i="42"/>
  <c r="G944" i="42"/>
  <c r="G945" i="42"/>
  <c r="G946" i="42"/>
  <c r="G947" i="42"/>
  <c r="G948" i="42"/>
  <c r="G949" i="42"/>
  <c r="G950" i="42"/>
  <c r="G951" i="42"/>
  <c r="G952" i="42"/>
  <c r="G953" i="42"/>
  <c r="G954" i="42"/>
  <c r="G955" i="42"/>
  <c r="G956" i="42"/>
  <c r="G957" i="42"/>
  <c r="G958" i="42"/>
  <c r="G959" i="42"/>
  <c r="G960" i="42"/>
  <c r="G961" i="42"/>
  <c r="G962" i="42"/>
  <c r="G963" i="42"/>
  <c r="G964" i="42"/>
  <c r="G965" i="42"/>
  <c r="G966" i="42"/>
  <c r="G967" i="42"/>
  <c r="G968" i="42"/>
  <c r="G969" i="42"/>
  <c r="G970" i="42"/>
  <c r="G971" i="42"/>
  <c r="G972" i="42"/>
  <c r="G973" i="42"/>
  <c r="G974" i="42"/>
  <c r="G975" i="42"/>
  <c r="G976" i="42"/>
  <c r="G977" i="42"/>
  <c r="G978" i="42"/>
  <c r="G979" i="42"/>
  <c r="G980" i="42"/>
  <c r="G981" i="42"/>
  <c r="G982" i="42"/>
  <c r="G983" i="42"/>
  <c r="G984" i="42"/>
  <c r="G985" i="42"/>
  <c r="G986" i="42"/>
  <c r="G987" i="42"/>
  <c r="G988" i="42"/>
  <c r="G989" i="42"/>
  <c r="G990" i="42"/>
  <c r="G991" i="42"/>
  <c r="G992" i="42"/>
  <c r="G993" i="42"/>
  <c r="G994" i="42"/>
  <c r="G995" i="42"/>
  <c r="G996" i="42"/>
  <c r="G997" i="42"/>
  <c r="G998" i="42"/>
  <c r="G999" i="42"/>
  <c r="G1000" i="42"/>
  <c r="G1001" i="42"/>
  <c r="G1002" i="42"/>
  <c r="G1003" i="42"/>
  <c r="G1004" i="42"/>
  <c r="G1005" i="42"/>
  <c r="G1006" i="42"/>
  <c r="G1007" i="42"/>
  <c r="G1008" i="42"/>
  <c r="G1009" i="42"/>
  <c r="G1010" i="42"/>
  <c r="G1011" i="42"/>
  <c r="G1012" i="42"/>
  <c r="G1013" i="42"/>
  <c r="G1014" i="42"/>
  <c r="G1015" i="42"/>
  <c r="G1016" i="42"/>
  <c r="G1017" i="42"/>
  <c r="G1018" i="42"/>
  <c r="G1019" i="42"/>
  <c r="G1020" i="42"/>
  <c r="G1021" i="42"/>
  <c r="G1022" i="42"/>
  <c r="G1023" i="42"/>
  <c r="G1024" i="42"/>
  <c r="G1025" i="42"/>
  <c r="G1026" i="42"/>
  <c r="G1027" i="42"/>
  <c r="G1028" i="42"/>
  <c r="G1029" i="42"/>
  <c r="G1030" i="42"/>
  <c r="G1031" i="42"/>
  <c r="G1032" i="42"/>
  <c r="G1033" i="42"/>
  <c r="G1034" i="42"/>
  <c r="G1035" i="42"/>
  <c r="G1036" i="42"/>
  <c r="G1037" i="42"/>
  <c r="G1038" i="42"/>
  <c r="G1039" i="42"/>
  <c r="G1040" i="42"/>
  <c r="G1041" i="42"/>
  <c r="G1042" i="42"/>
  <c r="G1043" i="42"/>
  <c r="G1044" i="42"/>
  <c r="G1045" i="42"/>
  <c r="G1046" i="42"/>
  <c r="G1047" i="42"/>
  <c r="G1048" i="42"/>
  <c r="G1049" i="42"/>
  <c r="G1050" i="42"/>
  <c r="G1051" i="42"/>
  <c r="G1052" i="42"/>
  <c r="G1053" i="42"/>
  <c r="G1054" i="42"/>
  <c r="G1055" i="42"/>
  <c r="G1056" i="42"/>
  <c r="G1057" i="42"/>
  <c r="G1058" i="42"/>
  <c r="G1059" i="42"/>
  <c r="G1060" i="42"/>
  <c r="G1061" i="42"/>
  <c r="G1062" i="42"/>
  <c r="G1063" i="42"/>
  <c r="G1064" i="42"/>
  <c r="G1065" i="42"/>
  <c r="G1066" i="42"/>
  <c r="G1067" i="42"/>
  <c r="G1068" i="42"/>
  <c r="G1069" i="42"/>
  <c r="G1070" i="42"/>
  <c r="G1071" i="42"/>
  <c r="G1072" i="42"/>
  <c r="G1073" i="42"/>
  <c r="G1074" i="42"/>
  <c r="G1075" i="42"/>
  <c r="G1076" i="42"/>
  <c r="G1077" i="42"/>
  <c r="G1078" i="42"/>
  <c r="G1079" i="42"/>
  <c r="G1080" i="42"/>
  <c r="G1081" i="42"/>
  <c r="G1082" i="42"/>
  <c r="G1083" i="42"/>
  <c r="G1084" i="42"/>
  <c r="G1085" i="42"/>
  <c r="G1086" i="42"/>
  <c r="G1087" i="42"/>
  <c r="G1088" i="42"/>
  <c r="G1089" i="42"/>
  <c r="G1090" i="42"/>
  <c r="G1091" i="42"/>
  <c r="G1092" i="42"/>
  <c r="G1093" i="42"/>
  <c r="G1094" i="42"/>
  <c r="G1095" i="42"/>
  <c r="G1096" i="42"/>
  <c r="G1097" i="42"/>
  <c r="G1098" i="42"/>
  <c r="G1099" i="42"/>
  <c r="G1100" i="42"/>
  <c r="G1101" i="42"/>
  <c r="G1102" i="42"/>
  <c r="G1103" i="42"/>
  <c r="G1104" i="42"/>
  <c r="G1105" i="42"/>
  <c r="G1106" i="42"/>
  <c r="G1107" i="42"/>
  <c r="G1108" i="42"/>
  <c r="G1109" i="42"/>
  <c r="G1110" i="42"/>
  <c r="G1111" i="42"/>
  <c r="G1112" i="42"/>
  <c r="G1113" i="42"/>
  <c r="G1114" i="42"/>
  <c r="G1115" i="42"/>
  <c r="G1116" i="42"/>
  <c r="G1117" i="42"/>
  <c r="G1118" i="42"/>
  <c r="G1119" i="42"/>
  <c r="G1120" i="42"/>
  <c r="G1121" i="42"/>
  <c r="G1122" i="42"/>
  <c r="G1123" i="42"/>
  <c r="G1124" i="42"/>
  <c r="G1125" i="42"/>
  <c r="G1126" i="42"/>
  <c r="G1127" i="42"/>
  <c r="G1128" i="42"/>
  <c r="G1129" i="42"/>
  <c r="G1130" i="42"/>
  <c r="G1131" i="42"/>
  <c r="G1132" i="42"/>
  <c r="G1133" i="42"/>
  <c r="G1134" i="42"/>
  <c r="G1135" i="42"/>
  <c r="G1136" i="42"/>
  <c r="G1137" i="42"/>
  <c r="G1138" i="42"/>
  <c r="G1139" i="42"/>
  <c r="G1140" i="42"/>
  <c r="G1141" i="42"/>
  <c r="G1142" i="42"/>
  <c r="G1143" i="42"/>
  <c r="G1144" i="42"/>
  <c r="G1145" i="42"/>
  <c r="G1146" i="42"/>
  <c r="G1147" i="42"/>
  <c r="G1148" i="42"/>
  <c r="G1149" i="42"/>
  <c r="G1150" i="42"/>
  <c r="G1151" i="42"/>
  <c r="G1152" i="42"/>
  <c r="G1153" i="42"/>
  <c r="G1154" i="42"/>
  <c r="G1155" i="42"/>
  <c r="G1156" i="42"/>
  <c r="G1157" i="42"/>
  <c r="G1158" i="42"/>
  <c r="G1159" i="42"/>
  <c r="G1160" i="42"/>
  <c r="G1161" i="42"/>
  <c r="G1162" i="42"/>
  <c r="G1163" i="42"/>
  <c r="G1164" i="42"/>
  <c r="G1165" i="42"/>
  <c r="G1166" i="42"/>
  <c r="G1167" i="42"/>
  <c r="G1168" i="42"/>
  <c r="G1169" i="42"/>
  <c r="G1170" i="42"/>
  <c r="G1171" i="42"/>
  <c r="G1172" i="42"/>
  <c r="G1173" i="42"/>
  <c r="G1174" i="42"/>
  <c r="G1175" i="42"/>
  <c r="G1176" i="42"/>
  <c r="G1177" i="42"/>
  <c r="G1178" i="42"/>
  <c r="G1179" i="42"/>
  <c r="G1180" i="42"/>
  <c r="G1181" i="42"/>
  <c r="G1182" i="42"/>
  <c r="G1183" i="42"/>
  <c r="G1184" i="42"/>
  <c r="G1185" i="42"/>
  <c r="G1186" i="42"/>
  <c r="G1187" i="42"/>
  <c r="G1188" i="42"/>
  <c r="G1189" i="42"/>
  <c r="G1190" i="42"/>
  <c r="G1191" i="42"/>
  <c r="G1192" i="42"/>
  <c r="G1193" i="42"/>
  <c r="G1194" i="42"/>
  <c r="G1195" i="42"/>
  <c r="G1196" i="42"/>
  <c r="G1197" i="42"/>
  <c r="G1198" i="42"/>
  <c r="G1199" i="42"/>
  <c r="G1200" i="42"/>
  <c r="G1201" i="42"/>
  <c r="G1202" i="42"/>
  <c r="G1203" i="42"/>
  <c r="G1204" i="42"/>
  <c r="G1205" i="42"/>
  <c r="G1206" i="42"/>
  <c r="G1207" i="42"/>
  <c r="G1208" i="42"/>
  <c r="G1209" i="42"/>
  <c r="G1210" i="42"/>
  <c r="G1211" i="42"/>
  <c r="G1212" i="42"/>
  <c r="G1213" i="42"/>
  <c r="G1214" i="42"/>
  <c r="G1215" i="42"/>
  <c r="G1216" i="42"/>
  <c r="G1217" i="42"/>
  <c r="G1218" i="42"/>
  <c r="G1219" i="42"/>
  <c r="G1220" i="42"/>
  <c r="G1221" i="42"/>
  <c r="G1222" i="42"/>
  <c r="G1223" i="42"/>
  <c r="G1224" i="42"/>
  <c r="G1225" i="42"/>
  <c r="G1226" i="42"/>
  <c r="G1227" i="42"/>
  <c r="G1228" i="42"/>
  <c r="G1229" i="42"/>
  <c r="G1230" i="42"/>
  <c r="G1231" i="42"/>
  <c r="G1232" i="42"/>
  <c r="G1233" i="42"/>
  <c r="G1234" i="42"/>
  <c r="G1235" i="42"/>
  <c r="G1236" i="42"/>
  <c r="G1237" i="42"/>
  <c r="G1238" i="42"/>
  <c r="G1239" i="42"/>
  <c r="G1240" i="42"/>
  <c r="G1241" i="42"/>
  <c r="G1242" i="42"/>
  <c r="G1243" i="42"/>
  <c r="G1244" i="42"/>
  <c r="G1245" i="42"/>
  <c r="G1246" i="42"/>
  <c r="G1247" i="42"/>
  <c r="G1248" i="42"/>
  <c r="G1249" i="42"/>
  <c r="G1250" i="42"/>
  <c r="G1251" i="42"/>
  <c r="G1252" i="42"/>
  <c r="G1253" i="42"/>
  <c r="G1254" i="42"/>
  <c r="G1255" i="42"/>
  <c r="G1256" i="42"/>
  <c r="G1257" i="42"/>
  <c r="G1258" i="42"/>
  <c r="G1259" i="42"/>
  <c r="G1260" i="42"/>
  <c r="G1261" i="42"/>
  <c r="G1262" i="42"/>
  <c r="G1263" i="42"/>
  <c r="G1264" i="42"/>
  <c r="G1265" i="42"/>
  <c r="G1266" i="42"/>
  <c r="G1267" i="42"/>
  <c r="G1268" i="42"/>
  <c r="G1269" i="42"/>
  <c r="G1270" i="42"/>
  <c r="G1271" i="42"/>
  <c r="G1272" i="42"/>
  <c r="G1273" i="42"/>
  <c r="G1274" i="42"/>
  <c r="G1275" i="42"/>
  <c r="G1276" i="42"/>
  <c r="G1277" i="42"/>
  <c r="G1278" i="42"/>
  <c r="G1279" i="42"/>
  <c r="G1280" i="42"/>
  <c r="G1281" i="42"/>
  <c r="G1282" i="42"/>
  <c r="G1283" i="42"/>
  <c r="G1284" i="42"/>
  <c r="G1285" i="42"/>
  <c r="G1286" i="42"/>
  <c r="G1287" i="42"/>
  <c r="G1288" i="42"/>
  <c r="G1289" i="42"/>
  <c r="G1290" i="42"/>
  <c r="G1291" i="42"/>
  <c r="G1292" i="42"/>
  <c r="G1293" i="42"/>
  <c r="G1294" i="42"/>
  <c r="G1295" i="42"/>
  <c r="G1296" i="42"/>
  <c r="G1297" i="42"/>
  <c r="G1298" i="42"/>
  <c r="G1299" i="42"/>
  <c r="G1300" i="42"/>
  <c r="G1301" i="42"/>
  <c r="G1302" i="42"/>
  <c r="G1303" i="42"/>
  <c r="G1304" i="42"/>
  <c r="G1305" i="42"/>
  <c r="G1306" i="42"/>
  <c r="G1307" i="42"/>
  <c r="G1308" i="42"/>
  <c r="G1309" i="42"/>
  <c r="G1310" i="42"/>
  <c r="G1311" i="42"/>
  <c r="G1312" i="42"/>
  <c r="G1313" i="42"/>
  <c r="G1314" i="42"/>
  <c r="G1315" i="42"/>
  <c r="G1316" i="42"/>
  <c r="G1317" i="42"/>
  <c r="G1318" i="42"/>
  <c r="G1319" i="42"/>
  <c r="G1320" i="42"/>
  <c r="G1321" i="42"/>
  <c r="G1322" i="42"/>
  <c r="G1323" i="42"/>
  <c r="G1324" i="42"/>
  <c r="G1325" i="42"/>
  <c r="G1326" i="42"/>
  <c r="G1327" i="42"/>
  <c r="G1328" i="42"/>
  <c r="G1329" i="42"/>
  <c r="G1330" i="42"/>
  <c r="G1331" i="42"/>
  <c r="G1332" i="42"/>
  <c r="G1333" i="42"/>
  <c r="G1334" i="42"/>
  <c r="G1335" i="42"/>
  <c r="G1336" i="42"/>
  <c r="G1337" i="42"/>
  <c r="G1338" i="42"/>
  <c r="G1339" i="42"/>
  <c r="G1340" i="42"/>
  <c r="G1341" i="42"/>
  <c r="G1342" i="42"/>
  <c r="G1343" i="42"/>
  <c r="G1344" i="42"/>
  <c r="G1345" i="42"/>
  <c r="G1346" i="42"/>
  <c r="G1347" i="42"/>
  <c r="G1348" i="42"/>
  <c r="G1349" i="42"/>
  <c r="G1350" i="42"/>
  <c r="G1351" i="42"/>
  <c r="G1352" i="42"/>
  <c r="G1353" i="42"/>
  <c r="G1354" i="42"/>
  <c r="G1355" i="42"/>
  <c r="G1356" i="42"/>
  <c r="G1357" i="42"/>
  <c r="G1358" i="42"/>
  <c r="G1359" i="42"/>
  <c r="G1360" i="42"/>
  <c r="G1361" i="42"/>
  <c r="G1362" i="42"/>
  <c r="G1363" i="42"/>
  <c r="G1364" i="42"/>
  <c r="G1365" i="42"/>
  <c r="G1366" i="42"/>
  <c r="G1367" i="42"/>
  <c r="G1368" i="42"/>
  <c r="G1369" i="42"/>
  <c r="G1370" i="42"/>
  <c r="G1371" i="42"/>
  <c r="G1372" i="42"/>
  <c r="G1373" i="42"/>
  <c r="G1374" i="42"/>
  <c r="G1375" i="42"/>
  <c r="G1376" i="42"/>
  <c r="G1377" i="42"/>
  <c r="G1378" i="42"/>
  <c r="G1379" i="42"/>
  <c r="G1380" i="42"/>
  <c r="G1381" i="42"/>
  <c r="G1382" i="42"/>
  <c r="G1383" i="42"/>
  <c r="G1384" i="42"/>
  <c r="G1385" i="42"/>
  <c r="G1386" i="42"/>
  <c r="G1387" i="42"/>
  <c r="G1388" i="42"/>
  <c r="G1389" i="42"/>
  <c r="G1390" i="42"/>
  <c r="G1391" i="42"/>
  <c r="G1392" i="42"/>
  <c r="G1393" i="42"/>
  <c r="G1394" i="42"/>
  <c r="G1395" i="42"/>
  <c r="G1396" i="42"/>
  <c r="G1397" i="42"/>
  <c r="G1398" i="42"/>
  <c r="G1399" i="42"/>
  <c r="G1400" i="42"/>
  <c r="G1401" i="42"/>
  <c r="G1402" i="42"/>
  <c r="G1403" i="42"/>
  <c r="G1404" i="42"/>
  <c r="G1405" i="42"/>
  <c r="G1406" i="42"/>
  <c r="G1407" i="42"/>
  <c r="G1408" i="42"/>
  <c r="G1409" i="42"/>
  <c r="G1410" i="42"/>
  <c r="G1411" i="42"/>
  <c r="G1412" i="42"/>
  <c r="G1413" i="42"/>
  <c r="G1414" i="42"/>
  <c r="G1415" i="42"/>
  <c r="G1416" i="42"/>
  <c r="G1417" i="42"/>
  <c r="G1418" i="42"/>
  <c r="G1419" i="42"/>
  <c r="G1420" i="42"/>
  <c r="G1421" i="42"/>
  <c r="G1422" i="42"/>
  <c r="G1423" i="42"/>
  <c r="G1424" i="42"/>
  <c r="G1425" i="42"/>
  <c r="G1426" i="42"/>
  <c r="G1427" i="42"/>
  <c r="G1428" i="42"/>
  <c r="G1429" i="42"/>
  <c r="G1430" i="42"/>
  <c r="G1431" i="42"/>
  <c r="G1432" i="42"/>
  <c r="G1433" i="42"/>
  <c r="G1434" i="42"/>
  <c r="G1435" i="42"/>
  <c r="G1436" i="42"/>
  <c r="G1437" i="42"/>
  <c r="G1438" i="42"/>
  <c r="G1439" i="42"/>
  <c r="G1440" i="42"/>
  <c r="G1441" i="42"/>
  <c r="G1442" i="42"/>
  <c r="G1443" i="42"/>
  <c r="G1444" i="42"/>
  <c r="G1445" i="42"/>
  <c r="G1446" i="42"/>
  <c r="G1447" i="42"/>
  <c r="G1448" i="42"/>
  <c r="G1449" i="42"/>
  <c r="G1450" i="42"/>
  <c r="G1451" i="42"/>
  <c r="G1452" i="42"/>
  <c r="G1453" i="42"/>
  <c r="G1454" i="42"/>
  <c r="G1455" i="42"/>
  <c r="G1456" i="42"/>
  <c r="G1457" i="42"/>
  <c r="G1458" i="42"/>
  <c r="G1459" i="42"/>
  <c r="G1460" i="42"/>
  <c r="G1461" i="42"/>
  <c r="G1462" i="42"/>
  <c r="G1463" i="42"/>
  <c r="G1464" i="42"/>
  <c r="G1465" i="42"/>
  <c r="G1466" i="42"/>
  <c r="G1467" i="42"/>
  <c r="G1468" i="42"/>
  <c r="G1469" i="42"/>
  <c r="G1470" i="42"/>
  <c r="G1471" i="42"/>
  <c r="G1472" i="42"/>
  <c r="G1473" i="42"/>
  <c r="G1474" i="42"/>
  <c r="G1475" i="42"/>
  <c r="G1476" i="42"/>
  <c r="G1477" i="42"/>
  <c r="G1478" i="42"/>
  <c r="G1479" i="42"/>
  <c r="G1480" i="42"/>
  <c r="G1481" i="42"/>
  <c r="G1482" i="42"/>
  <c r="G1483" i="42"/>
  <c r="G1484" i="42"/>
  <c r="G1485" i="42"/>
  <c r="G1486" i="42"/>
  <c r="G1487" i="42"/>
  <c r="G1488" i="42"/>
  <c r="G1489" i="42"/>
  <c r="G1490" i="42"/>
  <c r="G1491" i="42"/>
  <c r="G1492" i="42"/>
  <c r="G1493" i="42"/>
  <c r="G1494" i="42"/>
  <c r="G1495" i="42"/>
  <c r="G1496" i="42"/>
  <c r="G1497" i="42"/>
  <c r="G1498" i="42"/>
  <c r="G1499" i="42"/>
  <c r="G1500" i="42"/>
  <c r="G1501" i="42"/>
  <c r="G1502" i="42"/>
  <c r="G1503" i="42"/>
  <c r="G1504" i="42"/>
  <c r="G1505" i="42"/>
  <c r="G1506" i="42"/>
  <c r="G1507" i="42"/>
  <c r="G1508" i="42"/>
  <c r="G1509" i="42"/>
  <c r="G1510" i="42"/>
  <c r="G1511" i="42"/>
  <c r="G1512" i="42"/>
  <c r="G1513" i="42"/>
  <c r="G1514" i="42"/>
  <c r="G1515" i="42"/>
  <c r="G1516" i="42"/>
  <c r="G1517" i="42"/>
  <c r="G1518" i="42"/>
  <c r="G1519" i="42"/>
  <c r="G1520" i="42"/>
  <c r="G1521" i="42"/>
  <c r="G1522" i="42"/>
  <c r="G1523" i="42"/>
  <c r="G1524" i="42"/>
  <c r="G1525" i="42"/>
  <c r="G1526" i="42"/>
  <c r="G1527" i="42"/>
  <c r="G1528" i="42"/>
  <c r="G1529" i="42"/>
  <c r="G1530" i="42"/>
  <c r="G1531" i="42"/>
  <c r="G1532" i="42"/>
  <c r="G1533" i="42"/>
  <c r="G1534" i="42"/>
  <c r="G1535" i="42"/>
  <c r="G1536" i="42"/>
  <c r="G1537" i="42"/>
  <c r="G1538" i="42"/>
  <c r="G1539" i="42"/>
  <c r="G1540" i="42"/>
  <c r="G1541" i="42"/>
  <c r="G1542" i="42"/>
  <c r="G1543" i="42"/>
  <c r="G1544" i="42"/>
  <c r="G1545" i="42"/>
  <c r="G1546" i="42"/>
  <c r="G1547" i="42"/>
  <c r="G1548" i="42"/>
  <c r="G1549" i="42"/>
  <c r="G1550" i="42"/>
  <c r="G1551" i="42"/>
  <c r="G1552" i="42"/>
  <c r="G1553" i="42"/>
  <c r="G1554" i="42"/>
  <c r="G1555" i="42"/>
  <c r="G1556" i="42"/>
  <c r="G1557" i="42"/>
  <c r="G1558" i="42"/>
  <c r="G1559" i="42"/>
  <c r="G1560" i="42"/>
  <c r="G1561" i="42"/>
  <c r="G1562" i="42"/>
  <c r="G1563" i="42"/>
  <c r="G1564" i="42"/>
  <c r="G1565" i="42"/>
  <c r="G1566" i="42"/>
  <c r="G1567" i="42"/>
  <c r="G1568" i="42"/>
  <c r="G1569" i="42"/>
  <c r="G1570" i="42"/>
  <c r="G1571" i="42"/>
  <c r="G1572" i="42"/>
  <c r="G1573" i="42"/>
  <c r="G1574" i="42"/>
  <c r="G1575" i="42"/>
  <c r="G1576" i="42"/>
  <c r="G1577" i="42"/>
  <c r="G1578" i="42"/>
  <c r="G1579" i="42"/>
  <c r="G1580" i="42"/>
  <c r="G1581" i="42"/>
  <c r="G1582" i="42"/>
  <c r="G1583" i="42"/>
  <c r="G1584" i="42"/>
  <c r="G1585" i="42"/>
  <c r="G1586" i="42"/>
  <c r="G1587" i="42"/>
  <c r="G1588" i="42"/>
  <c r="G1589" i="42"/>
  <c r="G1590" i="42"/>
  <c r="G1591" i="42"/>
  <c r="G1592" i="42"/>
  <c r="G1593" i="42"/>
  <c r="G1594" i="42"/>
  <c r="G1595" i="42"/>
  <c r="G1596" i="42"/>
  <c r="G1597" i="42"/>
  <c r="G1598" i="42"/>
  <c r="G1599" i="42"/>
  <c r="G1600" i="42"/>
  <c r="G1601" i="42"/>
  <c r="G1602" i="42"/>
  <c r="G1603" i="42"/>
  <c r="G1604" i="42"/>
  <c r="G1605" i="42"/>
  <c r="G1606" i="42"/>
  <c r="G1607" i="42"/>
  <c r="G1608" i="42"/>
  <c r="G1609" i="42"/>
  <c r="G1610" i="42"/>
  <c r="G1611" i="42"/>
  <c r="G1612" i="42"/>
  <c r="G1613" i="42"/>
  <c r="G1614" i="42"/>
  <c r="G1615" i="42"/>
  <c r="G1616" i="42"/>
  <c r="G1617" i="42"/>
  <c r="G1618" i="42"/>
  <c r="G1619" i="42"/>
  <c r="G1620" i="42"/>
  <c r="G1621" i="42"/>
  <c r="G1622" i="42"/>
  <c r="G1623" i="42"/>
  <c r="G1624" i="42"/>
  <c r="G1625" i="42"/>
  <c r="G1626" i="42"/>
  <c r="G1627" i="42"/>
  <c r="G1628" i="42"/>
  <c r="G1629" i="42"/>
  <c r="G1630" i="42"/>
  <c r="G1631" i="42"/>
  <c r="G1632" i="42"/>
  <c r="G1633" i="42"/>
  <c r="G1634" i="42"/>
  <c r="G1635" i="42"/>
  <c r="G1636" i="42"/>
  <c r="G1637" i="42"/>
  <c r="G1638" i="42"/>
  <c r="G1639" i="42"/>
  <c r="G1640" i="42"/>
  <c r="G1641" i="42"/>
  <c r="G1642" i="42"/>
  <c r="G1643" i="42"/>
  <c r="G1644" i="42"/>
  <c r="G1645" i="42"/>
  <c r="G1646" i="42"/>
  <c r="G1647" i="42"/>
  <c r="G1648" i="42"/>
  <c r="G1649" i="42"/>
  <c r="G1650" i="42"/>
  <c r="G1651" i="42"/>
  <c r="G1652" i="42"/>
  <c r="G1653" i="42"/>
  <c r="G1654" i="42"/>
  <c r="G1655" i="42"/>
  <c r="G1656" i="42"/>
  <c r="G1657" i="42"/>
  <c r="G1658" i="42"/>
  <c r="G1659" i="42"/>
  <c r="G1660" i="42"/>
  <c r="G1661" i="42"/>
  <c r="G1662" i="42"/>
  <c r="G1663" i="42"/>
  <c r="G1664" i="42"/>
  <c r="G1665" i="42"/>
  <c r="G1666" i="42"/>
  <c r="G1667" i="42"/>
  <c r="G1668" i="42"/>
  <c r="G1669" i="42"/>
  <c r="G1670" i="42"/>
  <c r="G1671" i="42"/>
  <c r="G1672" i="42"/>
  <c r="G1673" i="42"/>
  <c r="G1674" i="42"/>
  <c r="G1675" i="42"/>
  <c r="G1676" i="42"/>
  <c r="G1677" i="42"/>
  <c r="G1678" i="42"/>
  <c r="G1679" i="42"/>
  <c r="G1680" i="42"/>
  <c r="G1681" i="42"/>
  <c r="G1682" i="42"/>
  <c r="G1683" i="42"/>
  <c r="G1684" i="42"/>
  <c r="G1685" i="42"/>
  <c r="G1686" i="42"/>
  <c r="G1687" i="42"/>
  <c r="G1688" i="42"/>
  <c r="G1689" i="42"/>
  <c r="G1690" i="42"/>
  <c r="G1691" i="42"/>
  <c r="G1692" i="42"/>
  <c r="G1693" i="42"/>
  <c r="G1694" i="42"/>
  <c r="G1695" i="42"/>
  <c r="G1696" i="42"/>
  <c r="G1697" i="42"/>
  <c r="G1698" i="42"/>
  <c r="G1699" i="42"/>
  <c r="G1700" i="42"/>
  <c r="G1701" i="42"/>
  <c r="G1702" i="42"/>
  <c r="G1703" i="42"/>
  <c r="G1704" i="42"/>
  <c r="G1705" i="42"/>
  <c r="G1706" i="42"/>
  <c r="G1707" i="42"/>
  <c r="G1708" i="42"/>
  <c r="G1709" i="42"/>
  <c r="G1710" i="42"/>
  <c r="G1711" i="42"/>
  <c r="G1712" i="42"/>
  <c r="G1713" i="42"/>
  <c r="G1714" i="42"/>
  <c r="G1715" i="42"/>
  <c r="G1716" i="42"/>
  <c r="G1717" i="42"/>
  <c r="G1718" i="42"/>
  <c r="G1719" i="42"/>
  <c r="G1720" i="42"/>
  <c r="G1721" i="42"/>
  <c r="G1722" i="42"/>
  <c r="G1723" i="42"/>
  <c r="G1724" i="42"/>
  <c r="G1725" i="42"/>
  <c r="G1726" i="42"/>
  <c r="G1727" i="42"/>
  <c r="G1728" i="42"/>
  <c r="G1729" i="42"/>
  <c r="G1730" i="42"/>
  <c r="G1731" i="42"/>
  <c r="G1732" i="42"/>
  <c r="G1733" i="42"/>
  <c r="G1734" i="42"/>
  <c r="G1735" i="42"/>
  <c r="G1736" i="42"/>
  <c r="G1737" i="42"/>
  <c r="G1738" i="42"/>
  <c r="G1739" i="42"/>
  <c r="G1740" i="42"/>
  <c r="G1741" i="42"/>
  <c r="G1742" i="42"/>
  <c r="G1743" i="42"/>
  <c r="G1744" i="42"/>
  <c r="G1745" i="42"/>
  <c r="G1746" i="42"/>
  <c r="G1747" i="42"/>
  <c r="G1748" i="42"/>
  <c r="G1749" i="42"/>
  <c r="G1750" i="42"/>
  <c r="G1751" i="42"/>
  <c r="G1752" i="42"/>
  <c r="G1753" i="42"/>
  <c r="G1754" i="42"/>
  <c r="G1755" i="42"/>
  <c r="G1756" i="42"/>
  <c r="G1757" i="42"/>
  <c r="G1758" i="42"/>
  <c r="G1759" i="42"/>
  <c r="G1760" i="42"/>
  <c r="G1761" i="42"/>
  <c r="G1762" i="42"/>
  <c r="G1763" i="42"/>
  <c r="G1764" i="42"/>
  <c r="G1765" i="42"/>
  <c r="G1766" i="42"/>
  <c r="G1767" i="42"/>
  <c r="G1768" i="42"/>
  <c r="G1769" i="42"/>
  <c r="G1770" i="42"/>
  <c r="G1771" i="42"/>
  <c r="G1772" i="42"/>
  <c r="G1773" i="42"/>
  <c r="G1774" i="42"/>
  <c r="G1775" i="42"/>
  <c r="G1776" i="42"/>
  <c r="G1777" i="42"/>
  <c r="G1778" i="42"/>
  <c r="G1779" i="42"/>
  <c r="G1780" i="42"/>
  <c r="G1781" i="42"/>
  <c r="G1782" i="42"/>
  <c r="G1783" i="42"/>
  <c r="G1784" i="42"/>
  <c r="G1785" i="42"/>
  <c r="G1786" i="42"/>
  <c r="G1787" i="42"/>
  <c r="G1788" i="42"/>
  <c r="G1789" i="42"/>
  <c r="G1790" i="42"/>
  <c r="G1791" i="42"/>
  <c r="G1792" i="42"/>
  <c r="G1793" i="42"/>
  <c r="G1794" i="42"/>
  <c r="G1795" i="42"/>
  <c r="G1796" i="42"/>
  <c r="G1797" i="42"/>
  <c r="G1798" i="42"/>
  <c r="G1799" i="42"/>
  <c r="G1800" i="42"/>
  <c r="G1801" i="42"/>
  <c r="G1802" i="42"/>
  <c r="G1803" i="42"/>
  <c r="G1804" i="42"/>
  <c r="G1805" i="42"/>
  <c r="G1806" i="42"/>
  <c r="G1807" i="42"/>
  <c r="G1808" i="42"/>
  <c r="G1809" i="42"/>
  <c r="G1810" i="42"/>
  <c r="G1811" i="42"/>
  <c r="G1812" i="42"/>
  <c r="G1813" i="42"/>
  <c r="G1814" i="42"/>
  <c r="G1815" i="42"/>
  <c r="G1816" i="42"/>
  <c r="G1817" i="42"/>
  <c r="G1818" i="42"/>
  <c r="G1819" i="42"/>
  <c r="G1820" i="42"/>
  <c r="G1821" i="42"/>
  <c r="G1822" i="42"/>
  <c r="G1823" i="42"/>
  <c r="G1824" i="42"/>
  <c r="G1825" i="42"/>
  <c r="G1826" i="42"/>
  <c r="G1827" i="42"/>
  <c r="G1828" i="42"/>
  <c r="G1829" i="42"/>
  <c r="G1830" i="42"/>
  <c r="G1831" i="42"/>
  <c r="G1832" i="42"/>
  <c r="G1833" i="42"/>
  <c r="G1834" i="42"/>
  <c r="G1835" i="42"/>
  <c r="G1836" i="42"/>
  <c r="G1837" i="42"/>
  <c r="G1838" i="42"/>
  <c r="G1839" i="42"/>
  <c r="G1840" i="42"/>
  <c r="G1841" i="42"/>
  <c r="G1842" i="42"/>
  <c r="G1843" i="42"/>
  <c r="G1844" i="42"/>
  <c r="G1845" i="42"/>
  <c r="G1846" i="42"/>
  <c r="G1847" i="42"/>
  <c r="G1848" i="42"/>
  <c r="G1849" i="42"/>
  <c r="G1850" i="42"/>
  <c r="G1851" i="42"/>
  <c r="G1852" i="42"/>
  <c r="G1853" i="42"/>
  <c r="G1854" i="42"/>
  <c r="G1855" i="42"/>
  <c r="G1856" i="42"/>
  <c r="G1857" i="42"/>
  <c r="G1858" i="42"/>
  <c r="G1859" i="42"/>
  <c r="G1860" i="42"/>
  <c r="G1861" i="42"/>
  <c r="G1862" i="42"/>
  <c r="G1863" i="42"/>
  <c r="G1864" i="42"/>
  <c r="G1865" i="42"/>
  <c r="G1866" i="42"/>
  <c r="G1867" i="42"/>
  <c r="G1868" i="42"/>
  <c r="G1869" i="42"/>
  <c r="G1870" i="42"/>
  <c r="G1871" i="42"/>
  <c r="G1872" i="42"/>
  <c r="G1873" i="42"/>
  <c r="G1874" i="42"/>
  <c r="G1875" i="42"/>
  <c r="G1876" i="42"/>
  <c r="G1877" i="42"/>
  <c r="G1878" i="42"/>
  <c r="G1879" i="42"/>
  <c r="G1880" i="42"/>
  <c r="G1881" i="42"/>
  <c r="G1882" i="42"/>
  <c r="G1883" i="42"/>
  <c r="G1884" i="42"/>
  <c r="G1885" i="42"/>
  <c r="G1886" i="42"/>
  <c r="G1887" i="42"/>
  <c r="G1888" i="42"/>
  <c r="G1889" i="42"/>
  <c r="G1890" i="42"/>
  <c r="G1891" i="42"/>
  <c r="G1892" i="42"/>
  <c r="G1893" i="42"/>
  <c r="G1894" i="42"/>
  <c r="G1895" i="42"/>
  <c r="G1896" i="42"/>
  <c r="G1897" i="42"/>
  <c r="G1898" i="42"/>
  <c r="G1899" i="42"/>
  <c r="G1900" i="42"/>
  <c r="G1901" i="42"/>
  <c r="G1902" i="42"/>
  <c r="G1903" i="42"/>
  <c r="G1904" i="42"/>
  <c r="G1905" i="42"/>
  <c r="G1906" i="42"/>
  <c r="G1907" i="42"/>
  <c r="G1908" i="42"/>
  <c r="G1909" i="42"/>
  <c r="G1910" i="42"/>
  <c r="G1911" i="42"/>
  <c r="G1912" i="42"/>
  <c r="G1913" i="42"/>
  <c r="G1914" i="42"/>
  <c r="G1915" i="42"/>
  <c r="G1916" i="42"/>
  <c r="G1917" i="42"/>
  <c r="G1918" i="42"/>
  <c r="G1919" i="42"/>
  <c r="G1920" i="42"/>
  <c r="G1921" i="42"/>
  <c r="G1922" i="42"/>
  <c r="G1923" i="42"/>
  <c r="G1924" i="42"/>
  <c r="G1925" i="42"/>
  <c r="G1926" i="42"/>
  <c r="G1927" i="42"/>
  <c r="G1928" i="42"/>
  <c r="G1929" i="42"/>
  <c r="G1930" i="42"/>
  <c r="G1931" i="42"/>
  <c r="G1932" i="42"/>
  <c r="G1933" i="42"/>
  <c r="G1934" i="42"/>
  <c r="G1935" i="42"/>
  <c r="G1936" i="42"/>
  <c r="G1937" i="42"/>
  <c r="G1938" i="42"/>
  <c r="G1939" i="42"/>
  <c r="G1940" i="42"/>
  <c r="G1941" i="42"/>
  <c r="G1942" i="42"/>
  <c r="G1943" i="42"/>
  <c r="G1944" i="42"/>
  <c r="G1945" i="42"/>
  <c r="G1946" i="42"/>
  <c r="G1947" i="42"/>
  <c r="G1948" i="42"/>
  <c r="G1949" i="42"/>
  <c r="G1950" i="42"/>
  <c r="G1951" i="42"/>
  <c r="G1952" i="42"/>
  <c r="G1953" i="42"/>
  <c r="G1954" i="42"/>
  <c r="G1955" i="42"/>
  <c r="G1956" i="42"/>
  <c r="G1957" i="42"/>
  <c r="G1958" i="42"/>
  <c r="G1959" i="42"/>
  <c r="G1960" i="42"/>
  <c r="G1961" i="42"/>
  <c r="G1962" i="42"/>
  <c r="G1963" i="42"/>
  <c r="G1964" i="42"/>
  <c r="G1965" i="42"/>
  <c r="G1966" i="42"/>
  <c r="G1967" i="42"/>
  <c r="G1968" i="42"/>
  <c r="G1969" i="42"/>
  <c r="G1970" i="42"/>
  <c r="G1971" i="42"/>
  <c r="G1972" i="42"/>
  <c r="G1973" i="42"/>
  <c r="G1974" i="42"/>
  <c r="G1975" i="42"/>
  <c r="G1976" i="42"/>
  <c r="G1977" i="42"/>
  <c r="G1978" i="42"/>
  <c r="G1979" i="42"/>
  <c r="G1980" i="42"/>
  <c r="G1981" i="42"/>
  <c r="G1982" i="42"/>
  <c r="G1983" i="42"/>
  <c r="G1984" i="42"/>
  <c r="G1985" i="42"/>
  <c r="G1986" i="42"/>
  <c r="G1987" i="42"/>
  <c r="G1988" i="42"/>
  <c r="G1989" i="42"/>
  <c r="G1990" i="42"/>
  <c r="G1991" i="42"/>
  <c r="G1992" i="42"/>
  <c r="G1993" i="42"/>
  <c r="G1994" i="42"/>
  <c r="G1995" i="42"/>
  <c r="G1996" i="42"/>
  <c r="G1997" i="42"/>
  <c r="G1998" i="42"/>
  <c r="G1999" i="42"/>
  <c r="G2000" i="42"/>
  <c r="G2001" i="42"/>
  <c r="G2002" i="42"/>
  <c r="G2003" i="42"/>
  <c r="G2004" i="42"/>
  <c r="G2005" i="42"/>
  <c r="G2006" i="42"/>
  <c r="G2007" i="42"/>
  <c r="G2008" i="42"/>
  <c r="G2009" i="42"/>
  <c r="G2010" i="42"/>
  <c r="G2011" i="42"/>
  <c r="G2012" i="42"/>
  <c r="G2013" i="42"/>
  <c r="G2014" i="42"/>
  <c r="G2015" i="42"/>
  <c r="G2016" i="42"/>
  <c r="G2017" i="42"/>
  <c r="G2018" i="42"/>
  <c r="G2019" i="42"/>
  <c r="G2020" i="42"/>
  <c r="G2021" i="42"/>
  <c r="G2022" i="42"/>
  <c r="G2023" i="42"/>
  <c r="G2024" i="42"/>
  <c r="G2025" i="42"/>
  <c r="G2026" i="42"/>
  <c r="G2027" i="42"/>
  <c r="G2028" i="42"/>
  <c r="G2029" i="42"/>
  <c r="G2030" i="42"/>
  <c r="G2031" i="42"/>
  <c r="G2032" i="42"/>
  <c r="G2033" i="42"/>
  <c r="G2034" i="42"/>
  <c r="G2035" i="42"/>
  <c r="G2036" i="42"/>
  <c r="G2037" i="42"/>
  <c r="G2038" i="42"/>
  <c r="G2039" i="42"/>
  <c r="G2040" i="42"/>
  <c r="G2041" i="42"/>
  <c r="G2042" i="42"/>
  <c r="G2043" i="42"/>
  <c r="G2044" i="42"/>
  <c r="G2045" i="42"/>
  <c r="G2046" i="42"/>
  <c r="G2047" i="42"/>
  <c r="G2048" i="42"/>
  <c r="G2049" i="42"/>
  <c r="G2050" i="42"/>
  <c r="G2051" i="42"/>
  <c r="G2052" i="42"/>
  <c r="G2053" i="42"/>
  <c r="G2054" i="42"/>
  <c r="G2055" i="42"/>
  <c r="G2056" i="42"/>
  <c r="G2057" i="42"/>
  <c r="G2058" i="42"/>
  <c r="G2059" i="42"/>
  <c r="G2060" i="42"/>
  <c r="G2061" i="42"/>
  <c r="G2062" i="42"/>
  <c r="G2063" i="42"/>
  <c r="G2064" i="42"/>
  <c r="G2065" i="42"/>
  <c r="G2066" i="42"/>
  <c r="G2067" i="42"/>
  <c r="G2068" i="42"/>
  <c r="G2069" i="42"/>
  <c r="G2070" i="42"/>
  <c r="G2071" i="42"/>
  <c r="G2072" i="42"/>
  <c r="G2073" i="42"/>
  <c r="G2074" i="42"/>
  <c r="G2075" i="42"/>
  <c r="G2076" i="42"/>
  <c r="G2077" i="42"/>
  <c r="G2078" i="42"/>
  <c r="G2079" i="42"/>
  <c r="G2080" i="42"/>
  <c r="G2081" i="42"/>
  <c r="G2082" i="42"/>
  <c r="G2083" i="42"/>
  <c r="G2084" i="42"/>
  <c r="G2085" i="42"/>
  <c r="G2086" i="42"/>
  <c r="G2087" i="42"/>
  <c r="G2088" i="42"/>
  <c r="G2089" i="42"/>
  <c r="G2090" i="42"/>
  <c r="G2091" i="42"/>
  <c r="G2092" i="42"/>
  <c r="G2093" i="42"/>
  <c r="G2094" i="42"/>
  <c r="G2095" i="42"/>
  <c r="G2096" i="42"/>
  <c r="G2097" i="42"/>
  <c r="G2098" i="42"/>
  <c r="G2099" i="42"/>
  <c r="G2100" i="42"/>
  <c r="G2101" i="42"/>
  <c r="G2102" i="42"/>
  <c r="G2103" i="42"/>
  <c r="G2104" i="42"/>
  <c r="G2105" i="42"/>
  <c r="G2106" i="42"/>
  <c r="G2107" i="42"/>
  <c r="G2108" i="42"/>
  <c r="G2109" i="42"/>
  <c r="G2110" i="42"/>
  <c r="G2111" i="42"/>
  <c r="G2112" i="42"/>
  <c r="G2113" i="42"/>
  <c r="G2114" i="42"/>
  <c r="G2115" i="42"/>
  <c r="G2116" i="42"/>
  <c r="G2117" i="42"/>
  <c r="G2118" i="42"/>
  <c r="G2119" i="42"/>
  <c r="G2120" i="42"/>
  <c r="G2121" i="42"/>
  <c r="G2122" i="42"/>
  <c r="G2123" i="42"/>
  <c r="G2124" i="42"/>
  <c r="G2125" i="42"/>
  <c r="G2126" i="42"/>
  <c r="G2127" i="42"/>
  <c r="G2128" i="42"/>
  <c r="G2129" i="42"/>
  <c r="G2130" i="42"/>
  <c r="G2131" i="42"/>
  <c r="G2132" i="42"/>
  <c r="G2133" i="42"/>
  <c r="G2134" i="42"/>
  <c r="G2135" i="42"/>
  <c r="G2136" i="42"/>
  <c r="G2137" i="42"/>
  <c r="G2138" i="42"/>
  <c r="G2139" i="42"/>
  <c r="G2140" i="42"/>
  <c r="G2141" i="42"/>
  <c r="G2142" i="42"/>
  <c r="G2143" i="42"/>
  <c r="G2144" i="42"/>
  <c r="G2145" i="42"/>
  <c r="G2146" i="42"/>
  <c r="G2147" i="42"/>
  <c r="G2148" i="42"/>
  <c r="G2149" i="42"/>
  <c r="G2150" i="42"/>
  <c r="G2151" i="42"/>
  <c r="G2152" i="42"/>
  <c r="G2153" i="42"/>
  <c r="G2154" i="42"/>
  <c r="G2155" i="42"/>
  <c r="G2156" i="42"/>
  <c r="G2157" i="42"/>
  <c r="G2158" i="42"/>
  <c r="G2159" i="42"/>
  <c r="G2160" i="42"/>
  <c r="G2161" i="42"/>
  <c r="G2162" i="42"/>
  <c r="G2163" i="42"/>
  <c r="G2164" i="42"/>
  <c r="G2165" i="42"/>
  <c r="G2166" i="42"/>
  <c r="G2167" i="42"/>
  <c r="G2168" i="42"/>
  <c r="G2169" i="42"/>
  <c r="G2170" i="42"/>
  <c r="G2171" i="42"/>
  <c r="G2172" i="42"/>
  <c r="G2173" i="42"/>
  <c r="G2174" i="42"/>
  <c r="G2175" i="42"/>
  <c r="G2176" i="42"/>
  <c r="G2177" i="42"/>
  <c r="G2178" i="42"/>
  <c r="G2179" i="42"/>
  <c r="G2180" i="42"/>
  <c r="G2181" i="42"/>
  <c r="G2182" i="42"/>
  <c r="G2183" i="42"/>
  <c r="G2184" i="42"/>
  <c r="G2185" i="42"/>
  <c r="G2186" i="42"/>
  <c r="G2187" i="42"/>
  <c r="G2188" i="42"/>
  <c r="G2189" i="42"/>
  <c r="G2190" i="42"/>
  <c r="G2191" i="42"/>
  <c r="G2192" i="42"/>
  <c r="G2193" i="42"/>
  <c r="G2194" i="42"/>
  <c r="G2195" i="42"/>
  <c r="G2196" i="42"/>
  <c r="G2197" i="42"/>
  <c r="G2198" i="42"/>
  <c r="G2199" i="42"/>
  <c r="G2200" i="42"/>
  <c r="G2201" i="42"/>
  <c r="G2202" i="42"/>
  <c r="G2203" i="42"/>
  <c r="G2204" i="42"/>
  <c r="G2205" i="42"/>
  <c r="G2206" i="42"/>
  <c r="G2207" i="42"/>
  <c r="G2208" i="42"/>
  <c r="G2209" i="42"/>
  <c r="G2210" i="42"/>
  <c r="G2211" i="42"/>
  <c r="G2212" i="42"/>
  <c r="G2213" i="42"/>
  <c r="G2214" i="42"/>
  <c r="G2215" i="42"/>
  <c r="G2216" i="42"/>
  <c r="G2217" i="42"/>
  <c r="G2218" i="42"/>
  <c r="G2219" i="42"/>
  <c r="G2220" i="42"/>
  <c r="G2221" i="42"/>
  <c r="G2222" i="42"/>
  <c r="G2223" i="42"/>
  <c r="G2224" i="42"/>
  <c r="G2225" i="42"/>
  <c r="G2226" i="42"/>
  <c r="G2227" i="42"/>
  <c r="G2228" i="42"/>
  <c r="G2229" i="42"/>
  <c r="G2230" i="42"/>
  <c r="G2231" i="42"/>
  <c r="G2232" i="42"/>
  <c r="G2233" i="42"/>
  <c r="G2234" i="42"/>
  <c r="G2235" i="42"/>
  <c r="G2236" i="42"/>
  <c r="G2237" i="42"/>
  <c r="G2238" i="42"/>
  <c r="G2239" i="42"/>
  <c r="G2240" i="42"/>
  <c r="G2241" i="42"/>
  <c r="G2242" i="42"/>
  <c r="G2243" i="42"/>
  <c r="G2244" i="42"/>
  <c r="G2245" i="42"/>
  <c r="G2246" i="42"/>
  <c r="G2247" i="42"/>
  <c r="G2248" i="42"/>
  <c r="G2249" i="42"/>
  <c r="G2250" i="42"/>
  <c r="G2251" i="42"/>
  <c r="G2252" i="42"/>
  <c r="G2253" i="42"/>
  <c r="G2254" i="42"/>
  <c r="G2255" i="42"/>
  <c r="G2256" i="42"/>
  <c r="G2257" i="42"/>
  <c r="G2258" i="42"/>
  <c r="G2259" i="42"/>
  <c r="G2260" i="42"/>
  <c r="G2261" i="42"/>
  <c r="G2262" i="42"/>
  <c r="G2263" i="42"/>
  <c r="G2264" i="42"/>
  <c r="G2265" i="42"/>
  <c r="G2266" i="42"/>
  <c r="G2267" i="42"/>
  <c r="G2268" i="42"/>
  <c r="G2269" i="42"/>
  <c r="G2270" i="42"/>
  <c r="G2271" i="42"/>
  <c r="G2272" i="42"/>
  <c r="G2273" i="42"/>
  <c r="G2274" i="42"/>
  <c r="G2275" i="42"/>
  <c r="G2276" i="42"/>
  <c r="G2277" i="42"/>
  <c r="G2278" i="42"/>
  <c r="G2279" i="42"/>
  <c r="G2280" i="42"/>
  <c r="G2281" i="42"/>
  <c r="G2282" i="42"/>
  <c r="G2283" i="42"/>
  <c r="G2284" i="42"/>
  <c r="G2285" i="42"/>
  <c r="G2286" i="42"/>
  <c r="G2287" i="42"/>
  <c r="G2288" i="42"/>
  <c r="G2289" i="42"/>
  <c r="G2290" i="42"/>
  <c r="G2291" i="42"/>
  <c r="G2292" i="42"/>
  <c r="G2293" i="42"/>
  <c r="G2294" i="42"/>
  <c r="G2295" i="42"/>
  <c r="G2296" i="42"/>
  <c r="G2297" i="42"/>
  <c r="G2298" i="42"/>
  <c r="G2299" i="42"/>
  <c r="G2300" i="42"/>
  <c r="G2301" i="42"/>
  <c r="G2302" i="42"/>
  <c r="G2303" i="42"/>
  <c r="G2304" i="42"/>
  <c r="G2305" i="42"/>
  <c r="G2306" i="42"/>
  <c r="G2307" i="42"/>
  <c r="G2308" i="42"/>
  <c r="G2309" i="42"/>
  <c r="G2310" i="42"/>
  <c r="G2311" i="42"/>
  <c r="G2312" i="42"/>
  <c r="G2313" i="42"/>
  <c r="G2314" i="42"/>
  <c r="G2315" i="42"/>
  <c r="G2316" i="42"/>
  <c r="G2317" i="42"/>
  <c r="G2318" i="42"/>
  <c r="G2319" i="42"/>
  <c r="G2320" i="42"/>
  <c r="G2321" i="42"/>
  <c r="G2322" i="42"/>
  <c r="G2323" i="42"/>
  <c r="G2324" i="42"/>
  <c r="G2325" i="42"/>
  <c r="G2326" i="42"/>
  <c r="G2327" i="42"/>
  <c r="G2328" i="42"/>
  <c r="G2329" i="42"/>
  <c r="G2330" i="42"/>
  <c r="G2331" i="42"/>
  <c r="G2332" i="42"/>
  <c r="G2333" i="42"/>
  <c r="G2334" i="42"/>
  <c r="G2335" i="42"/>
  <c r="G2336" i="42"/>
  <c r="G2337" i="42"/>
  <c r="G2338" i="42"/>
  <c r="G2339" i="42"/>
  <c r="G2340" i="42"/>
  <c r="G2341" i="42"/>
  <c r="G2342" i="42"/>
  <c r="G2343" i="42"/>
  <c r="G2344" i="42"/>
  <c r="G2345" i="42"/>
  <c r="G2346" i="42"/>
  <c r="G2347" i="42"/>
  <c r="G2348" i="42"/>
  <c r="G2349" i="42"/>
  <c r="G2350" i="42"/>
  <c r="G2351" i="42"/>
  <c r="G2352" i="42"/>
  <c r="G2353" i="42"/>
  <c r="G2354" i="42"/>
  <c r="G2355" i="42"/>
  <c r="G2356" i="42"/>
  <c r="G2357" i="42"/>
  <c r="G2358" i="42"/>
  <c r="G2359" i="42"/>
  <c r="G2360" i="42"/>
  <c r="G2361" i="42"/>
  <c r="G2362" i="42"/>
  <c r="G2363" i="42"/>
  <c r="G2364" i="42"/>
  <c r="G2365" i="42"/>
  <c r="G2366" i="42"/>
  <c r="G2367" i="42"/>
  <c r="G2368" i="42"/>
  <c r="G2369" i="42"/>
  <c r="G2370" i="42"/>
  <c r="G2371" i="42"/>
  <c r="G2372" i="42"/>
  <c r="G2373" i="42"/>
  <c r="G2374" i="42"/>
  <c r="G2375" i="42"/>
  <c r="G2376" i="42"/>
  <c r="G2377" i="42"/>
  <c r="G2378" i="42"/>
  <c r="G2379" i="42"/>
  <c r="G2380" i="42"/>
  <c r="G2381" i="42"/>
  <c r="G2382" i="42"/>
  <c r="G2383" i="42"/>
  <c r="G2384" i="42"/>
  <c r="G2385" i="42"/>
  <c r="G2386" i="42"/>
  <c r="G2387" i="42"/>
  <c r="G2388" i="42"/>
  <c r="G2389" i="42"/>
  <c r="G2390" i="42"/>
  <c r="G2391" i="42"/>
  <c r="G2392" i="42"/>
  <c r="G2393" i="42"/>
  <c r="G2394" i="42"/>
  <c r="G2395" i="42"/>
  <c r="G2396" i="42"/>
  <c r="G2397" i="42"/>
  <c r="G2398" i="42"/>
  <c r="G2399" i="42"/>
  <c r="G2400" i="42"/>
  <c r="G2401" i="42"/>
  <c r="G2402" i="42"/>
  <c r="G2403" i="42"/>
  <c r="G2404" i="42"/>
  <c r="G2405" i="42"/>
  <c r="G2406" i="42"/>
  <c r="G2407" i="42"/>
  <c r="G2408" i="42"/>
  <c r="G2409" i="42"/>
  <c r="G2410" i="42"/>
  <c r="G2411" i="42"/>
  <c r="G2412" i="42"/>
  <c r="G2413" i="42"/>
  <c r="G2414" i="42"/>
  <c r="G2415" i="42"/>
  <c r="G2416" i="42"/>
  <c r="G2417" i="42"/>
  <c r="G2418" i="42"/>
  <c r="G2419" i="42"/>
  <c r="G2420" i="42"/>
  <c r="G2421" i="42"/>
  <c r="G2422" i="42"/>
  <c r="G2423" i="42"/>
  <c r="G2424" i="42"/>
  <c r="G2425" i="42"/>
  <c r="G2426" i="42"/>
  <c r="G2427" i="42"/>
  <c r="G2428" i="42"/>
  <c r="G2429" i="42"/>
  <c r="G2430" i="42"/>
  <c r="G2431" i="42"/>
  <c r="G2432" i="42"/>
  <c r="G2433" i="42"/>
  <c r="G2434" i="42"/>
  <c r="G2435" i="42"/>
  <c r="G2436" i="42"/>
  <c r="G2437" i="42"/>
  <c r="G2438" i="42"/>
  <c r="G2439" i="42"/>
  <c r="G2440" i="42"/>
  <c r="G2441" i="42"/>
  <c r="G2442" i="42"/>
  <c r="G2443" i="42"/>
  <c r="G2444" i="42"/>
  <c r="G2445" i="42"/>
  <c r="G2446" i="42"/>
  <c r="G2447" i="42"/>
  <c r="G2448" i="42"/>
  <c r="G2449" i="42"/>
  <c r="G2450" i="42"/>
  <c r="G2451" i="42"/>
  <c r="G2452" i="42"/>
  <c r="G2453" i="42"/>
  <c r="G2454" i="42"/>
  <c r="G2455" i="42"/>
  <c r="G2456" i="42"/>
  <c r="G2457" i="42"/>
  <c r="G2458" i="42"/>
  <c r="G2459" i="42"/>
  <c r="G2460" i="42"/>
  <c r="G2461" i="42"/>
  <c r="G2462" i="42"/>
  <c r="G2463" i="42"/>
  <c r="G2464" i="42"/>
  <c r="G2465" i="42"/>
  <c r="G2466" i="42"/>
  <c r="G2467" i="42"/>
  <c r="G2468" i="42"/>
  <c r="G2469" i="42"/>
  <c r="G2470" i="42"/>
  <c r="G2471" i="42"/>
  <c r="G2472" i="42"/>
  <c r="G2473" i="42"/>
  <c r="G2474" i="42"/>
  <c r="G2475" i="42"/>
  <c r="G2476" i="42"/>
  <c r="G2477" i="42"/>
  <c r="G2478" i="42"/>
  <c r="G2479" i="42"/>
  <c r="G2480" i="42"/>
  <c r="G2481" i="42"/>
  <c r="G2482" i="42"/>
  <c r="G2483" i="42"/>
  <c r="G2484" i="42"/>
  <c r="G2485" i="42"/>
  <c r="G2486" i="42"/>
  <c r="G2487" i="42"/>
  <c r="G2488" i="42"/>
  <c r="G2489" i="42"/>
  <c r="G2490" i="42"/>
  <c r="G2491" i="42"/>
  <c r="G2492" i="42"/>
  <c r="G2493" i="42"/>
  <c r="G2494" i="42"/>
  <c r="G2495" i="42"/>
  <c r="G2496" i="42"/>
  <c r="G2497" i="42"/>
  <c r="G2498" i="42"/>
  <c r="G2499" i="42"/>
  <c r="G2500" i="42"/>
  <c r="G2501" i="42"/>
  <c r="G2502" i="42"/>
  <c r="G2503" i="42"/>
  <c r="G2504" i="42"/>
  <c r="G2505" i="42"/>
  <c r="G2506" i="42"/>
  <c r="G2507" i="42"/>
  <c r="G2508" i="42"/>
  <c r="G2509" i="42"/>
  <c r="G2510" i="42"/>
  <c r="G2511" i="42"/>
  <c r="G2512" i="42"/>
  <c r="G2513" i="42"/>
  <c r="G2514" i="42"/>
  <c r="G2515" i="42"/>
  <c r="G2516" i="42"/>
  <c r="G2517" i="42"/>
  <c r="G2518" i="42"/>
  <c r="G2519" i="42"/>
  <c r="G2520" i="42"/>
  <c r="G2521" i="42"/>
  <c r="G2522" i="42"/>
  <c r="G2523" i="42"/>
  <c r="G2524" i="42"/>
  <c r="G2525" i="42"/>
  <c r="G2526" i="42"/>
  <c r="G2527" i="42"/>
  <c r="G2528" i="42"/>
  <c r="G2529" i="42"/>
  <c r="G2530" i="42"/>
  <c r="G2531" i="42"/>
  <c r="G2532" i="42"/>
  <c r="G2533" i="42"/>
  <c r="G2534" i="42"/>
  <c r="G2535" i="42"/>
  <c r="G2536" i="42"/>
  <c r="G2537" i="42"/>
  <c r="G2538" i="42"/>
  <c r="G2539" i="42"/>
  <c r="G2540" i="42"/>
  <c r="G2541" i="42"/>
  <c r="G2542" i="42"/>
  <c r="G2543" i="42"/>
  <c r="G2544" i="42"/>
  <c r="G2545" i="42"/>
  <c r="G2546" i="42"/>
  <c r="G2547" i="42"/>
  <c r="G2548" i="42"/>
  <c r="G2549" i="42"/>
  <c r="G2550" i="42"/>
  <c r="G2551" i="42"/>
  <c r="G2552" i="42"/>
  <c r="G2553" i="42"/>
  <c r="G2554" i="42"/>
  <c r="G2555" i="42"/>
  <c r="G2556" i="42"/>
  <c r="G2557" i="42"/>
  <c r="G2558" i="42"/>
  <c r="G2559" i="42"/>
  <c r="G2560" i="42"/>
  <c r="G2561" i="42"/>
  <c r="G2562" i="42"/>
  <c r="G2563" i="42"/>
  <c r="G2564" i="42"/>
  <c r="G2565" i="42"/>
  <c r="G2566" i="42"/>
  <c r="G2567" i="42"/>
  <c r="G2568" i="42"/>
  <c r="G2569" i="42"/>
  <c r="G2570" i="42"/>
  <c r="G2571" i="42"/>
  <c r="G2572" i="42"/>
  <c r="G2573" i="42"/>
  <c r="G2574" i="42"/>
  <c r="G2575" i="42"/>
  <c r="G2576" i="42"/>
  <c r="G2577" i="42"/>
  <c r="G2578" i="42"/>
  <c r="G2579" i="42"/>
  <c r="G2580" i="42"/>
  <c r="G2581" i="42"/>
  <c r="G2582" i="42"/>
  <c r="G2583" i="42"/>
  <c r="G2584" i="42"/>
  <c r="G2585" i="42"/>
  <c r="G2586" i="42"/>
  <c r="G2587" i="42"/>
  <c r="G2588" i="42"/>
  <c r="G2589" i="42"/>
  <c r="G2590" i="42"/>
  <c r="G2591" i="42"/>
  <c r="G2592" i="42"/>
  <c r="G2593" i="42"/>
  <c r="G2594" i="42"/>
  <c r="G2595" i="42"/>
  <c r="G2596" i="42"/>
  <c r="G2597" i="42"/>
  <c r="G2598" i="42"/>
  <c r="G2599" i="42"/>
  <c r="G2600" i="42"/>
  <c r="G2601" i="42"/>
  <c r="G2602" i="42"/>
  <c r="G2603" i="42"/>
  <c r="G2604" i="42"/>
  <c r="G2605" i="42"/>
  <c r="G2606" i="42"/>
  <c r="G2607" i="42"/>
  <c r="G2608" i="42"/>
  <c r="G2609" i="42"/>
  <c r="G2610" i="42"/>
  <c r="G2611" i="42"/>
  <c r="G2612" i="42"/>
  <c r="G2613" i="42"/>
  <c r="G2614" i="42"/>
  <c r="G2615" i="42"/>
  <c r="G2616" i="42"/>
  <c r="G2617" i="42"/>
  <c r="G2618" i="42"/>
  <c r="G2619" i="42"/>
  <c r="G2620" i="42"/>
  <c r="G2621" i="42"/>
  <c r="G2622" i="42"/>
  <c r="G2623" i="42"/>
  <c r="G2624" i="42"/>
  <c r="G2625" i="42"/>
  <c r="G2626" i="42"/>
  <c r="G2627" i="42"/>
  <c r="G2628" i="42"/>
  <c r="G2629" i="42"/>
  <c r="G2630" i="42"/>
  <c r="G2631" i="42"/>
  <c r="G2632" i="42"/>
  <c r="G2633" i="42"/>
  <c r="G2634" i="42"/>
  <c r="G2635" i="42"/>
  <c r="G2636" i="42"/>
  <c r="G2637" i="42"/>
  <c r="G2638" i="42"/>
  <c r="G2639" i="42"/>
  <c r="G2640" i="42"/>
  <c r="G2641" i="42"/>
  <c r="G2642" i="42"/>
  <c r="G2643" i="42"/>
  <c r="G2644" i="42"/>
  <c r="G2645" i="42"/>
  <c r="G2646" i="42"/>
  <c r="G2647" i="42"/>
  <c r="G2648" i="42"/>
  <c r="G2649" i="42"/>
  <c r="G2650" i="42"/>
  <c r="G2651" i="42"/>
  <c r="G2652" i="42"/>
  <c r="G2653" i="42"/>
  <c r="G2654" i="42"/>
  <c r="G2655" i="42"/>
  <c r="G2656" i="42"/>
  <c r="G2657" i="42"/>
  <c r="G2658" i="42"/>
  <c r="G2659" i="42"/>
  <c r="G2660" i="42"/>
  <c r="G2661" i="42"/>
  <c r="G2662" i="42"/>
  <c r="G2663" i="42"/>
  <c r="G2664" i="42"/>
  <c r="G2665" i="42"/>
  <c r="G2666" i="42"/>
  <c r="G2667" i="42"/>
  <c r="G2668" i="42"/>
  <c r="G2669" i="42"/>
  <c r="G2670" i="42"/>
  <c r="G2671" i="42"/>
  <c r="G2672" i="42"/>
  <c r="G2673" i="42"/>
  <c r="G2674" i="42"/>
  <c r="G2675" i="42"/>
  <c r="G2676" i="42"/>
  <c r="G2677" i="42"/>
  <c r="G2678" i="42"/>
  <c r="G2679" i="42"/>
  <c r="G2680" i="42"/>
  <c r="G2681" i="42"/>
  <c r="G2682" i="42"/>
  <c r="G2683" i="42"/>
  <c r="G2684" i="42"/>
  <c r="G2685" i="42"/>
  <c r="G2686" i="42"/>
  <c r="G2687" i="42"/>
  <c r="G2688" i="42"/>
  <c r="G2689" i="42"/>
  <c r="G2690" i="42"/>
  <c r="G2691" i="42"/>
  <c r="G2692" i="42"/>
  <c r="G2693" i="42"/>
  <c r="G2694" i="42"/>
  <c r="G2695" i="42"/>
  <c r="G2696" i="42"/>
  <c r="G2697" i="42"/>
  <c r="G2698" i="42"/>
  <c r="G2699" i="42"/>
  <c r="G2700" i="42"/>
  <c r="G2701" i="42"/>
  <c r="G2702" i="42"/>
  <c r="G2703" i="42"/>
  <c r="G2704" i="42"/>
  <c r="G2705" i="42"/>
  <c r="G2706" i="42"/>
  <c r="G2707" i="42"/>
  <c r="G2708" i="42"/>
  <c r="G2709" i="42"/>
  <c r="G2710" i="42"/>
  <c r="G2711" i="42"/>
  <c r="G2712" i="42"/>
  <c r="G2713" i="42"/>
  <c r="G2714" i="42"/>
  <c r="G2715" i="42"/>
  <c r="G2716" i="42"/>
  <c r="G2717" i="42"/>
  <c r="G2718" i="42"/>
  <c r="G2719" i="42"/>
  <c r="G2720" i="42"/>
  <c r="G2721" i="42"/>
  <c r="G2722" i="42"/>
  <c r="G2723" i="42"/>
  <c r="G2724" i="42"/>
  <c r="G2725" i="42"/>
  <c r="G2726" i="42"/>
  <c r="G2727" i="42"/>
  <c r="G2728" i="42"/>
  <c r="G2729" i="42"/>
  <c r="G2730" i="42"/>
  <c r="G2731" i="42"/>
  <c r="G2732" i="42"/>
  <c r="G2733" i="42"/>
  <c r="G2734" i="42"/>
  <c r="G2735" i="42"/>
  <c r="G2736" i="42"/>
  <c r="G2737" i="42"/>
  <c r="G2738" i="42"/>
  <c r="G2739" i="42"/>
  <c r="G2740" i="42"/>
  <c r="G2741" i="42"/>
  <c r="G2742" i="42"/>
  <c r="G2743" i="42"/>
  <c r="G2744" i="42"/>
  <c r="G2745" i="42"/>
  <c r="G2746" i="42"/>
  <c r="G2747" i="42"/>
  <c r="G2748" i="42"/>
  <c r="G2749" i="42"/>
  <c r="G2750" i="42"/>
  <c r="G2751" i="42"/>
  <c r="G2752" i="42"/>
  <c r="G2753" i="42"/>
  <c r="G2754" i="42"/>
  <c r="G2755" i="42"/>
  <c r="G2756" i="42"/>
  <c r="G2757" i="42"/>
  <c r="G2758" i="42"/>
  <c r="G2759" i="42"/>
  <c r="G2760" i="42"/>
  <c r="G2761" i="42"/>
  <c r="G2762" i="42"/>
  <c r="G2763" i="42"/>
  <c r="G2764" i="42"/>
  <c r="G2765" i="42"/>
  <c r="G2766" i="42"/>
  <c r="G2767" i="42"/>
  <c r="G2768" i="42"/>
  <c r="G2769" i="42"/>
  <c r="G2770" i="42"/>
  <c r="G2771" i="42"/>
  <c r="G2772" i="42"/>
  <c r="G2773" i="42"/>
  <c r="G2774" i="42"/>
  <c r="G2775" i="42"/>
  <c r="G2776" i="42"/>
  <c r="G2777" i="42"/>
  <c r="G2778" i="42"/>
  <c r="G2779" i="42"/>
  <c r="G2780" i="42"/>
  <c r="G2781" i="42"/>
  <c r="G2782" i="42"/>
  <c r="G2783" i="42"/>
  <c r="G2784" i="42"/>
  <c r="G2785" i="42"/>
  <c r="G2786" i="42"/>
  <c r="G2787" i="42"/>
  <c r="G2788" i="42"/>
  <c r="G2789" i="42"/>
  <c r="G2790" i="42"/>
  <c r="G2791" i="42"/>
  <c r="G2792" i="42"/>
  <c r="G2793" i="42"/>
  <c r="G2794" i="42"/>
  <c r="G2795" i="42"/>
  <c r="G2796" i="42"/>
  <c r="G2797" i="42"/>
  <c r="G2798" i="42"/>
  <c r="G2799" i="42"/>
  <c r="G2800" i="42"/>
  <c r="G2801" i="42"/>
  <c r="G2802" i="42"/>
  <c r="G2803" i="42"/>
  <c r="G2804" i="42"/>
  <c r="G2805" i="42"/>
  <c r="G2806" i="42"/>
  <c r="G2807" i="42"/>
  <c r="G2808" i="42"/>
  <c r="G2809" i="42"/>
  <c r="G2810" i="42"/>
  <c r="G2811" i="42"/>
  <c r="G2812" i="42"/>
  <c r="G2813" i="42"/>
  <c r="G2814" i="42"/>
  <c r="G2815" i="42"/>
  <c r="G2816" i="42"/>
  <c r="G2817" i="42"/>
  <c r="G2818" i="42"/>
  <c r="G2819" i="42"/>
  <c r="G2820" i="42"/>
  <c r="G2821" i="42"/>
  <c r="G2822" i="42"/>
  <c r="G2823" i="42"/>
  <c r="G2824" i="42"/>
  <c r="G2825" i="42"/>
  <c r="G2826" i="42"/>
  <c r="G2827" i="42"/>
  <c r="G2828" i="42"/>
  <c r="G2829" i="42"/>
  <c r="G2830" i="42"/>
  <c r="G2831" i="42"/>
  <c r="G2832" i="42"/>
  <c r="G2833" i="42"/>
  <c r="G2834" i="42"/>
  <c r="G2835" i="42"/>
  <c r="G2836" i="42"/>
  <c r="G2837" i="42"/>
  <c r="G2838" i="42"/>
  <c r="G2839" i="42"/>
  <c r="G2840" i="42"/>
  <c r="G2841" i="42"/>
  <c r="G2842" i="42"/>
  <c r="G2843" i="42"/>
  <c r="G2844" i="42"/>
  <c r="G2845" i="42"/>
  <c r="G2846" i="42"/>
  <c r="G2847" i="42"/>
  <c r="G2848" i="42"/>
  <c r="G2849" i="42"/>
  <c r="G2850" i="42"/>
  <c r="G2851" i="42"/>
  <c r="G2852" i="42"/>
  <c r="G2853" i="42"/>
  <c r="G2854" i="42"/>
  <c r="G2855" i="42"/>
  <c r="G2856" i="42"/>
  <c r="G2857" i="42"/>
  <c r="G2858" i="42"/>
  <c r="G2859" i="42"/>
  <c r="G2860" i="42"/>
  <c r="G2861" i="42"/>
  <c r="G2862" i="42"/>
  <c r="G2863" i="42"/>
  <c r="G2864" i="42"/>
  <c r="G2865" i="42"/>
  <c r="G2866" i="42"/>
  <c r="G2867" i="42"/>
  <c r="G2868" i="42"/>
  <c r="G2869" i="42"/>
  <c r="G2870" i="42"/>
  <c r="G2871" i="42"/>
  <c r="G2872" i="42"/>
  <c r="G2873" i="42"/>
  <c r="G2874" i="42"/>
  <c r="G2875" i="42"/>
  <c r="G2876" i="42"/>
  <c r="G2877" i="42"/>
  <c r="G2878" i="42"/>
  <c r="G2879" i="42"/>
  <c r="G2880" i="42"/>
  <c r="G2881" i="42"/>
  <c r="G2882" i="42"/>
  <c r="G2883" i="42"/>
  <c r="G2884" i="42"/>
  <c r="G2885" i="42"/>
  <c r="G2886" i="42"/>
  <c r="G2887" i="42"/>
  <c r="G2888" i="42"/>
  <c r="G2889" i="42"/>
  <c r="G2890" i="42"/>
  <c r="G2891" i="42"/>
  <c r="G2892" i="42"/>
  <c r="G2893" i="42"/>
  <c r="G2894" i="42"/>
  <c r="G2895" i="42"/>
  <c r="G2896" i="42"/>
  <c r="G2897" i="42"/>
  <c r="G2898" i="42"/>
  <c r="G2899" i="42"/>
  <c r="G2900" i="42"/>
  <c r="G2901" i="42"/>
  <c r="G2902" i="42"/>
  <c r="G2903" i="42"/>
  <c r="G2904" i="42"/>
  <c r="G2905" i="42"/>
  <c r="G2906" i="42"/>
  <c r="G2907" i="42"/>
  <c r="G2908" i="42"/>
  <c r="G2909" i="42"/>
  <c r="G2910" i="42"/>
  <c r="G2911" i="42"/>
  <c r="G2912" i="42"/>
  <c r="G2913" i="42"/>
  <c r="G2914" i="42"/>
  <c r="G2915" i="42"/>
  <c r="G2916" i="42"/>
  <c r="G2917" i="42"/>
  <c r="G2918" i="42"/>
  <c r="G2919" i="42"/>
  <c r="G2920" i="42"/>
  <c r="G2921" i="42"/>
  <c r="G2922" i="42"/>
  <c r="G2923" i="42"/>
  <c r="G2924" i="42"/>
  <c r="G2925" i="42"/>
  <c r="G2926" i="42"/>
  <c r="G2927" i="42"/>
  <c r="G2928" i="42"/>
  <c r="G2929" i="42"/>
  <c r="G2930" i="42"/>
  <c r="G2931" i="42"/>
  <c r="G2932" i="42"/>
  <c r="G2933" i="42"/>
  <c r="G2934" i="42"/>
  <c r="G2935" i="42"/>
  <c r="G2936" i="42"/>
  <c r="G2937" i="42"/>
  <c r="G2938" i="42"/>
  <c r="G2939" i="42"/>
  <c r="G2940" i="42"/>
  <c r="G2941" i="42"/>
  <c r="G2942" i="42"/>
  <c r="G2943" i="42"/>
  <c r="G2944" i="42"/>
  <c r="G2945" i="42"/>
  <c r="G2946" i="42"/>
  <c r="G2947" i="42"/>
  <c r="G2948" i="42"/>
  <c r="G2949" i="42"/>
  <c r="G2950" i="42"/>
  <c r="G2951" i="42"/>
  <c r="G2952" i="42"/>
  <c r="G2953" i="42"/>
  <c r="G2954" i="42"/>
  <c r="G2955" i="42"/>
  <c r="G2956" i="42"/>
  <c r="G2957" i="42"/>
  <c r="G2958" i="42"/>
  <c r="G2959" i="42"/>
  <c r="G2960" i="42"/>
  <c r="G2961" i="42"/>
  <c r="G2962" i="42"/>
  <c r="G2963" i="42"/>
  <c r="G2964" i="42"/>
  <c r="G2965" i="42"/>
  <c r="G2966" i="42"/>
  <c r="G2967" i="42"/>
  <c r="G2968" i="42"/>
  <c r="G2969" i="42"/>
  <c r="G2970" i="42"/>
  <c r="G2971" i="42"/>
  <c r="G2972" i="42"/>
  <c r="G2973" i="42"/>
  <c r="G2974" i="42"/>
  <c r="G2975" i="42"/>
  <c r="G2976" i="42"/>
  <c r="G2977" i="42"/>
  <c r="G2978" i="42"/>
  <c r="G2979" i="42"/>
  <c r="G2980" i="42"/>
  <c r="G2981" i="42"/>
  <c r="G2982" i="42"/>
  <c r="G2983" i="42"/>
  <c r="G2984" i="42"/>
  <c r="G2985" i="42"/>
  <c r="G2986" i="42"/>
  <c r="G2987" i="42"/>
  <c r="G2988" i="42"/>
  <c r="G2989" i="42"/>
  <c r="G2990" i="42"/>
  <c r="G2991" i="42"/>
  <c r="G2992" i="42"/>
  <c r="G2993" i="42"/>
  <c r="G2994" i="42"/>
  <c r="G2995" i="42"/>
  <c r="G2996" i="42"/>
  <c r="G2997" i="42"/>
  <c r="G2998" i="42"/>
  <c r="G2999" i="42"/>
  <c r="G3000" i="42"/>
  <c r="G3001" i="42"/>
  <c r="G3002" i="42"/>
  <c r="G3003" i="42"/>
  <c r="G3004" i="42"/>
  <c r="G3005" i="42"/>
  <c r="G3006" i="42"/>
  <c r="G3007" i="42"/>
  <c r="G3008" i="42"/>
  <c r="G3009" i="42"/>
  <c r="G3010" i="42"/>
  <c r="G3011" i="42"/>
  <c r="G3012" i="42"/>
  <c r="G3013" i="42"/>
  <c r="G3014" i="42"/>
  <c r="G3015" i="42"/>
  <c r="G3016" i="42"/>
  <c r="G3017" i="42"/>
  <c r="G3018" i="42"/>
  <c r="G3019" i="42"/>
  <c r="G3020" i="42"/>
  <c r="G3021" i="42"/>
  <c r="G3022" i="42"/>
  <c r="G3023" i="42"/>
  <c r="G3024" i="42"/>
  <c r="G3025" i="42"/>
  <c r="G3026" i="42"/>
  <c r="G3027" i="42"/>
  <c r="G3028" i="42"/>
  <c r="G3029" i="42"/>
  <c r="G3030" i="42"/>
  <c r="G3031" i="42"/>
  <c r="G3032" i="42"/>
  <c r="G3033" i="42"/>
  <c r="G3034" i="42"/>
  <c r="G3035" i="42"/>
  <c r="G3036" i="42"/>
  <c r="G3037" i="42"/>
  <c r="G3038" i="42"/>
  <c r="G3039" i="42"/>
  <c r="G3040" i="42"/>
  <c r="G3041" i="42"/>
  <c r="G3042" i="42"/>
  <c r="G3043" i="42"/>
  <c r="G3044" i="42"/>
  <c r="G3045" i="42"/>
  <c r="G3046" i="42"/>
  <c r="G3047" i="42"/>
  <c r="G3048" i="42"/>
  <c r="G3049" i="42"/>
  <c r="G3050" i="42"/>
  <c r="G3051" i="42"/>
  <c r="G3052" i="42"/>
  <c r="G3053" i="42"/>
  <c r="G3054" i="42"/>
  <c r="G3055" i="42"/>
  <c r="G3056" i="42"/>
  <c r="G3057" i="42"/>
  <c r="G3058" i="42"/>
  <c r="G3059" i="42"/>
  <c r="G3060" i="42"/>
  <c r="G3061" i="42"/>
  <c r="G3062" i="42"/>
  <c r="G3063" i="42"/>
  <c r="G3064" i="42"/>
  <c r="G3065" i="42"/>
  <c r="G3066" i="42"/>
  <c r="G3067" i="42"/>
  <c r="G3068" i="42"/>
  <c r="G3069" i="42"/>
  <c r="G3070" i="42"/>
  <c r="G3071" i="42"/>
  <c r="G3072" i="42"/>
  <c r="G3073" i="42"/>
  <c r="G3074" i="42"/>
  <c r="G3075" i="42"/>
  <c r="G3076" i="42"/>
  <c r="G3077" i="42"/>
  <c r="G3078" i="42"/>
  <c r="G3079" i="42"/>
  <c r="G3080" i="42"/>
  <c r="G3081" i="42"/>
  <c r="G3082" i="42"/>
  <c r="G3083" i="42"/>
  <c r="G3084" i="42"/>
  <c r="G3085" i="42"/>
  <c r="G3086" i="42"/>
  <c r="G3087" i="42"/>
  <c r="G3088" i="42"/>
  <c r="G3089" i="42"/>
  <c r="G3090" i="42"/>
  <c r="G3091" i="42"/>
  <c r="G3092" i="42"/>
  <c r="G3093" i="42"/>
  <c r="G3094" i="42"/>
  <c r="G3095" i="42"/>
  <c r="G3096" i="42"/>
  <c r="G3097" i="42"/>
  <c r="G3098" i="42"/>
  <c r="G3099" i="42"/>
  <c r="G3100" i="42"/>
  <c r="G3101" i="42"/>
  <c r="G3102" i="42"/>
  <c r="G3103" i="42"/>
  <c r="G3104" i="42"/>
  <c r="G3105" i="42"/>
  <c r="G3106" i="42"/>
  <c r="G3107" i="42"/>
  <c r="G3108" i="42"/>
  <c r="G3109" i="42"/>
  <c r="G3110" i="42"/>
  <c r="G3111" i="42"/>
  <c r="G3112" i="42"/>
  <c r="G3113" i="42"/>
  <c r="G3114" i="42"/>
  <c r="G3115" i="42"/>
  <c r="G3116" i="42"/>
  <c r="G3117" i="42"/>
  <c r="G3118" i="42"/>
  <c r="G3119" i="42"/>
  <c r="G3120" i="42"/>
  <c r="G3121" i="42"/>
  <c r="G3122" i="42"/>
  <c r="G3123" i="42"/>
  <c r="G3124" i="42"/>
  <c r="G3125" i="42"/>
  <c r="G3126" i="42"/>
  <c r="G3127" i="42"/>
  <c r="G3128" i="42"/>
  <c r="G3129" i="42"/>
  <c r="G3130" i="42"/>
  <c r="G3131" i="42"/>
  <c r="G3132" i="42"/>
  <c r="G3133" i="42"/>
  <c r="G3134" i="42"/>
  <c r="G3135" i="42"/>
  <c r="G3136" i="42"/>
  <c r="G3137" i="42"/>
  <c r="G3138" i="42"/>
  <c r="G3139" i="42"/>
  <c r="G3140" i="42"/>
  <c r="G3141" i="42"/>
  <c r="G3142" i="42"/>
  <c r="G3143" i="42"/>
  <c r="G3144" i="42"/>
  <c r="G3145" i="42"/>
  <c r="G3146" i="42"/>
  <c r="G3147" i="42"/>
  <c r="G3148" i="42"/>
  <c r="G3149" i="42"/>
  <c r="G3150" i="42"/>
  <c r="G3151" i="42"/>
  <c r="G3152" i="42"/>
  <c r="G3153" i="42"/>
  <c r="G3154" i="42"/>
  <c r="G3155" i="42"/>
  <c r="G3156" i="42"/>
  <c r="G3157" i="42"/>
  <c r="G3158" i="42"/>
  <c r="G3159" i="42"/>
  <c r="G3160" i="42"/>
  <c r="G3161" i="42"/>
  <c r="G3162" i="42"/>
  <c r="G3163" i="42"/>
  <c r="G3164" i="42"/>
  <c r="G3165" i="42"/>
  <c r="G3166" i="42"/>
  <c r="G3167" i="42"/>
  <c r="G3168" i="42"/>
  <c r="G3169" i="42"/>
  <c r="G3170" i="42"/>
  <c r="G3171" i="42"/>
  <c r="G3172" i="42"/>
  <c r="G3173" i="42"/>
  <c r="G3174" i="42"/>
  <c r="G3175" i="42"/>
  <c r="G3176" i="42"/>
  <c r="G3177" i="42"/>
  <c r="G3178" i="42"/>
  <c r="G3179" i="42"/>
  <c r="G3180" i="42"/>
  <c r="G3181" i="42"/>
  <c r="G3182" i="42"/>
  <c r="G3183" i="42"/>
  <c r="G3184" i="42"/>
  <c r="G3185" i="42"/>
  <c r="G3186" i="42"/>
  <c r="G3187" i="42"/>
  <c r="G3188" i="42"/>
  <c r="G3189" i="42"/>
  <c r="G3190" i="42"/>
  <c r="G3191" i="42"/>
  <c r="G3192" i="42"/>
  <c r="G3193" i="42"/>
  <c r="G3194" i="42"/>
  <c r="G3195" i="42"/>
  <c r="G3196" i="42"/>
  <c r="G3197" i="42"/>
  <c r="G3198" i="42"/>
  <c r="G3199" i="42"/>
  <c r="G3200" i="42"/>
  <c r="G3201" i="42"/>
  <c r="G3202" i="42"/>
  <c r="G3203" i="42"/>
  <c r="G3204" i="42"/>
  <c r="G3205" i="42"/>
  <c r="G3206" i="42"/>
  <c r="G3207" i="42"/>
  <c r="G3208" i="42"/>
  <c r="G3209" i="42"/>
  <c r="G3210" i="42"/>
  <c r="G3211" i="42"/>
  <c r="G3212" i="42"/>
  <c r="G3213" i="42"/>
  <c r="G3214" i="42"/>
  <c r="G3215" i="42"/>
  <c r="G3216" i="42"/>
  <c r="G3217" i="42"/>
  <c r="G3218" i="42"/>
  <c r="G3219" i="42"/>
  <c r="G3220" i="42"/>
  <c r="G3221" i="42"/>
  <c r="G3222" i="42"/>
  <c r="G3223" i="42"/>
  <c r="G3224" i="42"/>
  <c r="G3225" i="42"/>
  <c r="G3226" i="42"/>
  <c r="G3227" i="42"/>
  <c r="G3228" i="42"/>
  <c r="G3229" i="42"/>
  <c r="G3230" i="42"/>
  <c r="G3231" i="42"/>
  <c r="G3232" i="42"/>
  <c r="G3233" i="42"/>
  <c r="G3234" i="42"/>
  <c r="G3235" i="42"/>
  <c r="G3236" i="42"/>
  <c r="G3237" i="42"/>
  <c r="G3238" i="42"/>
  <c r="G3239" i="42"/>
  <c r="G3240" i="42"/>
  <c r="G3241" i="42"/>
  <c r="G3242" i="42"/>
  <c r="G3243" i="42"/>
  <c r="G3244" i="42"/>
  <c r="G3245" i="42"/>
  <c r="G3246" i="42"/>
  <c r="G3247" i="42"/>
  <c r="G3248" i="42"/>
  <c r="G3249" i="42"/>
  <c r="G3250" i="42"/>
  <c r="G3251" i="42"/>
  <c r="G3252" i="42"/>
  <c r="G3253" i="42"/>
  <c r="G3254" i="42"/>
  <c r="G3255" i="42"/>
  <c r="G3256" i="42"/>
  <c r="G3257" i="42"/>
  <c r="G3258" i="42"/>
  <c r="G3259" i="42"/>
  <c r="G3260" i="42"/>
  <c r="G3261" i="42"/>
  <c r="G3262" i="42"/>
  <c r="G3263" i="42"/>
  <c r="G3264" i="42"/>
  <c r="G3265" i="42"/>
  <c r="G3266" i="42"/>
  <c r="G3267" i="42"/>
  <c r="G3268" i="42"/>
  <c r="G3269" i="42"/>
  <c r="G3270" i="42"/>
  <c r="G3271" i="42"/>
  <c r="G3272" i="42"/>
  <c r="G3273" i="42"/>
  <c r="G3274" i="42"/>
  <c r="G3275" i="42"/>
  <c r="G3276" i="42"/>
  <c r="G3277" i="42"/>
  <c r="G3278" i="42"/>
  <c r="G3279" i="42"/>
  <c r="G3280" i="42"/>
  <c r="G3281" i="42"/>
  <c r="G3282" i="42"/>
  <c r="G3283" i="42"/>
  <c r="G3284" i="42"/>
  <c r="G3285" i="42"/>
  <c r="G3286" i="42"/>
  <c r="G3287" i="42"/>
  <c r="G3288" i="42"/>
  <c r="G3289" i="42"/>
  <c r="G3290" i="42"/>
  <c r="G3291" i="42"/>
  <c r="G3292" i="42"/>
  <c r="G3293" i="42"/>
  <c r="G3294" i="42"/>
  <c r="G3295" i="42"/>
  <c r="G3296" i="42"/>
  <c r="G3297" i="42"/>
  <c r="G3298" i="42"/>
  <c r="G3299" i="42"/>
  <c r="G3300" i="42"/>
  <c r="G3301" i="42"/>
  <c r="G3302" i="42"/>
  <c r="G3303" i="42"/>
  <c r="G3304" i="42"/>
  <c r="G3305" i="42"/>
  <c r="G3306" i="42"/>
  <c r="G3307" i="42"/>
  <c r="G3308" i="42"/>
  <c r="G3309" i="42"/>
  <c r="G3310" i="42"/>
  <c r="G3311" i="42"/>
  <c r="G3312" i="42"/>
  <c r="G3313" i="42"/>
  <c r="G3314" i="42"/>
  <c r="G3315" i="42"/>
  <c r="G3316" i="42"/>
  <c r="G3317" i="42"/>
  <c r="G3318" i="42"/>
  <c r="G3319" i="42"/>
  <c r="G3320" i="42"/>
  <c r="G3321" i="42"/>
  <c r="G3322" i="42"/>
  <c r="G3323" i="42"/>
  <c r="G3324" i="42"/>
  <c r="G3325" i="42"/>
  <c r="G3326" i="42"/>
  <c r="G3327" i="42"/>
  <c r="G3328" i="42"/>
  <c r="G3329" i="42"/>
  <c r="G3330" i="42"/>
  <c r="G3331" i="42"/>
  <c r="G3332" i="42"/>
  <c r="G3333" i="42"/>
  <c r="G3334" i="42"/>
  <c r="G3335" i="42"/>
  <c r="G3336" i="42"/>
  <c r="G3337" i="42"/>
  <c r="G3338" i="42"/>
  <c r="G3339" i="42"/>
  <c r="G3340" i="42"/>
  <c r="G3341" i="42"/>
  <c r="G3342" i="42"/>
  <c r="G3343" i="42"/>
  <c r="G3344" i="42"/>
  <c r="G3345" i="42"/>
  <c r="G3346" i="42"/>
  <c r="G3347" i="42"/>
  <c r="G3348" i="42"/>
  <c r="G3349" i="42"/>
  <c r="G3350" i="42"/>
  <c r="G3351" i="42"/>
  <c r="G3352" i="42"/>
  <c r="G3353" i="42"/>
  <c r="G3354" i="42"/>
  <c r="G3355" i="42"/>
  <c r="G3356" i="42"/>
  <c r="G3357" i="42"/>
  <c r="G3358" i="42"/>
  <c r="G3359" i="42"/>
  <c r="G3360" i="42"/>
  <c r="G3361" i="42"/>
  <c r="G3362" i="42"/>
  <c r="G3363" i="42"/>
  <c r="G3364" i="42"/>
  <c r="G3365" i="42"/>
  <c r="G3366" i="42"/>
  <c r="G3367" i="42"/>
  <c r="G3368" i="42"/>
  <c r="G3369" i="42"/>
  <c r="G3370" i="42"/>
  <c r="G3371" i="42"/>
  <c r="G3372" i="42"/>
  <c r="G3373" i="42"/>
  <c r="G3374" i="42"/>
  <c r="G3375" i="42"/>
  <c r="G3376" i="42"/>
  <c r="G3377" i="42"/>
  <c r="G3378" i="42"/>
  <c r="G3379" i="42"/>
  <c r="G3380" i="42"/>
  <c r="G3381" i="42"/>
  <c r="G3382" i="42"/>
  <c r="G3383" i="42"/>
  <c r="G3384" i="42"/>
  <c r="G3385" i="42"/>
  <c r="G3386" i="42"/>
  <c r="G3387" i="42"/>
  <c r="G3388" i="42"/>
  <c r="G3389" i="42"/>
  <c r="G3390" i="42"/>
  <c r="G3391" i="42"/>
  <c r="G3392" i="42"/>
  <c r="G3393" i="42"/>
  <c r="G3394" i="42"/>
  <c r="G3395" i="42"/>
  <c r="G3396" i="42"/>
  <c r="G3397" i="42"/>
  <c r="G3398" i="42"/>
  <c r="G3399" i="42"/>
  <c r="G3400" i="42"/>
  <c r="G3401" i="42"/>
  <c r="G3402" i="42"/>
  <c r="G3403" i="42"/>
  <c r="G3404" i="42"/>
  <c r="G3405" i="42"/>
  <c r="G3406" i="42"/>
  <c r="G3407" i="42"/>
  <c r="G3408" i="42"/>
  <c r="G3409" i="42"/>
  <c r="G3410" i="42"/>
  <c r="G3411" i="42"/>
  <c r="G3412" i="42"/>
  <c r="G3413" i="42"/>
  <c r="G3414" i="42"/>
  <c r="G3415" i="42"/>
  <c r="G3416" i="42"/>
  <c r="G3417" i="42"/>
  <c r="G3418" i="42"/>
  <c r="G3419" i="42"/>
  <c r="G3420" i="42"/>
  <c r="G3421" i="42"/>
  <c r="G3422" i="42"/>
  <c r="G3423" i="42"/>
  <c r="G3424" i="42"/>
  <c r="G3425" i="42"/>
  <c r="G3426" i="42"/>
  <c r="G3427" i="42"/>
  <c r="G3428" i="42"/>
  <c r="G3429" i="42"/>
  <c r="G3430" i="42"/>
  <c r="G3431" i="42"/>
  <c r="G3432" i="42"/>
  <c r="G3433" i="42"/>
  <c r="G3434" i="42"/>
  <c r="G3435" i="42"/>
  <c r="G3436" i="42"/>
  <c r="G3437" i="42"/>
  <c r="G3438" i="42"/>
  <c r="G3439" i="42"/>
  <c r="G3440" i="42"/>
  <c r="G3441" i="42"/>
  <c r="G3442" i="42"/>
  <c r="G3443" i="42"/>
  <c r="G3444" i="42"/>
  <c r="G3445" i="42"/>
  <c r="G3446" i="42"/>
  <c r="G3447" i="42"/>
  <c r="G3448" i="42"/>
  <c r="G3449" i="42"/>
  <c r="G3450" i="42"/>
  <c r="G3451" i="42"/>
  <c r="G3452" i="42"/>
  <c r="G3453" i="42"/>
  <c r="G3454" i="42"/>
  <c r="G3455" i="42"/>
  <c r="G3456" i="42"/>
  <c r="G3457" i="42"/>
  <c r="G3458" i="42"/>
  <c r="G3459" i="42"/>
  <c r="G3460" i="42"/>
  <c r="G3461" i="42"/>
  <c r="G3462" i="42"/>
  <c r="G3463" i="42"/>
  <c r="G3464" i="42"/>
  <c r="G3465" i="42"/>
  <c r="G3466" i="42"/>
  <c r="G3467" i="42"/>
  <c r="G3468" i="42"/>
  <c r="G3469" i="42"/>
  <c r="G3470" i="42"/>
  <c r="G3471" i="42"/>
  <c r="G3472" i="42"/>
  <c r="G3473" i="42"/>
  <c r="G3474" i="42"/>
  <c r="G3475" i="42"/>
  <c r="G3476" i="42"/>
  <c r="G3477" i="42"/>
  <c r="G3478" i="42"/>
  <c r="G3479" i="42"/>
  <c r="G3480" i="42"/>
  <c r="G3481" i="42"/>
  <c r="G3482" i="42"/>
  <c r="G3483" i="42"/>
  <c r="G3484" i="42"/>
  <c r="G3485" i="42"/>
  <c r="G3486" i="42"/>
  <c r="G3487" i="42"/>
  <c r="G3488" i="42"/>
  <c r="G3489" i="42"/>
  <c r="G3490" i="42"/>
  <c r="G3491" i="42"/>
  <c r="G3492" i="42"/>
  <c r="G3493" i="42"/>
  <c r="G3494" i="42"/>
  <c r="G3495" i="42"/>
  <c r="G3496" i="42"/>
  <c r="G3497" i="42"/>
  <c r="G3498" i="42"/>
  <c r="G3499" i="42"/>
  <c r="G3500" i="42"/>
  <c r="G3501" i="42"/>
  <c r="G3502" i="42"/>
  <c r="G3503" i="42"/>
  <c r="G3504" i="42"/>
  <c r="G3505" i="42"/>
  <c r="G3506" i="42"/>
  <c r="G3507" i="42"/>
  <c r="G3508" i="42"/>
  <c r="G3509" i="42"/>
  <c r="G3510" i="42"/>
  <c r="G3511" i="42"/>
  <c r="G3512" i="42"/>
  <c r="G3513" i="42"/>
  <c r="G3514" i="42"/>
  <c r="G3515" i="42"/>
  <c r="G3516" i="42"/>
  <c r="G3517" i="42"/>
  <c r="G3518" i="42"/>
  <c r="G3519" i="42"/>
  <c r="G3520" i="42"/>
  <c r="G3521" i="42"/>
  <c r="G3522" i="42"/>
  <c r="G3523" i="42"/>
  <c r="G3524" i="42"/>
  <c r="G3525" i="42"/>
  <c r="G3526" i="42"/>
  <c r="G3527" i="42"/>
  <c r="G3528" i="42"/>
  <c r="G3529" i="42"/>
  <c r="G3530" i="42"/>
  <c r="G3531" i="42"/>
  <c r="G3532" i="42"/>
  <c r="G3533" i="42"/>
  <c r="G3534" i="42"/>
  <c r="G3535" i="42"/>
  <c r="G3536" i="42"/>
  <c r="G3537" i="42"/>
  <c r="G3538" i="42"/>
  <c r="G3539" i="42"/>
  <c r="G3540" i="42"/>
  <c r="G3541" i="42"/>
  <c r="G3542" i="42"/>
  <c r="G3543" i="42"/>
  <c r="G3544" i="42"/>
  <c r="G3545" i="42"/>
  <c r="G3546" i="42"/>
  <c r="G3547" i="42"/>
  <c r="G3548" i="42"/>
  <c r="G3549" i="42"/>
  <c r="G3550" i="42"/>
  <c r="G3551" i="42"/>
  <c r="G3552" i="42"/>
  <c r="G3553" i="42"/>
  <c r="G3554" i="42"/>
  <c r="G3555" i="42"/>
  <c r="G3556" i="42"/>
  <c r="G3557" i="42"/>
  <c r="G3558" i="42"/>
  <c r="G3559" i="42"/>
  <c r="G3560" i="42"/>
  <c r="G3561" i="42"/>
  <c r="G3562" i="42"/>
  <c r="G3563" i="42"/>
  <c r="G3564" i="42"/>
  <c r="G3565" i="42"/>
  <c r="G3566" i="42"/>
  <c r="G3567" i="42"/>
  <c r="G3568" i="42"/>
  <c r="G3569" i="42"/>
  <c r="G3570" i="42"/>
  <c r="G3571" i="42"/>
  <c r="G3572" i="42"/>
  <c r="G3573" i="42"/>
  <c r="G3574" i="42"/>
  <c r="G3575" i="42"/>
  <c r="G3576" i="42"/>
  <c r="G3577" i="42"/>
  <c r="G3578" i="42"/>
  <c r="G3579" i="42"/>
  <c r="G3580" i="42"/>
  <c r="G3581" i="42"/>
  <c r="G3582" i="42"/>
  <c r="G3583" i="42"/>
  <c r="G3584" i="42"/>
  <c r="G3585" i="42"/>
  <c r="G3586" i="42"/>
  <c r="G3587" i="42"/>
  <c r="G3588" i="42"/>
  <c r="G3589" i="42"/>
  <c r="G3590" i="42"/>
  <c r="G3591" i="42"/>
  <c r="G3592" i="42"/>
  <c r="G3593" i="42"/>
  <c r="G3594" i="42"/>
  <c r="G3595" i="42"/>
  <c r="G3596" i="42"/>
  <c r="G3597" i="42"/>
  <c r="G3598" i="42"/>
  <c r="G3599" i="42"/>
  <c r="G3600" i="42"/>
  <c r="G3601" i="42"/>
  <c r="G3602" i="42"/>
  <c r="G3603" i="42"/>
  <c r="G3604" i="42"/>
  <c r="G3605" i="42"/>
  <c r="G3606" i="42"/>
  <c r="G3607" i="42"/>
  <c r="G3608" i="42"/>
  <c r="G3609" i="42"/>
  <c r="G3610" i="42"/>
  <c r="G3611" i="42"/>
  <c r="G3612" i="42"/>
  <c r="G3613" i="42"/>
  <c r="G3614" i="42"/>
  <c r="G3615" i="42"/>
  <c r="G3616" i="42"/>
  <c r="G3617" i="42"/>
  <c r="G3618" i="42"/>
  <c r="G3619" i="42"/>
  <c r="G3620" i="42"/>
  <c r="G3621" i="42"/>
  <c r="G3622" i="42"/>
  <c r="G3623" i="42"/>
  <c r="G3624" i="42"/>
  <c r="G3625" i="42"/>
  <c r="G3626" i="42"/>
  <c r="G3627" i="42"/>
  <c r="G3628" i="42"/>
  <c r="G3629" i="42"/>
  <c r="G3630" i="42"/>
  <c r="G3631" i="42"/>
  <c r="G3632" i="42"/>
  <c r="G3633" i="42"/>
  <c r="G3634" i="42"/>
  <c r="G3635" i="42"/>
  <c r="G3636" i="42"/>
  <c r="G3637" i="42"/>
  <c r="G3638" i="42"/>
  <c r="G3639" i="42"/>
  <c r="G3640" i="42"/>
  <c r="G3641" i="42"/>
  <c r="G3642" i="42"/>
  <c r="G3643" i="42"/>
  <c r="G3644" i="42"/>
  <c r="G3645" i="42"/>
  <c r="G3646" i="42"/>
  <c r="G3647" i="42"/>
  <c r="G3648" i="42"/>
  <c r="G3649" i="42"/>
  <c r="G3650" i="42"/>
  <c r="G3651" i="42"/>
  <c r="G3652" i="42"/>
  <c r="G3653" i="42"/>
  <c r="G3654" i="42"/>
  <c r="G3655" i="42"/>
  <c r="G3656" i="42"/>
  <c r="G3657" i="42"/>
  <c r="G3658" i="42"/>
  <c r="G3659" i="42"/>
  <c r="G3660" i="42"/>
  <c r="G3661" i="42"/>
  <c r="G3662" i="42"/>
  <c r="G3663" i="42"/>
  <c r="G3664" i="42"/>
  <c r="G3665" i="42"/>
  <c r="G3666" i="42"/>
  <c r="G3667" i="42"/>
  <c r="G3668" i="42"/>
  <c r="G3669" i="42"/>
  <c r="G3670" i="42"/>
  <c r="G3671" i="42"/>
  <c r="G3672" i="42"/>
  <c r="G3673" i="42"/>
  <c r="G3674" i="42"/>
  <c r="G3675" i="42"/>
  <c r="G3676" i="42"/>
  <c r="G3677" i="42"/>
  <c r="G3678" i="42"/>
  <c r="G3679" i="42"/>
  <c r="G3680" i="42"/>
  <c r="G3681" i="42"/>
  <c r="G3682" i="42"/>
  <c r="G3683" i="42"/>
  <c r="G3684" i="42"/>
  <c r="G3685" i="42"/>
  <c r="G3686" i="42"/>
  <c r="G3687" i="42"/>
  <c r="G3688" i="42"/>
  <c r="G3689" i="42"/>
  <c r="G3690" i="42"/>
  <c r="G3691" i="42"/>
  <c r="G3692" i="42"/>
  <c r="G3693" i="42"/>
  <c r="G3694" i="42"/>
  <c r="G3695" i="42"/>
  <c r="G3696" i="42"/>
  <c r="G3697" i="42"/>
  <c r="G3698" i="42"/>
  <c r="G3699" i="42"/>
  <c r="G3700" i="42"/>
  <c r="G3701" i="42"/>
  <c r="G3702" i="42"/>
  <c r="G3703" i="42"/>
  <c r="G3704" i="42"/>
  <c r="G3705" i="42"/>
  <c r="G3706" i="42"/>
  <c r="G3707" i="42"/>
  <c r="G3708" i="42"/>
  <c r="G3709" i="42"/>
  <c r="G3710" i="42"/>
  <c r="G3711" i="42"/>
  <c r="G3712" i="42"/>
  <c r="G3713" i="42"/>
  <c r="G3714" i="42"/>
  <c r="G3715" i="42"/>
  <c r="G3716" i="42"/>
  <c r="G3717" i="42"/>
  <c r="G3718" i="42"/>
  <c r="G3719" i="42"/>
  <c r="G3720" i="42"/>
  <c r="G3721" i="42"/>
  <c r="G3722" i="42"/>
  <c r="G3723" i="42"/>
  <c r="G3724" i="42"/>
  <c r="G3725" i="42"/>
  <c r="G3726" i="42"/>
  <c r="G3727" i="42"/>
  <c r="G3728" i="42"/>
  <c r="G3729" i="42"/>
  <c r="G3730" i="42"/>
  <c r="G3731" i="42"/>
  <c r="G3732" i="42"/>
  <c r="G3733" i="42"/>
  <c r="G3734" i="42"/>
  <c r="G3735" i="42"/>
  <c r="G3736" i="42"/>
  <c r="G3737" i="42"/>
  <c r="G3738" i="42"/>
  <c r="G3739" i="42"/>
  <c r="G3740" i="42"/>
  <c r="G3741" i="42"/>
  <c r="G3742" i="42"/>
  <c r="G3743" i="42"/>
  <c r="G3744" i="42"/>
  <c r="G3745" i="42"/>
  <c r="G3746" i="42"/>
  <c r="G3747" i="42"/>
  <c r="G3748" i="42"/>
  <c r="G3749" i="42"/>
  <c r="G3750" i="42"/>
  <c r="G3751" i="42"/>
  <c r="G3752" i="42"/>
  <c r="G3753" i="42"/>
  <c r="G3754" i="42"/>
  <c r="G3755" i="42"/>
  <c r="G3756" i="42"/>
  <c r="G3757" i="42"/>
  <c r="G3758" i="42"/>
  <c r="G3759" i="42"/>
  <c r="G3760" i="42"/>
  <c r="G3761" i="42"/>
  <c r="G3762" i="42"/>
  <c r="G3763" i="42"/>
  <c r="G3764" i="42"/>
  <c r="G3765" i="42"/>
  <c r="G3766" i="42"/>
  <c r="G3767" i="42"/>
  <c r="G3768" i="42"/>
  <c r="G3769" i="42"/>
  <c r="G3770" i="42"/>
  <c r="G3771" i="42"/>
  <c r="G3772" i="42"/>
  <c r="G3773" i="42"/>
  <c r="G3774" i="42"/>
  <c r="G3775" i="42"/>
  <c r="G3776" i="42"/>
  <c r="G3777" i="42"/>
  <c r="G3778" i="42"/>
  <c r="G3779" i="42"/>
  <c r="G3780" i="42"/>
  <c r="G3781" i="42"/>
  <c r="G3782" i="42"/>
  <c r="G3783" i="42"/>
  <c r="G3784" i="42"/>
  <c r="G3785" i="42"/>
  <c r="G3786" i="42"/>
  <c r="G3787" i="42"/>
  <c r="G3788" i="42"/>
  <c r="G3789" i="42"/>
  <c r="G3790" i="42"/>
  <c r="G3791" i="42"/>
  <c r="G3792" i="42"/>
  <c r="G3793" i="42"/>
  <c r="G3794" i="42"/>
  <c r="G3795" i="42"/>
  <c r="G3796" i="42"/>
  <c r="G3797" i="42"/>
  <c r="G3798" i="42"/>
  <c r="G3799" i="42"/>
  <c r="G3800" i="42"/>
  <c r="G3801" i="42"/>
  <c r="G3802" i="42"/>
  <c r="G3803" i="42"/>
  <c r="G3804" i="42"/>
  <c r="H3804" i="42" s="1"/>
  <c r="G3805" i="42"/>
  <c r="G3806" i="42"/>
  <c r="G3807" i="42"/>
  <c r="G3808" i="42"/>
  <c r="H3808" i="42" s="1"/>
  <c r="G3809" i="42"/>
  <c r="G3810" i="42"/>
  <c r="G3811" i="42"/>
  <c r="G3812" i="42"/>
  <c r="H3812" i="42" s="1"/>
  <c r="G3813" i="42"/>
  <c r="G3814" i="42"/>
  <c r="G3815" i="42"/>
  <c r="G3816" i="42"/>
  <c r="H3816" i="42" s="1"/>
  <c r="G3817" i="42"/>
  <c r="G3818" i="42"/>
  <c r="G3819" i="42"/>
  <c r="G3820" i="42"/>
  <c r="H3820" i="42" s="1"/>
  <c r="G3821" i="42"/>
  <c r="G3822" i="42"/>
  <c r="G3823" i="42"/>
  <c r="G3824" i="42"/>
  <c r="H3824" i="42" s="1"/>
  <c r="G3825" i="42"/>
  <c r="G3826" i="42"/>
  <c r="G3827" i="42"/>
  <c r="G3828" i="42"/>
  <c r="H3828" i="42" s="1"/>
  <c r="G3829" i="42"/>
  <c r="G3830" i="42"/>
  <c r="G3831" i="42"/>
  <c r="G3832" i="42"/>
  <c r="H3832" i="42" s="1"/>
  <c r="G3833" i="42"/>
  <c r="G3834" i="42"/>
  <c r="G3835" i="42"/>
  <c r="G3836" i="42"/>
  <c r="H3836" i="42" s="1"/>
  <c r="G3837" i="42"/>
  <c r="G3838" i="42"/>
  <c r="G3839" i="42"/>
  <c r="G3840" i="42"/>
  <c r="H3840" i="42" s="1"/>
  <c r="G3841" i="42"/>
  <c r="G3842" i="42"/>
  <c r="G3843" i="42"/>
  <c r="G3844" i="42"/>
  <c r="H3844" i="42" s="1"/>
  <c r="G3845" i="42"/>
  <c r="G3846" i="42"/>
  <c r="G3847" i="42"/>
  <c r="G3848" i="42"/>
  <c r="H3848" i="42" s="1"/>
  <c r="G3849" i="42"/>
  <c r="G3850" i="42"/>
  <c r="G3851" i="42"/>
  <c r="G3852" i="42"/>
  <c r="H3852" i="42" s="1"/>
  <c r="G3853" i="42"/>
  <c r="G3854" i="42"/>
  <c r="G3855" i="42"/>
  <c r="G3856" i="42"/>
  <c r="H3856" i="42" s="1"/>
  <c r="G3857" i="42"/>
  <c r="G3858" i="42"/>
  <c r="G3859" i="42"/>
  <c r="G3860" i="42"/>
  <c r="H3860" i="42" s="1"/>
  <c r="G3861" i="42"/>
  <c r="G3862" i="42"/>
  <c r="G3863" i="42"/>
  <c r="G3864" i="42"/>
  <c r="H3864" i="42" s="1"/>
  <c r="G3865" i="42"/>
  <c r="G3866" i="42"/>
  <c r="G3867" i="42"/>
  <c r="G3868" i="42"/>
  <c r="H3868" i="42" s="1"/>
  <c r="G3869" i="42"/>
  <c r="G3870" i="42"/>
  <c r="G3871" i="42"/>
  <c r="G3872" i="42"/>
  <c r="H3872" i="42" s="1"/>
  <c r="G3873" i="42"/>
  <c r="G3874" i="42"/>
  <c r="G3875" i="42"/>
  <c r="G3876" i="42"/>
  <c r="H3876" i="42" s="1"/>
  <c r="G3877" i="42"/>
  <c r="G3878" i="42"/>
  <c r="G3879" i="42"/>
  <c r="G3880" i="42"/>
  <c r="H3880" i="42" s="1"/>
  <c r="G3881" i="42"/>
  <c r="G3882" i="42"/>
  <c r="G3883" i="42"/>
  <c r="G3884" i="42"/>
  <c r="H3884" i="42" s="1"/>
  <c r="G3885" i="42"/>
  <c r="G3886" i="42"/>
  <c r="G3887" i="42"/>
  <c r="G3888" i="42"/>
  <c r="H3888" i="42" s="1"/>
  <c r="G3889" i="42"/>
  <c r="G3890" i="42"/>
  <c r="G3891" i="42"/>
  <c r="G3892" i="42"/>
  <c r="H3892" i="42" s="1"/>
  <c r="G3893" i="42"/>
  <c r="G3894" i="42"/>
  <c r="G3895" i="42"/>
  <c r="G3896" i="42"/>
  <c r="H3896" i="42" s="1"/>
  <c r="G3897" i="42"/>
  <c r="G3898" i="42"/>
  <c r="G3899" i="42"/>
  <c r="G3900" i="42"/>
  <c r="H3900" i="42" s="1"/>
  <c r="G3901" i="42"/>
  <c r="G3902" i="42"/>
  <c r="G3903" i="42"/>
  <c r="G3904" i="42"/>
  <c r="H3904" i="42" s="1"/>
  <c r="G3905" i="42"/>
  <c r="G3906" i="42"/>
  <c r="G3907" i="42"/>
  <c r="G3908" i="42"/>
  <c r="H3908" i="42" s="1"/>
  <c r="G3909" i="42"/>
  <c r="G3910" i="42"/>
  <c r="G3911" i="42"/>
  <c r="G3912" i="42"/>
  <c r="H3912" i="42" s="1"/>
  <c r="G3913" i="42"/>
  <c r="G3914" i="42"/>
  <c r="G3915" i="42"/>
  <c r="G3916" i="42"/>
  <c r="H3916" i="42" s="1"/>
  <c r="G3917" i="42"/>
  <c r="G3918" i="42"/>
  <c r="G3919" i="42"/>
  <c r="G3920" i="42"/>
  <c r="H3920" i="42" s="1"/>
  <c r="G3921" i="42"/>
  <c r="G3922" i="42"/>
  <c r="G3923" i="42"/>
  <c r="G3924" i="42"/>
  <c r="H3924" i="42" s="1"/>
  <c r="G3925" i="42"/>
  <c r="G3926" i="42"/>
  <c r="G3927" i="42"/>
  <c r="G3928" i="42"/>
  <c r="H3928" i="42" s="1"/>
  <c r="G3929" i="42"/>
  <c r="G3930" i="42"/>
  <c r="G3931" i="42"/>
  <c r="G3932" i="42"/>
  <c r="H3932" i="42" s="1"/>
  <c r="G3933" i="42"/>
  <c r="G3934" i="42"/>
  <c r="G3935" i="42"/>
  <c r="G3936" i="42"/>
  <c r="H3936" i="42" s="1"/>
  <c r="G3937" i="42"/>
  <c r="G3938" i="42"/>
  <c r="G3939" i="42"/>
  <c r="G3940" i="42"/>
  <c r="H3940" i="42" s="1"/>
  <c r="G3941" i="42"/>
  <c r="G3942" i="42"/>
  <c r="G3943" i="42"/>
  <c r="G3944" i="42"/>
  <c r="H3944" i="42" s="1"/>
  <c r="G3945" i="42"/>
  <c r="G3946" i="42"/>
  <c r="G3947" i="42"/>
  <c r="G3948" i="42"/>
  <c r="H3948" i="42" s="1"/>
  <c r="G3949" i="42"/>
  <c r="G3950" i="42"/>
  <c r="G3951" i="42"/>
  <c r="G3952" i="42"/>
  <c r="H3952" i="42" s="1"/>
  <c r="G3953" i="42"/>
  <c r="G3954" i="42"/>
  <c r="G3955" i="42"/>
  <c r="G3956" i="42"/>
  <c r="H3956" i="42" s="1"/>
  <c r="G3957" i="42"/>
  <c r="G3958" i="42"/>
  <c r="G3959" i="42"/>
  <c r="G3960" i="42"/>
  <c r="H3960" i="42" s="1"/>
  <c r="G3961" i="42"/>
  <c r="G3962" i="42"/>
  <c r="G3963" i="42"/>
  <c r="G3964" i="42"/>
  <c r="H3964" i="42" s="1"/>
  <c r="G3965" i="42"/>
  <c r="G3966" i="42"/>
  <c r="G3967" i="42"/>
  <c r="G3968" i="42"/>
  <c r="H3968" i="42" s="1"/>
  <c r="G3969" i="42"/>
  <c r="G3970" i="42"/>
  <c r="G3971" i="42"/>
  <c r="G3972" i="42"/>
  <c r="H3972" i="42" s="1"/>
  <c r="G3973" i="42"/>
  <c r="G3974" i="42"/>
  <c r="G3975" i="42"/>
  <c r="G3976" i="42"/>
  <c r="H3976" i="42" s="1"/>
  <c r="G3977" i="42"/>
  <c r="G3978" i="42"/>
  <c r="G3979" i="42"/>
  <c r="G3980" i="42"/>
  <c r="H3980" i="42" s="1"/>
  <c r="G3981" i="42"/>
  <c r="G3982" i="42"/>
  <c r="G3983" i="42"/>
  <c r="G3984" i="42"/>
  <c r="H3984" i="42" s="1"/>
  <c r="G3985" i="42"/>
  <c r="G3986" i="42"/>
  <c r="G3987" i="42"/>
  <c r="G3988" i="42"/>
  <c r="H3988" i="42" s="1"/>
  <c r="G3989" i="42"/>
  <c r="G3990" i="42"/>
  <c r="G3991" i="42"/>
  <c r="G3992" i="42"/>
  <c r="H3992" i="42" s="1"/>
  <c r="G3993" i="42"/>
  <c r="G3994" i="42"/>
  <c r="G3995" i="42"/>
  <c r="G3996" i="42"/>
  <c r="H3996" i="42" s="1"/>
  <c r="G3997" i="42"/>
  <c r="G3998" i="42"/>
  <c r="G3999" i="42"/>
  <c r="G4000" i="42"/>
  <c r="H4000" i="42" s="1"/>
  <c r="G4001" i="42"/>
  <c r="G4002" i="42"/>
  <c r="G4003" i="42"/>
  <c r="G4004" i="42"/>
  <c r="H4004" i="42" s="1"/>
  <c r="G4005" i="42"/>
  <c r="G4006" i="42"/>
  <c r="G4007" i="42"/>
  <c r="G4008" i="42"/>
  <c r="H4008" i="42" s="1"/>
  <c r="G4009" i="42"/>
  <c r="G4010" i="42"/>
  <c r="G4011" i="42"/>
  <c r="G4012" i="42"/>
  <c r="H4012" i="42" s="1"/>
  <c r="G4013" i="42"/>
  <c r="G4014" i="42"/>
  <c r="G4015" i="42"/>
  <c r="G4016" i="42"/>
  <c r="H4016" i="42" s="1"/>
  <c r="G4017" i="42"/>
  <c r="G4018" i="42"/>
  <c r="G4019" i="42"/>
  <c r="G4020" i="42"/>
  <c r="H4020" i="42" s="1"/>
  <c r="G4021" i="42"/>
  <c r="G4022" i="42"/>
  <c r="G4023" i="42"/>
  <c r="G4024" i="42"/>
  <c r="H4024" i="42" s="1"/>
  <c r="G4025" i="42"/>
  <c r="G4026" i="42"/>
  <c r="G4027" i="42"/>
  <c r="G4028" i="42"/>
  <c r="H4028" i="42" s="1"/>
  <c r="G4029" i="42"/>
  <c r="G4030" i="42"/>
  <c r="G4031" i="42"/>
  <c r="G4032" i="42"/>
  <c r="H4032" i="42" s="1"/>
  <c r="G4033" i="42"/>
  <c r="G4034" i="42"/>
  <c r="G4035" i="42"/>
  <c r="G4036" i="42"/>
  <c r="H4036" i="42" s="1"/>
  <c r="G4037" i="42"/>
  <c r="G4038" i="42"/>
  <c r="G4039" i="42"/>
  <c r="G4040" i="42"/>
  <c r="H4040" i="42" s="1"/>
  <c r="G4041" i="42"/>
  <c r="G4042" i="42"/>
  <c r="G4043" i="42"/>
  <c r="G4044" i="42"/>
  <c r="H4044" i="42" s="1"/>
  <c r="G4045" i="42"/>
  <c r="G4046" i="42"/>
  <c r="G4047" i="42"/>
  <c r="G4048" i="42"/>
  <c r="H4048" i="42" s="1"/>
  <c r="E2071" i="42"/>
  <c r="E2427" i="42"/>
  <c r="F3473" i="42"/>
  <c r="F3474" i="42"/>
  <c r="F3475" i="42"/>
  <c r="F3476" i="42"/>
  <c r="F3477" i="42"/>
  <c r="F3478" i="42"/>
  <c r="F3479" i="42"/>
  <c r="F3480" i="42"/>
  <c r="F3481" i="42"/>
  <c r="F3482" i="42"/>
  <c r="F3483" i="42"/>
  <c r="F3484" i="42"/>
  <c r="F3485" i="42"/>
  <c r="F3486" i="42"/>
  <c r="F3487" i="42"/>
  <c r="F3488" i="42"/>
  <c r="F3489" i="42"/>
  <c r="F3490" i="42"/>
  <c r="F3491" i="42"/>
  <c r="F3492" i="42"/>
  <c r="F3493" i="42"/>
  <c r="F3494" i="42"/>
  <c r="F3495" i="42"/>
  <c r="F3496" i="42"/>
  <c r="F3497" i="42"/>
  <c r="F3498" i="42"/>
  <c r="F3499" i="42"/>
  <c r="F3500" i="42"/>
  <c r="F3501" i="42"/>
  <c r="F3502" i="42"/>
  <c r="F3503" i="42"/>
  <c r="F3504" i="42"/>
  <c r="F3505" i="42"/>
  <c r="F3506" i="42"/>
  <c r="F3507" i="42"/>
  <c r="F3508" i="42"/>
  <c r="F3509" i="42"/>
  <c r="F3510" i="42"/>
  <c r="F3511" i="42"/>
  <c r="F3512" i="42"/>
  <c r="F3513" i="42"/>
  <c r="F3514" i="42"/>
  <c r="F3515" i="42"/>
  <c r="F3516" i="42"/>
  <c r="F3517" i="42"/>
  <c r="F3518" i="42"/>
  <c r="F3519" i="42"/>
  <c r="F3520" i="42"/>
  <c r="F3521" i="42"/>
  <c r="F3522" i="42"/>
  <c r="F3523" i="42"/>
  <c r="F3524" i="42"/>
  <c r="F3525" i="42"/>
  <c r="F3526" i="42"/>
  <c r="F3527" i="42"/>
  <c r="F3528" i="42"/>
  <c r="F3529" i="42"/>
  <c r="F3530" i="42"/>
  <c r="F3531" i="42"/>
  <c r="F3532" i="42"/>
  <c r="F3533" i="42"/>
  <c r="F3534" i="42"/>
  <c r="F3535" i="42"/>
  <c r="F3536" i="42"/>
  <c r="F3537" i="42"/>
  <c r="F3538" i="42"/>
  <c r="F3539" i="42"/>
  <c r="F3540" i="42"/>
  <c r="F3541" i="42"/>
  <c r="F3542" i="42"/>
  <c r="F3543" i="42"/>
  <c r="F3544" i="42"/>
  <c r="F3545" i="42"/>
  <c r="F3546" i="42"/>
  <c r="F3547" i="42"/>
  <c r="F3548" i="42"/>
  <c r="F3549" i="42"/>
  <c r="F3550" i="42"/>
  <c r="F3551" i="42"/>
  <c r="F3552" i="42"/>
  <c r="F3553" i="42"/>
  <c r="F3554" i="42"/>
  <c r="F3555" i="42"/>
  <c r="F3556" i="42"/>
  <c r="F3557" i="42"/>
  <c r="F3558" i="42"/>
  <c r="F3559" i="42"/>
  <c r="F3560" i="42"/>
  <c r="F3561" i="42"/>
  <c r="F3562" i="42"/>
  <c r="F3563" i="42"/>
  <c r="F3564" i="42"/>
  <c r="F3565" i="42"/>
  <c r="F3566" i="42"/>
  <c r="F3567" i="42"/>
  <c r="F3568" i="42"/>
  <c r="F3569" i="42"/>
  <c r="F3570" i="42"/>
  <c r="F3571" i="42"/>
  <c r="F3572" i="42"/>
  <c r="F3573" i="42"/>
  <c r="F3574" i="42"/>
  <c r="F3575" i="42"/>
  <c r="F3576" i="42"/>
  <c r="F3577" i="42"/>
  <c r="F3578" i="42"/>
  <c r="F3579" i="42"/>
  <c r="F3580" i="42"/>
  <c r="F3581" i="42"/>
  <c r="F3582" i="42"/>
  <c r="F3583" i="42"/>
  <c r="F3584" i="42"/>
  <c r="F3585" i="42"/>
  <c r="F3586" i="42"/>
  <c r="F3587" i="42"/>
  <c r="F3588" i="42"/>
  <c r="F3589" i="42"/>
  <c r="F3590" i="42"/>
  <c r="F3591" i="42"/>
  <c r="F3592" i="42"/>
  <c r="F3593" i="42"/>
  <c r="F3594" i="42"/>
  <c r="F3595" i="42"/>
  <c r="F3596" i="42"/>
  <c r="F3597" i="42"/>
  <c r="F3598" i="42"/>
  <c r="F3599" i="42"/>
  <c r="F3600" i="42"/>
  <c r="F3601" i="42"/>
  <c r="F3602" i="42"/>
  <c r="F3603" i="42"/>
  <c r="F3604" i="42"/>
  <c r="F3605" i="42"/>
  <c r="F3606" i="42"/>
  <c r="F3607" i="42"/>
  <c r="F3608" i="42"/>
  <c r="F3609" i="42"/>
  <c r="F3610" i="42"/>
  <c r="F3611" i="42"/>
  <c r="F3612" i="42"/>
  <c r="F3613" i="42"/>
  <c r="F3614" i="42"/>
  <c r="F3615" i="42"/>
  <c r="F3616" i="42"/>
  <c r="F3617" i="42"/>
  <c r="F3618" i="42"/>
  <c r="F3619" i="42"/>
  <c r="F3620" i="42"/>
  <c r="F3621" i="42"/>
  <c r="F3622" i="42"/>
  <c r="F3623" i="42"/>
  <c r="F3624" i="42"/>
  <c r="F3625" i="42"/>
  <c r="F3626" i="42"/>
  <c r="F3627" i="42"/>
  <c r="F3628" i="42"/>
  <c r="F3629" i="42"/>
  <c r="F3630" i="42"/>
  <c r="F3631" i="42"/>
  <c r="F3632" i="42"/>
  <c r="F3633" i="42"/>
  <c r="F3634" i="42"/>
  <c r="F3635" i="42"/>
  <c r="F3636" i="42"/>
  <c r="F3637" i="42"/>
  <c r="F3638" i="42"/>
  <c r="F3639" i="42"/>
  <c r="F3640" i="42"/>
  <c r="F3641" i="42"/>
  <c r="F3642" i="42"/>
  <c r="F3643" i="42"/>
  <c r="F3644" i="42"/>
  <c r="F3645" i="42"/>
  <c r="F3646" i="42"/>
  <c r="F3647" i="42"/>
  <c r="F3648" i="42"/>
  <c r="F3649" i="42"/>
  <c r="F3650" i="42"/>
  <c r="F3651" i="42"/>
  <c r="F3652" i="42"/>
  <c r="F3653" i="42"/>
  <c r="F3654" i="42"/>
  <c r="F3655" i="42"/>
  <c r="F3656" i="42"/>
  <c r="F3657" i="42"/>
  <c r="F3658" i="42"/>
  <c r="F3659" i="42"/>
  <c r="F3660" i="42"/>
  <c r="F3661" i="42"/>
  <c r="F3662" i="42"/>
  <c r="F3663" i="42"/>
  <c r="F3664" i="42"/>
  <c r="F3665" i="42"/>
  <c r="F3666" i="42"/>
  <c r="F3667" i="42"/>
  <c r="F3668" i="42"/>
  <c r="F3669" i="42"/>
  <c r="F3670" i="42"/>
  <c r="F3671" i="42"/>
  <c r="F3672" i="42"/>
  <c r="F3673" i="42"/>
  <c r="F3674" i="42"/>
  <c r="F3675" i="42"/>
  <c r="F3676" i="42"/>
  <c r="F3677" i="42"/>
  <c r="F3678" i="42"/>
  <c r="F3679" i="42"/>
  <c r="F3680" i="42"/>
  <c r="F3681" i="42"/>
  <c r="F3682" i="42"/>
  <c r="F3683" i="42"/>
  <c r="F3684" i="42"/>
  <c r="F3685" i="42"/>
  <c r="F3686" i="42"/>
  <c r="F3687" i="42"/>
  <c r="F3688" i="42"/>
  <c r="F3689" i="42"/>
  <c r="F3690" i="42"/>
  <c r="F3691" i="42"/>
  <c r="F3692" i="42"/>
  <c r="F3693" i="42"/>
  <c r="F3694" i="42"/>
  <c r="F3695" i="42"/>
  <c r="F3696" i="42"/>
  <c r="F3697" i="42"/>
  <c r="F3698" i="42"/>
  <c r="F3699" i="42"/>
  <c r="F3700" i="42"/>
  <c r="F3701" i="42"/>
  <c r="F3702" i="42"/>
  <c r="F3703" i="42"/>
  <c r="F3704" i="42"/>
  <c r="F3705" i="42"/>
  <c r="F3706" i="42"/>
  <c r="F3707" i="42"/>
  <c r="F3708" i="42"/>
  <c r="F3709" i="42"/>
  <c r="F3710" i="42"/>
  <c r="F3711" i="42"/>
  <c r="F3712" i="42"/>
  <c r="F3713" i="42"/>
  <c r="F3714" i="42"/>
  <c r="F3715" i="42"/>
  <c r="F3716" i="42"/>
  <c r="F3717" i="42"/>
  <c r="F3718" i="42"/>
  <c r="F3719" i="42"/>
  <c r="F3720" i="42"/>
  <c r="F3721" i="42"/>
  <c r="F3722" i="42"/>
  <c r="F3723" i="42"/>
  <c r="F3724" i="42"/>
  <c r="F3725" i="42"/>
  <c r="F3726" i="42"/>
  <c r="F3727" i="42"/>
  <c r="F3728" i="42"/>
  <c r="F3729" i="42"/>
  <c r="F3730" i="42"/>
  <c r="F3731" i="42"/>
  <c r="F3732" i="42"/>
  <c r="F3733" i="42"/>
  <c r="F3734" i="42"/>
  <c r="F3735" i="42"/>
  <c r="F3736" i="42"/>
  <c r="F3737" i="42"/>
  <c r="F3738" i="42"/>
  <c r="F3739" i="42"/>
  <c r="F3740" i="42"/>
  <c r="F3741" i="42"/>
  <c r="F3742" i="42"/>
  <c r="F3743" i="42"/>
  <c r="F3744" i="42"/>
  <c r="F3745" i="42"/>
  <c r="F3746" i="42"/>
  <c r="F3747" i="42"/>
  <c r="F3748" i="42"/>
  <c r="F3749" i="42"/>
  <c r="F3750" i="42"/>
  <c r="F3751" i="42"/>
  <c r="F3752" i="42"/>
  <c r="F3753" i="42"/>
  <c r="F3754" i="42"/>
  <c r="F3755" i="42"/>
  <c r="F3756" i="42"/>
  <c r="F3757" i="42"/>
  <c r="F3758" i="42"/>
  <c r="F3759" i="42"/>
  <c r="F3760" i="42"/>
  <c r="F3761" i="42"/>
  <c r="F3762" i="42"/>
  <c r="F3763" i="42"/>
  <c r="F3764" i="42"/>
  <c r="F3765" i="42"/>
  <c r="F3766" i="42"/>
  <c r="F3767" i="42"/>
  <c r="F3768" i="42"/>
  <c r="F3769" i="42"/>
  <c r="F3770" i="42"/>
  <c r="F3771" i="42"/>
  <c r="F3772" i="42"/>
  <c r="F3773" i="42"/>
  <c r="F3774" i="42"/>
  <c r="F3775" i="42"/>
  <c r="F3776" i="42"/>
  <c r="F3777" i="42"/>
  <c r="F3778" i="42"/>
  <c r="F3779" i="42"/>
  <c r="F3780" i="42"/>
  <c r="F3781" i="42"/>
  <c r="F3782" i="42"/>
  <c r="F3783" i="42"/>
  <c r="F3784" i="42"/>
  <c r="F3785" i="42"/>
  <c r="F3786" i="42"/>
  <c r="F3787" i="42"/>
  <c r="F3788" i="42"/>
  <c r="F3789" i="42"/>
  <c r="F3790" i="42"/>
  <c r="F3791" i="42"/>
  <c r="F3792" i="42"/>
  <c r="F3793" i="42"/>
  <c r="F3794" i="42"/>
  <c r="F3795" i="42"/>
  <c r="F3796" i="42"/>
  <c r="F3797" i="42"/>
  <c r="F3798" i="42"/>
  <c r="F3799" i="42"/>
  <c r="F3800" i="42"/>
  <c r="F3801" i="42"/>
  <c r="F3802" i="42"/>
  <c r="F3472" i="42"/>
  <c r="F3146" i="42"/>
  <c r="F3147" i="42"/>
  <c r="F3148" i="42"/>
  <c r="F3149" i="42"/>
  <c r="F3150" i="42"/>
  <c r="F3151" i="42"/>
  <c r="F3152" i="42"/>
  <c r="F3153" i="42"/>
  <c r="F3154" i="42"/>
  <c r="F3155" i="42"/>
  <c r="F3156" i="42"/>
  <c r="F3157" i="42"/>
  <c r="F3158" i="42"/>
  <c r="F3159" i="42"/>
  <c r="F3160" i="42"/>
  <c r="F3161" i="42"/>
  <c r="F3162" i="42"/>
  <c r="F3163" i="42"/>
  <c r="F3164" i="42"/>
  <c r="F3165" i="42"/>
  <c r="F3166" i="42"/>
  <c r="F3167" i="42"/>
  <c r="F3168" i="42"/>
  <c r="F3169" i="42"/>
  <c r="F3170" i="42"/>
  <c r="F3171" i="42"/>
  <c r="F3172" i="42"/>
  <c r="F3173" i="42"/>
  <c r="F3174" i="42"/>
  <c r="F3175" i="42"/>
  <c r="F3176" i="42"/>
  <c r="F3177" i="42"/>
  <c r="F3178" i="42"/>
  <c r="F3179" i="42"/>
  <c r="F3180" i="42"/>
  <c r="F3181" i="42"/>
  <c r="F3182" i="42"/>
  <c r="F3183" i="42"/>
  <c r="F3184" i="42"/>
  <c r="F3185" i="42"/>
  <c r="F3186" i="42"/>
  <c r="F3187" i="42"/>
  <c r="F3188" i="42"/>
  <c r="F3189" i="42"/>
  <c r="F3190" i="42"/>
  <c r="F3191" i="42"/>
  <c r="F3192" i="42"/>
  <c r="F3193" i="42"/>
  <c r="F3194" i="42"/>
  <c r="F3195" i="42"/>
  <c r="F3196" i="42"/>
  <c r="F3197" i="42"/>
  <c r="F3198" i="42"/>
  <c r="F3199" i="42"/>
  <c r="F3200" i="42"/>
  <c r="F3201" i="42"/>
  <c r="F3202" i="42"/>
  <c r="F3203" i="42"/>
  <c r="F3204" i="42"/>
  <c r="F3205" i="42"/>
  <c r="F3206" i="42"/>
  <c r="F3207" i="42"/>
  <c r="F3208" i="42"/>
  <c r="F3209" i="42"/>
  <c r="F3210" i="42"/>
  <c r="F3211" i="42"/>
  <c r="F3212" i="42"/>
  <c r="F3213" i="42"/>
  <c r="F3214" i="42"/>
  <c r="F3215" i="42"/>
  <c r="F3216" i="42"/>
  <c r="F3217" i="42"/>
  <c r="F3218" i="42"/>
  <c r="F3219" i="42"/>
  <c r="F3220" i="42"/>
  <c r="F3221" i="42"/>
  <c r="F3222" i="42"/>
  <c r="F3223" i="42"/>
  <c r="F3224" i="42"/>
  <c r="F3225" i="42"/>
  <c r="F3226" i="42"/>
  <c r="F3227" i="42"/>
  <c r="F3228" i="42"/>
  <c r="F3229" i="42"/>
  <c r="F3230" i="42"/>
  <c r="F3231" i="42"/>
  <c r="F3232" i="42"/>
  <c r="F3233" i="42"/>
  <c r="F3234" i="42"/>
  <c r="F3235" i="42"/>
  <c r="F3236" i="42"/>
  <c r="F3237" i="42"/>
  <c r="F3238" i="42"/>
  <c r="F3239" i="42"/>
  <c r="F3240" i="42"/>
  <c r="F3241" i="42"/>
  <c r="F3242" i="42"/>
  <c r="F3243" i="42"/>
  <c r="F3244" i="42"/>
  <c r="F3245" i="42"/>
  <c r="F3246" i="42"/>
  <c r="F3247" i="42"/>
  <c r="F3248" i="42"/>
  <c r="F3249" i="42"/>
  <c r="F3250" i="42"/>
  <c r="F3251" i="42"/>
  <c r="F3252" i="42"/>
  <c r="F3253" i="42"/>
  <c r="F3254" i="42"/>
  <c r="F3255" i="42"/>
  <c r="F3256" i="42"/>
  <c r="F3257" i="42"/>
  <c r="F3258" i="42"/>
  <c r="F3259" i="42"/>
  <c r="F3260" i="42"/>
  <c r="F3261" i="42"/>
  <c r="F3262" i="42"/>
  <c r="F3263" i="42"/>
  <c r="F3264" i="42"/>
  <c r="F3265" i="42"/>
  <c r="F3266" i="42"/>
  <c r="F3267" i="42"/>
  <c r="F3268" i="42"/>
  <c r="F3269" i="42"/>
  <c r="F3270" i="42"/>
  <c r="F3271" i="42"/>
  <c r="F3272" i="42"/>
  <c r="F3273" i="42"/>
  <c r="F3274" i="42"/>
  <c r="F3275" i="42"/>
  <c r="F3276" i="42"/>
  <c r="F3277" i="42"/>
  <c r="F3278" i="42"/>
  <c r="F3279" i="42"/>
  <c r="F3280" i="42"/>
  <c r="F3281" i="42"/>
  <c r="F3282" i="42"/>
  <c r="F3283" i="42"/>
  <c r="F3284" i="42"/>
  <c r="F3285" i="42"/>
  <c r="F3286" i="42"/>
  <c r="F3287" i="42"/>
  <c r="F3288" i="42"/>
  <c r="F3289" i="42"/>
  <c r="F3290" i="42"/>
  <c r="F3291" i="42"/>
  <c r="F3292" i="42"/>
  <c r="F3293" i="42"/>
  <c r="F3294" i="42"/>
  <c r="F3295" i="42"/>
  <c r="F3296" i="42"/>
  <c r="F3297" i="42"/>
  <c r="F3298" i="42"/>
  <c r="F3299" i="42"/>
  <c r="F3300" i="42"/>
  <c r="F3301" i="42"/>
  <c r="F3302" i="42"/>
  <c r="F3303" i="42"/>
  <c r="F3304" i="42"/>
  <c r="F3305" i="42"/>
  <c r="F3306" i="42"/>
  <c r="F3307" i="42"/>
  <c r="F3308" i="42"/>
  <c r="F3309" i="42"/>
  <c r="F3310" i="42"/>
  <c r="F3311" i="42"/>
  <c r="F3312" i="42"/>
  <c r="F3313" i="42"/>
  <c r="F3314" i="42"/>
  <c r="F3315" i="42"/>
  <c r="F3316" i="42"/>
  <c r="F3317" i="42"/>
  <c r="F3318" i="42"/>
  <c r="F3319" i="42"/>
  <c r="F3320" i="42"/>
  <c r="F3321" i="42"/>
  <c r="F3322" i="42"/>
  <c r="F3323" i="42"/>
  <c r="F3324" i="42"/>
  <c r="F3325" i="42"/>
  <c r="F3326" i="42"/>
  <c r="F3327" i="42"/>
  <c r="F3328" i="42"/>
  <c r="F3329" i="42"/>
  <c r="F3330" i="42"/>
  <c r="F3331" i="42"/>
  <c r="F3332" i="42"/>
  <c r="F3333" i="42"/>
  <c r="F3334" i="42"/>
  <c r="F3335" i="42"/>
  <c r="F3336" i="42"/>
  <c r="F3337" i="42"/>
  <c r="F3338" i="42"/>
  <c r="F3339" i="42"/>
  <c r="F3340" i="42"/>
  <c r="F3341" i="42"/>
  <c r="F3342" i="42"/>
  <c r="F3343" i="42"/>
  <c r="F3344" i="42"/>
  <c r="F3345" i="42"/>
  <c r="F3346" i="42"/>
  <c r="F3347" i="42"/>
  <c r="F3348" i="42"/>
  <c r="F3349" i="42"/>
  <c r="F3350" i="42"/>
  <c r="F3351" i="42"/>
  <c r="F3352" i="42"/>
  <c r="F3353" i="42"/>
  <c r="F3354" i="42"/>
  <c r="F3355" i="42"/>
  <c r="F3356" i="42"/>
  <c r="F3357" i="42"/>
  <c r="F3358" i="42"/>
  <c r="F3359" i="42"/>
  <c r="F3360" i="42"/>
  <c r="F3361" i="42"/>
  <c r="F3362" i="42"/>
  <c r="F3363" i="42"/>
  <c r="F3364" i="42"/>
  <c r="F3365" i="42"/>
  <c r="F3366" i="42"/>
  <c r="F3367" i="42"/>
  <c r="F3368" i="42"/>
  <c r="F3369" i="42"/>
  <c r="F3370" i="42"/>
  <c r="F3371" i="42"/>
  <c r="F3372" i="42"/>
  <c r="F3373" i="42"/>
  <c r="F3374" i="42"/>
  <c r="F3375" i="42"/>
  <c r="F3376" i="42"/>
  <c r="F3377" i="42"/>
  <c r="F3378" i="42"/>
  <c r="F3379" i="42"/>
  <c r="F3380" i="42"/>
  <c r="F3381" i="42"/>
  <c r="F3382" i="42"/>
  <c r="F3383" i="42"/>
  <c r="F3384" i="42"/>
  <c r="F3385" i="42"/>
  <c r="F3386" i="42"/>
  <c r="F3387" i="42"/>
  <c r="F3388" i="42"/>
  <c r="F3389" i="42"/>
  <c r="F3390" i="42"/>
  <c r="F3391" i="42"/>
  <c r="F3392" i="42"/>
  <c r="F3393" i="42"/>
  <c r="F3394" i="42"/>
  <c r="F3395" i="42"/>
  <c r="F3396" i="42"/>
  <c r="F3397" i="42"/>
  <c r="F3398" i="42"/>
  <c r="F3399" i="42"/>
  <c r="F3400" i="42"/>
  <c r="F3401" i="42"/>
  <c r="F3402" i="42"/>
  <c r="F3403" i="42"/>
  <c r="F3404" i="42"/>
  <c r="F3405" i="42"/>
  <c r="F3406" i="42"/>
  <c r="F3407" i="42"/>
  <c r="F3408" i="42"/>
  <c r="F3409" i="42"/>
  <c r="F3410" i="42"/>
  <c r="F3411" i="42"/>
  <c r="F3412" i="42"/>
  <c r="F3413" i="42"/>
  <c r="F3414" i="42"/>
  <c r="F3415" i="42"/>
  <c r="F3416" i="42"/>
  <c r="F3417" i="42"/>
  <c r="F3418" i="42"/>
  <c r="F3419" i="42"/>
  <c r="F3420" i="42"/>
  <c r="F3421" i="42"/>
  <c r="F3422" i="42"/>
  <c r="F3423" i="42"/>
  <c r="F3424" i="42"/>
  <c r="F3425" i="42"/>
  <c r="F3426" i="42"/>
  <c r="F3427" i="42"/>
  <c r="F3428" i="42"/>
  <c r="F3429" i="42"/>
  <c r="F3430" i="42"/>
  <c r="F3431" i="42"/>
  <c r="F3432" i="42"/>
  <c r="F3433" i="42"/>
  <c r="F3434" i="42"/>
  <c r="F3435" i="42"/>
  <c r="F3436" i="42"/>
  <c r="F3437" i="42"/>
  <c r="F3438" i="42"/>
  <c r="F3439" i="42"/>
  <c r="F3440" i="42"/>
  <c r="F3441" i="42"/>
  <c r="F3442" i="42"/>
  <c r="F3443" i="42"/>
  <c r="F3444" i="42"/>
  <c r="F3445" i="42"/>
  <c r="F3446" i="42"/>
  <c r="F3447" i="42"/>
  <c r="F3448" i="42"/>
  <c r="F3449" i="42"/>
  <c r="F3450" i="42"/>
  <c r="F3451" i="42"/>
  <c r="F3452" i="42"/>
  <c r="F3453" i="42"/>
  <c r="F3454" i="42"/>
  <c r="F3455" i="42"/>
  <c r="F3456" i="42"/>
  <c r="F3457" i="42"/>
  <c r="F3458" i="42"/>
  <c r="F3459" i="42"/>
  <c r="F3460" i="42"/>
  <c r="F3461" i="42"/>
  <c r="F3462" i="42"/>
  <c r="F3463" i="42"/>
  <c r="F3464" i="42"/>
  <c r="F3465" i="42"/>
  <c r="F3466" i="42"/>
  <c r="F3467" i="42"/>
  <c r="F3468" i="42"/>
  <c r="F3469" i="42"/>
  <c r="F3470" i="42"/>
  <c r="F3471" i="42"/>
  <c r="F3145" i="42"/>
  <c r="F2820" i="42"/>
  <c r="F2821" i="42"/>
  <c r="F2822" i="42"/>
  <c r="F2823" i="42"/>
  <c r="F2824" i="42"/>
  <c r="F2825" i="42"/>
  <c r="F2826" i="42"/>
  <c r="F2827" i="42"/>
  <c r="F2828" i="42"/>
  <c r="F2829" i="42"/>
  <c r="F2830" i="42"/>
  <c r="F2831" i="42"/>
  <c r="F2832" i="42"/>
  <c r="F2833" i="42"/>
  <c r="F2834" i="42"/>
  <c r="F2835" i="42"/>
  <c r="F2836" i="42"/>
  <c r="F2837" i="42"/>
  <c r="F2838" i="42"/>
  <c r="F2839" i="42"/>
  <c r="F2840" i="42"/>
  <c r="F2841" i="42"/>
  <c r="F2842" i="42"/>
  <c r="F2843" i="42"/>
  <c r="F2844" i="42"/>
  <c r="F2845" i="42"/>
  <c r="F2846" i="42"/>
  <c r="F2847" i="42"/>
  <c r="F2848" i="42"/>
  <c r="F2849" i="42"/>
  <c r="F2850" i="42"/>
  <c r="F2851" i="42"/>
  <c r="F2852" i="42"/>
  <c r="F2853" i="42"/>
  <c r="F2854" i="42"/>
  <c r="F2855" i="42"/>
  <c r="F2856" i="42"/>
  <c r="F2857" i="42"/>
  <c r="F2858" i="42"/>
  <c r="F2859" i="42"/>
  <c r="F2860" i="42"/>
  <c r="F2861" i="42"/>
  <c r="F2862" i="42"/>
  <c r="F2863" i="42"/>
  <c r="F2864" i="42"/>
  <c r="F2865" i="42"/>
  <c r="F2866" i="42"/>
  <c r="F2867" i="42"/>
  <c r="F2868" i="42"/>
  <c r="F2869" i="42"/>
  <c r="F2870" i="42"/>
  <c r="F2871" i="42"/>
  <c r="F2872" i="42"/>
  <c r="F2873" i="42"/>
  <c r="F2874" i="42"/>
  <c r="F2875" i="42"/>
  <c r="F2876" i="42"/>
  <c r="F2877" i="42"/>
  <c r="F2878" i="42"/>
  <c r="F2879" i="42"/>
  <c r="F2880" i="42"/>
  <c r="F2881" i="42"/>
  <c r="F2882" i="42"/>
  <c r="F2883" i="42"/>
  <c r="F2884" i="42"/>
  <c r="F2885" i="42"/>
  <c r="F2886" i="42"/>
  <c r="F2887" i="42"/>
  <c r="F2888" i="42"/>
  <c r="F2889" i="42"/>
  <c r="F2890" i="42"/>
  <c r="F2891" i="42"/>
  <c r="F2892" i="42"/>
  <c r="F2893" i="42"/>
  <c r="F2894" i="42"/>
  <c r="F2895" i="42"/>
  <c r="F2896" i="42"/>
  <c r="F2897" i="42"/>
  <c r="F2898" i="42"/>
  <c r="F2899" i="42"/>
  <c r="F2900" i="42"/>
  <c r="F2901" i="42"/>
  <c r="F2902" i="42"/>
  <c r="F2903" i="42"/>
  <c r="F2904" i="42"/>
  <c r="F2905" i="42"/>
  <c r="F2906" i="42"/>
  <c r="F2907" i="42"/>
  <c r="F2908" i="42"/>
  <c r="F2909" i="42"/>
  <c r="F2910" i="42"/>
  <c r="F2911" i="42"/>
  <c r="F2912" i="42"/>
  <c r="F2913" i="42"/>
  <c r="F2914" i="42"/>
  <c r="F2915" i="42"/>
  <c r="F2916" i="42"/>
  <c r="F2917" i="42"/>
  <c r="F2918" i="42"/>
  <c r="F2919" i="42"/>
  <c r="F2920" i="42"/>
  <c r="F2921" i="42"/>
  <c r="F2922" i="42"/>
  <c r="F2923" i="42"/>
  <c r="F2924" i="42"/>
  <c r="F2925" i="42"/>
  <c r="F2926" i="42"/>
  <c r="F2927" i="42"/>
  <c r="F2928" i="42"/>
  <c r="F2929" i="42"/>
  <c r="F2930" i="42"/>
  <c r="F2931" i="42"/>
  <c r="F2932" i="42"/>
  <c r="F2933" i="42"/>
  <c r="F2934" i="42"/>
  <c r="F2935" i="42"/>
  <c r="F2936" i="42"/>
  <c r="F2937" i="42"/>
  <c r="F2938" i="42"/>
  <c r="F2939" i="42"/>
  <c r="F2940" i="42"/>
  <c r="F2941" i="42"/>
  <c r="F2942" i="42"/>
  <c r="F2943" i="42"/>
  <c r="F2944" i="42"/>
  <c r="F2945" i="42"/>
  <c r="F2946" i="42"/>
  <c r="F2947" i="42"/>
  <c r="F2948" i="42"/>
  <c r="F2949" i="42"/>
  <c r="F2950" i="42"/>
  <c r="F2951" i="42"/>
  <c r="F2952" i="42"/>
  <c r="F2953" i="42"/>
  <c r="F2954" i="42"/>
  <c r="F2955" i="42"/>
  <c r="F2956" i="42"/>
  <c r="F2957" i="42"/>
  <c r="F2958" i="42"/>
  <c r="F2959" i="42"/>
  <c r="F2960" i="42"/>
  <c r="F2961" i="42"/>
  <c r="F2962" i="42"/>
  <c r="F2963" i="42"/>
  <c r="F2964" i="42"/>
  <c r="F2965" i="42"/>
  <c r="F2966" i="42"/>
  <c r="F2967" i="42"/>
  <c r="F2968" i="42"/>
  <c r="F2969" i="42"/>
  <c r="F2970" i="42"/>
  <c r="F2971" i="42"/>
  <c r="F2972" i="42"/>
  <c r="F2973" i="42"/>
  <c r="F2974" i="42"/>
  <c r="F2975" i="42"/>
  <c r="F2976" i="42"/>
  <c r="F2977" i="42"/>
  <c r="F2978" i="42"/>
  <c r="F2979" i="42"/>
  <c r="F2980" i="42"/>
  <c r="F2981" i="42"/>
  <c r="F2982" i="42"/>
  <c r="F2983" i="42"/>
  <c r="F2984" i="42"/>
  <c r="F2985" i="42"/>
  <c r="F2986" i="42"/>
  <c r="F2987" i="42"/>
  <c r="F2988" i="42"/>
  <c r="F2989" i="42"/>
  <c r="F2990" i="42"/>
  <c r="F2991" i="42"/>
  <c r="F2992" i="42"/>
  <c r="F2993" i="42"/>
  <c r="F2994" i="42"/>
  <c r="F2995" i="42"/>
  <c r="F2996" i="42"/>
  <c r="F2997" i="42"/>
  <c r="F2998" i="42"/>
  <c r="F2999" i="42"/>
  <c r="F3000" i="42"/>
  <c r="F3001" i="42"/>
  <c r="F3002" i="42"/>
  <c r="F3003" i="42"/>
  <c r="F3004" i="42"/>
  <c r="F3005" i="42"/>
  <c r="F3006" i="42"/>
  <c r="F3007" i="42"/>
  <c r="F3008" i="42"/>
  <c r="F3009" i="42"/>
  <c r="F3010" i="42"/>
  <c r="F3011" i="42"/>
  <c r="F3012" i="42"/>
  <c r="F3013" i="42"/>
  <c r="F3014" i="42"/>
  <c r="F3015" i="42"/>
  <c r="F3016" i="42"/>
  <c r="F3017" i="42"/>
  <c r="F3018" i="42"/>
  <c r="F3019" i="42"/>
  <c r="F3020" i="42"/>
  <c r="F3021" i="42"/>
  <c r="F3022" i="42"/>
  <c r="F3023" i="42"/>
  <c r="F3024" i="42"/>
  <c r="F3025" i="42"/>
  <c r="F3026" i="42"/>
  <c r="F3027" i="42"/>
  <c r="F3028" i="42"/>
  <c r="F3029" i="42"/>
  <c r="F3030" i="42"/>
  <c r="F3031" i="42"/>
  <c r="F3032" i="42"/>
  <c r="F3033" i="42"/>
  <c r="F3034" i="42"/>
  <c r="F3035" i="42"/>
  <c r="F3036" i="42"/>
  <c r="F3037" i="42"/>
  <c r="F3038" i="42"/>
  <c r="F3039" i="42"/>
  <c r="F3040" i="42"/>
  <c r="F3041" i="42"/>
  <c r="F3042" i="42"/>
  <c r="F3043" i="42"/>
  <c r="F3044" i="42"/>
  <c r="F3045" i="42"/>
  <c r="F3046" i="42"/>
  <c r="F3047" i="42"/>
  <c r="F3048" i="42"/>
  <c r="F3049" i="42"/>
  <c r="F3050" i="42"/>
  <c r="F3051" i="42"/>
  <c r="F3052" i="42"/>
  <c r="F3053" i="42"/>
  <c r="F3054" i="42"/>
  <c r="F3055" i="42"/>
  <c r="F3056" i="42"/>
  <c r="F3057" i="42"/>
  <c r="F3058" i="42"/>
  <c r="F3059" i="42"/>
  <c r="F3060" i="42"/>
  <c r="F3061" i="42"/>
  <c r="F3062" i="42"/>
  <c r="F3063" i="42"/>
  <c r="F3064" i="42"/>
  <c r="F3065" i="42"/>
  <c r="F3066" i="42"/>
  <c r="F3067" i="42"/>
  <c r="F3068" i="42"/>
  <c r="F3069" i="42"/>
  <c r="F3070" i="42"/>
  <c r="F3071" i="42"/>
  <c r="F3072" i="42"/>
  <c r="F3073" i="42"/>
  <c r="F3074" i="42"/>
  <c r="F3075" i="42"/>
  <c r="F3076" i="42"/>
  <c r="F3077" i="42"/>
  <c r="F3078" i="42"/>
  <c r="F3079" i="42"/>
  <c r="F3080" i="42"/>
  <c r="F3081" i="42"/>
  <c r="F3082" i="42"/>
  <c r="F3083" i="42"/>
  <c r="F3084" i="42"/>
  <c r="F3085" i="42"/>
  <c r="F3086" i="42"/>
  <c r="F3087" i="42"/>
  <c r="F3088" i="42"/>
  <c r="F3089" i="42"/>
  <c r="F3090" i="42"/>
  <c r="F3091" i="42"/>
  <c r="F3092" i="42"/>
  <c r="F3093" i="42"/>
  <c r="F3094" i="42"/>
  <c r="F3095" i="42"/>
  <c r="F3096" i="42"/>
  <c r="F3097" i="42"/>
  <c r="F3098" i="42"/>
  <c r="F3099" i="42"/>
  <c r="F3100" i="42"/>
  <c r="F3101" i="42"/>
  <c r="F3102" i="42"/>
  <c r="F3103" i="42"/>
  <c r="F3104" i="42"/>
  <c r="F3105" i="42"/>
  <c r="F3106" i="42"/>
  <c r="F3107" i="42"/>
  <c r="F3108" i="42"/>
  <c r="F3109" i="42"/>
  <c r="F3110" i="42"/>
  <c r="F3111" i="42"/>
  <c r="F3112" i="42"/>
  <c r="F3113" i="42"/>
  <c r="F3114" i="42"/>
  <c r="F3115" i="42"/>
  <c r="F3116" i="42"/>
  <c r="F3117" i="42"/>
  <c r="F3118" i="42"/>
  <c r="F3119" i="42"/>
  <c r="F3120" i="42"/>
  <c r="F3121" i="42"/>
  <c r="F3122" i="42"/>
  <c r="F3123" i="42"/>
  <c r="F3124" i="42"/>
  <c r="F3125" i="42"/>
  <c r="F3126" i="42"/>
  <c r="F3127" i="42"/>
  <c r="F3128" i="42"/>
  <c r="F3129" i="42"/>
  <c r="F3130" i="42"/>
  <c r="F3131" i="42"/>
  <c r="F3132" i="42"/>
  <c r="F3133" i="42"/>
  <c r="F3134" i="42"/>
  <c r="F3135" i="42"/>
  <c r="F3136" i="42"/>
  <c r="F3137" i="42"/>
  <c r="F3138" i="42"/>
  <c r="F3139" i="42"/>
  <c r="F3140" i="42"/>
  <c r="F3141" i="42"/>
  <c r="F3142" i="42"/>
  <c r="F3143" i="42"/>
  <c r="F3144" i="42"/>
  <c r="F2819" i="42"/>
  <c r="F2461" i="42"/>
  <c r="F2462" i="42"/>
  <c r="F2463" i="42"/>
  <c r="F2464" i="42"/>
  <c r="F2465" i="42"/>
  <c r="F2466" i="42"/>
  <c r="F2467" i="42"/>
  <c r="F2468" i="42"/>
  <c r="F2469" i="42"/>
  <c r="F2470" i="42"/>
  <c r="F2471" i="42"/>
  <c r="F2472" i="42"/>
  <c r="F2473" i="42"/>
  <c r="F2474" i="42"/>
  <c r="F2475" i="42"/>
  <c r="F2476" i="42"/>
  <c r="F2477" i="42"/>
  <c r="F2478" i="42"/>
  <c r="F2479" i="42"/>
  <c r="F2480" i="42"/>
  <c r="F2481" i="42"/>
  <c r="F2482" i="42"/>
  <c r="F2483" i="42"/>
  <c r="F2484" i="42"/>
  <c r="F2485" i="42"/>
  <c r="F2486" i="42"/>
  <c r="F2487" i="42"/>
  <c r="F2488" i="42"/>
  <c r="F2489" i="42"/>
  <c r="F2490" i="42"/>
  <c r="F2491" i="42"/>
  <c r="F2492" i="42"/>
  <c r="F2493" i="42"/>
  <c r="F2494" i="42"/>
  <c r="F2495" i="42"/>
  <c r="F2496" i="42"/>
  <c r="F2497" i="42"/>
  <c r="F2498" i="42"/>
  <c r="F2499" i="42"/>
  <c r="F2500" i="42"/>
  <c r="F2501" i="42"/>
  <c r="F2502" i="42"/>
  <c r="F2503" i="42"/>
  <c r="F2504" i="42"/>
  <c r="F2505" i="42"/>
  <c r="F2506" i="42"/>
  <c r="F2507" i="42"/>
  <c r="F2508" i="42"/>
  <c r="F2509" i="42"/>
  <c r="F2510" i="42"/>
  <c r="F2511" i="42"/>
  <c r="F2512" i="42"/>
  <c r="F2513" i="42"/>
  <c r="F2514" i="42"/>
  <c r="F2515" i="42"/>
  <c r="F2516" i="42"/>
  <c r="F2517" i="42"/>
  <c r="F2518" i="42"/>
  <c r="F2519" i="42"/>
  <c r="F2520" i="42"/>
  <c r="F2521" i="42"/>
  <c r="F2522" i="42"/>
  <c r="F2523" i="42"/>
  <c r="F2524" i="42"/>
  <c r="F2525" i="42"/>
  <c r="F2526" i="42"/>
  <c r="F2527" i="42"/>
  <c r="F2528" i="42"/>
  <c r="F2529" i="42"/>
  <c r="F2530" i="42"/>
  <c r="F2531" i="42"/>
  <c r="F2532" i="42"/>
  <c r="F2533" i="42"/>
  <c r="F2534" i="42"/>
  <c r="F2535" i="42"/>
  <c r="F2536" i="42"/>
  <c r="F2537" i="42"/>
  <c r="F2538" i="42"/>
  <c r="F2539" i="42"/>
  <c r="F2540" i="42"/>
  <c r="F2541" i="42"/>
  <c r="F2542" i="42"/>
  <c r="F2543" i="42"/>
  <c r="F2544" i="42"/>
  <c r="F2545" i="42"/>
  <c r="F2546" i="42"/>
  <c r="F2547" i="42"/>
  <c r="F2548" i="42"/>
  <c r="F2549" i="42"/>
  <c r="F2550" i="42"/>
  <c r="F2551" i="42"/>
  <c r="F2552" i="42"/>
  <c r="F2553" i="42"/>
  <c r="F2554" i="42"/>
  <c r="F2555" i="42"/>
  <c r="F2556" i="42"/>
  <c r="F2557" i="42"/>
  <c r="F2558" i="42"/>
  <c r="F2559" i="42"/>
  <c r="F2560" i="42"/>
  <c r="F2561" i="42"/>
  <c r="F2562" i="42"/>
  <c r="F2563" i="42"/>
  <c r="F2564" i="42"/>
  <c r="F2565" i="42"/>
  <c r="F2566" i="42"/>
  <c r="F2567" i="42"/>
  <c r="F2568" i="42"/>
  <c r="F2569" i="42"/>
  <c r="F2570" i="42"/>
  <c r="F2571" i="42"/>
  <c r="F2572" i="42"/>
  <c r="F2573" i="42"/>
  <c r="F2574" i="42"/>
  <c r="F2575" i="42"/>
  <c r="F2576" i="42"/>
  <c r="F2577" i="42"/>
  <c r="F2578" i="42"/>
  <c r="F2579" i="42"/>
  <c r="F2580" i="42"/>
  <c r="F2581" i="42"/>
  <c r="F2582" i="42"/>
  <c r="F2583" i="42"/>
  <c r="F2584" i="42"/>
  <c r="F2585" i="42"/>
  <c r="F2586" i="42"/>
  <c r="F2587" i="42"/>
  <c r="F2588" i="42"/>
  <c r="F2589" i="42"/>
  <c r="F2590" i="42"/>
  <c r="F2591" i="42"/>
  <c r="F2592" i="42"/>
  <c r="F2593" i="42"/>
  <c r="F2594" i="42"/>
  <c r="F2595" i="42"/>
  <c r="F2596" i="42"/>
  <c r="F2597" i="42"/>
  <c r="F2598" i="42"/>
  <c r="F2599" i="42"/>
  <c r="F2600" i="42"/>
  <c r="F2601" i="42"/>
  <c r="F2602" i="42"/>
  <c r="F2603" i="42"/>
  <c r="F2604" i="42"/>
  <c r="F2605" i="42"/>
  <c r="F2606" i="42"/>
  <c r="F2607" i="42"/>
  <c r="F2608" i="42"/>
  <c r="F2609" i="42"/>
  <c r="F2610" i="42"/>
  <c r="F2611" i="42"/>
  <c r="F2612" i="42"/>
  <c r="F2613" i="42"/>
  <c r="F2614" i="42"/>
  <c r="F2615" i="42"/>
  <c r="F2616" i="42"/>
  <c r="F2617" i="42"/>
  <c r="F2618" i="42"/>
  <c r="F2619" i="42"/>
  <c r="F2620" i="42"/>
  <c r="F2621" i="42"/>
  <c r="F2622" i="42"/>
  <c r="F2623" i="42"/>
  <c r="F2624" i="42"/>
  <c r="F2625" i="42"/>
  <c r="F2626" i="42"/>
  <c r="F2627" i="42"/>
  <c r="F2628" i="42"/>
  <c r="F2629" i="42"/>
  <c r="F2630" i="42"/>
  <c r="F2631" i="42"/>
  <c r="F2632" i="42"/>
  <c r="F2633" i="42"/>
  <c r="F2634" i="42"/>
  <c r="F2635" i="42"/>
  <c r="F2636" i="42"/>
  <c r="F2637" i="42"/>
  <c r="F2638" i="42"/>
  <c r="F2639" i="42"/>
  <c r="F2640" i="42"/>
  <c r="F2641" i="42"/>
  <c r="F2642" i="42"/>
  <c r="F2643" i="42"/>
  <c r="F2644" i="42"/>
  <c r="F2645" i="42"/>
  <c r="F2646" i="42"/>
  <c r="F2647" i="42"/>
  <c r="F2648" i="42"/>
  <c r="F2649" i="42"/>
  <c r="F2650" i="42"/>
  <c r="F2651" i="42"/>
  <c r="F2652" i="42"/>
  <c r="F2653" i="42"/>
  <c r="F2654" i="42"/>
  <c r="F2655" i="42"/>
  <c r="F2656" i="42"/>
  <c r="F2657" i="42"/>
  <c r="F2658" i="42"/>
  <c r="F2659" i="42"/>
  <c r="F2660" i="42"/>
  <c r="F2661" i="42"/>
  <c r="F2662" i="42"/>
  <c r="F2663" i="42"/>
  <c r="F2664" i="42"/>
  <c r="F2665" i="42"/>
  <c r="F2666" i="42"/>
  <c r="F2667" i="42"/>
  <c r="F2668" i="42"/>
  <c r="F2669" i="42"/>
  <c r="F2670" i="42"/>
  <c r="F2671" i="42"/>
  <c r="F2672" i="42"/>
  <c r="F2673" i="42"/>
  <c r="F2674" i="42"/>
  <c r="F2675" i="42"/>
  <c r="F2676" i="42"/>
  <c r="F2677" i="42"/>
  <c r="F2678" i="42"/>
  <c r="F2679" i="42"/>
  <c r="F2680" i="42"/>
  <c r="F2681" i="42"/>
  <c r="F2682" i="42"/>
  <c r="F2683" i="42"/>
  <c r="F2684" i="42"/>
  <c r="F2685" i="42"/>
  <c r="F2686" i="42"/>
  <c r="F2687" i="42"/>
  <c r="F2688" i="42"/>
  <c r="F2689" i="42"/>
  <c r="F2690" i="42"/>
  <c r="F2691" i="42"/>
  <c r="F2692" i="42"/>
  <c r="F2693" i="42"/>
  <c r="F2694" i="42"/>
  <c r="F2695" i="42"/>
  <c r="F2696" i="42"/>
  <c r="F2697" i="42"/>
  <c r="F2698" i="42"/>
  <c r="F2699" i="42"/>
  <c r="F2700" i="42"/>
  <c r="F2701" i="42"/>
  <c r="F2702" i="42"/>
  <c r="F2703" i="42"/>
  <c r="F2704" i="42"/>
  <c r="F2705" i="42"/>
  <c r="F2706" i="42"/>
  <c r="F2707" i="42"/>
  <c r="F2708" i="42"/>
  <c r="F2709" i="42"/>
  <c r="F2710" i="42"/>
  <c r="F2711" i="42"/>
  <c r="F2712" i="42"/>
  <c r="F2713" i="42"/>
  <c r="F2714" i="42"/>
  <c r="F2715" i="42"/>
  <c r="F2716" i="42"/>
  <c r="F2717" i="42"/>
  <c r="F2718" i="42"/>
  <c r="F2719" i="42"/>
  <c r="F2720" i="42"/>
  <c r="F2721" i="42"/>
  <c r="F2722" i="42"/>
  <c r="F2723" i="42"/>
  <c r="F2724" i="42"/>
  <c r="F2725" i="42"/>
  <c r="F2726" i="42"/>
  <c r="F2727" i="42"/>
  <c r="F2728" i="42"/>
  <c r="F2729" i="42"/>
  <c r="F2730" i="42"/>
  <c r="F2731" i="42"/>
  <c r="F2732" i="42"/>
  <c r="F2733" i="42"/>
  <c r="F2734" i="42"/>
  <c r="F2735" i="42"/>
  <c r="F2736" i="42"/>
  <c r="F2737" i="42"/>
  <c r="F2738" i="42"/>
  <c r="F2739" i="42"/>
  <c r="F2740" i="42"/>
  <c r="F2741" i="42"/>
  <c r="F2742" i="42"/>
  <c r="F2743" i="42"/>
  <c r="F2744" i="42"/>
  <c r="F2745" i="42"/>
  <c r="F2746" i="42"/>
  <c r="F2747" i="42"/>
  <c r="F2748" i="42"/>
  <c r="F2749" i="42"/>
  <c r="F2750" i="42"/>
  <c r="F2751" i="42"/>
  <c r="F2752" i="42"/>
  <c r="F2753" i="42"/>
  <c r="F2754" i="42"/>
  <c r="F2755" i="42"/>
  <c r="F2756" i="42"/>
  <c r="F2757" i="42"/>
  <c r="F2758" i="42"/>
  <c r="F2759" i="42"/>
  <c r="F2760" i="42"/>
  <c r="F2761" i="42"/>
  <c r="F2762" i="42"/>
  <c r="F2763" i="42"/>
  <c r="F2764" i="42"/>
  <c r="F2765" i="42"/>
  <c r="F2766" i="42"/>
  <c r="F2767" i="42"/>
  <c r="F2768" i="42"/>
  <c r="F2769" i="42"/>
  <c r="F2770" i="42"/>
  <c r="F2771" i="42"/>
  <c r="F2772" i="42"/>
  <c r="F2773" i="42"/>
  <c r="F2774" i="42"/>
  <c r="F2775" i="42"/>
  <c r="F2776" i="42"/>
  <c r="F2777" i="42"/>
  <c r="F2778" i="42"/>
  <c r="F2779" i="42"/>
  <c r="F2780" i="42"/>
  <c r="F2781" i="42"/>
  <c r="F2782" i="42"/>
  <c r="F2783" i="42"/>
  <c r="F2784" i="42"/>
  <c r="F2785" i="42"/>
  <c r="F2786" i="42"/>
  <c r="F2787" i="42"/>
  <c r="F2788" i="42"/>
  <c r="F2789" i="42"/>
  <c r="F2790" i="42"/>
  <c r="F2791" i="42"/>
  <c r="F2792" i="42"/>
  <c r="F2793" i="42"/>
  <c r="F2794" i="42"/>
  <c r="F2795" i="42"/>
  <c r="F2796" i="42"/>
  <c r="F2797" i="42"/>
  <c r="F2798" i="42"/>
  <c r="F2799" i="42"/>
  <c r="F2800" i="42"/>
  <c r="F2801" i="42"/>
  <c r="F2802" i="42"/>
  <c r="F2803" i="42"/>
  <c r="F2804" i="42"/>
  <c r="F2805" i="42"/>
  <c r="F2806" i="42"/>
  <c r="F2807" i="42"/>
  <c r="F2808" i="42"/>
  <c r="F2809" i="42"/>
  <c r="F2810" i="42"/>
  <c r="F2811" i="42"/>
  <c r="F2812" i="42"/>
  <c r="F2813" i="42"/>
  <c r="F2814" i="42"/>
  <c r="F2815" i="42"/>
  <c r="F2816" i="42"/>
  <c r="F2817" i="42"/>
  <c r="F2818" i="42"/>
  <c r="F2460" i="42"/>
  <c r="F2103" i="42"/>
  <c r="F2104" i="42"/>
  <c r="F2105" i="42"/>
  <c r="F2106" i="42"/>
  <c r="F2107" i="42"/>
  <c r="F2108" i="42"/>
  <c r="F2109" i="42"/>
  <c r="F2110" i="42"/>
  <c r="F2111" i="42"/>
  <c r="F2112" i="42"/>
  <c r="F2113" i="42"/>
  <c r="F2114" i="42"/>
  <c r="F2115" i="42"/>
  <c r="F2116" i="42"/>
  <c r="F2117" i="42"/>
  <c r="F2118" i="42"/>
  <c r="F2119" i="42"/>
  <c r="F2120" i="42"/>
  <c r="F2121" i="42"/>
  <c r="F2122" i="42"/>
  <c r="F2123" i="42"/>
  <c r="F2124" i="42"/>
  <c r="F2125" i="42"/>
  <c r="F2126" i="42"/>
  <c r="F2127" i="42"/>
  <c r="F2128" i="42"/>
  <c r="F2129" i="42"/>
  <c r="F2130" i="42"/>
  <c r="F2131" i="42"/>
  <c r="F2132" i="42"/>
  <c r="F2133" i="42"/>
  <c r="F2134" i="42"/>
  <c r="F2135" i="42"/>
  <c r="F2136" i="42"/>
  <c r="F2137" i="42"/>
  <c r="F2138" i="42"/>
  <c r="F2139" i="42"/>
  <c r="F2140" i="42"/>
  <c r="F2141" i="42"/>
  <c r="F2142" i="42"/>
  <c r="F2143" i="42"/>
  <c r="F2144" i="42"/>
  <c r="F2145" i="42"/>
  <c r="F2146" i="42"/>
  <c r="F2147" i="42"/>
  <c r="F2148" i="42"/>
  <c r="F2149" i="42"/>
  <c r="F2150" i="42"/>
  <c r="F2151" i="42"/>
  <c r="F2152" i="42"/>
  <c r="F2153" i="42"/>
  <c r="F2154" i="42"/>
  <c r="F2155" i="42"/>
  <c r="F2156" i="42"/>
  <c r="F2157" i="42"/>
  <c r="F2158" i="42"/>
  <c r="F2159" i="42"/>
  <c r="F2160" i="42"/>
  <c r="F2161" i="42"/>
  <c r="F2162" i="42"/>
  <c r="F2163" i="42"/>
  <c r="F2164" i="42"/>
  <c r="F2165" i="42"/>
  <c r="F2166" i="42"/>
  <c r="F2167" i="42"/>
  <c r="F2168" i="42"/>
  <c r="F2169" i="42"/>
  <c r="F2170" i="42"/>
  <c r="F2171" i="42"/>
  <c r="F2172" i="42"/>
  <c r="F2173" i="42"/>
  <c r="F2174" i="42"/>
  <c r="F2175" i="42"/>
  <c r="F2176" i="42"/>
  <c r="F2177" i="42"/>
  <c r="F2178" i="42"/>
  <c r="F2179" i="42"/>
  <c r="F2180" i="42"/>
  <c r="F2181" i="42"/>
  <c r="F2182" i="42"/>
  <c r="F2183" i="42"/>
  <c r="F2184" i="42"/>
  <c r="F2185" i="42"/>
  <c r="F2186" i="42"/>
  <c r="F2187" i="42"/>
  <c r="F2188" i="42"/>
  <c r="F2189" i="42"/>
  <c r="F2190" i="42"/>
  <c r="F2191" i="42"/>
  <c r="F2192" i="42"/>
  <c r="F2193" i="42"/>
  <c r="F2194" i="42"/>
  <c r="F2195" i="42"/>
  <c r="F2196" i="42"/>
  <c r="F2197" i="42"/>
  <c r="F2198" i="42"/>
  <c r="F2199" i="42"/>
  <c r="F2200" i="42"/>
  <c r="F2201" i="42"/>
  <c r="F2202" i="42"/>
  <c r="F2203" i="42"/>
  <c r="F2204" i="42"/>
  <c r="F2205" i="42"/>
  <c r="F2206" i="42"/>
  <c r="F2207" i="42"/>
  <c r="F2208" i="42"/>
  <c r="F2209" i="42"/>
  <c r="F2210" i="42"/>
  <c r="F2211" i="42"/>
  <c r="F2212" i="42"/>
  <c r="F2213" i="42"/>
  <c r="F2214" i="42"/>
  <c r="F2215" i="42"/>
  <c r="F2216" i="42"/>
  <c r="F2217" i="42"/>
  <c r="F2218" i="42"/>
  <c r="F2219" i="42"/>
  <c r="F2220" i="42"/>
  <c r="F2221" i="42"/>
  <c r="F2222" i="42"/>
  <c r="F2223" i="42"/>
  <c r="F2224" i="42"/>
  <c r="F2225" i="42"/>
  <c r="F2226" i="42"/>
  <c r="F2227" i="42"/>
  <c r="F2228" i="42"/>
  <c r="F2229" i="42"/>
  <c r="F2230" i="42"/>
  <c r="F2231" i="42"/>
  <c r="F2232" i="42"/>
  <c r="F2233" i="42"/>
  <c r="F2234" i="42"/>
  <c r="F2235" i="42"/>
  <c r="F2236" i="42"/>
  <c r="F2237" i="42"/>
  <c r="F2238" i="42"/>
  <c r="F2239" i="42"/>
  <c r="F2240" i="42"/>
  <c r="F2241" i="42"/>
  <c r="F2242" i="42"/>
  <c r="F2243" i="42"/>
  <c r="F2244" i="42"/>
  <c r="F2245" i="42"/>
  <c r="F2246" i="42"/>
  <c r="F2247" i="42"/>
  <c r="F2248" i="42"/>
  <c r="F2249" i="42"/>
  <c r="F2250" i="42"/>
  <c r="F2251" i="42"/>
  <c r="F2252" i="42"/>
  <c r="F2253" i="42"/>
  <c r="F2254" i="42"/>
  <c r="F2255" i="42"/>
  <c r="F2256" i="42"/>
  <c r="F2257" i="42"/>
  <c r="F2258" i="42"/>
  <c r="F2259" i="42"/>
  <c r="F2260" i="42"/>
  <c r="F2261" i="42"/>
  <c r="F2262" i="42"/>
  <c r="F2263" i="42"/>
  <c r="F2264" i="42"/>
  <c r="F2265" i="42"/>
  <c r="F2266" i="42"/>
  <c r="F2267" i="42"/>
  <c r="F2268" i="42"/>
  <c r="F2269" i="42"/>
  <c r="F2270" i="42"/>
  <c r="F2271" i="42"/>
  <c r="F2272" i="42"/>
  <c r="F2273" i="42"/>
  <c r="F2274" i="42"/>
  <c r="F2275" i="42"/>
  <c r="F2276" i="42"/>
  <c r="F2277" i="42"/>
  <c r="F2278" i="42"/>
  <c r="F2279" i="42"/>
  <c r="F2280" i="42"/>
  <c r="F2281" i="42"/>
  <c r="F2282" i="42"/>
  <c r="F2283" i="42"/>
  <c r="F2284" i="42"/>
  <c r="F2285" i="42"/>
  <c r="F2286" i="42"/>
  <c r="F2287" i="42"/>
  <c r="F2288" i="42"/>
  <c r="F2289" i="42"/>
  <c r="F2290" i="42"/>
  <c r="F2291" i="42"/>
  <c r="F2292" i="42"/>
  <c r="F2293" i="42"/>
  <c r="F2294" i="42"/>
  <c r="F2295" i="42"/>
  <c r="F2296" i="42"/>
  <c r="F2297" i="42"/>
  <c r="F2298" i="42"/>
  <c r="F2299" i="42"/>
  <c r="F2300" i="42"/>
  <c r="F2301" i="42"/>
  <c r="F2302" i="42"/>
  <c r="F2303" i="42"/>
  <c r="F2304" i="42"/>
  <c r="F2305" i="42"/>
  <c r="F2306" i="42"/>
  <c r="F2307" i="42"/>
  <c r="F2308" i="42"/>
  <c r="F2309" i="42"/>
  <c r="F2310" i="42"/>
  <c r="F2311" i="42"/>
  <c r="F2312" i="42"/>
  <c r="F2313" i="42"/>
  <c r="F2314" i="42"/>
  <c r="F2315" i="42"/>
  <c r="F2316" i="42"/>
  <c r="F2317" i="42"/>
  <c r="F2318" i="42"/>
  <c r="F2319" i="42"/>
  <c r="F2320" i="42"/>
  <c r="F2321" i="42"/>
  <c r="F2322" i="42"/>
  <c r="F2323" i="42"/>
  <c r="F2324" i="42"/>
  <c r="F2325" i="42"/>
  <c r="F2326" i="42"/>
  <c r="F2327" i="42"/>
  <c r="F2328" i="42"/>
  <c r="F2329" i="42"/>
  <c r="F2330" i="42"/>
  <c r="F2331" i="42"/>
  <c r="F2332" i="42"/>
  <c r="F2333" i="42"/>
  <c r="F2334" i="42"/>
  <c r="F2335" i="42"/>
  <c r="F2336" i="42"/>
  <c r="F2337" i="42"/>
  <c r="F2338" i="42"/>
  <c r="F2339" i="42"/>
  <c r="F2340" i="42"/>
  <c r="F2341" i="42"/>
  <c r="F2342" i="42"/>
  <c r="F2343" i="42"/>
  <c r="F2344" i="42"/>
  <c r="F2345" i="42"/>
  <c r="F2346" i="42"/>
  <c r="F2347" i="42"/>
  <c r="F2348" i="42"/>
  <c r="F2349" i="42"/>
  <c r="F2350" i="42"/>
  <c r="F2351" i="42"/>
  <c r="F2352" i="42"/>
  <c r="F2353" i="42"/>
  <c r="F2354" i="42"/>
  <c r="F2355" i="42"/>
  <c r="F2356" i="42"/>
  <c r="F2357" i="42"/>
  <c r="F2358" i="42"/>
  <c r="F2359" i="42"/>
  <c r="F2360" i="42"/>
  <c r="F2361" i="42"/>
  <c r="F2362" i="42"/>
  <c r="F2363" i="42"/>
  <c r="F2364" i="42"/>
  <c r="F2365" i="42"/>
  <c r="F2366" i="42"/>
  <c r="F2367" i="42"/>
  <c r="F2368" i="42"/>
  <c r="F2369" i="42"/>
  <c r="F2370" i="42"/>
  <c r="F2371" i="42"/>
  <c r="F2372" i="42"/>
  <c r="F2373" i="42"/>
  <c r="F2374" i="42"/>
  <c r="F2375" i="42"/>
  <c r="F2376" i="42"/>
  <c r="F2377" i="42"/>
  <c r="F2378" i="42"/>
  <c r="F2379" i="42"/>
  <c r="F2380" i="42"/>
  <c r="F2381" i="42"/>
  <c r="F2382" i="42"/>
  <c r="F2383" i="42"/>
  <c r="F2384" i="42"/>
  <c r="F2385" i="42"/>
  <c r="F2386" i="42"/>
  <c r="F2387" i="42"/>
  <c r="F2388" i="42"/>
  <c r="F2389" i="42"/>
  <c r="F2390" i="42"/>
  <c r="F2391" i="42"/>
  <c r="F2392" i="42"/>
  <c r="F2393" i="42"/>
  <c r="F2394" i="42"/>
  <c r="F2395" i="42"/>
  <c r="F2396" i="42"/>
  <c r="F2397" i="42"/>
  <c r="F2398" i="42"/>
  <c r="F2399" i="42"/>
  <c r="F2400" i="42"/>
  <c r="F2401" i="42"/>
  <c r="F2402" i="42"/>
  <c r="F2403" i="42"/>
  <c r="F2404" i="42"/>
  <c r="F2405" i="42"/>
  <c r="F2406" i="42"/>
  <c r="F2407" i="42"/>
  <c r="F2408" i="42"/>
  <c r="F2409" i="42"/>
  <c r="F2410" i="42"/>
  <c r="F2411" i="42"/>
  <c r="F2412" i="42"/>
  <c r="F2413" i="42"/>
  <c r="F2414" i="42"/>
  <c r="F2415" i="42"/>
  <c r="F2416" i="42"/>
  <c r="F2417" i="42"/>
  <c r="F2418" i="42"/>
  <c r="F2419" i="42"/>
  <c r="F2420" i="42"/>
  <c r="F2421" i="42"/>
  <c r="F2422" i="42"/>
  <c r="F2423" i="42"/>
  <c r="F2424" i="42"/>
  <c r="F2425" i="42"/>
  <c r="F2426" i="42"/>
  <c r="F2427" i="42"/>
  <c r="F2428" i="42"/>
  <c r="F2429" i="42"/>
  <c r="F2430" i="42"/>
  <c r="F2431" i="42"/>
  <c r="F2432" i="42"/>
  <c r="F2433" i="42"/>
  <c r="F2434" i="42"/>
  <c r="F2435" i="42"/>
  <c r="F2436" i="42"/>
  <c r="F2437" i="42"/>
  <c r="F2438" i="42"/>
  <c r="F2439" i="42"/>
  <c r="F2440" i="42"/>
  <c r="F2441" i="42"/>
  <c r="F2442" i="42"/>
  <c r="F2443" i="42"/>
  <c r="F2444" i="42"/>
  <c r="F2445" i="42"/>
  <c r="F2446" i="42"/>
  <c r="F2447" i="42"/>
  <c r="F2448" i="42"/>
  <c r="F2449" i="42"/>
  <c r="F2450" i="42"/>
  <c r="F2451" i="42"/>
  <c r="F2452" i="42"/>
  <c r="F2453" i="42"/>
  <c r="F2454" i="42"/>
  <c r="F2455" i="42"/>
  <c r="F2456" i="42"/>
  <c r="F2457" i="42"/>
  <c r="F2458" i="42"/>
  <c r="F2459" i="42"/>
  <c r="F2102" i="42"/>
  <c r="F1746" i="42"/>
  <c r="F1747" i="42"/>
  <c r="F1748" i="42"/>
  <c r="F1749" i="42"/>
  <c r="F1750" i="42"/>
  <c r="F1751" i="42"/>
  <c r="F1752" i="42"/>
  <c r="F1753" i="42"/>
  <c r="F1754" i="42"/>
  <c r="F1755" i="42"/>
  <c r="F1756" i="42"/>
  <c r="F1757" i="42"/>
  <c r="F1758" i="42"/>
  <c r="F1759" i="42"/>
  <c r="F1760" i="42"/>
  <c r="F1761" i="42"/>
  <c r="F1762" i="42"/>
  <c r="F1763" i="42"/>
  <c r="F1764" i="42"/>
  <c r="F1765" i="42"/>
  <c r="F1766" i="42"/>
  <c r="F1767" i="42"/>
  <c r="F1768" i="42"/>
  <c r="F1769" i="42"/>
  <c r="F1770" i="42"/>
  <c r="F1771" i="42"/>
  <c r="F1772" i="42"/>
  <c r="F1773" i="42"/>
  <c r="F1774" i="42"/>
  <c r="F1775" i="42"/>
  <c r="F1776" i="42"/>
  <c r="F1777" i="42"/>
  <c r="F1778" i="42"/>
  <c r="F1779" i="42"/>
  <c r="F1780" i="42"/>
  <c r="F1781" i="42"/>
  <c r="F1782" i="42"/>
  <c r="F1783" i="42"/>
  <c r="F1784" i="42"/>
  <c r="F1785" i="42"/>
  <c r="F1786" i="42"/>
  <c r="F1787" i="42"/>
  <c r="F1788" i="42"/>
  <c r="F1789" i="42"/>
  <c r="F1790" i="42"/>
  <c r="F1791" i="42"/>
  <c r="F1792" i="42"/>
  <c r="F1793" i="42"/>
  <c r="F1794" i="42"/>
  <c r="F1795" i="42"/>
  <c r="F1796" i="42"/>
  <c r="F1797" i="42"/>
  <c r="F1798" i="42"/>
  <c r="F1799" i="42"/>
  <c r="F1800" i="42"/>
  <c r="F1801" i="42"/>
  <c r="F1802" i="42"/>
  <c r="F1803" i="42"/>
  <c r="F1804" i="42"/>
  <c r="F1805" i="42"/>
  <c r="F1806" i="42"/>
  <c r="F1807" i="42"/>
  <c r="F1808" i="42"/>
  <c r="F1809" i="42"/>
  <c r="F1810" i="42"/>
  <c r="F1811" i="42"/>
  <c r="F1812" i="42"/>
  <c r="F1813" i="42"/>
  <c r="F1814" i="42"/>
  <c r="F1815" i="42"/>
  <c r="F1816" i="42"/>
  <c r="F1817" i="42"/>
  <c r="F1818" i="42"/>
  <c r="F1819" i="42"/>
  <c r="F1820" i="42"/>
  <c r="F1821" i="42"/>
  <c r="F1822" i="42"/>
  <c r="F1823" i="42"/>
  <c r="F1824" i="42"/>
  <c r="F1825" i="42"/>
  <c r="F1826" i="42"/>
  <c r="F1827" i="42"/>
  <c r="F1828" i="42"/>
  <c r="F1829" i="42"/>
  <c r="F1830" i="42"/>
  <c r="F1831" i="42"/>
  <c r="F1832" i="42"/>
  <c r="F1833" i="42"/>
  <c r="F1834" i="42"/>
  <c r="F1835" i="42"/>
  <c r="F1836" i="42"/>
  <c r="F1837" i="42"/>
  <c r="F1838" i="42"/>
  <c r="F1839" i="42"/>
  <c r="F1840" i="42"/>
  <c r="F1841" i="42"/>
  <c r="F1842" i="42"/>
  <c r="F1843" i="42"/>
  <c r="F1844" i="42"/>
  <c r="F1845" i="42"/>
  <c r="F1846" i="42"/>
  <c r="F1847" i="42"/>
  <c r="F1848" i="42"/>
  <c r="F1849" i="42"/>
  <c r="F1850" i="42"/>
  <c r="F1851" i="42"/>
  <c r="F1852" i="42"/>
  <c r="F1853" i="42"/>
  <c r="F1854" i="42"/>
  <c r="F1855" i="42"/>
  <c r="F1856" i="42"/>
  <c r="F1857" i="42"/>
  <c r="F1858" i="42"/>
  <c r="F1859" i="42"/>
  <c r="F1860" i="42"/>
  <c r="F1861" i="42"/>
  <c r="F1862" i="42"/>
  <c r="F1863" i="42"/>
  <c r="F1864" i="42"/>
  <c r="F1865" i="42"/>
  <c r="F1866" i="42"/>
  <c r="F1867" i="42"/>
  <c r="F1868" i="42"/>
  <c r="F1869" i="42"/>
  <c r="F1870" i="42"/>
  <c r="F1871" i="42"/>
  <c r="F1872" i="42"/>
  <c r="F1873" i="42"/>
  <c r="F1874" i="42"/>
  <c r="F1875" i="42"/>
  <c r="F1876" i="42"/>
  <c r="F1877" i="42"/>
  <c r="F1878" i="42"/>
  <c r="F1879" i="42"/>
  <c r="F1880" i="42"/>
  <c r="F1881" i="42"/>
  <c r="F1882" i="42"/>
  <c r="F1883" i="42"/>
  <c r="F1884" i="42"/>
  <c r="F1885" i="42"/>
  <c r="F1886" i="42"/>
  <c r="F1887" i="42"/>
  <c r="F1888" i="42"/>
  <c r="F1889" i="42"/>
  <c r="F1890" i="42"/>
  <c r="F1891" i="42"/>
  <c r="F1892" i="42"/>
  <c r="F1893" i="42"/>
  <c r="F1894" i="42"/>
  <c r="F1895" i="42"/>
  <c r="F1896" i="42"/>
  <c r="F1897" i="42"/>
  <c r="F1898" i="42"/>
  <c r="F1899" i="42"/>
  <c r="F1900" i="42"/>
  <c r="F1901" i="42"/>
  <c r="F1902" i="42"/>
  <c r="F1903" i="42"/>
  <c r="F1904" i="42"/>
  <c r="F1905" i="42"/>
  <c r="F1906" i="42"/>
  <c r="F1907" i="42"/>
  <c r="F1908" i="42"/>
  <c r="F1909" i="42"/>
  <c r="F1910" i="42"/>
  <c r="F1911" i="42"/>
  <c r="F1912" i="42"/>
  <c r="F1913" i="42"/>
  <c r="F1914" i="42"/>
  <c r="F1915" i="42"/>
  <c r="F1916" i="42"/>
  <c r="F1917" i="42"/>
  <c r="F1918" i="42"/>
  <c r="F1919" i="42"/>
  <c r="F1920" i="42"/>
  <c r="F1921" i="42"/>
  <c r="F1922" i="42"/>
  <c r="F1923" i="42"/>
  <c r="F1924" i="42"/>
  <c r="F1925" i="42"/>
  <c r="F1926" i="42"/>
  <c r="F1927" i="42"/>
  <c r="F1928" i="42"/>
  <c r="F1929" i="42"/>
  <c r="F1930" i="42"/>
  <c r="F1931" i="42"/>
  <c r="F1932" i="42"/>
  <c r="F1933" i="42"/>
  <c r="F1934" i="42"/>
  <c r="F1935" i="42"/>
  <c r="F1936" i="42"/>
  <c r="F1937" i="42"/>
  <c r="F1938" i="42"/>
  <c r="F1939" i="42"/>
  <c r="F1940" i="42"/>
  <c r="F1941" i="42"/>
  <c r="F1942" i="42"/>
  <c r="F1943" i="42"/>
  <c r="F1944" i="42"/>
  <c r="F1945" i="42"/>
  <c r="F1946" i="42"/>
  <c r="F1947" i="42"/>
  <c r="F1948" i="42"/>
  <c r="F1949" i="42"/>
  <c r="F1950" i="42"/>
  <c r="F1951" i="42"/>
  <c r="F1952" i="42"/>
  <c r="F1953" i="42"/>
  <c r="F1954" i="42"/>
  <c r="F1955" i="42"/>
  <c r="F1956" i="42"/>
  <c r="F1957" i="42"/>
  <c r="F1958" i="42"/>
  <c r="F1959" i="42"/>
  <c r="F1960" i="42"/>
  <c r="F1961" i="42"/>
  <c r="F1962" i="42"/>
  <c r="F1963" i="42"/>
  <c r="F1964" i="42"/>
  <c r="F1965" i="42"/>
  <c r="F1966" i="42"/>
  <c r="F1967" i="42"/>
  <c r="F1968" i="42"/>
  <c r="F1969" i="42"/>
  <c r="F1970" i="42"/>
  <c r="F1971" i="42"/>
  <c r="F1972" i="42"/>
  <c r="F1973" i="42"/>
  <c r="F1974" i="42"/>
  <c r="F1975" i="42"/>
  <c r="F1976" i="42"/>
  <c r="F1977" i="42"/>
  <c r="F1978" i="42"/>
  <c r="F1979" i="42"/>
  <c r="F1980" i="42"/>
  <c r="F1981" i="42"/>
  <c r="F1982" i="42"/>
  <c r="F1983" i="42"/>
  <c r="F1984" i="42"/>
  <c r="F1985" i="42"/>
  <c r="F1986" i="42"/>
  <c r="F1987" i="42"/>
  <c r="F1988" i="42"/>
  <c r="F1989" i="42"/>
  <c r="F1990" i="42"/>
  <c r="F1991" i="42"/>
  <c r="F1992" i="42"/>
  <c r="F1993" i="42"/>
  <c r="F1994" i="42"/>
  <c r="F1995" i="42"/>
  <c r="F1996" i="42"/>
  <c r="F1997" i="42"/>
  <c r="F1998" i="42"/>
  <c r="F1999" i="42"/>
  <c r="F2000" i="42"/>
  <c r="F2001" i="42"/>
  <c r="F2002" i="42"/>
  <c r="F2003" i="42"/>
  <c r="F2004" i="42"/>
  <c r="F2005" i="42"/>
  <c r="F2006" i="42"/>
  <c r="F2007" i="42"/>
  <c r="F2008" i="42"/>
  <c r="F2009" i="42"/>
  <c r="F2010" i="42"/>
  <c r="F2011" i="42"/>
  <c r="F2012" i="42"/>
  <c r="F2013" i="42"/>
  <c r="F2014" i="42"/>
  <c r="F2015" i="42"/>
  <c r="F2016" i="42"/>
  <c r="F2017" i="42"/>
  <c r="F2018" i="42"/>
  <c r="F2019" i="42"/>
  <c r="F2020" i="42"/>
  <c r="F2021" i="42"/>
  <c r="F2022" i="42"/>
  <c r="F2023" i="42"/>
  <c r="F2024" i="42"/>
  <c r="F2025" i="42"/>
  <c r="F2026" i="42"/>
  <c r="F2027" i="42"/>
  <c r="F2028" i="42"/>
  <c r="F2029" i="42"/>
  <c r="F2030" i="42"/>
  <c r="F2031" i="42"/>
  <c r="F2032" i="42"/>
  <c r="F2033" i="42"/>
  <c r="F2034" i="42"/>
  <c r="F2035" i="42"/>
  <c r="F2036" i="42"/>
  <c r="F2037" i="42"/>
  <c r="F2038" i="42"/>
  <c r="F2039" i="42"/>
  <c r="F2040" i="42"/>
  <c r="F2041" i="42"/>
  <c r="F2042" i="42"/>
  <c r="F2043" i="42"/>
  <c r="F2044" i="42"/>
  <c r="F2045" i="42"/>
  <c r="F2046" i="42"/>
  <c r="F2047" i="42"/>
  <c r="F2048" i="42"/>
  <c r="F2049" i="42"/>
  <c r="F2050" i="42"/>
  <c r="F2051" i="42"/>
  <c r="F2052" i="42"/>
  <c r="F2053" i="42"/>
  <c r="F2054" i="42"/>
  <c r="F2055" i="42"/>
  <c r="F2056" i="42"/>
  <c r="F2057" i="42"/>
  <c r="F2058" i="42"/>
  <c r="F2059" i="42"/>
  <c r="F2060" i="42"/>
  <c r="F2061" i="42"/>
  <c r="F2062" i="42"/>
  <c r="F2063" i="42"/>
  <c r="F2064" i="42"/>
  <c r="F2065" i="42"/>
  <c r="F2066" i="42"/>
  <c r="F2067" i="42"/>
  <c r="F2068" i="42"/>
  <c r="F2069" i="42"/>
  <c r="F2070" i="42"/>
  <c r="F2071" i="42"/>
  <c r="F2072" i="42"/>
  <c r="F2073" i="42"/>
  <c r="F2074" i="42"/>
  <c r="F2075" i="42"/>
  <c r="F2076" i="42"/>
  <c r="F2077" i="42"/>
  <c r="F2078" i="42"/>
  <c r="F2079" i="42"/>
  <c r="F2080" i="42"/>
  <c r="F2081" i="42"/>
  <c r="F2082" i="42"/>
  <c r="F2083" i="42"/>
  <c r="F2084" i="42"/>
  <c r="F2085" i="42"/>
  <c r="F2086" i="42"/>
  <c r="F2087" i="42"/>
  <c r="F2088" i="42"/>
  <c r="F2089" i="42"/>
  <c r="F2090" i="42"/>
  <c r="F2091" i="42"/>
  <c r="F2092" i="42"/>
  <c r="F2093" i="42"/>
  <c r="F2094" i="42"/>
  <c r="F2095" i="42"/>
  <c r="F2096" i="42"/>
  <c r="F2097" i="42"/>
  <c r="F2098" i="42"/>
  <c r="F2099" i="42"/>
  <c r="F2100" i="42"/>
  <c r="F2101" i="42"/>
  <c r="F1745" i="42"/>
  <c r="F1389" i="42"/>
  <c r="F1390" i="42"/>
  <c r="F1391" i="42"/>
  <c r="F1392" i="42"/>
  <c r="F1393" i="42"/>
  <c r="F1394" i="42"/>
  <c r="F1395" i="42"/>
  <c r="F1396" i="42"/>
  <c r="F1397" i="42"/>
  <c r="F1398" i="42"/>
  <c r="F1399" i="42"/>
  <c r="F1400" i="42"/>
  <c r="F1401" i="42"/>
  <c r="F1402" i="42"/>
  <c r="F1403" i="42"/>
  <c r="F1404" i="42"/>
  <c r="F1405" i="42"/>
  <c r="F1406" i="42"/>
  <c r="F1407" i="42"/>
  <c r="F1408" i="42"/>
  <c r="F1409" i="42"/>
  <c r="F1410" i="42"/>
  <c r="F1411" i="42"/>
  <c r="F1412" i="42"/>
  <c r="F1413" i="42"/>
  <c r="F1414" i="42"/>
  <c r="F1415" i="42"/>
  <c r="F1416" i="42"/>
  <c r="F1417" i="42"/>
  <c r="F1418" i="42"/>
  <c r="F1419" i="42"/>
  <c r="F1420" i="42"/>
  <c r="F1421" i="42"/>
  <c r="F1422" i="42"/>
  <c r="F1423" i="42"/>
  <c r="F1424" i="42"/>
  <c r="F1425" i="42"/>
  <c r="F1426" i="42"/>
  <c r="F1427" i="42"/>
  <c r="F1428" i="42"/>
  <c r="F1429" i="42"/>
  <c r="F1430" i="42"/>
  <c r="F1431" i="42"/>
  <c r="F1432" i="42"/>
  <c r="F1433" i="42"/>
  <c r="F1434" i="42"/>
  <c r="F1435" i="42"/>
  <c r="F1436" i="42"/>
  <c r="F1437" i="42"/>
  <c r="F1438" i="42"/>
  <c r="F1439" i="42"/>
  <c r="F1440" i="42"/>
  <c r="F1441" i="42"/>
  <c r="F1442" i="42"/>
  <c r="F1443" i="42"/>
  <c r="F1444" i="42"/>
  <c r="F1445" i="42"/>
  <c r="F1446" i="42"/>
  <c r="F1447" i="42"/>
  <c r="F1448" i="42"/>
  <c r="F1449" i="42"/>
  <c r="F1450" i="42"/>
  <c r="F1451" i="42"/>
  <c r="F1452" i="42"/>
  <c r="F1453" i="42"/>
  <c r="F1454" i="42"/>
  <c r="F1455" i="42"/>
  <c r="F1456" i="42"/>
  <c r="F1457" i="42"/>
  <c r="F1458" i="42"/>
  <c r="F1459" i="42"/>
  <c r="F1460" i="42"/>
  <c r="F1461" i="42"/>
  <c r="F1462" i="42"/>
  <c r="F1463" i="42"/>
  <c r="F1464" i="42"/>
  <c r="F1465" i="42"/>
  <c r="F1466" i="42"/>
  <c r="F1467" i="42"/>
  <c r="F1468" i="42"/>
  <c r="F1469" i="42"/>
  <c r="F1470" i="42"/>
  <c r="F1471" i="42"/>
  <c r="F1472" i="42"/>
  <c r="F1473" i="42"/>
  <c r="F1474" i="42"/>
  <c r="F1475" i="42"/>
  <c r="F1476" i="42"/>
  <c r="F1477" i="42"/>
  <c r="F1478" i="42"/>
  <c r="F1479" i="42"/>
  <c r="F1480" i="42"/>
  <c r="F1481" i="42"/>
  <c r="F1482" i="42"/>
  <c r="F1483" i="42"/>
  <c r="F1484" i="42"/>
  <c r="F1485" i="42"/>
  <c r="F1486" i="42"/>
  <c r="F1487" i="42"/>
  <c r="F1488" i="42"/>
  <c r="F1489" i="42"/>
  <c r="F1490" i="42"/>
  <c r="F1491" i="42"/>
  <c r="F1492" i="42"/>
  <c r="F1493" i="42"/>
  <c r="F1494" i="42"/>
  <c r="F1495" i="42"/>
  <c r="F1496" i="42"/>
  <c r="F1497" i="42"/>
  <c r="F1498" i="42"/>
  <c r="F1499" i="42"/>
  <c r="F1500" i="42"/>
  <c r="F1501" i="42"/>
  <c r="F1502" i="42"/>
  <c r="F1503" i="42"/>
  <c r="F1504" i="42"/>
  <c r="F1505" i="42"/>
  <c r="F1506" i="42"/>
  <c r="F1507" i="42"/>
  <c r="F1508" i="42"/>
  <c r="F1509" i="42"/>
  <c r="F1510" i="42"/>
  <c r="F1511" i="42"/>
  <c r="F1512" i="42"/>
  <c r="F1513" i="42"/>
  <c r="F1514" i="42"/>
  <c r="F1515" i="42"/>
  <c r="F1516" i="42"/>
  <c r="F1517" i="42"/>
  <c r="F1518" i="42"/>
  <c r="F1519" i="42"/>
  <c r="F1520" i="42"/>
  <c r="F1521" i="42"/>
  <c r="F1522" i="42"/>
  <c r="F1523" i="42"/>
  <c r="F1524" i="42"/>
  <c r="F1525" i="42"/>
  <c r="F1526" i="42"/>
  <c r="F1527" i="42"/>
  <c r="F1528" i="42"/>
  <c r="F1529" i="42"/>
  <c r="F1530" i="42"/>
  <c r="F1531" i="42"/>
  <c r="F1532" i="42"/>
  <c r="F1533" i="42"/>
  <c r="F1534" i="42"/>
  <c r="F1535" i="42"/>
  <c r="F1536" i="42"/>
  <c r="F1537" i="42"/>
  <c r="F1538" i="42"/>
  <c r="F1539" i="42"/>
  <c r="F1540" i="42"/>
  <c r="F1541" i="42"/>
  <c r="F1542" i="42"/>
  <c r="F1543" i="42"/>
  <c r="F1544" i="42"/>
  <c r="F1545" i="42"/>
  <c r="F1546" i="42"/>
  <c r="F1547" i="42"/>
  <c r="F1548" i="42"/>
  <c r="F1549" i="42"/>
  <c r="F1550" i="42"/>
  <c r="F1551" i="42"/>
  <c r="F1552" i="42"/>
  <c r="F1553" i="42"/>
  <c r="F1554" i="42"/>
  <c r="F1555" i="42"/>
  <c r="F1556" i="42"/>
  <c r="F1557" i="42"/>
  <c r="F1558" i="42"/>
  <c r="F1559" i="42"/>
  <c r="F1560" i="42"/>
  <c r="F1561" i="42"/>
  <c r="F1562" i="42"/>
  <c r="F1563" i="42"/>
  <c r="F1564" i="42"/>
  <c r="F1565" i="42"/>
  <c r="F1566" i="42"/>
  <c r="F1567" i="42"/>
  <c r="F1568" i="42"/>
  <c r="F1569" i="42"/>
  <c r="F1570" i="42"/>
  <c r="F1571" i="42"/>
  <c r="F1572" i="42"/>
  <c r="F1573" i="42"/>
  <c r="F1574" i="42"/>
  <c r="F1575" i="42"/>
  <c r="F1576" i="42"/>
  <c r="F1577" i="42"/>
  <c r="F1578" i="42"/>
  <c r="F1579" i="42"/>
  <c r="F1580" i="42"/>
  <c r="F1581" i="42"/>
  <c r="F1582" i="42"/>
  <c r="F1583" i="42"/>
  <c r="F1584" i="42"/>
  <c r="F1585" i="42"/>
  <c r="F1586" i="42"/>
  <c r="F1587" i="42"/>
  <c r="F1588" i="42"/>
  <c r="F1589" i="42"/>
  <c r="F1590" i="42"/>
  <c r="F1591" i="42"/>
  <c r="F1592" i="42"/>
  <c r="F1593" i="42"/>
  <c r="F1594" i="42"/>
  <c r="F1595" i="42"/>
  <c r="F1596" i="42"/>
  <c r="F1597" i="42"/>
  <c r="F1598" i="42"/>
  <c r="F1599" i="42"/>
  <c r="F1600" i="42"/>
  <c r="F1601" i="42"/>
  <c r="F1602" i="42"/>
  <c r="F1603" i="42"/>
  <c r="F1604" i="42"/>
  <c r="F1605" i="42"/>
  <c r="F1606" i="42"/>
  <c r="F1607" i="42"/>
  <c r="F1608" i="42"/>
  <c r="F1609" i="42"/>
  <c r="F1610" i="42"/>
  <c r="F1611" i="42"/>
  <c r="F1612" i="42"/>
  <c r="F1613" i="42"/>
  <c r="F1614" i="42"/>
  <c r="F1615" i="42"/>
  <c r="F1616" i="42"/>
  <c r="F1617" i="42"/>
  <c r="F1618" i="42"/>
  <c r="F1619" i="42"/>
  <c r="F1620" i="42"/>
  <c r="F1621" i="42"/>
  <c r="F1622" i="42"/>
  <c r="F1623" i="42"/>
  <c r="F1624" i="42"/>
  <c r="F1625" i="42"/>
  <c r="F1626" i="42"/>
  <c r="F1627" i="42"/>
  <c r="F1628" i="42"/>
  <c r="F1629" i="42"/>
  <c r="F1630" i="42"/>
  <c r="F1631" i="42"/>
  <c r="F1632" i="42"/>
  <c r="F1633" i="42"/>
  <c r="F1634" i="42"/>
  <c r="F1635" i="42"/>
  <c r="F1636" i="42"/>
  <c r="F1637" i="42"/>
  <c r="F1638" i="42"/>
  <c r="F1639" i="42"/>
  <c r="F1640" i="42"/>
  <c r="F1641" i="42"/>
  <c r="F1642" i="42"/>
  <c r="F1643" i="42"/>
  <c r="F1644" i="42"/>
  <c r="F1645" i="42"/>
  <c r="F1646" i="42"/>
  <c r="F1647" i="42"/>
  <c r="F1648" i="42"/>
  <c r="F1649" i="42"/>
  <c r="F1650" i="42"/>
  <c r="F1651" i="42"/>
  <c r="F1652" i="42"/>
  <c r="F1653" i="42"/>
  <c r="F1654" i="42"/>
  <c r="F1655" i="42"/>
  <c r="F1656" i="42"/>
  <c r="F1657" i="42"/>
  <c r="F1658" i="42"/>
  <c r="F1659" i="42"/>
  <c r="F1660" i="42"/>
  <c r="F1661" i="42"/>
  <c r="F1662" i="42"/>
  <c r="F1663" i="42"/>
  <c r="F1664" i="42"/>
  <c r="F1665" i="42"/>
  <c r="F1666" i="42"/>
  <c r="F1667" i="42"/>
  <c r="F1668" i="42"/>
  <c r="F1669" i="42"/>
  <c r="F1670" i="42"/>
  <c r="F1671" i="42"/>
  <c r="F1672" i="42"/>
  <c r="F1673" i="42"/>
  <c r="F1674" i="42"/>
  <c r="F1675" i="42"/>
  <c r="F1676" i="42"/>
  <c r="F1677" i="42"/>
  <c r="F1678" i="42"/>
  <c r="F1679" i="42"/>
  <c r="F1680" i="42"/>
  <c r="F1681" i="42"/>
  <c r="F1682" i="42"/>
  <c r="F1683" i="42"/>
  <c r="F1684" i="42"/>
  <c r="F1685" i="42"/>
  <c r="F1686" i="42"/>
  <c r="F1687" i="42"/>
  <c r="F1688" i="42"/>
  <c r="F1689" i="42"/>
  <c r="F1690" i="42"/>
  <c r="F1691" i="42"/>
  <c r="F1692" i="42"/>
  <c r="F1693" i="42"/>
  <c r="F1694" i="42"/>
  <c r="F1695" i="42"/>
  <c r="F1696" i="42"/>
  <c r="F1697" i="42"/>
  <c r="F1698" i="42"/>
  <c r="F1699" i="42"/>
  <c r="F1700" i="42"/>
  <c r="F1701" i="42"/>
  <c r="F1702" i="42"/>
  <c r="F1703" i="42"/>
  <c r="F1704" i="42"/>
  <c r="F1705" i="42"/>
  <c r="F1706" i="42"/>
  <c r="F1707" i="42"/>
  <c r="F1708" i="42"/>
  <c r="F1709" i="42"/>
  <c r="F1710" i="42"/>
  <c r="F1711" i="42"/>
  <c r="F1712" i="42"/>
  <c r="F1713" i="42"/>
  <c r="F1714" i="42"/>
  <c r="F1715" i="42"/>
  <c r="F1716" i="42"/>
  <c r="F1717" i="42"/>
  <c r="F1718" i="42"/>
  <c r="F1719" i="42"/>
  <c r="F1720" i="42"/>
  <c r="F1721" i="42"/>
  <c r="F1722" i="42"/>
  <c r="F1723" i="42"/>
  <c r="F1724" i="42"/>
  <c r="F1725" i="42"/>
  <c r="F1726" i="42"/>
  <c r="F1727" i="42"/>
  <c r="F1728" i="42"/>
  <c r="F1729" i="42"/>
  <c r="F1730" i="42"/>
  <c r="F1731" i="42"/>
  <c r="F1732" i="42"/>
  <c r="F1733" i="42"/>
  <c r="F1734" i="42"/>
  <c r="F1735" i="42"/>
  <c r="F1736" i="42"/>
  <c r="F1737" i="42"/>
  <c r="F1738" i="42"/>
  <c r="F1739" i="42"/>
  <c r="F1740" i="42"/>
  <c r="F1741" i="42"/>
  <c r="F1742" i="42"/>
  <c r="F1743" i="42"/>
  <c r="F1744" i="42"/>
  <c r="F1388" i="42"/>
  <c r="F1039" i="42"/>
  <c r="F1040" i="42"/>
  <c r="F1041" i="42"/>
  <c r="F1042" i="42"/>
  <c r="F1043" i="42"/>
  <c r="F1044" i="42"/>
  <c r="F1045" i="42"/>
  <c r="F1046" i="42"/>
  <c r="F1047" i="42"/>
  <c r="F1048" i="42"/>
  <c r="F1049" i="42"/>
  <c r="F1050" i="42"/>
  <c r="F1051" i="42"/>
  <c r="F1052" i="42"/>
  <c r="F1053" i="42"/>
  <c r="F1054" i="42"/>
  <c r="F1055" i="42"/>
  <c r="F1056" i="42"/>
  <c r="F1057" i="42"/>
  <c r="F1058" i="42"/>
  <c r="F1059" i="42"/>
  <c r="F1060" i="42"/>
  <c r="F1061" i="42"/>
  <c r="F1062" i="42"/>
  <c r="F1063" i="42"/>
  <c r="F1064" i="42"/>
  <c r="F1065" i="42"/>
  <c r="F1066" i="42"/>
  <c r="F1067" i="42"/>
  <c r="F1068" i="42"/>
  <c r="F1069" i="42"/>
  <c r="F1070" i="42"/>
  <c r="F1071" i="42"/>
  <c r="F1072" i="42"/>
  <c r="F1073" i="42"/>
  <c r="F1074" i="42"/>
  <c r="F1075" i="42"/>
  <c r="F1076" i="42"/>
  <c r="F1077" i="42"/>
  <c r="F1078" i="42"/>
  <c r="F1079" i="42"/>
  <c r="F1080" i="42"/>
  <c r="F1081" i="42"/>
  <c r="F1082" i="42"/>
  <c r="F1083" i="42"/>
  <c r="F1084" i="42"/>
  <c r="F1085" i="42"/>
  <c r="F1086" i="42"/>
  <c r="F1087" i="42"/>
  <c r="F1088" i="42"/>
  <c r="F1089" i="42"/>
  <c r="F1090" i="42"/>
  <c r="F1091" i="42"/>
  <c r="F1092" i="42"/>
  <c r="F1093" i="42"/>
  <c r="F1094" i="42"/>
  <c r="F1095" i="42"/>
  <c r="F1096" i="42"/>
  <c r="F1097" i="42"/>
  <c r="F1098" i="42"/>
  <c r="F1099" i="42"/>
  <c r="F1100" i="42"/>
  <c r="F1101" i="42"/>
  <c r="F1102" i="42"/>
  <c r="F1103" i="42"/>
  <c r="F1104" i="42"/>
  <c r="F1105" i="42"/>
  <c r="F1106" i="42"/>
  <c r="F1107" i="42"/>
  <c r="F1108" i="42"/>
  <c r="F1109" i="42"/>
  <c r="F1110" i="42"/>
  <c r="F1111" i="42"/>
  <c r="F1112" i="42"/>
  <c r="F1113" i="42"/>
  <c r="F1114" i="42"/>
  <c r="F1115" i="42"/>
  <c r="F1116" i="42"/>
  <c r="F1117" i="42"/>
  <c r="F1118" i="42"/>
  <c r="F1119" i="42"/>
  <c r="F1120" i="42"/>
  <c r="F1121" i="42"/>
  <c r="F1122" i="42"/>
  <c r="F1123" i="42"/>
  <c r="F1124" i="42"/>
  <c r="F1125" i="42"/>
  <c r="F1126" i="42"/>
  <c r="F1127" i="42"/>
  <c r="F1128" i="42"/>
  <c r="F1129" i="42"/>
  <c r="F1130" i="42"/>
  <c r="F1131" i="42"/>
  <c r="F1132" i="42"/>
  <c r="F1133" i="42"/>
  <c r="F1134" i="42"/>
  <c r="F1135" i="42"/>
  <c r="F1136" i="42"/>
  <c r="F1137" i="42"/>
  <c r="F1138" i="42"/>
  <c r="F1139" i="42"/>
  <c r="F1140" i="42"/>
  <c r="F1141" i="42"/>
  <c r="F1142" i="42"/>
  <c r="F1143" i="42"/>
  <c r="F1144" i="42"/>
  <c r="F1145" i="42"/>
  <c r="F1146" i="42"/>
  <c r="F1147" i="42"/>
  <c r="F1148" i="42"/>
  <c r="F1149" i="42"/>
  <c r="F1150" i="42"/>
  <c r="F1151" i="42"/>
  <c r="F1152" i="42"/>
  <c r="F1153" i="42"/>
  <c r="F1154" i="42"/>
  <c r="F1155" i="42"/>
  <c r="F1156" i="42"/>
  <c r="F1157" i="42"/>
  <c r="F1158" i="42"/>
  <c r="F1159" i="42"/>
  <c r="F1160" i="42"/>
  <c r="F1161" i="42"/>
  <c r="F1162" i="42"/>
  <c r="F1163" i="42"/>
  <c r="F1164" i="42"/>
  <c r="F1165" i="42"/>
  <c r="F1166" i="42"/>
  <c r="F1167" i="42"/>
  <c r="F1168" i="42"/>
  <c r="F1169" i="42"/>
  <c r="F1170" i="42"/>
  <c r="F1171" i="42"/>
  <c r="F1172" i="42"/>
  <c r="F1173" i="42"/>
  <c r="F1174" i="42"/>
  <c r="F1175" i="42"/>
  <c r="F1176" i="42"/>
  <c r="F1177" i="42"/>
  <c r="F1178" i="42"/>
  <c r="F1179" i="42"/>
  <c r="F1180" i="42"/>
  <c r="F1181" i="42"/>
  <c r="F1182" i="42"/>
  <c r="F1183" i="42"/>
  <c r="F1184" i="42"/>
  <c r="F1185" i="42"/>
  <c r="F1186" i="42"/>
  <c r="F1187" i="42"/>
  <c r="F1188" i="42"/>
  <c r="F1189" i="42"/>
  <c r="F1190" i="42"/>
  <c r="F1191" i="42"/>
  <c r="F1192" i="42"/>
  <c r="F1193" i="42"/>
  <c r="F1194" i="42"/>
  <c r="F1195" i="42"/>
  <c r="F1196" i="42"/>
  <c r="F1197" i="42"/>
  <c r="F1198" i="42"/>
  <c r="F1199" i="42"/>
  <c r="F1200" i="42"/>
  <c r="F1201" i="42"/>
  <c r="F1202" i="42"/>
  <c r="F1203" i="42"/>
  <c r="F1204" i="42"/>
  <c r="F1205" i="42"/>
  <c r="F1206" i="42"/>
  <c r="F1207" i="42"/>
  <c r="F1208" i="42"/>
  <c r="F1209" i="42"/>
  <c r="F1210" i="42"/>
  <c r="F1211" i="42"/>
  <c r="F1212" i="42"/>
  <c r="F1213" i="42"/>
  <c r="F1214" i="42"/>
  <c r="F1215" i="42"/>
  <c r="F1216" i="42"/>
  <c r="F1217" i="42"/>
  <c r="F1218" i="42"/>
  <c r="F1219" i="42"/>
  <c r="F1220" i="42"/>
  <c r="F1221" i="42"/>
  <c r="F1222" i="42"/>
  <c r="F1223" i="42"/>
  <c r="F1224" i="42"/>
  <c r="F1225" i="42"/>
  <c r="F1226" i="42"/>
  <c r="F1227" i="42"/>
  <c r="F1228" i="42"/>
  <c r="F1229" i="42"/>
  <c r="F1230" i="42"/>
  <c r="F1231" i="42"/>
  <c r="F1232" i="42"/>
  <c r="F1233" i="42"/>
  <c r="F1234" i="42"/>
  <c r="F1235" i="42"/>
  <c r="F1236" i="42"/>
  <c r="F1237" i="42"/>
  <c r="F1238" i="42"/>
  <c r="F1239" i="42"/>
  <c r="F1240" i="42"/>
  <c r="F1241" i="42"/>
  <c r="F1242" i="42"/>
  <c r="F1243" i="42"/>
  <c r="F1244" i="42"/>
  <c r="F1245" i="42"/>
  <c r="F1246" i="42"/>
  <c r="F1247" i="42"/>
  <c r="F1248" i="42"/>
  <c r="F1249" i="42"/>
  <c r="F1250" i="42"/>
  <c r="F1251" i="42"/>
  <c r="F1252" i="42"/>
  <c r="F1253" i="42"/>
  <c r="F1254" i="42"/>
  <c r="F1255" i="42"/>
  <c r="F1256" i="42"/>
  <c r="F1257" i="42"/>
  <c r="F1258" i="42"/>
  <c r="F1259" i="42"/>
  <c r="F1260" i="42"/>
  <c r="F1261" i="42"/>
  <c r="F1262" i="42"/>
  <c r="F1263" i="42"/>
  <c r="F1264" i="42"/>
  <c r="F1265" i="42"/>
  <c r="F1266" i="42"/>
  <c r="F1267" i="42"/>
  <c r="F1268" i="42"/>
  <c r="F1269" i="42"/>
  <c r="F1270" i="42"/>
  <c r="F1271" i="42"/>
  <c r="F1272" i="42"/>
  <c r="F1273" i="42"/>
  <c r="F1274" i="42"/>
  <c r="F1275" i="42"/>
  <c r="F1276" i="42"/>
  <c r="F1277" i="42"/>
  <c r="F1278" i="42"/>
  <c r="F1279" i="42"/>
  <c r="F1280" i="42"/>
  <c r="F1281" i="42"/>
  <c r="F1282" i="42"/>
  <c r="F1283" i="42"/>
  <c r="F1284" i="42"/>
  <c r="F1285" i="42"/>
  <c r="F1286" i="42"/>
  <c r="F1287" i="42"/>
  <c r="F1288" i="42"/>
  <c r="F1289" i="42"/>
  <c r="F1290" i="42"/>
  <c r="F1291" i="42"/>
  <c r="F1292" i="42"/>
  <c r="F1293" i="42"/>
  <c r="F1294" i="42"/>
  <c r="F1295" i="42"/>
  <c r="F1296" i="42"/>
  <c r="F1297" i="42"/>
  <c r="F1298" i="42"/>
  <c r="F1299" i="42"/>
  <c r="F1300" i="42"/>
  <c r="F1301" i="42"/>
  <c r="F1302" i="42"/>
  <c r="F1303" i="42"/>
  <c r="F1304" i="42"/>
  <c r="F1305" i="42"/>
  <c r="F1306" i="42"/>
  <c r="F1307" i="42"/>
  <c r="F1308" i="42"/>
  <c r="F1309" i="42"/>
  <c r="F1310" i="42"/>
  <c r="F1311" i="42"/>
  <c r="F1312" i="42"/>
  <c r="F1313" i="42"/>
  <c r="F1314" i="42"/>
  <c r="F1315" i="42"/>
  <c r="F1316" i="42"/>
  <c r="F1317" i="42"/>
  <c r="F1318" i="42"/>
  <c r="F1319" i="42"/>
  <c r="F1320" i="42"/>
  <c r="F1321" i="42"/>
  <c r="F1322" i="42"/>
  <c r="F1323" i="42"/>
  <c r="F1324" i="42"/>
  <c r="F1325" i="42"/>
  <c r="F1326" i="42"/>
  <c r="F1327" i="42"/>
  <c r="F1328" i="42"/>
  <c r="F1329" i="42"/>
  <c r="F1330" i="42"/>
  <c r="F1331" i="42"/>
  <c r="F1332" i="42"/>
  <c r="F1333" i="42"/>
  <c r="F1334" i="42"/>
  <c r="F1335" i="42"/>
  <c r="F1336" i="42"/>
  <c r="F1337" i="42"/>
  <c r="F1338" i="42"/>
  <c r="F1339" i="42"/>
  <c r="F1340" i="42"/>
  <c r="F1341" i="42"/>
  <c r="F1342" i="42"/>
  <c r="F1343" i="42"/>
  <c r="F1344" i="42"/>
  <c r="F1345" i="42"/>
  <c r="F1346" i="42"/>
  <c r="F1347" i="42"/>
  <c r="F1348" i="42"/>
  <c r="F1349" i="42"/>
  <c r="F1350" i="42"/>
  <c r="F1351" i="42"/>
  <c r="F1352" i="42"/>
  <c r="F1353" i="42"/>
  <c r="F1354" i="42"/>
  <c r="F1355" i="42"/>
  <c r="F1356" i="42"/>
  <c r="F1357" i="42"/>
  <c r="F1358" i="42"/>
  <c r="F1359" i="42"/>
  <c r="F1360" i="42"/>
  <c r="F1361" i="42"/>
  <c r="F1362" i="42"/>
  <c r="F1363" i="42"/>
  <c r="F1364" i="42"/>
  <c r="F1365" i="42"/>
  <c r="F1366" i="42"/>
  <c r="F1367" i="42"/>
  <c r="F1368" i="42"/>
  <c r="F1369" i="42"/>
  <c r="F1370" i="42"/>
  <c r="F1371" i="42"/>
  <c r="F1372" i="42"/>
  <c r="F1373" i="42"/>
  <c r="F1374" i="42"/>
  <c r="F1375" i="42"/>
  <c r="F1376" i="42"/>
  <c r="F1377" i="42"/>
  <c r="F1378" i="42"/>
  <c r="F1379" i="42"/>
  <c r="F1380" i="42"/>
  <c r="F1381" i="42"/>
  <c r="F1382" i="42"/>
  <c r="F1383" i="42"/>
  <c r="F1384" i="42"/>
  <c r="F1385" i="42"/>
  <c r="F1386" i="42"/>
  <c r="F1387" i="42"/>
  <c r="F1038" i="42"/>
  <c r="F1037" i="42"/>
  <c r="F694" i="42"/>
  <c r="F695" i="42"/>
  <c r="F696" i="42"/>
  <c r="F697" i="42"/>
  <c r="F698" i="42"/>
  <c r="F699" i="42"/>
  <c r="F700" i="42"/>
  <c r="F701" i="42"/>
  <c r="F702" i="42"/>
  <c r="F703" i="42"/>
  <c r="F704" i="42"/>
  <c r="F705" i="42"/>
  <c r="F706" i="42"/>
  <c r="F707" i="42"/>
  <c r="F708" i="42"/>
  <c r="F709" i="42"/>
  <c r="F710" i="42"/>
  <c r="F711" i="42"/>
  <c r="F712" i="42"/>
  <c r="F713" i="42"/>
  <c r="F714" i="42"/>
  <c r="F715" i="42"/>
  <c r="F716" i="42"/>
  <c r="F717" i="42"/>
  <c r="F718" i="42"/>
  <c r="F719" i="42"/>
  <c r="F720" i="42"/>
  <c r="F721" i="42"/>
  <c r="F722" i="42"/>
  <c r="F723" i="42"/>
  <c r="F724" i="42"/>
  <c r="F725" i="42"/>
  <c r="F726" i="42"/>
  <c r="F727" i="42"/>
  <c r="F728" i="42"/>
  <c r="F729" i="42"/>
  <c r="F730" i="42"/>
  <c r="F731" i="42"/>
  <c r="F732" i="42"/>
  <c r="F733" i="42"/>
  <c r="F734" i="42"/>
  <c r="F735" i="42"/>
  <c r="F736" i="42"/>
  <c r="F737" i="42"/>
  <c r="F738" i="42"/>
  <c r="F739" i="42"/>
  <c r="F740" i="42"/>
  <c r="F741" i="42"/>
  <c r="F742" i="42"/>
  <c r="F743" i="42"/>
  <c r="F744" i="42"/>
  <c r="F745" i="42"/>
  <c r="F746" i="42"/>
  <c r="F747" i="42"/>
  <c r="F748" i="42"/>
  <c r="F749" i="42"/>
  <c r="F750" i="42"/>
  <c r="F751" i="42"/>
  <c r="F752" i="42"/>
  <c r="F753" i="42"/>
  <c r="F754" i="42"/>
  <c r="F755" i="42"/>
  <c r="F756" i="42"/>
  <c r="F757" i="42"/>
  <c r="F758" i="42"/>
  <c r="F759" i="42"/>
  <c r="F760" i="42"/>
  <c r="F761" i="42"/>
  <c r="F762" i="42"/>
  <c r="F763" i="42"/>
  <c r="F764" i="42"/>
  <c r="F765" i="42"/>
  <c r="F766" i="42"/>
  <c r="F767" i="42"/>
  <c r="F768" i="42"/>
  <c r="F769" i="42"/>
  <c r="F770" i="42"/>
  <c r="F771" i="42"/>
  <c r="F772" i="42"/>
  <c r="F773" i="42"/>
  <c r="F774" i="42"/>
  <c r="F775" i="42"/>
  <c r="F776" i="42"/>
  <c r="F777" i="42"/>
  <c r="F778" i="42"/>
  <c r="F779" i="42"/>
  <c r="F780" i="42"/>
  <c r="F781" i="42"/>
  <c r="F782" i="42"/>
  <c r="F783" i="42"/>
  <c r="F784" i="42"/>
  <c r="F785" i="42"/>
  <c r="F786" i="42"/>
  <c r="F787" i="42"/>
  <c r="F788" i="42"/>
  <c r="F789" i="42"/>
  <c r="F790" i="42"/>
  <c r="F791" i="42"/>
  <c r="F792" i="42"/>
  <c r="F793" i="42"/>
  <c r="F794" i="42"/>
  <c r="F795" i="42"/>
  <c r="F796" i="42"/>
  <c r="F797" i="42"/>
  <c r="F798" i="42"/>
  <c r="F799" i="42"/>
  <c r="F800" i="42"/>
  <c r="F801" i="42"/>
  <c r="F802" i="42"/>
  <c r="F803" i="42"/>
  <c r="F804" i="42"/>
  <c r="F805" i="42"/>
  <c r="F806" i="42"/>
  <c r="F807" i="42"/>
  <c r="F808" i="42"/>
  <c r="F809" i="42"/>
  <c r="F810" i="42"/>
  <c r="F811" i="42"/>
  <c r="F812" i="42"/>
  <c r="F813" i="42"/>
  <c r="F814" i="42"/>
  <c r="F815" i="42"/>
  <c r="F816" i="42"/>
  <c r="F817" i="42"/>
  <c r="F818" i="42"/>
  <c r="F819" i="42"/>
  <c r="F820" i="42"/>
  <c r="F821" i="42"/>
  <c r="F822" i="42"/>
  <c r="F823" i="42"/>
  <c r="F824" i="42"/>
  <c r="F825" i="42"/>
  <c r="F826" i="42"/>
  <c r="F827" i="42"/>
  <c r="F828" i="42"/>
  <c r="F829" i="42"/>
  <c r="F830" i="42"/>
  <c r="F831" i="42"/>
  <c r="F832" i="42"/>
  <c r="F833" i="42"/>
  <c r="F834" i="42"/>
  <c r="F835" i="42"/>
  <c r="F836" i="42"/>
  <c r="F837" i="42"/>
  <c r="F838" i="42"/>
  <c r="F839" i="42"/>
  <c r="F840" i="42"/>
  <c r="F841" i="42"/>
  <c r="F842" i="42"/>
  <c r="F843" i="42"/>
  <c r="F844" i="42"/>
  <c r="F845" i="42"/>
  <c r="F846" i="42"/>
  <c r="F847" i="42"/>
  <c r="F848" i="42"/>
  <c r="F849" i="42"/>
  <c r="F850" i="42"/>
  <c r="F851" i="42"/>
  <c r="F852" i="42"/>
  <c r="F853" i="42"/>
  <c r="F854" i="42"/>
  <c r="F855" i="42"/>
  <c r="F856" i="42"/>
  <c r="F857" i="42"/>
  <c r="F858" i="42"/>
  <c r="F859" i="42"/>
  <c r="F860" i="42"/>
  <c r="F861" i="42"/>
  <c r="F862" i="42"/>
  <c r="F863" i="42"/>
  <c r="F864" i="42"/>
  <c r="F865" i="42"/>
  <c r="F866" i="42"/>
  <c r="F867" i="42"/>
  <c r="F868" i="42"/>
  <c r="F869" i="42"/>
  <c r="F870" i="42"/>
  <c r="F871" i="42"/>
  <c r="F872" i="42"/>
  <c r="F873" i="42"/>
  <c r="F874" i="42"/>
  <c r="F875" i="42"/>
  <c r="F876" i="42"/>
  <c r="F877" i="42"/>
  <c r="F878" i="42"/>
  <c r="F879" i="42"/>
  <c r="F880" i="42"/>
  <c r="F881" i="42"/>
  <c r="F882" i="42"/>
  <c r="F883" i="42"/>
  <c r="F884" i="42"/>
  <c r="F885" i="42"/>
  <c r="F886" i="42"/>
  <c r="F887" i="42"/>
  <c r="F888" i="42"/>
  <c r="F889" i="42"/>
  <c r="F890" i="42"/>
  <c r="F891" i="42"/>
  <c r="F892" i="42"/>
  <c r="F893" i="42"/>
  <c r="F894" i="42"/>
  <c r="F895" i="42"/>
  <c r="F896" i="42"/>
  <c r="F897" i="42"/>
  <c r="F898" i="42"/>
  <c r="F899" i="42"/>
  <c r="F900" i="42"/>
  <c r="F901" i="42"/>
  <c r="F902" i="42"/>
  <c r="F903" i="42"/>
  <c r="F904" i="42"/>
  <c r="F905" i="42"/>
  <c r="F906" i="42"/>
  <c r="F907" i="42"/>
  <c r="F908" i="42"/>
  <c r="F909" i="42"/>
  <c r="F910" i="42"/>
  <c r="F911" i="42"/>
  <c r="F912" i="42"/>
  <c r="F913" i="42"/>
  <c r="F914" i="42"/>
  <c r="F915" i="42"/>
  <c r="F916" i="42"/>
  <c r="F917" i="42"/>
  <c r="F918" i="42"/>
  <c r="F919" i="42"/>
  <c r="F920" i="42"/>
  <c r="F921" i="42"/>
  <c r="F922" i="42"/>
  <c r="F923" i="42"/>
  <c r="F924" i="42"/>
  <c r="F925" i="42"/>
  <c r="F926" i="42"/>
  <c r="F927" i="42"/>
  <c r="F928" i="42"/>
  <c r="F929" i="42"/>
  <c r="F930" i="42"/>
  <c r="F931" i="42"/>
  <c r="F932" i="42"/>
  <c r="F933" i="42"/>
  <c r="F934" i="42"/>
  <c r="F935" i="42"/>
  <c r="F936" i="42"/>
  <c r="F937" i="42"/>
  <c r="F938" i="42"/>
  <c r="F939" i="42"/>
  <c r="F940" i="42"/>
  <c r="F941" i="42"/>
  <c r="F942" i="42"/>
  <c r="F943" i="42"/>
  <c r="F944" i="42"/>
  <c r="F945" i="42"/>
  <c r="F946" i="42"/>
  <c r="F947" i="42"/>
  <c r="F948" i="42"/>
  <c r="F949" i="42"/>
  <c r="F950" i="42"/>
  <c r="F951" i="42"/>
  <c r="F952" i="42"/>
  <c r="F953" i="42"/>
  <c r="F954" i="42"/>
  <c r="F955" i="42"/>
  <c r="F956" i="42"/>
  <c r="F957" i="42"/>
  <c r="F958" i="42"/>
  <c r="F959" i="42"/>
  <c r="F960" i="42"/>
  <c r="F961" i="42"/>
  <c r="F962" i="42"/>
  <c r="F963" i="42"/>
  <c r="F964" i="42"/>
  <c r="F965" i="42"/>
  <c r="F966" i="42"/>
  <c r="F967" i="42"/>
  <c r="F968" i="42"/>
  <c r="F969" i="42"/>
  <c r="F970" i="42"/>
  <c r="F971" i="42"/>
  <c r="F972" i="42"/>
  <c r="F973" i="42"/>
  <c r="F974" i="42"/>
  <c r="F975" i="42"/>
  <c r="F976" i="42"/>
  <c r="F977" i="42"/>
  <c r="F978" i="42"/>
  <c r="F979" i="42"/>
  <c r="F980" i="42"/>
  <c r="F981" i="42"/>
  <c r="F982" i="42"/>
  <c r="F983" i="42"/>
  <c r="F984" i="42"/>
  <c r="F985" i="42"/>
  <c r="F986" i="42"/>
  <c r="F987" i="42"/>
  <c r="F988" i="42"/>
  <c r="F989" i="42"/>
  <c r="F990" i="42"/>
  <c r="F991" i="42"/>
  <c r="F992" i="42"/>
  <c r="F993" i="42"/>
  <c r="F994" i="42"/>
  <c r="F995" i="42"/>
  <c r="F996" i="42"/>
  <c r="F997" i="42"/>
  <c r="F998" i="42"/>
  <c r="F999" i="42"/>
  <c r="F1000" i="42"/>
  <c r="F1001" i="42"/>
  <c r="F1002" i="42"/>
  <c r="F1003" i="42"/>
  <c r="F1004" i="42"/>
  <c r="F1005" i="42"/>
  <c r="F1006" i="42"/>
  <c r="F1007" i="42"/>
  <c r="F1008" i="42"/>
  <c r="F1009" i="42"/>
  <c r="F1010" i="42"/>
  <c r="F1011" i="42"/>
  <c r="F1012" i="42"/>
  <c r="F1013" i="42"/>
  <c r="F1014" i="42"/>
  <c r="F1015" i="42"/>
  <c r="F1016" i="42"/>
  <c r="F1017" i="42"/>
  <c r="F1018" i="42"/>
  <c r="F1019" i="42"/>
  <c r="F1020" i="42"/>
  <c r="F1021" i="42"/>
  <c r="F1022" i="42"/>
  <c r="F1023" i="42"/>
  <c r="F1024" i="42"/>
  <c r="F1025" i="42"/>
  <c r="F1026" i="42"/>
  <c r="F1027" i="42"/>
  <c r="F1028" i="42"/>
  <c r="F1029" i="42"/>
  <c r="F1030" i="42"/>
  <c r="F1031" i="42"/>
  <c r="F1032" i="42"/>
  <c r="F1033" i="42"/>
  <c r="F1034" i="42"/>
  <c r="F1035" i="42"/>
  <c r="F1036" i="42"/>
  <c r="F693" i="42"/>
  <c r="H3" i="42"/>
  <c r="H5" i="42"/>
  <c r="H6" i="42"/>
  <c r="H7" i="42"/>
  <c r="H9" i="42"/>
  <c r="H10" i="42"/>
  <c r="H11" i="42"/>
  <c r="H13" i="42"/>
  <c r="H14" i="42"/>
  <c r="H15" i="42"/>
  <c r="H17" i="42"/>
  <c r="H18" i="42"/>
  <c r="H19" i="42"/>
  <c r="H21" i="42"/>
  <c r="H22" i="42"/>
  <c r="H23" i="42"/>
  <c r="H25" i="42"/>
  <c r="H26" i="42"/>
  <c r="H27" i="42"/>
  <c r="H29" i="42"/>
  <c r="H30" i="42"/>
  <c r="H31" i="42"/>
  <c r="H33" i="42"/>
  <c r="H34" i="42"/>
  <c r="H35" i="42"/>
  <c r="H37" i="42"/>
  <c r="H38" i="42"/>
  <c r="H39" i="42"/>
  <c r="H41" i="42"/>
  <c r="H42" i="42"/>
  <c r="H43" i="42"/>
  <c r="H45" i="42"/>
  <c r="H46" i="42"/>
  <c r="H47" i="42"/>
  <c r="H49" i="42"/>
  <c r="H50" i="42"/>
  <c r="H51" i="42"/>
  <c r="H53" i="42"/>
  <c r="H54" i="42"/>
  <c r="H55" i="42"/>
  <c r="H57" i="42"/>
  <c r="H58" i="42"/>
  <c r="H59" i="42"/>
  <c r="H61" i="42"/>
  <c r="H62" i="42"/>
  <c r="H63" i="42"/>
  <c r="H65" i="42"/>
  <c r="H66" i="42"/>
  <c r="H67" i="42"/>
  <c r="H69" i="42"/>
  <c r="H70" i="42"/>
  <c r="H71" i="42"/>
  <c r="H73" i="42"/>
  <c r="H74" i="42"/>
  <c r="H75" i="42"/>
  <c r="H77" i="42"/>
  <c r="H78" i="42"/>
  <c r="H79" i="42"/>
  <c r="H81" i="42"/>
  <c r="H82" i="42"/>
  <c r="H83" i="42"/>
  <c r="H85" i="42"/>
  <c r="H86" i="42"/>
  <c r="H87" i="42"/>
  <c r="H89" i="42"/>
  <c r="H90" i="42"/>
  <c r="H91" i="42"/>
  <c r="H93" i="42"/>
  <c r="H94" i="42"/>
  <c r="H95" i="42"/>
  <c r="H97" i="42"/>
  <c r="H98" i="42"/>
  <c r="H99" i="42"/>
  <c r="H101" i="42"/>
  <c r="H102" i="42"/>
  <c r="H103" i="42"/>
  <c r="H105" i="42"/>
  <c r="H106" i="42"/>
  <c r="H107" i="42"/>
  <c r="H109" i="42"/>
  <c r="H110" i="42"/>
  <c r="H111" i="42"/>
  <c r="H113" i="42"/>
  <c r="H114" i="42"/>
  <c r="H115" i="42"/>
  <c r="H117" i="42"/>
  <c r="H118" i="42"/>
  <c r="H119" i="42"/>
  <c r="H121" i="42"/>
  <c r="H122" i="42"/>
  <c r="H123" i="42"/>
  <c r="H125" i="42"/>
  <c r="H126" i="42"/>
  <c r="H127" i="42"/>
  <c r="H129" i="42"/>
  <c r="H130" i="42"/>
  <c r="H131" i="42"/>
  <c r="H133" i="42"/>
  <c r="H134" i="42"/>
  <c r="H135" i="42"/>
  <c r="H137" i="42"/>
  <c r="H138" i="42"/>
  <c r="H139" i="42"/>
  <c r="H141" i="42"/>
  <c r="H142" i="42"/>
  <c r="H143" i="42"/>
  <c r="H145" i="42"/>
  <c r="H146" i="42"/>
  <c r="H147" i="42"/>
  <c r="H149" i="42"/>
  <c r="H150" i="42"/>
  <c r="H151" i="42"/>
  <c r="H153" i="42"/>
  <c r="H154" i="42"/>
  <c r="H155" i="42"/>
  <c r="H157" i="42"/>
  <c r="H158" i="42"/>
  <c r="H159" i="42"/>
  <c r="H161" i="42"/>
  <c r="H162" i="42"/>
  <c r="H163" i="42"/>
  <c r="H165" i="42"/>
  <c r="H166" i="42"/>
  <c r="H167" i="42"/>
  <c r="H169" i="42"/>
  <c r="H170" i="42"/>
  <c r="H171" i="42"/>
  <c r="H173" i="42"/>
  <c r="H174" i="42"/>
  <c r="H175" i="42"/>
  <c r="H177" i="42"/>
  <c r="H178" i="42"/>
  <c r="H179" i="42"/>
  <c r="H181" i="42"/>
  <c r="H182" i="42"/>
  <c r="H183" i="42"/>
  <c r="H185" i="42"/>
  <c r="H186" i="42"/>
  <c r="H187" i="42"/>
  <c r="H189" i="42"/>
  <c r="H190" i="42"/>
  <c r="H191" i="42"/>
  <c r="H193" i="42"/>
  <c r="H194" i="42"/>
  <c r="H195" i="42"/>
  <c r="H197" i="42"/>
  <c r="H198" i="42"/>
  <c r="H199" i="42"/>
  <c r="H201" i="42"/>
  <c r="H202" i="42"/>
  <c r="H203" i="42"/>
  <c r="H205" i="42"/>
  <c r="H206" i="42"/>
  <c r="H207" i="42"/>
  <c r="H209" i="42"/>
  <c r="H210" i="42"/>
  <c r="H211" i="42"/>
  <c r="H213" i="42"/>
  <c r="H214" i="42"/>
  <c r="H215" i="42"/>
  <c r="H217" i="42"/>
  <c r="H218" i="42"/>
  <c r="H219" i="42"/>
  <c r="H221" i="42"/>
  <c r="H222" i="42"/>
  <c r="H223" i="42"/>
  <c r="H225" i="42"/>
  <c r="H226" i="42"/>
  <c r="H227" i="42"/>
  <c r="H229" i="42"/>
  <c r="H230" i="42"/>
  <c r="H231" i="42"/>
  <c r="H233" i="42"/>
  <c r="H234" i="42"/>
  <c r="H235" i="42"/>
  <c r="H237" i="42"/>
  <c r="H238" i="42"/>
  <c r="H239" i="42"/>
  <c r="H241" i="42"/>
  <c r="H242" i="42"/>
  <c r="H243" i="42"/>
  <c r="H245" i="42"/>
  <c r="H246" i="42"/>
  <c r="H247" i="42"/>
  <c r="H249" i="42"/>
  <c r="H250" i="42"/>
  <c r="H251" i="42"/>
  <c r="H253" i="42"/>
  <c r="H254" i="42"/>
  <c r="H255" i="42"/>
  <c r="H257" i="42"/>
  <c r="H258" i="42"/>
  <c r="H259" i="42"/>
  <c r="H261" i="42"/>
  <c r="H262" i="42"/>
  <c r="H263" i="42"/>
  <c r="H265" i="42"/>
  <c r="H266" i="42"/>
  <c r="H267" i="42"/>
  <c r="H269" i="42"/>
  <c r="H270" i="42"/>
  <c r="H271" i="42"/>
  <c r="H273" i="42"/>
  <c r="H274" i="42"/>
  <c r="H275" i="42"/>
  <c r="H277" i="42"/>
  <c r="H278" i="42"/>
  <c r="H279" i="42"/>
  <c r="H281" i="42"/>
  <c r="H282" i="42"/>
  <c r="H283" i="42"/>
  <c r="H285" i="42"/>
  <c r="H286" i="42"/>
  <c r="H287" i="42"/>
  <c r="H289" i="42"/>
  <c r="H290" i="42"/>
  <c r="H291" i="42"/>
  <c r="H293" i="42"/>
  <c r="H294" i="42"/>
  <c r="H295" i="42"/>
  <c r="H297" i="42"/>
  <c r="H298" i="42"/>
  <c r="H299" i="42"/>
  <c r="H301" i="42"/>
  <c r="H302" i="42"/>
  <c r="H303" i="42"/>
  <c r="H305" i="42"/>
  <c r="H306" i="42"/>
  <c r="H307" i="42"/>
  <c r="H309" i="42"/>
  <c r="H310" i="42"/>
  <c r="H311" i="42"/>
  <c r="H313" i="42"/>
  <c r="H314" i="42"/>
  <c r="H315" i="42"/>
  <c r="H317" i="42"/>
  <c r="H318" i="42"/>
  <c r="H319" i="42"/>
  <c r="H321" i="42"/>
  <c r="H322" i="42"/>
  <c r="H323" i="42"/>
  <c r="H325" i="42"/>
  <c r="H326" i="42"/>
  <c r="H327" i="42"/>
  <c r="H329" i="42"/>
  <c r="H330" i="42"/>
  <c r="H331" i="42"/>
  <c r="H333" i="42"/>
  <c r="H334" i="42"/>
  <c r="H335" i="42"/>
  <c r="H337" i="42"/>
  <c r="H338" i="42"/>
  <c r="H339" i="42"/>
  <c r="H341" i="42"/>
  <c r="H342" i="42"/>
  <c r="H343" i="42"/>
  <c r="H345" i="42"/>
  <c r="H346" i="42"/>
  <c r="H347" i="42"/>
  <c r="H349" i="42"/>
  <c r="H350" i="42"/>
  <c r="H351" i="42"/>
  <c r="H353" i="42"/>
  <c r="H354" i="42"/>
  <c r="H355" i="42"/>
  <c r="H357" i="42"/>
  <c r="H358" i="42"/>
  <c r="H359" i="42"/>
  <c r="H361" i="42"/>
  <c r="H362" i="42"/>
  <c r="H363" i="42"/>
  <c r="H365" i="42"/>
  <c r="H366" i="42"/>
  <c r="H367" i="42"/>
  <c r="H369" i="42"/>
  <c r="H370" i="42"/>
  <c r="H371" i="42"/>
  <c r="H373" i="42"/>
  <c r="H374" i="42"/>
  <c r="H375" i="42"/>
  <c r="H377" i="42"/>
  <c r="H378" i="42"/>
  <c r="H379" i="42"/>
  <c r="H381" i="42"/>
  <c r="H382" i="42"/>
  <c r="H383" i="42"/>
  <c r="H385" i="42"/>
  <c r="H386" i="42"/>
  <c r="H387" i="42"/>
  <c r="H389" i="42"/>
  <c r="H390" i="42"/>
  <c r="H391" i="42"/>
  <c r="H393" i="42"/>
  <c r="H394" i="42"/>
  <c r="H395" i="42"/>
  <c r="H397" i="42"/>
  <c r="H398" i="42"/>
  <c r="H399" i="42"/>
  <c r="H401" i="42"/>
  <c r="H402" i="42"/>
  <c r="H403" i="42"/>
  <c r="H405" i="42"/>
  <c r="H406" i="42"/>
  <c r="H407" i="42"/>
  <c r="H409" i="42"/>
  <c r="H410" i="42"/>
  <c r="H411" i="42"/>
  <c r="H413" i="42"/>
  <c r="H414" i="42"/>
  <c r="H415" i="42"/>
  <c r="H417" i="42"/>
  <c r="H418" i="42"/>
  <c r="H419" i="42"/>
  <c r="H421" i="42"/>
  <c r="H422" i="42"/>
  <c r="H423" i="42"/>
  <c r="H425" i="42"/>
  <c r="H426" i="42"/>
  <c r="H427" i="42"/>
  <c r="H429" i="42"/>
  <c r="H430" i="42"/>
  <c r="H431" i="42"/>
  <c r="H433" i="42"/>
  <c r="H434" i="42"/>
  <c r="H435" i="42"/>
  <c r="H437" i="42"/>
  <c r="H438" i="42"/>
  <c r="H439" i="42"/>
  <c r="H441" i="42"/>
  <c r="H442" i="42"/>
  <c r="H443" i="42"/>
  <c r="H445" i="42"/>
  <c r="H446" i="42"/>
  <c r="H447" i="42"/>
  <c r="H449" i="42"/>
  <c r="H450" i="42"/>
  <c r="H451" i="42"/>
  <c r="H453" i="42"/>
  <c r="H454" i="42"/>
  <c r="H455" i="42"/>
  <c r="H457" i="42"/>
  <c r="H458" i="42"/>
  <c r="H459" i="42"/>
  <c r="H461" i="42"/>
  <c r="H462" i="42"/>
  <c r="H463" i="42"/>
  <c r="H465" i="42"/>
  <c r="H466" i="42"/>
  <c r="H467" i="42"/>
  <c r="H469" i="42"/>
  <c r="H470" i="42"/>
  <c r="H471" i="42"/>
  <c r="H473" i="42"/>
  <c r="H474" i="42"/>
  <c r="H475" i="42"/>
  <c r="H477" i="42"/>
  <c r="H478" i="42"/>
  <c r="H479" i="42"/>
  <c r="H481" i="42"/>
  <c r="H482" i="42"/>
  <c r="H483" i="42"/>
  <c r="H485" i="42"/>
  <c r="H486" i="42"/>
  <c r="H487" i="42"/>
  <c r="H489" i="42"/>
  <c r="H490" i="42"/>
  <c r="H491" i="42"/>
  <c r="H493" i="42"/>
  <c r="H494" i="42"/>
  <c r="H495" i="42"/>
  <c r="H497" i="42"/>
  <c r="H498" i="42"/>
  <c r="H499" i="42"/>
  <c r="H501" i="42"/>
  <c r="H502" i="42"/>
  <c r="H503" i="42"/>
  <c r="H505" i="42"/>
  <c r="H506" i="42"/>
  <c r="H507" i="42"/>
  <c r="H509" i="42"/>
  <c r="H510" i="42"/>
  <c r="H511" i="42"/>
  <c r="H513" i="42"/>
  <c r="H514" i="42"/>
  <c r="H515" i="42"/>
  <c r="H517" i="42"/>
  <c r="H518" i="42"/>
  <c r="H519" i="42"/>
  <c r="H521" i="42"/>
  <c r="H522" i="42"/>
  <c r="H523" i="42"/>
  <c r="H525" i="42"/>
  <c r="H526" i="42"/>
  <c r="H527" i="42"/>
  <c r="H529" i="42"/>
  <c r="H530" i="42"/>
  <c r="H531" i="42"/>
  <c r="H533" i="42"/>
  <c r="H534" i="42"/>
  <c r="H535" i="42"/>
  <c r="H537" i="42"/>
  <c r="H538" i="42"/>
  <c r="H539" i="42"/>
  <c r="H541" i="42"/>
  <c r="H542" i="42"/>
  <c r="H543" i="42"/>
  <c r="H545" i="42"/>
  <c r="H546" i="42"/>
  <c r="H547" i="42"/>
  <c r="H549" i="42"/>
  <c r="H550" i="42"/>
  <c r="H551" i="42"/>
  <c r="H553" i="42"/>
  <c r="H554" i="42"/>
  <c r="H555" i="42"/>
  <c r="H557" i="42"/>
  <c r="H558" i="42"/>
  <c r="H559" i="42"/>
  <c r="H561" i="42"/>
  <c r="H562" i="42"/>
  <c r="H563" i="42"/>
  <c r="H565" i="42"/>
  <c r="H566" i="42"/>
  <c r="H567" i="42"/>
  <c r="H569" i="42"/>
  <c r="H570" i="42"/>
  <c r="H571" i="42"/>
  <c r="H573" i="42"/>
  <c r="H574" i="42"/>
  <c r="H575" i="42"/>
  <c r="H577" i="42"/>
  <c r="H578" i="42"/>
  <c r="H579" i="42"/>
  <c r="H581" i="42"/>
  <c r="H582" i="42"/>
  <c r="H583" i="42"/>
  <c r="H585" i="42"/>
  <c r="H586" i="42"/>
  <c r="H587" i="42"/>
  <c r="H589" i="42"/>
  <c r="H590" i="42"/>
  <c r="H591" i="42"/>
  <c r="H593" i="42"/>
  <c r="H594" i="42"/>
  <c r="H595" i="42"/>
  <c r="H597" i="42"/>
  <c r="H598" i="42"/>
  <c r="H599" i="42"/>
  <c r="H601" i="42"/>
  <c r="H602" i="42"/>
  <c r="H603" i="42"/>
  <c r="H605" i="42"/>
  <c r="H606" i="42"/>
  <c r="H607" i="42"/>
  <c r="H609" i="42"/>
  <c r="H610" i="42"/>
  <c r="H611" i="42"/>
  <c r="H613" i="42"/>
  <c r="H614" i="42"/>
  <c r="H615" i="42"/>
  <c r="H617" i="42"/>
  <c r="H618" i="42"/>
  <c r="H619" i="42"/>
  <c r="H621" i="42"/>
  <c r="H622" i="42"/>
  <c r="H623" i="42"/>
  <c r="H625" i="42"/>
  <c r="H626" i="42"/>
  <c r="H627" i="42"/>
  <c r="H629" i="42"/>
  <c r="H630" i="42"/>
  <c r="H631" i="42"/>
  <c r="H633" i="42"/>
  <c r="H634" i="42"/>
  <c r="H635" i="42"/>
  <c r="H637" i="42"/>
  <c r="H638" i="42"/>
  <c r="H639" i="42"/>
  <c r="H641" i="42"/>
  <c r="H642" i="42"/>
  <c r="H643" i="42"/>
  <c r="H645" i="42"/>
  <c r="H646" i="42"/>
  <c r="H647" i="42"/>
  <c r="H649" i="42"/>
  <c r="H650" i="42"/>
  <c r="H651" i="42"/>
  <c r="H653" i="42"/>
  <c r="H654" i="42"/>
  <c r="H655" i="42"/>
  <c r="H657" i="42"/>
  <c r="H658" i="42"/>
  <c r="H659" i="42"/>
  <c r="H661" i="42"/>
  <c r="H662" i="42"/>
  <c r="H663" i="42"/>
  <c r="H665" i="42"/>
  <c r="H666" i="42"/>
  <c r="H667" i="42"/>
  <c r="H669" i="42"/>
  <c r="H670" i="42"/>
  <c r="H671" i="42"/>
  <c r="H673" i="42"/>
  <c r="H674" i="42"/>
  <c r="H675" i="42"/>
  <c r="H677" i="42"/>
  <c r="H678" i="42"/>
  <c r="H679" i="42"/>
  <c r="H681" i="42"/>
  <c r="H682" i="42"/>
  <c r="H683" i="42"/>
  <c r="H685" i="42"/>
  <c r="H686" i="42"/>
  <c r="H687" i="42"/>
  <c r="H689" i="42"/>
  <c r="H690" i="42"/>
  <c r="H691" i="42"/>
  <c r="H3803" i="42"/>
  <c r="H3805" i="42"/>
  <c r="H3806" i="42"/>
  <c r="H3807" i="42"/>
  <c r="H3809" i="42"/>
  <c r="H3810" i="42"/>
  <c r="H3811" i="42"/>
  <c r="H3813" i="42"/>
  <c r="H3814" i="42"/>
  <c r="H3815" i="42"/>
  <c r="H3817" i="42"/>
  <c r="H3818" i="42"/>
  <c r="H3819" i="42"/>
  <c r="H3821" i="42"/>
  <c r="H3822" i="42"/>
  <c r="H3823" i="42"/>
  <c r="H3825" i="42"/>
  <c r="H3826" i="42"/>
  <c r="H3827" i="42"/>
  <c r="H3829" i="42"/>
  <c r="H3830" i="42"/>
  <c r="H3831" i="42"/>
  <c r="H3833" i="42"/>
  <c r="H3834" i="42"/>
  <c r="H3835" i="42"/>
  <c r="H3837" i="42"/>
  <c r="H3838" i="42"/>
  <c r="H3839" i="42"/>
  <c r="H3841" i="42"/>
  <c r="H3842" i="42"/>
  <c r="H3843" i="42"/>
  <c r="H3845" i="42"/>
  <c r="H3846" i="42"/>
  <c r="H3847" i="42"/>
  <c r="H3849" i="42"/>
  <c r="H3850" i="42"/>
  <c r="H3851" i="42"/>
  <c r="H3853" i="42"/>
  <c r="H3854" i="42"/>
  <c r="H3855" i="42"/>
  <c r="H3857" i="42"/>
  <c r="H3858" i="42"/>
  <c r="H3859" i="42"/>
  <c r="H3861" i="42"/>
  <c r="H3862" i="42"/>
  <c r="H3863" i="42"/>
  <c r="H3865" i="42"/>
  <c r="H3866" i="42"/>
  <c r="H3867" i="42"/>
  <c r="H3869" i="42"/>
  <c r="H3870" i="42"/>
  <c r="H3871" i="42"/>
  <c r="H3873" i="42"/>
  <c r="H3874" i="42"/>
  <c r="H3875" i="42"/>
  <c r="H3877" i="42"/>
  <c r="H3878" i="42"/>
  <c r="H3879" i="42"/>
  <c r="H3881" i="42"/>
  <c r="H3882" i="42"/>
  <c r="H3883" i="42"/>
  <c r="H3885" i="42"/>
  <c r="H3886" i="42"/>
  <c r="H3887" i="42"/>
  <c r="H3889" i="42"/>
  <c r="H3890" i="42"/>
  <c r="H3891" i="42"/>
  <c r="H3893" i="42"/>
  <c r="H3894" i="42"/>
  <c r="H3895" i="42"/>
  <c r="H3897" i="42"/>
  <c r="H3898" i="42"/>
  <c r="H3899" i="42"/>
  <c r="H3901" i="42"/>
  <c r="H3902" i="42"/>
  <c r="H3903" i="42"/>
  <c r="H3905" i="42"/>
  <c r="H3906" i="42"/>
  <c r="H3907" i="42"/>
  <c r="H3909" i="42"/>
  <c r="H3910" i="42"/>
  <c r="H3911" i="42"/>
  <c r="H3913" i="42"/>
  <c r="H3914" i="42"/>
  <c r="H3915" i="42"/>
  <c r="H3917" i="42"/>
  <c r="H3918" i="42"/>
  <c r="H3919" i="42"/>
  <c r="H3921" i="42"/>
  <c r="H3922" i="42"/>
  <c r="H3923" i="42"/>
  <c r="H3925" i="42"/>
  <c r="H3926" i="42"/>
  <c r="H3927" i="42"/>
  <c r="H3929" i="42"/>
  <c r="H3930" i="42"/>
  <c r="H3931" i="42"/>
  <c r="H3933" i="42"/>
  <c r="H3934" i="42"/>
  <c r="H3935" i="42"/>
  <c r="H3937" i="42"/>
  <c r="H3938" i="42"/>
  <c r="H3939" i="42"/>
  <c r="H3941" i="42"/>
  <c r="H3942" i="42"/>
  <c r="H3943" i="42"/>
  <c r="H3945" i="42"/>
  <c r="H3946" i="42"/>
  <c r="H3947" i="42"/>
  <c r="H3949" i="42"/>
  <c r="H3950" i="42"/>
  <c r="H3951" i="42"/>
  <c r="H3953" i="42"/>
  <c r="H3954" i="42"/>
  <c r="H3955" i="42"/>
  <c r="H3957" i="42"/>
  <c r="H3958" i="42"/>
  <c r="H3959" i="42"/>
  <c r="H3961" i="42"/>
  <c r="H3962" i="42"/>
  <c r="H3963" i="42"/>
  <c r="H3965" i="42"/>
  <c r="H3966" i="42"/>
  <c r="H3967" i="42"/>
  <c r="H3969" i="42"/>
  <c r="H3970" i="42"/>
  <c r="H3971" i="42"/>
  <c r="H3973" i="42"/>
  <c r="H3974" i="42"/>
  <c r="H3975" i="42"/>
  <c r="H3977" i="42"/>
  <c r="H3978" i="42"/>
  <c r="H3979" i="42"/>
  <c r="H3981" i="42"/>
  <c r="H3982" i="42"/>
  <c r="H3983" i="42"/>
  <c r="H3985" i="42"/>
  <c r="H3986" i="42"/>
  <c r="H3987" i="42"/>
  <c r="H3989" i="42"/>
  <c r="H3990" i="42"/>
  <c r="H3991" i="42"/>
  <c r="H3993" i="42"/>
  <c r="H3994" i="42"/>
  <c r="H3995" i="42"/>
  <c r="H3997" i="42"/>
  <c r="H3998" i="42"/>
  <c r="H3999" i="42"/>
  <c r="H4001" i="42"/>
  <c r="H4002" i="42"/>
  <c r="H4003" i="42"/>
  <c r="H4005" i="42"/>
  <c r="H4006" i="42"/>
  <c r="H4007" i="42"/>
  <c r="H4009" i="42"/>
  <c r="H4010" i="42"/>
  <c r="H4011" i="42"/>
  <c r="H4013" i="42"/>
  <c r="H4014" i="42"/>
  <c r="H4015" i="42"/>
  <c r="H4017" i="42"/>
  <c r="H4018" i="42"/>
  <c r="H4019" i="42"/>
  <c r="H4021" i="42"/>
  <c r="H4022" i="42"/>
  <c r="H4023" i="42"/>
  <c r="H4025" i="42"/>
  <c r="H4026" i="42"/>
  <c r="H4027" i="42"/>
  <c r="H4029" i="42"/>
  <c r="H4030" i="42"/>
  <c r="H4031" i="42"/>
  <c r="H4033" i="42"/>
  <c r="H4034" i="42"/>
  <c r="H4035" i="42"/>
  <c r="H4037" i="42"/>
  <c r="H4038" i="42"/>
  <c r="H4039" i="42"/>
  <c r="H4041" i="42"/>
  <c r="H4042" i="42"/>
  <c r="H4043" i="42"/>
  <c r="H4045" i="42"/>
  <c r="H4046" i="42"/>
  <c r="H4047" i="42"/>
  <c r="F336" i="42"/>
  <c r="F337" i="42"/>
  <c r="F338" i="42"/>
  <c r="F339" i="42"/>
  <c r="F340" i="42"/>
  <c r="F341" i="42"/>
  <c r="F342" i="42"/>
  <c r="F343" i="42"/>
  <c r="F344" i="42"/>
  <c r="F345" i="42"/>
  <c r="F346" i="42"/>
  <c r="F347" i="42"/>
  <c r="F348" i="42"/>
  <c r="F349" i="42"/>
  <c r="F350" i="42"/>
  <c r="F351" i="42"/>
  <c r="F352" i="42"/>
  <c r="F353" i="42"/>
  <c r="F354" i="42"/>
  <c r="F355" i="42"/>
  <c r="F356" i="42"/>
  <c r="F357" i="42"/>
  <c r="F358" i="42"/>
  <c r="F359" i="42"/>
  <c r="F360" i="42"/>
  <c r="F361" i="42"/>
  <c r="F362" i="42"/>
  <c r="F363" i="42"/>
  <c r="F364" i="42"/>
  <c r="F365" i="42"/>
  <c r="F366" i="42"/>
  <c r="F367" i="42"/>
  <c r="F368" i="42"/>
  <c r="F369" i="42"/>
  <c r="F370" i="42"/>
  <c r="F371" i="42"/>
  <c r="F372" i="42"/>
  <c r="F373" i="42"/>
  <c r="F374" i="42"/>
  <c r="F375" i="42"/>
  <c r="F376" i="42"/>
  <c r="F377" i="42"/>
  <c r="F378" i="42"/>
  <c r="F379" i="42"/>
  <c r="F380" i="42"/>
  <c r="F381" i="42"/>
  <c r="F382" i="42"/>
  <c r="F383" i="42"/>
  <c r="F384" i="42"/>
  <c r="F385" i="42"/>
  <c r="F386" i="42"/>
  <c r="F387" i="42"/>
  <c r="F388" i="42"/>
  <c r="F389" i="42"/>
  <c r="F390" i="42"/>
  <c r="F391" i="42"/>
  <c r="F392" i="42"/>
  <c r="F393" i="42"/>
  <c r="F394" i="42"/>
  <c r="F395" i="42"/>
  <c r="F396" i="42"/>
  <c r="F397" i="42"/>
  <c r="F398" i="42"/>
  <c r="F399" i="42"/>
  <c r="F400" i="42"/>
  <c r="F401" i="42"/>
  <c r="F402" i="42"/>
  <c r="F403" i="42"/>
  <c r="F404" i="42"/>
  <c r="F405" i="42"/>
  <c r="F406" i="42"/>
  <c r="F407" i="42"/>
  <c r="F408" i="42"/>
  <c r="F409" i="42"/>
  <c r="F410" i="42"/>
  <c r="F411" i="42"/>
  <c r="F412" i="42"/>
  <c r="F413" i="42"/>
  <c r="F414" i="42"/>
  <c r="F415" i="42"/>
  <c r="F416" i="42"/>
  <c r="F417" i="42"/>
  <c r="F418" i="42"/>
  <c r="F419" i="42"/>
  <c r="F420" i="42"/>
  <c r="F421" i="42"/>
  <c r="F422" i="42"/>
  <c r="F423" i="42"/>
  <c r="F424" i="42"/>
  <c r="F425" i="42"/>
  <c r="F426" i="42"/>
  <c r="F427" i="42"/>
  <c r="F428" i="42"/>
  <c r="F429" i="42"/>
  <c r="F430" i="42"/>
  <c r="F431" i="42"/>
  <c r="F432" i="42"/>
  <c r="F433" i="42"/>
  <c r="F434" i="42"/>
  <c r="F435" i="42"/>
  <c r="F436" i="42"/>
  <c r="F437" i="42"/>
  <c r="F438" i="42"/>
  <c r="F439" i="42"/>
  <c r="F440" i="42"/>
  <c r="F441" i="42"/>
  <c r="F442" i="42"/>
  <c r="F443" i="42"/>
  <c r="F444" i="42"/>
  <c r="F445" i="42"/>
  <c r="F446" i="42"/>
  <c r="F447" i="42"/>
  <c r="F448" i="42"/>
  <c r="F449" i="42"/>
  <c r="F450" i="42"/>
  <c r="F451" i="42"/>
  <c r="F452" i="42"/>
  <c r="F453" i="42"/>
  <c r="F454" i="42"/>
  <c r="F455" i="42"/>
  <c r="F456" i="42"/>
  <c r="F457" i="42"/>
  <c r="F458" i="42"/>
  <c r="F459" i="42"/>
  <c r="F460" i="42"/>
  <c r="F461" i="42"/>
  <c r="F462" i="42"/>
  <c r="F463" i="42"/>
  <c r="F464" i="42"/>
  <c r="F465" i="42"/>
  <c r="F466" i="42"/>
  <c r="F467" i="42"/>
  <c r="F468" i="42"/>
  <c r="F469" i="42"/>
  <c r="F470" i="42"/>
  <c r="F471" i="42"/>
  <c r="F472" i="42"/>
  <c r="F473" i="42"/>
  <c r="F474" i="42"/>
  <c r="F475" i="42"/>
  <c r="F476" i="42"/>
  <c r="F477" i="42"/>
  <c r="F478" i="42"/>
  <c r="F479" i="42"/>
  <c r="F480" i="42"/>
  <c r="F481" i="42"/>
  <c r="F482" i="42"/>
  <c r="F483" i="42"/>
  <c r="F484" i="42"/>
  <c r="F485" i="42"/>
  <c r="F486" i="42"/>
  <c r="F487" i="42"/>
  <c r="F488" i="42"/>
  <c r="F489" i="42"/>
  <c r="F490" i="42"/>
  <c r="F491" i="42"/>
  <c r="F492" i="42"/>
  <c r="F493" i="42"/>
  <c r="F494" i="42"/>
  <c r="F495" i="42"/>
  <c r="F496" i="42"/>
  <c r="F497" i="42"/>
  <c r="F498" i="42"/>
  <c r="F499" i="42"/>
  <c r="F500" i="42"/>
  <c r="F501" i="42"/>
  <c r="F502" i="42"/>
  <c r="F503" i="42"/>
  <c r="F504" i="42"/>
  <c r="F505" i="42"/>
  <c r="F506" i="42"/>
  <c r="F507" i="42"/>
  <c r="F508" i="42"/>
  <c r="F509" i="42"/>
  <c r="F510" i="42"/>
  <c r="F511" i="42"/>
  <c r="F512" i="42"/>
  <c r="F513" i="42"/>
  <c r="F514" i="42"/>
  <c r="F515" i="42"/>
  <c r="F516" i="42"/>
  <c r="F517" i="42"/>
  <c r="F518" i="42"/>
  <c r="F519" i="42"/>
  <c r="F520" i="42"/>
  <c r="F521" i="42"/>
  <c r="F522" i="42"/>
  <c r="F523" i="42"/>
  <c r="F524" i="42"/>
  <c r="F525" i="42"/>
  <c r="F526" i="42"/>
  <c r="F527" i="42"/>
  <c r="F528" i="42"/>
  <c r="F529" i="42"/>
  <c r="F530" i="42"/>
  <c r="F531" i="42"/>
  <c r="F532" i="42"/>
  <c r="F533" i="42"/>
  <c r="F534" i="42"/>
  <c r="F535" i="42"/>
  <c r="F536" i="42"/>
  <c r="F537" i="42"/>
  <c r="F538" i="42"/>
  <c r="F539" i="42"/>
  <c r="F540" i="42"/>
  <c r="F541" i="42"/>
  <c r="F542" i="42"/>
  <c r="F543" i="42"/>
  <c r="F544" i="42"/>
  <c r="F545" i="42"/>
  <c r="F546" i="42"/>
  <c r="F547" i="42"/>
  <c r="F548" i="42"/>
  <c r="F549" i="42"/>
  <c r="F550" i="42"/>
  <c r="F551" i="42"/>
  <c r="F552" i="42"/>
  <c r="F553" i="42"/>
  <c r="F554" i="42"/>
  <c r="F555" i="42"/>
  <c r="F556" i="42"/>
  <c r="F557" i="42"/>
  <c r="F558" i="42"/>
  <c r="F559" i="42"/>
  <c r="F560" i="42"/>
  <c r="F561" i="42"/>
  <c r="F562" i="42"/>
  <c r="F563" i="42"/>
  <c r="F564" i="42"/>
  <c r="F565" i="42"/>
  <c r="F566" i="42"/>
  <c r="F567" i="42"/>
  <c r="F568" i="42"/>
  <c r="F569" i="42"/>
  <c r="F570" i="42"/>
  <c r="F571" i="42"/>
  <c r="F572" i="42"/>
  <c r="F573" i="42"/>
  <c r="F574" i="42"/>
  <c r="F575" i="42"/>
  <c r="F576" i="42"/>
  <c r="F577" i="42"/>
  <c r="F578" i="42"/>
  <c r="F579" i="42"/>
  <c r="F580" i="42"/>
  <c r="F581" i="42"/>
  <c r="F582" i="42"/>
  <c r="F583" i="42"/>
  <c r="F584" i="42"/>
  <c r="F585" i="42"/>
  <c r="F586" i="42"/>
  <c r="F587" i="42"/>
  <c r="F588" i="42"/>
  <c r="F589" i="42"/>
  <c r="F590" i="42"/>
  <c r="F591" i="42"/>
  <c r="F592" i="42"/>
  <c r="F593" i="42"/>
  <c r="F594" i="42"/>
  <c r="F595" i="42"/>
  <c r="F596" i="42"/>
  <c r="F597" i="42"/>
  <c r="F598" i="42"/>
  <c r="F599" i="42"/>
  <c r="F600" i="42"/>
  <c r="F601" i="42"/>
  <c r="F602" i="42"/>
  <c r="F603" i="42"/>
  <c r="F604" i="42"/>
  <c r="F605" i="42"/>
  <c r="F606" i="42"/>
  <c r="F607" i="42"/>
  <c r="F608" i="42"/>
  <c r="F609" i="42"/>
  <c r="F610" i="42"/>
  <c r="F611" i="42"/>
  <c r="F612" i="42"/>
  <c r="F613" i="42"/>
  <c r="F614" i="42"/>
  <c r="F615" i="42"/>
  <c r="F616" i="42"/>
  <c r="F617" i="42"/>
  <c r="F618" i="42"/>
  <c r="F619" i="42"/>
  <c r="F620" i="42"/>
  <c r="F621" i="42"/>
  <c r="F622" i="42"/>
  <c r="F623" i="42"/>
  <c r="F624" i="42"/>
  <c r="F625" i="42"/>
  <c r="F626" i="42"/>
  <c r="F627" i="42"/>
  <c r="F628" i="42"/>
  <c r="F629" i="42"/>
  <c r="F630" i="42"/>
  <c r="F631" i="42"/>
  <c r="F632" i="42"/>
  <c r="F633" i="42"/>
  <c r="F634" i="42"/>
  <c r="F635" i="42"/>
  <c r="F636" i="42"/>
  <c r="F637" i="42"/>
  <c r="F638" i="42"/>
  <c r="F639" i="42"/>
  <c r="F640" i="42"/>
  <c r="F641" i="42"/>
  <c r="F642" i="42"/>
  <c r="F643" i="42"/>
  <c r="F644" i="42"/>
  <c r="F645" i="42"/>
  <c r="F646" i="42"/>
  <c r="F647" i="42"/>
  <c r="F648" i="42"/>
  <c r="F649" i="42"/>
  <c r="F650" i="42"/>
  <c r="F651" i="42"/>
  <c r="F652" i="42"/>
  <c r="F653" i="42"/>
  <c r="F654" i="42"/>
  <c r="F655" i="42"/>
  <c r="F656" i="42"/>
  <c r="F657" i="42"/>
  <c r="F658" i="42"/>
  <c r="F659" i="42"/>
  <c r="F660" i="42"/>
  <c r="F661" i="42"/>
  <c r="F662" i="42"/>
  <c r="F663" i="42"/>
  <c r="F664" i="42"/>
  <c r="F665" i="42"/>
  <c r="F666" i="42"/>
  <c r="F667" i="42"/>
  <c r="F668" i="42"/>
  <c r="F669" i="42"/>
  <c r="F670" i="42"/>
  <c r="F671" i="42"/>
  <c r="F672" i="42"/>
  <c r="F673" i="42"/>
  <c r="F674" i="42"/>
  <c r="F675" i="42"/>
  <c r="F676" i="42"/>
  <c r="F677" i="42"/>
  <c r="F678" i="42"/>
  <c r="F679" i="42"/>
  <c r="F680" i="42"/>
  <c r="F681" i="42"/>
  <c r="F682" i="42"/>
  <c r="F683" i="42"/>
  <c r="F684" i="42"/>
  <c r="F685" i="42"/>
  <c r="F686" i="42"/>
  <c r="F687" i="42"/>
  <c r="F688" i="42"/>
  <c r="F689" i="42"/>
  <c r="F690" i="42"/>
  <c r="F691" i="42"/>
  <c r="F692" i="42"/>
  <c r="F335" i="42"/>
  <c r="F3" i="42"/>
  <c r="F4" i="42"/>
  <c r="F5" i="42"/>
  <c r="F6" i="42"/>
  <c r="F7" i="42"/>
  <c r="F8" i="42"/>
  <c r="F9" i="42"/>
  <c r="F10" i="42"/>
  <c r="F11" i="42"/>
  <c r="F12" i="42"/>
  <c r="F13" i="42"/>
  <c r="F14" i="42"/>
  <c r="F15" i="42"/>
  <c r="F16" i="42"/>
  <c r="F17" i="42"/>
  <c r="F18" i="42"/>
  <c r="F19" i="42"/>
  <c r="F20" i="42"/>
  <c r="F21" i="42"/>
  <c r="F22" i="42"/>
  <c r="F23" i="42"/>
  <c r="F24" i="42"/>
  <c r="F25" i="42"/>
  <c r="F26" i="42"/>
  <c r="F27" i="42"/>
  <c r="F28" i="42"/>
  <c r="F29" i="42"/>
  <c r="F30" i="42"/>
  <c r="F31" i="42"/>
  <c r="F32" i="42"/>
  <c r="F33" i="42"/>
  <c r="F34" i="42"/>
  <c r="F35" i="42"/>
  <c r="F36" i="42"/>
  <c r="F37" i="42"/>
  <c r="F38" i="42"/>
  <c r="F39" i="42"/>
  <c r="F40" i="42"/>
  <c r="F41" i="42"/>
  <c r="F42" i="42"/>
  <c r="F43" i="42"/>
  <c r="F44" i="42"/>
  <c r="F45" i="42"/>
  <c r="F46" i="42"/>
  <c r="F47" i="42"/>
  <c r="F48" i="42"/>
  <c r="F49" i="42"/>
  <c r="F50" i="42"/>
  <c r="F51" i="42"/>
  <c r="F52" i="42"/>
  <c r="F53" i="42"/>
  <c r="F54" i="42"/>
  <c r="F55" i="42"/>
  <c r="F56" i="42"/>
  <c r="F57" i="42"/>
  <c r="F58" i="42"/>
  <c r="F59" i="42"/>
  <c r="F60" i="42"/>
  <c r="F61" i="42"/>
  <c r="F62" i="42"/>
  <c r="F63" i="42"/>
  <c r="F64" i="42"/>
  <c r="F65" i="42"/>
  <c r="F66" i="42"/>
  <c r="F67" i="42"/>
  <c r="F68" i="42"/>
  <c r="F69" i="42"/>
  <c r="F70" i="42"/>
  <c r="F71" i="42"/>
  <c r="F72" i="42"/>
  <c r="F73" i="42"/>
  <c r="F74" i="42"/>
  <c r="F75" i="42"/>
  <c r="F76" i="42"/>
  <c r="F77" i="42"/>
  <c r="F78" i="42"/>
  <c r="F79" i="42"/>
  <c r="F80" i="42"/>
  <c r="F81" i="42"/>
  <c r="F82" i="42"/>
  <c r="F83" i="42"/>
  <c r="F84" i="42"/>
  <c r="F85" i="42"/>
  <c r="F86" i="42"/>
  <c r="F87" i="42"/>
  <c r="F88" i="42"/>
  <c r="F89" i="42"/>
  <c r="F90" i="42"/>
  <c r="F91" i="42"/>
  <c r="F92" i="42"/>
  <c r="F93" i="42"/>
  <c r="F94" i="42"/>
  <c r="F95" i="42"/>
  <c r="F96" i="42"/>
  <c r="F97" i="42"/>
  <c r="F98" i="42"/>
  <c r="F99" i="42"/>
  <c r="F100" i="42"/>
  <c r="F101" i="42"/>
  <c r="F102" i="42"/>
  <c r="F103" i="42"/>
  <c r="F104" i="42"/>
  <c r="F105" i="42"/>
  <c r="F106" i="42"/>
  <c r="F107" i="42"/>
  <c r="F108" i="42"/>
  <c r="F109" i="42"/>
  <c r="F110" i="42"/>
  <c r="F111" i="42"/>
  <c r="F112" i="42"/>
  <c r="F113" i="42"/>
  <c r="F114" i="42"/>
  <c r="F115" i="42"/>
  <c r="F116" i="42"/>
  <c r="F117" i="42"/>
  <c r="F118" i="42"/>
  <c r="F119" i="42"/>
  <c r="F120" i="42"/>
  <c r="F121" i="42"/>
  <c r="F122" i="42"/>
  <c r="F123" i="42"/>
  <c r="F124" i="42"/>
  <c r="F125" i="42"/>
  <c r="F126" i="42"/>
  <c r="F127" i="42"/>
  <c r="F128" i="42"/>
  <c r="F129" i="42"/>
  <c r="F130" i="42"/>
  <c r="F131" i="42"/>
  <c r="F132" i="42"/>
  <c r="F133" i="42"/>
  <c r="F134" i="42"/>
  <c r="F135" i="42"/>
  <c r="F136" i="42"/>
  <c r="F137" i="42"/>
  <c r="F138" i="42"/>
  <c r="F139" i="42"/>
  <c r="F140" i="42"/>
  <c r="F141" i="42"/>
  <c r="F142" i="42"/>
  <c r="F143" i="42"/>
  <c r="F144" i="42"/>
  <c r="F145" i="42"/>
  <c r="F146" i="42"/>
  <c r="F147" i="42"/>
  <c r="F148" i="42"/>
  <c r="F149" i="42"/>
  <c r="F150" i="42"/>
  <c r="F151" i="42"/>
  <c r="F152" i="42"/>
  <c r="F153" i="42"/>
  <c r="F154" i="42"/>
  <c r="F155" i="42"/>
  <c r="F156" i="42"/>
  <c r="F157" i="42"/>
  <c r="F158" i="42"/>
  <c r="F159" i="42"/>
  <c r="F160" i="42"/>
  <c r="F161" i="42"/>
  <c r="F162" i="42"/>
  <c r="F163" i="42"/>
  <c r="F164" i="42"/>
  <c r="F165" i="42"/>
  <c r="F166" i="42"/>
  <c r="F167" i="42"/>
  <c r="F168" i="42"/>
  <c r="F169" i="42"/>
  <c r="F170" i="42"/>
  <c r="F171" i="42"/>
  <c r="F172" i="42"/>
  <c r="F173" i="42"/>
  <c r="F174" i="42"/>
  <c r="F175" i="42"/>
  <c r="F176" i="42"/>
  <c r="F177" i="42"/>
  <c r="F178" i="42"/>
  <c r="F179" i="42"/>
  <c r="F180" i="42"/>
  <c r="F181" i="42"/>
  <c r="F182" i="42"/>
  <c r="F183" i="42"/>
  <c r="F184" i="42"/>
  <c r="F185" i="42"/>
  <c r="F186" i="42"/>
  <c r="F187" i="42"/>
  <c r="F188" i="42"/>
  <c r="F189" i="42"/>
  <c r="F190" i="42"/>
  <c r="F191" i="42"/>
  <c r="F192" i="42"/>
  <c r="F193" i="42"/>
  <c r="F194" i="42"/>
  <c r="F195" i="42"/>
  <c r="F196" i="42"/>
  <c r="F197" i="42"/>
  <c r="F198" i="42"/>
  <c r="F199" i="42"/>
  <c r="F200" i="42"/>
  <c r="F201" i="42"/>
  <c r="F202" i="42"/>
  <c r="F203" i="42"/>
  <c r="F204" i="42"/>
  <c r="F205" i="42"/>
  <c r="F206" i="42"/>
  <c r="F207" i="42"/>
  <c r="F208" i="42"/>
  <c r="F209" i="42"/>
  <c r="F210" i="42"/>
  <c r="F211" i="42"/>
  <c r="F212" i="42"/>
  <c r="F213" i="42"/>
  <c r="F214" i="42"/>
  <c r="F215" i="42"/>
  <c r="F216" i="42"/>
  <c r="F217" i="42"/>
  <c r="F218" i="42"/>
  <c r="F219" i="42"/>
  <c r="F220" i="42"/>
  <c r="F221" i="42"/>
  <c r="F222" i="42"/>
  <c r="F223" i="42"/>
  <c r="F224" i="42"/>
  <c r="F225" i="42"/>
  <c r="F226" i="42"/>
  <c r="F227" i="42"/>
  <c r="F228" i="42"/>
  <c r="F229" i="42"/>
  <c r="F230" i="42"/>
  <c r="F231" i="42"/>
  <c r="F232" i="42"/>
  <c r="F233" i="42"/>
  <c r="F234" i="42"/>
  <c r="F235" i="42"/>
  <c r="F236" i="42"/>
  <c r="F237" i="42"/>
  <c r="F238" i="42"/>
  <c r="F239" i="42"/>
  <c r="F240" i="42"/>
  <c r="F241" i="42"/>
  <c r="F242" i="42"/>
  <c r="F243" i="42"/>
  <c r="F244" i="42"/>
  <c r="F245" i="42"/>
  <c r="F246" i="42"/>
  <c r="F247" i="42"/>
  <c r="F248" i="42"/>
  <c r="F249" i="42"/>
  <c r="F250" i="42"/>
  <c r="F251" i="42"/>
  <c r="F252" i="42"/>
  <c r="F253" i="42"/>
  <c r="F254" i="42"/>
  <c r="F255" i="42"/>
  <c r="F256" i="42"/>
  <c r="F257" i="42"/>
  <c r="F258" i="42"/>
  <c r="F259" i="42"/>
  <c r="F260" i="42"/>
  <c r="F261" i="42"/>
  <c r="F262" i="42"/>
  <c r="F263" i="42"/>
  <c r="F264" i="42"/>
  <c r="F265" i="42"/>
  <c r="F266" i="42"/>
  <c r="F267" i="42"/>
  <c r="F268" i="42"/>
  <c r="F269" i="42"/>
  <c r="F270" i="42"/>
  <c r="F271" i="42"/>
  <c r="F272" i="42"/>
  <c r="F273" i="42"/>
  <c r="F274" i="42"/>
  <c r="F275" i="42"/>
  <c r="F276" i="42"/>
  <c r="F277" i="42"/>
  <c r="F278" i="42"/>
  <c r="F279" i="42"/>
  <c r="F280" i="42"/>
  <c r="F281" i="42"/>
  <c r="F282" i="42"/>
  <c r="F283" i="42"/>
  <c r="F284" i="42"/>
  <c r="F285" i="42"/>
  <c r="F286" i="42"/>
  <c r="F287" i="42"/>
  <c r="F288" i="42"/>
  <c r="F289" i="42"/>
  <c r="F290" i="42"/>
  <c r="F291" i="42"/>
  <c r="F292" i="42"/>
  <c r="F293" i="42"/>
  <c r="F294" i="42"/>
  <c r="F295" i="42"/>
  <c r="F296" i="42"/>
  <c r="F297" i="42"/>
  <c r="F298" i="42"/>
  <c r="F299" i="42"/>
  <c r="F300" i="42"/>
  <c r="F301" i="42"/>
  <c r="F302" i="42"/>
  <c r="F303" i="42"/>
  <c r="F304" i="42"/>
  <c r="F305" i="42"/>
  <c r="F306" i="42"/>
  <c r="F307" i="42"/>
  <c r="F308" i="42"/>
  <c r="F309" i="42"/>
  <c r="F310" i="42"/>
  <c r="F311" i="42"/>
  <c r="F312" i="42"/>
  <c r="F313" i="42"/>
  <c r="F314" i="42"/>
  <c r="F315" i="42"/>
  <c r="F316" i="42"/>
  <c r="F317" i="42"/>
  <c r="F318" i="42"/>
  <c r="F319" i="42"/>
  <c r="F320" i="42"/>
  <c r="F321" i="42"/>
  <c r="F322" i="42"/>
  <c r="F323" i="42"/>
  <c r="F324" i="42"/>
  <c r="F325" i="42"/>
  <c r="F326" i="42"/>
  <c r="F327" i="42"/>
  <c r="F328" i="42"/>
  <c r="F329" i="42"/>
  <c r="F330" i="42"/>
  <c r="F331" i="42"/>
  <c r="F332" i="42"/>
  <c r="F333" i="42"/>
  <c r="F334" i="42"/>
  <c r="F2" i="42"/>
  <c r="F227" i="46" l="1"/>
  <c r="F225" i="46"/>
  <c r="D253" i="46"/>
  <c r="F253" i="46" s="1"/>
  <c r="D189" i="46"/>
  <c r="F189" i="46" s="1"/>
  <c r="D188" i="46"/>
  <c r="F188" i="46" s="1"/>
  <c r="D186" i="46"/>
  <c r="F186" i="46" s="1"/>
  <c r="D254" i="46"/>
  <c r="F254" i="46" s="1"/>
  <c r="D251" i="46"/>
  <c r="F251" i="46" s="1"/>
  <c r="D267" i="46"/>
  <c r="F267" i="46" s="1"/>
  <c r="D266" i="46"/>
  <c r="F266" i="46" s="1"/>
  <c r="D264" i="46"/>
  <c r="F264" i="46" s="1"/>
  <c r="D160" i="46"/>
  <c r="F160" i="46" s="1"/>
  <c r="D163" i="46"/>
  <c r="F163" i="46" s="1"/>
  <c r="D162" i="46"/>
  <c r="F162" i="46" s="1"/>
  <c r="D175" i="46"/>
  <c r="F175" i="46" s="1"/>
  <c r="D173" i="46"/>
  <c r="F173" i="46" s="1"/>
  <c r="D279" i="46"/>
  <c r="F279" i="46" s="1"/>
  <c r="D277" i="46"/>
  <c r="D280" i="46"/>
  <c r="D85" i="46"/>
  <c r="D84" i="46"/>
  <c r="D82" i="46"/>
  <c r="D216" i="46"/>
  <c r="F216" i="46" s="1"/>
  <c r="D214" i="46"/>
  <c r="F214" i="46" s="1"/>
  <c r="D212" i="46"/>
  <c r="F212" i="46" s="1"/>
  <c r="D215" i="46"/>
  <c r="F215" i="46" s="1"/>
  <c r="D241" i="46"/>
  <c r="F241" i="46" s="1"/>
  <c r="D240" i="46"/>
  <c r="F240" i="46" s="1"/>
  <c r="D238" i="46"/>
  <c r="F238" i="46" s="1"/>
  <c r="D199" i="46"/>
  <c r="F199" i="46" s="1"/>
  <c r="D201" i="46"/>
  <c r="F201" i="46" s="1"/>
  <c r="D149" i="46"/>
  <c r="F149" i="46" s="1"/>
  <c r="D147" i="46"/>
  <c r="F147" i="46" s="1"/>
  <c r="Q288" i="46"/>
  <c r="P288" i="46"/>
  <c r="R288" i="46" s="1"/>
  <c r="Q287" i="46"/>
  <c r="P287" i="46"/>
  <c r="Q286" i="46"/>
  <c r="P286" i="46"/>
  <c r="R286" i="46" s="1"/>
  <c r="Q285" i="46"/>
  <c r="P285" i="46"/>
  <c r="Q284" i="46"/>
  <c r="P284" i="46"/>
  <c r="R284" i="46" s="1"/>
  <c r="Q283" i="46"/>
  <c r="P283" i="46"/>
  <c r="Q282" i="46"/>
  <c r="P282" i="46"/>
  <c r="R282" i="46" s="1"/>
  <c r="Q281" i="46"/>
  <c r="P281" i="46"/>
  <c r="Q280" i="46"/>
  <c r="P280" i="46"/>
  <c r="R280" i="46" s="1"/>
  <c r="Q279" i="46"/>
  <c r="P279" i="46"/>
  <c r="Q278" i="46"/>
  <c r="P278" i="46"/>
  <c r="R278" i="46" s="1"/>
  <c r="Q277" i="46"/>
  <c r="P277" i="46"/>
  <c r="P275" i="46"/>
  <c r="R275" i="46" s="1"/>
  <c r="P274" i="46"/>
  <c r="R274" i="46" s="1"/>
  <c r="P273" i="46"/>
  <c r="R273" i="46" s="1"/>
  <c r="P272" i="46"/>
  <c r="R272" i="46" s="1"/>
  <c r="P271" i="46"/>
  <c r="R271" i="46" s="1"/>
  <c r="P270" i="46"/>
  <c r="R270" i="46" s="1"/>
  <c r="P269" i="46"/>
  <c r="R269" i="46" s="1"/>
  <c r="P268" i="46"/>
  <c r="R268" i="46" s="1"/>
  <c r="P267" i="46"/>
  <c r="R267" i="46" s="1"/>
  <c r="P266" i="46"/>
  <c r="R266" i="46" s="1"/>
  <c r="P265" i="46"/>
  <c r="R265" i="46" s="1"/>
  <c r="P264" i="46"/>
  <c r="R264" i="46" s="1"/>
  <c r="P262" i="46"/>
  <c r="R262" i="46" s="1"/>
  <c r="P261" i="46"/>
  <c r="R261" i="46" s="1"/>
  <c r="P260" i="46"/>
  <c r="R260" i="46" s="1"/>
  <c r="P259" i="46"/>
  <c r="R259" i="46" s="1"/>
  <c r="P258" i="46"/>
  <c r="R258" i="46" s="1"/>
  <c r="P257" i="46"/>
  <c r="R257" i="46" s="1"/>
  <c r="P256" i="46"/>
  <c r="R256" i="46" s="1"/>
  <c r="P255" i="46"/>
  <c r="R255" i="46" s="1"/>
  <c r="P254" i="46"/>
  <c r="R254" i="46" s="1"/>
  <c r="P253" i="46"/>
  <c r="R253" i="46" s="1"/>
  <c r="P252" i="46"/>
  <c r="R252" i="46" s="1"/>
  <c r="P251" i="46"/>
  <c r="R251" i="46" s="1"/>
  <c r="P249" i="46"/>
  <c r="R249" i="46" s="1"/>
  <c r="P248" i="46"/>
  <c r="R248" i="46" s="1"/>
  <c r="P247" i="46"/>
  <c r="R247" i="46" s="1"/>
  <c r="P246" i="46"/>
  <c r="R246" i="46" s="1"/>
  <c r="P245" i="46"/>
  <c r="R245" i="46" s="1"/>
  <c r="P244" i="46"/>
  <c r="R244" i="46" s="1"/>
  <c r="P243" i="46"/>
  <c r="R243" i="46" s="1"/>
  <c r="P242" i="46"/>
  <c r="R242" i="46" s="1"/>
  <c r="P241" i="46"/>
  <c r="R241" i="46" s="1"/>
  <c r="P240" i="46"/>
  <c r="R240" i="46" s="1"/>
  <c r="P239" i="46"/>
  <c r="R239" i="46" s="1"/>
  <c r="P238" i="46"/>
  <c r="R238" i="46" s="1"/>
  <c r="R236" i="46"/>
  <c r="R235" i="46"/>
  <c r="R234" i="46"/>
  <c r="R233" i="46"/>
  <c r="R232" i="46"/>
  <c r="R231" i="46"/>
  <c r="R230" i="46"/>
  <c r="R229" i="46"/>
  <c r="R228" i="46"/>
  <c r="R227" i="46"/>
  <c r="R226" i="46"/>
  <c r="R225" i="46"/>
  <c r="P223" i="46"/>
  <c r="R223" i="46" s="1"/>
  <c r="P222" i="46"/>
  <c r="R222" i="46" s="1"/>
  <c r="P221" i="46"/>
  <c r="R221" i="46" s="1"/>
  <c r="P220" i="46"/>
  <c r="R220" i="46" s="1"/>
  <c r="P219" i="46"/>
  <c r="R219" i="46" s="1"/>
  <c r="P218" i="46"/>
  <c r="R218" i="46" s="1"/>
  <c r="P217" i="46"/>
  <c r="R217" i="46" s="1"/>
  <c r="P216" i="46"/>
  <c r="R216" i="46" s="1"/>
  <c r="P215" i="46"/>
  <c r="R215" i="46" s="1"/>
  <c r="P214" i="46"/>
  <c r="R214" i="46" s="1"/>
  <c r="P213" i="46"/>
  <c r="R213" i="46" s="1"/>
  <c r="P212" i="46"/>
  <c r="R212" i="46" s="1"/>
  <c r="P210" i="46"/>
  <c r="R210" i="46" s="1"/>
  <c r="P209" i="46"/>
  <c r="R209" i="46" s="1"/>
  <c r="P208" i="46"/>
  <c r="R208" i="46" s="1"/>
  <c r="P207" i="46"/>
  <c r="R207" i="46" s="1"/>
  <c r="P206" i="46"/>
  <c r="R206" i="46" s="1"/>
  <c r="P205" i="46"/>
  <c r="R205" i="46" s="1"/>
  <c r="P204" i="46"/>
  <c r="R204" i="46" s="1"/>
  <c r="P203" i="46"/>
  <c r="R203" i="46" s="1"/>
  <c r="P202" i="46"/>
  <c r="R202" i="46" s="1"/>
  <c r="P201" i="46"/>
  <c r="R201" i="46" s="1"/>
  <c r="P200" i="46"/>
  <c r="R200" i="46" s="1"/>
  <c r="P199" i="46"/>
  <c r="R199" i="46" s="1"/>
  <c r="P197" i="46"/>
  <c r="R197" i="46" s="1"/>
  <c r="P196" i="46"/>
  <c r="R196" i="46" s="1"/>
  <c r="P195" i="46"/>
  <c r="R195" i="46" s="1"/>
  <c r="P194" i="46"/>
  <c r="R194" i="46" s="1"/>
  <c r="P193" i="46"/>
  <c r="R193" i="46" s="1"/>
  <c r="P192" i="46"/>
  <c r="R192" i="46" s="1"/>
  <c r="P191" i="46"/>
  <c r="R191" i="46" s="1"/>
  <c r="P190" i="46"/>
  <c r="R190" i="46" s="1"/>
  <c r="P189" i="46"/>
  <c r="R189" i="46" s="1"/>
  <c r="P188" i="46"/>
  <c r="R188" i="46" s="1"/>
  <c r="P187" i="46"/>
  <c r="R187" i="46" s="1"/>
  <c r="P186" i="46"/>
  <c r="R186" i="46" s="1"/>
  <c r="P184" i="46"/>
  <c r="R184" i="46" s="1"/>
  <c r="P183" i="46"/>
  <c r="R183" i="46" s="1"/>
  <c r="P182" i="46"/>
  <c r="R182" i="46" s="1"/>
  <c r="P181" i="46"/>
  <c r="R181" i="46" s="1"/>
  <c r="P180" i="46"/>
  <c r="R180" i="46" s="1"/>
  <c r="P179" i="46"/>
  <c r="R179" i="46" s="1"/>
  <c r="P178" i="46"/>
  <c r="R178" i="46" s="1"/>
  <c r="P177" i="46"/>
  <c r="R177" i="46" s="1"/>
  <c r="P176" i="46"/>
  <c r="R176" i="46" s="1"/>
  <c r="P175" i="46"/>
  <c r="R175" i="46" s="1"/>
  <c r="P174" i="46"/>
  <c r="R174" i="46" s="1"/>
  <c r="P173" i="46"/>
  <c r="R173" i="46" s="1"/>
  <c r="P171" i="46"/>
  <c r="R171" i="46" s="1"/>
  <c r="P170" i="46"/>
  <c r="R170" i="46" s="1"/>
  <c r="P169" i="46"/>
  <c r="R169" i="46" s="1"/>
  <c r="P168" i="46"/>
  <c r="R168" i="46" s="1"/>
  <c r="P167" i="46"/>
  <c r="R167" i="46" s="1"/>
  <c r="P166" i="46"/>
  <c r="R166" i="46" s="1"/>
  <c r="P165" i="46"/>
  <c r="R165" i="46" s="1"/>
  <c r="P164" i="46"/>
  <c r="R164" i="46" s="1"/>
  <c r="P163" i="46"/>
  <c r="R163" i="46" s="1"/>
  <c r="P162" i="46"/>
  <c r="R162" i="46" s="1"/>
  <c r="P161" i="46"/>
  <c r="R161" i="46" s="1"/>
  <c r="P160" i="46"/>
  <c r="R160" i="46" s="1"/>
  <c r="P158" i="46"/>
  <c r="R158" i="46" s="1"/>
  <c r="P157" i="46"/>
  <c r="R157" i="46" s="1"/>
  <c r="P156" i="46"/>
  <c r="R156" i="46" s="1"/>
  <c r="P155" i="46"/>
  <c r="R155" i="46" s="1"/>
  <c r="P154" i="46"/>
  <c r="R154" i="46" s="1"/>
  <c r="P153" i="46"/>
  <c r="R153" i="46" s="1"/>
  <c r="P152" i="46"/>
  <c r="R152" i="46" s="1"/>
  <c r="P151" i="46"/>
  <c r="R151" i="46" s="1"/>
  <c r="P150" i="46"/>
  <c r="R150" i="46" s="1"/>
  <c r="P149" i="46"/>
  <c r="R149" i="46" s="1"/>
  <c r="P148" i="46"/>
  <c r="R148" i="46" s="1"/>
  <c r="P147" i="46"/>
  <c r="R147" i="46" s="1"/>
  <c r="P145" i="46"/>
  <c r="P144" i="46"/>
  <c r="P143" i="46"/>
  <c r="P142" i="46"/>
  <c r="P141" i="46"/>
  <c r="P140" i="46"/>
  <c r="P139" i="46"/>
  <c r="P138" i="46"/>
  <c r="P137" i="46"/>
  <c r="P136" i="46"/>
  <c r="P135" i="46"/>
  <c r="P134" i="46"/>
  <c r="P93" i="46"/>
  <c r="P92" i="46"/>
  <c r="P91" i="46"/>
  <c r="P90" i="46"/>
  <c r="P89" i="46"/>
  <c r="P88" i="46"/>
  <c r="P87" i="46"/>
  <c r="P86" i="46"/>
  <c r="P85" i="46"/>
  <c r="P84" i="46"/>
  <c r="P83" i="46"/>
  <c r="P82" i="46"/>
  <c r="H1706" i="42"/>
  <c r="H1707" i="42"/>
  <c r="H1708" i="42"/>
  <c r="H1709" i="42"/>
  <c r="H1710" i="42"/>
  <c r="D282" i="46" s="1"/>
  <c r="H1711" i="42"/>
  <c r="H1712" i="42"/>
  <c r="H1713" i="42"/>
  <c r="H1714" i="42"/>
  <c r="H1715" i="42"/>
  <c r="H1716" i="42"/>
  <c r="H1717" i="42"/>
  <c r="H1718" i="42"/>
  <c r="H1719" i="42"/>
  <c r="H1720" i="42"/>
  <c r="H1721" i="42"/>
  <c r="H1722" i="42"/>
  <c r="D152" i="46" s="1"/>
  <c r="F152" i="46" s="1"/>
  <c r="H1723" i="42"/>
  <c r="H3774" i="42"/>
  <c r="H3775" i="42"/>
  <c r="H3776" i="42"/>
  <c r="H3777" i="42"/>
  <c r="H3778" i="42"/>
  <c r="H3779" i="42"/>
  <c r="H3780" i="42"/>
  <c r="H3781" i="42"/>
  <c r="H3782" i="42"/>
  <c r="H3783" i="42"/>
  <c r="H3784" i="42"/>
  <c r="H3785" i="42"/>
  <c r="D158" i="46" s="1"/>
  <c r="F158" i="46" s="1"/>
  <c r="H3786" i="42"/>
  <c r="H3787" i="42"/>
  <c r="H3788" i="42"/>
  <c r="H3789" i="42"/>
  <c r="H3790" i="42"/>
  <c r="H3791" i="42"/>
  <c r="H3416" i="42"/>
  <c r="H3417" i="42"/>
  <c r="H3418" i="42"/>
  <c r="H3419" i="42"/>
  <c r="H3420" i="42"/>
  <c r="H3421" i="42"/>
  <c r="H3422" i="42"/>
  <c r="H3423" i="42"/>
  <c r="H3424" i="42"/>
  <c r="H3425" i="42"/>
  <c r="D274" i="46" s="1"/>
  <c r="F274" i="46" s="1"/>
  <c r="H3426" i="42"/>
  <c r="H3427" i="42"/>
  <c r="H3428" i="42"/>
  <c r="H3429" i="42"/>
  <c r="H3430" i="42"/>
  <c r="H3431" i="42"/>
  <c r="H3432" i="42"/>
  <c r="H3433" i="42"/>
  <c r="H3073" i="42"/>
  <c r="F234" i="46" s="1"/>
  <c r="H3074" i="42"/>
  <c r="H3075" i="42"/>
  <c r="H3076" i="42"/>
  <c r="H3077" i="42"/>
  <c r="H3078" i="42"/>
  <c r="H3079" i="42"/>
  <c r="H3080" i="42"/>
  <c r="H3081" i="42"/>
  <c r="H3082" i="42"/>
  <c r="H3083" i="42"/>
  <c r="H3084" i="42"/>
  <c r="H3085" i="42"/>
  <c r="D247" i="46" s="1"/>
  <c r="F247" i="46" s="1"/>
  <c r="H3086" i="42"/>
  <c r="H3087" i="42"/>
  <c r="H3088" i="42"/>
  <c r="H3089" i="42"/>
  <c r="H3090" i="42"/>
  <c r="H3091" i="42"/>
  <c r="H1366" i="42"/>
  <c r="H1367" i="42"/>
  <c r="H1368" i="42"/>
  <c r="H1369" i="42"/>
  <c r="H1370" i="42"/>
  <c r="D151" i="46" s="1"/>
  <c r="F151" i="46" s="1"/>
  <c r="H1371" i="42"/>
  <c r="H1372" i="42"/>
  <c r="H1373" i="42"/>
  <c r="H1374" i="42"/>
  <c r="H1375" i="42"/>
  <c r="H1376" i="42"/>
  <c r="H1377" i="42"/>
  <c r="H1378" i="42"/>
  <c r="H1379" i="42"/>
  <c r="H1380" i="42"/>
  <c r="H1381" i="42"/>
  <c r="H1382" i="42"/>
  <c r="H1383" i="42"/>
  <c r="H1384" i="42"/>
  <c r="H966" i="42"/>
  <c r="H967" i="42"/>
  <c r="H968" i="42"/>
  <c r="H969" i="42"/>
  <c r="H970" i="42"/>
  <c r="H971" i="42"/>
  <c r="H972" i="42"/>
  <c r="H973" i="42"/>
  <c r="H974" i="42"/>
  <c r="H975" i="42"/>
  <c r="H976" i="42"/>
  <c r="H977" i="42"/>
  <c r="H2395" i="42"/>
  <c r="H2396" i="42"/>
  <c r="D245" i="46" s="1"/>
  <c r="F245" i="46" s="1"/>
  <c r="H2397" i="42"/>
  <c r="H2398" i="42"/>
  <c r="H2399" i="42"/>
  <c r="H2400" i="42"/>
  <c r="H2401" i="42"/>
  <c r="H2402" i="42"/>
  <c r="H2403" i="42"/>
  <c r="H2404" i="42"/>
  <c r="H2405" i="42"/>
  <c r="H2406" i="42"/>
  <c r="H2407" i="42"/>
  <c r="H2408" i="42"/>
  <c r="H2409" i="42"/>
  <c r="H2410" i="42"/>
  <c r="D271" i="46" s="1"/>
  <c r="F271" i="46" s="1"/>
  <c r="H2411" i="42"/>
  <c r="H2412" i="42"/>
  <c r="H2413" i="42"/>
  <c r="H2414" i="42"/>
  <c r="H2724" i="42"/>
  <c r="H2725" i="42"/>
  <c r="H2726" i="42"/>
  <c r="H2727" i="42"/>
  <c r="H2728" i="42"/>
  <c r="H2729" i="42"/>
  <c r="H2730" i="42"/>
  <c r="H2731" i="42"/>
  <c r="H2732" i="42"/>
  <c r="D221" i="46" s="1"/>
  <c r="F221" i="46" s="1"/>
  <c r="H2733" i="42"/>
  <c r="H2734" i="42"/>
  <c r="H2735" i="42"/>
  <c r="H2736" i="42"/>
  <c r="H2737" i="42"/>
  <c r="H2738" i="42"/>
  <c r="H2739" i="42"/>
  <c r="H2740" i="42"/>
  <c r="H2741" i="42"/>
  <c r="F233" i="46" s="1"/>
  <c r="H2742" i="42"/>
  <c r="H2743" i="42"/>
  <c r="H2744" i="42"/>
  <c r="H2038" i="42"/>
  <c r="H2039" i="42"/>
  <c r="H2040" i="42"/>
  <c r="H2041" i="42"/>
  <c r="H2042" i="42"/>
  <c r="D244" i="46" s="1"/>
  <c r="F244" i="46" s="1"/>
  <c r="H2043" i="42"/>
  <c r="H2044" i="42"/>
  <c r="D257" i="46" s="1"/>
  <c r="F257" i="46" s="1"/>
  <c r="H2045" i="42"/>
  <c r="H2046" i="42"/>
  <c r="H2047" i="42"/>
  <c r="H2048" i="42"/>
  <c r="H2049" i="42"/>
  <c r="H2050" i="42"/>
  <c r="H2051" i="42"/>
  <c r="H2052" i="42"/>
  <c r="H2053" i="42"/>
  <c r="H2054" i="42"/>
  <c r="D270" i="46" s="1"/>
  <c r="F270" i="46" s="1"/>
  <c r="H2055" i="42"/>
  <c r="H2056" i="42"/>
  <c r="H2057" i="42"/>
  <c r="H2058" i="42"/>
  <c r="H1652" i="42"/>
  <c r="H1653" i="42"/>
  <c r="H1654" i="42"/>
  <c r="H1655" i="42"/>
  <c r="H1656" i="42"/>
  <c r="D218" i="46" s="1"/>
  <c r="F218" i="46" s="1"/>
  <c r="H1657" i="42"/>
  <c r="H1658" i="42"/>
  <c r="H1659" i="42"/>
  <c r="H1660" i="42"/>
  <c r="H1661" i="42"/>
  <c r="H1662" i="42"/>
  <c r="H1663" i="42"/>
  <c r="H1664" i="42"/>
  <c r="H1665" i="42"/>
  <c r="F230" i="46" s="1"/>
  <c r="H1666" i="42"/>
  <c r="H1667" i="42"/>
  <c r="H1668" i="42"/>
  <c r="H1669" i="42"/>
  <c r="H1670" i="42"/>
  <c r="H1671" i="42"/>
  <c r="H1672" i="42"/>
  <c r="H1673" i="42"/>
  <c r="H1674" i="42"/>
  <c r="H1675" i="42"/>
  <c r="H1676" i="42"/>
  <c r="H1677" i="42"/>
  <c r="H1678" i="42"/>
  <c r="H1679" i="42"/>
  <c r="D243" i="46" s="1"/>
  <c r="F243" i="46" s="1"/>
  <c r="H1680" i="42"/>
  <c r="H1681" i="42"/>
  <c r="H1682" i="42"/>
  <c r="D256" i="46" s="1"/>
  <c r="F256" i="46" s="1"/>
  <c r="H1683" i="42"/>
  <c r="H1684" i="42"/>
  <c r="H1685" i="42"/>
  <c r="H1686" i="42"/>
  <c r="H1687" i="42"/>
  <c r="H1688" i="42"/>
  <c r="H1689" i="42"/>
  <c r="H1690" i="42"/>
  <c r="H1691" i="42"/>
  <c r="H1692" i="42"/>
  <c r="D269" i="46" s="1"/>
  <c r="F269" i="46" s="1"/>
  <c r="H1693" i="42"/>
  <c r="H1694" i="42"/>
  <c r="H1695" i="42"/>
  <c r="H1696" i="42"/>
  <c r="H1697" i="42"/>
  <c r="H1698" i="42"/>
  <c r="H1699" i="42"/>
  <c r="H1700" i="42"/>
  <c r="H1701" i="42"/>
  <c r="H1702" i="42"/>
  <c r="H1703" i="42"/>
  <c r="H1704" i="42"/>
  <c r="H1705" i="42"/>
  <c r="H3701" i="42"/>
  <c r="H3702" i="42"/>
  <c r="H3703" i="42"/>
  <c r="H3704" i="42"/>
  <c r="H3705" i="42"/>
  <c r="H3706" i="42"/>
  <c r="H3707" i="42"/>
  <c r="H3708" i="42"/>
  <c r="H3709" i="42"/>
  <c r="H3710" i="42"/>
  <c r="D210" i="46" s="1"/>
  <c r="F210" i="46" s="1"/>
  <c r="H3711" i="42"/>
  <c r="H3712" i="42"/>
  <c r="H3713" i="42"/>
  <c r="H3714" i="42"/>
  <c r="H3715" i="42"/>
  <c r="H3716" i="42"/>
  <c r="H3717" i="42"/>
  <c r="H3718" i="42"/>
  <c r="H3719" i="42"/>
  <c r="H3720" i="42"/>
  <c r="H3721" i="42"/>
  <c r="H3722" i="42"/>
  <c r="H3723" i="42"/>
  <c r="H3724" i="42"/>
  <c r="H3725" i="42"/>
  <c r="H3726" i="42"/>
  <c r="H3727" i="42"/>
  <c r="H3728" i="42"/>
  <c r="H3729" i="42"/>
  <c r="H3730" i="42"/>
  <c r="H3731" i="42"/>
  <c r="F236" i="46" s="1"/>
  <c r="H3732" i="42"/>
  <c r="H3733" i="42"/>
  <c r="H3734" i="42"/>
  <c r="H3735" i="42"/>
  <c r="H3736" i="42"/>
  <c r="H3737" i="42"/>
  <c r="H3738" i="42"/>
  <c r="H3739" i="42"/>
  <c r="H3740" i="42"/>
  <c r="H3741" i="42"/>
  <c r="H3742" i="42"/>
  <c r="D249" i="46" s="1"/>
  <c r="F249" i="46" s="1"/>
  <c r="H3743" i="42"/>
  <c r="H3744" i="42"/>
  <c r="D262" i="46" s="1"/>
  <c r="F262" i="46" s="1"/>
  <c r="H3745" i="42"/>
  <c r="H3746" i="42"/>
  <c r="H3747" i="42"/>
  <c r="H3748" i="42"/>
  <c r="H3749" i="42"/>
  <c r="H3750" i="42"/>
  <c r="H3751" i="42"/>
  <c r="H3752" i="42"/>
  <c r="H3753" i="42"/>
  <c r="H3754" i="42"/>
  <c r="H3755" i="42"/>
  <c r="H3756" i="42"/>
  <c r="H3757" i="42"/>
  <c r="D275" i="46" s="1"/>
  <c r="F275" i="46" s="1"/>
  <c r="H3758" i="42"/>
  <c r="H3759" i="42"/>
  <c r="H3760" i="42"/>
  <c r="H3761" i="42"/>
  <c r="H3762" i="42"/>
  <c r="H3763" i="42"/>
  <c r="H3764" i="42"/>
  <c r="H3765" i="42"/>
  <c r="H3766" i="42"/>
  <c r="H3767" i="42"/>
  <c r="H3768" i="42"/>
  <c r="H3769" i="42"/>
  <c r="H3770" i="42"/>
  <c r="H3771" i="42"/>
  <c r="H3772" i="42"/>
  <c r="H3773" i="42"/>
  <c r="D288" i="46" s="1"/>
  <c r="H3363" i="42"/>
  <c r="H3364" i="42"/>
  <c r="H3365" i="42"/>
  <c r="H3366" i="42"/>
  <c r="H3367" i="42"/>
  <c r="H3368" i="42"/>
  <c r="H3369" i="42"/>
  <c r="H3370" i="42"/>
  <c r="H3371" i="42"/>
  <c r="H3372" i="42"/>
  <c r="H3373" i="42"/>
  <c r="H3374" i="42"/>
  <c r="H3375" i="42"/>
  <c r="H3376" i="42"/>
  <c r="H3377" i="42"/>
  <c r="H3378" i="42"/>
  <c r="D209" i="46" s="1"/>
  <c r="F209" i="46" s="1"/>
  <c r="H3379" i="42"/>
  <c r="H3380" i="42"/>
  <c r="H3381" i="42"/>
  <c r="H3382" i="42"/>
  <c r="H3383" i="42"/>
  <c r="H3384" i="42"/>
  <c r="H3385" i="42"/>
  <c r="H3386" i="42"/>
  <c r="H3387" i="42"/>
  <c r="H3388" i="42"/>
  <c r="H3389" i="42"/>
  <c r="H3390" i="42"/>
  <c r="D223" i="46" s="1"/>
  <c r="F223" i="46" s="1"/>
  <c r="H3391" i="42"/>
  <c r="H3392" i="42"/>
  <c r="H3393" i="42"/>
  <c r="H3394" i="42"/>
  <c r="H3395" i="42"/>
  <c r="H3396" i="42"/>
  <c r="H3397" i="42"/>
  <c r="H3398" i="42"/>
  <c r="H3399" i="42"/>
  <c r="F235" i="46" s="1"/>
  <c r="H3400" i="42"/>
  <c r="H3401" i="42"/>
  <c r="H3402" i="42"/>
  <c r="H3403" i="42"/>
  <c r="H3404" i="42"/>
  <c r="H3405" i="42"/>
  <c r="H3406" i="42"/>
  <c r="H3407" i="42"/>
  <c r="H3408" i="42"/>
  <c r="H3409" i="42"/>
  <c r="H3410" i="42"/>
  <c r="H3411" i="42"/>
  <c r="D248" i="46" s="1"/>
  <c r="F248" i="46" s="1"/>
  <c r="H3412" i="42"/>
  <c r="H3413" i="42"/>
  <c r="H3414" i="42"/>
  <c r="H3415" i="42"/>
  <c r="D261" i="46" s="1"/>
  <c r="F261" i="46" s="1"/>
  <c r="H3020" i="42"/>
  <c r="H3021" i="42"/>
  <c r="H3022" i="42"/>
  <c r="H3023" i="42"/>
  <c r="H3024" i="42"/>
  <c r="D195" i="46" s="1"/>
  <c r="F195" i="46" s="1"/>
  <c r="H3025" i="42"/>
  <c r="H3026" i="42"/>
  <c r="H3027" i="42"/>
  <c r="H3028" i="42"/>
  <c r="H3029" i="42"/>
  <c r="H3030" i="42"/>
  <c r="H3031" i="42"/>
  <c r="H3032" i="42"/>
  <c r="H3033" i="42"/>
  <c r="H3034" i="42"/>
  <c r="H3035" i="42"/>
  <c r="H3036" i="42"/>
  <c r="H3037" i="42"/>
  <c r="H3038" i="42"/>
  <c r="H3039" i="42"/>
  <c r="H3040" i="42"/>
  <c r="H3041" i="42"/>
  <c r="H3042" i="42"/>
  <c r="H3043" i="42"/>
  <c r="H3044" i="42"/>
  <c r="H3045" i="42"/>
  <c r="H3046" i="42"/>
  <c r="H3047" i="42"/>
  <c r="H3048" i="42"/>
  <c r="H3049" i="42"/>
  <c r="H3050" i="42"/>
  <c r="H3051" i="42"/>
  <c r="H3052" i="42"/>
  <c r="D208" i="46" s="1"/>
  <c r="F208" i="46" s="1"/>
  <c r="H3053" i="42"/>
  <c r="H3054" i="42"/>
  <c r="H3055" i="42"/>
  <c r="H3056" i="42"/>
  <c r="H3057" i="42"/>
  <c r="H3058" i="42"/>
  <c r="H3059" i="42"/>
  <c r="H3060" i="42"/>
  <c r="H3061" i="42"/>
  <c r="H3062" i="42"/>
  <c r="H3063" i="42"/>
  <c r="H3064" i="42"/>
  <c r="D222" i="46" s="1"/>
  <c r="F222" i="46" s="1"/>
  <c r="H3065" i="42"/>
  <c r="H3066" i="42"/>
  <c r="H3067" i="42"/>
  <c r="H3068" i="42"/>
  <c r="H3069" i="42"/>
  <c r="H3070" i="42"/>
  <c r="H3071" i="42"/>
  <c r="H3072" i="42"/>
  <c r="H1313" i="42"/>
  <c r="F229" i="46" s="1"/>
  <c r="H1314" i="42"/>
  <c r="H1315" i="42"/>
  <c r="H1316" i="42"/>
  <c r="H1317" i="42"/>
  <c r="H1318" i="42"/>
  <c r="H1319" i="42"/>
  <c r="H1320" i="42"/>
  <c r="H1321" i="42"/>
  <c r="H1322" i="42"/>
  <c r="H1323" i="42"/>
  <c r="H1324" i="42"/>
  <c r="H1325" i="42"/>
  <c r="H1326" i="42"/>
  <c r="D242" i="46" s="1"/>
  <c r="F242" i="46" s="1"/>
  <c r="H1327" i="42"/>
  <c r="H1328" i="42"/>
  <c r="H1329" i="42"/>
  <c r="H1330" i="42"/>
  <c r="D255" i="46" s="1"/>
  <c r="F255" i="46" s="1"/>
  <c r="H1331" i="42"/>
  <c r="H1332" i="42"/>
  <c r="H1333" i="42"/>
  <c r="H1334" i="42"/>
  <c r="H1335" i="42"/>
  <c r="H1336" i="42"/>
  <c r="H1337" i="42"/>
  <c r="H1338" i="42"/>
  <c r="H1339" i="42"/>
  <c r="H1340" i="42"/>
  <c r="D268" i="46" s="1"/>
  <c r="F268" i="46" s="1"/>
  <c r="H1341" i="42"/>
  <c r="H1342" i="42"/>
  <c r="H1343" i="42"/>
  <c r="H1344" i="42"/>
  <c r="H1345" i="42"/>
  <c r="H1346" i="42"/>
  <c r="H1347" i="42"/>
  <c r="H1348" i="42"/>
  <c r="H1349" i="42"/>
  <c r="H1350" i="42"/>
  <c r="H1351" i="42"/>
  <c r="H1352" i="42"/>
  <c r="H1353" i="42"/>
  <c r="H1354" i="42"/>
  <c r="H1355" i="42"/>
  <c r="H1356" i="42"/>
  <c r="H1357" i="42"/>
  <c r="H1358" i="42"/>
  <c r="D281" i="46" s="1"/>
  <c r="H1359" i="42"/>
  <c r="H1360" i="42"/>
  <c r="H1361" i="42"/>
  <c r="H1362" i="42"/>
  <c r="H1363" i="42"/>
  <c r="H1364" i="42"/>
  <c r="H1365" i="42"/>
  <c r="H920" i="42"/>
  <c r="H921" i="42"/>
  <c r="H922" i="42"/>
  <c r="H923" i="42"/>
  <c r="H924" i="42"/>
  <c r="H925" i="42"/>
  <c r="H926" i="42"/>
  <c r="H927" i="42"/>
  <c r="H928" i="42"/>
  <c r="H929" i="42"/>
  <c r="H930" i="42"/>
  <c r="D202" i="46" s="1"/>
  <c r="F202" i="46" s="1"/>
  <c r="H931" i="42"/>
  <c r="H932" i="42"/>
  <c r="H933" i="42"/>
  <c r="H934" i="42"/>
  <c r="H935" i="42"/>
  <c r="H936" i="42"/>
  <c r="H937" i="42"/>
  <c r="H938" i="42"/>
  <c r="H939" i="42"/>
  <c r="D150" i="46" s="1"/>
  <c r="F150" i="46" s="1"/>
  <c r="H940" i="42"/>
  <c r="H941" i="42"/>
  <c r="H942" i="42"/>
  <c r="H943" i="42"/>
  <c r="H944" i="42"/>
  <c r="H945" i="42"/>
  <c r="H946" i="42"/>
  <c r="H947" i="42"/>
  <c r="H948" i="42"/>
  <c r="H949" i="42"/>
  <c r="H950" i="42"/>
  <c r="F228" i="46" s="1"/>
  <c r="H951" i="42"/>
  <c r="H952" i="42"/>
  <c r="H953" i="42"/>
  <c r="H954" i="42"/>
  <c r="H955" i="42"/>
  <c r="H956" i="42"/>
  <c r="H957" i="42"/>
  <c r="H958" i="42"/>
  <c r="H959" i="42"/>
  <c r="H960" i="42"/>
  <c r="H961" i="42"/>
  <c r="H962" i="42"/>
  <c r="H963" i="42"/>
  <c r="H964" i="42"/>
  <c r="H965" i="42"/>
  <c r="H2342" i="42"/>
  <c r="H2343" i="42"/>
  <c r="H2344" i="42"/>
  <c r="H2345" i="42"/>
  <c r="H2346" i="42"/>
  <c r="H2347" i="42"/>
  <c r="H2348" i="42"/>
  <c r="H2349" i="42"/>
  <c r="H2350" i="42"/>
  <c r="H2351" i="42"/>
  <c r="H2352" i="42"/>
  <c r="H2353" i="42"/>
  <c r="H2354" i="42"/>
  <c r="H2355" i="42"/>
  <c r="H2356" i="42"/>
  <c r="H2357" i="42"/>
  <c r="H2358" i="42"/>
  <c r="H2359" i="42"/>
  <c r="H2360" i="42"/>
  <c r="H2361" i="42"/>
  <c r="H2362" i="42"/>
  <c r="H2363" i="42"/>
  <c r="H2364" i="42"/>
  <c r="H2365" i="42"/>
  <c r="D206" i="46" s="1"/>
  <c r="F206" i="46" s="1"/>
  <c r="H2366" i="42"/>
  <c r="H2367" i="42"/>
  <c r="H2368" i="42"/>
  <c r="H2369" i="42"/>
  <c r="H2370" i="42"/>
  <c r="H2371" i="42"/>
  <c r="H2372" i="42"/>
  <c r="H2373" i="42"/>
  <c r="H2374" i="42"/>
  <c r="D220" i="46" s="1"/>
  <c r="F220" i="46" s="1"/>
  <c r="H2375" i="42"/>
  <c r="H2376" i="42"/>
  <c r="H2377" i="42"/>
  <c r="H2378" i="42"/>
  <c r="H2379" i="42"/>
  <c r="H2380" i="42"/>
  <c r="H2381" i="42"/>
  <c r="H2382" i="42"/>
  <c r="H2383" i="42"/>
  <c r="F232" i="46" s="1"/>
  <c r="H2384" i="42"/>
  <c r="H2385" i="42"/>
  <c r="H2386" i="42"/>
  <c r="H2387" i="42"/>
  <c r="H2388" i="42"/>
  <c r="H2389" i="42"/>
  <c r="H2390" i="42"/>
  <c r="H2391" i="42"/>
  <c r="H2392" i="42"/>
  <c r="H2393" i="42"/>
  <c r="H2394" i="42"/>
  <c r="H2672" i="42"/>
  <c r="H2673" i="42"/>
  <c r="H2674" i="42"/>
  <c r="D168" i="46" s="1"/>
  <c r="F168" i="46" s="1"/>
  <c r="H2675" i="42"/>
  <c r="H2676" i="42"/>
  <c r="H2677" i="42"/>
  <c r="H2678" i="42"/>
  <c r="H2679" i="42"/>
  <c r="H2680" i="42"/>
  <c r="H2681" i="42"/>
  <c r="H2682" i="42"/>
  <c r="H2683" i="42"/>
  <c r="H2684" i="42"/>
  <c r="D181" i="46" s="1"/>
  <c r="F181" i="46" s="1"/>
  <c r="H2685" i="42"/>
  <c r="H2686" i="42"/>
  <c r="H2687" i="42"/>
  <c r="H2688" i="42"/>
  <c r="H2689" i="42"/>
  <c r="H2690" i="42"/>
  <c r="H2691" i="42"/>
  <c r="D194" i="46" s="1"/>
  <c r="F194" i="46" s="1"/>
  <c r="H2692" i="42"/>
  <c r="H2693" i="42"/>
  <c r="H2694" i="42"/>
  <c r="H2695" i="42"/>
  <c r="H2696" i="42"/>
  <c r="H2697" i="42"/>
  <c r="H2698" i="42"/>
  <c r="H2699" i="42"/>
  <c r="H2700" i="42"/>
  <c r="H2701" i="42"/>
  <c r="H2702" i="42"/>
  <c r="H2703" i="42"/>
  <c r="H2704" i="42"/>
  <c r="H2705" i="42"/>
  <c r="H2706" i="42"/>
  <c r="H2707" i="42"/>
  <c r="H2708" i="42"/>
  <c r="H2709" i="42"/>
  <c r="H2710" i="42"/>
  <c r="H2711" i="42"/>
  <c r="H2712" i="42"/>
  <c r="H2713" i="42"/>
  <c r="H2714" i="42"/>
  <c r="H2715" i="42"/>
  <c r="H2716" i="42"/>
  <c r="H2717" i="42"/>
  <c r="H2718" i="42"/>
  <c r="H2719" i="42"/>
  <c r="H2720" i="42"/>
  <c r="H2721" i="42"/>
  <c r="D207" i="46" s="1"/>
  <c r="F207" i="46" s="1"/>
  <c r="H2722" i="42"/>
  <c r="H2723" i="42"/>
  <c r="H1986" i="42"/>
  <c r="H1987" i="42"/>
  <c r="H1988" i="42"/>
  <c r="H1989" i="42"/>
  <c r="H1990" i="42"/>
  <c r="H1991" i="42"/>
  <c r="H1992" i="42"/>
  <c r="H1993" i="42"/>
  <c r="H1994" i="42"/>
  <c r="H1995" i="42"/>
  <c r="H1996" i="42"/>
  <c r="H1997" i="42"/>
  <c r="H1998" i="42"/>
  <c r="H1999" i="42"/>
  <c r="H2000" i="42"/>
  <c r="H2001" i="42"/>
  <c r="H2002" i="42"/>
  <c r="H2003" i="42"/>
  <c r="H2004" i="42"/>
  <c r="H2005" i="42"/>
  <c r="H2006" i="42"/>
  <c r="H2007" i="42"/>
  <c r="H2008" i="42"/>
  <c r="D205" i="46" s="1"/>
  <c r="F205" i="46" s="1"/>
  <c r="H2009" i="42"/>
  <c r="H2010" i="42"/>
  <c r="H2011" i="42"/>
  <c r="H2012" i="42"/>
  <c r="H2013" i="42"/>
  <c r="H2014" i="42"/>
  <c r="H2015" i="42"/>
  <c r="H2016" i="42"/>
  <c r="H2017" i="42"/>
  <c r="H2018" i="42"/>
  <c r="D219" i="46" s="1"/>
  <c r="F219" i="46" s="1"/>
  <c r="H2019" i="42"/>
  <c r="H2020" i="42"/>
  <c r="H2021" i="42"/>
  <c r="H2022" i="42"/>
  <c r="H2023" i="42"/>
  <c r="H2024" i="42"/>
  <c r="H2025" i="42"/>
  <c r="H2026" i="42"/>
  <c r="H2027" i="42"/>
  <c r="F231" i="46" s="1"/>
  <c r="H2028" i="42"/>
  <c r="H2029" i="42"/>
  <c r="H2030" i="42"/>
  <c r="H2031" i="42"/>
  <c r="H2032" i="42"/>
  <c r="H2033" i="42"/>
  <c r="H2034" i="42"/>
  <c r="H2035" i="42"/>
  <c r="H2036" i="42"/>
  <c r="H2037" i="42"/>
  <c r="H3688" i="42"/>
  <c r="H3689" i="42"/>
  <c r="H3690" i="42"/>
  <c r="H3691" i="42"/>
  <c r="H3692" i="42"/>
  <c r="H3693" i="42"/>
  <c r="H3694" i="42"/>
  <c r="H3695" i="42"/>
  <c r="H3696" i="42"/>
  <c r="H3697" i="42"/>
  <c r="H3698" i="42"/>
  <c r="H3699" i="42"/>
  <c r="H3700" i="42"/>
  <c r="H3350" i="42"/>
  <c r="D196" i="46" s="1"/>
  <c r="F196" i="46" s="1"/>
  <c r="H3351" i="42"/>
  <c r="H3352" i="42"/>
  <c r="H3353" i="42"/>
  <c r="H3354" i="42"/>
  <c r="H3355" i="42"/>
  <c r="H3356" i="42"/>
  <c r="H3357" i="42"/>
  <c r="H3358" i="42"/>
  <c r="H3359" i="42"/>
  <c r="H3360" i="42"/>
  <c r="H3361" i="42"/>
  <c r="H3362" i="42"/>
  <c r="H3007" i="42"/>
  <c r="H3008" i="42"/>
  <c r="D169" i="46" s="1"/>
  <c r="F169" i="46" s="1"/>
  <c r="H3009" i="42"/>
  <c r="H3010" i="42"/>
  <c r="H3011" i="42"/>
  <c r="H3012" i="42"/>
  <c r="H3013" i="42"/>
  <c r="H3014" i="42"/>
  <c r="H3015" i="42"/>
  <c r="H3016" i="42"/>
  <c r="H3017" i="42"/>
  <c r="D182" i="46" s="1"/>
  <c r="F182" i="46" s="1"/>
  <c r="H3018" i="42"/>
  <c r="H3019" i="42"/>
  <c r="H1300" i="42"/>
  <c r="H1301" i="42"/>
  <c r="H1302" i="42"/>
  <c r="H1303" i="42"/>
  <c r="H1304" i="42"/>
  <c r="D217" i="46" s="1"/>
  <c r="F217" i="46" s="1"/>
  <c r="H1305" i="42"/>
  <c r="H1306" i="42"/>
  <c r="H1307" i="42"/>
  <c r="H1308" i="42"/>
  <c r="H1309" i="42"/>
  <c r="H1310" i="42"/>
  <c r="H1311" i="42"/>
  <c r="H1312" i="42"/>
  <c r="H907" i="42"/>
  <c r="H908" i="42"/>
  <c r="H909" i="42"/>
  <c r="D176" i="46" s="1"/>
  <c r="F176" i="46" s="1"/>
  <c r="H910" i="42"/>
  <c r="H911" i="42"/>
  <c r="H912" i="42"/>
  <c r="H913" i="42"/>
  <c r="H914" i="42"/>
  <c r="H915" i="42"/>
  <c r="H916" i="42"/>
  <c r="H917" i="42"/>
  <c r="H918" i="42"/>
  <c r="H919" i="42"/>
  <c r="H2329" i="42"/>
  <c r="H2330" i="42"/>
  <c r="H2331" i="42"/>
  <c r="H2332" i="42"/>
  <c r="H2333" i="42"/>
  <c r="D193" i="46" s="1"/>
  <c r="F193" i="46" s="1"/>
  <c r="H2334" i="42"/>
  <c r="H2335" i="42"/>
  <c r="H2336" i="42"/>
  <c r="H2337" i="42"/>
  <c r="H2338" i="42"/>
  <c r="H2339" i="42"/>
  <c r="H2340" i="42"/>
  <c r="H2341" i="42"/>
  <c r="H2660" i="42"/>
  <c r="H2661" i="42"/>
  <c r="H2662" i="42"/>
  <c r="H2663" i="42"/>
  <c r="H2664" i="42"/>
  <c r="H2665" i="42"/>
  <c r="H2666" i="42"/>
  <c r="H2667" i="42"/>
  <c r="H2668" i="42"/>
  <c r="H2669" i="42"/>
  <c r="H2670" i="42"/>
  <c r="H2671" i="42"/>
  <c r="H1977" i="42"/>
  <c r="H1978" i="42"/>
  <c r="D192" i="46" s="1"/>
  <c r="F192" i="46" s="1"/>
  <c r="H1979" i="42"/>
  <c r="H1980" i="42"/>
  <c r="H1981" i="42"/>
  <c r="H1982" i="42"/>
  <c r="H1983" i="42"/>
  <c r="H1984" i="42"/>
  <c r="H1985" i="42"/>
  <c r="H1635" i="42"/>
  <c r="H1636" i="42"/>
  <c r="H1637" i="42"/>
  <c r="H1638" i="42"/>
  <c r="H1639" i="42"/>
  <c r="H1640" i="42"/>
  <c r="H1641" i="42"/>
  <c r="H1642" i="42"/>
  <c r="H1643" i="42"/>
  <c r="H1644" i="42"/>
  <c r="H1645" i="42"/>
  <c r="H1646" i="42"/>
  <c r="H1647" i="42"/>
  <c r="D204" i="46" s="1"/>
  <c r="F204" i="46" s="1"/>
  <c r="H1648" i="42"/>
  <c r="H1649" i="42"/>
  <c r="H1650" i="42"/>
  <c r="H1651" i="42"/>
  <c r="H3671" i="42"/>
  <c r="H3672" i="42"/>
  <c r="H3673" i="42"/>
  <c r="H3674" i="42"/>
  <c r="H3675" i="42"/>
  <c r="D184" i="46" s="1"/>
  <c r="F184" i="46" s="1"/>
  <c r="H3676" i="42"/>
  <c r="H3677" i="42"/>
  <c r="H3678" i="42"/>
  <c r="H3679" i="42"/>
  <c r="H3680" i="42"/>
  <c r="H3681" i="42"/>
  <c r="H3682" i="42"/>
  <c r="D197" i="46" s="1"/>
  <c r="F197" i="46" s="1"/>
  <c r="H3683" i="42"/>
  <c r="H3684" i="42"/>
  <c r="H3685" i="42"/>
  <c r="H3686" i="42"/>
  <c r="H3687" i="42"/>
  <c r="H3333" i="42"/>
  <c r="H3334" i="42"/>
  <c r="D170" i="46" s="1"/>
  <c r="F170" i="46" s="1"/>
  <c r="H3335" i="42"/>
  <c r="H3336" i="42"/>
  <c r="H3337" i="42"/>
  <c r="H3338" i="42"/>
  <c r="H3339" i="42"/>
  <c r="H3340" i="42"/>
  <c r="H3341" i="42"/>
  <c r="H3342" i="42"/>
  <c r="H3343" i="42"/>
  <c r="D183" i="46" s="1"/>
  <c r="F183" i="46" s="1"/>
  <c r="H3344" i="42"/>
  <c r="H3345" i="42"/>
  <c r="H3346" i="42"/>
  <c r="H3347" i="42"/>
  <c r="H3348" i="42"/>
  <c r="H3349" i="42"/>
  <c r="H2991" i="42"/>
  <c r="H2992" i="42"/>
  <c r="H2993" i="42"/>
  <c r="H2994" i="42"/>
  <c r="H2995" i="42"/>
  <c r="H2996" i="42"/>
  <c r="H2997" i="42"/>
  <c r="H2998" i="42"/>
  <c r="H2999" i="42"/>
  <c r="H3000" i="42"/>
  <c r="H3001" i="42"/>
  <c r="H3002" i="42"/>
  <c r="H3003" i="42"/>
  <c r="H3004" i="42"/>
  <c r="H3005" i="42"/>
  <c r="H3006" i="42"/>
  <c r="H1284" i="42"/>
  <c r="H1285" i="42"/>
  <c r="H1286" i="42"/>
  <c r="H1287" i="42"/>
  <c r="H1288" i="42"/>
  <c r="H1289" i="42"/>
  <c r="H1290" i="42"/>
  <c r="H1291" i="42"/>
  <c r="H1292" i="42"/>
  <c r="H1293" i="42"/>
  <c r="H1294" i="42"/>
  <c r="H1295" i="42"/>
  <c r="D203" i="46" s="1"/>
  <c r="F203" i="46" s="1"/>
  <c r="H1296" i="42"/>
  <c r="H1297" i="42"/>
  <c r="H1298" i="42"/>
  <c r="H1299" i="42"/>
  <c r="H894" i="42"/>
  <c r="H895" i="42"/>
  <c r="H896" i="42"/>
  <c r="H897" i="42"/>
  <c r="H898" i="42"/>
  <c r="H899" i="42"/>
  <c r="H900" i="42"/>
  <c r="H901" i="42"/>
  <c r="H902" i="42"/>
  <c r="H903" i="42"/>
  <c r="H904" i="42"/>
  <c r="H905" i="42"/>
  <c r="H906" i="42"/>
  <c r="H2313" i="42"/>
  <c r="H2314" i="42"/>
  <c r="H2315" i="42"/>
  <c r="H2316" i="42"/>
  <c r="H2317" i="42"/>
  <c r="D167" i="46" s="1"/>
  <c r="F167" i="46" s="1"/>
  <c r="H2318" i="42"/>
  <c r="H2319" i="42"/>
  <c r="H2320" i="42"/>
  <c r="H2321" i="42"/>
  <c r="H2322" i="42"/>
  <c r="H2323" i="42"/>
  <c r="H2324" i="42"/>
  <c r="H2325" i="42"/>
  <c r="H2326" i="42"/>
  <c r="D180" i="46" s="1"/>
  <c r="F180" i="46" s="1"/>
  <c r="H2327" i="42"/>
  <c r="H2328" i="42"/>
  <c r="H2647" i="42"/>
  <c r="H2648" i="42"/>
  <c r="H2649" i="42"/>
  <c r="H2650" i="42"/>
  <c r="H2651" i="42"/>
  <c r="H2652" i="42"/>
  <c r="H2653" i="42"/>
  <c r="H2654" i="42"/>
  <c r="H2655" i="42"/>
  <c r="H2656" i="42"/>
  <c r="H2657" i="42"/>
  <c r="H2658" i="42"/>
  <c r="H2659" i="42"/>
  <c r="H1961" i="42"/>
  <c r="H1962" i="42"/>
  <c r="D166" i="46" s="1"/>
  <c r="F166" i="46" s="1"/>
  <c r="H1963" i="42"/>
  <c r="H1964" i="42"/>
  <c r="H1965" i="42"/>
  <c r="H1966" i="42"/>
  <c r="H1967" i="42"/>
  <c r="H1968" i="42"/>
  <c r="H1969" i="42"/>
  <c r="H1970" i="42"/>
  <c r="H1971" i="42"/>
  <c r="D179" i="46" s="1"/>
  <c r="F179" i="46" s="1"/>
  <c r="H1972" i="42"/>
  <c r="H1973" i="42"/>
  <c r="H1974" i="42"/>
  <c r="H1975" i="42"/>
  <c r="H1976" i="42"/>
  <c r="H1628" i="42"/>
  <c r="H1629" i="42"/>
  <c r="H1630" i="42"/>
  <c r="H1631" i="42"/>
  <c r="H1632" i="42"/>
  <c r="H1633" i="42"/>
  <c r="H1634" i="42"/>
  <c r="H3665" i="42"/>
  <c r="H3666" i="42"/>
  <c r="D171" i="46" s="1"/>
  <c r="F171" i="46" s="1"/>
  <c r="H3667" i="42"/>
  <c r="H3668" i="42"/>
  <c r="H3669" i="42"/>
  <c r="H3670" i="42"/>
  <c r="H3327" i="42"/>
  <c r="H3328" i="42"/>
  <c r="H3329" i="42"/>
  <c r="H3330" i="42"/>
  <c r="H3331" i="42"/>
  <c r="H3332" i="42"/>
  <c r="H2986" i="42"/>
  <c r="H2987" i="42"/>
  <c r="H2988" i="42"/>
  <c r="H2989" i="42"/>
  <c r="H2990" i="42"/>
  <c r="H1279" i="42"/>
  <c r="H1280" i="42"/>
  <c r="H1281" i="42"/>
  <c r="H1282" i="42"/>
  <c r="H1283" i="42"/>
  <c r="H889" i="42"/>
  <c r="H890" i="42"/>
  <c r="H891" i="42"/>
  <c r="H892" i="42"/>
  <c r="H893" i="42"/>
  <c r="H2308" i="42"/>
  <c r="H2309" i="42"/>
  <c r="H2310" i="42"/>
  <c r="H2311" i="42"/>
  <c r="H2312" i="42"/>
  <c r="H2642" i="42"/>
  <c r="H2643" i="42"/>
  <c r="H2644" i="42"/>
  <c r="H2645" i="42"/>
  <c r="H2646" i="42"/>
  <c r="H1956" i="42"/>
  <c r="H1957" i="42"/>
  <c r="H1958" i="42"/>
  <c r="H1959" i="42"/>
  <c r="H1960" i="42"/>
  <c r="H3649" i="42"/>
  <c r="H3650" i="42"/>
  <c r="H3651" i="42"/>
  <c r="H3652" i="42"/>
  <c r="H3653" i="42"/>
  <c r="H3654" i="42"/>
  <c r="H3655" i="42"/>
  <c r="H3656" i="42"/>
  <c r="H3657" i="42"/>
  <c r="H3658" i="42"/>
  <c r="H3659" i="42"/>
  <c r="H3660" i="42"/>
  <c r="H3661" i="42"/>
  <c r="H3662" i="42"/>
  <c r="H3663" i="42"/>
  <c r="H3664" i="42"/>
  <c r="H3312" i="42"/>
  <c r="H3313" i="42"/>
  <c r="H3314" i="42"/>
  <c r="H3315" i="42"/>
  <c r="H3316" i="42"/>
  <c r="H3317" i="42"/>
  <c r="H3318" i="42"/>
  <c r="H3319" i="42"/>
  <c r="H3320" i="42"/>
  <c r="H3321" i="42"/>
  <c r="H3322" i="42"/>
  <c r="H3323" i="42"/>
  <c r="H3324" i="42"/>
  <c r="H3325" i="42"/>
  <c r="H3326" i="42"/>
  <c r="H2968" i="42"/>
  <c r="H2969" i="42"/>
  <c r="H2970" i="42"/>
  <c r="H2971" i="42"/>
  <c r="H2972" i="42"/>
  <c r="H2973" i="42"/>
  <c r="H2974" i="42"/>
  <c r="H2975" i="42"/>
  <c r="H2976" i="42"/>
  <c r="H2977" i="42"/>
  <c r="H2978" i="42"/>
  <c r="H2979" i="42"/>
  <c r="H2980" i="42"/>
  <c r="H2981" i="42"/>
  <c r="H2982" i="42"/>
  <c r="H2983" i="42"/>
  <c r="H2984" i="42"/>
  <c r="H2985" i="42"/>
  <c r="H1261" i="42"/>
  <c r="H1262" i="42"/>
  <c r="D177" i="46" s="1"/>
  <c r="F177" i="46" s="1"/>
  <c r="H1263" i="42"/>
  <c r="H1264" i="42"/>
  <c r="H1265" i="42"/>
  <c r="H1266" i="42"/>
  <c r="H1267" i="42"/>
  <c r="H1268" i="42"/>
  <c r="H1269" i="42"/>
  <c r="D190" i="46" s="1"/>
  <c r="F190" i="46" s="1"/>
  <c r="H1270" i="42"/>
  <c r="H1271" i="42"/>
  <c r="H1272" i="42"/>
  <c r="H1273" i="42"/>
  <c r="H1274" i="42"/>
  <c r="H1275" i="42"/>
  <c r="H1276" i="42"/>
  <c r="H1277" i="42"/>
  <c r="H1278" i="42"/>
  <c r="H870" i="42"/>
  <c r="H871" i="42"/>
  <c r="H872" i="42"/>
  <c r="H873" i="42"/>
  <c r="H874" i="42"/>
  <c r="H875" i="42"/>
  <c r="H876" i="42"/>
  <c r="H877" i="42"/>
  <c r="H878" i="42"/>
  <c r="H879" i="42"/>
  <c r="H880" i="42"/>
  <c r="H881" i="42"/>
  <c r="H882" i="42"/>
  <c r="H883" i="42"/>
  <c r="H884" i="42"/>
  <c r="H885" i="42"/>
  <c r="H886" i="42"/>
  <c r="H887" i="42"/>
  <c r="H888" i="42"/>
  <c r="H2289" i="42"/>
  <c r="H2290" i="42"/>
  <c r="H2291" i="42"/>
  <c r="H2292" i="42"/>
  <c r="H2293" i="42"/>
  <c r="H2294" i="42"/>
  <c r="H2295" i="42"/>
  <c r="H2296" i="42"/>
  <c r="H2297" i="42"/>
  <c r="H2298" i="42"/>
  <c r="H2299" i="42"/>
  <c r="H2300" i="42"/>
  <c r="H2301" i="42"/>
  <c r="H2302" i="42"/>
  <c r="H2303" i="42"/>
  <c r="H2304" i="42"/>
  <c r="H2305" i="42"/>
  <c r="H2306" i="42"/>
  <c r="H2307" i="42"/>
  <c r="H2623" i="42"/>
  <c r="H2624" i="42"/>
  <c r="H2625" i="42"/>
  <c r="H2626" i="42"/>
  <c r="H2627" i="42"/>
  <c r="H2628" i="42"/>
  <c r="H2629" i="42"/>
  <c r="H2630" i="42"/>
  <c r="H2631" i="42"/>
  <c r="H2632" i="42"/>
  <c r="H2633" i="42"/>
  <c r="H2634" i="42"/>
  <c r="H2635" i="42"/>
  <c r="H2636" i="42"/>
  <c r="H2637" i="42"/>
  <c r="H2638" i="42"/>
  <c r="H2639" i="42"/>
  <c r="H2640" i="42"/>
  <c r="H2641" i="42"/>
  <c r="H1938" i="42"/>
  <c r="H1939" i="42"/>
  <c r="H1940" i="42"/>
  <c r="H1941" i="42"/>
  <c r="H1942" i="42"/>
  <c r="H1943" i="42"/>
  <c r="H1944" i="42"/>
  <c r="H1945" i="42"/>
  <c r="H1946" i="42"/>
  <c r="H1947" i="42"/>
  <c r="H1948" i="42"/>
  <c r="H1949" i="42"/>
  <c r="H1950" i="42"/>
  <c r="H1951" i="42"/>
  <c r="H1952" i="42"/>
  <c r="H1953" i="42"/>
  <c r="H1954" i="42"/>
  <c r="H1955" i="42"/>
  <c r="H3636" i="42"/>
  <c r="H3637" i="42"/>
  <c r="H3638" i="42"/>
  <c r="H3639" i="42"/>
  <c r="H3640" i="42"/>
  <c r="H3641" i="42"/>
  <c r="H3642" i="42"/>
  <c r="H3643" i="42"/>
  <c r="H3644" i="42"/>
  <c r="H3645" i="42"/>
  <c r="H3646" i="42"/>
  <c r="H3647" i="42"/>
  <c r="H3648" i="42"/>
  <c r="H3247" i="42"/>
  <c r="H3248" i="42"/>
  <c r="H3249" i="42"/>
  <c r="H3250" i="42"/>
  <c r="H3251" i="42"/>
  <c r="H3252" i="42"/>
  <c r="H3253" i="42"/>
  <c r="H3254" i="42"/>
  <c r="H3255" i="42"/>
  <c r="H3256" i="42"/>
  <c r="H3257" i="42"/>
  <c r="H3258" i="42"/>
  <c r="H3259" i="42"/>
  <c r="H3260" i="42"/>
  <c r="H3261" i="42"/>
  <c r="H3262" i="42"/>
  <c r="H3263" i="42"/>
  <c r="H3264" i="42"/>
  <c r="H3265" i="42"/>
  <c r="H3266" i="42"/>
  <c r="H3267" i="42"/>
  <c r="H3268" i="42"/>
  <c r="H3269" i="42"/>
  <c r="H3270" i="42"/>
  <c r="H3271" i="42"/>
  <c r="H3272" i="42"/>
  <c r="H3273" i="42"/>
  <c r="H3274" i="42"/>
  <c r="H3275" i="42"/>
  <c r="H3276" i="42"/>
  <c r="H3277" i="42"/>
  <c r="H3278" i="42"/>
  <c r="H3279" i="42"/>
  <c r="H3280" i="42"/>
  <c r="H3281" i="42"/>
  <c r="H3282" i="42"/>
  <c r="H3283" i="42"/>
  <c r="H3284" i="42"/>
  <c r="H3285" i="42"/>
  <c r="H3286" i="42"/>
  <c r="H3287" i="42"/>
  <c r="H3288" i="42"/>
  <c r="H3289" i="42"/>
  <c r="H3290" i="42"/>
  <c r="H3291" i="42"/>
  <c r="H3292" i="42"/>
  <c r="H3293" i="42"/>
  <c r="H3294" i="42"/>
  <c r="H3295" i="42"/>
  <c r="H3296" i="42"/>
  <c r="H3297" i="42"/>
  <c r="H3298" i="42"/>
  <c r="H3299" i="42"/>
  <c r="H3300" i="42"/>
  <c r="H3301" i="42"/>
  <c r="H3302" i="42"/>
  <c r="H3303" i="42"/>
  <c r="H3304" i="42"/>
  <c r="H3305" i="42"/>
  <c r="H3306" i="42"/>
  <c r="H3307" i="42"/>
  <c r="H3308" i="42"/>
  <c r="H3309" i="42"/>
  <c r="H3310" i="42"/>
  <c r="H3311" i="42"/>
  <c r="H2961" i="42"/>
  <c r="H2962" i="42"/>
  <c r="H2963" i="42"/>
  <c r="H2964" i="42"/>
  <c r="H2965" i="42"/>
  <c r="H2966" i="42"/>
  <c r="H2967" i="42"/>
  <c r="H1254" i="42"/>
  <c r="H1255" i="42"/>
  <c r="H1256" i="42"/>
  <c r="H1257" i="42"/>
  <c r="H1258" i="42"/>
  <c r="H1259" i="42"/>
  <c r="H1260" i="42"/>
  <c r="H863" i="42"/>
  <c r="H864" i="42"/>
  <c r="H865" i="42"/>
  <c r="H866" i="42"/>
  <c r="H867" i="42"/>
  <c r="H868" i="42"/>
  <c r="H869" i="42"/>
  <c r="H2282" i="42"/>
  <c r="H2283" i="42"/>
  <c r="H2284" i="42"/>
  <c r="H2285" i="42"/>
  <c r="H2286" i="42"/>
  <c r="H2287" i="42"/>
  <c r="H2288" i="42"/>
  <c r="H2616" i="42"/>
  <c r="H2617" i="42"/>
  <c r="H2618" i="42"/>
  <c r="H2619" i="42"/>
  <c r="H2620" i="42"/>
  <c r="H2621" i="42"/>
  <c r="H2622" i="42"/>
  <c r="H1931" i="42"/>
  <c r="H1932" i="42"/>
  <c r="H1933" i="42"/>
  <c r="H1934" i="42"/>
  <c r="H1935" i="42"/>
  <c r="H1936" i="42"/>
  <c r="H1937" i="42"/>
  <c r="H3627" i="42"/>
  <c r="H3628" i="42"/>
  <c r="H3629" i="42"/>
  <c r="H3630" i="42"/>
  <c r="H3631" i="42"/>
  <c r="H3632" i="42"/>
  <c r="H3633" i="42"/>
  <c r="H3634" i="42"/>
  <c r="H3635" i="42"/>
  <c r="H2951" i="42"/>
  <c r="H2952" i="42"/>
  <c r="H2953" i="42"/>
  <c r="H2954" i="42"/>
  <c r="H2955" i="42"/>
  <c r="H2956" i="42"/>
  <c r="H2957" i="42"/>
  <c r="H2958" i="42"/>
  <c r="H2959" i="42"/>
  <c r="H2960" i="42"/>
  <c r="H1244" i="42"/>
  <c r="H1245" i="42"/>
  <c r="H1246" i="42"/>
  <c r="H1247" i="42"/>
  <c r="H1248" i="42"/>
  <c r="H1249" i="42"/>
  <c r="H1250" i="42"/>
  <c r="H1251" i="42"/>
  <c r="H1252" i="42"/>
  <c r="H1253" i="42"/>
  <c r="D164" i="46" s="1"/>
  <c r="F164" i="46" s="1"/>
  <c r="H853" i="42"/>
  <c r="H854" i="42"/>
  <c r="H855" i="42"/>
  <c r="H856" i="42"/>
  <c r="H857" i="42"/>
  <c r="H858" i="42"/>
  <c r="H859" i="42"/>
  <c r="H860" i="42"/>
  <c r="H861" i="42"/>
  <c r="H862" i="42"/>
  <c r="H2272" i="42"/>
  <c r="H2273" i="42"/>
  <c r="H2274" i="42"/>
  <c r="H2275" i="42"/>
  <c r="H2276" i="42"/>
  <c r="H2277" i="42"/>
  <c r="H2278" i="42"/>
  <c r="H2279" i="42"/>
  <c r="H2280" i="42"/>
  <c r="H2281" i="42"/>
  <c r="H2606" i="42"/>
  <c r="H2607" i="42"/>
  <c r="H2608" i="42"/>
  <c r="H2609" i="42"/>
  <c r="H2610" i="42"/>
  <c r="H2611" i="42"/>
  <c r="H2612" i="42"/>
  <c r="H2613" i="42"/>
  <c r="H2614" i="42"/>
  <c r="H2615" i="42"/>
  <c r="H1918" i="42"/>
  <c r="H1919" i="42"/>
  <c r="H1920" i="42"/>
  <c r="H1921" i="42"/>
  <c r="H1922" i="42"/>
  <c r="H1923" i="42"/>
  <c r="H1924" i="42"/>
  <c r="H1925" i="42"/>
  <c r="H1926" i="42"/>
  <c r="H1927" i="42"/>
  <c r="H1928" i="42"/>
  <c r="H1929" i="42"/>
  <c r="H1930" i="42"/>
  <c r="H3610" i="42"/>
  <c r="H3611" i="42"/>
  <c r="H3612" i="42"/>
  <c r="H3613" i="42"/>
  <c r="H3614" i="42"/>
  <c r="H3615" i="42"/>
  <c r="H3616" i="42"/>
  <c r="H3617" i="42"/>
  <c r="H3618" i="42"/>
  <c r="H3619" i="42"/>
  <c r="H3620" i="42"/>
  <c r="H3621" i="42"/>
  <c r="H3622" i="42"/>
  <c r="H3623" i="42"/>
  <c r="H3624" i="42"/>
  <c r="H3625" i="42"/>
  <c r="H3626" i="42"/>
  <c r="H2933" i="42"/>
  <c r="H2934" i="42"/>
  <c r="H2935" i="42"/>
  <c r="H2936" i="42"/>
  <c r="H2937" i="42"/>
  <c r="H2938" i="42"/>
  <c r="H2939" i="42"/>
  <c r="H2940" i="42"/>
  <c r="H2941" i="42"/>
  <c r="H2942" i="42"/>
  <c r="H2943" i="42"/>
  <c r="H2944" i="42"/>
  <c r="H2945" i="42"/>
  <c r="H2946" i="42"/>
  <c r="H2947" i="42"/>
  <c r="H2948" i="42"/>
  <c r="H2949" i="42"/>
  <c r="H2950" i="42"/>
  <c r="H1226" i="42"/>
  <c r="H1227" i="42"/>
  <c r="H1228" i="42"/>
  <c r="H1229" i="42"/>
  <c r="H1230" i="42"/>
  <c r="H1231" i="42"/>
  <c r="H1232" i="42"/>
  <c r="H1233" i="42"/>
  <c r="H1234" i="42"/>
  <c r="H1235" i="42"/>
  <c r="H1236" i="42"/>
  <c r="H1237" i="42"/>
  <c r="H1238" i="42"/>
  <c r="H1239" i="42"/>
  <c r="H1240" i="42"/>
  <c r="H1241" i="42"/>
  <c r="H1242" i="42"/>
  <c r="H1243" i="42"/>
  <c r="H835" i="42"/>
  <c r="H836" i="42"/>
  <c r="H837" i="42"/>
  <c r="H838" i="42"/>
  <c r="H839" i="42"/>
  <c r="H840" i="42"/>
  <c r="H841" i="42"/>
  <c r="H842" i="42"/>
  <c r="H843" i="42"/>
  <c r="H844" i="42"/>
  <c r="H845" i="42"/>
  <c r="H846" i="42"/>
  <c r="H847" i="42"/>
  <c r="H848" i="42"/>
  <c r="H849" i="42"/>
  <c r="H850" i="42"/>
  <c r="H851" i="42"/>
  <c r="H852" i="42"/>
  <c r="H2253" i="42"/>
  <c r="H2254" i="42"/>
  <c r="H2255" i="42"/>
  <c r="H2256" i="42"/>
  <c r="H2257" i="42"/>
  <c r="H2258" i="42"/>
  <c r="H2259" i="42"/>
  <c r="H2260" i="42"/>
  <c r="H2261" i="42"/>
  <c r="H2262" i="42"/>
  <c r="H2263" i="42"/>
  <c r="H2264" i="42"/>
  <c r="H2265" i="42"/>
  <c r="H2266" i="42"/>
  <c r="H2267" i="42"/>
  <c r="H2268" i="42"/>
  <c r="H2269" i="42"/>
  <c r="H2270" i="42"/>
  <c r="H2271" i="42"/>
  <c r="H2590" i="42"/>
  <c r="H2591" i="42"/>
  <c r="H2592" i="42"/>
  <c r="H2593" i="42"/>
  <c r="H2594" i="42"/>
  <c r="H2595" i="42"/>
  <c r="H2596" i="42"/>
  <c r="H2597" i="42"/>
  <c r="H2598" i="42"/>
  <c r="H2599" i="42"/>
  <c r="H2600" i="42"/>
  <c r="H2601" i="42"/>
  <c r="H2602" i="42"/>
  <c r="H2603" i="42"/>
  <c r="H2604" i="42"/>
  <c r="H2605" i="42"/>
  <c r="H1902" i="42"/>
  <c r="H1903" i="42"/>
  <c r="H1904" i="42"/>
  <c r="H1905" i="42"/>
  <c r="H1906" i="42"/>
  <c r="H1907" i="42"/>
  <c r="H1908" i="42"/>
  <c r="H1909" i="42"/>
  <c r="H1910" i="42"/>
  <c r="H1911" i="42"/>
  <c r="H1912" i="42"/>
  <c r="H1913" i="42"/>
  <c r="H1914" i="42"/>
  <c r="H1915" i="42"/>
  <c r="H1916" i="42"/>
  <c r="H1917" i="42"/>
  <c r="H3599" i="42"/>
  <c r="H3600" i="42"/>
  <c r="H3601" i="42"/>
  <c r="H3602" i="42"/>
  <c r="H3603" i="42"/>
  <c r="H3604" i="42"/>
  <c r="H3605" i="42"/>
  <c r="H3606" i="42"/>
  <c r="H3607" i="42"/>
  <c r="H3608" i="42"/>
  <c r="H3609" i="42"/>
  <c r="H2921" i="42"/>
  <c r="H2922" i="42"/>
  <c r="H2923" i="42"/>
  <c r="H2924" i="42"/>
  <c r="H2925" i="42"/>
  <c r="H2926" i="42"/>
  <c r="H2927" i="42"/>
  <c r="H2928" i="42"/>
  <c r="H2929" i="42"/>
  <c r="H2930" i="42"/>
  <c r="H2931" i="42"/>
  <c r="H2932" i="42"/>
  <c r="H1215" i="42"/>
  <c r="H1216" i="42"/>
  <c r="H1217" i="42"/>
  <c r="H1218" i="42"/>
  <c r="H1219" i="42"/>
  <c r="H1220" i="42"/>
  <c r="H1221" i="42"/>
  <c r="H1222" i="42"/>
  <c r="H1223" i="42"/>
  <c r="H1224" i="42"/>
  <c r="H1225" i="42"/>
  <c r="H822" i="42"/>
  <c r="H823" i="42"/>
  <c r="H824" i="42"/>
  <c r="H825" i="42"/>
  <c r="H826" i="42"/>
  <c r="H827" i="42"/>
  <c r="H828" i="42"/>
  <c r="H829" i="42"/>
  <c r="H830" i="42"/>
  <c r="H831" i="42"/>
  <c r="H832" i="42"/>
  <c r="H833" i="42"/>
  <c r="H834" i="42"/>
  <c r="H2240" i="42"/>
  <c r="H2241" i="42"/>
  <c r="H2242" i="42"/>
  <c r="H2243" i="42"/>
  <c r="H2244" i="42"/>
  <c r="H2245" i="42"/>
  <c r="H2246" i="42"/>
  <c r="H2247" i="42"/>
  <c r="H2248" i="42"/>
  <c r="H2249" i="42"/>
  <c r="H2250" i="42"/>
  <c r="H2251" i="42"/>
  <c r="H2252" i="42"/>
  <c r="H2578" i="42"/>
  <c r="H2579" i="42"/>
  <c r="H2580" i="42"/>
  <c r="H2581" i="42"/>
  <c r="H2582" i="42"/>
  <c r="H2583" i="42"/>
  <c r="H2584" i="42"/>
  <c r="H2585" i="42"/>
  <c r="H2586" i="42"/>
  <c r="H2587" i="42"/>
  <c r="H2588" i="42"/>
  <c r="H2589" i="42"/>
  <c r="H1890" i="42"/>
  <c r="H1891" i="42"/>
  <c r="H1892" i="42"/>
  <c r="H1893" i="42"/>
  <c r="H1894" i="42"/>
  <c r="H1895" i="42"/>
  <c r="H1896" i="42"/>
  <c r="H1897" i="42"/>
  <c r="H1898" i="42"/>
  <c r="H1899" i="42"/>
  <c r="H1900" i="42"/>
  <c r="H1901" i="42"/>
  <c r="H1615" i="42"/>
  <c r="H1616" i="42"/>
  <c r="H1617" i="42"/>
  <c r="H1618" i="42"/>
  <c r="H1619" i="42"/>
  <c r="H1620" i="42"/>
  <c r="H1621" i="42"/>
  <c r="D191" i="46" s="1"/>
  <c r="F191" i="46" s="1"/>
  <c r="H1622" i="42"/>
  <c r="H1623" i="42"/>
  <c r="H1624" i="42"/>
  <c r="H1625" i="42"/>
  <c r="H1626" i="42"/>
  <c r="H1627" i="42"/>
  <c r="H3584" i="42"/>
  <c r="H3585" i="42"/>
  <c r="H3586" i="42"/>
  <c r="H3587" i="42"/>
  <c r="H3588" i="42"/>
  <c r="H3589" i="42"/>
  <c r="H3590" i="42"/>
  <c r="H3591" i="42"/>
  <c r="H3592" i="42"/>
  <c r="H3593" i="42"/>
  <c r="H3594" i="42"/>
  <c r="H3595" i="42"/>
  <c r="H3596" i="42"/>
  <c r="H3597" i="42"/>
  <c r="H3598" i="42"/>
  <c r="H3232" i="42"/>
  <c r="H3233" i="42"/>
  <c r="H3234" i="42"/>
  <c r="H3235" i="42"/>
  <c r="H3236" i="42"/>
  <c r="H3237" i="42"/>
  <c r="H3238" i="42"/>
  <c r="H3239" i="42"/>
  <c r="H3240" i="42"/>
  <c r="H3241" i="42"/>
  <c r="H3242" i="42"/>
  <c r="H3243" i="42"/>
  <c r="H3244" i="42"/>
  <c r="H3245" i="42"/>
  <c r="H3246" i="42"/>
  <c r="H2907" i="42"/>
  <c r="H2908" i="42"/>
  <c r="H2909" i="42"/>
  <c r="H2910" i="42"/>
  <c r="H2911" i="42"/>
  <c r="H2912" i="42"/>
  <c r="H2913" i="42"/>
  <c r="H2914" i="42"/>
  <c r="H2915" i="42"/>
  <c r="H2916" i="42"/>
  <c r="H2917" i="42"/>
  <c r="H2918" i="42"/>
  <c r="H2919" i="42"/>
  <c r="H2920" i="42"/>
  <c r="H1201" i="42"/>
  <c r="H1202" i="42"/>
  <c r="H1203" i="42"/>
  <c r="H1204" i="42"/>
  <c r="H1205" i="42"/>
  <c r="H1206" i="42"/>
  <c r="H1207" i="42"/>
  <c r="H1208" i="42"/>
  <c r="H1209" i="42"/>
  <c r="H1210" i="42"/>
  <c r="H1211" i="42"/>
  <c r="H1212" i="42"/>
  <c r="H1213" i="42"/>
  <c r="H1214" i="42"/>
  <c r="H819" i="42"/>
  <c r="H820" i="42"/>
  <c r="H821" i="42"/>
  <c r="H2231" i="42"/>
  <c r="H2232" i="42"/>
  <c r="H2233" i="42"/>
  <c r="H2234" i="42"/>
  <c r="H2235" i="42"/>
  <c r="H2236" i="42"/>
  <c r="H2237" i="42"/>
  <c r="H2238" i="42"/>
  <c r="H2239" i="42"/>
  <c r="H2571" i="42"/>
  <c r="H2572" i="42"/>
  <c r="H2573" i="42"/>
  <c r="H2574" i="42"/>
  <c r="H2575" i="42"/>
  <c r="H2576" i="42"/>
  <c r="H2577" i="42"/>
  <c r="H1882" i="42"/>
  <c r="H1883" i="42"/>
  <c r="H1884" i="42"/>
  <c r="H1885" i="42"/>
  <c r="H1886" i="42"/>
  <c r="H1887" i="42"/>
  <c r="H1888" i="42"/>
  <c r="H1889" i="42"/>
  <c r="H1612" i="42"/>
  <c r="H1613" i="42"/>
  <c r="H1614" i="42"/>
  <c r="D178" i="46" s="1"/>
  <c r="F178" i="46" s="1"/>
  <c r="H3583" i="42"/>
  <c r="H3231" i="42"/>
  <c r="H2906" i="42"/>
  <c r="H1200" i="42"/>
  <c r="H818" i="42"/>
  <c r="H2230" i="42"/>
  <c r="H1550" i="42"/>
  <c r="H1551" i="42"/>
  <c r="H1552" i="42"/>
  <c r="H1553" i="42"/>
  <c r="H1554" i="42"/>
  <c r="H1555" i="42"/>
  <c r="H1556" i="42"/>
  <c r="H1557" i="42"/>
  <c r="H1558" i="42"/>
  <c r="H1559" i="42"/>
  <c r="H1560" i="42"/>
  <c r="H1561" i="42"/>
  <c r="H1562" i="42"/>
  <c r="H1563" i="42"/>
  <c r="H1564" i="42"/>
  <c r="H1565" i="42"/>
  <c r="H1566" i="42"/>
  <c r="H1567" i="42"/>
  <c r="H1568" i="42"/>
  <c r="H1569" i="42"/>
  <c r="H1570" i="42"/>
  <c r="H1571" i="42"/>
  <c r="H1572" i="42"/>
  <c r="H1573" i="42"/>
  <c r="H1574" i="42"/>
  <c r="H1575" i="42"/>
  <c r="H1576" i="42"/>
  <c r="H1577" i="42"/>
  <c r="H1578" i="42"/>
  <c r="H1579" i="42"/>
  <c r="H1580" i="42"/>
  <c r="H1581" i="42"/>
  <c r="H1582" i="42"/>
  <c r="H1583" i="42"/>
  <c r="H1584" i="42"/>
  <c r="H1585" i="42"/>
  <c r="H1586" i="42"/>
  <c r="H1587" i="42"/>
  <c r="H1588" i="42"/>
  <c r="H1589" i="42"/>
  <c r="H1590" i="42"/>
  <c r="H1591" i="42"/>
  <c r="H1592" i="42"/>
  <c r="H1593" i="42"/>
  <c r="H1594" i="42"/>
  <c r="H1595" i="42"/>
  <c r="H1596" i="42"/>
  <c r="H1597" i="42"/>
  <c r="H1598" i="42"/>
  <c r="H1599" i="42"/>
  <c r="H1600" i="42"/>
  <c r="H1601" i="42"/>
  <c r="H1602" i="42"/>
  <c r="H1603" i="42"/>
  <c r="H1604" i="42"/>
  <c r="H1605" i="42"/>
  <c r="D165" i="46" s="1"/>
  <c r="F165" i="46" s="1"/>
  <c r="H1606" i="42"/>
  <c r="H1607" i="42"/>
  <c r="H1608" i="42"/>
  <c r="H1609" i="42"/>
  <c r="H1610" i="42"/>
  <c r="H1611" i="42"/>
  <c r="H3519" i="42"/>
  <c r="H3520" i="42"/>
  <c r="H3521" i="42"/>
  <c r="H3522" i="42"/>
  <c r="H3523" i="42"/>
  <c r="H3524" i="42"/>
  <c r="H3525" i="42"/>
  <c r="H3526" i="42"/>
  <c r="H3527" i="42"/>
  <c r="H3528" i="42"/>
  <c r="H3529" i="42"/>
  <c r="H3530" i="42"/>
  <c r="H3531" i="42"/>
  <c r="H3532" i="42"/>
  <c r="H3533" i="42"/>
  <c r="H3534" i="42"/>
  <c r="H3535" i="42"/>
  <c r="H3536" i="42"/>
  <c r="H3537" i="42"/>
  <c r="H3538" i="42"/>
  <c r="H3539" i="42"/>
  <c r="H3540" i="42"/>
  <c r="H3541" i="42"/>
  <c r="H3542" i="42"/>
  <c r="H3543" i="42"/>
  <c r="H3544" i="42"/>
  <c r="H3545" i="42"/>
  <c r="H3546" i="42"/>
  <c r="H3547" i="42"/>
  <c r="H3548" i="42"/>
  <c r="H3549" i="42"/>
  <c r="H3550" i="42"/>
  <c r="H3551" i="42"/>
  <c r="H3552" i="42"/>
  <c r="H3553" i="42"/>
  <c r="H3554" i="42"/>
  <c r="H3555" i="42"/>
  <c r="H3556" i="42"/>
  <c r="H3557" i="42"/>
  <c r="H3558" i="42"/>
  <c r="H3559" i="42"/>
  <c r="H3560" i="42"/>
  <c r="H3561" i="42"/>
  <c r="H3562" i="42"/>
  <c r="H3563" i="42"/>
  <c r="H3564" i="42"/>
  <c r="H3565" i="42"/>
  <c r="H3566" i="42"/>
  <c r="H3567" i="42"/>
  <c r="H3568" i="42"/>
  <c r="H3569" i="42"/>
  <c r="H3570" i="42"/>
  <c r="H3571" i="42"/>
  <c r="H3572" i="42"/>
  <c r="H3573" i="42"/>
  <c r="H3574" i="42"/>
  <c r="H3575" i="42"/>
  <c r="H3576" i="42"/>
  <c r="H3577" i="42"/>
  <c r="H3578" i="42"/>
  <c r="H3579" i="42"/>
  <c r="H3580" i="42"/>
  <c r="H3581" i="42"/>
  <c r="H3582" i="42"/>
  <c r="H3165" i="42"/>
  <c r="H3166" i="42"/>
  <c r="H3167" i="42"/>
  <c r="H3168" i="42"/>
  <c r="H3169" i="42"/>
  <c r="H3170" i="42"/>
  <c r="H3171" i="42"/>
  <c r="H3172" i="42"/>
  <c r="H3173" i="42"/>
  <c r="H3174" i="42"/>
  <c r="H3175" i="42"/>
  <c r="H3176" i="42"/>
  <c r="H3177" i="42"/>
  <c r="H3178" i="42"/>
  <c r="H3179" i="42"/>
  <c r="H3180" i="42"/>
  <c r="H3181" i="42"/>
  <c r="H3182" i="42"/>
  <c r="H3183" i="42"/>
  <c r="H3184" i="42"/>
  <c r="H3185" i="42"/>
  <c r="H3186" i="42"/>
  <c r="H3187" i="42"/>
  <c r="H3188" i="42"/>
  <c r="H3189" i="42"/>
  <c r="H3190" i="42"/>
  <c r="H3191" i="42"/>
  <c r="H3192" i="42"/>
  <c r="H3193" i="42"/>
  <c r="H3194" i="42"/>
  <c r="H3195" i="42"/>
  <c r="H3196" i="42"/>
  <c r="H3197" i="42"/>
  <c r="H3198" i="42"/>
  <c r="H3199" i="42"/>
  <c r="H3200" i="42"/>
  <c r="H3201" i="42"/>
  <c r="H3202" i="42"/>
  <c r="H3203" i="42"/>
  <c r="H3204" i="42"/>
  <c r="H3205" i="42"/>
  <c r="H3206" i="42"/>
  <c r="H3207" i="42"/>
  <c r="H3208" i="42"/>
  <c r="H3209" i="42"/>
  <c r="H3210" i="42"/>
  <c r="H3211" i="42"/>
  <c r="H3212" i="42"/>
  <c r="H3213" i="42"/>
  <c r="H3214" i="42"/>
  <c r="H3215" i="42"/>
  <c r="H3216" i="42"/>
  <c r="H3217" i="42"/>
  <c r="H3218" i="42"/>
  <c r="H3219" i="42"/>
  <c r="H3220" i="42"/>
  <c r="H3221" i="42"/>
  <c r="H3222" i="42"/>
  <c r="H3223" i="42"/>
  <c r="H3224" i="42"/>
  <c r="H3225" i="42"/>
  <c r="H3226" i="42"/>
  <c r="H3227" i="42"/>
  <c r="H3228" i="42"/>
  <c r="H3229" i="42"/>
  <c r="H3230" i="42"/>
  <c r="H2841" i="42"/>
  <c r="H2842" i="42"/>
  <c r="H2843" i="42"/>
  <c r="H2844" i="42"/>
  <c r="H2845" i="42"/>
  <c r="H2846" i="42"/>
  <c r="H2847" i="42"/>
  <c r="H2848" i="42"/>
  <c r="H2849" i="42"/>
  <c r="H2850" i="42"/>
  <c r="H2851" i="42"/>
  <c r="H2852" i="42"/>
  <c r="H2853" i="42"/>
  <c r="H2854" i="42"/>
  <c r="H2855" i="42"/>
  <c r="H2856" i="42"/>
  <c r="H2857" i="42"/>
  <c r="H2858" i="42"/>
  <c r="H2859" i="42"/>
  <c r="H2860" i="42"/>
  <c r="H2861" i="42"/>
  <c r="H2862" i="42"/>
  <c r="H2863" i="42"/>
  <c r="H2864" i="42"/>
  <c r="H2865" i="42"/>
  <c r="H2866" i="42"/>
  <c r="H2867" i="42"/>
  <c r="H2868" i="42"/>
  <c r="H2869" i="42"/>
  <c r="H2870" i="42"/>
  <c r="H2871" i="42"/>
  <c r="H2872" i="42"/>
  <c r="H2873" i="42"/>
  <c r="H2874" i="42"/>
  <c r="H2875" i="42"/>
  <c r="H2876" i="42"/>
  <c r="H2877" i="42"/>
  <c r="H2878" i="42"/>
  <c r="H2879" i="42"/>
  <c r="H2880" i="42"/>
  <c r="H2881" i="42"/>
  <c r="H2882" i="42"/>
  <c r="H2883" i="42"/>
  <c r="H2884" i="42"/>
  <c r="H2885" i="42"/>
  <c r="H2886" i="42"/>
  <c r="H2887" i="42"/>
  <c r="H2888" i="42"/>
  <c r="H2889" i="42"/>
  <c r="H2890" i="42"/>
  <c r="H2891" i="42"/>
  <c r="H2892" i="42"/>
  <c r="H2893" i="42"/>
  <c r="H2894" i="42"/>
  <c r="H2895" i="42"/>
  <c r="H2896" i="42"/>
  <c r="H2897" i="42"/>
  <c r="H2898" i="42"/>
  <c r="H2899" i="42"/>
  <c r="H2900" i="42"/>
  <c r="H2901" i="42"/>
  <c r="H2902" i="42"/>
  <c r="H2903" i="42"/>
  <c r="H2904" i="42"/>
  <c r="H2905" i="42"/>
  <c r="H1134" i="42"/>
  <c r="H1135" i="42"/>
  <c r="H1136" i="42"/>
  <c r="H1137" i="42"/>
  <c r="H1138" i="42"/>
  <c r="H1139" i="42"/>
  <c r="H1140" i="42"/>
  <c r="H1141" i="42"/>
  <c r="H1142" i="42"/>
  <c r="H1143" i="42"/>
  <c r="H1144" i="42"/>
  <c r="H1145" i="42"/>
  <c r="H1146" i="42"/>
  <c r="H1147" i="42"/>
  <c r="H1148" i="42"/>
  <c r="H1149" i="42"/>
  <c r="H1150" i="42"/>
  <c r="H1151" i="42"/>
  <c r="H1152" i="42"/>
  <c r="H1153" i="42"/>
  <c r="H1154" i="42"/>
  <c r="H1155" i="42"/>
  <c r="H1156" i="42"/>
  <c r="H1157" i="42"/>
  <c r="H1158" i="42"/>
  <c r="H1159" i="42"/>
  <c r="H1160" i="42"/>
  <c r="H1161" i="42"/>
  <c r="H1162" i="42"/>
  <c r="H1163" i="42"/>
  <c r="H1164" i="42"/>
  <c r="H1165" i="42"/>
  <c r="H1166" i="42"/>
  <c r="H1167" i="42"/>
  <c r="H1168" i="42"/>
  <c r="H1169" i="42"/>
  <c r="H1170" i="42"/>
  <c r="H1171" i="42"/>
  <c r="H1172" i="42"/>
  <c r="H1173" i="42"/>
  <c r="H1174" i="42"/>
  <c r="H1175" i="42"/>
  <c r="H1176" i="42"/>
  <c r="H1177" i="42"/>
  <c r="H1178" i="42"/>
  <c r="H1179" i="42"/>
  <c r="H1180" i="42"/>
  <c r="H1181" i="42"/>
  <c r="H1182" i="42"/>
  <c r="H1183" i="42"/>
  <c r="H1184" i="42"/>
  <c r="H1185" i="42"/>
  <c r="H1186" i="42"/>
  <c r="H1187" i="42"/>
  <c r="H1188" i="42"/>
  <c r="H1189" i="42"/>
  <c r="H1190" i="42"/>
  <c r="H1191" i="42"/>
  <c r="H1192" i="42"/>
  <c r="H1193" i="42"/>
  <c r="H1194" i="42"/>
  <c r="H1195" i="42"/>
  <c r="H1196" i="42"/>
  <c r="H1197" i="42"/>
  <c r="H1198" i="42"/>
  <c r="H1199" i="42"/>
  <c r="H773" i="42"/>
  <c r="H774" i="42"/>
  <c r="H775" i="42"/>
  <c r="H776" i="42"/>
  <c r="H777" i="42"/>
  <c r="H778" i="42"/>
  <c r="H779" i="42"/>
  <c r="H780" i="42"/>
  <c r="H781" i="42"/>
  <c r="H782" i="42"/>
  <c r="H783" i="42"/>
  <c r="H784" i="42"/>
  <c r="H785" i="42"/>
  <c r="H786" i="42"/>
  <c r="H787" i="42"/>
  <c r="H788" i="42"/>
  <c r="H789" i="42"/>
  <c r="H790" i="42"/>
  <c r="H791" i="42"/>
  <c r="H792" i="42"/>
  <c r="H793" i="42"/>
  <c r="H794" i="42"/>
  <c r="H795" i="42"/>
  <c r="H796" i="42"/>
  <c r="H797" i="42"/>
  <c r="H798" i="42"/>
  <c r="H799" i="42"/>
  <c r="H800" i="42"/>
  <c r="H801" i="42"/>
  <c r="H802" i="42"/>
  <c r="H803" i="42"/>
  <c r="H804" i="42"/>
  <c r="H805" i="42"/>
  <c r="H806" i="42"/>
  <c r="H807" i="42"/>
  <c r="H808" i="42"/>
  <c r="H809" i="42"/>
  <c r="H810" i="42"/>
  <c r="H811" i="42"/>
  <c r="H812" i="42"/>
  <c r="H813" i="42"/>
  <c r="H814" i="42"/>
  <c r="H815" i="42"/>
  <c r="H816" i="42"/>
  <c r="H817" i="42"/>
  <c r="H2164" i="42"/>
  <c r="H2165" i="42"/>
  <c r="H2166" i="42"/>
  <c r="H2167" i="42"/>
  <c r="H2168" i="42"/>
  <c r="H2169" i="42"/>
  <c r="H2170" i="42"/>
  <c r="H2171" i="42"/>
  <c r="H2172" i="42"/>
  <c r="H2173" i="42"/>
  <c r="H2174" i="42"/>
  <c r="H2175" i="42"/>
  <c r="H2176" i="42"/>
  <c r="H2177" i="42"/>
  <c r="H2178" i="42"/>
  <c r="H2179" i="42"/>
  <c r="H2180" i="42"/>
  <c r="H2181" i="42"/>
  <c r="H2182" i="42"/>
  <c r="H2183" i="42"/>
  <c r="H2184" i="42"/>
  <c r="H2185" i="42"/>
  <c r="H2186" i="42"/>
  <c r="H2187" i="42"/>
  <c r="H2188" i="42"/>
  <c r="H2189" i="42"/>
  <c r="H2190" i="42"/>
  <c r="H2191" i="42"/>
  <c r="H2192" i="42"/>
  <c r="H2193" i="42"/>
  <c r="H2194" i="42"/>
  <c r="H2195" i="42"/>
  <c r="H2196" i="42"/>
  <c r="H2197" i="42"/>
  <c r="H2198" i="42"/>
  <c r="H2199" i="42"/>
  <c r="H2200" i="42"/>
  <c r="H2201" i="42"/>
  <c r="H2202" i="42"/>
  <c r="H2203" i="42"/>
  <c r="H2204" i="42"/>
  <c r="H2205" i="42"/>
  <c r="H2206" i="42"/>
  <c r="H2207" i="42"/>
  <c r="H2208" i="42"/>
  <c r="H2209" i="42"/>
  <c r="H2210" i="42"/>
  <c r="H2211" i="42"/>
  <c r="H2212" i="42"/>
  <c r="H2213" i="42"/>
  <c r="H2214" i="42"/>
  <c r="H2215" i="42"/>
  <c r="H2216" i="42"/>
  <c r="H2217" i="42"/>
  <c r="H2218" i="42"/>
  <c r="H2219" i="42"/>
  <c r="H2220" i="42"/>
  <c r="H2221" i="42"/>
  <c r="H2222" i="42"/>
  <c r="H2223" i="42"/>
  <c r="H2224" i="42"/>
  <c r="H2225" i="42"/>
  <c r="H2226" i="42"/>
  <c r="H2227" i="42"/>
  <c r="H2228" i="42"/>
  <c r="H2229" i="42"/>
  <c r="H2511" i="42"/>
  <c r="H2512" i="42"/>
  <c r="H2513" i="42"/>
  <c r="H2514" i="42"/>
  <c r="H2515" i="42"/>
  <c r="H2516" i="42"/>
  <c r="H2517" i="42"/>
  <c r="H2518" i="42"/>
  <c r="H2519" i="42"/>
  <c r="H2520" i="42"/>
  <c r="H2521" i="42"/>
  <c r="H2522" i="42"/>
  <c r="H2523" i="42"/>
  <c r="H2524" i="42"/>
  <c r="H2525" i="42"/>
  <c r="H2526" i="42"/>
  <c r="H2527" i="42"/>
  <c r="H2528" i="42"/>
  <c r="H2529" i="42"/>
  <c r="H2530" i="42"/>
  <c r="H2531" i="42"/>
  <c r="H2532" i="42"/>
  <c r="H2533" i="42"/>
  <c r="H2534" i="42"/>
  <c r="H2535" i="42"/>
  <c r="H2536" i="42"/>
  <c r="H2537" i="42"/>
  <c r="H2538" i="42"/>
  <c r="H2539" i="42"/>
  <c r="H2540" i="42"/>
  <c r="H2541" i="42"/>
  <c r="H2542" i="42"/>
  <c r="H2543" i="42"/>
  <c r="H2544" i="42"/>
  <c r="H2545" i="42"/>
  <c r="H2546" i="42"/>
  <c r="H2547" i="42"/>
  <c r="H2548" i="42"/>
  <c r="H2549" i="42"/>
  <c r="H2550" i="42"/>
  <c r="H2551" i="42"/>
  <c r="H2552" i="42"/>
  <c r="H2553" i="42"/>
  <c r="H2554" i="42"/>
  <c r="H2555" i="42"/>
  <c r="H2556" i="42"/>
  <c r="H2557" i="42"/>
  <c r="H2558" i="42"/>
  <c r="H2559" i="42"/>
  <c r="H2560" i="42"/>
  <c r="H2561" i="42"/>
  <c r="H2562" i="42"/>
  <c r="H2563" i="42"/>
  <c r="H2564" i="42"/>
  <c r="H2565" i="42"/>
  <c r="H2566" i="42"/>
  <c r="H2567" i="42"/>
  <c r="H2568" i="42"/>
  <c r="H2569" i="42"/>
  <c r="H2570" i="42"/>
  <c r="H1820" i="42"/>
  <c r="H1821" i="42"/>
  <c r="H1822" i="42"/>
  <c r="H1823" i="42"/>
  <c r="H1824" i="42"/>
  <c r="H1825" i="42"/>
  <c r="H1826" i="42"/>
  <c r="H1827" i="42"/>
  <c r="H1828" i="42"/>
  <c r="H1829" i="42"/>
  <c r="H1830" i="42"/>
  <c r="H1831" i="42"/>
  <c r="H1832" i="42"/>
  <c r="H1833" i="42"/>
  <c r="H1834" i="42"/>
  <c r="H1835" i="42"/>
  <c r="H1836" i="42"/>
  <c r="H1837" i="42"/>
  <c r="H1838" i="42"/>
  <c r="H1839" i="42"/>
  <c r="H1840" i="42"/>
  <c r="H1841" i="42"/>
  <c r="H1842" i="42"/>
  <c r="H1843" i="42"/>
  <c r="H1844" i="42"/>
  <c r="H1845" i="42"/>
  <c r="H1846" i="42"/>
  <c r="H1847" i="42"/>
  <c r="H1848" i="42"/>
  <c r="H1849" i="42"/>
  <c r="H1850" i="42"/>
  <c r="H1851" i="42"/>
  <c r="H1852" i="42"/>
  <c r="H1853" i="42"/>
  <c r="H1854" i="42"/>
  <c r="H1855" i="42"/>
  <c r="H1856" i="42"/>
  <c r="H1857" i="42"/>
  <c r="H1858" i="42"/>
  <c r="H1859" i="42"/>
  <c r="H1860" i="42"/>
  <c r="H1861" i="42"/>
  <c r="H1862" i="42"/>
  <c r="H1863" i="42"/>
  <c r="H1864" i="42"/>
  <c r="H1865" i="42"/>
  <c r="H1866" i="42"/>
  <c r="H1867" i="42"/>
  <c r="H1868" i="42"/>
  <c r="H1869" i="42"/>
  <c r="H1870" i="42"/>
  <c r="H1871" i="42"/>
  <c r="H1872" i="42"/>
  <c r="H1873" i="42"/>
  <c r="H1874" i="42"/>
  <c r="H1875" i="42"/>
  <c r="H1876" i="42"/>
  <c r="H1877" i="42"/>
  <c r="H1878" i="42"/>
  <c r="H1879" i="42"/>
  <c r="H1880" i="42"/>
  <c r="H1881" i="42"/>
  <c r="H3162" i="42"/>
  <c r="H3163" i="42"/>
  <c r="H3164" i="42"/>
  <c r="H2838" i="42"/>
  <c r="H2839" i="42"/>
  <c r="H2840" i="42"/>
  <c r="H1131" i="42"/>
  <c r="H1132" i="42"/>
  <c r="H1133" i="42"/>
  <c r="H772" i="42"/>
  <c r="H2160" i="42"/>
  <c r="H2161" i="42"/>
  <c r="H2162" i="42"/>
  <c r="H2163" i="42"/>
  <c r="H2510" i="42"/>
  <c r="H1819" i="42"/>
  <c r="H1549" i="42"/>
  <c r="H3518" i="42"/>
  <c r="H3161" i="42"/>
  <c r="H2837" i="42"/>
  <c r="H1130" i="42"/>
  <c r="H2159" i="42"/>
  <c r="H2509" i="42"/>
  <c r="H1818" i="42"/>
  <c r="H3136" i="42"/>
  <c r="H3137" i="42"/>
  <c r="H3138" i="42"/>
  <c r="H3139" i="42"/>
  <c r="H3140" i="42"/>
  <c r="H3141" i="42"/>
  <c r="H3142" i="42"/>
  <c r="H3143" i="42"/>
  <c r="H3144" i="42"/>
  <c r="H3145" i="42"/>
  <c r="H3146" i="42"/>
  <c r="H3147" i="42"/>
  <c r="H3148" i="42"/>
  <c r="H3149" i="42"/>
  <c r="H3150" i="42"/>
  <c r="D93" i="46" s="1"/>
  <c r="H3151" i="42"/>
  <c r="H3152" i="42"/>
  <c r="H3153" i="42"/>
  <c r="H3154" i="42"/>
  <c r="H3155" i="42"/>
  <c r="H3156" i="42"/>
  <c r="H3157" i="42"/>
  <c r="H3158" i="42"/>
  <c r="H3159" i="42"/>
  <c r="H3160" i="42"/>
  <c r="H1546" i="42"/>
  <c r="H1547" i="42"/>
  <c r="H1548" i="42"/>
  <c r="H3514" i="42"/>
  <c r="H3515" i="42"/>
  <c r="H3516" i="42"/>
  <c r="H3517" i="42"/>
  <c r="H3130" i="42"/>
  <c r="H3131" i="42"/>
  <c r="H3132" i="42"/>
  <c r="H3133" i="42"/>
  <c r="H3134" i="42"/>
  <c r="H3135" i="42"/>
  <c r="H2831" i="42"/>
  <c r="H2832" i="42"/>
  <c r="H2833" i="42"/>
  <c r="H2834" i="42"/>
  <c r="H2835" i="42"/>
  <c r="H2836" i="42"/>
  <c r="H1124" i="42"/>
  <c r="H1125" i="42"/>
  <c r="H1126" i="42"/>
  <c r="H1127" i="42"/>
  <c r="H1128" i="42"/>
  <c r="H1129" i="42"/>
  <c r="H768" i="42"/>
  <c r="H769" i="42"/>
  <c r="H770" i="42"/>
  <c r="H771" i="42"/>
  <c r="H2153" i="42"/>
  <c r="H2154" i="42"/>
  <c r="H2155" i="42"/>
  <c r="H2156" i="42"/>
  <c r="H2157" i="42"/>
  <c r="H2158" i="42"/>
  <c r="H2503" i="42"/>
  <c r="H2504" i="42"/>
  <c r="H2505" i="42"/>
  <c r="H2506" i="42"/>
  <c r="H2507" i="42"/>
  <c r="H2508" i="42"/>
  <c r="H1812" i="42"/>
  <c r="H1813" i="42"/>
  <c r="H1814" i="42"/>
  <c r="H1815" i="42"/>
  <c r="H1816" i="42"/>
  <c r="H1817" i="42"/>
  <c r="H3506" i="42"/>
  <c r="H3507" i="42"/>
  <c r="H3508" i="42"/>
  <c r="H3509" i="42"/>
  <c r="H3510" i="42"/>
  <c r="H3511" i="42"/>
  <c r="H3512" i="42"/>
  <c r="H3513" i="42"/>
  <c r="H2822" i="42"/>
  <c r="H2823" i="42"/>
  <c r="H2824" i="42"/>
  <c r="D92" i="46" s="1"/>
  <c r="H2825" i="42"/>
  <c r="H2826" i="42"/>
  <c r="H2827" i="42"/>
  <c r="H2828" i="42"/>
  <c r="H2829" i="42"/>
  <c r="H2830" i="42"/>
  <c r="H1115" i="42"/>
  <c r="H1116" i="42"/>
  <c r="H1117" i="42"/>
  <c r="H1118" i="42"/>
  <c r="H1119" i="42"/>
  <c r="H1120" i="42"/>
  <c r="H1121" i="42"/>
  <c r="H1122" i="42"/>
  <c r="H1123" i="42"/>
  <c r="H759" i="42"/>
  <c r="H760" i="42"/>
  <c r="H761" i="42"/>
  <c r="H762" i="42"/>
  <c r="H763" i="42"/>
  <c r="H764" i="42"/>
  <c r="H765" i="42"/>
  <c r="H766" i="42"/>
  <c r="H767" i="42"/>
  <c r="H2143" i="42"/>
  <c r="H2144" i="42"/>
  <c r="H2145" i="42"/>
  <c r="H2146" i="42"/>
  <c r="H2147" i="42"/>
  <c r="H2148" i="42"/>
  <c r="H2149" i="42"/>
  <c r="H2150" i="42"/>
  <c r="H2151" i="42"/>
  <c r="H2152" i="42"/>
  <c r="H2494" i="42"/>
  <c r="H2495" i="42"/>
  <c r="H2496" i="42"/>
  <c r="H2497" i="42"/>
  <c r="H2498" i="42"/>
  <c r="H2499" i="42"/>
  <c r="H2500" i="42"/>
  <c r="H2501" i="42"/>
  <c r="H2502" i="42"/>
  <c r="H1802" i="42"/>
  <c r="H1803" i="42"/>
  <c r="H1804" i="42"/>
  <c r="H1805" i="42"/>
  <c r="H1806" i="42"/>
  <c r="H1807" i="42"/>
  <c r="H1808" i="42"/>
  <c r="H1809" i="42"/>
  <c r="H1810" i="42"/>
  <c r="H1811" i="42"/>
  <c r="H1526" i="42"/>
  <c r="H1527" i="42"/>
  <c r="H1528" i="42"/>
  <c r="H1529" i="42"/>
  <c r="H1530" i="42"/>
  <c r="H1531" i="42"/>
  <c r="H1532" i="42"/>
  <c r="H1533" i="42"/>
  <c r="H1534" i="42"/>
  <c r="H1535" i="42"/>
  <c r="H1536" i="42"/>
  <c r="H1537" i="42"/>
  <c r="H1538" i="42"/>
  <c r="H1539" i="42"/>
  <c r="H1540" i="42"/>
  <c r="H1541" i="42"/>
  <c r="H1542" i="42"/>
  <c r="H1543" i="42"/>
  <c r="H1544" i="42"/>
  <c r="H1545" i="42"/>
  <c r="H3486" i="42"/>
  <c r="H3487" i="42"/>
  <c r="H3488" i="42"/>
  <c r="H3489" i="42"/>
  <c r="H3490" i="42"/>
  <c r="H3491" i="42"/>
  <c r="H3492" i="42"/>
  <c r="H3493" i="42"/>
  <c r="H3494" i="42"/>
  <c r="H3495" i="42"/>
  <c r="H3496" i="42"/>
  <c r="H3497" i="42"/>
  <c r="H3498" i="42"/>
  <c r="H3499" i="42"/>
  <c r="H3500" i="42"/>
  <c r="H3501" i="42"/>
  <c r="H3502" i="42"/>
  <c r="H3503" i="42"/>
  <c r="H3504" i="42"/>
  <c r="H3505" i="42"/>
  <c r="H3110" i="42"/>
  <c r="H3111" i="42"/>
  <c r="H3112" i="42"/>
  <c r="H3113" i="42"/>
  <c r="H3114" i="42"/>
  <c r="D286" i="46" s="1"/>
  <c r="F286" i="46" s="1"/>
  <c r="H3115" i="42"/>
  <c r="H3116" i="42"/>
  <c r="H3117" i="42"/>
  <c r="H3118" i="42"/>
  <c r="H3119" i="42"/>
  <c r="H3120" i="42"/>
  <c r="H3121" i="42"/>
  <c r="H3122" i="42"/>
  <c r="H3123" i="42"/>
  <c r="H3124" i="42"/>
  <c r="H3125" i="42"/>
  <c r="H3126" i="42"/>
  <c r="D156" i="46" s="1"/>
  <c r="F156" i="46" s="1"/>
  <c r="H3127" i="42"/>
  <c r="H3128" i="42"/>
  <c r="H3129" i="42"/>
  <c r="H2800" i="42"/>
  <c r="D155" i="46" s="1"/>
  <c r="F155" i="46" s="1"/>
  <c r="H2801" i="42"/>
  <c r="H2802" i="42"/>
  <c r="H2803" i="42"/>
  <c r="H2804" i="42"/>
  <c r="H2805" i="42"/>
  <c r="H2806" i="42"/>
  <c r="H2807" i="42"/>
  <c r="H2808" i="42"/>
  <c r="H2809" i="42"/>
  <c r="H2810" i="42"/>
  <c r="H2811" i="42"/>
  <c r="H2812" i="42"/>
  <c r="H2813" i="42"/>
  <c r="H2814" i="42"/>
  <c r="H2815" i="42"/>
  <c r="H2816" i="42"/>
  <c r="H2817" i="42"/>
  <c r="H2818" i="42"/>
  <c r="H2819" i="42"/>
  <c r="H2820" i="42"/>
  <c r="H2821" i="42"/>
  <c r="H1092" i="42"/>
  <c r="H1093" i="42"/>
  <c r="H1094" i="42"/>
  <c r="H1095" i="42"/>
  <c r="H1096" i="42"/>
  <c r="H1097" i="42"/>
  <c r="H1098" i="42"/>
  <c r="H1099" i="42"/>
  <c r="H1100" i="42"/>
  <c r="H1101" i="42"/>
  <c r="H1102" i="42"/>
  <c r="H1103" i="42"/>
  <c r="H1104" i="42"/>
  <c r="H1105" i="42"/>
  <c r="H1106" i="42"/>
  <c r="H1107" i="42"/>
  <c r="H1108" i="42"/>
  <c r="H1109" i="42"/>
  <c r="H1110" i="42"/>
  <c r="H1111" i="42"/>
  <c r="H1112" i="42"/>
  <c r="H1113" i="42"/>
  <c r="H1114" i="42"/>
  <c r="H740" i="42"/>
  <c r="H741" i="42"/>
  <c r="H742" i="42"/>
  <c r="H743" i="42"/>
  <c r="H744" i="42"/>
  <c r="H745" i="42"/>
  <c r="H746" i="42"/>
  <c r="H747" i="42"/>
  <c r="H748" i="42"/>
  <c r="H749" i="42"/>
  <c r="H750" i="42"/>
  <c r="H751" i="42"/>
  <c r="H752" i="42"/>
  <c r="H753" i="42"/>
  <c r="H754" i="42"/>
  <c r="H755" i="42"/>
  <c r="H756" i="42"/>
  <c r="H757" i="42"/>
  <c r="H758" i="42"/>
  <c r="H2120" i="42"/>
  <c r="H2121" i="42"/>
  <c r="H2122" i="42"/>
  <c r="H2123" i="42"/>
  <c r="H2124" i="42"/>
  <c r="H2125" i="42"/>
  <c r="H2126" i="42"/>
  <c r="H2127" i="42"/>
  <c r="H2128" i="42"/>
  <c r="H2129" i="42"/>
  <c r="H2130" i="42"/>
  <c r="H2131" i="42"/>
  <c r="H2132" i="42"/>
  <c r="H2133" i="42"/>
  <c r="H2134" i="42"/>
  <c r="H2135" i="42"/>
  <c r="H2136" i="42"/>
  <c r="H2137" i="42"/>
  <c r="H2138" i="42"/>
  <c r="H2139" i="42"/>
  <c r="H2140" i="42"/>
  <c r="H2141" i="42"/>
  <c r="H2142" i="42"/>
  <c r="H2478" i="42"/>
  <c r="H2479" i="42"/>
  <c r="H2480" i="42"/>
  <c r="H2481" i="42"/>
  <c r="H2482" i="42"/>
  <c r="H2483" i="42"/>
  <c r="H2484" i="42"/>
  <c r="H2485" i="42"/>
  <c r="H2486" i="42"/>
  <c r="H2487" i="42"/>
  <c r="H2488" i="42"/>
  <c r="H2489" i="42"/>
  <c r="H2490" i="42"/>
  <c r="H2491" i="42"/>
  <c r="H2492" i="42"/>
  <c r="H2493" i="42"/>
  <c r="H1786" i="42"/>
  <c r="H1787" i="42"/>
  <c r="H1788" i="42"/>
  <c r="H1789" i="42"/>
  <c r="H1790" i="42"/>
  <c r="H1791" i="42"/>
  <c r="H1792" i="42"/>
  <c r="H1793" i="42"/>
  <c r="H1794" i="42"/>
  <c r="H1795" i="42"/>
  <c r="H1796" i="42"/>
  <c r="H1797" i="42"/>
  <c r="H1798" i="42"/>
  <c r="H1799" i="42"/>
  <c r="H1800" i="42"/>
  <c r="H1801" i="42"/>
  <c r="H1400" i="42"/>
  <c r="H1401" i="42"/>
  <c r="H1402" i="42"/>
  <c r="H1403" i="42"/>
  <c r="H1404" i="42"/>
  <c r="H1405" i="42"/>
  <c r="H1406" i="42"/>
  <c r="H1407" i="42"/>
  <c r="H1408" i="42"/>
  <c r="H1409" i="42"/>
  <c r="H1410" i="42"/>
  <c r="H1411" i="42"/>
  <c r="H1412" i="42"/>
  <c r="H1413" i="42"/>
  <c r="H1414" i="42"/>
  <c r="H1415" i="42"/>
  <c r="H1416" i="42"/>
  <c r="H1417" i="42"/>
  <c r="H1418" i="42"/>
  <c r="H1419" i="42"/>
  <c r="H1420" i="42"/>
  <c r="H1421" i="42"/>
  <c r="H1422" i="42"/>
  <c r="H1423" i="42"/>
  <c r="H1424" i="42"/>
  <c r="H1425" i="42"/>
  <c r="H1426" i="42"/>
  <c r="H1427" i="42"/>
  <c r="H1428" i="42"/>
  <c r="H1429" i="42"/>
  <c r="H1430" i="42"/>
  <c r="H1431" i="42"/>
  <c r="H1432" i="42"/>
  <c r="H1433" i="42"/>
  <c r="H1434" i="42"/>
  <c r="H1435" i="42"/>
  <c r="H1436" i="42"/>
  <c r="H1437" i="42"/>
  <c r="H1438" i="42"/>
  <c r="H1439" i="42"/>
  <c r="H1440" i="42"/>
  <c r="H1441" i="42"/>
  <c r="H1442" i="42"/>
  <c r="H1443" i="42"/>
  <c r="H1444" i="42"/>
  <c r="H1445" i="42"/>
  <c r="H1446" i="42"/>
  <c r="H1447" i="42"/>
  <c r="H1448" i="42"/>
  <c r="H1449" i="42"/>
  <c r="H1450" i="42"/>
  <c r="H1451" i="42"/>
  <c r="H1452" i="42"/>
  <c r="H1453" i="42"/>
  <c r="H1454" i="42"/>
  <c r="H1455" i="42"/>
  <c r="H1456" i="42"/>
  <c r="H1457" i="42"/>
  <c r="H1458" i="42"/>
  <c r="H1459" i="42"/>
  <c r="H1460" i="42"/>
  <c r="H1461" i="42"/>
  <c r="H1462" i="42"/>
  <c r="H1463" i="42"/>
  <c r="H1464" i="42"/>
  <c r="H1465" i="42"/>
  <c r="H1466" i="42"/>
  <c r="H1467" i="42"/>
  <c r="H1468" i="42"/>
  <c r="H1469" i="42"/>
  <c r="H1470" i="42"/>
  <c r="H1471" i="42"/>
  <c r="H1472" i="42"/>
  <c r="H1473" i="42"/>
  <c r="H1474" i="42"/>
  <c r="H1475" i="42"/>
  <c r="H1476" i="42"/>
  <c r="H1477" i="42"/>
  <c r="H1478" i="42"/>
  <c r="H1479" i="42"/>
  <c r="H1480" i="42"/>
  <c r="H1481" i="42"/>
  <c r="H1482" i="42"/>
  <c r="H1483" i="42"/>
  <c r="H1484" i="42"/>
  <c r="H1485" i="42"/>
  <c r="H1486" i="42"/>
  <c r="H1487" i="42"/>
  <c r="H1488" i="42"/>
  <c r="H1489" i="42"/>
  <c r="H1490" i="42"/>
  <c r="H1491" i="42"/>
  <c r="H1492" i="42"/>
  <c r="H1493" i="42"/>
  <c r="H1494" i="42"/>
  <c r="H1495" i="42"/>
  <c r="H1496" i="42"/>
  <c r="H1497" i="42"/>
  <c r="H1498" i="42"/>
  <c r="H1499" i="42"/>
  <c r="H1500" i="42"/>
  <c r="H1501" i="42"/>
  <c r="H1502" i="42"/>
  <c r="H1503" i="42"/>
  <c r="H1504" i="42"/>
  <c r="H1505" i="42"/>
  <c r="H1506" i="42"/>
  <c r="H1507" i="42"/>
  <c r="H1508" i="42"/>
  <c r="H1509" i="42"/>
  <c r="H1510" i="42"/>
  <c r="H1511" i="42"/>
  <c r="H1512" i="42"/>
  <c r="H1513" i="42"/>
  <c r="H1514" i="42"/>
  <c r="H1515" i="42"/>
  <c r="H1516" i="42"/>
  <c r="H1517" i="42"/>
  <c r="H1518" i="42"/>
  <c r="H1519" i="42"/>
  <c r="H1520" i="42"/>
  <c r="H1521" i="42"/>
  <c r="H1522" i="42"/>
  <c r="H1523" i="42"/>
  <c r="H1524" i="42"/>
  <c r="H1525" i="42"/>
  <c r="H3484" i="42"/>
  <c r="H3485" i="42"/>
  <c r="H3109" i="42"/>
  <c r="H2799" i="42"/>
  <c r="H1091" i="42"/>
  <c r="H739" i="42"/>
  <c r="H2119" i="42"/>
  <c r="H2477" i="42"/>
  <c r="H1394" i="42"/>
  <c r="H1395" i="42"/>
  <c r="H1396" i="42"/>
  <c r="H1397" i="42"/>
  <c r="H1398" i="42"/>
  <c r="H1399" i="42"/>
  <c r="H3478" i="42"/>
  <c r="H3479" i="42"/>
  <c r="H3480" i="42"/>
  <c r="H3481" i="42"/>
  <c r="H3482" i="42"/>
  <c r="H3483" i="42"/>
  <c r="H3103" i="42"/>
  <c r="H3104" i="42"/>
  <c r="H3105" i="42"/>
  <c r="H3106" i="42"/>
  <c r="H3107" i="42"/>
  <c r="H3108" i="42"/>
  <c r="H2793" i="42"/>
  <c r="H2794" i="42"/>
  <c r="H2795" i="42"/>
  <c r="H2796" i="42"/>
  <c r="H2797" i="42"/>
  <c r="H2798" i="42"/>
  <c r="H1085" i="42"/>
  <c r="H1086" i="42"/>
  <c r="H1087" i="42"/>
  <c r="H1088" i="42"/>
  <c r="H1089" i="42"/>
  <c r="H1090" i="42"/>
  <c r="H733" i="42"/>
  <c r="H734" i="42"/>
  <c r="H735" i="42"/>
  <c r="H736" i="42"/>
  <c r="H737" i="42"/>
  <c r="H738" i="42"/>
  <c r="H2113" i="42"/>
  <c r="H2114" i="42"/>
  <c r="H2115" i="42"/>
  <c r="H2116" i="42"/>
  <c r="H2117" i="42"/>
  <c r="H2118" i="42"/>
  <c r="H2471" i="42"/>
  <c r="H2472" i="42"/>
  <c r="H2473" i="42"/>
  <c r="H2474" i="42"/>
  <c r="H2475" i="42"/>
  <c r="H2476" i="42"/>
  <c r="H1780" i="42"/>
  <c r="H1781" i="42"/>
  <c r="H1782" i="42"/>
  <c r="H1783" i="42"/>
  <c r="H1784" i="42"/>
  <c r="H1785" i="42"/>
  <c r="H3475" i="42"/>
  <c r="H3476" i="42"/>
  <c r="H3477" i="42"/>
  <c r="H2790" i="42"/>
  <c r="H2791" i="42"/>
  <c r="H2792" i="42"/>
  <c r="H1082" i="42"/>
  <c r="H1083" i="42"/>
  <c r="H1084" i="42"/>
  <c r="H730" i="42"/>
  <c r="H731" i="42"/>
  <c r="H732" i="42"/>
  <c r="H2110" i="42"/>
  <c r="H2111" i="42"/>
  <c r="H2112" i="42"/>
  <c r="H2468" i="42"/>
  <c r="H2469" i="42"/>
  <c r="H2470" i="42"/>
  <c r="H1776" i="42"/>
  <c r="H1777" i="42"/>
  <c r="H1778" i="42"/>
  <c r="H1779" i="42"/>
  <c r="H3100" i="42"/>
  <c r="H3101" i="42"/>
  <c r="H3102" i="42"/>
  <c r="H3471" i="42"/>
  <c r="H3472" i="42"/>
  <c r="H3473" i="42"/>
  <c r="H3474" i="42"/>
  <c r="H3096" i="42"/>
  <c r="H3097" i="42"/>
  <c r="H3098" i="42"/>
  <c r="D260" i="46" s="1"/>
  <c r="H3099" i="42"/>
  <c r="D273" i="46" s="1"/>
  <c r="F273" i="46" s="1"/>
  <c r="H2781" i="42"/>
  <c r="H2782" i="42"/>
  <c r="H2783" i="42"/>
  <c r="H2784" i="42"/>
  <c r="H2785" i="42"/>
  <c r="H2786" i="42"/>
  <c r="H2787" i="42"/>
  <c r="D285" i="46" s="1"/>
  <c r="F285" i="46" s="1"/>
  <c r="H2788" i="42"/>
  <c r="H2789" i="42"/>
  <c r="H1073" i="42"/>
  <c r="H1074" i="42"/>
  <c r="H1075" i="42"/>
  <c r="H1076" i="42"/>
  <c r="H1077" i="42"/>
  <c r="H1078" i="42"/>
  <c r="H1079" i="42"/>
  <c r="H1080" i="42"/>
  <c r="H1081" i="42"/>
  <c r="H719" i="42"/>
  <c r="H720" i="42"/>
  <c r="H721" i="42"/>
  <c r="H722" i="42"/>
  <c r="H723" i="42"/>
  <c r="H724" i="42"/>
  <c r="H725" i="42"/>
  <c r="H726" i="42"/>
  <c r="H727" i="42"/>
  <c r="H728" i="42"/>
  <c r="H729" i="42"/>
  <c r="H2099" i="42"/>
  <c r="H2100" i="42"/>
  <c r="H2101" i="42"/>
  <c r="H2102" i="42"/>
  <c r="H2103" i="42"/>
  <c r="H2104" i="42"/>
  <c r="H2105" i="42"/>
  <c r="H2106" i="42"/>
  <c r="H2107" i="42"/>
  <c r="D90" i="46" s="1"/>
  <c r="H2108" i="42"/>
  <c r="H2109" i="42"/>
  <c r="H2456" i="42"/>
  <c r="H2457" i="42"/>
  <c r="H2458" i="42"/>
  <c r="H2459" i="42"/>
  <c r="H2460" i="42"/>
  <c r="H2461" i="42"/>
  <c r="H2462" i="42"/>
  <c r="H2463" i="42"/>
  <c r="H2464" i="42"/>
  <c r="H2465" i="42"/>
  <c r="D91" i="46" s="1"/>
  <c r="H2466" i="42"/>
  <c r="H2467" i="42"/>
  <c r="H1764" i="42"/>
  <c r="H1765" i="42"/>
  <c r="H1766" i="42"/>
  <c r="H1767" i="42"/>
  <c r="H1768" i="42"/>
  <c r="H1769" i="42"/>
  <c r="H1770" i="42"/>
  <c r="H1771" i="42"/>
  <c r="H1772" i="42"/>
  <c r="H1773" i="42"/>
  <c r="H1774" i="42"/>
  <c r="H1775" i="42"/>
  <c r="H3448" i="42"/>
  <c r="H3449" i="42"/>
  <c r="H3450" i="42"/>
  <c r="H3451" i="42"/>
  <c r="H3452" i="42"/>
  <c r="H3453" i="42"/>
  <c r="H3454" i="42"/>
  <c r="D157" i="46" s="1"/>
  <c r="F157" i="46" s="1"/>
  <c r="H3455" i="42"/>
  <c r="H3456" i="42"/>
  <c r="H3457" i="42"/>
  <c r="H3458" i="42"/>
  <c r="H3459" i="42"/>
  <c r="H3460" i="42"/>
  <c r="H3461" i="42"/>
  <c r="H3462" i="42"/>
  <c r="H3463" i="42"/>
  <c r="H3464" i="42"/>
  <c r="H3465" i="42"/>
  <c r="H3466" i="42"/>
  <c r="H3467" i="42"/>
  <c r="H3468" i="42"/>
  <c r="H3469" i="42"/>
  <c r="H3470" i="42"/>
  <c r="H2755" i="42"/>
  <c r="H2756" i="42"/>
  <c r="H2757" i="42"/>
  <c r="H2758" i="42"/>
  <c r="H2759" i="42"/>
  <c r="H2760" i="42"/>
  <c r="H2761" i="42"/>
  <c r="H2762" i="42"/>
  <c r="H2763" i="42"/>
  <c r="H2764" i="42"/>
  <c r="H2765" i="42"/>
  <c r="H2766" i="42"/>
  <c r="H2767" i="42"/>
  <c r="H2768" i="42"/>
  <c r="D272" i="46" s="1"/>
  <c r="F272" i="46" s="1"/>
  <c r="H2769" i="42"/>
  <c r="H2770" i="42"/>
  <c r="H2771" i="42"/>
  <c r="H2772" i="42"/>
  <c r="H2773" i="42"/>
  <c r="H2774" i="42"/>
  <c r="H2775" i="42"/>
  <c r="H2776" i="42"/>
  <c r="H2777" i="42"/>
  <c r="H2778" i="42"/>
  <c r="H2779" i="42"/>
  <c r="H2780" i="42"/>
  <c r="H1047" i="42"/>
  <c r="H1048" i="42"/>
  <c r="H1049" i="42"/>
  <c r="H1050" i="42"/>
  <c r="H1051" i="42"/>
  <c r="H1052" i="42"/>
  <c r="H1053" i="42"/>
  <c r="H1054" i="42"/>
  <c r="H1055" i="42"/>
  <c r="H1056" i="42"/>
  <c r="H1057" i="42"/>
  <c r="H1058" i="42"/>
  <c r="H1059" i="42"/>
  <c r="H1060" i="42"/>
  <c r="H1061" i="42"/>
  <c r="H1062" i="42"/>
  <c r="H1063" i="42"/>
  <c r="H1064" i="42"/>
  <c r="H1065" i="42"/>
  <c r="H1066" i="42"/>
  <c r="H1067" i="42"/>
  <c r="H1068" i="42"/>
  <c r="H1069" i="42"/>
  <c r="H1070" i="42"/>
  <c r="H1071" i="42"/>
  <c r="H1072" i="42"/>
  <c r="H693" i="42"/>
  <c r="H694" i="42"/>
  <c r="H695" i="42"/>
  <c r="H696" i="42"/>
  <c r="H697" i="42"/>
  <c r="H698" i="42"/>
  <c r="D86" i="46" s="1"/>
  <c r="H699" i="42"/>
  <c r="H700" i="42"/>
  <c r="H701" i="42"/>
  <c r="H702" i="42"/>
  <c r="H703" i="42"/>
  <c r="H704" i="42"/>
  <c r="H705" i="42"/>
  <c r="H706" i="42"/>
  <c r="H707" i="42"/>
  <c r="H708" i="42"/>
  <c r="H709" i="42"/>
  <c r="H710" i="42"/>
  <c r="H711" i="42"/>
  <c r="H712" i="42"/>
  <c r="H713" i="42"/>
  <c r="H714" i="42"/>
  <c r="H715" i="42"/>
  <c r="H716" i="42"/>
  <c r="H717" i="42"/>
  <c r="H718" i="42"/>
  <c r="H2069" i="42"/>
  <c r="H2070" i="42"/>
  <c r="H2071" i="42"/>
  <c r="H2072" i="42"/>
  <c r="D283" i="46" s="1"/>
  <c r="H2073" i="42"/>
  <c r="H2074" i="42"/>
  <c r="H2075" i="42"/>
  <c r="H2076" i="42"/>
  <c r="H2077" i="42"/>
  <c r="H2078" i="42"/>
  <c r="H2079" i="42"/>
  <c r="H2080" i="42"/>
  <c r="H2081" i="42"/>
  <c r="H2082" i="42"/>
  <c r="H2083" i="42"/>
  <c r="H2084" i="42"/>
  <c r="D153" i="46" s="1"/>
  <c r="F153" i="46" s="1"/>
  <c r="H2085" i="42"/>
  <c r="H2086" i="42"/>
  <c r="H2087" i="42"/>
  <c r="H2088" i="42"/>
  <c r="H2089" i="42"/>
  <c r="H2090" i="42"/>
  <c r="H2091" i="42"/>
  <c r="H2092" i="42"/>
  <c r="H2093" i="42"/>
  <c r="H2094" i="42"/>
  <c r="H2095" i="42"/>
  <c r="H2096" i="42"/>
  <c r="H2097" i="42"/>
  <c r="H2098" i="42"/>
  <c r="H2428" i="42"/>
  <c r="D284" i="46" s="1"/>
  <c r="F284" i="46" s="1"/>
  <c r="H2429" i="42"/>
  <c r="H2430" i="42"/>
  <c r="H2431" i="42"/>
  <c r="H2432" i="42"/>
  <c r="H2433" i="42"/>
  <c r="H2434" i="42"/>
  <c r="H2435" i="42"/>
  <c r="H2436" i="42"/>
  <c r="H2437" i="42"/>
  <c r="H2438" i="42"/>
  <c r="H2439" i="42"/>
  <c r="H2440" i="42"/>
  <c r="H2441" i="42"/>
  <c r="D154" i="46" s="1"/>
  <c r="F154" i="46" s="1"/>
  <c r="H2442" i="42"/>
  <c r="H2443" i="42"/>
  <c r="H2444" i="42"/>
  <c r="H2445" i="42"/>
  <c r="H2446" i="42"/>
  <c r="H2447" i="42"/>
  <c r="H2448" i="42"/>
  <c r="H2449" i="42"/>
  <c r="H2450" i="42"/>
  <c r="H2451" i="42"/>
  <c r="H2452" i="42"/>
  <c r="H2453" i="42"/>
  <c r="H2454" i="42"/>
  <c r="H2455" i="42"/>
  <c r="H1736" i="42"/>
  <c r="H1737" i="42"/>
  <c r="H1738" i="42"/>
  <c r="H1739" i="42"/>
  <c r="H1740" i="42"/>
  <c r="H1741" i="42"/>
  <c r="H1742" i="42"/>
  <c r="H1743" i="42"/>
  <c r="H1744" i="42"/>
  <c r="H1745" i="42"/>
  <c r="H1746" i="42"/>
  <c r="H1747" i="42"/>
  <c r="H1748" i="42"/>
  <c r="H1749" i="42"/>
  <c r="H1750" i="42"/>
  <c r="D89" i="46" s="1"/>
  <c r="H1751" i="42"/>
  <c r="H1752" i="42"/>
  <c r="H1753" i="42"/>
  <c r="H1754" i="42"/>
  <c r="H1755" i="42"/>
  <c r="H1756" i="42"/>
  <c r="H1757" i="42"/>
  <c r="H1758" i="42"/>
  <c r="H1759" i="42"/>
  <c r="H1760" i="42"/>
  <c r="H1761" i="42"/>
  <c r="H1762" i="42"/>
  <c r="H1763" i="42"/>
  <c r="H3439" i="42"/>
  <c r="H3440" i="42"/>
  <c r="H3441" i="42"/>
  <c r="D287" i="46" s="1"/>
  <c r="H3442" i="42"/>
  <c r="H3443" i="42"/>
  <c r="H3444" i="42"/>
  <c r="H3445" i="42"/>
  <c r="H3446" i="42"/>
  <c r="H3447" i="42"/>
  <c r="H2746" i="42"/>
  <c r="H2747" i="42"/>
  <c r="H2748" i="42"/>
  <c r="H2749" i="42"/>
  <c r="H2750" i="42"/>
  <c r="H2751" i="42"/>
  <c r="H2752" i="42"/>
  <c r="H2753" i="42"/>
  <c r="H2754" i="42"/>
  <c r="D246" i="46" s="1"/>
  <c r="F246" i="46" s="1"/>
  <c r="H1038" i="42"/>
  <c r="H1039" i="42"/>
  <c r="H1040" i="42"/>
  <c r="H1041" i="42"/>
  <c r="H1042" i="42"/>
  <c r="H1043" i="42"/>
  <c r="D87" i="46" s="1"/>
  <c r="H1044" i="42"/>
  <c r="H1045" i="42"/>
  <c r="H1046" i="42"/>
  <c r="H2060" i="42"/>
  <c r="H2061" i="42"/>
  <c r="H2062" i="42"/>
  <c r="H2063" i="42"/>
  <c r="H2064" i="42"/>
  <c r="H2065" i="42"/>
  <c r="H2066" i="42"/>
  <c r="H2067" i="42"/>
  <c r="H2068" i="42"/>
  <c r="H2419" i="42"/>
  <c r="H2420" i="42"/>
  <c r="H2421" i="42"/>
  <c r="H2422" i="42"/>
  <c r="H2423" i="42"/>
  <c r="H2424" i="42"/>
  <c r="H2425" i="42"/>
  <c r="H2426" i="42"/>
  <c r="H2427" i="42"/>
  <c r="H1727" i="42"/>
  <c r="H1728" i="42"/>
  <c r="H1729" i="42"/>
  <c r="H1730" i="42"/>
  <c r="H1731" i="42"/>
  <c r="H1732" i="42"/>
  <c r="H1733" i="42"/>
  <c r="H1734" i="42"/>
  <c r="H1735" i="42"/>
  <c r="H1724" i="42"/>
  <c r="H1725" i="42"/>
  <c r="H1726" i="42"/>
  <c r="H3792" i="42"/>
  <c r="H3793" i="42"/>
  <c r="H3435" i="42"/>
  <c r="H3436" i="42"/>
  <c r="H3437" i="42"/>
  <c r="H3438" i="42"/>
  <c r="H3092" i="42"/>
  <c r="H3093" i="42"/>
  <c r="H3094" i="42"/>
  <c r="H3095" i="42"/>
  <c r="H1385" i="42"/>
  <c r="H1386" i="42"/>
  <c r="H1387" i="42"/>
  <c r="H1388" i="42"/>
  <c r="H1389" i="42"/>
  <c r="H1390" i="42"/>
  <c r="H1391" i="42"/>
  <c r="H1392" i="42"/>
  <c r="H1393" i="42"/>
  <c r="D88" i="46" s="1"/>
  <c r="H978" i="42"/>
  <c r="H979" i="42"/>
  <c r="H980" i="42"/>
  <c r="H981" i="42"/>
  <c r="H982" i="42"/>
  <c r="H983" i="42"/>
  <c r="H984" i="42"/>
  <c r="H985" i="42"/>
  <c r="H986" i="42"/>
  <c r="H987" i="42"/>
  <c r="H988" i="42"/>
  <c r="H989" i="42"/>
  <c r="H990" i="42"/>
  <c r="H991" i="42"/>
  <c r="H992" i="42"/>
  <c r="H993" i="42"/>
  <c r="H994" i="42"/>
  <c r="H995" i="42"/>
  <c r="H996" i="42"/>
  <c r="H997" i="42"/>
  <c r="H998" i="42"/>
  <c r="H999" i="42"/>
  <c r="H1000" i="42"/>
  <c r="H1001" i="42"/>
  <c r="H1002" i="42"/>
  <c r="H1003" i="42"/>
  <c r="H1004" i="42"/>
  <c r="H1005" i="42"/>
  <c r="H1006" i="42"/>
  <c r="H1007" i="42"/>
  <c r="H1008" i="42"/>
  <c r="H1009" i="42"/>
  <c r="H1010" i="42"/>
  <c r="H1011" i="42"/>
  <c r="H1012" i="42"/>
  <c r="H1013" i="42"/>
  <c r="H1014" i="42"/>
  <c r="H1015" i="42"/>
  <c r="H1016" i="42"/>
  <c r="H1017" i="42"/>
  <c r="H1018" i="42"/>
  <c r="H1019" i="42"/>
  <c r="H1020" i="42"/>
  <c r="H1021" i="42"/>
  <c r="H1022" i="42"/>
  <c r="H1023" i="42"/>
  <c r="H1024" i="42"/>
  <c r="H1025" i="42"/>
  <c r="H1026" i="42"/>
  <c r="H1027" i="42"/>
  <c r="H1028" i="42"/>
  <c r="H1029" i="42"/>
  <c r="H1030" i="42"/>
  <c r="H1031" i="42"/>
  <c r="H1032" i="42"/>
  <c r="H1033" i="42"/>
  <c r="H1034" i="42"/>
  <c r="H1035" i="42"/>
  <c r="H1036" i="42"/>
  <c r="H1037" i="42"/>
  <c r="H2415" i="42"/>
  <c r="H2416" i="42"/>
  <c r="H2417" i="42"/>
  <c r="H2418" i="42"/>
  <c r="H2745" i="42"/>
  <c r="H2059" i="42"/>
  <c r="H3794" i="42"/>
  <c r="H3795" i="42"/>
  <c r="H3796" i="42"/>
  <c r="H3797" i="42"/>
  <c r="H3798" i="42"/>
  <c r="H3799" i="42"/>
  <c r="H3800" i="42"/>
  <c r="H3801" i="42"/>
  <c r="H3802" i="42"/>
  <c r="G4049" i="42"/>
  <c r="H4049" i="42" s="1"/>
  <c r="G4050" i="42"/>
  <c r="H4050" i="42" s="1"/>
  <c r="G4051" i="42"/>
  <c r="H4051" i="42" s="1"/>
  <c r="G4052" i="42"/>
  <c r="H4052" i="42" s="1"/>
  <c r="G4053" i="42"/>
  <c r="H4053" i="42" s="1"/>
  <c r="G4054" i="42"/>
  <c r="H4054" i="42" s="1"/>
  <c r="G4055" i="42"/>
  <c r="H4055" i="42" s="1"/>
  <c r="G4056" i="42"/>
  <c r="H4056" i="42" s="1"/>
  <c r="G4057" i="42"/>
  <c r="H4057" i="42" s="1"/>
  <c r="G4058" i="42"/>
  <c r="H4058" i="42" s="1"/>
  <c r="G4059" i="42"/>
  <c r="H4059" i="42" s="1"/>
  <c r="G4060" i="42"/>
  <c r="H4060" i="42" s="1"/>
  <c r="G4061" i="42"/>
  <c r="H4061" i="42" s="1"/>
  <c r="G4062" i="42"/>
  <c r="H4062" i="42" s="1"/>
  <c r="G4063" i="42"/>
  <c r="H4063" i="42" s="1"/>
  <c r="G4064" i="42"/>
  <c r="H4064" i="42" s="1"/>
  <c r="G4065" i="42"/>
  <c r="H4065" i="42" s="1"/>
  <c r="G4066" i="42"/>
  <c r="H4066" i="42" s="1"/>
  <c r="G4067" i="42"/>
  <c r="H4067" i="42" s="1"/>
  <c r="G4068" i="42"/>
  <c r="H4068" i="42" s="1"/>
  <c r="G4069" i="42"/>
  <c r="H4069" i="42" s="1"/>
  <c r="G4070" i="42"/>
  <c r="H4070" i="42" s="1"/>
  <c r="G4071" i="42"/>
  <c r="H4071" i="42" s="1"/>
  <c r="G4072" i="42"/>
  <c r="H4072" i="42" s="1"/>
  <c r="G4073" i="42"/>
  <c r="H4073" i="42" s="1"/>
  <c r="G4074" i="42"/>
  <c r="H4074" i="42" s="1"/>
  <c r="G4075" i="42"/>
  <c r="H4075" i="42" s="1"/>
  <c r="G4076" i="42"/>
  <c r="H4076" i="42" s="1"/>
  <c r="G4077" i="42"/>
  <c r="H4077" i="42" s="1"/>
  <c r="G4078" i="42"/>
  <c r="H4078" i="42" s="1"/>
  <c r="G4079" i="42"/>
  <c r="H4079" i="42" s="1"/>
  <c r="G4080" i="42"/>
  <c r="H4080" i="42" s="1"/>
  <c r="G4081" i="42"/>
  <c r="H4081" i="42" s="1"/>
  <c r="G4082" i="42"/>
  <c r="H4082" i="42" s="1"/>
  <c r="G4083" i="42"/>
  <c r="H4083" i="42" s="1"/>
  <c r="G4084" i="42"/>
  <c r="H4084" i="42" s="1"/>
  <c r="G4085" i="42"/>
  <c r="H4085" i="42" s="1"/>
  <c r="G4086" i="42"/>
  <c r="H4086" i="42" s="1"/>
  <c r="G4087" i="42"/>
  <c r="H4087" i="42" s="1"/>
  <c r="G4088" i="42"/>
  <c r="H4088" i="42" s="1"/>
  <c r="G4089" i="42"/>
  <c r="H4089" i="42" s="1"/>
  <c r="G4090" i="42"/>
  <c r="H4090" i="42" s="1"/>
  <c r="G4091" i="42"/>
  <c r="H4091" i="42" s="1"/>
  <c r="G4092" i="42"/>
  <c r="H4092" i="42" s="1"/>
  <c r="G4093" i="42"/>
  <c r="H4093" i="42" s="1"/>
  <c r="G4094" i="42"/>
  <c r="H4094" i="42" s="1"/>
  <c r="G4095" i="42"/>
  <c r="H4095" i="42" s="1"/>
  <c r="G4096" i="42"/>
  <c r="H4096" i="42" s="1"/>
  <c r="G4097" i="42"/>
  <c r="H4097" i="42" s="1"/>
  <c r="G4098" i="42"/>
  <c r="H4098" i="42" s="1"/>
  <c r="G4099" i="42"/>
  <c r="H4099" i="42" s="1"/>
  <c r="G4100" i="42"/>
  <c r="H4100" i="42" s="1"/>
  <c r="G4101" i="42"/>
  <c r="H4101" i="42" s="1"/>
  <c r="G4102" i="42"/>
  <c r="H4102" i="42" s="1"/>
  <c r="G4103" i="42"/>
  <c r="H4103" i="42" s="1"/>
  <c r="G4104" i="42"/>
  <c r="H4104" i="42" s="1"/>
  <c r="G4105" i="42"/>
  <c r="H4105" i="42" s="1"/>
  <c r="G4106" i="42"/>
  <c r="H4106" i="42" s="1"/>
  <c r="G4107" i="42"/>
  <c r="H4107" i="42" s="1"/>
  <c r="G4108" i="42"/>
  <c r="H4108" i="42" s="1"/>
  <c r="G4109" i="42"/>
  <c r="H4109" i="42" s="1"/>
  <c r="G4110" i="42"/>
  <c r="H4110" i="42" s="1"/>
  <c r="G4111" i="42"/>
  <c r="H4111" i="42" s="1"/>
  <c r="G4112" i="42"/>
  <c r="H4112" i="42" s="1"/>
  <c r="G4113" i="42"/>
  <c r="H4113" i="42" s="1"/>
  <c r="G4114" i="42"/>
  <c r="H4114" i="42" s="1"/>
  <c r="G4115" i="42"/>
  <c r="H4115" i="42" s="1"/>
  <c r="G4116" i="42"/>
  <c r="H4116" i="42" s="1"/>
  <c r="G4117" i="42"/>
  <c r="H4117" i="42" s="1"/>
  <c r="G4118" i="42"/>
  <c r="H4118" i="42" s="1"/>
  <c r="G4119" i="42"/>
  <c r="H4119" i="42" s="1"/>
  <c r="G4120" i="42"/>
  <c r="H4120" i="42" s="1"/>
  <c r="G4121" i="42"/>
  <c r="H4121" i="42" s="1"/>
  <c r="G4122" i="42"/>
  <c r="H4122" i="42" s="1"/>
  <c r="G4123" i="42"/>
  <c r="H4123" i="42" s="1"/>
  <c r="G4124" i="42"/>
  <c r="H4124" i="42" s="1"/>
  <c r="G4125" i="42"/>
  <c r="H4125" i="42" s="1"/>
  <c r="G4126" i="42"/>
  <c r="H4126" i="42" s="1"/>
  <c r="G4127" i="42"/>
  <c r="H4127" i="42" s="1"/>
  <c r="G4128" i="42"/>
  <c r="H4128" i="42" s="1"/>
  <c r="G4129" i="42"/>
  <c r="H4129" i="42" s="1"/>
  <c r="G4130" i="42"/>
  <c r="H4130" i="42" s="1"/>
  <c r="G4131" i="42"/>
  <c r="H4131" i="42" s="1"/>
  <c r="G4132" i="42"/>
  <c r="H4132" i="42" s="1"/>
  <c r="G4133" i="42"/>
  <c r="H4133" i="42" s="1"/>
  <c r="G4134" i="42"/>
  <c r="H4134" i="42" s="1"/>
  <c r="G4135" i="42"/>
  <c r="H4135" i="42" s="1"/>
  <c r="G4136" i="42"/>
  <c r="H4136" i="42" s="1"/>
  <c r="G4137" i="42"/>
  <c r="H4137" i="42" s="1"/>
  <c r="G4138" i="42"/>
  <c r="H4138" i="42" s="1"/>
  <c r="G4139" i="42"/>
  <c r="H4139" i="42" s="1"/>
  <c r="G4140" i="42"/>
  <c r="H4140" i="42" s="1"/>
  <c r="G4141" i="42"/>
  <c r="H4141" i="42" s="1"/>
  <c r="G4142" i="42"/>
  <c r="H4142" i="42" s="1"/>
  <c r="G4143" i="42"/>
  <c r="H4143" i="42" s="1"/>
  <c r="G4144" i="42"/>
  <c r="H4144" i="42" s="1"/>
  <c r="G4145" i="42"/>
  <c r="H4145" i="42" s="1"/>
  <c r="G4146" i="42"/>
  <c r="H4146" i="42" s="1"/>
  <c r="G4147" i="42"/>
  <c r="H4147" i="42" s="1"/>
  <c r="G4148" i="42"/>
  <c r="H4148" i="42" s="1"/>
  <c r="G4149" i="42"/>
  <c r="H4149" i="42" s="1"/>
  <c r="G4150" i="42"/>
  <c r="H4150" i="42" s="1"/>
  <c r="G4151" i="42"/>
  <c r="H4151" i="42" s="1"/>
  <c r="G4152" i="42"/>
  <c r="H4152" i="42" s="1"/>
  <c r="G4153" i="42"/>
  <c r="H4153" i="42" s="1"/>
  <c r="G4154" i="42"/>
  <c r="H4154" i="42" s="1"/>
  <c r="G4155" i="42"/>
  <c r="H4155" i="42" s="1"/>
  <c r="G4156" i="42"/>
  <c r="H4156" i="42" s="1"/>
  <c r="G4157" i="42"/>
  <c r="H4157" i="42" s="1"/>
  <c r="G4158" i="42"/>
  <c r="H4158" i="42" s="1"/>
  <c r="G4159" i="42"/>
  <c r="H4159" i="42" s="1"/>
  <c r="G4160" i="42"/>
  <c r="H4160" i="42" s="1"/>
  <c r="G4161" i="42"/>
  <c r="H4161" i="42" s="1"/>
  <c r="G4162" i="42"/>
  <c r="H4162" i="42" s="1"/>
  <c r="G4163" i="42"/>
  <c r="H4163" i="42" s="1"/>
  <c r="G4164" i="42"/>
  <c r="H4164" i="42" s="1"/>
  <c r="G4165" i="42"/>
  <c r="H4165" i="42" s="1"/>
  <c r="G4166" i="42"/>
  <c r="H4166" i="42" s="1"/>
  <c r="G4167" i="42"/>
  <c r="H4167" i="42" s="1"/>
  <c r="G4168" i="42"/>
  <c r="H4168" i="42" s="1"/>
  <c r="G4169" i="42"/>
  <c r="H4169" i="42" s="1"/>
  <c r="G4170" i="42"/>
  <c r="H4170" i="42" s="1"/>
  <c r="G4171" i="42"/>
  <c r="H4171" i="42" s="1"/>
  <c r="G4172" i="42"/>
  <c r="H4172" i="42" s="1"/>
  <c r="G4173" i="42"/>
  <c r="H4173" i="42" s="1"/>
  <c r="G4174" i="42"/>
  <c r="H4174" i="42" s="1"/>
  <c r="G4175" i="42"/>
  <c r="H4175" i="42" s="1"/>
  <c r="G4176" i="42"/>
  <c r="H4176" i="42" s="1"/>
  <c r="G4177" i="42"/>
  <c r="H4177" i="42" s="1"/>
  <c r="G4178" i="42"/>
  <c r="H4178" i="42" s="1"/>
  <c r="G4179" i="42"/>
  <c r="H4179" i="42" s="1"/>
  <c r="G4180" i="42"/>
  <c r="H4180" i="42" s="1"/>
  <c r="G4181" i="42"/>
  <c r="H4181" i="42" s="1"/>
  <c r="G4182" i="42"/>
  <c r="H4182" i="42" s="1"/>
  <c r="G4183" i="42"/>
  <c r="H4183" i="42" s="1"/>
  <c r="G4184" i="42"/>
  <c r="H4184" i="42" s="1"/>
  <c r="G4185" i="42"/>
  <c r="H4185" i="42" s="1"/>
  <c r="G4186" i="42"/>
  <c r="H4186" i="42" s="1"/>
  <c r="G4187" i="42"/>
  <c r="H4187" i="42" s="1"/>
  <c r="G4188" i="42"/>
  <c r="H4188" i="42" s="1"/>
  <c r="G4189" i="42"/>
  <c r="H4189" i="42" s="1"/>
  <c r="G4190" i="42"/>
  <c r="H4190" i="42" s="1"/>
  <c r="G4191" i="42"/>
  <c r="H4191" i="42" s="1"/>
  <c r="G4192" i="42"/>
  <c r="H4192" i="42" s="1"/>
  <c r="G4193" i="42"/>
  <c r="H4193" i="42" s="1"/>
  <c r="G4194" i="42"/>
  <c r="H4194" i="42" s="1"/>
  <c r="G4195" i="42"/>
  <c r="H4195" i="42" s="1"/>
  <c r="G4196" i="42"/>
  <c r="H4196" i="42" s="1"/>
  <c r="G4197" i="42"/>
  <c r="H4197" i="42" s="1"/>
  <c r="G4198" i="42"/>
  <c r="H4198" i="42" s="1"/>
  <c r="G4199" i="42"/>
  <c r="H4199" i="42" s="1"/>
  <c r="G4200" i="42"/>
  <c r="H4200" i="42" s="1"/>
  <c r="G4201" i="42"/>
  <c r="H4201" i="42" s="1"/>
  <c r="G4202" i="42"/>
  <c r="H4202" i="42" s="1"/>
  <c r="G4203" i="42"/>
  <c r="H4203" i="42" s="1"/>
  <c r="G4204" i="42"/>
  <c r="H4204" i="42" s="1"/>
  <c r="G4205" i="42"/>
  <c r="H4205" i="42" s="1"/>
  <c r="G4206" i="42"/>
  <c r="H4206" i="42" s="1"/>
  <c r="G4207" i="42"/>
  <c r="H4207" i="42" s="1"/>
  <c r="G4208" i="42"/>
  <c r="H4208" i="42" s="1"/>
  <c r="G4209" i="42"/>
  <c r="H4209" i="42" s="1"/>
  <c r="G4210" i="42"/>
  <c r="H4210" i="42" s="1"/>
  <c r="G4211" i="42"/>
  <c r="H4211" i="42" s="1"/>
  <c r="G4212" i="42"/>
  <c r="H4212" i="42" s="1"/>
  <c r="G4213" i="42"/>
  <c r="H4213" i="42" s="1"/>
  <c r="G4214" i="42"/>
  <c r="H4214" i="42" s="1"/>
  <c r="G4215" i="42"/>
  <c r="H4215" i="42" s="1"/>
  <c r="G4216" i="42"/>
  <c r="H4216" i="42" s="1"/>
  <c r="G4217" i="42"/>
  <c r="H4217" i="42" s="1"/>
  <c r="G4218" i="42"/>
  <c r="H4218" i="42" s="1"/>
  <c r="G4219" i="42"/>
  <c r="H4219" i="42" s="1"/>
  <c r="G4220" i="42"/>
  <c r="H4220" i="42" s="1"/>
  <c r="G4221" i="42"/>
  <c r="H4221" i="42" s="1"/>
  <c r="G4222" i="42"/>
  <c r="H4222" i="42" s="1"/>
  <c r="G4223" i="42"/>
  <c r="H4223" i="42" s="1"/>
  <c r="G4224" i="42"/>
  <c r="H4224" i="42" s="1"/>
  <c r="G4225" i="42"/>
  <c r="H4225" i="42" s="1"/>
  <c r="G4226" i="42"/>
  <c r="H4226" i="42" s="1"/>
  <c r="G4227" i="42"/>
  <c r="H4227" i="42" s="1"/>
  <c r="G4228" i="42"/>
  <c r="H4228" i="42" s="1"/>
  <c r="G4229" i="42"/>
  <c r="H4229" i="42" s="1"/>
  <c r="G4230" i="42"/>
  <c r="H4230" i="42" s="1"/>
  <c r="G4231" i="42"/>
  <c r="H4231" i="42" s="1"/>
  <c r="G4232" i="42"/>
  <c r="H4232" i="42" s="1"/>
  <c r="G4233" i="42"/>
  <c r="H4233" i="42" s="1"/>
  <c r="G4234" i="42"/>
  <c r="H4234" i="42" s="1"/>
  <c r="G4235" i="42"/>
  <c r="H4235" i="42" s="1"/>
  <c r="G4236" i="42"/>
  <c r="H4236" i="42" s="1"/>
  <c r="G4237" i="42"/>
  <c r="H4237" i="42" s="1"/>
  <c r="G4238" i="42"/>
  <c r="H4238" i="42" s="1"/>
  <c r="G4239" i="42"/>
  <c r="H4239" i="42" s="1"/>
  <c r="G4240" i="42"/>
  <c r="H4240" i="42" s="1"/>
  <c r="G4241" i="42"/>
  <c r="H4241" i="42" s="1"/>
  <c r="G4242" i="42"/>
  <c r="H4242" i="42" s="1"/>
  <c r="G4243" i="42"/>
  <c r="H4243" i="42" s="1"/>
  <c r="G4244" i="42"/>
  <c r="H4244" i="42" s="1"/>
  <c r="G4245" i="42"/>
  <c r="H4245" i="42" s="1"/>
  <c r="G4246" i="42"/>
  <c r="H4246" i="42" s="1"/>
  <c r="G4247" i="42"/>
  <c r="H4247" i="42" s="1"/>
  <c r="G4248" i="42"/>
  <c r="H4248" i="42" s="1"/>
  <c r="G4249" i="42"/>
  <c r="H4249" i="42" s="1"/>
  <c r="G4250" i="42"/>
  <c r="H4250" i="42" s="1"/>
  <c r="G4251" i="42"/>
  <c r="H4251" i="42" s="1"/>
  <c r="G4252" i="42"/>
  <c r="H4252" i="42" s="1"/>
  <c r="G4253" i="42"/>
  <c r="H4253" i="42" s="1"/>
  <c r="G4254" i="42"/>
  <c r="H4254" i="42" s="1"/>
  <c r="G4255" i="42"/>
  <c r="H4255" i="42" s="1"/>
  <c r="G4256" i="42"/>
  <c r="H4256" i="42" s="1"/>
  <c r="G4257" i="42"/>
  <c r="H4257" i="42" s="1"/>
  <c r="G4258" i="42"/>
  <c r="H4258" i="42" s="1"/>
  <c r="G4259" i="42"/>
  <c r="H4259" i="42" s="1"/>
  <c r="G4260" i="42"/>
  <c r="H4260" i="42" s="1"/>
  <c r="G4261" i="42"/>
  <c r="H4261" i="42" s="1"/>
  <c r="G4262" i="42"/>
  <c r="H4262" i="42" s="1"/>
  <c r="G4263" i="42"/>
  <c r="H4263" i="42" s="1"/>
  <c r="G4264" i="42"/>
  <c r="H4264" i="42" s="1"/>
  <c r="G4265" i="42"/>
  <c r="H4265" i="42" s="1"/>
  <c r="G4266" i="42"/>
  <c r="H4266" i="42" s="1"/>
  <c r="G4267" i="42"/>
  <c r="H4267" i="42" s="1"/>
  <c r="G4268" i="42"/>
  <c r="H4268" i="42" s="1"/>
  <c r="G4269" i="42"/>
  <c r="H4269" i="42" s="1"/>
  <c r="G4270" i="42"/>
  <c r="H4270" i="42" s="1"/>
  <c r="G4271" i="42"/>
  <c r="H4271" i="42" s="1"/>
  <c r="G4272" i="42"/>
  <c r="H4272" i="42" s="1"/>
  <c r="G4273" i="42"/>
  <c r="H4273" i="42" s="1"/>
  <c r="G4274" i="42"/>
  <c r="H4274" i="42" s="1"/>
  <c r="G4275" i="42"/>
  <c r="H4275" i="42" s="1"/>
  <c r="G4276" i="42"/>
  <c r="H4276" i="42" s="1"/>
  <c r="G4277" i="42"/>
  <c r="H4277" i="42" s="1"/>
  <c r="G4278" i="42"/>
  <c r="H4278" i="42" s="1"/>
  <c r="G4279" i="42"/>
  <c r="H4279" i="42" s="1"/>
  <c r="G4280" i="42"/>
  <c r="H4280" i="42" s="1"/>
  <c r="G4281" i="42"/>
  <c r="H4281" i="42" s="1"/>
  <c r="G4282" i="42"/>
  <c r="H4282" i="42" s="1"/>
  <c r="G4283" i="42"/>
  <c r="H4283" i="42" s="1"/>
  <c r="G4284" i="42"/>
  <c r="H4284" i="42" s="1"/>
  <c r="G4285" i="42"/>
  <c r="H4285" i="42" s="1"/>
  <c r="G4286" i="42"/>
  <c r="H4286" i="42" s="1"/>
  <c r="G4287" i="42"/>
  <c r="H4287" i="42" s="1"/>
  <c r="G4288" i="42"/>
  <c r="H4288" i="42" s="1"/>
  <c r="G4289" i="42"/>
  <c r="H4289" i="42" s="1"/>
  <c r="G4290" i="42"/>
  <c r="H4290" i="42" s="1"/>
  <c r="G4291" i="42"/>
  <c r="H4291" i="42" s="1"/>
  <c r="G4292" i="42"/>
  <c r="H4292" i="42" s="1"/>
  <c r="G4293" i="42"/>
  <c r="H4293" i="42" s="1"/>
  <c r="G4294" i="42"/>
  <c r="H4294" i="42" s="1"/>
  <c r="G4295" i="42"/>
  <c r="H4295" i="42" s="1"/>
  <c r="G4296" i="42"/>
  <c r="H4296" i="42" s="1"/>
  <c r="G4297" i="42"/>
  <c r="H4297" i="42" s="1"/>
  <c r="G4298" i="42"/>
  <c r="H4298" i="42" s="1"/>
  <c r="G4299" i="42"/>
  <c r="H4299" i="42" s="1"/>
  <c r="G4300" i="42"/>
  <c r="H4300" i="42" s="1"/>
  <c r="G4301" i="42"/>
  <c r="H4301" i="42" s="1"/>
  <c r="G4302" i="42"/>
  <c r="H4302" i="42" s="1"/>
  <c r="G4303" i="42"/>
  <c r="H4303" i="42" s="1"/>
  <c r="G4304" i="42"/>
  <c r="H4304" i="42" s="1"/>
  <c r="G4305" i="42"/>
  <c r="H4305" i="42" s="1"/>
  <c r="G4306" i="42"/>
  <c r="H4306" i="42" s="1"/>
  <c r="G4307" i="42"/>
  <c r="H4307" i="42" s="1"/>
  <c r="G4308" i="42"/>
  <c r="H4308" i="42" s="1"/>
  <c r="G4309" i="42"/>
  <c r="H4309" i="42" s="1"/>
  <c r="G4310" i="42"/>
  <c r="H4310" i="42" s="1"/>
  <c r="G4311" i="42"/>
  <c r="H4311" i="42" s="1"/>
  <c r="G4312" i="42"/>
  <c r="H4312" i="42" s="1"/>
  <c r="G4313" i="42"/>
  <c r="H4313" i="42" s="1"/>
  <c r="G4314" i="42"/>
  <c r="H4314" i="42" s="1"/>
  <c r="G4315" i="42"/>
  <c r="H4315" i="42" s="1"/>
  <c r="G4316" i="42"/>
  <c r="H4316" i="42" s="1"/>
  <c r="G4317" i="42"/>
  <c r="H4317" i="42" s="1"/>
  <c r="G4318" i="42"/>
  <c r="H4318" i="42" s="1"/>
  <c r="G4319" i="42"/>
  <c r="H4319" i="42" s="1"/>
  <c r="G4320" i="42"/>
  <c r="H4320" i="42" s="1"/>
  <c r="G4321" i="42"/>
  <c r="H4321" i="42" s="1"/>
  <c r="G4322" i="42"/>
  <c r="H4322" i="42" s="1"/>
  <c r="G4323" i="42"/>
  <c r="H4323" i="42" s="1"/>
  <c r="G4324" i="42"/>
  <c r="H4324" i="42" s="1"/>
  <c r="G4325" i="42"/>
  <c r="H4325" i="42" s="1"/>
  <c r="G4326" i="42"/>
  <c r="H4326" i="42" s="1"/>
  <c r="G4327" i="42"/>
  <c r="H4327" i="42" s="1"/>
  <c r="G4328" i="42"/>
  <c r="H4328" i="42" s="1"/>
  <c r="G4329" i="42"/>
  <c r="H4329" i="42" s="1"/>
  <c r="G4330" i="42"/>
  <c r="H4330" i="42" s="1"/>
  <c r="G4331" i="42"/>
  <c r="H4331" i="42" s="1"/>
  <c r="G4332" i="42"/>
  <c r="H4332" i="42" s="1"/>
  <c r="G4333" i="42"/>
  <c r="H4333" i="42" s="1"/>
  <c r="G4334" i="42"/>
  <c r="H4334" i="42" s="1"/>
  <c r="G4335" i="42"/>
  <c r="H4335" i="42" s="1"/>
  <c r="G4336" i="42"/>
  <c r="H4336" i="42" s="1"/>
  <c r="G4337" i="42"/>
  <c r="H4337" i="42" s="1"/>
  <c r="G4338" i="42"/>
  <c r="H4338" i="42" s="1"/>
  <c r="G4339" i="42"/>
  <c r="H4339" i="42" s="1"/>
  <c r="G4340" i="42"/>
  <c r="H4340" i="42" s="1"/>
  <c r="G4341" i="42"/>
  <c r="H4341" i="42" s="1"/>
  <c r="G4342" i="42"/>
  <c r="H4342" i="42" s="1"/>
  <c r="G4343" i="42"/>
  <c r="H4343" i="42" s="1"/>
  <c r="G4344" i="42"/>
  <c r="H4344" i="42" s="1"/>
  <c r="G4345" i="42"/>
  <c r="H4345" i="42" s="1"/>
  <c r="G4346" i="42"/>
  <c r="H4346" i="42" s="1"/>
  <c r="G4347" i="42"/>
  <c r="H4347" i="42" s="1"/>
  <c r="G4348" i="42"/>
  <c r="H4348" i="42" s="1"/>
  <c r="G4349" i="42"/>
  <c r="H4349" i="42" s="1"/>
  <c r="G4350" i="42"/>
  <c r="H4350" i="42" s="1"/>
  <c r="G4351" i="42"/>
  <c r="H4351" i="42" s="1"/>
  <c r="G4352" i="42"/>
  <c r="H4352" i="42" s="1"/>
  <c r="G4353" i="42"/>
  <c r="H4353" i="42" s="1"/>
  <c r="G4354" i="42"/>
  <c r="H4354" i="42" s="1"/>
  <c r="G4355" i="42"/>
  <c r="H4355" i="42" s="1"/>
  <c r="G4356" i="42"/>
  <c r="H4356" i="42" s="1"/>
  <c r="G4357" i="42"/>
  <c r="H4357" i="42" s="1"/>
  <c r="G4358" i="42"/>
  <c r="H4358" i="42" s="1"/>
  <c r="G4359" i="42"/>
  <c r="H4359" i="42" s="1"/>
  <c r="G4360" i="42"/>
  <c r="H4360" i="42" s="1"/>
  <c r="G4361" i="42"/>
  <c r="H4361" i="42" s="1"/>
  <c r="G4362" i="42"/>
  <c r="H4362" i="42" s="1"/>
  <c r="G4363" i="42"/>
  <c r="H4363" i="42" s="1"/>
  <c r="G4364" i="42"/>
  <c r="H4364" i="42" s="1"/>
  <c r="G4365" i="42"/>
  <c r="H4365" i="42" s="1"/>
  <c r="G4366" i="42"/>
  <c r="H4366" i="42" s="1"/>
  <c r="G4367" i="42"/>
  <c r="H4367" i="42" s="1"/>
  <c r="G4368" i="42"/>
  <c r="H4368" i="42" s="1"/>
  <c r="G4369" i="42"/>
  <c r="H4369" i="42" s="1"/>
  <c r="G4370" i="42"/>
  <c r="H4370" i="42" s="1"/>
  <c r="G4371" i="42"/>
  <c r="H4371" i="42" s="1"/>
  <c r="G4372" i="42"/>
  <c r="H4372" i="42" s="1"/>
  <c r="G4373" i="42"/>
  <c r="H4373" i="42" s="1"/>
  <c r="G4374" i="42"/>
  <c r="H4374" i="42" s="1"/>
  <c r="G4375" i="42"/>
  <c r="H4375" i="42" s="1"/>
  <c r="G4376" i="42"/>
  <c r="H4376" i="42" s="1"/>
  <c r="G4377" i="42"/>
  <c r="H4377" i="42" s="1"/>
  <c r="G4378" i="42"/>
  <c r="H4378" i="42" s="1"/>
  <c r="G4379" i="42"/>
  <c r="H4379" i="42" s="1"/>
  <c r="G4380" i="42"/>
  <c r="H4380" i="42" s="1"/>
  <c r="G4381" i="42"/>
  <c r="H4381" i="42" s="1"/>
  <c r="G4382" i="42"/>
  <c r="H4382" i="42" s="1"/>
  <c r="G4383" i="42"/>
  <c r="H4383" i="42" s="1"/>
  <c r="G4384" i="42"/>
  <c r="H4384" i="42" s="1"/>
  <c r="G4385" i="42"/>
  <c r="H4385" i="42" s="1"/>
  <c r="G4386" i="42"/>
  <c r="H4386" i="42" s="1"/>
  <c r="G4387" i="42"/>
  <c r="H4387" i="42" s="1"/>
  <c r="G4388" i="42"/>
  <c r="H4388" i="42" s="1"/>
  <c r="G4389" i="42"/>
  <c r="H4389" i="42" s="1"/>
  <c r="G4390" i="42"/>
  <c r="H4390" i="42" s="1"/>
  <c r="G4391" i="42"/>
  <c r="H4391" i="42" s="1"/>
  <c r="G4392" i="42"/>
  <c r="H4392" i="42" s="1"/>
  <c r="G4393" i="42"/>
  <c r="H4393" i="42" s="1"/>
  <c r="G4394" i="42"/>
  <c r="H4394" i="42" s="1"/>
  <c r="G4395" i="42"/>
  <c r="H4395" i="42" s="1"/>
  <c r="G4396" i="42"/>
  <c r="H4396" i="42" s="1"/>
  <c r="G4397" i="42"/>
  <c r="H4397" i="42" s="1"/>
  <c r="G4398" i="42"/>
  <c r="H4398" i="42" s="1"/>
  <c r="G4399" i="42"/>
  <c r="H4399" i="42" s="1"/>
  <c r="G4400" i="42"/>
  <c r="H4400" i="42" s="1"/>
  <c r="G4401" i="42"/>
  <c r="H4401" i="42" s="1"/>
  <c r="G4402" i="42"/>
  <c r="H4402" i="42" s="1"/>
  <c r="G4403" i="42"/>
  <c r="H4403" i="42" s="1"/>
  <c r="G4404" i="42"/>
  <c r="H4404" i="42" s="1"/>
  <c r="G4405" i="42"/>
  <c r="H4405" i="42" s="1"/>
  <c r="G4406" i="42"/>
  <c r="H4406" i="42" s="1"/>
  <c r="G4407" i="42"/>
  <c r="H4407" i="42" s="1"/>
  <c r="G4408" i="42"/>
  <c r="H4408" i="42" s="1"/>
  <c r="G4409" i="42"/>
  <c r="H4409" i="42" s="1"/>
  <c r="G4410" i="42"/>
  <c r="H4410" i="42" s="1"/>
  <c r="G4411" i="42"/>
  <c r="H4411" i="42" s="1"/>
  <c r="G4412" i="42"/>
  <c r="H4412" i="42" s="1"/>
  <c r="G4413" i="42"/>
  <c r="H4413" i="42" s="1"/>
  <c r="G4414" i="42"/>
  <c r="H4414" i="42" s="1"/>
  <c r="G4415" i="42"/>
  <c r="H4415" i="42" s="1"/>
  <c r="G4416" i="42"/>
  <c r="H4416" i="42" s="1"/>
  <c r="G4417" i="42"/>
  <c r="H4417" i="42" s="1"/>
  <c r="G4418" i="42"/>
  <c r="H4418" i="42" s="1"/>
  <c r="G4419" i="42"/>
  <c r="H4419" i="42" s="1"/>
  <c r="G4420" i="42"/>
  <c r="H4420" i="42" s="1"/>
  <c r="G4421" i="42"/>
  <c r="H4421" i="42" s="1"/>
  <c r="G4422" i="42"/>
  <c r="H4422" i="42" s="1"/>
  <c r="G4423" i="42"/>
  <c r="H4423" i="42" s="1"/>
  <c r="G4424" i="42"/>
  <c r="H4424" i="42" s="1"/>
  <c r="G4425" i="42"/>
  <c r="H4425" i="42" s="1"/>
  <c r="G4426" i="42"/>
  <c r="H4426" i="42" s="1"/>
  <c r="G4427" i="42"/>
  <c r="H4427" i="42" s="1"/>
  <c r="G4428" i="42"/>
  <c r="H4428" i="42" s="1"/>
  <c r="G4429" i="42"/>
  <c r="H4429" i="42" s="1"/>
  <c r="G4430" i="42"/>
  <c r="H4430" i="42" s="1"/>
  <c r="G4431" i="42"/>
  <c r="H4431" i="42" s="1"/>
  <c r="G4432" i="42"/>
  <c r="H4432" i="42" s="1"/>
  <c r="G4433" i="42"/>
  <c r="H4433" i="42" s="1"/>
  <c r="G4434" i="42"/>
  <c r="H4434" i="42" s="1"/>
  <c r="G4435" i="42"/>
  <c r="H4435" i="42" s="1"/>
  <c r="G4436" i="42"/>
  <c r="H4436" i="42" s="1"/>
  <c r="G4437" i="42"/>
  <c r="H4437" i="42" s="1"/>
  <c r="G4438" i="42"/>
  <c r="H4438" i="42" s="1"/>
  <c r="G4439" i="42"/>
  <c r="H4439" i="42" s="1"/>
  <c r="G4440" i="42"/>
  <c r="H4440" i="42" s="1"/>
  <c r="G4441" i="42"/>
  <c r="H4441" i="42" s="1"/>
  <c r="G4442" i="42"/>
  <c r="H4442" i="42" s="1"/>
  <c r="G4443" i="42"/>
  <c r="H4443" i="42" s="1"/>
  <c r="G4444" i="42"/>
  <c r="H4444" i="42" s="1"/>
  <c r="G4445" i="42"/>
  <c r="H4445" i="42" s="1"/>
  <c r="G4446" i="42"/>
  <c r="H4446" i="42" s="1"/>
  <c r="G4447" i="42"/>
  <c r="H4447" i="42" s="1"/>
  <c r="G4448" i="42"/>
  <c r="H4448" i="42" s="1"/>
  <c r="G4449" i="42"/>
  <c r="H4449" i="42" s="1"/>
  <c r="G4450" i="42"/>
  <c r="H4450" i="42" s="1"/>
  <c r="G4451" i="42"/>
  <c r="H4451" i="42" s="1"/>
  <c r="G4452" i="42"/>
  <c r="H4452" i="42" s="1"/>
  <c r="G4453" i="42"/>
  <c r="H4453" i="42" s="1"/>
  <c r="G4454" i="42"/>
  <c r="H4454" i="42" s="1"/>
  <c r="G4455" i="42"/>
  <c r="H4455" i="42" s="1"/>
  <c r="G4456" i="42"/>
  <c r="H4456" i="42" s="1"/>
  <c r="G4457" i="42"/>
  <c r="H4457" i="42" s="1"/>
  <c r="G4458" i="42"/>
  <c r="H4458" i="42" s="1"/>
  <c r="G4459" i="42"/>
  <c r="H4459" i="42" s="1"/>
  <c r="G4460" i="42"/>
  <c r="H4460" i="42" s="1"/>
  <c r="G4461" i="42"/>
  <c r="H4461" i="42" s="1"/>
  <c r="G4462" i="42"/>
  <c r="H4462" i="42" s="1"/>
  <c r="G4463" i="42"/>
  <c r="H4463" i="42" s="1"/>
  <c r="G4464" i="42"/>
  <c r="H4464" i="42" s="1"/>
  <c r="G4465" i="42"/>
  <c r="H4465" i="42" s="1"/>
  <c r="G4466" i="42"/>
  <c r="H4466" i="42" s="1"/>
  <c r="G4467" i="42"/>
  <c r="H4467" i="42" s="1"/>
  <c r="G4468" i="42"/>
  <c r="H4468" i="42" s="1"/>
  <c r="G4469" i="42"/>
  <c r="H4469" i="42" s="1"/>
  <c r="G4470" i="42"/>
  <c r="H4470" i="42" s="1"/>
  <c r="G4471" i="42"/>
  <c r="H4471" i="42" s="1"/>
  <c r="G4472" i="42"/>
  <c r="H4472" i="42" s="1"/>
  <c r="G4473" i="42"/>
  <c r="H4473" i="42" s="1"/>
  <c r="G4474" i="42"/>
  <c r="H4474" i="42" s="1"/>
  <c r="G4475" i="42"/>
  <c r="H4475" i="42" s="1"/>
  <c r="G4476" i="42"/>
  <c r="H4476" i="42" s="1"/>
  <c r="G4477" i="42"/>
  <c r="H4477" i="42" s="1"/>
  <c r="G4478" i="42"/>
  <c r="H4478" i="42" s="1"/>
  <c r="G4479" i="42"/>
  <c r="H4479" i="42" s="1"/>
  <c r="G4480" i="42"/>
  <c r="H4480" i="42" s="1"/>
  <c r="G4481" i="42"/>
  <c r="H4481" i="42" s="1"/>
  <c r="G4482" i="42"/>
  <c r="H4482" i="42" s="1"/>
  <c r="G4483" i="42"/>
  <c r="H4483" i="42" s="1"/>
  <c r="G4484" i="42"/>
  <c r="H4484" i="42" s="1"/>
  <c r="G4485" i="42"/>
  <c r="H4485" i="42" s="1"/>
  <c r="G4486" i="42"/>
  <c r="H4486" i="42" s="1"/>
  <c r="G4487" i="42"/>
  <c r="H4487" i="42" s="1"/>
  <c r="G4488" i="42"/>
  <c r="H4488" i="42" s="1"/>
  <c r="G4489" i="42"/>
  <c r="H4489" i="42" s="1"/>
  <c r="G4490" i="42"/>
  <c r="H4490" i="42" s="1"/>
  <c r="G4491" i="42"/>
  <c r="H4491" i="42" s="1"/>
  <c r="G4492" i="42"/>
  <c r="H4492" i="42" s="1"/>
  <c r="G4493" i="42"/>
  <c r="H4493" i="42" s="1"/>
  <c r="G4494" i="42"/>
  <c r="H4494" i="42" s="1"/>
  <c r="G4495" i="42"/>
  <c r="H4495" i="42" s="1"/>
  <c r="G4496" i="42"/>
  <c r="H4496" i="42" s="1"/>
  <c r="G4497" i="42"/>
  <c r="H4497" i="42" s="1"/>
  <c r="G4498" i="42"/>
  <c r="H4498" i="42" s="1"/>
  <c r="G4499" i="42"/>
  <c r="H4499" i="42" s="1"/>
  <c r="G4500" i="42"/>
  <c r="H4500" i="42" s="1"/>
  <c r="G4501" i="42"/>
  <c r="H4501" i="42" s="1"/>
  <c r="G4502" i="42"/>
  <c r="H4502" i="42" s="1"/>
  <c r="G4503" i="42"/>
  <c r="H4503" i="42" s="1"/>
  <c r="G4504" i="42"/>
  <c r="H4504" i="42" s="1"/>
  <c r="G4505" i="42"/>
  <c r="H4505" i="42" s="1"/>
  <c r="G4506" i="42"/>
  <c r="H4506" i="42" s="1"/>
  <c r="G4507" i="42"/>
  <c r="H4507" i="42" s="1"/>
  <c r="G4508" i="42"/>
  <c r="H4508" i="42" s="1"/>
  <c r="G4509" i="42"/>
  <c r="H4509" i="42" s="1"/>
  <c r="G4510" i="42"/>
  <c r="H4510" i="42" s="1"/>
  <c r="G4511" i="42"/>
  <c r="H4511" i="42" s="1"/>
  <c r="G4512" i="42"/>
  <c r="H4512" i="42" s="1"/>
  <c r="G4513" i="42"/>
  <c r="H4513" i="42" s="1"/>
  <c r="G4514" i="42"/>
  <c r="H4514" i="42" s="1"/>
  <c r="G4515" i="42"/>
  <c r="H4515" i="42" s="1"/>
  <c r="G4516" i="42"/>
  <c r="H4516" i="42" s="1"/>
  <c r="G4517" i="42"/>
  <c r="H4517" i="42" s="1"/>
  <c r="G4518" i="42"/>
  <c r="H4518" i="42" s="1"/>
  <c r="G4519" i="42"/>
  <c r="H4519" i="42" s="1"/>
  <c r="G4520" i="42"/>
  <c r="H4520" i="42" s="1"/>
  <c r="G4521" i="42"/>
  <c r="H4521" i="42" s="1"/>
  <c r="G4522" i="42"/>
  <c r="H4522" i="42" s="1"/>
  <c r="G4523" i="42"/>
  <c r="H4523" i="42" s="1"/>
  <c r="G4524" i="42"/>
  <c r="H4524" i="42" s="1"/>
  <c r="G4525" i="42"/>
  <c r="H4525" i="42" s="1"/>
  <c r="G4526" i="42"/>
  <c r="H4526" i="42" s="1"/>
  <c r="G4527" i="42"/>
  <c r="H4527" i="42" s="1"/>
  <c r="G4528" i="42"/>
  <c r="H4528" i="42" s="1"/>
  <c r="G4529" i="42"/>
  <c r="H4529" i="42" s="1"/>
  <c r="G4530" i="42"/>
  <c r="H4530" i="42" s="1"/>
  <c r="G4531" i="42"/>
  <c r="H4531" i="42" s="1"/>
  <c r="G4532" i="42"/>
  <c r="H4532" i="42" s="1"/>
  <c r="G4533" i="42"/>
  <c r="H4533" i="42" s="1"/>
  <c r="G4534" i="42"/>
  <c r="H4534" i="42" s="1"/>
  <c r="G4535" i="42"/>
  <c r="H4535" i="42" s="1"/>
  <c r="G4536" i="42"/>
  <c r="H4536" i="42" s="1"/>
  <c r="G4537" i="42"/>
  <c r="H4537" i="42" s="1"/>
  <c r="G4538" i="42"/>
  <c r="H4538" i="42" s="1"/>
  <c r="G4539" i="42"/>
  <c r="H4539" i="42" s="1"/>
  <c r="G4540" i="42"/>
  <c r="H4540" i="42" s="1"/>
  <c r="G4541" i="42"/>
  <c r="H4541" i="42" s="1"/>
  <c r="G4542" i="42"/>
  <c r="H4542" i="42" s="1"/>
  <c r="G4543" i="42"/>
  <c r="H4543" i="42" s="1"/>
  <c r="G4544" i="42"/>
  <c r="H4544" i="42" s="1"/>
  <c r="G4545" i="42"/>
  <c r="H4545" i="42" s="1"/>
  <c r="G4546" i="42"/>
  <c r="H4546" i="42" s="1"/>
  <c r="G4547" i="42"/>
  <c r="H4547" i="42" s="1"/>
  <c r="G4548" i="42"/>
  <c r="H4548" i="42" s="1"/>
  <c r="G4549" i="42"/>
  <c r="H4549" i="42" s="1"/>
  <c r="G4550" i="42"/>
  <c r="H4550" i="42" s="1"/>
  <c r="G4551" i="42"/>
  <c r="H4551" i="42" s="1"/>
  <c r="G4552" i="42"/>
  <c r="H4552" i="42" s="1"/>
  <c r="G4553" i="42"/>
  <c r="H4553" i="42" s="1"/>
  <c r="G4554" i="42"/>
  <c r="H4554" i="42" s="1"/>
  <c r="G4555" i="42"/>
  <c r="H4555" i="42" s="1"/>
  <c r="G4556" i="42"/>
  <c r="H4556" i="42" s="1"/>
  <c r="G4557" i="42"/>
  <c r="H4557" i="42" s="1"/>
  <c r="G4558" i="42"/>
  <c r="H4558" i="42" s="1"/>
  <c r="G4559" i="42"/>
  <c r="H4559" i="42" s="1"/>
  <c r="G4560" i="42"/>
  <c r="H4560" i="42" s="1"/>
  <c r="G4561" i="42"/>
  <c r="H4561" i="42" s="1"/>
  <c r="G4562" i="42"/>
  <c r="H4562" i="42" s="1"/>
  <c r="G4563" i="42"/>
  <c r="H4563" i="42" s="1"/>
  <c r="G4564" i="42"/>
  <c r="H4564" i="42" s="1"/>
  <c r="G4565" i="42"/>
  <c r="H4565" i="42" s="1"/>
  <c r="G4566" i="42"/>
  <c r="H4566" i="42" s="1"/>
  <c r="G4567" i="42"/>
  <c r="H4567" i="42" s="1"/>
  <c r="G4568" i="42"/>
  <c r="H4568" i="42" s="1"/>
  <c r="G4569" i="42"/>
  <c r="H4569" i="42" s="1"/>
  <c r="G4570" i="42"/>
  <c r="H4570" i="42" s="1"/>
  <c r="G4571" i="42"/>
  <c r="H4571" i="42" s="1"/>
  <c r="G4572" i="42"/>
  <c r="H4572" i="42" s="1"/>
  <c r="G4573" i="42"/>
  <c r="H4573" i="42" s="1"/>
  <c r="G4574" i="42"/>
  <c r="H4574" i="42" s="1"/>
  <c r="G4575" i="42"/>
  <c r="H4575" i="42" s="1"/>
  <c r="G4576" i="42"/>
  <c r="H4576" i="42" s="1"/>
  <c r="G4577" i="42"/>
  <c r="H4577" i="42" s="1"/>
  <c r="G4578" i="42"/>
  <c r="H4578" i="42" s="1"/>
  <c r="G4579" i="42"/>
  <c r="H4579" i="42" s="1"/>
  <c r="G4580" i="42"/>
  <c r="H4580" i="42" s="1"/>
  <c r="G4581" i="42"/>
  <c r="H4581" i="42" s="1"/>
  <c r="G4582" i="42"/>
  <c r="H4582" i="42" s="1"/>
  <c r="G4583" i="42"/>
  <c r="H4583" i="42" s="1"/>
  <c r="G4584" i="42"/>
  <c r="H4584" i="42" s="1"/>
  <c r="G4585" i="42"/>
  <c r="H4585" i="42" s="1"/>
  <c r="G4586" i="42"/>
  <c r="H4586" i="42" s="1"/>
  <c r="G4587" i="42"/>
  <c r="H4587" i="42" s="1"/>
  <c r="G4588" i="42"/>
  <c r="H4588" i="42" s="1"/>
  <c r="G4589" i="42"/>
  <c r="H4589" i="42" s="1"/>
  <c r="G4590" i="42"/>
  <c r="H4590" i="42" s="1"/>
  <c r="G4591" i="42"/>
  <c r="H4591" i="42" s="1"/>
  <c r="G4592" i="42"/>
  <c r="H4592" i="42" s="1"/>
  <c r="G4593" i="42"/>
  <c r="H4593" i="42" s="1"/>
  <c r="G4594" i="42"/>
  <c r="H4594" i="42" s="1"/>
  <c r="G4595" i="42"/>
  <c r="H4595" i="42" s="1"/>
  <c r="G4596" i="42"/>
  <c r="H4596" i="42" s="1"/>
  <c r="G4597" i="42"/>
  <c r="H4597" i="42" s="1"/>
  <c r="G4598" i="42"/>
  <c r="H4598" i="42" s="1"/>
  <c r="G4599" i="42"/>
  <c r="H4599" i="42" s="1"/>
  <c r="G4600" i="42"/>
  <c r="H4600" i="42" s="1"/>
  <c r="G4601" i="42"/>
  <c r="H4601" i="42" s="1"/>
  <c r="G4602" i="42"/>
  <c r="H4602" i="42" s="1"/>
  <c r="G4603" i="42"/>
  <c r="H4603" i="42" s="1"/>
  <c r="G4604" i="42"/>
  <c r="H4604" i="42" s="1"/>
  <c r="G4605" i="42"/>
  <c r="H4605" i="42" s="1"/>
  <c r="G4606" i="42"/>
  <c r="H4606" i="42" s="1"/>
  <c r="G4607" i="42"/>
  <c r="H4607" i="42" s="1"/>
  <c r="G4608" i="42"/>
  <c r="H4608" i="42" s="1"/>
  <c r="G4609" i="42"/>
  <c r="H4609" i="42" s="1"/>
  <c r="G4610" i="42"/>
  <c r="H4610" i="42" s="1"/>
  <c r="G4611" i="42"/>
  <c r="H4611" i="42" s="1"/>
  <c r="G4612" i="42"/>
  <c r="H4612" i="42" s="1"/>
  <c r="G4613" i="42"/>
  <c r="H4613" i="42" s="1"/>
  <c r="G4614" i="42"/>
  <c r="H4614" i="42" s="1"/>
  <c r="G4615" i="42"/>
  <c r="H4615" i="42" s="1"/>
  <c r="G4616" i="42"/>
  <c r="H4616" i="42" s="1"/>
  <c r="G4617" i="42"/>
  <c r="H4617" i="42" s="1"/>
  <c r="G4618" i="42"/>
  <c r="H4618" i="42" s="1"/>
  <c r="G4619" i="42"/>
  <c r="H4619" i="42" s="1"/>
  <c r="G4620" i="42"/>
  <c r="H4620" i="42" s="1"/>
  <c r="G4621" i="42"/>
  <c r="H4621" i="42" s="1"/>
  <c r="G4622" i="42"/>
  <c r="H4622" i="42" s="1"/>
  <c r="G4623" i="42"/>
  <c r="H4623" i="42" s="1"/>
  <c r="G4624" i="42"/>
  <c r="H4624" i="42" s="1"/>
  <c r="G4625" i="42"/>
  <c r="H4625" i="42" s="1"/>
  <c r="G4626" i="42"/>
  <c r="H4626" i="42" s="1"/>
  <c r="G4627" i="42"/>
  <c r="H4627" i="42" s="1"/>
  <c r="G4628" i="42"/>
  <c r="H4628" i="42" s="1"/>
  <c r="G4629" i="42"/>
  <c r="H4629" i="42" s="1"/>
  <c r="G4630" i="42"/>
  <c r="H4630" i="42" s="1"/>
  <c r="G4631" i="42"/>
  <c r="H4631" i="42" s="1"/>
  <c r="G4632" i="42"/>
  <c r="H4632" i="42" s="1"/>
  <c r="G4633" i="42"/>
  <c r="H4633" i="42" s="1"/>
  <c r="G4634" i="42"/>
  <c r="H4634" i="42" s="1"/>
  <c r="G4635" i="42"/>
  <c r="H4635" i="42" s="1"/>
  <c r="G4636" i="42"/>
  <c r="H4636" i="42" s="1"/>
  <c r="G4637" i="42"/>
  <c r="H4637" i="42" s="1"/>
  <c r="G4638" i="42"/>
  <c r="H4638" i="42" s="1"/>
  <c r="G4639" i="42"/>
  <c r="H4639" i="42" s="1"/>
  <c r="G4640" i="42"/>
  <c r="H4640" i="42" s="1"/>
  <c r="G4641" i="42"/>
  <c r="H4641" i="42" s="1"/>
  <c r="G4642" i="42"/>
  <c r="H4642" i="42" s="1"/>
  <c r="G4643" i="42"/>
  <c r="H4643" i="42" s="1"/>
  <c r="G4644" i="42"/>
  <c r="H4644" i="42" s="1"/>
  <c r="G4645" i="42"/>
  <c r="H4645" i="42" s="1"/>
  <c r="G4646" i="42"/>
  <c r="H4646" i="42" s="1"/>
  <c r="G4647" i="42"/>
  <c r="H4647" i="42" s="1"/>
  <c r="G4648" i="42"/>
  <c r="H4648" i="42" s="1"/>
  <c r="G4649" i="42"/>
  <c r="H4649" i="42" s="1"/>
  <c r="G4650" i="42"/>
  <c r="H4650" i="42" s="1"/>
  <c r="G4651" i="42"/>
  <c r="H4651" i="42" s="1"/>
  <c r="G4652" i="42"/>
  <c r="H4652" i="42" s="1"/>
  <c r="G4653" i="42"/>
  <c r="H4653" i="42" s="1"/>
  <c r="G4654" i="42"/>
  <c r="H4654" i="42" s="1"/>
  <c r="G4655" i="42"/>
  <c r="H4655" i="42" s="1"/>
  <c r="G4656" i="42"/>
  <c r="H4656" i="42" s="1"/>
  <c r="G4657" i="42"/>
  <c r="H4657" i="42" s="1"/>
  <c r="G4658" i="42"/>
  <c r="H4658" i="42" s="1"/>
  <c r="G4659" i="42"/>
  <c r="H4659" i="42" s="1"/>
  <c r="G4660" i="42"/>
  <c r="H4660" i="42" s="1"/>
  <c r="G4661" i="42"/>
  <c r="H4661" i="42" s="1"/>
  <c r="G4662" i="42"/>
  <c r="H4662" i="42" s="1"/>
  <c r="G4663" i="42"/>
  <c r="H4663" i="42" s="1"/>
  <c r="G4664" i="42"/>
  <c r="H4664" i="42" s="1"/>
  <c r="G4665" i="42"/>
  <c r="H4665" i="42" s="1"/>
  <c r="G4666" i="42"/>
  <c r="H4666" i="42" s="1"/>
  <c r="G4667" i="42"/>
  <c r="H4667" i="42" s="1"/>
  <c r="G4668" i="42"/>
  <c r="H4668" i="42" s="1"/>
  <c r="G4669" i="42"/>
  <c r="H4669" i="42" s="1"/>
  <c r="G4670" i="42"/>
  <c r="H4670" i="42" s="1"/>
  <c r="G4671" i="42"/>
  <c r="H4671" i="42" s="1"/>
  <c r="G4672" i="42"/>
  <c r="H4672" i="42" s="1"/>
  <c r="G4673" i="42"/>
  <c r="H4673" i="42" s="1"/>
  <c r="G4674" i="42"/>
  <c r="H4674" i="42" s="1"/>
  <c r="G4675" i="42"/>
  <c r="H4675" i="42" s="1"/>
  <c r="G4676" i="42"/>
  <c r="H4676" i="42" s="1"/>
  <c r="G4677" i="42"/>
  <c r="H4677" i="42" s="1"/>
  <c r="G4678" i="42"/>
  <c r="H4678" i="42" s="1"/>
  <c r="G4679" i="42"/>
  <c r="H4679" i="42" s="1"/>
  <c r="G4680" i="42"/>
  <c r="H4680" i="42" s="1"/>
  <c r="G4681" i="42"/>
  <c r="H4681" i="42" s="1"/>
  <c r="G4682" i="42"/>
  <c r="H4682" i="42" s="1"/>
  <c r="G4683" i="42"/>
  <c r="H4683" i="42" s="1"/>
  <c r="G4684" i="42"/>
  <c r="H4684" i="42" s="1"/>
  <c r="G4685" i="42"/>
  <c r="H4685" i="42" s="1"/>
  <c r="G4686" i="42"/>
  <c r="H4686" i="42" s="1"/>
  <c r="G4687" i="42"/>
  <c r="H4687" i="42" s="1"/>
  <c r="G4688" i="42"/>
  <c r="H4688" i="42" s="1"/>
  <c r="G4689" i="42"/>
  <c r="H4689" i="42" s="1"/>
  <c r="G4690" i="42"/>
  <c r="H4690" i="42" s="1"/>
  <c r="G4691" i="42"/>
  <c r="H4691" i="42" s="1"/>
  <c r="G4692" i="42"/>
  <c r="H4692" i="42" s="1"/>
  <c r="G4693" i="42"/>
  <c r="H4693" i="42" s="1"/>
  <c r="G4694" i="42"/>
  <c r="H4694" i="42" s="1"/>
  <c r="G4695" i="42"/>
  <c r="H4695" i="42" s="1"/>
  <c r="G4696" i="42"/>
  <c r="H4696" i="42" s="1"/>
  <c r="G4697" i="42"/>
  <c r="H4697" i="42" s="1"/>
  <c r="G4698" i="42"/>
  <c r="H4698" i="42" s="1"/>
  <c r="G4699" i="42"/>
  <c r="H4699" i="42" s="1"/>
  <c r="G4700" i="42"/>
  <c r="H4700" i="42" s="1"/>
  <c r="G4701" i="42"/>
  <c r="H4701" i="42" s="1"/>
  <c r="G4702" i="42"/>
  <c r="H4702" i="42" s="1"/>
  <c r="G4703" i="42"/>
  <c r="H4703" i="42" s="1"/>
  <c r="G4704" i="42"/>
  <c r="H4704" i="42" s="1"/>
  <c r="G4705" i="42"/>
  <c r="H4705" i="42" s="1"/>
  <c r="G4706" i="42"/>
  <c r="H4706" i="42" s="1"/>
  <c r="G4707" i="42"/>
  <c r="H4707" i="42" s="1"/>
  <c r="G4708" i="42"/>
  <c r="H4708" i="42" s="1"/>
  <c r="G4709" i="42"/>
  <c r="H4709" i="42" s="1"/>
  <c r="G4710" i="42"/>
  <c r="H4710" i="42" s="1"/>
  <c r="G4711" i="42"/>
  <c r="H4711" i="42" s="1"/>
  <c r="G4712" i="42"/>
  <c r="H4712" i="42" s="1"/>
  <c r="G4713" i="42"/>
  <c r="H4713" i="42" s="1"/>
  <c r="G4714" i="42"/>
  <c r="H4714" i="42" s="1"/>
  <c r="G4715" i="42"/>
  <c r="H4715" i="42" s="1"/>
  <c r="G4716" i="42"/>
  <c r="H4716" i="42" s="1"/>
  <c r="G4717" i="42"/>
  <c r="H4717" i="42" s="1"/>
  <c r="G4718" i="42"/>
  <c r="H4718" i="42" s="1"/>
  <c r="G4719" i="42"/>
  <c r="H4719" i="42" s="1"/>
  <c r="G4720" i="42"/>
  <c r="H4720" i="42" s="1"/>
  <c r="G4721" i="42"/>
  <c r="H4721" i="42" s="1"/>
  <c r="G4722" i="42"/>
  <c r="H4722" i="42" s="1"/>
  <c r="G4723" i="42"/>
  <c r="H4723" i="42" s="1"/>
  <c r="G4724" i="42"/>
  <c r="H4724" i="42" s="1"/>
  <c r="G4725" i="42"/>
  <c r="H4725" i="42" s="1"/>
  <c r="G4726" i="42"/>
  <c r="H4726" i="42" s="1"/>
  <c r="G4727" i="42"/>
  <c r="H4727" i="42" s="1"/>
  <c r="G4728" i="42"/>
  <c r="H4728" i="42" s="1"/>
  <c r="G4729" i="42"/>
  <c r="H4729" i="42" s="1"/>
  <c r="G4730" i="42"/>
  <c r="H4730" i="42" s="1"/>
  <c r="G4731" i="42"/>
  <c r="H4731" i="42" s="1"/>
  <c r="G4732" i="42"/>
  <c r="H4732" i="42" s="1"/>
  <c r="G4733" i="42"/>
  <c r="H4733" i="42" s="1"/>
  <c r="G4734" i="42"/>
  <c r="H4734" i="42" s="1"/>
  <c r="G4735" i="42"/>
  <c r="H4735" i="42" s="1"/>
  <c r="G4736" i="42"/>
  <c r="H4736" i="42" s="1"/>
  <c r="G4737" i="42"/>
  <c r="H4737" i="42" s="1"/>
  <c r="G4738" i="42"/>
  <c r="H4738" i="42" s="1"/>
  <c r="G4739" i="42"/>
  <c r="H4739" i="42" s="1"/>
  <c r="G4740" i="42"/>
  <c r="H4740" i="42" s="1"/>
  <c r="G4741" i="42"/>
  <c r="H4741" i="42" s="1"/>
  <c r="G4742" i="42"/>
  <c r="H4742" i="42" s="1"/>
  <c r="G4743" i="42"/>
  <c r="H4743" i="42" s="1"/>
  <c r="G4744" i="42"/>
  <c r="H4744" i="42" s="1"/>
  <c r="G4745" i="42"/>
  <c r="H4745" i="42" s="1"/>
  <c r="G4746" i="42"/>
  <c r="H4746" i="42" s="1"/>
  <c r="G4747" i="42"/>
  <c r="H4747" i="42" s="1"/>
  <c r="G4748" i="42"/>
  <c r="H4748" i="42" s="1"/>
  <c r="G4749" i="42"/>
  <c r="H4749" i="42" s="1"/>
  <c r="G4750" i="42"/>
  <c r="H4750" i="42" s="1"/>
  <c r="G4751" i="42"/>
  <c r="H4751" i="42" s="1"/>
  <c r="G4752" i="42"/>
  <c r="H4752" i="42" s="1"/>
  <c r="G4753" i="42"/>
  <c r="H4753" i="42" s="1"/>
  <c r="G4754" i="42"/>
  <c r="H4754" i="42" s="1"/>
  <c r="G4755" i="42"/>
  <c r="H4755" i="42" s="1"/>
  <c r="G4756" i="42"/>
  <c r="H4756" i="42" s="1"/>
  <c r="G4757" i="42"/>
  <c r="H4757" i="42" s="1"/>
  <c r="G4758" i="42"/>
  <c r="H4758" i="42" s="1"/>
  <c r="G4759" i="42"/>
  <c r="H4759" i="42" s="1"/>
  <c r="G4760" i="42"/>
  <c r="H4760" i="42" s="1"/>
  <c r="G4761" i="42"/>
  <c r="H4761" i="42" s="1"/>
  <c r="G4762" i="42"/>
  <c r="H4762" i="42" s="1"/>
  <c r="G4763" i="42"/>
  <c r="H4763" i="42" s="1"/>
  <c r="G4764" i="42"/>
  <c r="H4764" i="42" s="1"/>
  <c r="G4765" i="42"/>
  <c r="H4765" i="42" s="1"/>
  <c r="G4766" i="42"/>
  <c r="H4766" i="42" s="1"/>
  <c r="G4767" i="42"/>
  <c r="H4767" i="42" s="1"/>
  <c r="G4768" i="42"/>
  <c r="H4768" i="42" s="1"/>
  <c r="G4769" i="42"/>
  <c r="H4769" i="42" s="1"/>
  <c r="G4770" i="42"/>
  <c r="H4770" i="42" s="1"/>
  <c r="G4771" i="42"/>
  <c r="H4771" i="42" s="1"/>
  <c r="G4772" i="42"/>
  <c r="H4772" i="42" s="1"/>
  <c r="G4773" i="42"/>
  <c r="H4773" i="42" s="1"/>
  <c r="G4774" i="42"/>
  <c r="H4774" i="42" s="1"/>
  <c r="G4775" i="42"/>
  <c r="H4775" i="42" s="1"/>
  <c r="G4776" i="42"/>
  <c r="H4776" i="42" s="1"/>
  <c r="G4777" i="42"/>
  <c r="H4777" i="42" s="1"/>
  <c r="G4778" i="42"/>
  <c r="H4778" i="42" s="1"/>
  <c r="G4779" i="42"/>
  <c r="H4779" i="42" s="1"/>
  <c r="G4780" i="42"/>
  <c r="H4780" i="42" s="1"/>
  <c r="G4781" i="42"/>
  <c r="H4781" i="42" s="1"/>
  <c r="G4782" i="42"/>
  <c r="H4782" i="42" s="1"/>
  <c r="G4783" i="42"/>
  <c r="H4783" i="42" s="1"/>
  <c r="G4784" i="42"/>
  <c r="H4784" i="42" s="1"/>
  <c r="G4785" i="42"/>
  <c r="H4785" i="42" s="1"/>
  <c r="G4786" i="42"/>
  <c r="H4786" i="42" s="1"/>
  <c r="G4787" i="42"/>
  <c r="H4787" i="42" s="1"/>
  <c r="G4788" i="42"/>
  <c r="H4788" i="42" s="1"/>
  <c r="G4789" i="42"/>
  <c r="H4789" i="42" s="1"/>
  <c r="G4790" i="42"/>
  <c r="H4790" i="42" s="1"/>
  <c r="G4791" i="42"/>
  <c r="H4791" i="42" s="1"/>
  <c r="G4792" i="42"/>
  <c r="H4792" i="42" s="1"/>
  <c r="G4793" i="42"/>
  <c r="H4793" i="42" s="1"/>
  <c r="G4794" i="42"/>
  <c r="H4794" i="42" s="1"/>
  <c r="G4795" i="42"/>
  <c r="H4795" i="42" s="1"/>
  <c r="G4796" i="42"/>
  <c r="H4796" i="42" s="1"/>
  <c r="G4797" i="42"/>
  <c r="H4797" i="42" s="1"/>
  <c r="G4798" i="42"/>
  <c r="H4798" i="42" s="1"/>
  <c r="G4799" i="42"/>
  <c r="H4799" i="42" s="1"/>
  <c r="G4800" i="42"/>
  <c r="H4800" i="42" s="1"/>
  <c r="G4801" i="42"/>
  <c r="H4801" i="42" s="1"/>
  <c r="G4802" i="42"/>
  <c r="H4802" i="42" s="1"/>
  <c r="G4803" i="42"/>
  <c r="H4803" i="42" s="1"/>
  <c r="G4804" i="42"/>
  <c r="H4804" i="42" s="1"/>
  <c r="G4805" i="42"/>
  <c r="H4805" i="42" s="1"/>
  <c r="G4806" i="42"/>
  <c r="H4806" i="42" s="1"/>
  <c r="G4807" i="42"/>
  <c r="H4807" i="42" s="1"/>
  <c r="G4808" i="42"/>
  <c r="H4808" i="42" s="1"/>
  <c r="G4809" i="42"/>
  <c r="H4809" i="42" s="1"/>
  <c r="G4810" i="42"/>
  <c r="H4810" i="42" s="1"/>
  <c r="G4811" i="42"/>
  <c r="H4811" i="42" s="1"/>
  <c r="G4812" i="42"/>
  <c r="H4812" i="42" s="1"/>
  <c r="G4813" i="42"/>
  <c r="H4813" i="42" s="1"/>
  <c r="G4814" i="42"/>
  <c r="H4814" i="42" s="1"/>
  <c r="G4815" i="42"/>
  <c r="H4815" i="42" s="1"/>
  <c r="G4816" i="42"/>
  <c r="H4816" i="42" s="1"/>
  <c r="G4817" i="42"/>
  <c r="H4817" i="42" s="1"/>
  <c r="G4818" i="42"/>
  <c r="H4818" i="42" s="1"/>
  <c r="G4819" i="42"/>
  <c r="H4819" i="42" s="1"/>
  <c r="G4820" i="42"/>
  <c r="H4820" i="42" s="1"/>
  <c r="G4821" i="42"/>
  <c r="H4821" i="42" s="1"/>
  <c r="G4822" i="42"/>
  <c r="H4822" i="42" s="1"/>
  <c r="G4823" i="42"/>
  <c r="H4823" i="42" s="1"/>
  <c r="G4824" i="42"/>
  <c r="H4824" i="42" s="1"/>
  <c r="G4825" i="42"/>
  <c r="H4825" i="42" s="1"/>
  <c r="G4826" i="42"/>
  <c r="H4826" i="42" s="1"/>
  <c r="G4827" i="42"/>
  <c r="H4827" i="42" s="1"/>
  <c r="G4828" i="42"/>
  <c r="H4828" i="42" s="1"/>
  <c r="G4829" i="42"/>
  <c r="H4829" i="42" s="1"/>
  <c r="G4830" i="42"/>
  <c r="H4830" i="42" s="1"/>
  <c r="G4831" i="42"/>
  <c r="H4831" i="42" s="1"/>
  <c r="G4832" i="42"/>
  <c r="H4832" i="42" s="1"/>
  <c r="G4833" i="42"/>
  <c r="H4833" i="42" s="1"/>
  <c r="G4834" i="42"/>
  <c r="H4834" i="42" s="1"/>
  <c r="G4835" i="42"/>
  <c r="H4835" i="42" s="1"/>
  <c r="G4836" i="42"/>
  <c r="H4836" i="42" s="1"/>
  <c r="G4837" i="42"/>
  <c r="H4837" i="42" s="1"/>
  <c r="G4838" i="42"/>
  <c r="H4838" i="42" s="1"/>
  <c r="G4839" i="42"/>
  <c r="H4839" i="42" s="1"/>
  <c r="G4840" i="42"/>
  <c r="H4840" i="42" s="1"/>
  <c r="G4841" i="42"/>
  <c r="H4841" i="42" s="1"/>
  <c r="G4842" i="42"/>
  <c r="H4842" i="42" s="1"/>
  <c r="G4843" i="42"/>
  <c r="H4843" i="42" s="1"/>
  <c r="G4844" i="42"/>
  <c r="H4844" i="42" s="1"/>
  <c r="G4845" i="42"/>
  <c r="H4845" i="42" s="1"/>
  <c r="G4846" i="42"/>
  <c r="H4846" i="42" s="1"/>
  <c r="G4847" i="42"/>
  <c r="H4847" i="42" s="1"/>
  <c r="G4848" i="42"/>
  <c r="H4848" i="42" s="1"/>
  <c r="G4849" i="42"/>
  <c r="H4849" i="42" s="1"/>
  <c r="G4850" i="42"/>
  <c r="H4850" i="42" s="1"/>
  <c r="G4851" i="42"/>
  <c r="H4851" i="42" s="1"/>
  <c r="G4852" i="42"/>
  <c r="H4852" i="42" s="1"/>
  <c r="G4853" i="42"/>
  <c r="H4853" i="42" s="1"/>
  <c r="G4854" i="42"/>
  <c r="H4854" i="42" s="1"/>
  <c r="G4855" i="42"/>
  <c r="H4855" i="42" s="1"/>
  <c r="G4856" i="42"/>
  <c r="H4856" i="42" s="1"/>
  <c r="G4857" i="42"/>
  <c r="H4857" i="42" s="1"/>
  <c r="G4858" i="42"/>
  <c r="H4858" i="42" s="1"/>
  <c r="G4859" i="42"/>
  <c r="H4859" i="42" s="1"/>
  <c r="G4860" i="42"/>
  <c r="H4860" i="42" s="1"/>
  <c r="G4861" i="42"/>
  <c r="H4861" i="42" s="1"/>
  <c r="G4862" i="42"/>
  <c r="H4862" i="42" s="1"/>
  <c r="G4863" i="42"/>
  <c r="H4863" i="42" s="1"/>
  <c r="G4864" i="42"/>
  <c r="H4864" i="42" s="1"/>
  <c r="G4865" i="42"/>
  <c r="H4865" i="42" s="1"/>
  <c r="G4866" i="42"/>
  <c r="H4866" i="42" s="1"/>
  <c r="G4867" i="42"/>
  <c r="H4867" i="42" s="1"/>
  <c r="G4868" i="42"/>
  <c r="H4868" i="42" s="1"/>
  <c r="G4869" i="42"/>
  <c r="H4869" i="42" s="1"/>
  <c r="G4870" i="42"/>
  <c r="H4870" i="42" s="1"/>
  <c r="G4871" i="42"/>
  <c r="H4871" i="42" s="1"/>
  <c r="G4872" i="42"/>
  <c r="H4872" i="42" s="1"/>
  <c r="G4873" i="42"/>
  <c r="H4873" i="42" s="1"/>
  <c r="G4874" i="42"/>
  <c r="H4874" i="42" s="1"/>
  <c r="G4875" i="42"/>
  <c r="H4875" i="42" s="1"/>
  <c r="G4876" i="42"/>
  <c r="H4876" i="42" s="1"/>
  <c r="G4877" i="42"/>
  <c r="H4877" i="42" s="1"/>
  <c r="G4878" i="42"/>
  <c r="H4878" i="42" s="1"/>
  <c r="G4879" i="42"/>
  <c r="H4879" i="42" s="1"/>
  <c r="G4880" i="42"/>
  <c r="H4880" i="42" s="1"/>
  <c r="G4881" i="42"/>
  <c r="H4881" i="42" s="1"/>
  <c r="G4882" i="42"/>
  <c r="H4882" i="42" s="1"/>
  <c r="G4883" i="42"/>
  <c r="H4883" i="42" s="1"/>
  <c r="G4884" i="42"/>
  <c r="H4884" i="42" s="1"/>
  <c r="G4885" i="42"/>
  <c r="H4885" i="42" s="1"/>
  <c r="G4886" i="42"/>
  <c r="H4886" i="42" s="1"/>
  <c r="G4887" i="42"/>
  <c r="H4887" i="42" s="1"/>
  <c r="G4888" i="42"/>
  <c r="H4888" i="42" s="1"/>
  <c r="G4889" i="42"/>
  <c r="H4889" i="42" s="1"/>
  <c r="G4890" i="42"/>
  <c r="H4890" i="42" s="1"/>
  <c r="G4891" i="42"/>
  <c r="H4891" i="42" s="1"/>
  <c r="G4892" i="42"/>
  <c r="H4892" i="42" s="1"/>
  <c r="G4893" i="42"/>
  <c r="H4893" i="42" s="1"/>
  <c r="G4894" i="42"/>
  <c r="H4894" i="42" s="1"/>
  <c r="G4895" i="42"/>
  <c r="H4895" i="42" s="1"/>
  <c r="G4896" i="42"/>
  <c r="H4896" i="42" s="1"/>
  <c r="G4897" i="42"/>
  <c r="H4897" i="42" s="1"/>
  <c r="G4898" i="42"/>
  <c r="H4898" i="42" s="1"/>
  <c r="G4899" i="42"/>
  <c r="H4899" i="42" s="1"/>
  <c r="G4900" i="42"/>
  <c r="H4900" i="42" s="1"/>
  <c r="G4901" i="42"/>
  <c r="H4901" i="42" s="1"/>
  <c r="G4902" i="42"/>
  <c r="H4902" i="42" s="1"/>
  <c r="G4903" i="42"/>
  <c r="H4903" i="42" s="1"/>
  <c r="G4904" i="42"/>
  <c r="H4904" i="42" s="1"/>
  <c r="G4905" i="42"/>
  <c r="H4905" i="42" s="1"/>
  <c r="G4906" i="42"/>
  <c r="H4906" i="42" s="1"/>
  <c r="G4907" i="42"/>
  <c r="H4907" i="42" s="1"/>
  <c r="G4908" i="42"/>
  <c r="H4908" i="42" s="1"/>
  <c r="G4909" i="42"/>
  <c r="H4909" i="42" s="1"/>
  <c r="G4910" i="42"/>
  <c r="H4910" i="42" s="1"/>
  <c r="G4911" i="42"/>
  <c r="H4911" i="42" s="1"/>
  <c r="G4912" i="42"/>
  <c r="H4912" i="42" s="1"/>
  <c r="G4913" i="42"/>
  <c r="H4913" i="42" s="1"/>
  <c r="G4914" i="42"/>
  <c r="H4914" i="42" s="1"/>
  <c r="G4915" i="42"/>
  <c r="H4915" i="42" s="1"/>
  <c r="G4916" i="42"/>
  <c r="H4916" i="42" s="1"/>
  <c r="G4917" i="42"/>
  <c r="H4917" i="42" s="1"/>
  <c r="G4918" i="42"/>
  <c r="H4918" i="42" s="1"/>
  <c r="G4919" i="42"/>
  <c r="H4919" i="42" s="1"/>
  <c r="G4920" i="42"/>
  <c r="H4920" i="42" s="1"/>
  <c r="G4921" i="42"/>
  <c r="H4921" i="42" s="1"/>
  <c r="G4922" i="42"/>
  <c r="H4922" i="42" s="1"/>
  <c r="G4923" i="42"/>
  <c r="H4923" i="42" s="1"/>
  <c r="G4924" i="42"/>
  <c r="H4924" i="42" s="1"/>
  <c r="G4925" i="42"/>
  <c r="H4925" i="42" s="1"/>
  <c r="G4926" i="42"/>
  <c r="H4926" i="42" s="1"/>
  <c r="G4927" i="42"/>
  <c r="H4927" i="42" s="1"/>
  <c r="G4928" i="42"/>
  <c r="H4928" i="42" s="1"/>
  <c r="G4929" i="42"/>
  <c r="H4929" i="42" s="1"/>
  <c r="G4930" i="42"/>
  <c r="H4930" i="42" s="1"/>
  <c r="G4931" i="42"/>
  <c r="H4931" i="42" s="1"/>
  <c r="G4932" i="42"/>
  <c r="H4932" i="42" s="1"/>
  <c r="G4933" i="42"/>
  <c r="H4933" i="42" s="1"/>
  <c r="G4934" i="42"/>
  <c r="H4934" i="42" s="1"/>
  <c r="G4935" i="42"/>
  <c r="H4935" i="42" s="1"/>
  <c r="G4936" i="42"/>
  <c r="H4936" i="42" s="1"/>
  <c r="G4937" i="42"/>
  <c r="H4937" i="42" s="1"/>
  <c r="G4938" i="42"/>
  <c r="H4938" i="42" s="1"/>
  <c r="G4939" i="42"/>
  <c r="H4939" i="42" s="1"/>
  <c r="G4940" i="42"/>
  <c r="H4940" i="42" s="1"/>
  <c r="G4941" i="42"/>
  <c r="H4941" i="42" s="1"/>
  <c r="G4942" i="42"/>
  <c r="H4942" i="42" s="1"/>
  <c r="G4943" i="42"/>
  <c r="H4943" i="42" s="1"/>
  <c r="G4944" i="42"/>
  <c r="H4944" i="42" s="1"/>
  <c r="G4945" i="42"/>
  <c r="H4945" i="42" s="1"/>
  <c r="G4946" i="42"/>
  <c r="H4946" i="42" s="1"/>
  <c r="G4947" i="42"/>
  <c r="H4947" i="42" s="1"/>
  <c r="G4948" i="42"/>
  <c r="H4948" i="42" s="1"/>
  <c r="G4949" i="42"/>
  <c r="H4949" i="42" s="1"/>
  <c r="G4950" i="42"/>
  <c r="H4950" i="42" s="1"/>
  <c r="G4951" i="42"/>
  <c r="H4951" i="42" s="1"/>
  <c r="G4952" i="42"/>
  <c r="H4952" i="42" s="1"/>
  <c r="G4953" i="42"/>
  <c r="H4953" i="42" s="1"/>
  <c r="G4954" i="42"/>
  <c r="H4954" i="42" s="1"/>
  <c r="G4955" i="42"/>
  <c r="H4955" i="42" s="1"/>
  <c r="G4956" i="42"/>
  <c r="H4956" i="42" s="1"/>
  <c r="G4957" i="42"/>
  <c r="H4957" i="42" s="1"/>
  <c r="G4958" i="42"/>
  <c r="H4958" i="42" s="1"/>
  <c r="G4959" i="42"/>
  <c r="H4959" i="42" s="1"/>
  <c r="G4960" i="42"/>
  <c r="H4960" i="42" s="1"/>
  <c r="G4961" i="42"/>
  <c r="H4961" i="42" s="1"/>
  <c r="G4962" i="42"/>
  <c r="H4962" i="42" s="1"/>
  <c r="G4963" i="42"/>
  <c r="H4963" i="42" s="1"/>
  <c r="G4964" i="42"/>
  <c r="H4964" i="42" s="1"/>
  <c r="G4965" i="42"/>
  <c r="H4965" i="42" s="1"/>
  <c r="G4966" i="42"/>
  <c r="H4966" i="42" s="1"/>
  <c r="G4967" i="42"/>
  <c r="H4967" i="42" s="1"/>
  <c r="G4968" i="42"/>
  <c r="H4968" i="42" s="1"/>
  <c r="G4969" i="42"/>
  <c r="H4969" i="42" s="1"/>
  <c r="G4970" i="42"/>
  <c r="H4970" i="42" s="1"/>
  <c r="G4971" i="42"/>
  <c r="H4971" i="42" s="1"/>
  <c r="G4972" i="42"/>
  <c r="H4972" i="42" s="1"/>
  <c r="G4973" i="42"/>
  <c r="H4973" i="42" s="1"/>
  <c r="G4974" i="42"/>
  <c r="H4974" i="42" s="1"/>
  <c r="G4975" i="42"/>
  <c r="H4975" i="42" s="1"/>
  <c r="G4976" i="42"/>
  <c r="H4976" i="42" s="1"/>
  <c r="G4977" i="42"/>
  <c r="H4977" i="42" s="1"/>
  <c r="G4978" i="42"/>
  <c r="H4978" i="42" s="1"/>
  <c r="G4979" i="42"/>
  <c r="H4979" i="42" s="1"/>
  <c r="G4980" i="42"/>
  <c r="H4980" i="42" s="1"/>
  <c r="G4981" i="42"/>
  <c r="H4981" i="42" s="1"/>
  <c r="G4982" i="42"/>
  <c r="H4982" i="42" s="1"/>
  <c r="G4983" i="42"/>
  <c r="H4983" i="42" s="1"/>
  <c r="G4984" i="42"/>
  <c r="H4984" i="42" s="1"/>
  <c r="G4985" i="42"/>
  <c r="H4985" i="42" s="1"/>
  <c r="G4986" i="42"/>
  <c r="H4986" i="42" s="1"/>
  <c r="G4987" i="42"/>
  <c r="H4987" i="42" s="1"/>
  <c r="G4988" i="42"/>
  <c r="H4988" i="42" s="1"/>
  <c r="G4989" i="42"/>
  <c r="H4989" i="42" s="1"/>
  <c r="G4990" i="42"/>
  <c r="H4990" i="42" s="1"/>
  <c r="G4991" i="42"/>
  <c r="H4991" i="42" s="1"/>
  <c r="G4992" i="42"/>
  <c r="H4992" i="42" s="1"/>
  <c r="G4993" i="42"/>
  <c r="H4993" i="42" s="1"/>
  <c r="G4994" i="42"/>
  <c r="H4994" i="42" s="1"/>
  <c r="G4995" i="42"/>
  <c r="H4995" i="42" s="1"/>
  <c r="G4996" i="42"/>
  <c r="H4996" i="42" s="1"/>
  <c r="G4997" i="42"/>
  <c r="H4997" i="42" s="1"/>
  <c r="H3434" i="42"/>
  <c r="E5000" i="24"/>
  <c r="AF419" i="38" s="1"/>
  <c r="AF420" i="34"/>
  <c r="E2876" i="20"/>
  <c r="J135" i="46"/>
  <c r="J136" i="46"/>
  <c r="J137" i="46"/>
  <c r="J138" i="46"/>
  <c r="J139" i="46"/>
  <c r="J140" i="46"/>
  <c r="J141" i="46"/>
  <c r="J142" i="46"/>
  <c r="J143" i="46"/>
  <c r="J144" i="46"/>
  <c r="J145" i="46"/>
  <c r="F281" i="46" l="1"/>
  <c r="D294" i="46"/>
  <c r="F288" i="46"/>
  <c r="D301" i="46"/>
  <c r="F282" i="46"/>
  <c r="D295" i="46"/>
  <c r="F283" i="46"/>
  <c r="D296" i="46"/>
  <c r="F287" i="46"/>
  <c r="D300" i="46"/>
  <c r="F277" i="46"/>
  <c r="D290" i="46"/>
  <c r="D259" i="46"/>
  <c r="D298" i="46" s="1"/>
  <c r="D258" i="46"/>
  <c r="D297" i="46" s="1"/>
  <c r="R277" i="46"/>
  <c r="R279" i="46"/>
  <c r="R283" i="46"/>
  <c r="R285" i="46"/>
  <c r="R287" i="46"/>
  <c r="D292" i="46"/>
  <c r="D278" i="46" s="1"/>
  <c r="F278" i="46" s="1"/>
  <c r="F280" i="46"/>
  <c r="D293" i="46"/>
  <c r="F260" i="46"/>
  <c r="D299" i="46"/>
  <c r="D148" i="46"/>
  <c r="F148" i="46" s="1"/>
  <c r="F146" i="46" s="1"/>
  <c r="D122" i="46"/>
  <c r="R185" i="46"/>
  <c r="R198" i="46"/>
  <c r="R224" i="46"/>
  <c r="R237" i="46"/>
  <c r="R250" i="46"/>
  <c r="R263" i="46"/>
  <c r="R211" i="46"/>
  <c r="P290" i="46"/>
  <c r="R146" i="46"/>
  <c r="R159" i="46"/>
  <c r="R172" i="46"/>
  <c r="P294" i="46"/>
  <c r="R281" i="46"/>
  <c r="P298" i="46"/>
  <c r="P296" i="46"/>
  <c r="P292" i="46"/>
  <c r="P300" i="46"/>
  <c r="P291" i="46"/>
  <c r="P293" i="46"/>
  <c r="P297" i="46"/>
  <c r="P299" i="46"/>
  <c r="P301" i="46"/>
  <c r="P295" i="46"/>
  <c r="J134" i="46"/>
  <c r="F87" i="43"/>
  <c r="F88" i="43"/>
  <c r="F89" i="43"/>
  <c r="F23" i="43"/>
  <c r="F246" i="43"/>
  <c r="F2" i="43"/>
  <c r="F24" i="43"/>
  <c r="F247" i="43"/>
  <c r="J203" i="46" s="1"/>
  <c r="F248" i="43"/>
  <c r="F3" i="43"/>
  <c r="F4" i="43"/>
  <c r="F5" i="43"/>
  <c r="F6" i="43"/>
  <c r="F7" i="43"/>
  <c r="F8" i="43"/>
  <c r="F9" i="43"/>
  <c r="F263" i="43"/>
  <c r="F183" i="43"/>
  <c r="F184" i="43"/>
  <c r="F185" i="43"/>
  <c r="F186" i="43"/>
  <c r="F187" i="43"/>
  <c r="F188" i="43"/>
  <c r="F25" i="43"/>
  <c r="F264" i="43"/>
  <c r="F176" i="43"/>
  <c r="F26" i="43"/>
  <c r="F189" i="43"/>
  <c r="F190" i="43"/>
  <c r="F191" i="43"/>
  <c r="F192" i="43"/>
  <c r="F193" i="43"/>
  <c r="F194" i="43"/>
  <c r="F195" i="43"/>
  <c r="F196" i="43"/>
  <c r="F197" i="43"/>
  <c r="F198" i="43"/>
  <c r="F27" i="43"/>
  <c r="F28" i="43"/>
  <c r="F29" i="43"/>
  <c r="F177" i="43"/>
  <c r="F178" i="43"/>
  <c r="F199" i="43"/>
  <c r="F200" i="43"/>
  <c r="F245" i="43"/>
  <c r="F30" i="43"/>
  <c r="F10" i="43"/>
  <c r="F265" i="43"/>
  <c r="F31" i="43"/>
  <c r="F11" i="43"/>
  <c r="F12" i="43"/>
  <c r="F13" i="43"/>
  <c r="F14" i="43"/>
  <c r="F15" i="43"/>
  <c r="F16" i="43"/>
  <c r="F17" i="43"/>
  <c r="F18" i="43"/>
  <c r="F19" i="43"/>
  <c r="F20" i="43"/>
  <c r="F21" i="43"/>
  <c r="F266" i="43"/>
  <c r="F267" i="43"/>
  <c r="F32" i="43"/>
  <c r="F33" i="43"/>
  <c r="F268" i="43"/>
  <c r="F269" i="43"/>
  <c r="F179" i="43"/>
  <c r="F90" i="43"/>
  <c r="F91" i="43"/>
  <c r="F92" i="43"/>
  <c r="F93" i="43"/>
  <c r="F94" i="43"/>
  <c r="F95" i="43"/>
  <c r="F34" i="43"/>
  <c r="F35" i="43"/>
  <c r="F36" i="43"/>
  <c r="F37" i="43"/>
  <c r="F201" i="43"/>
  <c r="F202" i="43"/>
  <c r="F203" i="43"/>
  <c r="J161" i="46" s="1"/>
  <c r="F204" i="43"/>
  <c r="F205" i="43"/>
  <c r="F206" i="43"/>
  <c r="F207" i="43"/>
  <c r="F208" i="43"/>
  <c r="F96" i="43"/>
  <c r="F97" i="43"/>
  <c r="F209" i="43"/>
  <c r="F210" i="43"/>
  <c r="F211" i="43"/>
  <c r="F212" i="43"/>
  <c r="F270" i="43"/>
  <c r="F98" i="43"/>
  <c r="F99" i="43"/>
  <c r="F100" i="43"/>
  <c r="F101" i="43"/>
  <c r="F102" i="43"/>
  <c r="F271" i="43"/>
  <c r="F22" i="43"/>
  <c r="F213" i="43"/>
  <c r="J179" i="46" s="1"/>
  <c r="F214" i="43"/>
  <c r="F215" i="43"/>
  <c r="F38" i="43"/>
  <c r="F216" i="43"/>
  <c r="F217" i="43"/>
  <c r="F218" i="43"/>
  <c r="F39" i="43"/>
  <c r="F40" i="43"/>
  <c r="F41" i="43"/>
  <c r="F42" i="43"/>
  <c r="F43" i="43"/>
  <c r="F44" i="43"/>
  <c r="F45" i="43"/>
  <c r="F46" i="43"/>
  <c r="F47" i="43"/>
  <c r="F48" i="43"/>
  <c r="F49" i="43"/>
  <c r="F50" i="43"/>
  <c r="F51" i="43"/>
  <c r="F52" i="43"/>
  <c r="F53" i="43"/>
  <c r="F54" i="43"/>
  <c r="F55" i="43"/>
  <c r="F56" i="43"/>
  <c r="F57" i="43"/>
  <c r="F219" i="43"/>
  <c r="F220" i="43"/>
  <c r="F221" i="43"/>
  <c r="J197" i="46" s="1"/>
  <c r="F222" i="43"/>
  <c r="F223" i="43"/>
  <c r="F224" i="43"/>
  <c r="F225" i="43"/>
  <c r="F226" i="43"/>
  <c r="F227" i="43"/>
  <c r="F228" i="43"/>
  <c r="F272" i="43"/>
  <c r="F58" i="43"/>
  <c r="F59" i="43"/>
  <c r="F60" i="43"/>
  <c r="F249" i="43"/>
  <c r="F229" i="43"/>
  <c r="F230" i="43"/>
  <c r="F231" i="43"/>
  <c r="F232" i="43"/>
  <c r="F233" i="43"/>
  <c r="F234" i="43"/>
  <c r="F235" i="43"/>
  <c r="F236" i="43"/>
  <c r="F237" i="43"/>
  <c r="F238" i="43"/>
  <c r="F239" i="43"/>
  <c r="F273" i="43"/>
  <c r="F61" i="43"/>
  <c r="F62" i="43"/>
  <c r="F240" i="43"/>
  <c r="F274" i="43"/>
  <c r="F63" i="43"/>
  <c r="F64" i="43"/>
  <c r="F65" i="43"/>
  <c r="F66" i="43"/>
  <c r="F103" i="43"/>
  <c r="F104" i="43"/>
  <c r="F67" i="43"/>
  <c r="F105" i="43"/>
  <c r="F68" i="43"/>
  <c r="F106" i="43"/>
  <c r="F275" i="43"/>
  <c r="F180" i="43"/>
  <c r="F241" i="43"/>
  <c r="F242" i="43"/>
  <c r="F243" i="43"/>
  <c r="F276" i="43"/>
  <c r="F277" i="43"/>
  <c r="F107" i="43"/>
  <c r="F69" i="43"/>
  <c r="F70" i="43"/>
  <c r="F71" i="43"/>
  <c r="F72" i="43"/>
  <c r="F73" i="43"/>
  <c r="F74" i="43"/>
  <c r="F244" i="43"/>
  <c r="F279" i="43"/>
  <c r="F280" i="43"/>
  <c r="F250" i="43"/>
  <c r="F281" i="43"/>
  <c r="F251" i="43"/>
  <c r="F252" i="43"/>
  <c r="F282" i="43"/>
  <c r="F283" i="43"/>
  <c r="F284" i="43"/>
  <c r="F181" i="43"/>
  <c r="F278" i="43"/>
  <c r="F75" i="43"/>
  <c r="F76" i="43"/>
  <c r="F77" i="43"/>
  <c r="F182" i="43"/>
  <c r="F338" i="43"/>
  <c r="F253" i="43"/>
  <c r="F254" i="43"/>
  <c r="F255" i="43"/>
  <c r="F256" i="43"/>
  <c r="F257" i="43"/>
  <c r="F258" i="43"/>
  <c r="F259" i="43"/>
  <c r="J219" i="46" s="1"/>
  <c r="F260" i="43"/>
  <c r="F261" i="43"/>
  <c r="F262" i="43"/>
  <c r="F127" i="43"/>
  <c r="F128" i="43"/>
  <c r="F129" i="43"/>
  <c r="F130" i="43"/>
  <c r="F131" i="43"/>
  <c r="F132" i="43"/>
  <c r="F133" i="43"/>
  <c r="F301" i="43"/>
  <c r="F302" i="43"/>
  <c r="F303" i="43"/>
  <c r="F304" i="43"/>
  <c r="F305" i="43"/>
  <c r="F306" i="43"/>
  <c r="F307" i="43"/>
  <c r="F308" i="43"/>
  <c r="F309" i="43"/>
  <c r="F310" i="43"/>
  <c r="J288" i="46" s="1"/>
  <c r="F311" i="43"/>
  <c r="F312" i="43"/>
  <c r="F313" i="43"/>
  <c r="F314" i="43"/>
  <c r="F315" i="43"/>
  <c r="F316" i="43"/>
  <c r="F317" i="43"/>
  <c r="F318" i="43"/>
  <c r="F319" i="43"/>
  <c r="F320" i="43"/>
  <c r="F321" i="43"/>
  <c r="F322" i="43"/>
  <c r="F323" i="43"/>
  <c r="F324" i="43"/>
  <c r="F325" i="43"/>
  <c r="F326" i="43"/>
  <c r="F327" i="43"/>
  <c r="F328" i="43"/>
  <c r="F289" i="43"/>
  <c r="F290" i="43"/>
  <c r="F291" i="43"/>
  <c r="F292" i="43"/>
  <c r="F293" i="43"/>
  <c r="F294" i="43"/>
  <c r="F295" i="43"/>
  <c r="F296" i="43"/>
  <c r="F297" i="43"/>
  <c r="F298" i="43"/>
  <c r="F299" i="43"/>
  <c r="F300" i="43"/>
  <c r="F329" i="43"/>
  <c r="F330" i="43"/>
  <c r="F331" i="43"/>
  <c r="F332" i="43"/>
  <c r="F333" i="43"/>
  <c r="F334" i="43"/>
  <c r="F335" i="43"/>
  <c r="F336" i="43"/>
  <c r="F337" i="43"/>
  <c r="F78" i="43"/>
  <c r="F79" i="43"/>
  <c r="F80" i="43"/>
  <c r="F81" i="43"/>
  <c r="F82" i="43"/>
  <c r="F83" i="43"/>
  <c r="F84" i="43"/>
  <c r="F85" i="43"/>
  <c r="F86" i="43"/>
  <c r="F285" i="43"/>
  <c r="F286" i="43"/>
  <c r="F287" i="43"/>
  <c r="F288" i="43"/>
  <c r="F134" i="43"/>
  <c r="F135" i="43"/>
  <c r="F136" i="43"/>
  <c r="F137" i="43"/>
  <c r="F138" i="43"/>
  <c r="F139" i="43"/>
  <c r="F140" i="43"/>
  <c r="F141" i="43"/>
  <c r="F142" i="43"/>
  <c r="F143" i="43"/>
  <c r="F144" i="43"/>
  <c r="F145" i="43"/>
  <c r="F146" i="43"/>
  <c r="F147" i="43"/>
  <c r="F148" i="43"/>
  <c r="F149" i="43"/>
  <c r="F150" i="43"/>
  <c r="F151" i="43"/>
  <c r="F152" i="43"/>
  <c r="F153" i="43"/>
  <c r="F154" i="43"/>
  <c r="F155" i="43"/>
  <c r="F156" i="43"/>
  <c r="F157" i="43"/>
  <c r="F158" i="43"/>
  <c r="F159" i="43"/>
  <c r="F160" i="43"/>
  <c r="F161" i="43"/>
  <c r="F162" i="43"/>
  <c r="F163" i="43"/>
  <c r="F164" i="43"/>
  <c r="F165" i="43"/>
  <c r="F166" i="43"/>
  <c r="F167" i="43"/>
  <c r="F168" i="43"/>
  <c r="F169" i="43"/>
  <c r="F170" i="43"/>
  <c r="F171" i="43"/>
  <c r="F172" i="43"/>
  <c r="F173" i="43"/>
  <c r="F174" i="43"/>
  <c r="F108" i="43"/>
  <c r="F109" i="43"/>
  <c r="F110" i="43"/>
  <c r="F111" i="43"/>
  <c r="F112" i="43"/>
  <c r="F113" i="43"/>
  <c r="F114" i="43"/>
  <c r="F115" i="43"/>
  <c r="F116" i="43"/>
  <c r="F117" i="43"/>
  <c r="F118" i="43"/>
  <c r="F119" i="43"/>
  <c r="F120" i="43"/>
  <c r="F121" i="43"/>
  <c r="F122" i="43"/>
  <c r="F123" i="43"/>
  <c r="F124" i="43"/>
  <c r="F125" i="43"/>
  <c r="F126" i="43"/>
  <c r="F175" i="43"/>
  <c r="O399" i="38"/>
  <c r="N399" i="38"/>
  <c r="M399" i="38"/>
  <c r="L399" i="38"/>
  <c r="K399" i="38"/>
  <c r="J399" i="38"/>
  <c r="I399" i="38"/>
  <c r="H399" i="38"/>
  <c r="G399" i="38"/>
  <c r="F399" i="38"/>
  <c r="E399" i="38"/>
  <c r="D399" i="38"/>
  <c r="O398" i="38"/>
  <c r="N398" i="38"/>
  <c r="M398" i="38"/>
  <c r="L398" i="38"/>
  <c r="K398" i="38"/>
  <c r="J398" i="38"/>
  <c r="I398" i="38"/>
  <c r="H398" i="38"/>
  <c r="G398" i="38"/>
  <c r="F398" i="38"/>
  <c r="E398" i="38"/>
  <c r="D398" i="38"/>
  <c r="O397" i="38"/>
  <c r="N397" i="38"/>
  <c r="M397" i="38"/>
  <c r="L397" i="38"/>
  <c r="K397" i="38"/>
  <c r="J397" i="38"/>
  <c r="I397" i="38"/>
  <c r="H397" i="38"/>
  <c r="G397" i="38"/>
  <c r="F397" i="38"/>
  <c r="E397" i="38"/>
  <c r="D397" i="38"/>
  <c r="O396" i="38"/>
  <c r="N396" i="38"/>
  <c r="M396" i="38"/>
  <c r="L396" i="38"/>
  <c r="K396" i="38"/>
  <c r="J396" i="38"/>
  <c r="I396" i="38"/>
  <c r="H396" i="38"/>
  <c r="G396" i="38"/>
  <c r="F396" i="38"/>
  <c r="E396" i="38"/>
  <c r="D396" i="38"/>
  <c r="O395" i="38"/>
  <c r="N395" i="38"/>
  <c r="M395" i="38"/>
  <c r="L395" i="38"/>
  <c r="K395" i="38"/>
  <c r="J395" i="38"/>
  <c r="I395" i="38"/>
  <c r="H395" i="38"/>
  <c r="G395" i="38"/>
  <c r="F395" i="38"/>
  <c r="E395" i="38"/>
  <c r="D395" i="38"/>
  <c r="O394" i="38"/>
  <c r="N394" i="38"/>
  <c r="M394" i="38"/>
  <c r="L394" i="38"/>
  <c r="K394" i="38"/>
  <c r="J394" i="38"/>
  <c r="I394" i="38"/>
  <c r="H394" i="38"/>
  <c r="G394" i="38"/>
  <c r="F394" i="38"/>
  <c r="E394" i="38"/>
  <c r="D394" i="38"/>
  <c r="O393" i="38"/>
  <c r="N393" i="38"/>
  <c r="M393" i="38"/>
  <c r="L393" i="38"/>
  <c r="K393" i="38"/>
  <c r="J393" i="38"/>
  <c r="I393" i="38"/>
  <c r="H393" i="38"/>
  <c r="G393" i="38"/>
  <c r="F393" i="38"/>
  <c r="E393" i="38"/>
  <c r="D393" i="38"/>
  <c r="O392" i="38"/>
  <c r="N392" i="38"/>
  <c r="M392" i="38"/>
  <c r="L392" i="38"/>
  <c r="K392" i="38"/>
  <c r="J392" i="38"/>
  <c r="I392" i="38"/>
  <c r="H392" i="38"/>
  <c r="G392" i="38"/>
  <c r="F392" i="38"/>
  <c r="E392" i="38"/>
  <c r="D392" i="38"/>
  <c r="O391" i="38"/>
  <c r="N391" i="38"/>
  <c r="M391" i="38"/>
  <c r="L391" i="38"/>
  <c r="K391" i="38"/>
  <c r="J391" i="38"/>
  <c r="I391" i="38"/>
  <c r="H391" i="38"/>
  <c r="G391" i="38"/>
  <c r="F391" i="38"/>
  <c r="E391" i="38"/>
  <c r="D391" i="38"/>
  <c r="O390" i="38"/>
  <c r="N390" i="38"/>
  <c r="M390" i="38"/>
  <c r="L390" i="38"/>
  <c r="K390" i="38"/>
  <c r="J390" i="38"/>
  <c r="I390" i="38"/>
  <c r="H390" i="38"/>
  <c r="G390" i="38"/>
  <c r="F390" i="38"/>
  <c r="E390" i="38"/>
  <c r="D390" i="38"/>
  <c r="O389" i="38"/>
  <c r="N389" i="38"/>
  <c r="M389" i="38"/>
  <c r="L389" i="38"/>
  <c r="K389" i="38"/>
  <c r="J389" i="38"/>
  <c r="I389" i="38"/>
  <c r="H389" i="38"/>
  <c r="G389" i="38"/>
  <c r="F389" i="38"/>
  <c r="E389" i="38"/>
  <c r="D389" i="38"/>
  <c r="O388" i="38"/>
  <c r="N388" i="38"/>
  <c r="M388" i="38"/>
  <c r="L388" i="38"/>
  <c r="K388" i="38"/>
  <c r="J388" i="38"/>
  <c r="I388" i="38"/>
  <c r="H388" i="38"/>
  <c r="G388" i="38"/>
  <c r="F388" i="38"/>
  <c r="E388" i="38"/>
  <c r="D388" i="38"/>
  <c r="O387" i="38"/>
  <c r="N387" i="38"/>
  <c r="M387" i="38"/>
  <c r="L387" i="38"/>
  <c r="K387" i="38"/>
  <c r="J387" i="38"/>
  <c r="I387" i="38"/>
  <c r="H387" i="38"/>
  <c r="G387" i="38"/>
  <c r="F387" i="38"/>
  <c r="E387" i="38"/>
  <c r="D387" i="38"/>
  <c r="O386" i="38"/>
  <c r="N386" i="38"/>
  <c r="M386" i="38"/>
  <c r="L386" i="38"/>
  <c r="K386" i="38"/>
  <c r="J386" i="38"/>
  <c r="I386" i="38"/>
  <c r="H386" i="38"/>
  <c r="G386" i="38"/>
  <c r="F386" i="38"/>
  <c r="E386" i="38"/>
  <c r="D386" i="38"/>
  <c r="O385" i="38"/>
  <c r="N385" i="38"/>
  <c r="M385" i="38"/>
  <c r="L385" i="38"/>
  <c r="K385" i="38"/>
  <c r="J385" i="38"/>
  <c r="I385" i="38"/>
  <c r="H385" i="38"/>
  <c r="G385" i="38"/>
  <c r="F385" i="38"/>
  <c r="E385" i="38"/>
  <c r="D385" i="38"/>
  <c r="O384" i="38"/>
  <c r="N384" i="38"/>
  <c r="M384" i="38"/>
  <c r="L384" i="38"/>
  <c r="K384" i="38"/>
  <c r="J384" i="38"/>
  <c r="I384" i="38"/>
  <c r="H384" i="38"/>
  <c r="G384" i="38"/>
  <c r="F384" i="38"/>
  <c r="E384" i="38"/>
  <c r="D384" i="38"/>
  <c r="O383" i="38"/>
  <c r="N383" i="38"/>
  <c r="M383" i="38"/>
  <c r="L383" i="38"/>
  <c r="K383" i="38"/>
  <c r="J383" i="38"/>
  <c r="I383" i="38"/>
  <c r="H383" i="38"/>
  <c r="G383" i="38"/>
  <c r="F383" i="38"/>
  <c r="E383" i="38"/>
  <c r="D383" i="38"/>
  <c r="O382" i="38"/>
  <c r="N382" i="38"/>
  <c r="M382" i="38"/>
  <c r="L382" i="38"/>
  <c r="K382" i="38"/>
  <c r="J382" i="38"/>
  <c r="I382" i="38"/>
  <c r="H382" i="38"/>
  <c r="G382" i="38"/>
  <c r="F382" i="38"/>
  <c r="E382" i="38"/>
  <c r="D382" i="38"/>
  <c r="O381" i="38"/>
  <c r="N381" i="38"/>
  <c r="M381" i="38"/>
  <c r="L381" i="38"/>
  <c r="K381" i="38"/>
  <c r="J381" i="38"/>
  <c r="I381" i="38"/>
  <c r="H381" i="38"/>
  <c r="G381" i="38"/>
  <c r="F381" i="38"/>
  <c r="E381" i="38"/>
  <c r="D381" i="38"/>
  <c r="O380" i="38"/>
  <c r="N380" i="38"/>
  <c r="M380" i="38"/>
  <c r="L380" i="38"/>
  <c r="K380" i="38"/>
  <c r="J380" i="38"/>
  <c r="I380" i="38"/>
  <c r="H380" i="38"/>
  <c r="G380" i="38"/>
  <c r="F380" i="38"/>
  <c r="E380" i="38"/>
  <c r="D380" i="38"/>
  <c r="O379" i="38"/>
  <c r="N379" i="38"/>
  <c r="M379" i="38"/>
  <c r="L379" i="38"/>
  <c r="K379" i="38"/>
  <c r="J379" i="38"/>
  <c r="I379" i="38"/>
  <c r="H379" i="38"/>
  <c r="G379" i="38"/>
  <c r="F379" i="38"/>
  <c r="E379" i="38"/>
  <c r="D379" i="38"/>
  <c r="O378" i="38"/>
  <c r="N378" i="38"/>
  <c r="M378" i="38"/>
  <c r="L378" i="38"/>
  <c r="K378" i="38"/>
  <c r="J378" i="38"/>
  <c r="I378" i="38"/>
  <c r="H378" i="38"/>
  <c r="G378" i="38"/>
  <c r="F378" i="38"/>
  <c r="E378" i="38"/>
  <c r="D378" i="38"/>
  <c r="O377" i="38"/>
  <c r="N377" i="38"/>
  <c r="M377" i="38"/>
  <c r="L377" i="38"/>
  <c r="K377" i="38"/>
  <c r="J377" i="38"/>
  <c r="I377" i="38"/>
  <c r="H377" i="38"/>
  <c r="G377" i="38"/>
  <c r="F377" i="38"/>
  <c r="E377" i="38"/>
  <c r="D377" i="38"/>
  <c r="O376" i="38"/>
  <c r="N376" i="38"/>
  <c r="M376" i="38"/>
  <c r="L376" i="38"/>
  <c r="K376" i="38"/>
  <c r="J376" i="38"/>
  <c r="I376" i="38"/>
  <c r="H376" i="38"/>
  <c r="G376" i="38"/>
  <c r="F376" i="38"/>
  <c r="E376" i="38"/>
  <c r="D376" i="38"/>
  <c r="O375" i="38"/>
  <c r="N375" i="38"/>
  <c r="M375" i="38"/>
  <c r="L375" i="38"/>
  <c r="K375" i="38"/>
  <c r="J375" i="38"/>
  <c r="I375" i="38"/>
  <c r="H375" i="38"/>
  <c r="G375" i="38"/>
  <c r="F375" i="38"/>
  <c r="E375" i="38"/>
  <c r="D375" i="38"/>
  <c r="O374" i="38"/>
  <c r="N374" i="38"/>
  <c r="M374" i="38"/>
  <c r="L374" i="38"/>
  <c r="K374" i="38"/>
  <c r="J374" i="38"/>
  <c r="I374" i="38"/>
  <c r="H374" i="38"/>
  <c r="G374" i="38"/>
  <c r="F374" i="38"/>
  <c r="E374" i="38"/>
  <c r="D374" i="38"/>
  <c r="O373" i="38"/>
  <c r="N373" i="38"/>
  <c r="M373" i="38"/>
  <c r="L373" i="38"/>
  <c r="K373" i="38"/>
  <c r="J373" i="38"/>
  <c r="I373" i="38"/>
  <c r="H373" i="38"/>
  <c r="G373" i="38"/>
  <c r="F373" i="38"/>
  <c r="E373" i="38"/>
  <c r="D373" i="38"/>
  <c r="O372" i="38"/>
  <c r="N372" i="38"/>
  <c r="M372" i="38"/>
  <c r="L372" i="38"/>
  <c r="K372" i="38"/>
  <c r="J372" i="38"/>
  <c r="I372" i="38"/>
  <c r="H372" i="38"/>
  <c r="G372" i="38"/>
  <c r="F372" i="38"/>
  <c r="E372" i="38"/>
  <c r="D372" i="38"/>
  <c r="O371" i="38"/>
  <c r="N371" i="38"/>
  <c r="M371" i="38"/>
  <c r="L371" i="38"/>
  <c r="K371" i="38"/>
  <c r="J371" i="38"/>
  <c r="I371" i="38"/>
  <c r="H371" i="38"/>
  <c r="G371" i="38"/>
  <c r="F371" i="38"/>
  <c r="E371" i="38"/>
  <c r="D371" i="38"/>
  <c r="O370" i="38"/>
  <c r="N370" i="38"/>
  <c r="M370" i="38"/>
  <c r="L370" i="38"/>
  <c r="K370" i="38"/>
  <c r="J370" i="38"/>
  <c r="I370" i="38"/>
  <c r="H370" i="38"/>
  <c r="G370" i="38"/>
  <c r="F370" i="38"/>
  <c r="E370" i="38"/>
  <c r="D370" i="38"/>
  <c r="O369" i="38"/>
  <c r="N369" i="38"/>
  <c r="M369" i="38"/>
  <c r="L369" i="38"/>
  <c r="K369" i="38"/>
  <c r="J369" i="38"/>
  <c r="I369" i="38"/>
  <c r="H369" i="38"/>
  <c r="G369" i="38"/>
  <c r="F369" i="38"/>
  <c r="E369" i="38"/>
  <c r="D369" i="38"/>
  <c r="O368" i="38"/>
  <c r="N368" i="38"/>
  <c r="M368" i="38"/>
  <c r="L368" i="38"/>
  <c r="K368" i="38"/>
  <c r="J368" i="38"/>
  <c r="I368" i="38"/>
  <c r="H368" i="38"/>
  <c r="G368" i="38"/>
  <c r="F368" i="38"/>
  <c r="E368" i="38"/>
  <c r="D368" i="38"/>
  <c r="O367" i="38"/>
  <c r="N367" i="38"/>
  <c r="M367" i="38"/>
  <c r="L367" i="38"/>
  <c r="K367" i="38"/>
  <c r="J367" i="38"/>
  <c r="I367" i="38"/>
  <c r="H367" i="38"/>
  <c r="G367" i="38"/>
  <c r="F367" i="38"/>
  <c r="E367" i="38"/>
  <c r="D367" i="38"/>
  <c r="O366" i="38"/>
  <c r="N366" i="38"/>
  <c r="M366" i="38"/>
  <c r="L366" i="38"/>
  <c r="K366" i="38"/>
  <c r="J366" i="38"/>
  <c r="I366" i="38"/>
  <c r="H366" i="38"/>
  <c r="G366" i="38"/>
  <c r="F366" i="38"/>
  <c r="E366" i="38"/>
  <c r="D366" i="38"/>
  <c r="O365" i="38"/>
  <c r="N365" i="38"/>
  <c r="M365" i="38"/>
  <c r="L365" i="38"/>
  <c r="K365" i="38"/>
  <c r="J365" i="38"/>
  <c r="I365" i="38"/>
  <c r="H365" i="38"/>
  <c r="G365" i="38"/>
  <c r="F365" i="38"/>
  <c r="E365" i="38"/>
  <c r="D365" i="38"/>
  <c r="O364" i="38"/>
  <c r="N364" i="38"/>
  <c r="M364" i="38"/>
  <c r="L364" i="38"/>
  <c r="K364" i="38"/>
  <c r="J364" i="38"/>
  <c r="I364" i="38"/>
  <c r="H364" i="38"/>
  <c r="G364" i="38"/>
  <c r="F364" i="38"/>
  <c r="E364" i="38"/>
  <c r="D364" i="38"/>
  <c r="O363" i="38"/>
  <c r="N363" i="38"/>
  <c r="M363" i="38"/>
  <c r="L363" i="38"/>
  <c r="K363" i="38"/>
  <c r="J363" i="38"/>
  <c r="I363" i="38"/>
  <c r="H363" i="38"/>
  <c r="G363" i="38"/>
  <c r="F363" i="38"/>
  <c r="E363" i="38"/>
  <c r="D363" i="38"/>
  <c r="O362" i="38"/>
  <c r="N362" i="38"/>
  <c r="M362" i="38"/>
  <c r="L362" i="38"/>
  <c r="K362" i="38"/>
  <c r="J362" i="38"/>
  <c r="I362" i="38"/>
  <c r="H362" i="38"/>
  <c r="G362" i="38"/>
  <c r="F362" i="38"/>
  <c r="E362" i="38"/>
  <c r="D362" i="38"/>
  <c r="O361" i="38"/>
  <c r="N361" i="38"/>
  <c r="M361" i="38"/>
  <c r="L361" i="38"/>
  <c r="K361" i="38"/>
  <c r="J361" i="38"/>
  <c r="I361" i="38"/>
  <c r="H361" i="38"/>
  <c r="G361" i="38"/>
  <c r="F361" i="38"/>
  <c r="E361" i="38"/>
  <c r="D361" i="38"/>
  <c r="O360" i="38"/>
  <c r="N360" i="38"/>
  <c r="M360" i="38"/>
  <c r="L360" i="38"/>
  <c r="K360" i="38"/>
  <c r="J360" i="38"/>
  <c r="I360" i="38"/>
  <c r="H360" i="38"/>
  <c r="G360" i="38"/>
  <c r="F360" i="38"/>
  <c r="E360" i="38"/>
  <c r="D360" i="38"/>
  <c r="O359" i="38"/>
  <c r="N359" i="38"/>
  <c r="M359" i="38"/>
  <c r="L359" i="38"/>
  <c r="K359" i="38"/>
  <c r="J359" i="38"/>
  <c r="I359" i="38"/>
  <c r="H359" i="38"/>
  <c r="G359" i="38"/>
  <c r="F359" i="38"/>
  <c r="E359" i="38"/>
  <c r="D359" i="38"/>
  <c r="O358" i="38"/>
  <c r="N358" i="38"/>
  <c r="M358" i="38"/>
  <c r="L358" i="38"/>
  <c r="K358" i="38"/>
  <c r="J358" i="38"/>
  <c r="I358" i="38"/>
  <c r="H358" i="38"/>
  <c r="G358" i="38"/>
  <c r="F358" i="38"/>
  <c r="E358" i="38"/>
  <c r="D358" i="38"/>
  <c r="O357" i="38"/>
  <c r="N357" i="38"/>
  <c r="M357" i="38"/>
  <c r="L357" i="38"/>
  <c r="K357" i="38"/>
  <c r="J357" i="38"/>
  <c r="I357" i="38"/>
  <c r="H357" i="38"/>
  <c r="G357" i="38"/>
  <c r="F357" i="38"/>
  <c r="E357" i="38"/>
  <c r="D357" i="38"/>
  <c r="O356" i="38"/>
  <c r="N356" i="38"/>
  <c r="M356" i="38"/>
  <c r="L356" i="38"/>
  <c r="K356" i="38"/>
  <c r="J356" i="38"/>
  <c r="I356" i="38"/>
  <c r="H356" i="38"/>
  <c r="G356" i="38"/>
  <c r="F356" i="38"/>
  <c r="E356" i="38"/>
  <c r="D356" i="38"/>
  <c r="O355" i="38"/>
  <c r="N355" i="38"/>
  <c r="M355" i="38"/>
  <c r="L355" i="38"/>
  <c r="K355" i="38"/>
  <c r="J355" i="38"/>
  <c r="I355" i="38"/>
  <c r="H355" i="38"/>
  <c r="G355" i="38"/>
  <c r="F355" i="38"/>
  <c r="E355" i="38"/>
  <c r="D355" i="38"/>
  <c r="O354" i="38"/>
  <c r="N354" i="38"/>
  <c r="M354" i="38"/>
  <c r="L354" i="38"/>
  <c r="K354" i="38"/>
  <c r="J354" i="38"/>
  <c r="I354" i="38"/>
  <c r="H354" i="38"/>
  <c r="G354" i="38"/>
  <c r="F354" i="38"/>
  <c r="E354" i="38"/>
  <c r="D354" i="38"/>
  <c r="O353" i="38"/>
  <c r="N353" i="38"/>
  <c r="M353" i="38"/>
  <c r="L353" i="38"/>
  <c r="K353" i="38"/>
  <c r="J353" i="38"/>
  <c r="I353" i="38"/>
  <c r="H353" i="38"/>
  <c r="G353" i="38"/>
  <c r="F353" i="38"/>
  <c r="E353" i="38"/>
  <c r="D353" i="38"/>
  <c r="O352" i="38"/>
  <c r="N352" i="38"/>
  <c r="M352" i="38"/>
  <c r="L352" i="38"/>
  <c r="K352" i="38"/>
  <c r="J352" i="38"/>
  <c r="I352" i="38"/>
  <c r="H352" i="38"/>
  <c r="G352" i="38"/>
  <c r="F352" i="38"/>
  <c r="E352" i="38"/>
  <c r="D352" i="38"/>
  <c r="O351" i="38"/>
  <c r="N351" i="38"/>
  <c r="M351" i="38"/>
  <c r="L351" i="38"/>
  <c r="K351" i="38"/>
  <c r="J351" i="38"/>
  <c r="I351" i="38"/>
  <c r="H351" i="38"/>
  <c r="G351" i="38"/>
  <c r="F351" i="38"/>
  <c r="E351" i="38"/>
  <c r="D351" i="38"/>
  <c r="O350" i="38"/>
  <c r="N350" i="38"/>
  <c r="M350" i="38"/>
  <c r="L350" i="38"/>
  <c r="K350" i="38"/>
  <c r="J350" i="38"/>
  <c r="I350" i="38"/>
  <c r="H350" i="38"/>
  <c r="G350" i="38"/>
  <c r="F350" i="38"/>
  <c r="E350" i="38"/>
  <c r="D350" i="38"/>
  <c r="O349" i="38"/>
  <c r="N349" i="38"/>
  <c r="M349" i="38"/>
  <c r="L349" i="38"/>
  <c r="K349" i="38"/>
  <c r="J349" i="38"/>
  <c r="I349" i="38"/>
  <c r="H349" i="38"/>
  <c r="G349" i="38"/>
  <c r="F349" i="38"/>
  <c r="E349" i="38"/>
  <c r="D349" i="38"/>
  <c r="O348" i="38"/>
  <c r="N348" i="38"/>
  <c r="M348" i="38"/>
  <c r="L348" i="38"/>
  <c r="K348" i="38"/>
  <c r="J348" i="38"/>
  <c r="I348" i="38"/>
  <c r="H348" i="38"/>
  <c r="G348" i="38"/>
  <c r="F348" i="38"/>
  <c r="E348" i="38"/>
  <c r="D348" i="38"/>
  <c r="O347" i="38"/>
  <c r="N347" i="38"/>
  <c r="M347" i="38"/>
  <c r="L347" i="38"/>
  <c r="K347" i="38"/>
  <c r="J347" i="38"/>
  <c r="I347" i="38"/>
  <c r="H347" i="38"/>
  <c r="G347" i="38"/>
  <c r="F347" i="38"/>
  <c r="E347" i="38"/>
  <c r="D347" i="38"/>
  <c r="O346" i="38"/>
  <c r="N346" i="38"/>
  <c r="M346" i="38"/>
  <c r="L346" i="38"/>
  <c r="K346" i="38"/>
  <c r="J346" i="38"/>
  <c r="I346" i="38"/>
  <c r="H346" i="38"/>
  <c r="G346" i="38"/>
  <c r="F346" i="38"/>
  <c r="E346" i="38"/>
  <c r="D346" i="38"/>
  <c r="O345" i="38"/>
  <c r="N345" i="38"/>
  <c r="M345" i="38"/>
  <c r="L345" i="38"/>
  <c r="K345" i="38"/>
  <c r="J345" i="38"/>
  <c r="I345" i="38"/>
  <c r="H345" i="38"/>
  <c r="G345" i="38"/>
  <c r="F345" i="38"/>
  <c r="E345" i="38"/>
  <c r="D345" i="38"/>
  <c r="O344" i="38"/>
  <c r="N344" i="38"/>
  <c r="M344" i="38"/>
  <c r="L344" i="38"/>
  <c r="K344" i="38"/>
  <c r="J344" i="38"/>
  <c r="I344" i="38"/>
  <c r="H344" i="38"/>
  <c r="G344" i="38"/>
  <c r="F344" i="38"/>
  <c r="E344" i="38"/>
  <c r="D344" i="38"/>
  <c r="O343" i="38"/>
  <c r="N343" i="38"/>
  <c r="M343" i="38"/>
  <c r="L343" i="38"/>
  <c r="K343" i="38"/>
  <c r="J343" i="38"/>
  <c r="I343" i="38"/>
  <c r="H343" i="38"/>
  <c r="G343" i="38"/>
  <c r="F343" i="38"/>
  <c r="E343" i="38"/>
  <c r="D343" i="38"/>
  <c r="O342" i="38"/>
  <c r="N342" i="38"/>
  <c r="M342" i="38"/>
  <c r="L342" i="38"/>
  <c r="K342" i="38"/>
  <c r="J342" i="38"/>
  <c r="I342" i="38"/>
  <c r="H342" i="38"/>
  <c r="G342" i="38"/>
  <c r="F342" i="38"/>
  <c r="E342" i="38"/>
  <c r="D342" i="38"/>
  <c r="O341" i="38"/>
  <c r="N341" i="38"/>
  <c r="M341" i="38"/>
  <c r="L341" i="38"/>
  <c r="K341" i="38"/>
  <c r="J341" i="38"/>
  <c r="I341" i="38"/>
  <c r="H341" i="38"/>
  <c r="G341" i="38"/>
  <c r="F341" i="38"/>
  <c r="E341" i="38"/>
  <c r="D341" i="38"/>
  <c r="O340" i="38"/>
  <c r="N340" i="38"/>
  <c r="M340" i="38"/>
  <c r="L340" i="38"/>
  <c r="K340" i="38"/>
  <c r="J340" i="38"/>
  <c r="I340" i="38"/>
  <c r="H340" i="38"/>
  <c r="G340" i="38"/>
  <c r="F340" i="38"/>
  <c r="E340" i="38"/>
  <c r="D340" i="38"/>
  <c r="O339" i="38"/>
  <c r="N339" i="38"/>
  <c r="M339" i="38"/>
  <c r="L339" i="38"/>
  <c r="K339" i="38"/>
  <c r="J339" i="38"/>
  <c r="I339" i="38"/>
  <c r="H339" i="38"/>
  <c r="G339" i="38"/>
  <c r="F339" i="38"/>
  <c r="E339" i="38"/>
  <c r="D339" i="38"/>
  <c r="O338" i="38"/>
  <c r="N338" i="38"/>
  <c r="M338" i="38"/>
  <c r="L338" i="38"/>
  <c r="K338" i="38"/>
  <c r="J338" i="38"/>
  <c r="I338" i="38"/>
  <c r="H338" i="38"/>
  <c r="G338" i="38"/>
  <c r="F338" i="38"/>
  <c r="E338" i="38"/>
  <c r="D338" i="38"/>
  <c r="O337" i="38"/>
  <c r="N337" i="38"/>
  <c r="M337" i="38"/>
  <c r="L337" i="38"/>
  <c r="K337" i="38"/>
  <c r="J337" i="38"/>
  <c r="I337" i="38"/>
  <c r="H337" i="38"/>
  <c r="G337" i="38"/>
  <c r="F337" i="38"/>
  <c r="E337" i="38"/>
  <c r="D337" i="38"/>
  <c r="O336" i="38"/>
  <c r="N336" i="38"/>
  <c r="M336" i="38"/>
  <c r="L336" i="38"/>
  <c r="K336" i="38"/>
  <c r="J336" i="38"/>
  <c r="I336" i="38"/>
  <c r="H336" i="38"/>
  <c r="G336" i="38"/>
  <c r="F336" i="38"/>
  <c r="E336" i="38"/>
  <c r="D336" i="38"/>
  <c r="O335" i="38"/>
  <c r="N335" i="38"/>
  <c r="M335" i="38"/>
  <c r="L335" i="38"/>
  <c r="K335" i="38"/>
  <c r="J335" i="38"/>
  <c r="I335" i="38"/>
  <c r="H335" i="38"/>
  <c r="G335" i="38"/>
  <c r="F335" i="38"/>
  <c r="E335" i="38"/>
  <c r="D335" i="38"/>
  <c r="O334" i="38"/>
  <c r="N334" i="38"/>
  <c r="M334" i="38"/>
  <c r="L334" i="38"/>
  <c r="K334" i="38"/>
  <c r="J334" i="38"/>
  <c r="I334" i="38"/>
  <c r="H334" i="38"/>
  <c r="G334" i="38"/>
  <c r="F334" i="38"/>
  <c r="E334" i="38"/>
  <c r="D334" i="38"/>
  <c r="O333" i="38"/>
  <c r="N333" i="38"/>
  <c r="M333" i="38"/>
  <c r="L333" i="38"/>
  <c r="K333" i="38"/>
  <c r="J333" i="38"/>
  <c r="I333" i="38"/>
  <c r="H333" i="38"/>
  <c r="G333" i="38"/>
  <c r="F333" i="38"/>
  <c r="E333" i="38"/>
  <c r="D333" i="38"/>
  <c r="O332" i="38"/>
  <c r="N332" i="38"/>
  <c r="M332" i="38"/>
  <c r="L332" i="38"/>
  <c r="K332" i="38"/>
  <c r="J332" i="38"/>
  <c r="I332" i="38"/>
  <c r="H332" i="38"/>
  <c r="G332" i="38"/>
  <c r="F332" i="38"/>
  <c r="E332" i="38"/>
  <c r="D332" i="38"/>
  <c r="O331" i="38"/>
  <c r="N331" i="38"/>
  <c r="M331" i="38"/>
  <c r="L331" i="38"/>
  <c r="K331" i="38"/>
  <c r="J331" i="38"/>
  <c r="I331" i="38"/>
  <c r="H331" i="38"/>
  <c r="G331" i="38"/>
  <c r="F331" i="38"/>
  <c r="E331" i="38"/>
  <c r="D331" i="38"/>
  <c r="O330" i="38"/>
  <c r="N330" i="38"/>
  <c r="M330" i="38"/>
  <c r="L330" i="38"/>
  <c r="K330" i="38"/>
  <c r="J330" i="38"/>
  <c r="I330" i="38"/>
  <c r="H330" i="38"/>
  <c r="G330" i="38"/>
  <c r="F330" i="38"/>
  <c r="E330" i="38"/>
  <c r="D330" i="38"/>
  <c r="O329" i="38"/>
  <c r="N329" i="38"/>
  <c r="M329" i="38"/>
  <c r="L329" i="38"/>
  <c r="K329" i="38"/>
  <c r="J329" i="38"/>
  <c r="I329" i="38"/>
  <c r="H329" i="38"/>
  <c r="G329" i="38"/>
  <c r="F329" i="38"/>
  <c r="E329" i="38"/>
  <c r="D329" i="38"/>
  <c r="O328" i="38"/>
  <c r="N328" i="38"/>
  <c r="M328" i="38"/>
  <c r="L328" i="38"/>
  <c r="K328" i="38"/>
  <c r="J328" i="38"/>
  <c r="I328" i="38"/>
  <c r="H328" i="38"/>
  <c r="G328" i="38"/>
  <c r="F328" i="38"/>
  <c r="E328" i="38"/>
  <c r="D328" i="38"/>
  <c r="O327" i="38"/>
  <c r="N327" i="38"/>
  <c r="M327" i="38"/>
  <c r="L327" i="38"/>
  <c r="K327" i="38"/>
  <c r="J327" i="38"/>
  <c r="I327" i="38"/>
  <c r="H327" i="38"/>
  <c r="G327" i="38"/>
  <c r="F327" i="38"/>
  <c r="E327" i="38"/>
  <c r="D327" i="38"/>
  <c r="O326" i="38"/>
  <c r="N326" i="38"/>
  <c r="M326" i="38"/>
  <c r="L326" i="38"/>
  <c r="K326" i="38"/>
  <c r="J326" i="38"/>
  <c r="I326" i="38"/>
  <c r="H326" i="38"/>
  <c r="G326" i="38"/>
  <c r="F326" i="38"/>
  <c r="E326" i="38"/>
  <c r="D326" i="38"/>
  <c r="O325" i="38"/>
  <c r="N325" i="38"/>
  <c r="M325" i="38"/>
  <c r="L325" i="38"/>
  <c r="K325" i="38"/>
  <c r="J325" i="38"/>
  <c r="I325" i="38"/>
  <c r="H325" i="38"/>
  <c r="G325" i="38"/>
  <c r="F325" i="38"/>
  <c r="E325" i="38"/>
  <c r="D325" i="38"/>
  <c r="O324" i="38"/>
  <c r="N324" i="38"/>
  <c r="M324" i="38"/>
  <c r="L324" i="38"/>
  <c r="K324" i="38"/>
  <c r="J324" i="38"/>
  <c r="I324" i="38"/>
  <c r="H324" i="38"/>
  <c r="G324" i="38"/>
  <c r="F324" i="38"/>
  <c r="E324" i="38"/>
  <c r="D324" i="38"/>
  <c r="O323" i="38"/>
  <c r="N323" i="38"/>
  <c r="M323" i="38"/>
  <c r="L323" i="38"/>
  <c r="K323" i="38"/>
  <c r="J323" i="38"/>
  <c r="I323" i="38"/>
  <c r="H323" i="38"/>
  <c r="G323" i="38"/>
  <c r="F323" i="38"/>
  <c r="E323" i="38"/>
  <c r="D323" i="38"/>
  <c r="O322" i="38"/>
  <c r="N322" i="38"/>
  <c r="M322" i="38"/>
  <c r="L322" i="38"/>
  <c r="K322" i="38"/>
  <c r="J322" i="38"/>
  <c r="I322" i="38"/>
  <c r="H322" i="38"/>
  <c r="G322" i="38"/>
  <c r="F322" i="38"/>
  <c r="E322" i="38"/>
  <c r="D322" i="38"/>
  <c r="O321" i="38"/>
  <c r="N321" i="38"/>
  <c r="M321" i="38"/>
  <c r="L321" i="38"/>
  <c r="K321" i="38"/>
  <c r="J321" i="38"/>
  <c r="I321" i="38"/>
  <c r="H321" i="38"/>
  <c r="G321" i="38"/>
  <c r="F321" i="38"/>
  <c r="E321" i="38"/>
  <c r="D321" i="38"/>
  <c r="O320" i="38"/>
  <c r="N320" i="38"/>
  <c r="M320" i="38"/>
  <c r="L320" i="38"/>
  <c r="K320" i="38"/>
  <c r="J320" i="38"/>
  <c r="I320" i="38"/>
  <c r="H320" i="38"/>
  <c r="G320" i="38"/>
  <c r="F320" i="38"/>
  <c r="E320" i="38"/>
  <c r="D320" i="38"/>
  <c r="O319" i="38"/>
  <c r="N319" i="38"/>
  <c r="M319" i="38"/>
  <c r="L319" i="38"/>
  <c r="K319" i="38"/>
  <c r="J319" i="38"/>
  <c r="I319" i="38"/>
  <c r="H319" i="38"/>
  <c r="G319" i="38"/>
  <c r="F319" i="38"/>
  <c r="E319" i="38"/>
  <c r="D319" i="38"/>
  <c r="O318" i="38"/>
  <c r="N318" i="38"/>
  <c r="M318" i="38"/>
  <c r="L318" i="38"/>
  <c r="K318" i="38"/>
  <c r="J318" i="38"/>
  <c r="I318" i="38"/>
  <c r="H318" i="38"/>
  <c r="G318" i="38"/>
  <c r="F318" i="38"/>
  <c r="E318" i="38"/>
  <c r="D318" i="38"/>
  <c r="O317" i="38"/>
  <c r="N317" i="38"/>
  <c r="M317" i="38"/>
  <c r="L317" i="38"/>
  <c r="K317" i="38"/>
  <c r="J317" i="38"/>
  <c r="I317" i="38"/>
  <c r="H317" i="38"/>
  <c r="G317" i="38"/>
  <c r="F317" i="38"/>
  <c r="E317" i="38"/>
  <c r="D317" i="38"/>
  <c r="O316" i="38"/>
  <c r="N316" i="38"/>
  <c r="M316" i="38"/>
  <c r="L316" i="38"/>
  <c r="K316" i="38"/>
  <c r="J316" i="38"/>
  <c r="I316" i="38"/>
  <c r="H316" i="38"/>
  <c r="G316" i="38"/>
  <c r="F316" i="38"/>
  <c r="E316" i="38"/>
  <c r="D316" i="38"/>
  <c r="O315" i="38"/>
  <c r="N315" i="38"/>
  <c r="M315" i="38"/>
  <c r="L315" i="38"/>
  <c r="K315" i="38"/>
  <c r="J315" i="38"/>
  <c r="I315" i="38"/>
  <c r="H315" i="38"/>
  <c r="G315" i="38"/>
  <c r="F315" i="38"/>
  <c r="E315" i="38"/>
  <c r="D315" i="38"/>
  <c r="O314" i="38"/>
  <c r="N314" i="38"/>
  <c r="M314" i="38"/>
  <c r="L314" i="38"/>
  <c r="K314" i="38"/>
  <c r="J314" i="38"/>
  <c r="I314" i="38"/>
  <c r="H314" i="38"/>
  <c r="G314" i="38"/>
  <c r="F314" i="38"/>
  <c r="E314" i="38"/>
  <c r="D314" i="38"/>
  <c r="O313" i="38"/>
  <c r="N313" i="38"/>
  <c r="M313" i="38"/>
  <c r="L313" i="38"/>
  <c r="K313" i="38"/>
  <c r="J313" i="38"/>
  <c r="I313" i="38"/>
  <c r="H313" i="38"/>
  <c r="G313" i="38"/>
  <c r="F313" i="38"/>
  <c r="E313" i="38"/>
  <c r="D313" i="38"/>
  <c r="O312" i="38"/>
  <c r="N312" i="38"/>
  <c r="M312" i="38"/>
  <c r="L312" i="38"/>
  <c r="K312" i="38"/>
  <c r="J312" i="38"/>
  <c r="I312" i="38"/>
  <c r="H312" i="38"/>
  <c r="G312" i="38"/>
  <c r="F312" i="38"/>
  <c r="E312" i="38"/>
  <c r="D312" i="38"/>
  <c r="O311" i="38"/>
  <c r="N311" i="38"/>
  <c r="M311" i="38"/>
  <c r="L311" i="38"/>
  <c r="K311" i="38"/>
  <c r="J311" i="38"/>
  <c r="I311" i="38"/>
  <c r="H311" i="38"/>
  <c r="G311" i="38"/>
  <c r="F311" i="38"/>
  <c r="E311" i="38"/>
  <c r="D311" i="38"/>
  <c r="O310" i="38"/>
  <c r="N310" i="38"/>
  <c r="M310" i="38"/>
  <c r="L310" i="38"/>
  <c r="K310" i="38"/>
  <c r="J310" i="38"/>
  <c r="I310" i="38"/>
  <c r="H310" i="38"/>
  <c r="G310" i="38"/>
  <c r="F310" i="38"/>
  <c r="E310" i="38"/>
  <c r="D310" i="38"/>
  <c r="O309" i="38"/>
  <c r="N309" i="38"/>
  <c r="M309" i="38"/>
  <c r="L309" i="38"/>
  <c r="K309" i="38"/>
  <c r="J309" i="38"/>
  <c r="I309" i="38"/>
  <c r="H309" i="38"/>
  <c r="G309" i="38"/>
  <c r="F309" i="38"/>
  <c r="E309" i="38"/>
  <c r="D309" i="38"/>
  <c r="O308" i="38"/>
  <c r="N308" i="38"/>
  <c r="M308" i="38"/>
  <c r="L308" i="38"/>
  <c r="K308" i="38"/>
  <c r="J308" i="38"/>
  <c r="I308" i="38"/>
  <c r="H308" i="38"/>
  <c r="G308" i="38"/>
  <c r="F308" i="38"/>
  <c r="E308" i="38"/>
  <c r="D308" i="38"/>
  <c r="O307" i="38"/>
  <c r="N307" i="38"/>
  <c r="M307" i="38"/>
  <c r="L307" i="38"/>
  <c r="K307" i="38"/>
  <c r="J307" i="38"/>
  <c r="I307" i="38"/>
  <c r="H307" i="38"/>
  <c r="G307" i="38"/>
  <c r="F307" i="38"/>
  <c r="E307" i="38"/>
  <c r="D307" i="38"/>
  <c r="O306" i="38"/>
  <c r="N306" i="38"/>
  <c r="M306" i="38"/>
  <c r="L306" i="38"/>
  <c r="K306" i="38"/>
  <c r="J306" i="38"/>
  <c r="I306" i="38"/>
  <c r="H306" i="38"/>
  <c r="G306" i="38"/>
  <c r="F306" i="38"/>
  <c r="E306" i="38"/>
  <c r="D306" i="38"/>
  <c r="O305" i="38"/>
  <c r="N305" i="38"/>
  <c r="M305" i="38"/>
  <c r="L305" i="38"/>
  <c r="K305" i="38"/>
  <c r="J305" i="38"/>
  <c r="I305" i="38"/>
  <c r="H305" i="38"/>
  <c r="G305" i="38"/>
  <c r="F305" i="38"/>
  <c r="E305" i="38"/>
  <c r="D305" i="38"/>
  <c r="O304" i="38"/>
  <c r="N304" i="38"/>
  <c r="M304" i="38"/>
  <c r="L304" i="38"/>
  <c r="K304" i="38"/>
  <c r="J304" i="38"/>
  <c r="I304" i="38"/>
  <c r="H304" i="38"/>
  <c r="G304" i="38"/>
  <c r="F304" i="38"/>
  <c r="E304" i="38"/>
  <c r="D304" i="38"/>
  <c r="O303" i="38"/>
  <c r="N303" i="38"/>
  <c r="M303" i="38"/>
  <c r="L303" i="38"/>
  <c r="K303" i="38"/>
  <c r="J303" i="38"/>
  <c r="I303" i="38"/>
  <c r="H303" i="38"/>
  <c r="G303" i="38"/>
  <c r="F303" i="38"/>
  <c r="E303" i="38"/>
  <c r="D303" i="38"/>
  <c r="O302" i="38"/>
  <c r="N302" i="38"/>
  <c r="M302" i="38"/>
  <c r="L302" i="38"/>
  <c r="K302" i="38"/>
  <c r="J302" i="38"/>
  <c r="I302" i="38"/>
  <c r="H302" i="38"/>
  <c r="G302" i="38"/>
  <c r="F302" i="38"/>
  <c r="E302" i="38"/>
  <c r="D302" i="38"/>
  <c r="O301" i="38"/>
  <c r="N301" i="38"/>
  <c r="M301" i="38"/>
  <c r="L301" i="38"/>
  <c r="K301" i="38"/>
  <c r="J301" i="38"/>
  <c r="I301" i="38"/>
  <c r="H301" i="38"/>
  <c r="G301" i="38"/>
  <c r="F301" i="38"/>
  <c r="E301" i="38"/>
  <c r="D301" i="38"/>
  <c r="O300" i="38"/>
  <c r="N300" i="38"/>
  <c r="M300" i="38"/>
  <c r="L300" i="38"/>
  <c r="K300" i="38"/>
  <c r="J300" i="38"/>
  <c r="I300" i="38"/>
  <c r="H300" i="38"/>
  <c r="G300" i="38"/>
  <c r="F300" i="38"/>
  <c r="E300" i="38"/>
  <c r="D300" i="38"/>
  <c r="O299" i="38"/>
  <c r="N299" i="38"/>
  <c r="M299" i="38"/>
  <c r="L299" i="38"/>
  <c r="K299" i="38"/>
  <c r="J299" i="38"/>
  <c r="I299" i="38"/>
  <c r="H299" i="38"/>
  <c r="G299" i="38"/>
  <c r="F299" i="38"/>
  <c r="E299" i="38"/>
  <c r="D299" i="38"/>
  <c r="O298" i="38"/>
  <c r="N298" i="38"/>
  <c r="M298" i="38"/>
  <c r="L298" i="38"/>
  <c r="K298" i="38"/>
  <c r="J298" i="38"/>
  <c r="I298" i="38"/>
  <c r="H298" i="38"/>
  <c r="G298" i="38"/>
  <c r="F298" i="38"/>
  <c r="E298" i="38"/>
  <c r="D298" i="38"/>
  <c r="O297" i="38"/>
  <c r="N297" i="38"/>
  <c r="M297" i="38"/>
  <c r="L297" i="38"/>
  <c r="K297" i="38"/>
  <c r="J297" i="38"/>
  <c r="I297" i="38"/>
  <c r="H297" i="38"/>
  <c r="G297" i="38"/>
  <c r="F297" i="38"/>
  <c r="E297" i="38"/>
  <c r="D297" i="38"/>
  <c r="O296" i="38"/>
  <c r="N296" i="38"/>
  <c r="M296" i="38"/>
  <c r="L296" i="38"/>
  <c r="K296" i="38"/>
  <c r="J296" i="38"/>
  <c r="I296" i="38"/>
  <c r="H296" i="38"/>
  <c r="G296" i="38"/>
  <c r="F296" i="38"/>
  <c r="E296" i="38"/>
  <c r="D296" i="38"/>
  <c r="O295" i="38"/>
  <c r="N295" i="38"/>
  <c r="M295" i="38"/>
  <c r="L295" i="38"/>
  <c r="K295" i="38"/>
  <c r="J295" i="38"/>
  <c r="I295" i="38"/>
  <c r="H295" i="38"/>
  <c r="G295" i="38"/>
  <c r="F295" i="38"/>
  <c r="E295" i="38"/>
  <c r="D295" i="38"/>
  <c r="O294" i="38"/>
  <c r="N294" i="38"/>
  <c r="M294" i="38"/>
  <c r="L294" i="38"/>
  <c r="K294" i="38"/>
  <c r="J294" i="38"/>
  <c r="I294" i="38"/>
  <c r="H294" i="38"/>
  <c r="G294" i="38"/>
  <c r="F294" i="38"/>
  <c r="E294" i="38"/>
  <c r="D294" i="38"/>
  <c r="O293" i="38"/>
  <c r="N293" i="38"/>
  <c r="M293" i="38"/>
  <c r="L293" i="38"/>
  <c r="K293" i="38"/>
  <c r="J293" i="38"/>
  <c r="I293" i="38"/>
  <c r="H293" i="38"/>
  <c r="G293" i="38"/>
  <c r="F293" i="38"/>
  <c r="E293" i="38"/>
  <c r="D293" i="38"/>
  <c r="O292" i="38"/>
  <c r="N292" i="38"/>
  <c r="M292" i="38"/>
  <c r="L292" i="38"/>
  <c r="K292" i="38"/>
  <c r="J292" i="38"/>
  <c r="I292" i="38"/>
  <c r="H292" i="38"/>
  <c r="G292" i="38"/>
  <c r="F292" i="38"/>
  <c r="E292" i="38"/>
  <c r="D292" i="38"/>
  <c r="O291" i="38"/>
  <c r="N291" i="38"/>
  <c r="M291" i="38"/>
  <c r="L291" i="38"/>
  <c r="K291" i="38"/>
  <c r="J291" i="38"/>
  <c r="I291" i="38"/>
  <c r="H291" i="38"/>
  <c r="G291" i="38"/>
  <c r="F291" i="38"/>
  <c r="E291" i="38"/>
  <c r="D291" i="38"/>
  <c r="O290" i="38"/>
  <c r="N290" i="38"/>
  <c r="M290" i="38"/>
  <c r="L290" i="38"/>
  <c r="K290" i="38"/>
  <c r="J290" i="38"/>
  <c r="I290" i="38"/>
  <c r="H290" i="38"/>
  <c r="G290" i="38"/>
  <c r="F290" i="38"/>
  <c r="E290" i="38"/>
  <c r="D290" i="38"/>
  <c r="O289" i="38"/>
  <c r="N289" i="38"/>
  <c r="M289" i="38"/>
  <c r="L289" i="38"/>
  <c r="K289" i="38"/>
  <c r="J289" i="38"/>
  <c r="I289" i="38"/>
  <c r="H289" i="38"/>
  <c r="G289" i="38"/>
  <c r="F289" i="38"/>
  <c r="E289" i="38"/>
  <c r="D289" i="38"/>
  <c r="O288" i="38"/>
  <c r="N288" i="38"/>
  <c r="M288" i="38"/>
  <c r="L288" i="38"/>
  <c r="K288" i="38"/>
  <c r="J288" i="38"/>
  <c r="I288" i="38"/>
  <c r="H288" i="38"/>
  <c r="G288" i="38"/>
  <c r="F288" i="38"/>
  <c r="E288" i="38"/>
  <c r="D288" i="38"/>
  <c r="O287" i="38"/>
  <c r="N287" i="38"/>
  <c r="M287" i="38"/>
  <c r="L287" i="38"/>
  <c r="K287" i="38"/>
  <c r="J287" i="38"/>
  <c r="I287" i="38"/>
  <c r="H287" i="38"/>
  <c r="G287" i="38"/>
  <c r="F287" i="38"/>
  <c r="E287" i="38"/>
  <c r="D287" i="38"/>
  <c r="O286" i="38"/>
  <c r="N286" i="38"/>
  <c r="M286" i="38"/>
  <c r="L286" i="38"/>
  <c r="K286" i="38"/>
  <c r="J286" i="38"/>
  <c r="I286" i="38"/>
  <c r="H286" i="38"/>
  <c r="G286" i="38"/>
  <c r="F286" i="38"/>
  <c r="E286" i="38"/>
  <c r="D286" i="38"/>
  <c r="O285" i="38"/>
  <c r="N285" i="38"/>
  <c r="M285" i="38"/>
  <c r="L285" i="38"/>
  <c r="K285" i="38"/>
  <c r="J285" i="38"/>
  <c r="I285" i="38"/>
  <c r="H285" i="38"/>
  <c r="G285" i="38"/>
  <c r="F285" i="38"/>
  <c r="E285" i="38"/>
  <c r="D285" i="38"/>
  <c r="O284" i="38"/>
  <c r="N284" i="38"/>
  <c r="M284" i="38"/>
  <c r="L284" i="38"/>
  <c r="K284" i="38"/>
  <c r="J284" i="38"/>
  <c r="I284" i="38"/>
  <c r="H284" i="38"/>
  <c r="G284" i="38"/>
  <c r="F284" i="38"/>
  <c r="E284" i="38"/>
  <c r="D284" i="38"/>
  <c r="O283" i="38"/>
  <c r="N283" i="38"/>
  <c r="M283" i="38"/>
  <c r="L283" i="38"/>
  <c r="K283" i="38"/>
  <c r="J283" i="38"/>
  <c r="I283" i="38"/>
  <c r="H283" i="38"/>
  <c r="G283" i="38"/>
  <c r="F283" i="38"/>
  <c r="E283" i="38"/>
  <c r="D283" i="38"/>
  <c r="O282" i="38"/>
  <c r="N282" i="38"/>
  <c r="M282" i="38"/>
  <c r="L282" i="38"/>
  <c r="K282" i="38"/>
  <c r="J282" i="38"/>
  <c r="I282" i="38"/>
  <c r="H282" i="38"/>
  <c r="G282" i="38"/>
  <c r="F282" i="38"/>
  <c r="E282" i="38"/>
  <c r="D282" i="38"/>
  <c r="O281" i="38"/>
  <c r="N281" i="38"/>
  <c r="M281" i="38"/>
  <c r="L281" i="38"/>
  <c r="K281" i="38"/>
  <c r="J281" i="38"/>
  <c r="I281" i="38"/>
  <c r="H281" i="38"/>
  <c r="G281" i="38"/>
  <c r="F281" i="38"/>
  <c r="E281" i="38"/>
  <c r="D281" i="38"/>
  <c r="O280" i="38"/>
  <c r="N280" i="38"/>
  <c r="M280" i="38"/>
  <c r="L280" i="38"/>
  <c r="K280" i="38"/>
  <c r="J280" i="38"/>
  <c r="I280" i="38"/>
  <c r="H280" i="38"/>
  <c r="G280" i="38"/>
  <c r="F280" i="38"/>
  <c r="E280" i="38"/>
  <c r="D280" i="38"/>
  <c r="O279" i="38"/>
  <c r="N279" i="38"/>
  <c r="M279" i="38"/>
  <c r="L279" i="38"/>
  <c r="K279" i="38"/>
  <c r="J279" i="38"/>
  <c r="I279" i="38"/>
  <c r="H279" i="38"/>
  <c r="G279" i="38"/>
  <c r="F279" i="38"/>
  <c r="E279" i="38"/>
  <c r="D279" i="38"/>
  <c r="O278" i="38"/>
  <c r="N278" i="38"/>
  <c r="M278" i="38"/>
  <c r="L278" i="38"/>
  <c r="K278" i="38"/>
  <c r="J278" i="38"/>
  <c r="I278" i="38"/>
  <c r="H278" i="38"/>
  <c r="G278" i="38"/>
  <c r="F278" i="38"/>
  <c r="E278" i="38"/>
  <c r="D278" i="38"/>
  <c r="O277" i="38"/>
  <c r="N277" i="38"/>
  <c r="M277" i="38"/>
  <c r="L277" i="38"/>
  <c r="K277" i="38"/>
  <c r="J277" i="38"/>
  <c r="I277" i="38"/>
  <c r="H277" i="38"/>
  <c r="G277" i="38"/>
  <c r="F277" i="38"/>
  <c r="E277" i="38"/>
  <c r="D277" i="38"/>
  <c r="O276" i="38"/>
  <c r="N276" i="38"/>
  <c r="M276" i="38"/>
  <c r="L276" i="38"/>
  <c r="K276" i="38"/>
  <c r="J276" i="38"/>
  <c r="I276" i="38"/>
  <c r="H276" i="38"/>
  <c r="G276" i="38"/>
  <c r="F276" i="38"/>
  <c r="E276" i="38"/>
  <c r="D276" i="38"/>
  <c r="O275" i="38"/>
  <c r="N275" i="38"/>
  <c r="M275" i="38"/>
  <c r="L275" i="38"/>
  <c r="K275" i="38"/>
  <c r="J275" i="38"/>
  <c r="I275" i="38"/>
  <c r="H275" i="38"/>
  <c r="G275" i="38"/>
  <c r="F275" i="38"/>
  <c r="E275" i="38"/>
  <c r="D275" i="38"/>
  <c r="O274" i="38"/>
  <c r="N274" i="38"/>
  <c r="M274" i="38"/>
  <c r="L274" i="38"/>
  <c r="K274" i="38"/>
  <c r="J274" i="38"/>
  <c r="I274" i="38"/>
  <c r="H274" i="38"/>
  <c r="G274" i="38"/>
  <c r="F274" i="38"/>
  <c r="E274" i="38"/>
  <c r="D274" i="38"/>
  <c r="O273" i="38"/>
  <c r="N273" i="38"/>
  <c r="M273" i="38"/>
  <c r="L273" i="38"/>
  <c r="K273" i="38"/>
  <c r="J273" i="38"/>
  <c r="I273" i="38"/>
  <c r="H273" i="38"/>
  <c r="G273" i="38"/>
  <c r="F273" i="38"/>
  <c r="E273" i="38"/>
  <c r="D273" i="38"/>
  <c r="O272" i="38"/>
  <c r="N272" i="38"/>
  <c r="M272" i="38"/>
  <c r="L272" i="38"/>
  <c r="K272" i="38"/>
  <c r="J272" i="38"/>
  <c r="I272" i="38"/>
  <c r="H272" i="38"/>
  <c r="G272" i="38"/>
  <c r="F272" i="38"/>
  <c r="E272" i="38"/>
  <c r="D272" i="38"/>
  <c r="O271" i="38"/>
  <c r="N271" i="38"/>
  <c r="M271" i="38"/>
  <c r="L271" i="38"/>
  <c r="K271" i="38"/>
  <c r="J271" i="38"/>
  <c r="I271" i="38"/>
  <c r="H271" i="38"/>
  <c r="G271" i="38"/>
  <c r="F271" i="38"/>
  <c r="E271" i="38"/>
  <c r="D271" i="38"/>
  <c r="O270" i="38"/>
  <c r="N270" i="38"/>
  <c r="M270" i="38"/>
  <c r="L270" i="38"/>
  <c r="K270" i="38"/>
  <c r="J270" i="38"/>
  <c r="I270" i="38"/>
  <c r="H270" i="38"/>
  <c r="G270" i="38"/>
  <c r="F270" i="38"/>
  <c r="E270" i="38"/>
  <c r="D270" i="38"/>
  <c r="O269" i="38"/>
  <c r="N269" i="38"/>
  <c r="M269" i="38"/>
  <c r="L269" i="38"/>
  <c r="K269" i="38"/>
  <c r="J269" i="38"/>
  <c r="I269" i="38"/>
  <c r="H269" i="38"/>
  <c r="G269" i="38"/>
  <c r="F269" i="38"/>
  <c r="E269" i="38"/>
  <c r="D269" i="38"/>
  <c r="O268" i="38"/>
  <c r="N268" i="38"/>
  <c r="M268" i="38"/>
  <c r="L268" i="38"/>
  <c r="K268" i="38"/>
  <c r="J268" i="38"/>
  <c r="I268" i="38"/>
  <c r="H268" i="38"/>
  <c r="G268" i="38"/>
  <c r="F268" i="38"/>
  <c r="E268" i="38"/>
  <c r="D268" i="38"/>
  <c r="O267" i="38"/>
  <c r="N267" i="38"/>
  <c r="M267" i="38"/>
  <c r="L267" i="38"/>
  <c r="K267" i="38"/>
  <c r="J267" i="38"/>
  <c r="I267" i="38"/>
  <c r="H267" i="38"/>
  <c r="G267" i="38"/>
  <c r="F267" i="38"/>
  <c r="E267" i="38"/>
  <c r="D267" i="38"/>
  <c r="O266" i="38"/>
  <c r="N266" i="38"/>
  <c r="M266" i="38"/>
  <c r="L266" i="38"/>
  <c r="K266" i="38"/>
  <c r="J266" i="38"/>
  <c r="I266" i="38"/>
  <c r="H266" i="38"/>
  <c r="G266" i="38"/>
  <c r="F266" i="38"/>
  <c r="E266" i="38"/>
  <c r="D266" i="38"/>
  <c r="O265" i="38"/>
  <c r="N265" i="38"/>
  <c r="M265" i="38"/>
  <c r="L265" i="38"/>
  <c r="K265" i="38"/>
  <c r="J265" i="38"/>
  <c r="I265" i="38"/>
  <c r="H265" i="38"/>
  <c r="G265" i="38"/>
  <c r="F265" i="38"/>
  <c r="E265" i="38"/>
  <c r="D265" i="38"/>
  <c r="O264" i="38"/>
  <c r="N264" i="38"/>
  <c r="M264" i="38"/>
  <c r="L264" i="38"/>
  <c r="K264" i="38"/>
  <c r="J264" i="38"/>
  <c r="I264" i="38"/>
  <c r="H264" i="38"/>
  <c r="G264" i="38"/>
  <c r="F264" i="38"/>
  <c r="E264" i="38"/>
  <c r="D264" i="38"/>
  <c r="O263" i="38"/>
  <c r="N263" i="38"/>
  <c r="M263" i="38"/>
  <c r="L263" i="38"/>
  <c r="K263" i="38"/>
  <c r="J263" i="38"/>
  <c r="I263" i="38"/>
  <c r="H263" i="38"/>
  <c r="G263" i="38"/>
  <c r="F263" i="38"/>
  <c r="E263" i="38"/>
  <c r="D263" i="38"/>
  <c r="O262" i="38"/>
  <c r="N262" i="38"/>
  <c r="M262" i="38"/>
  <c r="L262" i="38"/>
  <c r="K262" i="38"/>
  <c r="J262" i="38"/>
  <c r="I262" i="38"/>
  <c r="H262" i="38"/>
  <c r="G262" i="38"/>
  <c r="F262" i="38"/>
  <c r="E262" i="38"/>
  <c r="D262" i="38"/>
  <c r="O261" i="38"/>
  <c r="N261" i="38"/>
  <c r="M261" i="38"/>
  <c r="L261" i="38"/>
  <c r="K261" i="38"/>
  <c r="J261" i="38"/>
  <c r="I261" i="38"/>
  <c r="H261" i="38"/>
  <c r="G261" i="38"/>
  <c r="F261" i="38"/>
  <c r="E261" i="38"/>
  <c r="D261" i="38"/>
  <c r="O260" i="38"/>
  <c r="N260" i="38"/>
  <c r="M260" i="38"/>
  <c r="L260" i="38"/>
  <c r="K260" i="38"/>
  <c r="J260" i="38"/>
  <c r="I260" i="38"/>
  <c r="H260" i="38"/>
  <c r="G260" i="38"/>
  <c r="F260" i="38"/>
  <c r="E260" i="38"/>
  <c r="D260" i="38"/>
  <c r="O259" i="38"/>
  <c r="N259" i="38"/>
  <c r="M259" i="38"/>
  <c r="L259" i="38"/>
  <c r="K259" i="38"/>
  <c r="J259" i="38"/>
  <c r="I259" i="38"/>
  <c r="H259" i="38"/>
  <c r="G259" i="38"/>
  <c r="F259" i="38"/>
  <c r="E259" i="38"/>
  <c r="D259" i="38"/>
  <c r="O258" i="38"/>
  <c r="N258" i="38"/>
  <c r="M258" i="38"/>
  <c r="L258" i="38"/>
  <c r="K258" i="38"/>
  <c r="J258" i="38"/>
  <c r="I258" i="38"/>
  <c r="H258" i="38"/>
  <c r="G258" i="38"/>
  <c r="F258" i="38"/>
  <c r="E258" i="38"/>
  <c r="D258" i="38"/>
  <c r="O257" i="38"/>
  <c r="N257" i="38"/>
  <c r="M257" i="38"/>
  <c r="L257" i="38"/>
  <c r="K257" i="38"/>
  <c r="J257" i="38"/>
  <c r="I257" i="38"/>
  <c r="H257" i="38"/>
  <c r="G257" i="38"/>
  <c r="F257" i="38"/>
  <c r="E257" i="38"/>
  <c r="D257" i="38"/>
  <c r="O256" i="38"/>
  <c r="N256" i="38"/>
  <c r="M256" i="38"/>
  <c r="L256" i="38"/>
  <c r="K256" i="38"/>
  <c r="J256" i="38"/>
  <c r="I256" i="38"/>
  <c r="H256" i="38"/>
  <c r="G256" i="38"/>
  <c r="F256" i="38"/>
  <c r="E256" i="38"/>
  <c r="D256" i="38"/>
  <c r="O255" i="38"/>
  <c r="N255" i="38"/>
  <c r="M255" i="38"/>
  <c r="L255" i="38"/>
  <c r="K255" i="38"/>
  <c r="J255" i="38"/>
  <c r="I255" i="38"/>
  <c r="H255" i="38"/>
  <c r="G255" i="38"/>
  <c r="F255" i="38"/>
  <c r="E255" i="38"/>
  <c r="D255" i="38"/>
  <c r="O254" i="38"/>
  <c r="N254" i="38"/>
  <c r="M254" i="38"/>
  <c r="L254" i="38"/>
  <c r="K254" i="38"/>
  <c r="J254" i="38"/>
  <c r="I254" i="38"/>
  <c r="H254" i="38"/>
  <c r="G254" i="38"/>
  <c r="F254" i="38"/>
  <c r="E254" i="38"/>
  <c r="D254" i="38"/>
  <c r="O253" i="38"/>
  <c r="N253" i="38"/>
  <c r="M253" i="38"/>
  <c r="L253" i="38"/>
  <c r="K253" i="38"/>
  <c r="J253" i="38"/>
  <c r="I253" i="38"/>
  <c r="H253" i="38"/>
  <c r="G253" i="38"/>
  <c r="F253" i="38"/>
  <c r="E253" i="38"/>
  <c r="D253" i="38"/>
  <c r="O252" i="38"/>
  <c r="N252" i="38"/>
  <c r="M252" i="38"/>
  <c r="L252" i="38"/>
  <c r="K252" i="38"/>
  <c r="J252" i="38"/>
  <c r="I252" i="38"/>
  <c r="H252" i="38"/>
  <c r="G252" i="38"/>
  <c r="F252" i="38"/>
  <c r="E252" i="38"/>
  <c r="D252" i="38"/>
  <c r="O251" i="38"/>
  <c r="N251" i="38"/>
  <c r="M251" i="38"/>
  <c r="L251" i="38"/>
  <c r="K251" i="38"/>
  <c r="J251" i="38"/>
  <c r="I251" i="38"/>
  <c r="H251" i="38"/>
  <c r="G251" i="38"/>
  <c r="F251" i="38"/>
  <c r="E251" i="38"/>
  <c r="D251" i="38"/>
  <c r="O250" i="38"/>
  <c r="N250" i="38"/>
  <c r="M250" i="38"/>
  <c r="L250" i="38"/>
  <c r="K250" i="38"/>
  <c r="J250" i="38"/>
  <c r="I250" i="38"/>
  <c r="H250" i="38"/>
  <c r="G250" i="38"/>
  <c r="F250" i="38"/>
  <c r="E250" i="38"/>
  <c r="D250" i="38"/>
  <c r="O249" i="38"/>
  <c r="N249" i="38"/>
  <c r="M249" i="38"/>
  <c r="L249" i="38"/>
  <c r="K249" i="38"/>
  <c r="J249" i="38"/>
  <c r="I249" i="38"/>
  <c r="H249" i="38"/>
  <c r="G249" i="38"/>
  <c r="F249" i="38"/>
  <c r="E249" i="38"/>
  <c r="D249" i="38"/>
  <c r="O248" i="38"/>
  <c r="N248" i="38"/>
  <c r="M248" i="38"/>
  <c r="L248" i="38"/>
  <c r="K248" i="38"/>
  <c r="J248" i="38"/>
  <c r="I248" i="38"/>
  <c r="H248" i="38"/>
  <c r="G248" i="38"/>
  <c r="F248" i="38"/>
  <c r="E248" i="38"/>
  <c r="D248" i="38"/>
  <c r="O247" i="38"/>
  <c r="N247" i="38"/>
  <c r="M247" i="38"/>
  <c r="L247" i="38"/>
  <c r="K247" i="38"/>
  <c r="J247" i="38"/>
  <c r="I247" i="38"/>
  <c r="H247" i="38"/>
  <c r="G247" i="38"/>
  <c r="F247" i="38"/>
  <c r="E247" i="38"/>
  <c r="D247" i="38"/>
  <c r="O246" i="38"/>
  <c r="N246" i="38"/>
  <c r="M246" i="38"/>
  <c r="L246" i="38"/>
  <c r="K246" i="38"/>
  <c r="J246" i="38"/>
  <c r="I246" i="38"/>
  <c r="H246" i="38"/>
  <c r="G246" i="38"/>
  <c r="F246" i="38"/>
  <c r="E246" i="38"/>
  <c r="D246" i="38"/>
  <c r="O245" i="38"/>
  <c r="N245" i="38"/>
  <c r="M245" i="38"/>
  <c r="L245" i="38"/>
  <c r="K245" i="38"/>
  <c r="J245" i="38"/>
  <c r="I245" i="38"/>
  <c r="H245" i="38"/>
  <c r="G245" i="38"/>
  <c r="F245" i="38"/>
  <c r="E245" i="38"/>
  <c r="D245" i="38"/>
  <c r="O244" i="38"/>
  <c r="N244" i="38"/>
  <c r="M244" i="38"/>
  <c r="L244" i="38"/>
  <c r="K244" i="38"/>
  <c r="J244" i="38"/>
  <c r="I244" i="38"/>
  <c r="H244" i="38"/>
  <c r="G244" i="38"/>
  <c r="F244" i="38"/>
  <c r="E244" i="38"/>
  <c r="D244" i="38"/>
  <c r="O243" i="38"/>
  <c r="N243" i="38"/>
  <c r="M243" i="38"/>
  <c r="L243" i="38"/>
  <c r="K243" i="38"/>
  <c r="J243" i="38"/>
  <c r="I243" i="38"/>
  <c r="H243" i="38"/>
  <c r="G243" i="38"/>
  <c r="F243" i="38"/>
  <c r="E243" i="38"/>
  <c r="D243" i="38"/>
  <c r="O242" i="38"/>
  <c r="N242" i="38"/>
  <c r="M242" i="38"/>
  <c r="L242" i="38"/>
  <c r="K242" i="38"/>
  <c r="J242" i="38"/>
  <c r="I242" i="38"/>
  <c r="H242" i="38"/>
  <c r="G242" i="38"/>
  <c r="F242" i="38"/>
  <c r="E242" i="38"/>
  <c r="D242" i="38"/>
  <c r="O241" i="38"/>
  <c r="N241" i="38"/>
  <c r="M241" i="38"/>
  <c r="L241" i="38"/>
  <c r="K241" i="38"/>
  <c r="J241" i="38"/>
  <c r="I241" i="38"/>
  <c r="H241" i="38"/>
  <c r="G241" i="38"/>
  <c r="F241" i="38"/>
  <c r="E241" i="38"/>
  <c r="D241" i="38"/>
  <c r="O240" i="38"/>
  <c r="N240" i="38"/>
  <c r="M240" i="38"/>
  <c r="L240" i="38"/>
  <c r="K240" i="38"/>
  <c r="J240" i="38"/>
  <c r="I240" i="38"/>
  <c r="H240" i="38"/>
  <c r="G240" i="38"/>
  <c r="F240" i="38"/>
  <c r="E240" i="38"/>
  <c r="D240" i="38"/>
  <c r="O239" i="38"/>
  <c r="N239" i="38"/>
  <c r="M239" i="38"/>
  <c r="L239" i="38"/>
  <c r="K239" i="38"/>
  <c r="J239" i="38"/>
  <c r="I239" i="38"/>
  <c r="H239" i="38"/>
  <c r="G239" i="38"/>
  <c r="F239" i="38"/>
  <c r="E239" i="38"/>
  <c r="D239" i="38"/>
  <c r="O238" i="38"/>
  <c r="N238" i="38"/>
  <c r="M238" i="38"/>
  <c r="L238" i="38"/>
  <c r="K238" i="38"/>
  <c r="J238" i="38"/>
  <c r="I238" i="38"/>
  <c r="H238" i="38"/>
  <c r="G238" i="38"/>
  <c r="F238" i="38"/>
  <c r="E238" i="38"/>
  <c r="D238" i="38"/>
  <c r="O237" i="38"/>
  <c r="N237" i="38"/>
  <c r="M237" i="38"/>
  <c r="L237" i="38"/>
  <c r="K237" i="38"/>
  <c r="J237" i="38"/>
  <c r="I237" i="38"/>
  <c r="H237" i="38"/>
  <c r="G237" i="38"/>
  <c r="F237" i="38"/>
  <c r="E237" i="38"/>
  <c r="D237" i="38"/>
  <c r="O236" i="38"/>
  <c r="N236" i="38"/>
  <c r="M236" i="38"/>
  <c r="L236" i="38"/>
  <c r="K236" i="38"/>
  <c r="J236" i="38"/>
  <c r="I236" i="38"/>
  <c r="H236" i="38"/>
  <c r="G236" i="38"/>
  <c r="F236" i="38"/>
  <c r="E236" i="38"/>
  <c r="D236" i="38"/>
  <c r="O235" i="38"/>
  <c r="N235" i="38"/>
  <c r="M235" i="38"/>
  <c r="L235" i="38"/>
  <c r="K235" i="38"/>
  <c r="J235" i="38"/>
  <c r="I235" i="38"/>
  <c r="H235" i="38"/>
  <c r="G235" i="38"/>
  <c r="F235" i="38"/>
  <c r="E235" i="38"/>
  <c r="D235" i="38"/>
  <c r="O234" i="38"/>
  <c r="N234" i="38"/>
  <c r="M234" i="38"/>
  <c r="L234" i="38"/>
  <c r="K234" i="38"/>
  <c r="J234" i="38"/>
  <c r="I234" i="38"/>
  <c r="H234" i="38"/>
  <c r="G234" i="38"/>
  <c r="F234" i="38"/>
  <c r="E234" i="38"/>
  <c r="D234" i="38"/>
  <c r="O233" i="38"/>
  <c r="N233" i="38"/>
  <c r="M233" i="38"/>
  <c r="L233" i="38"/>
  <c r="K233" i="38"/>
  <c r="J233" i="38"/>
  <c r="I233" i="38"/>
  <c r="H233" i="38"/>
  <c r="G233" i="38"/>
  <c r="F233" i="38"/>
  <c r="E233" i="38"/>
  <c r="D233" i="38"/>
  <c r="O232" i="38"/>
  <c r="N232" i="38"/>
  <c r="M232" i="38"/>
  <c r="L232" i="38"/>
  <c r="K232" i="38"/>
  <c r="J232" i="38"/>
  <c r="I232" i="38"/>
  <c r="H232" i="38"/>
  <c r="G232" i="38"/>
  <c r="F232" i="38"/>
  <c r="E232" i="38"/>
  <c r="D232" i="38"/>
  <c r="O231" i="38"/>
  <c r="N231" i="38"/>
  <c r="M231" i="38"/>
  <c r="L231" i="38"/>
  <c r="K231" i="38"/>
  <c r="J231" i="38"/>
  <c r="I231" i="38"/>
  <c r="H231" i="38"/>
  <c r="G231" i="38"/>
  <c r="F231" i="38"/>
  <c r="E231" i="38"/>
  <c r="D231" i="38"/>
  <c r="O230" i="38"/>
  <c r="N230" i="38"/>
  <c r="M230" i="38"/>
  <c r="L230" i="38"/>
  <c r="K230" i="38"/>
  <c r="J230" i="38"/>
  <c r="I230" i="38"/>
  <c r="H230" i="38"/>
  <c r="G230" i="38"/>
  <c r="F230" i="38"/>
  <c r="E230" i="38"/>
  <c r="D230" i="38"/>
  <c r="O229" i="38"/>
  <c r="N229" i="38"/>
  <c r="M229" i="38"/>
  <c r="L229" i="38"/>
  <c r="K229" i="38"/>
  <c r="J229" i="38"/>
  <c r="I229" i="38"/>
  <c r="H229" i="38"/>
  <c r="G229" i="38"/>
  <c r="F229" i="38"/>
  <c r="E229" i="38"/>
  <c r="D229" i="38"/>
  <c r="O228" i="38"/>
  <c r="N228" i="38"/>
  <c r="M228" i="38"/>
  <c r="L228" i="38"/>
  <c r="K228" i="38"/>
  <c r="J228" i="38"/>
  <c r="I228" i="38"/>
  <c r="H228" i="38"/>
  <c r="G228" i="38"/>
  <c r="F228" i="38"/>
  <c r="E228" i="38"/>
  <c r="D228" i="38"/>
  <c r="O227" i="38"/>
  <c r="N227" i="38"/>
  <c r="M227" i="38"/>
  <c r="L227" i="38"/>
  <c r="K227" i="38"/>
  <c r="J227" i="38"/>
  <c r="I227" i="38"/>
  <c r="H227" i="38"/>
  <c r="G227" i="38"/>
  <c r="F227" i="38"/>
  <c r="E227" i="38"/>
  <c r="D227" i="38"/>
  <c r="O226" i="38"/>
  <c r="N226" i="38"/>
  <c r="M226" i="38"/>
  <c r="L226" i="38"/>
  <c r="K226" i="38"/>
  <c r="J226" i="38"/>
  <c r="I226" i="38"/>
  <c r="H226" i="38"/>
  <c r="G226" i="38"/>
  <c r="F226" i="38"/>
  <c r="E226" i="38"/>
  <c r="D226" i="38"/>
  <c r="O225" i="38"/>
  <c r="N225" i="38"/>
  <c r="M225" i="38"/>
  <c r="L225" i="38"/>
  <c r="K225" i="38"/>
  <c r="J225" i="38"/>
  <c r="I225" i="38"/>
  <c r="H225" i="38"/>
  <c r="G225" i="38"/>
  <c r="F225" i="38"/>
  <c r="E225" i="38"/>
  <c r="D225" i="38"/>
  <c r="O224" i="38"/>
  <c r="N224" i="38"/>
  <c r="M224" i="38"/>
  <c r="L224" i="38"/>
  <c r="K224" i="38"/>
  <c r="J224" i="38"/>
  <c r="I224" i="38"/>
  <c r="H224" i="38"/>
  <c r="G224" i="38"/>
  <c r="F224" i="38"/>
  <c r="E224" i="38"/>
  <c r="D224" i="38"/>
  <c r="O223" i="38"/>
  <c r="N223" i="38"/>
  <c r="M223" i="38"/>
  <c r="L223" i="38"/>
  <c r="K223" i="38"/>
  <c r="J223" i="38"/>
  <c r="I223" i="38"/>
  <c r="H223" i="38"/>
  <c r="G223" i="38"/>
  <c r="F223" i="38"/>
  <c r="E223" i="38"/>
  <c r="D223" i="38"/>
  <c r="O222" i="38"/>
  <c r="N222" i="38"/>
  <c r="M222" i="38"/>
  <c r="L222" i="38"/>
  <c r="K222" i="38"/>
  <c r="J222" i="38"/>
  <c r="I222" i="38"/>
  <c r="H222" i="38"/>
  <c r="G222" i="38"/>
  <c r="F222" i="38"/>
  <c r="E222" i="38"/>
  <c r="D222" i="38"/>
  <c r="O221" i="38"/>
  <c r="N221" i="38"/>
  <c r="M221" i="38"/>
  <c r="L221" i="38"/>
  <c r="K221" i="38"/>
  <c r="J221" i="38"/>
  <c r="I221" i="38"/>
  <c r="H221" i="38"/>
  <c r="G221" i="38"/>
  <c r="F221" i="38"/>
  <c r="E221" i="38"/>
  <c r="D221" i="38"/>
  <c r="O220" i="38"/>
  <c r="N220" i="38"/>
  <c r="M220" i="38"/>
  <c r="L220" i="38"/>
  <c r="K220" i="38"/>
  <c r="J220" i="38"/>
  <c r="I220" i="38"/>
  <c r="H220" i="38"/>
  <c r="G220" i="38"/>
  <c r="F220" i="38"/>
  <c r="E220" i="38"/>
  <c r="D220" i="38"/>
  <c r="O219" i="38"/>
  <c r="N219" i="38"/>
  <c r="M219" i="38"/>
  <c r="L219" i="38"/>
  <c r="K219" i="38"/>
  <c r="J219" i="38"/>
  <c r="I219" i="38"/>
  <c r="H219" i="38"/>
  <c r="G219" i="38"/>
  <c r="F219" i="38"/>
  <c r="E219" i="38"/>
  <c r="D219" i="38"/>
  <c r="O218" i="38"/>
  <c r="N218" i="38"/>
  <c r="M218" i="38"/>
  <c r="L218" i="38"/>
  <c r="K218" i="38"/>
  <c r="J218" i="38"/>
  <c r="I218" i="38"/>
  <c r="H218" i="38"/>
  <c r="G218" i="38"/>
  <c r="F218" i="38"/>
  <c r="E218" i="38"/>
  <c r="D218" i="38"/>
  <c r="O217" i="38"/>
  <c r="N217" i="38"/>
  <c r="M217" i="38"/>
  <c r="L217" i="38"/>
  <c r="K217" i="38"/>
  <c r="J217" i="38"/>
  <c r="I217" i="38"/>
  <c r="H217" i="38"/>
  <c r="G217" i="38"/>
  <c r="F217" i="38"/>
  <c r="E217" i="38"/>
  <c r="D217" i="38"/>
  <c r="O216" i="38"/>
  <c r="N216" i="38"/>
  <c r="M216" i="38"/>
  <c r="L216" i="38"/>
  <c r="K216" i="38"/>
  <c r="J216" i="38"/>
  <c r="I216" i="38"/>
  <c r="H216" i="38"/>
  <c r="G216" i="38"/>
  <c r="F216" i="38"/>
  <c r="E216" i="38"/>
  <c r="D216" i="38"/>
  <c r="O215" i="38"/>
  <c r="N215" i="38"/>
  <c r="M215" i="38"/>
  <c r="L215" i="38"/>
  <c r="K215" i="38"/>
  <c r="J215" i="38"/>
  <c r="I215" i="38"/>
  <c r="H215" i="38"/>
  <c r="G215" i="38"/>
  <c r="F215" i="38"/>
  <c r="E215" i="38"/>
  <c r="D215" i="38"/>
  <c r="O214" i="38"/>
  <c r="N214" i="38"/>
  <c r="M214" i="38"/>
  <c r="L214" i="38"/>
  <c r="K214" i="38"/>
  <c r="J214" i="38"/>
  <c r="I214" i="38"/>
  <c r="H214" i="38"/>
  <c r="G214" i="38"/>
  <c r="F214" i="38"/>
  <c r="E214" i="38"/>
  <c r="D214" i="38"/>
  <c r="O213" i="38"/>
  <c r="N213" i="38"/>
  <c r="M213" i="38"/>
  <c r="L213" i="38"/>
  <c r="K213" i="38"/>
  <c r="J213" i="38"/>
  <c r="I213" i="38"/>
  <c r="H213" i="38"/>
  <c r="G213" i="38"/>
  <c r="F213" i="38"/>
  <c r="E213" i="38"/>
  <c r="D213" i="38"/>
  <c r="O212" i="38"/>
  <c r="N212" i="38"/>
  <c r="M212" i="38"/>
  <c r="L212" i="38"/>
  <c r="K212" i="38"/>
  <c r="J212" i="38"/>
  <c r="I212" i="38"/>
  <c r="H212" i="38"/>
  <c r="G212" i="38"/>
  <c r="F212" i="38"/>
  <c r="E212" i="38"/>
  <c r="D212" i="38"/>
  <c r="O211" i="38"/>
  <c r="N211" i="38"/>
  <c r="M211" i="38"/>
  <c r="L211" i="38"/>
  <c r="K211" i="38"/>
  <c r="J211" i="38"/>
  <c r="I211" i="38"/>
  <c r="H211" i="38"/>
  <c r="G211" i="38"/>
  <c r="F211" i="38"/>
  <c r="E211" i="38"/>
  <c r="D211" i="38"/>
  <c r="O210" i="38"/>
  <c r="N210" i="38"/>
  <c r="M210" i="38"/>
  <c r="L210" i="38"/>
  <c r="K210" i="38"/>
  <c r="J210" i="38"/>
  <c r="I210" i="38"/>
  <c r="H210" i="38"/>
  <c r="G210" i="38"/>
  <c r="F210" i="38"/>
  <c r="E210" i="38"/>
  <c r="D210" i="38"/>
  <c r="O209" i="38"/>
  <c r="N209" i="38"/>
  <c r="M209" i="38"/>
  <c r="L209" i="38"/>
  <c r="K209" i="38"/>
  <c r="J209" i="38"/>
  <c r="I209" i="38"/>
  <c r="H209" i="38"/>
  <c r="G209" i="38"/>
  <c r="F209" i="38"/>
  <c r="E209" i="38"/>
  <c r="D209" i="38"/>
  <c r="O208" i="38"/>
  <c r="N208" i="38"/>
  <c r="M208" i="38"/>
  <c r="L208" i="38"/>
  <c r="K208" i="38"/>
  <c r="J208" i="38"/>
  <c r="I208" i="38"/>
  <c r="H208" i="38"/>
  <c r="G208" i="38"/>
  <c r="F208" i="38"/>
  <c r="E208" i="38"/>
  <c r="D208" i="38"/>
  <c r="O207" i="38"/>
  <c r="N207" i="38"/>
  <c r="M207" i="38"/>
  <c r="L207" i="38"/>
  <c r="K207" i="38"/>
  <c r="J207" i="38"/>
  <c r="I207" i="38"/>
  <c r="H207" i="38"/>
  <c r="G207" i="38"/>
  <c r="F207" i="38"/>
  <c r="E207" i="38"/>
  <c r="D207" i="38"/>
  <c r="O206" i="38"/>
  <c r="N206" i="38"/>
  <c r="M206" i="38"/>
  <c r="L206" i="38"/>
  <c r="K206" i="38"/>
  <c r="J206" i="38"/>
  <c r="I206" i="38"/>
  <c r="H206" i="38"/>
  <c r="G206" i="38"/>
  <c r="F206" i="38"/>
  <c r="E206" i="38"/>
  <c r="D206" i="38"/>
  <c r="O205" i="38"/>
  <c r="N205" i="38"/>
  <c r="M205" i="38"/>
  <c r="L205" i="38"/>
  <c r="K205" i="38"/>
  <c r="J205" i="38"/>
  <c r="I205" i="38"/>
  <c r="H205" i="38"/>
  <c r="G205" i="38"/>
  <c r="F205" i="38"/>
  <c r="E205" i="38"/>
  <c r="D205" i="38"/>
  <c r="O204" i="38"/>
  <c r="N204" i="38"/>
  <c r="M204" i="38"/>
  <c r="L204" i="38"/>
  <c r="K204" i="38"/>
  <c r="J204" i="38"/>
  <c r="I204" i="38"/>
  <c r="H204" i="38"/>
  <c r="G204" i="38"/>
  <c r="F204" i="38"/>
  <c r="E204" i="38"/>
  <c r="D204" i="38"/>
  <c r="O203" i="38"/>
  <c r="N203" i="38"/>
  <c r="M203" i="38"/>
  <c r="L203" i="38"/>
  <c r="K203" i="38"/>
  <c r="J203" i="38"/>
  <c r="I203" i="38"/>
  <c r="H203" i="38"/>
  <c r="G203" i="38"/>
  <c r="F203" i="38"/>
  <c r="E203" i="38"/>
  <c r="D203" i="38"/>
  <c r="O202" i="38"/>
  <c r="N202" i="38"/>
  <c r="M202" i="38"/>
  <c r="L202" i="38"/>
  <c r="K202" i="38"/>
  <c r="J202" i="38"/>
  <c r="I202" i="38"/>
  <c r="H202" i="38"/>
  <c r="G202" i="38"/>
  <c r="F202" i="38"/>
  <c r="E202" i="38"/>
  <c r="D202" i="38"/>
  <c r="O201" i="38"/>
  <c r="N201" i="38"/>
  <c r="M201" i="38"/>
  <c r="L201" i="38"/>
  <c r="K201" i="38"/>
  <c r="J201" i="38"/>
  <c r="I201" i="38"/>
  <c r="H201" i="38"/>
  <c r="G201" i="38"/>
  <c r="F201" i="38"/>
  <c r="E201" i="38"/>
  <c r="D201" i="38"/>
  <c r="O200" i="38"/>
  <c r="N200" i="38"/>
  <c r="M200" i="38"/>
  <c r="L200" i="38"/>
  <c r="K200" i="38"/>
  <c r="J200" i="38"/>
  <c r="I200" i="38"/>
  <c r="H200" i="38"/>
  <c r="G200" i="38"/>
  <c r="F200" i="38"/>
  <c r="E200" i="38"/>
  <c r="D200" i="38"/>
  <c r="O199" i="38"/>
  <c r="N199" i="38"/>
  <c r="M199" i="38"/>
  <c r="L199" i="38"/>
  <c r="K199" i="38"/>
  <c r="J199" i="38"/>
  <c r="I199" i="38"/>
  <c r="H199" i="38"/>
  <c r="G199" i="38"/>
  <c r="F199" i="38"/>
  <c r="E199" i="38"/>
  <c r="D199" i="38"/>
  <c r="O198" i="38"/>
  <c r="N198" i="38"/>
  <c r="M198" i="38"/>
  <c r="L198" i="38"/>
  <c r="K198" i="38"/>
  <c r="J198" i="38"/>
  <c r="I198" i="38"/>
  <c r="H198" i="38"/>
  <c r="G198" i="38"/>
  <c r="F198" i="38"/>
  <c r="E198" i="38"/>
  <c r="D198" i="38"/>
  <c r="O197" i="38"/>
  <c r="N197" i="38"/>
  <c r="M197" i="38"/>
  <c r="L197" i="38"/>
  <c r="K197" i="38"/>
  <c r="J197" i="38"/>
  <c r="I197" i="38"/>
  <c r="H197" i="38"/>
  <c r="G197" i="38"/>
  <c r="F197" i="38"/>
  <c r="E197" i="38"/>
  <c r="D197" i="38"/>
  <c r="O196" i="38"/>
  <c r="N196" i="38"/>
  <c r="M196" i="38"/>
  <c r="L196" i="38"/>
  <c r="K196" i="38"/>
  <c r="J196" i="38"/>
  <c r="I196" i="38"/>
  <c r="H196" i="38"/>
  <c r="G196" i="38"/>
  <c r="F196" i="38"/>
  <c r="E196" i="38"/>
  <c r="D196" i="38"/>
  <c r="O195" i="38"/>
  <c r="N195" i="38"/>
  <c r="M195" i="38"/>
  <c r="L195" i="38"/>
  <c r="K195" i="38"/>
  <c r="J195" i="38"/>
  <c r="I195" i="38"/>
  <c r="H195" i="38"/>
  <c r="G195" i="38"/>
  <c r="F195" i="38"/>
  <c r="E195" i="38"/>
  <c r="D195" i="38"/>
  <c r="O194" i="38"/>
  <c r="N194" i="38"/>
  <c r="M194" i="38"/>
  <c r="L194" i="38"/>
  <c r="K194" i="38"/>
  <c r="J194" i="38"/>
  <c r="I194" i="38"/>
  <c r="H194" i="38"/>
  <c r="G194" i="38"/>
  <c r="F194" i="38"/>
  <c r="E194" i="38"/>
  <c r="D194" i="38"/>
  <c r="O193" i="38"/>
  <c r="N193" i="38"/>
  <c r="M193" i="38"/>
  <c r="L193" i="38"/>
  <c r="K193" i="38"/>
  <c r="J193" i="38"/>
  <c r="I193" i="38"/>
  <c r="H193" i="38"/>
  <c r="G193" i="38"/>
  <c r="F193" i="38"/>
  <c r="E193" i="38"/>
  <c r="D193" i="38"/>
  <c r="O192" i="38"/>
  <c r="N192" i="38"/>
  <c r="M192" i="38"/>
  <c r="L192" i="38"/>
  <c r="K192" i="38"/>
  <c r="J192" i="38"/>
  <c r="I192" i="38"/>
  <c r="H192" i="38"/>
  <c r="G192" i="38"/>
  <c r="F192" i="38"/>
  <c r="E192" i="38"/>
  <c r="D192" i="38"/>
  <c r="O191" i="38"/>
  <c r="N191" i="38"/>
  <c r="M191" i="38"/>
  <c r="L191" i="38"/>
  <c r="K191" i="38"/>
  <c r="J191" i="38"/>
  <c r="I191" i="38"/>
  <c r="H191" i="38"/>
  <c r="G191" i="38"/>
  <c r="F191" i="38"/>
  <c r="E191" i="38"/>
  <c r="D191" i="38"/>
  <c r="O190" i="38"/>
  <c r="N190" i="38"/>
  <c r="M190" i="38"/>
  <c r="L190" i="38"/>
  <c r="K190" i="38"/>
  <c r="J190" i="38"/>
  <c r="I190" i="38"/>
  <c r="H190" i="38"/>
  <c r="G190" i="38"/>
  <c r="F190" i="38"/>
  <c r="E190" i="38"/>
  <c r="D190" i="38"/>
  <c r="O189" i="38"/>
  <c r="N189" i="38"/>
  <c r="M189" i="38"/>
  <c r="L189" i="38"/>
  <c r="K189" i="38"/>
  <c r="J189" i="38"/>
  <c r="I189" i="38"/>
  <c r="H189" i="38"/>
  <c r="G189" i="38"/>
  <c r="F189" i="38"/>
  <c r="E189" i="38"/>
  <c r="D189" i="38"/>
  <c r="O188" i="38"/>
  <c r="N188" i="38"/>
  <c r="M188" i="38"/>
  <c r="L188" i="38"/>
  <c r="K188" i="38"/>
  <c r="J188" i="38"/>
  <c r="I188" i="38"/>
  <c r="H188" i="38"/>
  <c r="G188" i="38"/>
  <c r="F188" i="38"/>
  <c r="E188" i="38"/>
  <c r="D188" i="38"/>
  <c r="O187" i="38"/>
  <c r="N187" i="38"/>
  <c r="M187" i="38"/>
  <c r="L187" i="38"/>
  <c r="K187" i="38"/>
  <c r="J187" i="38"/>
  <c r="I187" i="38"/>
  <c r="H187" i="38"/>
  <c r="G187" i="38"/>
  <c r="F187" i="38"/>
  <c r="E187" i="38"/>
  <c r="D187" i="38"/>
  <c r="O186" i="38"/>
  <c r="N186" i="38"/>
  <c r="M186" i="38"/>
  <c r="L186" i="38"/>
  <c r="K186" i="38"/>
  <c r="J186" i="38"/>
  <c r="I186" i="38"/>
  <c r="H186" i="38"/>
  <c r="G186" i="38"/>
  <c r="F186" i="38"/>
  <c r="E186" i="38"/>
  <c r="D186" i="38"/>
  <c r="O185" i="38"/>
  <c r="N185" i="38"/>
  <c r="M185" i="38"/>
  <c r="L185" i="38"/>
  <c r="K185" i="38"/>
  <c r="J185" i="38"/>
  <c r="I185" i="38"/>
  <c r="H185" i="38"/>
  <c r="G185" i="38"/>
  <c r="F185" i="38"/>
  <c r="E185" i="38"/>
  <c r="D185" i="38"/>
  <c r="O184" i="38"/>
  <c r="N184" i="38"/>
  <c r="M184" i="38"/>
  <c r="L184" i="38"/>
  <c r="K184" i="38"/>
  <c r="J184" i="38"/>
  <c r="I184" i="38"/>
  <c r="H184" i="38"/>
  <c r="G184" i="38"/>
  <c r="F184" i="38"/>
  <c r="E184" i="38"/>
  <c r="D184" i="38"/>
  <c r="O183" i="38"/>
  <c r="N183" i="38"/>
  <c r="M183" i="38"/>
  <c r="L183" i="38"/>
  <c r="K183" i="38"/>
  <c r="J183" i="38"/>
  <c r="I183" i="38"/>
  <c r="H183" i="38"/>
  <c r="G183" i="38"/>
  <c r="F183" i="38"/>
  <c r="E183" i="38"/>
  <c r="D183" i="38"/>
  <c r="O182" i="38"/>
  <c r="N182" i="38"/>
  <c r="M182" i="38"/>
  <c r="L182" i="38"/>
  <c r="K182" i="38"/>
  <c r="J182" i="38"/>
  <c r="I182" i="38"/>
  <c r="H182" i="38"/>
  <c r="G182" i="38"/>
  <c r="F182" i="38"/>
  <c r="E182" i="38"/>
  <c r="D182" i="38"/>
  <c r="O181" i="38"/>
  <c r="N181" i="38"/>
  <c r="M181" i="38"/>
  <c r="L181" i="38"/>
  <c r="K181" i="38"/>
  <c r="J181" i="38"/>
  <c r="I181" i="38"/>
  <c r="H181" i="38"/>
  <c r="G181" i="38"/>
  <c r="F181" i="38"/>
  <c r="E181" i="38"/>
  <c r="D181" i="38"/>
  <c r="O180" i="38"/>
  <c r="N180" i="38"/>
  <c r="M180" i="38"/>
  <c r="L180" i="38"/>
  <c r="K180" i="38"/>
  <c r="J180" i="38"/>
  <c r="I180" i="38"/>
  <c r="H180" i="38"/>
  <c r="G180" i="38"/>
  <c r="F180" i="38"/>
  <c r="E180" i="38"/>
  <c r="D180" i="38"/>
  <c r="O179" i="38"/>
  <c r="N179" i="38"/>
  <c r="M179" i="38"/>
  <c r="L179" i="38"/>
  <c r="K179" i="38"/>
  <c r="J179" i="38"/>
  <c r="I179" i="38"/>
  <c r="H179" i="38"/>
  <c r="G179" i="38"/>
  <c r="F179" i="38"/>
  <c r="E179" i="38"/>
  <c r="D179" i="38"/>
  <c r="O178" i="38"/>
  <c r="N178" i="38"/>
  <c r="M178" i="38"/>
  <c r="L178" i="38"/>
  <c r="K178" i="38"/>
  <c r="J178" i="38"/>
  <c r="I178" i="38"/>
  <c r="H178" i="38"/>
  <c r="G178" i="38"/>
  <c r="F178" i="38"/>
  <c r="E178" i="38"/>
  <c r="D178" i="38"/>
  <c r="O177" i="38"/>
  <c r="N177" i="38"/>
  <c r="M177" i="38"/>
  <c r="L177" i="38"/>
  <c r="K177" i="38"/>
  <c r="J177" i="38"/>
  <c r="I177" i="38"/>
  <c r="H177" i="38"/>
  <c r="G177" i="38"/>
  <c r="F177" i="38"/>
  <c r="E177" i="38"/>
  <c r="D177" i="38"/>
  <c r="O176" i="38"/>
  <c r="N176" i="38"/>
  <c r="M176" i="38"/>
  <c r="L176" i="38"/>
  <c r="K176" i="38"/>
  <c r="J176" i="38"/>
  <c r="I176" i="38"/>
  <c r="H176" i="38"/>
  <c r="G176" i="38"/>
  <c r="F176" i="38"/>
  <c r="E176" i="38"/>
  <c r="D176" i="38"/>
  <c r="O175" i="38"/>
  <c r="N175" i="38"/>
  <c r="M175" i="38"/>
  <c r="L175" i="38"/>
  <c r="K175" i="38"/>
  <c r="J175" i="38"/>
  <c r="I175" i="38"/>
  <c r="H175" i="38"/>
  <c r="G175" i="38"/>
  <c r="F175" i="38"/>
  <c r="E175" i="38"/>
  <c r="D175" i="38"/>
  <c r="O174" i="38"/>
  <c r="N174" i="38"/>
  <c r="M174" i="38"/>
  <c r="L174" i="38"/>
  <c r="K174" i="38"/>
  <c r="J174" i="38"/>
  <c r="I174" i="38"/>
  <c r="H174" i="38"/>
  <c r="G174" i="38"/>
  <c r="F174" i="38"/>
  <c r="E174" i="38"/>
  <c r="D174" i="38"/>
  <c r="O173" i="38"/>
  <c r="N173" i="38"/>
  <c r="M173" i="38"/>
  <c r="L173" i="38"/>
  <c r="K173" i="38"/>
  <c r="J173" i="38"/>
  <c r="I173" i="38"/>
  <c r="H173" i="38"/>
  <c r="G173" i="38"/>
  <c r="F173" i="38"/>
  <c r="E173" i="38"/>
  <c r="D173" i="38"/>
  <c r="O172" i="38"/>
  <c r="N172" i="38"/>
  <c r="M172" i="38"/>
  <c r="L172" i="38"/>
  <c r="K172" i="38"/>
  <c r="J172" i="38"/>
  <c r="I172" i="38"/>
  <c r="H172" i="38"/>
  <c r="G172" i="38"/>
  <c r="F172" i="38"/>
  <c r="E172" i="38"/>
  <c r="D172" i="38"/>
  <c r="O171" i="38"/>
  <c r="N171" i="38"/>
  <c r="M171" i="38"/>
  <c r="L171" i="38"/>
  <c r="K171" i="38"/>
  <c r="J171" i="38"/>
  <c r="I171" i="38"/>
  <c r="H171" i="38"/>
  <c r="G171" i="38"/>
  <c r="F171" i="38"/>
  <c r="E171" i="38"/>
  <c r="D171" i="38"/>
  <c r="O170" i="38"/>
  <c r="N170" i="38"/>
  <c r="M170" i="38"/>
  <c r="L170" i="38"/>
  <c r="K170" i="38"/>
  <c r="J170" i="38"/>
  <c r="I170" i="38"/>
  <c r="H170" i="38"/>
  <c r="G170" i="38"/>
  <c r="F170" i="38"/>
  <c r="E170" i="38"/>
  <c r="D170" i="38"/>
  <c r="O169" i="38"/>
  <c r="N169" i="38"/>
  <c r="M169" i="38"/>
  <c r="L169" i="38"/>
  <c r="K169" i="38"/>
  <c r="J169" i="38"/>
  <c r="I169" i="38"/>
  <c r="H169" i="38"/>
  <c r="G169" i="38"/>
  <c r="F169" i="38"/>
  <c r="E169" i="38"/>
  <c r="D169" i="38"/>
  <c r="O168" i="38"/>
  <c r="N168" i="38"/>
  <c r="M168" i="38"/>
  <c r="L168" i="38"/>
  <c r="K168" i="38"/>
  <c r="J168" i="38"/>
  <c r="I168" i="38"/>
  <c r="H168" i="38"/>
  <c r="G168" i="38"/>
  <c r="F168" i="38"/>
  <c r="E168" i="38"/>
  <c r="D168" i="38"/>
  <c r="O167" i="38"/>
  <c r="N167" i="38"/>
  <c r="M167" i="38"/>
  <c r="L167" i="38"/>
  <c r="K167" i="38"/>
  <c r="J167" i="38"/>
  <c r="I167" i="38"/>
  <c r="H167" i="38"/>
  <c r="G167" i="38"/>
  <c r="F167" i="38"/>
  <c r="E167" i="38"/>
  <c r="D167" i="38"/>
  <c r="O166" i="38"/>
  <c r="N166" i="38"/>
  <c r="M166" i="38"/>
  <c r="L166" i="38"/>
  <c r="K166" i="38"/>
  <c r="J166" i="38"/>
  <c r="I166" i="38"/>
  <c r="H166" i="38"/>
  <c r="G166" i="38"/>
  <c r="F166" i="38"/>
  <c r="E166" i="38"/>
  <c r="D166" i="38"/>
  <c r="O165" i="38"/>
  <c r="N165" i="38"/>
  <c r="M165" i="38"/>
  <c r="L165" i="38"/>
  <c r="K165" i="38"/>
  <c r="J165" i="38"/>
  <c r="I165" i="38"/>
  <c r="H165" i="38"/>
  <c r="G165" i="38"/>
  <c r="F165" i="38"/>
  <c r="E165" i="38"/>
  <c r="D165" i="38"/>
  <c r="O164" i="38"/>
  <c r="N164" i="38"/>
  <c r="M164" i="38"/>
  <c r="L164" i="38"/>
  <c r="K164" i="38"/>
  <c r="J164" i="38"/>
  <c r="I164" i="38"/>
  <c r="H164" i="38"/>
  <c r="G164" i="38"/>
  <c r="F164" i="38"/>
  <c r="E164" i="38"/>
  <c r="D164" i="38"/>
  <c r="O163" i="38"/>
  <c r="N163" i="38"/>
  <c r="M163" i="38"/>
  <c r="L163" i="38"/>
  <c r="K163" i="38"/>
  <c r="J163" i="38"/>
  <c r="I163" i="38"/>
  <c r="H163" i="38"/>
  <c r="G163" i="38"/>
  <c r="F163" i="38"/>
  <c r="E163" i="38"/>
  <c r="D163" i="38"/>
  <c r="O162" i="38"/>
  <c r="N162" i="38"/>
  <c r="M162" i="38"/>
  <c r="L162" i="38"/>
  <c r="K162" i="38"/>
  <c r="J162" i="38"/>
  <c r="I162" i="38"/>
  <c r="H162" i="38"/>
  <c r="G162" i="38"/>
  <c r="F162" i="38"/>
  <c r="E162" i="38"/>
  <c r="D162" i="38"/>
  <c r="O161" i="38"/>
  <c r="N161" i="38"/>
  <c r="M161" i="38"/>
  <c r="L161" i="38"/>
  <c r="K161" i="38"/>
  <c r="J161" i="38"/>
  <c r="I161" i="38"/>
  <c r="H161" i="38"/>
  <c r="G161" i="38"/>
  <c r="F161" i="38"/>
  <c r="E161" i="38"/>
  <c r="D161" i="38"/>
  <c r="O160" i="38"/>
  <c r="N160" i="38"/>
  <c r="M160" i="38"/>
  <c r="L160" i="38"/>
  <c r="K160" i="38"/>
  <c r="J160" i="38"/>
  <c r="I160" i="38"/>
  <c r="H160" i="38"/>
  <c r="G160" i="38"/>
  <c r="F160" i="38"/>
  <c r="E160" i="38"/>
  <c r="D160" i="38"/>
  <c r="O159" i="38"/>
  <c r="N159" i="38"/>
  <c r="M159" i="38"/>
  <c r="L159" i="38"/>
  <c r="K159" i="38"/>
  <c r="J159" i="38"/>
  <c r="I159" i="38"/>
  <c r="H159" i="38"/>
  <c r="G159" i="38"/>
  <c r="F159" i="38"/>
  <c r="E159" i="38"/>
  <c r="D159" i="38"/>
  <c r="O158" i="38"/>
  <c r="N158" i="38"/>
  <c r="M158" i="38"/>
  <c r="L158" i="38"/>
  <c r="K158" i="38"/>
  <c r="J158" i="38"/>
  <c r="I158" i="38"/>
  <c r="H158" i="38"/>
  <c r="G158" i="38"/>
  <c r="F158" i="38"/>
  <c r="E158" i="38"/>
  <c r="D158" i="38"/>
  <c r="O157" i="38"/>
  <c r="N157" i="38"/>
  <c r="M157" i="38"/>
  <c r="L157" i="38"/>
  <c r="K157" i="38"/>
  <c r="J157" i="38"/>
  <c r="I157" i="38"/>
  <c r="H157" i="38"/>
  <c r="G157" i="38"/>
  <c r="F157" i="38"/>
  <c r="E157" i="38"/>
  <c r="D157" i="38"/>
  <c r="O156" i="38"/>
  <c r="N156" i="38"/>
  <c r="M156" i="38"/>
  <c r="L156" i="38"/>
  <c r="K156" i="38"/>
  <c r="J156" i="38"/>
  <c r="I156" i="38"/>
  <c r="H156" i="38"/>
  <c r="G156" i="38"/>
  <c r="F156" i="38"/>
  <c r="E156" i="38"/>
  <c r="D156" i="38"/>
  <c r="O155" i="38"/>
  <c r="N155" i="38"/>
  <c r="M155" i="38"/>
  <c r="L155" i="38"/>
  <c r="K155" i="38"/>
  <c r="J155" i="38"/>
  <c r="I155" i="38"/>
  <c r="H155" i="38"/>
  <c r="G155" i="38"/>
  <c r="F155" i="38"/>
  <c r="E155" i="38"/>
  <c r="D155" i="38"/>
  <c r="O154" i="38"/>
  <c r="N154" i="38"/>
  <c r="M154" i="38"/>
  <c r="L154" i="38"/>
  <c r="K154" i="38"/>
  <c r="J154" i="38"/>
  <c r="I154" i="38"/>
  <c r="H154" i="38"/>
  <c r="G154" i="38"/>
  <c r="F154" i="38"/>
  <c r="E154" i="38"/>
  <c r="D154" i="38"/>
  <c r="O153" i="38"/>
  <c r="N153" i="38"/>
  <c r="M153" i="38"/>
  <c r="L153" i="38"/>
  <c r="K153" i="38"/>
  <c r="J153" i="38"/>
  <c r="I153" i="38"/>
  <c r="H153" i="38"/>
  <c r="G153" i="38"/>
  <c r="F153" i="38"/>
  <c r="E153" i="38"/>
  <c r="D153" i="38"/>
  <c r="O152" i="38"/>
  <c r="N152" i="38"/>
  <c r="M152" i="38"/>
  <c r="L152" i="38"/>
  <c r="K152" i="38"/>
  <c r="J152" i="38"/>
  <c r="I152" i="38"/>
  <c r="H152" i="38"/>
  <c r="G152" i="38"/>
  <c r="F152" i="38"/>
  <c r="E152" i="38"/>
  <c r="D152" i="38"/>
  <c r="O151" i="38"/>
  <c r="N151" i="38"/>
  <c r="M151" i="38"/>
  <c r="L151" i="38"/>
  <c r="K151" i="38"/>
  <c r="J151" i="38"/>
  <c r="I151" i="38"/>
  <c r="H151" i="38"/>
  <c r="G151" i="38"/>
  <c r="F151" i="38"/>
  <c r="E151" i="38"/>
  <c r="D151" i="38"/>
  <c r="O150" i="38"/>
  <c r="N150" i="38"/>
  <c r="M150" i="38"/>
  <c r="L150" i="38"/>
  <c r="K150" i="38"/>
  <c r="J150" i="38"/>
  <c r="I150" i="38"/>
  <c r="H150" i="38"/>
  <c r="G150" i="38"/>
  <c r="F150" i="38"/>
  <c r="E150" i="38"/>
  <c r="D150" i="38"/>
  <c r="O149" i="38"/>
  <c r="N149" i="38"/>
  <c r="M149" i="38"/>
  <c r="L149" i="38"/>
  <c r="K149" i="38"/>
  <c r="J149" i="38"/>
  <c r="I149" i="38"/>
  <c r="H149" i="38"/>
  <c r="G149" i="38"/>
  <c r="F149" i="38"/>
  <c r="E149" i="38"/>
  <c r="D149" i="38"/>
  <c r="O148" i="38"/>
  <c r="N148" i="38"/>
  <c r="M148" i="38"/>
  <c r="L148" i="38"/>
  <c r="K148" i="38"/>
  <c r="J148" i="38"/>
  <c r="I148" i="38"/>
  <c r="H148" i="38"/>
  <c r="G148" i="38"/>
  <c r="F148" i="38"/>
  <c r="E148" i="38"/>
  <c r="D148" i="38"/>
  <c r="O147" i="38"/>
  <c r="N147" i="38"/>
  <c r="M147" i="38"/>
  <c r="L147" i="38"/>
  <c r="K147" i="38"/>
  <c r="J147" i="38"/>
  <c r="I147" i="38"/>
  <c r="H147" i="38"/>
  <c r="G147" i="38"/>
  <c r="F147" i="38"/>
  <c r="E147" i="38"/>
  <c r="D147" i="38"/>
  <c r="O146" i="38"/>
  <c r="N146" i="38"/>
  <c r="M146" i="38"/>
  <c r="L146" i="38"/>
  <c r="K146" i="38"/>
  <c r="J146" i="38"/>
  <c r="I146" i="38"/>
  <c r="H146" i="38"/>
  <c r="G146" i="38"/>
  <c r="F146" i="38"/>
  <c r="E146" i="38"/>
  <c r="D146" i="38"/>
  <c r="O145" i="38"/>
  <c r="N145" i="38"/>
  <c r="M145" i="38"/>
  <c r="L145" i="38"/>
  <c r="K145" i="38"/>
  <c r="J145" i="38"/>
  <c r="I145" i="38"/>
  <c r="H145" i="38"/>
  <c r="G145" i="38"/>
  <c r="F145" i="38"/>
  <c r="E145" i="38"/>
  <c r="D145" i="38"/>
  <c r="O144" i="38"/>
  <c r="N144" i="38"/>
  <c r="M144" i="38"/>
  <c r="L144" i="38"/>
  <c r="K144" i="38"/>
  <c r="J144" i="38"/>
  <c r="I144" i="38"/>
  <c r="H144" i="38"/>
  <c r="G144" i="38"/>
  <c r="F144" i="38"/>
  <c r="E144" i="38"/>
  <c r="D144" i="38"/>
  <c r="O143" i="38"/>
  <c r="N143" i="38"/>
  <c r="M143" i="38"/>
  <c r="L143" i="38"/>
  <c r="K143" i="38"/>
  <c r="J143" i="38"/>
  <c r="I143" i="38"/>
  <c r="H143" i="38"/>
  <c r="G143" i="38"/>
  <c r="F143" i="38"/>
  <c r="E143" i="38"/>
  <c r="D143" i="38"/>
  <c r="O142" i="38"/>
  <c r="N142" i="38"/>
  <c r="M142" i="38"/>
  <c r="L142" i="38"/>
  <c r="K142" i="38"/>
  <c r="J142" i="38"/>
  <c r="I142" i="38"/>
  <c r="H142" i="38"/>
  <c r="G142" i="38"/>
  <c r="F142" i="38"/>
  <c r="E142" i="38"/>
  <c r="D142" i="38"/>
  <c r="O141" i="38"/>
  <c r="N141" i="38"/>
  <c r="M141" i="38"/>
  <c r="L141" i="38"/>
  <c r="K141" i="38"/>
  <c r="J141" i="38"/>
  <c r="I141" i="38"/>
  <c r="H141" i="38"/>
  <c r="G141" i="38"/>
  <c r="F141" i="38"/>
  <c r="E141" i="38"/>
  <c r="D141" i="38"/>
  <c r="O140" i="38"/>
  <c r="N140" i="38"/>
  <c r="M140" i="38"/>
  <c r="L140" i="38"/>
  <c r="K140" i="38"/>
  <c r="J140" i="38"/>
  <c r="I140" i="38"/>
  <c r="H140" i="38"/>
  <c r="G140" i="38"/>
  <c r="F140" i="38"/>
  <c r="E140" i="38"/>
  <c r="D140" i="38"/>
  <c r="O139" i="38"/>
  <c r="N139" i="38"/>
  <c r="M139" i="38"/>
  <c r="L139" i="38"/>
  <c r="K139" i="38"/>
  <c r="J139" i="38"/>
  <c r="I139" i="38"/>
  <c r="H139" i="38"/>
  <c r="G139" i="38"/>
  <c r="F139" i="38"/>
  <c r="E139" i="38"/>
  <c r="D139" i="38"/>
  <c r="O138" i="38"/>
  <c r="N138" i="38"/>
  <c r="M138" i="38"/>
  <c r="L138" i="38"/>
  <c r="K138" i="38"/>
  <c r="J138" i="38"/>
  <c r="I138" i="38"/>
  <c r="H138" i="38"/>
  <c r="G138" i="38"/>
  <c r="F138" i="38"/>
  <c r="E138" i="38"/>
  <c r="D138" i="38"/>
  <c r="O137" i="38"/>
  <c r="N137" i="38"/>
  <c r="M137" i="38"/>
  <c r="L137" i="38"/>
  <c r="K137" i="38"/>
  <c r="J137" i="38"/>
  <c r="I137" i="38"/>
  <c r="H137" i="38"/>
  <c r="G137" i="38"/>
  <c r="F137" i="38"/>
  <c r="E137" i="38"/>
  <c r="D137" i="38"/>
  <c r="O136" i="38"/>
  <c r="N136" i="38"/>
  <c r="M136" i="38"/>
  <c r="L136" i="38"/>
  <c r="K136" i="38"/>
  <c r="J136" i="38"/>
  <c r="I136" i="38"/>
  <c r="H136" i="38"/>
  <c r="G136" i="38"/>
  <c r="F136" i="38"/>
  <c r="E136" i="38"/>
  <c r="D136" i="38"/>
  <c r="O135" i="38"/>
  <c r="N135" i="38"/>
  <c r="M135" i="38"/>
  <c r="L135" i="38"/>
  <c r="K135" i="38"/>
  <c r="J135" i="38"/>
  <c r="I135" i="38"/>
  <c r="H135" i="38"/>
  <c r="G135" i="38"/>
  <c r="F135" i="38"/>
  <c r="E135" i="38"/>
  <c r="D135" i="38"/>
  <c r="O134" i="38"/>
  <c r="N134" i="38"/>
  <c r="M134" i="38"/>
  <c r="L134" i="38"/>
  <c r="K134" i="38"/>
  <c r="J134" i="38"/>
  <c r="I134" i="38"/>
  <c r="H134" i="38"/>
  <c r="G134" i="38"/>
  <c r="F134" i="38"/>
  <c r="E134" i="38"/>
  <c r="D134" i="38"/>
  <c r="O133" i="38"/>
  <c r="N133" i="38"/>
  <c r="M133" i="38"/>
  <c r="L133" i="38"/>
  <c r="K133" i="38"/>
  <c r="J133" i="38"/>
  <c r="I133" i="38"/>
  <c r="H133" i="38"/>
  <c r="G133" i="38"/>
  <c r="F133" i="38"/>
  <c r="E133" i="38"/>
  <c r="D133" i="38"/>
  <c r="O132" i="38"/>
  <c r="N132" i="38"/>
  <c r="M132" i="38"/>
  <c r="L132" i="38"/>
  <c r="K132" i="38"/>
  <c r="J132" i="38"/>
  <c r="I132" i="38"/>
  <c r="H132" i="38"/>
  <c r="G132" i="38"/>
  <c r="F132" i="38"/>
  <c r="E132" i="38"/>
  <c r="D132" i="38"/>
  <c r="O131" i="38"/>
  <c r="N131" i="38"/>
  <c r="M131" i="38"/>
  <c r="L131" i="38"/>
  <c r="K131" i="38"/>
  <c r="J131" i="38"/>
  <c r="I131" i="38"/>
  <c r="H131" i="38"/>
  <c r="G131" i="38"/>
  <c r="F131" i="38"/>
  <c r="E131" i="38"/>
  <c r="D131" i="38"/>
  <c r="O130" i="38"/>
  <c r="N130" i="38"/>
  <c r="M130" i="38"/>
  <c r="L130" i="38"/>
  <c r="K130" i="38"/>
  <c r="J130" i="38"/>
  <c r="I130" i="38"/>
  <c r="H130" i="38"/>
  <c r="G130" i="38"/>
  <c r="F130" i="38"/>
  <c r="E130" i="38"/>
  <c r="D130" i="38"/>
  <c r="O129" i="38"/>
  <c r="N129" i="38"/>
  <c r="M129" i="38"/>
  <c r="L129" i="38"/>
  <c r="K129" i="38"/>
  <c r="J129" i="38"/>
  <c r="I129" i="38"/>
  <c r="H129" i="38"/>
  <c r="G129" i="38"/>
  <c r="F129" i="38"/>
  <c r="E129" i="38"/>
  <c r="D129" i="38"/>
  <c r="O128" i="38"/>
  <c r="N128" i="38"/>
  <c r="M128" i="38"/>
  <c r="L128" i="38"/>
  <c r="K128" i="38"/>
  <c r="J128" i="38"/>
  <c r="I128" i="38"/>
  <c r="H128" i="38"/>
  <c r="G128" i="38"/>
  <c r="F128" i="38"/>
  <c r="E128" i="38"/>
  <c r="D128" i="38"/>
  <c r="O127" i="38"/>
  <c r="N127" i="38"/>
  <c r="M127" i="38"/>
  <c r="L127" i="38"/>
  <c r="K127" i="38"/>
  <c r="J127" i="38"/>
  <c r="I127" i="38"/>
  <c r="H127" i="38"/>
  <c r="G127" i="38"/>
  <c r="F127" i="38"/>
  <c r="E127" i="38"/>
  <c r="D127" i="38"/>
  <c r="O126" i="38"/>
  <c r="N126" i="38"/>
  <c r="M126" i="38"/>
  <c r="L126" i="38"/>
  <c r="K126" i="38"/>
  <c r="J126" i="38"/>
  <c r="I126" i="38"/>
  <c r="H126" i="38"/>
  <c r="G126" i="38"/>
  <c r="F126" i="38"/>
  <c r="E126" i="38"/>
  <c r="D126" i="38"/>
  <c r="O125" i="38"/>
  <c r="N125" i="38"/>
  <c r="M125" i="38"/>
  <c r="L125" i="38"/>
  <c r="K125" i="38"/>
  <c r="J125" i="38"/>
  <c r="I125" i="38"/>
  <c r="H125" i="38"/>
  <c r="G125" i="38"/>
  <c r="F125" i="38"/>
  <c r="E125" i="38"/>
  <c r="D125" i="38"/>
  <c r="O124" i="38"/>
  <c r="N124" i="38"/>
  <c r="M124" i="38"/>
  <c r="L124" i="38"/>
  <c r="K124" i="38"/>
  <c r="J124" i="38"/>
  <c r="I124" i="38"/>
  <c r="H124" i="38"/>
  <c r="G124" i="38"/>
  <c r="F124" i="38"/>
  <c r="E124" i="38"/>
  <c r="D124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O122" i="38"/>
  <c r="N122" i="38"/>
  <c r="M122" i="38"/>
  <c r="L122" i="38"/>
  <c r="K122" i="38"/>
  <c r="J122" i="38"/>
  <c r="I122" i="38"/>
  <c r="H122" i="38"/>
  <c r="G122" i="38"/>
  <c r="F122" i="38"/>
  <c r="E122" i="38"/>
  <c r="D122" i="38"/>
  <c r="O121" i="38"/>
  <c r="N121" i="38"/>
  <c r="M121" i="38"/>
  <c r="L121" i="38"/>
  <c r="K121" i="38"/>
  <c r="J121" i="38"/>
  <c r="I121" i="38"/>
  <c r="H121" i="38"/>
  <c r="G121" i="38"/>
  <c r="F121" i="38"/>
  <c r="E121" i="38"/>
  <c r="D121" i="38"/>
  <c r="O120" i="38"/>
  <c r="N120" i="38"/>
  <c r="M120" i="38"/>
  <c r="L120" i="38"/>
  <c r="K120" i="38"/>
  <c r="J120" i="38"/>
  <c r="I120" i="38"/>
  <c r="H120" i="38"/>
  <c r="G120" i="38"/>
  <c r="F120" i="38"/>
  <c r="E120" i="38"/>
  <c r="D120" i="38"/>
  <c r="O119" i="38"/>
  <c r="N119" i="38"/>
  <c r="M119" i="38"/>
  <c r="L119" i="38"/>
  <c r="K119" i="38"/>
  <c r="J119" i="38"/>
  <c r="I119" i="38"/>
  <c r="H119" i="38"/>
  <c r="G119" i="38"/>
  <c r="F119" i="38"/>
  <c r="E119" i="38"/>
  <c r="D119" i="38"/>
  <c r="O118" i="38"/>
  <c r="N118" i="38"/>
  <c r="M118" i="38"/>
  <c r="L118" i="38"/>
  <c r="K118" i="38"/>
  <c r="J118" i="38"/>
  <c r="I118" i="38"/>
  <c r="H118" i="38"/>
  <c r="G118" i="38"/>
  <c r="F118" i="38"/>
  <c r="E118" i="38"/>
  <c r="D118" i="38"/>
  <c r="O117" i="38"/>
  <c r="N117" i="38"/>
  <c r="M117" i="38"/>
  <c r="L117" i="38"/>
  <c r="K117" i="38"/>
  <c r="J117" i="38"/>
  <c r="I117" i="38"/>
  <c r="H117" i="38"/>
  <c r="G117" i="38"/>
  <c r="F117" i="38"/>
  <c r="E117" i="38"/>
  <c r="D117" i="38"/>
  <c r="O116" i="38"/>
  <c r="N116" i="38"/>
  <c r="M116" i="38"/>
  <c r="L116" i="38"/>
  <c r="K116" i="38"/>
  <c r="J116" i="38"/>
  <c r="I116" i="38"/>
  <c r="H116" i="38"/>
  <c r="G116" i="38"/>
  <c r="F116" i="38"/>
  <c r="E116" i="38"/>
  <c r="D116" i="38"/>
  <c r="O115" i="38"/>
  <c r="N115" i="38"/>
  <c r="M115" i="38"/>
  <c r="L115" i="38"/>
  <c r="K115" i="38"/>
  <c r="J115" i="38"/>
  <c r="I115" i="38"/>
  <c r="H115" i="38"/>
  <c r="G115" i="38"/>
  <c r="F115" i="38"/>
  <c r="E115" i="38"/>
  <c r="D115" i="38"/>
  <c r="O114" i="38"/>
  <c r="N114" i="38"/>
  <c r="M114" i="38"/>
  <c r="L114" i="38"/>
  <c r="K114" i="38"/>
  <c r="J114" i="38"/>
  <c r="I114" i="38"/>
  <c r="H114" i="38"/>
  <c r="G114" i="38"/>
  <c r="F114" i="38"/>
  <c r="E114" i="38"/>
  <c r="D114" i="38"/>
  <c r="O113" i="38"/>
  <c r="N113" i="38"/>
  <c r="M113" i="38"/>
  <c r="L113" i="38"/>
  <c r="K113" i="38"/>
  <c r="J113" i="38"/>
  <c r="I113" i="38"/>
  <c r="H113" i="38"/>
  <c r="G113" i="38"/>
  <c r="F113" i="38"/>
  <c r="E113" i="38"/>
  <c r="D113" i="38"/>
  <c r="O112" i="38"/>
  <c r="N112" i="38"/>
  <c r="M112" i="38"/>
  <c r="L112" i="38"/>
  <c r="K112" i="38"/>
  <c r="J112" i="38"/>
  <c r="I112" i="38"/>
  <c r="H112" i="38"/>
  <c r="G112" i="38"/>
  <c r="F112" i="38"/>
  <c r="E112" i="38"/>
  <c r="D112" i="38"/>
  <c r="O111" i="38"/>
  <c r="N111" i="38"/>
  <c r="M111" i="38"/>
  <c r="L111" i="38"/>
  <c r="K111" i="38"/>
  <c r="J111" i="38"/>
  <c r="I111" i="38"/>
  <c r="H111" i="38"/>
  <c r="G111" i="38"/>
  <c r="F111" i="38"/>
  <c r="E111" i="38"/>
  <c r="D111" i="38"/>
  <c r="O110" i="38"/>
  <c r="N110" i="38"/>
  <c r="M110" i="38"/>
  <c r="L110" i="38"/>
  <c r="K110" i="38"/>
  <c r="J110" i="38"/>
  <c r="I110" i="38"/>
  <c r="H110" i="38"/>
  <c r="G110" i="38"/>
  <c r="F110" i="38"/>
  <c r="E110" i="38"/>
  <c r="D110" i="38"/>
  <c r="O109" i="38"/>
  <c r="N109" i="38"/>
  <c r="M109" i="38"/>
  <c r="L109" i="38"/>
  <c r="K109" i="38"/>
  <c r="J109" i="38"/>
  <c r="I109" i="38"/>
  <c r="H109" i="38"/>
  <c r="G109" i="38"/>
  <c r="F109" i="38"/>
  <c r="E109" i="38"/>
  <c r="D109" i="38"/>
  <c r="O108" i="38"/>
  <c r="N108" i="38"/>
  <c r="M108" i="38"/>
  <c r="L108" i="38"/>
  <c r="K108" i="38"/>
  <c r="J108" i="38"/>
  <c r="I108" i="38"/>
  <c r="H108" i="38"/>
  <c r="G108" i="38"/>
  <c r="F108" i="38"/>
  <c r="E108" i="38"/>
  <c r="D108" i="38"/>
  <c r="O107" i="38"/>
  <c r="N107" i="38"/>
  <c r="M107" i="38"/>
  <c r="L107" i="38"/>
  <c r="K107" i="38"/>
  <c r="J107" i="38"/>
  <c r="I107" i="38"/>
  <c r="H107" i="38"/>
  <c r="G107" i="38"/>
  <c r="F107" i="38"/>
  <c r="E107" i="38"/>
  <c r="D107" i="38"/>
  <c r="O106" i="38"/>
  <c r="N106" i="38"/>
  <c r="M106" i="38"/>
  <c r="L106" i="38"/>
  <c r="K106" i="38"/>
  <c r="J106" i="38"/>
  <c r="I106" i="38"/>
  <c r="H106" i="38"/>
  <c r="G106" i="38"/>
  <c r="F106" i="38"/>
  <c r="E106" i="38"/>
  <c r="D106" i="38"/>
  <c r="O105" i="38"/>
  <c r="N105" i="38"/>
  <c r="M105" i="38"/>
  <c r="L105" i="38"/>
  <c r="K105" i="38"/>
  <c r="J105" i="38"/>
  <c r="I105" i="38"/>
  <c r="H105" i="38"/>
  <c r="G105" i="38"/>
  <c r="F105" i="38"/>
  <c r="E105" i="38"/>
  <c r="D105" i="38"/>
  <c r="O104" i="38"/>
  <c r="N104" i="38"/>
  <c r="M104" i="38"/>
  <c r="L104" i="38"/>
  <c r="K104" i="38"/>
  <c r="J104" i="38"/>
  <c r="I104" i="38"/>
  <c r="H104" i="38"/>
  <c r="G104" i="38"/>
  <c r="F104" i="38"/>
  <c r="E104" i="38"/>
  <c r="D104" i="38"/>
  <c r="O103" i="38"/>
  <c r="N103" i="38"/>
  <c r="M103" i="38"/>
  <c r="L103" i="38"/>
  <c r="K103" i="38"/>
  <c r="J103" i="38"/>
  <c r="I103" i="38"/>
  <c r="H103" i="38"/>
  <c r="G103" i="38"/>
  <c r="F103" i="38"/>
  <c r="E103" i="38"/>
  <c r="D103" i="38"/>
  <c r="O102" i="38"/>
  <c r="N102" i="38"/>
  <c r="M102" i="38"/>
  <c r="L102" i="38"/>
  <c r="K102" i="38"/>
  <c r="J102" i="38"/>
  <c r="I102" i="38"/>
  <c r="H102" i="38"/>
  <c r="G102" i="38"/>
  <c r="F102" i="38"/>
  <c r="E102" i="38"/>
  <c r="D102" i="38"/>
  <c r="O101" i="38"/>
  <c r="N101" i="38"/>
  <c r="M101" i="38"/>
  <c r="L101" i="38"/>
  <c r="K101" i="38"/>
  <c r="J101" i="38"/>
  <c r="I101" i="38"/>
  <c r="H101" i="38"/>
  <c r="G101" i="38"/>
  <c r="F101" i="38"/>
  <c r="E101" i="38"/>
  <c r="D101" i="38"/>
  <c r="O100" i="38"/>
  <c r="N100" i="38"/>
  <c r="M100" i="38"/>
  <c r="L100" i="38"/>
  <c r="K100" i="38"/>
  <c r="J100" i="38"/>
  <c r="I100" i="38"/>
  <c r="H100" i="38"/>
  <c r="G100" i="38"/>
  <c r="F100" i="38"/>
  <c r="E100" i="38"/>
  <c r="D100" i="38"/>
  <c r="O99" i="38"/>
  <c r="N99" i="38"/>
  <c r="M99" i="38"/>
  <c r="L99" i="38"/>
  <c r="K99" i="38"/>
  <c r="J99" i="38"/>
  <c r="I99" i="38"/>
  <c r="H99" i="38"/>
  <c r="G99" i="38"/>
  <c r="F99" i="38"/>
  <c r="E99" i="38"/>
  <c r="D99" i="38"/>
  <c r="O98" i="38"/>
  <c r="N98" i="38"/>
  <c r="M98" i="38"/>
  <c r="L98" i="38"/>
  <c r="K98" i="38"/>
  <c r="J98" i="38"/>
  <c r="I98" i="38"/>
  <c r="H98" i="38"/>
  <c r="G98" i="38"/>
  <c r="F98" i="38"/>
  <c r="E98" i="38"/>
  <c r="D98" i="38"/>
  <c r="O97" i="38"/>
  <c r="N97" i="38"/>
  <c r="M97" i="38"/>
  <c r="L97" i="38"/>
  <c r="K97" i="38"/>
  <c r="J97" i="38"/>
  <c r="I97" i="38"/>
  <c r="H97" i="38"/>
  <c r="G97" i="38"/>
  <c r="F97" i="38"/>
  <c r="E97" i="38"/>
  <c r="D97" i="38"/>
  <c r="O96" i="38"/>
  <c r="N96" i="38"/>
  <c r="M96" i="38"/>
  <c r="L96" i="38"/>
  <c r="K96" i="38"/>
  <c r="J96" i="38"/>
  <c r="I96" i="38"/>
  <c r="H96" i="38"/>
  <c r="G96" i="38"/>
  <c r="F96" i="38"/>
  <c r="E96" i="38"/>
  <c r="D96" i="38"/>
  <c r="O95" i="38"/>
  <c r="N95" i="38"/>
  <c r="M95" i="38"/>
  <c r="L95" i="38"/>
  <c r="K95" i="38"/>
  <c r="J95" i="38"/>
  <c r="I95" i="38"/>
  <c r="H95" i="38"/>
  <c r="G95" i="38"/>
  <c r="F95" i="38"/>
  <c r="E95" i="38"/>
  <c r="D95" i="38"/>
  <c r="O94" i="38"/>
  <c r="N94" i="38"/>
  <c r="M94" i="38"/>
  <c r="L94" i="38"/>
  <c r="K94" i="38"/>
  <c r="J94" i="38"/>
  <c r="I94" i="38"/>
  <c r="H94" i="38"/>
  <c r="G94" i="38"/>
  <c r="F94" i="38"/>
  <c r="E94" i="38"/>
  <c r="D94" i="38"/>
  <c r="O93" i="38"/>
  <c r="N93" i="38"/>
  <c r="M93" i="38"/>
  <c r="L93" i="38"/>
  <c r="K93" i="38"/>
  <c r="J93" i="38"/>
  <c r="I93" i="38"/>
  <c r="H93" i="38"/>
  <c r="G93" i="38"/>
  <c r="F93" i="38"/>
  <c r="E93" i="38"/>
  <c r="D93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O91" i="38"/>
  <c r="N91" i="38"/>
  <c r="M91" i="38"/>
  <c r="L91" i="38"/>
  <c r="K91" i="38"/>
  <c r="J91" i="38"/>
  <c r="I91" i="38"/>
  <c r="H91" i="38"/>
  <c r="G91" i="38"/>
  <c r="F91" i="38"/>
  <c r="E91" i="38"/>
  <c r="D91" i="38"/>
  <c r="O90" i="38"/>
  <c r="N90" i="38"/>
  <c r="M90" i="38"/>
  <c r="L90" i="38"/>
  <c r="K90" i="38"/>
  <c r="J90" i="38"/>
  <c r="I90" i="38"/>
  <c r="H90" i="38"/>
  <c r="G90" i="38"/>
  <c r="F90" i="38"/>
  <c r="E90" i="38"/>
  <c r="D90" i="38"/>
  <c r="O89" i="38"/>
  <c r="N89" i="38"/>
  <c r="M89" i="38"/>
  <c r="L89" i="38"/>
  <c r="K89" i="38"/>
  <c r="J89" i="38"/>
  <c r="I89" i="38"/>
  <c r="H89" i="38"/>
  <c r="G89" i="38"/>
  <c r="F89" i="38"/>
  <c r="E89" i="38"/>
  <c r="D89" i="38"/>
  <c r="O88" i="38"/>
  <c r="N88" i="38"/>
  <c r="M88" i="38"/>
  <c r="L88" i="38"/>
  <c r="K88" i="38"/>
  <c r="J88" i="38"/>
  <c r="I88" i="38"/>
  <c r="H88" i="38"/>
  <c r="G88" i="38"/>
  <c r="F88" i="38"/>
  <c r="E88" i="38"/>
  <c r="D88" i="38"/>
  <c r="O87" i="38"/>
  <c r="N87" i="38"/>
  <c r="M87" i="38"/>
  <c r="L87" i="38"/>
  <c r="K87" i="38"/>
  <c r="J87" i="38"/>
  <c r="I87" i="38"/>
  <c r="H87" i="38"/>
  <c r="G87" i="38"/>
  <c r="F87" i="38"/>
  <c r="E87" i="38"/>
  <c r="D87" i="38"/>
  <c r="O86" i="38"/>
  <c r="N86" i="38"/>
  <c r="M86" i="38"/>
  <c r="L86" i="38"/>
  <c r="K86" i="38"/>
  <c r="J86" i="38"/>
  <c r="I86" i="38"/>
  <c r="H86" i="38"/>
  <c r="G86" i="38"/>
  <c r="F86" i="38"/>
  <c r="E86" i="38"/>
  <c r="D86" i="38"/>
  <c r="O85" i="38"/>
  <c r="N85" i="38"/>
  <c r="M85" i="38"/>
  <c r="L85" i="38"/>
  <c r="K85" i="38"/>
  <c r="J85" i="38"/>
  <c r="I85" i="38"/>
  <c r="H85" i="38"/>
  <c r="G85" i="38"/>
  <c r="F85" i="38"/>
  <c r="E85" i="38"/>
  <c r="D85" i="38"/>
  <c r="O84" i="38"/>
  <c r="N84" i="38"/>
  <c r="M84" i="38"/>
  <c r="L84" i="38"/>
  <c r="K84" i="38"/>
  <c r="J84" i="38"/>
  <c r="I84" i="38"/>
  <c r="H84" i="38"/>
  <c r="G84" i="38"/>
  <c r="F84" i="38"/>
  <c r="E84" i="38"/>
  <c r="D84" i="38"/>
  <c r="O83" i="38"/>
  <c r="N83" i="38"/>
  <c r="M83" i="38"/>
  <c r="L83" i="38"/>
  <c r="K83" i="38"/>
  <c r="J83" i="38"/>
  <c r="I83" i="38"/>
  <c r="H83" i="38"/>
  <c r="G83" i="38"/>
  <c r="F83" i="38"/>
  <c r="E83" i="38"/>
  <c r="D83" i="38"/>
  <c r="O82" i="38"/>
  <c r="N82" i="38"/>
  <c r="M82" i="38"/>
  <c r="L82" i="38"/>
  <c r="K82" i="38"/>
  <c r="J82" i="38"/>
  <c r="I82" i="38"/>
  <c r="H82" i="38"/>
  <c r="G82" i="38"/>
  <c r="F82" i="38"/>
  <c r="E82" i="38"/>
  <c r="D82" i="38"/>
  <c r="O81" i="38"/>
  <c r="N81" i="38"/>
  <c r="M81" i="38"/>
  <c r="L81" i="38"/>
  <c r="K81" i="38"/>
  <c r="J81" i="38"/>
  <c r="I81" i="38"/>
  <c r="H81" i="38"/>
  <c r="G81" i="38"/>
  <c r="F81" i="38"/>
  <c r="E81" i="38"/>
  <c r="D81" i="38"/>
  <c r="O80" i="38"/>
  <c r="N80" i="38"/>
  <c r="M80" i="38"/>
  <c r="L80" i="38"/>
  <c r="K80" i="38"/>
  <c r="J80" i="38"/>
  <c r="I80" i="38"/>
  <c r="H80" i="38"/>
  <c r="G80" i="38"/>
  <c r="F80" i="38"/>
  <c r="E80" i="38"/>
  <c r="D80" i="38"/>
  <c r="O79" i="38"/>
  <c r="N79" i="38"/>
  <c r="M79" i="38"/>
  <c r="L79" i="38"/>
  <c r="K79" i="38"/>
  <c r="J79" i="38"/>
  <c r="I79" i="38"/>
  <c r="H79" i="38"/>
  <c r="G79" i="38"/>
  <c r="F79" i="38"/>
  <c r="E79" i="38"/>
  <c r="D79" i="38"/>
  <c r="O78" i="38"/>
  <c r="N78" i="38"/>
  <c r="M78" i="38"/>
  <c r="L78" i="38"/>
  <c r="K78" i="38"/>
  <c r="J78" i="38"/>
  <c r="I78" i="38"/>
  <c r="H78" i="38"/>
  <c r="G78" i="38"/>
  <c r="F78" i="38"/>
  <c r="E78" i="38"/>
  <c r="D78" i="38"/>
  <c r="O77" i="38"/>
  <c r="N77" i="38"/>
  <c r="M77" i="38"/>
  <c r="L77" i="38"/>
  <c r="K77" i="38"/>
  <c r="J77" i="38"/>
  <c r="I77" i="38"/>
  <c r="H77" i="38"/>
  <c r="G77" i="38"/>
  <c r="F77" i="38"/>
  <c r="E77" i="38"/>
  <c r="D77" i="38"/>
  <c r="O76" i="38"/>
  <c r="N76" i="38"/>
  <c r="M76" i="38"/>
  <c r="L76" i="38"/>
  <c r="K76" i="38"/>
  <c r="J76" i="38"/>
  <c r="I76" i="38"/>
  <c r="H76" i="38"/>
  <c r="G76" i="38"/>
  <c r="F76" i="38"/>
  <c r="E76" i="38"/>
  <c r="D76" i="38"/>
  <c r="O75" i="38"/>
  <c r="N75" i="38"/>
  <c r="M75" i="38"/>
  <c r="L75" i="38"/>
  <c r="K75" i="38"/>
  <c r="J75" i="38"/>
  <c r="I75" i="38"/>
  <c r="H75" i="38"/>
  <c r="G75" i="38"/>
  <c r="F75" i="38"/>
  <c r="E75" i="38"/>
  <c r="D75" i="38"/>
  <c r="O74" i="38"/>
  <c r="N74" i="38"/>
  <c r="M74" i="38"/>
  <c r="L74" i="38"/>
  <c r="K74" i="38"/>
  <c r="J74" i="38"/>
  <c r="I74" i="38"/>
  <c r="H74" i="38"/>
  <c r="G74" i="38"/>
  <c r="F74" i="38"/>
  <c r="E74" i="38"/>
  <c r="D74" i="38"/>
  <c r="O73" i="38"/>
  <c r="N73" i="38"/>
  <c r="M73" i="38"/>
  <c r="L73" i="38"/>
  <c r="K73" i="38"/>
  <c r="J73" i="38"/>
  <c r="I73" i="38"/>
  <c r="H73" i="38"/>
  <c r="G73" i="38"/>
  <c r="F73" i="38"/>
  <c r="E73" i="38"/>
  <c r="D73" i="38"/>
  <c r="O72" i="38"/>
  <c r="N72" i="38"/>
  <c r="M72" i="38"/>
  <c r="L72" i="38"/>
  <c r="K72" i="38"/>
  <c r="J72" i="38"/>
  <c r="I72" i="38"/>
  <c r="H72" i="38"/>
  <c r="G72" i="38"/>
  <c r="F72" i="38"/>
  <c r="E72" i="38"/>
  <c r="D72" i="38"/>
  <c r="O71" i="38"/>
  <c r="N71" i="38"/>
  <c r="M71" i="38"/>
  <c r="L71" i="38"/>
  <c r="K71" i="38"/>
  <c r="J71" i="38"/>
  <c r="I71" i="38"/>
  <c r="H71" i="38"/>
  <c r="G71" i="38"/>
  <c r="F71" i="38"/>
  <c r="E71" i="38"/>
  <c r="D71" i="38"/>
  <c r="O70" i="38"/>
  <c r="N70" i="38"/>
  <c r="M70" i="38"/>
  <c r="L70" i="38"/>
  <c r="K70" i="38"/>
  <c r="J70" i="38"/>
  <c r="I70" i="38"/>
  <c r="H70" i="38"/>
  <c r="G70" i="38"/>
  <c r="F70" i="38"/>
  <c r="E70" i="38"/>
  <c r="D70" i="38"/>
  <c r="O69" i="38"/>
  <c r="N69" i="38"/>
  <c r="M69" i="38"/>
  <c r="L69" i="38"/>
  <c r="K69" i="38"/>
  <c r="J69" i="38"/>
  <c r="I69" i="38"/>
  <c r="H69" i="38"/>
  <c r="G69" i="38"/>
  <c r="F69" i="38"/>
  <c r="E69" i="38"/>
  <c r="D69" i="38"/>
  <c r="O68" i="38"/>
  <c r="N68" i="38"/>
  <c r="M68" i="38"/>
  <c r="L68" i="38"/>
  <c r="K68" i="38"/>
  <c r="J68" i="38"/>
  <c r="I68" i="38"/>
  <c r="H68" i="38"/>
  <c r="G68" i="38"/>
  <c r="F68" i="38"/>
  <c r="E68" i="38"/>
  <c r="D68" i="38"/>
  <c r="O67" i="38"/>
  <c r="N67" i="38"/>
  <c r="M67" i="38"/>
  <c r="L67" i="38"/>
  <c r="K67" i="38"/>
  <c r="J67" i="38"/>
  <c r="I67" i="38"/>
  <c r="H67" i="38"/>
  <c r="G67" i="38"/>
  <c r="F67" i="38"/>
  <c r="E67" i="38"/>
  <c r="D67" i="38"/>
  <c r="O66" i="38"/>
  <c r="N66" i="38"/>
  <c r="M66" i="38"/>
  <c r="L66" i="38"/>
  <c r="K66" i="38"/>
  <c r="J66" i="38"/>
  <c r="I66" i="38"/>
  <c r="H66" i="38"/>
  <c r="G66" i="38"/>
  <c r="F66" i="38"/>
  <c r="E66" i="38"/>
  <c r="D66" i="38"/>
  <c r="O65" i="38"/>
  <c r="N65" i="38"/>
  <c r="M65" i="38"/>
  <c r="L65" i="38"/>
  <c r="K65" i="38"/>
  <c r="J65" i="38"/>
  <c r="I65" i="38"/>
  <c r="H65" i="38"/>
  <c r="G65" i="38"/>
  <c r="F65" i="38"/>
  <c r="E65" i="38"/>
  <c r="D65" i="38"/>
  <c r="O64" i="38"/>
  <c r="N64" i="38"/>
  <c r="M64" i="38"/>
  <c r="L64" i="38"/>
  <c r="K64" i="38"/>
  <c r="J64" i="38"/>
  <c r="I64" i="38"/>
  <c r="H64" i="38"/>
  <c r="G64" i="38"/>
  <c r="F64" i="38"/>
  <c r="E64" i="38"/>
  <c r="D64" i="38"/>
  <c r="O63" i="38"/>
  <c r="N63" i="38"/>
  <c r="M63" i="38"/>
  <c r="L63" i="38"/>
  <c r="K63" i="38"/>
  <c r="J63" i="38"/>
  <c r="I63" i="38"/>
  <c r="H63" i="38"/>
  <c r="G63" i="38"/>
  <c r="F63" i="38"/>
  <c r="E63" i="38"/>
  <c r="D63" i="38"/>
  <c r="O62" i="38"/>
  <c r="N62" i="38"/>
  <c r="M62" i="38"/>
  <c r="L62" i="38"/>
  <c r="K62" i="38"/>
  <c r="J62" i="38"/>
  <c r="I62" i="38"/>
  <c r="H62" i="38"/>
  <c r="G62" i="38"/>
  <c r="F62" i="38"/>
  <c r="E62" i="38"/>
  <c r="D62" i="38"/>
  <c r="O61" i="38"/>
  <c r="N61" i="38"/>
  <c r="M61" i="38"/>
  <c r="L61" i="38"/>
  <c r="K61" i="38"/>
  <c r="J61" i="38"/>
  <c r="I61" i="38"/>
  <c r="H61" i="38"/>
  <c r="G61" i="38"/>
  <c r="F61" i="38"/>
  <c r="E61" i="38"/>
  <c r="D61" i="38"/>
  <c r="O60" i="38"/>
  <c r="N60" i="38"/>
  <c r="M60" i="38"/>
  <c r="L60" i="38"/>
  <c r="K60" i="38"/>
  <c r="J60" i="38"/>
  <c r="I60" i="38"/>
  <c r="H60" i="38"/>
  <c r="G60" i="38"/>
  <c r="F60" i="38"/>
  <c r="E60" i="38"/>
  <c r="D60" i="38"/>
  <c r="O59" i="38"/>
  <c r="N59" i="38"/>
  <c r="M59" i="38"/>
  <c r="L59" i="38"/>
  <c r="K59" i="38"/>
  <c r="J59" i="38"/>
  <c r="I59" i="38"/>
  <c r="H59" i="38"/>
  <c r="G59" i="38"/>
  <c r="F59" i="38"/>
  <c r="E59" i="38"/>
  <c r="D59" i="38"/>
  <c r="O58" i="38"/>
  <c r="N58" i="38"/>
  <c r="M58" i="38"/>
  <c r="L58" i="38"/>
  <c r="K58" i="38"/>
  <c r="J58" i="38"/>
  <c r="I58" i="38"/>
  <c r="H58" i="38"/>
  <c r="G58" i="38"/>
  <c r="F58" i="38"/>
  <c r="E58" i="38"/>
  <c r="D58" i="38"/>
  <c r="O57" i="38"/>
  <c r="N57" i="38"/>
  <c r="M57" i="38"/>
  <c r="L57" i="38"/>
  <c r="K57" i="38"/>
  <c r="J57" i="38"/>
  <c r="I57" i="38"/>
  <c r="H57" i="38"/>
  <c r="G57" i="38"/>
  <c r="F57" i="38"/>
  <c r="E57" i="38"/>
  <c r="D57" i="38"/>
  <c r="O56" i="38"/>
  <c r="N56" i="38"/>
  <c r="M56" i="38"/>
  <c r="L56" i="38"/>
  <c r="K56" i="38"/>
  <c r="J56" i="38"/>
  <c r="I56" i="38"/>
  <c r="H56" i="38"/>
  <c r="G56" i="38"/>
  <c r="F56" i="38"/>
  <c r="E56" i="38"/>
  <c r="D56" i="38"/>
  <c r="O55" i="38"/>
  <c r="N55" i="38"/>
  <c r="M55" i="38"/>
  <c r="L55" i="38"/>
  <c r="K55" i="38"/>
  <c r="J55" i="38"/>
  <c r="I55" i="38"/>
  <c r="H55" i="38"/>
  <c r="G55" i="38"/>
  <c r="F55" i="38"/>
  <c r="E55" i="38"/>
  <c r="D55" i="38"/>
  <c r="O54" i="38"/>
  <c r="N54" i="38"/>
  <c r="M54" i="38"/>
  <c r="L54" i="38"/>
  <c r="K54" i="38"/>
  <c r="J54" i="38"/>
  <c r="I54" i="38"/>
  <c r="H54" i="38"/>
  <c r="G54" i="38"/>
  <c r="F54" i="38"/>
  <c r="E54" i="38"/>
  <c r="D54" i="38"/>
  <c r="O53" i="38"/>
  <c r="N53" i="38"/>
  <c r="M53" i="38"/>
  <c r="L53" i="38"/>
  <c r="K53" i="38"/>
  <c r="J53" i="38"/>
  <c r="I53" i="38"/>
  <c r="H53" i="38"/>
  <c r="G53" i="38"/>
  <c r="F53" i="38"/>
  <c r="E53" i="38"/>
  <c r="D53" i="38"/>
  <c r="O52" i="38"/>
  <c r="N52" i="38"/>
  <c r="M52" i="38"/>
  <c r="L52" i="38"/>
  <c r="K52" i="38"/>
  <c r="J52" i="38"/>
  <c r="I52" i="38"/>
  <c r="H52" i="38"/>
  <c r="G52" i="38"/>
  <c r="F52" i="38"/>
  <c r="E52" i="38"/>
  <c r="D52" i="38"/>
  <c r="O51" i="38"/>
  <c r="N51" i="38"/>
  <c r="M51" i="38"/>
  <c r="L51" i="38"/>
  <c r="K51" i="38"/>
  <c r="J51" i="38"/>
  <c r="I51" i="38"/>
  <c r="H51" i="38"/>
  <c r="G51" i="38"/>
  <c r="F51" i="38"/>
  <c r="E51" i="38"/>
  <c r="D51" i="38"/>
  <c r="O50" i="38"/>
  <c r="N50" i="38"/>
  <c r="M50" i="38"/>
  <c r="L50" i="38"/>
  <c r="K50" i="38"/>
  <c r="J50" i="38"/>
  <c r="I50" i="38"/>
  <c r="H50" i="38"/>
  <c r="G50" i="38"/>
  <c r="F50" i="38"/>
  <c r="E50" i="38"/>
  <c r="D50" i="38"/>
  <c r="O49" i="38"/>
  <c r="N49" i="38"/>
  <c r="M49" i="38"/>
  <c r="L49" i="38"/>
  <c r="K49" i="38"/>
  <c r="J49" i="38"/>
  <c r="I49" i="38"/>
  <c r="H49" i="38"/>
  <c r="G49" i="38"/>
  <c r="F49" i="38"/>
  <c r="E49" i="38"/>
  <c r="D49" i="38"/>
  <c r="O48" i="38"/>
  <c r="N48" i="38"/>
  <c r="M48" i="38"/>
  <c r="L48" i="38"/>
  <c r="K48" i="38"/>
  <c r="J48" i="38"/>
  <c r="I48" i="38"/>
  <c r="H48" i="38"/>
  <c r="G48" i="38"/>
  <c r="F48" i="38"/>
  <c r="E48" i="38"/>
  <c r="D48" i="38"/>
  <c r="O47" i="38"/>
  <c r="N47" i="38"/>
  <c r="M47" i="38"/>
  <c r="L47" i="38"/>
  <c r="K47" i="38"/>
  <c r="J47" i="38"/>
  <c r="I47" i="38"/>
  <c r="H47" i="38"/>
  <c r="G47" i="38"/>
  <c r="F47" i="38"/>
  <c r="E47" i="38"/>
  <c r="D47" i="38"/>
  <c r="O46" i="38"/>
  <c r="N46" i="38"/>
  <c r="M46" i="38"/>
  <c r="L46" i="38"/>
  <c r="K46" i="38"/>
  <c r="J46" i="38"/>
  <c r="I46" i="38"/>
  <c r="H46" i="38"/>
  <c r="G46" i="38"/>
  <c r="F46" i="38"/>
  <c r="E46" i="38"/>
  <c r="D46" i="38"/>
  <c r="O45" i="38"/>
  <c r="N45" i="38"/>
  <c r="M45" i="38"/>
  <c r="L45" i="38"/>
  <c r="K45" i="38"/>
  <c r="J45" i="38"/>
  <c r="I45" i="38"/>
  <c r="H45" i="38"/>
  <c r="G45" i="38"/>
  <c r="F45" i="38"/>
  <c r="E45" i="38"/>
  <c r="D45" i="38"/>
  <c r="O44" i="38"/>
  <c r="N44" i="38"/>
  <c r="M44" i="38"/>
  <c r="L44" i="38"/>
  <c r="K44" i="38"/>
  <c r="J44" i="38"/>
  <c r="I44" i="38"/>
  <c r="H44" i="38"/>
  <c r="G44" i="38"/>
  <c r="F44" i="38"/>
  <c r="E44" i="38"/>
  <c r="D44" i="38"/>
  <c r="O43" i="38"/>
  <c r="N43" i="38"/>
  <c r="M43" i="38"/>
  <c r="L43" i="38"/>
  <c r="K43" i="38"/>
  <c r="J43" i="38"/>
  <c r="I43" i="38"/>
  <c r="H43" i="38"/>
  <c r="G43" i="38"/>
  <c r="F43" i="38"/>
  <c r="E43" i="38"/>
  <c r="D43" i="38"/>
  <c r="O42" i="38"/>
  <c r="N42" i="38"/>
  <c r="M42" i="38"/>
  <c r="L42" i="38"/>
  <c r="K42" i="38"/>
  <c r="J42" i="38"/>
  <c r="I42" i="38"/>
  <c r="H42" i="38"/>
  <c r="G42" i="38"/>
  <c r="F42" i="38"/>
  <c r="E42" i="38"/>
  <c r="D42" i="38"/>
  <c r="O41" i="38"/>
  <c r="N41" i="38"/>
  <c r="M41" i="38"/>
  <c r="L41" i="38"/>
  <c r="K41" i="38"/>
  <c r="J41" i="38"/>
  <c r="I41" i="38"/>
  <c r="H41" i="38"/>
  <c r="G41" i="38"/>
  <c r="F41" i="38"/>
  <c r="E41" i="38"/>
  <c r="D41" i="38"/>
  <c r="O40" i="38"/>
  <c r="N40" i="38"/>
  <c r="M40" i="38"/>
  <c r="L40" i="38"/>
  <c r="K40" i="38"/>
  <c r="J40" i="38"/>
  <c r="I40" i="38"/>
  <c r="H40" i="38"/>
  <c r="G40" i="38"/>
  <c r="F40" i="38"/>
  <c r="E40" i="38"/>
  <c r="D40" i="38"/>
  <c r="O39" i="38"/>
  <c r="N39" i="38"/>
  <c r="M39" i="38"/>
  <c r="L39" i="38"/>
  <c r="K39" i="38"/>
  <c r="J39" i="38"/>
  <c r="I39" i="38"/>
  <c r="H39" i="38"/>
  <c r="G39" i="38"/>
  <c r="F39" i="38"/>
  <c r="E39" i="38"/>
  <c r="D39" i="38"/>
  <c r="O38" i="38"/>
  <c r="N38" i="38"/>
  <c r="M38" i="38"/>
  <c r="L38" i="38"/>
  <c r="K38" i="38"/>
  <c r="J38" i="38"/>
  <c r="I38" i="38"/>
  <c r="H38" i="38"/>
  <c r="G38" i="38"/>
  <c r="F38" i="38"/>
  <c r="E38" i="38"/>
  <c r="D38" i="38"/>
  <c r="O37" i="38"/>
  <c r="N37" i="38"/>
  <c r="M37" i="38"/>
  <c r="L37" i="38"/>
  <c r="K37" i="38"/>
  <c r="J37" i="38"/>
  <c r="I37" i="38"/>
  <c r="H37" i="38"/>
  <c r="G37" i="38"/>
  <c r="F37" i="38"/>
  <c r="E37" i="38"/>
  <c r="D37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O10" i="38"/>
  <c r="N10" i="38"/>
  <c r="M10" i="38"/>
  <c r="L10" i="38"/>
  <c r="K10" i="38"/>
  <c r="J10" i="38"/>
  <c r="I10" i="38"/>
  <c r="H10" i="38"/>
  <c r="G10" i="38"/>
  <c r="F10" i="38"/>
  <c r="E10" i="38"/>
  <c r="D10" i="38"/>
  <c r="O9" i="38"/>
  <c r="N9" i="38"/>
  <c r="M9" i="38"/>
  <c r="L9" i="38"/>
  <c r="K9" i="38"/>
  <c r="J9" i="38"/>
  <c r="I9" i="38"/>
  <c r="H9" i="38"/>
  <c r="G9" i="38"/>
  <c r="F9" i="38"/>
  <c r="E9" i="38"/>
  <c r="D9" i="38"/>
  <c r="O8" i="38"/>
  <c r="N8" i="38"/>
  <c r="M8" i="38"/>
  <c r="L8" i="38"/>
  <c r="K8" i="38"/>
  <c r="J8" i="38"/>
  <c r="I8" i="38"/>
  <c r="H8" i="38"/>
  <c r="G8" i="38"/>
  <c r="F8" i="38"/>
  <c r="E8" i="38"/>
  <c r="D8" i="38"/>
  <c r="O7" i="38"/>
  <c r="N7" i="38"/>
  <c r="M7" i="38"/>
  <c r="L7" i="38"/>
  <c r="K7" i="38"/>
  <c r="J7" i="38"/>
  <c r="I7" i="38"/>
  <c r="H7" i="38"/>
  <c r="G7" i="38"/>
  <c r="F7" i="38"/>
  <c r="E7" i="38"/>
  <c r="D7" i="38"/>
  <c r="O6" i="38"/>
  <c r="N6" i="38"/>
  <c r="M6" i="38"/>
  <c r="L6" i="38"/>
  <c r="K6" i="38"/>
  <c r="J6" i="38"/>
  <c r="I6" i="38"/>
  <c r="H6" i="38"/>
  <c r="G6" i="38"/>
  <c r="F6" i="38"/>
  <c r="E6" i="38"/>
  <c r="D6" i="38"/>
  <c r="O5" i="38"/>
  <c r="N5" i="38"/>
  <c r="M5" i="38"/>
  <c r="L5" i="38"/>
  <c r="K5" i="38"/>
  <c r="J5" i="38"/>
  <c r="I5" i="38"/>
  <c r="H5" i="38"/>
  <c r="G5" i="38"/>
  <c r="F5" i="38"/>
  <c r="E5" i="38"/>
  <c r="D5" i="38"/>
  <c r="M4" i="38"/>
  <c r="I4" i="38"/>
  <c r="E4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188" i="38"/>
  <c r="C189" i="38"/>
  <c r="C190" i="38"/>
  <c r="C191" i="38"/>
  <c r="C192" i="38"/>
  <c r="C193" i="38"/>
  <c r="C194" i="38"/>
  <c r="C195" i="38"/>
  <c r="C196" i="38"/>
  <c r="C197" i="38"/>
  <c r="C198" i="38"/>
  <c r="C199" i="38"/>
  <c r="C200" i="38"/>
  <c r="C201" i="38"/>
  <c r="C202" i="38"/>
  <c r="C203" i="38"/>
  <c r="C204" i="38"/>
  <c r="C205" i="38"/>
  <c r="C206" i="38"/>
  <c r="C207" i="38"/>
  <c r="C208" i="38"/>
  <c r="C209" i="38"/>
  <c r="C210" i="38"/>
  <c r="C211" i="38"/>
  <c r="C212" i="38"/>
  <c r="C213" i="38"/>
  <c r="C214" i="38"/>
  <c r="C215" i="38"/>
  <c r="C216" i="38"/>
  <c r="C217" i="38"/>
  <c r="C218" i="38"/>
  <c r="C219" i="38"/>
  <c r="C220" i="38"/>
  <c r="C221" i="38"/>
  <c r="C222" i="38"/>
  <c r="C223" i="38"/>
  <c r="C224" i="38"/>
  <c r="C225" i="38"/>
  <c r="C226" i="38"/>
  <c r="C227" i="38"/>
  <c r="C228" i="38"/>
  <c r="C229" i="38"/>
  <c r="C230" i="38"/>
  <c r="C231" i="38"/>
  <c r="C232" i="38"/>
  <c r="C233" i="38"/>
  <c r="C234" i="38"/>
  <c r="C235" i="38"/>
  <c r="C236" i="38"/>
  <c r="C237" i="38"/>
  <c r="C238" i="38"/>
  <c r="C239" i="38"/>
  <c r="C240" i="38"/>
  <c r="C241" i="38"/>
  <c r="C242" i="38"/>
  <c r="C243" i="38"/>
  <c r="C244" i="38"/>
  <c r="C245" i="38"/>
  <c r="C246" i="38"/>
  <c r="C247" i="38"/>
  <c r="C248" i="38"/>
  <c r="C249" i="38"/>
  <c r="C250" i="38"/>
  <c r="C251" i="38"/>
  <c r="C252" i="38"/>
  <c r="C253" i="38"/>
  <c r="C254" i="38"/>
  <c r="C255" i="38"/>
  <c r="C256" i="38"/>
  <c r="C257" i="38"/>
  <c r="C258" i="38"/>
  <c r="C259" i="38"/>
  <c r="C260" i="38"/>
  <c r="C261" i="38"/>
  <c r="C262" i="38"/>
  <c r="C263" i="38"/>
  <c r="C264" i="38"/>
  <c r="C265" i="38"/>
  <c r="C266" i="38"/>
  <c r="C267" i="38"/>
  <c r="C268" i="38"/>
  <c r="C269" i="38"/>
  <c r="C270" i="38"/>
  <c r="C271" i="38"/>
  <c r="C272" i="38"/>
  <c r="C273" i="38"/>
  <c r="C274" i="38"/>
  <c r="C275" i="38"/>
  <c r="C276" i="38"/>
  <c r="C277" i="38"/>
  <c r="C278" i="38"/>
  <c r="C279" i="38"/>
  <c r="C280" i="38"/>
  <c r="C281" i="38"/>
  <c r="C282" i="38"/>
  <c r="C283" i="38"/>
  <c r="C284" i="38"/>
  <c r="C285" i="38"/>
  <c r="C286" i="38"/>
  <c r="C287" i="38"/>
  <c r="C288" i="38"/>
  <c r="C289" i="38"/>
  <c r="C290" i="38"/>
  <c r="C291" i="38"/>
  <c r="C292" i="38"/>
  <c r="C293" i="38"/>
  <c r="C294" i="38"/>
  <c r="C295" i="38"/>
  <c r="C296" i="38"/>
  <c r="C297" i="38"/>
  <c r="C298" i="38"/>
  <c r="C299" i="38"/>
  <c r="C300" i="38"/>
  <c r="C301" i="38"/>
  <c r="C302" i="38"/>
  <c r="C303" i="38"/>
  <c r="C304" i="38"/>
  <c r="C305" i="38"/>
  <c r="C306" i="38"/>
  <c r="C307" i="38"/>
  <c r="C308" i="38"/>
  <c r="C309" i="38"/>
  <c r="C310" i="38"/>
  <c r="C311" i="38"/>
  <c r="C312" i="38"/>
  <c r="C313" i="38"/>
  <c r="C314" i="38"/>
  <c r="C315" i="38"/>
  <c r="C316" i="38"/>
  <c r="C317" i="38"/>
  <c r="C318" i="38"/>
  <c r="C319" i="38"/>
  <c r="C320" i="38"/>
  <c r="C321" i="38"/>
  <c r="C322" i="38"/>
  <c r="C323" i="38"/>
  <c r="C324" i="38"/>
  <c r="C325" i="38"/>
  <c r="C326" i="38"/>
  <c r="C327" i="38"/>
  <c r="C328" i="38"/>
  <c r="C329" i="38"/>
  <c r="C330" i="38"/>
  <c r="C331" i="38"/>
  <c r="C332" i="38"/>
  <c r="C333" i="38"/>
  <c r="C334" i="38"/>
  <c r="C335" i="38"/>
  <c r="C336" i="38"/>
  <c r="C337" i="38"/>
  <c r="C338" i="38"/>
  <c r="C339" i="38"/>
  <c r="C340" i="38"/>
  <c r="C341" i="38"/>
  <c r="C342" i="38"/>
  <c r="C343" i="38"/>
  <c r="C344" i="38"/>
  <c r="C345" i="38"/>
  <c r="C346" i="38"/>
  <c r="C347" i="38"/>
  <c r="C348" i="38"/>
  <c r="C349" i="38"/>
  <c r="C350" i="38"/>
  <c r="C351" i="38"/>
  <c r="C352" i="38"/>
  <c r="C353" i="38"/>
  <c r="C354" i="38"/>
  <c r="C355" i="38"/>
  <c r="C356" i="38"/>
  <c r="C357" i="38"/>
  <c r="C358" i="38"/>
  <c r="C359" i="38"/>
  <c r="C360" i="38"/>
  <c r="C361" i="38"/>
  <c r="C362" i="38"/>
  <c r="C363" i="38"/>
  <c r="C364" i="38"/>
  <c r="C365" i="38"/>
  <c r="C366" i="38"/>
  <c r="C367" i="38"/>
  <c r="C368" i="38"/>
  <c r="C369" i="38"/>
  <c r="C370" i="38"/>
  <c r="C371" i="38"/>
  <c r="C372" i="38"/>
  <c r="C373" i="38"/>
  <c r="C374" i="38"/>
  <c r="C375" i="38"/>
  <c r="C376" i="38"/>
  <c r="C377" i="38"/>
  <c r="C378" i="38"/>
  <c r="C379" i="38"/>
  <c r="C380" i="38"/>
  <c r="C381" i="38"/>
  <c r="C382" i="38"/>
  <c r="C383" i="38"/>
  <c r="C384" i="38"/>
  <c r="C385" i="38"/>
  <c r="C386" i="38"/>
  <c r="C387" i="38"/>
  <c r="C388" i="38"/>
  <c r="C389" i="38"/>
  <c r="C390" i="38"/>
  <c r="C391" i="38"/>
  <c r="C392" i="38"/>
  <c r="C393" i="38"/>
  <c r="C394" i="38"/>
  <c r="C395" i="38"/>
  <c r="C396" i="38"/>
  <c r="C397" i="38"/>
  <c r="C398" i="38"/>
  <c r="C399" i="38"/>
  <c r="C3" i="38"/>
  <c r="B4" i="38"/>
  <c r="B5" i="38"/>
  <c r="B6" i="38"/>
  <c r="B7" i="38"/>
  <c r="B8" i="38"/>
  <c r="B9" i="38"/>
  <c r="B10" i="38"/>
  <c r="B11" i="38"/>
  <c r="B12" i="38"/>
  <c r="B13" i="38"/>
  <c r="B14" i="38"/>
  <c r="B15" i="38"/>
  <c r="B16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B31" i="38"/>
  <c r="B32" i="38"/>
  <c r="B33" i="38"/>
  <c r="B34" i="38"/>
  <c r="B35" i="38"/>
  <c r="B36" i="38"/>
  <c r="B37" i="38"/>
  <c r="B38" i="38"/>
  <c r="B39" i="38"/>
  <c r="B40" i="38"/>
  <c r="B41" i="38"/>
  <c r="B42" i="38"/>
  <c r="B43" i="38"/>
  <c r="B44" i="38"/>
  <c r="B45" i="38"/>
  <c r="B46" i="38"/>
  <c r="B47" i="38"/>
  <c r="B48" i="38"/>
  <c r="B49" i="38"/>
  <c r="B50" i="38"/>
  <c r="B51" i="38"/>
  <c r="B52" i="38"/>
  <c r="B53" i="38"/>
  <c r="B54" i="38"/>
  <c r="B55" i="38"/>
  <c r="B56" i="38"/>
  <c r="B57" i="38"/>
  <c r="B58" i="38"/>
  <c r="B59" i="38"/>
  <c r="B60" i="38"/>
  <c r="B61" i="38"/>
  <c r="B62" i="38"/>
  <c r="B63" i="38"/>
  <c r="B64" i="38"/>
  <c r="B65" i="38"/>
  <c r="B66" i="38"/>
  <c r="B67" i="38"/>
  <c r="B68" i="38"/>
  <c r="B69" i="38"/>
  <c r="B70" i="38"/>
  <c r="B71" i="38"/>
  <c r="B72" i="38"/>
  <c r="B73" i="38"/>
  <c r="B74" i="38"/>
  <c r="B75" i="38"/>
  <c r="B76" i="38"/>
  <c r="B77" i="38"/>
  <c r="B78" i="38"/>
  <c r="B79" i="38"/>
  <c r="B80" i="38"/>
  <c r="B81" i="38"/>
  <c r="B82" i="38"/>
  <c r="B83" i="38"/>
  <c r="B84" i="38"/>
  <c r="B85" i="38"/>
  <c r="B86" i="38"/>
  <c r="B87" i="38"/>
  <c r="B88" i="38"/>
  <c r="B89" i="38"/>
  <c r="B90" i="38"/>
  <c r="B91" i="38"/>
  <c r="B92" i="38"/>
  <c r="B93" i="38"/>
  <c r="B94" i="38"/>
  <c r="B95" i="38"/>
  <c r="B96" i="38"/>
  <c r="B97" i="38"/>
  <c r="B98" i="38"/>
  <c r="B99" i="38"/>
  <c r="B100" i="38"/>
  <c r="B101" i="38"/>
  <c r="B102" i="38"/>
  <c r="B103" i="38"/>
  <c r="B104" i="38"/>
  <c r="B105" i="38"/>
  <c r="B106" i="38"/>
  <c r="B107" i="38"/>
  <c r="B108" i="38"/>
  <c r="B109" i="38"/>
  <c r="B110" i="38"/>
  <c r="B111" i="38"/>
  <c r="B112" i="38"/>
  <c r="B113" i="38"/>
  <c r="B114" i="38"/>
  <c r="B115" i="38"/>
  <c r="B116" i="38"/>
  <c r="B117" i="38"/>
  <c r="B118" i="38"/>
  <c r="B119" i="38"/>
  <c r="B120" i="38"/>
  <c r="B121" i="38"/>
  <c r="B122" i="38"/>
  <c r="B123" i="38"/>
  <c r="B124" i="38"/>
  <c r="B125" i="38"/>
  <c r="B126" i="38"/>
  <c r="B127" i="38"/>
  <c r="B128" i="38"/>
  <c r="B129" i="38"/>
  <c r="B130" i="38"/>
  <c r="B131" i="38"/>
  <c r="B132" i="38"/>
  <c r="B133" i="38"/>
  <c r="B134" i="38"/>
  <c r="B135" i="38"/>
  <c r="B136" i="38"/>
  <c r="B137" i="38"/>
  <c r="B138" i="38"/>
  <c r="B139" i="38"/>
  <c r="B140" i="38"/>
  <c r="B141" i="38"/>
  <c r="B142" i="38"/>
  <c r="B143" i="38"/>
  <c r="B144" i="38"/>
  <c r="B145" i="38"/>
  <c r="B146" i="38"/>
  <c r="B147" i="38"/>
  <c r="B148" i="38"/>
  <c r="B149" i="38"/>
  <c r="B150" i="38"/>
  <c r="B151" i="38"/>
  <c r="B152" i="38"/>
  <c r="B153" i="38"/>
  <c r="B154" i="38"/>
  <c r="B155" i="38"/>
  <c r="B156" i="38"/>
  <c r="B157" i="38"/>
  <c r="B158" i="38"/>
  <c r="B159" i="38"/>
  <c r="B160" i="38"/>
  <c r="B161" i="38"/>
  <c r="B162" i="38"/>
  <c r="B163" i="38"/>
  <c r="B164" i="38"/>
  <c r="B165" i="38"/>
  <c r="B166" i="38"/>
  <c r="B167" i="38"/>
  <c r="B168" i="38"/>
  <c r="B169" i="38"/>
  <c r="B170" i="38"/>
  <c r="B171" i="38"/>
  <c r="B172" i="38"/>
  <c r="B173" i="38"/>
  <c r="B174" i="38"/>
  <c r="B175" i="38"/>
  <c r="B176" i="38"/>
  <c r="B177" i="38"/>
  <c r="B178" i="38"/>
  <c r="B179" i="38"/>
  <c r="B180" i="38"/>
  <c r="B181" i="38"/>
  <c r="B182" i="38"/>
  <c r="B183" i="38"/>
  <c r="B184" i="38"/>
  <c r="B185" i="38"/>
  <c r="B186" i="38"/>
  <c r="B187" i="38"/>
  <c r="B188" i="38"/>
  <c r="B189" i="38"/>
  <c r="B190" i="38"/>
  <c r="B191" i="38"/>
  <c r="B192" i="38"/>
  <c r="B193" i="38"/>
  <c r="B194" i="38"/>
  <c r="B195" i="38"/>
  <c r="B196" i="38"/>
  <c r="B197" i="38"/>
  <c r="B198" i="38"/>
  <c r="B199" i="38"/>
  <c r="B200" i="38"/>
  <c r="B201" i="38"/>
  <c r="B202" i="38"/>
  <c r="B203" i="38"/>
  <c r="B204" i="38"/>
  <c r="B205" i="38"/>
  <c r="B206" i="38"/>
  <c r="B207" i="38"/>
  <c r="B208" i="38"/>
  <c r="B209" i="38"/>
  <c r="B210" i="38"/>
  <c r="B211" i="38"/>
  <c r="B212" i="38"/>
  <c r="B213" i="38"/>
  <c r="B214" i="38"/>
  <c r="B215" i="38"/>
  <c r="B216" i="38"/>
  <c r="B217" i="38"/>
  <c r="B218" i="38"/>
  <c r="B219" i="38"/>
  <c r="B220" i="38"/>
  <c r="B221" i="38"/>
  <c r="B222" i="38"/>
  <c r="B223" i="38"/>
  <c r="B224" i="38"/>
  <c r="B225" i="38"/>
  <c r="B226" i="38"/>
  <c r="B227" i="38"/>
  <c r="B228" i="38"/>
  <c r="B229" i="38"/>
  <c r="B230" i="38"/>
  <c r="B231" i="38"/>
  <c r="B232" i="38"/>
  <c r="B233" i="38"/>
  <c r="B234" i="38"/>
  <c r="B235" i="38"/>
  <c r="B236" i="38"/>
  <c r="B237" i="38"/>
  <c r="B238" i="38"/>
  <c r="B239" i="38"/>
  <c r="B240" i="38"/>
  <c r="B241" i="38"/>
  <c r="B242" i="38"/>
  <c r="B243" i="38"/>
  <c r="B244" i="38"/>
  <c r="B245" i="38"/>
  <c r="B246" i="38"/>
  <c r="B247" i="38"/>
  <c r="B248" i="38"/>
  <c r="B249" i="38"/>
  <c r="B250" i="38"/>
  <c r="B251" i="38"/>
  <c r="B252" i="38"/>
  <c r="B253" i="38"/>
  <c r="B254" i="38"/>
  <c r="B255" i="38"/>
  <c r="B256" i="38"/>
  <c r="B257" i="38"/>
  <c r="B258" i="38"/>
  <c r="B259" i="38"/>
  <c r="B260" i="38"/>
  <c r="B261" i="38"/>
  <c r="B262" i="38"/>
  <c r="B263" i="38"/>
  <c r="B264" i="38"/>
  <c r="B265" i="38"/>
  <c r="B266" i="38"/>
  <c r="B267" i="38"/>
  <c r="B268" i="38"/>
  <c r="B269" i="38"/>
  <c r="B270" i="38"/>
  <c r="B271" i="38"/>
  <c r="B272" i="38"/>
  <c r="B273" i="38"/>
  <c r="B274" i="38"/>
  <c r="B275" i="38"/>
  <c r="B276" i="38"/>
  <c r="B277" i="38"/>
  <c r="B278" i="38"/>
  <c r="B279" i="38"/>
  <c r="B280" i="38"/>
  <c r="B281" i="38"/>
  <c r="B282" i="38"/>
  <c r="B283" i="38"/>
  <c r="B284" i="38"/>
  <c r="B285" i="38"/>
  <c r="B286" i="38"/>
  <c r="B287" i="38"/>
  <c r="B288" i="38"/>
  <c r="B289" i="38"/>
  <c r="B290" i="38"/>
  <c r="B291" i="38"/>
  <c r="B292" i="38"/>
  <c r="B293" i="38"/>
  <c r="B294" i="38"/>
  <c r="B295" i="38"/>
  <c r="B296" i="38"/>
  <c r="B297" i="38"/>
  <c r="B298" i="38"/>
  <c r="B299" i="38"/>
  <c r="B300" i="38"/>
  <c r="B301" i="38"/>
  <c r="B302" i="38"/>
  <c r="B303" i="38"/>
  <c r="B304" i="38"/>
  <c r="B305" i="38"/>
  <c r="B306" i="38"/>
  <c r="B307" i="38"/>
  <c r="B308" i="38"/>
  <c r="B309" i="38"/>
  <c r="B310" i="38"/>
  <c r="B311" i="38"/>
  <c r="B312" i="38"/>
  <c r="B313" i="38"/>
  <c r="B314" i="38"/>
  <c r="B315" i="38"/>
  <c r="B316" i="38"/>
  <c r="B317" i="38"/>
  <c r="B318" i="38"/>
  <c r="B319" i="38"/>
  <c r="B320" i="38"/>
  <c r="B321" i="38"/>
  <c r="B322" i="38"/>
  <c r="B323" i="38"/>
  <c r="B324" i="38"/>
  <c r="B325" i="38"/>
  <c r="B326" i="38"/>
  <c r="B327" i="38"/>
  <c r="B328" i="38"/>
  <c r="B329" i="38"/>
  <c r="B330" i="38"/>
  <c r="B331" i="38"/>
  <c r="B332" i="38"/>
  <c r="B333" i="38"/>
  <c r="B334" i="38"/>
  <c r="B335" i="38"/>
  <c r="B336" i="38"/>
  <c r="B337" i="38"/>
  <c r="B338" i="38"/>
  <c r="B339" i="38"/>
  <c r="B340" i="38"/>
  <c r="B341" i="38"/>
  <c r="B342" i="38"/>
  <c r="B343" i="38"/>
  <c r="B344" i="38"/>
  <c r="B345" i="38"/>
  <c r="B346" i="38"/>
  <c r="B347" i="38"/>
  <c r="B348" i="38"/>
  <c r="B349" i="38"/>
  <c r="B350" i="38"/>
  <c r="B351" i="38"/>
  <c r="B352" i="38"/>
  <c r="B353" i="38"/>
  <c r="B354" i="38"/>
  <c r="B355" i="38"/>
  <c r="B356" i="38"/>
  <c r="B357" i="38"/>
  <c r="B358" i="38"/>
  <c r="B359" i="38"/>
  <c r="B360" i="38"/>
  <c r="B361" i="38"/>
  <c r="B362" i="38"/>
  <c r="B363" i="38"/>
  <c r="B364" i="38"/>
  <c r="B365" i="38"/>
  <c r="B366" i="38"/>
  <c r="B367" i="38"/>
  <c r="B368" i="38"/>
  <c r="B369" i="38"/>
  <c r="B370" i="38"/>
  <c r="B371" i="38"/>
  <c r="B372" i="38"/>
  <c r="B373" i="38"/>
  <c r="B374" i="38"/>
  <c r="B375" i="38"/>
  <c r="B376" i="38"/>
  <c r="B377" i="38"/>
  <c r="B378" i="38"/>
  <c r="B379" i="38"/>
  <c r="B380" i="38"/>
  <c r="B381" i="38"/>
  <c r="B382" i="38"/>
  <c r="B383" i="38"/>
  <c r="B384" i="38"/>
  <c r="B385" i="38"/>
  <c r="B386" i="38"/>
  <c r="B387" i="38"/>
  <c r="B388" i="38"/>
  <c r="B389" i="38"/>
  <c r="B390" i="38"/>
  <c r="B391" i="38"/>
  <c r="B392" i="38"/>
  <c r="B393" i="38"/>
  <c r="B394" i="38"/>
  <c r="B395" i="38"/>
  <c r="B396" i="38"/>
  <c r="B397" i="38"/>
  <c r="B398" i="38"/>
  <c r="B399" i="38"/>
  <c r="B3" i="38"/>
  <c r="B3" i="34"/>
  <c r="H4" i="36"/>
  <c r="L4" i="38" s="1"/>
  <c r="D96" i="46" l="1"/>
  <c r="D239" i="46"/>
  <c r="F239" i="46" s="1"/>
  <c r="F237" i="46" s="1"/>
  <c r="D252" i="46"/>
  <c r="F252" i="46" s="1"/>
  <c r="D187" i="46"/>
  <c r="F187" i="46" s="1"/>
  <c r="F185" i="46" s="1"/>
  <c r="D161" i="46"/>
  <c r="F161" i="46" s="1"/>
  <c r="F159" i="46" s="1"/>
  <c r="D57" i="46"/>
  <c r="D200" i="46"/>
  <c r="F200" i="46" s="1"/>
  <c r="F198" i="46" s="1"/>
  <c r="D70" i="46"/>
  <c r="D83" i="46"/>
  <c r="D109" i="46"/>
  <c r="D135" i="46"/>
  <c r="F258" i="46"/>
  <c r="F259" i="46"/>
  <c r="J240" i="46"/>
  <c r="L240" i="46" s="1"/>
  <c r="J244" i="46"/>
  <c r="L244" i="46" s="1"/>
  <c r="J248" i="46"/>
  <c r="L248" i="46" s="1"/>
  <c r="J241" i="46"/>
  <c r="L241" i="46" s="1"/>
  <c r="J245" i="46"/>
  <c r="L245" i="46" s="1"/>
  <c r="J249" i="46"/>
  <c r="L249" i="46" s="1"/>
  <c r="J242" i="46"/>
  <c r="L242" i="46" s="1"/>
  <c r="J246" i="46"/>
  <c r="L246" i="46" s="1"/>
  <c r="J239" i="46"/>
  <c r="L239" i="46" s="1"/>
  <c r="J243" i="46"/>
  <c r="L243" i="46" s="1"/>
  <c r="F4" i="38"/>
  <c r="J4" i="38"/>
  <c r="N4" i="38"/>
  <c r="J268" i="46"/>
  <c r="L268" i="46" s="1"/>
  <c r="J272" i="46"/>
  <c r="J265" i="46"/>
  <c r="L265" i="46" s="1"/>
  <c r="J269" i="46"/>
  <c r="J273" i="46"/>
  <c r="L273" i="46" s="1"/>
  <c r="J266" i="46"/>
  <c r="J270" i="46"/>
  <c r="L270" i="46" s="1"/>
  <c r="J274" i="46"/>
  <c r="J267" i="46"/>
  <c r="L267" i="46" s="1"/>
  <c r="J271" i="46"/>
  <c r="J275" i="46"/>
  <c r="L275" i="46" s="1"/>
  <c r="J151" i="46"/>
  <c r="L151" i="46" s="1"/>
  <c r="J155" i="46"/>
  <c r="L155" i="46" s="1"/>
  <c r="J158" i="46"/>
  <c r="L158" i="46" s="1"/>
  <c r="J148" i="46"/>
  <c r="L148" i="46" s="1"/>
  <c r="J152" i="46"/>
  <c r="L152" i="46" s="1"/>
  <c r="J156" i="46"/>
  <c r="L156" i="46" s="1"/>
  <c r="J153" i="46"/>
  <c r="L153" i="46" s="1"/>
  <c r="J157" i="46"/>
  <c r="L157" i="46" s="1"/>
  <c r="J149" i="46"/>
  <c r="L149" i="46" s="1"/>
  <c r="J154" i="46"/>
  <c r="L154" i="46" s="1"/>
  <c r="J150" i="46"/>
  <c r="L150" i="46" s="1"/>
  <c r="J281" i="46"/>
  <c r="L281" i="46" s="1"/>
  <c r="J285" i="46"/>
  <c r="J278" i="46"/>
  <c r="L278" i="46" s="1"/>
  <c r="J282" i="46"/>
  <c r="J286" i="46"/>
  <c r="L286" i="46" s="1"/>
  <c r="J279" i="46"/>
  <c r="J283" i="46"/>
  <c r="J287" i="46"/>
  <c r="J216" i="46"/>
  <c r="L216" i="46" s="1"/>
  <c r="J220" i="46"/>
  <c r="L220" i="46" s="1"/>
  <c r="J213" i="46"/>
  <c r="L213" i="46" s="1"/>
  <c r="J217" i="46"/>
  <c r="J221" i="46"/>
  <c r="J214" i="46"/>
  <c r="L214" i="46" s="1"/>
  <c r="J218" i="46"/>
  <c r="L218" i="46" s="1"/>
  <c r="J222" i="46"/>
  <c r="J252" i="46"/>
  <c r="L252" i="46" s="1"/>
  <c r="J256" i="46"/>
  <c r="J260" i="46"/>
  <c r="J253" i="46"/>
  <c r="J257" i="46"/>
  <c r="L257" i="46" s="1"/>
  <c r="J261" i="46"/>
  <c r="L261" i="46" s="1"/>
  <c r="J254" i="46"/>
  <c r="J258" i="46"/>
  <c r="J262" i="46"/>
  <c r="L262" i="46" s="1"/>
  <c r="J255" i="46"/>
  <c r="J259" i="46"/>
  <c r="L259" i="46" s="1"/>
  <c r="J190" i="46"/>
  <c r="L190" i="46" s="1"/>
  <c r="J194" i="46"/>
  <c r="L194" i="46" s="1"/>
  <c r="J187" i="46"/>
  <c r="J191" i="46"/>
  <c r="L191" i="46" s="1"/>
  <c r="J195" i="46"/>
  <c r="J176" i="46"/>
  <c r="L176" i="46" s="1"/>
  <c r="J180" i="46"/>
  <c r="L180" i="46" s="1"/>
  <c r="J184" i="46"/>
  <c r="J177" i="46"/>
  <c r="L177" i="46" s="1"/>
  <c r="J181" i="46"/>
  <c r="L181" i="46" s="1"/>
  <c r="J162" i="46"/>
  <c r="L162" i="46" s="1"/>
  <c r="J166" i="46"/>
  <c r="L166" i="46" s="1"/>
  <c r="J170" i="46"/>
  <c r="L170" i="46" s="1"/>
  <c r="J163" i="46"/>
  <c r="J167" i="46"/>
  <c r="L167" i="46" s="1"/>
  <c r="J171" i="46"/>
  <c r="J284" i="46"/>
  <c r="J193" i="46"/>
  <c r="L193" i="46" s="1"/>
  <c r="J175" i="46"/>
  <c r="L175" i="46" s="1"/>
  <c r="J207" i="46"/>
  <c r="L207" i="46" s="1"/>
  <c r="J215" i="46"/>
  <c r="L215" i="46" s="1"/>
  <c r="J247" i="46"/>
  <c r="L247" i="46" s="1"/>
  <c r="G4" i="38"/>
  <c r="K4" i="38"/>
  <c r="O4" i="38"/>
  <c r="J188" i="46"/>
  <c r="L188" i="46" s="1"/>
  <c r="J174" i="46"/>
  <c r="L174" i="46" s="1"/>
  <c r="J164" i="46"/>
  <c r="J280" i="46"/>
  <c r="L280" i="46" s="1"/>
  <c r="J189" i="46"/>
  <c r="L189" i="46" s="1"/>
  <c r="J169" i="46"/>
  <c r="L169" i="46" s="1"/>
  <c r="D4" i="38"/>
  <c r="H4" i="38"/>
  <c r="J200" i="46"/>
  <c r="L200" i="46" s="1"/>
  <c r="J183" i="46"/>
  <c r="L183" i="46" s="1"/>
  <c r="J165" i="46"/>
  <c r="L165" i="46" s="1"/>
  <c r="J223" i="46"/>
  <c r="J83" i="46"/>
  <c r="J85" i="46"/>
  <c r="J87" i="46"/>
  <c r="J89" i="46"/>
  <c r="J91" i="46"/>
  <c r="J93" i="46"/>
  <c r="J84" i="46"/>
  <c r="J86" i="46"/>
  <c r="J88" i="46"/>
  <c r="J90" i="46"/>
  <c r="J92" i="46"/>
  <c r="J196" i="46"/>
  <c r="L196" i="46" s="1"/>
  <c r="J192" i="46"/>
  <c r="L192" i="46" s="1"/>
  <c r="J182" i="46"/>
  <c r="L182" i="46" s="1"/>
  <c r="J178" i="46"/>
  <c r="L178" i="46" s="1"/>
  <c r="J168" i="46"/>
  <c r="L168" i="46" s="1"/>
  <c r="J210" i="46"/>
  <c r="L210" i="46" s="1"/>
  <c r="J206" i="46"/>
  <c r="L206" i="46" s="1"/>
  <c r="J202" i="46"/>
  <c r="L202" i="46" s="1"/>
  <c r="L234" i="46"/>
  <c r="D226" i="46"/>
  <c r="F226" i="46" s="1"/>
  <c r="F224" i="46" s="1"/>
  <c r="D213" i="46"/>
  <c r="F213" i="46" s="1"/>
  <c r="F211" i="46" s="1"/>
  <c r="D44" i="46"/>
  <c r="D174" i="46"/>
  <c r="F174" i="46" s="1"/>
  <c r="F172" i="46" s="1"/>
  <c r="D265" i="46"/>
  <c r="F265" i="46" s="1"/>
  <c r="F263" i="46" s="1"/>
  <c r="J209" i="46"/>
  <c r="L209" i="46" s="1"/>
  <c r="J205" i="46"/>
  <c r="L205" i="46" s="1"/>
  <c r="J201" i="46"/>
  <c r="L201" i="46" s="1"/>
  <c r="L229" i="46"/>
  <c r="J208" i="46"/>
  <c r="L208" i="46" s="1"/>
  <c r="J204" i="46"/>
  <c r="L204" i="46" s="1"/>
  <c r="L236" i="46"/>
  <c r="F276" i="46"/>
  <c r="F250" i="46"/>
  <c r="J238" i="46"/>
  <c r="L238" i="46" s="1"/>
  <c r="J212" i="46"/>
  <c r="L212" i="46" s="1"/>
  <c r="J147" i="46"/>
  <c r="L147" i="46" s="1"/>
  <c r="J277" i="46"/>
  <c r="L277" i="46" s="1"/>
  <c r="J264" i="46"/>
  <c r="L264" i="46" s="1"/>
  <c r="J160" i="46"/>
  <c r="L160" i="46" s="1"/>
  <c r="J82" i="46"/>
  <c r="J251" i="46"/>
  <c r="L251" i="46" s="1"/>
  <c r="L225" i="46"/>
  <c r="J199" i="46"/>
  <c r="L199" i="46" s="1"/>
  <c r="J186" i="46"/>
  <c r="L186" i="46" s="1"/>
  <c r="J173" i="46"/>
  <c r="L173" i="46" s="1"/>
  <c r="R276" i="46"/>
  <c r="P303" i="46"/>
  <c r="L287" i="46"/>
  <c r="L283" i="46"/>
  <c r="L279" i="46"/>
  <c r="L184" i="46"/>
  <c r="L221" i="46"/>
  <c r="L217" i="46"/>
  <c r="L226" i="46"/>
  <c r="L260" i="46"/>
  <c r="L256" i="46"/>
  <c r="L269" i="46"/>
  <c r="L282" i="46"/>
  <c r="L197" i="46"/>
  <c r="L179" i="46"/>
  <c r="L161" i="46"/>
  <c r="L203" i="46"/>
  <c r="L233" i="46"/>
  <c r="L255" i="46"/>
  <c r="L272" i="46"/>
  <c r="L285" i="46"/>
  <c r="L164" i="46"/>
  <c r="L223" i="46"/>
  <c r="L219" i="46"/>
  <c r="L232" i="46"/>
  <c r="L228" i="46"/>
  <c r="L258" i="46"/>
  <c r="L254" i="46"/>
  <c r="L271" i="46"/>
  <c r="L288" i="46"/>
  <c r="L284" i="46"/>
  <c r="L195" i="46"/>
  <c r="L187" i="46"/>
  <c r="L171" i="46"/>
  <c r="L163" i="46"/>
  <c r="L222" i="46"/>
  <c r="L235" i="46"/>
  <c r="L231" i="46"/>
  <c r="L227" i="46"/>
  <c r="L253" i="46"/>
  <c r="L274" i="46"/>
  <c r="L266" i="46"/>
  <c r="H3" i="36"/>
  <c r="H2" i="36"/>
  <c r="J293" i="46" l="1"/>
  <c r="J297" i="46"/>
  <c r="L146" i="46"/>
  <c r="J291" i="46"/>
  <c r="J294" i="46"/>
  <c r="J299" i="46"/>
  <c r="L237" i="46"/>
  <c r="J292" i="46"/>
  <c r="J295" i="46"/>
  <c r="J298" i="46"/>
  <c r="L230" i="46"/>
  <c r="L224" i="46" s="1"/>
  <c r="J296" i="46"/>
  <c r="L3" i="38"/>
  <c r="H3" i="38"/>
  <c r="D3" i="38"/>
  <c r="M3" i="38"/>
  <c r="O3" i="38"/>
  <c r="K3" i="38"/>
  <c r="G3" i="38"/>
  <c r="I3" i="38"/>
  <c r="N3" i="38"/>
  <c r="J3" i="38"/>
  <c r="F3" i="38"/>
  <c r="E3" i="38"/>
  <c r="J301" i="46"/>
  <c r="J300" i="46"/>
  <c r="L185" i="46"/>
  <c r="L263" i="46"/>
  <c r="L276" i="46"/>
  <c r="L198" i="46"/>
  <c r="L250" i="46"/>
  <c r="L172" i="46"/>
  <c r="L211" i="46"/>
  <c r="L159" i="46"/>
  <c r="J290" i="46"/>
  <c r="B333" i="34"/>
  <c r="J303" i="46" l="1"/>
  <c r="D18" i="46"/>
  <c r="D31" i="46"/>
  <c r="D5" i="46"/>
  <c r="C194" i="11"/>
  <c r="B194" i="11"/>
  <c r="O336" i="11"/>
  <c r="N336" i="11"/>
  <c r="M336" i="11"/>
  <c r="L336" i="11"/>
  <c r="K336" i="11"/>
  <c r="J336" i="11"/>
  <c r="I336" i="11"/>
  <c r="H336" i="11"/>
  <c r="G336" i="11"/>
  <c r="F336" i="11"/>
  <c r="E336" i="11"/>
  <c r="D336" i="11"/>
  <c r="C336" i="11"/>
  <c r="B336" i="11"/>
  <c r="O335" i="11"/>
  <c r="N335" i="11"/>
  <c r="M335" i="11"/>
  <c r="L335" i="11"/>
  <c r="K335" i="11"/>
  <c r="J335" i="11"/>
  <c r="I335" i="11"/>
  <c r="H335" i="11"/>
  <c r="G335" i="11"/>
  <c r="F335" i="11"/>
  <c r="E335" i="11"/>
  <c r="D335" i="11"/>
  <c r="C335" i="11"/>
  <c r="B335" i="11"/>
  <c r="O334" i="11"/>
  <c r="N334" i="11"/>
  <c r="M334" i="11"/>
  <c r="L334" i="11"/>
  <c r="K334" i="11"/>
  <c r="J334" i="11"/>
  <c r="I334" i="11"/>
  <c r="H334" i="11"/>
  <c r="G334" i="11"/>
  <c r="F334" i="11"/>
  <c r="E334" i="11"/>
  <c r="D334" i="11"/>
  <c r="C334" i="11"/>
  <c r="B334" i="11"/>
  <c r="O333" i="11"/>
  <c r="N333" i="11"/>
  <c r="M333" i="11"/>
  <c r="L333" i="11"/>
  <c r="K333" i="11"/>
  <c r="J333" i="11"/>
  <c r="I333" i="11"/>
  <c r="H333" i="11"/>
  <c r="G333" i="11"/>
  <c r="F333" i="11"/>
  <c r="E333" i="11"/>
  <c r="D333" i="11"/>
  <c r="C333" i="11"/>
  <c r="B333" i="11"/>
  <c r="O332" i="11"/>
  <c r="N332" i="11"/>
  <c r="M332" i="11"/>
  <c r="L332" i="11"/>
  <c r="K332" i="11"/>
  <c r="J332" i="11"/>
  <c r="I332" i="11"/>
  <c r="H332" i="11"/>
  <c r="G332" i="11"/>
  <c r="F332" i="11"/>
  <c r="E332" i="11"/>
  <c r="D332" i="11"/>
  <c r="C332" i="11"/>
  <c r="B332" i="11"/>
  <c r="AE416" i="38"/>
  <c r="AE415" i="38"/>
  <c r="AE414" i="38"/>
  <c r="AE413" i="38"/>
  <c r="AE412" i="38"/>
  <c r="AE411" i="38"/>
  <c r="AE410" i="38"/>
  <c r="AE409" i="38"/>
  <c r="AE408" i="38"/>
  <c r="AE407" i="38"/>
  <c r="AE406" i="38"/>
  <c r="AE405" i="38"/>
  <c r="D145" i="37"/>
  <c r="C145" i="37"/>
  <c r="CN18" i="21" s="1"/>
  <c r="D144" i="37"/>
  <c r="C144" i="37"/>
  <c r="CL18" i="21" s="1"/>
  <c r="D143" i="37"/>
  <c r="C143" i="37"/>
  <c r="CJ18" i="21" s="1"/>
  <c r="D142" i="37"/>
  <c r="C142" i="37"/>
  <c r="CH18" i="21" s="1"/>
  <c r="D141" i="37"/>
  <c r="C141" i="37"/>
  <c r="CF18" i="21" s="1"/>
  <c r="D140" i="37"/>
  <c r="C140" i="37"/>
  <c r="CD18" i="21" s="1"/>
  <c r="D139" i="37"/>
  <c r="C139" i="37"/>
  <c r="CB18" i="21" s="1"/>
  <c r="D138" i="37"/>
  <c r="C138" i="37"/>
  <c r="BZ18" i="21" s="1"/>
  <c r="D137" i="37"/>
  <c r="C137" i="37"/>
  <c r="BX18" i="21" s="1"/>
  <c r="D136" i="37"/>
  <c r="C136" i="37"/>
  <c r="BV18" i="21" s="1"/>
  <c r="D135" i="37"/>
  <c r="C135" i="37"/>
  <c r="BT18" i="21" s="1"/>
  <c r="D134" i="37"/>
  <c r="C134" i="37"/>
  <c r="BR18" i="21" s="1"/>
  <c r="CN17" i="21"/>
  <c r="CL17" i="21"/>
  <c r="CJ17" i="21"/>
  <c r="CH17" i="21"/>
  <c r="CF17" i="21"/>
  <c r="CD17" i="21"/>
  <c r="CB17" i="21"/>
  <c r="BZ17" i="21"/>
  <c r="BX17" i="21"/>
  <c r="BV17" i="21"/>
  <c r="BT17" i="21"/>
  <c r="BR17" i="21"/>
  <c r="CN16" i="21"/>
  <c r="CL16" i="21"/>
  <c r="CJ16" i="21"/>
  <c r="CH16" i="21"/>
  <c r="CF16" i="21"/>
  <c r="CD16" i="21"/>
  <c r="CB16" i="21"/>
  <c r="BZ16" i="21"/>
  <c r="BX16" i="21"/>
  <c r="BV16" i="21"/>
  <c r="BT16" i="21"/>
  <c r="BR16" i="21"/>
  <c r="CN15" i="21"/>
  <c r="CL15" i="21"/>
  <c r="CJ15" i="21"/>
  <c r="CH15" i="21"/>
  <c r="CF15" i="21"/>
  <c r="CD15" i="21"/>
  <c r="CB15" i="21"/>
  <c r="BZ15" i="21"/>
  <c r="BX15" i="21"/>
  <c r="BV15" i="21"/>
  <c r="BT15" i="21"/>
  <c r="BR15" i="21"/>
  <c r="D93" i="37"/>
  <c r="C93" i="37"/>
  <c r="CN14" i="21" s="1"/>
  <c r="D92" i="37"/>
  <c r="C92" i="37"/>
  <c r="CL14" i="21" s="1"/>
  <c r="D91" i="37"/>
  <c r="C91" i="37"/>
  <c r="CJ14" i="21" s="1"/>
  <c r="D90" i="37"/>
  <c r="C90" i="37"/>
  <c r="CH14" i="21" s="1"/>
  <c r="D89" i="37"/>
  <c r="C89" i="37"/>
  <c r="CF14" i="21" s="1"/>
  <c r="D88" i="37"/>
  <c r="C88" i="37"/>
  <c r="CD14" i="21" s="1"/>
  <c r="D87" i="37"/>
  <c r="C87" i="37"/>
  <c r="CB14" i="21" s="1"/>
  <c r="D86" i="37"/>
  <c r="C86" i="37"/>
  <c r="BZ14" i="21" s="1"/>
  <c r="D85" i="37"/>
  <c r="C85" i="37"/>
  <c r="BX14" i="21" s="1"/>
  <c r="D84" i="37"/>
  <c r="C84" i="37"/>
  <c r="BV14" i="21" s="1"/>
  <c r="D83" i="37"/>
  <c r="C83" i="37"/>
  <c r="BT14" i="21" s="1"/>
  <c r="D82" i="37"/>
  <c r="C82" i="37"/>
  <c r="BR14" i="21" s="1"/>
  <c r="CN13" i="21"/>
  <c r="CL13" i="21"/>
  <c r="CJ13" i="21"/>
  <c r="CH13" i="21"/>
  <c r="CF13" i="21"/>
  <c r="CD13" i="21"/>
  <c r="CB13" i="21"/>
  <c r="BZ13" i="21"/>
  <c r="BX13" i="21"/>
  <c r="BV13" i="21"/>
  <c r="BT13" i="21"/>
  <c r="BR13" i="21"/>
  <c r="CN12" i="21"/>
  <c r="CL12" i="21"/>
  <c r="CJ12" i="21"/>
  <c r="CH12" i="21"/>
  <c r="CF12" i="21"/>
  <c r="CD12" i="21"/>
  <c r="CB12" i="21"/>
  <c r="BZ12" i="21"/>
  <c r="BX12" i="21"/>
  <c r="BV12" i="21"/>
  <c r="BT12" i="21"/>
  <c r="CN11" i="21"/>
  <c r="CL11" i="21"/>
  <c r="CJ11" i="21"/>
  <c r="CH11" i="21"/>
  <c r="CF11" i="21"/>
  <c r="CD11" i="21"/>
  <c r="CB11" i="21"/>
  <c r="BZ11" i="21"/>
  <c r="BX11" i="21"/>
  <c r="BV11" i="21"/>
  <c r="BT11" i="21"/>
  <c r="CN10" i="21"/>
  <c r="CL10" i="21"/>
  <c r="CJ10" i="21"/>
  <c r="CH10" i="21"/>
  <c r="CF10" i="21"/>
  <c r="CD10" i="21"/>
  <c r="CB10" i="21"/>
  <c r="BZ10" i="21"/>
  <c r="BX10" i="21"/>
  <c r="BV10" i="21"/>
  <c r="BT10" i="21"/>
  <c r="BR10" i="21"/>
  <c r="CN9" i="21"/>
  <c r="CL9" i="21"/>
  <c r="CJ9" i="21"/>
  <c r="CH9" i="21"/>
  <c r="CF9" i="21"/>
  <c r="CD9" i="21"/>
  <c r="CB9" i="21"/>
  <c r="BZ9" i="21"/>
  <c r="BX9" i="21"/>
  <c r="BV9" i="21"/>
  <c r="BT9" i="21"/>
  <c r="BR9" i="21"/>
  <c r="CN8" i="21"/>
  <c r="CL8" i="21"/>
  <c r="CJ8" i="21"/>
  <c r="CH8" i="21"/>
  <c r="CF8" i="21"/>
  <c r="CF19" i="21" s="1"/>
  <c r="CD8" i="21"/>
  <c r="CB8" i="21"/>
  <c r="BZ8" i="21"/>
  <c r="BX8" i="21"/>
  <c r="BV8" i="21"/>
  <c r="BT8" i="21"/>
  <c r="BR8" i="21"/>
  <c r="D93" i="35"/>
  <c r="C93" i="35"/>
  <c r="BM14" i="21" s="1"/>
  <c r="D92" i="35"/>
  <c r="C92" i="35"/>
  <c r="BK14" i="21" s="1"/>
  <c r="D91" i="35"/>
  <c r="C91" i="35"/>
  <c r="BI14" i="21" s="1"/>
  <c r="D90" i="35"/>
  <c r="C90" i="35"/>
  <c r="BG14" i="21" s="1"/>
  <c r="D89" i="35"/>
  <c r="C89" i="35"/>
  <c r="BE14" i="21" s="1"/>
  <c r="D88" i="35"/>
  <c r="C88" i="35"/>
  <c r="BC14" i="21" s="1"/>
  <c r="D87" i="35"/>
  <c r="C87" i="35"/>
  <c r="BA14" i="21" s="1"/>
  <c r="D86" i="35"/>
  <c r="C86" i="35"/>
  <c r="AY14" i="21" s="1"/>
  <c r="D85" i="35"/>
  <c r="C85" i="35"/>
  <c r="AW14" i="21" s="1"/>
  <c r="D84" i="35"/>
  <c r="C84" i="35"/>
  <c r="AU14" i="21" s="1"/>
  <c r="D83" i="35"/>
  <c r="C83" i="35"/>
  <c r="AS14" i="21" s="1"/>
  <c r="D82" i="35"/>
  <c r="C82" i="35"/>
  <c r="AQ14" i="21" s="1"/>
  <c r="O400" i="34"/>
  <c r="N400" i="34"/>
  <c r="M400" i="34"/>
  <c r="L400" i="34"/>
  <c r="K400" i="34"/>
  <c r="J400" i="34"/>
  <c r="I400" i="34"/>
  <c r="H400" i="34"/>
  <c r="G400" i="34"/>
  <c r="F400" i="34"/>
  <c r="E400" i="34"/>
  <c r="D400" i="34"/>
  <c r="C400" i="34"/>
  <c r="B400" i="34"/>
  <c r="O399" i="34"/>
  <c r="N399" i="34"/>
  <c r="M399" i="34"/>
  <c r="L399" i="34"/>
  <c r="K399" i="34"/>
  <c r="J399" i="34"/>
  <c r="I399" i="34"/>
  <c r="H399" i="34"/>
  <c r="G399" i="34"/>
  <c r="F399" i="34"/>
  <c r="E399" i="34"/>
  <c r="D399" i="34"/>
  <c r="C399" i="34"/>
  <c r="B399" i="34"/>
  <c r="O398" i="34"/>
  <c r="N398" i="34"/>
  <c r="M398" i="34"/>
  <c r="L398" i="34"/>
  <c r="K398" i="34"/>
  <c r="J398" i="34"/>
  <c r="I398" i="34"/>
  <c r="H398" i="34"/>
  <c r="G398" i="34"/>
  <c r="F398" i="34"/>
  <c r="E398" i="34"/>
  <c r="D398" i="34"/>
  <c r="C398" i="34"/>
  <c r="B398" i="34"/>
  <c r="O397" i="34"/>
  <c r="N397" i="34"/>
  <c r="M397" i="34"/>
  <c r="L397" i="34"/>
  <c r="K397" i="34"/>
  <c r="J397" i="34"/>
  <c r="I397" i="34"/>
  <c r="H397" i="34"/>
  <c r="G397" i="34"/>
  <c r="F397" i="34"/>
  <c r="E397" i="34"/>
  <c r="D397" i="34"/>
  <c r="C397" i="34"/>
  <c r="B397" i="34"/>
  <c r="O396" i="34"/>
  <c r="N396" i="34"/>
  <c r="M396" i="34"/>
  <c r="L396" i="34"/>
  <c r="K396" i="34"/>
  <c r="J396" i="34"/>
  <c r="I396" i="34"/>
  <c r="H396" i="34"/>
  <c r="G396" i="34"/>
  <c r="F396" i="34"/>
  <c r="E396" i="34"/>
  <c r="D396" i="34"/>
  <c r="C396" i="34"/>
  <c r="B396" i="34"/>
  <c r="O395" i="34"/>
  <c r="N395" i="34"/>
  <c r="M395" i="34"/>
  <c r="L395" i="34"/>
  <c r="K395" i="34"/>
  <c r="J395" i="34"/>
  <c r="I395" i="34"/>
  <c r="H395" i="34"/>
  <c r="G395" i="34"/>
  <c r="F395" i="34"/>
  <c r="E395" i="34"/>
  <c r="D395" i="34"/>
  <c r="C395" i="34"/>
  <c r="B395" i="34"/>
  <c r="O394" i="34"/>
  <c r="N394" i="34"/>
  <c r="M394" i="34"/>
  <c r="L394" i="34"/>
  <c r="K394" i="34"/>
  <c r="J394" i="34"/>
  <c r="I394" i="34"/>
  <c r="H394" i="34"/>
  <c r="G394" i="34"/>
  <c r="F394" i="34"/>
  <c r="E394" i="34"/>
  <c r="D394" i="34"/>
  <c r="C394" i="34"/>
  <c r="B394" i="34"/>
  <c r="O393" i="34"/>
  <c r="N393" i="34"/>
  <c r="M393" i="34"/>
  <c r="L393" i="34"/>
  <c r="K393" i="34"/>
  <c r="J393" i="34"/>
  <c r="I393" i="34"/>
  <c r="H393" i="34"/>
  <c r="G393" i="34"/>
  <c r="F393" i="34"/>
  <c r="E393" i="34"/>
  <c r="D393" i="34"/>
  <c r="C393" i="34"/>
  <c r="B393" i="34"/>
  <c r="O392" i="34"/>
  <c r="N392" i="34"/>
  <c r="M392" i="34"/>
  <c r="L392" i="34"/>
  <c r="K392" i="34"/>
  <c r="J392" i="34"/>
  <c r="I392" i="34"/>
  <c r="H392" i="34"/>
  <c r="G392" i="34"/>
  <c r="F392" i="34"/>
  <c r="E392" i="34"/>
  <c r="D392" i="34"/>
  <c r="C392" i="34"/>
  <c r="B392" i="34"/>
  <c r="O391" i="34"/>
  <c r="N391" i="34"/>
  <c r="M391" i="34"/>
  <c r="L391" i="34"/>
  <c r="K391" i="34"/>
  <c r="J391" i="34"/>
  <c r="I391" i="34"/>
  <c r="H391" i="34"/>
  <c r="G391" i="34"/>
  <c r="F391" i="34"/>
  <c r="E391" i="34"/>
  <c r="D391" i="34"/>
  <c r="C391" i="34"/>
  <c r="B391" i="34"/>
  <c r="O390" i="34"/>
  <c r="N390" i="34"/>
  <c r="M390" i="34"/>
  <c r="L390" i="34"/>
  <c r="K390" i="34"/>
  <c r="J390" i="34"/>
  <c r="I390" i="34"/>
  <c r="H390" i="34"/>
  <c r="G390" i="34"/>
  <c r="F390" i="34"/>
  <c r="E390" i="34"/>
  <c r="D390" i="34"/>
  <c r="C390" i="34"/>
  <c r="B390" i="34"/>
  <c r="O389" i="34"/>
  <c r="N389" i="34"/>
  <c r="M389" i="34"/>
  <c r="L389" i="34"/>
  <c r="K389" i="34"/>
  <c r="J389" i="34"/>
  <c r="I389" i="34"/>
  <c r="H389" i="34"/>
  <c r="G389" i="34"/>
  <c r="F389" i="34"/>
  <c r="E389" i="34"/>
  <c r="D389" i="34"/>
  <c r="C389" i="34"/>
  <c r="B389" i="34"/>
  <c r="O388" i="34"/>
  <c r="N388" i="34"/>
  <c r="M388" i="34"/>
  <c r="L388" i="34"/>
  <c r="K388" i="34"/>
  <c r="J388" i="34"/>
  <c r="I388" i="34"/>
  <c r="H388" i="34"/>
  <c r="G388" i="34"/>
  <c r="F388" i="34"/>
  <c r="E388" i="34"/>
  <c r="D388" i="34"/>
  <c r="C388" i="34"/>
  <c r="B388" i="34"/>
  <c r="O387" i="34"/>
  <c r="N387" i="34"/>
  <c r="M387" i="34"/>
  <c r="L387" i="34"/>
  <c r="K387" i="34"/>
  <c r="J387" i="34"/>
  <c r="I387" i="34"/>
  <c r="H387" i="34"/>
  <c r="G387" i="34"/>
  <c r="F387" i="34"/>
  <c r="E387" i="34"/>
  <c r="D387" i="34"/>
  <c r="C387" i="34"/>
  <c r="B387" i="34"/>
  <c r="O386" i="34"/>
  <c r="N386" i="34"/>
  <c r="M386" i="34"/>
  <c r="L386" i="34"/>
  <c r="K386" i="34"/>
  <c r="J386" i="34"/>
  <c r="I386" i="34"/>
  <c r="H386" i="34"/>
  <c r="G386" i="34"/>
  <c r="F386" i="34"/>
  <c r="E386" i="34"/>
  <c r="D386" i="34"/>
  <c r="C386" i="34"/>
  <c r="B386" i="34"/>
  <c r="O385" i="34"/>
  <c r="N385" i="34"/>
  <c r="M385" i="34"/>
  <c r="L385" i="34"/>
  <c r="K385" i="34"/>
  <c r="J385" i="34"/>
  <c r="I385" i="34"/>
  <c r="H385" i="34"/>
  <c r="G385" i="34"/>
  <c r="F385" i="34"/>
  <c r="E385" i="34"/>
  <c r="D385" i="34"/>
  <c r="C385" i="34"/>
  <c r="B385" i="34"/>
  <c r="O384" i="34"/>
  <c r="N384" i="34"/>
  <c r="M384" i="34"/>
  <c r="L384" i="34"/>
  <c r="K384" i="34"/>
  <c r="J384" i="34"/>
  <c r="I384" i="34"/>
  <c r="H384" i="34"/>
  <c r="G384" i="34"/>
  <c r="F384" i="34"/>
  <c r="E384" i="34"/>
  <c r="D384" i="34"/>
  <c r="C384" i="34"/>
  <c r="B384" i="34"/>
  <c r="O383" i="34"/>
  <c r="N383" i="34"/>
  <c r="M383" i="34"/>
  <c r="L383" i="34"/>
  <c r="K383" i="34"/>
  <c r="J383" i="34"/>
  <c r="I383" i="34"/>
  <c r="H383" i="34"/>
  <c r="G383" i="34"/>
  <c r="F383" i="34"/>
  <c r="E383" i="34"/>
  <c r="D383" i="34"/>
  <c r="C383" i="34"/>
  <c r="B383" i="34"/>
  <c r="O382" i="34"/>
  <c r="N382" i="34"/>
  <c r="M382" i="34"/>
  <c r="L382" i="34"/>
  <c r="K382" i="34"/>
  <c r="J382" i="34"/>
  <c r="I382" i="34"/>
  <c r="H382" i="34"/>
  <c r="G382" i="34"/>
  <c r="F382" i="34"/>
  <c r="E382" i="34"/>
  <c r="D382" i="34"/>
  <c r="C382" i="34"/>
  <c r="B382" i="34"/>
  <c r="O381" i="34"/>
  <c r="N381" i="34"/>
  <c r="M381" i="34"/>
  <c r="L381" i="34"/>
  <c r="K381" i="34"/>
  <c r="J381" i="34"/>
  <c r="I381" i="34"/>
  <c r="H381" i="34"/>
  <c r="G381" i="34"/>
  <c r="F381" i="34"/>
  <c r="E381" i="34"/>
  <c r="D381" i="34"/>
  <c r="C381" i="34"/>
  <c r="B381" i="34"/>
  <c r="O380" i="34"/>
  <c r="N380" i="34"/>
  <c r="M380" i="34"/>
  <c r="L380" i="34"/>
  <c r="K380" i="34"/>
  <c r="J380" i="34"/>
  <c r="I380" i="34"/>
  <c r="H380" i="34"/>
  <c r="G380" i="34"/>
  <c r="F380" i="34"/>
  <c r="E380" i="34"/>
  <c r="D380" i="34"/>
  <c r="C380" i="34"/>
  <c r="B380" i="34"/>
  <c r="O379" i="34"/>
  <c r="N379" i="34"/>
  <c r="M379" i="34"/>
  <c r="L379" i="34"/>
  <c r="K379" i="34"/>
  <c r="J379" i="34"/>
  <c r="I379" i="34"/>
  <c r="H379" i="34"/>
  <c r="G379" i="34"/>
  <c r="F379" i="34"/>
  <c r="E379" i="34"/>
  <c r="D379" i="34"/>
  <c r="C379" i="34"/>
  <c r="B379" i="34"/>
  <c r="O378" i="34"/>
  <c r="N378" i="34"/>
  <c r="M378" i="34"/>
  <c r="L378" i="34"/>
  <c r="K378" i="34"/>
  <c r="J378" i="34"/>
  <c r="I378" i="34"/>
  <c r="H378" i="34"/>
  <c r="G378" i="34"/>
  <c r="F378" i="34"/>
  <c r="E378" i="34"/>
  <c r="D378" i="34"/>
  <c r="C378" i="34"/>
  <c r="B378" i="34"/>
  <c r="O377" i="34"/>
  <c r="N377" i="34"/>
  <c r="M377" i="34"/>
  <c r="L377" i="34"/>
  <c r="K377" i="34"/>
  <c r="J377" i="34"/>
  <c r="I377" i="34"/>
  <c r="H377" i="34"/>
  <c r="G377" i="34"/>
  <c r="F377" i="34"/>
  <c r="E377" i="34"/>
  <c r="D377" i="34"/>
  <c r="C377" i="34"/>
  <c r="B377" i="34"/>
  <c r="O376" i="34"/>
  <c r="N376" i="34"/>
  <c r="M376" i="34"/>
  <c r="L376" i="34"/>
  <c r="K376" i="34"/>
  <c r="J376" i="34"/>
  <c r="I376" i="34"/>
  <c r="H376" i="34"/>
  <c r="G376" i="34"/>
  <c r="F376" i="34"/>
  <c r="E376" i="34"/>
  <c r="D376" i="34"/>
  <c r="C376" i="34"/>
  <c r="B376" i="34"/>
  <c r="O375" i="34"/>
  <c r="N375" i="34"/>
  <c r="M375" i="34"/>
  <c r="L375" i="34"/>
  <c r="K375" i="34"/>
  <c r="J375" i="34"/>
  <c r="I375" i="34"/>
  <c r="H375" i="34"/>
  <c r="G375" i="34"/>
  <c r="F375" i="34"/>
  <c r="E375" i="34"/>
  <c r="D375" i="34"/>
  <c r="C375" i="34"/>
  <c r="B375" i="34"/>
  <c r="O374" i="34"/>
  <c r="N374" i="34"/>
  <c r="M374" i="34"/>
  <c r="L374" i="34"/>
  <c r="K374" i="34"/>
  <c r="J374" i="34"/>
  <c r="I374" i="34"/>
  <c r="H374" i="34"/>
  <c r="G374" i="34"/>
  <c r="F374" i="34"/>
  <c r="E374" i="34"/>
  <c r="D374" i="34"/>
  <c r="C374" i="34"/>
  <c r="B374" i="34"/>
  <c r="O373" i="34"/>
  <c r="N373" i="34"/>
  <c r="M373" i="34"/>
  <c r="L373" i="34"/>
  <c r="K373" i="34"/>
  <c r="J373" i="34"/>
  <c r="I373" i="34"/>
  <c r="H373" i="34"/>
  <c r="G373" i="34"/>
  <c r="F373" i="34"/>
  <c r="E373" i="34"/>
  <c r="D373" i="34"/>
  <c r="C373" i="34"/>
  <c r="B373" i="34"/>
  <c r="O372" i="34"/>
  <c r="N372" i="34"/>
  <c r="M372" i="34"/>
  <c r="L372" i="34"/>
  <c r="K372" i="34"/>
  <c r="J372" i="34"/>
  <c r="I372" i="34"/>
  <c r="H372" i="34"/>
  <c r="G372" i="34"/>
  <c r="F372" i="34"/>
  <c r="E372" i="34"/>
  <c r="D372" i="34"/>
  <c r="C372" i="34"/>
  <c r="B372" i="34"/>
  <c r="O371" i="34"/>
  <c r="N371" i="34"/>
  <c r="M371" i="34"/>
  <c r="L371" i="34"/>
  <c r="K371" i="34"/>
  <c r="J371" i="34"/>
  <c r="I371" i="34"/>
  <c r="H371" i="34"/>
  <c r="G371" i="34"/>
  <c r="F371" i="34"/>
  <c r="E371" i="34"/>
  <c r="D371" i="34"/>
  <c r="C371" i="34"/>
  <c r="B371" i="34"/>
  <c r="O370" i="34"/>
  <c r="N370" i="34"/>
  <c r="M370" i="34"/>
  <c r="L370" i="34"/>
  <c r="K370" i="34"/>
  <c r="J370" i="34"/>
  <c r="I370" i="34"/>
  <c r="H370" i="34"/>
  <c r="G370" i="34"/>
  <c r="F370" i="34"/>
  <c r="E370" i="34"/>
  <c r="D370" i="34"/>
  <c r="C370" i="34"/>
  <c r="B370" i="34"/>
  <c r="O369" i="34"/>
  <c r="N369" i="34"/>
  <c r="M369" i="34"/>
  <c r="L369" i="34"/>
  <c r="K369" i="34"/>
  <c r="J369" i="34"/>
  <c r="I369" i="34"/>
  <c r="H369" i="34"/>
  <c r="G369" i="34"/>
  <c r="F369" i="34"/>
  <c r="E369" i="34"/>
  <c r="D369" i="34"/>
  <c r="C369" i="34"/>
  <c r="B369" i="34"/>
  <c r="O368" i="34"/>
  <c r="N368" i="34"/>
  <c r="M368" i="34"/>
  <c r="L368" i="34"/>
  <c r="K368" i="34"/>
  <c r="J368" i="34"/>
  <c r="I368" i="34"/>
  <c r="H368" i="34"/>
  <c r="G368" i="34"/>
  <c r="F368" i="34"/>
  <c r="E368" i="34"/>
  <c r="D368" i="34"/>
  <c r="C368" i="34"/>
  <c r="B368" i="34"/>
  <c r="O367" i="34"/>
  <c r="N367" i="34"/>
  <c r="M367" i="34"/>
  <c r="L367" i="34"/>
  <c r="K367" i="34"/>
  <c r="J367" i="34"/>
  <c r="I367" i="34"/>
  <c r="H367" i="34"/>
  <c r="G367" i="34"/>
  <c r="F367" i="34"/>
  <c r="E367" i="34"/>
  <c r="D367" i="34"/>
  <c r="C367" i="34"/>
  <c r="B367" i="34"/>
  <c r="O366" i="34"/>
  <c r="N366" i="34"/>
  <c r="M366" i="34"/>
  <c r="L366" i="34"/>
  <c r="K366" i="34"/>
  <c r="J366" i="34"/>
  <c r="I366" i="34"/>
  <c r="H366" i="34"/>
  <c r="G366" i="34"/>
  <c r="F366" i="34"/>
  <c r="E366" i="34"/>
  <c r="D366" i="34"/>
  <c r="C366" i="34"/>
  <c r="B366" i="34"/>
  <c r="O365" i="34"/>
  <c r="N365" i="34"/>
  <c r="M365" i="34"/>
  <c r="L365" i="34"/>
  <c r="K365" i="34"/>
  <c r="J365" i="34"/>
  <c r="I365" i="34"/>
  <c r="H365" i="34"/>
  <c r="G365" i="34"/>
  <c r="F365" i="34"/>
  <c r="E365" i="34"/>
  <c r="D365" i="34"/>
  <c r="C365" i="34"/>
  <c r="B365" i="34"/>
  <c r="O364" i="34"/>
  <c r="N364" i="34"/>
  <c r="M364" i="34"/>
  <c r="L364" i="34"/>
  <c r="K364" i="34"/>
  <c r="J364" i="34"/>
  <c r="I364" i="34"/>
  <c r="H364" i="34"/>
  <c r="G364" i="34"/>
  <c r="F364" i="34"/>
  <c r="E364" i="34"/>
  <c r="D364" i="34"/>
  <c r="C364" i="34"/>
  <c r="B364" i="34"/>
  <c r="O363" i="34"/>
  <c r="N363" i="34"/>
  <c r="M363" i="34"/>
  <c r="L363" i="34"/>
  <c r="K363" i="34"/>
  <c r="J363" i="34"/>
  <c r="I363" i="34"/>
  <c r="H363" i="34"/>
  <c r="G363" i="34"/>
  <c r="F363" i="34"/>
  <c r="E363" i="34"/>
  <c r="D363" i="34"/>
  <c r="C363" i="34"/>
  <c r="B363" i="34"/>
  <c r="O362" i="34"/>
  <c r="N362" i="34"/>
  <c r="M362" i="34"/>
  <c r="L362" i="34"/>
  <c r="K362" i="34"/>
  <c r="J362" i="34"/>
  <c r="I362" i="34"/>
  <c r="H362" i="34"/>
  <c r="G362" i="34"/>
  <c r="F362" i="34"/>
  <c r="E362" i="34"/>
  <c r="D362" i="34"/>
  <c r="C362" i="34"/>
  <c r="B362" i="34"/>
  <c r="O361" i="34"/>
  <c r="N361" i="34"/>
  <c r="M361" i="34"/>
  <c r="L361" i="34"/>
  <c r="K361" i="34"/>
  <c r="J361" i="34"/>
  <c r="I361" i="34"/>
  <c r="H361" i="34"/>
  <c r="G361" i="34"/>
  <c r="F361" i="34"/>
  <c r="E361" i="34"/>
  <c r="D361" i="34"/>
  <c r="C361" i="34"/>
  <c r="B361" i="34"/>
  <c r="O360" i="34"/>
  <c r="N360" i="34"/>
  <c r="M360" i="34"/>
  <c r="L360" i="34"/>
  <c r="K360" i="34"/>
  <c r="J360" i="34"/>
  <c r="I360" i="34"/>
  <c r="H360" i="34"/>
  <c r="G360" i="34"/>
  <c r="F360" i="34"/>
  <c r="E360" i="34"/>
  <c r="D360" i="34"/>
  <c r="C360" i="34"/>
  <c r="B360" i="34"/>
  <c r="O359" i="34"/>
  <c r="N359" i="34"/>
  <c r="M359" i="34"/>
  <c r="L359" i="34"/>
  <c r="K359" i="34"/>
  <c r="J359" i="34"/>
  <c r="I359" i="34"/>
  <c r="H359" i="34"/>
  <c r="G359" i="34"/>
  <c r="F359" i="34"/>
  <c r="E359" i="34"/>
  <c r="D359" i="34"/>
  <c r="C359" i="34"/>
  <c r="B359" i="34"/>
  <c r="O358" i="34"/>
  <c r="N358" i="34"/>
  <c r="M358" i="34"/>
  <c r="L358" i="34"/>
  <c r="K358" i="34"/>
  <c r="J358" i="34"/>
  <c r="I358" i="34"/>
  <c r="H358" i="34"/>
  <c r="G358" i="34"/>
  <c r="F358" i="34"/>
  <c r="E358" i="34"/>
  <c r="D358" i="34"/>
  <c r="C358" i="34"/>
  <c r="B358" i="34"/>
  <c r="O357" i="34"/>
  <c r="N357" i="34"/>
  <c r="M357" i="34"/>
  <c r="L357" i="34"/>
  <c r="K357" i="34"/>
  <c r="J357" i="34"/>
  <c r="I357" i="34"/>
  <c r="H357" i="34"/>
  <c r="G357" i="34"/>
  <c r="F357" i="34"/>
  <c r="E357" i="34"/>
  <c r="D357" i="34"/>
  <c r="C357" i="34"/>
  <c r="B357" i="34"/>
  <c r="O356" i="34"/>
  <c r="N356" i="34"/>
  <c r="M356" i="34"/>
  <c r="L356" i="34"/>
  <c r="K356" i="34"/>
  <c r="J356" i="34"/>
  <c r="I356" i="34"/>
  <c r="H356" i="34"/>
  <c r="G356" i="34"/>
  <c r="F356" i="34"/>
  <c r="E356" i="34"/>
  <c r="D356" i="34"/>
  <c r="C356" i="34"/>
  <c r="B356" i="34"/>
  <c r="O355" i="34"/>
  <c r="N355" i="34"/>
  <c r="M355" i="34"/>
  <c r="L355" i="34"/>
  <c r="K355" i="34"/>
  <c r="J355" i="34"/>
  <c r="I355" i="34"/>
  <c r="H355" i="34"/>
  <c r="G355" i="34"/>
  <c r="F355" i="34"/>
  <c r="E355" i="34"/>
  <c r="D355" i="34"/>
  <c r="C355" i="34"/>
  <c r="B355" i="34"/>
  <c r="O354" i="34"/>
  <c r="N354" i="34"/>
  <c r="M354" i="34"/>
  <c r="L354" i="34"/>
  <c r="K354" i="34"/>
  <c r="J354" i="34"/>
  <c r="I354" i="34"/>
  <c r="H354" i="34"/>
  <c r="G354" i="34"/>
  <c r="F354" i="34"/>
  <c r="E354" i="34"/>
  <c r="D354" i="34"/>
  <c r="C354" i="34"/>
  <c r="B354" i="34"/>
  <c r="O353" i="34"/>
  <c r="N353" i="34"/>
  <c r="M353" i="34"/>
  <c r="L353" i="34"/>
  <c r="K353" i="34"/>
  <c r="J353" i="34"/>
  <c r="I353" i="34"/>
  <c r="H353" i="34"/>
  <c r="G353" i="34"/>
  <c r="F353" i="34"/>
  <c r="E353" i="34"/>
  <c r="D353" i="34"/>
  <c r="C353" i="34"/>
  <c r="B353" i="34"/>
  <c r="O352" i="34"/>
  <c r="N352" i="34"/>
  <c r="M352" i="34"/>
  <c r="L352" i="34"/>
  <c r="K352" i="34"/>
  <c r="J352" i="34"/>
  <c r="I352" i="34"/>
  <c r="H352" i="34"/>
  <c r="G352" i="34"/>
  <c r="F352" i="34"/>
  <c r="E352" i="34"/>
  <c r="D352" i="34"/>
  <c r="C352" i="34"/>
  <c r="B352" i="34"/>
  <c r="O351" i="34"/>
  <c r="N351" i="34"/>
  <c r="M351" i="34"/>
  <c r="L351" i="34"/>
  <c r="K351" i="34"/>
  <c r="J351" i="34"/>
  <c r="I351" i="34"/>
  <c r="H351" i="34"/>
  <c r="G351" i="34"/>
  <c r="F351" i="34"/>
  <c r="E351" i="34"/>
  <c r="D351" i="34"/>
  <c r="C351" i="34"/>
  <c r="B351" i="34"/>
  <c r="O350" i="34"/>
  <c r="N350" i="34"/>
  <c r="M350" i="34"/>
  <c r="L350" i="34"/>
  <c r="K350" i="34"/>
  <c r="J350" i="34"/>
  <c r="I350" i="34"/>
  <c r="H350" i="34"/>
  <c r="G350" i="34"/>
  <c r="F350" i="34"/>
  <c r="E350" i="34"/>
  <c r="D350" i="34"/>
  <c r="C350" i="34"/>
  <c r="B350" i="34"/>
  <c r="O349" i="34"/>
  <c r="N349" i="34"/>
  <c r="M349" i="34"/>
  <c r="L349" i="34"/>
  <c r="K349" i="34"/>
  <c r="J349" i="34"/>
  <c r="I349" i="34"/>
  <c r="H349" i="34"/>
  <c r="G349" i="34"/>
  <c r="F349" i="34"/>
  <c r="E349" i="34"/>
  <c r="D349" i="34"/>
  <c r="C349" i="34"/>
  <c r="B349" i="34"/>
  <c r="O348" i="34"/>
  <c r="N348" i="34"/>
  <c r="M348" i="34"/>
  <c r="L348" i="34"/>
  <c r="K348" i="34"/>
  <c r="J348" i="34"/>
  <c r="I348" i="34"/>
  <c r="H348" i="34"/>
  <c r="G348" i="34"/>
  <c r="F348" i="34"/>
  <c r="E348" i="34"/>
  <c r="D348" i="34"/>
  <c r="C348" i="34"/>
  <c r="B348" i="34"/>
  <c r="O347" i="34"/>
  <c r="N347" i="34"/>
  <c r="M347" i="34"/>
  <c r="L347" i="34"/>
  <c r="K347" i="34"/>
  <c r="J347" i="34"/>
  <c r="I347" i="34"/>
  <c r="H347" i="34"/>
  <c r="G347" i="34"/>
  <c r="F347" i="34"/>
  <c r="E347" i="34"/>
  <c r="D347" i="34"/>
  <c r="C347" i="34"/>
  <c r="B347" i="34"/>
  <c r="O346" i="34"/>
  <c r="N346" i="34"/>
  <c r="M346" i="34"/>
  <c r="L346" i="34"/>
  <c r="K346" i="34"/>
  <c r="J346" i="34"/>
  <c r="I346" i="34"/>
  <c r="H346" i="34"/>
  <c r="G346" i="34"/>
  <c r="F346" i="34"/>
  <c r="E346" i="34"/>
  <c r="D346" i="34"/>
  <c r="C346" i="34"/>
  <c r="B346" i="34"/>
  <c r="O345" i="34"/>
  <c r="N345" i="34"/>
  <c r="M345" i="34"/>
  <c r="L345" i="34"/>
  <c r="K345" i="34"/>
  <c r="J345" i="34"/>
  <c r="I345" i="34"/>
  <c r="H345" i="34"/>
  <c r="G345" i="34"/>
  <c r="F345" i="34"/>
  <c r="E345" i="34"/>
  <c r="D345" i="34"/>
  <c r="C345" i="34"/>
  <c r="B345" i="34"/>
  <c r="O344" i="34"/>
  <c r="N344" i="34"/>
  <c r="M344" i="34"/>
  <c r="L344" i="34"/>
  <c r="K344" i="34"/>
  <c r="J344" i="34"/>
  <c r="I344" i="34"/>
  <c r="H344" i="34"/>
  <c r="G344" i="34"/>
  <c r="F344" i="34"/>
  <c r="E344" i="34"/>
  <c r="D344" i="34"/>
  <c r="C344" i="34"/>
  <c r="B344" i="34"/>
  <c r="O343" i="34"/>
  <c r="N343" i="34"/>
  <c r="M343" i="34"/>
  <c r="L343" i="34"/>
  <c r="K343" i="34"/>
  <c r="J343" i="34"/>
  <c r="I343" i="34"/>
  <c r="H343" i="34"/>
  <c r="G343" i="34"/>
  <c r="F343" i="34"/>
  <c r="E343" i="34"/>
  <c r="D343" i="34"/>
  <c r="C343" i="34"/>
  <c r="B343" i="34"/>
  <c r="O342" i="34"/>
  <c r="N342" i="34"/>
  <c r="M342" i="34"/>
  <c r="L342" i="34"/>
  <c r="K342" i="34"/>
  <c r="J342" i="34"/>
  <c r="I342" i="34"/>
  <c r="H342" i="34"/>
  <c r="G342" i="34"/>
  <c r="F342" i="34"/>
  <c r="E342" i="34"/>
  <c r="D342" i="34"/>
  <c r="C342" i="34"/>
  <c r="B342" i="34"/>
  <c r="O341" i="34"/>
  <c r="N341" i="34"/>
  <c r="M341" i="34"/>
  <c r="L341" i="34"/>
  <c r="K341" i="34"/>
  <c r="J341" i="34"/>
  <c r="I341" i="34"/>
  <c r="H341" i="34"/>
  <c r="G341" i="34"/>
  <c r="F341" i="34"/>
  <c r="E341" i="34"/>
  <c r="D341" i="34"/>
  <c r="C341" i="34"/>
  <c r="B341" i="34"/>
  <c r="O340" i="34"/>
  <c r="N340" i="34"/>
  <c r="M340" i="34"/>
  <c r="L340" i="34"/>
  <c r="K340" i="34"/>
  <c r="J340" i="34"/>
  <c r="I340" i="34"/>
  <c r="H340" i="34"/>
  <c r="G340" i="34"/>
  <c r="F340" i="34"/>
  <c r="E340" i="34"/>
  <c r="D340" i="34"/>
  <c r="C340" i="34"/>
  <c r="B340" i="34"/>
  <c r="O339" i="34"/>
  <c r="N339" i="34"/>
  <c r="M339" i="34"/>
  <c r="L339" i="34"/>
  <c r="K339" i="34"/>
  <c r="J339" i="34"/>
  <c r="I339" i="34"/>
  <c r="H339" i="34"/>
  <c r="G339" i="34"/>
  <c r="F339" i="34"/>
  <c r="E339" i="34"/>
  <c r="D339" i="34"/>
  <c r="C339" i="34"/>
  <c r="B339" i="34"/>
  <c r="O338" i="34"/>
  <c r="N338" i="34"/>
  <c r="M338" i="34"/>
  <c r="L338" i="34"/>
  <c r="K338" i="34"/>
  <c r="J338" i="34"/>
  <c r="I338" i="34"/>
  <c r="H338" i="34"/>
  <c r="G338" i="34"/>
  <c r="F338" i="34"/>
  <c r="E338" i="34"/>
  <c r="D338" i="34"/>
  <c r="C338" i="34"/>
  <c r="B338" i="34"/>
  <c r="O337" i="34"/>
  <c r="N337" i="34"/>
  <c r="M337" i="34"/>
  <c r="L337" i="34"/>
  <c r="K337" i="34"/>
  <c r="J337" i="34"/>
  <c r="I337" i="34"/>
  <c r="H337" i="34"/>
  <c r="G337" i="34"/>
  <c r="F337" i="34"/>
  <c r="E337" i="34"/>
  <c r="D337" i="34"/>
  <c r="C337" i="34"/>
  <c r="B337" i="34"/>
  <c r="O336" i="34"/>
  <c r="N336" i="34"/>
  <c r="M336" i="34"/>
  <c r="L336" i="34"/>
  <c r="K336" i="34"/>
  <c r="J336" i="34"/>
  <c r="I336" i="34"/>
  <c r="H336" i="34"/>
  <c r="G336" i="34"/>
  <c r="F336" i="34"/>
  <c r="E336" i="34"/>
  <c r="D336" i="34"/>
  <c r="C336" i="34"/>
  <c r="B336" i="34"/>
  <c r="O335" i="34"/>
  <c r="N335" i="34"/>
  <c r="M335" i="34"/>
  <c r="L335" i="34"/>
  <c r="K335" i="34"/>
  <c r="J335" i="34"/>
  <c r="I335" i="34"/>
  <c r="H335" i="34"/>
  <c r="G335" i="34"/>
  <c r="F335" i="34"/>
  <c r="E335" i="34"/>
  <c r="D335" i="34"/>
  <c r="C335" i="34"/>
  <c r="B335" i="34"/>
  <c r="O334" i="34"/>
  <c r="N334" i="34"/>
  <c r="M334" i="34"/>
  <c r="L334" i="34"/>
  <c r="K334" i="34"/>
  <c r="J334" i="34"/>
  <c r="I334" i="34"/>
  <c r="H334" i="34"/>
  <c r="G334" i="34"/>
  <c r="F334" i="34"/>
  <c r="E334" i="34"/>
  <c r="D334" i="34"/>
  <c r="C334" i="34"/>
  <c r="B334" i="34"/>
  <c r="O333" i="34"/>
  <c r="N333" i="34"/>
  <c r="M333" i="34"/>
  <c r="L333" i="34"/>
  <c r="K333" i="34"/>
  <c r="J333" i="34"/>
  <c r="I333" i="34"/>
  <c r="H333" i="34"/>
  <c r="G333" i="34"/>
  <c r="F333" i="34"/>
  <c r="E333" i="34"/>
  <c r="D333" i="34"/>
  <c r="C333" i="34"/>
  <c r="O332" i="34"/>
  <c r="N332" i="34"/>
  <c r="M332" i="34"/>
  <c r="L332" i="34"/>
  <c r="K332" i="34"/>
  <c r="J332" i="34"/>
  <c r="I332" i="34"/>
  <c r="H332" i="34"/>
  <c r="G332" i="34"/>
  <c r="F332" i="34"/>
  <c r="E332" i="34"/>
  <c r="D332" i="34"/>
  <c r="C332" i="34"/>
  <c r="B332" i="34"/>
  <c r="O331" i="34"/>
  <c r="N331" i="34"/>
  <c r="M331" i="34"/>
  <c r="L331" i="34"/>
  <c r="K331" i="34"/>
  <c r="J331" i="34"/>
  <c r="I331" i="34"/>
  <c r="H331" i="34"/>
  <c r="G331" i="34"/>
  <c r="F331" i="34"/>
  <c r="E331" i="34"/>
  <c r="D331" i="34"/>
  <c r="C331" i="34"/>
  <c r="B331" i="34"/>
  <c r="O330" i="34"/>
  <c r="N330" i="34"/>
  <c r="M330" i="34"/>
  <c r="L330" i="34"/>
  <c r="K330" i="34"/>
  <c r="J330" i="34"/>
  <c r="I330" i="34"/>
  <c r="H330" i="34"/>
  <c r="G330" i="34"/>
  <c r="F330" i="34"/>
  <c r="E330" i="34"/>
  <c r="D330" i="34"/>
  <c r="C330" i="34"/>
  <c r="B330" i="34"/>
  <c r="O329" i="34"/>
  <c r="N329" i="34"/>
  <c r="M329" i="34"/>
  <c r="L329" i="34"/>
  <c r="K329" i="34"/>
  <c r="J329" i="34"/>
  <c r="I329" i="34"/>
  <c r="H329" i="34"/>
  <c r="G329" i="34"/>
  <c r="F329" i="34"/>
  <c r="E329" i="34"/>
  <c r="D329" i="34"/>
  <c r="C329" i="34"/>
  <c r="B329" i="34"/>
  <c r="O328" i="34"/>
  <c r="N328" i="34"/>
  <c r="M328" i="34"/>
  <c r="L328" i="34"/>
  <c r="K328" i="34"/>
  <c r="J328" i="34"/>
  <c r="I328" i="34"/>
  <c r="H328" i="34"/>
  <c r="G328" i="34"/>
  <c r="F328" i="34"/>
  <c r="E328" i="34"/>
  <c r="D328" i="34"/>
  <c r="C328" i="34"/>
  <c r="B328" i="34"/>
  <c r="O327" i="34"/>
  <c r="N327" i="34"/>
  <c r="M327" i="34"/>
  <c r="L327" i="34"/>
  <c r="K327" i="34"/>
  <c r="J327" i="34"/>
  <c r="I327" i="34"/>
  <c r="H327" i="34"/>
  <c r="G327" i="34"/>
  <c r="F327" i="34"/>
  <c r="E327" i="34"/>
  <c r="D327" i="34"/>
  <c r="C327" i="34"/>
  <c r="B327" i="34"/>
  <c r="O326" i="34"/>
  <c r="N326" i="34"/>
  <c r="M326" i="34"/>
  <c r="L326" i="34"/>
  <c r="K326" i="34"/>
  <c r="J326" i="34"/>
  <c r="I326" i="34"/>
  <c r="H326" i="34"/>
  <c r="G326" i="34"/>
  <c r="F326" i="34"/>
  <c r="E326" i="34"/>
  <c r="D326" i="34"/>
  <c r="C326" i="34"/>
  <c r="B326" i="34"/>
  <c r="O325" i="34"/>
  <c r="N325" i="34"/>
  <c r="M325" i="34"/>
  <c r="L325" i="34"/>
  <c r="K325" i="34"/>
  <c r="J325" i="34"/>
  <c r="I325" i="34"/>
  <c r="H325" i="34"/>
  <c r="G325" i="34"/>
  <c r="F325" i="34"/>
  <c r="E325" i="34"/>
  <c r="D325" i="34"/>
  <c r="C325" i="34"/>
  <c r="B325" i="34"/>
  <c r="O324" i="34"/>
  <c r="N324" i="34"/>
  <c r="M324" i="34"/>
  <c r="L324" i="34"/>
  <c r="K324" i="34"/>
  <c r="J324" i="34"/>
  <c r="I324" i="34"/>
  <c r="H324" i="34"/>
  <c r="G324" i="34"/>
  <c r="F324" i="34"/>
  <c r="E324" i="34"/>
  <c r="D324" i="34"/>
  <c r="C324" i="34"/>
  <c r="B324" i="34"/>
  <c r="O323" i="34"/>
  <c r="N323" i="34"/>
  <c r="M323" i="34"/>
  <c r="L323" i="34"/>
  <c r="K323" i="34"/>
  <c r="J323" i="34"/>
  <c r="I323" i="34"/>
  <c r="H323" i="34"/>
  <c r="G323" i="34"/>
  <c r="F323" i="34"/>
  <c r="E323" i="34"/>
  <c r="D323" i="34"/>
  <c r="C323" i="34"/>
  <c r="B323" i="34"/>
  <c r="O322" i="34"/>
  <c r="N322" i="34"/>
  <c r="M322" i="34"/>
  <c r="L322" i="34"/>
  <c r="K322" i="34"/>
  <c r="J322" i="34"/>
  <c r="I322" i="34"/>
  <c r="H322" i="34"/>
  <c r="G322" i="34"/>
  <c r="F322" i="34"/>
  <c r="E322" i="34"/>
  <c r="D322" i="34"/>
  <c r="C322" i="34"/>
  <c r="B322" i="34"/>
  <c r="O321" i="34"/>
  <c r="N321" i="34"/>
  <c r="M321" i="34"/>
  <c r="L321" i="34"/>
  <c r="K321" i="34"/>
  <c r="J321" i="34"/>
  <c r="I321" i="34"/>
  <c r="H321" i="34"/>
  <c r="G321" i="34"/>
  <c r="F321" i="34"/>
  <c r="E321" i="34"/>
  <c r="D321" i="34"/>
  <c r="C321" i="34"/>
  <c r="B321" i="34"/>
  <c r="O320" i="34"/>
  <c r="N320" i="34"/>
  <c r="M320" i="34"/>
  <c r="L320" i="34"/>
  <c r="K320" i="34"/>
  <c r="J320" i="34"/>
  <c r="I320" i="34"/>
  <c r="H320" i="34"/>
  <c r="G320" i="34"/>
  <c r="F320" i="34"/>
  <c r="E320" i="34"/>
  <c r="D320" i="34"/>
  <c r="C320" i="34"/>
  <c r="B320" i="34"/>
  <c r="O319" i="34"/>
  <c r="N319" i="34"/>
  <c r="M319" i="34"/>
  <c r="L319" i="34"/>
  <c r="K319" i="34"/>
  <c r="J319" i="34"/>
  <c r="I319" i="34"/>
  <c r="H319" i="34"/>
  <c r="G319" i="34"/>
  <c r="F319" i="34"/>
  <c r="E319" i="34"/>
  <c r="D319" i="34"/>
  <c r="C319" i="34"/>
  <c r="B319" i="34"/>
  <c r="O318" i="34"/>
  <c r="N318" i="34"/>
  <c r="M318" i="34"/>
  <c r="L318" i="34"/>
  <c r="K318" i="34"/>
  <c r="J318" i="34"/>
  <c r="I318" i="34"/>
  <c r="H318" i="34"/>
  <c r="G318" i="34"/>
  <c r="F318" i="34"/>
  <c r="E318" i="34"/>
  <c r="D318" i="34"/>
  <c r="C318" i="34"/>
  <c r="B318" i="34"/>
  <c r="O317" i="34"/>
  <c r="N317" i="34"/>
  <c r="M317" i="34"/>
  <c r="L317" i="34"/>
  <c r="K317" i="34"/>
  <c r="J317" i="34"/>
  <c r="I317" i="34"/>
  <c r="H317" i="34"/>
  <c r="G317" i="34"/>
  <c r="F317" i="34"/>
  <c r="E317" i="34"/>
  <c r="D317" i="34"/>
  <c r="C317" i="34"/>
  <c r="B317" i="34"/>
  <c r="O316" i="34"/>
  <c r="N316" i="34"/>
  <c r="M316" i="34"/>
  <c r="L316" i="34"/>
  <c r="K316" i="34"/>
  <c r="J316" i="34"/>
  <c r="I316" i="34"/>
  <c r="H316" i="34"/>
  <c r="G316" i="34"/>
  <c r="F316" i="34"/>
  <c r="E316" i="34"/>
  <c r="D316" i="34"/>
  <c r="C316" i="34"/>
  <c r="B316" i="34"/>
  <c r="O315" i="34"/>
  <c r="N315" i="34"/>
  <c r="M315" i="34"/>
  <c r="L315" i="34"/>
  <c r="K315" i="34"/>
  <c r="J315" i="34"/>
  <c r="I315" i="34"/>
  <c r="H315" i="34"/>
  <c r="G315" i="34"/>
  <c r="F315" i="34"/>
  <c r="E315" i="34"/>
  <c r="D315" i="34"/>
  <c r="C315" i="34"/>
  <c r="B315" i="34"/>
  <c r="O314" i="34"/>
  <c r="N314" i="34"/>
  <c r="M314" i="34"/>
  <c r="L314" i="34"/>
  <c r="K314" i="34"/>
  <c r="J314" i="34"/>
  <c r="I314" i="34"/>
  <c r="H314" i="34"/>
  <c r="G314" i="34"/>
  <c r="F314" i="34"/>
  <c r="E314" i="34"/>
  <c r="D314" i="34"/>
  <c r="C314" i="34"/>
  <c r="B314" i="34"/>
  <c r="O313" i="34"/>
  <c r="N313" i="34"/>
  <c r="M313" i="34"/>
  <c r="L313" i="34"/>
  <c r="K313" i="34"/>
  <c r="J313" i="34"/>
  <c r="I313" i="34"/>
  <c r="H313" i="34"/>
  <c r="G313" i="34"/>
  <c r="F313" i="34"/>
  <c r="E313" i="34"/>
  <c r="D313" i="34"/>
  <c r="C313" i="34"/>
  <c r="B313" i="34"/>
  <c r="O312" i="34"/>
  <c r="N312" i="34"/>
  <c r="M312" i="34"/>
  <c r="L312" i="34"/>
  <c r="K312" i="34"/>
  <c r="J312" i="34"/>
  <c r="I312" i="34"/>
  <c r="H312" i="34"/>
  <c r="G312" i="34"/>
  <c r="F312" i="34"/>
  <c r="E312" i="34"/>
  <c r="D312" i="34"/>
  <c r="C312" i="34"/>
  <c r="B312" i="34"/>
  <c r="O311" i="34"/>
  <c r="N311" i="34"/>
  <c r="M311" i="34"/>
  <c r="L311" i="34"/>
  <c r="K311" i="34"/>
  <c r="J311" i="34"/>
  <c r="I311" i="34"/>
  <c r="H311" i="34"/>
  <c r="G311" i="34"/>
  <c r="F311" i="34"/>
  <c r="E311" i="34"/>
  <c r="D311" i="34"/>
  <c r="C311" i="34"/>
  <c r="B311" i="34"/>
  <c r="O310" i="34"/>
  <c r="N310" i="34"/>
  <c r="M310" i="34"/>
  <c r="L310" i="34"/>
  <c r="K310" i="34"/>
  <c r="J310" i="34"/>
  <c r="I310" i="34"/>
  <c r="H310" i="34"/>
  <c r="G310" i="34"/>
  <c r="F310" i="34"/>
  <c r="E310" i="34"/>
  <c r="D310" i="34"/>
  <c r="C310" i="34"/>
  <c r="B310" i="34"/>
  <c r="O309" i="34"/>
  <c r="N309" i="34"/>
  <c r="M309" i="34"/>
  <c r="L309" i="34"/>
  <c r="K309" i="34"/>
  <c r="J309" i="34"/>
  <c r="I309" i="34"/>
  <c r="H309" i="34"/>
  <c r="G309" i="34"/>
  <c r="F309" i="34"/>
  <c r="E309" i="34"/>
  <c r="D309" i="34"/>
  <c r="C309" i="34"/>
  <c r="B309" i="34"/>
  <c r="O308" i="34"/>
  <c r="N308" i="34"/>
  <c r="M308" i="34"/>
  <c r="L308" i="34"/>
  <c r="K308" i="34"/>
  <c r="J308" i="34"/>
  <c r="I308" i="34"/>
  <c r="H308" i="34"/>
  <c r="G308" i="34"/>
  <c r="F308" i="34"/>
  <c r="E308" i="34"/>
  <c r="D308" i="34"/>
  <c r="C308" i="34"/>
  <c r="B308" i="34"/>
  <c r="O307" i="34"/>
  <c r="N307" i="34"/>
  <c r="M307" i="34"/>
  <c r="L307" i="34"/>
  <c r="K307" i="34"/>
  <c r="J307" i="34"/>
  <c r="I307" i="34"/>
  <c r="H307" i="34"/>
  <c r="G307" i="34"/>
  <c r="F307" i="34"/>
  <c r="E307" i="34"/>
  <c r="D307" i="34"/>
  <c r="C307" i="34"/>
  <c r="B307" i="34"/>
  <c r="O306" i="34"/>
  <c r="N306" i="34"/>
  <c r="M306" i="34"/>
  <c r="L306" i="34"/>
  <c r="K306" i="34"/>
  <c r="J306" i="34"/>
  <c r="I306" i="34"/>
  <c r="H306" i="34"/>
  <c r="G306" i="34"/>
  <c r="F306" i="34"/>
  <c r="E306" i="34"/>
  <c r="D306" i="34"/>
  <c r="C306" i="34"/>
  <c r="B306" i="34"/>
  <c r="O305" i="34"/>
  <c r="N305" i="34"/>
  <c r="M305" i="34"/>
  <c r="L305" i="34"/>
  <c r="K305" i="34"/>
  <c r="J305" i="34"/>
  <c r="I305" i="34"/>
  <c r="H305" i="34"/>
  <c r="G305" i="34"/>
  <c r="F305" i="34"/>
  <c r="E305" i="34"/>
  <c r="D305" i="34"/>
  <c r="C305" i="34"/>
  <c r="B305" i="34"/>
  <c r="O304" i="34"/>
  <c r="N304" i="34"/>
  <c r="M304" i="34"/>
  <c r="L304" i="34"/>
  <c r="K304" i="34"/>
  <c r="J304" i="34"/>
  <c r="I304" i="34"/>
  <c r="H304" i="34"/>
  <c r="G304" i="34"/>
  <c r="F304" i="34"/>
  <c r="E304" i="34"/>
  <c r="D304" i="34"/>
  <c r="C304" i="34"/>
  <c r="B304" i="34"/>
  <c r="O303" i="34"/>
  <c r="N303" i="34"/>
  <c r="M303" i="34"/>
  <c r="L303" i="34"/>
  <c r="K303" i="34"/>
  <c r="J303" i="34"/>
  <c r="I303" i="34"/>
  <c r="H303" i="34"/>
  <c r="G303" i="34"/>
  <c r="F303" i="34"/>
  <c r="E303" i="34"/>
  <c r="D303" i="34"/>
  <c r="C303" i="34"/>
  <c r="B303" i="34"/>
  <c r="O302" i="34"/>
  <c r="N302" i="34"/>
  <c r="M302" i="34"/>
  <c r="L302" i="34"/>
  <c r="K302" i="34"/>
  <c r="J302" i="34"/>
  <c r="I302" i="34"/>
  <c r="H302" i="34"/>
  <c r="G302" i="34"/>
  <c r="F302" i="34"/>
  <c r="E302" i="34"/>
  <c r="D302" i="34"/>
  <c r="C302" i="34"/>
  <c r="B302" i="34"/>
  <c r="O301" i="34"/>
  <c r="N301" i="34"/>
  <c r="M301" i="34"/>
  <c r="L301" i="34"/>
  <c r="K301" i="34"/>
  <c r="J301" i="34"/>
  <c r="I301" i="34"/>
  <c r="H301" i="34"/>
  <c r="G301" i="34"/>
  <c r="F301" i="34"/>
  <c r="E301" i="34"/>
  <c r="D301" i="34"/>
  <c r="C301" i="34"/>
  <c r="B301" i="34"/>
  <c r="O300" i="34"/>
  <c r="N300" i="34"/>
  <c r="M300" i="34"/>
  <c r="L300" i="34"/>
  <c r="K300" i="34"/>
  <c r="J300" i="34"/>
  <c r="I300" i="34"/>
  <c r="H300" i="34"/>
  <c r="G300" i="34"/>
  <c r="F300" i="34"/>
  <c r="E300" i="34"/>
  <c r="D300" i="34"/>
  <c r="C300" i="34"/>
  <c r="B300" i="34"/>
  <c r="O299" i="34"/>
  <c r="N299" i="34"/>
  <c r="M299" i="34"/>
  <c r="L299" i="34"/>
  <c r="K299" i="34"/>
  <c r="J299" i="34"/>
  <c r="I299" i="34"/>
  <c r="H299" i="34"/>
  <c r="G299" i="34"/>
  <c r="F299" i="34"/>
  <c r="E299" i="34"/>
  <c r="D299" i="34"/>
  <c r="C299" i="34"/>
  <c r="B299" i="34"/>
  <c r="O298" i="34"/>
  <c r="N298" i="34"/>
  <c r="M298" i="34"/>
  <c r="L298" i="34"/>
  <c r="K298" i="34"/>
  <c r="J298" i="34"/>
  <c r="I298" i="34"/>
  <c r="H298" i="34"/>
  <c r="G298" i="34"/>
  <c r="F298" i="34"/>
  <c r="E298" i="34"/>
  <c r="D298" i="34"/>
  <c r="C298" i="34"/>
  <c r="B298" i="34"/>
  <c r="O297" i="34"/>
  <c r="N297" i="34"/>
  <c r="M297" i="34"/>
  <c r="L297" i="34"/>
  <c r="K297" i="34"/>
  <c r="J297" i="34"/>
  <c r="I297" i="34"/>
  <c r="H297" i="34"/>
  <c r="G297" i="34"/>
  <c r="F297" i="34"/>
  <c r="E297" i="34"/>
  <c r="D297" i="34"/>
  <c r="C297" i="34"/>
  <c r="B297" i="34"/>
  <c r="O296" i="34"/>
  <c r="N296" i="34"/>
  <c r="M296" i="34"/>
  <c r="L296" i="34"/>
  <c r="K296" i="34"/>
  <c r="J296" i="34"/>
  <c r="I296" i="34"/>
  <c r="H296" i="34"/>
  <c r="G296" i="34"/>
  <c r="F296" i="34"/>
  <c r="E296" i="34"/>
  <c r="D296" i="34"/>
  <c r="C296" i="34"/>
  <c r="B296" i="34"/>
  <c r="O295" i="34"/>
  <c r="N295" i="34"/>
  <c r="M295" i="34"/>
  <c r="L295" i="34"/>
  <c r="K295" i="34"/>
  <c r="J295" i="34"/>
  <c r="I295" i="34"/>
  <c r="H295" i="34"/>
  <c r="G295" i="34"/>
  <c r="F295" i="34"/>
  <c r="E295" i="34"/>
  <c r="D295" i="34"/>
  <c r="C295" i="34"/>
  <c r="B295" i="34"/>
  <c r="O294" i="34"/>
  <c r="N294" i="34"/>
  <c r="M294" i="34"/>
  <c r="L294" i="34"/>
  <c r="K294" i="34"/>
  <c r="J294" i="34"/>
  <c r="I294" i="34"/>
  <c r="H294" i="34"/>
  <c r="G294" i="34"/>
  <c r="F294" i="34"/>
  <c r="E294" i="34"/>
  <c r="D294" i="34"/>
  <c r="C294" i="34"/>
  <c r="B294" i="34"/>
  <c r="O293" i="34"/>
  <c r="N293" i="34"/>
  <c r="M293" i="34"/>
  <c r="L293" i="34"/>
  <c r="K293" i="34"/>
  <c r="J293" i="34"/>
  <c r="I293" i="34"/>
  <c r="H293" i="34"/>
  <c r="G293" i="34"/>
  <c r="F293" i="34"/>
  <c r="E293" i="34"/>
  <c r="D293" i="34"/>
  <c r="C293" i="34"/>
  <c r="B293" i="34"/>
  <c r="O292" i="34"/>
  <c r="N292" i="34"/>
  <c r="M292" i="34"/>
  <c r="L292" i="34"/>
  <c r="K292" i="34"/>
  <c r="J292" i="34"/>
  <c r="I292" i="34"/>
  <c r="H292" i="34"/>
  <c r="G292" i="34"/>
  <c r="F292" i="34"/>
  <c r="E292" i="34"/>
  <c r="D292" i="34"/>
  <c r="C292" i="34"/>
  <c r="B292" i="34"/>
  <c r="O291" i="34"/>
  <c r="N291" i="34"/>
  <c r="M291" i="34"/>
  <c r="L291" i="34"/>
  <c r="K291" i="34"/>
  <c r="J291" i="34"/>
  <c r="I291" i="34"/>
  <c r="H291" i="34"/>
  <c r="G291" i="34"/>
  <c r="F291" i="34"/>
  <c r="E291" i="34"/>
  <c r="D291" i="34"/>
  <c r="C291" i="34"/>
  <c r="B291" i="34"/>
  <c r="O290" i="34"/>
  <c r="N290" i="34"/>
  <c r="M290" i="34"/>
  <c r="L290" i="34"/>
  <c r="K290" i="34"/>
  <c r="J290" i="34"/>
  <c r="I290" i="34"/>
  <c r="H290" i="34"/>
  <c r="G290" i="34"/>
  <c r="F290" i="34"/>
  <c r="E290" i="34"/>
  <c r="D290" i="34"/>
  <c r="C290" i="34"/>
  <c r="B290" i="34"/>
  <c r="O289" i="34"/>
  <c r="N289" i="34"/>
  <c r="M289" i="34"/>
  <c r="L289" i="34"/>
  <c r="K289" i="34"/>
  <c r="J289" i="34"/>
  <c r="I289" i="34"/>
  <c r="H289" i="34"/>
  <c r="G289" i="34"/>
  <c r="F289" i="34"/>
  <c r="E289" i="34"/>
  <c r="D289" i="34"/>
  <c r="C289" i="34"/>
  <c r="B289" i="34"/>
  <c r="O288" i="34"/>
  <c r="N288" i="34"/>
  <c r="M288" i="34"/>
  <c r="L288" i="34"/>
  <c r="K288" i="34"/>
  <c r="J288" i="34"/>
  <c r="I288" i="34"/>
  <c r="H288" i="34"/>
  <c r="G288" i="34"/>
  <c r="F288" i="34"/>
  <c r="E288" i="34"/>
  <c r="D288" i="34"/>
  <c r="C288" i="34"/>
  <c r="B288" i="34"/>
  <c r="O287" i="34"/>
  <c r="N287" i="34"/>
  <c r="M287" i="34"/>
  <c r="L287" i="34"/>
  <c r="K287" i="34"/>
  <c r="J287" i="34"/>
  <c r="I287" i="34"/>
  <c r="H287" i="34"/>
  <c r="G287" i="34"/>
  <c r="F287" i="34"/>
  <c r="E287" i="34"/>
  <c r="D287" i="34"/>
  <c r="C287" i="34"/>
  <c r="B287" i="34"/>
  <c r="O286" i="34"/>
  <c r="N286" i="34"/>
  <c r="M286" i="34"/>
  <c r="L286" i="34"/>
  <c r="K286" i="34"/>
  <c r="J286" i="34"/>
  <c r="I286" i="34"/>
  <c r="H286" i="34"/>
  <c r="G286" i="34"/>
  <c r="F286" i="34"/>
  <c r="E286" i="34"/>
  <c r="D286" i="34"/>
  <c r="C286" i="34"/>
  <c r="B286" i="34"/>
  <c r="O285" i="34"/>
  <c r="N285" i="34"/>
  <c r="M285" i="34"/>
  <c r="L285" i="34"/>
  <c r="K285" i="34"/>
  <c r="J285" i="34"/>
  <c r="I285" i="34"/>
  <c r="H285" i="34"/>
  <c r="G285" i="34"/>
  <c r="F285" i="34"/>
  <c r="E285" i="34"/>
  <c r="D285" i="34"/>
  <c r="C285" i="34"/>
  <c r="B285" i="34"/>
  <c r="O284" i="34"/>
  <c r="N284" i="34"/>
  <c r="M284" i="34"/>
  <c r="L284" i="34"/>
  <c r="K284" i="34"/>
  <c r="J284" i="34"/>
  <c r="I284" i="34"/>
  <c r="H284" i="34"/>
  <c r="G284" i="34"/>
  <c r="F284" i="34"/>
  <c r="E284" i="34"/>
  <c r="D284" i="34"/>
  <c r="C284" i="34"/>
  <c r="B284" i="34"/>
  <c r="O283" i="34"/>
  <c r="N283" i="34"/>
  <c r="M283" i="34"/>
  <c r="L283" i="34"/>
  <c r="K283" i="34"/>
  <c r="J283" i="34"/>
  <c r="I283" i="34"/>
  <c r="H283" i="34"/>
  <c r="G283" i="34"/>
  <c r="F283" i="34"/>
  <c r="E283" i="34"/>
  <c r="D283" i="34"/>
  <c r="C283" i="34"/>
  <c r="B283" i="34"/>
  <c r="O282" i="34"/>
  <c r="N282" i="34"/>
  <c r="M282" i="34"/>
  <c r="L282" i="34"/>
  <c r="K282" i="34"/>
  <c r="J282" i="34"/>
  <c r="I282" i="34"/>
  <c r="H282" i="34"/>
  <c r="G282" i="34"/>
  <c r="F282" i="34"/>
  <c r="E282" i="34"/>
  <c r="D282" i="34"/>
  <c r="C282" i="34"/>
  <c r="B282" i="34"/>
  <c r="O281" i="34"/>
  <c r="N281" i="34"/>
  <c r="M281" i="34"/>
  <c r="L281" i="34"/>
  <c r="K281" i="34"/>
  <c r="J281" i="34"/>
  <c r="I281" i="34"/>
  <c r="H281" i="34"/>
  <c r="G281" i="34"/>
  <c r="F281" i="34"/>
  <c r="E281" i="34"/>
  <c r="D281" i="34"/>
  <c r="C281" i="34"/>
  <c r="B281" i="34"/>
  <c r="O280" i="34"/>
  <c r="N280" i="34"/>
  <c r="M280" i="34"/>
  <c r="L280" i="34"/>
  <c r="K280" i="34"/>
  <c r="J280" i="34"/>
  <c r="I280" i="34"/>
  <c r="H280" i="34"/>
  <c r="G280" i="34"/>
  <c r="F280" i="34"/>
  <c r="E280" i="34"/>
  <c r="D280" i="34"/>
  <c r="C280" i="34"/>
  <c r="B280" i="34"/>
  <c r="O279" i="34"/>
  <c r="N279" i="34"/>
  <c r="M279" i="34"/>
  <c r="L279" i="34"/>
  <c r="K279" i="34"/>
  <c r="J279" i="34"/>
  <c r="I279" i="34"/>
  <c r="H279" i="34"/>
  <c r="G279" i="34"/>
  <c r="F279" i="34"/>
  <c r="E279" i="34"/>
  <c r="D279" i="34"/>
  <c r="C279" i="34"/>
  <c r="B279" i="34"/>
  <c r="O278" i="34"/>
  <c r="N278" i="34"/>
  <c r="M278" i="34"/>
  <c r="L278" i="34"/>
  <c r="K278" i="34"/>
  <c r="J278" i="34"/>
  <c r="I278" i="34"/>
  <c r="H278" i="34"/>
  <c r="G278" i="34"/>
  <c r="F278" i="34"/>
  <c r="E278" i="34"/>
  <c r="D278" i="34"/>
  <c r="C278" i="34"/>
  <c r="B278" i="34"/>
  <c r="O277" i="34"/>
  <c r="N277" i="34"/>
  <c r="M277" i="34"/>
  <c r="L277" i="34"/>
  <c r="K277" i="34"/>
  <c r="J277" i="34"/>
  <c r="I277" i="34"/>
  <c r="H277" i="34"/>
  <c r="G277" i="34"/>
  <c r="F277" i="34"/>
  <c r="E277" i="34"/>
  <c r="D277" i="34"/>
  <c r="C277" i="34"/>
  <c r="B277" i="34"/>
  <c r="O276" i="34"/>
  <c r="N276" i="34"/>
  <c r="M276" i="34"/>
  <c r="L276" i="34"/>
  <c r="K276" i="34"/>
  <c r="J276" i="34"/>
  <c r="I276" i="34"/>
  <c r="H276" i="34"/>
  <c r="G276" i="34"/>
  <c r="F276" i="34"/>
  <c r="E276" i="34"/>
  <c r="D276" i="34"/>
  <c r="C276" i="34"/>
  <c r="B276" i="34"/>
  <c r="O275" i="34"/>
  <c r="N275" i="34"/>
  <c r="M275" i="34"/>
  <c r="L275" i="34"/>
  <c r="K275" i="34"/>
  <c r="J275" i="34"/>
  <c r="I275" i="34"/>
  <c r="H275" i="34"/>
  <c r="G275" i="34"/>
  <c r="F275" i="34"/>
  <c r="E275" i="34"/>
  <c r="D275" i="34"/>
  <c r="C275" i="34"/>
  <c r="B275" i="34"/>
  <c r="O274" i="34"/>
  <c r="N274" i="34"/>
  <c r="M274" i="34"/>
  <c r="L274" i="34"/>
  <c r="K274" i="34"/>
  <c r="J274" i="34"/>
  <c r="I274" i="34"/>
  <c r="H274" i="34"/>
  <c r="G274" i="34"/>
  <c r="F274" i="34"/>
  <c r="E274" i="34"/>
  <c r="D274" i="34"/>
  <c r="C274" i="34"/>
  <c r="B274" i="34"/>
  <c r="O273" i="34"/>
  <c r="N273" i="34"/>
  <c r="M273" i="34"/>
  <c r="L273" i="34"/>
  <c r="K273" i="34"/>
  <c r="J273" i="34"/>
  <c r="I273" i="34"/>
  <c r="H273" i="34"/>
  <c r="G273" i="34"/>
  <c r="F273" i="34"/>
  <c r="E273" i="34"/>
  <c r="D273" i="34"/>
  <c r="C273" i="34"/>
  <c r="B273" i="34"/>
  <c r="O272" i="34"/>
  <c r="N272" i="34"/>
  <c r="M272" i="34"/>
  <c r="L272" i="34"/>
  <c r="K272" i="34"/>
  <c r="J272" i="34"/>
  <c r="I272" i="34"/>
  <c r="H272" i="34"/>
  <c r="G272" i="34"/>
  <c r="F272" i="34"/>
  <c r="E272" i="34"/>
  <c r="D272" i="34"/>
  <c r="C272" i="34"/>
  <c r="B272" i="34"/>
  <c r="O271" i="34"/>
  <c r="N271" i="34"/>
  <c r="M271" i="34"/>
  <c r="L271" i="34"/>
  <c r="K271" i="34"/>
  <c r="J271" i="34"/>
  <c r="I271" i="34"/>
  <c r="H271" i="34"/>
  <c r="G271" i="34"/>
  <c r="F271" i="34"/>
  <c r="E271" i="34"/>
  <c r="D271" i="34"/>
  <c r="C271" i="34"/>
  <c r="B271" i="34"/>
  <c r="O270" i="34"/>
  <c r="N270" i="34"/>
  <c r="M270" i="34"/>
  <c r="L270" i="34"/>
  <c r="K270" i="34"/>
  <c r="J270" i="34"/>
  <c r="I270" i="34"/>
  <c r="H270" i="34"/>
  <c r="G270" i="34"/>
  <c r="F270" i="34"/>
  <c r="E270" i="34"/>
  <c r="D270" i="34"/>
  <c r="C270" i="34"/>
  <c r="B270" i="34"/>
  <c r="O269" i="34"/>
  <c r="N269" i="34"/>
  <c r="M269" i="34"/>
  <c r="L269" i="34"/>
  <c r="K269" i="34"/>
  <c r="J269" i="34"/>
  <c r="I269" i="34"/>
  <c r="H269" i="34"/>
  <c r="G269" i="34"/>
  <c r="F269" i="34"/>
  <c r="E269" i="34"/>
  <c r="D269" i="34"/>
  <c r="C269" i="34"/>
  <c r="B269" i="34"/>
  <c r="O268" i="34"/>
  <c r="N268" i="34"/>
  <c r="M268" i="34"/>
  <c r="L268" i="34"/>
  <c r="K268" i="34"/>
  <c r="J268" i="34"/>
  <c r="I268" i="34"/>
  <c r="H268" i="34"/>
  <c r="G268" i="34"/>
  <c r="F268" i="34"/>
  <c r="E268" i="34"/>
  <c r="D268" i="34"/>
  <c r="C268" i="34"/>
  <c r="B268" i="34"/>
  <c r="O267" i="34"/>
  <c r="N267" i="34"/>
  <c r="M267" i="34"/>
  <c r="L267" i="34"/>
  <c r="K267" i="34"/>
  <c r="J267" i="34"/>
  <c r="I267" i="34"/>
  <c r="H267" i="34"/>
  <c r="G267" i="34"/>
  <c r="F267" i="34"/>
  <c r="E267" i="34"/>
  <c r="D267" i="34"/>
  <c r="C267" i="34"/>
  <c r="B267" i="34"/>
  <c r="O266" i="34"/>
  <c r="N266" i="34"/>
  <c r="M266" i="34"/>
  <c r="L266" i="34"/>
  <c r="K266" i="34"/>
  <c r="J266" i="34"/>
  <c r="I266" i="34"/>
  <c r="H266" i="34"/>
  <c r="G266" i="34"/>
  <c r="F266" i="34"/>
  <c r="E266" i="34"/>
  <c r="D266" i="34"/>
  <c r="C266" i="34"/>
  <c r="B266" i="34"/>
  <c r="O265" i="34"/>
  <c r="N265" i="34"/>
  <c r="M265" i="34"/>
  <c r="L265" i="34"/>
  <c r="K265" i="34"/>
  <c r="J265" i="34"/>
  <c r="I265" i="34"/>
  <c r="H265" i="34"/>
  <c r="G265" i="34"/>
  <c r="F265" i="34"/>
  <c r="E265" i="34"/>
  <c r="D265" i="34"/>
  <c r="C265" i="34"/>
  <c r="B265" i="34"/>
  <c r="O264" i="34"/>
  <c r="N264" i="34"/>
  <c r="M264" i="34"/>
  <c r="L264" i="34"/>
  <c r="K264" i="34"/>
  <c r="J264" i="34"/>
  <c r="I264" i="34"/>
  <c r="H264" i="34"/>
  <c r="G264" i="34"/>
  <c r="F264" i="34"/>
  <c r="E264" i="34"/>
  <c r="D264" i="34"/>
  <c r="C264" i="34"/>
  <c r="B264" i="34"/>
  <c r="O263" i="34"/>
  <c r="N263" i="34"/>
  <c r="M263" i="34"/>
  <c r="L263" i="34"/>
  <c r="K263" i="34"/>
  <c r="J263" i="34"/>
  <c r="I263" i="34"/>
  <c r="H263" i="34"/>
  <c r="G263" i="34"/>
  <c r="F263" i="34"/>
  <c r="E263" i="34"/>
  <c r="D263" i="34"/>
  <c r="C263" i="34"/>
  <c r="B263" i="34"/>
  <c r="O262" i="34"/>
  <c r="N262" i="34"/>
  <c r="M262" i="34"/>
  <c r="L262" i="34"/>
  <c r="K262" i="34"/>
  <c r="J262" i="34"/>
  <c r="I262" i="34"/>
  <c r="H262" i="34"/>
  <c r="G262" i="34"/>
  <c r="F262" i="34"/>
  <c r="E262" i="34"/>
  <c r="D262" i="34"/>
  <c r="C262" i="34"/>
  <c r="B262" i="34"/>
  <c r="O261" i="34"/>
  <c r="N261" i="34"/>
  <c r="M261" i="34"/>
  <c r="L261" i="34"/>
  <c r="K261" i="34"/>
  <c r="J261" i="34"/>
  <c r="I261" i="34"/>
  <c r="H261" i="34"/>
  <c r="G261" i="34"/>
  <c r="F261" i="34"/>
  <c r="E261" i="34"/>
  <c r="D261" i="34"/>
  <c r="C261" i="34"/>
  <c r="B261" i="34"/>
  <c r="O260" i="34"/>
  <c r="N260" i="34"/>
  <c r="M260" i="34"/>
  <c r="L260" i="34"/>
  <c r="K260" i="34"/>
  <c r="J260" i="34"/>
  <c r="I260" i="34"/>
  <c r="H260" i="34"/>
  <c r="G260" i="34"/>
  <c r="F260" i="34"/>
  <c r="E260" i="34"/>
  <c r="D260" i="34"/>
  <c r="C260" i="34"/>
  <c r="B260" i="34"/>
  <c r="O259" i="34"/>
  <c r="N259" i="34"/>
  <c r="M259" i="34"/>
  <c r="L259" i="34"/>
  <c r="K259" i="34"/>
  <c r="J259" i="34"/>
  <c r="I259" i="34"/>
  <c r="H259" i="34"/>
  <c r="G259" i="34"/>
  <c r="F259" i="34"/>
  <c r="E259" i="34"/>
  <c r="D259" i="34"/>
  <c r="C259" i="34"/>
  <c r="B259" i="34"/>
  <c r="O258" i="34"/>
  <c r="N258" i="34"/>
  <c r="M258" i="34"/>
  <c r="L258" i="34"/>
  <c r="K258" i="34"/>
  <c r="J258" i="34"/>
  <c r="I258" i="34"/>
  <c r="H258" i="34"/>
  <c r="G258" i="34"/>
  <c r="F258" i="34"/>
  <c r="E258" i="34"/>
  <c r="D258" i="34"/>
  <c r="C258" i="34"/>
  <c r="B258" i="34"/>
  <c r="O257" i="34"/>
  <c r="N257" i="34"/>
  <c r="M257" i="34"/>
  <c r="L257" i="34"/>
  <c r="K257" i="34"/>
  <c r="J257" i="34"/>
  <c r="I257" i="34"/>
  <c r="H257" i="34"/>
  <c r="G257" i="34"/>
  <c r="F257" i="34"/>
  <c r="E257" i="34"/>
  <c r="D257" i="34"/>
  <c r="C257" i="34"/>
  <c r="B257" i="34"/>
  <c r="O256" i="34"/>
  <c r="N256" i="34"/>
  <c r="M256" i="34"/>
  <c r="L256" i="34"/>
  <c r="K256" i="34"/>
  <c r="J256" i="34"/>
  <c r="I256" i="34"/>
  <c r="H256" i="34"/>
  <c r="G256" i="34"/>
  <c r="F256" i="34"/>
  <c r="E256" i="34"/>
  <c r="D256" i="34"/>
  <c r="C256" i="34"/>
  <c r="B256" i="34"/>
  <c r="O255" i="34"/>
  <c r="N255" i="34"/>
  <c r="M255" i="34"/>
  <c r="L255" i="34"/>
  <c r="K255" i="34"/>
  <c r="J255" i="34"/>
  <c r="I255" i="34"/>
  <c r="H255" i="34"/>
  <c r="G255" i="34"/>
  <c r="F255" i="34"/>
  <c r="E255" i="34"/>
  <c r="D255" i="34"/>
  <c r="C255" i="34"/>
  <c r="B255" i="34"/>
  <c r="O254" i="34"/>
  <c r="N254" i="34"/>
  <c r="M254" i="34"/>
  <c r="L254" i="34"/>
  <c r="K254" i="34"/>
  <c r="J254" i="34"/>
  <c r="I254" i="34"/>
  <c r="H254" i="34"/>
  <c r="G254" i="34"/>
  <c r="F254" i="34"/>
  <c r="E254" i="34"/>
  <c r="D254" i="34"/>
  <c r="C254" i="34"/>
  <c r="B254" i="34"/>
  <c r="O253" i="34"/>
  <c r="N253" i="34"/>
  <c r="M253" i="34"/>
  <c r="L253" i="34"/>
  <c r="K253" i="34"/>
  <c r="J253" i="34"/>
  <c r="I253" i="34"/>
  <c r="H253" i="34"/>
  <c r="G253" i="34"/>
  <c r="F253" i="34"/>
  <c r="E253" i="34"/>
  <c r="D253" i="34"/>
  <c r="C253" i="34"/>
  <c r="B253" i="34"/>
  <c r="O252" i="34"/>
  <c r="N252" i="34"/>
  <c r="M252" i="34"/>
  <c r="L252" i="34"/>
  <c r="K252" i="34"/>
  <c r="J252" i="34"/>
  <c r="I252" i="34"/>
  <c r="H252" i="34"/>
  <c r="G252" i="34"/>
  <c r="F252" i="34"/>
  <c r="E252" i="34"/>
  <c r="D252" i="34"/>
  <c r="C252" i="34"/>
  <c r="B252" i="34"/>
  <c r="O251" i="34"/>
  <c r="N251" i="34"/>
  <c r="M251" i="34"/>
  <c r="L251" i="34"/>
  <c r="K251" i="34"/>
  <c r="J251" i="34"/>
  <c r="I251" i="34"/>
  <c r="H251" i="34"/>
  <c r="G251" i="34"/>
  <c r="F251" i="34"/>
  <c r="E251" i="34"/>
  <c r="D251" i="34"/>
  <c r="C251" i="34"/>
  <c r="B251" i="34"/>
  <c r="O250" i="34"/>
  <c r="N250" i="34"/>
  <c r="M250" i="34"/>
  <c r="L250" i="34"/>
  <c r="K250" i="34"/>
  <c r="J250" i="34"/>
  <c r="I250" i="34"/>
  <c r="H250" i="34"/>
  <c r="G250" i="34"/>
  <c r="F250" i="34"/>
  <c r="E250" i="34"/>
  <c r="D250" i="34"/>
  <c r="C250" i="34"/>
  <c r="B250" i="34"/>
  <c r="O249" i="34"/>
  <c r="N249" i="34"/>
  <c r="M249" i="34"/>
  <c r="L249" i="34"/>
  <c r="K249" i="34"/>
  <c r="J249" i="34"/>
  <c r="I249" i="34"/>
  <c r="H249" i="34"/>
  <c r="G249" i="34"/>
  <c r="F249" i="34"/>
  <c r="E249" i="34"/>
  <c r="D249" i="34"/>
  <c r="C249" i="34"/>
  <c r="B249" i="34"/>
  <c r="O248" i="34"/>
  <c r="N248" i="34"/>
  <c r="M248" i="34"/>
  <c r="L248" i="34"/>
  <c r="K248" i="34"/>
  <c r="J248" i="34"/>
  <c r="I248" i="34"/>
  <c r="H248" i="34"/>
  <c r="G248" i="34"/>
  <c r="F248" i="34"/>
  <c r="E248" i="34"/>
  <c r="D248" i="34"/>
  <c r="C248" i="34"/>
  <c r="B248" i="34"/>
  <c r="O247" i="34"/>
  <c r="N247" i="34"/>
  <c r="M247" i="34"/>
  <c r="L247" i="34"/>
  <c r="K247" i="34"/>
  <c r="J247" i="34"/>
  <c r="I247" i="34"/>
  <c r="H247" i="34"/>
  <c r="G247" i="34"/>
  <c r="F247" i="34"/>
  <c r="E247" i="34"/>
  <c r="D247" i="34"/>
  <c r="C247" i="34"/>
  <c r="B247" i="34"/>
  <c r="O246" i="34"/>
  <c r="N246" i="34"/>
  <c r="M246" i="34"/>
  <c r="L246" i="34"/>
  <c r="K246" i="34"/>
  <c r="J246" i="34"/>
  <c r="I246" i="34"/>
  <c r="H246" i="34"/>
  <c r="G246" i="34"/>
  <c r="F246" i="34"/>
  <c r="E246" i="34"/>
  <c r="D246" i="34"/>
  <c r="C246" i="34"/>
  <c r="B246" i="34"/>
  <c r="O245" i="34"/>
  <c r="N245" i="34"/>
  <c r="M245" i="34"/>
  <c r="L245" i="34"/>
  <c r="K245" i="34"/>
  <c r="J245" i="34"/>
  <c r="I245" i="34"/>
  <c r="H245" i="34"/>
  <c r="G245" i="34"/>
  <c r="F245" i="34"/>
  <c r="E245" i="34"/>
  <c r="D245" i="34"/>
  <c r="C245" i="34"/>
  <c r="B245" i="34"/>
  <c r="O244" i="34"/>
  <c r="N244" i="34"/>
  <c r="M244" i="34"/>
  <c r="L244" i="34"/>
  <c r="K244" i="34"/>
  <c r="J244" i="34"/>
  <c r="I244" i="34"/>
  <c r="H244" i="34"/>
  <c r="G244" i="34"/>
  <c r="F244" i="34"/>
  <c r="E244" i="34"/>
  <c r="D244" i="34"/>
  <c r="C244" i="34"/>
  <c r="B244" i="34"/>
  <c r="C243" i="34"/>
  <c r="B243" i="34"/>
  <c r="C242" i="34"/>
  <c r="B242" i="34"/>
  <c r="C241" i="34"/>
  <c r="B241" i="34"/>
  <c r="C240" i="34"/>
  <c r="B240" i="34"/>
  <c r="C239" i="34"/>
  <c r="B239" i="34"/>
  <c r="C238" i="34"/>
  <c r="B238" i="34"/>
  <c r="C237" i="34"/>
  <c r="B237" i="34"/>
  <c r="C236" i="34"/>
  <c r="B236" i="34"/>
  <c r="C235" i="34"/>
  <c r="B235" i="34"/>
  <c r="C234" i="34"/>
  <c r="B234" i="34"/>
  <c r="C233" i="34"/>
  <c r="B233" i="34"/>
  <c r="C232" i="34"/>
  <c r="B232" i="34"/>
  <c r="C231" i="34"/>
  <c r="B231" i="34"/>
  <c r="C230" i="34"/>
  <c r="B230" i="34"/>
  <c r="C229" i="34"/>
  <c r="B229" i="34"/>
  <c r="C228" i="34"/>
  <c r="B228" i="34"/>
  <c r="C227" i="34"/>
  <c r="B227" i="34"/>
  <c r="C226" i="34"/>
  <c r="B226" i="34"/>
  <c r="C225" i="34"/>
  <c r="B225" i="34"/>
  <c r="C224" i="34"/>
  <c r="B224" i="34"/>
  <c r="C223" i="34"/>
  <c r="B223" i="34"/>
  <c r="C222" i="34"/>
  <c r="B222" i="34"/>
  <c r="C221" i="34"/>
  <c r="B221" i="34"/>
  <c r="C220" i="34"/>
  <c r="B220" i="34"/>
  <c r="C219" i="34"/>
  <c r="B219" i="34"/>
  <c r="C218" i="34"/>
  <c r="B218" i="34"/>
  <c r="C217" i="34"/>
  <c r="B217" i="34"/>
  <c r="C216" i="34"/>
  <c r="B216" i="34"/>
  <c r="C215" i="34"/>
  <c r="B215" i="34"/>
  <c r="C214" i="34"/>
  <c r="B214" i="34"/>
  <c r="C213" i="34"/>
  <c r="B213" i="34"/>
  <c r="C212" i="34"/>
  <c r="B212" i="34"/>
  <c r="C211" i="34"/>
  <c r="B211" i="34"/>
  <c r="C210" i="34"/>
  <c r="B210" i="34"/>
  <c r="C209" i="34"/>
  <c r="B209" i="34"/>
  <c r="C208" i="34"/>
  <c r="B208" i="34"/>
  <c r="C207" i="34"/>
  <c r="B207" i="34"/>
  <c r="C206" i="34"/>
  <c r="B206" i="34"/>
  <c r="C205" i="34"/>
  <c r="B205" i="34"/>
  <c r="C204" i="34"/>
  <c r="B204" i="34"/>
  <c r="C203" i="34"/>
  <c r="B203" i="34"/>
  <c r="C202" i="34"/>
  <c r="B202" i="34"/>
  <c r="C201" i="34"/>
  <c r="B201" i="34"/>
  <c r="C200" i="34"/>
  <c r="B200" i="34"/>
  <c r="C199" i="34"/>
  <c r="B199" i="34"/>
  <c r="C198" i="34"/>
  <c r="B198" i="34"/>
  <c r="C197" i="34"/>
  <c r="B197" i="34"/>
  <c r="C196" i="34"/>
  <c r="B196" i="34"/>
  <c r="C195" i="34"/>
  <c r="B195" i="34"/>
  <c r="C194" i="34"/>
  <c r="B194" i="34"/>
  <c r="C193" i="34"/>
  <c r="B193" i="34"/>
  <c r="C192" i="34"/>
  <c r="B192" i="34"/>
  <c r="C191" i="34"/>
  <c r="B191" i="34"/>
  <c r="C190" i="34"/>
  <c r="B190" i="34"/>
  <c r="C189" i="34"/>
  <c r="B189" i="34"/>
  <c r="C188" i="34"/>
  <c r="B188" i="34"/>
  <c r="C187" i="34"/>
  <c r="B187" i="34"/>
  <c r="C186" i="34"/>
  <c r="B186" i="34"/>
  <c r="C185" i="34"/>
  <c r="B185" i="34"/>
  <c r="C184" i="34"/>
  <c r="B184" i="34"/>
  <c r="C183" i="34"/>
  <c r="B183" i="34"/>
  <c r="C182" i="34"/>
  <c r="B182" i="34"/>
  <c r="C181" i="34"/>
  <c r="B181" i="34"/>
  <c r="C180" i="34"/>
  <c r="B180" i="34"/>
  <c r="C179" i="34"/>
  <c r="B179" i="34"/>
  <c r="C178" i="34"/>
  <c r="B178" i="34"/>
  <c r="C177" i="34"/>
  <c r="B177" i="34"/>
  <c r="C176" i="34"/>
  <c r="B176" i="34"/>
  <c r="C175" i="34"/>
  <c r="B175" i="34"/>
  <c r="C174" i="34"/>
  <c r="B174" i="34"/>
  <c r="C173" i="34"/>
  <c r="B173" i="34"/>
  <c r="C172" i="34"/>
  <c r="B172" i="34"/>
  <c r="C171" i="34"/>
  <c r="B171" i="34"/>
  <c r="C170" i="34"/>
  <c r="B170" i="34"/>
  <c r="C169" i="34"/>
  <c r="B169" i="34"/>
  <c r="C168" i="34"/>
  <c r="B168" i="34"/>
  <c r="C167" i="34"/>
  <c r="B167" i="34"/>
  <c r="C166" i="34"/>
  <c r="B166" i="34"/>
  <c r="C165" i="34"/>
  <c r="B165" i="34"/>
  <c r="C164" i="34"/>
  <c r="B164" i="34"/>
  <c r="C163" i="34"/>
  <c r="B163" i="34"/>
  <c r="C162" i="34"/>
  <c r="B162" i="34"/>
  <c r="C161" i="34"/>
  <c r="B161" i="34"/>
  <c r="C160" i="34"/>
  <c r="B160" i="34"/>
  <c r="C159" i="34"/>
  <c r="B159" i="34"/>
  <c r="C158" i="34"/>
  <c r="B158" i="34"/>
  <c r="C157" i="34"/>
  <c r="B157" i="34"/>
  <c r="C156" i="34"/>
  <c r="B156" i="34"/>
  <c r="C155" i="34"/>
  <c r="B155" i="34"/>
  <c r="C154" i="34"/>
  <c r="B154" i="34"/>
  <c r="C153" i="34"/>
  <c r="B153" i="34"/>
  <c r="C152" i="34"/>
  <c r="B152" i="34"/>
  <c r="C151" i="34"/>
  <c r="B151" i="34"/>
  <c r="C150" i="34"/>
  <c r="B150" i="34"/>
  <c r="C149" i="34"/>
  <c r="B149" i="34"/>
  <c r="C148" i="34"/>
  <c r="B148" i="34"/>
  <c r="C147" i="34"/>
  <c r="B147" i="34"/>
  <c r="C146" i="34"/>
  <c r="B146" i="34"/>
  <c r="C145" i="34"/>
  <c r="B145" i="34"/>
  <c r="C144" i="34"/>
  <c r="B144" i="34"/>
  <c r="C143" i="34"/>
  <c r="B143" i="34"/>
  <c r="C142" i="34"/>
  <c r="B142" i="34"/>
  <c r="C141" i="34"/>
  <c r="B141" i="34"/>
  <c r="C140" i="34"/>
  <c r="B140" i="34"/>
  <c r="C139" i="34"/>
  <c r="B139" i="34"/>
  <c r="C138" i="34"/>
  <c r="B138" i="34"/>
  <c r="C137" i="34"/>
  <c r="B137" i="34"/>
  <c r="C136" i="34"/>
  <c r="B136" i="34"/>
  <c r="C135" i="34"/>
  <c r="B135" i="34"/>
  <c r="C134" i="34"/>
  <c r="B134" i="34"/>
  <c r="C133" i="34"/>
  <c r="B133" i="34"/>
  <c r="C132" i="34"/>
  <c r="B132" i="34"/>
  <c r="C131" i="34"/>
  <c r="B131" i="34"/>
  <c r="C130" i="34"/>
  <c r="B130" i="34"/>
  <c r="C129" i="34"/>
  <c r="B129" i="34"/>
  <c r="C128" i="34"/>
  <c r="B128" i="34"/>
  <c r="C127" i="34"/>
  <c r="B127" i="34"/>
  <c r="C126" i="34"/>
  <c r="B126" i="34"/>
  <c r="C125" i="34"/>
  <c r="B125" i="34"/>
  <c r="C124" i="34"/>
  <c r="B124" i="34"/>
  <c r="C123" i="34"/>
  <c r="B123" i="34"/>
  <c r="C122" i="34"/>
  <c r="B122" i="34"/>
  <c r="C121" i="34"/>
  <c r="B121" i="34"/>
  <c r="C120" i="34"/>
  <c r="B120" i="34"/>
  <c r="C119" i="34"/>
  <c r="B119" i="34"/>
  <c r="C118" i="34"/>
  <c r="B118" i="34"/>
  <c r="C117" i="34"/>
  <c r="B117" i="34"/>
  <c r="C116" i="34"/>
  <c r="B116" i="34"/>
  <c r="C115" i="34"/>
  <c r="B115" i="34"/>
  <c r="C114" i="34"/>
  <c r="B114" i="34"/>
  <c r="C113" i="34"/>
  <c r="B113" i="34"/>
  <c r="C112" i="34"/>
  <c r="B112" i="34"/>
  <c r="C111" i="34"/>
  <c r="B111" i="34"/>
  <c r="C110" i="34"/>
  <c r="B110" i="34"/>
  <c r="C109" i="34"/>
  <c r="B109" i="34"/>
  <c r="C108" i="34"/>
  <c r="B108" i="34"/>
  <c r="C107" i="34"/>
  <c r="B107" i="34"/>
  <c r="C106" i="34"/>
  <c r="B106" i="34"/>
  <c r="C105" i="34"/>
  <c r="B105" i="34"/>
  <c r="C104" i="34"/>
  <c r="B104" i="34"/>
  <c r="C103" i="34"/>
  <c r="B103" i="34"/>
  <c r="C102" i="34"/>
  <c r="B102" i="34"/>
  <c r="C101" i="34"/>
  <c r="B101" i="34"/>
  <c r="C100" i="34"/>
  <c r="B100" i="34"/>
  <c r="C99" i="34"/>
  <c r="B99" i="34"/>
  <c r="C98" i="34"/>
  <c r="B98" i="34"/>
  <c r="C97" i="34"/>
  <c r="B97" i="34"/>
  <c r="C96" i="34"/>
  <c r="B96" i="34"/>
  <c r="C95" i="34"/>
  <c r="B95" i="34"/>
  <c r="C94" i="34"/>
  <c r="B94" i="34"/>
  <c r="C93" i="34"/>
  <c r="B93" i="34"/>
  <c r="C92" i="34"/>
  <c r="B92" i="34"/>
  <c r="C91" i="34"/>
  <c r="B91" i="34"/>
  <c r="C90" i="34"/>
  <c r="B90" i="34"/>
  <c r="C89" i="34"/>
  <c r="B89" i="34"/>
  <c r="C88" i="34"/>
  <c r="B88" i="34"/>
  <c r="C87" i="34"/>
  <c r="B87" i="34"/>
  <c r="C86" i="34"/>
  <c r="B86" i="34"/>
  <c r="C85" i="34"/>
  <c r="B85" i="34"/>
  <c r="C84" i="34"/>
  <c r="B84" i="34"/>
  <c r="C83" i="34"/>
  <c r="B83" i="34"/>
  <c r="C82" i="34"/>
  <c r="B82" i="34"/>
  <c r="C81" i="34"/>
  <c r="B81" i="34"/>
  <c r="C80" i="34"/>
  <c r="B80" i="34"/>
  <c r="C79" i="34"/>
  <c r="B79" i="34"/>
  <c r="C78" i="34"/>
  <c r="B78" i="34"/>
  <c r="C77" i="34"/>
  <c r="B77" i="34"/>
  <c r="C76" i="34"/>
  <c r="B76" i="34"/>
  <c r="C75" i="34"/>
  <c r="B75" i="34"/>
  <c r="C74" i="34"/>
  <c r="B74" i="34"/>
  <c r="C73" i="34"/>
  <c r="B73" i="34"/>
  <c r="C72" i="34"/>
  <c r="B72" i="34"/>
  <c r="C71" i="34"/>
  <c r="B71" i="34"/>
  <c r="C70" i="34"/>
  <c r="B70" i="34"/>
  <c r="C69" i="34"/>
  <c r="B69" i="34"/>
  <c r="C68" i="34"/>
  <c r="B68" i="34"/>
  <c r="C67" i="34"/>
  <c r="B67" i="34"/>
  <c r="C66" i="34"/>
  <c r="B66" i="34"/>
  <c r="C65" i="34"/>
  <c r="B65" i="34"/>
  <c r="C64" i="34"/>
  <c r="B64" i="34"/>
  <c r="C63" i="34"/>
  <c r="B63" i="34"/>
  <c r="C62" i="34"/>
  <c r="B62" i="34"/>
  <c r="C61" i="34"/>
  <c r="B61" i="34"/>
  <c r="C60" i="34"/>
  <c r="B60" i="34"/>
  <c r="C59" i="34"/>
  <c r="B59" i="34"/>
  <c r="C58" i="34"/>
  <c r="B58" i="34"/>
  <c r="C57" i="34"/>
  <c r="B57" i="34"/>
  <c r="C56" i="34"/>
  <c r="B56" i="34"/>
  <c r="C55" i="34"/>
  <c r="B55" i="34"/>
  <c r="C54" i="34"/>
  <c r="B54" i="34"/>
  <c r="C53" i="34"/>
  <c r="B53" i="34"/>
  <c r="C52" i="34"/>
  <c r="B52" i="34"/>
  <c r="C51" i="34"/>
  <c r="B51" i="34"/>
  <c r="C50" i="34"/>
  <c r="B50" i="34"/>
  <c r="C49" i="34"/>
  <c r="B49" i="34"/>
  <c r="C48" i="34"/>
  <c r="B48" i="34"/>
  <c r="C47" i="34"/>
  <c r="B47" i="34"/>
  <c r="C46" i="34"/>
  <c r="B46" i="34"/>
  <c r="C45" i="34"/>
  <c r="B45" i="34"/>
  <c r="C44" i="34"/>
  <c r="B44" i="34"/>
  <c r="C43" i="34"/>
  <c r="B43" i="34"/>
  <c r="C42" i="34"/>
  <c r="B42" i="34"/>
  <c r="C41" i="34"/>
  <c r="B41" i="34"/>
  <c r="C40" i="34"/>
  <c r="B40" i="34"/>
  <c r="C39" i="34"/>
  <c r="B39" i="34"/>
  <c r="C38" i="34"/>
  <c r="B38" i="34"/>
  <c r="C37" i="34"/>
  <c r="B37" i="34"/>
  <c r="C36" i="34"/>
  <c r="B36" i="34"/>
  <c r="C35" i="34"/>
  <c r="B35" i="34"/>
  <c r="C34" i="34"/>
  <c r="B34" i="34"/>
  <c r="C33" i="34"/>
  <c r="B33" i="34"/>
  <c r="C32" i="34"/>
  <c r="B32" i="34"/>
  <c r="C31" i="34"/>
  <c r="B31" i="34"/>
  <c r="C30" i="34"/>
  <c r="B30" i="34"/>
  <c r="C29" i="34"/>
  <c r="B29" i="34"/>
  <c r="C28" i="34"/>
  <c r="B28" i="34"/>
  <c r="C27" i="34"/>
  <c r="B27" i="34"/>
  <c r="C26" i="34"/>
  <c r="B26" i="34"/>
  <c r="C25" i="34"/>
  <c r="B25" i="34"/>
  <c r="C24" i="34"/>
  <c r="B24" i="34"/>
  <c r="C23" i="34"/>
  <c r="B23" i="34"/>
  <c r="C22" i="34"/>
  <c r="B22" i="34"/>
  <c r="C21" i="34"/>
  <c r="B21" i="34"/>
  <c r="C20" i="34"/>
  <c r="B20" i="34"/>
  <c r="C19" i="34"/>
  <c r="B19" i="34"/>
  <c r="C18" i="34"/>
  <c r="B18" i="34"/>
  <c r="C17" i="34"/>
  <c r="B17" i="34"/>
  <c r="C16" i="34"/>
  <c r="B16" i="34"/>
  <c r="C15" i="34"/>
  <c r="B15" i="34"/>
  <c r="C14" i="34"/>
  <c r="B14" i="34"/>
  <c r="C13" i="34"/>
  <c r="B13" i="34"/>
  <c r="C12" i="34"/>
  <c r="B12" i="34"/>
  <c r="C11" i="34"/>
  <c r="B11" i="34"/>
  <c r="C10" i="34"/>
  <c r="B10" i="34"/>
  <c r="C9" i="34"/>
  <c r="B9" i="34"/>
  <c r="C8" i="34"/>
  <c r="B8" i="34"/>
  <c r="C7" i="34"/>
  <c r="B7" i="34"/>
  <c r="C6" i="34"/>
  <c r="B6" i="34"/>
  <c r="C5" i="34"/>
  <c r="B5" i="34"/>
  <c r="C4" i="34"/>
  <c r="B4" i="34"/>
  <c r="C3" i="34"/>
  <c r="AE417" i="34"/>
  <c r="AE416" i="34"/>
  <c r="AE415" i="34"/>
  <c r="AE414" i="34"/>
  <c r="AE413" i="34"/>
  <c r="AE412" i="34"/>
  <c r="AE411" i="34"/>
  <c r="AE410" i="34"/>
  <c r="AE409" i="34"/>
  <c r="AE408" i="34"/>
  <c r="AE407" i="34"/>
  <c r="AE406" i="34"/>
  <c r="P309" i="34"/>
  <c r="P276" i="34"/>
  <c r="H3" i="24"/>
  <c r="M4" i="34" s="1"/>
  <c r="H4" i="24"/>
  <c r="O5" i="34" s="1"/>
  <c r="H5" i="24"/>
  <c r="M6" i="34" s="1"/>
  <c r="H6" i="24"/>
  <c r="O7" i="34" s="1"/>
  <c r="H7" i="24"/>
  <c r="M8" i="34" s="1"/>
  <c r="H8" i="24"/>
  <c r="O9" i="34" s="1"/>
  <c r="H9" i="24"/>
  <c r="M10" i="34" s="1"/>
  <c r="H10" i="24"/>
  <c r="O11" i="34" s="1"/>
  <c r="H11" i="24"/>
  <c r="M12" i="34" s="1"/>
  <c r="H12" i="24"/>
  <c r="O13" i="34" s="1"/>
  <c r="H13" i="24"/>
  <c r="M14" i="34" s="1"/>
  <c r="H14" i="24"/>
  <c r="O15" i="34" s="1"/>
  <c r="H15" i="24"/>
  <c r="M16" i="34" s="1"/>
  <c r="H16" i="24"/>
  <c r="O17" i="34" s="1"/>
  <c r="H17" i="24"/>
  <c r="M18" i="34" s="1"/>
  <c r="H18" i="24"/>
  <c r="O19" i="34" s="1"/>
  <c r="H19" i="24"/>
  <c r="M20" i="34" s="1"/>
  <c r="H20" i="24"/>
  <c r="M21" i="34" s="1"/>
  <c r="H21" i="24"/>
  <c r="M22" i="34" s="1"/>
  <c r="H22" i="24"/>
  <c r="O23" i="34" s="1"/>
  <c r="H23" i="24"/>
  <c r="M24" i="34" s="1"/>
  <c r="H24" i="24"/>
  <c r="O25" i="34" s="1"/>
  <c r="H25" i="24"/>
  <c r="M26" i="34" s="1"/>
  <c r="H26" i="24"/>
  <c r="O27" i="34" s="1"/>
  <c r="H27" i="24"/>
  <c r="M28" i="34" s="1"/>
  <c r="H28" i="24"/>
  <c r="O29" i="34" s="1"/>
  <c r="H29" i="24"/>
  <c r="M30" i="34" s="1"/>
  <c r="H30" i="24"/>
  <c r="O31" i="34" s="1"/>
  <c r="H31" i="24"/>
  <c r="M32" i="34" s="1"/>
  <c r="H32" i="24"/>
  <c r="O33" i="34" s="1"/>
  <c r="H33" i="24"/>
  <c r="M34" i="34" s="1"/>
  <c r="H34" i="24"/>
  <c r="O35" i="34" s="1"/>
  <c r="H35" i="24"/>
  <c r="M36" i="34" s="1"/>
  <c r="H36" i="24"/>
  <c r="O37" i="34" s="1"/>
  <c r="H37" i="24"/>
  <c r="M38" i="34" s="1"/>
  <c r="H38" i="24"/>
  <c r="O39" i="34" s="1"/>
  <c r="H39" i="24"/>
  <c r="M40" i="34" s="1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" i="24"/>
  <c r="BZ19" i="21" l="1"/>
  <c r="CH19" i="21"/>
  <c r="BT19" i="21"/>
  <c r="AQ31" i="21"/>
  <c r="K82" i="46"/>
  <c r="L82" i="46" s="1"/>
  <c r="AU31" i="21"/>
  <c r="K84" i="46"/>
  <c r="L84" i="46" s="1"/>
  <c r="AY31" i="21"/>
  <c r="CA31" i="21" s="1"/>
  <c r="K86" i="46"/>
  <c r="L86" i="46" s="1"/>
  <c r="BC31" i="21"/>
  <c r="K88" i="46"/>
  <c r="L88" i="46" s="1"/>
  <c r="BG31" i="21"/>
  <c r="K90" i="46"/>
  <c r="L90" i="46" s="1"/>
  <c r="BK31" i="21"/>
  <c r="K92" i="46"/>
  <c r="L92" i="46" s="1"/>
  <c r="BR25" i="21"/>
  <c r="Q4" i="46"/>
  <c r="R4" i="46" s="1"/>
  <c r="BV25" i="21"/>
  <c r="Q6" i="46"/>
  <c r="R6" i="46" s="1"/>
  <c r="BZ25" i="21"/>
  <c r="Q8" i="46"/>
  <c r="R8" i="46" s="1"/>
  <c r="CD25" i="21"/>
  <c r="Q10" i="46"/>
  <c r="R10" i="46" s="1"/>
  <c r="CH25" i="21"/>
  <c r="Q12" i="46"/>
  <c r="R12" i="46" s="1"/>
  <c r="CL25" i="21"/>
  <c r="Q14" i="46"/>
  <c r="R14" i="46" s="1"/>
  <c r="BR26" i="21"/>
  <c r="Q17" i="46"/>
  <c r="R17" i="46" s="1"/>
  <c r="BV26" i="21"/>
  <c r="Q19" i="46"/>
  <c r="R19" i="46" s="1"/>
  <c r="BZ26" i="21"/>
  <c r="Q21" i="46"/>
  <c r="R21" i="46" s="1"/>
  <c r="CD26" i="21"/>
  <c r="Q23" i="46"/>
  <c r="R23" i="46" s="1"/>
  <c r="CH26" i="21"/>
  <c r="Q25" i="46"/>
  <c r="R25" i="46" s="1"/>
  <c r="CL26" i="21"/>
  <c r="Q27" i="46"/>
  <c r="R27" i="46" s="1"/>
  <c r="BR27" i="21"/>
  <c r="Q30" i="46"/>
  <c r="R30" i="46" s="1"/>
  <c r="BV27" i="21"/>
  <c r="Q32" i="46"/>
  <c r="R32" i="46" s="1"/>
  <c r="BZ27" i="21"/>
  <c r="Q34" i="46"/>
  <c r="R34" i="46" s="1"/>
  <c r="CD27" i="21"/>
  <c r="Q36" i="46"/>
  <c r="R36" i="46" s="1"/>
  <c r="CH27" i="21"/>
  <c r="Q38" i="46"/>
  <c r="R38" i="46" s="1"/>
  <c r="CL27" i="21"/>
  <c r="Q40" i="46"/>
  <c r="R40" i="46" s="1"/>
  <c r="BR28" i="21"/>
  <c r="CP28" i="21" s="1"/>
  <c r="Q43" i="46"/>
  <c r="R43" i="46" s="1"/>
  <c r="BV28" i="21"/>
  <c r="Q45" i="46"/>
  <c r="R45" i="46" s="1"/>
  <c r="BZ28" i="21"/>
  <c r="Q47" i="46"/>
  <c r="R47" i="46" s="1"/>
  <c r="CD28" i="21"/>
  <c r="Q49" i="46"/>
  <c r="R49" i="46" s="1"/>
  <c r="CH28" i="21"/>
  <c r="Q51" i="46"/>
  <c r="R51" i="46" s="1"/>
  <c r="CL28" i="21"/>
  <c r="Q53" i="46"/>
  <c r="R53" i="46" s="1"/>
  <c r="BR29" i="21"/>
  <c r="Q56" i="46"/>
  <c r="R56" i="46" s="1"/>
  <c r="BV29" i="21"/>
  <c r="Q58" i="46"/>
  <c r="R58" i="46" s="1"/>
  <c r="BZ29" i="21"/>
  <c r="Q60" i="46"/>
  <c r="R60" i="46" s="1"/>
  <c r="CD29" i="21"/>
  <c r="Q62" i="46"/>
  <c r="R62" i="46" s="1"/>
  <c r="CH29" i="21"/>
  <c r="Q64" i="46"/>
  <c r="R64" i="46" s="1"/>
  <c r="CL29" i="21"/>
  <c r="Q66" i="46"/>
  <c r="R66" i="46" s="1"/>
  <c r="BR30" i="21"/>
  <c r="Q69" i="46"/>
  <c r="R69" i="46" s="1"/>
  <c r="BV30" i="21"/>
  <c r="Q71" i="46"/>
  <c r="R71" i="46" s="1"/>
  <c r="BZ30" i="21"/>
  <c r="Q73" i="46"/>
  <c r="R73" i="46" s="1"/>
  <c r="CD30" i="21"/>
  <c r="Q75" i="46"/>
  <c r="R75" i="46" s="1"/>
  <c r="CH30" i="21"/>
  <c r="Q77" i="46"/>
  <c r="R77" i="46" s="1"/>
  <c r="CL30" i="21"/>
  <c r="Q79" i="46"/>
  <c r="R79" i="46" s="1"/>
  <c r="BR31" i="21"/>
  <c r="Q82" i="46"/>
  <c r="R82" i="46" s="1"/>
  <c r="BV31" i="21"/>
  <c r="Q84" i="46"/>
  <c r="R84" i="46" s="1"/>
  <c r="BZ31" i="21"/>
  <c r="Q86" i="46"/>
  <c r="R86" i="46" s="1"/>
  <c r="CD31" i="21"/>
  <c r="Q88" i="46"/>
  <c r="R88" i="46" s="1"/>
  <c r="CH31" i="21"/>
  <c r="Q90" i="46"/>
  <c r="R90" i="46" s="1"/>
  <c r="CL31" i="21"/>
  <c r="Q92" i="46"/>
  <c r="R92" i="46" s="1"/>
  <c r="BR32" i="21"/>
  <c r="Q95" i="46"/>
  <c r="R95" i="46" s="1"/>
  <c r="BV32" i="21"/>
  <c r="Q97" i="46"/>
  <c r="R97" i="46" s="1"/>
  <c r="BZ32" i="21"/>
  <c r="Q99" i="46"/>
  <c r="R99" i="46" s="1"/>
  <c r="CD32" i="21"/>
  <c r="Q101" i="46"/>
  <c r="R101" i="46" s="1"/>
  <c r="CH32" i="21"/>
  <c r="Q103" i="46"/>
  <c r="R103" i="46" s="1"/>
  <c r="CL32" i="21"/>
  <c r="Q105" i="46"/>
  <c r="R105" i="46" s="1"/>
  <c r="BR33" i="21"/>
  <c r="Q108" i="46"/>
  <c r="R108" i="46" s="1"/>
  <c r="BV33" i="21"/>
  <c r="Q110" i="46"/>
  <c r="R110" i="46" s="1"/>
  <c r="BZ33" i="21"/>
  <c r="Q112" i="46"/>
  <c r="R112" i="46" s="1"/>
  <c r="CD33" i="21"/>
  <c r="Q114" i="46"/>
  <c r="R114" i="46" s="1"/>
  <c r="CH33" i="21"/>
  <c r="Q116" i="46"/>
  <c r="R116" i="46" s="1"/>
  <c r="CL33" i="21"/>
  <c r="Q118" i="46"/>
  <c r="R118" i="46" s="1"/>
  <c r="BR34" i="21"/>
  <c r="Q121" i="46"/>
  <c r="R121" i="46" s="1"/>
  <c r="BV34" i="21"/>
  <c r="Q123" i="46"/>
  <c r="R123" i="46" s="1"/>
  <c r="BZ34" i="21"/>
  <c r="Q125" i="46"/>
  <c r="R125" i="46" s="1"/>
  <c r="CD34" i="21"/>
  <c r="Q127" i="46"/>
  <c r="R127" i="46" s="1"/>
  <c r="CH34" i="21"/>
  <c r="Q129" i="46"/>
  <c r="R129" i="46" s="1"/>
  <c r="CL34" i="21"/>
  <c r="Q131" i="46"/>
  <c r="R131" i="46" s="1"/>
  <c r="BR35" i="21"/>
  <c r="Q134" i="46"/>
  <c r="BV35" i="21"/>
  <c r="Q136" i="46"/>
  <c r="BZ35" i="21"/>
  <c r="Q138" i="46"/>
  <c r="CD35" i="21"/>
  <c r="Q140" i="46"/>
  <c r="CH35" i="21"/>
  <c r="Q142" i="46"/>
  <c r="CL35" i="21"/>
  <c r="Q144" i="46"/>
  <c r="N3" i="34"/>
  <c r="D3" i="34"/>
  <c r="AS31" i="21"/>
  <c r="K83" i="46"/>
  <c r="L83" i="46" s="1"/>
  <c r="AW31" i="21"/>
  <c r="BY31" i="21" s="1"/>
  <c r="K85" i="46"/>
  <c r="L85" i="46" s="1"/>
  <c r="BA31" i="21"/>
  <c r="K87" i="46"/>
  <c r="L87" i="46" s="1"/>
  <c r="BE31" i="21"/>
  <c r="K89" i="46"/>
  <c r="L89" i="46" s="1"/>
  <c r="BI31" i="21"/>
  <c r="K91" i="46"/>
  <c r="L91" i="46" s="1"/>
  <c r="BM31" i="21"/>
  <c r="CO31" i="21" s="1"/>
  <c r="K93" i="46"/>
  <c r="L93" i="46" s="1"/>
  <c r="BT25" i="21"/>
  <c r="Q5" i="46"/>
  <c r="R5" i="46" s="1"/>
  <c r="BX25" i="21"/>
  <c r="Q7" i="46"/>
  <c r="R7" i="46" s="1"/>
  <c r="CB25" i="21"/>
  <c r="Q9" i="46"/>
  <c r="R9" i="46" s="1"/>
  <c r="CF25" i="21"/>
  <c r="Q11" i="46"/>
  <c r="R11" i="46" s="1"/>
  <c r="CJ25" i="21"/>
  <c r="Q13" i="46"/>
  <c r="R13" i="46" s="1"/>
  <c r="CN25" i="21"/>
  <c r="Q15" i="46"/>
  <c r="R15" i="46" s="1"/>
  <c r="BT26" i="21"/>
  <c r="Q18" i="46"/>
  <c r="R18" i="46" s="1"/>
  <c r="BX26" i="21"/>
  <c r="Q20" i="46"/>
  <c r="R20" i="46" s="1"/>
  <c r="CB26" i="21"/>
  <c r="Q22" i="46"/>
  <c r="R22" i="46" s="1"/>
  <c r="CF26" i="21"/>
  <c r="Q24" i="46"/>
  <c r="R24" i="46" s="1"/>
  <c r="CJ26" i="21"/>
  <c r="Q26" i="46"/>
  <c r="R26" i="46" s="1"/>
  <c r="CN26" i="21"/>
  <c r="Q28" i="46"/>
  <c r="R28" i="46" s="1"/>
  <c r="BT27" i="21"/>
  <c r="Q31" i="46"/>
  <c r="R31" i="46" s="1"/>
  <c r="BX27" i="21"/>
  <c r="Q33" i="46"/>
  <c r="R33" i="46" s="1"/>
  <c r="CB27" i="21"/>
  <c r="Q35" i="46"/>
  <c r="R35" i="46" s="1"/>
  <c r="CF27" i="21"/>
  <c r="Q37" i="46"/>
  <c r="R37" i="46" s="1"/>
  <c r="CJ27" i="21"/>
  <c r="Q39" i="46"/>
  <c r="R39" i="46" s="1"/>
  <c r="CN27" i="21"/>
  <c r="Q41" i="46"/>
  <c r="R41" i="46" s="1"/>
  <c r="BT28" i="21"/>
  <c r="Q44" i="46"/>
  <c r="R44" i="46" s="1"/>
  <c r="BX28" i="21"/>
  <c r="Q46" i="46"/>
  <c r="R46" i="46" s="1"/>
  <c r="CB28" i="21"/>
  <c r="Q48" i="46"/>
  <c r="R48" i="46" s="1"/>
  <c r="CF28" i="21"/>
  <c r="Q50" i="46"/>
  <c r="R50" i="46" s="1"/>
  <c r="CJ28" i="21"/>
  <c r="Q52" i="46"/>
  <c r="R52" i="46" s="1"/>
  <c r="CN28" i="21"/>
  <c r="Q54" i="46"/>
  <c r="R54" i="46" s="1"/>
  <c r="BT29" i="21"/>
  <c r="Q57" i="46"/>
  <c r="R57" i="46" s="1"/>
  <c r="BX29" i="21"/>
  <c r="Q59" i="46"/>
  <c r="R59" i="46" s="1"/>
  <c r="CB29" i="21"/>
  <c r="Q61" i="46"/>
  <c r="R61" i="46" s="1"/>
  <c r="CF29" i="21"/>
  <c r="Q63" i="46"/>
  <c r="R63" i="46" s="1"/>
  <c r="CJ29" i="21"/>
  <c r="Q65" i="46"/>
  <c r="R65" i="46" s="1"/>
  <c r="CN29" i="21"/>
  <c r="Q67" i="46"/>
  <c r="R67" i="46" s="1"/>
  <c r="BT30" i="21"/>
  <c r="Q70" i="46"/>
  <c r="R70" i="46" s="1"/>
  <c r="BX30" i="21"/>
  <c r="Q72" i="46"/>
  <c r="R72" i="46" s="1"/>
  <c r="CB30" i="21"/>
  <c r="Q74" i="46"/>
  <c r="R74" i="46" s="1"/>
  <c r="CF30" i="21"/>
  <c r="Q76" i="46"/>
  <c r="R76" i="46" s="1"/>
  <c r="CJ30" i="21"/>
  <c r="Q78" i="46"/>
  <c r="R78" i="46" s="1"/>
  <c r="CN30" i="21"/>
  <c r="Q80" i="46"/>
  <c r="R80" i="46" s="1"/>
  <c r="BT31" i="21"/>
  <c r="Q83" i="46"/>
  <c r="R83" i="46" s="1"/>
  <c r="BX31" i="21"/>
  <c r="Q85" i="46"/>
  <c r="R85" i="46" s="1"/>
  <c r="CB31" i="21"/>
  <c r="Q87" i="46"/>
  <c r="R87" i="46" s="1"/>
  <c r="CF31" i="21"/>
  <c r="Q89" i="46"/>
  <c r="R89" i="46" s="1"/>
  <c r="CJ31" i="21"/>
  <c r="Q91" i="46"/>
  <c r="R91" i="46" s="1"/>
  <c r="CN31" i="21"/>
  <c r="Q93" i="46"/>
  <c r="R93" i="46" s="1"/>
  <c r="BT32" i="21"/>
  <c r="Q96" i="46"/>
  <c r="R96" i="46" s="1"/>
  <c r="BX32" i="21"/>
  <c r="Q98" i="46"/>
  <c r="R98" i="46" s="1"/>
  <c r="CB32" i="21"/>
  <c r="Q100" i="46"/>
  <c r="R100" i="46" s="1"/>
  <c r="CF32" i="21"/>
  <c r="Q102" i="46"/>
  <c r="R102" i="46" s="1"/>
  <c r="CJ32" i="21"/>
  <c r="Q104" i="46"/>
  <c r="R104" i="46" s="1"/>
  <c r="CN32" i="21"/>
  <c r="Q106" i="46"/>
  <c r="R106" i="46" s="1"/>
  <c r="BT33" i="21"/>
  <c r="Q109" i="46"/>
  <c r="R109" i="46" s="1"/>
  <c r="BX33" i="21"/>
  <c r="Q111" i="46"/>
  <c r="R111" i="46" s="1"/>
  <c r="CB33" i="21"/>
  <c r="Q113" i="46"/>
  <c r="R113" i="46" s="1"/>
  <c r="CF33" i="21"/>
  <c r="Q115" i="46"/>
  <c r="R115" i="46" s="1"/>
  <c r="CJ33" i="21"/>
  <c r="Q117" i="46"/>
  <c r="R117" i="46" s="1"/>
  <c r="CN33" i="21"/>
  <c r="Q119" i="46"/>
  <c r="R119" i="46" s="1"/>
  <c r="BT34" i="21"/>
  <c r="Q122" i="46"/>
  <c r="R122" i="46" s="1"/>
  <c r="BX34" i="21"/>
  <c r="Q124" i="46"/>
  <c r="R124" i="46" s="1"/>
  <c r="CB34" i="21"/>
  <c r="Q126" i="46"/>
  <c r="R126" i="46" s="1"/>
  <c r="CF34" i="21"/>
  <c r="Q128" i="46"/>
  <c r="R128" i="46" s="1"/>
  <c r="CJ34" i="21"/>
  <c r="Q130" i="46"/>
  <c r="R130" i="46" s="1"/>
  <c r="CN34" i="21"/>
  <c r="Q132" i="46"/>
  <c r="R132" i="46" s="1"/>
  <c r="BT35" i="21"/>
  <c r="Q135" i="46"/>
  <c r="BX35" i="21"/>
  <c r="Q137" i="46"/>
  <c r="CB35" i="21"/>
  <c r="Q139" i="46"/>
  <c r="CF35" i="21"/>
  <c r="Q141" i="46"/>
  <c r="CJ35" i="21"/>
  <c r="Q143" i="46"/>
  <c r="CN35" i="21"/>
  <c r="Q145" i="46"/>
  <c r="D291" i="46"/>
  <c r="P254" i="34"/>
  <c r="P255" i="34"/>
  <c r="P258" i="34"/>
  <c r="P259" i="34"/>
  <c r="P262" i="34"/>
  <c r="P263" i="34"/>
  <c r="P266" i="34"/>
  <c r="P267" i="34"/>
  <c r="P270" i="34"/>
  <c r="P271" i="34"/>
  <c r="P275" i="34"/>
  <c r="P279" i="34"/>
  <c r="P280" i="34"/>
  <c r="P283" i="34"/>
  <c r="P284" i="34"/>
  <c r="P290" i="34"/>
  <c r="P291" i="34"/>
  <c r="P294" i="34"/>
  <c r="P295" i="34"/>
  <c r="P298" i="34"/>
  <c r="P299" i="34"/>
  <c r="P300" i="34"/>
  <c r="P302" i="34"/>
  <c r="P303" i="34"/>
  <c r="P307" i="34"/>
  <c r="P308" i="34"/>
  <c r="P311" i="34"/>
  <c r="P312" i="34"/>
  <c r="P315" i="34"/>
  <c r="P316" i="34"/>
  <c r="P319" i="34"/>
  <c r="P320" i="34"/>
  <c r="P323" i="34"/>
  <c r="P324" i="34"/>
  <c r="P327" i="34"/>
  <c r="P328" i="34"/>
  <c r="F4" i="34"/>
  <c r="P246" i="34"/>
  <c r="P247" i="34"/>
  <c r="P250" i="34"/>
  <c r="AF250" i="34" s="1"/>
  <c r="AB250" i="34" s="1"/>
  <c r="P251" i="34"/>
  <c r="CH36" i="21"/>
  <c r="O243" i="34"/>
  <c r="K243" i="34"/>
  <c r="G243" i="34"/>
  <c r="M243" i="34"/>
  <c r="I243" i="34"/>
  <c r="E243" i="34"/>
  <c r="L243" i="34"/>
  <c r="H243" i="34"/>
  <c r="D243" i="34"/>
  <c r="N243" i="34"/>
  <c r="J243" i="34"/>
  <c r="F243" i="34"/>
  <c r="M227" i="34"/>
  <c r="I227" i="34"/>
  <c r="E227" i="34"/>
  <c r="L227" i="34"/>
  <c r="H227" i="34"/>
  <c r="D227" i="34"/>
  <c r="O227" i="34"/>
  <c r="K227" i="34"/>
  <c r="G227" i="34"/>
  <c r="N227" i="34"/>
  <c r="J227" i="34"/>
  <c r="F227" i="34"/>
  <c r="M215" i="34"/>
  <c r="I215" i="34"/>
  <c r="E215" i="34"/>
  <c r="L215" i="34"/>
  <c r="H215" i="34"/>
  <c r="D215" i="34"/>
  <c r="O215" i="34"/>
  <c r="K215" i="34"/>
  <c r="G215" i="34"/>
  <c r="N215" i="34"/>
  <c r="J215" i="34"/>
  <c r="F215" i="34"/>
  <c r="M187" i="34"/>
  <c r="I187" i="34"/>
  <c r="E187" i="34"/>
  <c r="L187" i="34"/>
  <c r="H187" i="34"/>
  <c r="D187" i="34"/>
  <c r="O187" i="34"/>
  <c r="K187" i="34"/>
  <c r="G187" i="34"/>
  <c r="N187" i="34"/>
  <c r="J187" i="34"/>
  <c r="F187" i="34"/>
  <c r="O175" i="34"/>
  <c r="K175" i="34"/>
  <c r="G175" i="34"/>
  <c r="N175" i="34"/>
  <c r="J175" i="34"/>
  <c r="F175" i="34"/>
  <c r="M175" i="34"/>
  <c r="I175" i="34"/>
  <c r="E175" i="34"/>
  <c r="L175" i="34"/>
  <c r="H175" i="34"/>
  <c r="D175" i="34"/>
  <c r="O163" i="34"/>
  <c r="K163" i="34"/>
  <c r="G163" i="34"/>
  <c r="N163" i="34"/>
  <c r="J163" i="34"/>
  <c r="F163" i="34"/>
  <c r="M163" i="34"/>
  <c r="I163" i="34"/>
  <c r="E163" i="34"/>
  <c r="L163" i="34"/>
  <c r="H163" i="34"/>
  <c r="D163" i="34"/>
  <c r="O155" i="34"/>
  <c r="K155" i="34"/>
  <c r="G155" i="34"/>
  <c r="N155" i="34"/>
  <c r="J155" i="34"/>
  <c r="F155" i="34"/>
  <c r="M155" i="34"/>
  <c r="I155" i="34"/>
  <c r="E155" i="34"/>
  <c r="L155" i="34"/>
  <c r="H155" i="34"/>
  <c r="D155" i="34"/>
  <c r="M143" i="34"/>
  <c r="I143" i="34"/>
  <c r="E143" i="34"/>
  <c r="L143" i="34"/>
  <c r="H143" i="34"/>
  <c r="D143" i="34"/>
  <c r="O143" i="34"/>
  <c r="K143" i="34"/>
  <c r="G143" i="34"/>
  <c r="N143" i="34"/>
  <c r="J143" i="34"/>
  <c r="F143" i="34"/>
  <c r="M135" i="34"/>
  <c r="I135" i="34"/>
  <c r="E135" i="34"/>
  <c r="L135" i="34"/>
  <c r="H135" i="34"/>
  <c r="D135" i="34"/>
  <c r="O135" i="34"/>
  <c r="K135" i="34"/>
  <c r="G135" i="34"/>
  <c r="N135" i="34"/>
  <c r="J135" i="34"/>
  <c r="F135" i="34"/>
  <c r="M131" i="34"/>
  <c r="I131" i="34"/>
  <c r="E131" i="34"/>
  <c r="L131" i="34"/>
  <c r="H131" i="34"/>
  <c r="D131" i="34"/>
  <c r="O131" i="34"/>
  <c r="K131" i="34"/>
  <c r="G131" i="34"/>
  <c r="N131" i="34"/>
  <c r="J131" i="34"/>
  <c r="F131" i="34"/>
  <c r="M127" i="34"/>
  <c r="I127" i="34"/>
  <c r="E127" i="34"/>
  <c r="L127" i="34"/>
  <c r="H127" i="34"/>
  <c r="D127" i="34"/>
  <c r="O127" i="34"/>
  <c r="K127" i="34"/>
  <c r="G127" i="34"/>
  <c r="N127" i="34"/>
  <c r="J127" i="34"/>
  <c r="F127" i="34"/>
  <c r="M123" i="34"/>
  <c r="I123" i="34"/>
  <c r="E123" i="34"/>
  <c r="L123" i="34"/>
  <c r="H123" i="34"/>
  <c r="D123" i="34"/>
  <c r="O123" i="34"/>
  <c r="K123" i="34"/>
  <c r="G123" i="34"/>
  <c r="N123" i="34"/>
  <c r="J123" i="34"/>
  <c r="F123" i="34"/>
  <c r="M119" i="34"/>
  <c r="I119" i="34"/>
  <c r="E119" i="34"/>
  <c r="L119" i="34"/>
  <c r="H119" i="34"/>
  <c r="D119" i="34"/>
  <c r="O119" i="34"/>
  <c r="K119" i="34"/>
  <c r="G119" i="34"/>
  <c r="N119" i="34"/>
  <c r="J119" i="34"/>
  <c r="F119" i="34"/>
  <c r="M115" i="34"/>
  <c r="I115" i="34"/>
  <c r="E115" i="34"/>
  <c r="L115" i="34"/>
  <c r="H115" i="34"/>
  <c r="D115" i="34"/>
  <c r="O115" i="34"/>
  <c r="K115" i="34"/>
  <c r="G115" i="34"/>
  <c r="N115" i="34"/>
  <c r="J115" i="34"/>
  <c r="F115" i="34"/>
  <c r="BM12" i="21"/>
  <c r="BI12" i="21"/>
  <c r="BE12" i="21"/>
  <c r="BA12" i="21"/>
  <c r="CC12" i="21" s="1"/>
  <c r="AW12" i="21"/>
  <c r="AS12" i="21"/>
  <c r="BK12" i="21"/>
  <c r="BG12" i="21"/>
  <c r="BC12" i="21"/>
  <c r="AY12" i="21"/>
  <c r="AU12" i="21"/>
  <c r="M111" i="34"/>
  <c r="I111" i="34"/>
  <c r="E111" i="34"/>
  <c r="L111" i="34"/>
  <c r="H111" i="34"/>
  <c r="D111" i="34"/>
  <c r="O111" i="34"/>
  <c r="K111" i="34"/>
  <c r="G111" i="34"/>
  <c r="N111" i="34"/>
  <c r="J111" i="34"/>
  <c r="F111" i="34"/>
  <c r="M107" i="34"/>
  <c r="I107" i="34"/>
  <c r="E107" i="34"/>
  <c r="L107" i="34"/>
  <c r="H107" i="34"/>
  <c r="D107" i="34"/>
  <c r="O107" i="34"/>
  <c r="K107" i="34"/>
  <c r="G107" i="34"/>
  <c r="N107" i="34"/>
  <c r="J107" i="34"/>
  <c r="F107" i="34"/>
  <c r="M103" i="34"/>
  <c r="I103" i="34"/>
  <c r="E103" i="34"/>
  <c r="L103" i="34"/>
  <c r="H103" i="34"/>
  <c r="D103" i="34"/>
  <c r="O103" i="34"/>
  <c r="K103" i="34"/>
  <c r="G103" i="34"/>
  <c r="N103" i="34"/>
  <c r="J103" i="34"/>
  <c r="F103" i="34"/>
  <c r="M99" i="34"/>
  <c r="I99" i="34"/>
  <c r="E99" i="34"/>
  <c r="L99" i="34"/>
  <c r="H99" i="34"/>
  <c r="D99" i="34"/>
  <c r="O99" i="34"/>
  <c r="K99" i="34"/>
  <c r="G99" i="34"/>
  <c r="N99" i="34"/>
  <c r="J99" i="34"/>
  <c r="F99" i="34"/>
  <c r="N95" i="34"/>
  <c r="J95" i="34"/>
  <c r="F95" i="34"/>
  <c r="M95" i="34"/>
  <c r="I95" i="34"/>
  <c r="E95" i="34"/>
  <c r="L95" i="34"/>
  <c r="H95" i="34"/>
  <c r="D95" i="34"/>
  <c r="O95" i="34"/>
  <c r="K95" i="34"/>
  <c r="G95" i="34"/>
  <c r="N91" i="34"/>
  <c r="J91" i="34"/>
  <c r="F91" i="34"/>
  <c r="M91" i="34"/>
  <c r="I91" i="34"/>
  <c r="E91" i="34"/>
  <c r="L91" i="34"/>
  <c r="H91" i="34"/>
  <c r="D91" i="34"/>
  <c r="O91" i="34"/>
  <c r="K91" i="34"/>
  <c r="G91" i="34"/>
  <c r="N87" i="34"/>
  <c r="J87" i="34"/>
  <c r="F87" i="34"/>
  <c r="M87" i="34"/>
  <c r="I87" i="34"/>
  <c r="E87" i="34"/>
  <c r="L87" i="34"/>
  <c r="H87" i="34"/>
  <c r="D87" i="34"/>
  <c r="O87" i="34"/>
  <c r="K87" i="34"/>
  <c r="G87" i="34"/>
  <c r="BM10" i="21"/>
  <c r="BI10" i="21"/>
  <c r="BE10" i="21"/>
  <c r="BA10" i="21"/>
  <c r="CC10" i="21" s="1"/>
  <c r="AW10" i="21"/>
  <c r="AS10" i="21"/>
  <c r="BK10" i="21"/>
  <c r="BG10" i="21"/>
  <c r="CI10" i="21" s="1"/>
  <c r="BC10" i="21"/>
  <c r="AY10" i="21"/>
  <c r="AU10" i="21"/>
  <c r="N83" i="34"/>
  <c r="J83" i="34"/>
  <c r="F83" i="34"/>
  <c r="M83" i="34"/>
  <c r="I83" i="34"/>
  <c r="E83" i="34"/>
  <c r="L83" i="34"/>
  <c r="H83" i="34"/>
  <c r="D83" i="34"/>
  <c r="O83" i="34"/>
  <c r="K83" i="34"/>
  <c r="G83" i="34"/>
  <c r="N79" i="34"/>
  <c r="J79" i="34"/>
  <c r="F79" i="34"/>
  <c r="M79" i="34"/>
  <c r="I79" i="34"/>
  <c r="E79" i="34"/>
  <c r="L79" i="34"/>
  <c r="H79" i="34"/>
  <c r="D79" i="34"/>
  <c r="O79" i="34"/>
  <c r="K79" i="34"/>
  <c r="G79" i="34"/>
  <c r="N75" i="34"/>
  <c r="J75" i="34"/>
  <c r="F75" i="34"/>
  <c r="M75" i="34"/>
  <c r="I75" i="34"/>
  <c r="E75" i="34"/>
  <c r="L75" i="34"/>
  <c r="H75" i="34"/>
  <c r="D75" i="34"/>
  <c r="O75" i="34"/>
  <c r="K75" i="34"/>
  <c r="G75" i="34"/>
  <c r="N71" i="34"/>
  <c r="J71" i="34"/>
  <c r="F71" i="34"/>
  <c r="M71" i="34"/>
  <c r="I71" i="34"/>
  <c r="E71" i="34"/>
  <c r="L71" i="34"/>
  <c r="H71" i="34"/>
  <c r="D71" i="34"/>
  <c r="O71" i="34"/>
  <c r="K71" i="34"/>
  <c r="G71" i="34"/>
  <c r="N67" i="34"/>
  <c r="J67" i="34"/>
  <c r="F67" i="34"/>
  <c r="M67" i="34"/>
  <c r="I67" i="34"/>
  <c r="E67" i="34"/>
  <c r="L67" i="34"/>
  <c r="H67" i="34"/>
  <c r="D67" i="34"/>
  <c r="O67" i="34"/>
  <c r="K67" i="34"/>
  <c r="G67" i="34"/>
  <c r="N63" i="34"/>
  <c r="J63" i="34"/>
  <c r="F63" i="34"/>
  <c r="M63" i="34"/>
  <c r="I63" i="34"/>
  <c r="E63" i="34"/>
  <c r="L63" i="34"/>
  <c r="H63" i="34"/>
  <c r="D63" i="34"/>
  <c r="O63" i="34"/>
  <c r="K63" i="34"/>
  <c r="G63" i="34"/>
  <c r="N59" i="34"/>
  <c r="J59" i="34"/>
  <c r="F59" i="34"/>
  <c r="M59" i="34"/>
  <c r="I59" i="34"/>
  <c r="E59" i="34"/>
  <c r="L59" i="34"/>
  <c r="H59" i="34"/>
  <c r="D59" i="34"/>
  <c r="O59" i="34"/>
  <c r="K59" i="34"/>
  <c r="G59" i="34"/>
  <c r="N55" i="34"/>
  <c r="J55" i="34"/>
  <c r="F55" i="34"/>
  <c r="M55" i="34"/>
  <c r="I55" i="34"/>
  <c r="E55" i="34"/>
  <c r="L55" i="34"/>
  <c r="H55" i="34"/>
  <c r="D55" i="34"/>
  <c r="O55" i="34"/>
  <c r="K55" i="34"/>
  <c r="G55" i="34"/>
  <c r="N51" i="34"/>
  <c r="J51" i="34"/>
  <c r="F51" i="34"/>
  <c r="M51" i="34"/>
  <c r="I51" i="34"/>
  <c r="E51" i="34"/>
  <c r="L51" i="34"/>
  <c r="H51" i="34"/>
  <c r="D51" i="34"/>
  <c r="O51" i="34"/>
  <c r="K51" i="34"/>
  <c r="G51" i="34"/>
  <c r="N47" i="34"/>
  <c r="J47" i="34"/>
  <c r="F47" i="34"/>
  <c r="M47" i="34"/>
  <c r="I47" i="34"/>
  <c r="E47" i="34"/>
  <c r="L47" i="34"/>
  <c r="H47" i="34"/>
  <c r="D47" i="34"/>
  <c r="O47" i="34"/>
  <c r="K47" i="34"/>
  <c r="G47" i="34"/>
  <c r="N43" i="34"/>
  <c r="J43" i="34"/>
  <c r="F43" i="34"/>
  <c r="M43" i="34"/>
  <c r="I43" i="34"/>
  <c r="E43" i="34"/>
  <c r="L43" i="34"/>
  <c r="H43" i="34"/>
  <c r="D43" i="34"/>
  <c r="O43" i="34"/>
  <c r="K43" i="34"/>
  <c r="G43" i="34"/>
  <c r="H3" i="34"/>
  <c r="L3" i="34"/>
  <c r="J4" i="34"/>
  <c r="N4" i="34"/>
  <c r="D5" i="34"/>
  <c r="H5" i="34"/>
  <c r="L5" i="34"/>
  <c r="F6" i="34"/>
  <c r="J6" i="34"/>
  <c r="N6" i="34"/>
  <c r="D7" i="34"/>
  <c r="H7" i="34"/>
  <c r="L7" i="34"/>
  <c r="F8" i="34"/>
  <c r="J8" i="34"/>
  <c r="N8" i="34"/>
  <c r="D9" i="34"/>
  <c r="H9" i="34"/>
  <c r="L9" i="34"/>
  <c r="F10" i="34"/>
  <c r="J10" i="34"/>
  <c r="N10" i="34"/>
  <c r="D11" i="34"/>
  <c r="H11" i="34"/>
  <c r="L11" i="34"/>
  <c r="F12" i="34"/>
  <c r="J12" i="34"/>
  <c r="N12" i="34"/>
  <c r="D13" i="34"/>
  <c r="H13" i="34"/>
  <c r="L13" i="34"/>
  <c r="F14" i="34"/>
  <c r="J14" i="34"/>
  <c r="N14" i="34"/>
  <c r="D15" i="34"/>
  <c r="H15" i="34"/>
  <c r="L15" i="34"/>
  <c r="F16" i="34"/>
  <c r="J16" i="34"/>
  <c r="N16" i="34"/>
  <c r="D17" i="34"/>
  <c r="H17" i="34"/>
  <c r="L17" i="34"/>
  <c r="F18" i="34"/>
  <c r="J18" i="34"/>
  <c r="N18" i="34"/>
  <c r="D19" i="34"/>
  <c r="H19" i="34"/>
  <c r="L19" i="34"/>
  <c r="F20" i="34"/>
  <c r="J20" i="34"/>
  <c r="N20" i="34"/>
  <c r="D21" i="34"/>
  <c r="H21" i="34"/>
  <c r="L21" i="34"/>
  <c r="F22" i="34"/>
  <c r="J22" i="34"/>
  <c r="N22" i="34"/>
  <c r="D23" i="34"/>
  <c r="H23" i="34"/>
  <c r="L23" i="34"/>
  <c r="F24" i="34"/>
  <c r="J24" i="34"/>
  <c r="N24" i="34"/>
  <c r="D25" i="34"/>
  <c r="H25" i="34"/>
  <c r="L25" i="34"/>
  <c r="F26" i="34"/>
  <c r="J26" i="34"/>
  <c r="N26" i="34"/>
  <c r="D27" i="34"/>
  <c r="H27" i="34"/>
  <c r="L27" i="34"/>
  <c r="F28" i="34"/>
  <c r="J28" i="34"/>
  <c r="N28" i="34"/>
  <c r="D29" i="34"/>
  <c r="H29" i="34"/>
  <c r="L29" i="34"/>
  <c r="F30" i="34"/>
  <c r="J30" i="34"/>
  <c r="N30" i="34"/>
  <c r="D31" i="34"/>
  <c r="H31" i="34"/>
  <c r="L31" i="34"/>
  <c r="F32" i="34"/>
  <c r="J32" i="34"/>
  <c r="N32" i="34"/>
  <c r="D33" i="34"/>
  <c r="H33" i="34"/>
  <c r="L33" i="34"/>
  <c r="F34" i="34"/>
  <c r="J34" i="34"/>
  <c r="N34" i="34"/>
  <c r="D35" i="34"/>
  <c r="H35" i="34"/>
  <c r="L35" i="34"/>
  <c r="F36" i="34"/>
  <c r="J36" i="34"/>
  <c r="N36" i="34"/>
  <c r="D37" i="34"/>
  <c r="H37" i="34"/>
  <c r="L37" i="34"/>
  <c r="F38" i="34"/>
  <c r="J38" i="34"/>
  <c r="N38" i="34"/>
  <c r="D39" i="34"/>
  <c r="H39" i="34"/>
  <c r="L39" i="34"/>
  <c r="F40" i="34"/>
  <c r="J40" i="34"/>
  <c r="N40" i="34"/>
  <c r="M211" i="34"/>
  <c r="I211" i="34"/>
  <c r="E211" i="34"/>
  <c r="O211" i="34"/>
  <c r="K211" i="34"/>
  <c r="G211" i="34"/>
  <c r="N211" i="34"/>
  <c r="J211" i="34"/>
  <c r="F211" i="34"/>
  <c r="L211" i="34"/>
  <c r="H211" i="34"/>
  <c r="D211" i="34"/>
  <c r="M203" i="34"/>
  <c r="I203" i="34"/>
  <c r="E203" i="34"/>
  <c r="L203" i="34"/>
  <c r="H203" i="34"/>
  <c r="D203" i="34"/>
  <c r="O203" i="34"/>
  <c r="K203" i="34"/>
  <c r="G203" i="34"/>
  <c r="N203" i="34"/>
  <c r="J203" i="34"/>
  <c r="F203" i="34"/>
  <c r="M191" i="34"/>
  <c r="I191" i="34"/>
  <c r="E191" i="34"/>
  <c r="L191" i="34"/>
  <c r="H191" i="34"/>
  <c r="D191" i="34"/>
  <c r="O191" i="34"/>
  <c r="K191" i="34"/>
  <c r="G191" i="34"/>
  <c r="N191" i="34"/>
  <c r="J191" i="34"/>
  <c r="F191" i="34"/>
  <c r="O179" i="34"/>
  <c r="K179" i="34"/>
  <c r="G179" i="34"/>
  <c r="N179" i="34"/>
  <c r="J179" i="34"/>
  <c r="F179" i="34"/>
  <c r="M179" i="34"/>
  <c r="I179" i="34"/>
  <c r="E179" i="34"/>
  <c r="L179" i="34"/>
  <c r="H179" i="34"/>
  <c r="D179" i="34"/>
  <c r="M147" i="34"/>
  <c r="I147" i="34"/>
  <c r="E147" i="34"/>
  <c r="L147" i="34"/>
  <c r="H147" i="34"/>
  <c r="D147" i="34"/>
  <c r="O147" i="34"/>
  <c r="K147" i="34"/>
  <c r="G147" i="34"/>
  <c r="N147" i="34"/>
  <c r="J147" i="34"/>
  <c r="F147" i="34"/>
  <c r="C145" i="35"/>
  <c r="BM18" i="21" s="1"/>
  <c r="C143" i="35"/>
  <c r="BI18" i="21" s="1"/>
  <c r="C141" i="35"/>
  <c r="BE18" i="21" s="1"/>
  <c r="C139" i="35"/>
  <c r="BA18" i="21" s="1"/>
  <c r="C137" i="35"/>
  <c r="AW18" i="21" s="1"/>
  <c r="C135" i="35"/>
  <c r="AS18" i="21" s="1"/>
  <c r="M242" i="34"/>
  <c r="I242" i="34"/>
  <c r="E242" i="34"/>
  <c r="D144" i="35"/>
  <c r="D142" i="35"/>
  <c r="D140" i="35"/>
  <c r="D138" i="35"/>
  <c r="D136" i="35"/>
  <c r="D134" i="35"/>
  <c r="K134" i="46" s="1"/>
  <c r="L134" i="46" s="1"/>
  <c r="C144" i="35"/>
  <c r="BK18" i="21" s="1"/>
  <c r="C142" i="35"/>
  <c r="BG18" i="21" s="1"/>
  <c r="CI18" i="21" s="1"/>
  <c r="C140" i="35"/>
  <c r="BC18" i="21" s="1"/>
  <c r="CE18" i="21" s="1"/>
  <c r="C138" i="35"/>
  <c r="AY18" i="21" s="1"/>
  <c r="C136" i="35"/>
  <c r="AU18" i="21" s="1"/>
  <c r="C134" i="35"/>
  <c r="AQ18" i="21" s="1"/>
  <c r="O242" i="34"/>
  <c r="K242" i="34"/>
  <c r="G242" i="34"/>
  <c r="D145" i="35"/>
  <c r="D143" i="35"/>
  <c r="D156" i="35" s="1"/>
  <c r="D141" i="35"/>
  <c r="D139" i="35"/>
  <c r="D137" i="35"/>
  <c r="D135" i="35"/>
  <c r="D148" i="35" s="1"/>
  <c r="N242" i="34"/>
  <c r="J242" i="34"/>
  <c r="F242" i="34"/>
  <c r="L242" i="34"/>
  <c r="H242" i="34"/>
  <c r="D242" i="34"/>
  <c r="O234" i="34"/>
  <c r="K234" i="34"/>
  <c r="G234" i="34"/>
  <c r="N234" i="34"/>
  <c r="J234" i="34"/>
  <c r="F234" i="34"/>
  <c r="M234" i="34"/>
  <c r="I234" i="34"/>
  <c r="E234" i="34"/>
  <c r="L234" i="34"/>
  <c r="H234" i="34"/>
  <c r="D234" i="34"/>
  <c r="O226" i="34"/>
  <c r="K226" i="34"/>
  <c r="G226" i="34"/>
  <c r="N226" i="34"/>
  <c r="J226" i="34"/>
  <c r="F226" i="34"/>
  <c r="M226" i="34"/>
  <c r="I226" i="34"/>
  <c r="E226" i="34"/>
  <c r="L226" i="34"/>
  <c r="H226" i="34"/>
  <c r="D226" i="34"/>
  <c r="O222" i="34"/>
  <c r="K222" i="34"/>
  <c r="G222" i="34"/>
  <c r="N222" i="34"/>
  <c r="J222" i="34"/>
  <c r="F222" i="34"/>
  <c r="M222" i="34"/>
  <c r="I222" i="34"/>
  <c r="E222" i="34"/>
  <c r="L222" i="34"/>
  <c r="H222" i="34"/>
  <c r="D222" i="34"/>
  <c r="O218" i="34"/>
  <c r="K218" i="34"/>
  <c r="G218" i="34"/>
  <c r="N218" i="34"/>
  <c r="J218" i="34"/>
  <c r="F218" i="34"/>
  <c r="M218" i="34"/>
  <c r="I218" i="34"/>
  <c r="E218" i="34"/>
  <c r="L218" i="34"/>
  <c r="H218" i="34"/>
  <c r="D218" i="34"/>
  <c r="O214" i="34"/>
  <c r="K214" i="34"/>
  <c r="G214" i="34"/>
  <c r="N214" i="34"/>
  <c r="J214" i="34"/>
  <c r="F214" i="34"/>
  <c r="M214" i="34"/>
  <c r="I214" i="34"/>
  <c r="E214" i="34"/>
  <c r="L214" i="34"/>
  <c r="H214" i="34"/>
  <c r="D214" i="34"/>
  <c r="M210" i="34"/>
  <c r="L210" i="34"/>
  <c r="K210" i="34"/>
  <c r="G210" i="34"/>
  <c r="J210" i="34"/>
  <c r="F210" i="34"/>
  <c r="O210" i="34"/>
  <c r="I210" i="34"/>
  <c r="E210" i="34"/>
  <c r="N210" i="34"/>
  <c r="H210" i="34"/>
  <c r="D210" i="34"/>
  <c r="O206" i="34"/>
  <c r="K206" i="34"/>
  <c r="G206" i="34"/>
  <c r="N206" i="34"/>
  <c r="J206" i="34"/>
  <c r="F206" i="34"/>
  <c r="M206" i="34"/>
  <c r="I206" i="34"/>
  <c r="E206" i="34"/>
  <c r="L206" i="34"/>
  <c r="H206" i="34"/>
  <c r="D206" i="34"/>
  <c r="O202" i="34"/>
  <c r="K202" i="34"/>
  <c r="G202" i="34"/>
  <c r="N202" i="34"/>
  <c r="J202" i="34"/>
  <c r="F202" i="34"/>
  <c r="M202" i="34"/>
  <c r="I202" i="34"/>
  <c r="E202" i="34"/>
  <c r="L202" i="34"/>
  <c r="H202" i="34"/>
  <c r="D202" i="34"/>
  <c r="O198" i="34"/>
  <c r="K198" i="34"/>
  <c r="G198" i="34"/>
  <c r="N198" i="34"/>
  <c r="J198" i="34"/>
  <c r="F198" i="34"/>
  <c r="M198" i="34"/>
  <c r="I198" i="34"/>
  <c r="E198" i="34"/>
  <c r="L198" i="34"/>
  <c r="H198" i="34"/>
  <c r="D198" i="34"/>
  <c r="O194" i="34"/>
  <c r="K194" i="34"/>
  <c r="G194" i="34"/>
  <c r="N194" i="34"/>
  <c r="J194" i="34"/>
  <c r="F194" i="34"/>
  <c r="M194" i="34"/>
  <c r="I194" i="34"/>
  <c r="E194" i="34"/>
  <c r="L194" i="34"/>
  <c r="H194" i="34"/>
  <c r="D194" i="34"/>
  <c r="O190" i="34"/>
  <c r="K190" i="34"/>
  <c r="G190" i="34"/>
  <c r="N190" i="34"/>
  <c r="J190" i="34"/>
  <c r="F190" i="34"/>
  <c r="M190" i="34"/>
  <c r="I190" i="34"/>
  <c r="E190" i="34"/>
  <c r="L190" i="34"/>
  <c r="H190" i="34"/>
  <c r="D190" i="34"/>
  <c r="O186" i="34"/>
  <c r="K186" i="34"/>
  <c r="G186" i="34"/>
  <c r="N186" i="34"/>
  <c r="J186" i="34"/>
  <c r="F186" i="34"/>
  <c r="M186" i="34"/>
  <c r="I186" i="34"/>
  <c r="E186" i="34"/>
  <c r="L186" i="34"/>
  <c r="H186" i="34"/>
  <c r="D186" i="34"/>
  <c r="O182" i="34"/>
  <c r="K182" i="34"/>
  <c r="G182" i="34"/>
  <c r="N182" i="34"/>
  <c r="L182" i="34"/>
  <c r="J182" i="34"/>
  <c r="E182" i="34"/>
  <c r="I182" i="34"/>
  <c r="D182" i="34"/>
  <c r="H182" i="34"/>
  <c r="M182" i="34"/>
  <c r="F182" i="34"/>
  <c r="M178" i="34"/>
  <c r="I178" i="34"/>
  <c r="E178" i="34"/>
  <c r="L178" i="34"/>
  <c r="H178" i="34"/>
  <c r="D178" i="34"/>
  <c r="O178" i="34"/>
  <c r="K178" i="34"/>
  <c r="G178" i="34"/>
  <c r="N178" i="34"/>
  <c r="J178" i="34"/>
  <c r="F178" i="34"/>
  <c r="M174" i="34"/>
  <c r="I174" i="34"/>
  <c r="E174" i="34"/>
  <c r="L174" i="34"/>
  <c r="H174" i="34"/>
  <c r="D174" i="34"/>
  <c r="O174" i="34"/>
  <c r="K174" i="34"/>
  <c r="G174" i="34"/>
  <c r="N174" i="34"/>
  <c r="J174" i="34"/>
  <c r="F174" i="34"/>
  <c r="M170" i="34"/>
  <c r="I170" i="34"/>
  <c r="E170" i="34"/>
  <c r="L170" i="34"/>
  <c r="H170" i="34"/>
  <c r="D170" i="34"/>
  <c r="O170" i="34"/>
  <c r="K170" i="34"/>
  <c r="G170" i="34"/>
  <c r="N170" i="34"/>
  <c r="J170" i="34"/>
  <c r="F170" i="34"/>
  <c r="M166" i="34"/>
  <c r="I166" i="34"/>
  <c r="E166" i="34"/>
  <c r="L166" i="34"/>
  <c r="H166" i="34"/>
  <c r="D166" i="34"/>
  <c r="O166" i="34"/>
  <c r="K166" i="34"/>
  <c r="G166" i="34"/>
  <c r="N166" i="34"/>
  <c r="J166" i="34"/>
  <c r="F166" i="34"/>
  <c r="M162" i="34"/>
  <c r="I162" i="34"/>
  <c r="E162" i="34"/>
  <c r="L162" i="34"/>
  <c r="H162" i="34"/>
  <c r="D162" i="34"/>
  <c r="O162" i="34"/>
  <c r="K162" i="34"/>
  <c r="G162" i="34"/>
  <c r="N162" i="34"/>
  <c r="J162" i="34"/>
  <c r="F162" i="34"/>
  <c r="M158" i="34"/>
  <c r="I158" i="34"/>
  <c r="E158" i="34"/>
  <c r="L158" i="34"/>
  <c r="H158" i="34"/>
  <c r="D158" i="34"/>
  <c r="O158" i="34"/>
  <c r="K158" i="34"/>
  <c r="G158" i="34"/>
  <c r="N158" i="34"/>
  <c r="J158" i="34"/>
  <c r="F158" i="34"/>
  <c r="M154" i="34"/>
  <c r="I154" i="34"/>
  <c r="L154" i="34"/>
  <c r="H154" i="34"/>
  <c r="O154" i="34"/>
  <c r="K154" i="34"/>
  <c r="G154" i="34"/>
  <c r="N154" i="34"/>
  <c r="J154" i="34"/>
  <c r="F154" i="34"/>
  <c r="E154" i="34"/>
  <c r="D154" i="34"/>
  <c r="O150" i="34"/>
  <c r="K150" i="34"/>
  <c r="G150" i="34"/>
  <c r="N150" i="34"/>
  <c r="J150" i="34"/>
  <c r="F150" i="34"/>
  <c r="M150" i="34"/>
  <c r="I150" i="34"/>
  <c r="E150" i="34"/>
  <c r="L150" i="34"/>
  <c r="H150" i="34"/>
  <c r="D150" i="34"/>
  <c r="O146" i="34"/>
  <c r="K146" i="34"/>
  <c r="G146" i="34"/>
  <c r="N146" i="34"/>
  <c r="J146" i="34"/>
  <c r="F146" i="34"/>
  <c r="M146" i="34"/>
  <c r="I146" i="34"/>
  <c r="E146" i="34"/>
  <c r="L146" i="34"/>
  <c r="H146" i="34"/>
  <c r="D146" i="34"/>
  <c r="O142" i="34"/>
  <c r="K142" i="34"/>
  <c r="G142" i="34"/>
  <c r="N142" i="34"/>
  <c r="J142" i="34"/>
  <c r="F142" i="34"/>
  <c r="M142" i="34"/>
  <c r="I142" i="34"/>
  <c r="E142" i="34"/>
  <c r="L142" i="34"/>
  <c r="H142" i="34"/>
  <c r="D142" i="34"/>
  <c r="O138" i="34"/>
  <c r="K138" i="34"/>
  <c r="G138" i="34"/>
  <c r="N138" i="34"/>
  <c r="J138" i="34"/>
  <c r="F138" i="34"/>
  <c r="M138" i="34"/>
  <c r="I138" i="34"/>
  <c r="E138" i="34"/>
  <c r="L138" i="34"/>
  <c r="H138" i="34"/>
  <c r="D138" i="34"/>
  <c r="O134" i="34"/>
  <c r="K134" i="34"/>
  <c r="G134" i="34"/>
  <c r="N134" i="34"/>
  <c r="J134" i="34"/>
  <c r="F134" i="34"/>
  <c r="M134" i="34"/>
  <c r="I134" i="34"/>
  <c r="E134" i="34"/>
  <c r="L134" i="34"/>
  <c r="H134" i="34"/>
  <c r="D134" i="34"/>
  <c r="O130" i="34"/>
  <c r="K130" i="34"/>
  <c r="G130" i="34"/>
  <c r="N130" i="34"/>
  <c r="J130" i="34"/>
  <c r="F130" i="34"/>
  <c r="M130" i="34"/>
  <c r="I130" i="34"/>
  <c r="E130" i="34"/>
  <c r="L130" i="34"/>
  <c r="H130" i="34"/>
  <c r="D130" i="34"/>
  <c r="O126" i="34"/>
  <c r="K126" i="34"/>
  <c r="G126" i="34"/>
  <c r="N126" i="34"/>
  <c r="J126" i="34"/>
  <c r="F126" i="34"/>
  <c r="M126" i="34"/>
  <c r="I126" i="34"/>
  <c r="E126" i="34"/>
  <c r="L126" i="34"/>
  <c r="H126" i="34"/>
  <c r="D126" i="34"/>
  <c r="O122" i="34"/>
  <c r="K122" i="34"/>
  <c r="G122" i="34"/>
  <c r="N122" i="34"/>
  <c r="J122" i="34"/>
  <c r="F122" i="34"/>
  <c r="M122" i="34"/>
  <c r="I122" i="34"/>
  <c r="E122" i="34"/>
  <c r="L122" i="34"/>
  <c r="H122" i="34"/>
  <c r="D122" i="34"/>
  <c r="O118" i="34"/>
  <c r="K118" i="34"/>
  <c r="G118" i="34"/>
  <c r="N118" i="34"/>
  <c r="J118" i="34"/>
  <c r="F118" i="34"/>
  <c r="M118" i="34"/>
  <c r="I118" i="34"/>
  <c r="E118" i="34"/>
  <c r="L118" i="34"/>
  <c r="H118" i="34"/>
  <c r="D118" i="34"/>
  <c r="O114" i="34"/>
  <c r="K114" i="34"/>
  <c r="G114" i="34"/>
  <c r="N114" i="34"/>
  <c r="J114" i="34"/>
  <c r="F114" i="34"/>
  <c r="M114" i="34"/>
  <c r="I114" i="34"/>
  <c r="E114" i="34"/>
  <c r="L114" i="34"/>
  <c r="H114" i="34"/>
  <c r="D114" i="34"/>
  <c r="O110" i="34"/>
  <c r="K110" i="34"/>
  <c r="G110" i="34"/>
  <c r="N110" i="34"/>
  <c r="J110" i="34"/>
  <c r="F110" i="34"/>
  <c r="M110" i="34"/>
  <c r="I110" i="34"/>
  <c r="E110" i="34"/>
  <c r="L110" i="34"/>
  <c r="H110" i="34"/>
  <c r="D110" i="34"/>
  <c r="O106" i="34"/>
  <c r="K106" i="34"/>
  <c r="G106" i="34"/>
  <c r="N106" i="34"/>
  <c r="J106" i="34"/>
  <c r="F106" i="34"/>
  <c r="M106" i="34"/>
  <c r="I106" i="34"/>
  <c r="E106" i="34"/>
  <c r="L106" i="34"/>
  <c r="H106" i="34"/>
  <c r="D106" i="34"/>
  <c r="BM11" i="21"/>
  <c r="BI11" i="21"/>
  <c r="CK11" i="21" s="1"/>
  <c r="BE11" i="21"/>
  <c r="BA11" i="21"/>
  <c r="AW11" i="21"/>
  <c r="AS11" i="21"/>
  <c r="BO11" i="21" s="1"/>
  <c r="BK11" i="21"/>
  <c r="BG11" i="21"/>
  <c r="BC11" i="21"/>
  <c r="CE11" i="21" s="1"/>
  <c r="AY11" i="21"/>
  <c r="AU11" i="21"/>
  <c r="AQ11" i="21"/>
  <c r="O102" i="34"/>
  <c r="K102" i="34"/>
  <c r="G102" i="34"/>
  <c r="N102" i="34"/>
  <c r="J102" i="34"/>
  <c r="F102" i="34"/>
  <c r="M102" i="34"/>
  <c r="I102" i="34"/>
  <c r="E102" i="34"/>
  <c r="L102" i="34"/>
  <c r="H102" i="34"/>
  <c r="D102" i="34"/>
  <c r="O98" i="34"/>
  <c r="K98" i="34"/>
  <c r="G98" i="34"/>
  <c r="N98" i="34"/>
  <c r="J98" i="34"/>
  <c r="F98" i="34"/>
  <c r="M98" i="34"/>
  <c r="I98" i="34"/>
  <c r="E98" i="34"/>
  <c r="L98" i="34"/>
  <c r="H98" i="34"/>
  <c r="D98" i="34"/>
  <c r="L94" i="34"/>
  <c r="H94" i="34"/>
  <c r="D94" i="34"/>
  <c r="O94" i="34"/>
  <c r="K94" i="34"/>
  <c r="G94" i="34"/>
  <c r="N94" i="34"/>
  <c r="J94" i="34"/>
  <c r="F94" i="34"/>
  <c r="M94" i="34"/>
  <c r="I94" i="34"/>
  <c r="E94" i="34"/>
  <c r="L90" i="34"/>
  <c r="H90" i="34"/>
  <c r="D90" i="34"/>
  <c r="O90" i="34"/>
  <c r="K90" i="34"/>
  <c r="G90" i="34"/>
  <c r="N90" i="34"/>
  <c r="J90" i="34"/>
  <c r="F90" i="34"/>
  <c r="M90" i="34"/>
  <c r="I90" i="34"/>
  <c r="E90" i="34"/>
  <c r="L86" i="34"/>
  <c r="H86" i="34"/>
  <c r="D86" i="34"/>
  <c r="O86" i="34"/>
  <c r="K86" i="34"/>
  <c r="G86" i="34"/>
  <c r="N86" i="34"/>
  <c r="J86" i="34"/>
  <c r="F86" i="34"/>
  <c r="M86" i="34"/>
  <c r="I86" i="34"/>
  <c r="E86" i="34"/>
  <c r="L82" i="34"/>
  <c r="H82" i="34"/>
  <c r="D82" i="34"/>
  <c r="O82" i="34"/>
  <c r="K82" i="34"/>
  <c r="G82" i="34"/>
  <c r="N82" i="34"/>
  <c r="J82" i="34"/>
  <c r="F82" i="34"/>
  <c r="M82" i="34"/>
  <c r="I82" i="34"/>
  <c r="E82" i="34"/>
  <c r="L78" i="34"/>
  <c r="H78" i="34"/>
  <c r="D78" i="34"/>
  <c r="O78" i="34"/>
  <c r="K78" i="34"/>
  <c r="G78" i="34"/>
  <c r="N78" i="34"/>
  <c r="J78" i="34"/>
  <c r="F78" i="34"/>
  <c r="M78" i="34"/>
  <c r="I78" i="34"/>
  <c r="E78" i="34"/>
  <c r="L74" i="34"/>
  <c r="H74" i="34"/>
  <c r="D74" i="34"/>
  <c r="O74" i="34"/>
  <c r="K74" i="34"/>
  <c r="G74" i="34"/>
  <c r="N74" i="34"/>
  <c r="J74" i="34"/>
  <c r="F74" i="34"/>
  <c r="M74" i="34"/>
  <c r="I74" i="34"/>
  <c r="E74" i="34"/>
  <c r="L70" i="34"/>
  <c r="H70" i="34"/>
  <c r="D70" i="34"/>
  <c r="O70" i="34"/>
  <c r="K70" i="34"/>
  <c r="G70" i="34"/>
  <c r="N70" i="34"/>
  <c r="J70" i="34"/>
  <c r="F70" i="34"/>
  <c r="M70" i="34"/>
  <c r="I70" i="34"/>
  <c r="E70" i="34"/>
  <c r="L66" i="34"/>
  <c r="H66" i="34"/>
  <c r="D66" i="34"/>
  <c r="O66" i="34"/>
  <c r="K66" i="34"/>
  <c r="G66" i="34"/>
  <c r="N66" i="34"/>
  <c r="J66" i="34"/>
  <c r="F66" i="34"/>
  <c r="M66" i="34"/>
  <c r="I66" i="34"/>
  <c r="E66" i="34"/>
  <c r="L62" i="34"/>
  <c r="H62" i="34"/>
  <c r="D62" i="34"/>
  <c r="O62" i="34"/>
  <c r="K62" i="34"/>
  <c r="G62" i="34"/>
  <c r="N62" i="34"/>
  <c r="J62" i="34"/>
  <c r="F62" i="34"/>
  <c r="M62" i="34"/>
  <c r="I62" i="34"/>
  <c r="E62" i="34"/>
  <c r="L58" i="34"/>
  <c r="H58" i="34"/>
  <c r="D58" i="34"/>
  <c r="O58" i="34"/>
  <c r="K58" i="34"/>
  <c r="G58" i="34"/>
  <c r="N58" i="34"/>
  <c r="J58" i="34"/>
  <c r="F58" i="34"/>
  <c r="M58" i="34"/>
  <c r="I58" i="34"/>
  <c r="E58" i="34"/>
  <c r="L54" i="34"/>
  <c r="H54" i="34"/>
  <c r="D54" i="34"/>
  <c r="O54" i="34"/>
  <c r="K54" i="34"/>
  <c r="G54" i="34"/>
  <c r="N54" i="34"/>
  <c r="J54" i="34"/>
  <c r="F54" i="34"/>
  <c r="M54" i="34"/>
  <c r="I54" i="34"/>
  <c r="E54" i="34"/>
  <c r="L50" i="34"/>
  <c r="H50" i="34"/>
  <c r="D50" i="34"/>
  <c r="O50" i="34"/>
  <c r="K50" i="34"/>
  <c r="G50" i="34"/>
  <c r="N50" i="34"/>
  <c r="J50" i="34"/>
  <c r="F50" i="34"/>
  <c r="M50" i="34"/>
  <c r="I50" i="34"/>
  <c r="E50" i="34"/>
  <c r="L46" i="34"/>
  <c r="H46" i="34"/>
  <c r="D46" i="34"/>
  <c r="O46" i="34"/>
  <c r="K46" i="34"/>
  <c r="G46" i="34"/>
  <c r="N46" i="34"/>
  <c r="J46" i="34"/>
  <c r="F46" i="34"/>
  <c r="M46" i="34"/>
  <c r="I46" i="34"/>
  <c r="E46" i="34"/>
  <c r="L42" i="34"/>
  <c r="H42" i="34"/>
  <c r="D42" i="34"/>
  <c r="O42" i="34"/>
  <c r="K42" i="34"/>
  <c r="G42" i="34"/>
  <c r="N42" i="34"/>
  <c r="J42" i="34"/>
  <c r="F42" i="34"/>
  <c r="M42" i="34"/>
  <c r="I42" i="34"/>
  <c r="E42" i="34"/>
  <c r="E3" i="34"/>
  <c r="I3" i="34"/>
  <c r="M3" i="34"/>
  <c r="G4" i="34"/>
  <c r="K4" i="34"/>
  <c r="O4" i="34"/>
  <c r="E5" i="34"/>
  <c r="I5" i="34"/>
  <c r="M5" i="34"/>
  <c r="G6" i="34"/>
  <c r="K6" i="34"/>
  <c r="O6" i="34"/>
  <c r="E7" i="34"/>
  <c r="I7" i="34"/>
  <c r="M7" i="34"/>
  <c r="G8" i="34"/>
  <c r="K8" i="34"/>
  <c r="O8" i="34"/>
  <c r="E9" i="34"/>
  <c r="I9" i="34"/>
  <c r="M9" i="34"/>
  <c r="G10" i="34"/>
  <c r="K10" i="34"/>
  <c r="O10" i="34"/>
  <c r="E11" i="34"/>
  <c r="I11" i="34"/>
  <c r="M11" i="34"/>
  <c r="G12" i="34"/>
  <c r="K12" i="34"/>
  <c r="O12" i="34"/>
  <c r="E13" i="34"/>
  <c r="I13" i="34"/>
  <c r="M13" i="34"/>
  <c r="G14" i="34"/>
  <c r="K14" i="34"/>
  <c r="O14" i="34"/>
  <c r="E15" i="34"/>
  <c r="I15" i="34"/>
  <c r="M15" i="34"/>
  <c r="G16" i="34"/>
  <c r="K16" i="34"/>
  <c r="O16" i="34"/>
  <c r="E17" i="34"/>
  <c r="I17" i="34"/>
  <c r="M17" i="34"/>
  <c r="G18" i="34"/>
  <c r="K18" i="34"/>
  <c r="O18" i="34"/>
  <c r="E19" i="34"/>
  <c r="I19" i="34"/>
  <c r="M19" i="34"/>
  <c r="G20" i="34"/>
  <c r="K20" i="34"/>
  <c r="O20" i="34"/>
  <c r="E21" i="34"/>
  <c r="I21" i="34"/>
  <c r="G22" i="34"/>
  <c r="K22" i="34"/>
  <c r="O22" i="34"/>
  <c r="E23" i="34"/>
  <c r="I23" i="34"/>
  <c r="M23" i="34"/>
  <c r="G24" i="34"/>
  <c r="K24" i="34"/>
  <c r="O24" i="34"/>
  <c r="E25" i="34"/>
  <c r="I25" i="34"/>
  <c r="M25" i="34"/>
  <c r="G26" i="34"/>
  <c r="K26" i="34"/>
  <c r="O26" i="34"/>
  <c r="E27" i="34"/>
  <c r="I27" i="34"/>
  <c r="M27" i="34"/>
  <c r="G28" i="34"/>
  <c r="K28" i="34"/>
  <c r="O28" i="34"/>
  <c r="E29" i="34"/>
  <c r="I29" i="34"/>
  <c r="M29" i="34"/>
  <c r="G30" i="34"/>
  <c r="K30" i="34"/>
  <c r="O30" i="34"/>
  <c r="E31" i="34"/>
  <c r="I31" i="34"/>
  <c r="M31" i="34"/>
  <c r="G32" i="34"/>
  <c r="K32" i="34"/>
  <c r="O32" i="34"/>
  <c r="E33" i="34"/>
  <c r="I33" i="34"/>
  <c r="M33" i="34"/>
  <c r="G34" i="34"/>
  <c r="K34" i="34"/>
  <c r="O34" i="34"/>
  <c r="E35" i="34"/>
  <c r="I35" i="34"/>
  <c r="M35" i="34"/>
  <c r="G36" i="34"/>
  <c r="K36" i="34"/>
  <c r="O36" i="34"/>
  <c r="E37" i="34"/>
  <c r="I37" i="34"/>
  <c r="M37" i="34"/>
  <c r="G38" i="34"/>
  <c r="K38" i="34"/>
  <c r="O38" i="34"/>
  <c r="E39" i="34"/>
  <c r="I39" i="34"/>
  <c r="M39" i="34"/>
  <c r="G40" i="34"/>
  <c r="K40" i="34"/>
  <c r="O40" i="34"/>
  <c r="M235" i="34"/>
  <c r="I235" i="34"/>
  <c r="E235" i="34"/>
  <c r="L235" i="34"/>
  <c r="H235" i="34"/>
  <c r="D235" i="34"/>
  <c r="O235" i="34"/>
  <c r="K235" i="34"/>
  <c r="G235" i="34"/>
  <c r="N235" i="34"/>
  <c r="J235" i="34"/>
  <c r="F235" i="34"/>
  <c r="M219" i="34"/>
  <c r="I219" i="34"/>
  <c r="E219" i="34"/>
  <c r="L219" i="34"/>
  <c r="H219" i="34"/>
  <c r="D219" i="34"/>
  <c r="O219" i="34"/>
  <c r="K219" i="34"/>
  <c r="G219" i="34"/>
  <c r="N219" i="34"/>
  <c r="J219" i="34"/>
  <c r="F219" i="34"/>
  <c r="M199" i="34"/>
  <c r="I199" i="34"/>
  <c r="E199" i="34"/>
  <c r="L199" i="34"/>
  <c r="H199" i="34"/>
  <c r="D199" i="34"/>
  <c r="O199" i="34"/>
  <c r="K199" i="34"/>
  <c r="G199" i="34"/>
  <c r="N199" i="34"/>
  <c r="J199" i="34"/>
  <c r="F199" i="34"/>
  <c r="O171" i="34"/>
  <c r="K171" i="34"/>
  <c r="G171" i="34"/>
  <c r="N171" i="34"/>
  <c r="J171" i="34"/>
  <c r="F171" i="34"/>
  <c r="M171" i="34"/>
  <c r="I171" i="34"/>
  <c r="E171" i="34"/>
  <c r="L171" i="34"/>
  <c r="H171" i="34"/>
  <c r="D171" i="34"/>
  <c r="O159" i="34"/>
  <c r="K159" i="34"/>
  <c r="G159" i="34"/>
  <c r="N159" i="34"/>
  <c r="J159" i="34"/>
  <c r="F159" i="34"/>
  <c r="M159" i="34"/>
  <c r="I159" i="34"/>
  <c r="E159" i="34"/>
  <c r="L159" i="34"/>
  <c r="H159" i="34"/>
  <c r="D159" i="34"/>
  <c r="M139" i="34"/>
  <c r="I139" i="34"/>
  <c r="E139" i="34"/>
  <c r="L139" i="34"/>
  <c r="H139" i="34"/>
  <c r="D139" i="34"/>
  <c r="O139" i="34"/>
  <c r="K139" i="34"/>
  <c r="G139" i="34"/>
  <c r="N139" i="34"/>
  <c r="J139" i="34"/>
  <c r="F139" i="34"/>
  <c r="M238" i="34"/>
  <c r="I238" i="34"/>
  <c r="E238" i="34"/>
  <c r="O238" i="34"/>
  <c r="K238" i="34"/>
  <c r="G238" i="34"/>
  <c r="N238" i="34"/>
  <c r="F238" i="34"/>
  <c r="L238" i="34"/>
  <c r="D238" i="34"/>
  <c r="J238" i="34"/>
  <c r="H238" i="34"/>
  <c r="O230" i="34"/>
  <c r="K230" i="34"/>
  <c r="G230" i="34"/>
  <c r="N230" i="34"/>
  <c r="J230" i="34"/>
  <c r="F230" i="34"/>
  <c r="M230" i="34"/>
  <c r="I230" i="34"/>
  <c r="E230" i="34"/>
  <c r="L230" i="34"/>
  <c r="H230" i="34"/>
  <c r="D230" i="34"/>
  <c r="O241" i="34"/>
  <c r="K241" i="34"/>
  <c r="G241" i="34"/>
  <c r="M241" i="34"/>
  <c r="I241" i="34"/>
  <c r="E241" i="34"/>
  <c r="L241" i="34"/>
  <c r="H241" i="34"/>
  <c r="D241" i="34"/>
  <c r="F241" i="34"/>
  <c r="N241" i="34"/>
  <c r="J241" i="34"/>
  <c r="O237" i="34"/>
  <c r="K237" i="34"/>
  <c r="G237" i="34"/>
  <c r="N237" i="34"/>
  <c r="I237" i="34"/>
  <c r="D237" i="34"/>
  <c r="M237" i="34"/>
  <c r="H237" i="34"/>
  <c r="L237" i="34"/>
  <c r="F237" i="34"/>
  <c r="J237" i="34"/>
  <c r="E237" i="34"/>
  <c r="M233" i="34"/>
  <c r="I233" i="34"/>
  <c r="E233" i="34"/>
  <c r="L233" i="34"/>
  <c r="H233" i="34"/>
  <c r="D233" i="34"/>
  <c r="O233" i="34"/>
  <c r="K233" i="34"/>
  <c r="G233" i="34"/>
  <c r="N233" i="34"/>
  <c r="J233" i="34"/>
  <c r="F233" i="34"/>
  <c r="M229" i="34"/>
  <c r="I229" i="34"/>
  <c r="E229" i="34"/>
  <c r="L229" i="34"/>
  <c r="H229" i="34"/>
  <c r="D229" i="34"/>
  <c r="O229" i="34"/>
  <c r="K229" i="34"/>
  <c r="G229" i="34"/>
  <c r="N229" i="34"/>
  <c r="J229" i="34"/>
  <c r="F229" i="34"/>
  <c r="M225" i="34"/>
  <c r="I225" i="34"/>
  <c r="E225" i="34"/>
  <c r="L225" i="34"/>
  <c r="H225" i="34"/>
  <c r="D225" i="34"/>
  <c r="O225" i="34"/>
  <c r="K225" i="34"/>
  <c r="G225" i="34"/>
  <c r="N225" i="34"/>
  <c r="J225" i="34"/>
  <c r="F225" i="34"/>
  <c r="M221" i="34"/>
  <c r="I221" i="34"/>
  <c r="E221" i="34"/>
  <c r="L221" i="34"/>
  <c r="H221" i="34"/>
  <c r="D221" i="34"/>
  <c r="O221" i="34"/>
  <c r="K221" i="34"/>
  <c r="G221" i="34"/>
  <c r="N221" i="34"/>
  <c r="J221" i="34"/>
  <c r="F221" i="34"/>
  <c r="M217" i="34"/>
  <c r="I217" i="34"/>
  <c r="E217" i="34"/>
  <c r="L217" i="34"/>
  <c r="H217" i="34"/>
  <c r="D217" i="34"/>
  <c r="O217" i="34"/>
  <c r="K217" i="34"/>
  <c r="G217" i="34"/>
  <c r="N217" i="34"/>
  <c r="J217" i="34"/>
  <c r="F217" i="34"/>
  <c r="BM15" i="21"/>
  <c r="BI15" i="21"/>
  <c r="BE15" i="21"/>
  <c r="BA15" i="21"/>
  <c r="CC15" i="21" s="1"/>
  <c r="AW15" i="21"/>
  <c r="BY15" i="21" s="1"/>
  <c r="AS15" i="21"/>
  <c r="BK15" i="21"/>
  <c r="BG15" i="21"/>
  <c r="CI15" i="21" s="1"/>
  <c r="BC15" i="21"/>
  <c r="AY15" i="21"/>
  <c r="CA15" i="21" s="1"/>
  <c r="AU15" i="21"/>
  <c r="M213" i="34"/>
  <c r="I213" i="34"/>
  <c r="E213" i="34"/>
  <c r="L213" i="34"/>
  <c r="H213" i="34"/>
  <c r="D213" i="34"/>
  <c r="O213" i="34"/>
  <c r="K213" i="34"/>
  <c r="G213" i="34"/>
  <c r="N213" i="34"/>
  <c r="J213" i="34"/>
  <c r="F213" i="34"/>
  <c r="M209" i="34"/>
  <c r="I209" i="34"/>
  <c r="E209" i="34"/>
  <c r="L209" i="34"/>
  <c r="H209" i="34"/>
  <c r="D209" i="34"/>
  <c r="O209" i="34"/>
  <c r="K209" i="34"/>
  <c r="G209" i="34"/>
  <c r="N209" i="34"/>
  <c r="J209" i="34"/>
  <c r="F209" i="34"/>
  <c r="M205" i="34"/>
  <c r="I205" i="34"/>
  <c r="E205" i="34"/>
  <c r="L205" i="34"/>
  <c r="H205" i="34"/>
  <c r="D205" i="34"/>
  <c r="O205" i="34"/>
  <c r="K205" i="34"/>
  <c r="G205" i="34"/>
  <c r="N205" i="34"/>
  <c r="J205" i="34"/>
  <c r="F205" i="34"/>
  <c r="M201" i="34"/>
  <c r="I201" i="34"/>
  <c r="E201" i="34"/>
  <c r="L201" i="34"/>
  <c r="H201" i="34"/>
  <c r="D201" i="34"/>
  <c r="O201" i="34"/>
  <c r="K201" i="34"/>
  <c r="G201" i="34"/>
  <c r="N201" i="34"/>
  <c r="J201" i="34"/>
  <c r="F201" i="34"/>
  <c r="M197" i="34"/>
  <c r="I197" i="34"/>
  <c r="E197" i="34"/>
  <c r="L197" i="34"/>
  <c r="H197" i="34"/>
  <c r="D197" i="34"/>
  <c r="O197" i="34"/>
  <c r="K197" i="34"/>
  <c r="G197" i="34"/>
  <c r="N197" i="34"/>
  <c r="J197" i="34"/>
  <c r="F197" i="34"/>
  <c r="M193" i="34"/>
  <c r="I193" i="34"/>
  <c r="E193" i="34"/>
  <c r="L193" i="34"/>
  <c r="H193" i="34"/>
  <c r="D193" i="34"/>
  <c r="O193" i="34"/>
  <c r="K193" i="34"/>
  <c r="G193" i="34"/>
  <c r="N193" i="34"/>
  <c r="J193" i="34"/>
  <c r="F193" i="34"/>
  <c r="M189" i="34"/>
  <c r="I189" i="34"/>
  <c r="E189" i="34"/>
  <c r="L189" i="34"/>
  <c r="H189" i="34"/>
  <c r="D189" i="34"/>
  <c r="O189" i="34"/>
  <c r="K189" i="34"/>
  <c r="G189" i="34"/>
  <c r="N189" i="34"/>
  <c r="J189" i="34"/>
  <c r="F189" i="34"/>
  <c r="M185" i="34"/>
  <c r="I185" i="34"/>
  <c r="E185" i="34"/>
  <c r="L185" i="34"/>
  <c r="H185" i="34"/>
  <c r="D185" i="34"/>
  <c r="O185" i="34"/>
  <c r="K185" i="34"/>
  <c r="G185" i="34"/>
  <c r="N185" i="34"/>
  <c r="J185" i="34"/>
  <c r="F185" i="34"/>
  <c r="O181" i="34"/>
  <c r="K181" i="34"/>
  <c r="G181" i="34"/>
  <c r="N181" i="34"/>
  <c r="J181" i="34"/>
  <c r="F181" i="34"/>
  <c r="M181" i="34"/>
  <c r="I181" i="34"/>
  <c r="E181" i="34"/>
  <c r="L181" i="34"/>
  <c r="H181" i="34"/>
  <c r="D181" i="34"/>
  <c r="O177" i="34"/>
  <c r="K177" i="34"/>
  <c r="G177" i="34"/>
  <c r="N177" i="34"/>
  <c r="J177" i="34"/>
  <c r="F177" i="34"/>
  <c r="M177" i="34"/>
  <c r="I177" i="34"/>
  <c r="E177" i="34"/>
  <c r="L177" i="34"/>
  <c r="H177" i="34"/>
  <c r="D177" i="34"/>
  <c r="O173" i="34"/>
  <c r="K173" i="34"/>
  <c r="G173" i="34"/>
  <c r="N173" i="34"/>
  <c r="J173" i="34"/>
  <c r="F173" i="34"/>
  <c r="M173" i="34"/>
  <c r="I173" i="34"/>
  <c r="E173" i="34"/>
  <c r="L173" i="34"/>
  <c r="H173" i="34"/>
  <c r="D173" i="34"/>
  <c r="O169" i="34"/>
  <c r="K169" i="34"/>
  <c r="G169" i="34"/>
  <c r="N169" i="34"/>
  <c r="J169" i="34"/>
  <c r="F169" i="34"/>
  <c r="M169" i="34"/>
  <c r="I169" i="34"/>
  <c r="E169" i="34"/>
  <c r="L169" i="34"/>
  <c r="H169" i="34"/>
  <c r="D169" i="34"/>
  <c r="BM13" i="21"/>
  <c r="CO13" i="21" s="1"/>
  <c r="BI13" i="21"/>
  <c r="BE13" i="21"/>
  <c r="BA13" i="21"/>
  <c r="CC13" i="21" s="1"/>
  <c r="AW13" i="21"/>
  <c r="BY13" i="21" s="1"/>
  <c r="AS13" i="21"/>
  <c r="BU13" i="21" s="1"/>
  <c r="BK13" i="21"/>
  <c r="BG13" i="21"/>
  <c r="CI13" i="21" s="1"/>
  <c r="BC13" i="21"/>
  <c r="CE13" i="21" s="1"/>
  <c r="AY13" i="21"/>
  <c r="AU13" i="21"/>
  <c r="AQ13" i="21"/>
  <c r="BS13" i="21" s="1"/>
  <c r="O165" i="34"/>
  <c r="K165" i="34"/>
  <c r="G165" i="34"/>
  <c r="N165" i="34"/>
  <c r="J165" i="34"/>
  <c r="F165" i="34"/>
  <c r="M165" i="34"/>
  <c r="I165" i="34"/>
  <c r="E165" i="34"/>
  <c r="L165" i="34"/>
  <c r="H165" i="34"/>
  <c r="D165" i="34"/>
  <c r="O161" i="34"/>
  <c r="K161" i="34"/>
  <c r="G161" i="34"/>
  <c r="N161" i="34"/>
  <c r="J161" i="34"/>
  <c r="F161" i="34"/>
  <c r="M161" i="34"/>
  <c r="I161" i="34"/>
  <c r="E161" i="34"/>
  <c r="L161" i="34"/>
  <c r="H161" i="34"/>
  <c r="D161" i="34"/>
  <c r="O157" i="34"/>
  <c r="K157" i="34"/>
  <c r="G157" i="34"/>
  <c r="N157" i="34"/>
  <c r="J157" i="34"/>
  <c r="F157" i="34"/>
  <c r="M157" i="34"/>
  <c r="I157" i="34"/>
  <c r="E157" i="34"/>
  <c r="L157" i="34"/>
  <c r="H157" i="34"/>
  <c r="D157" i="34"/>
  <c r="M153" i="34"/>
  <c r="I153" i="34"/>
  <c r="E153" i="34"/>
  <c r="L153" i="34"/>
  <c r="H153" i="34"/>
  <c r="D153" i="34"/>
  <c r="O153" i="34"/>
  <c r="K153" i="34"/>
  <c r="G153" i="34"/>
  <c r="N153" i="34"/>
  <c r="J153" i="34"/>
  <c r="F153" i="34"/>
  <c r="M149" i="34"/>
  <c r="I149" i="34"/>
  <c r="E149" i="34"/>
  <c r="L149" i="34"/>
  <c r="H149" i="34"/>
  <c r="D149" i="34"/>
  <c r="O149" i="34"/>
  <c r="K149" i="34"/>
  <c r="G149" i="34"/>
  <c r="N149" i="34"/>
  <c r="J149" i="34"/>
  <c r="F149" i="34"/>
  <c r="M145" i="34"/>
  <c r="I145" i="34"/>
  <c r="E145" i="34"/>
  <c r="L145" i="34"/>
  <c r="H145" i="34"/>
  <c r="D145" i="34"/>
  <c r="O145" i="34"/>
  <c r="K145" i="34"/>
  <c r="G145" i="34"/>
  <c r="N145" i="34"/>
  <c r="J145" i="34"/>
  <c r="F145" i="34"/>
  <c r="M141" i="34"/>
  <c r="I141" i="34"/>
  <c r="E141" i="34"/>
  <c r="L141" i="34"/>
  <c r="H141" i="34"/>
  <c r="D141" i="34"/>
  <c r="O141" i="34"/>
  <c r="K141" i="34"/>
  <c r="G141" i="34"/>
  <c r="N141" i="34"/>
  <c r="J141" i="34"/>
  <c r="F141" i="34"/>
  <c r="M137" i="34"/>
  <c r="I137" i="34"/>
  <c r="E137" i="34"/>
  <c r="L137" i="34"/>
  <c r="H137" i="34"/>
  <c r="D137" i="34"/>
  <c r="O137" i="34"/>
  <c r="K137" i="34"/>
  <c r="G137" i="34"/>
  <c r="N137" i="34"/>
  <c r="J137" i="34"/>
  <c r="F137" i="34"/>
  <c r="M133" i="34"/>
  <c r="I133" i="34"/>
  <c r="E133" i="34"/>
  <c r="L133" i="34"/>
  <c r="H133" i="34"/>
  <c r="D133" i="34"/>
  <c r="O133" i="34"/>
  <c r="K133" i="34"/>
  <c r="G133" i="34"/>
  <c r="N133" i="34"/>
  <c r="J133" i="34"/>
  <c r="F133" i="34"/>
  <c r="M129" i="34"/>
  <c r="I129" i="34"/>
  <c r="E129" i="34"/>
  <c r="L129" i="34"/>
  <c r="H129" i="34"/>
  <c r="D129" i="34"/>
  <c r="O129" i="34"/>
  <c r="K129" i="34"/>
  <c r="G129" i="34"/>
  <c r="N129" i="34"/>
  <c r="J129" i="34"/>
  <c r="F129" i="34"/>
  <c r="M125" i="34"/>
  <c r="I125" i="34"/>
  <c r="E125" i="34"/>
  <c r="L125" i="34"/>
  <c r="H125" i="34"/>
  <c r="D125" i="34"/>
  <c r="O125" i="34"/>
  <c r="K125" i="34"/>
  <c r="G125" i="34"/>
  <c r="N125" i="34"/>
  <c r="J125" i="34"/>
  <c r="F125" i="34"/>
  <c r="M121" i="34"/>
  <c r="I121" i="34"/>
  <c r="E121" i="34"/>
  <c r="L121" i="34"/>
  <c r="H121" i="34"/>
  <c r="D121" i="34"/>
  <c r="O121" i="34"/>
  <c r="K121" i="34"/>
  <c r="G121" i="34"/>
  <c r="N121" i="34"/>
  <c r="J121" i="34"/>
  <c r="F121" i="34"/>
  <c r="M117" i="34"/>
  <c r="I117" i="34"/>
  <c r="E117" i="34"/>
  <c r="L117" i="34"/>
  <c r="H117" i="34"/>
  <c r="D117" i="34"/>
  <c r="O117" i="34"/>
  <c r="K117" i="34"/>
  <c r="G117" i="34"/>
  <c r="N117" i="34"/>
  <c r="J117" i="34"/>
  <c r="F117" i="34"/>
  <c r="M113" i="34"/>
  <c r="I113" i="34"/>
  <c r="E113" i="34"/>
  <c r="L113" i="34"/>
  <c r="H113" i="34"/>
  <c r="D113" i="34"/>
  <c r="O113" i="34"/>
  <c r="K113" i="34"/>
  <c r="G113" i="34"/>
  <c r="N113" i="34"/>
  <c r="J113" i="34"/>
  <c r="F113" i="34"/>
  <c r="M109" i="34"/>
  <c r="I109" i="34"/>
  <c r="E109" i="34"/>
  <c r="L109" i="34"/>
  <c r="H109" i="34"/>
  <c r="D109" i="34"/>
  <c r="O109" i="34"/>
  <c r="K109" i="34"/>
  <c r="G109" i="34"/>
  <c r="N109" i="34"/>
  <c r="J109" i="34"/>
  <c r="F109" i="34"/>
  <c r="M105" i="34"/>
  <c r="I105" i="34"/>
  <c r="E105" i="34"/>
  <c r="L105" i="34"/>
  <c r="H105" i="34"/>
  <c r="D105" i="34"/>
  <c r="O105" i="34"/>
  <c r="K105" i="34"/>
  <c r="G105" i="34"/>
  <c r="N105" i="34"/>
  <c r="J105" i="34"/>
  <c r="F105" i="34"/>
  <c r="M101" i="34"/>
  <c r="I101" i="34"/>
  <c r="E101" i="34"/>
  <c r="L101" i="34"/>
  <c r="H101" i="34"/>
  <c r="D101" i="34"/>
  <c r="O101" i="34"/>
  <c r="K101" i="34"/>
  <c r="G101" i="34"/>
  <c r="N101" i="34"/>
  <c r="J101" i="34"/>
  <c r="F101" i="34"/>
  <c r="M97" i="34"/>
  <c r="I97" i="34"/>
  <c r="L97" i="34"/>
  <c r="O97" i="34"/>
  <c r="N97" i="34"/>
  <c r="K97" i="34"/>
  <c r="F97" i="34"/>
  <c r="J97" i="34"/>
  <c r="E97" i="34"/>
  <c r="H97" i="34"/>
  <c r="D97" i="34"/>
  <c r="G97" i="34"/>
  <c r="N93" i="34"/>
  <c r="J93" i="34"/>
  <c r="F93" i="34"/>
  <c r="M93" i="34"/>
  <c r="I93" i="34"/>
  <c r="E93" i="34"/>
  <c r="L93" i="34"/>
  <c r="H93" i="34"/>
  <c r="D93" i="34"/>
  <c r="O93" i="34"/>
  <c r="K93" i="34"/>
  <c r="G93" i="34"/>
  <c r="N89" i="34"/>
  <c r="J89" i="34"/>
  <c r="F89" i="34"/>
  <c r="M89" i="34"/>
  <c r="I89" i="34"/>
  <c r="E89" i="34"/>
  <c r="L89" i="34"/>
  <c r="H89" i="34"/>
  <c r="D89" i="34"/>
  <c r="O89" i="34"/>
  <c r="K89" i="34"/>
  <c r="G89" i="34"/>
  <c r="N85" i="34"/>
  <c r="J85" i="34"/>
  <c r="F85" i="34"/>
  <c r="M85" i="34"/>
  <c r="I85" i="34"/>
  <c r="E85" i="34"/>
  <c r="L85" i="34"/>
  <c r="H85" i="34"/>
  <c r="D85" i="34"/>
  <c r="O85" i="34"/>
  <c r="K85" i="34"/>
  <c r="G85" i="34"/>
  <c r="N81" i="34"/>
  <c r="J81" i="34"/>
  <c r="F81" i="34"/>
  <c r="M81" i="34"/>
  <c r="I81" i="34"/>
  <c r="E81" i="34"/>
  <c r="L81" i="34"/>
  <c r="H81" i="34"/>
  <c r="D81" i="34"/>
  <c r="O81" i="34"/>
  <c r="K81" i="34"/>
  <c r="G81" i="34"/>
  <c r="N77" i="34"/>
  <c r="J77" i="34"/>
  <c r="F77" i="34"/>
  <c r="M77" i="34"/>
  <c r="I77" i="34"/>
  <c r="E77" i="34"/>
  <c r="L77" i="34"/>
  <c r="H77" i="34"/>
  <c r="D77" i="34"/>
  <c r="O77" i="34"/>
  <c r="K77" i="34"/>
  <c r="G77" i="34"/>
  <c r="N73" i="34"/>
  <c r="J73" i="34"/>
  <c r="F73" i="34"/>
  <c r="M73" i="34"/>
  <c r="I73" i="34"/>
  <c r="E73" i="34"/>
  <c r="L73" i="34"/>
  <c r="H73" i="34"/>
  <c r="D73" i="34"/>
  <c r="O73" i="34"/>
  <c r="K73" i="34"/>
  <c r="G73" i="34"/>
  <c r="N69" i="34"/>
  <c r="J69" i="34"/>
  <c r="F69" i="34"/>
  <c r="M69" i="34"/>
  <c r="I69" i="34"/>
  <c r="E69" i="34"/>
  <c r="L69" i="34"/>
  <c r="H69" i="34"/>
  <c r="D69" i="34"/>
  <c r="O69" i="34"/>
  <c r="K69" i="34"/>
  <c r="G69" i="34"/>
  <c r="N65" i="34"/>
  <c r="J65" i="34"/>
  <c r="F65" i="34"/>
  <c r="M65" i="34"/>
  <c r="I65" i="34"/>
  <c r="E65" i="34"/>
  <c r="L65" i="34"/>
  <c r="H65" i="34"/>
  <c r="D65" i="34"/>
  <c r="O65" i="34"/>
  <c r="K65" i="34"/>
  <c r="G65" i="34"/>
  <c r="N61" i="34"/>
  <c r="J61" i="34"/>
  <c r="F61" i="34"/>
  <c r="M61" i="34"/>
  <c r="I61" i="34"/>
  <c r="E61" i="34"/>
  <c r="L61" i="34"/>
  <c r="H61" i="34"/>
  <c r="D61" i="34"/>
  <c r="O61" i="34"/>
  <c r="K61" i="34"/>
  <c r="G61" i="34"/>
  <c r="N57" i="34"/>
  <c r="J57" i="34"/>
  <c r="F57" i="34"/>
  <c r="M57" i="34"/>
  <c r="I57" i="34"/>
  <c r="E57" i="34"/>
  <c r="L57" i="34"/>
  <c r="H57" i="34"/>
  <c r="D57" i="34"/>
  <c r="O57" i="34"/>
  <c r="K57" i="34"/>
  <c r="G57" i="34"/>
  <c r="N53" i="34"/>
  <c r="J53" i="34"/>
  <c r="F53" i="34"/>
  <c r="M53" i="34"/>
  <c r="I53" i="34"/>
  <c r="E53" i="34"/>
  <c r="L53" i="34"/>
  <c r="H53" i="34"/>
  <c r="D53" i="34"/>
  <c r="O53" i="34"/>
  <c r="K53" i="34"/>
  <c r="G53" i="34"/>
  <c r="N49" i="34"/>
  <c r="J49" i="34"/>
  <c r="F49" i="34"/>
  <c r="M49" i="34"/>
  <c r="I49" i="34"/>
  <c r="E49" i="34"/>
  <c r="L49" i="34"/>
  <c r="H49" i="34"/>
  <c r="D49" i="34"/>
  <c r="O49" i="34"/>
  <c r="K49" i="34"/>
  <c r="G49" i="34"/>
  <c r="N45" i="34"/>
  <c r="J45" i="34"/>
  <c r="F45" i="34"/>
  <c r="M45" i="34"/>
  <c r="I45" i="34"/>
  <c r="E45" i="34"/>
  <c r="L45" i="34"/>
  <c r="H45" i="34"/>
  <c r="D45" i="34"/>
  <c r="O45" i="34"/>
  <c r="K45" i="34"/>
  <c r="G45" i="34"/>
  <c r="N41" i="34"/>
  <c r="J41" i="34"/>
  <c r="F41" i="34"/>
  <c r="M41" i="34"/>
  <c r="I41" i="34"/>
  <c r="E41" i="34"/>
  <c r="L41" i="34"/>
  <c r="H41" i="34"/>
  <c r="D41" i="34"/>
  <c r="O41" i="34"/>
  <c r="K41" i="34"/>
  <c r="G41" i="34"/>
  <c r="BM9" i="21"/>
  <c r="BI9" i="21"/>
  <c r="CK9" i="21" s="1"/>
  <c r="BE9" i="21"/>
  <c r="CG9" i="21" s="1"/>
  <c r="BA9" i="21"/>
  <c r="CC9" i="21" s="1"/>
  <c r="AW9" i="21"/>
  <c r="BY9" i="21" s="1"/>
  <c r="AS9" i="21"/>
  <c r="BU9" i="21" s="1"/>
  <c r="D16" i="35"/>
  <c r="BK9" i="21"/>
  <c r="CM9" i="21" s="1"/>
  <c r="BG9" i="21"/>
  <c r="CI9" i="21" s="1"/>
  <c r="BC9" i="21"/>
  <c r="CE9" i="21" s="1"/>
  <c r="AY9" i="21"/>
  <c r="AU9" i="21"/>
  <c r="AQ9" i="21"/>
  <c r="BO9" i="21" s="1"/>
  <c r="K18" i="46"/>
  <c r="L18" i="46" s="1"/>
  <c r="F3" i="34"/>
  <c r="J3" i="34"/>
  <c r="D4" i="34"/>
  <c r="H4" i="34"/>
  <c r="L4" i="34"/>
  <c r="F5" i="34"/>
  <c r="J5" i="34"/>
  <c r="N5" i="34"/>
  <c r="D6" i="34"/>
  <c r="H6" i="34"/>
  <c r="L6" i="34"/>
  <c r="F7" i="34"/>
  <c r="J7" i="34"/>
  <c r="N7" i="34"/>
  <c r="D8" i="34"/>
  <c r="H8" i="34"/>
  <c r="L8" i="34"/>
  <c r="F9" i="34"/>
  <c r="J9" i="34"/>
  <c r="N9" i="34"/>
  <c r="D10" i="34"/>
  <c r="H10" i="34"/>
  <c r="L10" i="34"/>
  <c r="F11" i="34"/>
  <c r="J11" i="34"/>
  <c r="N11" i="34"/>
  <c r="D12" i="34"/>
  <c r="H12" i="34"/>
  <c r="L12" i="34"/>
  <c r="F13" i="34"/>
  <c r="J13" i="34"/>
  <c r="N13" i="34"/>
  <c r="D14" i="34"/>
  <c r="H14" i="34"/>
  <c r="L14" i="34"/>
  <c r="F15" i="34"/>
  <c r="J15" i="34"/>
  <c r="N15" i="34"/>
  <c r="D16" i="34"/>
  <c r="H16" i="34"/>
  <c r="L16" i="34"/>
  <c r="F17" i="34"/>
  <c r="J17" i="34"/>
  <c r="N17" i="34"/>
  <c r="D18" i="34"/>
  <c r="H18" i="34"/>
  <c r="L18" i="34"/>
  <c r="F19" i="34"/>
  <c r="J19" i="34"/>
  <c r="N19" i="34"/>
  <c r="D20" i="34"/>
  <c r="H20" i="34"/>
  <c r="L20" i="34"/>
  <c r="F21" i="34"/>
  <c r="J21" i="34"/>
  <c r="N21" i="34"/>
  <c r="D22" i="34"/>
  <c r="H22" i="34"/>
  <c r="L22" i="34"/>
  <c r="F23" i="34"/>
  <c r="J23" i="34"/>
  <c r="N23" i="34"/>
  <c r="D24" i="34"/>
  <c r="H24" i="34"/>
  <c r="L24" i="34"/>
  <c r="F25" i="34"/>
  <c r="J25" i="34"/>
  <c r="N25" i="34"/>
  <c r="D26" i="34"/>
  <c r="H26" i="34"/>
  <c r="L26" i="34"/>
  <c r="F27" i="34"/>
  <c r="J27" i="34"/>
  <c r="N27" i="34"/>
  <c r="D28" i="34"/>
  <c r="H28" i="34"/>
  <c r="L28" i="34"/>
  <c r="F29" i="34"/>
  <c r="J29" i="34"/>
  <c r="N29" i="34"/>
  <c r="D30" i="34"/>
  <c r="H30" i="34"/>
  <c r="L30" i="34"/>
  <c r="F31" i="34"/>
  <c r="J31" i="34"/>
  <c r="N31" i="34"/>
  <c r="D32" i="34"/>
  <c r="H32" i="34"/>
  <c r="L32" i="34"/>
  <c r="F33" i="34"/>
  <c r="J33" i="34"/>
  <c r="N33" i="34"/>
  <c r="D34" i="34"/>
  <c r="H34" i="34"/>
  <c r="L34" i="34"/>
  <c r="F35" i="34"/>
  <c r="J35" i="34"/>
  <c r="N35" i="34"/>
  <c r="D36" i="34"/>
  <c r="H36" i="34"/>
  <c r="L36" i="34"/>
  <c r="F37" i="34"/>
  <c r="J37" i="34"/>
  <c r="N37" i="34"/>
  <c r="D38" i="34"/>
  <c r="H38" i="34"/>
  <c r="L38" i="34"/>
  <c r="F39" i="34"/>
  <c r="J39" i="34"/>
  <c r="N39" i="34"/>
  <c r="D40" i="34"/>
  <c r="H40" i="34"/>
  <c r="L40" i="34"/>
  <c r="O239" i="34"/>
  <c r="K239" i="34"/>
  <c r="G239" i="34"/>
  <c r="M239" i="34"/>
  <c r="I239" i="34"/>
  <c r="E239" i="34"/>
  <c r="L239" i="34"/>
  <c r="H239" i="34"/>
  <c r="D239" i="34"/>
  <c r="N239" i="34"/>
  <c r="J239" i="34"/>
  <c r="F239" i="34"/>
  <c r="M231" i="34"/>
  <c r="I231" i="34"/>
  <c r="E231" i="34"/>
  <c r="L231" i="34"/>
  <c r="H231" i="34"/>
  <c r="D231" i="34"/>
  <c r="O231" i="34"/>
  <c r="K231" i="34"/>
  <c r="G231" i="34"/>
  <c r="N231" i="34"/>
  <c r="J231" i="34"/>
  <c r="F231" i="34"/>
  <c r="M223" i="34"/>
  <c r="I223" i="34"/>
  <c r="E223" i="34"/>
  <c r="L223" i="34"/>
  <c r="H223" i="34"/>
  <c r="D223" i="34"/>
  <c r="O223" i="34"/>
  <c r="K223" i="34"/>
  <c r="G223" i="34"/>
  <c r="N223" i="34"/>
  <c r="J223" i="34"/>
  <c r="F223" i="34"/>
  <c r="M207" i="34"/>
  <c r="I207" i="34"/>
  <c r="E207" i="34"/>
  <c r="L207" i="34"/>
  <c r="H207" i="34"/>
  <c r="D207" i="34"/>
  <c r="O207" i="34"/>
  <c r="K207" i="34"/>
  <c r="G207" i="34"/>
  <c r="N207" i="34"/>
  <c r="J207" i="34"/>
  <c r="F207" i="34"/>
  <c r="M195" i="34"/>
  <c r="I195" i="34"/>
  <c r="E195" i="34"/>
  <c r="L195" i="34"/>
  <c r="H195" i="34"/>
  <c r="D195" i="34"/>
  <c r="O195" i="34"/>
  <c r="K195" i="34"/>
  <c r="G195" i="34"/>
  <c r="N195" i="34"/>
  <c r="J195" i="34"/>
  <c r="F195" i="34"/>
  <c r="M183" i="34"/>
  <c r="I183" i="34"/>
  <c r="E183" i="34"/>
  <c r="L183" i="34"/>
  <c r="H183" i="34"/>
  <c r="D183" i="34"/>
  <c r="O183" i="34"/>
  <c r="K183" i="34"/>
  <c r="N183" i="34"/>
  <c r="J183" i="34"/>
  <c r="F183" i="34"/>
  <c r="G183" i="34"/>
  <c r="O167" i="34"/>
  <c r="K167" i="34"/>
  <c r="G167" i="34"/>
  <c r="N167" i="34"/>
  <c r="J167" i="34"/>
  <c r="F167" i="34"/>
  <c r="M167" i="34"/>
  <c r="I167" i="34"/>
  <c r="E167" i="34"/>
  <c r="L167" i="34"/>
  <c r="H167" i="34"/>
  <c r="D167" i="34"/>
  <c r="M151" i="34"/>
  <c r="I151" i="34"/>
  <c r="E151" i="34"/>
  <c r="L151" i="34"/>
  <c r="H151" i="34"/>
  <c r="D151" i="34"/>
  <c r="O151" i="34"/>
  <c r="K151" i="34"/>
  <c r="G151" i="34"/>
  <c r="N151" i="34"/>
  <c r="J151" i="34"/>
  <c r="F151" i="34"/>
  <c r="BM8" i="21"/>
  <c r="BI8" i="21"/>
  <c r="CK8" i="21" s="1"/>
  <c r="BE8" i="21"/>
  <c r="CG8" i="21" s="1"/>
  <c r="BA8" i="21"/>
  <c r="CC8" i="21" s="1"/>
  <c r="AW8" i="21"/>
  <c r="BY8" i="21" s="1"/>
  <c r="AS8" i="21"/>
  <c r="BU8" i="21" s="1"/>
  <c r="D3" i="35"/>
  <c r="BK8" i="21"/>
  <c r="BG8" i="21"/>
  <c r="CI8" i="21" s="1"/>
  <c r="BC8" i="21"/>
  <c r="AY8" i="21"/>
  <c r="CA8" i="21" s="1"/>
  <c r="AU8" i="21"/>
  <c r="AQ8" i="21"/>
  <c r="BS8" i="21" s="1"/>
  <c r="K5" i="46"/>
  <c r="L5" i="46" s="1"/>
  <c r="M240" i="34"/>
  <c r="I240" i="34"/>
  <c r="E240" i="34"/>
  <c r="O240" i="34"/>
  <c r="K240" i="34"/>
  <c r="G240" i="34"/>
  <c r="N240" i="34"/>
  <c r="J240" i="34"/>
  <c r="F240" i="34"/>
  <c r="H240" i="34"/>
  <c r="D240" i="34"/>
  <c r="L240" i="34"/>
  <c r="BM17" i="21"/>
  <c r="CO17" i="21" s="1"/>
  <c r="BI17" i="21"/>
  <c r="CK17" i="21" s="1"/>
  <c r="BE17" i="21"/>
  <c r="CG17" i="21" s="1"/>
  <c r="BA17" i="21"/>
  <c r="CC17" i="21" s="1"/>
  <c r="AW17" i="21"/>
  <c r="BY17" i="21" s="1"/>
  <c r="AS17" i="21"/>
  <c r="BU17" i="21" s="1"/>
  <c r="M236" i="34"/>
  <c r="I236" i="34"/>
  <c r="E236" i="34"/>
  <c r="D157" i="35"/>
  <c r="D155" i="35"/>
  <c r="D153" i="35"/>
  <c r="D149" i="35"/>
  <c r="BK17" i="21"/>
  <c r="CM17" i="21" s="1"/>
  <c r="BG17" i="21"/>
  <c r="CI17" i="21" s="1"/>
  <c r="BC17" i="21"/>
  <c r="CE17" i="21" s="1"/>
  <c r="AY17" i="21"/>
  <c r="CA17" i="21" s="1"/>
  <c r="AU17" i="21"/>
  <c r="BW17" i="21" s="1"/>
  <c r="D154" i="35"/>
  <c r="D152" i="35"/>
  <c r="N236" i="34"/>
  <c r="H236" i="34"/>
  <c r="L236" i="34"/>
  <c r="G236" i="34"/>
  <c r="K236" i="34"/>
  <c r="F236" i="34"/>
  <c r="O236" i="34"/>
  <c r="J236" i="34"/>
  <c r="D236" i="34"/>
  <c r="O232" i="34"/>
  <c r="K232" i="34"/>
  <c r="G232" i="34"/>
  <c r="N232" i="34"/>
  <c r="J232" i="34"/>
  <c r="F232" i="34"/>
  <c r="M232" i="34"/>
  <c r="I232" i="34"/>
  <c r="E232" i="34"/>
  <c r="L232" i="34"/>
  <c r="H232" i="34"/>
  <c r="D232" i="34"/>
  <c r="O228" i="34"/>
  <c r="K228" i="34"/>
  <c r="G228" i="34"/>
  <c r="N228" i="34"/>
  <c r="J228" i="34"/>
  <c r="F228" i="34"/>
  <c r="M228" i="34"/>
  <c r="I228" i="34"/>
  <c r="E228" i="34"/>
  <c r="L228" i="34"/>
  <c r="H228" i="34"/>
  <c r="D228" i="34"/>
  <c r="O224" i="34"/>
  <c r="K224" i="34"/>
  <c r="G224" i="34"/>
  <c r="N224" i="34"/>
  <c r="J224" i="34"/>
  <c r="F224" i="34"/>
  <c r="M224" i="34"/>
  <c r="I224" i="34"/>
  <c r="E224" i="34"/>
  <c r="L224" i="34"/>
  <c r="H224" i="34"/>
  <c r="D224" i="34"/>
  <c r="BM16" i="21"/>
  <c r="BI16" i="21"/>
  <c r="CK16" i="21" s="1"/>
  <c r="BE16" i="21"/>
  <c r="BA16" i="21"/>
  <c r="CC16" i="21" s="1"/>
  <c r="AW16" i="21"/>
  <c r="BY16" i="21" s="1"/>
  <c r="AS16" i="21"/>
  <c r="K108" i="46"/>
  <c r="L108" i="46" s="1"/>
  <c r="BK16" i="21"/>
  <c r="CM16" i="21" s="1"/>
  <c r="BG16" i="21"/>
  <c r="BC16" i="21"/>
  <c r="CE16" i="21" s="1"/>
  <c r="AY16" i="21"/>
  <c r="CA16" i="21" s="1"/>
  <c r="AU16" i="21"/>
  <c r="BW16" i="21" s="1"/>
  <c r="O220" i="34"/>
  <c r="K220" i="34"/>
  <c r="G220" i="34"/>
  <c r="N220" i="34"/>
  <c r="J220" i="34"/>
  <c r="F220" i="34"/>
  <c r="M220" i="34"/>
  <c r="I220" i="34"/>
  <c r="E220" i="34"/>
  <c r="L220" i="34"/>
  <c r="H220" i="34"/>
  <c r="D220" i="34"/>
  <c r="O216" i="34"/>
  <c r="K216" i="34"/>
  <c r="G216" i="34"/>
  <c r="N216" i="34"/>
  <c r="J216" i="34"/>
  <c r="F216" i="34"/>
  <c r="M216" i="34"/>
  <c r="I216" i="34"/>
  <c r="E216" i="34"/>
  <c r="L216" i="34"/>
  <c r="H216" i="34"/>
  <c r="D216" i="34"/>
  <c r="O212" i="34"/>
  <c r="K212" i="34"/>
  <c r="G212" i="34"/>
  <c r="N212" i="34"/>
  <c r="J212" i="34"/>
  <c r="M212" i="34"/>
  <c r="I212" i="34"/>
  <c r="E212" i="34"/>
  <c r="L212" i="34"/>
  <c r="H212" i="34"/>
  <c r="D212" i="34"/>
  <c r="F212" i="34"/>
  <c r="O208" i="34"/>
  <c r="K208" i="34"/>
  <c r="G208" i="34"/>
  <c r="N208" i="34"/>
  <c r="J208" i="34"/>
  <c r="F208" i="34"/>
  <c r="M208" i="34"/>
  <c r="I208" i="34"/>
  <c r="E208" i="34"/>
  <c r="L208" i="34"/>
  <c r="H208" i="34"/>
  <c r="D208" i="34"/>
  <c r="O204" i="34"/>
  <c r="K204" i="34"/>
  <c r="G204" i="34"/>
  <c r="N204" i="34"/>
  <c r="J204" i="34"/>
  <c r="F204" i="34"/>
  <c r="M204" i="34"/>
  <c r="I204" i="34"/>
  <c r="E204" i="34"/>
  <c r="L204" i="34"/>
  <c r="H204" i="34"/>
  <c r="D204" i="34"/>
  <c r="O200" i="34"/>
  <c r="K200" i="34"/>
  <c r="G200" i="34"/>
  <c r="N200" i="34"/>
  <c r="J200" i="34"/>
  <c r="F200" i="34"/>
  <c r="M200" i="34"/>
  <c r="I200" i="34"/>
  <c r="E200" i="34"/>
  <c r="L200" i="34"/>
  <c r="H200" i="34"/>
  <c r="D200" i="34"/>
  <c r="O196" i="34"/>
  <c r="K196" i="34"/>
  <c r="G196" i="34"/>
  <c r="N196" i="34"/>
  <c r="J196" i="34"/>
  <c r="F196" i="34"/>
  <c r="M196" i="34"/>
  <c r="I196" i="34"/>
  <c r="E196" i="34"/>
  <c r="L196" i="34"/>
  <c r="H196" i="34"/>
  <c r="D196" i="34"/>
  <c r="O192" i="34"/>
  <c r="K192" i="34"/>
  <c r="G192" i="34"/>
  <c r="N192" i="34"/>
  <c r="J192" i="34"/>
  <c r="F192" i="34"/>
  <c r="M192" i="34"/>
  <c r="I192" i="34"/>
  <c r="E192" i="34"/>
  <c r="L192" i="34"/>
  <c r="H192" i="34"/>
  <c r="D192" i="34"/>
  <c r="O188" i="34"/>
  <c r="K188" i="34"/>
  <c r="G188" i="34"/>
  <c r="N188" i="34"/>
  <c r="J188" i="34"/>
  <c r="F188" i="34"/>
  <c r="M188" i="34"/>
  <c r="I188" i="34"/>
  <c r="E188" i="34"/>
  <c r="L188" i="34"/>
  <c r="H188" i="34"/>
  <c r="D188" i="34"/>
  <c r="O184" i="34"/>
  <c r="K184" i="34"/>
  <c r="G184" i="34"/>
  <c r="N184" i="34"/>
  <c r="J184" i="34"/>
  <c r="F184" i="34"/>
  <c r="M184" i="34"/>
  <c r="I184" i="34"/>
  <c r="E184" i="34"/>
  <c r="L184" i="34"/>
  <c r="H184" i="34"/>
  <c r="D184" i="34"/>
  <c r="M180" i="34"/>
  <c r="I180" i="34"/>
  <c r="E180" i="34"/>
  <c r="L180" i="34"/>
  <c r="H180" i="34"/>
  <c r="D180" i="34"/>
  <c r="O180" i="34"/>
  <c r="K180" i="34"/>
  <c r="G180" i="34"/>
  <c r="N180" i="34"/>
  <c r="J180" i="34"/>
  <c r="F180" i="34"/>
  <c r="M176" i="34"/>
  <c r="I176" i="34"/>
  <c r="E176" i="34"/>
  <c r="L176" i="34"/>
  <c r="H176" i="34"/>
  <c r="D176" i="34"/>
  <c r="O176" i="34"/>
  <c r="K176" i="34"/>
  <c r="G176" i="34"/>
  <c r="N176" i="34"/>
  <c r="J176" i="34"/>
  <c r="F176" i="34"/>
  <c r="M172" i="34"/>
  <c r="I172" i="34"/>
  <c r="E172" i="34"/>
  <c r="L172" i="34"/>
  <c r="H172" i="34"/>
  <c r="D172" i="34"/>
  <c r="O172" i="34"/>
  <c r="K172" i="34"/>
  <c r="G172" i="34"/>
  <c r="N172" i="34"/>
  <c r="J172" i="34"/>
  <c r="F172" i="34"/>
  <c r="M168" i="34"/>
  <c r="I168" i="34"/>
  <c r="E168" i="34"/>
  <c r="L168" i="34"/>
  <c r="H168" i="34"/>
  <c r="D168" i="34"/>
  <c r="O168" i="34"/>
  <c r="K168" i="34"/>
  <c r="G168" i="34"/>
  <c r="N168" i="34"/>
  <c r="J168" i="34"/>
  <c r="F168" i="34"/>
  <c r="M164" i="34"/>
  <c r="I164" i="34"/>
  <c r="E164" i="34"/>
  <c r="L164" i="34"/>
  <c r="H164" i="34"/>
  <c r="D164" i="34"/>
  <c r="O164" i="34"/>
  <c r="K164" i="34"/>
  <c r="G164" i="34"/>
  <c r="N164" i="34"/>
  <c r="J164" i="34"/>
  <c r="F164" i="34"/>
  <c r="M160" i="34"/>
  <c r="I160" i="34"/>
  <c r="E160" i="34"/>
  <c r="L160" i="34"/>
  <c r="H160" i="34"/>
  <c r="D160" i="34"/>
  <c r="O160" i="34"/>
  <c r="K160" i="34"/>
  <c r="G160" i="34"/>
  <c r="N160" i="34"/>
  <c r="J160" i="34"/>
  <c r="F160" i="34"/>
  <c r="M156" i="34"/>
  <c r="I156" i="34"/>
  <c r="E156" i="34"/>
  <c r="L156" i="34"/>
  <c r="H156" i="34"/>
  <c r="D156" i="34"/>
  <c r="O156" i="34"/>
  <c r="K156" i="34"/>
  <c r="G156" i="34"/>
  <c r="N156" i="34"/>
  <c r="J156" i="34"/>
  <c r="F156" i="34"/>
  <c r="O152" i="34"/>
  <c r="K152" i="34"/>
  <c r="G152" i="34"/>
  <c r="N152" i="34"/>
  <c r="J152" i="34"/>
  <c r="F152" i="34"/>
  <c r="M152" i="34"/>
  <c r="I152" i="34"/>
  <c r="E152" i="34"/>
  <c r="L152" i="34"/>
  <c r="H152" i="34"/>
  <c r="D152" i="34"/>
  <c r="O148" i="34"/>
  <c r="K148" i="34"/>
  <c r="G148" i="34"/>
  <c r="N148" i="34"/>
  <c r="J148" i="34"/>
  <c r="F148" i="34"/>
  <c r="M148" i="34"/>
  <c r="I148" i="34"/>
  <c r="E148" i="34"/>
  <c r="L148" i="34"/>
  <c r="H148" i="34"/>
  <c r="D148" i="34"/>
  <c r="O144" i="34"/>
  <c r="K144" i="34"/>
  <c r="G144" i="34"/>
  <c r="N144" i="34"/>
  <c r="J144" i="34"/>
  <c r="F144" i="34"/>
  <c r="M144" i="34"/>
  <c r="I144" i="34"/>
  <c r="E144" i="34"/>
  <c r="L144" i="34"/>
  <c r="H144" i="34"/>
  <c r="D144" i="34"/>
  <c r="O140" i="34"/>
  <c r="K140" i="34"/>
  <c r="G140" i="34"/>
  <c r="N140" i="34"/>
  <c r="J140" i="34"/>
  <c r="F140" i="34"/>
  <c r="M140" i="34"/>
  <c r="I140" i="34"/>
  <c r="E140" i="34"/>
  <c r="L140" i="34"/>
  <c r="H140" i="34"/>
  <c r="D140" i="34"/>
  <c r="O136" i="34"/>
  <c r="K136" i="34"/>
  <c r="G136" i="34"/>
  <c r="N136" i="34"/>
  <c r="J136" i="34"/>
  <c r="F136" i="34"/>
  <c r="M136" i="34"/>
  <c r="I136" i="34"/>
  <c r="E136" i="34"/>
  <c r="L136" i="34"/>
  <c r="H136" i="34"/>
  <c r="D136" i="34"/>
  <c r="O132" i="34"/>
  <c r="K132" i="34"/>
  <c r="G132" i="34"/>
  <c r="N132" i="34"/>
  <c r="J132" i="34"/>
  <c r="F132" i="34"/>
  <c r="M132" i="34"/>
  <c r="I132" i="34"/>
  <c r="E132" i="34"/>
  <c r="L132" i="34"/>
  <c r="H132" i="34"/>
  <c r="D132" i="34"/>
  <c r="O128" i="34"/>
  <c r="K128" i="34"/>
  <c r="G128" i="34"/>
  <c r="N128" i="34"/>
  <c r="J128" i="34"/>
  <c r="F128" i="34"/>
  <c r="M128" i="34"/>
  <c r="I128" i="34"/>
  <c r="E128" i="34"/>
  <c r="L128" i="34"/>
  <c r="H128" i="34"/>
  <c r="D128" i="34"/>
  <c r="O124" i="34"/>
  <c r="K124" i="34"/>
  <c r="G124" i="34"/>
  <c r="N124" i="34"/>
  <c r="J124" i="34"/>
  <c r="F124" i="34"/>
  <c r="M124" i="34"/>
  <c r="I124" i="34"/>
  <c r="E124" i="34"/>
  <c r="L124" i="34"/>
  <c r="H124" i="34"/>
  <c r="D124" i="34"/>
  <c r="O120" i="34"/>
  <c r="K120" i="34"/>
  <c r="G120" i="34"/>
  <c r="N120" i="34"/>
  <c r="J120" i="34"/>
  <c r="F120" i="34"/>
  <c r="M120" i="34"/>
  <c r="I120" i="34"/>
  <c r="E120" i="34"/>
  <c r="L120" i="34"/>
  <c r="H120" i="34"/>
  <c r="D120" i="34"/>
  <c r="O116" i="34"/>
  <c r="K116" i="34"/>
  <c r="G116" i="34"/>
  <c r="N116" i="34"/>
  <c r="J116" i="34"/>
  <c r="F116" i="34"/>
  <c r="M116" i="34"/>
  <c r="I116" i="34"/>
  <c r="E116" i="34"/>
  <c r="L116" i="34"/>
  <c r="H116" i="34"/>
  <c r="D116" i="34"/>
  <c r="O112" i="34"/>
  <c r="K112" i="34"/>
  <c r="G112" i="34"/>
  <c r="N112" i="34"/>
  <c r="J112" i="34"/>
  <c r="F112" i="34"/>
  <c r="M112" i="34"/>
  <c r="I112" i="34"/>
  <c r="E112" i="34"/>
  <c r="L112" i="34"/>
  <c r="H112" i="34"/>
  <c r="D112" i="34"/>
  <c r="O108" i="34"/>
  <c r="K108" i="34"/>
  <c r="G108" i="34"/>
  <c r="N108" i="34"/>
  <c r="J108" i="34"/>
  <c r="F108" i="34"/>
  <c r="M108" i="34"/>
  <c r="I108" i="34"/>
  <c r="E108" i="34"/>
  <c r="L108" i="34"/>
  <c r="H108" i="34"/>
  <c r="D108" i="34"/>
  <c r="O104" i="34"/>
  <c r="K104" i="34"/>
  <c r="G104" i="34"/>
  <c r="N104" i="34"/>
  <c r="J104" i="34"/>
  <c r="F104" i="34"/>
  <c r="M104" i="34"/>
  <c r="I104" i="34"/>
  <c r="E104" i="34"/>
  <c r="L104" i="34"/>
  <c r="H104" i="34"/>
  <c r="D104" i="34"/>
  <c r="O100" i="34"/>
  <c r="K100" i="34"/>
  <c r="G100" i="34"/>
  <c r="N100" i="34"/>
  <c r="J100" i="34"/>
  <c r="F100" i="34"/>
  <c r="M100" i="34"/>
  <c r="I100" i="34"/>
  <c r="E100" i="34"/>
  <c r="L100" i="34"/>
  <c r="H100" i="34"/>
  <c r="D100" i="34"/>
  <c r="L96" i="34"/>
  <c r="H96" i="34"/>
  <c r="D96" i="34"/>
  <c r="O96" i="34"/>
  <c r="K96" i="34"/>
  <c r="G96" i="34"/>
  <c r="N96" i="34"/>
  <c r="J96" i="34"/>
  <c r="F96" i="34"/>
  <c r="M96" i="34"/>
  <c r="I96" i="34"/>
  <c r="E96" i="34"/>
  <c r="L92" i="34"/>
  <c r="H92" i="34"/>
  <c r="D92" i="34"/>
  <c r="O92" i="34"/>
  <c r="K92" i="34"/>
  <c r="G92" i="34"/>
  <c r="N92" i="34"/>
  <c r="J92" i="34"/>
  <c r="F92" i="34"/>
  <c r="M92" i="34"/>
  <c r="I92" i="34"/>
  <c r="E92" i="34"/>
  <c r="L88" i="34"/>
  <c r="H88" i="34"/>
  <c r="D88" i="34"/>
  <c r="O88" i="34"/>
  <c r="K88" i="34"/>
  <c r="G88" i="34"/>
  <c r="N88" i="34"/>
  <c r="J88" i="34"/>
  <c r="F88" i="34"/>
  <c r="M88" i="34"/>
  <c r="I88" i="34"/>
  <c r="E88" i="34"/>
  <c r="L84" i="34"/>
  <c r="H84" i="34"/>
  <c r="D84" i="34"/>
  <c r="O84" i="34"/>
  <c r="K84" i="34"/>
  <c r="G84" i="34"/>
  <c r="N84" i="34"/>
  <c r="J84" i="34"/>
  <c r="F84" i="34"/>
  <c r="M84" i="34"/>
  <c r="I84" i="34"/>
  <c r="E84" i="34"/>
  <c r="L80" i="34"/>
  <c r="H80" i="34"/>
  <c r="D80" i="34"/>
  <c r="O80" i="34"/>
  <c r="K80" i="34"/>
  <c r="G80" i="34"/>
  <c r="N80" i="34"/>
  <c r="J80" i="34"/>
  <c r="F80" i="34"/>
  <c r="M80" i="34"/>
  <c r="I80" i="34"/>
  <c r="E80" i="34"/>
  <c r="L76" i="34"/>
  <c r="H76" i="34"/>
  <c r="D76" i="34"/>
  <c r="O76" i="34"/>
  <c r="K76" i="34"/>
  <c r="G76" i="34"/>
  <c r="N76" i="34"/>
  <c r="J76" i="34"/>
  <c r="F76" i="34"/>
  <c r="M76" i="34"/>
  <c r="I76" i="34"/>
  <c r="E76" i="34"/>
  <c r="L72" i="34"/>
  <c r="H72" i="34"/>
  <c r="D72" i="34"/>
  <c r="O72" i="34"/>
  <c r="K72" i="34"/>
  <c r="G72" i="34"/>
  <c r="N72" i="34"/>
  <c r="J72" i="34"/>
  <c r="F72" i="34"/>
  <c r="M72" i="34"/>
  <c r="I72" i="34"/>
  <c r="E72" i="34"/>
  <c r="L68" i="34"/>
  <c r="H68" i="34"/>
  <c r="D68" i="34"/>
  <c r="O68" i="34"/>
  <c r="K68" i="34"/>
  <c r="G68" i="34"/>
  <c r="N68" i="34"/>
  <c r="J68" i="34"/>
  <c r="F68" i="34"/>
  <c r="M68" i="34"/>
  <c r="I68" i="34"/>
  <c r="E68" i="34"/>
  <c r="L64" i="34"/>
  <c r="H64" i="34"/>
  <c r="D64" i="34"/>
  <c r="O64" i="34"/>
  <c r="K64" i="34"/>
  <c r="G64" i="34"/>
  <c r="N64" i="34"/>
  <c r="J64" i="34"/>
  <c r="F64" i="34"/>
  <c r="M64" i="34"/>
  <c r="I64" i="34"/>
  <c r="E64" i="34"/>
  <c r="L60" i="34"/>
  <c r="H60" i="34"/>
  <c r="D60" i="34"/>
  <c r="O60" i="34"/>
  <c r="K60" i="34"/>
  <c r="G60" i="34"/>
  <c r="N60" i="34"/>
  <c r="J60" i="34"/>
  <c r="F60" i="34"/>
  <c r="M60" i="34"/>
  <c r="I60" i="34"/>
  <c r="E60" i="34"/>
  <c r="L56" i="34"/>
  <c r="H56" i="34"/>
  <c r="D56" i="34"/>
  <c r="O56" i="34"/>
  <c r="K56" i="34"/>
  <c r="G56" i="34"/>
  <c r="N56" i="34"/>
  <c r="J56" i="34"/>
  <c r="F56" i="34"/>
  <c r="M56" i="34"/>
  <c r="I56" i="34"/>
  <c r="E56" i="34"/>
  <c r="L52" i="34"/>
  <c r="H52" i="34"/>
  <c r="D52" i="34"/>
  <c r="O52" i="34"/>
  <c r="K52" i="34"/>
  <c r="G52" i="34"/>
  <c r="N52" i="34"/>
  <c r="J52" i="34"/>
  <c r="F52" i="34"/>
  <c r="M52" i="34"/>
  <c r="I52" i="34"/>
  <c r="E52" i="34"/>
  <c r="L48" i="34"/>
  <c r="H48" i="34"/>
  <c r="D48" i="34"/>
  <c r="O48" i="34"/>
  <c r="K48" i="34"/>
  <c r="G48" i="34"/>
  <c r="N48" i="34"/>
  <c r="J48" i="34"/>
  <c r="F48" i="34"/>
  <c r="M48" i="34"/>
  <c r="I48" i="34"/>
  <c r="E48" i="34"/>
  <c r="L44" i="34"/>
  <c r="H44" i="34"/>
  <c r="D44" i="34"/>
  <c r="O44" i="34"/>
  <c r="K44" i="34"/>
  <c r="G44" i="34"/>
  <c r="N44" i="34"/>
  <c r="J44" i="34"/>
  <c r="F44" i="34"/>
  <c r="M44" i="34"/>
  <c r="I44" i="34"/>
  <c r="E44" i="34"/>
  <c r="G3" i="34"/>
  <c r="K3" i="34"/>
  <c r="O3" i="34"/>
  <c r="E4" i="34"/>
  <c r="I4" i="34"/>
  <c r="G5" i="34"/>
  <c r="K5" i="34"/>
  <c r="E6" i="34"/>
  <c r="I6" i="34"/>
  <c r="G7" i="34"/>
  <c r="K7" i="34"/>
  <c r="E8" i="34"/>
  <c r="I8" i="34"/>
  <c r="G9" i="34"/>
  <c r="K9" i="34"/>
  <c r="E10" i="34"/>
  <c r="I10" i="34"/>
  <c r="G11" i="34"/>
  <c r="K11" i="34"/>
  <c r="E12" i="34"/>
  <c r="I12" i="34"/>
  <c r="G13" i="34"/>
  <c r="K13" i="34"/>
  <c r="E14" i="34"/>
  <c r="I14" i="34"/>
  <c r="G15" i="34"/>
  <c r="K15" i="34"/>
  <c r="E16" i="34"/>
  <c r="I16" i="34"/>
  <c r="G17" i="34"/>
  <c r="K17" i="34"/>
  <c r="E18" i="34"/>
  <c r="I18" i="34"/>
  <c r="G19" i="34"/>
  <c r="K19" i="34"/>
  <c r="E20" i="34"/>
  <c r="I20" i="34"/>
  <c r="G21" i="34"/>
  <c r="K21" i="34"/>
  <c r="O21" i="34"/>
  <c r="E22" i="34"/>
  <c r="I22" i="34"/>
  <c r="G23" i="34"/>
  <c r="K23" i="34"/>
  <c r="E24" i="34"/>
  <c r="I24" i="34"/>
  <c r="G25" i="34"/>
  <c r="K25" i="34"/>
  <c r="E26" i="34"/>
  <c r="I26" i="34"/>
  <c r="G27" i="34"/>
  <c r="K27" i="34"/>
  <c r="E28" i="34"/>
  <c r="I28" i="34"/>
  <c r="G29" i="34"/>
  <c r="K29" i="34"/>
  <c r="E30" i="34"/>
  <c r="I30" i="34"/>
  <c r="G31" i="34"/>
  <c r="K31" i="34"/>
  <c r="E32" i="34"/>
  <c r="I32" i="34"/>
  <c r="G33" i="34"/>
  <c r="K33" i="34"/>
  <c r="E34" i="34"/>
  <c r="I34" i="34"/>
  <c r="G35" i="34"/>
  <c r="K35" i="34"/>
  <c r="E36" i="34"/>
  <c r="I36" i="34"/>
  <c r="G37" i="34"/>
  <c r="K37" i="34"/>
  <c r="E38" i="34"/>
  <c r="I38" i="34"/>
  <c r="G39" i="34"/>
  <c r="K39" i="34"/>
  <c r="E40" i="34"/>
  <c r="I40" i="34"/>
  <c r="D81" i="35"/>
  <c r="D42" i="35"/>
  <c r="C81" i="35"/>
  <c r="AS25" i="21"/>
  <c r="BU25" i="21" s="1"/>
  <c r="AS26" i="21"/>
  <c r="F400" i="38"/>
  <c r="AF407" i="38" s="1"/>
  <c r="J400" i="38"/>
  <c r="AF411" i="38" s="1"/>
  <c r="N400" i="38"/>
  <c r="P306" i="38"/>
  <c r="P310" i="38"/>
  <c r="AF310" i="38" s="1"/>
  <c r="AC310" i="38" s="1"/>
  <c r="P314" i="38"/>
  <c r="AF314" i="38" s="1"/>
  <c r="AD314" i="38" s="1"/>
  <c r="P334" i="38"/>
  <c r="P338" i="38"/>
  <c r="P342" i="38"/>
  <c r="AF342" i="38" s="1"/>
  <c r="P346" i="38"/>
  <c r="AF346" i="38" s="1"/>
  <c r="AD346" i="38" s="1"/>
  <c r="P350" i="38"/>
  <c r="P358" i="38"/>
  <c r="P360" i="38"/>
  <c r="AF360" i="38" s="1"/>
  <c r="S360" i="38" s="1"/>
  <c r="P362" i="38"/>
  <c r="AF362" i="38" s="1"/>
  <c r="AC362" i="38" s="1"/>
  <c r="P364" i="38"/>
  <c r="P366" i="38"/>
  <c r="AF366" i="38" s="1"/>
  <c r="V366" i="38" s="1"/>
  <c r="P368" i="38"/>
  <c r="AF368" i="38" s="1"/>
  <c r="V368" i="38" s="1"/>
  <c r="P376" i="38"/>
  <c r="AF376" i="38" s="1"/>
  <c r="S376" i="38" s="1"/>
  <c r="P380" i="38"/>
  <c r="P382" i="38"/>
  <c r="P386" i="38"/>
  <c r="AF386" i="38" s="1"/>
  <c r="W386" i="38" s="1"/>
  <c r="P390" i="38"/>
  <c r="AF390" i="38" s="1"/>
  <c r="Z390" i="38" s="1"/>
  <c r="P394" i="38"/>
  <c r="P398" i="38"/>
  <c r="CB19" i="21"/>
  <c r="BX19" i="21"/>
  <c r="CL36" i="21"/>
  <c r="P334" i="11"/>
  <c r="AF334" i="11" s="1"/>
  <c r="W334" i="11" s="1"/>
  <c r="P333" i="11"/>
  <c r="AF333" i="11" s="1"/>
  <c r="P335" i="11"/>
  <c r="P332" i="11"/>
  <c r="P336" i="11"/>
  <c r="AQ10" i="21"/>
  <c r="C29" i="35"/>
  <c r="AQ12" i="21"/>
  <c r="BO12" i="21" s="1"/>
  <c r="AQ15" i="21"/>
  <c r="E400" i="38"/>
  <c r="AF406" i="38" s="1"/>
  <c r="P331" i="38"/>
  <c r="D133" i="37"/>
  <c r="D42" i="37"/>
  <c r="CP30" i="21"/>
  <c r="D81" i="37"/>
  <c r="CP32" i="21"/>
  <c r="CJ19" i="21"/>
  <c r="BS31" i="21"/>
  <c r="BW31" i="21"/>
  <c r="CE31" i="21"/>
  <c r="CI31" i="21"/>
  <c r="CM31" i="21"/>
  <c r="CO9" i="21"/>
  <c r="BU10" i="21"/>
  <c r="BY10" i="21"/>
  <c r="CG10" i="21"/>
  <c r="CK10" i="21"/>
  <c r="CO10" i="21"/>
  <c r="BY11" i="21"/>
  <c r="CC11" i="21"/>
  <c r="CG11" i="21"/>
  <c r="CO11" i="21"/>
  <c r="BU12" i="21"/>
  <c r="BY12" i="21"/>
  <c r="CG12" i="21"/>
  <c r="CK12" i="21"/>
  <c r="CO12" i="21"/>
  <c r="CG13" i="21"/>
  <c r="CK13" i="21"/>
  <c r="BU14" i="21"/>
  <c r="BY14" i="21"/>
  <c r="CC14" i="21"/>
  <c r="CG14" i="21"/>
  <c r="CK14" i="21"/>
  <c r="CO14" i="21"/>
  <c r="BU15" i="21"/>
  <c r="CG15" i="21"/>
  <c r="CK15" i="21"/>
  <c r="CO15" i="21"/>
  <c r="BU18" i="21"/>
  <c r="BY18" i="21"/>
  <c r="CC18" i="21"/>
  <c r="CG18" i="21"/>
  <c r="CK18" i="21"/>
  <c r="CO18" i="21"/>
  <c r="BU31" i="21"/>
  <c r="CC31" i="21"/>
  <c r="CG31" i="21"/>
  <c r="CK31" i="21"/>
  <c r="BS9" i="21"/>
  <c r="BW9" i="21"/>
  <c r="CA9" i="21"/>
  <c r="BW10" i="21"/>
  <c r="CA10" i="21"/>
  <c r="CE10" i="21"/>
  <c r="CM10" i="21"/>
  <c r="BW11" i="21"/>
  <c r="CA11" i="21"/>
  <c r="CI11" i="21"/>
  <c r="CM11" i="21"/>
  <c r="BW12" i="21"/>
  <c r="CE12" i="21"/>
  <c r="CI12" i="21"/>
  <c r="CM12" i="21"/>
  <c r="BW13" i="21"/>
  <c r="CA13" i="21"/>
  <c r="CM13" i="21"/>
  <c r="BW14" i="21"/>
  <c r="CA14" i="21"/>
  <c r="CE14" i="21"/>
  <c r="CI14" i="21"/>
  <c r="CM14" i="21"/>
  <c r="BW15" i="21"/>
  <c r="CE15" i="21"/>
  <c r="CM15" i="21"/>
  <c r="BW18" i="21"/>
  <c r="CA18" i="21"/>
  <c r="CM18" i="21"/>
  <c r="CP15" i="21"/>
  <c r="CP13" i="21"/>
  <c r="C42" i="37"/>
  <c r="BR11" i="21"/>
  <c r="C55" i="37"/>
  <c r="BR12" i="21"/>
  <c r="CP17" i="21"/>
  <c r="CP34" i="21"/>
  <c r="CP9" i="21"/>
  <c r="CP26" i="21"/>
  <c r="CO8" i="21"/>
  <c r="CN19" i="21"/>
  <c r="BS14" i="21"/>
  <c r="CP14" i="21"/>
  <c r="CP8" i="21"/>
  <c r="BV19" i="21"/>
  <c r="CD19" i="21"/>
  <c r="CL19" i="21"/>
  <c r="CP10" i="21"/>
  <c r="CM8" i="21"/>
  <c r="CP16" i="21"/>
  <c r="CP25" i="21"/>
  <c r="CP29" i="21"/>
  <c r="CP33" i="21"/>
  <c r="BT36" i="21"/>
  <c r="CB36" i="21"/>
  <c r="CJ36" i="21"/>
  <c r="CP18" i="21"/>
  <c r="CP27" i="21"/>
  <c r="CP31" i="21"/>
  <c r="CP35" i="21"/>
  <c r="C68" i="37"/>
  <c r="D16" i="37"/>
  <c r="C94" i="37"/>
  <c r="C120" i="37"/>
  <c r="C3" i="37"/>
  <c r="C16" i="37"/>
  <c r="D400" i="38"/>
  <c r="AF405" i="38" s="1"/>
  <c r="H400" i="38"/>
  <c r="AF409" i="38" s="1"/>
  <c r="L400" i="38"/>
  <c r="AF413" i="38" s="1"/>
  <c r="P335" i="38"/>
  <c r="AF335" i="38" s="1"/>
  <c r="U335" i="38" s="1"/>
  <c r="P339" i="38"/>
  <c r="P341" i="38"/>
  <c r="AF341" i="38" s="1"/>
  <c r="AB341" i="38" s="1"/>
  <c r="P345" i="38"/>
  <c r="AF345" i="38" s="1"/>
  <c r="X345" i="38" s="1"/>
  <c r="P349" i="38"/>
  <c r="AF349" i="38" s="1"/>
  <c r="T349" i="38" s="1"/>
  <c r="P353" i="38"/>
  <c r="P357" i="38"/>
  <c r="AF357" i="38" s="1"/>
  <c r="X357" i="38" s="1"/>
  <c r="P361" i="38"/>
  <c r="AF361" i="38" s="1"/>
  <c r="AB361" i="38" s="1"/>
  <c r="P365" i="38"/>
  <c r="AF365" i="38" s="1"/>
  <c r="Z365" i="38" s="1"/>
  <c r="P369" i="38"/>
  <c r="P373" i="38"/>
  <c r="AF373" i="38" s="1"/>
  <c r="P377" i="38"/>
  <c r="AF377" i="38" s="1"/>
  <c r="X377" i="38" s="1"/>
  <c r="P381" i="38"/>
  <c r="AF381" i="38" s="1"/>
  <c r="Z381" i="38" s="1"/>
  <c r="P383" i="38"/>
  <c r="AF383" i="38" s="1"/>
  <c r="U383" i="38" s="1"/>
  <c r="P385" i="38"/>
  <c r="P387" i="38"/>
  <c r="AF387" i="38" s="1"/>
  <c r="U387" i="38" s="1"/>
  <c r="P389" i="38"/>
  <c r="AF389" i="38" s="1"/>
  <c r="Z389" i="38" s="1"/>
  <c r="P391" i="38"/>
  <c r="AF391" i="38" s="1"/>
  <c r="V391" i="38" s="1"/>
  <c r="P393" i="38"/>
  <c r="AF393" i="38" s="1"/>
  <c r="X393" i="38" s="1"/>
  <c r="P395" i="38"/>
  <c r="AF395" i="38" s="1"/>
  <c r="Y395" i="38" s="1"/>
  <c r="P397" i="38"/>
  <c r="AF397" i="38" s="1"/>
  <c r="AB397" i="38" s="1"/>
  <c r="P4" i="38"/>
  <c r="D55" i="37"/>
  <c r="D107" i="37"/>
  <c r="I400" i="38"/>
  <c r="AF410" i="38" s="1"/>
  <c r="M400" i="38"/>
  <c r="AF414" i="38" s="1"/>
  <c r="P5" i="38"/>
  <c r="P8" i="38"/>
  <c r="AF8" i="38" s="1"/>
  <c r="P14" i="38"/>
  <c r="AF14" i="38" s="1"/>
  <c r="V14" i="38" s="1"/>
  <c r="P16" i="38"/>
  <c r="AF16" i="38" s="1"/>
  <c r="P18" i="38"/>
  <c r="AF18" i="38" s="1"/>
  <c r="AD18" i="38" s="1"/>
  <c r="P20" i="38"/>
  <c r="AF20" i="38" s="1"/>
  <c r="P22" i="38"/>
  <c r="AF22" i="38" s="1"/>
  <c r="V22" i="38" s="1"/>
  <c r="P24" i="38"/>
  <c r="P26" i="38"/>
  <c r="AF26" i="38" s="1"/>
  <c r="AD26" i="38" s="1"/>
  <c r="P28" i="38"/>
  <c r="AF28" i="38" s="1"/>
  <c r="P30" i="38"/>
  <c r="AF30" i="38" s="1"/>
  <c r="AB30" i="38" s="1"/>
  <c r="P32" i="38"/>
  <c r="AF32" i="38" s="1"/>
  <c r="V32" i="38" s="1"/>
  <c r="P34" i="38"/>
  <c r="AF34" i="38" s="1"/>
  <c r="V34" i="38" s="1"/>
  <c r="P36" i="38"/>
  <c r="P38" i="38"/>
  <c r="P40" i="38"/>
  <c r="P42" i="38"/>
  <c r="AF42" i="38" s="1"/>
  <c r="V42" i="38" s="1"/>
  <c r="P44" i="38"/>
  <c r="P46" i="38"/>
  <c r="AF46" i="38" s="1"/>
  <c r="V46" i="38" s="1"/>
  <c r="P48" i="38"/>
  <c r="AF48" i="38" s="1"/>
  <c r="Z48" i="38" s="1"/>
  <c r="P50" i="38"/>
  <c r="AF50" i="38" s="1"/>
  <c r="V50" i="38" s="1"/>
  <c r="P52" i="38"/>
  <c r="P54" i="38"/>
  <c r="AF54" i="38" s="1"/>
  <c r="V54" i="38" s="1"/>
  <c r="P56" i="38"/>
  <c r="P58" i="38"/>
  <c r="P72" i="38"/>
  <c r="P76" i="38"/>
  <c r="AF76" i="38" s="1"/>
  <c r="V76" i="38" s="1"/>
  <c r="P80" i="38"/>
  <c r="AF80" i="38" s="1"/>
  <c r="P84" i="38"/>
  <c r="AF84" i="38" s="1"/>
  <c r="AD84" i="38" s="1"/>
  <c r="P88" i="38"/>
  <c r="AF88" i="38" s="1"/>
  <c r="Z88" i="38" s="1"/>
  <c r="P92" i="38"/>
  <c r="AF92" i="38" s="1"/>
  <c r="V92" i="38" s="1"/>
  <c r="P96" i="38"/>
  <c r="AF96" i="38" s="1"/>
  <c r="V96" i="38" s="1"/>
  <c r="P100" i="38"/>
  <c r="AF100" i="38" s="1"/>
  <c r="V100" i="38" s="1"/>
  <c r="P104" i="38"/>
  <c r="AF104" i="38" s="1"/>
  <c r="V104" i="38" s="1"/>
  <c r="P108" i="38"/>
  <c r="AF108" i="38" s="1"/>
  <c r="V108" i="38" s="1"/>
  <c r="P112" i="38"/>
  <c r="AF112" i="38" s="1"/>
  <c r="P116" i="38"/>
  <c r="AF116" i="38" s="1"/>
  <c r="V116" i="38" s="1"/>
  <c r="P120" i="38"/>
  <c r="AF120" i="38" s="1"/>
  <c r="Z120" i="38" s="1"/>
  <c r="P126" i="38"/>
  <c r="AF126" i="38" s="1"/>
  <c r="V126" i="38" s="1"/>
  <c r="P130" i="38"/>
  <c r="AF130" i="38" s="1"/>
  <c r="V130" i="38" s="1"/>
  <c r="P134" i="38"/>
  <c r="AF134" i="38" s="1"/>
  <c r="V134" i="38" s="1"/>
  <c r="P138" i="38"/>
  <c r="AF138" i="38" s="1"/>
  <c r="AC138" i="38" s="1"/>
  <c r="P142" i="38"/>
  <c r="AF142" i="38" s="1"/>
  <c r="V142" i="38" s="1"/>
  <c r="P146" i="38"/>
  <c r="AF146" i="38" s="1"/>
  <c r="V146" i="38" s="1"/>
  <c r="P150" i="38"/>
  <c r="AF150" i="38" s="1"/>
  <c r="V150" i="38" s="1"/>
  <c r="P154" i="38"/>
  <c r="AF154" i="38" s="1"/>
  <c r="Z154" i="38" s="1"/>
  <c r="P160" i="38"/>
  <c r="AF160" i="38" s="1"/>
  <c r="AB160" i="38" s="1"/>
  <c r="P164" i="38"/>
  <c r="AF164" i="38" s="1"/>
  <c r="Z164" i="38" s="1"/>
  <c r="P168" i="38"/>
  <c r="AF168" i="38" s="1"/>
  <c r="Z168" i="38" s="1"/>
  <c r="P172" i="38"/>
  <c r="AF172" i="38" s="1"/>
  <c r="Z172" i="38" s="1"/>
  <c r="P176" i="38"/>
  <c r="AF176" i="38" s="1"/>
  <c r="AA176" i="38" s="1"/>
  <c r="P180" i="38"/>
  <c r="AF180" i="38" s="1"/>
  <c r="Z180" i="38" s="1"/>
  <c r="P184" i="38"/>
  <c r="AF184" i="38" s="1"/>
  <c r="Z184" i="38" s="1"/>
  <c r="P188" i="38"/>
  <c r="P192" i="38"/>
  <c r="AF192" i="38" s="1"/>
  <c r="Z192" i="38" s="1"/>
  <c r="P196" i="38"/>
  <c r="AF196" i="38" s="1"/>
  <c r="Z196" i="38" s="1"/>
  <c r="P200" i="38"/>
  <c r="AF200" i="38" s="1"/>
  <c r="Z200" i="38" s="1"/>
  <c r="P204" i="38"/>
  <c r="AF204" i="38" s="1"/>
  <c r="Z204" i="38" s="1"/>
  <c r="P208" i="38"/>
  <c r="AF208" i="38" s="1"/>
  <c r="W208" i="38" s="1"/>
  <c r="P212" i="38"/>
  <c r="AF212" i="38" s="1"/>
  <c r="Z212" i="38" s="1"/>
  <c r="P216" i="38"/>
  <c r="AF216" i="38" s="1"/>
  <c r="Z216" i="38" s="1"/>
  <c r="P220" i="38"/>
  <c r="AF220" i="38" s="1"/>
  <c r="Z220" i="38" s="1"/>
  <c r="P224" i="38"/>
  <c r="AF224" i="38" s="1"/>
  <c r="W224" i="38" s="1"/>
  <c r="P228" i="38"/>
  <c r="AF228" i="38" s="1"/>
  <c r="Z228" i="38" s="1"/>
  <c r="P232" i="38"/>
  <c r="AF232" i="38" s="1"/>
  <c r="AA232" i="38" s="1"/>
  <c r="P236" i="38"/>
  <c r="AF236" i="38" s="1"/>
  <c r="AA236" i="38" s="1"/>
  <c r="P240" i="38"/>
  <c r="AF240" i="38" s="1"/>
  <c r="V240" i="38" s="1"/>
  <c r="P244" i="38"/>
  <c r="AF244" i="38" s="1"/>
  <c r="S244" i="38" s="1"/>
  <c r="P248" i="38"/>
  <c r="AF248" i="38" s="1"/>
  <c r="Z248" i="38" s="1"/>
  <c r="P252" i="38"/>
  <c r="AF252" i="38" s="1"/>
  <c r="S252" i="38" s="1"/>
  <c r="P256" i="38"/>
  <c r="AF256" i="38" s="1"/>
  <c r="S256" i="38" s="1"/>
  <c r="P260" i="38"/>
  <c r="AF260" i="38" s="1"/>
  <c r="AD260" i="38" s="1"/>
  <c r="P264" i="38"/>
  <c r="AF264" i="38" s="1"/>
  <c r="AD264" i="38" s="1"/>
  <c r="P268" i="38"/>
  <c r="AF268" i="38" s="1"/>
  <c r="AB268" i="38" s="1"/>
  <c r="P272" i="38"/>
  <c r="AF272" i="38" s="1"/>
  <c r="V272" i="38" s="1"/>
  <c r="P276" i="38"/>
  <c r="AF276" i="38" s="1"/>
  <c r="P280" i="38"/>
  <c r="AF280" i="38" s="1"/>
  <c r="S280" i="38" s="1"/>
  <c r="P284" i="38"/>
  <c r="AF284" i="38" s="1"/>
  <c r="AD284" i="38" s="1"/>
  <c r="P288" i="38"/>
  <c r="AF288" i="38" s="1"/>
  <c r="S288" i="38" s="1"/>
  <c r="P292" i="38"/>
  <c r="AF292" i="38" s="1"/>
  <c r="AD292" i="38" s="1"/>
  <c r="P296" i="38"/>
  <c r="AF296" i="38" s="1"/>
  <c r="AD296" i="38" s="1"/>
  <c r="P300" i="38"/>
  <c r="AF300" i="38" s="1"/>
  <c r="W300" i="38" s="1"/>
  <c r="P318" i="38"/>
  <c r="AF318" i="38" s="1"/>
  <c r="Y318" i="38" s="1"/>
  <c r="P322" i="38"/>
  <c r="AF322" i="38" s="1"/>
  <c r="AD322" i="38" s="1"/>
  <c r="P326" i="38"/>
  <c r="AF326" i="38" s="1"/>
  <c r="V326" i="38" s="1"/>
  <c r="P330" i="38"/>
  <c r="AF330" i="38" s="1"/>
  <c r="AD330" i="38" s="1"/>
  <c r="P9" i="38"/>
  <c r="AF9" i="38" s="1"/>
  <c r="AC9" i="38" s="1"/>
  <c r="P15" i="38"/>
  <c r="AF15" i="38" s="1"/>
  <c r="AC15" i="38" s="1"/>
  <c r="P19" i="38"/>
  <c r="AF19" i="38" s="1"/>
  <c r="Y19" i="38" s="1"/>
  <c r="P23" i="38"/>
  <c r="AF23" i="38" s="1"/>
  <c r="U23" i="38" s="1"/>
  <c r="P27" i="38"/>
  <c r="AF27" i="38" s="1"/>
  <c r="X27" i="38" s="1"/>
  <c r="P31" i="38"/>
  <c r="AF31" i="38" s="1"/>
  <c r="V31" i="38" s="1"/>
  <c r="P35" i="38"/>
  <c r="AF35" i="38" s="1"/>
  <c r="P39" i="38"/>
  <c r="AF39" i="38" s="1"/>
  <c r="Y39" i="38" s="1"/>
  <c r="P43" i="38"/>
  <c r="AF43" i="38" s="1"/>
  <c r="Z43" i="38" s="1"/>
  <c r="P47" i="38"/>
  <c r="AF47" i="38" s="1"/>
  <c r="Y47" i="38" s="1"/>
  <c r="P51" i="38"/>
  <c r="AF51" i="38" s="1"/>
  <c r="AC51" i="38" s="1"/>
  <c r="P55" i="38"/>
  <c r="AF55" i="38" s="1"/>
  <c r="Z55" i="38" s="1"/>
  <c r="P59" i="38"/>
  <c r="AF59" i="38" s="1"/>
  <c r="U59" i="38" s="1"/>
  <c r="P61" i="38"/>
  <c r="AF61" i="38" s="1"/>
  <c r="P73" i="38"/>
  <c r="P75" i="38"/>
  <c r="AF75" i="38" s="1"/>
  <c r="AC75" i="38" s="1"/>
  <c r="P77" i="38"/>
  <c r="AF77" i="38" s="1"/>
  <c r="X77" i="38" s="1"/>
  <c r="P79" i="38"/>
  <c r="AF79" i="38" s="1"/>
  <c r="AB79" i="38" s="1"/>
  <c r="P81" i="38"/>
  <c r="AF81" i="38" s="1"/>
  <c r="T81" i="38" s="1"/>
  <c r="P83" i="38"/>
  <c r="AF83" i="38" s="1"/>
  <c r="X83" i="38" s="1"/>
  <c r="P85" i="38"/>
  <c r="AF85" i="38" s="1"/>
  <c r="AC85" i="38" s="1"/>
  <c r="P87" i="38"/>
  <c r="AF87" i="38" s="1"/>
  <c r="T87" i="38" s="1"/>
  <c r="P89" i="38"/>
  <c r="AF89" i="38" s="1"/>
  <c r="AB89" i="38" s="1"/>
  <c r="P91" i="38"/>
  <c r="AF91" i="38" s="1"/>
  <c r="T91" i="38" s="1"/>
  <c r="P95" i="38"/>
  <c r="AF95" i="38" s="1"/>
  <c r="AC95" i="38" s="1"/>
  <c r="P99" i="38"/>
  <c r="AF99" i="38" s="1"/>
  <c r="Y99" i="38" s="1"/>
  <c r="P103" i="38"/>
  <c r="AF103" i="38" s="1"/>
  <c r="U103" i="38" s="1"/>
  <c r="P107" i="38"/>
  <c r="AF107" i="38" s="1"/>
  <c r="T107" i="38" s="1"/>
  <c r="P111" i="38"/>
  <c r="AF111" i="38" s="1"/>
  <c r="AC111" i="38" s="1"/>
  <c r="P115" i="38"/>
  <c r="AF115" i="38" s="1"/>
  <c r="Y115" i="38" s="1"/>
  <c r="P119" i="38"/>
  <c r="AF119" i="38" s="1"/>
  <c r="T119" i="38" s="1"/>
  <c r="P123" i="38"/>
  <c r="AF123" i="38" s="1"/>
  <c r="X123" i="38" s="1"/>
  <c r="P125" i="38"/>
  <c r="AF125" i="38" s="1"/>
  <c r="U125" i="38" s="1"/>
  <c r="P129" i="38"/>
  <c r="AF129" i="38" s="1"/>
  <c r="AD129" i="38" s="1"/>
  <c r="P133" i="38"/>
  <c r="AF133" i="38" s="1"/>
  <c r="V133" i="38" s="1"/>
  <c r="P137" i="38"/>
  <c r="AF137" i="38" s="1"/>
  <c r="Y137" i="38" s="1"/>
  <c r="P141" i="38"/>
  <c r="P145" i="38"/>
  <c r="AF145" i="38" s="1"/>
  <c r="P149" i="38"/>
  <c r="AF149" i="38" s="1"/>
  <c r="S149" i="38" s="1"/>
  <c r="P153" i="38"/>
  <c r="AF153" i="38" s="1"/>
  <c r="W153" i="38" s="1"/>
  <c r="P157" i="38"/>
  <c r="AF157" i="38" s="1"/>
  <c r="W157" i="38" s="1"/>
  <c r="P159" i="38"/>
  <c r="AF159" i="38" s="1"/>
  <c r="S159" i="38" s="1"/>
  <c r="P163" i="38"/>
  <c r="AF163" i="38" s="1"/>
  <c r="AB163" i="38" s="1"/>
  <c r="P167" i="38"/>
  <c r="AF167" i="38" s="1"/>
  <c r="T167" i="38" s="1"/>
  <c r="P171" i="38"/>
  <c r="P175" i="38"/>
  <c r="AF175" i="38" s="1"/>
  <c r="S175" i="38" s="1"/>
  <c r="P179" i="38"/>
  <c r="AF179" i="38" s="1"/>
  <c r="Z179" i="38" s="1"/>
  <c r="P183" i="38"/>
  <c r="AF183" i="38" s="1"/>
  <c r="T183" i="38" s="1"/>
  <c r="P187" i="38"/>
  <c r="AF187" i="38" s="1"/>
  <c r="T187" i="38" s="1"/>
  <c r="P191" i="38"/>
  <c r="AF191" i="38" s="1"/>
  <c r="T191" i="38" s="1"/>
  <c r="P195" i="38"/>
  <c r="AF195" i="38" s="1"/>
  <c r="W195" i="38" s="1"/>
  <c r="P199" i="38"/>
  <c r="AF199" i="38" s="1"/>
  <c r="S199" i="38" s="1"/>
  <c r="P203" i="38"/>
  <c r="AF203" i="38" s="1"/>
  <c r="AC203" i="38" s="1"/>
  <c r="P207" i="38"/>
  <c r="AF207" i="38" s="1"/>
  <c r="T207" i="38" s="1"/>
  <c r="P211" i="38"/>
  <c r="AF211" i="38" s="1"/>
  <c r="Z211" i="38" s="1"/>
  <c r="P215" i="38"/>
  <c r="P219" i="38"/>
  <c r="AF219" i="38" s="1"/>
  <c r="V219" i="38" s="1"/>
  <c r="P223" i="38"/>
  <c r="AF223" i="38" s="1"/>
  <c r="Z223" i="38" s="1"/>
  <c r="P227" i="38"/>
  <c r="AF227" i="38" s="1"/>
  <c r="W227" i="38" s="1"/>
  <c r="P233" i="38"/>
  <c r="P237" i="38"/>
  <c r="AF237" i="38" s="1"/>
  <c r="Y237" i="38" s="1"/>
  <c r="P241" i="38"/>
  <c r="AF241" i="38" s="1"/>
  <c r="AB241" i="38" s="1"/>
  <c r="P245" i="38"/>
  <c r="AF245" i="38" s="1"/>
  <c r="P249" i="38"/>
  <c r="AF249" i="38" s="1"/>
  <c r="AD249" i="38" s="1"/>
  <c r="P253" i="38"/>
  <c r="AF253" i="38" s="1"/>
  <c r="U253" i="38" s="1"/>
  <c r="P255" i="38"/>
  <c r="AF255" i="38" s="1"/>
  <c r="S255" i="38" s="1"/>
  <c r="P259" i="38"/>
  <c r="AF259" i="38" s="1"/>
  <c r="W259" i="38" s="1"/>
  <c r="P263" i="38"/>
  <c r="AF263" i="38" s="1"/>
  <c r="X263" i="38" s="1"/>
  <c r="P267" i="38"/>
  <c r="AF267" i="38" s="1"/>
  <c r="AB267" i="38" s="1"/>
  <c r="P271" i="38"/>
  <c r="AF271" i="38" s="1"/>
  <c r="AB271" i="38" s="1"/>
  <c r="P275" i="38"/>
  <c r="AF275" i="38" s="1"/>
  <c r="AB275" i="38" s="1"/>
  <c r="P279" i="38"/>
  <c r="AF279" i="38" s="1"/>
  <c r="AB279" i="38" s="1"/>
  <c r="P283" i="38"/>
  <c r="AF283" i="38" s="1"/>
  <c r="X283" i="38" s="1"/>
  <c r="P287" i="38"/>
  <c r="P291" i="38"/>
  <c r="AF291" i="38" s="1"/>
  <c r="X291" i="38" s="1"/>
  <c r="P295" i="38"/>
  <c r="AF295" i="38" s="1"/>
  <c r="X295" i="38" s="1"/>
  <c r="P299" i="38"/>
  <c r="AF299" i="38" s="1"/>
  <c r="AB299" i="38" s="1"/>
  <c r="P303" i="38"/>
  <c r="AF303" i="38" s="1"/>
  <c r="U303" i="38" s="1"/>
  <c r="P307" i="38"/>
  <c r="AF307" i="38" s="1"/>
  <c r="AC307" i="38" s="1"/>
  <c r="P311" i="38"/>
  <c r="AF311" i="38" s="1"/>
  <c r="X311" i="38" s="1"/>
  <c r="P315" i="38"/>
  <c r="AF315" i="38" s="1"/>
  <c r="U315" i="38" s="1"/>
  <c r="P319" i="38"/>
  <c r="AF319" i="38" s="1"/>
  <c r="X319" i="38" s="1"/>
  <c r="P323" i="38"/>
  <c r="AF323" i="38" s="1"/>
  <c r="Y323" i="38" s="1"/>
  <c r="P327" i="38"/>
  <c r="AF327" i="38" s="1"/>
  <c r="X327" i="38" s="1"/>
  <c r="C29" i="37"/>
  <c r="AF4" i="38"/>
  <c r="V4" i="38" s="1"/>
  <c r="P6" i="38"/>
  <c r="P3" i="38"/>
  <c r="P7" i="38"/>
  <c r="P10" i="38"/>
  <c r="P13" i="38"/>
  <c r="AF38" i="38"/>
  <c r="V38" i="38" s="1"/>
  <c r="AF415" i="38"/>
  <c r="P11" i="38"/>
  <c r="G400" i="38"/>
  <c r="K400" i="38"/>
  <c r="O400" i="38"/>
  <c r="P12" i="38"/>
  <c r="P60" i="38"/>
  <c r="P65" i="38"/>
  <c r="P67" i="38"/>
  <c r="P17" i="38"/>
  <c r="P21" i="38"/>
  <c r="P25" i="38"/>
  <c r="P29" i="38"/>
  <c r="P33" i="38"/>
  <c r="P37" i="38"/>
  <c r="P41" i="38"/>
  <c r="P45" i="38"/>
  <c r="P49" i="38"/>
  <c r="P53" i="38"/>
  <c r="P57" i="38"/>
  <c r="P63" i="38"/>
  <c r="AF72" i="38"/>
  <c r="Z72" i="38" s="1"/>
  <c r="P68" i="38"/>
  <c r="P64" i="38"/>
  <c r="P69" i="38"/>
  <c r="P71" i="38"/>
  <c r="AF73" i="38"/>
  <c r="AB73" i="38" s="1"/>
  <c r="P93" i="38"/>
  <c r="P97" i="38"/>
  <c r="P101" i="38"/>
  <c r="P105" i="38"/>
  <c r="P109" i="38"/>
  <c r="P113" i="38"/>
  <c r="P117" i="38"/>
  <c r="P121" i="38"/>
  <c r="P62" i="38"/>
  <c r="P66" i="38"/>
  <c r="P70" i="38"/>
  <c r="P74" i="38"/>
  <c r="P78" i="38"/>
  <c r="P82" i="38"/>
  <c r="P86" i="38"/>
  <c r="P90" i="38"/>
  <c r="P94" i="38"/>
  <c r="P98" i="38"/>
  <c r="P102" i="38"/>
  <c r="P106" i="38"/>
  <c r="P110" i="38"/>
  <c r="P114" i="38"/>
  <c r="P118" i="38"/>
  <c r="P122" i="38"/>
  <c r="P124" i="38"/>
  <c r="AF141" i="38"/>
  <c r="P127" i="38"/>
  <c r="P131" i="38"/>
  <c r="P135" i="38"/>
  <c r="P139" i="38"/>
  <c r="P143" i="38"/>
  <c r="P147" i="38"/>
  <c r="P151" i="38"/>
  <c r="P155" i="38"/>
  <c r="P128" i="38"/>
  <c r="P132" i="38"/>
  <c r="P136" i="38"/>
  <c r="P140" i="38"/>
  <c r="P144" i="38"/>
  <c r="P148" i="38"/>
  <c r="P152" i="38"/>
  <c r="P156" i="38"/>
  <c r="AF188" i="38"/>
  <c r="AB188" i="38" s="1"/>
  <c r="P158" i="38"/>
  <c r="AF171" i="38"/>
  <c r="W171" i="38" s="1"/>
  <c r="AF215" i="38"/>
  <c r="AA215" i="38" s="1"/>
  <c r="P161" i="38"/>
  <c r="P165" i="38"/>
  <c r="P169" i="38"/>
  <c r="P173" i="38"/>
  <c r="P177" i="38"/>
  <c r="P181" i="38"/>
  <c r="P185" i="38"/>
  <c r="P189" i="38"/>
  <c r="P193" i="38"/>
  <c r="P197" i="38"/>
  <c r="P201" i="38"/>
  <c r="P205" i="38"/>
  <c r="P209" i="38"/>
  <c r="P213" i="38"/>
  <c r="P217" i="38"/>
  <c r="P221" i="38"/>
  <c r="P225" i="38"/>
  <c r="P229" i="38"/>
  <c r="P162" i="38"/>
  <c r="P166" i="38"/>
  <c r="P170" i="38"/>
  <c r="P174" i="38"/>
  <c r="P178" i="38"/>
  <c r="P182" i="38"/>
  <c r="P186" i="38"/>
  <c r="P190" i="38"/>
  <c r="P194" i="38"/>
  <c r="P198" i="38"/>
  <c r="P202" i="38"/>
  <c r="P206" i="38"/>
  <c r="P210" i="38"/>
  <c r="P214" i="38"/>
  <c r="P218" i="38"/>
  <c r="P222" i="38"/>
  <c r="P226" i="38"/>
  <c r="P230" i="38"/>
  <c r="AF233" i="38"/>
  <c r="P234" i="38"/>
  <c r="P238" i="38"/>
  <c r="P242" i="38"/>
  <c r="P246" i="38"/>
  <c r="P250" i="38"/>
  <c r="P254" i="38"/>
  <c r="P231" i="38"/>
  <c r="P235" i="38"/>
  <c r="P239" i="38"/>
  <c r="P243" i="38"/>
  <c r="P247" i="38"/>
  <c r="P251" i="38"/>
  <c r="P257" i="38"/>
  <c r="P261" i="38"/>
  <c r="P265" i="38"/>
  <c r="P269" i="38"/>
  <c r="P273" i="38"/>
  <c r="P277" i="38"/>
  <c r="P281" i="38"/>
  <c r="P258" i="38"/>
  <c r="P262" i="38"/>
  <c r="P266" i="38"/>
  <c r="P270" i="38"/>
  <c r="P274" i="38"/>
  <c r="P278" i="38"/>
  <c r="P282" i="38"/>
  <c r="AF287" i="38"/>
  <c r="X287" i="38" s="1"/>
  <c r="P285" i="38"/>
  <c r="P289" i="38"/>
  <c r="P293" i="38"/>
  <c r="P297" i="38"/>
  <c r="P301" i="38"/>
  <c r="P286" i="38"/>
  <c r="P290" i="38"/>
  <c r="P294" i="38"/>
  <c r="P298" i="38"/>
  <c r="P302" i="38"/>
  <c r="P304" i="38"/>
  <c r="AF306" i="38"/>
  <c r="Z306" i="38" s="1"/>
  <c r="AF334" i="38"/>
  <c r="V334" i="38" s="1"/>
  <c r="AF338" i="38"/>
  <c r="Y338" i="38" s="1"/>
  <c r="AF331" i="38"/>
  <c r="AD331" i="38" s="1"/>
  <c r="AF339" i="38"/>
  <c r="T339" i="38" s="1"/>
  <c r="P308" i="38"/>
  <c r="P312" i="38"/>
  <c r="P316" i="38"/>
  <c r="P320" i="38"/>
  <c r="P324" i="38"/>
  <c r="P328" i="38"/>
  <c r="P332" i="38"/>
  <c r="P336" i="38"/>
  <c r="P340" i="38"/>
  <c r="P305" i="38"/>
  <c r="P309" i="38"/>
  <c r="P313" i="38"/>
  <c r="P317" i="38"/>
  <c r="P321" i="38"/>
  <c r="P325" i="38"/>
  <c r="P329" i="38"/>
  <c r="P333" i="38"/>
  <c r="P337" i="38"/>
  <c r="AF350" i="38"/>
  <c r="Z350" i="38" s="1"/>
  <c r="AF353" i="38"/>
  <c r="AD353" i="38" s="1"/>
  <c r="P343" i="38"/>
  <c r="P347" i="38"/>
  <c r="P351" i="38"/>
  <c r="P344" i="38"/>
  <c r="P348" i="38"/>
  <c r="P352" i="38"/>
  <c r="AF358" i="38"/>
  <c r="AD358" i="38" s="1"/>
  <c r="AF364" i="38"/>
  <c r="V364" i="38" s="1"/>
  <c r="P354" i="38"/>
  <c r="AF369" i="38"/>
  <c r="Y369" i="38" s="1"/>
  <c r="P355" i="38"/>
  <c r="P359" i="38"/>
  <c r="P363" i="38"/>
  <c r="P367" i="38"/>
  <c r="P356" i="38"/>
  <c r="P372" i="38"/>
  <c r="AF380" i="38"/>
  <c r="AA380" i="38" s="1"/>
  <c r="AF382" i="38"/>
  <c r="AC382" i="38" s="1"/>
  <c r="P370" i="38"/>
  <c r="P374" i="38"/>
  <c r="P378" i="38"/>
  <c r="P371" i="38"/>
  <c r="P375" i="38"/>
  <c r="P379" i="38"/>
  <c r="AF394" i="38"/>
  <c r="V394" i="38" s="1"/>
  <c r="AF398" i="38"/>
  <c r="Y398" i="38" s="1"/>
  <c r="AF385" i="38"/>
  <c r="AC385" i="38" s="1"/>
  <c r="P399" i="38"/>
  <c r="P384" i="38"/>
  <c r="P388" i="38"/>
  <c r="P392" i="38"/>
  <c r="P396" i="38"/>
  <c r="D3" i="37"/>
  <c r="D29" i="37"/>
  <c r="C147" i="37"/>
  <c r="C149" i="37"/>
  <c r="C151" i="37"/>
  <c r="C153" i="37"/>
  <c r="C155" i="37"/>
  <c r="C157" i="37"/>
  <c r="D147" i="37"/>
  <c r="D151" i="37"/>
  <c r="D155" i="37"/>
  <c r="D68" i="37"/>
  <c r="D94" i="37"/>
  <c r="D120" i="37"/>
  <c r="C148" i="37"/>
  <c r="C150" i="37"/>
  <c r="C152" i="37"/>
  <c r="C154" i="37"/>
  <c r="C156" i="37"/>
  <c r="C158" i="37"/>
  <c r="C81" i="37"/>
  <c r="C107" i="37"/>
  <c r="D148" i="37"/>
  <c r="D150" i="37"/>
  <c r="D152" i="37"/>
  <c r="D154" i="37"/>
  <c r="D156" i="37"/>
  <c r="D158" i="37"/>
  <c r="D149" i="37"/>
  <c r="D153" i="37"/>
  <c r="D157" i="37"/>
  <c r="C133" i="37"/>
  <c r="C3" i="35"/>
  <c r="C42" i="35"/>
  <c r="D55" i="35"/>
  <c r="D29" i="35"/>
  <c r="P45" i="34"/>
  <c r="AF45" i="34" s="1"/>
  <c r="T45" i="34" s="1"/>
  <c r="P332" i="34"/>
  <c r="P334" i="34"/>
  <c r="P336" i="34"/>
  <c r="P338" i="34"/>
  <c r="P340" i="34"/>
  <c r="P342" i="34"/>
  <c r="P344" i="34"/>
  <c r="P346" i="34"/>
  <c r="P348" i="34"/>
  <c r="P350" i="34"/>
  <c r="P352" i="34"/>
  <c r="P354" i="34"/>
  <c r="P356" i="34"/>
  <c r="P358" i="34"/>
  <c r="P360" i="34"/>
  <c r="P362" i="34"/>
  <c r="P364" i="34"/>
  <c r="P366" i="34"/>
  <c r="P368" i="34"/>
  <c r="P370" i="34"/>
  <c r="P372" i="34"/>
  <c r="P374" i="34"/>
  <c r="P376" i="34"/>
  <c r="AF376" i="34" s="1"/>
  <c r="P378" i="34"/>
  <c r="P380" i="34"/>
  <c r="P382" i="34"/>
  <c r="P384" i="34"/>
  <c r="P386" i="34"/>
  <c r="AF386" i="34" s="1"/>
  <c r="T386" i="34" s="1"/>
  <c r="P388" i="34"/>
  <c r="P390" i="34"/>
  <c r="AF390" i="34" s="1"/>
  <c r="T390" i="34" s="1"/>
  <c r="P392" i="34"/>
  <c r="P394" i="34"/>
  <c r="P396" i="34"/>
  <c r="P398" i="34"/>
  <c r="P400" i="34"/>
  <c r="P331" i="34"/>
  <c r="AF331" i="34" s="1"/>
  <c r="S331" i="34" s="1"/>
  <c r="P333" i="34"/>
  <c r="P335" i="34"/>
  <c r="AF335" i="34" s="1"/>
  <c r="S335" i="34" s="1"/>
  <c r="P337" i="34"/>
  <c r="P339" i="34"/>
  <c r="AF339" i="34" s="1"/>
  <c r="S339" i="34" s="1"/>
  <c r="P341" i="34"/>
  <c r="AF341" i="34" s="1"/>
  <c r="U341" i="34" s="1"/>
  <c r="P343" i="34"/>
  <c r="P345" i="34"/>
  <c r="AF345" i="34" s="1"/>
  <c r="U345" i="34" s="1"/>
  <c r="P347" i="34"/>
  <c r="P349" i="34"/>
  <c r="AF349" i="34" s="1"/>
  <c r="U349" i="34" s="1"/>
  <c r="P351" i="34"/>
  <c r="P353" i="34"/>
  <c r="AF353" i="34" s="1"/>
  <c r="P355" i="34"/>
  <c r="AF355" i="34" s="1"/>
  <c r="P357" i="34"/>
  <c r="AF357" i="34" s="1"/>
  <c r="P359" i="34"/>
  <c r="P361" i="34"/>
  <c r="AF361" i="34" s="1"/>
  <c r="T361" i="34" s="1"/>
  <c r="P363" i="34"/>
  <c r="P365" i="34"/>
  <c r="AF365" i="34" s="1"/>
  <c r="T365" i="34" s="1"/>
  <c r="P367" i="34"/>
  <c r="P369" i="34"/>
  <c r="AF369" i="34" s="1"/>
  <c r="P371" i="34"/>
  <c r="P373" i="34"/>
  <c r="AF373" i="34" s="1"/>
  <c r="P375" i="34"/>
  <c r="P377" i="34"/>
  <c r="P379" i="34"/>
  <c r="P381" i="34"/>
  <c r="P383" i="34"/>
  <c r="P389" i="34"/>
  <c r="P391" i="34"/>
  <c r="P393" i="34"/>
  <c r="P395" i="34"/>
  <c r="P397" i="34"/>
  <c r="P399" i="34"/>
  <c r="P385" i="34"/>
  <c r="P387" i="34"/>
  <c r="P78" i="34"/>
  <c r="P133" i="34"/>
  <c r="P178" i="34"/>
  <c r="P183" i="34"/>
  <c r="P219" i="34"/>
  <c r="AF246" i="34"/>
  <c r="V246" i="34" s="1"/>
  <c r="AF254" i="34"/>
  <c r="Z254" i="34" s="1"/>
  <c r="AF258" i="34"/>
  <c r="V258" i="34" s="1"/>
  <c r="AF262" i="34"/>
  <c r="V262" i="34" s="1"/>
  <c r="AF266" i="34"/>
  <c r="V266" i="34" s="1"/>
  <c r="AF270" i="34"/>
  <c r="V270" i="34" s="1"/>
  <c r="AF247" i="34"/>
  <c r="Z247" i="34" s="1"/>
  <c r="AF251" i="34"/>
  <c r="X251" i="34" s="1"/>
  <c r="AF255" i="34"/>
  <c r="AB255" i="34" s="1"/>
  <c r="AF259" i="34"/>
  <c r="AC259" i="34" s="1"/>
  <c r="AF263" i="34"/>
  <c r="U263" i="34" s="1"/>
  <c r="AF267" i="34"/>
  <c r="AC267" i="34" s="1"/>
  <c r="AF271" i="34"/>
  <c r="U271" i="34" s="1"/>
  <c r="P244" i="34"/>
  <c r="P248" i="34"/>
  <c r="P252" i="34"/>
  <c r="P256" i="34"/>
  <c r="P260" i="34"/>
  <c r="P264" i="34"/>
  <c r="P268" i="34"/>
  <c r="P245" i="34"/>
  <c r="P249" i="34"/>
  <c r="P253" i="34"/>
  <c r="P257" i="34"/>
  <c r="P261" i="34"/>
  <c r="P265" i="34"/>
  <c r="P269" i="34"/>
  <c r="P272" i="34"/>
  <c r="AF276" i="34"/>
  <c r="AD276" i="34" s="1"/>
  <c r="AF280" i="34"/>
  <c r="Z280" i="34" s="1"/>
  <c r="AF284" i="34"/>
  <c r="V284" i="34" s="1"/>
  <c r="AF275" i="34"/>
  <c r="U275" i="34" s="1"/>
  <c r="AF279" i="34"/>
  <c r="AC279" i="34" s="1"/>
  <c r="AF283" i="34"/>
  <c r="P273" i="34"/>
  <c r="P277" i="34"/>
  <c r="P281" i="34"/>
  <c r="P285" i="34"/>
  <c r="P274" i="34"/>
  <c r="P278" i="34"/>
  <c r="P282" i="34"/>
  <c r="AF290" i="34"/>
  <c r="AD290" i="34" s="1"/>
  <c r="AF294" i="34"/>
  <c r="AC294" i="34" s="1"/>
  <c r="AF298" i="34"/>
  <c r="V298" i="34" s="1"/>
  <c r="AF300" i="34"/>
  <c r="S300" i="34" s="1"/>
  <c r="AF302" i="34"/>
  <c r="AD302" i="34" s="1"/>
  <c r="P286" i="34"/>
  <c r="P287" i="34"/>
  <c r="AF291" i="34"/>
  <c r="Z291" i="34" s="1"/>
  <c r="AF295" i="34"/>
  <c r="T295" i="34" s="1"/>
  <c r="AF299" i="34"/>
  <c r="U299" i="34" s="1"/>
  <c r="AF303" i="34"/>
  <c r="W303" i="34" s="1"/>
  <c r="P288" i="34"/>
  <c r="P292" i="34"/>
  <c r="P296" i="34"/>
  <c r="P289" i="34"/>
  <c r="P293" i="34"/>
  <c r="P297" i="34"/>
  <c r="P301" i="34"/>
  <c r="AF308" i="34"/>
  <c r="AA308" i="34" s="1"/>
  <c r="AF312" i="34"/>
  <c r="AD312" i="34" s="1"/>
  <c r="P304" i="34"/>
  <c r="P305" i="34"/>
  <c r="AF307" i="34"/>
  <c r="AD307" i="34" s="1"/>
  <c r="AF309" i="34"/>
  <c r="AB309" i="34" s="1"/>
  <c r="AF311" i="34"/>
  <c r="T311" i="34" s="1"/>
  <c r="P313" i="34"/>
  <c r="P306" i="34"/>
  <c r="P310" i="34"/>
  <c r="P314" i="34"/>
  <c r="AF316" i="34"/>
  <c r="AD316" i="34" s="1"/>
  <c r="AF320" i="34"/>
  <c r="Z320" i="34" s="1"/>
  <c r="AF324" i="34"/>
  <c r="AA324" i="34" s="1"/>
  <c r="AF328" i="34"/>
  <c r="AD328" i="34" s="1"/>
  <c r="AB316" i="34"/>
  <c r="AF315" i="34"/>
  <c r="AA315" i="34" s="1"/>
  <c r="AF319" i="34"/>
  <c r="T319" i="34" s="1"/>
  <c r="AF323" i="34"/>
  <c r="V323" i="34" s="1"/>
  <c r="AF327" i="34"/>
  <c r="U327" i="34" s="1"/>
  <c r="P317" i="34"/>
  <c r="P321" i="34"/>
  <c r="P325" i="34"/>
  <c r="P329" i="34"/>
  <c r="P318" i="34"/>
  <c r="P322" i="34"/>
  <c r="P326" i="34"/>
  <c r="P330" i="34"/>
  <c r="BO14" i="21"/>
  <c r="D450" i="31"/>
  <c r="E450" i="31"/>
  <c r="F450" i="31"/>
  <c r="G450" i="31"/>
  <c r="H450" i="31"/>
  <c r="I450" i="31"/>
  <c r="J450" i="31"/>
  <c r="K450" i="31"/>
  <c r="L450" i="31"/>
  <c r="M450" i="31"/>
  <c r="N450" i="31"/>
  <c r="O450" i="31"/>
  <c r="D451" i="31"/>
  <c r="E451" i="31"/>
  <c r="F451" i="31"/>
  <c r="G451" i="31"/>
  <c r="H451" i="31"/>
  <c r="I451" i="31"/>
  <c r="J451" i="31"/>
  <c r="K451" i="31"/>
  <c r="L451" i="31"/>
  <c r="M451" i="31"/>
  <c r="N451" i="31"/>
  <c r="O451" i="31"/>
  <c r="D452" i="31"/>
  <c r="E452" i="31"/>
  <c r="F452" i="31"/>
  <c r="G452" i="31"/>
  <c r="H452" i="31"/>
  <c r="I452" i="31"/>
  <c r="J452" i="31"/>
  <c r="K452" i="31"/>
  <c r="L452" i="31"/>
  <c r="M452" i="31"/>
  <c r="N452" i="31"/>
  <c r="O452" i="31"/>
  <c r="D453" i="31"/>
  <c r="E453" i="31"/>
  <c r="F453" i="31"/>
  <c r="G453" i="31"/>
  <c r="H453" i="31"/>
  <c r="I453" i="31"/>
  <c r="J453" i="31"/>
  <c r="K453" i="31"/>
  <c r="L453" i="31"/>
  <c r="M453" i="31"/>
  <c r="N453" i="31"/>
  <c r="O453" i="31"/>
  <c r="D454" i="31"/>
  <c r="E454" i="31"/>
  <c r="F454" i="31"/>
  <c r="G454" i="31"/>
  <c r="H454" i="31"/>
  <c r="I454" i="31"/>
  <c r="J454" i="31"/>
  <c r="K454" i="31"/>
  <c r="L454" i="31"/>
  <c r="M454" i="31"/>
  <c r="N454" i="31"/>
  <c r="O454" i="3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26" i="31"/>
  <c r="C27" i="31"/>
  <c r="C28" i="31"/>
  <c r="C29" i="31"/>
  <c r="C30" i="31"/>
  <c r="C31" i="31"/>
  <c r="C32" i="31"/>
  <c r="C33" i="31"/>
  <c r="C34" i="31"/>
  <c r="C35" i="31"/>
  <c r="C36" i="31"/>
  <c r="C37" i="31"/>
  <c r="C38" i="31"/>
  <c r="C39" i="31"/>
  <c r="C40" i="31"/>
  <c r="C41" i="31"/>
  <c r="C42" i="31"/>
  <c r="C43" i="31"/>
  <c r="C44" i="31"/>
  <c r="C45" i="31"/>
  <c r="C46" i="31"/>
  <c r="C47" i="31"/>
  <c r="C48" i="31"/>
  <c r="C49" i="31"/>
  <c r="C50" i="31"/>
  <c r="C51" i="31"/>
  <c r="C52" i="31"/>
  <c r="C53" i="31"/>
  <c r="C54" i="31"/>
  <c r="C55" i="31"/>
  <c r="C56" i="31"/>
  <c r="C57" i="31"/>
  <c r="C58" i="31"/>
  <c r="C59" i="31"/>
  <c r="C60" i="31"/>
  <c r="C61" i="31"/>
  <c r="C62" i="31"/>
  <c r="C63" i="31"/>
  <c r="C64" i="31"/>
  <c r="C65" i="31"/>
  <c r="C66" i="31"/>
  <c r="C67" i="31"/>
  <c r="C68" i="31"/>
  <c r="C69" i="31"/>
  <c r="C70" i="31"/>
  <c r="C71" i="31"/>
  <c r="C72" i="31"/>
  <c r="C73" i="31"/>
  <c r="C74" i="31"/>
  <c r="C75" i="31"/>
  <c r="C76" i="31"/>
  <c r="C77" i="31"/>
  <c r="C78" i="31"/>
  <c r="C79" i="31"/>
  <c r="C80" i="31"/>
  <c r="C81" i="31"/>
  <c r="C82" i="31"/>
  <c r="C83" i="31"/>
  <c r="C84" i="31"/>
  <c r="C85" i="31"/>
  <c r="C86" i="31"/>
  <c r="C87" i="31"/>
  <c r="C88" i="31"/>
  <c r="C89" i="31"/>
  <c r="C90" i="31"/>
  <c r="C91" i="31"/>
  <c r="C92" i="31"/>
  <c r="C93" i="31"/>
  <c r="C94" i="31"/>
  <c r="C95" i="31"/>
  <c r="C96" i="31"/>
  <c r="C97" i="31"/>
  <c r="C98" i="31"/>
  <c r="C99" i="31"/>
  <c r="C100" i="31"/>
  <c r="C101" i="31"/>
  <c r="C102" i="31"/>
  <c r="C103" i="31"/>
  <c r="C104" i="31"/>
  <c r="C105" i="31"/>
  <c r="C106" i="31"/>
  <c r="C107" i="31"/>
  <c r="C108" i="31"/>
  <c r="C109" i="31"/>
  <c r="C110" i="31"/>
  <c r="C111" i="31"/>
  <c r="C112" i="31"/>
  <c r="C113" i="31"/>
  <c r="C114" i="31"/>
  <c r="C115" i="31"/>
  <c r="C116" i="31"/>
  <c r="C117" i="31"/>
  <c r="C118" i="31"/>
  <c r="C119" i="31"/>
  <c r="C120" i="31"/>
  <c r="C121" i="31"/>
  <c r="C122" i="31"/>
  <c r="C123" i="31"/>
  <c r="C124" i="31"/>
  <c r="C125" i="31"/>
  <c r="C126" i="31"/>
  <c r="C127" i="31"/>
  <c r="C128" i="31"/>
  <c r="C129" i="31"/>
  <c r="C130" i="31"/>
  <c r="C131" i="31"/>
  <c r="C132" i="31"/>
  <c r="C133" i="31"/>
  <c r="C134" i="31"/>
  <c r="C135" i="31"/>
  <c r="C136" i="31"/>
  <c r="C137" i="31"/>
  <c r="C138" i="31"/>
  <c r="C139" i="31"/>
  <c r="C140" i="31"/>
  <c r="C141" i="31"/>
  <c r="C142" i="31"/>
  <c r="C143" i="31"/>
  <c r="C144" i="31"/>
  <c r="C145" i="31"/>
  <c r="C146" i="31"/>
  <c r="C147" i="31"/>
  <c r="C148" i="31"/>
  <c r="C149" i="31"/>
  <c r="C150" i="31"/>
  <c r="C151" i="31"/>
  <c r="C152" i="31"/>
  <c r="C153" i="31"/>
  <c r="C154" i="31"/>
  <c r="C155" i="31"/>
  <c r="C156" i="31"/>
  <c r="C157" i="31"/>
  <c r="C158" i="31"/>
  <c r="C159" i="31"/>
  <c r="C160" i="31"/>
  <c r="C161" i="31"/>
  <c r="C162" i="31"/>
  <c r="C163" i="31"/>
  <c r="C164" i="31"/>
  <c r="C165" i="31"/>
  <c r="C166" i="31"/>
  <c r="C167" i="31"/>
  <c r="C168" i="31"/>
  <c r="C169" i="31"/>
  <c r="C170" i="31"/>
  <c r="C171" i="31"/>
  <c r="C172" i="31"/>
  <c r="C173" i="31"/>
  <c r="C174" i="31"/>
  <c r="C175" i="31"/>
  <c r="C176" i="31"/>
  <c r="C177" i="31"/>
  <c r="C178" i="31"/>
  <c r="C179" i="31"/>
  <c r="C180" i="31"/>
  <c r="C181" i="31"/>
  <c r="C182" i="31"/>
  <c r="C183" i="31"/>
  <c r="C184" i="31"/>
  <c r="C185" i="31"/>
  <c r="C186" i="31"/>
  <c r="C187" i="31"/>
  <c r="C188" i="31"/>
  <c r="C189" i="31"/>
  <c r="C190" i="31"/>
  <c r="C191" i="31"/>
  <c r="C192" i="31"/>
  <c r="C193" i="31"/>
  <c r="C194" i="31"/>
  <c r="C195" i="31"/>
  <c r="C196" i="31"/>
  <c r="C197" i="31"/>
  <c r="C198" i="31"/>
  <c r="C199" i="31"/>
  <c r="C200" i="31"/>
  <c r="C201" i="31"/>
  <c r="C202" i="31"/>
  <c r="C203" i="31"/>
  <c r="C204" i="31"/>
  <c r="C205" i="31"/>
  <c r="C206" i="31"/>
  <c r="C207" i="31"/>
  <c r="C208" i="31"/>
  <c r="C209" i="31"/>
  <c r="C210" i="31"/>
  <c r="C211" i="31"/>
  <c r="C212" i="31"/>
  <c r="C213" i="31"/>
  <c r="C214" i="31"/>
  <c r="C215" i="31"/>
  <c r="C216" i="31"/>
  <c r="C217" i="31"/>
  <c r="C218" i="31"/>
  <c r="C219" i="31"/>
  <c r="C220" i="31"/>
  <c r="C221" i="31"/>
  <c r="C222" i="31"/>
  <c r="C223" i="31"/>
  <c r="C224" i="31"/>
  <c r="C225" i="31"/>
  <c r="C226" i="31"/>
  <c r="C227" i="31"/>
  <c r="C228" i="31"/>
  <c r="C229" i="31"/>
  <c r="C230" i="31"/>
  <c r="C231" i="31"/>
  <c r="C232" i="31"/>
  <c r="C233" i="31"/>
  <c r="C234" i="31"/>
  <c r="C235" i="31"/>
  <c r="C236" i="31"/>
  <c r="C237" i="31"/>
  <c r="C238" i="31"/>
  <c r="C239" i="31"/>
  <c r="C240" i="31"/>
  <c r="C241" i="31"/>
  <c r="C242" i="31"/>
  <c r="C243" i="31"/>
  <c r="C244" i="31"/>
  <c r="C245" i="31"/>
  <c r="C246" i="31"/>
  <c r="C247" i="31"/>
  <c r="C248" i="31"/>
  <c r="C249" i="31"/>
  <c r="C250" i="31"/>
  <c r="C251" i="31"/>
  <c r="C252" i="31"/>
  <c r="C253" i="31"/>
  <c r="C254" i="31"/>
  <c r="C255" i="31"/>
  <c r="C256" i="31"/>
  <c r="C257" i="31"/>
  <c r="C258" i="31"/>
  <c r="C259" i="31"/>
  <c r="C260" i="31"/>
  <c r="C261" i="31"/>
  <c r="C262" i="31"/>
  <c r="C263" i="31"/>
  <c r="C264" i="31"/>
  <c r="C265" i="31"/>
  <c r="C266" i="31"/>
  <c r="C267" i="31"/>
  <c r="C268" i="31"/>
  <c r="C269" i="31"/>
  <c r="C270" i="31"/>
  <c r="C271" i="31"/>
  <c r="C272" i="31"/>
  <c r="C273" i="31"/>
  <c r="C274" i="31"/>
  <c r="C275" i="31"/>
  <c r="C276" i="31"/>
  <c r="C277" i="31"/>
  <c r="C278" i="31"/>
  <c r="C279" i="31"/>
  <c r="C280" i="31"/>
  <c r="C281" i="31"/>
  <c r="C282" i="31"/>
  <c r="C283" i="31"/>
  <c r="C284" i="31"/>
  <c r="C285" i="31"/>
  <c r="C286" i="31"/>
  <c r="C287" i="31"/>
  <c r="C288" i="31"/>
  <c r="C289" i="31"/>
  <c r="C290" i="31"/>
  <c r="C291" i="31"/>
  <c r="C292" i="31"/>
  <c r="C293" i="31"/>
  <c r="C294" i="31"/>
  <c r="C295" i="31"/>
  <c r="C296" i="31"/>
  <c r="C297" i="31"/>
  <c r="C298" i="31"/>
  <c r="C299" i="31"/>
  <c r="C300" i="31"/>
  <c r="C301" i="31"/>
  <c r="C302" i="31"/>
  <c r="C303" i="31"/>
  <c r="C304" i="31"/>
  <c r="C305" i="31"/>
  <c r="C306" i="31"/>
  <c r="C307" i="31"/>
  <c r="C308" i="31"/>
  <c r="C309" i="31"/>
  <c r="C310" i="31"/>
  <c r="C311" i="31"/>
  <c r="C312" i="31"/>
  <c r="C313" i="31"/>
  <c r="C314" i="31"/>
  <c r="C315" i="31"/>
  <c r="C316" i="31"/>
  <c r="C317" i="31"/>
  <c r="C318" i="31"/>
  <c r="C319" i="31"/>
  <c r="C320" i="31"/>
  <c r="C321" i="31"/>
  <c r="C322" i="31"/>
  <c r="C323" i="31"/>
  <c r="C324" i="31"/>
  <c r="C325" i="31"/>
  <c r="C326" i="31"/>
  <c r="C327" i="31"/>
  <c r="C328" i="31"/>
  <c r="C329" i="31"/>
  <c r="C330" i="31"/>
  <c r="C331" i="31"/>
  <c r="C332" i="31"/>
  <c r="C333" i="31"/>
  <c r="C334" i="31"/>
  <c r="C335" i="31"/>
  <c r="C336" i="31"/>
  <c r="C337" i="31"/>
  <c r="C338" i="31"/>
  <c r="C339" i="31"/>
  <c r="C340" i="31"/>
  <c r="C341" i="31"/>
  <c r="C342" i="31"/>
  <c r="C343" i="31"/>
  <c r="C344" i="31"/>
  <c r="C345" i="31"/>
  <c r="C346" i="31"/>
  <c r="C347" i="31"/>
  <c r="C348" i="31"/>
  <c r="C349" i="31"/>
  <c r="C350" i="31"/>
  <c r="C351" i="31"/>
  <c r="C352" i="31"/>
  <c r="C353" i="31"/>
  <c r="C354" i="31"/>
  <c r="C355" i="31"/>
  <c r="C356" i="31"/>
  <c r="C357" i="31"/>
  <c r="C358" i="31"/>
  <c r="C359" i="31"/>
  <c r="C360" i="31"/>
  <c r="C361" i="31"/>
  <c r="C362" i="31"/>
  <c r="C363" i="31"/>
  <c r="C364" i="31"/>
  <c r="C365" i="31"/>
  <c r="C366" i="31"/>
  <c r="C367" i="31"/>
  <c r="C368" i="31"/>
  <c r="C369" i="31"/>
  <c r="C370" i="31"/>
  <c r="C371" i="31"/>
  <c r="C372" i="31"/>
  <c r="C373" i="31"/>
  <c r="C374" i="31"/>
  <c r="C375" i="31"/>
  <c r="C376" i="31"/>
  <c r="C377" i="31"/>
  <c r="C378" i="31"/>
  <c r="C379" i="31"/>
  <c r="C380" i="31"/>
  <c r="C381" i="31"/>
  <c r="C382" i="31"/>
  <c r="C383" i="31"/>
  <c r="C384" i="31"/>
  <c r="C385" i="31"/>
  <c r="C386" i="31"/>
  <c r="C387" i="31"/>
  <c r="C388" i="31"/>
  <c r="C389" i="31"/>
  <c r="C390" i="31"/>
  <c r="C391" i="31"/>
  <c r="C392" i="31"/>
  <c r="C393" i="31"/>
  <c r="C394" i="31"/>
  <c r="C395" i="31"/>
  <c r="C396" i="31"/>
  <c r="C397" i="31"/>
  <c r="C398" i="31"/>
  <c r="C399" i="31"/>
  <c r="C400" i="31"/>
  <c r="C401" i="31"/>
  <c r="C402" i="31"/>
  <c r="C403" i="31"/>
  <c r="C404" i="31"/>
  <c r="C405" i="31"/>
  <c r="C406" i="31"/>
  <c r="C407" i="31"/>
  <c r="C408" i="31"/>
  <c r="C409" i="31"/>
  <c r="C410" i="31"/>
  <c r="C411" i="31"/>
  <c r="C412" i="31"/>
  <c r="C413" i="31"/>
  <c r="C414" i="31"/>
  <c r="C415" i="31"/>
  <c r="C416" i="31"/>
  <c r="C417" i="31"/>
  <c r="C418" i="31"/>
  <c r="C419" i="31"/>
  <c r="C420" i="31"/>
  <c r="C421" i="31"/>
  <c r="C422" i="31"/>
  <c r="C423" i="31"/>
  <c r="C424" i="31"/>
  <c r="C425" i="31"/>
  <c r="C426" i="31"/>
  <c r="C427" i="31"/>
  <c r="C428" i="31"/>
  <c r="C429" i="31"/>
  <c r="C430" i="31"/>
  <c r="C431" i="31"/>
  <c r="C432" i="31"/>
  <c r="C433" i="31"/>
  <c r="C434" i="31"/>
  <c r="C435" i="31"/>
  <c r="C436" i="31"/>
  <c r="C437" i="31"/>
  <c r="C438" i="31"/>
  <c r="C439" i="31"/>
  <c r="C440" i="31"/>
  <c r="C441" i="31"/>
  <c r="C442" i="31"/>
  <c r="C443" i="31"/>
  <c r="C444" i="31"/>
  <c r="C445" i="31"/>
  <c r="C446" i="31"/>
  <c r="C447" i="31"/>
  <c r="C448" i="31"/>
  <c r="C449" i="31"/>
  <c r="C450" i="31"/>
  <c r="C451" i="31"/>
  <c r="C452" i="31"/>
  <c r="C453" i="31"/>
  <c r="C454" i="31"/>
  <c r="B4" i="31"/>
  <c r="B5" i="31"/>
  <c r="B6" i="31"/>
  <c r="B7" i="31"/>
  <c r="B8" i="31"/>
  <c r="B9" i="31"/>
  <c r="B10" i="31"/>
  <c r="B11" i="31"/>
  <c r="B12" i="31"/>
  <c r="B13" i="31"/>
  <c r="B14" i="31"/>
  <c r="B15" i="31"/>
  <c r="B16" i="31"/>
  <c r="B17" i="31"/>
  <c r="B18" i="31"/>
  <c r="B19" i="31"/>
  <c r="B20" i="31"/>
  <c r="B21" i="31"/>
  <c r="B22" i="31"/>
  <c r="B23" i="31"/>
  <c r="B24" i="31"/>
  <c r="B25" i="31"/>
  <c r="B26" i="31"/>
  <c r="B27" i="31"/>
  <c r="B28" i="31"/>
  <c r="B29" i="31"/>
  <c r="B30" i="31"/>
  <c r="B31" i="31"/>
  <c r="B32" i="31"/>
  <c r="B33" i="31"/>
  <c r="B34" i="31"/>
  <c r="B35" i="31"/>
  <c r="B36" i="31"/>
  <c r="B37" i="31"/>
  <c r="B38" i="31"/>
  <c r="B39" i="31"/>
  <c r="B40" i="31"/>
  <c r="B41" i="31"/>
  <c r="B42" i="31"/>
  <c r="B43" i="31"/>
  <c r="B44" i="31"/>
  <c r="B45" i="31"/>
  <c r="B46" i="31"/>
  <c r="B47" i="31"/>
  <c r="B48" i="31"/>
  <c r="B49" i="31"/>
  <c r="B50" i="31"/>
  <c r="B51" i="31"/>
  <c r="B52" i="31"/>
  <c r="B53" i="31"/>
  <c r="B54" i="31"/>
  <c r="B55" i="31"/>
  <c r="B56" i="31"/>
  <c r="B57" i="31"/>
  <c r="B58" i="31"/>
  <c r="B59" i="31"/>
  <c r="B60" i="31"/>
  <c r="B61" i="31"/>
  <c r="B62" i="31"/>
  <c r="B63" i="31"/>
  <c r="B64" i="31"/>
  <c r="B65" i="31"/>
  <c r="B66" i="31"/>
  <c r="B67" i="31"/>
  <c r="B68" i="31"/>
  <c r="B69" i="31"/>
  <c r="B70" i="31"/>
  <c r="B71" i="31"/>
  <c r="B72" i="31"/>
  <c r="B73" i="31"/>
  <c r="B74" i="31"/>
  <c r="B75" i="31"/>
  <c r="B76" i="31"/>
  <c r="B77" i="31"/>
  <c r="B78" i="31"/>
  <c r="B79" i="31"/>
  <c r="B80" i="31"/>
  <c r="B81" i="31"/>
  <c r="B82" i="31"/>
  <c r="B83" i="31"/>
  <c r="B84" i="31"/>
  <c r="B85" i="31"/>
  <c r="B86" i="31"/>
  <c r="B87" i="31"/>
  <c r="B88" i="31"/>
  <c r="B89" i="31"/>
  <c r="B90" i="31"/>
  <c r="B91" i="31"/>
  <c r="B92" i="31"/>
  <c r="B93" i="31"/>
  <c r="B94" i="31"/>
  <c r="B95" i="31"/>
  <c r="B96" i="31"/>
  <c r="B97" i="31"/>
  <c r="B98" i="31"/>
  <c r="B99" i="31"/>
  <c r="B100" i="31"/>
  <c r="B101" i="31"/>
  <c r="B102" i="31"/>
  <c r="B103" i="31"/>
  <c r="B104" i="31"/>
  <c r="B105" i="31"/>
  <c r="B106" i="31"/>
  <c r="B107" i="31"/>
  <c r="B108" i="31"/>
  <c r="B109" i="31"/>
  <c r="B110" i="31"/>
  <c r="B111" i="31"/>
  <c r="B112" i="31"/>
  <c r="B113" i="31"/>
  <c r="B114" i="31"/>
  <c r="B115" i="31"/>
  <c r="B116" i="31"/>
  <c r="B117" i="31"/>
  <c r="B118" i="31"/>
  <c r="B119" i="31"/>
  <c r="B120" i="31"/>
  <c r="B121" i="31"/>
  <c r="B122" i="31"/>
  <c r="B123" i="31"/>
  <c r="B124" i="31"/>
  <c r="B125" i="31"/>
  <c r="B126" i="31"/>
  <c r="B127" i="31"/>
  <c r="B128" i="31"/>
  <c r="B129" i="31"/>
  <c r="B130" i="31"/>
  <c r="B131" i="31"/>
  <c r="B132" i="31"/>
  <c r="B133" i="31"/>
  <c r="B134" i="31"/>
  <c r="B135" i="31"/>
  <c r="B136" i="31"/>
  <c r="B137" i="31"/>
  <c r="B138" i="31"/>
  <c r="B139" i="31"/>
  <c r="B140" i="31"/>
  <c r="B141" i="31"/>
  <c r="B142" i="31"/>
  <c r="B143" i="31"/>
  <c r="B144" i="31"/>
  <c r="B145" i="31"/>
  <c r="B146" i="31"/>
  <c r="B147" i="31"/>
  <c r="B148" i="31"/>
  <c r="B149" i="31"/>
  <c r="B150" i="31"/>
  <c r="B151" i="31"/>
  <c r="B152" i="31"/>
  <c r="B153" i="31"/>
  <c r="B154" i="31"/>
  <c r="B155" i="31"/>
  <c r="B156" i="31"/>
  <c r="B157" i="31"/>
  <c r="B158" i="31"/>
  <c r="B159" i="31"/>
  <c r="B160" i="31"/>
  <c r="B161" i="31"/>
  <c r="B162" i="31"/>
  <c r="B163" i="31"/>
  <c r="B164" i="31"/>
  <c r="B165" i="31"/>
  <c r="B166" i="31"/>
  <c r="B167" i="31"/>
  <c r="B168" i="31"/>
  <c r="B169" i="31"/>
  <c r="B170" i="31"/>
  <c r="B171" i="31"/>
  <c r="B172" i="31"/>
  <c r="B173" i="31"/>
  <c r="B174" i="31"/>
  <c r="B175" i="31"/>
  <c r="B176" i="31"/>
  <c r="B177" i="31"/>
  <c r="B178" i="31"/>
  <c r="B179" i="31"/>
  <c r="B180" i="31"/>
  <c r="B181" i="31"/>
  <c r="B182" i="31"/>
  <c r="B183" i="31"/>
  <c r="B184" i="31"/>
  <c r="B185" i="31"/>
  <c r="B186" i="31"/>
  <c r="B187" i="31"/>
  <c r="B188" i="31"/>
  <c r="B189" i="31"/>
  <c r="B190" i="31"/>
  <c r="B191" i="31"/>
  <c r="B192" i="31"/>
  <c r="B193" i="31"/>
  <c r="B194" i="31"/>
  <c r="B195" i="31"/>
  <c r="B196" i="31"/>
  <c r="B197" i="31"/>
  <c r="B198" i="31"/>
  <c r="B199" i="31"/>
  <c r="B200" i="31"/>
  <c r="B201" i="31"/>
  <c r="B202" i="31"/>
  <c r="B203" i="31"/>
  <c r="B204" i="31"/>
  <c r="B205" i="31"/>
  <c r="B206" i="31"/>
  <c r="B207" i="31"/>
  <c r="B208" i="31"/>
  <c r="B209" i="31"/>
  <c r="B210" i="31"/>
  <c r="B211" i="31"/>
  <c r="B212" i="31"/>
  <c r="B213" i="31"/>
  <c r="B214" i="31"/>
  <c r="B215" i="31"/>
  <c r="B216" i="31"/>
  <c r="B217" i="31"/>
  <c r="B218" i="31"/>
  <c r="B219" i="31"/>
  <c r="B220" i="31"/>
  <c r="B221" i="31"/>
  <c r="B222" i="31"/>
  <c r="B223" i="31"/>
  <c r="B224" i="31"/>
  <c r="B225" i="31"/>
  <c r="B226" i="31"/>
  <c r="B227" i="31"/>
  <c r="B228" i="31"/>
  <c r="B229" i="31"/>
  <c r="B230" i="31"/>
  <c r="B231" i="31"/>
  <c r="B232" i="31"/>
  <c r="B233" i="31"/>
  <c r="B234" i="31"/>
  <c r="B235" i="31"/>
  <c r="B236" i="31"/>
  <c r="B237" i="31"/>
  <c r="B238" i="31"/>
  <c r="B239" i="31"/>
  <c r="B240" i="31"/>
  <c r="B241" i="31"/>
  <c r="B242" i="31"/>
  <c r="B243" i="31"/>
  <c r="B244" i="31"/>
  <c r="B245" i="31"/>
  <c r="B246" i="31"/>
  <c r="B247" i="31"/>
  <c r="B248" i="31"/>
  <c r="B249" i="31"/>
  <c r="B250" i="31"/>
  <c r="B251" i="31"/>
  <c r="B252" i="31"/>
  <c r="B253" i="31"/>
  <c r="B254" i="31"/>
  <c r="B255" i="31"/>
  <c r="B256" i="31"/>
  <c r="B257" i="31"/>
  <c r="B258" i="31"/>
  <c r="B259" i="31"/>
  <c r="B260" i="31"/>
  <c r="B261" i="31"/>
  <c r="B262" i="31"/>
  <c r="B263" i="31"/>
  <c r="B264" i="31"/>
  <c r="B265" i="31"/>
  <c r="B266" i="31"/>
  <c r="B267" i="31"/>
  <c r="B268" i="31"/>
  <c r="B269" i="31"/>
  <c r="B270" i="31"/>
  <c r="B271" i="31"/>
  <c r="B272" i="31"/>
  <c r="B273" i="31"/>
  <c r="B274" i="31"/>
  <c r="B275" i="31"/>
  <c r="B276" i="31"/>
  <c r="B277" i="31"/>
  <c r="B278" i="31"/>
  <c r="B279" i="31"/>
  <c r="B280" i="31"/>
  <c r="B281" i="31"/>
  <c r="B282" i="31"/>
  <c r="B283" i="31"/>
  <c r="B284" i="31"/>
  <c r="B285" i="31"/>
  <c r="B286" i="31"/>
  <c r="B287" i="31"/>
  <c r="B288" i="31"/>
  <c r="B289" i="31"/>
  <c r="B290" i="31"/>
  <c r="B291" i="31"/>
  <c r="B292" i="31"/>
  <c r="B293" i="31"/>
  <c r="B294" i="31"/>
  <c r="B295" i="31"/>
  <c r="B296" i="31"/>
  <c r="B297" i="31"/>
  <c r="B298" i="31"/>
  <c r="B299" i="31"/>
  <c r="B300" i="31"/>
  <c r="B301" i="31"/>
  <c r="B302" i="31"/>
  <c r="B303" i="31"/>
  <c r="B304" i="31"/>
  <c r="B305" i="31"/>
  <c r="B306" i="31"/>
  <c r="B307" i="31"/>
  <c r="B308" i="31"/>
  <c r="B309" i="31"/>
  <c r="B310" i="31"/>
  <c r="B311" i="31"/>
  <c r="B312" i="31"/>
  <c r="B313" i="31"/>
  <c r="B314" i="31"/>
  <c r="B315" i="31"/>
  <c r="B316" i="31"/>
  <c r="B317" i="31"/>
  <c r="B318" i="31"/>
  <c r="B319" i="31"/>
  <c r="B320" i="31"/>
  <c r="B321" i="31"/>
  <c r="B322" i="31"/>
  <c r="B323" i="31"/>
  <c r="B324" i="31"/>
  <c r="B325" i="31"/>
  <c r="B326" i="31"/>
  <c r="B327" i="31"/>
  <c r="B328" i="31"/>
  <c r="B329" i="31"/>
  <c r="B330" i="31"/>
  <c r="B331" i="31"/>
  <c r="B332" i="31"/>
  <c r="B333" i="31"/>
  <c r="B334" i="31"/>
  <c r="B335" i="31"/>
  <c r="B336" i="31"/>
  <c r="B337" i="31"/>
  <c r="B338" i="31"/>
  <c r="B339" i="31"/>
  <c r="B340" i="31"/>
  <c r="B341" i="31"/>
  <c r="B342" i="31"/>
  <c r="B343" i="31"/>
  <c r="B344" i="31"/>
  <c r="B345" i="31"/>
  <c r="B346" i="31"/>
  <c r="B347" i="31"/>
  <c r="B348" i="31"/>
  <c r="B349" i="31"/>
  <c r="B350" i="31"/>
  <c r="B351" i="31"/>
  <c r="B352" i="31"/>
  <c r="B353" i="31"/>
  <c r="B354" i="31"/>
  <c r="B355" i="31"/>
  <c r="B356" i="31"/>
  <c r="B357" i="31"/>
  <c r="B358" i="31"/>
  <c r="B359" i="31"/>
  <c r="B360" i="31"/>
  <c r="B361" i="31"/>
  <c r="B362" i="31"/>
  <c r="B363" i="31"/>
  <c r="B364" i="31"/>
  <c r="B365" i="31"/>
  <c r="B366" i="31"/>
  <c r="B367" i="31"/>
  <c r="B368" i="31"/>
  <c r="B369" i="31"/>
  <c r="B370" i="31"/>
  <c r="B371" i="31"/>
  <c r="B372" i="31"/>
  <c r="B373" i="31"/>
  <c r="B374" i="31"/>
  <c r="B375" i="31"/>
  <c r="B376" i="31"/>
  <c r="B377" i="31"/>
  <c r="B378" i="31"/>
  <c r="B379" i="31"/>
  <c r="B380" i="31"/>
  <c r="B381" i="31"/>
  <c r="B382" i="31"/>
  <c r="B383" i="31"/>
  <c r="B384" i="31"/>
  <c r="B385" i="31"/>
  <c r="B386" i="31"/>
  <c r="B387" i="31"/>
  <c r="B388" i="31"/>
  <c r="B389" i="31"/>
  <c r="B390" i="31"/>
  <c r="B391" i="31"/>
  <c r="B392" i="31"/>
  <c r="B393" i="31"/>
  <c r="B394" i="31"/>
  <c r="B395" i="31"/>
  <c r="B396" i="31"/>
  <c r="B397" i="31"/>
  <c r="B398" i="31"/>
  <c r="B399" i="31"/>
  <c r="B400" i="31"/>
  <c r="B401" i="31"/>
  <c r="B402" i="31"/>
  <c r="B403" i="31"/>
  <c r="B404" i="31"/>
  <c r="B405" i="31"/>
  <c r="B406" i="31"/>
  <c r="B407" i="31"/>
  <c r="B408" i="31"/>
  <c r="B409" i="31"/>
  <c r="B410" i="31"/>
  <c r="B411" i="31"/>
  <c r="B412" i="31"/>
  <c r="B413" i="31"/>
  <c r="B414" i="31"/>
  <c r="B415" i="31"/>
  <c r="B416" i="31"/>
  <c r="B417" i="31"/>
  <c r="B418" i="31"/>
  <c r="B419" i="31"/>
  <c r="B420" i="31"/>
  <c r="B421" i="31"/>
  <c r="B422" i="31"/>
  <c r="B423" i="31"/>
  <c r="B424" i="31"/>
  <c r="B425" i="31"/>
  <c r="B426" i="31"/>
  <c r="B427" i="31"/>
  <c r="B428" i="31"/>
  <c r="B429" i="31"/>
  <c r="B430" i="31"/>
  <c r="B431" i="31"/>
  <c r="B432" i="31"/>
  <c r="B433" i="31"/>
  <c r="B434" i="31"/>
  <c r="B435" i="31"/>
  <c r="B436" i="31"/>
  <c r="B437" i="31"/>
  <c r="B438" i="31"/>
  <c r="B439" i="31"/>
  <c r="B440" i="31"/>
  <c r="B441" i="31"/>
  <c r="B442" i="31"/>
  <c r="B443" i="31"/>
  <c r="B444" i="31"/>
  <c r="B445" i="31"/>
  <c r="B446" i="31"/>
  <c r="B447" i="31"/>
  <c r="B448" i="31"/>
  <c r="B449" i="31"/>
  <c r="B450" i="31"/>
  <c r="B451" i="31"/>
  <c r="B452" i="31"/>
  <c r="B453" i="31"/>
  <c r="B454" i="31"/>
  <c r="C3" i="31"/>
  <c r="B3" i="3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7" i="11"/>
  <c r="B338" i="11"/>
  <c r="B339" i="11"/>
  <c r="B340" i="11"/>
  <c r="B341" i="11"/>
  <c r="B3" i="11"/>
  <c r="C3" i="11"/>
  <c r="D145" i="30"/>
  <c r="M35" i="21" s="1"/>
  <c r="C145" i="30"/>
  <c r="M18" i="21" s="1"/>
  <c r="D144" i="30"/>
  <c r="L35" i="21" s="1"/>
  <c r="C144" i="30"/>
  <c r="L18" i="21" s="1"/>
  <c r="D143" i="30"/>
  <c r="K35" i="21" s="1"/>
  <c r="C143" i="30"/>
  <c r="K18" i="21" s="1"/>
  <c r="D142" i="30"/>
  <c r="J35" i="21" s="1"/>
  <c r="C142" i="30"/>
  <c r="J18" i="21" s="1"/>
  <c r="D141" i="30"/>
  <c r="I35" i="21" s="1"/>
  <c r="C141" i="30"/>
  <c r="I18" i="21" s="1"/>
  <c r="D140" i="30"/>
  <c r="H35" i="21" s="1"/>
  <c r="C140" i="30"/>
  <c r="H18" i="21" s="1"/>
  <c r="D139" i="30"/>
  <c r="G35" i="21" s="1"/>
  <c r="C139" i="30"/>
  <c r="G18" i="21" s="1"/>
  <c r="D138" i="30"/>
  <c r="F35" i="21" s="1"/>
  <c r="C138" i="30"/>
  <c r="F18" i="21" s="1"/>
  <c r="D137" i="30"/>
  <c r="E35" i="21" s="1"/>
  <c r="C137" i="30"/>
  <c r="E18" i="21" s="1"/>
  <c r="D136" i="30"/>
  <c r="D35" i="21" s="1"/>
  <c r="C136" i="30"/>
  <c r="D18" i="21" s="1"/>
  <c r="D135" i="30"/>
  <c r="C35" i="21" s="1"/>
  <c r="C135" i="30"/>
  <c r="C18" i="21" s="1"/>
  <c r="D134" i="30"/>
  <c r="B35" i="21" s="1"/>
  <c r="C134" i="30"/>
  <c r="B18" i="21" s="1"/>
  <c r="AF361" i="11"/>
  <c r="E3055" i="29"/>
  <c r="H2802" i="29"/>
  <c r="H2803" i="29"/>
  <c r="H2804" i="29"/>
  <c r="H2805" i="29"/>
  <c r="H2806" i="29"/>
  <c r="H2807" i="29"/>
  <c r="H2808" i="29"/>
  <c r="H2809" i="29"/>
  <c r="H2810" i="29"/>
  <c r="H2811" i="29"/>
  <c r="H2812" i="29"/>
  <c r="H2813" i="29"/>
  <c r="H2814" i="29"/>
  <c r="H2815" i="29"/>
  <c r="H2816" i="29"/>
  <c r="H2817" i="29"/>
  <c r="H2818" i="29"/>
  <c r="H2819" i="29"/>
  <c r="H2820" i="29"/>
  <c r="H2821" i="29"/>
  <c r="H2822" i="29"/>
  <c r="H2823" i="29"/>
  <c r="H2824" i="29"/>
  <c r="H2825" i="29"/>
  <c r="H2826" i="29"/>
  <c r="H2827" i="29"/>
  <c r="H2828" i="29"/>
  <c r="H2829" i="29"/>
  <c r="H2830" i="29"/>
  <c r="H2831" i="29"/>
  <c r="H2832" i="29"/>
  <c r="H2833" i="29"/>
  <c r="H2834" i="29"/>
  <c r="H2835" i="29"/>
  <c r="H2836" i="29"/>
  <c r="H2837" i="29"/>
  <c r="H2838" i="29"/>
  <c r="H2839" i="29"/>
  <c r="H2840" i="29"/>
  <c r="H2841" i="29"/>
  <c r="H2842" i="29"/>
  <c r="H2843" i="29"/>
  <c r="H2844" i="29"/>
  <c r="H2845" i="29"/>
  <c r="H2846" i="29"/>
  <c r="H2847" i="29"/>
  <c r="H2848" i="29"/>
  <c r="H2849" i="29"/>
  <c r="H2850" i="29"/>
  <c r="H2851" i="29"/>
  <c r="H2852" i="29"/>
  <c r="H2853" i="29"/>
  <c r="H2854" i="29"/>
  <c r="H2855" i="29"/>
  <c r="H2856" i="29"/>
  <c r="H2857" i="29"/>
  <c r="H2858" i="29"/>
  <c r="H2859" i="29"/>
  <c r="H2860" i="29"/>
  <c r="H2861" i="29"/>
  <c r="H2862" i="29"/>
  <c r="H2863" i="29"/>
  <c r="H2864" i="29"/>
  <c r="H2865" i="29"/>
  <c r="H2866" i="29"/>
  <c r="H2867" i="29"/>
  <c r="H2868" i="29"/>
  <c r="H2869" i="29"/>
  <c r="H2870" i="29"/>
  <c r="H2871" i="29"/>
  <c r="H2872" i="29"/>
  <c r="H2873" i="29"/>
  <c r="H2874" i="29"/>
  <c r="H2875" i="29"/>
  <c r="H2876" i="29"/>
  <c r="H2877" i="29"/>
  <c r="H2878" i="29"/>
  <c r="H2879" i="29"/>
  <c r="H2880" i="29"/>
  <c r="H2881" i="29"/>
  <c r="H2882" i="29"/>
  <c r="H2883" i="29"/>
  <c r="H2884" i="29"/>
  <c r="H2885" i="29"/>
  <c r="H2886" i="29"/>
  <c r="H2887" i="29"/>
  <c r="H2888" i="29"/>
  <c r="H2889" i="29"/>
  <c r="H2890" i="29"/>
  <c r="H2891" i="29"/>
  <c r="H2892" i="29"/>
  <c r="H2893" i="29"/>
  <c r="H2894" i="29"/>
  <c r="H2895" i="29"/>
  <c r="H2896" i="29"/>
  <c r="H2897" i="29"/>
  <c r="H2898" i="29"/>
  <c r="H2899" i="29"/>
  <c r="H2900" i="29"/>
  <c r="H2901" i="29"/>
  <c r="H2902" i="29"/>
  <c r="H2903" i="29"/>
  <c r="H2904" i="29"/>
  <c r="H2905" i="29"/>
  <c r="H2906" i="29"/>
  <c r="H2907" i="29"/>
  <c r="H2908" i="29"/>
  <c r="H2909" i="29"/>
  <c r="H2910" i="29"/>
  <c r="H2911" i="29"/>
  <c r="H2912" i="29"/>
  <c r="H2913" i="29"/>
  <c r="H2914" i="29"/>
  <c r="H2915" i="29"/>
  <c r="H2916" i="29"/>
  <c r="H2917" i="29"/>
  <c r="H2918" i="29"/>
  <c r="H2919" i="29"/>
  <c r="H2920" i="29"/>
  <c r="H2921" i="29"/>
  <c r="H2922" i="29"/>
  <c r="H2923" i="29"/>
  <c r="H2924" i="29"/>
  <c r="H2925" i="29"/>
  <c r="H2926" i="29"/>
  <c r="H2927" i="29"/>
  <c r="H2928" i="29"/>
  <c r="H2929" i="29"/>
  <c r="H2930" i="29"/>
  <c r="H2931" i="29"/>
  <c r="H2932" i="29"/>
  <c r="H2933" i="29"/>
  <c r="H2934" i="29"/>
  <c r="H2935" i="29"/>
  <c r="H2936" i="29"/>
  <c r="H2937" i="29"/>
  <c r="H2938" i="29"/>
  <c r="H2939" i="29"/>
  <c r="H2940" i="29"/>
  <c r="H2941" i="29"/>
  <c r="H2942" i="29"/>
  <c r="H2943" i="29"/>
  <c r="H2944" i="29"/>
  <c r="H2945" i="29"/>
  <c r="H2946" i="29"/>
  <c r="H2947" i="29"/>
  <c r="H2948" i="29"/>
  <c r="H2949" i="29"/>
  <c r="H2950" i="29"/>
  <c r="H2951" i="29"/>
  <c r="H2952" i="29"/>
  <c r="H2953" i="29"/>
  <c r="H2954" i="29"/>
  <c r="H2955" i="29"/>
  <c r="H2956" i="29"/>
  <c r="H2957" i="29"/>
  <c r="H2958" i="29"/>
  <c r="H2959" i="29"/>
  <c r="H2960" i="29"/>
  <c r="H2961" i="29"/>
  <c r="H2962" i="29"/>
  <c r="H2963" i="29"/>
  <c r="H2964" i="29"/>
  <c r="H2965" i="29"/>
  <c r="H2966" i="29"/>
  <c r="H2967" i="29"/>
  <c r="H2968" i="29"/>
  <c r="H2969" i="29"/>
  <c r="H2970" i="29"/>
  <c r="H2971" i="29"/>
  <c r="H2972" i="29"/>
  <c r="H2973" i="29"/>
  <c r="H2974" i="29"/>
  <c r="H2975" i="29"/>
  <c r="H2976" i="29"/>
  <c r="H2977" i="29"/>
  <c r="H2978" i="29"/>
  <c r="H2979" i="29"/>
  <c r="H2980" i="29"/>
  <c r="H2981" i="29"/>
  <c r="H2982" i="29"/>
  <c r="H2983" i="29"/>
  <c r="H2984" i="29"/>
  <c r="H2985" i="29"/>
  <c r="H2986" i="29"/>
  <c r="H2987" i="29"/>
  <c r="H2988" i="29"/>
  <c r="H2989" i="29"/>
  <c r="H2990" i="29"/>
  <c r="H2991" i="29"/>
  <c r="H2992" i="29"/>
  <c r="H2993" i="29"/>
  <c r="H2994" i="29"/>
  <c r="H2995" i="29"/>
  <c r="H2996" i="29"/>
  <c r="H2997" i="29"/>
  <c r="H2998" i="29"/>
  <c r="H2999" i="29"/>
  <c r="H3000" i="29"/>
  <c r="H3001" i="29"/>
  <c r="H3002" i="29"/>
  <c r="H3003" i="29"/>
  <c r="H3004" i="29"/>
  <c r="H3005" i="29"/>
  <c r="H3006" i="29"/>
  <c r="H3007" i="29"/>
  <c r="H3008" i="29"/>
  <c r="H3009" i="29"/>
  <c r="H3010" i="29"/>
  <c r="H3011" i="29"/>
  <c r="H3012" i="29"/>
  <c r="H3013" i="29"/>
  <c r="H3014" i="29"/>
  <c r="H3015" i="29"/>
  <c r="H3016" i="29"/>
  <c r="H3017" i="29"/>
  <c r="H3018" i="29"/>
  <c r="H3019" i="29"/>
  <c r="H3020" i="29"/>
  <c r="H3021" i="29"/>
  <c r="H3022" i="29"/>
  <c r="H3023" i="29"/>
  <c r="H3024" i="29"/>
  <c r="H3025" i="29"/>
  <c r="H3026" i="29"/>
  <c r="H3027" i="29"/>
  <c r="H3028" i="29"/>
  <c r="H3029" i="29"/>
  <c r="H3030" i="29"/>
  <c r="H3031" i="29"/>
  <c r="H3032" i="29"/>
  <c r="H3033" i="29"/>
  <c r="H3034" i="29"/>
  <c r="H3035" i="29"/>
  <c r="H3036" i="29"/>
  <c r="H3037" i="29"/>
  <c r="H3038" i="29"/>
  <c r="H3039" i="29"/>
  <c r="H3040" i="29"/>
  <c r="H3041" i="29"/>
  <c r="K70" i="31" s="1"/>
  <c r="H3042" i="29"/>
  <c r="H3043" i="29"/>
  <c r="H3044" i="29"/>
  <c r="H3045" i="29"/>
  <c r="H3046" i="29"/>
  <c r="H3047" i="29"/>
  <c r="H3048" i="29"/>
  <c r="H3049" i="29"/>
  <c r="H3050" i="29"/>
  <c r="H3051" i="29"/>
  <c r="H3052" i="29"/>
  <c r="H3053" i="29"/>
  <c r="H3054" i="29"/>
  <c r="H2801" i="29"/>
  <c r="H2560" i="29"/>
  <c r="H2561" i="29"/>
  <c r="H2562" i="29"/>
  <c r="H2563" i="29"/>
  <c r="H2564" i="29"/>
  <c r="H2565" i="29"/>
  <c r="H2566" i="29"/>
  <c r="H2567" i="29"/>
  <c r="H2568" i="29"/>
  <c r="H2569" i="29"/>
  <c r="H2570" i="29"/>
  <c r="H2571" i="29"/>
  <c r="H2572" i="29"/>
  <c r="H2573" i="29"/>
  <c r="H2574" i="29"/>
  <c r="H2575" i="29"/>
  <c r="H2576" i="29"/>
  <c r="H2577" i="29"/>
  <c r="H2578" i="29"/>
  <c r="H2579" i="29"/>
  <c r="H2580" i="29"/>
  <c r="H2581" i="29"/>
  <c r="H2582" i="29"/>
  <c r="H2583" i="29"/>
  <c r="H2584" i="29"/>
  <c r="H2585" i="29"/>
  <c r="H2586" i="29"/>
  <c r="H2587" i="29"/>
  <c r="H2588" i="29"/>
  <c r="H2589" i="29"/>
  <c r="H2590" i="29"/>
  <c r="H2591" i="29"/>
  <c r="H2592" i="29"/>
  <c r="H2593" i="29"/>
  <c r="H2594" i="29"/>
  <c r="H2595" i="29"/>
  <c r="H2596" i="29"/>
  <c r="H2597" i="29"/>
  <c r="H2598" i="29"/>
  <c r="H2599" i="29"/>
  <c r="H2600" i="29"/>
  <c r="H2601" i="29"/>
  <c r="H2602" i="29"/>
  <c r="H2603" i="29"/>
  <c r="H2604" i="29"/>
  <c r="H2605" i="29"/>
  <c r="H2606" i="29"/>
  <c r="H2607" i="29"/>
  <c r="H2608" i="29"/>
  <c r="H2609" i="29"/>
  <c r="H2610" i="29"/>
  <c r="H2611" i="29"/>
  <c r="H2612" i="29"/>
  <c r="H2613" i="29"/>
  <c r="H2614" i="29"/>
  <c r="H2615" i="29"/>
  <c r="H2616" i="29"/>
  <c r="H2617" i="29"/>
  <c r="H2618" i="29"/>
  <c r="H2619" i="29"/>
  <c r="H2620" i="29"/>
  <c r="H2621" i="29"/>
  <c r="H2622" i="29"/>
  <c r="H2623" i="29"/>
  <c r="H2624" i="29"/>
  <c r="H2625" i="29"/>
  <c r="H2626" i="29"/>
  <c r="H2627" i="29"/>
  <c r="H2628" i="29"/>
  <c r="H2629" i="29"/>
  <c r="H2630" i="29"/>
  <c r="H2631" i="29"/>
  <c r="H2632" i="29"/>
  <c r="H2633" i="29"/>
  <c r="H2634" i="29"/>
  <c r="H2635" i="29"/>
  <c r="H2636" i="29"/>
  <c r="H2637" i="29"/>
  <c r="H2638" i="29"/>
  <c r="H2639" i="29"/>
  <c r="H2640" i="29"/>
  <c r="H2641" i="29"/>
  <c r="H2642" i="29"/>
  <c r="H2643" i="29"/>
  <c r="H2644" i="29"/>
  <c r="H2645" i="29"/>
  <c r="H2646" i="29"/>
  <c r="H2647" i="29"/>
  <c r="H2648" i="29"/>
  <c r="H2649" i="29"/>
  <c r="H2650" i="29"/>
  <c r="H2651" i="29"/>
  <c r="H2652" i="29"/>
  <c r="H2653" i="29"/>
  <c r="H2654" i="29"/>
  <c r="H2655" i="29"/>
  <c r="H2656" i="29"/>
  <c r="H2657" i="29"/>
  <c r="H2658" i="29"/>
  <c r="H2659" i="29"/>
  <c r="H2660" i="29"/>
  <c r="H2661" i="29"/>
  <c r="H2662" i="29"/>
  <c r="H2663" i="29"/>
  <c r="H2664" i="29"/>
  <c r="H2665" i="29"/>
  <c r="H2666" i="29"/>
  <c r="H2667" i="29"/>
  <c r="H2668" i="29"/>
  <c r="H2669" i="29"/>
  <c r="H2670" i="29"/>
  <c r="H2671" i="29"/>
  <c r="H2672" i="29"/>
  <c r="H2673" i="29"/>
  <c r="H2674" i="29"/>
  <c r="H2675" i="29"/>
  <c r="H2676" i="29"/>
  <c r="H2677" i="29"/>
  <c r="H2678" i="29"/>
  <c r="H2679" i="29"/>
  <c r="H2680" i="29"/>
  <c r="H2681" i="29"/>
  <c r="H2682" i="29"/>
  <c r="H2683" i="29"/>
  <c r="H2684" i="29"/>
  <c r="H2685" i="29"/>
  <c r="H2686" i="29"/>
  <c r="H2687" i="29"/>
  <c r="H2688" i="29"/>
  <c r="H2689" i="29"/>
  <c r="H2690" i="29"/>
  <c r="H2691" i="29"/>
  <c r="H2692" i="29"/>
  <c r="H2693" i="29"/>
  <c r="H2694" i="29"/>
  <c r="H2695" i="29"/>
  <c r="H2696" i="29"/>
  <c r="H2697" i="29"/>
  <c r="H2698" i="29"/>
  <c r="H2699" i="29"/>
  <c r="H2700" i="29"/>
  <c r="H2701" i="29"/>
  <c r="H2702" i="29"/>
  <c r="H2703" i="29"/>
  <c r="H2704" i="29"/>
  <c r="H2705" i="29"/>
  <c r="H2706" i="29"/>
  <c r="H2707" i="29"/>
  <c r="H2708" i="29"/>
  <c r="H2709" i="29"/>
  <c r="H2710" i="29"/>
  <c r="H2711" i="29"/>
  <c r="H2712" i="29"/>
  <c r="H2713" i="29"/>
  <c r="H2714" i="29"/>
  <c r="H2715" i="29"/>
  <c r="H2716" i="29"/>
  <c r="H2717" i="29"/>
  <c r="H2718" i="29"/>
  <c r="H2719" i="29"/>
  <c r="H2720" i="29"/>
  <c r="H2721" i="29"/>
  <c r="H2722" i="29"/>
  <c r="H2723" i="29"/>
  <c r="H2724" i="29"/>
  <c r="H2725" i="29"/>
  <c r="H2726" i="29"/>
  <c r="H2727" i="29"/>
  <c r="H2728" i="29"/>
  <c r="H2729" i="29"/>
  <c r="H2730" i="29"/>
  <c r="H2731" i="29"/>
  <c r="H2732" i="29"/>
  <c r="H2733" i="29"/>
  <c r="H2734" i="29"/>
  <c r="H2735" i="29"/>
  <c r="H2736" i="29"/>
  <c r="H2737" i="29"/>
  <c r="H2738" i="29"/>
  <c r="H2739" i="29"/>
  <c r="H2740" i="29"/>
  <c r="H2741" i="29"/>
  <c r="H2742" i="29"/>
  <c r="H2743" i="29"/>
  <c r="H2744" i="29"/>
  <c r="H2745" i="29"/>
  <c r="H2746" i="29"/>
  <c r="H2747" i="29"/>
  <c r="H2748" i="29"/>
  <c r="H2749" i="29"/>
  <c r="H2750" i="29"/>
  <c r="H2751" i="29"/>
  <c r="H2752" i="29"/>
  <c r="H2753" i="29"/>
  <c r="H2754" i="29"/>
  <c r="H2755" i="29"/>
  <c r="H2756" i="29"/>
  <c r="H2757" i="29"/>
  <c r="H2758" i="29"/>
  <c r="H2759" i="29"/>
  <c r="H2760" i="29"/>
  <c r="H2761" i="29"/>
  <c r="H2762" i="29"/>
  <c r="H2763" i="29"/>
  <c r="H2764" i="29"/>
  <c r="H2765" i="29"/>
  <c r="H2766" i="29"/>
  <c r="H2767" i="29"/>
  <c r="H2768" i="29"/>
  <c r="H2769" i="29"/>
  <c r="H2770" i="29"/>
  <c r="H2771" i="29"/>
  <c r="H2772" i="29"/>
  <c r="H2773" i="29"/>
  <c r="H2774" i="29"/>
  <c r="H2775" i="29"/>
  <c r="H2776" i="29"/>
  <c r="H2777" i="29"/>
  <c r="H2778" i="29"/>
  <c r="H2779" i="29"/>
  <c r="H2780" i="29"/>
  <c r="H2781" i="29"/>
  <c r="H2782" i="29"/>
  <c r="H2783" i="29"/>
  <c r="H2784" i="29"/>
  <c r="H2785" i="29"/>
  <c r="H2786" i="29"/>
  <c r="H2787" i="29"/>
  <c r="H2788" i="29"/>
  <c r="H2789" i="29"/>
  <c r="H2790" i="29"/>
  <c r="H2791" i="29"/>
  <c r="H2792" i="29"/>
  <c r="H2793" i="29"/>
  <c r="H2794" i="29"/>
  <c r="H2795" i="29"/>
  <c r="H2796" i="29"/>
  <c r="H2797" i="29"/>
  <c r="H2798" i="29"/>
  <c r="H2799" i="29"/>
  <c r="H2800" i="29"/>
  <c r="H2559" i="29"/>
  <c r="H2315" i="29"/>
  <c r="H2316" i="29"/>
  <c r="H2317" i="29"/>
  <c r="H2318" i="29"/>
  <c r="H2319" i="29"/>
  <c r="H2320" i="29"/>
  <c r="H2321" i="29"/>
  <c r="H2322" i="29"/>
  <c r="H2323" i="29"/>
  <c r="H2324" i="29"/>
  <c r="H2325" i="29"/>
  <c r="H2326" i="29"/>
  <c r="H2327" i="29"/>
  <c r="H2328" i="29"/>
  <c r="H2329" i="29"/>
  <c r="H2330" i="29"/>
  <c r="H2331" i="29"/>
  <c r="H2332" i="29"/>
  <c r="H2333" i="29"/>
  <c r="H2334" i="29"/>
  <c r="H2335" i="29"/>
  <c r="H2336" i="29"/>
  <c r="H2337" i="29"/>
  <c r="H2338" i="29"/>
  <c r="H2339" i="29"/>
  <c r="H2340" i="29"/>
  <c r="H2341" i="29"/>
  <c r="H2342" i="29"/>
  <c r="H2343" i="29"/>
  <c r="H2344" i="29"/>
  <c r="H2345" i="29"/>
  <c r="H2346" i="29"/>
  <c r="H2347" i="29"/>
  <c r="H2348" i="29"/>
  <c r="H2349" i="29"/>
  <c r="H2350" i="29"/>
  <c r="H2351" i="29"/>
  <c r="H2352" i="29"/>
  <c r="H2353" i="29"/>
  <c r="H2354" i="29"/>
  <c r="H2355" i="29"/>
  <c r="H2356" i="29"/>
  <c r="H2357" i="29"/>
  <c r="H2358" i="29"/>
  <c r="H2359" i="29"/>
  <c r="H2360" i="29"/>
  <c r="H2361" i="29"/>
  <c r="H2362" i="29"/>
  <c r="H2363" i="29"/>
  <c r="H2364" i="29"/>
  <c r="H2365" i="29"/>
  <c r="H2366" i="29"/>
  <c r="H2367" i="29"/>
  <c r="H2368" i="29"/>
  <c r="H2369" i="29"/>
  <c r="H2370" i="29"/>
  <c r="H2371" i="29"/>
  <c r="H2372" i="29"/>
  <c r="H2373" i="29"/>
  <c r="H2374" i="29"/>
  <c r="H2375" i="29"/>
  <c r="H2376" i="29"/>
  <c r="H2377" i="29"/>
  <c r="H2378" i="29"/>
  <c r="H2379" i="29"/>
  <c r="H2380" i="29"/>
  <c r="H2381" i="29"/>
  <c r="H2382" i="29"/>
  <c r="H2383" i="29"/>
  <c r="H2384" i="29"/>
  <c r="H2385" i="29"/>
  <c r="H2386" i="29"/>
  <c r="H2387" i="29"/>
  <c r="H2388" i="29"/>
  <c r="H2389" i="29"/>
  <c r="H2390" i="29"/>
  <c r="H2391" i="29"/>
  <c r="H2392" i="29"/>
  <c r="H2393" i="29"/>
  <c r="H2394" i="29"/>
  <c r="H2395" i="29"/>
  <c r="H2396" i="29"/>
  <c r="H2397" i="29"/>
  <c r="H2398" i="29"/>
  <c r="H2399" i="29"/>
  <c r="H2400" i="29"/>
  <c r="H2401" i="29"/>
  <c r="H2402" i="29"/>
  <c r="H2403" i="29"/>
  <c r="H2404" i="29"/>
  <c r="H2405" i="29"/>
  <c r="H2406" i="29"/>
  <c r="H2407" i="29"/>
  <c r="H2408" i="29"/>
  <c r="H2409" i="29"/>
  <c r="H2410" i="29"/>
  <c r="H2411" i="29"/>
  <c r="H2412" i="29"/>
  <c r="H2413" i="29"/>
  <c r="H2414" i="29"/>
  <c r="H2415" i="29"/>
  <c r="H2416" i="29"/>
  <c r="H2417" i="29"/>
  <c r="H2418" i="29"/>
  <c r="H2419" i="29"/>
  <c r="H2420" i="29"/>
  <c r="H2421" i="29"/>
  <c r="H2422" i="29"/>
  <c r="H2423" i="29"/>
  <c r="H2424" i="29"/>
  <c r="H2425" i="29"/>
  <c r="H2426" i="29"/>
  <c r="H2427" i="29"/>
  <c r="H2428" i="29"/>
  <c r="H2429" i="29"/>
  <c r="H2430" i="29"/>
  <c r="H2431" i="29"/>
  <c r="H2432" i="29"/>
  <c r="H2433" i="29"/>
  <c r="H2434" i="29"/>
  <c r="H2435" i="29"/>
  <c r="H2436" i="29"/>
  <c r="H2437" i="29"/>
  <c r="H2438" i="29"/>
  <c r="H2439" i="29"/>
  <c r="H2440" i="29"/>
  <c r="H2441" i="29"/>
  <c r="H2442" i="29"/>
  <c r="H2443" i="29"/>
  <c r="H2444" i="29"/>
  <c r="H2445" i="29"/>
  <c r="H2446" i="29"/>
  <c r="H2447" i="29"/>
  <c r="H2448" i="29"/>
  <c r="H2449" i="29"/>
  <c r="H2450" i="29"/>
  <c r="H2451" i="29"/>
  <c r="H2452" i="29"/>
  <c r="H2453" i="29"/>
  <c r="H2454" i="29"/>
  <c r="H2455" i="29"/>
  <c r="H2456" i="29"/>
  <c r="H2457" i="29"/>
  <c r="H2458" i="29"/>
  <c r="H2459" i="29"/>
  <c r="H2460" i="29"/>
  <c r="H2461" i="29"/>
  <c r="H2462" i="29"/>
  <c r="H2463" i="29"/>
  <c r="H2464" i="29"/>
  <c r="H2465" i="29"/>
  <c r="H2466" i="29"/>
  <c r="H2467" i="29"/>
  <c r="H2468" i="29"/>
  <c r="H2469" i="29"/>
  <c r="H2470" i="29"/>
  <c r="H2471" i="29"/>
  <c r="H2472" i="29"/>
  <c r="H2473" i="29"/>
  <c r="H2474" i="29"/>
  <c r="H2475" i="29"/>
  <c r="H2476" i="29"/>
  <c r="H2477" i="29"/>
  <c r="H2478" i="29"/>
  <c r="H2479" i="29"/>
  <c r="H2480" i="29"/>
  <c r="H2481" i="29"/>
  <c r="H2482" i="29"/>
  <c r="H2483" i="29"/>
  <c r="H2484" i="29"/>
  <c r="H2485" i="29"/>
  <c r="H2486" i="29"/>
  <c r="H2487" i="29"/>
  <c r="H2488" i="29"/>
  <c r="H2489" i="29"/>
  <c r="H2490" i="29"/>
  <c r="H2491" i="29"/>
  <c r="H2492" i="29"/>
  <c r="H2493" i="29"/>
  <c r="H2494" i="29"/>
  <c r="H2495" i="29"/>
  <c r="H2496" i="29"/>
  <c r="H2497" i="29"/>
  <c r="H2498" i="29"/>
  <c r="H2499" i="29"/>
  <c r="H2500" i="29"/>
  <c r="H2501" i="29"/>
  <c r="H2502" i="29"/>
  <c r="H2503" i="29"/>
  <c r="H2504" i="29"/>
  <c r="H2505" i="29"/>
  <c r="H2506" i="29"/>
  <c r="H2507" i="29"/>
  <c r="H2508" i="29"/>
  <c r="H2509" i="29"/>
  <c r="H2510" i="29"/>
  <c r="H2511" i="29"/>
  <c r="H2512" i="29"/>
  <c r="H2513" i="29"/>
  <c r="H2514" i="29"/>
  <c r="H2515" i="29"/>
  <c r="H2516" i="29"/>
  <c r="H2517" i="29"/>
  <c r="H2518" i="29"/>
  <c r="H2519" i="29"/>
  <c r="H2520" i="29"/>
  <c r="H2521" i="29"/>
  <c r="H2522" i="29"/>
  <c r="H2523" i="29"/>
  <c r="H2524" i="29"/>
  <c r="H2525" i="29"/>
  <c r="H2526" i="29"/>
  <c r="H2527" i="29"/>
  <c r="H2528" i="29"/>
  <c r="H2529" i="29"/>
  <c r="H2530" i="29"/>
  <c r="H2531" i="29"/>
  <c r="H2532" i="29"/>
  <c r="H2533" i="29"/>
  <c r="H2534" i="29"/>
  <c r="H2535" i="29"/>
  <c r="H2536" i="29"/>
  <c r="H2537" i="29"/>
  <c r="H2538" i="29"/>
  <c r="H2539" i="29"/>
  <c r="H2540" i="29"/>
  <c r="H2541" i="29"/>
  <c r="H2542" i="29"/>
  <c r="H2543" i="29"/>
  <c r="H2544" i="29"/>
  <c r="H2545" i="29"/>
  <c r="H2546" i="29"/>
  <c r="H2547" i="29"/>
  <c r="H2548" i="29"/>
  <c r="H2549" i="29"/>
  <c r="H2550" i="29"/>
  <c r="H2551" i="29"/>
  <c r="H2552" i="29"/>
  <c r="H2553" i="29"/>
  <c r="H2554" i="29"/>
  <c r="H2555" i="29"/>
  <c r="H2556" i="29"/>
  <c r="H2557" i="29"/>
  <c r="H2558" i="29"/>
  <c r="H2314" i="29"/>
  <c r="H2087" i="29"/>
  <c r="H2088" i="29"/>
  <c r="H2089" i="29"/>
  <c r="H2090" i="29"/>
  <c r="H2091" i="29"/>
  <c r="H2092" i="29"/>
  <c r="H2093" i="29"/>
  <c r="H2094" i="29"/>
  <c r="H2095" i="29"/>
  <c r="H2096" i="29"/>
  <c r="H2097" i="29"/>
  <c r="H2098" i="29"/>
  <c r="H2099" i="29"/>
  <c r="H2100" i="29"/>
  <c r="H2101" i="29"/>
  <c r="H2102" i="29"/>
  <c r="H2103" i="29"/>
  <c r="H2104" i="29"/>
  <c r="H2105" i="29"/>
  <c r="H2106" i="29"/>
  <c r="H2107" i="29"/>
  <c r="H2108" i="29"/>
  <c r="H2109" i="29"/>
  <c r="H2110" i="29"/>
  <c r="H2111" i="29"/>
  <c r="H2112" i="29"/>
  <c r="H2113" i="29"/>
  <c r="H2114" i="29"/>
  <c r="H2115" i="29"/>
  <c r="H2116" i="29"/>
  <c r="H2117" i="29"/>
  <c r="H2118" i="29"/>
  <c r="H2119" i="29"/>
  <c r="H2120" i="29"/>
  <c r="H2121" i="29"/>
  <c r="H2122" i="29"/>
  <c r="H2123" i="29"/>
  <c r="H2124" i="29"/>
  <c r="H2125" i="29"/>
  <c r="H2126" i="29"/>
  <c r="H2127" i="29"/>
  <c r="H2128" i="29"/>
  <c r="H2129" i="29"/>
  <c r="H2130" i="29"/>
  <c r="H2131" i="29"/>
  <c r="H2132" i="29"/>
  <c r="H2133" i="29"/>
  <c r="H2134" i="29"/>
  <c r="H2135" i="29"/>
  <c r="H2136" i="29"/>
  <c r="H2137" i="29"/>
  <c r="H2138" i="29"/>
  <c r="H2139" i="29"/>
  <c r="H2140" i="29"/>
  <c r="H2141" i="29"/>
  <c r="H2142" i="29"/>
  <c r="H2143" i="29"/>
  <c r="H2144" i="29"/>
  <c r="H2145" i="29"/>
  <c r="H2146" i="29"/>
  <c r="H2147" i="29"/>
  <c r="H2148" i="29"/>
  <c r="H2149" i="29"/>
  <c r="H2150" i="29"/>
  <c r="H2151" i="29"/>
  <c r="H2152" i="29"/>
  <c r="H2153" i="29"/>
  <c r="H2154" i="29"/>
  <c r="H2155" i="29"/>
  <c r="H2156" i="29"/>
  <c r="H2157" i="29"/>
  <c r="H2158" i="29"/>
  <c r="H2159" i="29"/>
  <c r="H2160" i="29"/>
  <c r="H2161" i="29"/>
  <c r="H2162" i="29"/>
  <c r="H2163" i="29"/>
  <c r="H2164" i="29"/>
  <c r="H2165" i="29"/>
  <c r="H2166" i="29"/>
  <c r="H2167" i="29"/>
  <c r="H2168" i="29"/>
  <c r="H2169" i="29"/>
  <c r="H2170" i="29"/>
  <c r="H2171" i="29"/>
  <c r="H2172" i="29"/>
  <c r="H2173" i="29"/>
  <c r="H2174" i="29"/>
  <c r="H2175" i="29"/>
  <c r="H2176" i="29"/>
  <c r="H2177" i="29"/>
  <c r="H2178" i="29"/>
  <c r="H2179" i="29"/>
  <c r="H2180" i="29"/>
  <c r="H2181" i="29"/>
  <c r="H2182" i="29"/>
  <c r="H2183" i="29"/>
  <c r="H2184" i="29"/>
  <c r="H2185" i="29"/>
  <c r="H2186" i="29"/>
  <c r="H2187" i="29"/>
  <c r="H2188" i="29"/>
  <c r="H2189" i="29"/>
  <c r="H2190" i="29"/>
  <c r="H2191" i="29"/>
  <c r="H2192" i="29"/>
  <c r="H2193" i="29"/>
  <c r="H2194" i="29"/>
  <c r="H2195" i="29"/>
  <c r="H2196" i="29"/>
  <c r="H2197" i="29"/>
  <c r="H2198" i="29"/>
  <c r="H2199" i="29"/>
  <c r="H2200" i="29"/>
  <c r="H2201" i="29"/>
  <c r="H2202" i="29"/>
  <c r="H2203" i="29"/>
  <c r="H2204" i="29"/>
  <c r="H2205" i="29"/>
  <c r="H2206" i="29"/>
  <c r="H2207" i="29"/>
  <c r="H2208" i="29"/>
  <c r="H2209" i="29"/>
  <c r="H2210" i="29"/>
  <c r="H2211" i="29"/>
  <c r="H2212" i="29"/>
  <c r="H2213" i="29"/>
  <c r="H2214" i="29"/>
  <c r="H2215" i="29"/>
  <c r="H2216" i="29"/>
  <c r="H2217" i="29"/>
  <c r="H2218" i="29"/>
  <c r="H2219" i="29"/>
  <c r="H2220" i="29"/>
  <c r="H2221" i="29"/>
  <c r="H2222" i="29"/>
  <c r="H2223" i="29"/>
  <c r="H2224" i="29"/>
  <c r="H2225" i="29"/>
  <c r="H2226" i="29"/>
  <c r="H2227" i="29"/>
  <c r="H2228" i="29"/>
  <c r="H2229" i="29"/>
  <c r="H2230" i="29"/>
  <c r="H2231" i="29"/>
  <c r="H2232" i="29"/>
  <c r="H2233" i="29"/>
  <c r="H2234" i="29"/>
  <c r="H2235" i="29"/>
  <c r="H2236" i="29"/>
  <c r="H2237" i="29"/>
  <c r="H2238" i="29"/>
  <c r="H2239" i="29"/>
  <c r="H2240" i="29"/>
  <c r="H2241" i="29"/>
  <c r="H2242" i="29"/>
  <c r="H2243" i="29"/>
  <c r="H2244" i="29"/>
  <c r="H2245" i="29"/>
  <c r="H2246" i="29"/>
  <c r="H2247" i="29"/>
  <c r="H2248" i="29"/>
  <c r="H2249" i="29"/>
  <c r="H2250" i="29"/>
  <c r="H2251" i="29"/>
  <c r="H2252" i="29"/>
  <c r="H2253" i="29"/>
  <c r="H2254" i="29"/>
  <c r="H2255" i="29"/>
  <c r="H2256" i="29"/>
  <c r="H2257" i="29"/>
  <c r="H2258" i="29"/>
  <c r="H2259" i="29"/>
  <c r="H2260" i="29"/>
  <c r="H2261" i="29"/>
  <c r="H2262" i="29"/>
  <c r="H2263" i="29"/>
  <c r="H2264" i="29"/>
  <c r="H2265" i="29"/>
  <c r="H2266" i="29"/>
  <c r="H2267" i="29"/>
  <c r="H2268" i="29"/>
  <c r="H2269" i="29"/>
  <c r="H2270" i="29"/>
  <c r="H2271" i="29"/>
  <c r="H2272" i="29"/>
  <c r="H2273" i="29"/>
  <c r="H2274" i="29"/>
  <c r="H2275" i="29"/>
  <c r="H2276" i="29"/>
  <c r="H2277" i="29"/>
  <c r="H2278" i="29"/>
  <c r="H2279" i="29"/>
  <c r="H2280" i="29"/>
  <c r="H2281" i="29"/>
  <c r="H2282" i="29"/>
  <c r="H2283" i="29"/>
  <c r="H2284" i="29"/>
  <c r="H2285" i="29"/>
  <c r="H2286" i="29"/>
  <c r="H2287" i="29"/>
  <c r="H2288" i="29"/>
  <c r="H2289" i="29"/>
  <c r="H2290" i="29"/>
  <c r="H2291" i="29"/>
  <c r="H2292" i="29"/>
  <c r="H2293" i="29"/>
  <c r="H2294" i="29"/>
  <c r="H2295" i="29"/>
  <c r="H2296" i="29"/>
  <c r="H2297" i="29"/>
  <c r="H2298" i="29"/>
  <c r="H2299" i="29"/>
  <c r="H2300" i="29"/>
  <c r="H2301" i="29"/>
  <c r="H2302" i="29"/>
  <c r="H2303" i="29"/>
  <c r="H2304" i="29"/>
  <c r="H2305" i="29"/>
  <c r="H2306" i="29"/>
  <c r="H2307" i="29"/>
  <c r="H2308" i="29"/>
  <c r="H2309" i="29"/>
  <c r="H2310" i="29"/>
  <c r="H2311" i="29"/>
  <c r="H2312" i="29"/>
  <c r="H2313" i="29"/>
  <c r="H2086" i="29"/>
  <c r="H1858" i="29"/>
  <c r="H1859" i="29"/>
  <c r="H1860" i="29"/>
  <c r="H1861" i="29"/>
  <c r="H1862" i="29"/>
  <c r="H1863" i="29"/>
  <c r="H1864" i="29"/>
  <c r="H1865" i="29"/>
  <c r="H1866" i="29"/>
  <c r="H1867" i="29"/>
  <c r="H1868" i="29"/>
  <c r="H1869" i="29"/>
  <c r="H1870" i="29"/>
  <c r="H1871" i="29"/>
  <c r="H1872" i="29"/>
  <c r="H1873" i="29"/>
  <c r="H1874" i="29"/>
  <c r="H1875" i="29"/>
  <c r="H1876" i="29"/>
  <c r="H1877" i="29"/>
  <c r="H1878" i="29"/>
  <c r="H1879" i="29"/>
  <c r="H1880" i="29"/>
  <c r="H1881" i="29"/>
  <c r="H1882" i="29"/>
  <c r="H1883" i="29"/>
  <c r="H1884" i="29"/>
  <c r="H1885" i="29"/>
  <c r="H1886" i="29"/>
  <c r="H1887" i="29"/>
  <c r="H1888" i="29"/>
  <c r="H1889" i="29"/>
  <c r="H1890" i="29"/>
  <c r="H1891" i="29"/>
  <c r="H1892" i="29"/>
  <c r="H1893" i="29"/>
  <c r="H1894" i="29"/>
  <c r="H1895" i="29"/>
  <c r="H1896" i="29"/>
  <c r="H1897" i="29"/>
  <c r="H1898" i="29"/>
  <c r="H1899" i="29"/>
  <c r="H1900" i="29"/>
  <c r="H1901" i="29"/>
  <c r="H1902" i="29"/>
  <c r="H1903" i="29"/>
  <c r="H1904" i="29"/>
  <c r="H1905" i="29"/>
  <c r="H1906" i="29"/>
  <c r="H1907" i="29"/>
  <c r="H1908" i="29"/>
  <c r="H1909" i="29"/>
  <c r="H1910" i="29"/>
  <c r="H1911" i="29"/>
  <c r="H1912" i="29"/>
  <c r="H1913" i="29"/>
  <c r="H1914" i="29"/>
  <c r="H1915" i="29"/>
  <c r="H1916" i="29"/>
  <c r="H1917" i="29"/>
  <c r="H1918" i="29"/>
  <c r="H1919" i="29"/>
  <c r="H1920" i="29"/>
  <c r="H1921" i="29"/>
  <c r="H1922" i="29"/>
  <c r="H1923" i="29"/>
  <c r="H1924" i="29"/>
  <c r="H1925" i="29"/>
  <c r="H1926" i="29"/>
  <c r="H1927" i="29"/>
  <c r="H1928" i="29"/>
  <c r="H1929" i="29"/>
  <c r="H1930" i="29"/>
  <c r="H1931" i="29"/>
  <c r="H1932" i="29"/>
  <c r="H1933" i="29"/>
  <c r="H1934" i="29"/>
  <c r="H1935" i="29"/>
  <c r="H1936" i="29"/>
  <c r="H1937" i="29"/>
  <c r="H1938" i="29"/>
  <c r="H1939" i="29"/>
  <c r="H1940" i="29"/>
  <c r="H1941" i="29"/>
  <c r="H1942" i="29"/>
  <c r="H1943" i="29"/>
  <c r="H1944" i="29"/>
  <c r="H1945" i="29"/>
  <c r="H1946" i="29"/>
  <c r="H1947" i="29"/>
  <c r="H1948" i="29"/>
  <c r="H1949" i="29"/>
  <c r="H1950" i="29"/>
  <c r="H1951" i="29"/>
  <c r="H1952" i="29"/>
  <c r="H1953" i="29"/>
  <c r="H1954" i="29"/>
  <c r="H1955" i="29"/>
  <c r="H1956" i="29"/>
  <c r="H1957" i="29"/>
  <c r="H1958" i="29"/>
  <c r="H1959" i="29"/>
  <c r="H1960" i="29"/>
  <c r="H1961" i="29"/>
  <c r="H1962" i="29"/>
  <c r="H1963" i="29"/>
  <c r="H1964" i="29"/>
  <c r="H1965" i="29"/>
  <c r="H1966" i="29"/>
  <c r="H1967" i="29"/>
  <c r="H1968" i="29"/>
  <c r="H1969" i="29"/>
  <c r="H1970" i="29"/>
  <c r="H1971" i="29"/>
  <c r="H1972" i="29"/>
  <c r="H1973" i="29"/>
  <c r="H1974" i="29"/>
  <c r="H1975" i="29"/>
  <c r="H1976" i="29"/>
  <c r="H1977" i="29"/>
  <c r="H1978" i="29"/>
  <c r="H1979" i="29"/>
  <c r="H1980" i="29"/>
  <c r="H1981" i="29"/>
  <c r="H1982" i="29"/>
  <c r="H1983" i="29"/>
  <c r="H1984" i="29"/>
  <c r="H1985" i="29"/>
  <c r="H1986" i="29"/>
  <c r="H1987" i="29"/>
  <c r="H1988" i="29"/>
  <c r="H1989" i="29"/>
  <c r="H1990" i="29"/>
  <c r="H1991" i="29"/>
  <c r="H1992" i="29"/>
  <c r="H1993" i="29"/>
  <c r="H1994" i="29"/>
  <c r="H1995" i="29"/>
  <c r="H1996" i="29"/>
  <c r="H1997" i="29"/>
  <c r="H1998" i="29"/>
  <c r="H1999" i="29"/>
  <c r="H2000" i="29"/>
  <c r="H2001" i="29"/>
  <c r="H2002" i="29"/>
  <c r="H2003" i="29"/>
  <c r="H2004" i="29"/>
  <c r="H2005" i="29"/>
  <c r="H2006" i="29"/>
  <c r="H2007" i="29"/>
  <c r="H2008" i="29"/>
  <c r="H2009" i="29"/>
  <c r="H2010" i="29"/>
  <c r="H2011" i="29"/>
  <c r="H2012" i="29"/>
  <c r="H2013" i="29"/>
  <c r="H2014" i="29"/>
  <c r="H2015" i="29"/>
  <c r="H2016" i="29"/>
  <c r="H2017" i="29"/>
  <c r="H2018" i="29"/>
  <c r="H2019" i="29"/>
  <c r="H2020" i="29"/>
  <c r="H2021" i="29"/>
  <c r="H2022" i="29"/>
  <c r="H2023" i="29"/>
  <c r="H2024" i="29"/>
  <c r="H2025" i="29"/>
  <c r="H2026" i="29"/>
  <c r="H2027" i="29"/>
  <c r="H2028" i="29"/>
  <c r="H2029" i="29"/>
  <c r="H2030" i="29"/>
  <c r="H2031" i="29"/>
  <c r="H2032" i="29"/>
  <c r="H2033" i="29"/>
  <c r="H2034" i="29"/>
  <c r="H2035" i="29"/>
  <c r="H2036" i="29"/>
  <c r="H2037" i="29"/>
  <c r="H2038" i="29"/>
  <c r="H2039" i="29"/>
  <c r="H2040" i="29"/>
  <c r="H2041" i="29"/>
  <c r="H2042" i="29"/>
  <c r="H2043" i="29"/>
  <c r="H2044" i="29"/>
  <c r="H2045" i="29"/>
  <c r="H2046" i="29"/>
  <c r="H2047" i="29"/>
  <c r="H2048" i="29"/>
  <c r="H2049" i="29"/>
  <c r="H2050" i="29"/>
  <c r="H2051" i="29"/>
  <c r="H2052" i="29"/>
  <c r="H2053" i="29"/>
  <c r="H2054" i="29"/>
  <c r="H2055" i="29"/>
  <c r="H2056" i="29"/>
  <c r="H2057" i="29"/>
  <c r="H2058" i="29"/>
  <c r="H2059" i="29"/>
  <c r="H2060" i="29"/>
  <c r="H2061" i="29"/>
  <c r="H2062" i="29"/>
  <c r="H2063" i="29"/>
  <c r="H2064" i="29"/>
  <c r="H2065" i="29"/>
  <c r="H2066" i="29"/>
  <c r="H2067" i="29"/>
  <c r="H2068" i="29"/>
  <c r="H2069" i="29"/>
  <c r="H2070" i="29"/>
  <c r="H2071" i="29"/>
  <c r="H2072" i="29"/>
  <c r="H2073" i="29"/>
  <c r="H2074" i="29"/>
  <c r="H2075" i="29"/>
  <c r="H2076" i="29"/>
  <c r="H2077" i="29"/>
  <c r="H2078" i="29"/>
  <c r="H2079" i="29"/>
  <c r="H2080" i="29"/>
  <c r="H2081" i="29"/>
  <c r="H2082" i="29"/>
  <c r="H2083" i="29"/>
  <c r="H2084" i="29"/>
  <c r="H2085" i="29"/>
  <c r="H1857" i="29"/>
  <c r="H1624" i="29"/>
  <c r="H1625" i="29"/>
  <c r="H1626" i="29"/>
  <c r="H1627" i="29"/>
  <c r="H1628" i="29"/>
  <c r="H1629" i="29"/>
  <c r="H1630" i="29"/>
  <c r="H1631" i="29"/>
  <c r="H1632" i="29"/>
  <c r="H1633" i="29"/>
  <c r="H1634" i="29"/>
  <c r="H1635" i="29"/>
  <c r="H1636" i="29"/>
  <c r="H1637" i="29"/>
  <c r="H1638" i="29"/>
  <c r="H1639" i="29"/>
  <c r="H1640" i="29"/>
  <c r="H1641" i="29"/>
  <c r="H1642" i="29"/>
  <c r="H1643" i="29"/>
  <c r="H1644" i="29"/>
  <c r="H1645" i="29"/>
  <c r="H1646" i="29"/>
  <c r="H1647" i="29"/>
  <c r="H1648" i="29"/>
  <c r="H1649" i="29"/>
  <c r="H1650" i="29"/>
  <c r="H1651" i="29"/>
  <c r="H1652" i="29"/>
  <c r="H1653" i="29"/>
  <c r="H1654" i="29"/>
  <c r="H1655" i="29"/>
  <c r="H1656" i="29"/>
  <c r="H1657" i="29"/>
  <c r="H1658" i="29"/>
  <c r="H1659" i="29"/>
  <c r="H1660" i="29"/>
  <c r="H1661" i="29"/>
  <c r="H1662" i="29"/>
  <c r="H1663" i="29"/>
  <c r="H1664" i="29"/>
  <c r="H1665" i="29"/>
  <c r="H1666" i="29"/>
  <c r="H1667" i="29"/>
  <c r="H1668" i="29"/>
  <c r="H1669" i="29"/>
  <c r="H1670" i="29"/>
  <c r="H1671" i="29"/>
  <c r="H1672" i="29"/>
  <c r="H1673" i="29"/>
  <c r="H1674" i="29"/>
  <c r="H1675" i="29"/>
  <c r="H1676" i="29"/>
  <c r="H1677" i="29"/>
  <c r="H1678" i="29"/>
  <c r="H1679" i="29"/>
  <c r="H1680" i="29"/>
  <c r="H1681" i="29"/>
  <c r="H1682" i="29"/>
  <c r="H1683" i="29"/>
  <c r="H1684" i="29"/>
  <c r="H1685" i="29"/>
  <c r="H1686" i="29"/>
  <c r="H1687" i="29"/>
  <c r="H1688" i="29"/>
  <c r="H1689" i="29"/>
  <c r="H1690" i="29"/>
  <c r="H1691" i="29"/>
  <c r="H1692" i="29"/>
  <c r="H1693" i="29"/>
  <c r="H1694" i="29"/>
  <c r="H1695" i="29"/>
  <c r="H1696" i="29"/>
  <c r="H1697" i="29"/>
  <c r="H1698" i="29"/>
  <c r="H1699" i="29"/>
  <c r="H1700" i="29"/>
  <c r="H1701" i="29"/>
  <c r="H1702" i="29"/>
  <c r="H1703" i="29"/>
  <c r="H1704" i="29"/>
  <c r="H1705" i="29"/>
  <c r="H1706" i="29"/>
  <c r="H1707" i="29"/>
  <c r="H1708" i="29"/>
  <c r="H1709" i="29"/>
  <c r="H1710" i="29"/>
  <c r="H1711" i="29"/>
  <c r="H1712" i="29"/>
  <c r="H1713" i="29"/>
  <c r="H1714" i="29"/>
  <c r="H1715" i="29"/>
  <c r="H1716" i="29"/>
  <c r="H1717" i="29"/>
  <c r="H1718" i="29"/>
  <c r="H1719" i="29"/>
  <c r="H1720" i="29"/>
  <c r="H1721" i="29"/>
  <c r="H1722" i="29"/>
  <c r="H1723" i="29"/>
  <c r="H1724" i="29"/>
  <c r="H1725" i="29"/>
  <c r="H1726" i="29"/>
  <c r="H1727" i="29"/>
  <c r="H1728" i="29"/>
  <c r="H1729" i="29"/>
  <c r="H1730" i="29"/>
  <c r="H1731" i="29"/>
  <c r="H1732" i="29"/>
  <c r="H1733" i="29"/>
  <c r="H1734" i="29"/>
  <c r="H1735" i="29"/>
  <c r="H1736" i="29"/>
  <c r="H1737" i="29"/>
  <c r="H1738" i="29"/>
  <c r="H1739" i="29"/>
  <c r="H1740" i="29"/>
  <c r="H1741" i="29"/>
  <c r="H1742" i="29"/>
  <c r="H1743" i="29"/>
  <c r="H1744" i="29"/>
  <c r="H1745" i="29"/>
  <c r="H1746" i="29"/>
  <c r="H1747" i="29"/>
  <c r="H1748" i="29"/>
  <c r="H1749" i="29"/>
  <c r="H1750" i="29"/>
  <c r="H1751" i="29"/>
  <c r="H1752" i="29"/>
  <c r="H1753" i="29"/>
  <c r="H1754" i="29"/>
  <c r="H1755" i="29"/>
  <c r="H1756" i="29"/>
  <c r="H1757" i="29"/>
  <c r="H1758" i="29"/>
  <c r="H1759" i="29"/>
  <c r="H1760" i="29"/>
  <c r="H1761" i="29"/>
  <c r="H1762" i="29"/>
  <c r="H1763" i="29"/>
  <c r="H1764" i="29"/>
  <c r="H1765" i="29"/>
  <c r="H1766" i="29"/>
  <c r="H1767" i="29"/>
  <c r="H1768" i="29"/>
  <c r="H1769" i="29"/>
  <c r="H1770" i="29"/>
  <c r="H1771" i="29"/>
  <c r="H1772" i="29"/>
  <c r="H1773" i="29"/>
  <c r="H1774" i="29"/>
  <c r="H1775" i="29"/>
  <c r="H1776" i="29"/>
  <c r="H1777" i="29"/>
  <c r="H1778" i="29"/>
  <c r="H1779" i="29"/>
  <c r="H1780" i="29"/>
  <c r="H1781" i="29"/>
  <c r="H1782" i="29"/>
  <c r="H1783" i="29"/>
  <c r="H1784" i="29"/>
  <c r="H1785" i="29"/>
  <c r="H1786" i="29"/>
  <c r="H1787" i="29"/>
  <c r="H1788" i="29"/>
  <c r="H1789" i="29"/>
  <c r="H1790" i="29"/>
  <c r="H1791" i="29"/>
  <c r="H1792" i="29"/>
  <c r="H1793" i="29"/>
  <c r="H1794" i="29"/>
  <c r="H1795" i="29"/>
  <c r="H1796" i="29"/>
  <c r="H1797" i="29"/>
  <c r="H1798" i="29"/>
  <c r="H1799" i="29"/>
  <c r="H1800" i="29"/>
  <c r="H1801" i="29"/>
  <c r="H1802" i="29"/>
  <c r="H1803" i="29"/>
  <c r="H1804" i="29"/>
  <c r="H1805" i="29"/>
  <c r="H1806" i="29"/>
  <c r="H1807" i="29"/>
  <c r="H1808" i="29"/>
  <c r="H1809" i="29"/>
  <c r="H1810" i="29"/>
  <c r="H1811" i="29"/>
  <c r="H1812" i="29"/>
  <c r="H1813" i="29"/>
  <c r="H1814" i="29"/>
  <c r="H1815" i="29"/>
  <c r="H1816" i="29"/>
  <c r="H1817" i="29"/>
  <c r="H1818" i="29"/>
  <c r="H1819" i="29"/>
  <c r="H1820" i="29"/>
  <c r="H1821" i="29"/>
  <c r="H1822" i="29"/>
  <c r="H1823" i="29"/>
  <c r="H1824" i="29"/>
  <c r="H1825" i="29"/>
  <c r="H1826" i="29"/>
  <c r="H1827" i="29"/>
  <c r="H1828" i="29"/>
  <c r="H1829" i="29"/>
  <c r="H1830" i="29"/>
  <c r="H1831" i="29"/>
  <c r="H1832" i="29"/>
  <c r="H1833" i="29"/>
  <c r="H1834" i="29"/>
  <c r="H1835" i="29"/>
  <c r="H1836" i="29"/>
  <c r="H1837" i="29"/>
  <c r="H1838" i="29"/>
  <c r="H1839" i="29"/>
  <c r="H1840" i="29"/>
  <c r="H1841" i="29"/>
  <c r="H1842" i="29"/>
  <c r="H1843" i="29"/>
  <c r="H1844" i="29"/>
  <c r="H1845" i="29"/>
  <c r="H1846" i="29"/>
  <c r="H1847" i="29"/>
  <c r="H1848" i="29"/>
  <c r="H1849" i="29"/>
  <c r="H1850" i="29"/>
  <c r="H1851" i="29"/>
  <c r="H1852" i="29"/>
  <c r="H1853" i="29"/>
  <c r="H1854" i="29"/>
  <c r="H1855" i="29"/>
  <c r="H1856" i="29"/>
  <c r="H1623" i="29"/>
  <c r="H1399" i="29"/>
  <c r="H1400" i="29"/>
  <c r="H1401" i="29"/>
  <c r="H1402" i="29"/>
  <c r="H1403" i="29"/>
  <c r="H1404" i="29"/>
  <c r="H1405" i="29"/>
  <c r="H1406" i="29"/>
  <c r="H1407" i="29"/>
  <c r="H1408" i="29"/>
  <c r="H1409" i="29"/>
  <c r="H1410" i="29"/>
  <c r="H1411" i="29"/>
  <c r="H1412" i="29"/>
  <c r="H1413" i="29"/>
  <c r="H1414" i="29"/>
  <c r="H1415" i="29"/>
  <c r="H1416" i="29"/>
  <c r="H1417" i="29"/>
  <c r="H1418" i="29"/>
  <c r="H1419" i="29"/>
  <c r="H1420" i="29"/>
  <c r="H1421" i="29"/>
  <c r="H1422" i="29"/>
  <c r="H1423" i="29"/>
  <c r="H1424" i="29"/>
  <c r="H1425" i="29"/>
  <c r="H1426" i="29"/>
  <c r="H1427" i="29"/>
  <c r="H1428" i="29"/>
  <c r="H1429" i="29"/>
  <c r="H1430" i="29"/>
  <c r="H1431" i="29"/>
  <c r="H1432" i="29"/>
  <c r="H1433" i="29"/>
  <c r="H1434" i="29"/>
  <c r="H1435" i="29"/>
  <c r="H1436" i="29"/>
  <c r="H1437" i="29"/>
  <c r="H1438" i="29"/>
  <c r="H1439" i="29"/>
  <c r="H1440" i="29"/>
  <c r="H1441" i="29"/>
  <c r="H1442" i="29"/>
  <c r="H1443" i="29"/>
  <c r="H1444" i="29"/>
  <c r="H1445" i="29"/>
  <c r="H1446" i="29"/>
  <c r="H1447" i="29"/>
  <c r="H1448" i="29"/>
  <c r="H1449" i="29"/>
  <c r="H1450" i="29"/>
  <c r="H1451" i="29"/>
  <c r="H1452" i="29"/>
  <c r="H1453" i="29"/>
  <c r="H1454" i="29"/>
  <c r="H1455" i="29"/>
  <c r="H1456" i="29"/>
  <c r="H1457" i="29"/>
  <c r="H1458" i="29"/>
  <c r="H1459" i="29"/>
  <c r="H1460" i="29"/>
  <c r="H1461" i="29"/>
  <c r="H1462" i="29"/>
  <c r="H1463" i="29"/>
  <c r="H1464" i="29"/>
  <c r="H1465" i="29"/>
  <c r="H1466" i="29"/>
  <c r="H1467" i="29"/>
  <c r="H1468" i="29"/>
  <c r="H1469" i="29"/>
  <c r="H1470" i="29"/>
  <c r="H1471" i="29"/>
  <c r="H1472" i="29"/>
  <c r="H1473" i="29"/>
  <c r="H1474" i="29"/>
  <c r="H1475" i="29"/>
  <c r="H1476" i="29"/>
  <c r="H1477" i="29"/>
  <c r="H1478" i="29"/>
  <c r="H1479" i="29"/>
  <c r="H1480" i="29"/>
  <c r="H1481" i="29"/>
  <c r="H1482" i="29"/>
  <c r="H1483" i="29"/>
  <c r="H1484" i="29"/>
  <c r="H1485" i="29"/>
  <c r="H1486" i="29"/>
  <c r="H1487" i="29"/>
  <c r="H1488" i="29"/>
  <c r="H1489" i="29"/>
  <c r="H1490" i="29"/>
  <c r="H1491" i="29"/>
  <c r="H1492" i="29"/>
  <c r="H1493" i="29"/>
  <c r="H1494" i="29"/>
  <c r="H1495" i="29"/>
  <c r="H1496" i="29"/>
  <c r="H1497" i="29"/>
  <c r="H1498" i="29"/>
  <c r="H1499" i="29"/>
  <c r="H1500" i="29"/>
  <c r="H1501" i="29"/>
  <c r="H1502" i="29"/>
  <c r="H1503" i="29"/>
  <c r="H1504" i="29"/>
  <c r="H1505" i="29"/>
  <c r="H1506" i="29"/>
  <c r="H1507" i="29"/>
  <c r="H1508" i="29"/>
  <c r="H1509" i="29"/>
  <c r="H1510" i="29"/>
  <c r="H1511" i="29"/>
  <c r="H1512" i="29"/>
  <c r="H1513" i="29"/>
  <c r="H1514" i="29"/>
  <c r="H1515" i="29"/>
  <c r="H1516" i="29"/>
  <c r="H1517" i="29"/>
  <c r="H1518" i="29"/>
  <c r="H1519" i="29"/>
  <c r="H1520" i="29"/>
  <c r="H1521" i="29"/>
  <c r="H1522" i="29"/>
  <c r="H1523" i="29"/>
  <c r="H1524" i="29"/>
  <c r="H1525" i="29"/>
  <c r="H1526" i="29"/>
  <c r="H1527" i="29"/>
  <c r="H1528" i="29"/>
  <c r="H1529" i="29"/>
  <c r="H1530" i="29"/>
  <c r="H1531" i="29"/>
  <c r="H1532" i="29"/>
  <c r="H1533" i="29"/>
  <c r="H1534" i="29"/>
  <c r="H1535" i="29"/>
  <c r="H1536" i="29"/>
  <c r="H1537" i="29"/>
  <c r="H1538" i="29"/>
  <c r="H1539" i="29"/>
  <c r="H1540" i="29"/>
  <c r="H1541" i="29"/>
  <c r="H1542" i="29"/>
  <c r="H1543" i="29"/>
  <c r="H1544" i="29"/>
  <c r="H1545" i="29"/>
  <c r="H1546" i="29"/>
  <c r="H1547" i="29"/>
  <c r="H1548" i="29"/>
  <c r="H1549" i="29"/>
  <c r="H1550" i="29"/>
  <c r="H1551" i="29"/>
  <c r="H1552" i="29"/>
  <c r="H1553" i="29"/>
  <c r="H1554" i="29"/>
  <c r="H1555" i="29"/>
  <c r="H1556" i="29"/>
  <c r="H1557" i="29"/>
  <c r="H1558" i="29"/>
  <c r="H1559" i="29"/>
  <c r="H1560" i="29"/>
  <c r="H1561" i="29"/>
  <c r="H1562" i="29"/>
  <c r="H1563" i="29"/>
  <c r="H1564" i="29"/>
  <c r="H1565" i="29"/>
  <c r="H1566" i="29"/>
  <c r="H1567" i="29"/>
  <c r="H1568" i="29"/>
  <c r="H1569" i="29"/>
  <c r="H1570" i="29"/>
  <c r="H1571" i="29"/>
  <c r="H1572" i="29"/>
  <c r="H1573" i="29"/>
  <c r="H1574" i="29"/>
  <c r="H1575" i="29"/>
  <c r="H1576" i="29"/>
  <c r="H1577" i="29"/>
  <c r="H1578" i="29"/>
  <c r="H1579" i="29"/>
  <c r="H1580" i="29"/>
  <c r="H1581" i="29"/>
  <c r="H1582" i="29"/>
  <c r="H1583" i="29"/>
  <c r="H1584" i="29"/>
  <c r="H1585" i="29"/>
  <c r="H1586" i="29"/>
  <c r="H1587" i="29"/>
  <c r="H1588" i="29"/>
  <c r="H1589" i="29"/>
  <c r="H1590" i="29"/>
  <c r="H1591" i="29"/>
  <c r="H1592" i="29"/>
  <c r="H1593" i="29"/>
  <c r="H1594" i="29"/>
  <c r="H1595" i="29"/>
  <c r="H1596" i="29"/>
  <c r="H1597" i="29"/>
  <c r="H1598" i="29"/>
  <c r="H1599" i="29"/>
  <c r="H1600" i="29"/>
  <c r="H1601" i="29"/>
  <c r="H1602" i="29"/>
  <c r="H1603" i="29"/>
  <c r="H1604" i="29"/>
  <c r="H1605" i="29"/>
  <c r="H1606" i="29"/>
  <c r="H1607" i="29"/>
  <c r="H1608" i="29"/>
  <c r="H1609" i="29"/>
  <c r="H1610" i="29"/>
  <c r="H1611" i="29"/>
  <c r="H1612" i="29"/>
  <c r="H1613" i="29"/>
  <c r="H1614" i="29"/>
  <c r="H1615" i="29"/>
  <c r="H1616" i="29"/>
  <c r="H1617" i="29"/>
  <c r="H1618" i="29"/>
  <c r="H1619" i="29"/>
  <c r="H1620" i="29"/>
  <c r="H1621" i="29"/>
  <c r="H1622" i="29"/>
  <c r="H1398" i="29"/>
  <c r="H1171" i="29"/>
  <c r="H1172" i="29"/>
  <c r="H1173" i="29"/>
  <c r="H1174" i="29"/>
  <c r="H1175" i="29"/>
  <c r="H1176" i="29"/>
  <c r="H1177" i="29"/>
  <c r="H1178" i="29"/>
  <c r="H1179" i="29"/>
  <c r="H1180" i="29"/>
  <c r="H1181" i="29"/>
  <c r="H1182" i="29"/>
  <c r="H1183" i="29"/>
  <c r="H1184" i="29"/>
  <c r="H1185" i="29"/>
  <c r="H1186" i="29"/>
  <c r="H1187" i="29"/>
  <c r="H1188" i="29"/>
  <c r="H1189" i="29"/>
  <c r="H1190" i="29"/>
  <c r="H1191" i="29"/>
  <c r="H1192" i="29"/>
  <c r="H1193" i="29"/>
  <c r="H1194" i="29"/>
  <c r="H1195" i="29"/>
  <c r="H1196" i="29"/>
  <c r="H1197" i="29"/>
  <c r="H1198" i="29"/>
  <c r="H1199" i="29"/>
  <c r="H1200" i="29"/>
  <c r="H1201" i="29"/>
  <c r="H1202" i="29"/>
  <c r="H1203" i="29"/>
  <c r="H1204" i="29"/>
  <c r="H1205" i="29"/>
  <c r="H1206" i="29"/>
  <c r="H1207" i="29"/>
  <c r="H1208" i="29"/>
  <c r="H1209" i="29"/>
  <c r="H1210" i="29"/>
  <c r="H1211" i="29"/>
  <c r="H1212" i="29"/>
  <c r="H1213" i="29"/>
  <c r="N40" i="31" s="1"/>
  <c r="H1214" i="29"/>
  <c r="H1215" i="29"/>
  <c r="H1216" i="29"/>
  <c r="H1217" i="29"/>
  <c r="H1218" i="29"/>
  <c r="H1219" i="29"/>
  <c r="H1220" i="29"/>
  <c r="H1221" i="29"/>
  <c r="H1222" i="29"/>
  <c r="H1223" i="29"/>
  <c r="H1224" i="29"/>
  <c r="H1225" i="29"/>
  <c r="H1226" i="29"/>
  <c r="H1227" i="29"/>
  <c r="H1228" i="29"/>
  <c r="H1229" i="29"/>
  <c r="H1230" i="29"/>
  <c r="H1231" i="29"/>
  <c r="H1232" i="29"/>
  <c r="H1233" i="29"/>
  <c r="H1234" i="29"/>
  <c r="H1235" i="29"/>
  <c r="H1236" i="29"/>
  <c r="H1237" i="29"/>
  <c r="H1238" i="29"/>
  <c r="H1239" i="29"/>
  <c r="H1240" i="29"/>
  <c r="H1241" i="29"/>
  <c r="H1242" i="29"/>
  <c r="H1243" i="29"/>
  <c r="H1244" i="29"/>
  <c r="H1245" i="29"/>
  <c r="H1246" i="29"/>
  <c r="H1247" i="29"/>
  <c r="H1248" i="29"/>
  <c r="H1249" i="29"/>
  <c r="H1250" i="29"/>
  <c r="H1251" i="29"/>
  <c r="H1252" i="29"/>
  <c r="H1253" i="29"/>
  <c r="H1254" i="29"/>
  <c r="H1255" i="29"/>
  <c r="H1256" i="29"/>
  <c r="H1257" i="29"/>
  <c r="H1258" i="29"/>
  <c r="H1259" i="29"/>
  <c r="H1260" i="29"/>
  <c r="H1261" i="29"/>
  <c r="H1262" i="29"/>
  <c r="H1263" i="29"/>
  <c r="H1264" i="29"/>
  <c r="H1265" i="29"/>
  <c r="H1266" i="29"/>
  <c r="H1267" i="29"/>
  <c r="H1268" i="29"/>
  <c r="H1269" i="29"/>
  <c r="H1270" i="29"/>
  <c r="H1271" i="29"/>
  <c r="H1272" i="29"/>
  <c r="H1273" i="29"/>
  <c r="H1274" i="29"/>
  <c r="H1275" i="29"/>
  <c r="H1276" i="29"/>
  <c r="H1277" i="29"/>
  <c r="H1278" i="29"/>
  <c r="H1279" i="29"/>
  <c r="H1280" i="29"/>
  <c r="H1281" i="29"/>
  <c r="H1282" i="29"/>
  <c r="H1283" i="29"/>
  <c r="H1284" i="29"/>
  <c r="H1285" i="29"/>
  <c r="H1286" i="29"/>
  <c r="H1287" i="29"/>
  <c r="H1288" i="29"/>
  <c r="H1289" i="29"/>
  <c r="H1290" i="29"/>
  <c r="H1291" i="29"/>
  <c r="H1292" i="29"/>
  <c r="H1293" i="29"/>
  <c r="H1294" i="29"/>
  <c r="H1295" i="29"/>
  <c r="H1296" i="29"/>
  <c r="H1297" i="29"/>
  <c r="H1298" i="29"/>
  <c r="H1299" i="29"/>
  <c r="H1300" i="29"/>
  <c r="H1301" i="29"/>
  <c r="H1302" i="29"/>
  <c r="H1303" i="29"/>
  <c r="H1304" i="29"/>
  <c r="H1305" i="29"/>
  <c r="H1306" i="29"/>
  <c r="H1307" i="29"/>
  <c r="H1308" i="29"/>
  <c r="H1309" i="29"/>
  <c r="H1310" i="29"/>
  <c r="H1311" i="29"/>
  <c r="H1312" i="29"/>
  <c r="H1313" i="29"/>
  <c r="H1314" i="29"/>
  <c r="H1315" i="29"/>
  <c r="H1316" i="29"/>
  <c r="H1317" i="29"/>
  <c r="H1318" i="29"/>
  <c r="H1319" i="29"/>
  <c r="H1320" i="29"/>
  <c r="H1321" i="29"/>
  <c r="H1322" i="29"/>
  <c r="H1323" i="29"/>
  <c r="H1324" i="29"/>
  <c r="H1325" i="29"/>
  <c r="H1326" i="29"/>
  <c r="H1327" i="29"/>
  <c r="H1328" i="29"/>
  <c r="H1329" i="29"/>
  <c r="H1330" i="29"/>
  <c r="H1331" i="29"/>
  <c r="H1332" i="29"/>
  <c r="H1333" i="29"/>
  <c r="H1334" i="29"/>
  <c r="H1335" i="29"/>
  <c r="H1336" i="29"/>
  <c r="H1337" i="29"/>
  <c r="H1338" i="29"/>
  <c r="H1339" i="29"/>
  <c r="H1340" i="29"/>
  <c r="H1341" i="29"/>
  <c r="H1342" i="29"/>
  <c r="H1343" i="29"/>
  <c r="H1344" i="29"/>
  <c r="H1345" i="29"/>
  <c r="H1346" i="29"/>
  <c r="H1347" i="29"/>
  <c r="H1348" i="29"/>
  <c r="H1349" i="29"/>
  <c r="H1350" i="29"/>
  <c r="H1351" i="29"/>
  <c r="H1352" i="29"/>
  <c r="H1353" i="29"/>
  <c r="H1354" i="29"/>
  <c r="H1355" i="29"/>
  <c r="H1356" i="29"/>
  <c r="H1357" i="29"/>
  <c r="H1358" i="29"/>
  <c r="H1359" i="29"/>
  <c r="H1360" i="29"/>
  <c r="H1361" i="29"/>
  <c r="H1362" i="29"/>
  <c r="H1363" i="29"/>
  <c r="H1364" i="29"/>
  <c r="H1365" i="29"/>
  <c r="H1366" i="29"/>
  <c r="H1367" i="29"/>
  <c r="H1368" i="29"/>
  <c r="H1369" i="29"/>
  <c r="H1370" i="29"/>
  <c r="H1371" i="29"/>
  <c r="H1372" i="29"/>
  <c r="H1373" i="29"/>
  <c r="H1374" i="29"/>
  <c r="H1375" i="29"/>
  <c r="H1376" i="29"/>
  <c r="H1377" i="29"/>
  <c r="H1378" i="29"/>
  <c r="H1379" i="29"/>
  <c r="H1380" i="29"/>
  <c r="H1381" i="29"/>
  <c r="H1382" i="29"/>
  <c r="H1383" i="29"/>
  <c r="H1384" i="29"/>
  <c r="H1385" i="29"/>
  <c r="H1386" i="29"/>
  <c r="H1387" i="29"/>
  <c r="H1388" i="29"/>
  <c r="H1389" i="29"/>
  <c r="H1390" i="29"/>
  <c r="H1391" i="29"/>
  <c r="H1392" i="29"/>
  <c r="H1393" i="29"/>
  <c r="H1394" i="29"/>
  <c r="H1395" i="29"/>
  <c r="H1396" i="29"/>
  <c r="H1397" i="29"/>
  <c r="H1170" i="29"/>
  <c r="H922" i="29"/>
  <c r="H923" i="29"/>
  <c r="H924" i="29"/>
  <c r="H925" i="29"/>
  <c r="H926" i="29"/>
  <c r="H927" i="29"/>
  <c r="H928" i="29"/>
  <c r="H929" i="29"/>
  <c r="H930" i="29"/>
  <c r="H931" i="29"/>
  <c r="H932" i="29"/>
  <c r="H933" i="29"/>
  <c r="H934" i="29"/>
  <c r="H935" i="29"/>
  <c r="H936" i="29"/>
  <c r="H937" i="29"/>
  <c r="H938" i="29"/>
  <c r="H939" i="29"/>
  <c r="H940" i="29"/>
  <c r="H941" i="29"/>
  <c r="H942" i="29"/>
  <c r="H943" i="29"/>
  <c r="H944" i="29"/>
  <c r="H945" i="29"/>
  <c r="H946" i="29"/>
  <c r="H947" i="29"/>
  <c r="H948" i="29"/>
  <c r="H949" i="29"/>
  <c r="H950" i="29"/>
  <c r="H951" i="29"/>
  <c r="H952" i="29"/>
  <c r="H953" i="29"/>
  <c r="H954" i="29"/>
  <c r="H955" i="29"/>
  <c r="H956" i="29"/>
  <c r="H957" i="29"/>
  <c r="H958" i="29"/>
  <c r="H959" i="29"/>
  <c r="H960" i="29"/>
  <c r="H961" i="29"/>
  <c r="H962" i="29"/>
  <c r="H963" i="29"/>
  <c r="H964" i="29"/>
  <c r="H965" i="29"/>
  <c r="H966" i="29"/>
  <c r="H967" i="29"/>
  <c r="H968" i="29"/>
  <c r="H969" i="29"/>
  <c r="H970" i="29"/>
  <c r="H971" i="29"/>
  <c r="H972" i="29"/>
  <c r="H973" i="29"/>
  <c r="H974" i="29"/>
  <c r="H975" i="29"/>
  <c r="H976" i="29"/>
  <c r="H977" i="29"/>
  <c r="H978" i="29"/>
  <c r="H979" i="29"/>
  <c r="H980" i="29"/>
  <c r="H981" i="29"/>
  <c r="H982" i="29"/>
  <c r="H983" i="29"/>
  <c r="H984" i="29"/>
  <c r="H985" i="29"/>
  <c r="H986" i="29"/>
  <c r="H987" i="29"/>
  <c r="H988" i="29"/>
  <c r="H989" i="29"/>
  <c r="H990" i="29"/>
  <c r="H991" i="29"/>
  <c r="H992" i="29"/>
  <c r="H993" i="29"/>
  <c r="H994" i="29"/>
  <c r="H995" i="29"/>
  <c r="H996" i="29"/>
  <c r="H997" i="29"/>
  <c r="H998" i="29"/>
  <c r="H999" i="29"/>
  <c r="H1000" i="29"/>
  <c r="H1001" i="29"/>
  <c r="H1002" i="29"/>
  <c r="H1003" i="29"/>
  <c r="H1004" i="29"/>
  <c r="H1005" i="29"/>
  <c r="H1006" i="29"/>
  <c r="H1007" i="29"/>
  <c r="H1008" i="29"/>
  <c r="H1009" i="29"/>
  <c r="H1010" i="29"/>
  <c r="H1011" i="29"/>
  <c r="H1012" i="29"/>
  <c r="H1013" i="29"/>
  <c r="H1014" i="29"/>
  <c r="H1015" i="29"/>
  <c r="H1016" i="29"/>
  <c r="H1017" i="29"/>
  <c r="H1018" i="29"/>
  <c r="H1019" i="29"/>
  <c r="H1020" i="29"/>
  <c r="H1021" i="29"/>
  <c r="H1022" i="29"/>
  <c r="H1023" i="29"/>
  <c r="H1024" i="29"/>
  <c r="H1025" i="29"/>
  <c r="H1026" i="29"/>
  <c r="H1027" i="29"/>
  <c r="H1028" i="29"/>
  <c r="H1029" i="29"/>
  <c r="H1030" i="29"/>
  <c r="H1031" i="29"/>
  <c r="H1032" i="29"/>
  <c r="H1033" i="29"/>
  <c r="H1034" i="29"/>
  <c r="H1035" i="29"/>
  <c r="H1036" i="29"/>
  <c r="H1037" i="29"/>
  <c r="H1038" i="29"/>
  <c r="H1039" i="29"/>
  <c r="H1040" i="29"/>
  <c r="H1041" i="29"/>
  <c r="H1042" i="29"/>
  <c r="H1043" i="29"/>
  <c r="H1044" i="29"/>
  <c r="H1045" i="29"/>
  <c r="H1046" i="29"/>
  <c r="H1047" i="29"/>
  <c r="H1048" i="29"/>
  <c r="H1049" i="29"/>
  <c r="H1050" i="29"/>
  <c r="H1051" i="29"/>
  <c r="H1052" i="29"/>
  <c r="H1053" i="29"/>
  <c r="H1054" i="29"/>
  <c r="H1055" i="29"/>
  <c r="H1056" i="29"/>
  <c r="H1057" i="29"/>
  <c r="H1058" i="29"/>
  <c r="H1059" i="29"/>
  <c r="H1060" i="29"/>
  <c r="H1061" i="29"/>
  <c r="H1062" i="29"/>
  <c r="H1063" i="29"/>
  <c r="H1064" i="29"/>
  <c r="H1065" i="29"/>
  <c r="H1066" i="29"/>
  <c r="H1067" i="29"/>
  <c r="H1068" i="29"/>
  <c r="H1069" i="29"/>
  <c r="H1070" i="29"/>
  <c r="H1071" i="29"/>
  <c r="H1072" i="29"/>
  <c r="H1073" i="29"/>
  <c r="H1074" i="29"/>
  <c r="H1075" i="29"/>
  <c r="H1076" i="29"/>
  <c r="H1077" i="29"/>
  <c r="H1078" i="29"/>
  <c r="H1079" i="29"/>
  <c r="H1080" i="29"/>
  <c r="H1081" i="29"/>
  <c r="H1082" i="29"/>
  <c r="H1083" i="29"/>
  <c r="H1084" i="29"/>
  <c r="H1085" i="29"/>
  <c r="H1086" i="29"/>
  <c r="H1087" i="29"/>
  <c r="H1088" i="29"/>
  <c r="H1089" i="29"/>
  <c r="H1090" i="29"/>
  <c r="H1091" i="29"/>
  <c r="H1092" i="29"/>
  <c r="H1093" i="29"/>
  <c r="H1094" i="29"/>
  <c r="H1095" i="29"/>
  <c r="H1096" i="29"/>
  <c r="H1097" i="29"/>
  <c r="H1098" i="29"/>
  <c r="H1099" i="29"/>
  <c r="H1100" i="29"/>
  <c r="H1101" i="29"/>
  <c r="H1102" i="29"/>
  <c r="H1103" i="29"/>
  <c r="H1104" i="29"/>
  <c r="H1105" i="29"/>
  <c r="H1106" i="29"/>
  <c r="H1107" i="29"/>
  <c r="H1108" i="29"/>
  <c r="H1109" i="29"/>
  <c r="H1110" i="29"/>
  <c r="H1111" i="29"/>
  <c r="H1112" i="29"/>
  <c r="H1113" i="29"/>
  <c r="H1114" i="29"/>
  <c r="H1115" i="29"/>
  <c r="H1116" i="29"/>
  <c r="H1117" i="29"/>
  <c r="H1118" i="29"/>
  <c r="H1119" i="29"/>
  <c r="H1120" i="29"/>
  <c r="H1121" i="29"/>
  <c r="H1122" i="29"/>
  <c r="H1123" i="29"/>
  <c r="H1124" i="29"/>
  <c r="H1125" i="29"/>
  <c r="H1126" i="29"/>
  <c r="H1127" i="29"/>
  <c r="H1128" i="29"/>
  <c r="H1129" i="29"/>
  <c r="H1130" i="29"/>
  <c r="H1131" i="29"/>
  <c r="H1132" i="29"/>
  <c r="H1133" i="29"/>
  <c r="H1134" i="29"/>
  <c r="H1135" i="29"/>
  <c r="H1136" i="29"/>
  <c r="H1137" i="29"/>
  <c r="H1138" i="29"/>
  <c r="H1139" i="29"/>
  <c r="H1140" i="29"/>
  <c r="H1141" i="29"/>
  <c r="H1142" i="29"/>
  <c r="H1143" i="29"/>
  <c r="H1144" i="29"/>
  <c r="H1145" i="29"/>
  <c r="H1146" i="29"/>
  <c r="H1147" i="29"/>
  <c r="H1148" i="29"/>
  <c r="H1149" i="29"/>
  <c r="H1150" i="29"/>
  <c r="H1151" i="29"/>
  <c r="H1152" i="29"/>
  <c r="H1153" i="29"/>
  <c r="H1154" i="29"/>
  <c r="H1155" i="29"/>
  <c r="H1156" i="29"/>
  <c r="H1157" i="29"/>
  <c r="H1158" i="29"/>
  <c r="H1159" i="29"/>
  <c r="H1160" i="29"/>
  <c r="H1161" i="29"/>
  <c r="H1162" i="29"/>
  <c r="H1163" i="29"/>
  <c r="H1164" i="29"/>
  <c r="H1165" i="29"/>
  <c r="H1166" i="29"/>
  <c r="H1167" i="29"/>
  <c r="H1168" i="29"/>
  <c r="H1169" i="29"/>
  <c r="H921" i="29"/>
  <c r="H615" i="29"/>
  <c r="H616" i="29"/>
  <c r="H617" i="29"/>
  <c r="H618" i="29"/>
  <c r="H619" i="29"/>
  <c r="H620" i="29"/>
  <c r="H621" i="29"/>
  <c r="H622" i="29"/>
  <c r="H623" i="29"/>
  <c r="H624" i="29"/>
  <c r="H625" i="29"/>
  <c r="H626" i="29"/>
  <c r="H627" i="29"/>
  <c r="H628" i="29"/>
  <c r="H629" i="29"/>
  <c r="H630" i="29"/>
  <c r="H631" i="29"/>
  <c r="H632" i="29"/>
  <c r="H633" i="29"/>
  <c r="H634" i="29"/>
  <c r="H635" i="29"/>
  <c r="H636" i="29"/>
  <c r="H637" i="29"/>
  <c r="H638" i="29"/>
  <c r="H639" i="29"/>
  <c r="H640" i="29"/>
  <c r="J121" i="31" s="1"/>
  <c r="H641" i="29"/>
  <c r="H642" i="29"/>
  <c r="H643" i="29"/>
  <c r="H644" i="29"/>
  <c r="H645" i="29"/>
  <c r="H646" i="29"/>
  <c r="H647" i="29"/>
  <c r="H648" i="29"/>
  <c r="H649" i="29"/>
  <c r="H650" i="29"/>
  <c r="H651" i="29"/>
  <c r="H652" i="29"/>
  <c r="H653" i="29"/>
  <c r="H654" i="29"/>
  <c r="H655" i="29"/>
  <c r="H656" i="29"/>
  <c r="H657" i="29"/>
  <c r="H658" i="29"/>
  <c r="H659" i="29"/>
  <c r="H660" i="29"/>
  <c r="H661" i="29"/>
  <c r="H662" i="29"/>
  <c r="H663" i="29"/>
  <c r="H664" i="29"/>
  <c r="H665" i="29"/>
  <c r="H666" i="29"/>
  <c r="H667" i="29"/>
  <c r="H668" i="29"/>
  <c r="H669" i="29"/>
  <c r="H670" i="29"/>
  <c r="H671" i="29"/>
  <c r="H672" i="29"/>
  <c r="H673" i="29"/>
  <c r="H674" i="29"/>
  <c r="H675" i="29"/>
  <c r="H676" i="29"/>
  <c r="H677" i="29"/>
  <c r="H678" i="29"/>
  <c r="H679" i="29"/>
  <c r="H680" i="29"/>
  <c r="H681" i="29"/>
  <c r="H682" i="29"/>
  <c r="H683" i="29"/>
  <c r="H684" i="29"/>
  <c r="H685" i="29"/>
  <c r="H686" i="29"/>
  <c r="H687" i="29"/>
  <c r="H688" i="29"/>
  <c r="H689" i="29"/>
  <c r="H690" i="29"/>
  <c r="H691" i="29"/>
  <c r="H692" i="29"/>
  <c r="H693" i="29"/>
  <c r="H694" i="29"/>
  <c r="H695" i="29"/>
  <c r="H696" i="29"/>
  <c r="K86" i="31" s="1"/>
  <c r="H697" i="29"/>
  <c r="H698" i="29"/>
  <c r="H699" i="29"/>
  <c r="H700" i="29"/>
  <c r="H701" i="29"/>
  <c r="H702" i="29"/>
  <c r="H703" i="29"/>
  <c r="H704" i="29"/>
  <c r="K10" i="31" s="1"/>
  <c r="H705" i="29"/>
  <c r="H706" i="29"/>
  <c r="H707" i="29"/>
  <c r="H708" i="29"/>
  <c r="N72" i="31" s="1"/>
  <c r="H709" i="29"/>
  <c r="H710" i="29"/>
  <c r="H711" i="29"/>
  <c r="H712" i="29"/>
  <c r="H713" i="29"/>
  <c r="H714" i="29"/>
  <c r="H715" i="29"/>
  <c r="H716" i="29"/>
  <c r="H717" i="29"/>
  <c r="H718" i="29"/>
  <c r="H719" i="29"/>
  <c r="H720" i="29"/>
  <c r="H721" i="29"/>
  <c r="H722" i="29"/>
  <c r="H723" i="29"/>
  <c r="H724" i="29"/>
  <c r="H725" i="29"/>
  <c r="H726" i="29"/>
  <c r="H727" i="29"/>
  <c r="H728" i="29"/>
  <c r="O19" i="31" s="1"/>
  <c r="H729" i="29"/>
  <c r="H730" i="29"/>
  <c r="H731" i="29"/>
  <c r="H732" i="29"/>
  <c r="O87" i="31" s="1"/>
  <c r="H733" i="29"/>
  <c r="H734" i="29"/>
  <c r="H735" i="29"/>
  <c r="H736" i="29"/>
  <c r="H737" i="29"/>
  <c r="H738" i="29"/>
  <c r="H739" i="29"/>
  <c r="H740" i="29"/>
  <c r="H741" i="29"/>
  <c r="H742" i="29"/>
  <c r="H743" i="29"/>
  <c r="H744" i="29"/>
  <c r="H745" i="29"/>
  <c r="H746" i="29"/>
  <c r="H747" i="29"/>
  <c r="H748" i="29"/>
  <c r="H749" i="29"/>
  <c r="H750" i="29"/>
  <c r="H751" i="29"/>
  <c r="H752" i="29"/>
  <c r="H753" i="29"/>
  <c r="H754" i="29"/>
  <c r="H755" i="29"/>
  <c r="H756" i="29"/>
  <c r="H757" i="29"/>
  <c r="H758" i="29"/>
  <c r="H759" i="29"/>
  <c r="H760" i="29"/>
  <c r="H761" i="29"/>
  <c r="H762" i="29"/>
  <c r="H763" i="29"/>
  <c r="H764" i="29"/>
  <c r="H765" i="29"/>
  <c r="H766" i="29"/>
  <c r="H767" i="29"/>
  <c r="H768" i="29"/>
  <c r="H769" i="29"/>
  <c r="H770" i="29"/>
  <c r="H771" i="29"/>
  <c r="H772" i="29"/>
  <c r="H773" i="29"/>
  <c r="H774" i="29"/>
  <c r="H775" i="29"/>
  <c r="H776" i="29"/>
  <c r="H777" i="29"/>
  <c r="H778" i="29"/>
  <c r="H779" i="29"/>
  <c r="H780" i="29"/>
  <c r="H781" i="29"/>
  <c r="H782" i="29"/>
  <c r="H783" i="29"/>
  <c r="H784" i="29"/>
  <c r="H785" i="29"/>
  <c r="H786" i="29"/>
  <c r="H787" i="29"/>
  <c r="H788" i="29"/>
  <c r="H789" i="29"/>
  <c r="H790" i="29"/>
  <c r="H791" i="29"/>
  <c r="H792" i="29"/>
  <c r="H793" i="29"/>
  <c r="H794" i="29"/>
  <c r="H795" i="29"/>
  <c r="H796" i="29"/>
  <c r="H797" i="29"/>
  <c r="H798" i="29"/>
  <c r="H799" i="29"/>
  <c r="H800" i="29"/>
  <c r="N20" i="31" s="1"/>
  <c r="H801" i="29"/>
  <c r="H802" i="29"/>
  <c r="H803" i="29"/>
  <c r="H804" i="29"/>
  <c r="H805" i="29"/>
  <c r="H806" i="29"/>
  <c r="H807" i="29"/>
  <c r="H808" i="29"/>
  <c r="H809" i="29"/>
  <c r="H810" i="29"/>
  <c r="H811" i="29"/>
  <c r="H812" i="29"/>
  <c r="H813" i="29"/>
  <c r="H814" i="29"/>
  <c r="H815" i="29"/>
  <c r="H816" i="29"/>
  <c r="H817" i="29"/>
  <c r="H818" i="29"/>
  <c r="H819" i="29"/>
  <c r="H820" i="29"/>
  <c r="H821" i="29"/>
  <c r="H822" i="29"/>
  <c r="H823" i="29"/>
  <c r="H824" i="29"/>
  <c r="H825" i="29"/>
  <c r="H826" i="29"/>
  <c r="H827" i="29"/>
  <c r="H828" i="29"/>
  <c r="H829" i="29"/>
  <c r="H830" i="29"/>
  <c r="H831" i="29"/>
  <c r="H832" i="29"/>
  <c r="H833" i="29"/>
  <c r="H834" i="29"/>
  <c r="H835" i="29"/>
  <c r="H836" i="29"/>
  <c r="H837" i="29"/>
  <c r="H838" i="29"/>
  <c r="H839" i="29"/>
  <c r="H840" i="29"/>
  <c r="H841" i="29"/>
  <c r="H842" i="29"/>
  <c r="H843" i="29"/>
  <c r="H844" i="29"/>
  <c r="H845" i="29"/>
  <c r="H846" i="29"/>
  <c r="H847" i="29"/>
  <c r="H848" i="29"/>
  <c r="H849" i="29"/>
  <c r="H850" i="29"/>
  <c r="H851" i="29"/>
  <c r="H852" i="29"/>
  <c r="N118" i="31" s="1"/>
  <c r="H853" i="29"/>
  <c r="H854" i="29"/>
  <c r="H855" i="29"/>
  <c r="H856" i="29"/>
  <c r="H857" i="29"/>
  <c r="H858" i="29"/>
  <c r="H859" i="29"/>
  <c r="H860" i="29"/>
  <c r="H861" i="29"/>
  <c r="H862" i="29"/>
  <c r="H863" i="29"/>
  <c r="H864" i="29"/>
  <c r="H865" i="29"/>
  <c r="H866" i="29"/>
  <c r="H867" i="29"/>
  <c r="H868" i="29"/>
  <c r="H869" i="29"/>
  <c r="H870" i="29"/>
  <c r="H871" i="29"/>
  <c r="H872" i="29"/>
  <c r="H873" i="29"/>
  <c r="H874" i="29"/>
  <c r="H875" i="29"/>
  <c r="H876" i="29"/>
  <c r="H877" i="29"/>
  <c r="H878" i="29"/>
  <c r="H879" i="29"/>
  <c r="H880" i="29"/>
  <c r="H881" i="29"/>
  <c r="H882" i="29"/>
  <c r="H883" i="29"/>
  <c r="H884" i="29"/>
  <c r="H885" i="29"/>
  <c r="H886" i="29"/>
  <c r="H887" i="29"/>
  <c r="H888" i="29"/>
  <c r="H889" i="29"/>
  <c r="H890" i="29"/>
  <c r="H891" i="29"/>
  <c r="H892" i="29"/>
  <c r="H893" i="29"/>
  <c r="H894" i="29"/>
  <c r="H895" i="29"/>
  <c r="H896" i="29"/>
  <c r="H897" i="29"/>
  <c r="H898" i="29"/>
  <c r="H899" i="29"/>
  <c r="H900" i="29"/>
  <c r="H901" i="29"/>
  <c r="H902" i="29"/>
  <c r="H903" i="29"/>
  <c r="H904" i="29"/>
  <c r="H905" i="29"/>
  <c r="H906" i="29"/>
  <c r="H907" i="29"/>
  <c r="H908" i="29"/>
  <c r="H909" i="29"/>
  <c r="H910" i="29"/>
  <c r="H911" i="29"/>
  <c r="H912" i="29"/>
  <c r="H913" i="29"/>
  <c r="H914" i="29"/>
  <c r="H915" i="29"/>
  <c r="H916" i="29"/>
  <c r="H917" i="29"/>
  <c r="H918" i="29"/>
  <c r="H919" i="29"/>
  <c r="H920" i="29"/>
  <c r="H614" i="29"/>
  <c r="H276" i="29"/>
  <c r="H277" i="29"/>
  <c r="H278" i="29"/>
  <c r="H279" i="29"/>
  <c r="H280" i="29"/>
  <c r="H281" i="29"/>
  <c r="H282" i="29"/>
  <c r="H283" i="29"/>
  <c r="H284" i="29"/>
  <c r="H285" i="29"/>
  <c r="H286" i="29"/>
  <c r="N24" i="31" s="1"/>
  <c r="H287" i="29"/>
  <c r="H288" i="29"/>
  <c r="H289" i="29"/>
  <c r="H290" i="29"/>
  <c r="O23" i="31" s="1"/>
  <c r="H291" i="29"/>
  <c r="H292" i="29"/>
  <c r="H293" i="29"/>
  <c r="H294" i="29"/>
  <c r="H295" i="29"/>
  <c r="H296" i="29"/>
  <c r="H297" i="29"/>
  <c r="H298" i="29"/>
  <c r="O11" i="31" s="1"/>
  <c r="H299" i="29"/>
  <c r="H300" i="29"/>
  <c r="H301" i="29"/>
  <c r="H302" i="29"/>
  <c r="H303" i="29"/>
  <c r="H304" i="29"/>
  <c r="H305" i="29"/>
  <c r="H306" i="29"/>
  <c r="H307" i="29"/>
  <c r="H308" i="29"/>
  <c r="H309" i="29"/>
  <c r="H310" i="29"/>
  <c r="H311" i="29"/>
  <c r="H312" i="29"/>
  <c r="H313" i="29"/>
  <c r="H314" i="29"/>
  <c r="H315" i="29"/>
  <c r="H316" i="29"/>
  <c r="H317" i="29"/>
  <c r="H318" i="29"/>
  <c r="H319" i="29"/>
  <c r="H320" i="29"/>
  <c r="H321" i="29"/>
  <c r="H322" i="29"/>
  <c r="H323" i="29"/>
  <c r="H324" i="29"/>
  <c r="H325" i="29"/>
  <c r="H326" i="29"/>
  <c r="H327" i="29"/>
  <c r="H328" i="29"/>
  <c r="H329" i="29"/>
  <c r="H330" i="29"/>
  <c r="H331" i="29"/>
  <c r="H332" i="29"/>
  <c r="H333" i="29"/>
  <c r="H334" i="29"/>
  <c r="H335" i="29"/>
  <c r="H336" i="29"/>
  <c r="H337" i="29"/>
  <c r="H338" i="29"/>
  <c r="H339" i="29"/>
  <c r="H340" i="29"/>
  <c r="H341" i="29"/>
  <c r="H342" i="29"/>
  <c r="H343" i="29"/>
  <c r="H344" i="29"/>
  <c r="H345" i="29"/>
  <c r="H346" i="29"/>
  <c r="H347" i="29"/>
  <c r="H348" i="29"/>
  <c r="H349" i="29"/>
  <c r="H350" i="29"/>
  <c r="H351" i="29"/>
  <c r="H352" i="29"/>
  <c r="H353" i="29"/>
  <c r="H354" i="29"/>
  <c r="H355" i="29"/>
  <c r="H356" i="29"/>
  <c r="H357" i="29"/>
  <c r="H358" i="29"/>
  <c r="H359" i="29"/>
  <c r="H360" i="29"/>
  <c r="H361" i="29"/>
  <c r="H362" i="29"/>
  <c r="H363" i="29"/>
  <c r="H364" i="29"/>
  <c r="H365" i="29"/>
  <c r="H366" i="29"/>
  <c r="H367" i="29"/>
  <c r="H368" i="29"/>
  <c r="H369" i="29"/>
  <c r="H370" i="29"/>
  <c r="H371" i="29"/>
  <c r="H372" i="29"/>
  <c r="H373" i="29"/>
  <c r="H374" i="29"/>
  <c r="H375" i="29"/>
  <c r="H376" i="29"/>
  <c r="H377" i="29"/>
  <c r="H378" i="29"/>
  <c r="H379" i="29"/>
  <c r="H380" i="29"/>
  <c r="H381" i="29"/>
  <c r="H382" i="29"/>
  <c r="H383" i="29"/>
  <c r="H384" i="29"/>
  <c r="H385" i="29"/>
  <c r="H386" i="29"/>
  <c r="J93" i="31" s="1"/>
  <c r="H387" i="29"/>
  <c r="H388" i="29"/>
  <c r="H389" i="29"/>
  <c r="H390" i="29"/>
  <c r="H391" i="29"/>
  <c r="H392" i="29"/>
  <c r="H393" i="29"/>
  <c r="H394" i="29"/>
  <c r="K6" i="31" s="1"/>
  <c r="H395" i="29"/>
  <c r="H396" i="29"/>
  <c r="H397" i="29"/>
  <c r="H398" i="29"/>
  <c r="H399" i="29"/>
  <c r="H400" i="29"/>
  <c r="H401" i="29"/>
  <c r="H402" i="29"/>
  <c r="H403" i="29"/>
  <c r="H404" i="29"/>
  <c r="H405" i="29"/>
  <c r="H406" i="29"/>
  <c r="N8" i="31" s="1"/>
  <c r="H407" i="29"/>
  <c r="H408" i="29"/>
  <c r="H409" i="29"/>
  <c r="H410" i="29"/>
  <c r="H411" i="29"/>
  <c r="H412" i="29"/>
  <c r="H413" i="29"/>
  <c r="H414" i="29"/>
  <c r="H415" i="29"/>
  <c r="H416" i="29"/>
  <c r="H417" i="29"/>
  <c r="H418" i="29"/>
  <c r="L37" i="31" s="1"/>
  <c r="H419" i="29"/>
  <c r="H420" i="29"/>
  <c r="H421" i="29"/>
  <c r="H422" i="29"/>
  <c r="H423" i="29"/>
  <c r="H424" i="29"/>
  <c r="H425" i="29"/>
  <c r="H426" i="29"/>
  <c r="H427" i="29"/>
  <c r="H428" i="29"/>
  <c r="H429" i="29"/>
  <c r="H430" i="29"/>
  <c r="H431" i="29"/>
  <c r="H432" i="29"/>
  <c r="H433" i="29"/>
  <c r="H434" i="29"/>
  <c r="H435" i="29"/>
  <c r="H436" i="29"/>
  <c r="H437" i="29"/>
  <c r="H438" i="29"/>
  <c r="H439" i="29"/>
  <c r="H440" i="29"/>
  <c r="H441" i="29"/>
  <c r="H442" i="29"/>
  <c r="H443" i="29"/>
  <c r="H444" i="29"/>
  <c r="H445" i="29"/>
  <c r="H446" i="29"/>
  <c r="H447" i="29"/>
  <c r="H448" i="29"/>
  <c r="H449" i="29"/>
  <c r="H450" i="29"/>
  <c r="H451" i="29"/>
  <c r="H452" i="29"/>
  <c r="H453" i="29"/>
  <c r="H454" i="29"/>
  <c r="H455" i="29"/>
  <c r="H456" i="29"/>
  <c r="H457" i="29"/>
  <c r="H458" i="29"/>
  <c r="H459" i="29"/>
  <c r="H460" i="29"/>
  <c r="H461" i="29"/>
  <c r="H462" i="29"/>
  <c r="H463" i="29"/>
  <c r="H464" i="29"/>
  <c r="H465" i="29"/>
  <c r="H466" i="29"/>
  <c r="H467" i="29"/>
  <c r="H468" i="29"/>
  <c r="H469" i="29"/>
  <c r="H470" i="29"/>
  <c r="H471" i="29"/>
  <c r="H472" i="29"/>
  <c r="H473" i="29"/>
  <c r="H474" i="29"/>
  <c r="H475" i="29"/>
  <c r="H476" i="29"/>
  <c r="H477" i="29"/>
  <c r="H478" i="29"/>
  <c r="H479" i="29"/>
  <c r="H480" i="29"/>
  <c r="H481" i="29"/>
  <c r="H482" i="29"/>
  <c r="H483" i="29"/>
  <c r="H484" i="29"/>
  <c r="H485" i="29"/>
  <c r="H486" i="29"/>
  <c r="H487" i="29"/>
  <c r="H488" i="29"/>
  <c r="H489" i="29"/>
  <c r="H490" i="29"/>
  <c r="H491" i="29"/>
  <c r="H492" i="29"/>
  <c r="H493" i="29"/>
  <c r="H494" i="29"/>
  <c r="H495" i="29"/>
  <c r="H496" i="29"/>
  <c r="H497" i="29"/>
  <c r="H498" i="29"/>
  <c r="H499" i="29"/>
  <c r="H500" i="29"/>
  <c r="H501" i="29"/>
  <c r="H502" i="29"/>
  <c r="H503" i="29"/>
  <c r="H504" i="29"/>
  <c r="H505" i="29"/>
  <c r="H506" i="29"/>
  <c r="H507" i="29"/>
  <c r="H508" i="29"/>
  <c r="H509" i="29"/>
  <c r="H510" i="29"/>
  <c r="H511" i="29"/>
  <c r="H512" i="29"/>
  <c r="H513" i="29"/>
  <c r="H514" i="29"/>
  <c r="H515" i="29"/>
  <c r="H516" i="29"/>
  <c r="H517" i="29"/>
  <c r="H518" i="29"/>
  <c r="H519" i="29"/>
  <c r="H520" i="29"/>
  <c r="H521" i="29"/>
  <c r="H522" i="29"/>
  <c r="H523" i="29"/>
  <c r="H524" i="29"/>
  <c r="H525" i="29"/>
  <c r="H526" i="29"/>
  <c r="H527" i="29"/>
  <c r="H528" i="29"/>
  <c r="H529" i="29"/>
  <c r="H530" i="29"/>
  <c r="L9" i="31" s="1"/>
  <c r="H531" i="29"/>
  <c r="H532" i="29"/>
  <c r="H533" i="29"/>
  <c r="H534" i="29"/>
  <c r="H535" i="29"/>
  <c r="H536" i="29"/>
  <c r="H537" i="29"/>
  <c r="H538" i="29"/>
  <c r="K58" i="31" s="1"/>
  <c r="H539" i="29"/>
  <c r="H540" i="29"/>
  <c r="H541" i="29"/>
  <c r="H542" i="29"/>
  <c r="H543" i="29"/>
  <c r="H544" i="29"/>
  <c r="H545" i="29"/>
  <c r="H546" i="29"/>
  <c r="H547" i="29"/>
  <c r="H548" i="29"/>
  <c r="H549" i="29"/>
  <c r="H550" i="29"/>
  <c r="H551" i="29"/>
  <c r="H552" i="29"/>
  <c r="H553" i="29"/>
  <c r="H554" i="29"/>
  <c r="H555" i="29"/>
  <c r="H556" i="29"/>
  <c r="H557" i="29"/>
  <c r="H558" i="29"/>
  <c r="H559" i="29"/>
  <c r="H560" i="29"/>
  <c r="H561" i="29"/>
  <c r="H562" i="29"/>
  <c r="H563" i="29"/>
  <c r="H564" i="29"/>
  <c r="H565" i="29"/>
  <c r="H566" i="29"/>
  <c r="H567" i="29"/>
  <c r="H568" i="29"/>
  <c r="H569" i="29"/>
  <c r="H570" i="29"/>
  <c r="H571" i="29"/>
  <c r="H572" i="29"/>
  <c r="H573" i="29"/>
  <c r="H574" i="29"/>
  <c r="H575" i="29"/>
  <c r="H576" i="29"/>
  <c r="H577" i="29"/>
  <c r="H578" i="29"/>
  <c r="H579" i="29"/>
  <c r="H580" i="29"/>
  <c r="H581" i="29"/>
  <c r="H582" i="29"/>
  <c r="H583" i="29"/>
  <c r="H584" i="29"/>
  <c r="H585" i="29"/>
  <c r="H586" i="29"/>
  <c r="H587" i="29"/>
  <c r="H588" i="29"/>
  <c r="H589" i="29"/>
  <c r="H590" i="29"/>
  <c r="H591" i="29"/>
  <c r="H592" i="29"/>
  <c r="H593" i="29"/>
  <c r="H594" i="29"/>
  <c r="H595" i="29"/>
  <c r="H596" i="29"/>
  <c r="H597" i="29"/>
  <c r="H598" i="29"/>
  <c r="H599" i="29"/>
  <c r="H600" i="29"/>
  <c r="H601" i="29"/>
  <c r="H602" i="29"/>
  <c r="H603" i="29"/>
  <c r="H604" i="29"/>
  <c r="H605" i="29"/>
  <c r="H606" i="29"/>
  <c r="H607" i="29"/>
  <c r="H608" i="29"/>
  <c r="H609" i="29"/>
  <c r="H610" i="29"/>
  <c r="H611" i="29"/>
  <c r="H612" i="29"/>
  <c r="H613" i="29"/>
  <c r="H275" i="29"/>
  <c r="H3" i="29"/>
  <c r="H4" i="29"/>
  <c r="H5" i="29"/>
  <c r="H6" i="29"/>
  <c r="H7" i="29"/>
  <c r="H8" i="29"/>
  <c r="H9" i="29"/>
  <c r="H10" i="29"/>
  <c r="H11" i="29"/>
  <c r="H12" i="29"/>
  <c r="H13" i="29"/>
  <c r="H14" i="29"/>
  <c r="H15" i="29"/>
  <c r="H16" i="29"/>
  <c r="H17" i="29"/>
  <c r="H18" i="29"/>
  <c r="H19" i="29"/>
  <c r="H20" i="29"/>
  <c r="H21" i="29"/>
  <c r="H22" i="29"/>
  <c r="H23" i="29"/>
  <c r="H24" i="29"/>
  <c r="H25" i="29"/>
  <c r="H26" i="29"/>
  <c r="H27" i="29"/>
  <c r="H28" i="29"/>
  <c r="H29" i="29"/>
  <c r="H30" i="29"/>
  <c r="H31" i="29"/>
  <c r="H32" i="29"/>
  <c r="H33" i="29"/>
  <c r="H34" i="29"/>
  <c r="H35" i="29"/>
  <c r="H36" i="29"/>
  <c r="H37" i="29"/>
  <c r="H38" i="29"/>
  <c r="H39" i="29"/>
  <c r="H40" i="29"/>
  <c r="H41" i="29"/>
  <c r="H42" i="29"/>
  <c r="H43" i="29"/>
  <c r="H44" i="29"/>
  <c r="H45" i="29"/>
  <c r="H46" i="29"/>
  <c r="H47" i="29"/>
  <c r="H48" i="29"/>
  <c r="H49" i="29"/>
  <c r="H50" i="29"/>
  <c r="H51" i="29"/>
  <c r="H52" i="29"/>
  <c r="H53" i="29"/>
  <c r="H54" i="29"/>
  <c r="O43" i="31" s="1"/>
  <c r="H55" i="29"/>
  <c r="H56" i="29"/>
  <c r="H57" i="29"/>
  <c r="H58" i="29"/>
  <c r="H59" i="29"/>
  <c r="H60" i="29"/>
  <c r="H61" i="29"/>
  <c r="H62" i="29"/>
  <c r="H63" i="29"/>
  <c r="H64" i="29"/>
  <c r="H65" i="29"/>
  <c r="H66" i="29"/>
  <c r="H67" i="29"/>
  <c r="H68" i="29"/>
  <c r="H69" i="29"/>
  <c r="H70" i="29"/>
  <c r="H71" i="29"/>
  <c r="H72" i="29"/>
  <c r="H73" i="29"/>
  <c r="H74" i="29"/>
  <c r="H75" i="29"/>
  <c r="H76" i="29"/>
  <c r="H77" i="29"/>
  <c r="L27" i="21" s="1"/>
  <c r="H78" i="29"/>
  <c r="H79" i="29"/>
  <c r="H80" i="29"/>
  <c r="H81" i="29"/>
  <c r="H82" i="29"/>
  <c r="H83" i="29"/>
  <c r="H84" i="29"/>
  <c r="H85" i="29"/>
  <c r="H86" i="29"/>
  <c r="H87" i="29"/>
  <c r="H88" i="29"/>
  <c r="H89" i="29"/>
  <c r="H90" i="29"/>
  <c r="O39" i="31" s="1"/>
  <c r="H91" i="29"/>
  <c r="H92" i="29"/>
  <c r="H93" i="29"/>
  <c r="H94" i="29"/>
  <c r="N76" i="31" s="1"/>
  <c r="H95" i="29"/>
  <c r="H96" i="29"/>
  <c r="H97" i="29"/>
  <c r="H98" i="29"/>
  <c r="K82" i="31" s="1"/>
  <c r="H99" i="29"/>
  <c r="H100" i="29"/>
  <c r="H101" i="29"/>
  <c r="H102" i="29"/>
  <c r="N92" i="31" s="1"/>
  <c r="H103" i="29"/>
  <c r="H104" i="29"/>
  <c r="H105" i="29"/>
  <c r="H106" i="29"/>
  <c r="O83" i="31" s="1"/>
  <c r="H107" i="29"/>
  <c r="H108" i="29"/>
  <c r="H109" i="29"/>
  <c r="H110" i="29"/>
  <c r="H111" i="29"/>
  <c r="H112" i="29"/>
  <c r="H113" i="29"/>
  <c r="H114" i="29"/>
  <c r="N84" i="31" s="1"/>
  <c r="H115" i="29"/>
  <c r="H28" i="21" s="1"/>
  <c r="H116" i="29"/>
  <c r="H117" i="29"/>
  <c r="H118" i="29"/>
  <c r="N100" i="31" s="1"/>
  <c r="H119" i="29"/>
  <c r="H120" i="29"/>
  <c r="H121" i="29"/>
  <c r="H122" i="29"/>
  <c r="H123" i="29"/>
  <c r="H124" i="29"/>
  <c r="H125" i="29"/>
  <c r="H126" i="29"/>
  <c r="H127" i="29"/>
  <c r="L29" i="21" s="1"/>
  <c r="H128" i="29"/>
  <c r="H129" i="29"/>
  <c r="H130" i="29"/>
  <c r="O3" i="31" s="1"/>
  <c r="H131" i="29"/>
  <c r="H132" i="29"/>
  <c r="H133" i="29"/>
  <c r="H134" i="29"/>
  <c r="K34" i="31" s="1"/>
  <c r="H135" i="29"/>
  <c r="H136" i="29"/>
  <c r="H137" i="29"/>
  <c r="H138" i="29"/>
  <c r="H139" i="29"/>
  <c r="H140" i="29"/>
  <c r="H141" i="29"/>
  <c r="H142" i="29"/>
  <c r="H143" i="29"/>
  <c r="H144" i="29"/>
  <c r="H145" i="29"/>
  <c r="H146" i="29"/>
  <c r="H147" i="29"/>
  <c r="H148" i="29"/>
  <c r="H149" i="29"/>
  <c r="H150" i="29"/>
  <c r="H151" i="29"/>
  <c r="H152" i="29"/>
  <c r="H153" i="29"/>
  <c r="H154" i="29"/>
  <c r="K50" i="31" s="1"/>
  <c r="H155" i="29"/>
  <c r="H156" i="29"/>
  <c r="H157" i="29"/>
  <c r="H158" i="29"/>
  <c r="H159" i="29"/>
  <c r="H160" i="29"/>
  <c r="H161" i="29"/>
  <c r="H162" i="29"/>
  <c r="H163" i="29"/>
  <c r="H164" i="29"/>
  <c r="H165" i="29"/>
  <c r="H166" i="29"/>
  <c r="H167" i="29"/>
  <c r="H168" i="29"/>
  <c r="H169" i="29"/>
  <c r="H170" i="29"/>
  <c r="H171" i="29"/>
  <c r="H172" i="29"/>
  <c r="H173" i="29"/>
  <c r="H174" i="29"/>
  <c r="H175" i="29"/>
  <c r="H176" i="29"/>
  <c r="H177" i="29"/>
  <c r="H178" i="29"/>
  <c r="N28" i="31" s="1"/>
  <c r="H179" i="29"/>
  <c r="H180" i="29"/>
  <c r="H181" i="29"/>
  <c r="H182" i="29"/>
  <c r="N36" i="31" s="1"/>
  <c r="H183" i="29"/>
  <c r="H184" i="29"/>
  <c r="H185" i="29"/>
  <c r="H186" i="29"/>
  <c r="K66" i="31" s="1"/>
  <c r="H187" i="29"/>
  <c r="H188" i="29"/>
  <c r="H189" i="29"/>
  <c r="H190" i="29"/>
  <c r="H191" i="29"/>
  <c r="H192" i="29"/>
  <c r="H193" i="29"/>
  <c r="H194" i="29"/>
  <c r="N12" i="31" s="1"/>
  <c r="H195" i="29"/>
  <c r="H196" i="29"/>
  <c r="H197" i="29"/>
  <c r="H198" i="29"/>
  <c r="K62" i="31" s="1"/>
  <c r="H199" i="29"/>
  <c r="H200" i="29"/>
  <c r="H201" i="29"/>
  <c r="H202" i="29"/>
  <c r="H203" i="29"/>
  <c r="H204" i="29"/>
  <c r="H205" i="29"/>
  <c r="H206" i="29"/>
  <c r="H207" i="29"/>
  <c r="H208" i="29"/>
  <c r="H209" i="29"/>
  <c r="H210" i="29"/>
  <c r="H211" i="29"/>
  <c r="H30" i="21" s="1"/>
  <c r="H212" i="29"/>
  <c r="H213" i="29"/>
  <c r="H214" i="29"/>
  <c r="H215" i="29"/>
  <c r="H216" i="29"/>
  <c r="H217" i="29"/>
  <c r="H218" i="29"/>
  <c r="J111" i="31" s="1"/>
  <c r="H219" i="29"/>
  <c r="H220" i="29"/>
  <c r="H221" i="29"/>
  <c r="H222" i="29"/>
  <c r="H223" i="29"/>
  <c r="H224" i="29"/>
  <c r="H225" i="29"/>
  <c r="H226" i="29"/>
  <c r="N116" i="31" s="1"/>
  <c r="H227" i="29"/>
  <c r="H228" i="29"/>
  <c r="H229" i="29"/>
  <c r="H230" i="29"/>
  <c r="H231" i="29"/>
  <c r="H232" i="29"/>
  <c r="H233" i="29"/>
  <c r="H234" i="29"/>
  <c r="N122" i="31" s="1"/>
  <c r="H235" i="29"/>
  <c r="H236" i="29"/>
  <c r="H237" i="29"/>
  <c r="H238" i="29"/>
  <c r="H239" i="29"/>
  <c r="H240" i="29"/>
  <c r="H241" i="29"/>
  <c r="H242" i="29"/>
  <c r="J127" i="31" s="1"/>
  <c r="H243" i="29"/>
  <c r="H244" i="29"/>
  <c r="H245" i="29"/>
  <c r="H246" i="29"/>
  <c r="N131" i="31" s="1"/>
  <c r="H247" i="29"/>
  <c r="H248" i="29"/>
  <c r="H249" i="29"/>
  <c r="H250" i="29"/>
  <c r="H251" i="29"/>
  <c r="H252" i="29"/>
  <c r="H253" i="29"/>
  <c r="H254" i="29"/>
  <c r="H255" i="29"/>
  <c r="H256" i="29"/>
  <c r="H257" i="29"/>
  <c r="H258" i="29"/>
  <c r="H259" i="29"/>
  <c r="H260" i="29"/>
  <c r="H261" i="29"/>
  <c r="H262" i="29"/>
  <c r="H263" i="29"/>
  <c r="H264" i="29"/>
  <c r="H265" i="29"/>
  <c r="H266" i="29"/>
  <c r="H267" i="29"/>
  <c r="H268" i="29"/>
  <c r="H269" i="29"/>
  <c r="H270" i="29"/>
  <c r="H271" i="29"/>
  <c r="H272" i="29"/>
  <c r="H273" i="29"/>
  <c r="H274" i="29"/>
  <c r="H2" i="29"/>
  <c r="M25" i="21" s="1"/>
  <c r="D337" i="11"/>
  <c r="E337" i="11"/>
  <c r="F337" i="11"/>
  <c r="G337" i="11"/>
  <c r="H337" i="11"/>
  <c r="I337" i="11"/>
  <c r="J337" i="11"/>
  <c r="K337" i="11"/>
  <c r="L337" i="11"/>
  <c r="M337" i="11"/>
  <c r="N337" i="11"/>
  <c r="O337" i="11"/>
  <c r="D338" i="11"/>
  <c r="E338" i="11"/>
  <c r="F338" i="11"/>
  <c r="G338" i="11"/>
  <c r="H338" i="11"/>
  <c r="I338" i="11"/>
  <c r="J338" i="11"/>
  <c r="K338" i="11"/>
  <c r="L338" i="11"/>
  <c r="M338" i="11"/>
  <c r="N338" i="11"/>
  <c r="O338" i="11"/>
  <c r="D339" i="11"/>
  <c r="E339" i="11"/>
  <c r="F339" i="11"/>
  <c r="G339" i="11"/>
  <c r="H339" i="11"/>
  <c r="I339" i="11"/>
  <c r="J339" i="11"/>
  <c r="K339" i="11"/>
  <c r="L339" i="11"/>
  <c r="M339" i="11"/>
  <c r="N339" i="11"/>
  <c r="O339" i="11"/>
  <c r="D340" i="11"/>
  <c r="E340" i="11"/>
  <c r="F340" i="11"/>
  <c r="G340" i="11"/>
  <c r="H340" i="11"/>
  <c r="I340" i="11"/>
  <c r="J340" i="11"/>
  <c r="K340" i="11"/>
  <c r="L340" i="11"/>
  <c r="M340" i="11"/>
  <c r="N340" i="11"/>
  <c r="O340" i="11"/>
  <c r="D341" i="11"/>
  <c r="E341" i="11"/>
  <c r="F341" i="11"/>
  <c r="G341" i="11"/>
  <c r="H341" i="11"/>
  <c r="I341" i="11"/>
  <c r="J341" i="11"/>
  <c r="K341" i="11"/>
  <c r="L341" i="11"/>
  <c r="M341" i="11"/>
  <c r="N341" i="11"/>
  <c r="O341" i="11"/>
  <c r="C337" i="11"/>
  <c r="C338" i="11"/>
  <c r="C339" i="11"/>
  <c r="C340" i="11"/>
  <c r="C341" i="11"/>
  <c r="K211" i="11"/>
  <c r="L211" i="11"/>
  <c r="M211" i="11"/>
  <c r="N211" i="11"/>
  <c r="O211" i="11"/>
  <c r="K213" i="11"/>
  <c r="L213" i="11"/>
  <c r="M213" i="11"/>
  <c r="N213" i="11"/>
  <c r="O213" i="11"/>
  <c r="K219" i="11"/>
  <c r="L219" i="11"/>
  <c r="M219" i="11"/>
  <c r="N219" i="11"/>
  <c r="O219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J211" i="11"/>
  <c r="J213" i="11"/>
  <c r="J219" i="11"/>
  <c r="I211" i="11"/>
  <c r="I213" i="11"/>
  <c r="I219" i="11"/>
  <c r="H211" i="11"/>
  <c r="H213" i="11"/>
  <c r="H219" i="11"/>
  <c r="G211" i="11"/>
  <c r="G213" i="11"/>
  <c r="G219" i="11"/>
  <c r="F211" i="11"/>
  <c r="F213" i="11"/>
  <c r="F219" i="11"/>
  <c r="E211" i="11"/>
  <c r="E213" i="11"/>
  <c r="E219" i="11"/>
  <c r="D211" i="11"/>
  <c r="P211" i="11" s="1"/>
  <c r="D213" i="11"/>
  <c r="D219" i="11"/>
  <c r="P219" i="11" s="1"/>
  <c r="C133" i="35" l="1"/>
  <c r="BU11" i="21"/>
  <c r="BO15" i="21"/>
  <c r="CN36" i="21"/>
  <c r="CF36" i="21"/>
  <c r="BX36" i="21"/>
  <c r="BZ36" i="21"/>
  <c r="BO31" i="21"/>
  <c r="BE19" i="21"/>
  <c r="D94" i="35"/>
  <c r="BO18" i="21"/>
  <c r="CQ18" i="21" s="1"/>
  <c r="C99" i="39" s="1"/>
  <c r="AY19" i="21"/>
  <c r="BS18" i="21"/>
  <c r="CA12" i="21"/>
  <c r="C68" i="35"/>
  <c r="D150" i="35"/>
  <c r="D158" i="35"/>
  <c r="C155" i="35"/>
  <c r="BO10" i="21"/>
  <c r="CQ10" i="21" s="1"/>
  <c r="C75" i="39" s="1"/>
  <c r="BG19" i="21"/>
  <c r="BM19" i="21"/>
  <c r="C147" i="35"/>
  <c r="D151" i="35"/>
  <c r="C55" i="35"/>
  <c r="AU19" i="21"/>
  <c r="D68" i="35"/>
  <c r="CG16" i="21"/>
  <c r="BA19" i="21"/>
  <c r="BI19" i="21"/>
  <c r="BW8" i="21"/>
  <c r="C94" i="35"/>
  <c r="BK19" i="21"/>
  <c r="C148" i="35"/>
  <c r="BO8" i="21"/>
  <c r="C156" i="35"/>
  <c r="CI16" i="21"/>
  <c r="CO16" i="21"/>
  <c r="D120" i="35"/>
  <c r="C152" i="35"/>
  <c r="AS19" i="21"/>
  <c r="BC19" i="21"/>
  <c r="C133" i="30"/>
  <c r="D147" i="35"/>
  <c r="C151" i="35"/>
  <c r="D133" i="30"/>
  <c r="C158" i="35"/>
  <c r="C150" i="35"/>
  <c r="C157" i="35"/>
  <c r="C149" i="35"/>
  <c r="CE8" i="21"/>
  <c r="BU16" i="21"/>
  <c r="C16" i="35"/>
  <c r="C154" i="35"/>
  <c r="C153" i="35"/>
  <c r="P213" i="11"/>
  <c r="M214" i="31"/>
  <c r="I214" i="31"/>
  <c r="E214" i="31"/>
  <c r="K214" i="31"/>
  <c r="F214" i="31"/>
  <c r="O214" i="31"/>
  <c r="J214" i="31"/>
  <c r="D214" i="31"/>
  <c r="N214" i="31"/>
  <c r="H214" i="31"/>
  <c r="L214" i="31"/>
  <c r="G214" i="31"/>
  <c r="M219" i="31"/>
  <c r="I219" i="31"/>
  <c r="E219" i="31"/>
  <c r="O219" i="31"/>
  <c r="J219" i="31"/>
  <c r="D219" i="31"/>
  <c r="N219" i="31"/>
  <c r="H219" i="31"/>
  <c r="L219" i="31"/>
  <c r="G219" i="31"/>
  <c r="K219" i="31"/>
  <c r="F219" i="31"/>
  <c r="M223" i="31"/>
  <c r="I223" i="31"/>
  <c r="E223" i="31"/>
  <c r="O223" i="31"/>
  <c r="J223" i="31"/>
  <c r="D223" i="31"/>
  <c r="N223" i="31"/>
  <c r="H223" i="31"/>
  <c r="L223" i="31"/>
  <c r="G223" i="31"/>
  <c r="K223" i="31"/>
  <c r="F223" i="31"/>
  <c r="O233" i="31"/>
  <c r="K233" i="31"/>
  <c r="G233" i="31"/>
  <c r="N233" i="31"/>
  <c r="J233" i="31"/>
  <c r="F233" i="31"/>
  <c r="M233" i="31"/>
  <c r="I233" i="31"/>
  <c r="E233" i="31"/>
  <c r="L233" i="31"/>
  <c r="H233" i="31"/>
  <c r="D233" i="31"/>
  <c r="P233" i="31" s="1"/>
  <c r="O248" i="31"/>
  <c r="K248" i="31"/>
  <c r="G248" i="31"/>
  <c r="N248" i="31"/>
  <c r="J248" i="31"/>
  <c r="F248" i="31"/>
  <c r="M248" i="31"/>
  <c r="I248" i="31"/>
  <c r="E248" i="31"/>
  <c r="H248" i="31"/>
  <c r="D248" i="31"/>
  <c r="L248" i="31"/>
  <c r="N164" i="31"/>
  <c r="J164" i="31"/>
  <c r="F164" i="31"/>
  <c r="M164" i="31"/>
  <c r="I164" i="31"/>
  <c r="E164" i="31"/>
  <c r="L164" i="31"/>
  <c r="H164" i="31"/>
  <c r="D164" i="31"/>
  <c r="O164" i="31"/>
  <c r="K164" i="31"/>
  <c r="G164" i="31"/>
  <c r="M133" i="31"/>
  <c r="I133" i="31"/>
  <c r="E133" i="31"/>
  <c r="L133" i="31"/>
  <c r="H133" i="31"/>
  <c r="D133" i="31"/>
  <c r="O133" i="31"/>
  <c r="K133" i="31"/>
  <c r="G133" i="31"/>
  <c r="N133" i="31"/>
  <c r="J133" i="31"/>
  <c r="F133" i="31"/>
  <c r="M129" i="31"/>
  <c r="I129" i="31"/>
  <c r="E129" i="31"/>
  <c r="L129" i="31"/>
  <c r="H129" i="31"/>
  <c r="D129" i="31"/>
  <c r="O129" i="31"/>
  <c r="K129" i="31"/>
  <c r="G129" i="31"/>
  <c r="N129" i="31"/>
  <c r="J129" i="31"/>
  <c r="F129" i="31"/>
  <c r="N140" i="31"/>
  <c r="J140" i="31"/>
  <c r="F140" i="31"/>
  <c r="M140" i="31"/>
  <c r="I140" i="31"/>
  <c r="E140" i="31"/>
  <c r="L140" i="31"/>
  <c r="H140" i="31"/>
  <c r="D140" i="31"/>
  <c r="O140" i="31"/>
  <c r="K140" i="31"/>
  <c r="G140" i="31"/>
  <c r="M124" i="31"/>
  <c r="I124" i="31"/>
  <c r="E124" i="31"/>
  <c r="L124" i="31"/>
  <c r="H124" i="31"/>
  <c r="D124" i="31"/>
  <c r="K124" i="31"/>
  <c r="J124" i="31"/>
  <c r="O124" i="31"/>
  <c r="G124" i="31"/>
  <c r="N124" i="31"/>
  <c r="F124" i="31"/>
  <c r="N135" i="31"/>
  <c r="J135" i="31"/>
  <c r="F135" i="31"/>
  <c r="M135" i="31"/>
  <c r="I135" i="31"/>
  <c r="E135" i="31"/>
  <c r="L135" i="31"/>
  <c r="H135" i="31"/>
  <c r="D135" i="31"/>
  <c r="O135" i="31"/>
  <c r="K135" i="31"/>
  <c r="G135" i="31"/>
  <c r="M119" i="31"/>
  <c r="I119" i="31"/>
  <c r="E119" i="31"/>
  <c r="L119" i="31"/>
  <c r="H119" i="31"/>
  <c r="D119" i="31"/>
  <c r="O119" i="31"/>
  <c r="G119" i="31"/>
  <c r="N119" i="31"/>
  <c r="F119" i="31"/>
  <c r="K119" i="31"/>
  <c r="J119" i="31"/>
  <c r="M114" i="31"/>
  <c r="I114" i="31"/>
  <c r="E114" i="31"/>
  <c r="L114" i="31"/>
  <c r="H114" i="31"/>
  <c r="D114" i="31"/>
  <c r="K114" i="31"/>
  <c r="J114" i="31"/>
  <c r="O114" i="31"/>
  <c r="G114" i="31"/>
  <c r="N114" i="31"/>
  <c r="F114" i="31"/>
  <c r="N163" i="31"/>
  <c r="J163" i="31"/>
  <c r="F163" i="31"/>
  <c r="M163" i="31"/>
  <c r="I163" i="31"/>
  <c r="E163" i="31"/>
  <c r="L163" i="31"/>
  <c r="H163" i="31"/>
  <c r="D163" i="31"/>
  <c r="O163" i="31"/>
  <c r="K163" i="31"/>
  <c r="G163" i="31"/>
  <c r="M175" i="31"/>
  <c r="I175" i="31"/>
  <c r="E175" i="31"/>
  <c r="O175" i="31"/>
  <c r="J175" i="31"/>
  <c r="D175" i="31"/>
  <c r="N175" i="31"/>
  <c r="H175" i="31"/>
  <c r="L175" i="31"/>
  <c r="G175" i="31"/>
  <c r="K175" i="31"/>
  <c r="F175" i="31"/>
  <c r="M108" i="31"/>
  <c r="I108" i="31"/>
  <c r="E108" i="31"/>
  <c r="L108" i="31"/>
  <c r="H108" i="31"/>
  <c r="D108" i="31"/>
  <c r="K108" i="31"/>
  <c r="J108" i="31"/>
  <c r="O108" i="31"/>
  <c r="G108" i="31"/>
  <c r="N108" i="31"/>
  <c r="F108" i="31"/>
  <c r="O347" i="31"/>
  <c r="K347" i="31"/>
  <c r="G347" i="31"/>
  <c r="N347" i="31"/>
  <c r="J347" i="31"/>
  <c r="F347" i="31"/>
  <c r="H347" i="31"/>
  <c r="M347" i="31"/>
  <c r="E347" i="31"/>
  <c r="L347" i="31"/>
  <c r="D347" i="31"/>
  <c r="I347" i="31"/>
  <c r="M191" i="31"/>
  <c r="I191" i="31"/>
  <c r="E191" i="31"/>
  <c r="O191" i="31"/>
  <c r="J191" i="31"/>
  <c r="D191" i="31"/>
  <c r="N191" i="31"/>
  <c r="H191" i="31"/>
  <c r="L191" i="31"/>
  <c r="G191" i="31"/>
  <c r="K191" i="31"/>
  <c r="F191" i="31"/>
  <c r="M56" i="31"/>
  <c r="I56" i="31"/>
  <c r="E56" i="31"/>
  <c r="L56" i="31"/>
  <c r="G56" i="31"/>
  <c r="K56" i="31"/>
  <c r="F56" i="31"/>
  <c r="O56" i="31"/>
  <c r="J56" i="31"/>
  <c r="D56" i="31"/>
  <c r="N56" i="31"/>
  <c r="H56" i="31"/>
  <c r="M54" i="31"/>
  <c r="I54" i="31"/>
  <c r="E54" i="31"/>
  <c r="O54" i="31"/>
  <c r="J54" i="31"/>
  <c r="D54" i="31"/>
  <c r="N54" i="31"/>
  <c r="H54" i="31"/>
  <c r="L54" i="31"/>
  <c r="G54" i="31"/>
  <c r="K54" i="31"/>
  <c r="F54" i="31"/>
  <c r="M14" i="31"/>
  <c r="I14" i="31"/>
  <c r="E14" i="31"/>
  <c r="O14" i="31"/>
  <c r="J14" i="31"/>
  <c r="D14" i="31"/>
  <c r="N14" i="31"/>
  <c r="H14" i="31"/>
  <c r="L14" i="31"/>
  <c r="G14" i="31"/>
  <c r="K14" i="31"/>
  <c r="F14" i="31"/>
  <c r="O359" i="31"/>
  <c r="K359" i="31"/>
  <c r="G359" i="31"/>
  <c r="N359" i="31"/>
  <c r="J359" i="31"/>
  <c r="F359" i="31"/>
  <c r="H359" i="31"/>
  <c r="M359" i="31"/>
  <c r="E359" i="31"/>
  <c r="L359" i="31"/>
  <c r="D359" i="31"/>
  <c r="I359" i="31"/>
  <c r="O360" i="31"/>
  <c r="K360" i="31"/>
  <c r="G360" i="31"/>
  <c r="N360" i="31"/>
  <c r="J360" i="31"/>
  <c r="F360" i="31"/>
  <c r="L360" i="31"/>
  <c r="D360" i="31"/>
  <c r="I360" i="31"/>
  <c r="H360" i="31"/>
  <c r="M360" i="31"/>
  <c r="E360" i="31"/>
  <c r="O332" i="31"/>
  <c r="K332" i="31"/>
  <c r="G332" i="31"/>
  <c r="N332" i="31"/>
  <c r="J332" i="31"/>
  <c r="F332" i="31"/>
  <c r="L332" i="31"/>
  <c r="D332" i="31"/>
  <c r="I332" i="31"/>
  <c r="H332" i="31"/>
  <c r="M332" i="31"/>
  <c r="E332" i="31"/>
  <c r="F415" i="31"/>
  <c r="J415" i="31"/>
  <c r="N415" i="31"/>
  <c r="G415" i="31"/>
  <c r="K415" i="31"/>
  <c r="O415" i="31"/>
  <c r="I415" i="31"/>
  <c r="D415" i="31"/>
  <c r="L415" i="31"/>
  <c r="E415" i="31"/>
  <c r="M415" i="31"/>
  <c r="H415" i="31"/>
  <c r="O259" i="31"/>
  <c r="K259" i="31"/>
  <c r="G259" i="31"/>
  <c r="N259" i="31"/>
  <c r="J259" i="31"/>
  <c r="F259" i="31"/>
  <c r="M259" i="31"/>
  <c r="I259" i="31"/>
  <c r="E259" i="31"/>
  <c r="D259" i="31"/>
  <c r="L259" i="31"/>
  <c r="H259" i="31"/>
  <c r="O307" i="31"/>
  <c r="K307" i="31"/>
  <c r="G307" i="31"/>
  <c r="N307" i="31"/>
  <c r="J307" i="31"/>
  <c r="F307" i="31"/>
  <c r="M307" i="31"/>
  <c r="I307" i="31"/>
  <c r="E307" i="31"/>
  <c r="L307" i="31"/>
  <c r="H307" i="31"/>
  <c r="D307" i="31"/>
  <c r="F399" i="31"/>
  <c r="J399" i="31"/>
  <c r="N399" i="31"/>
  <c r="G399" i="31"/>
  <c r="K399" i="31"/>
  <c r="O399" i="31"/>
  <c r="I399" i="31"/>
  <c r="D399" i="31"/>
  <c r="L399" i="31"/>
  <c r="E399" i="31"/>
  <c r="M399" i="31"/>
  <c r="H399" i="31"/>
  <c r="M45" i="31"/>
  <c r="I45" i="31"/>
  <c r="E45" i="31"/>
  <c r="K45" i="31"/>
  <c r="F45" i="31"/>
  <c r="O45" i="31"/>
  <c r="J45" i="31"/>
  <c r="D45" i="31"/>
  <c r="N45" i="31"/>
  <c r="H45" i="31"/>
  <c r="L45" i="31"/>
  <c r="G45" i="31"/>
  <c r="N141" i="31"/>
  <c r="J141" i="31"/>
  <c r="F141" i="31"/>
  <c r="M141" i="31"/>
  <c r="I141" i="31"/>
  <c r="E141" i="31"/>
  <c r="L141" i="31"/>
  <c r="H141" i="31"/>
  <c r="D141" i="31"/>
  <c r="P141" i="31" s="1"/>
  <c r="O141" i="31"/>
  <c r="K141" i="31"/>
  <c r="G141" i="31"/>
  <c r="F397" i="31"/>
  <c r="J397" i="31"/>
  <c r="N397" i="31"/>
  <c r="G397" i="31"/>
  <c r="K397" i="31"/>
  <c r="O397" i="31"/>
  <c r="I397" i="31"/>
  <c r="D397" i="31"/>
  <c r="L397" i="31"/>
  <c r="E397" i="31"/>
  <c r="M397" i="31"/>
  <c r="H397" i="31"/>
  <c r="M190" i="31"/>
  <c r="I190" i="31"/>
  <c r="E190" i="31"/>
  <c r="K190" i="31"/>
  <c r="F190" i="31"/>
  <c r="O190" i="31"/>
  <c r="J190" i="31"/>
  <c r="D190" i="31"/>
  <c r="N190" i="31"/>
  <c r="H190" i="31"/>
  <c r="L190" i="31"/>
  <c r="G190" i="31"/>
  <c r="M22" i="31"/>
  <c r="I22" i="31"/>
  <c r="E22" i="31"/>
  <c r="O22" i="31"/>
  <c r="J22" i="31"/>
  <c r="D22" i="31"/>
  <c r="N22" i="31"/>
  <c r="H22" i="31"/>
  <c r="L22" i="31"/>
  <c r="G22" i="31"/>
  <c r="K22" i="31"/>
  <c r="F22" i="31"/>
  <c r="M194" i="31"/>
  <c r="I194" i="31"/>
  <c r="E194" i="31"/>
  <c r="K194" i="31"/>
  <c r="F194" i="31"/>
  <c r="O194" i="31"/>
  <c r="J194" i="31"/>
  <c r="D194" i="31"/>
  <c r="N194" i="31"/>
  <c r="H194" i="31"/>
  <c r="L194" i="31"/>
  <c r="G194" i="31"/>
  <c r="F390" i="31"/>
  <c r="J390" i="31"/>
  <c r="N390" i="31"/>
  <c r="G390" i="31"/>
  <c r="K390" i="31"/>
  <c r="O390" i="31"/>
  <c r="E390" i="31"/>
  <c r="M390" i="31"/>
  <c r="H390" i="31"/>
  <c r="I390" i="31"/>
  <c r="D390" i="31"/>
  <c r="L390" i="31"/>
  <c r="M35" i="31"/>
  <c r="I35" i="31"/>
  <c r="E35" i="31"/>
  <c r="N35" i="31"/>
  <c r="H35" i="31"/>
  <c r="L35" i="31"/>
  <c r="G35" i="31"/>
  <c r="K35" i="31"/>
  <c r="F35" i="31"/>
  <c r="O35" i="31"/>
  <c r="J35" i="31"/>
  <c r="D35" i="31"/>
  <c r="O240" i="31"/>
  <c r="K240" i="31"/>
  <c r="G240" i="31"/>
  <c r="N240" i="31"/>
  <c r="J240" i="31"/>
  <c r="F240" i="31"/>
  <c r="M240" i="31"/>
  <c r="I240" i="31"/>
  <c r="E240" i="31"/>
  <c r="H240" i="31"/>
  <c r="D240" i="31"/>
  <c r="P240" i="31" s="1"/>
  <c r="L240" i="31"/>
  <c r="O283" i="31"/>
  <c r="K283" i="31"/>
  <c r="G283" i="31"/>
  <c r="N283" i="31"/>
  <c r="J283" i="31"/>
  <c r="F283" i="31"/>
  <c r="M283" i="31"/>
  <c r="I283" i="31"/>
  <c r="E283" i="31"/>
  <c r="D283" i="31"/>
  <c r="L283" i="31"/>
  <c r="H283" i="31"/>
  <c r="O249" i="31"/>
  <c r="K249" i="31"/>
  <c r="G249" i="31"/>
  <c r="N249" i="31"/>
  <c r="J249" i="31"/>
  <c r="F249" i="31"/>
  <c r="M249" i="31"/>
  <c r="I249" i="31"/>
  <c r="E249" i="31"/>
  <c r="L249" i="31"/>
  <c r="H249" i="31"/>
  <c r="D249" i="31"/>
  <c r="M44" i="31"/>
  <c r="I44" i="31"/>
  <c r="E44" i="31"/>
  <c r="L44" i="31"/>
  <c r="G44" i="31"/>
  <c r="K44" i="31"/>
  <c r="F44" i="31"/>
  <c r="O44" i="31"/>
  <c r="J44" i="31"/>
  <c r="D44" i="31"/>
  <c r="N44" i="31"/>
  <c r="H44" i="31"/>
  <c r="M204" i="31"/>
  <c r="I204" i="31"/>
  <c r="E204" i="31"/>
  <c r="N204" i="31"/>
  <c r="H204" i="31"/>
  <c r="L204" i="31"/>
  <c r="G204" i="31"/>
  <c r="K204" i="31"/>
  <c r="F204" i="31"/>
  <c r="O204" i="31"/>
  <c r="J204" i="31"/>
  <c r="D204" i="31"/>
  <c r="M81" i="31"/>
  <c r="I81" i="31"/>
  <c r="E81" i="31"/>
  <c r="K81" i="31"/>
  <c r="F81" i="31"/>
  <c r="O81" i="31"/>
  <c r="J81" i="31"/>
  <c r="D81" i="31"/>
  <c r="N81" i="31"/>
  <c r="H81" i="31"/>
  <c r="L81" i="31"/>
  <c r="G81" i="31"/>
  <c r="M179" i="31"/>
  <c r="I179" i="31"/>
  <c r="E179" i="31"/>
  <c r="O179" i="31"/>
  <c r="J179" i="31"/>
  <c r="D179" i="31"/>
  <c r="N179" i="31"/>
  <c r="H179" i="31"/>
  <c r="L179" i="31"/>
  <c r="G179" i="31"/>
  <c r="K179" i="31"/>
  <c r="F179" i="31"/>
  <c r="O292" i="31"/>
  <c r="K292" i="31"/>
  <c r="G292" i="31"/>
  <c r="N292" i="31"/>
  <c r="J292" i="31"/>
  <c r="F292" i="31"/>
  <c r="M292" i="31"/>
  <c r="I292" i="31"/>
  <c r="E292" i="31"/>
  <c r="L292" i="31"/>
  <c r="H292" i="31"/>
  <c r="D292" i="31"/>
  <c r="O265" i="31"/>
  <c r="K265" i="31"/>
  <c r="G265" i="31"/>
  <c r="N265" i="31"/>
  <c r="J265" i="31"/>
  <c r="F265" i="31"/>
  <c r="M265" i="31"/>
  <c r="I265" i="31"/>
  <c r="E265" i="31"/>
  <c r="L265" i="31"/>
  <c r="H265" i="31"/>
  <c r="D265" i="31"/>
  <c r="O268" i="31"/>
  <c r="K268" i="31"/>
  <c r="G268" i="31"/>
  <c r="N268" i="31"/>
  <c r="J268" i="31"/>
  <c r="F268" i="31"/>
  <c r="M268" i="31"/>
  <c r="I268" i="31"/>
  <c r="E268" i="31"/>
  <c r="H268" i="31"/>
  <c r="D268" i="31"/>
  <c r="P268" i="31" s="1"/>
  <c r="L268" i="31"/>
  <c r="N323" i="31"/>
  <c r="J323" i="31"/>
  <c r="F323" i="31"/>
  <c r="M323" i="31"/>
  <c r="H323" i="31"/>
  <c r="L323" i="31"/>
  <c r="G323" i="31"/>
  <c r="K323" i="31"/>
  <c r="E323" i="31"/>
  <c r="O323" i="31"/>
  <c r="I323" i="31"/>
  <c r="D323" i="31"/>
  <c r="M90" i="31"/>
  <c r="I90" i="31"/>
  <c r="E90" i="31"/>
  <c r="L90" i="31"/>
  <c r="H90" i="31"/>
  <c r="K90" i="31"/>
  <c r="D90" i="31"/>
  <c r="J90" i="31"/>
  <c r="O90" i="31"/>
  <c r="G90" i="31"/>
  <c r="N90" i="31"/>
  <c r="F90" i="31"/>
  <c r="O364" i="31"/>
  <c r="K364" i="31"/>
  <c r="G364" i="31"/>
  <c r="N364" i="31"/>
  <c r="J364" i="31"/>
  <c r="F364" i="31"/>
  <c r="L364" i="31"/>
  <c r="D364" i="31"/>
  <c r="I364" i="31"/>
  <c r="H364" i="31"/>
  <c r="M364" i="31"/>
  <c r="E364" i="31"/>
  <c r="N149" i="31"/>
  <c r="J149" i="31"/>
  <c r="F149" i="31"/>
  <c r="M149" i="31"/>
  <c r="I149" i="31"/>
  <c r="E149" i="31"/>
  <c r="L149" i="31"/>
  <c r="H149" i="31"/>
  <c r="D149" i="31"/>
  <c r="O149" i="31"/>
  <c r="K149" i="31"/>
  <c r="G149" i="31"/>
  <c r="M176" i="31"/>
  <c r="I176" i="31"/>
  <c r="E176" i="31"/>
  <c r="N176" i="31"/>
  <c r="H176" i="31"/>
  <c r="L176" i="31"/>
  <c r="G176" i="31"/>
  <c r="K176" i="31"/>
  <c r="F176" i="31"/>
  <c r="O176" i="31"/>
  <c r="J176" i="31"/>
  <c r="D176" i="31"/>
  <c r="F389" i="31"/>
  <c r="J389" i="31"/>
  <c r="N389" i="31"/>
  <c r="G389" i="31"/>
  <c r="K389" i="31"/>
  <c r="O389" i="31"/>
  <c r="I389" i="31"/>
  <c r="D389" i="31"/>
  <c r="L389" i="31"/>
  <c r="E389" i="31"/>
  <c r="M389" i="31"/>
  <c r="H389" i="31"/>
  <c r="F398" i="31"/>
  <c r="J398" i="31"/>
  <c r="N398" i="31"/>
  <c r="G398" i="31"/>
  <c r="K398" i="31"/>
  <c r="O398" i="31"/>
  <c r="E398" i="31"/>
  <c r="M398" i="31"/>
  <c r="H398" i="31"/>
  <c r="I398" i="31"/>
  <c r="D398" i="31"/>
  <c r="L398" i="31"/>
  <c r="O285" i="31"/>
  <c r="K285" i="31"/>
  <c r="G285" i="31"/>
  <c r="N285" i="31"/>
  <c r="J285" i="31"/>
  <c r="F285" i="31"/>
  <c r="M285" i="31"/>
  <c r="I285" i="31"/>
  <c r="E285" i="31"/>
  <c r="L285" i="31"/>
  <c r="H285" i="31"/>
  <c r="D285" i="31"/>
  <c r="M180" i="31"/>
  <c r="I180" i="31"/>
  <c r="E180" i="31"/>
  <c r="N180" i="31"/>
  <c r="H180" i="31"/>
  <c r="L180" i="31"/>
  <c r="G180" i="31"/>
  <c r="K180" i="31"/>
  <c r="F180" i="31"/>
  <c r="O180" i="31"/>
  <c r="J180" i="31"/>
  <c r="D180" i="31"/>
  <c r="O367" i="31"/>
  <c r="K367" i="31"/>
  <c r="G367" i="31"/>
  <c r="N367" i="31"/>
  <c r="J367" i="31"/>
  <c r="F367" i="31"/>
  <c r="H367" i="31"/>
  <c r="M367" i="31"/>
  <c r="E367" i="31"/>
  <c r="L367" i="31"/>
  <c r="D367" i="31"/>
  <c r="P367" i="31" s="1"/>
  <c r="I367" i="31"/>
  <c r="O355" i="31"/>
  <c r="K355" i="31"/>
  <c r="G355" i="31"/>
  <c r="N355" i="31"/>
  <c r="J355" i="31"/>
  <c r="F355" i="31"/>
  <c r="H355" i="31"/>
  <c r="M355" i="31"/>
  <c r="E355" i="31"/>
  <c r="L355" i="31"/>
  <c r="D355" i="31"/>
  <c r="I355" i="31"/>
  <c r="M41" i="31"/>
  <c r="I41" i="31"/>
  <c r="E41" i="31"/>
  <c r="K41" i="31"/>
  <c r="F41" i="31"/>
  <c r="O41" i="31"/>
  <c r="J41" i="31"/>
  <c r="D41" i="31"/>
  <c r="N41" i="31"/>
  <c r="H41" i="31"/>
  <c r="L41" i="31"/>
  <c r="G41" i="31"/>
  <c r="F395" i="31"/>
  <c r="J395" i="31"/>
  <c r="N395" i="31"/>
  <c r="G395" i="31"/>
  <c r="K395" i="31"/>
  <c r="O395" i="31"/>
  <c r="I395" i="31"/>
  <c r="D395" i="31"/>
  <c r="L395" i="31"/>
  <c r="E395" i="31"/>
  <c r="M395" i="31"/>
  <c r="H395" i="31"/>
  <c r="O374" i="31"/>
  <c r="K374" i="31"/>
  <c r="G374" i="31"/>
  <c r="N374" i="31"/>
  <c r="J374" i="31"/>
  <c r="F374" i="31"/>
  <c r="L374" i="31"/>
  <c r="D374" i="31"/>
  <c r="I374" i="31"/>
  <c r="H374" i="31"/>
  <c r="M374" i="31"/>
  <c r="E374" i="31"/>
  <c r="F407" i="31"/>
  <c r="J407" i="31"/>
  <c r="N407" i="31"/>
  <c r="G407" i="31"/>
  <c r="K407" i="31"/>
  <c r="O407" i="31"/>
  <c r="I407" i="31"/>
  <c r="D407" i="31"/>
  <c r="L407" i="31"/>
  <c r="E407" i="31"/>
  <c r="M407" i="31"/>
  <c r="H407" i="31"/>
  <c r="N159" i="31"/>
  <c r="J159" i="31"/>
  <c r="F159" i="31"/>
  <c r="M159" i="31"/>
  <c r="I159" i="31"/>
  <c r="E159" i="31"/>
  <c r="L159" i="31"/>
  <c r="H159" i="31"/>
  <c r="D159" i="31"/>
  <c r="O159" i="31"/>
  <c r="K159" i="31"/>
  <c r="G159" i="31"/>
  <c r="N329" i="31"/>
  <c r="J329" i="31"/>
  <c r="F329" i="31"/>
  <c r="K329" i="31"/>
  <c r="E329" i="31"/>
  <c r="O329" i="31"/>
  <c r="I329" i="31"/>
  <c r="D329" i="31"/>
  <c r="M329" i="31"/>
  <c r="H329" i="31"/>
  <c r="L329" i="31"/>
  <c r="G329" i="31"/>
  <c r="O273" i="31"/>
  <c r="K273" i="31"/>
  <c r="G273" i="31"/>
  <c r="N273" i="31"/>
  <c r="J273" i="31"/>
  <c r="F273" i="31"/>
  <c r="M273" i="31"/>
  <c r="I273" i="31"/>
  <c r="E273" i="31"/>
  <c r="L273" i="31"/>
  <c r="H273" i="31"/>
  <c r="D273" i="31"/>
  <c r="M182" i="31"/>
  <c r="I182" i="31"/>
  <c r="E182" i="31"/>
  <c r="K182" i="31"/>
  <c r="F182" i="31"/>
  <c r="O182" i="31"/>
  <c r="J182" i="31"/>
  <c r="D182" i="31"/>
  <c r="N182" i="31"/>
  <c r="H182" i="31"/>
  <c r="L182" i="31"/>
  <c r="G182" i="31"/>
  <c r="N145" i="31"/>
  <c r="J145" i="31"/>
  <c r="F145" i="31"/>
  <c r="M145" i="31"/>
  <c r="I145" i="31"/>
  <c r="E145" i="31"/>
  <c r="L145" i="31"/>
  <c r="H145" i="31"/>
  <c r="D145" i="31"/>
  <c r="O145" i="31"/>
  <c r="K145" i="31"/>
  <c r="G145" i="31"/>
  <c r="M99" i="31"/>
  <c r="I99" i="31"/>
  <c r="E99" i="31"/>
  <c r="L99" i="31"/>
  <c r="H99" i="31"/>
  <c r="D99" i="31"/>
  <c r="O99" i="31"/>
  <c r="G99" i="31"/>
  <c r="N99" i="31"/>
  <c r="F99" i="31"/>
  <c r="K99" i="31"/>
  <c r="L9" i="21"/>
  <c r="J9" i="21"/>
  <c r="H9" i="21"/>
  <c r="F9" i="21"/>
  <c r="D9" i="21"/>
  <c r="J99" i="31"/>
  <c r="M26" i="21"/>
  <c r="K26" i="21"/>
  <c r="I26" i="21"/>
  <c r="O245" i="31"/>
  <c r="K245" i="31"/>
  <c r="G245" i="31"/>
  <c r="N245" i="31"/>
  <c r="J245" i="31"/>
  <c r="F245" i="31"/>
  <c r="M245" i="31"/>
  <c r="I245" i="31"/>
  <c r="E245" i="31"/>
  <c r="L245" i="31"/>
  <c r="H245" i="31"/>
  <c r="D245" i="31"/>
  <c r="M68" i="31"/>
  <c r="I68" i="31"/>
  <c r="E68" i="31"/>
  <c r="L68" i="31"/>
  <c r="G68" i="31"/>
  <c r="K68" i="31"/>
  <c r="F68" i="31"/>
  <c r="O68" i="31"/>
  <c r="J68" i="31"/>
  <c r="D68" i="31"/>
  <c r="N68" i="31"/>
  <c r="H68" i="31"/>
  <c r="O295" i="31"/>
  <c r="K295" i="31"/>
  <c r="G295" i="31"/>
  <c r="N295" i="31"/>
  <c r="J295" i="31"/>
  <c r="F295" i="31"/>
  <c r="M295" i="31"/>
  <c r="I295" i="31"/>
  <c r="E295" i="31"/>
  <c r="L295" i="31"/>
  <c r="H295" i="31"/>
  <c r="D295" i="31"/>
  <c r="M60" i="31"/>
  <c r="I60" i="31"/>
  <c r="E60" i="31"/>
  <c r="L60" i="31"/>
  <c r="G60" i="31"/>
  <c r="K60" i="31"/>
  <c r="F60" i="31"/>
  <c r="O60" i="31"/>
  <c r="J60" i="31"/>
  <c r="D60" i="31"/>
  <c r="N60" i="31"/>
  <c r="H60" i="31"/>
  <c r="M59" i="31"/>
  <c r="I59" i="31"/>
  <c r="E59" i="31"/>
  <c r="N59" i="31"/>
  <c r="H59" i="31"/>
  <c r="L59" i="31"/>
  <c r="G59" i="31"/>
  <c r="K59" i="31"/>
  <c r="F59" i="31"/>
  <c r="O59" i="31"/>
  <c r="J59" i="31"/>
  <c r="D59" i="31"/>
  <c r="O301" i="31"/>
  <c r="K301" i="31"/>
  <c r="G301" i="31"/>
  <c r="N301" i="31"/>
  <c r="J301" i="31"/>
  <c r="F301" i="31"/>
  <c r="M301" i="31"/>
  <c r="I301" i="31"/>
  <c r="E301" i="31"/>
  <c r="L301" i="31"/>
  <c r="H301" i="31"/>
  <c r="D301" i="31"/>
  <c r="O250" i="31"/>
  <c r="K250" i="31"/>
  <c r="G250" i="31"/>
  <c r="N250" i="31"/>
  <c r="J250" i="31"/>
  <c r="F250" i="31"/>
  <c r="M250" i="31"/>
  <c r="I250" i="31"/>
  <c r="E250" i="31"/>
  <c r="L250" i="31"/>
  <c r="H250" i="31"/>
  <c r="D250" i="31"/>
  <c r="O254" i="31"/>
  <c r="K254" i="31"/>
  <c r="G254" i="31"/>
  <c r="N254" i="31"/>
  <c r="J254" i="31"/>
  <c r="F254" i="31"/>
  <c r="M254" i="31"/>
  <c r="I254" i="31"/>
  <c r="E254" i="31"/>
  <c r="L254" i="31"/>
  <c r="H254" i="31"/>
  <c r="D254" i="31"/>
  <c r="M26" i="31"/>
  <c r="I26" i="31"/>
  <c r="E26" i="31"/>
  <c r="O26" i="31"/>
  <c r="J26" i="31"/>
  <c r="D26" i="31"/>
  <c r="N26" i="31"/>
  <c r="H26" i="31"/>
  <c r="L26" i="31"/>
  <c r="G26" i="31"/>
  <c r="K26" i="31"/>
  <c r="F26" i="31"/>
  <c r="M64" i="31"/>
  <c r="I64" i="31"/>
  <c r="E64" i="31"/>
  <c r="L64" i="31"/>
  <c r="G64" i="31"/>
  <c r="K64" i="31"/>
  <c r="F64" i="31"/>
  <c r="O64" i="31"/>
  <c r="J64" i="31"/>
  <c r="D64" i="31"/>
  <c r="N64" i="31"/>
  <c r="H64" i="31"/>
  <c r="O241" i="31"/>
  <c r="K241" i="31"/>
  <c r="G241" i="31"/>
  <c r="N241" i="31"/>
  <c r="J241" i="31"/>
  <c r="F241" i="31"/>
  <c r="M241" i="31"/>
  <c r="I241" i="31"/>
  <c r="E241" i="31"/>
  <c r="L241" i="31"/>
  <c r="H241" i="31"/>
  <c r="D241" i="31"/>
  <c r="O376" i="31"/>
  <c r="K376" i="31"/>
  <c r="G376" i="31"/>
  <c r="N376" i="31"/>
  <c r="J376" i="31"/>
  <c r="F376" i="31"/>
  <c r="L376" i="31"/>
  <c r="D376" i="31"/>
  <c r="I376" i="31"/>
  <c r="H376" i="31"/>
  <c r="M376" i="31"/>
  <c r="E376" i="31"/>
  <c r="M97" i="31"/>
  <c r="I97" i="31"/>
  <c r="E97" i="31"/>
  <c r="L97" i="31"/>
  <c r="H97" i="31"/>
  <c r="D97" i="31"/>
  <c r="O97" i="31"/>
  <c r="G97" i="31"/>
  <c r="N97" i="31"/>
  <c r="F97" i="31"/>
  <c r="K97" i="31"/>
  <c r="J97" i="31"/>
  <c r="M195" i="31"/>
  <c r="I195" i="31"/>
  <c r="E195" i="31"/>
  <c r="O195" i="31"/>
  <c r="J195" i="31"/>
  <c r="D195" i="31"/>
  <c r="N195" i="31"/>
  <c r="H195" i="31"/>
  <c r="L195" i="31"/>
  <c r="G195" i="31"/>
  <c r="K195" i="31"/>
  <c r="F195" i="31"/>
  <c r="M106" i="31"/>
  <c r="I106" i="31"/>
  <c r="E106" i="31"/>
  <c r="L106" i="31"/>
  <c r="H106" i="31"/>
  <c r="D106" i="31"/>
  <c r="K106" i="31"/>
  <c r="J106" i="31"/>
  <c r="O106" i="31"/>
  <c r="G106" i="31"/>
  <c r="N106" i="31"/>
  <c r="F106" i="31"/>
  <c r="M104" i="31"/>
  <c r="I104" i="31"/>
  <c r="E104" i="31"/>
  <c r="L104" i="31"/>
  <c r="H104" i="31"/>
  <c r="D104" i="31"/>
  <c r="K104" i="31"/>
  <c r="J104" i="31"/>
  <c r="O104" i="31"/>
  <c r="G104" i="31"/>
  <c r="N104" i="31"/>
  <c r="F104" i="31"/>
  <c r="M95" i="31"/>
  <c r="I95" i="31"/>
  <c r="E95" i="31"/>
  <c r="L95" i="31"/>
  <c r="H95" i="31"/>
  <c r="D95" i="31"/>
  <c r="O95" i="31"/>
  <c r="G95" i="31"/>
  <c r="N95" i="31"/>
  <c r="F95" i="31"/>
  <c r="K95" i="31"/>
  <c r="J95" i="31"/>
  <c r="M18" i="31"/>
  <c r="I18" i="31"/>
  <c r="E18" i="31"/>
  <c r="O18" i="31"/>
  <c r="J18" i="31"/>
  <c r="D18" i="31"/>
  <c r="N18" i="31"/>
  <c r="H18" i="31"/>
  <c r="L18" i="31"/>
  <c r="G18" i="31"/>
  <c r="K18" i="31"/>
  <c r="F18" i="31"/>
  <c r="M75" i="31"/>
  <c r="I75" i="31"/>
  <c r="E75" i="31"/>
  <c r="N75" i="31"/>
  <c r="H75" i="31"/>
  <c r="L75" i="31"/>
  <c r="G75" i="31"/>
  <c r="K75" i="31"/>
  <c r="F75" i="31"/>
  <c r="O75" i="31"/>
  <c r="J75" i="31"/>
  <c r="D75" i="31"/>
  <c r="N156" i="31"/>
  <c r="J156" i="31"/>
  <c r="F156" i="31"/>
  <c r="M156" i="31"/>
  <c r="I156" i="31"/>
  <c r="E156" i="31"/>
  <c r="L156" i="31"/>
  <c r="H156" i="31"/>
  <c r="D156" i="31"/>
  <c r="P156" i="31" s="1"/>
  <c r="O156" i="31"/>
  <c r="K156" i="31"/>
  <c r="G156" i="31"/>
  <c r="M69" i="31"/>
  <c r="I69" i="31"/>
  <c r="E69" i="31"/>
  <c r="K69" i="31"/>
  <c r="F69" i="31"/>
  <c r="O69" i="31"/>
  <c r="J69" i="31"/>
  <c r="D69" i="31"/>
  <c r="N69" i="31"/>
  <c r="H69" i="31"/>
  <c r="L69" i="31"/>
  <c r="G69" i="31"/>
  <c r="O284" i="31"/>
  <c r="K284" i="31"/>
  <c r="G284" i="31"/>
  <c r="N284" i="31"/>
  <c r="J284" i="31"/>
  <c r="F284" i="31"/>
  <c r="M284" i="31"/>
  <c r="I284" i="31"/>
  <c r="E284" i="31"/>
  <c r="H284" i="31"/>
  <c r="D284" i="31"/>
  <c r="L284" i="31"/>
  <c r="O253" i="31"/>
  <c r="K253" i="31"/>
  <c r="G253" i="31"/>
  <c r="N253" i="31"/>
  <c r="J253" i="31"/>
  <c r="F253" i="31"/>
  <c r="M253" i="31"/>
  <c r="I253" i="31"/>
  <c r="E253" i="31"/>
  <c r="L253" i="31"/>
  <c r="H253" i="31"/>
  <c r="D253" i="31"/>
  <c r="N137" i="31"/>
  <c r="J137" i="31"/>
  <c r="F137" i="31"/>
  <c r="M137" i="31"/>
  <c r="I137" i="31"/>
  <c r="E137" i="31"/>
  <c r="L137" i="31"/>
  <c r="H137" i="31"/>
  <c r="D137" i="31"/>
  <c r="P137" i="31" s="1"/>
  <c r="O137" i="31"/>
  <c r="K137" i="31"/>
  <c r="G137" i="31"/>
  <c r="O275" i="31"/>
  <c r="K275" i="31"/>
  <c r="G275" i="31"/>
  <c r="N275" i="31"/>
  <c r="J275" i="31"/>
  <c r="F275" i="31"/>
  <c r="M275" i="31"/>
  <c r="I275" i="31"/>
  <c r="E275" i="31"/>
  <c r="D275" i="31"/>
  <c r="L275" i="31"/>
  <c r="H275" i="31"/>
  <c r="O290" i="31"/>
  <c r="K290" i="31"/>
  <c r="G290" i="31"/>
  <c r="N290" i="31"/>
  <c r="J290" i="31"/>
  <c r="F290" i="31"/>
  <c r="M290" i="31"/>
  <c r="I290" i="31"/>
  <c r="E290" i="31"/>
  <c r="L290" i="31"/>
  <c r="H290" i="31"/>
  <c r="D290" i="31"/>
  <c r="M51" i="31"/>
  <c r="I51" i="31"/>
  <c r="E51" i="31"/>
  <c r="N51" i="31"/>
  <c r="H51" i="31"/>
  <c r="L51" i="31"/>
  <c r="G51" i="31"/>
  <c r="K51" i="31"/>
  <c r="F51" i="31"/>
  <c r="O51" i="31"/>
  <c r="J51" i="31"/>
  <c r="D51" i="31"/>
  <c r="M211" i="31"/>
  <c r="I211" i="31"/>
  <c r="E211" i="31"/>
  <c r="O211" i="31"/>
  <c r="J211" i="31"/>
  <c r="D211" i="31"/>
  <c r="N211" i="31"/>
  <c r="H211" i="31"/>
  <c r="L211" i="31"/>
  <c r="G211" i="31"/>
  <c r="K211" i="31"/>
  <c r="F211" i="31"/>
  <c r="M73" i="31"/>
  <c r="I73" i="31"/>
  <c r="E73" i="31"/>
  <c r="K73" i="31"/>
  <c r="F73" i="31"/>
  <c r="O73" i="31"/>
  <c r="J73" i="31"/>
  <c r="D73" i="31"/>
  <c r="N73" i="31"/>
  <c r="H73" i="31"/>
  <c r="L73" i="31"/>
  <c r="G73" i="31"/>
  <c r="O229" i="31"/>
  <c r="K229" i="31"/>
  <c r="G229" i="31"/>
  <c r="N229" i="31"/>
  <c r="J229" i="31"/>
  <c r="F229" i="31"/>
  <c r="M229" i="31"/>
  <c r="I229" i="31"/>
  <c r="E229" i="31"/>
  <c r="L229" i="31"/>
  <c r="H229" i="31"/>
  <c r="D229" i="31"/>
  <c r="N153" i="31"/>
  <c r="J153" i="31"/>
  <c r="F153" i="31"/>
  <c r="M153" i="31"/>
  <c r="I153" i="31"/>
  <c r="E153" i="31"/>
  <c r="L153" i="31"/>
  <c r="H153" i="31"/>
  <c r="D153" i="31"/>
  <c r="P153" i="31" s="1"/>
  <c r="O153" i="31"/>
  <c r="K153" i="31"/>
  <c r="G153" i="31"/>
  <c r="F410" i="31"/>
  <c r="J410" i="31"/>
  <c r="N410" i="31"/>
  <c r="G410" i="31"/>
  <c r="K410" i="31"/>
  <c r="O410" i="31"/>
  <c r="E410" i="31"/>
  <c r="M410" i="31"/>
  <c r="H410" i="31"/>
  <c r="I410" i="31"/>
  <c r="D410" i="31"/>
  <c r="L410" i="31"/>
  <c r="F437" i="31"/>
  <c r="J437" i="31"/>
  <c r="N437" i="31"/>
  <c r="G437" i="31"/>
  <c r="K437" i="31"/>
  <c r="O437" i="31"/>
  <c r="I437" i="31"/>
  <c r="D437" i="31"/>
  <c r="L437" i="31"/>
  <c r="E437" i="31"/>
  <c r="M437" i="31"/>
  <c r="H437" i="31"/>
  <c r="O305" i="31"/>
  <c r="K305" i="31"/>
  <c r="G305" i="31"/>
  <c r="N305" i="31"/>
  <c r="J305" i="31"/>
  <c r="F305" i="31"/>
  <c r="M305" i="31"/>
  <c r="I305" i="31"/>
  <c r="E305" i="31"/>
  <c r="L305" i="31"/>
  <c r="H305" i="31"/>
  <c r="D305" i="31"/>
  <c r="N313" i="31"/>
  <c r="J313" i="31"/>
  <c r="F313" i="31"/>
  <c r="K313" i="31"/>
  <c r="E313" i="31"/>
  <c r="O313" i="31"/>
  <c r="I313" i="31"/>
  <c r="D313" i="31"/>
  <c r="M313" i="31"/>
  <c r="H313" i="31"/>
  <c r="L313" i="31"/>
  <c r="G313" i="31"/>
  <c r="O354" i="31"/>
  <c r="K354" i="31"/>
  <c r="G354" i="31"/>
  <c r="N354" i="31"/>
  <c r="J354" i="31"/>
  <c r="F354" i="31"/>
  <c r="L354" i="31"/>
  <c r="D354" i="31"/>
  <c r="I354" i="31"/>
  <c r="H354" i="31"/>
  <c r="M354" i="31"/>
  <c r="E354" i="31"/>
  <c r="N311" i="31"/>
  <c r="J311" i="31"/>
  <c r="F311" i="31"/>
  <c r="M311" i="31"/>
  <c r="H311" i="31"/>
  <c r="L311" i="31"/>
  <c r="G311" i="31"/>
  <c r="K311" i="31"/>
  <c r="E311" i="31"/>
  <c r="O311" i="31"/>
  <c r="I311" i="31"/>
  <c r="D311" i="31"/>
  <c r="F439" i="31"/>
  <c r="J439" i="31"/>
  <c r="N439" i="31"/>
  <c r="G439" i="31"/>
  <c r="K439" i="31"/>
  <c r="O439" i="31"/>
  <c r="I439" i="31"/>
  <c r="D439" i="31"/>
  <c r="L439" i="31"/>
  <c r="E439" i="31"/>
  <c r="M439" i="31"/>
  <c r="H439" i="31"/>
  <c r="M197" i="31"/>
  <c r="I197" i="31"/>
  <c r="E197" i="31"/>
  <c r="L197" i="31"/>
  <c r="G197" i="31"/>
  <c r="K197" i="31"/>
  <c r="F197" i="31"/>
  <c r="O197" i="31"/>
  <c r="J197" i="31"/>
  <c r="D197" i="31"/>
  <c r="N197" i="31"/>
  <c r="H197" i="31"/>
  <c r="O224" i="31"/>
  <c r="K224" i="31"/>
  <c r="N224" i="31"/>
  <c r="J224" i="31"/>
  <c r="M224" i="31"/>
  <c r="I224" i="31"/>
  <c r="E224" i="31"/>
  <c r="H224" i="31"/>
  <c r="G224" i="31"/>
  <c r="F224" i="31"/>
  <c r="L224" i="31"/>
  <c r="D224" i="31"/>
  <c r="F441" i="31"/>
  <c r="J441" i="31"/>
  <c r="N441" i="31"/>
  <c r="G441" i="31"/>
  <c r="K441" i="31"/>
  <c r="O441" i="31"/>
  <c r="I441" i="31"/>
  <c r="D441" i="31"/>
  <c r="L441" i="31"/>
  <c r="E441" i="31"/>
  <c r="M441" i="31"/>
  <c r="H441" i="31"/>
  <c r="N320" i="31"/>
  <c r="J320" i="31"/>
  <c r="F320" i="31"/>
  <c r="L320" i="31"/>
  <c r="G320" i="31"/>
  <c r="K320" i="31"/>
  <c r="E320" i="31"/>
  <c r="O320" i="31"/>
  <c r="I320" i="31"/>
  <c r="D320" i="31"/>
  <c r="P320" i="31" s="1"/>
  <c r="M320" i="31"/>
  <c r="H320" i="31"/>
  <c r="F419" i="31"/>
  <c r="J419" i="31"/>
  <c r="N419" i="31"/>
  <c r="G419" i="31"/>
  <c r="K419" i="31"/>
  <c r="O419" i="31"/>
  <c r="I419" i="31"/>
  <c r="D419" i="31"/>
  <c r="L419" i="31"/>
  <c r="E419" i="31"/>
  <c r="M419" i="31"/>
  <c r="H419" i="31"/>
  <c r="F418" i="31"/>
  <c r="J418" i="31"/>
  <c r="N418" i="31"/>
  <c r="G418" i="31"/>
  <c r="K418" i="31"/>
  <c r="O418" i="31"/>
  <c r="E418" i="31"/>
  <c r="M418" i="31"/>
  <c r="H418" i="31"/>
  <c r="I418" i="31"/>
  <c r="D418" i="31"/>
  <c r="L418" i="31"/>
  <c r="M221" i="31"/>
  <c r="I221" i="31"/>
  <c r="E221" i="31"/>
  <c r="L221" i="31"/>
  <c r="G221" i="31"/>
  <c r="K221" i="31"/>
  <c r="F221" i="31"/>
  <c r="O221" i="31"/>
  <c r="J221" i="31"/>
  <c r="D221" i="31"/>
  <c r="P221" i="31" s="1"/>
  <c r="N221" i="31"/>
  <c r="H221" i="31"/>
  <c r="F414" i="31"/>
  <c r="J414" i="31"/>
  <c r="N414" i="31"/>
  <c r="G414" i="31"/>
  <c r="K414" i="31"/>
  <c r="O414" i="31"/>
  <c r="E414" i="31"/>
  <c r="M414" i="31"/>
  <c r="H414" i="31"/>
  <c r="I414" i="31"/>
  <c r="D414" i="31"/>
  <c r="L414" i="31"/>
  <c r="F433" i="31"/>
  <c r="J433" i="31"/>
  <c r="N433" i="31"/>
  <c r="G433" i="31"/>
  <c r="K433" i="31"/>
  <c r="O433" i="31"/>
  <c r="I433" i="31"/>
  <c r="D433" i="31"/>
  <c r="L433" i="31"/>
  <c r="E433" i="31"/>
  <c r="M433" i="31"/>
  <c r="H433" i="31"/>
  <c r="F425" i="31"/>
  <c r="J425" i="31"/>
  <c r="N425" i="31"/>
  <c r="G425" i="31"/>
  <c r="K425" i="31"/>
  <c r="O425" i="31"/>
  <c r="I425" i="31"/>
  <c r="D425" i="31"/>
  <c r="L425" i="31"/>
  <c r="E425" i="31"/>
  <c r="M425" i="31"/>
  <c r="H425" i="31"/>
  <c r="F429" i="31"/>
  <c r="J429" i="31"/>
  <c r="N429" i="31"/>
  <c r="G429" i="31"/>
  <c r="K429" i="31"/>
  <c r="O429" i="31"/>
  <c r="I429" i="31"/>
  <c r="D429" i="31"/>
  <c r="L429" i="31"/>
  <c r="E429" i="31"/>
  <c r="M429" i="31"/>
  <c r="H429" i="31"/>
  <c r="O352" i="31"/>
  <c r="K352" i="31"/>
  <c r="G352" i="31"/>
  <c r="N352" i="31"/>
  <c r="J352" i="31"/>
  <c r="F352" i="31"/>
  <c r="L352" i="31"/>
  <c r="D352" i="31"/>
  <c r="I352" i="31"/>
  <c r="H352" i="31"/>
  <c r="M352" i="31"/>
  <c r="E352" i="31"/>
  <c r="C8" i="21"/>
  <c r="E25" i="21"/>
  <c r="H25" i="21"/>
  <c r="K8" i="21"/>
  <c r="D26" i="21"/>
  <c r="G9" i="21"/>
  <c r="J26" i="21"/>
  <c r="F27" i="21"/>
  <c r="J27" i="21"/>
  <c r="B28" i="21"/>
  <c r="D29" i="21"/>
  <c r="O244" i="31"/>
  <c r="K244" i="31"/>
  <c r="G244" i="31"/>
  <c r="N244" i="31"/>
  <c r="J244" i="31"/>
  <c r="F244" i="31"/>
  <c r="M244" i="31"/>
  <c r="I244" i="31"/>
  <c r="E244" i="31"/>
  <c r="H244" i="31"/>
  <c r="D244" i="31"/>
  <c r="L244" i="31"/>
  <c r="L8" i="21"/>
  <c r="J8" i="21"/>
  <c r="H8" i="21"/>
  <c r="F8" i="21"/>
  <c r="D8" i="21"/>
  <c r="M46" i="31"/>
  <c r="I46" i="31"/>
  <c r="E46" i="31"/>
  <c r="O46" i="31"/>
  <c r="J46" i="31"/>
  <c r="D46" i="31"/>
  <c r="M17" i="21"/>
  <c r="K17" i="21"/>
  <c r="I17" i="21"/>
  <c r="G17" i="21"/>
  <c r="E17" i="21"/>
  <c r="C17" i="21"/>
  <c r="N46" i="31"/>
  <c r="H46" i="31"/>
  <c r="L34" i="21"/>
  <c r="J34" i="21"/>
  <c r="H34" i="21"/>
  <c r="F34" i="21"/>
  <c r="D34" i="21"/>
  <c r="B34" i="21"/>
  <c r="L46" i="31"/>
  <c r="G46" i="31"/>
  <c r="K46" i="31"/>
  <c r="F46" i="31"/>
  <c r="M34" i="21"/>
  <c r="K34" i="21"/>
  <c r="I34" i="21"/>
  <c r="G34" i="21"/>
  <c r="E34" i="21"/>
  <c r="C34" i="21"/>
  <c r="O231" i="31"/>
  <c r="K231" i="31"/>
  <c r="G231" i="31"/>
  <c r="N231" i="31"/>
  <c r="J231" i="31"/>
  <c r="F231" i="31"/>
  <c r="M231" i="31"/>
  <c r="I231" i="31"/>
  <c r="E231" i="31"/>
  <c r="D231" i="31"/>
  <c r="L231" i="31"/>
  <c r="H231" i="31"/>
  <c r="O228" i="31"/>
  <c r="K228" i="31"/>
  <c r="G228" i="31"/>
  <c r="N228" i="31"/>
  <c r="J228" i="31"/>
  <c r="F228" i="31"/>
  <c r="M228" i="31"/>
  <c r="I228" i="31"/>
  <c r="E228" i="31"/>
  <c r="H228" i="31"/>
  <c r="D228" i="31"/>
  <c r="L228" i="31"/>
  <c r="O235" i="31"/>
  <c r="K235" i="31"/>
  <c r="G235" i="31"/>
  <c r="N235" i="31"/>
  <c r="J235" i="31"/>
  <c r="F235" i="31"/>
  <c r="M235" i="31"/>
  <c r="I235" i="31"/>
  <c r="E235" i="31"/>
  <c r="D235" i="31"/>
  <c r="L235" i="31"/>
  <c r="H235" i="31"/>
  <c r="O247" i="31"/>
  <c r="K247" i="31"/>
  <c r="G247" i="31"/>
  <c r="N247" i="31"/>
  <c r="J247" i="31"/>
  <c r="F247" i="31"/>
  <c r="M247" i="31"/>
  <c r="I247" i="31"/>
  <c r="E247" i="31"/>
  <c r="D247" i="31"/>
  <c r="L247" i="31"/>
  <c r="H247" i="31"/>
  <c r="M15" i="21"/>
  <c r="K15" i="21"/>
  <c r="I15" i="21"/>
  <c r="G15" i="21"/>
  <c r="E15" i="21"/>
  <c r="C15" i="21"/>
  <c r="L32" i="21"/>
  <c r="J32" i="21"/>
  <c r="H32" i="21"/>
  <c r="F32" i="21"/>
  <c r="D32" i="21"/>
  <c r="L15" i="21"/>
  <c r="J15" i="21"/>
  <c r="H15" i="21"/>
  <c r="F15" i="21"/>
  <c r="D15" i="21"/>
  <c r="B15" i="21"/>
  <c r="M32" i="21"/>
  <c r="K32" i="21"/>
  <c r="I32" i="21"/>
  <c r="G32" i="21"/>
  <c r="E32" i="21"/>
  <c r="C32" i="21"/>
  <c r="N165" i="31"/>
  <c r="J165" i="31"/>
  <c r="F165" i="31"/>
  <c r="M165" i="31"/>
  <c r="I165" i="31"/>
  <c r="E165" i="31"/>
  <c r="L165" i="31"/>
  <c r="H165" i="31"/>
  <c r="D165" i="31"/>
  <c r="P165" i="31" s="1"/>
  <c r="O165" i="31"/>
  <c r="K165" i="31"/>
  <c r="G165" i="31"/>
  <c r="N136" i="31"/>
  <c r="J136" i="31"/>
  <c r="F136" i="31"/>
  <c r="M136" i="31"/>
  <c r="I136" i="31"/>
  <c r="E136" i="31"/>
  <c r="L136" i="31"/>
  <c r="H136" i="31"/>
  <c r="D136" i="31"/>
  <c r="P136" i="31" s="1"/>
  <c r="O136" i="31"/>
  <c r="K136" i="31"/>
  <c r="G136" i="31"/>
  <c r="M128" i="31"/>
  <c r="I128" i="31"/>
  <c r="E128" i="31"/>
  <c r="L128" i="31"/>
  <c r="H128" i="31"/>
  <c r="D128" i="31"/>
  <c r="O128" i="31"/>
  <c r="K128" i="31"/>
  <c r="N128" i="31"/>
  <c r="J128" i="31"/>
  <c r="G128" i="31"/>
  <c r="F128" i="31"/>
  <c r="N139" i="31"/>
  <c r="J139" i="31"/>
  <c r="F139" i="31"/>
  <c r="M139" i="31"/>
  <c r="I139" i="31"/>
  <c r="E139" i="31"/>
  <c r="L139" i="31"/>
  <c r="H139" i="31"/>
  <c r="D139" i="31"/>
  <c r="O139" i="31"/>
  <c r="K139" i="31"/>
  <c r="G139" i="31"/>
  <c r="M123" i="31"/>
  <c r="I123" i="31"/>
  <c r="E123" i="31"/>
  <c r="L123" i="31"/>
  <c r="H123" i="31"/>
  <c r="D123" i="31"/>
  <c r="O123" i="31"/>
  <c r="G123" i="31"/>
  <c r="N123" i="31"/>
  <c r="F123" i="31"/>
  <c r="K123" i="31"/>
  <c r="J123" i="31"/>
  <c r="M173" i="31"/>
  <c r="I173" i="31"/>
  <c r="E173" i="31"/>
  <c r="L173" i="31"/>
  <c r="G173" i="31"/>
  <c r="K173" i="31"/>
  <c r="F173" i="31"/>
  <c r="O173" i="31"/>
  <c r="J173" i="31"/>
  <c r="D173" i="31"/>
  <c r="N173" i="31"/>
  <c r="H173" i="31"/>
  <c r="M117" i="31"/>
  <c r="I117" i="31"/>
  <c r="E117" i="31"/>
  <c r="L117" i="31"/>
  <c r="H117" i="31"/>
  <c r="D117" i="31"/>
  <c r="O117" i="31"/>
  <c r="G117" i="31"/>
  <c r="N117" i="31"/>
  <c r="F117" i="31"/>
  <c r="K117" i="31"/>
  <c r="J117" i="31"/>
  <c r="M113" i="31"/>
  <c r="I113" i="31"/>
  <c r="E113" i="31"/>
  <c r="L113" i="31"/>
  <c r="H113" i="31"/>
  <c r="D113" i="31"/>
  <c r="O113" i="31"/>
  <c r="G113" i="31"/>
  <c r="N113" i="31"/>
  <c r="F113" i="31"/>
  <c r="K113" i="31"/>
  <c r="J113" i="31"/>
  <c r="M112" i="31"/>
  <c r="I112" i="31"/>
  <c r="E112" i="31"/>
  <c r="L112" i="31"/>
  <c r="H112" i="31"/>
  <c r="D112" i="31"/>
  <c r="K112" i="31"/>
  <c r="J112" i="31"/>
  <c r="O112" i="31"/>
  <c r="G112" i="31"/>
  <c r="N112" i="31"/>
  <c r="F112" i="31"/>
  <c r="F448" i="31"/>
  <c r="J448" i="31"/>
  <c r="N448" i="31"/>
  <c r="G448" i="31"/>
  <c r="K448" i="31"/>
  <c r="O448" i="31"/>
  <c r="E448" i="31"/>
  <c r="M448" i="31"/>
  <c r="H448" i="31"/>
  <c r="I448" i="31"/>
  <c r="D448" i="31"/>
  <c r="L448" i="31"/>
  <c r="M107" i="31"/>
  <c r="I107" i="31"/>
  <c r="E107" i="31"/>
  <c r="L107" i="31"/>
  <c r="H107" i="31"/>
  <c r="D107" i="31"/>
  <c r="O107" i="31"/>
  <c r="G107" i="31"/>
  <c r="M13" i="21"/>
  <c r="K13" i="21"/>
  <c r="I13" i="21"/>
  <c r="G13" i="21"/>
  <c r="E13" i="21"/>
  <c r="C13" i="21"/>
  <c r="N107" i="31"/>
  <c r="F107" i="31"/>
  <c r="L30" i="21"/>
  <c r="K107" i="31"/>
  <c r="L13" i="21"/>
  <c r="J13" i="21"/>
  <c r="H13" i="21"/>
  <c r="F13" i="21"/>
  <c r="D13" i="21"/>
  <c r="J107" i="31"/>
  <c r="M30" i="21"/>
  <c r="K30" i="21"/>
  <c r="I30" i="21"/>
  <c r="G30" i="21"/>
  <c r="E30" i="21"/>
  <c r="C30" i="21"/>
  <c r="O349" i="31"/>
  <c r="K349" i="31"/>
  <c r="G349" i="31"/>
  <c r="N349" i="31"/>
  <c r="J349" i="31"/>
  <c r="F349" i="31"/>
  <c r="H349" i="31"/>
  <c r="M349" i="31"/>
  <c r="E349" i="31"/>
  <c r="L349" i="31"/>
  <c r="D349" i="31"/>
  <c r="I349" i="31"/>
  <c r="M29" i="31"/>
  <c r="I29" i="31"/>
  <c r="E29" i="31"/>
  <c r="K29" i="31"/>
  <c r="F29" i="31"/>
  <c r="O29" i="31"/>
  <c r="J29" i="31"/>
  <c r="D29" i="31"/>
  <c r="N29" i="31"/>
  <c r="H29" i="31"/>
  <c r="L29" i="31"/>
  <c r="G29" i="31"/>
  <c r="O255" i="31"/>
  <c r="K255" i="31"/>
  <c r="G255" i="31"/>
  <c r="N255" i="31"/>
  <c r="J255" i="31"/>
  <c r="F255" i="31"/>
  <c r="M255" i="31"/>
  <c r="I255" i="31"/>
  <c r="E255" i="31"/>
  <c r="D255" i="31"/>
  <c r="L255" i="31"/>
  <c r="H255" i="31"/>
  <c r="M80" i="31"/>
  <c r="I80" i="31"/>
  <c r="E80" i="31"/>
  <c r="L80" i="31"/>
  <c r="G80" i="31"/>
  <c r="K80" i="31"/>
  <c r="F80" i="31"/>
  <c r="O80" i="31"/>
  <c r="J80" i="31"/>
  <c r="D80" i="31"/>
  <c r="N80" i="31"/>
  <c r="H80" i="31"/>
  <c r="M177" i="31"/>
  <c r="I177" i="31"/>
  <c r="E177" i="31"/>
  <c r="L177" i="31"/>
  <c r="G177" i="31"/>
  <c r="K177" i="31"/>
  <c r="F177" i="31"/>
  <c r="O177" i="31"/>
  <c r="J177" i="31"/>
  <c r="D177" i="31"/>
  <c r="N177" i="31"/>
  <c r="H177" i="31"/>
  <c r="M63" i="31"/>
  <c r="I63" i="31"/>
  <c r="E63" i="31"/>
  <c r="N63" i="31"/>
  <c r="H63" i="31"/>
  <c r="L63" i="31"/>
  <c r="G63" i="31"/>
  <c r="K63" i="31"/>
  <c r="F63" i="31"/>
  <c r="O63" i="31"/>
  <c r="J63" i="31"/>
  <c r="D63" i="31"/>
  <c r="M185" i="31"/>
  <c r="I185" i="31"/>
  <c r="E185" i="31"/>
  <c r="L185" i="31"/>
  <c r="G185" i="31"/>
  <c r="K185" i="31"/>
  <c r="F185" i="31"/>
  <c r="O185" i="31"/>
  <c r="J185" i="31"/>
  <c r="D185" i="31"/>
  <c r="N185" i="31"/>
  <c r="H185" i="31"/>
  <c r="F447" i="31"/>
  <c r="J447" i="31"/>
  <c r="N447" i="31"/>
  <c r="G447" i="31"/>
  <c r="K447" i="31"/>
  <c r="O447" i="31"/>
  <c r="I447" i="31"/>
  <c r="D447" i="31"/>
  <c r="L447" i="31"/>
  <c r="E447" i="31"/>
  <c r="M447" i="31"/>
  <c r="H447" i="31"/>
  <c r="O368" i="31"/>
  <c r="K368" i="31"/>
  <c r="G368" i="31"/>
  <c r="N368" i="31"/>
  <c r="J368" i="31"/>
  <c r="F368" i="31"/>
  <c r="L368" i="31"/>
  <c r="D368" i="31"/>
  <c r="I368" i="31"/>
  <c r="H368" i="31"/>
  <c r="M368" i="31"/>
  <c r="E368" i="31"/>
  <c r="O350" i="31"/>
  <c r="K350" i="31"/>
  <c r="G350" i="31"/>
  <c r="N350" i="31"/>
  <c r="J350" i="31"/>
  <c r="F350" i="31"/>
  <c r="L350" i="31"/>
  <c r="D350" i="31"/>
  <c r="I350" i="31"/>
  <c r="H350" i="31"/>
  <c r="M350" i="31"/>
  <c r="E350" i="31"/>
  <c r="O357" i="31"/>
  <c r="K357" i="31"/>
  <c r="G357" i="31"/>
  <c r="N357" i="31"/>
  <c r="J357" i="31"/>
  <c r="F357" i="31"/>
  <c r="H357" i="31"/>
  <c r="M357" i="31"/>
  <c r="E357" i="31"/>
  <c r="L357" i="31"/>
  <c r="D357" i="31"/>
  <c r="P357" i="31" s="1"/>
  <c r="I357" i="31"/>
  <c r="M52" i="31"/>
  <c r="I52" i="31"/>
  <c r="E52" i="31"/>
  <c r="L52" i="31"/>
  <c r="G52" i="31"/>
  <c r="K52" i="31"/>
  <c r="F52" i="31"/>
  <c r="O52" i="31"/>
  <c r="J52" i="31"/>
  <c r="D52" i="31"/>
  <c r="N52" i="31"/>
  <c r="H52" i="31"/>
  <c r="F393" i="31"/>
  <c r="J393" i="31"/>
  <c r="N393" i="31"/>
  <c r="G393" i="31"/>
  <c r="K393" i="31"/>
  <c r="O393" i="31"/>
  <c r="I393" i="31"/>
  <c r="D393" i="31"/>
  <c r="L393" i="31"/>
  <c r="E393" i="31"/>
  <c r="M393" i="31"/>
  <c r="H393" i="31"/>
  <c r="M30" i="31"/>
  <c r="I30" i="31"/>
  <c r="E30" i="31"/>
  <c r="O30" i="31"/>
  <c r="J30" i="31"/>
  <c r="D30" i="31"/>
  <c r="N30" i="31"/>
  <c r="H30" i="31"/>
  <c r="L30" i="31"/>
  <c r="G30" i="31"/>
  <c r="K30" i="31"/>
  <c r="F30" i="31"/>
  <c r="O380" i="31"/>
  <c r="K380" i="31"/>
  <c r="G380" i="31"/>
  <c r="N380" i="31"/>
  <c r="J380" i="31"/>
  <c r="F380" i="31"/>
  <c r="L380" i="31"/>
  <c r="D380" i="31"/>
  <c r="I380" i="31"/>
  <c r="H380" i="31"/>
  <c r="M380" i="31"/>
  <c r="E380" i="31"/>
  <c r="O262" i="31"/>
  <c r="K262" i="31"/>
  <c r="G262" i="31"/>
  <c r="N262" i="31"/>
  <c r="J262" i="31"/>
  <c r="F262" i="31"/>
  <c r="M262" i="31"/>
  <c r="I262" i="31"/>
  <c r="E262" i="31"/>
  <c r="L262" i="31"/>
  <c r="H262" i="31"/>
  <c r="D262" i="31"/>
  <c r="M74" i="31"/>
  <c r="I74" i="31"/>
  <c r="E74" i="31"/>
  <c r="O74" i="31"/>
  <c r="J74" i="31"/>
  <c r="D74" i="31"/>
  <c r="N74" i="31"/>
  <c r="H74" i="31"/>
  <c r="L74" i="31"/>
  <c r="G74" i="31"/>
  <c r="K74" i="31"/>
  <c r="F74" i="31"/>
  <c r="F385" i="31"/>
  <c r="J385" i="31"/>
  <c r="N385" i="31"/>
  <c r="G385" i="31"/>
  <c r="K385" i="31"/>
  <c r="O385" i="31"/>
  <c r="D385" i="31"/>
  <c r="H385" i="31"/>
  <c r="L385" i="31"/>
  <c r="E385" i="31"/>
  <c r="I385" i="31"/>
  <c r="M385" i="31"/>
  <c r="M33" i="31"/>
  <c r="I33" i="31"/>
  <c r="E33" i="31"/>
  <c r="K33" i="31"/>
  <c r="F33" i="31"/>
  <c r="O33" i="31"/>
  <c r="J33" i="31"/>
  <c r="D33" i="31"/>
  <c r="N33" i="31"/>
  <c r="H33" i="31"/>
  <c r="L33" i="31"/>
  <c r="G33" i="31"/>
  <c r="M199" i="31"/>
  <c r="I199" i="31"/>
  <c r="E199" i="31"/>
  <c r="O199" i="31"/>
  <c r="J199" i="31"/>
  <c r="D199" i="31"/>
  <c r="N199" i="31"/>
  <c r="H199" i="31"/>
  <c r="L199" i="31"/>
  <c r="G199" i="31"/>
  <c r="K199" i="31"/>
  <c r="F199" i="31"/>
  <c r="F402" i="31"/>
  <c r="J402" i="31"/>
  <c r="N402" i="31"/>
  <c r="G402" i="31"/>
  <c r="K402" i="31"/>
  <c r="O402" i="31"/>
  <c r="E402" i="31"/>
  <c r="M402" i="31"/>
  <c r="H402" i="31"/>
  <c r="I402" i="31"/>
  <c r="D402" i="31"/>
  <c r="L402" i="31"/>
  <c r="M12" i="21"/>
  <c r="K12" i="21"/>
  <c r="I12" i="21"/>
  <c r="G12" i="21"/>
  <c r="E12" i="21"/>
  <c r="C12" i="21"/>
  <c r="M29" i="21"/>
  <c r="K29" i="21"/>
  <c r="I29" i="21"/>
  <c r="G29" i="21"/>
  <c r="E29" i="21"/>
  <c r="C29" i="21"/>
  <c r="M105" i="31"/>
  <c r="I105" i="31"/>
  <c r="E105" i="31"/>
  <c r="L105" i="31"/>
  <c r="H105" i="31"/>
  <c r="D105" i="31"/>
  <c r="O105" i="31"/>
  <c r="G105" i="31"/>
  <c r="N105" i="31"/>
  <c r="F105" i="31"/>
  <c r="K105" i="31"/>
  <c r="J105" i="31"/>
  <c r="M101" i="31"/>
  <c r="I101" i="31"/>
  <c r="E101" i="31"/>
  <c r="L101" i="31"/>
  <c r="H101" i="31"/>
  <c r="D101" i="31"/>
  <c r="O101" i="31"/>
  <c r="G101" i="31"/>
  <c r="N101" i="31"/>
  <c r="F101" i="31"/>
  <c r="K101" i="31"/>
  <c r="J101" i="31"/>
  <c r="M103" i="31"/>
  <c r="I103" i="31"/>
  <c r="E103" i="31"/>
  <c r="L103" i="31"/>
  <c r="H103" i="31"/>
  <c r="D103" i="31"/>
  <c r="O103" i="31"/>
  <c r="G103" i="31"/>
  <c r="M11" i="21"/>
  <c r="K11" i="21"/>
  <c r="I11" i="21"/>
  <c r="G11" i="21"/>
  <c r="E11" i="21"/>
  <c r="N103" i="31"/>
  <c r="F103" i="31"/>
  <c r="K103" i="31"/>
  <c r="L11" i="21"/>
  <c r="J11" i="21"/>
  <c r="H11" i="21"/>
  <c r="F11" i="21"/>
  <c r="D11" i="21"/>
  <c r="J103" i="31"/>
  <c r="M28" i="21"/>
  <c r="K28" i="21"/>
  <c r="I28" i="21"/>
  <c r="G28" i="21"/>
  <c r="E28" i="21"/>
  <c r="C28" i="21"/>
  <c r="F387" i="31"/>
  <c r="J387" i="31"/>
  <c r="N387" i="31"/>
  <c r="G387" i="31"/>
  <c r="K387" i="31"/>
  <c r="O387" i="31"/>
  <c r="D387" i="31"/>
  <c r="H387" i="31"/>
  <c r="L387" i="31"/>
  <c r="M387" i="31"/>
  <c r="E387" i="31"/>
  <c r="I387" i="31"/>
  <c r="F394" i="31"/>
  <c r="J394" i="31"/>
  <c r="N394" i="31"/>
  <c r="G394" i="31"/>
  <c r="K394" i="31"/>
  <c r="O394" i="31"/>
  <c r="E394" i="31"/>
  <c r="M394" i="31"/>
  <c r="H394" i="31"/>
  <c r="I394" i="31"/>
  <c r="D394" i="31"/>
  <c r="L394" i="31"/>
  <c r="M207" i="31"/>
  <c r="I207" i="31"/>
  <c r="E207" i="31"/>
  <c r="O207" i="31"/>
  <c r="J207" i="31"/>
  <c r="D207" i="31"/>
  <c r="N207" i="31"/>
  <c r="H207" i="31"/>
  <c r="L207" i="31"/>
  <c r="G207" i="31"/>
  <c r="K207" i="31"/>
  <c r="F207" i="31"/>
  <c r="M85" i="31"/>
  <c r="I85" i="31"/>
  <c r="E85" i="31"/>
  <c r="K85" i="31"/>
  <c r="F85" i="31"/>
  <c r="O85" i="31"/>
  <c r="J85" i="31"/>
  <c r="D85" i="31"/>
  <c r="N85" i="31"/>
  <c r="H85" i="31"/>
  <c r="L85" i="31"/>
  <c r="G85" i="31"/>
  <c r="M77" i="31"/>
  <c r="I77" i="31"/>
  <c r="E77" i="31"/>
  <c r="K77" i="31"/>
  <c r="F77" i="31"/>
  <c r="O77" i="31"/>
  <c r="J77" i="31"/>
  <c r="D77" i="31"/>
  <c r="N77" i="31"/>
  <c r="H77" i="31"/>
  <c r="L77" i="31"/>
  <c r="G77" i="31"/>
  <c r="M196" i="31"/>
  <c r="I196" i="31"/>
  <c r="E196" i="31"/>
  <c r="N196" i="31"/>
  <c r="H196" i="31"/>
  <c r="L196" i="31"/>
  <c r="G196" i="31"/>
  <c r="K196" i="31"/>
  <c r="F196" i="31"/>
  <c r="O196" i="31"/>
  <c r="J196" i="31"/>
  <c r="D196" i="31"/>
  <c r="N322" i="31"/>
  <c r="J322" i="31"/>
  <c r="F322" i="31"/>
  <c r="O322" i="31"/>
  <c r="I322" i="31"/>
  <c r="D322" i="31"/>
  <c r="M322" i="31"/>
  <c r="H322" i="31"/>
  <c r="L322" i="31"/>
  <c r="G322" i="31"/>
  <c r="K322" i="31"/>
  <c r="E322" i="31"/>
  <c r="M89" i="31"/>
  <c r="I89" i="31"/>
  <c r="E89" i="31"/>
  <c r="K89" i="31"/>
  <c r="F89" i="31"/>
  <c r="O89" i="31"/>
  <c r="J89" i="31"/>
  <c r="D89" i="31"/>
  <c r="N89" i="31"/>
  <c r="H89" i="31"/>
  <c r="L89" i="31"/>
  <c r="G89" i="31"/>
  <c r="M94" i="31"/>
  <c r="I94" i="31"/>
  <c r="E94" i="31"/>
  <c r="L94" i="31"/>
  <c r="H94" i="31"/>
  <c r="D94" i="31"/>
  <c r="K94" i="31"/>
  <c r="J94" i="31"/>
  <c r="O94" i="31"/>
  <c r="G94" i="31"/>
  <c r="N94" i="31"/>
  <c r="F94" i="31"/>
  <c r="M174" i="31"/>
  <c r="I174" i="31"/>
  <c r="E174" i="31"/>
  <c r="K174" i="31"/>
  <c r="F174" i="31"/>
  <c r="O174" i="31"/>
  <c r="J174" i="31"/>
  <c r="D174" i="31"/>
  <c r="N174" i="31"/>
  <c r="H174" i="31"/>
  <c r="L174" i="31"/>
  <c r="G174" i="31"/>
  <c r="N151" i="31"/>
  <c r="J151" i="31"/>
  <c r="F151" i="31"/>
  <c r="M151" i="31"/>
  <c r="I151" i="31"/>
  <c r="E151" i="31"/>
  <c r="L151" i="31"/>
  <c r="H151" i="31"/>
  <c r="D151" i="31"/>
  <c r="O151" i="31"/>
  <c r="K151" i="31"/>
  <c r="G151" i="31"/>
  <c r="F406" i="31"/>
  <c r="J406" i="31"/>
  <c r="N406" i="31"/>
  <c r="G406" i="31"/>
  <c r="K406" i="31"/>
  <c r="O406" i="31"/>
  <c r="E406" i="31"/>
  <c r="M406" i="31"/>
  <c r="H406" i="31"/>
  <c r="I406" i="31"/>
  <c r="D406" i="31"/>
  <c r="L406" i="31"/>
  <c r="O276" i="31"/>
  <c r="K276" i="31"/>
  <c r="G276" i="31"/>
  <c r="N276" i="31"/>
  <c r="J276" i="31"/>
  <c r="F276" i="31"/>
  <c r="M276" i="31"/>
  <c r="I276" i="31"/>
  <c r="E276" i="31"/>
  <c r="H276" i="31"/>
  <c r="D276" i="31"/>
  <c r="L276" i="31"/>
  <c r="N158" i="31"/>
  <c r="J158" i="31"/>
  <c r="F158" i="31"/>
  <c r="M158" i="31"/>
  <c r="I158" i="31"/>
  <c r="E158" i="31"/>
  <c r="L158" i="31"/>
  <c r="H158" i="31"/>
  <c r="D158" i="31"/>
  <c r="O158" i="31"/>
  <c r="K158" i="31"/>
  <c r="G158" i="31"/>
  <c r="O278" i="31"/>
  <c r="K278" i="31"/>
  <c r="G278" i="31"/>
  <c r="N278" i="31"/>
  <c r="J278" i="31"/>
  <c r="F278" i="31"/>
  <c r="M278" i="31"/>
  <c r="I278" i="31"/>
  <c r="E278" i="31"/>
  <c r="L278" i="31"/>
  <c r="H278" i="31"/>
  <c r="D278" i="31"/>
  <c r="F403" i="31"/>
  <c r="J403" i="31"/>
  <c r="N403" i="31"/>
  <c r="G403" i="31"/>
  <c r="K403" i="31"/>
  <c r="O403" i="31"/>
  <c r="I403" i="31"/>
  <c r="D403" i="31"/>
  <c r="L403" i="31"/>
  <c r="E403" i="31"/>
  <c r="M403" i="31"/>
  <c r="H403" i="31"/>
  <c r="O375" i="31"/>
  <c r="K375" i="31"/>
  <c r="G375" i="31"/>
  <c r="N375" i="31"/>
  <c r="J375" i="31"/>
  <c r="F375" i="31"/>
  <c r="H375" i="31"/>
  <c r="M375" i="31"/>
  <c r="E375" i="31"/>
  <c r="L375" i="31"/>
  <c r="D375" i="31"/>
  <c r="I375" i="31"/>
  <c r="O370" i="31"/>
  <c r="K370" i="31"/>
  <c r="G370" i="31"/>
  <c r="N370" i="31"/>
  <c r="J370" i="31"/>
  <c r="F370" i="31"/>
  <c r="L370" i="31"/>
  <c r="D370" i="31"/>
  <c r="I370" i="31"/>
  <c r="H370" i="31"/>
  <c r="M370" i="31"/>
  <c r="E370" i="31"/>
  <c r="O369" i="31"/>
  <c r="K369" i="31"/>
  <c r="G369" i="31"/>
  <c r="N369" i="31"/>
  <c r="J369" i="31"/>
  <c r="F369" i="31"/>
  <c r="H369" i="31"/>
  <c r="M369" i="31"/>
  <c r="E369" i="31"/>
  <c r="L369" i="31"/>
  <c r="D369" i="31"/>
  <c r="I369" i="31"/>
  <c r="M206" i="31"/>
  <c r="I206" i="31"/>
  <c r="E206" i="31"/>
  <c r="K206" i="31"/>
  <c r="F206" i="31"/>
  <c r="O206" i="31"/>
  <c r="J206" i="31"/>
  <c r="D206" i="31"/>
  <c r="N206" i="31"/>
  <c r="H206" i="31"/>
  <c r="L206" i="31"/>
  <c r="G206" i="31"/>
  <c r="N168" i="31"/>
  <c r="J168" i="31"/>
  <c r="F168" i="31"/>
  <c r="M168" i="31"/>
  <c r="I168" i="31"/>
  <c r="E168" i="31"/>
  <c r="L168" i="31"/>
  <c r="H168" i="31"/>
  <c r="D168" i="31"/>
  <c r="O168" i="31"/>
  <c r="K168" i="31"/>
  <c r="G168" i="31"/>
  <c r="N152" i="31"/>
  <c r="J152" i="31"/>
  <c r="F152" i="31"/>
  <c r="M152" i="31"/>
  <c r="I152" i="31"/>
  <c r="E152" i="31"/>
  <c r="L152" i="31"/>
  <c r="H152" i="31"/>
  <c r="D152" i="31"/>
  <c r="O152" i="31"/>
  <c r="K152" i="31"/>
  <c r="G152" i="31"/>
  <c r="F384" i="31"/>
  <c r="J384" i="31"/>
  <c r="N384" i="31"/>
  <c r="G384" i="31"/>
  <c r="K384" i="31"/>
  <c r="O384" i="31"/>
  <c r="D384" i="31"/>
  <c r="H384" i="31"/>
  <c r="L384" i="31"/>
  <c r="E384" i="31"/>
  <c r="I384" i="31"/>
  <c r="M384" i="31"/>
  <c r="N154" i="31"/>
  <c r="J154" i="31"/>
  <c r="F154" i="31"/>
  <c r="M154" i="31"/>
  <c r="I154" i="31"/>
  <c r="E154" i="31"/>
  <c r="L154" i="31"/>
  <c r="H154" i="31"/>
  <c r="D154" i="31"/>
  <c r="O154" i="31"/>
  <c r="K154" i="31"/>
  <c r="G154" i="31"/>
  <c r="N328" i="31"/>
  <c r="J328" i="31"/>
  <c r="F328" i="31"/>
  <c r="L328" i="31"/>
  <c r="G328" i="31"/>
  <c r="K328" i="31"/>
  <c r="E328" i="31"/>
  <c r="O328" i="31"/>
  <c r="I328" i="31"/>
  <c r="D328" i="31"/>
  <c r="P328" i="31" s="1"/>
  <c r="M328" i="31"/>
  <c r="H328" i="31"/>
  <c r="O351" i="31"/>
  <c r="K351" i="31"/>
  <c r="G351" i="31"/>
  <c r="N351" i="31"/>
  <c r="J351" i="31"/>
  <c r="F351" i="31"/>
  <c r="H351" i="31"/>
  <c r="M351" i="31"/>
  <c r="E351" i="31"/>
  <c r="L351" i="31"/>
  <c r="D351" i="31"/>
  <c r="I351" i="31"/>
  <c r="M188" i="31"/>
  <c r="I188" i="31"/>
  <c r="E188" i="31"/>
  <c r="N188" i="31"/>
  <c r="H188" i="31"/>
  <c r="L188" i="31"/>
  <c r="G188" i="31"/>
  <c r="K188" i="31"/>
  <c r="F188" i="31"/>
  <c r="O188" i="31"/>
  <c r="J188" i="31"/>
  <c r="D188" i="31"/>
  <c r="O272" i="31"/>
  <c r="K272" i="31"/>
  <c r="G272" i="31"/>
  <c r="N272" i="31"/>
  <c r="J272" i="31"/>
  <c r="F272" i="31"/>
  <c r="M272" i="31"/>
  <c r="I272" i="31"/>
  <c r="E272" i="31"/>
  <c r="H272" i="31"/>
  <c r="D272" i="31"/>
  <c r="L272" i="31"/>
  <c r="O286" i="31"/>
  <c r="K286" i="31"/>
  <c r="G286" i="31"/>
  <c r="N286" i="31"/>
  <c r="J286" i="31"/>
  <c r="F286" i="31"/>
  <c r="M286" i="31"/>
  <c r="I286" i="31"/>
  <c r="E286" i="31"/>
  <c r="L286" i="31"/>
  <c r="H286" i="31"/>
  <c r="D286" i="31"/>
  <c r="M61" i="31"/>
  <c r="I61" i="31"/>
  <c r="E61" i="31"/>
  <c r="K61" i="31"/>
  <c r="F61" i="31"/>
  <c r="O61" i="31"/>
  <c r="J61" i="31"/>
  <c r="D61" i="31"/>
  <c r="N61" i="31"/>
  <c r="H61" i="31"/>
  <c r="L61" i="31"/>
  <c r="G61" i="31"/>
  <c r="O291" i="31"/>
  <c r="K291" i="31"/>
  <c r="G291" i="31"/>
  <c r="N291" i="31"/>
  <c r="J291" i="31"/>
  <c r="F291" i="31"/>
  <c r="M291" i="31"/>
  <c r="I291" i="31"/>
  <c r="E291" i="31"/>
  <c r="L291" i="31"/>
  <c r="H291" i="31"/>
  <c r="D291" i="31"/>
  <c r="O346" i="31"/>
  <c r="K346" i="31"/>
  <c r="G346" i="31"/>
  <c r="N346" i="31"/>
  <c r="J346" i="31"/>
  <c r="F346" i="31"/>
  <c r="L346" i="31"/>
  <c r="D346" i="31"/>
  <c r="I346" i="31"/>
  <c r="H346" i="31"/>
  <c r="M346" i="31"/>
  <c r="E346" i="31"/>
  <c r="M15" i="31"/>
  <c r="I15" i="31"/>
  <c r="E15" i="31"/>
  <c r="N15" i="31"/>
  <c r="H15" i="31"/>
  <c r="L15" i="31"/>
  <c r="G15" i="31"/>
  <c r="K15" i="31"/>
  <c r="F15" i="31"/>
  <c r="O15" i="31"/>
  <c r="J15" i="31"/>
  <c r="D15" i="31"/>
  <c r="M55" i="31"/>
  <c r="I55" i="31"/>
  <c r="E55" i="31"/>
  <c r="N55" i="31"/>
  <c r="H55" i="31"/>
  <c r="L55" i="31"/>
  <c r="G55" i="31"/>
  <c r="K55" i="31"/>
  <c r="F55" i="31"/>
  <c r="O55" i="31"/>
  <c r="J55" i="31"/>
  <c r="D55" i="31"/>
  <c r="M57" i="31"/>
  <c r="I57" i="31"/>
  <c r="E57" i="31"/>
  <c r="K57" i="31"/>
  <c r="F57" i="31"/>
  <c r="O57" i="31"/>
  <c r="J57" i="31"/>
  <c r="D57" i="31"/>
  <c r="N57" i="31"/>
  <c r="H57" i="31"/>
  <c r="L57" i="31"/>
  <c r="G57" i="31"/>
  <c r="F396" i="31"/>
  <c r="J396" i="31"/>
  <c r="N396" i="31"/>
  <c r="G396" i="31"/>
  <c r="K396" i="31"/>
  <c r="O396" i="31"/>
  <c r="E396" i="31"/>
  <c r="M396" i="31"/>
  <c r="H396" i="31"/>
  <c r="I396" i="31"/>
  <c r="D396" i="31"/>
  <c r="L396" i="31"/>
  <c r="O333" i="31"/>
  <c r="K333" i="31"/>
  <c r="G333" i="31"/>
  <c r="N333" i="31"/>
  <c r="J333" i="31"/>
  <c r="F333" i="31"/>
  <c r="H333" i="31"/>
  <c r="M333" i="31"/>
  <c r="E333" i="31"/>
  <c r="L333" i="31"/>
  <c r="D333" i="31"/>
  <c r="I333" i="31"/>
  <c r="O348" i="31"/>
  <c r="K348" i="31"/>
  <c r="G348" i="31"/>
  <c r="N348" i="31"/>
  <c r="J348" i="31"/>
  <c r="F348" i="31"/>
  <c r="L348" i="31"/>
  <c r="D348" i="31"/>
  <c r="I348" i="31"/>
  <c r="H348" i="31"/>
  <c r="M348" i="31"/>
  <c r="E348" i="31"/>
  <c r="F388" i="31"/>
  <c r="J388" i="31"/>
  <c r="N388" i="31"/>
  <c r="G388" i="31"/>
  <c r="K388" i="31"/>
  <c r="O388" i="31"/>
  <c r="D388" i="31"/>
  <c r="H388" i="31"/>
  <c r="M388" i="31"/>
  <c r="E388" i="31"/>
  <c r="I388" i="31"/>
  <c r="L388" i="31"/>
  <c r="O266" i="31"/>
  <c r="K266" i="31"/>
  <c r="G266" i="31"/>
  <c r="N266" i="31"/>
  <c r="J266" i="31"/>
  <c r="F266" i="31"/>
  <c r="M266" i="31"/>
  <c r="I266" i="31"/>
  <c r="E266" i="31"/>
  <c r="L266" i="31"/>
  <c r="H266" i="31"/>
  <c r="D266" i="31"/>
  <c r="O282" i="31"/>
  <c r="K282" i="31"/>
  <c r="G282" i="31"/>
  <c r="N282" i="31"/>
  <c r="J282" i="31"/>
  <c r="F282" i="31"/>
  <c r="M282" i="31"/>
  <c r="I282" i="31"/>
  <c r="E282" i="31"/>
  <c r="L282" i="31"/>
  <c r="H282" i="31"/>
  <c r="D282" i="31"/>
  <c r="O378" i="31"/>
  <c r="K378" i="31"/>
  <c r="G378" i="31"/>
  <c r="N378" i="31"/>
  <c r="J378" i="31"/>
  <c r="F378" i="31"/>
  <c r="L378" i="31"/>
  <c r="D378" i="31"/>
  <c r="I378" i="31"/>
  <c r="H378" i="31"/>
  <c r="M378" i="31"/>
  <c r="E378" i="31"/>
  <c r="M91" i="31"/>
  <c r="I91" i="31"/>
  <c r="E91" i="31"/>
  <c r="L91" i="31"/>
  <c r="H91" i="31"/>
  <c r="D91" i="31"/>
  <c r="O91" i="31"/>
  <c r="G91" i="31"/>
  <c r="N91" i="31"/>
  <c r="F91" i="31"/>
  <c r="K91" i="31"/>
  <c r="J91" i="31"/>
  <c r="O344" i="31"/>
  <c r="K344" i="31"/>
  <c r="G344" i="31"/>
  <c r="N344" i="31"/>
  <c r="J344" i="31"/>
  <c r="F344" i="31"/>
  <c r="L344" i="31"/>
  <c r="D344" i="31"/>
  <c r="I344" i="31"/>
  <c r="H344" i="31"/>
  <c r="M344" i="31"/>
  <c r="E344" i="31"/>
  <c r="M88" i="31"/>
  <c r="I88" i="31"/>
  <c r="E88" i="31"/>
  <c r="L88" i="31"/>
  <c r="G88" i="31"/>
  <c r="K88" i="31"/>
  <c r="F88" i="31"/>
  <c r="O88" i="31"/>
  <c r="J88" i="31"/>
  <c r="D88" i="31"/>
  <c r="N88" i="31"/>
  <c r="H88" i="31"/>
  <c r="M7" i="31"/>
  <c r="I7" i="31"/>
  <c r="E7" i="31"/>
  <c r="N7" i="31"/>
  <c r="H7" i="31"/>
  <c r="L7" i="31"/>
  <c r="G7" i="31"/>
  <c r="K7" i="31"/>
  <c r="F7" i="31"/>
  <c r="O7" i="31"/>
  <c r="J7" i="31"/>
  <c r="D7" i="31"/>
  <c r="N146" i="31"/>
  <c r="J146" i="31"/>
  <c r="F146" i="31"/>
  <c r="M146" i="31"/>
  <c r="I146" i="31"/>
  <c r="E146" i="31"/>
  <c r="L146" i="31"/>
  <c r="H146" i="31"/>
  <c r="D146" i="31"/>
  <c r="O146" i="31"/>
  <c r="K146" i="31"/>
  <c r="G146" i="31"/>
  <c r="N144" i="31"/>
  <c r="J144" i="31"/>
  <c r="F144" i="31"/>
  <c r="M144" i="31"/>
  <c r="I144" i="31"/>
  <c r="E144" i="31"/>
  <c r="L144" i="31"/>
  <c r="H144" i="31"/>
  <c r="D144" i="31"/>
  <c r="O144" i="31"/>
  <c r="K144" i="31"/>
  <c r="G144" i="31"/>
  <c r="M25" i="31"/>
  <c r="I25" i="31"/>
  <c r="E25" i="31"/>
  <c r="K25" i="31"/>
  <c r="F25" i="31"/>
  <c r="O25" i="31"/>
  <c r="J25" i="31"/>
  <c r="D25" i="31"/>
  <c r="N25" i="31"/>
  <c r="H25" i="31"/>
  <c r="L25" i="31"/>
  <c r="G25" i="31"/>
  <c r="O258" i="31"/>
  <c r="K258" i="31"/>
  <c r="G258" i="31"/>
  <c r="N258" i="31"/>
  <c r="J258" i="31"/>
  <c r="F258" i="31"/>
  <c r="M258" i="31"/>
  <c r="I258" i="31"/>
  <c r="E258" i="31"/>
  <c r="L258" i="31"/>
  <c r="H258" i="31"/>
  <c r="D258" i="31"/>
  <c r="F411" i="31"/>
  <c r="J411" i="31"/>
  <c r="N411" i="31"/>
  <c r="G411" i="31"/>
  <c r="K411" i="31"/>
  <c r="O411" i="31"/>
  <c r="I411" i="31"/>
  <c r="D411" i="31"/>
  <c r="L411" i="31"/>
  <c r="E411" i="31"/>
  <c r="M411" i="31"/>
  <c r="H411" i="31"/>
  <c r="N314" i="31"/>
  <c r="J314" i="31"/>
  <c r="F314" i="31"/>
  <c r="O314" i="31"/>
  <c r="I314" i="31"/>
  <c r="D314" i="31"/>
  <c r="M314" i="31"/>
  <c r="H314" i="31"/>
  <c r="L314" i="31"/>
  <c r="G314" i="31"/>
  <c r="K314" i="31"/>
  <c r="E314" i="31"/>
  <c r="O227" i="31"/>
  <c r="K227" i="31"/>
  <c r="G227" i="31"/>
  <c r="N227" i="31"/>
  <c r="J227" i="31"/>
  <c r="F227" i="31"/>
  <c r="M227" i="31"/>
  <c r="I227" i="31"/>
  <c r="E227" i="31"/>
  <c r="D227" i="31"/>
  <c r="L227" i="31"/>
  <c r="H227" i="31"/>
  <c r="O225" i="31"/>
  <c r="K225" i="31"/>
  <c r="G225" i="31"/>
  <c r="N225" i="31"/>
  <c r="J225" i="31"/>
  <c r="F225" i="31"/>
  <c r="M225" i="31"/>
  <c r="I225" i="31"/>
  <c r="E225" i="31"/>
  <c r="L225" i="31"/>
  <c r="H225" i="31"/>
  <c r="D225" i="31"/>
  <c r="F442" i="31"/>
  <c r="J442" i="31"/>
  <c r="N442" i="31"/>
  <c r="G442" i="31"/>
  <c r="K442" i="31"/>
  <c r="O442" i="31"/>
  <c r="E442" i="31"/>
  <c r="M442" i="31"/>
  <c r="H442" i="31"/>
  <c r="I442" i="31"/>
  <c r="D442" i="31"/>
  <c r="L442" i="31"/>
  <c r="F391" i="31"/>
  <c r="J391" i="31"/>
  <c r="N391" i="31"/>
  <c r="G391" i="31"/>
  <c r="K391" i="31"/>
  <c r="O391" i="31"/>
  <c r="I391" i="31"/>
  <c r="D391" i="31"/>
  <c r="L391" i="31"/>
  <c r="E391" i="31"/>
  <c r="M391" i="31"/>
  <c r="H391" i="31"/>
  <c r="O294" i="31"/>
  <c r="K294" i="31"/>
  <c r="G294" i="31"/>
  <c r="N294" i="31"/>
  <c r="J294" i="31"/>
  <c r="F294" i="31"/>
  <c r="M294" i="31"/>
  <c r="I294" i="31"/>
  <c r="E294" i="31"/>
  <c r="L294" i="31"/>
  <c r="H294" i="31"/>
  <c r="D294" i="31"/>
  <c r="F423" i="31"/>
  <c r="J423" i="31"/>
  <c r="N423" i="31"/>
  <c r="G423" i="31"/>
  <c r="K423" i="31"/>
  <c r="O423" i="31"/>
  <c r="I423" i="31"/>
  <c r="D423" i="31"/>
  <c r="L423" i="31"/>
  <c r="E423" i="31"/>
  <c r="M423" i="31"/>
  <c r="H423" i="31"/>
  <c r="F417" i="31"/>
  <c r="J417" i="31"/>
  <c r="N417" i="31"/>
  <c r="G417" i="31"/>
  <c r="K417" i="31"/>
  <c r="O417" i="31"/>
  <c r="I417" i="31"/>
  <c r="D417" i="31"/>
  <c r="L417" i="31"/>
  <c r="E417" i="31"/>
  <c r="M417" i="31"/>
  <c r="H417" i="31"/>
  <c r="F436" i="31"/>
  <c r="J436" i="31"/>
  <c r="N436" i="31"/>
  <c r="G436" i="31"/>
  <c r="K436" i="31"/>
  <c r="O436" i="31"/>
  <c r="E436" i="31"/>
  <c r="M436" i="31"/>
  <c r="H436" i="31"/>
  <c r="I436" i="31"/>
  <c r="D436" i="31"/>
  <c r="L436" i="31"/>
  <c r="F428" i="31"/>
  <c r="J428" i="31"/>
  <c r="N428" i="31"/>
  <c r="G428" i="31"/>
  <c r="K428" i="31"/>
  <c r="O428" i="31"/>
  <c r="E428" i="31"/>
  <c r="M428" i="31"/>
  <c r="H428" i="31"/>
  <c r="I428" i="31"/>
  <c r="D428" i="31"/>
  <c r="L428" i="31"/>
  <c r="F424" i="31"/>
  <c r="J424" i="31"/>
  <c r="N424" i="31"/>
  <c r="G424" i="31"/>
  <c r="K424" i="31"/>
  <c r="O424" i="31"/>
  <c r="E424" i="31"/>
  <c r="M424" i="31"/>
  <c r="H424" i="31"/>
  <c r="I424" i="31"/>
  <c r="D424" i="31"/>
  <c r="L424" i="31"/>
  <c r="F430" i="31"/>
  <c r="J430" i="31"/>
  <c r="N430" i="31"/>
  <c r="G430" i="31"/>
  <c r="K430" i="31"/>
  <c r="O430" i="31"/>
  <c r="E430" i="31"/>
  <c r="M430" i="31"/>
  <c r="H430" i="31"/>
  <c r="I430" i="31"/>
  <c r="D430" i="31"/>
  <c r="L430" i="31"/>
  <c r="C25" i="21"/>
  <c r="F25" i="21"/>
  <c r="I8" i="21"/>
  <c r="K25" i="21"/>
  <c r="E9" i="21"/>
  <c r="G26" i="21"/>
  <c r="K9" i="21"/>
  <c r="C10" i="21"/>
  <c r="G10" i="21"/>
  <c r="K10" i="21"/>
  <c r="C11" i="21"/>
  <c r="J28" i="21"/>
  <c r="F29" i="21"/>
  <c r="B30" i="21"/>
  <c r="J30" i="21"/>
  <c r="D25" i="21"/>
  <c r="G8" i="21"/>
  <c r="I25" i="21"/>
  <c r="L25" i="21"/>
  <c r="C9" i="21"/>
  <c r="E26" i="21"/>
  <c r="H26" i="21"/>
  <c r="L26" i="21"/>
  <c r="D27" i="21"/>
  <c r="H27" i="21"/>
  <c r="D28" i="21"/>
  <c r="L28" i="21"/>
  <c r="H29" i="21"/>
  <c r="D30" i="21"/>
  <c r="M218" i="31"/>
  <c r="I218" i="31"/>
  <c r="E218" i="31"/>
  <c r="K218" i="31"/>
  <c r="F218" i="31"/>
  <c r="O218" i="31"/>
  <c r="J218" i="31"/>
  <c r="D218" i="31"/>
  <c r="N218" i="31"/>
  <c r="H218" i="31"/>
  <c r="L218" i="31"/>
  <c r="G218" i="31"/>
  <c r="O232" i="31"/>
  <c r="K232" i="31"/>
  <c r="G232" i="31"/>
  <c r="N232" i="31"/>
  <c r="J232" i="31"/>
  <c r="F232" i="31"/>
  <c r="M232" i="31"/>
  <c r="I232" i="31"/>
  <c r="E232" i="31"/>
  <c r="H232" i="31"/>
  <c r="D232" i="31"/>
  <c r="L232" i="31"/>
  <c r="O236" i="31"/>
  <c r="K236" i="31"/>
  <c r="G236" i="31"/>
  <c r="N236" i="31"/>
  <c r="J236" i="31"/>
  <c r="F236" i="31"/>
  <c r="M236" i="31"/>
  <c r="I236" i="31"/>
  <c r="E236" i="31"/>
  <c r="H236" i="31"/>
  <c r="D236" i="31"/>
  <c r="L236" i="31"/>
  <c r="M222" i="31"/>
  <c r="I222" i="31"/>
  <c r="E222" i="31"/>
  <c r="K222" i="31"/>
  <c r="F222" i="31"/>
  <c r="O222" i="31"/>
  <c r="J222" i="31"/>
  <c r="D222" i="31"/>
  <c r="N222" i="31"/>
  <c r="H222" i="31"/>
  <c r="L222" i="31"/>
  <c r="G222" i="31"/>
  <c r="O239" i="31"/>
  <c r="K239" i="31"/>
  <c r="G239" i="31"/>
  <c r="N239" i="31"/>
  <c r="J239" i="31"/>
  <c r="F239" i="31"/>
  <c r="M239" i="31"/>
  <c r="I239" i="31"/>
  <c r="E239" i="31"/>
  <c r="D239" i="31"/>
  <c r="L239" i="31"/>
  <c r="H239" i="31"/>
  <c r="M16" i="21"/>
  <c r="K16" i="21"/>
  <c r="I16" i="21"/>
  <c r="G16" i="21"/>
  <c r="E16" i="21"/>
  <c r="C16" i="21"/>
  <c r="L33" i="21"/>
  <c r="J33" i="21"/>
  <c r="H33" i="21"/>
  <c r="F33" i="21"/>
  <c r="D33" i="21"/>
  <c r="L16" i="21"/>
  <c r="J16" i="21"/>
  <c r="H16" i="21"/>
  <c r="F16" i="21"/>
  <c r="D16" i="21"/>
  <c r="M33" i="21"/>
  <c r="K33" i="21"/>
  <c r="I33" i="21"/>
  <c r="G33" i="21"/>
  <c r="E33" i="21"/>
  <c r="C33" i="21"/>
  <c r="M5" i="31"/>
  <c r="I5" i="31"/>
  <c r="E5" i="31"/>
  <c r="K5" i="31"/>
  <c r="F5" i="31"/>
  <c r="C93" i="30"/>
  <c r="M14" i="21" s="1"/>
  <c r="C91" i="30"/>
  <c r="K14" i="21" s="1"/>
  <c r="C89" i="30"/>
  <c r="I14" i="21" s="1"/>
  <c r="C87" i="30"/>
  <c r="G14" i="21" s="1"/>
  <c r="C85" i="30"/>
  <c r="E14" i="21" s="1"/>
  <c r="C83" i="30"/>
  <c r="C14" i="21" s="1"/>
  <c r="O5" i="31"/>
  <c r="J5" i="31"/>
  <c r="D5" i="31"/>
  <c r="D92" i="30"/>
  <c r="L31" i="21" s="1"/>
  <c r="D90" i="30"/>
  <c r="J31" i="21" s="1"/>
  <c r="D88" i="30"/>
  <c r="H31" i="21" s="1"/>
  <c r="D86" i="30"/>
  <c r="F31" i="21" s="1"/>
  <c r="D84" i="30"/>
  <c r="D31" i="21" s="1"/>
  <c r="D82" i="30"/>
  <c r="N5" i="31"/>
  <c r="H5" i="31"/>
  <c r="C92" i="30"/>
  <c r="L14" i="21" s="1"/>
  <c r="C90" i="30"/>
  <c r="J14" i="21" s="1"/>
  <c r="C88" i="30"/>
  <c r="H14" i="21" s="1"/>
  <c r="C86" i="30"/>
  <c r="F14" i="21" s="1"/>
  <c r="C84" i="30"/>
  <c r="D14" i="21" s="1"/>
  <c r="C82" i="30"/>
  <c r="L5" i="31"/>
  <c r="G5" i="31"/>
  <c r="D93" i="30"/>
  <c r="M31" i="21" s="1"/>
  <c r="D91" i="30"/>
  <c r="K31" i="21" s="1"/>
  <c r="D89" i="30"/>
  <c r="I31" i="21" s="1"/>
  <c r="D87" i="30"/>
  <c r="G31" i="21" s="1"/>
  <c r="D85" i="30"/>
  <c r="E31" i="21" s="1"/>
  <c r="D83" i="30"/>
  <c r="C31" i="21" s="1"/>
  <c r="M134" i="31"/>
  <c r="I134" i="31"/>
  <c r="E134" i="31"/>
  <c r="L134" i="31"/>
  <c r="H134" i="31"/>
  <c r="D134" i="31"/>
  <c r="O134" i="31"/>
  <c r="K134" i="31"/>
  <c r="G134" i="31"/>
  <c r="F134" i="31"/>
  <c r="N134" i="31"/>
  <c r="J134" i="31"/>
  <c r="M130" i="31"/>
  <c r="I130" i="31"/>
  <c r="E130" i="31"/>
  <c r="L130" i="31"/>
  <c r="H130" i="31"/>
  <c r="D130" i="31"/>
  <c r="O130" i="31"/>
  <c r="K130" i="31"/>
  <c r="G130" i="31"/>
  <c r="F130" i="31"/>
  <c r="N130" i="31"/>
  <c r="J130" i="31"/>
  <c r="M126" i="31"/>
  <c r="I126" i="31"/>
  <c r="E126" i="31"/>
  <c r="L126" i="31"/>
  <c r="H126" i="31"/>
  <c r="D126" i="31"/>
  <c r="K126" i="31"/>
  <c r="J126" i="31"/>
  <c r="O126" i="31"/>
  <c r="G126" i="31"/>
  <c r="N126" i="31"/>
  <c r="F126" i="31"/>
  <c r="M125" i="31"/>
  <c r="I125" i="31"/>
  <c r="E125" i="31"/>
  <c r="L125" i="31"/>
  <c r="H125" i="31"/>
  <c r="D125" i="31"/>
  <c r="O125" i="31"/>
  <c r="G125" i="31"/>
  <c r="N125" i="31"/>
  <c r="F125" i="31"/>
  <c r="K125" i="31"/>
  <c r="J125" i="31"/>
  <c r="M120" i="31"/>
  <c r="I120" i="31"/>
  <c r="E120" i="31"/>
  <c r="L120" i="31"/>
  <c r="H120" i="31"/>
  <c r="D120" i="31"/>
  <c r="K120" i="31"/>
  <c r="J120" i="31"/>
  <c r="O120" i="31"/>
  <c r="G120" i="31"/>
  <c r="N120" i="31"/>
  <c r="F120" i="31"/>
  <c r="M172" i="31"/>
  <c r="I172" i="31"/>
  <c r="E172" i="31"/>
  <c r="N172" i="31"/>
  <c r="H172" i="31"/>
  <c r="L172" i="31"/>
  <c r="G172" i="31"/>
  <c r="K172" i="31"/>
  <c r="F172" i="31"/>
  <c r="O172" i="31"/>
  <c r="J172" i="31"/>
  <c r="D172" i="31"/>
  <c r="P172" i="31" s="1"/>
  <c r="M115" i="31"/>
  <c r="I115" i="31"/>
  <c r="E115" i="31"/>
  <c r="L115" i="31"/>
  <c r="H115" i="31"/>
  <c r="D115" i="31"/>
  <c r="O115" i="31"/>
  <c r="G115" i="31"/>
  <c r="N115" i="31"/>
  <c r="F115" i="31"/>
  <c r="K115" i="31"/>
  <c r="J115" i="31"/>
  <c r="N162" i="31"/>
  <c r="J162" i="31"/>
  <c r="F162" i="31"/>
  <c r="M162" i="31"/>
  <c r="I162" i="31"/>
  <c r="E162" i="31"/>
  <c r="L162" i="31"/>
  <c r="H162" i="31"/>
  <c r="D162" i="31"/>
  <c r="O162" i="31"/>
  <c r="K162" i="31"/>
  <c r="G162" i="31"/>
  <c r="M110" i="31"/>
  <c r="I110" i="31"/>
  <c r="E110" i="31"/>
  <c r="L110" i="31"/>
  <c r="H110" i="31"/>
  <c r="D110" i="31"/>
  <c r="K110" i="31"/>
  <c r="J110" i="31"/>
  <c r="O110" i="31"/>
  <c r="G110" i="31"/>
  <c r="N110" i="31"/>
  <c r="F110" i="31"/>
  <c r="M109" i="31"/>
  <c r="I109" i="31"/>
  <c r="E109" i="31"/>
  <c r="L109" i="31"/>
  <c r="H109" i="31"/>
  <c r="D109" i="31"/>
  <c r="O109" i="31"/>
  <c r="G109" i="31"/>
  <c r="N109" i="31"/>
  <c r="F109" i="31"/>
  <c r="K109" i="31"/>
  <c r="J109" i="31"/>
  <c r="M193" i="31"/>
  <c r="I193" i="31"/>
  <c r="E193" i="31"/>
  <c r="L193" i="31"/>
  <c r="G193" i="31"/>
  <c r="K193" i="31"/>
  <c r="F193" i="31"/>
  <c r="O193" i="31"/>
  <c r="J193" i="31"/>
  <c r="D193" i="31"/>
  <c r="N193" i="31"/>
  <c r="H193" i="31"/>
  <c r="M98" i="31"/>
  <c r="I98" i="31"/>
  <c r="E98" i="31"/>
  <c r="L98" i="31"/>
  <c r="H98" i="31"/>
  <c r="D98" i="31"/>
  <c r="K98" i="31"/>
  <c r="J98" i="31"/>
  <c r="O98" i="31"/>
  <c r="G98" i="31"/>
  <c r="N98" i="31"/>
  <c r="F98" i="31"/>
  <c r="M192" i="31"/>
  <c r="I192" i="31"/>
  <c r="E192" i="31"/>
  <c r="N192" i="31"/>
  <c r="H192" i="31"/>
  <c r="L192" i="31"/>
  <c r="G192" i="31"/>
  <c r="K192" i="31"/>
  <c r="F192" i="31"/>
  <c r="O192" i="31"/>
  <c r="J192" i="31"/>
  <c r="D192" i="31"/>
  <c r="P192" i="31" s="1"/>
  <c r="N318" i="31"/>
  <c r="J318" i="31"/>
  <c r="F318" i="31"/>
  <c r="O318" i="31"/>
  <c r="I318" i="31"/>
  <c r="D318" i="31"/>
  <c r="M318" i="31"/>
  <c r="H318" i="31"/>
  <c r="L318" i="31"/>
  <c r="G318" i="31"/>
  <c r="K318" i="31"/>
  <c r="E318" i="31"/>
  <c r="M4" i="31"/>
  <c r="I4" i="31"/>
  <c r="E4" i="31"/>
  <c r="L4" i="31"/>
  <c r="G4" i="31"/>
  <c r="K4" i="31"/>
  <c r="F4" i="31"/>
  <c r="O4" i="31"/>
  <c r="J4" i="31"/>
  <c r="D4" i="31"/>
  <c r="N4" i="31"/>
  <c r="H4" i="31"/>
  <c r="O300" i="31"/>
  <c r="K300" i="31"/>
  <c r="G300" i="31"/>
  <c r="N300" i="31"/>
  <c r="J300" i="31"/>
  <c r="F300" i="31"/>
  <c r="M300" i="31"/>
  <c r="I300" i="31"/>
  <c r="E300" i="31"/>
  <c r="L300" i="31"/>
  <c r="H300" i="31"/>
  <c r="D300" i="31"/>
  <c r="M67" i="31"/>
  <c r="I67" i="31"/>
  <c r="E67" i="31"/>
  <c r="N67" i="31"/>
  <c r="H67" i="31"/>
  <c r="L67" i="31"/>
  <c r="G67" i="31"/>
  <c r="K67" i="31"/>
  <c r="F67" i="31"/>
  <c r="O67" i="31"/>
  <c r="J67" i="31"/>
  <c r="D67" i="31"/>
  <c r="O366" i="31"/>
  <c r="K366" i="31"/>
  <c r="G366" i="31"/>
  <c r="N366" i="31"/>
  <c r="J366" i="31"/>
  <c r="F366" i="31"/>
  <c r="L366" i="31"/>
  <c r="D366" i="31"/>
  <c r="I366" i="31"/>
  <c r="H366" i="31"/>
  <c r="M366" i="31"/>
  <c r="E366" i="31"/>
  <c r="O365" i="31"/>
  <c r="K365" i="31"/>
  <c r="G365" i="31"/>
  <c r="N365" i="31"/>
  <c r="J365" i="31"/>
  <c r="F365" i="31"/>
  <c r="H365" i="31"/>
  <c r="M365" i="31"/>
  <c r="E365" i="31"/>
  <c r="L365" i="31"/>
  <c r="D365" i="31"/>
  <c r="I365" i="31"/>
  <c r="O338" i="31"/>
  <c r="K338" i="31"/>
  <c r="G338" i="31"/>
  <c r="N338" i="31"/>
  <c r="J338" i="31"/>
  <c r="F338" i="31"/>
  <c r="L338" i="31"/>
  <c r="D338" i="31"/>
  <c r="I338" i="31"/>
  <c r="H338" i="31"/>
  <c r="M338" i="31"/>
  <c r="E338" i="31"/>
  <c r="N317" i="31"/>
  <c r="J317" i="31"/>
  <c r="F317" i="31"/>
  <c r="K317" i="31"/>
  <c r="E317" i="31"/>
  <c r="O317" i="31"/>
  <c r="I317" i="31"/>
  <c r="D317" i="31"/>
  <c r="M317" i="31"/>
  <c r="H317" i="31"/>
  <c r="L317" i="31"/>
  <c r="G317" i="31"/>
  <c r="O372" i="31"/>
  <c r="K372" i="31"/>
  <c r="G372" i="31"/>
  <c r="N372" i="31"/>
  <c r="J372" i="31"/>
  <c r="F372" i="31"/>
  <c r="L372" i="31"/>
  <c r="D372" i="31"/>
  <c r="I372" i="31"/>
  <c r="H372" i="31"/>
  <c r="M372" i="31"/>
  <c r="E372" i="31"/>
  <c r="O263" i="31"/>
  <c r="K263" i="31"/>
  <c r="G263" i="31"/>
  <c r="N263" i="31"/>
  <c r="J263" i="31"/>
  <c r="F263" i="31"/>
  <c r="M263" i="31"/>
  <c r="I263" i="31"/>
  <c r="E263" i="31"/>
  <c r="D263" i="31"/>
  <c r="L263" i="31"/>
  <c r="H263" i="31"/>
  <c r="M187" i="31"/>
  <c r="I187" i="31"/>
  <c r="E187" i="31"/>
  <c r="O187" i="31"/>
  <c r="J187" i="31"/>
  <c r="D187" i="31"/>
  <c r="N187" i="31"/>
  <c r="H187" i="31"/>
  <c r="L187" i="31"/>
  <c r="G187" i="31"/>
  <c r="K187" i="31"/>
  <c r="F187" i="31"/>
  <c r="M49" i="31"/>
  <c r="I49" i="31"/>
  <c r="E49" i="31"/>
  <c r="K49" i="31"/>
  <c r="F49" i="31"/>
  <c r="O49" i="31"/>
  <c r="J49" i="31"/>
  <c r="D49" i="31"/>
  <c r="N49" i="31"/>
  <c r="H49" i="31"/>
  <c r="L49" i="31"/>
  <c r="G49" i="31"/>
  <c r="O270" i="31"/>
  <c r="K270" i="31"/>
  <c r="G270" i="31"/>
  <c r="N270" i="31"/>
  <c r="J270" i="31"/>
  <c r="F270" i="31"/>
  <c r="M270" i="31"/>
  <c r="I270" i="31"/>
  <c r="E270" i="31"/>
  <c r="L270" i="31"/>
  <c r="H270" i="31"/>
  <c r="D270" i="31"/>
  <c r="O256" i="31"/>
  <c r="K256" i="31"/>
  <c r="G256" i="31"/>
  <c r="N256" i="31"/>
  <c r="J256" i="31"/>
  <c r="F256" i="31"/>
  <c r="M256" i="31"/>
  <c r="I256" i="31"/>
  <c r="E256" i="31"/>
  <c r="H256" i="31"/>
  <c r="D256" i="31"/>
  <c r="L256" i="31"/>
  <c r="M27" i="31"/>
  <c r="I27" i="31"/>
  <c r="E27" i="31"/>
  <c r="N27" i="31"/>
  <c r="H27" i="31"/>
  <c r="L27" i="31"/>
  <c r="G27" i="31"/>
  <c r="K27" i="31"/>
  <c r="F27" i="31"/>
  <c r="O27" i="31"/>
  <c r="J27" i="31"/>
  <c r="D27" i="31"/>
  <c r="O361" i="31"/>
  <c r="K361" i="31"/>
  <c r="G361" i="31"/>
  <c r="N361" i="31"/>
  <c r="J361" i="31"/>
  <c r="F361" i="31"/>
  <c r="H361" i="31"/>
  <c r="M361" i="31"/>
  <c r="E361" i="31"/>
  <c r="L361" i="31"/>
  <c r="D361" i="31"/>
  <c r="I361" i="31"/>
  <c r="M32" i="31"/>
  <c r="I32" i="31"/>
  <c r="E32" i="31"/>
  <c r="L32" i="31"/>
  <c r="G32" i="31"/>
  <c r="K32" i="31"/>
  <c r="F32" i="31"/>
  <c r="O32" i="31"/>
  <c r="J32" i="31"/>
  <c r="D32" i="31"/>
  <c r="N32" i="31"/>
  <c r="H32" i="31"/>
  <c r="M31" i="31"/>
  <c r="I31" i="31"/>
  <c r="E31" i="31"/>
  <c r="N31" i="31"/>
  <c r="H31" i="31"/>
  <c r="L31" i="31"/>
  <c r="G31" i="31"/>
  <c r="K31" i="31"/>
  <c r="F31" i="31"/>
  <c r="O31" i="31"/>
  <c r="J31" i="31"/>
  <c r="D31" i="31"/>
  <c r="O358" i="31"/>
  <c r="K358" i="31"/>
  <c r="G358" i="31"/>
  <c r="N358" i="31"/>
  <c r="J358" i="31"/>
  <c r="F358" i="31"/>
  <c r="L358" i="31"/>
  <c r="D358" i="31"/>
  <c r="I358" i="31"/>
  <c r="H358" i="31"/>
  <c r="M358" i="31"/>
  <c r="E358" i="31"/>
  <c r="N319" i="31"/>
  <c r="J319" i="31"/>
  <c r="F319" i="31"/>
  <c r="M319" i="31"/>
  <c r="H319" i="31"/>
  <c r="L319" i="31"/>
  <c r="G319" i="31"/>
  <c r="K319" i="31"/>
  <c r="E319" i="31"/>
  <c r="O319" i="31"/>
  <c r="I319" i="31"/>
  <c r="D319" i="31"/>
  <c r="P319" i="31" s="1"/>
  <c r="M102" i="31"/>
  <c r="I102" i="31"/>
  <c r="E102" i="31"/>
  <c r="L102" i="31"/>
  <c r="H102" i="31"/>
  <c r="D102" i="31"/>
  <c r="K102" i="31"/>
  <c r="J102" i="31"/>
  <c r="O102" i="31"/>
  <c r="G102" i="31"/>
  <c r="N102" i="31"/>
  <c r="F102" i="31"/>
  <c r="M208" i="31"/>
  <c r="I208" i="31"/>
  <c r="E208" i="31"/>
  <c r="N208" i="31"/>
  <c r="H208" i="31"/>
  <c r="L208" i="31"/>
  <c r="G208" i="31"/>
  <c r="K208" i="31"/>
  <c r="F208" i="31"/>
  <c r="O208" i="31"/>
  <c r="J208" i="31"/>
  <c r="D208" i="31"/>
  <c r="P208" i="31" s="1"/>
  <c r="M79" i="31"/>
  <c r="I79" i="31"/>
  <c r="E79" i="31"/>
  <c r="N79" i="31"/>
  <c r="H79" i="31"/>
  <c r="L79" i="31"/>
  <c r="G79" i="31"/>
  <c r="K79" i="31"/>
  <c r="F79" i="31"/>
  <c r="O79" i="31"/>
  <c r="J79" i="31"/>
  <c r="D79" i="31"/>
  <c r="O382" i="31"/>
  <c r="K382" i="31"/>
  <c r="G382" i="31"/>
  <c r="N382" i="31"/>
  <c r="J382" i="31"/>
  <c r="F382" i="31"/>
  <c r="L382" i="31"/>
  <c r="D382" i="31"/>
  <c r="I382" i="31"/>
  <c r="H382" i="31"/>
  <c r="M382" i="31"/>
  <c r="E382" i="31"/>
  <c r="O373" i="31"/>
  <c r="K373" i="31"/>
  <c r="G373" i="31"/>
  <c r="N373" i="31"/>
  <c r="J373" i="31"/>
  <c r="F373" i="31"/>
  <c r="H373" i="31"/>
  <c r="M373" i="31"/>
  <c r="E373" i="31"/>
  <c r="L373" i="31"/>
  <c r="D373" i="31"/>
  <c r="I373" i="31"/>
  <c r="O383" i="31"/>
  <c r="K383" i="31"/>
  <c r="G383" i="31"/>
  <c r="N383" i="31"/>
  <c r="J383" i="31"/>
  <c r="F383" i="31"/>
  <c r="H383" i="31"/>
  <c r="M383" i="31"/>
  <c r="E383" i="31"/>
  <c r="L383" i="31"/>
  <c r="D383" i="31"/>
  <c r="I383" i="31"/>
  <c r="M205" i="31"/>
  <c r="I205" i="31"/>
  <c r="E205" i="31"/>
  <c r="L205" i="31"/>
  <c r="G205" i="31"/>
  <c r="K205" i="31"/>
  <c r="F205" i="31"/>
  <c r="O205" i="31"/>
  <c r="J205" i="31"/>
  <c r="D205" i="31"/>
  <c r="N205" i="31"/>
  <c r="H205" i="31"/>
  <c r="M38" i="31"/>
  <c r="I38" i="31"/>
  <c r="E38" i="31"/>
  <c r="O38" i="31"/>
  <c r="J38" i="31"/>
  <c r="D38" i="31"/>
  <c r="N38" i="31"/>
  <c r="H38" i="31"/>
  <c r="L38" i="31"/>
  <c r="G38" i="31"/>
  <c r="K38" i="31"/>
  <c r="F38" i="31"/>
  <c r="N321" i="31"/>
  <c r="J321" i="31"/>
  <c r="F321" i="31"/>
  <c r="K321" i="31"/>
  <c r="E321" i="31"/>
  <c r="O321" i="31"/>
  <c r="I321" i="31"/>
  <c r="D321" i="31"/>
  <c r="M321" i="31"/>
  <c r="H321" i="31"/>
  <c r="L321" i="31"/>
  <c r="G321" i="31"/>
  <c r="M170" i="31"/>
  <c r="I170" i="31"/>
  <c r="E170" i="31"/>
  <c r="K170" i="31"/>
  <c r="F170" i="31"/>
  <c r="O170" i="31"/>
  <c r="J170" i="31"/>
  <c r="D170" i="31"/>
  <c r="N170" i="31"/>
  <c r="H170" i="31"/>
  <c r="L170" i="31"/>
  <c r="G170" i="31"/>
  <c r="O363" i="31"/>
  <c r="K363" i="31"/>
  <c r="G363" i="31"/>
  <c r="N363" i="31"/>
  <c r="J363" i="31"/>
  <c r="F363" i="31"/>
  <c r="H363" i="31"/>
  <c r="M363" i="31"/>
  <c r="E363" i="31"/>
  <c r="L363" i="31"/>
  <c r="D363" i="31"/>
  <c r="I363" i="31"/>
  <c r="L10" i="21"/>
  <c r="J10" i="21"/>
  <c r="H10" i="21"/>
  <c r="F10" i="21"/>
  <c r="D10" i="21"/>
  <c r="M27" i="21"/>
  <c r="K27" i="21"/>
  <c r="I27" i="21"/>
  <c r="G27" i="21"/>
  <c r="E27" i="21"/>
  <c r="C27" i="21"/>
  <c r="O337" i="31"/>
  <c r="K337" i="31"/>
  <c r="G337" i="31"/>
  <c r="N337" i="31"/>
  <c r="J337" i="31"/>
  <c r="F337" i="31"/>
  <c r="H337" i="31"/>
  <c r="M337" i="31"/>
  <c r="E337" i="31"/>
  <c r="L337" i="31"/>
  <c r="D337" i="31"/>
  <c r="I337" i="31"/>
  <c r="F404" i="31"/>
  <c r="J404" i="31"/>
  <c r="N404" i="31"/>
  <c r="G404" i="31"/>
  <c r="K404" i="31"/>
  <c r="O404" i="31"/>
  <c r="E404" i="31"/>
  <c r="M404" i="31"/>
  <c r="H404" i="31"/>
  <c r="I404" i="31"/>
  <c r="D404" i="31"/>
  <c r="L404" i="31"/>
  <c r="O377" i="31"/>
  <c r="K377" i="31"/>
  <c r="G377" i="31"/>
  <c r="N377" i="31"/>
  <c r="J377" i="31"/>
  <c r="F377" i="31"/>
  <c r="H377" i="31"/>
  <c r="M377" i="31"/>
  <c r="E377" i="31"/>
  <c r="L377" i="31"/>
  <c r="D377" i="31"/>
  <c r="I377" i="31"/>
  <c r="P377" i="31" s="1"/>
  <c r="N327" i="31"/>
  <c r="J327" i="31"/>
  <c r="F327" i="31"/>
  <c r="M327" i="31"/>
  <c r="H327" i="31"/>
  <c r="L327" i="31"/>
  <c r="G327" i="31"/>
  <c r="K327" i="31"/>
  <c r="E327" i="31"/>
  <c r="O327" i="31"/>
  <c r="I327" i="31"/>
  <c r="D327" i="31"/>
  <c r="F446" i="31"/>
  <c r="J446" i="31"/>
  <c r="N446" i="31"/>
  <c r="G446" i="31"/>
  <c r="K446" i="31"/>
  <c r="O446" i="31"/>
  <c r="E446" i="31"/>
  <c r="M446" i="31"/>
  <c r="H446" i="31"/>
  <c r="I446" i="31"/>
  <c r="D446" i="31"/>
  <c r="L446" i="31"/>
  <c r="O279" i="31"/>
  <c r="K279" i="31"/>
  <c r="G279" i="31"/>
  <c r="N279" i="31"/>
  <c r="J279" i="31"/>
  <c r="F279" i="31"/>
  <c r="M279" i="31"/>
  <c r="I279" i="31"/>
  <c r="E279" i="31"/>
  <c r="D279" i="31"/>
  <c r="L279" i="31"/>
  <c r="H279" i="31"/>
  <c r="P279" i="31" s="1"/>
  <c r="F408" i="31"/>
  <c r="J408" i="31"/>
  <c r="N408" i="31"/>
  <c r="G408" i="31"/>
  <c r="K408" i="31"/>
  <c r="O408" i="31"/>
  <c r="E408" i="31"/>
  <c r="M408" i="31"/>
  <c r="H408" i="31"/>
  <c r="I408" i="31"/>
  <c r="D408" i="31"/>
  <c r="L408" i="31"/>
  <c r="O356" i="31"/>
  <c r="K356" i="31"/>
  <c r="G356" i="31"/>
  <c r="N356" i="31"/>
  <c r="J356" i="31"/>
  <c r="F356" i="31"/>
  <c r="L356" i="31"/>
  <c r="D356" i="31"/>
  <c r="I356" i="31"/>
  <c r="H356" i="31"/>
  <c r="M356" i="31"/>
  <c r="E356" i="31"/>
  <c r="O340" i="31"/>
  <c r="K340" i="31"/>
  <c r="G340" i="31"/>
  <c r="N340" i="31"/>
  <c r="J340" i="31"/>
  <c r="F340" i="31"/>
  <c r="L340" i="31"/>
  <c r="D340" i="31"/>
  <c r="I340" i="31"/>
  <c r="H340" i="31"/>
  <c r="M340" i="31"/>
  <c r="E340" i="31"/>
  <c r="M42" i="31"/>
  <c r="I42" i="31"/>
  <c r="E42" i="31"/>
  <c r="O42" i="31"/>
  <c r="J42" i="31"/>
  <c r="D42" i="31"/>
  <c r="N42" i="31"/>
  <c r="H42" i="31"/>
  <c r="L42" i="31"/>
  <c r="G42" i="31"/>
  <c r="K42" i="31"/>
  <c r="F42" i="31"/>
  <c r="P42" i="31" s="1"/>
  <c r="M181" i="31"/>
  <c r="I181" i="31"/>
  <c r="E181" i="31"/>
  <c r="L181" i="31"/>
  <c r="G181" i="31"/>
  <c r="K181" i="31"/>
  <c r="F181" i="31"/>
  <c r="O181" i="31"/>
  <c r="J181" i="31"/>
  <c r="D181" i="31"/>
  <c r="N181" i="31"/>
  <c r="H181" i="31"/>
  <c r="M198" i="31"/>
  <c r="I198" i="31"/>
  <c r="E198" i="31"/>
  <c r="K198" i="31"/>
  <c r="F198" i="31"/>
  <c r="O198" i="31"/>
  <c r="J198" i="31"/>
  <c r="D198" i="31"/>
  <c r="N198" i="31"/>
  <c r="H198" i="31"/>
  <c r="L198" i="31"/>
  <c r="G198" i="31"/>
  <c r="O371" i="31"/>
  <c r="K371" i="31"/>
  <c r="G371" i="31"/>
  <c r="N371" i="31"/>
  <c r="J371" i="31"/>
  <c r="F371" i="31"/>
  <c r="H371" i="31"/>
  <c r="M371" i="31"/>
  <c r="E371" i="31"/>
  <c r="L371" i="31"/>
  <c r="D371" i="31"/>
  <c r="I371" i="31"/>
  <c r="N147" i="31"/>
  <c r="J147" i="31"/>
  <c r="F147" i="31"/>
  <c r="M147" i="31"/>
  <c r="I147" i="31"/>
  <c r="E147" i="31"/>
  <c r="L147" i="31"/>
  <c r="H147" i="31"/>
  <c r="D147" i="31"/>
  <c r="O147" i="31"/>
  <c r="K147" i="31"/>
  <c r="G147" i="31"/>
  <c r="N142" i="31"/>
  <c r="J142" i="31"/>
  <c r="F142" i="31"/>
  <c r="M142" i="31"/>
  <c r="I142" i="31"/>
  <c r="E142" i="31"/>
  <c r="L142" i="31"/>
  <c r="H142" i="31"/>
  <c r="D142" i="31"/>
  <c r="O142" i="31"/>
  <c r="K142" i="31"/>
  <c r="G142" i="31"/>
  <c r="P142" i="31" s="1"/>
  <c r="O288" i="31"/>
  <c r="K288" i="31"/>
  <c r="G288" i="31"/>
  <c r="N288" i="31"/>
  <c r="J288" i="31"/>
  <c r="F288" i="31"/>
  <c r="M288" i="31"/>
  <c r="I288" i="31"/>
  <c r="E288" i="31"/>
  <c r="L288" i="31"/>
  <c r="H288" i="31"/>
  <c r="D288" i="31"/>
  <c r="N143" i="31"/>
  <c r="J143" i="31"/>
  <c r="F143" i="31"/>
  <c r="M143" i="31"/>
  <c r="I143" i="31"/>
  <c r="E143" i="31"/>
  <c r="L143" i="31"/>
  <c r="H143" i="31"/>
  <c r="D143" i="31"/>
  <c r="O143" i="31"/>
  <c r="K143" i="31"/>
  <c r="G143" i="31"/>
  <c r="O252" i="31"/>
  <c r="K252" i="31"/>
  <c r="G252" i="31"/>
  <c r="N252" i="31"/>
  <c r="J252" i="31"/>
  <c r="F252" i="31"/>
  <c r="M252" i="31"/>
  <c r="I252" i="31"/>
  <c r="E252" i="31"/>
  <c r="H252" i="31"/>
  <c r="D252" i="31"/>
  <c r="L252" i="31"/>
  <c r="M132" i="31"/>
  <c r="I132" i="31"/>
  <c r="E132" i="31"/>
  <c r="L132" i="31"/>
  <c r="H132" i="31"/>
  <c r="D132" i="31"/>
  <c r="O132" i="31"/>
  <c r="K132" i="31"/>
  <c r="G132" i="31"/>
  <c r="N132" i="31"/>
  <c r="J132" i="31"/>
  <c r="F132" i="31"/>
  <c r="O339" i="31"/>
  <c r="K339" i="31"/>
  <c r="G339" i="31"/>
  <c r="N339" i="31"/>
  <c r="J339" i="31"/>
  <c r="F339" i="31"/>
  <c r="H339" i="31"/>
  <c r="M339" i="31"/>
  <c r="E339" i="31"/>
  <c r="L339" i="31"/>
  <c r="D339" i="31"/>
  <c r="I339" i="31"/>
  <c r="M16" i="31"/>
  <c r="I16" i="31"/>
  <c r="E16" i="31"/>
  <c r="L16" i="31"/>
  <c r="G16" i="31"/>
  <c r="K16" i="31"/>
  <c r="F16" i="31"/>
  <c r="O16" i="31"/>
  <c r="J16" i="31"/>
  <c r="D16" i="31"/>
  <c r="N16" i="31"/>
  <c r="H16" i="31"/>
  <c r="N325" i="31"/>
  <c r="J325" i="31"/>
  <c r="F325" i="31"/>
  <c r="K325" i="31"/>
  <c r="E325" i="31"/>
  <c r="O325" i="31"/>
  <c r="I325" i="31"/>
  <c r="D325" i="31"/>
  <c r="M325" i="31"/>
  <c r="H325" i="31"/>
  <c r="L325" i="31"/>
  <c r="G325" i="31"/>
  <c r="M96" i="31"/>
  <c r="I96" i="31"/>
  <c r="E96" i="31"/>
  <c r="L96" i="31"/>
  <c r="H96" i="31"/>
  <c r="D96" i="31"/>
  <c r="K96" i="31"/>
  <c r="J96" i="31"/>
  <c r="O96" i="31"/>
  <c r="G96" i="31"/>
  <c r="N96" i="31"/>
  <c r="F96" i="31"/>
  <c r="M53" i="31"/>
  <c r="I53" i="31"/>
  <c r="E53" i="31"/>
  <c r="K53" i="31"/>
  <c r="F53" i="31"/>
  <c r="O53" i="31"/>
  <c r="J53" i="31"/>
  <c r="D53" i="31"/>
  <c r="N53" i="31"/>
  <c r="H53" i="31"/>
  <c r="L53" i="31"/>
  <c r="G53" i="31"/>
  <c r="O242" i="31"/>
  <c r="K242" i="31"/>
  <c r="G242" i="31"/>
  <c r="N242" i="31"/>
  <c r="J242" i="31"/>
  <c r="F242" i="31"/>
  <c r="M242" i="31"/>
  <c r="I242" i="31"/>
  <c r="E242" i="31"/>
  <c r="L242" i="31"/>
  <c r="H242" i="31"/>
  <c r="D242" i="31"/>
  <c r="O308" i="31"/>
  <c r="K308" i="31"/>
  <c r="G308" i="31"/>
  <c r="N308" i="31"/>
  <c r="J308" i="31"/>
  <c r="F308" i="31"/>
  <c r="M308" i="31"/>
  <c r="I308" i="31"/>
  <c r="E308" i="31"/>
  <c r="L308" i="31"/>
  <c r="H308" i="31"/>
  <c r="D308" i="31"/>
  <c r="P308" i="31" s="1"/>
  <c r="M13" i="31"/>
  <c r="I13" i="31"/>
  <c r="E13" i="31"/>
  <c r="K13" i="31"/>
  <c r="F13" i="31"/>
  <c r="O13" i="31"/>
  <c r="J13" i="31"/>
  <c r="D13" i="31"/>
  <c r="P13" i="31" s="1"/>
  <c r="N13" i="31"/>
  <c r="H13" i="31"/>
  <c r="L13" i="31"/>
  <c r="G13" i="31"/>
  <c r="N326" i="31"/>
  <c r="J326" i="31"/>
  <c r="F326" i="31"/>
  <c r="O326" i="31"/>
  <c r="I326" i="31"/>
  <c r="D326" i="31"/>
  <c r="M326" i="31"/>
  <c r="H326" i="31"/>
  <c r="L326" i="31"/>
  <c r="G326" i="31"/>
  <c r="K326" i="31"/>
  <c r="E326" i="31"/>
  <c r="P326" i="31" s="1"/>
  <c r="M47" i="31"/>
  <c r="I47" i="31"/>
  <c r="E47" i="31"/>
  <c r="N47" i="31"/>
  <c r="H47" i="31"/>
  <c r="L47" i="31"/>
  <c r="G47" i="31"/>
  <c r="K47" i="31"/>
  <c r="F47" i="31"/>
  <c r="O47" i="31"/>
  <c r="J47" i="31"/>
  <c r="D47" i="31"/>
  <c r="P47" i="31" s="1"/>
  <c r="M17" i="31"/>
  <c r="I17" i="31"/>
  <c r="E17" i="31"/>
  <c r="K17" i="31"/>
  <c r="F17" i="31"/>
  <c r="O17" i="31"/>
  <c r="J17" i="31"/>
  <c r="D17" i="31"/>
  <c r="N17" i="31"/>
  <c r="H17" i="31"/>
  <c r="L17" i="31"/>
  <c r="G17" i="31"/>
  <c r="M78" i="31"/>
  <c r="I78" i="31"/>
  <c r="E78" i="31"/>
  <c r="O78" i="31"/>
  <c r="J78" i="31"/>
  <c r="D78" i="31"/>
  <c r="N78" i="31"/>
  <c r="H78" i="31"/>
  <c r="L78" i="31"/>
  <c r="G78" i="31"/>
  <c r="K78" i="31"/>
  <c r="F78" i="31"/>
  <c r="N150" i="31"/>
  <c r="J150" i="31"/>
  <c r="F150" i="31"/>
  <c r="M150" i="31"/>
  <c r="I150" i="31"/>
  <c r="E150" i="31"/>
  <c r="L150" i="31"/>
  <c r="H150" i="31"/>
  <c r="D150" i="31"/>
  <c r="O150" i="31"/>
  <c r="K150" i="31"/>
  <c r="G150" i="31"/>
  <c r="O297" i="31"/>
  <c r="K297" i="31"/>
  <c r="G297" i="31"/>
  <c r="N297" i="31"/>
  <c r="J297" i="31"/>
  <c r="F297" i="31"/>
  <c r="M297" i="31"/>
  <c r="I297" i="31"/>
  <c r="E297" i="31"/>
  <c r="L297" i="31"/>
  <c r="H297" i="31"/>
  <c r="D297" i="31"/>
  <c r="P297" i="31" s="1"/>
  <c r="M48" i="31"/>
  <c r="I48" i="31"/>
  <c r="E48" i="31"/>
  <c r="L48" i="31"/>
  <c r="G48" i="31"/>
  <c r="K48" i="31"/>
  <c r="F48" i="31"/>
  <c r="O48" i="31"/>
  <c r="J48" i="31"/>
  <c r="D48" i="31"/>
  <c r="N48" i="31"/>
  <c r="H48" i="31"/>
  <c r="P48" i="31" s="1"/>
  <c r="M216" i="31"/>
  <c r="I216" i="31"/>
  <c r="E216" i="31"/>
  <c r="N216" i="31"/>
  <c r="H216" i="31"/>
  <c r="L216" i="31"/>
  <c r="G216" i="31"/>
  <c r="K216" i="31"/>
  <c r="F216" i="31"/>
  <c r="O216" i="31"/>
  <c r="J216" i="31"/>
  <c r="D216" i="31"/>
  <c r="P216" i="31" s="1"/>
  <c r="O230" i="31"/>
  <c r="K230" i="31"/>
  <c r="G230" i="31"/>
  <c r="N230" i="31"/>
  <c r="J230" i="31"/>
  <c r="F230" i="31"/>
  <c r="M230" i="31"/>
  <c r="I230" i="31"/>
  <c r="E230" i="31"/>
  <c r="L230" i="31"/>
  <c r="H230" i="31"/>
  <c r="D230" i="31"/>
  <c r="O238" i="31"/>
  <c r="K238" i="31"/>
  <c r="G238" i="31"/>
  <c r="N238" i="31"/>
  <c r="J238" i="31"/>
  <c r="F238" i="31"/>
  <c r="M238" i="31"/>
  <c r="I238" i="31"/>
  <c r="E238" i="31"/>
  <c r="L238" i="31"/>
  <c r="H238" i="31"/>
  <c r="D238" i="31"/>
  <c r="P238" i="31" s="1"/>
  <c r="M184" i="31"/>
  <c r="I184" i="31"/>
  <c r="E184" i="31"/>
  <c r="N184" i="31"/>
  <c r="H184" i="31"/>
  <c r="L184" i="31"/>
  <c r="G184" i="31"/>
  <c r="K184" i="31"/>
  <c r="F184" i="31"/>
  <c r="O184" i="31"/>
  <c r="J184" i="31"/>
  <c r="D184" i="31"/>
  <c r="P184" i="31" s="1"/>
  <c r="M21" i="31"/>
  <c r="I21" i="31"/>
  <c r="E21" i="31"/>
  <c r="K21" i="31"/>
  <c r="F21" i="31"/>
  <c r="O21" i="31"/>
  <c r="J21" i="31"/>
  <c r="D21" i="31"/>
  <c r="P21" i="31" s="1"/>
  <c r="N21" i="31"/>
  <c r="H21" i="31"/>
  <c r="L21" i="31"/>
  <c r="G21" i="31"/>
  <c r="F409" i="31"/>
  <c r="J409" i="31"/>
  <c r="N409" i="31"/>
  <c r="G409" i="31"/>
  <c r="K409" i="31"/>
  <c r="O409" i="31"/>
  <c r="I409" i="31"/>
  <c r="D409" i="31"/>
  <c r="L409" i="31"/>
  <c r="E409" i="31"/>
  <c r="M409" i="31"/>
  <c r="H409" i="31"/>
  <c r="M65" i="31"/>
  <c r="I65" i="31"/>
  <c r="E65" i="31"/>
  <c r="K65" i="31"/>
  <c r="F65" i="31"/>
  <c r="O65" i="31"/>
  <c r="J65" i="31"/>
  <c r="D65" i="31"/>
  <c r="N65" i="31"/>
  <c r="H65" i="31"/>
  <c r="L65" i="31"/>
  <c r="G65" i="31"/>
  <c r="O309" i="31"/>
  <c r="K309" i="31"/>
  <c r="G309" i="31"/>
  <c r="N309" i="31"/>
  <c r="J309" i="31"/>
  <c r="F309" i="31"/>
  <c r="M309" i="31"/>
  <c r="I309" i="31"/>
  <c r="E309" i="31"/>
  <c r="L309" i="31"/>
  <c r="H309" i="31"/>
  <c r="D309" i="31"/>
  <c r="P309" i="31" s="1"/>
  <c r="F438" i="31"/>
  <c r="J438" i="31"/>
  <c r="N438" i="31"/>
  <c r="G438" i="31"/>
  <c r="P438" i="31" s="1"/>
  <c r="K438" i="31"/>
  <c r="O438" i="31"/>
  <c r="E438" i="31"/>
  <c r="M438" i="31"/>
  <c r="H438" i="31"/>
  <c r="I438" i="31"/>
  <c r="D438" i="31"/>
  <c r="L438" i="31"/>
  <c r="O304" i="31"/>
  <c r="K304" i="31"/>
  <c r="G304" i="31"/>
  <c r="N304" i="31"/>
  <c r="J304" i="31"/>
  <c r="F304" i="31"/>
  <c r="M304" i="31"/>
  <c r="I304" i="31"/>
  <c r="E304" i="31"/>
  <c r="L304" i="31"/>
  <c r="H304" i="31"/>
  <c r="D304" i="31"/>
  <c r="P304" i="31" s="1"/>
  <c r="N312" i="31"/>
  <c r="J312" i="31"/>
  <c r="F312" i="31"/>
  <c r="L312" i="31"/>
  <c r="G312" i="31"/>
  <c r="K312" i="31"/>
  <c r="E312" i="31"/>
  <c r="O312" i="31"/>
  <c r="I312" i="31"/>
  <c r="D312" i="31"/>
  <c r="M312" i="31"/>
  <c r="H312" i="31"/>
  <c r="O310" i="31"/>
  <c r="K310" i="31"/>
  <c r="G310" i="31"/>
  <c r="N310" i="31"/>
  <c r="J310" i="31"/>
  <c r="F310" i="31"/>
  <c r="M310" i="31"/>
  <c r="I310" i="31"/>
  <c r="E310" i="31"/>
  <c r="L310" i="31"/>
  <c r="H310" i="31"/>
  <c r="D310" i="31"/>
  <c r="P310" i="31" s="1"/>
  <c r="O289" i="31"/>
  <c r="K289" i="31"/>
  <c r="G289" i="31"/>
  <c r="N289" i="31"/>
  <c r="J289" i="31"/>
  <c r="F289" i="31"/>
  <c r="M289" i="31"/>
  <c r="I289" i="31"/>
  <c r="E289" i="31"/>
  <c r="L289" i="31"/>
  <c r="H289" i="31"/>
  <c r="D289" i="31"/>
  <c r="P289" i="31" s="1"/>
  <c r="F416" i="31"/>
  <c r="J416" i="31"/>
  <c r="N416" i="31"/>
  <c r="G416" i="31"/>
  <c r="K416" i="31"/>
  <c r="O416" i="31"/>
  <c r="E416" i="31"/>
  <c r="M416" i="31"/>
  <c r="H416" i="31"/>
  <c r="I416" i="31"/>
  <c r="D416" i="31"/>
  <c r="L416" i="31"/>
  <c r="F422" i="31"/>
  <c r="J422" i="31"/>
  <c r="N422" i="31"/>
  <c r="G422" i="31"/>
  <c r="P422" i="31" s="1"/>
  <c r="K422" i="31"/>
  <c r="O422" i="31"/>
  <c r="E422" i="31"/>
  <c r="M422" i="31"/>
  <c r="H422" i="31"/>
  <c r="I422" i="31"/>
  <c r="D422" i="31"/>
  <c r="L422" i="31"/>
  <c r="F413" i="31"/>
  <c r="J413" i="31"/>
  <c r="N413" i="31"/>
  <c r="G413" i="31"/>
  <c r="K413" i="31"/>
  <c r="O413" i="31"/>
  <c r="I413" i="31"/>
  <c r="D413" i="31"/>
  <c r="L413" i="31"/>
  <c r="E413" i="31"/>
  <c r="M413" i="31"/>
  <c r="H413" i="31"/>
  <c r="F434" i="31"/>
  <c r="J434" i="31"/>
  <c r="N434" i="31"/>
  <c r="G434" i="31"/>
  <c r="P434" i="31" s="1"/>
  <c r="K434" i="31"/>
  <c r="O434" i="31"/>
  <c r="E434" i="31"/>
  <c r="M434" i="31"/>
  <c r="H434" i="31"/>
  <c r="I434" i="31"/>
  <c r="D434" i="31"/>
  <c r="L434" i="31"/>
  <c r="F431" i="31"/>
  <c r="J431" i="31"/>
  <c r="N431" i="31"/>
  <c r="G431" i="31"/>
  <c r="K431" i="31"/>
  <c r="O431" i="31"/>
  <c r="I431" i="31"/>
  <c r="D431" i="31"/>
  <c r="P431" i="31" s="1"/>
  <c r="L431" i="31"/>
  <c r="E431" i="31"/>
  <c r="M431" i="31"/>
  <c r="H431" i="31"/>
  <c r="O264" i="31"/>
  <c r="K264" i="31"/>
  <c r="G264" i="31"/>
  <c r="N264" i="31"/>
  <c r="J264" i="31"/>
  <c r="F264" i="31"/>
  <c r="M264" i="31"/>
  <c r="I264" i="31"/>
  <c r="E264" i="31"/>
  <c r="H264" i="31"/>
  <c r="D264" i="31"/>
  <c r="L264" i="31"/>
  <c r="F426" i="31"/>
  <c r="J426" i="31"/>
  <c r="N426" i="31"/>
  <c r="G426" i="31"/>
  <c r="P426" i="31" s="1"/>
  <c r="K426" i="31"/>
  <c r="O426" i="31"/>
  <c r="E426" i="31"/>
  <c r="M426" i="31"/>
  <c r="H426" i="31"/>
  <c r="I426" i="31"/>
  <c r="D426" i="31"/>
  <c r="L426" i="31"/>
  <c r="M71" i="31"/>
  <c r="I71" i="31"/>
  <c r="E71" i="31"/>
  <c r="N71" i="31"/>
  <c r="H71" i="31"/>
  <c r="L71" i="31"/>
  <c r="G71" i="31"/>
  <c r="K71" i="31"/>
  <c r="F71" i="31"/>
  <c r="O71" i="31"/>
  <c r="J71" i="31"/>
  <c r="D71" i="31"/>
  <c r="P71" i="31" s="1"/>
  <c r="O280" i="31"/>
  <c r="K280" i="31"/>
  <c r="G280" i="31"/>
  <c r="N280" i="31"/>
  <c r="J280" i="31"/>
  <c r="F280" i="31"/>
  <c r="M280" i="31"/>
  <c r="I280" i="31"/>
  <c r="E280" i="31"/>
  <c r="H280" i="31"/>
  <c r="D280" i="31"/>
  <c r="P280" i="31" s="1"/>
  <c r="L280" i="31"/>
  <c r="O243" i="31"/>
  <c r="K243" i="31"/>
  <c r="G243" i="31"/>
  <c r="P243" i="31" s="1"/>
  <c r="N243" i="31"/>
  <c r="J243" i="31"/>
  <c r="F243" i="31"/>
  <c r="M243" i="31"/>
  <c r="I243" i="31"/>
  <c r="E243" i="31"/>
  <c r="D243" i="31"/>
  <c r="L243" i="31"/>
  <c r="H243" i="31"/>
  <c r="O293" i="31"/>
  <c r="K293" i="31"/>
  <c r="G293" i="31"/>
  <c r="N293" i="31"/>
  <c r="J293" i="31"/>
  <c r="F293" i="31"/>
  <c r="M293" i="31"/>
  <c r="I293" i="31"/>
  <c r="E293" i="31"/>
  <c r="L293" i="31"/>
  <c r="H293" i="31"/>
  <c r="D293" i="31"/>
  <c r="O331" i="31"/>
  <c r="K331" i="31"/>
  <c r="N331" i="31"/>
  <c r="J331" i="31"/>
  <c r="F331" i="31"/>
  <c r="H331" i="31"/>
  <c r="M331" i="31"/>
  <c r="G331" i="31"/>
  <c r="L331" i="31"/>
  <c r="E331" i="31"/>
  <c r="I331" i="31"/>
  <c r="D331" i="31"/>
  <c r="P331" i="31" s="1"/>
  <c r="B25" i="21"/>
  <c r="E8" i="21"/>
  <c r="G25" i="21"/>
  <c r="J25" i="21"/>
  <c r="M8" i="21"/>
  <c r="C26" i="21"/>
  <c r="F26" i="21"/>
  <c r="I9" i="21"/>
  <c r="M9" i="21"/>
  <c r="E10" i="21"/>
  <c r="I10" i="21"/>
  <c r="M10" i="21"/>
  <c r="F28" i="21"/>
  <c r="N28" i="21" s="1"/>
  <c r="B29" i="21"/>
  <c r="J29" i="21"/>
  <c r="F30" i="21"/>
  <c r="D3" i="31"/>
  <c r="J3" i="31"/>
  <c r="F6" i="31"/>
  <c r="H8" i="31"/>
  <c r="G9" i="31"/>
  <c r="F10" i="31"/>
  <c r="D11" i="31"/>
  <c r="P11" i="31" s="1"/>
  <c r="J11" i="31"/>
  <c r="H12" i="31"/>
  <c r="D19" i="31"/>
  <c r="J19" i="31"/>
  <c r="H20" i="31"/>
  <c r="D23" i="31"/>
  <c r="J23" i="31"/>
  <c r="H24" i="31"/>
  <c r="H28" i="31"/>
  <c r="F34" i="31"/>
  <c r="H36" i="31"/>
  <c r="G37" i="31"/>
  <c r="D39" i="31"/>
  <c r="P39" i="31" s="1"/>
  <c r="J39" i="31"/>
  <c r="H40" i="31"/>
  <c r="D43" i="31"/>
  <c r="J43" i="31"/>
  <c r="P43" i="31" s="1"/>
  <c r="F50" i="31"/>
  <c r="F58" i="31"/>
  <c r="F62" i="31"/>
  <c r="F66" i="31"/>
  <c r="P66" i="31" s="1"/>
  <c r="F70" i="31"/>
  <c r="H72" i="31"/>
  <c r="H76" i="31"/>
  <c r="F82" i="31"/>
  <c r="D83" i="31"/>
  <c r="J83" i="31"/>
  <c r="H84" i="31"/>
  <c r="F86" i="31"/>
  <c r="D87" i="31"/>
  <c r="J87" i="31"/>
  <c r="F92" i="31"/>
  <c r="F100" i="31"/>
  <c r="F116" i="31"/>
  <c r="F118" i="31"/>
  <c r="F122" i="31"/>
  <c r="M217" i="31"/>
  <c r="I217" i="31"/>
  <c r="E217" i="31"/>
  <c r="L217" i="31"/>
  <c r="G217" i="31"/>
  <c r="K217" i="31"/>
  <c r="F217" i="31"/>
  <c r="O217" i="31"/>
  <c r="J217" i="31"/>
  <c r="D217" i="31"/>
  <c r="N217" i="31"/>
  <c r="H217" i="31"/>
  <c r="M215" i="31"/>
  <c r="I215" i="31"/>
  <c r="E215" i="31"/>
  <c r="O215" i="31"/>
  <c r="J215" i="31"/>
  <c r="P215" i="31" s="1"/>
  <c r="D215" i="31"/>
  <c r="N215" i="31"/>
  <c r="H215" i="31"/>
  <c r="L215" i="31"/>
  <c r="G215" i="31"/>
  <c r="K215" i="31"/>
  <c r="F215" i="31"/>
  <c r="O234" i="31"/>
  <c r="K234" i="31"/>
  <c r="G234" i="31"/>
  <c r="N234" i="31"/>
  <c r="J234" i="31"/>
  <c r="F234" i="31"/>
  <c r="M234" i="31"/>
  <c r="I234" i="31"/>
  <c r="E234" i="31"/>
  <c r="L234" i="31"/>
  <c r="H234" i="31"/>
  <c r="D234" i="31"/>
  <c r="P234" i="31" s="1"/>
  <c r="O226" i="31"/>
  <c r="K226" i="31"/>
  <c r="G226" i="31"/>
  <c r="N226" i="31"/>
  <c r="J226" i="31"/>
  <c r="F226" i="31"/>
  <c r="M226" i="31"/>
  <c r="I226" i="31"/>
  <c r="E226" i="31"/>
  <c r="P226" i="31" s="1"/>
  <c r="L226" i="31"/>
  <c r="H226" i="31"/>
  <c r="D226" i="31"/>
  <c r="M220" i="31"/>
  <c r="I220" i="31"/>
  <c r="E220" i="31"/>
  <c r="N220" i="31"/>
  <c r="H220" i="31"/>
  <c r="L220" i="31"/>
  <c r="G220" i="31"/>
  <c r="K220" i="31"/>
  <c r="F220" i="31"/>
  <c r="O220" i="31"/>
  <c r="J220" i="31"/>
  <c r="D220" i="31"/>
  <c r="M201" i="31"/>
  <c r="I201" i="31"/>
  <c r="E201" i="31"/>
  <c r="L201" i="31"/>
  <c r="G201" i="31"/>
  <c r="K201" i="31"/>
  <c r="F201" i="31"/>
  <c r="O201" i="31"/>
  <c r="J201" i="31"/>
  <c r="D201" i="31"/>
  <c r="N201" i="31"/>
  <c r="H201" i="31"/>
  <c r="N166" i="31"/>
  <c r="J166" i="31"/>
  <c r="F166" i="31"/>
  <c r="M166" i="31"/>
  <c r="I166" i="31"/>
  <c r="E166" i="31"/>
  <c r="L166" i="31"/>
  <c r="H166" i="31"/>
  <c r="D166" i="31"/>
  <c r="P166" i="31" s="1"/>
  <c r="O166" i="31"/>
  <c r="K166" i="31"/>
  <c r="G166" i="31"/>
  <c r="M131" i="31"/>
  <c r="I131" i="31"/>
  <c r="E131" i="31"/>
  <c r="L131" i="31"/>
  <c r="H131" i="31"/>
  <c r="D131" i="31"/>
  <c r="O131" i="31"/>
  <c r="K131" i="31"/>
  <c r="G131" i="31"/>
  <c r="M127" i="31"/>
  <c r="I127" i="31"/>
  <c r="E127" i="31"/>
  <c r="P127" i="31" s="1"/>
  <c r="L127" i="31"/>
  <c r="H127" i="31"/>
  <c r="D127" i="31"/>
  <c r="N138" i="31"/>
  <c r="J138" i="31"/>
  <c r="F138" i="31"/>
  <c r="M138" i="31"/>
  <c r="I138" i="31"/>
  <c r="E138" i="31"/>
  <c r="L138" i="31"/>
  <c r="H138" i="31"/>
  <c r="D138" i="31"/>
  <c r="O138" i="31"/>
  <c r="K138" i="31"/>
  <c r="G138" i="31"/>
  <c r="M122" i="31"/>
  <c r="I122" i="31"/>
  <c r="E122" i="31"/>
  <c r="L122" i="31"/>
  <c r="H122" i="31"/>
  <c r="D122" i="31"/>
  <c r="M171" i="31"/>
  <c r="I171" i="31"/>
  <c r="E171" i="31"/>
  <c r="O171" i="31"/>
  <c r="J171" i="31"/>
  <c r="D171" i="31"/>
  <c r="N171" i="31"/>
  <c r="H171" i="31"/>
  <c r="L171" i="31"/>
  <c r="G171" i="31"/>
  <c r="K171" i="31"/>
  <c r="F171" i="31"/>
  <c r="M116" i="31"/>
  <c r="I116" i="31"/>
  <c r="E116" i="31"/>
  <c r="L116" i="31"/>
  <c r="H116" i="31"/>
  <c r="D116" i="31"/>
  <c r="N161" i="31"/>
  <c r="J161" i="31"/>
  <c r="F161" i="31"/>
  <c r="M161" i="31"/>
  <c r="I161" i="31"/>
  <c r="E161" i="31"/>
  <c r="L161" i="31"/>
  <c r="H161" i="31"/>
  <c r="D161" i="31"/>
  <c r="O161" i="31"/>
  <c r="K161" i="31"/>
  <c r="G161" i="31"/>
  <c r="M111" i="31"/>
  <c r="I111" i="31"/>
  <c r="E111" i="31"/>
  <c r="L111" i="31"/>
  <c r="H111" i="31"/>
  <c r="D111" i="31"/>
  <c r="P111" i="31" s="1"/>
  <c r="F449" i="31"/>
  <c r="J449" i="31"/>
  <c r="N449" i="31"/>
  <c r="G449" i="31"/>
  <c r="K449" i="31"/>
  <c r="O449" i="31"/>
  <c r="I449" i="31"/>
  <c r="D449" i="31"/>
  <c r="P449" i="31" s="1"/>
  <c r="L449" i="31"/>
  <c r="E449" i="31"/>
  <c r="M449" i="31"/>
  <c r="H449" i="31"/>
  <c r="M189" i="31"/>
  <c r="I189" i="31"/>
  <c r="E189" i="31"/>
  <c r="L189" i="31"/>
  <c r="G189" i="31"/>
  <c r="K189" i="31"/>
  <c r="F189" i="31"/>
  <c r="O189" i="31"/>
  <c r="J189" i="31"/>
  <c r="D189" i="31"/>
  <c r="N189" i="31"/>
  <c r="H189" i="31"/>
  <c r="O343" i="31"/>
  <c r="K343" i="31"/>
  <c r="G343" i="31"/>
  <c r="N343" i="31"/>
  <c r="J343" i="31"/>
  <c r="F343" i="31"/>
  <c r="H343" i="31"/>
  <c r="M343" i="31"/>
  <c r="E343" i="31"/>
  <c r="L343" i="31"/>
  <c r="D343" i="31"/>
  <c r="I343" i="31"/>
  <c r="M186" i="31"/>
  <c r="I186" i="31"/>
  <c r="E186" i="31"/>
  <c r="K186" i="31"/>
  <c r="F186" i="31"/>
  <c r="O186" i="31"/>
  <c r="J186" i="31"/>
  <c r="D186" i="31"/>
  <c r="P186" i="31" s="1"/>
  <c r="N186" i="31"/>
  <c r="H186" i="31"/>
  <c r="L186" i="31"/>
  <c r="G186" i="31"/>
  <c r="M62" i="31"/>
  <c r="I62" i="31"/>
  <c r="E62" i="31"/>
  <c r="M12" i="31"/>
  <c r="I12" i="31"/>
  <c r="E12" i="31"/>
  <c r="M178" i="31"/>
  <c r="I178" i="31"/>
  <c r="E178" i="31"/>
  <c r="K178" i="31"/>
  <c r="F178" i="31"/>
  <c r="O178" i="31"/>
  <c r="J178" i="31"/>
  <c r="D178" i="31"/>
  <c r="N178" i="31"/>
  <c r="H178" i="31"/>
  <c r="P178" i="31" s="1"/>
  <c r="L178" i="31"/>
  <c r="G178" i="31"/>
  <c r="M66" i="31"/>
  <c r="I66" i="31"/>
  <c r="E66" i="31"/>
  <c r="M36" i="31"/>
  <c r="I36" i="31"/>
  <c r="E36" i="31"/>
  <c r="M28" i="31"/>
  <c r="I28" i="31"/>
  <c r="E28" i="31"/>
  <c r="F445" i="31"/>
  <c r="P445" i="31" s="1"/>
  <c r="J445" i="31"/>
  <c r="N445" i="31"/>
  <c r="G445" i="31"/>
  <c r="K445" i="31"/>
  <c r="O445" i="31"/>
  <c r="I445" i="31"/>
  <c r="D445" i="31"/>
  <c r="L445" i="31"/>
  <c r="E445" i="31"/>
  <c r="M445" i="31"/>
  <c r="H445" i="31"/>
  <c r="F392" i="31"/>
  <c r="J392" i="31"/>
  <c r="N392" i="31"/>
  <c r="G392" i="31"/>
  <c r="K392" i="31"/>
  <c r="O392" i="31"/>
  <c r="E392" i="31"/>
  <c r="M392" i="31"/>
  <c r="H392" i="31"/>
  <c r="I392" i="31"/>
  <c r="D392" i="31"/>
  <c r="L392" i="31"/>
  <c r="O353" i="31"/>
  <c r="K353" i="31"/>
  <c r="G353" i="31"/>
  <c r="N353" i="31"/>
  <c r="J353" i="31"/>
  <c r="F353" i="31"/>
  <c r="H353" i="31"/>
  <c r="M353" i="31"/>
  <c r="E353" i="31"/>
  <c r="L353" i="31"/>
  <c r="D353" i="31"/>
  <c r="I353" i="31"/>
  <c r="O342" i="31"/>
  <c r="K342" i="31"/>
  <c r="G342" i="31"/>
  <c r="N342" i="31"/>
  <c r="J342" i="31"/>
  <c r="F342" i="31"/>
  <c r="L342" i="31"/>
  <c r="D342" i="31"/>
  <c r="P342" i="31" s="1"/>
  <c r="I342" i="31"/>
  <c r="H342" i="31"/>
  <c r="M342" i="31"/>
  <c r="E342" i="31"/>
  <c r="M200" i="31"/>
  <c r="I200" i="31"/>
  <c r="E200" i="31"/>
  <c r="N200" i="31"/>
  <c r="H200" i="31"/>
  <c r="L200" i="31"/>
  <c r="G200" i="31"/>
  <c r="K200" i="31"/>
  <c r="F200" i="31"/>
  <c r="O200" i="31"/>
  <c r="J200" i="31"/>
  <c r="D200" i="31"/>
  <c r="M50" i="31"/>
  <c r="I50" i="31"/>
  <c r="E50" i="31"/>
  <c r="O298" i="31"/>
  <c r="K298" i="31"/>
  <c r="G298" i="31"/>
  <c r="N298" i="31"/>
  <c r="J298" i="31"/>
  <c r="F298" i="31"/>
  <c r="M298" i="31"/>
  <c r="I298" i="31"/>
  <c r="E298" i="31"/>
  <c r="L298" i="31"/>
  <c r="H298" i="31"/>
  <c r="D298" i="31"/>
  <c r="O281" i="31"/>
  <c r="K281" i="31"/>
  <c r="G281" i="31"/>
  <c r="N281" i="31"/>
  <c r="J281" i="31"/>
  <c r="F281" i="31"/>
  <c r="M281" i="31"/>
  <c r="I281" i="31"/>
  <c r="E281" i="31"/>
  <c r="L281" i="31"/>
  <c r="H281" i="31"/>
  <c r="D281" i="31"/>
  <c r="F401" i="31"/>
  <c r="J401" i="31"/>
  <c r="N401" i="31"/>
  <c r="G401" i="31"/>
  <c r="K401" i="31"/>
  <c r="O401" i="31"/>
  <c r="I401" i="31"/>
  <c r="D401" i="31"/>
  <c r="L401" i="31"/>
  <c r="E401" i="31"/>
  <c r="M401" i="31"/>
  <c r="H401" i="31"/>
  <c r="F386" i="31"/>
  <c r="J386" i="31"/>
  <c r="N386" i="31"/>
  <c r="G386" i="31"/>
  <c r="K386" i="31"/>
  <c r="O386" i="31"/>
  <c r="D386" i="31"/>
  <c r="H386" i="31"/>
  <c r="L386" i="31"/>
  <c r="I386" i="31"/>
  <c r="M386" i="31"/>
  <c r="E386" i="31"/>
  <c r="M34" i="31"/>
  <c r="I34" i="31"/>
  <c r="E34" i="31"/>
  <c r="M3" i="31"/>
  <c r="I3" i="31"/>
  <c r="I455" i="31" s="1"/>
  <c r="E3" i="31"/>
  <c r="E455" i="31" s="1"/>
  <c r="O381" i="31"/>
  <c r="K381" i="31"/>
  <c r="G381" i="31"/>
  <c r="N381" i="31"/>
  <c r="J381" i="31"/>
  <c r="F381" i="31"/>
  <c r="H381" i="31"/>
  <c r="M381" i="31"/>
  <c r="E381" i="31"/>
  <c r="L381" i="31"/>
  <c r="D381" i="31"/>
  <c r="P381" i="31" s="1"/>
  <c r="I381" i="31"/>
  <c r="O260" i="31"/>
  <c r="K260" i="31"/>
  <c r="G260" i="31"/>
  <c r="N260" i="31"/>
  <c r="J260" i="31"/>
  <c r="F260" i="31"/>
  <c r="M260" i="31"/>
  <c r="I260" i="31"/>
  <c r="E260" i="31"/>
  <c r="H260" i="31"/>
  <c r="D260" i="31"/>
  <c r="L260" i="31"/>
  <c r="M100" i="31"/>
  <c r="I100" i="31"/>
  <c r="E100" i="31"/>
  <c r="L100" i="31"/>
  <c r="H100" i="31"/>
  <c r="D100" i="31"/>
  <c r="P100" i="31" s="1"/>
  <c r="M84" i="31"/>
  <c r="I84" i="31"/>
  <c r="E84" i="31"/>
  <c r="O303" i="31"/>
  <c r="K303" i="31"/>
  <c r="G303" i="31"/>
  <c r="N303" i="31"/>
  <c r="J303" i="31"/>
  <c r="F303" i="31"/>
  <c r="M303" i="31"/>
  <c r="I303" i="31"/>
  <c r="E303" i="31"/>
  <c r="L303" i="31"/>
  <c r="H303" i="31"/>
  <c r="D303" i="31"/>
  <c r="M83" i="31"/>
  <c r="I83" i="31"/>
  <c r="E83" i="31"/>
  <c r="P83" i="31" s="1"/>
  <c r="M92" i="31"/>
  <c r="I92" i="31"/>
  <c r="E92" i="31"/>
  <c r="L92" i="31"/>
  <c r="H92" i="31"/>
  <c r="D92" i="31"/>
  <c r="M82" i="31"/>
  <c r="I82" i="31"/>
  <c r="E82" i="31"/>
  <c r="M76" i="31"/>
  <c r="I76" i="31"/>
  <c r="E76" i="31"/>
  <c r="M39" i="31"/>
  <c r="I39" i="31"/>
  <c r="E39" i="31"/>
  <c r="M202" i="31"/>
  <c r="I202" i="31"/>
  <c r="E202" i="31"/>
  <c r="K202" i="31"/>
  <c r="F202" i="31"/>
  <c r="O202" i="31"/>
  <c r="J202" i="31"/>
  <c r="D202" i="31"/>
  <c r="P202" i="31" s="1"/>
  <c r="N202" i="31"/>
  <c r="H202" i="31"/>
  <c r="L202" i="31"/>
  <c r="G202" i="31"/>
  <c r="M209" i="31"/>
  <c r="I209" i="31"/>
  <c r="E209" i="31"/>
  <c r="L209" i="31"/>
  <c r="G209" i="31"/>
  <c r="K209" i="31"/>
  <c r="F209" i="31"/>
  <c r="O209" i="31"/>
  <c r="J209" i="31"/>
  <c r="D209" i="31"/>
  <c r="N209" i="31"/>
  <c r="H209" i="31"/>
  <c r="F405" i="31"/>
  <c r="J405" i="31"/>
  <c r="N405" i="31"/>
  <c r="G405" i="31"/>
  <c r="K405" i="31"/>
  <c r="O405" i="31"/>
  <c r="I405" i="31"/>
  <c r="D405" i="31"/>
  <c r="P405" i="31" s="1"/>
  <c r="L405" i="31"/>
  <c r="E405" i="31"/>
  <c r="M405" i="31"/>
  <c r="H405" i="31"/>
  <c r="N148" i="31"/>
  <c r="J148" i="31"/>
  <c r="F148" i="31"/>
  <c r="M148" i="31"/>
  <c r="I148" i="31"/>
  <c r="E148" i="31"/>
  <c r="L148" i="31"/>
  <c r="H148" i="31"/>
  <c r="D148" i="31"/>
  <c r="O148" i="31"/>
  <c r="K148" i="31"/>
  <c r="G148" i="31"/>
  <c r="N324" i="31"/>
  <c r="J324" i="31"/>
  <c r="F324" i="31"/>
  <c r="L324" i="31"/>
  <c r="G324" i="31"/>
  <c r="K324" i="31"/>
  <c r="E324" i="31"/>
  <c r="O324" i="31"/>
  <c r="I324" i="31"/>
  <c r="D324" i="31"/>
  <c r="M324" i="31"/>
  <c r="H324" i="31"/>
  <c r="F400" i="31"/>
  <c r="J400" i="31"/>
  <c r="N400" i="31"/>
  <c r="G400" i="31"/>
  <c r="K400" i="31"/>
  <c r="O400" i="31"/>
  <c r="E400" i="31"/>
  <c r="M400" i="31"/>
  <c r="H400" i="31"/>
  <c r="I400" i="31"/>
  <c r="D400" i="31"/>
  <c r="L400" i="31"/>
  <c r="O277" i="31"/>
  <c r="K277" i="31"/>
  <c r="G277" i="31"/>
  <c r="N277" i="31"/>
  <c r="J277" i="31"/>
  <c r="F277" i="31"/>
  <c r="M277" i="31"/>
  <c r="I277" i="31"/>
  <c r="E277" i="31"/>
  <c r="L277" i="31"/>
  <c r="H277" i="31"/>
  <c r="D277" i="31"/>
  <c r="O287" i="31"/>
  <c r="K287" i="31"/>
  <c r="G287" i="31"/>
  <c r="N287" i="31"/>
  <c r="J287" i="31"/>
  <c r="F287" i="31"/>
  <c r="M287" i="31"/>
  <c r="I287" i="31"/>
  <c r="E287" i="31"/>
  <c r="P287" i="31" s="1"/>
  <c r="L287" i="31"/>
  <c r="H287" i="31"/>
  <c r="D287" i="31"/>
  <c r="M43" i="31"/>
  <c r="I43" i="31"/>
  <c r="E43" i="31"/>
  <c r="O334" i="31"/>
  <c r="K334" i="31"/>
  <c r="G334" i="31"/>
  <c r="N334" i="31"/>
  <c r="J334" i="31"/>
  <c r="F334" i="31"/>
  <c r="L334" i="31"/>
  <c r="D334" i="31"/>
  <c r="I334" i="31"/>
  <c r="H334" i="31"/>
  <c r="M334" i="31"/>
  <c r="E334" i="31"/>
  <c r="O336" i="31"/>
  <c r="K336" i="31"/>
  <c r="G336" i="31"/>
  <c r="N336" i="31"/>
  <c r="J336" i="31"/>
  <c r="F336" i="31"/>
  <c r="L336" i="31"/>
  <c r="D336" i="31"/>
  <c r="I336" i="31"/>
  <c r="H336" i="31"/>
  <c r="M336" i="31"/>
  <c r="E336" i="31"/>
  <c r="O341" i="31"/>
  <c r="K341" i="31"/>
  <c r="G341" i="31"/>
  <c r="N341" i="31"/>
  <c r="J341" i="31"/>
  <c r="F341" i="31"/>
  <c r="H341" i="31"/>
  <c r="M341" i="31"/>
  <c r="E341" i="31"/>
  <c r="L341" i="31"/>
  <c r="D341" i="31"/>
  <c r="I341" i="31"/>
  <c r="O345" i="31"/>
  <c r="K345" i="31"/>
  <c r="G345" i="31"/>
  <c r="N345" i="31"/>
  <c r="J345" i="31"/>
  <c r="F345" i="31"/>
  <c r="H345" i="31"/>
  <c r="M345" i="31"/>
  <c r="E345" i="31"/>
  <c r="L345" i="31"/>
  <c r="D345" i="31"/>
  <c r="I345" i="31"/>
  <c r="N155" i="31"/>
  <c r="J155" i="31"/>
  <c r="F155" i="31"/>
  <c r="M155" i="31"/>
  <c r="I155" i="31"/>
  <c r="E155" i="31"/>
  <c r="L155" i="31"/>
  <c r="H155" i="31"/>
  <c r="D155" i="31"/>
  <c r="P155" i="31" s="1"/>
  <c r="O155" i="31"/>
  <c r="K155" i="31"/>
  <c r="G155" i="31"/>
  <c r="N167" i="31"/>
  <c r="J167" i="31"/>
  <c r="F167" i="31"/>
  <c r="M167" i="31"/>
  <c r="I167" i="31"/>
  <c r="E167" i="31"/>
  <c r="L167" i="31"/>
  <c r="H167" i="31"/>
  <c r="D167" i="31"/>
  <c r="O167" i="31"/>
  <c r="K167" i="31"/>
  <c r="G167" i="31"/>
  <c r="N330" i="31"/>
  <c r="J330" i="31"/>
  <c r="F330" i="31"/>
  <c r="O330" i="31"/>
  <c r="I330" i="31"/>
  <c r="D330" i="31"/>
  <c r="P330" i="31" s="1"/>
  <c r="M330" i="31"/>
  <c r="H330" i="31"/>
  <c r="L330" i="31"/>
  <c r="G330" i="31"/>
  <c r="K330" i="31"/>
  <c r="E330" i="31"/>
  <c r="O335" i="31"/>
  <c r="K335" i="31"/>
  <c r="G335" i="31"/>
  <c r="N335" i="31"/>
  <c r="J335" i="31"/>
  <c r="F335" i="31"/>
  <c r="H335" i="31"/>
  <c r="M335" i="31"/>
  <c r="E335" i="31"/>
  <c r="P335" i="31" s="1"/>
  <c r="L335" i="31"/>
  <c r="D335" i="31"/>
  <c r="I335" i="31"/>
  <c r="O274" i="31"/>
  <c r="K274" i="31"/>
  <c r="G274" i="31"/>
  <c r="N274" i="31"/>
  <c r="J274" i="31"/>
  <c r="F274" i="31"/>
  <c r="M274" i="31"/>
  <c r="I274" i="31"/>
  <c r="E274" i="31"/>
  <c r="L274" i="31"/>
  <c r="H274" i="31"/>
  <c r="D274" i="31"/>
  <c r="O271" i="31"/>
  <c r="K271" i="31"/>
  <c r="G271" i="31"/>
  <c r="N271" i="31"/>
  <c r="J271" i="31"/>
  <c r="F271" i="31"/>
  <c r="M271" i="31"/>
  <c r="I271" i="31"/>
  <c r="E271" i="31"/>
  <c r="D271" i="31"/>
  <c r="P271" i="31" s="1"/>
  <c r="L271" i="31"/>
  <c r="H271" i="31"/>
  <c r="O299" i="31"/>
  <c r="K299" i="31"/>
  <c r="G299" i="31"/>
  <c r="N299" i="31"/>
  <c r="J299" i="31"/>
  <c r="F299" i="31"/>
  <c r="M299" i="31"/>
  <c r="I299" i="31"/>
  <c r="E299" i="31"/>
  <c r="P299" i="31" s="1"/>
  <c r="L299" i="31"/>
  <c r="H299" i="31"/>
  <c r="D299" i="31"/>
  <c r="O246" i="31"/>
  <c r="K246" i="31"/>
  <c r="G246" i="31"/>
  <c r="N246" i="31"/>
  <c r="J246" i="31"/>
  <c r="F246" i="31"/>
  <c r="M246" i="31"/>
  <c r="I246" i="31"/>
  <c r="E246" i="31"/>
  <c r="P246" i="31" s="1"/>
  <c r="L246" i="31"/>
  <c r="H246" i="31"/>
  <c r="D246" i="31"/>
  <c r="M213" i="31"/>
  <c r="I213" i="31"/>
  <c r="E213" i="31"/>
  <c r="L213" i="31"/>
  <c r="G213" i="31"/>
  <c r="K213" i="31"/>
  <c r="F213" i="31"/>
  <c r="O213" i="31"/>
  <c r="J213" i="31"/>
  <c r="D213" i="31"/>
  <c r="P213" i="31" s="1"/>
  <c r="N213" i="31"/>
  <c r="H213" i="31"/>
  <c r="M58" i="31"/>
  <c r="I58" i="31"/>
  <c r="E58" i="31"/>
  <c r="O269" i="31"/>
  <c r="K269" i="31"/>
  <c r="G269" i="31"/>
  <c r="N269" i="31"/>
  <c r="J269" i="31"/>
  <c r="F269" i="31"/>
  <c r="M269" i="31"/>
  <c r="I269" i="31"/>
  <c r="E269" i="31"/>
  <c r="L269" i="31"/>
  <c r="H269" i="31"/>
  <c r="D269" i="31"/>
  <c r="M9" i="31"/>
  <c r="I9" i="31"/>
  <c r="E9" i="31"/>
  <c r="O257" i="31"/>
  <c r="K257" i="31"/>
  <c r="G257" i="31"/>
  <c r="N257" i="31"/>
  <c r="J257" i="31"/>
  <c r="F257" i="31"/>
  <c r="M257" i="31"/>
  <c r="I257" i="31"/>
  <c r="E257" i="31"/>
  <c r="L257" i="31"/>
  <c r="H257" i="31"/>
  <c r="D257" i="31"/>
  <c r="P257" i="31" s="1"/>
  <c r="O296" i="31"/>
  <c r="K296" i="31"/>
  <c r="G296" i="31"/>
  <c r="N296" i="31"/>
  <c r="J296" i="31"/>
  <c r="F296" i="31"/>
  <c r="M296" i="31"/>
  <c r="I296" i="31"/>
  <c r="E296" i="31"/>
  <c r="L296" i="31"/>
  <c r="H296" i="31"/>
  <c r="D296" i="31"/>
  <c r="P296" i="31" s="1"/>
  <c r="O261" i="31"/>
  <c r="K261" i="31"/>
  <c r="G261" i="31"/>
  <c r="N261" i="31"/>
  <c r="J261" i="31"/>
  <c r="F261" i="31"/>
  <c r="M261" i="31"/>
  <c r="I261" i="31"/>
  <c r="E261" i="31"/>
  <c r="L261" i="31"/>
  <c r="H261" i="31"/>
  <c r="D261" i="31"/>
  <c r="O251" i="31"/>
  <c r="K251" i="31"/>
  <c r="G251" i="31"/>
  <c r="N251" i="31"/>
  <c r="J251" i="31"/>
  <c r="F251" i="31"/>
  <c r="M251" i="31"/>
  <c r="I251" i="31"/>
  <c r="E251" i="31"/>
  <c r="D251" i="31"/>
  <c r="L251" i="31"/>
  <c r="H251" i="31"/>
  <c r="P251" i="31" s="1"/>
  <c r="O267" i="31"/>
  <c r="K267" i="31"/>
  <c r="G267" i="31"/>
  <c r="N267" i="31"/>
  <c r="J267" i="31"/>
  <c r="F267" i="31"/>
  <c r="M267" i="31"/>
  <c r="I267" i="31"/>
  <c r="E267" i="31"/>
  <c r="D267" i="31"/>
  <c r="L267" i="31"/>
  <c r="H267" i="31"/>
  <c r="N160" i="31"/>
  <c r="J160" i="31"/>
  <c r="F160" i="31"/>
  <c r="M160" i="31"/>
  <c r="I160" i="31"/>
  <c r="E160" i="31"/>
  <c r="L160" i="31"/>
  <c r="H160" i="31"/>
  <c r="D160" i="31"/>
  <c r="O160" i="31"/>
  <c r="K160" i="31"/>
  <c r="G160" i="31"/>
  <c r="M37" i="31"/>
  <c r="I37" i="31"/>
  <c r="E37" i="31"/>
  <c r="P37" i="31" s="1"/>
  <c r="M8" i="31"/>
  <c r="M455" i="31" s="1"/>
  <c r="I8" i="31"/>
  <c r="E8" i="31"/>
  <c r="O379" i="31"/>
  <c r="K379" i="31"/>
  <c r="G379" i="31"/>
  <c r="N379" i="31"/>
  <c r="J379" i="31"/>
  <c r="F379" i="31"/>
  <c r="H379" i="31"/>
  <c r="M379" i="31"/>
  <c r="E379" i="31"/>
  <c r="L379" i="31"/>
  <c r="D379" i="31"/>
  <c r="I379" i="31"/>
  <c r="M6" i="31"/>
  <c r="I6" i="31"/>
  <c r="E6" i="31"/>
  <c r="M93" i="31"/>
  <c r="I93" i="31"/>
  <c r="E93" i="31"/>
  <c r="L93" i="31"/>
  <c r="H93" i="31"/>
  <c r="D93" i="31"/>
  <c r="P93" i="31" s="1"/>
  <c r="M203" i="31"/>
  <c r="I203" i="31"/>
  <c r="E203" i="31"/>
  <c r="O203" i="31"/>
  <c r="J203" i="31"/>
  <c r="D203" i="31"/>
  <c r="N203" i="31"/>
  <c r="H203" i="31"/>
  <c r="L203" i="31"/>
  <c r="G203" i="31"/>
  <c r="K203" i="31"/>
  <c r="F203" i="31"/>
  <c r="M11" i="31"/>
  <c r="I11" i="31"/>
  <c r="E11" i="31"/>
  <c r="O302" i="31"/>
  <c r="K302" i="31"/>
  <c r="G302" i="31"/>
  <c r="N302" i="31"/>
  <c r="J302" i="31"/>
  <c r="F302" i="31"/>
  <c r="M302" i="31"/>
  <c r="I302" i="31"/>
  <c r="E302" i="31"/>
  <c r="L302" i="31"/>
  <c r="H302" i="31"/>
  <c r="D302" i="31"/>
  <c r="M23" i="31"/>
  <c r="I23" i="31"/>
  <c r="E23" i="31"/>
  <c r="M24" i="31"/>
  <c r="I24" i="31"/>
  <c r="E24" i="31"/>
  <c r="M210" i="31"/>
  <c r="I210" i="31"/>
  <c r="E210" i="31"/>
  <c r="K210" i="31"/>
  <c r="F210" i="31"/>
  <c r="O210" i="31"/>
  <c r="J210" i="31"/>
  <c r="D210" i="31"/>
  <c r="P210" i="31" s="1"/>
  <c r="N210" i="31"/>
  <c r="H210" i="31"/>
  <c r="L210" i="31"/>
  <c r="G210" i="31"/>
  <c r="M212" i="31"/>
  <c r="I212" i="31"/>
  <c r="E212" i="31"/>
  <c r="N212" i="31"/>
  <c r="H212" i="31"/>
  <c r="L212" i="31"/>
  <c r="G212" i="31"/>
  <c r="K212" i="31"/>
  <c r="F212" i="31"/>
  <c r="O212" i="31"/>
  <c r="J212" i="31"/>
  <c r="D212" i="31"/>
  <c r="P212" i="31" s="1"/>
  <c r="O237" i="31"/>
  <c r="K237" i="31"/>
  <c r="G237" i="31"/>
  <c r="N237" i="31"/>
  <c r="J237" i="31"/>
  <c r="F237" i="31"/>
  <c r="M237" i="31"/>
  <c r="I237" i="31"/>
  <c r="E237" i="31"/>
  <c r="L237" i="31"/>
  <c r="H237" i="31"/>
  <c r="D237" i="31"/>
  <c r="P237" i="31" s="1"/>
  <c r="M118" i="31"/>
  <c r="I118" i="31"/>
  <c r="E118" i="31"/>
  <c r="L118" i="31"/>
  <c r="P118" i="31" s="1"/>
  <c r="H118" i="31"/>
  <c r="D118" i="31"/>
  <c r="M20" i="31"/>
  <c r="I20" i="31"/>
  <c r="E20" i="31"/>
  <c r="M87" i="31"/>
  <c r="I87" i="31"/>
  <c r="E87" i="31"/>
  <c r="P87" i="31" s="1"/>
  <c r="M19" i="31"/>
  <c r="I19" i="31"/>
  <c r="E19" i="31"/>
  <c r="M72" i="31"/>
  <c r="I72" i="31"/>
  <c r="E72" i="31"/>
  <c r="M10" i="31"/>
  <c r="I10" i="31"/>
  <c r="E10" i="31"/>
  <c r="M86" i="31"/>
  <c r="I86" i="31"/>
  <c r="E86" i="31"/>
  <c r="P86" i="31" s="1"/>
  <c r="N157" i="31"/>
  <c r="J157" i="31"/>
  <c r="F157" i="31"/>
  <c r="M157" i="31"/>
  <c r="I157" i="31"/>
  <c r="E157" i="31"/>
  <c r="L157" i="31"/>
  <c r="H157" i="31"/>
  <c r="D157" i="31"/>
  <c r="O157" i="31"/>
  <c r="K157" i="31"/>
  <c r="G157" i="31"/>
  <c r="M121" i="31"/>
  <c r="I121" i="31"/>
  <c r="E121" i="31"/>
  <c r="L121" i="31"/>
  <c r="H121" i="31"/>
  <c r="D121" i="31"/>
  <c r="F440" i="31"/>
  <c r="J440" i="31"/>
  <c r="N440" i="31"/>
  <c r="G440" i="31"/>
  <c r="K440" i="31"/>
  <c r="O440" i="31"/>
  <c r="E440" i="31"/>
  <c r="M440" i="31"/>
  <c r="H440" i="31"/>
  <c r="I440" i="31"/>
  <c r="D440" i="31"/>
  <c r="L440" i="31"/>
  <c r="F412" i="31"/>
  <c r="J412" i="31"/>
  <c r="N412" i="31"/>
  <c r="G412" i="31"/>
  <c r="K412" i="31"/>
  <c r="O412" i="31"/>
  <c r="E412" i="31"/>
  <c r="M412" i="31"/>
  <c r="H412" i="31"/>
  <c r="I412" i="31"/>
  <c r="D412" i="31"/>
  <c r="L412" i="31"/>
  <c r="M40" i="31"/>
  <c r="I40" i="31"/>
  <c r="E40" i="31"/>
  <c r="F444" i="31"/>
  <c r="J444" i="31"/>
  <c r="N444" i="31"/>
  <c r="G444" i="31"/>
  <c r="K444" i="31"/>
  <c r="O444" i="31"/>
  <c r="E444" i="31"/>
  <c r="M444" i="31"/>
  <c r="H444" i="31"/>
  <c r="I444" i="31"/>
  <c r="D444" i="31"/>
  <c r="L444" i="31"/>
  <c r="O306" i="31"/>
  <c r="K306" i="31"/>
  <c r="G306" i="31"/>
  <c r="N306" i="31"/>
  <c r="J306" i="31"/>
  <c r="F306" i="31"/>
  <c r="M306" i="31"/>
  <c r="I306" i="31"/>
  <c r="E306" i="31"/>
  <c r="P306" i="31" s="1"/>
  <c r="L306" i="31"/>
  <c r="H306" i="31"/>
  <c r="D306" i="31"/>
  <c r="N316" i="31"/>
  <c r="J316" i="31"/>
  <c r="F316" i="31"/>
  <c r="L316" i="31"/>
  <c r="G316" i="31"/>
  <c r="K316" i="31"/>
  <c r="E316" i="31"/>
  <c r="O316" i="31"/>
  <c r="I316" i="31"/>
  <c r="D316" i="31"/>
  <c r="M316" i="31"/>
  <c r="H316" i="31"/>
  <c r="M183" i="31"/>
  <c r="I183" i="31"/>
  <c r="E183" i="31"/>
  <c r="P183" i="31" s="1"/>
  <c r="O183" i="31"/>
  <c r="J183" i="31"/>
  <c r="D183" i="31"/>
  <c r="N183" i="31"/>
  <c r="H183" i="31"/>
  <c r="L183" i="31"/>
  <c r="G183" i="31"/>
  <c r="K183" i="31"/>
  <c r="F183" i="31"/>
  <c r="N315" i="31"/>
  <c r="J315" i="31"/>
  <c r="F315" i="31"/>
  <c r="M315" i="31"/>
  <c r="H315" i="31"/>
  <c r="L315" i="31"/>
  <c r="G315" i="31"/>
  <c r="K315" i="31"/>
  <c r="E315" i="31"/>
  <c r="O315" i="31"/>
  <c r="I315" i="31"/>
  <c r="D315" i="31"/>
  <c r="F443" i="31"/>
  <c r="J443" i="31"/>
  <c r="N443" i="31"/>
  <c r="G443" i="31"/>
  <c r="K443" i="31"/>
  <c r="O443" i="31"/>
  <c r="I443" i="31"/>
  <c r="D443" i="31"/>
  <c r="L443" i="31"/>
  <c r="E443" i="31"/>
  <c r="P443" i="31" s="1"/>
  <c r="M443" i="31"/>
  <c r="H443" i="31"/>
  <c r="M169" i="31"/>
  <c r="I169" i="31"/>
  <c r="E169" i="31"/>
  <c r="L169" i="31"/>
  <c r="G169" i="31"/>
  <c r="K169" i="31"/>
  <c r="F169" i="31"/>
  <c r="O169" i="31"/>
  <c r="J169" i="31"/>
  <c r="D169" i="31"/>
  <c r="N169" i="31"/>
  <c r="H169" i="31"/>
  <c r="F420" i="31"/>
  <c r="J420" i="31"/>
  <c r="N420" i="31"/>
  <c r="G420" i="31"/>
  <c r="K420" i="31"/>
  <c r="O420" i="31"/>
  <c r="E420" i="31"/>
  <c r="M420" i="31"/>
  <c r="H420" i="31"/>
  <c r="I420" i="31"/>
  <c r="D420" i="31"/>
  <c r="L420" i="31"/>
  <c r="F421" i="31"/>
  <c r="J421" i="31"/>
  <c r="N421" i="31"/>
  <c r="G421" i="31"/>
  <c r="K421" i="31"/>
  <c r="O421" i="31"/>
  <c r="I421" i="31"/>
  <c r="P421" i="31" s="1"/>
  <c r="D421" i="31"/>
  <c r="L421" i="31"/>
  <c r="E421" i="31"/>
  <c r="M421" i="31"/>
  <c r="H421" i="31"/>
  <c r="F435" i="31"/>
  <c r="J435" i="31"/>
  <c r="N435" i="31"/>
  <c r="G435" i="31"/>
  <c r="K435" i="31"/>
  <c r="O435" i="31"/>
  <c r="I435" i="31"/>
  <c r="D435" i="31"/>
  <c r="L435" i="31"/>
  <c r="E435" i="31"/>
  <c r="P435" i="31" s="1"/>
  <c r="M435" i="31"/>
  <c r="H435" i="31"/>
  <c r="F432" i="31"/>
  <c r="J432" i="31"/>
  <c r="N432" i="31"/>
  <c r="G432" i="31"/>
  <c r="K432" i="31"/>
  <c r="O432" i="31"/>
  <c r="E432" i="31"/>
  <c r="M432" i="31"/>
  <c r="H432" i="31"/>
  <c r="I432" i="31"/>
  <c r="D432" i="31"/>
  <c r="L432" i="31"/>
  <c r="F427" i="31"/>
  <c r="J427" i="31"/>
  <c r="N427" i="31"/>
  <c r="G427" i="31"/>
  <c r="K427" i="31"/>
  <c r="O427" i="31"/>
  <c r="I427" i="31"/>
  <c r="D427" i="31"/>
  <c r="L427" i="31"/>
  <c r="E427" i="31"/>
  <c r="P427" i="31" s="1"/>
  <c r="M427" i="31"/>
  <c r="H427" i="31"/>
  <c r="M70" i="31"/>
  <c r="I70" i="31"/>
  <c r="E70" i="31"/>
  <c r="O362" i="31"/>
  <c r="K362" i="31"/>
  <c r="G362" i="31"/>
  <c r="N362" i="31"/>
  <c r="J362" i="31"/>
  <c r="F362" i="31"/>
  <c r="L362" i="31"/>
  <c r="D362" i="31"/>
  <c r="I362" i="31"/>
  <c r="H362" i="31"/>
  <c r="M362" i="31"/>
  <c r="E362" i="31"/>
  <c r="B12" i="21"/>
  <c r="D12" i="21"/>
  <c r="F12" i="21"/>
  <c r="H12" i="21"/>
  <c r="J12" i="21"/>
  <c r="L12" i="21"/>
  <c r="B17" i="21"/>
  <c r="D17" i="21"/>
  <c r="F17" i="21"/>
  <c r="H17" i="21"/>
  <c r="J17" i="21"/>
  <c r="L17" i="21"/>
  <c r="F3" i="31"/>
  <c r="K3" i="31"/>
  <c r="G6" i="31"/>
  <c r="G455" i="31" s="1"/>
  <c r="L6" i="31"/>
  <c r="L455" i="31" s="1"/>
  <c r="D8" i="31"/>
  <c r="J8" i="31"/>
  <c r="O8" i="31"/>
  <c r="H9" i="31"/>
  <c r="N9" i="31"/>
  <c r="G10" i="31"/>
  <c r="L10" i="31"/>
  <c r="F11" i="31"/>
  <c r="K11" i="31"/>
  <c r="D12" i="31"/>
  <c r="J12" i="31"/>
  <c r="O12" i="31"/>
  <c r="F19" i="31"/>
  <c r="K19" i="31"/>
  <c r="D20" i="31"/>
  <c r="J20" i="31"/>
  <c r="O20" i="31"/>
  <c r="F23" i="31"/>
  <c r="P23" i="31" s="1"/>
  <c r="K23" i="31"/>
  <c r="D24" i="31"/>
  <c r="P24" i="31" s="1"/>
  <c r="J24" i="31"/>
  <c r="O24" i="31"/>
  <c r="D28" i="31"/>
  <c r="J28" i="31"/>
  <c r="O28" i="31"/>
  <c r="G34" i="31"/>
  <c r="L34" i="31"/>
  <c r="D36" i="31"/>
  <c r="J36" i="31"/>
  <c r="O36" i="31"/>
  <c r="H37" i="31"/>
  <c r="N37" i="31"/>
  <c r="F39" i="31"/>
  <c r="K39" i="31"/>
  <c r="D40" i="31"/>
  <c r="P40" i="31" s="1"/>
  <c r="J40" i="31"/>
  <c r="O40" i="31"/>
  <c r="F43" i="31"/>
  <c r="K43" i="31"/>
  <c r="G50" i="31"/>
  <c r="L50" i="31"/>
  <c r="G58" i="31"/>
  <c r="L58" i="31"/>
  <c r="G62" i="31"/>
  <c r="P62" i="31" s="1"/>
  <c r="L62" i="31"/>
  <c r="G66" i="31"/>
  <c r="L66" i="31"/>
  <c r="G70" i="31"/>
  <c r="L70" i="31"/>
  <c r="D72" i="31"/>
  <c r="J72" i="31"/>
  <c r="O72" i="31"/>
  <c r="D76" i="31"/>
  <c r="J76" i="31"/>
  <c r="O76" i="31"/>
  <c r="G82" i="31"/>
  <c r="L82" i="31"/>
  <c r="F83" i="31"/>
  <c r="K83" i="31"/>
  <c r="D84" i="31"/>
  <c r="J84" i="31"/>
  <c r="O84" i="31"/>
  <c r="G86" i="31"/>
  <c r="L86" i="31"/>
  <c r="F87" i="31"/>
  <c r="K87" i="31"/>
  <c r="G92" i="31"/>
  <c r="O92" i="31"/>
  <c r="K93" i="31"/>
  <c r="G100" i="31"/>
  <c r="O100" i="31"/>
  <c r="K111" i="31"/>
  <c r="G116" i="31"/>
  <c r="O116" i="31"/>
  <c r="G118" i="31"/>
  <c r="O118" i="31"/>
  <c r="K121" i="31"/>
  <c r="G122" i="31"/>
  <c r="O122" i="31"/>
  <c r="K127" i="31"/>
  <c r="G3" i="31"/>
  <c r="L3" i="31"/>
  <c r="H6" i="31"/>
  <c r="H455" i="31" s="1"/>
  <c r="N6" i="31"/>
  <c r="N455" i="31" s="1"/>
  <c r="F8" i="31"/>
  <c r="K8" i="31"/>
  <c r="D9" i="31"/>
  <c r="J9" i="31"/>
  <c r="O9" i="31"/>
  <c r="H10" i="31"/>
  <c r="N10" i="31"/>
  <c r="G11" i="31"/>
  <c r="L11" i="31"/>
  <c r="F12" i="31"/>
  <c r="K12" i="31"/>
  <c r="G19" i="31"/>
  <c r="P19" i="31" s="1"/>
  <c r="L19" i="31"/>
  <c r="F20" i="31"/>
  <c r="K20" i="31"/>
  <c r="G23" i="31"/>
  <c r="L23" i="31"/>
  <c r="F24" i="31"/>
  <c r="K24" i="31"/>
  <c r="F28" i="31"/>
  <c r="K28" i="31"/>
  <c r="H34" i="31"/>
  <c r="N34" i="31"/>
  <c r="F36" i="31"/>
  <c r="K36" i="31"/>
  <c r="D37" i="31"/>
  <c r="J37" i="31"/>
  <c r="O37" i="31"/>
  <c r="G39" i="31"/>
  <c r="L39" i="31"/>
  <c r="F40" i="31"/>
  <c r="K40" i="31"/>
  <c r="K455" i="31" s="1"/>
  <c r="G43" i="31"/>
  <c r="L43" i="31"/>
  <c r="H50" i="31"/>
  <c r="N50" i="31"/>
  <c r="H58" i="31"/>
  <c r="N58" i="31"/>
  <c r="H62" i="31"/>
  <c r="N62" i="31"/>
  <c r="H66" i="31"/>
  <c r="N66" i="31"/>
  <c r="H70" i="31"/>
  <c r="N70" i="31"/>
  <c r="F72" i="31"/>
  <c r="K72" i="31"/>
  <c r="F76" i="31"/>
  <c r="K76" i="31"/>
  <c r="H82" i="31"/>
  <c r="N82" i="31"/>
  <c r="G83" i="31"/>
  <c r="L83" i="31"/>
  <c r="F84" i="31"/>
  <c r="K84" i="31"/>
  <c r="H86" i="31"/>
  <c r="N86" i="31"/>
  <c r="G87" i="31"/>
  <c r="L87" i="31"/>
  <c r="J92" i="31"/>
  <c r="F93" i="31"/>
  <c r="N93" i="31"/>
  <c r="J100" i="31"/>
  <c r="F111" i="31"/>
  <c r="N111" i="31"/>
  <c r="J116" i="31"/>
  <c r="J118" i="31"/>
  <c r="F121" i="31"/>
  <c r="N121" i="31"/>
  <c r="J122" i="31"/>
  <c r="F127" i="31"/>
  <c r="N127" i="31"/>
  <c r="F131" i="31"/>
  <c r="P131" i="31" s="1"/>
  <c r="H3" i="31"/>
  <c r="N3" i="31"/>
  <c r="D6" i="31"/>
  <c r="J6" i="31"/>
  <c r="J455" i="31" s="1"/>
  <c r="O6" i="31"/>
  <c r="G8" i="31"/>
  <c r="L8" i="31"/>
  <c r="F9" i="31"/>
  <c r="K9" i="31"/>
  <c r="D10" i="31"/>
  <c r="P10" i="31" s="1"/>
  <c r="J10" i="31"/>
  <c r="O10" i="31"/>
  <c r="H11" i="31"/>
  <c r="N11" i="31"/>
  <c r="G12" i="31"/>
  <c r="L12" i="31"/>
  <c r="H19" i="31"/>
  <c r="N19" i="31"/>
  <c r="G20" i="31"/>
  <c r="L20" i="31"/>
  <c r="H23" i="31"/>
  <c r="N23" i="31"/>
  <c r="G24" i="31"/>
  <c r="L24" i="31"/>
  <c r="G28" i="31"/>
  <c r="L28" i="31"/>
  <c r="D34" i="31"/>
  <c r="P34" i="31" s="1"/>
  <c r="J34" i="31"/>
  <c r="O34" i="31"/>
  <c r="G36" i="31"/>
  <c r="L36" i="31"/>
  <c r="F37" i="31"/>
  <c r="K37" i="31"/>
  <c r="H39" i="31"/>
  <c r="N39" i="31"/>
  <c r="G40" i="31"/>
  <c r="L40" i="31"/>
  <c r="H43" i="31"/>
  <c r="N43" i="31"/>
  <c r="D50" i="31"/>
  <c r="P50" i="31" s="1"/>
  <c r="J50" i="31"/>
  <c r="O50" i="31"/>
  <c r="D58" i="31"/>
  <c r="P58" i="31" s="1"/>
  <c r="J58" i="31"/>
  <c r="O58" i="31"/>
  <c r="D62" i="31"/>
  <c r="J62" i="31"/>
  <c r="O62" i="31"/>
  <c r="D66" i="31"/>
  <c r="J66" i="31"/>
  <c r="O66" i="31"/>
  <c r="D70" i="31"/>
  <c r="P70" i="31" s="1"/>
  <c r="J70" i="31"/>
  <c r="O70" i="31"/>
  <c r="G72" i="31"/>
  <c r="P72" i="31" s="1"/>
  <c r="L72" i="31"/>
  <c r="G76" i="31"/>
  <c r="L76" i="31"/>
  <c r="D82" i="31"/>
  <c r="P82" i="31" s="1"/>
  <c r="J82" i="31"/>
  <c r="O82" i="31"/>
  <c r="H83" i="31"/>
  <c r="N83" i="31"/>
  <c r="G84" i="31"/>
  <c r="L84" i="31"/>
  <c r="D86" i="31"/>
  <c r="J86" i="31"/>
  <c r="O86" i="31"/>
  <c r="H87" i="31"/>
  <c r="N87" i="31"/>
  <c r="K92" i="31"/>
  <c r="G93" i="31"/>
  <c r="O93" i="31"/>
  <c r="K100" i="31"/>
  <c r="G111" i="31"/>
  <c r="O111" i="31"/>
  <c r="K116" i="31"/>
  <c r="K118" i="31"/>
  <c r="G121" i="31"/>
  <c r="O121" i="31"/>
  <c r="K122" i="31"/>
  <c r="G127" i="31"/>
  <c r="O127" i="31"/>
  <c r="J131" i="31"/>
  <c r="AF5" i="38"/>
  <c r="X5" i="38" s="1"/>
  <c r="BA33" i="21"/>
  <c r="CC33" i="21" s="1"/>
  <c r="K113" i="46"/>
  <c r="L113" i="46" s="1"/>
  <c r="AY33" i="21"/>
  <c r="CA33" i="21" s="1"/>
  <c r="K112" i="46"/>
  <c r="L112" i="46" s="1"/>
  <c r="AW34" i="21"/>
  <c r="BY34" i="21" s="1"/>
  <c r="K124" i="46"/>
  <c r="L124" i="46" s="1"/>
  <c r="BM34" i="21"/>
  <c r="CO34" i="21" s="1"/>
  <c r="K132" i="46"/>
  <c r="L132" i="46" s="1"/>
  <c r="AU34" i="21"/>
  <c r="BW34" i="21" s="1"/>
  <c r="K123" i="46"/>
  <c r="L123" i="46" s="1"/>
  <c r="BK34" i="21"/>
  <c r="CM34" i="21" s="1"/>
  <c r="K131" i="46"/>
  <c r="L131" i="46" s="1"/>
  <c r="BA25" i="21"/>
  <c r="CC25" i="21" s="1"/>
  <c r="K9" i="46"/>
  <c r="L9" i="46" s="1"/>
  <c r="AY25" i="21"/>
  <c r="K8" i="46"/>
  <c r="L8" i="46" s="1"/>
  <c r="AW26" i="21"/>
  <c r="BY26" i="21" s="1"/>
  <c r="K20" i="46"/>
  <c r="L20" i="46" s="1"/>
  <c r="BM26" i="21"/>
  <c r="CO26" i="21" s="1"/>
  <c r="K28" i="46"/>
  <c r="L28" i="46" s="1"/>
  <c r="AU26" i="21"/>
  <c r="BW26" i="21" s="1"/>
  <c r="K19" i="46"/>
  <c r="L19" i="46" s="1"/>
  <c r="BK26" i="21"/>
  <c r="CM26" i="21" s="1"/>
  <c r="K27" i="46"/>
  <c r="L27" i="46" s="1"/>
  <c r="AW30" i="21"/>
  <c r="BY30" i="21" s="1"/>
  <c r="K72" i="46"/>
  <c r="L72" i="46" s="1"/>
  <c r="BM30" i="21"/>
  <c r="CO30" i="21" s="1"/>
  <c r="K80" i="46"/>
  <c r="L80" i="46" s="1"/>
  <c r="AU30" i="21"/>
  <c r="BW30" i="21" s="1"/>
  <c r="K71" i="46"/>
  <c r="L71" i="46" s="1"/>
  <c r="BK30" i="21"/>
  <c r="CM30" i="21" s="1"/>
  <c r="K79" i="46"/>
  <c r="L79" i="46" s="1"/>
  <c r="AW32" i="21"/>
  <c r="BY32" i="21" s="1"/>
  <c r="K98" i="46"/>
  <c r="L98" i="46" s="1"/>
  <c r="BM32" i="21"/>
  <c r="CO32" i="21" s="1"/>
  <c r="K106" i="46"/>
  <c r="L106" i="46" s="1"/>
  <c r="AU32" i="21"/>
  <c r="BW32" i="21" s="1"/>
  <c r="K97" i="46"/>
  <c r="L97" i="46" s="1"/>
  <c r="BK32" i="21"/>
  <c r="CM32" i="21" s="1"/>
  <c r="K105" i="46"/>
  <c r="L105" i="46" s="1"/>
  <c r="AS28" i="21"/>
  <c r="BU28" i="21" s="1"/>
  <c r="K44" i="46"/>
  <c r="L44" i="46" s="1"/>
  <c r="BI28" i="21"/>
  <c r="CK28" i="21" s="1"/>
  <c r="K52" i="46"/>
  <c r="L52" i="46" s="1"/>
  <c r="AQ28" i="21"/>
  <c r="K43" i="46"/>
  <c r="L43" i="46" s="1"/>
  <c r="BG28" i="21"/>
  <c r="CI28" i="21" s="1"/>
  <c r="K51" i="46"/>
  <c r="L51" i="46" s="1"/>
  <c r="BA35" i="21"/>
  <c r="CC35" i="21" s="1"/>
  <c r="K139" i="46"/>
  <c r="BC35" i="21"/>
  <c r="CE35" i="21" s="1"/>
  <c r="K140" i="46"/>
  <c r="AS27" i="21"/>
  <c r="BU27" i="21" s="1"/>
  <c r="K31" i="46"/>
  <c r="L31" i="46" s="1"/>
  <c r="BI27" i="21"/>
  <c r="CK27" i="21" s="1"/>
  <c r="K39" i="46"/>
  <c r="L39" i="46" s="1"/>
  <c r="AQ27" i="21"/>
  <c r="K30" i="46"/>
  <c r="L30" i="46" s="1"/>
  <c r="BG27" i="21"/>
  <c r="CI27" i="21" s="1"/>
  <c r="K38" i="46"/>
  <c r="L38" i="46" s="1"/>
  <c r="AS29" i="21"/>
  <c r="BU29" i="21" s="1"/>
  <c r="K57" i="46"/>
  <c r="L57" i="46" s="1"/>
  <c r="BI29" i="21"/>
  <c r="CK29" i="21" s="1"/>
  <c r="K65" i="46"/>
  <c r="L65" i="46" s="1"/>
  <c r="AQ29" i="21"/>
  <c r="K56" i="46"/>
  <c r="L56" i="46" s="1"/>
  <c r="BG29" i="21"/>
  <c r="CI29" i="21" s="1"/>
  <c r="K64" i="46"/>
  <c r="L64" i="46" s="1"/>
  <c r="Q299" i="46"/>
  <c r="R299" i="46" s="1"/>
  <c r="R143" i="46"/>
  <c r="Q295" i="46"/>
  <c r="R295" i="46" s="1"/>
  <c r="R139" i="46"/>
  <c r="Q291" i="46"/>
  <c r="R291" i="46" s="1"/>
  <c r="R135" i="46"/>
  <c r="Q300" i="46"/>
  <c r="R300" i="46" s="1"/>
  <c r="R144" i="46"/>
  <c r="R140" i="46"/>
  <c r="Q296" i="46"/>
  <c r="R296" i="46" s="1"/>
  <c r="Q292" i="46"/>
  <c r="R292" i="46" s="1"/>
  <c r="R136" i="46"/>
  <c r="BE33" i="21"/>
  <c r="CG33" i="21" s="1"/>
  <c r="K115" i="46"/>
  <c r="L115" i="46" s="1"/>
  <c r="BC33" i="21"/>
  <c r="CE33" i="21" s="1"/>
  <c r="K114" i="46"/>
  <c r="L114" i="46" s="1"/>
  <c r="BA34" i="21"/>
  <c r="CC34" i="21" s="1"/>
  <c r="K126" i="46"/>
  <c r="L126" i="46" s="1"/>
  <c r="AY34" i="21"/>
  <c r="CA34" i="21" s="1"/>
  <c r="K125" i="46"/>
  <c r="L125" i="46" s="1"/>
  <c r="BE25" i="21"/>
  <c r="CG25" i="21" s="1"/>
  <c r="K11" i="46"/>
  <c r="L11" i="46" s="1"/>
  <c r="BC25" i="21"/>
  <c r="K10" i="46"/>
  <c r="L10" i="46" s="1"/>
  <c r="BA26" i="21"/>
  <c r="CC26" i="21" s="1"/>
  <c r="K22" i="46"/>
  <c r="L22" i="46" s="1"/>
  <c r="AY26" i="21"/>
  <c r="CA26" i="21" s="1"/>
  <c r="K21" i="46"/>
  <c r="L21" i="46" s="1"/>
  <c r="BA30" i="21"/>
  <c r="CC30" i="21" s="1"/>
  <c r="K74" i="46"/>
  <c r="L74" i="46" s="1"/>
  <c r="AY30" i="21"/>
  <c r="CA30" i="21" s="1"/>
  <c r="K73" i="46"/>
  <c r="L73" i="46" s="1"/>
  <c r="BA32" i="21"/>
  <c r="CC32" i="21" s="1"/>
  <c r="K100" i="46"/>
  <c r="L100" i="46" s="1"/>
  <c r="AY32" i="21"/>
  <c r="CA32" i="21" s="1"/>
  <c r="K99" i="46"/>
  <c r="L99" i="46" s="1"/>
  <c r="AW28" i="21"/>
  <c r="BY28" i="21" s="1"/>
  <c r="K46" i="46"/>
  <c r="L46" i="46" s="1"/>
  <c r="BM28" i="21"/>
  <c r="CO28" i="21" s="1"/>
  <c r="K54" i="46"/>
  <c r="L54" i="46" s="1"/>
  <c r="AU28" i="21"/>
  <c r="BW28" i="21" s="1"/>
  <c r="K45" i="46"/>
  <c r="L45" i="46" s="1"/>
  <c r="BK28" i="21"/>
  <c r="CM28" i="21" s="1"/>
  <c r="K53" i="46"/>
  <c r="L53" i="46" s="1"/>
  <c r="BE35" i="21"/>
  <c r="CG35" i="21" s="1"/>
  <c r="K141" i="46"/>
  <c r="BG35" i="21"/>
  <c r="CI35" i="21" s="1"/>
  <c r="K142" i="46"/>
  <c r="AW27" i="21"/>
  <c r="BY27" i="21" s="1"/>
  <c r="K33" i="46"/>
  <c r="L33" i="46" s="1"/>
  <c r="BM27" i="21"/>
  <c r="CO27" i="21" s="1"/>
  <c r="K41" i="46"/>
  <c r="L41" i="46" s="1"/>
  <c r="AU27" i="21"/>
  <c r="BW27" i="21" s="1"/>
  <c r="K32" i="46"/>
  <c r="L32" i="46" s="1"/>
  <c r="BK27" i="21"/>
  <c r="CM27" i="21" s="1"/>
  <c r="K40" i="46"/>
  <c r="L40" i="46" s="1"/>
  <c r="AW29" i="21"/>
  <c r="BY29" i="21" s="1"/>
  <c r="K59" i="46"/>
  <c r="L59" i="46" s="1"/>
  <c r="BM29" i="21"/>
  <c r="CO29" i="21" s="1"/>
  <c r="K67" i="46"/>
  <c r="L67" i="46" s="1"/>
  <c r="AU29" i="21"/>
  <c r="BW29" i="21" s="1"/>
  <c r="K58" i="46"/>
  <c r="L58" i="46" s="1"/>
  <c r="BK29" i="21"/>
  <c r="CM29" i="21" s="1"/>
  <c r="K66" i="46"/>
  <c r="L66" i="46" s="1"/>
  <c r="CD36" i="21"/>
  <c r="BV36" i="21"/>
  <c r="AS33" i="21"/>
  <c r="BU33" i="21" s="1"/>
  <c r="K109" i="46"/>
  <c r="L109" i="46" s="1"/>
  <c r="BI33" i="21"/>
  <c r="CK33" i="21" s="1"/>
  <c r="K117" i="46"/>
  <c r="L117" i="46" s="1"/>
  <c r="BG33" i="21"/>
  <c r="CI33" i="21" s="1"/>
  <c r="K116" i="46"/>
  <c r="L116" i="46" s="1"/>
  <c r="BE34" i="21"/>
  <c r="CG34" i="21" s="1"/>
  <c r="K128" i="46"/>
  <c r="L128" i="46" s="1"/>
  <c r="BC34" i="21"/>
  <c r="CE34" i="21" s="1"/>
  <c r="K127" i="46"/>
  <c r="L127" i="46" s="1"/>
  <c r="BI25" i="21"/>
  <c r="K13" i="46"/>
  <c r="L13" i="46" s="1"/>
  <c r="AQ25" i="21"/>
  <c r="BS25" i="21" s="1"/>
  <c r="K4" i="46"/>
  <c r="L4" i="46" s="1"/>
  <c r="BG25" i="21"/>
  <c r="K12" i="46"/>
  <c r="L12" i="46" s="1"/>
  <c r="BE26" i="21"/>
  <c r="CG26" i="21" s="1"/>
  <c r="K24" i="46"/>
  <c r="L24" i="46" s="1"/>
  <c r="BC26" i="21"/>
  <c r="CE26" i="21" s="1"/>
  <c r="K23" i="46"/>
  <c r="L23" i="46" s="1"/>
  <c r="BE30" i="21"/>
  <c r="CG30" i="21" s="1"/>
  <c r="K76" i="46"/>
  <c r="L76" i="46" s="1"/>
  <c r="BC30" i="21"/>
  <c r="CE30" i="21" s="1"/>
  <c r="K75" i="46"/>
  <c r="L75" i="46" s="1"/>
  <c r="BE32" i="21"/>
  <c r="CG32" i="21" s="1"/>
  <c r="K102" i="46"/>
  <c r="L102" i="46" s="1"/>
  <c r="BC32" i="21"/>
  <c r="CE32" i="21" s="1"/>
  <c r="K101" i="46"/>
  <c r="L101" i="46" s="1"/>
  <c r="BA28" i="21"/>
  <c r="CC28" i="21" s="1"/>
  <c r="K48" i="46"/>
  <c r="L48" i="46" s="1"/>
  <c r="AY28" i="21"/>
  <c r="CA28" i="21" s="1"/>
  <c r="K47" i="46"/>
  <c r="L47" i="46" s="1"/>
  <c r="AS35" i="21"/>
  <c r="BU35" i="21" s="1"/>
  <c r="K135" i="46"/>
  <c r="BI35" i="21"/>
  <c r="CK35" i="21" s="1"/>
  <c r="K143" i="46"/>
  <c r="AU35" i="21"/>
  <c r="BW35" i="21" s="1"/>
  <c r="K136" i="46"/>
  <c r="BK35" i="21"/>
  <c r="CM35" i="21" s="1"/>
  <c r="K144" i="46"/>
  <c r="BA27" i="21"/>
  <c r="CC27" i="21" s="1"/>
  <c r="K35" i="46"/>
  <c r="L35" i="46" s="1"/>
  <c r="AY27" i="21"/>
  <c r="CA27" i="21" s="1"/>
  <c r="K34" i="46"/>
  <c r="L34" i="46" s="1"/>
  <c r="BA29" i="21"/>
  <c r="CC29" i="21" s="1"/>
  <c r="K61" i="46"/>
  <c r="L61" i="46" s="1"/>
  <c r="AY29" i="21"/>
  <c r="CA29" i="21" s="1"/>
  <c r="K60" i="46"/>
  <c r="L60" i="46" s="1"/>
  <c r="Q301" i="46"/>
  <c r="R301" i="46" s="1"/>
  <c r="R145" i="46"/>
  <c r="Q297" i="46"/>
  <c r="R297" i="46" s="1"/>
  <c r="R141" i="46"/>
  <c r="Q293" i="46"/>
  <c r="R293" i="46" s="1"/>
  <c r="R137" i="46"/>
  <c r="Q298" i="46"/>
  <c r="R298" i="46" s="1"/>
  <c r="R142" i="46"/>
  <c r="Q294" i="46"/>
  <c r="R294" i="46" s="1"/>
  <c r="R138" i="46"/>
  <c r="Q290" i="46"/>
  <c r="R134" i="46"/>
  <c r="R120" i="46"/>
  <c r="R107" i="46"/>
  <c r="R94" i="46"/>
  <c r="R81" i="46"/>
  <c r="R68" i="46"/>
  <c r="R55" i="46"/>
  <c r="R42" i="46"/>
  <c r="R29" i="46"/>
  <c r="R16" i="46"/>
  <c r="R3" i="46"/>
  <c r="L81" i="46"/>
  <c r="AW33" i="21"/>
  <c r="BY33" i="21" s="1"/>
  <c r="K111" i="46"/>
  <c r="L111" i="46" s="1"/>
  <c r="BM33" i="21"/>
  <c r="CO33" i="21" s="1"/>
  <c r="K119" i="46"/>
  <c r="L119" i="46" s="1"/>
  <c r="AU33" i="21"/>
  <c r="BW33" i="21" s="1"/>
  <c r="K110" i="46"/>
  <c r="L110" i="46" s="1"/>
  <c r="BK33" i="21"/>
  <c r="CM33" i="21" s="1"/>
  <c r="K118" i="46"/>
  <c r="L118" i="46" s="1"/>
  <c r="AS34" i="21"/>
  <c r="BU34" i="21" s="1"/>
  <c r="K122" i="46"/>
  <c r="L122" i="46" s="1"/>
  <c r="BI34" i="21"/>
  <c r="CK34" i="21" s="1"/>
  <c r="K130" i="46"/>
  <c r="L130" i="46" s="1"/>
  <c r="AQ34" i="21"/>
  <c r="K121" i="46"/>
  <c r="L121" i="46" s="1"/>
  <c r="BG34" i="21"/>
  <c r="CI34" i="21" s="1"/>
  <c r="K129" i="46"/>
  <c r="L129" i="46" s="1"/>
  <c r="AW25" i="21"/>
  <c r="BY25" i="21" s="1"/>
  <c r="K7" i="46"/>
  <c r="L7" i="46" s="1"/>
  <c r="BM25" i="21"/>
  <c r="CO25" i="21" s="1"/>
  <c r="K15" i="46"/>
  <c r="L15" i="46" s="1"/>
  <c r="AU25" i="21"/>
  <c r="K6" i="46"/>
  <c r="L6" i="46" s="1"/>
  <c r="BK25" i="21"/>
  <c r="K14" i="46"/>
  <c r="L14" i="46" s="1"/>
  <c r="BI26" i="21"/>
  <c r="CK26" i="21" s="1"/>
  <c r="K26" i="46"/>
  <c r="L26" i="46" s="1"/>
  <c r="AQ26" i="21"/>
  <c r="BS26" i="21" s="1"/>
  <c r="K17" i="46"/>
  <c r="BG26" i="21"/>
  <c r="CI26" i="21" s="1"/>
  <c r="K25" i="46"/>
  <c r="L25" i="46" s="1"/>
  <c r="AS30" i="21"/>
  <c r="BU30" i="21" s="1"/>
  <c r="K70" i="46"/>
  <c r="L70" i="46" s="1"/>
  <c r="BI30" i="21"/>
  <c r="CK30" i="21" s="1"/>
  <c r="K78" i="46"/>
  <c r="L78" i="46" s="1"/>
  <c r="AQ30" i="21"/>
  <c r="K69" i="46"/>
  <c r="L69" i="46" s="1"/>
  <c r="BG30" i="21"/>
  <c r="CI30" i="21" s="1"/>
  <c r="K77" i="46"/>
  <c r="L77" i="46" s="1"/>
  <c r="AS32" i="21"/>
  <c r="BU32" i="21" s="1"/>
  <c r="K96" i="46"/>
  <c r="L96" i="46" s="1"/>
  <c r="BI32" i="21"/>
  <c r="CK32" i="21" s="1"/>
  <c r="K104" i="46"/>
  <c r="L104" i="46" s="1"/>
  <c r="AQ32" i="21"/>
  <c r="K95" i="46"/>
  <c r="L95" i="46" s="1"/>
  <c r="BG32" i="21"/>
  <c r="CI32" i="21" s="1"/>
  <c r="K103" i="46"/>
  <c r="L103" i="46" s="1"/>
  <c r="BE28" i="21"/>
  <c r="CG28" i="21" s="1"/>
  <c r="K50" i="46"/>
  <c r="L50" i="46" s="1"/>
  <c r="BC28" i="21"/>
  <c r="CE28" i="21" s="1"/>
  <c r="K49" i="46"/>
  <c r="L49" i="46" s="1"/>
  <c r="AW35" i="21"/>
  <c r="BY35" i="21" s="1"/>
  <c r="K137" i="46"/>
  <c r="BM35" i="21"/>
  <c r="CO35" i="21" s="1"/>
  <c r="K145" i="46"/>
  <c r="AY35" i="21"/>
  <c r="CA35" i="21" s="1"/>
  <c r="K138" i="46"/>
  <c r="BE27" i="21"/>
  <c r="CG27" i="21" s="1"/>
  <c r="K37" i="46"/>
  <c r="L37" i="46" s="1"/>
  <c r="BC27" i="21"/>
  <c r="CE27" i="21" s="1"/>
  <c r="K36" i="46"/>
  <c r="L36" i="46" s="1"/>
  <c r="BE29" i="21"/>
  <c r="CG29" i="21" s="1"/>
  <c r="K63" i="46"/>
  <c r="L63" i="46" s="1"/>
  <c r="BC29" i="21"/>
  <c r="CE29" i="21" s="1"/>
  <c r="K62" i="46"/>
  <c r="L62" i="46" s="1"/>
  <c r="BR36" i="21"/>
  <c r="D303" i="46"/>
  <c r="N401" i="34"/>
  <c r="AF416" i="34" s="1"/>
  <c r="P228" i="34"/>
  <c r="P240" i="34"/>
  <c r="AF240" i="34" s="1"/>
  <c r="T240" i="34" s="1"/>
  <c r="P167" i="34"/>
  <c r="P41" i="34"/>
  <c r="AF41" i="34" s="1"/>
  <c r="X41" i="34" s="1"/>
  <c r="P49" i="34"/>
  <c r="AF49" i="34" s="1"/>
  <c r="U49" i="34" s="1"/>
  <c r="P53" i="34"/>
  <c r="AF53" i="34" s="1"/>
  <c r="AB53" i="34" s="1"/>
  <c r="P57" i="34"/>
  <c r="AF57" i="34" s="1"/>
  <c r="X57" i="34" s="1"/>
  <c r="P65" i="34"/>
  <c r="AF65" i="34" s="1"/>
  <c r="U65" i="34" s="1"/>
  <c r="P69" i="34"/>
  <c r="AF69" i="34" s="1"/>
  <c r="AB69" i="34" s="1"/>
  <c r="P73" i="34"/>
  <c r="AF73" i="34" s="1"/>
  <c r="X73" i="34" s="1"/>
  <c r="P77" i="34"/>
  <c r="P81" i="34"/>
  <c r="P85" i="34"/>
  <c r="AF85" i="34" s="1"/>
  <c r="V85" i="34" s="1"/>
  <c r="P89" i="34"/>
  <c r="AF89" i="34" s="1"/>
  <c r="V89" i="34" s="1"/>
  <c r="P93" i="34"/>
  <c r="P97" i="34"/>
  <c r="P101" i="34"/>
  <c r="P105" i="34"/>
  <c r="AF105" i="34" s="1"/>
  <c r="P109" i="34"/>
  <c r="P113" i="34"/>
  <c r="P117" i="34"/>
  <c r="AF117" i="34" s="1"/>
  <c r="P121" i="34"/>
  <c r="AF121" i="34" s="1"/>
  <c r="X121" i="34" s="1"/>
  <c r="P125" i="34"/>
  <c r="P129" i="34"/>
  <c r="AF129" i="34" s="1"/>
  <c r="P137" i="34"/>
  <c r="AF137" i="34" s="1"/>
  <c r="S137" i="34" s="1"/>
  <c r="P141" i="34"/>
  <c r="AF141" i="34" s="1"/>
  <c r="T141" i="34" s="1"/>
  <c r="P145" i="34"/>
  <c r="P149" i="34"/>
  <c r="P153" i="34"/>
  <c r="P185" i="34"/>
  <c r="AB185" i="34" s="1"/>
  <c r="P213" i="34"/>
  <c r="P237" i="34"/>
  <c r="P159" i="34"/>
  <c r="P171" i="34"/>
  <c r="AF171" i="34" s="1"/>
  <c r="AB171" i="34" s="1"/>
  <c r="P235" i="34"/>
  <c r="P42" i="34"/>
  <c r="P46" i="34"/>
  <c r="AF46" i="34" s="1"/>
  <c r="AC46" i="34" s="1"/>
  <c r="P50" i="34"/>
  <c r="AF50" i="34" s="1"/>
  <c r="AB50" i="34" s="1"/>
  <c r="P54" i="34"/>
  <c r="P58" i="34"/>
  <c r="P62" i="34"/>
  <c r="P66" i="34"/>
  <c r="AF66" i="34" s="1"/>
  <c r="T66" i="34" s="1"/>
  <c r="P70" i="34"/>
  <c r="P74" i="34"/>
  <c r="P158" i="34"/>
  <c r="P162" i="34"/>
  <c r="P166" i="34"/>
  <c r="P170" i="34"/>
  <c r="P174" i="34"/>
  <c r="P182" i="34"/>
  <c r="AF182" i="34" s="1"/>
  <c r="T182" i="34" s="1"/>
  <c r="P186" i="34"/>
  <c r="P190" i="34"/>
  <c r="P194" i="34"/>
  <c r="P198" i="34"/>
  <c r="AF198" i="34" s="1"/>
  <c r="P202" i="34"/>
  <c r="P206" i="34"/>
  <c r="S206" i="34" s="1"/>
  <c r="P210" i="34"/>
  <c r="AF210" i="34" s="1"/>
  <c r="S210" i="34" s="1"/>
  <c r="P179" i="34"/>
  <c r="P47" i="34"/>
  <c r="AF47" i="34" s="1"/>
  <c r="AB47" i="34" s="1"/>
  <c r="P55" i="34"/>
  <c r="AF55" i="34" s="1"/>
  <c r="T55" i="34" s="1"/>
  <c r="P75" i="34"/>
  <c r="AF75" i="34" s="1"/>
  <c r="U75" i="34" s="1"/>
  <c r="P79" i="34"/>
  <c r="AF79" i="34" s="1"/>
  <c r="S79" i="34" s="1"/>
  <c r="P155" i="34"/>
  <c r="P163" i="34"/>
  <c r="AF163" i="34" s="1"/>
  <c r="P175" i="34"/>
  <c r="P215" i="34"/>
  <c r="AF215" i="34" s="1"/>
  <c r="Y215" i="34" s="1"/>
  <c r="P227" i="34"/>
  <c r="P59" i="34"/>
  <c r="AF59" i="34" s="1"/>
  <c r="U59" i="34" s="1"/>
  <c r="P63" i="34"/>
  <c r="AF63" i="34" s="1"/>
  <c r="AB63" i="34" s="1"/>
  <c r="P71" i="34"/>
  <c r="AF71" i="34" s="1"/>
  <c r="T71" i="34" s="1"/>
  <c r="P236" i="34"/>
  <c r="AF236" i="34" s="1"/>
  <c r="T236" i="34" s="1"/>
  <c r="P43" i="34"/>
  <c r="AF43" i="34" s="1"/>
  <c r="U43" i="34" s="1"/>
  <c r="P51" i="34"/>
  <c r="AF51" i="34" s="1"/>
  <c r="P184" i="34"/>
  <c r="P216" i="34"/>
  <c r="AF216" i="34" s="1"/>
  <c r="U216" i="34" s="1"/>
  <c r="P220" i="34"/>
  <c r="P224" i="34"/>
  <c r="AF224" i="34" s="1"/>
  <c r="AC224" i="34" s="1"/>
  <c r="P232" i="34"/>
  <c r="P223" i="34"/>
  <c r="AF223" i="34" s="1"/>
  <c r="AC223" i="34" s="1"/>
  <c r="P231" i="34"/>
  <c r="P241" i="34"/>
  <c r="H401" i="34"/>
  <c r="AF410" i="34" s="1"/>
  <c r="M401" i="34"/>
  <c r="AF415" i="34" s="1"/>
  <c r="P22" i="34"/>
  <c r="J401" i="34"/>
  <c r="AF412" i="34" s="1"/>
  <c r="P15" i="34"/>
  <c r="AF15" i="34" s="1"/>
  <c r="Y15" i="34" s="1"/>
  <c r="P13" i="34"/>
  <c r="AF13" i="34" s="1"/>
  <c r="T13" i="34" s="1"/>
  <c r="P38" i="34"/>
  <c r="P36" i="34"/>
  <c r="AF36" i="34" s="1"/>
  <c r="AD36" i="34" s="1"/>
  <c r="U250" i="34"/>
  <c r="T250" i="34"/>
  <c r="BU26" i="21"/>
  <c r="P20" i="34"/>
  <c r="AF20" i="34" s="1"/>
  <c r="S20" i="34" s="1"/>
  <c r="P10" i="34"/>
  <c r="P4" i="34"/>
  <c r="AF4" i="34" s="1"/>
  <c r="AB4" i="34" s="1"/>
  <c r="G401" i="34"/>
  <c r="AF409" i="34" s="1"/>
  <c r="X246" i="34"/>
  <c r="CQ31" i="21"/>
  <c r="G87" i="39" s="1"/>
  <c r="O401" i="34"/>
  <c r="AF417" i="34" s="1"/>
  <c r="P76" i="34"/>
  <c r="AF76" i="34" s="1"/>
  <c r="P19" i="34"/>
  <c r="AF19" i="34" s="1"/>
  <c r="AA19" i="34" s="1"/>
  <c r="P17" i="34"/>
  <c r="AF17" i="34" s="1"/>
  <c r="W17" i="34" s="1"/>
  <c r="P11" i="34"/>
  <c r="P9" i="34"/>
  <c r="P7" i="34"/>
  <c r="AF7" i="34" s="1"/>
  <c r="AD7" i="34" s="1"/>
  <c r="P5" i="34"/>
  <c r="AF5" i="34" s="1"/>
  <c r="AC5" i="34" s="1"/>
  <c r="BS10" i="21"/>
  <c r="P390" i="31"/>
  <c r="P18" i="34"/>
  <c r="P16" i="34"/>
  <c r="AF16" i="34" s="1"/>
  <c r="AA16" i="34" s="1"/>
  <c r="P14" i="34"/>
  <c r="P12" i="34"/>
  <c r="P8" i="34"/>
  <c r="P6" i="34"/>
  <c r="P40" i="34"/>
  <c r="P34" i="34"/>
  <c r="AF34" i="34" s="1"/>
  <c r="AC34" i="34" s="1"/>
  <c r="P32" i="34"/>
  <c r="AF32" i="34" s="1"/>
  <c r="P30" i="34"/>
  <c r="AF30" i="34" s="1"/>
  <c r="U30" i="34" s="1"/>
  <c r="P28" i="34"/>
  <c r="P26" i="34"/>
  <c r="P24" i="34"/>
  <c r="AF24" i="34" s="1"/>
  <c r="I401" i="34"/>
  <c r="AF411" i="34" s="1"/>
  <c r="P3" i="34"/>
  <c r="P56" i="34"/>
  <c r="AF56" i="34" s="1"/>
  <c r="V56" i="34" s="1"/>
  <c r="P64" i="34"/>
  <c r="AF64" i="34" s="1"/>
  <c r="AD64" i="34" s="1"/>
  <c r="L401" i="34"/>
  <c r="AF414" i="34" s="1"/>
  <c r="F401" i="34"/>
  <c r="AF408" i="34" s="1"/>
  <c r="P156" i="34"/>
  <c r="P98" i="34"/>
  <c r="AF98" i="34" s="1"/>
  <c r="Z98" i="34" s="1"/>
  <c r="P102" i="34"/>
  <c r="P106" i="34"/>
  <c r="P110" i="34"/>
  <c r="AF110" i="34" s="1"/>
  <c r="AC110" i="34" s="1"/>
  <c r="P114" i="34"/>
  <c r="AF114" i="34" s="1"/>
  <c r="V114" i="34" s="1"/>
  <c r="P118" i="34"/>
  <c r="P122" i="34"/>
  <c r="P126" i="34"/>
  <c r="AF126" i="34" s="1"/>
  <c r="S126" i="34" s="1"/>
  <c r="P130" i="34"/>
  <c r="AF130" i="34" s="1"/>
  <c r="V130" i="34" s="1"/>
  <c r="P134" i="34"/>
  <c r="P138" i="34"/>
  <c r="P142" i="34"/>
  <c r="AF142" i="34" s="1"/>
  <c r="AA142" i="34" s="1"/>
  <c r="P146" i="34"/>
  <c r="AF146" i="34" s="1"/>
  <c r="S146" i="34" s="1"/>
  <c r="P150" i="34"/>
  <c r="P154" i="34"/>
  <c r="P214" i="34"/>
  <c r="AF214" i="34" s="1"/>
  <c r="Z214" i="34" s="1"/>
  <c r="P218" i="34"/>
  <c r="AF218" i="34" s="1"/>
  <c r="Z218" i="34" s="1"/>
  <c r="P222" i="34"/>
  <c r="P226" i="34"/>
  <c r="D401" i="34"/>
  <c r="K401" i="34"/>
  <c r="AF413" i="34" s="1"/>
  <c r="P39" i="34"/>
  <c r="AF39" i="34" s="1"/>
  <c r="T39" i="34" s="1"/>
  <c r="P37" i="34"/>
  <c r="P35" i="34"/>
  <c r="AF35" i="34" s="1"/>
  <c r="P33" i="34"/>
  <c r="AF33" i="34" s="1"/>
  <c r="U33" i="34" s="1"/>
  <c r="P31" i="34"/>
  <c r="AF31" i="34" s="1"/>
  <c r="AB31" i="34" s="1"/>
  <c r="P29" i="34"/>
  <c r="AF29" i="34" s="1"/>
  <c r="T29" i="34" s="1"/>
  <c r="P27" i="34"/>
  <c r="AF27" i="34" s="1"/>
  <c r="U27" i="34" s="1"/>
  <c r="P25" i="34"/>
  <c r="AF25" i="34" s="1"/>
  <c r="X25" i="34" s="1"/>
  <c r="P23" i="34"/>
  <c r="E401" i="34"/>
  <c r="AF407" i="34" s="1"/>
  <c r="P44" i="34"/>
  <c r="AF44" i="34" s="1"/>
  <c r="Z44" i="34" s="1"/>
  <c r="P48" i="34"/>
  <c r="AF48" i="34" s="1"/>
  <c r="AD48" i="34" s="1"/>
  <c r="P52" i="34"/>
  <c r="P60" i="34"/>
  <c r="P68" i="34"/>
  <c r="AF68" i="34" s="1"/>
  <c r="AD68" i="34" s="1"/>
  <c r="P100" i="34"/>
  <c r="AF100" i="34" s="1"/>
  <c r="AB100" i="34" s="1"/>
  <c r="P104" i="34"/>
  <c r="P108" i="34"/>
  <c r="P112" i="34"/>
  <c r="AF112" i="34" s="1"/>
  <c r="AC112" i="34" s="1"/>
  <c r="P116" i="34"/>
  <c r="AF116" i="34" s="1"/>
  <c r="U116" i="34" s="1"/>
  <c r="P120" i="34"/>
  <c r="P124" i="34"/>
  <c r="P128" i="34"/>
  <c r="AF128" i="34" s="1"/>
  <c r="AC128" i="34" s="1"/>
  <c r="P132" i="34"/>
  <c r="AF132" i="34" s="1"/>
  <c r="AB132" i="34" s="1"/>
  <c r="P136" i="34"/>
  <c r="P140" i="34"/>
  <c r="P144" i="34"/>
  <c r="AF144" i="34" s="1"/>
  <c r="Y144" i="34" s="1"/>
  <c r="P148" i="34"/>
  <c r="AF148" i="34" s="1"/>
  <c r="AC148" i="34" s="1"/>
  <c r="P152" i="34"/>
  <c r="P188" i="34"/>
  <c r="P192" i="34"/>
  <c r="AF192" i="34" s="1"/>
  <c r="S192" i="34" s="1"/>
  <c r="P196" i="34"/>
  <c r="AF196" i="34" s="1"/>
  <c r="Z196" i="34" s="1"/>
  <c r="P200" i="34"/>
  <c r="P204" i="34"/>
  <c r="P208" i="34"/>
  <c r="AF208" i="34" s="1"/>
  <c r="AB208" i="34" s="1"/>
  <c r="P157" i="34"/>
  <c r="AF157" i="34" s="1"/>
  <c r="U157" i="34" s="1"/>
  <c r="P161" i="34"/>
  <c r="P165" i="34"/>
  <c r="P169" i="34"/>
  <c r="AF169" i="34" s="1"/>
  <c r="X169" i="34" s="1"/>
  <c r="P173" i="34"/>
  <c r="AF173" i="34" s="1"/>
  <c r="Y173" i="34" s="1"/>
  <c r="P177" i="34"/>
  <c r="P181" i="34"/>
  <c r="P230" i="34"/>
  <c r="AF230" i="34" s="1"/>
  <c r="AC230" i="34" s="1"/>
  <c r="Y342" i="38"/>
  <c r="U342" i="38"/>
  <c r="S323" i="34"/>
  <c r="S30" i="38"/>
  <c r="AQ17" i="21"/>
  <c r="C120" i="35"/>
  <c r="AW19" i="21"/>
  <c r="P239" i="34"/>
  <c r="AF239" i="34" s="1"/>
  <c r="Z239" i="34" s="1"/>
  <c r="P189" i="34"/>
  <c r="P193" i="34"/>
  <c r="P197" i="34"/>
  <c r="AF197" i="34" s="1"/>
  <c r="AB197" i="34" s="1"/>
  <c r="P201" i="34"/>
  <c r="AF201" i="34" s="1"/>
  <c r="AB201" i="34" s="1"/>
  <c r="P205" i="34"/>
  <c r="P209" i="34"/>
  <c r="P217" i="34"/>
  <c r="AF217" i="34" s="1"/>
  <c r="X217" i="34" s="1"/>
  <c r="P221" i="34"/>
  <c r="AF221" i="34" s="1"/>
  <c r="S221" i="34" s="1"/>
  <c r="P225" i="34"/>
  <c r="P229" i="34"/>
  <c r="P233" i="34"/>
  <c r="AF233" i="34" s="1"/>
  <c r="Y233" i="34" s="1"/>
  <c r="P238" i="34"/>
  <c r="AF238" i="34" s="1"/>
  <c r="V238" i="34" s="1"/>
  <c r="P139" i="34"/>
  <c r="P199" i="34"/>
  <c r="P82" i="34"/>
  <c r="AF82" i="34" s="1"/>
  <c r="Z82" i="34" s="1"/>
  <c r="P86" i="34"/>
  <c r="AF86" i="34" s="1"/>
  <c r="AD86" i="34" s="1"/>
  <c r="P90" i="34"/>
  <c r="P94" i="34"/>
  <c r="AQ35" i="21"/>
  <c r="D133" i="35"/>
  <c r="AQ33" i="21"/>
  <c r="D107" i="35"/>
  <c r="P61" i="34"/>
  <c r="AF61" i="34" s="1"/>
  <c r="T61" i="34" s="1"/>
  <c r="P147" i="34"/>
  <c r="AF147" i="34" s="1"/>
  <c r="U147" i="34" s="1"/>
  <c r="P191" i="34"/>
  <c r="P203" i="34"/>
  <c r="P21" i="34"/>
  <c r="AC383" i="38"/>
  <c r="P72" i="34"/>
  <c r="P80" i="34"/>
  <c r="P84" i="34"/>
  <c r="AF84" i="34" s="1"/>
  <c r="P88" i="34"/>
  <c r="AF88" i="34" s="1"/>
  <c r="V88" i="34" s="1"/>
  <c r="P92" i="34"/>
  <c r="P96" i="34"/>
  <c r="P212" i="34"/>
  <c r="AF212" i="34" s="1"/>
  <c r="T212" i="34" s="1"/>
  <c r="P99" i="34"/>
  <c r="P103" i="34"/>
  <c r="AF103" i="34" s="1"/>
  <c r="V103" i="34" s="1"/>
  <c r="P107" i="34"/>
  <c r="AF107" i="34" s="1"/>
  <c r="V107" i="34" s="1"/>
  <c r="P111" i="34"/>
  <c r="P115" i="34"/>
  <c r="P119" i="34"/>
  <c r="AF119" i="34" s="1"/>
  <c r="AC119" i="34" s="1"/>
  <c r="P123" i="34"/>
  <c r="AF123" i="34" s="1"/>
  <c r="Y123" i="34" s="1"/>
  <c r="P127" i="34"/>
  <c r="P131" i="34"/>
  <c r="P135" i="34"/>
  <c r="AF135" i="34" s="1"/>
  <c r="Z135" i="34" s="1"/>
  <c r="P143" i="34"/>
  <c r="AF143" i="34" s="1"/>
  <c r="Z143" i="34" s="1"/>
  <c r="P187" i="34"/>
  <c r="P160" i="34"/>
  <c r="AF160" i="34" s="1"/>
  <c r="Y160" i="34" s="1"/>
  <c r="P164" i="34"/>
  <c r="AF164" i="34" s="1"/>
  <c r="P168" i="34"/>
  <c r="P172" i="34"/>
  <c r="P176" i="34"/>
  <c r="AF176" i="34" s="1"/>
  <c r="Y176" i="34" s="1"/>
  <c r="P180" i="34"/>
  <c r="AF180" i="34" s="1"/>
  <c r="AD180" i="34" s="1"/>
  <c r="AQ16" i="21"/>
  <c r="C107" i="35"/>
  <c r="P151" i="34"/>
  <c r="AF151" i="34" s="1"/>
  <c r="Z151" i="34" s="1"/>
  <c r="P195" i="34"/>
  <c r="P207" i="34"/>
  <c r="P234" i="34"/>
  <c r="AF234" i="34" s="1"/>
  <c r="V234" i="34" s="1"/>
  <c r="P242" i="34"/>
  <c r="P211" i="34"/>
  <c r="P67" i="34"/>
  <c r="P83" i="34"/>
  <c r="AF83" i="34" s="1"/>
  <c r="AD83" i="34" s="1"/>
  <c r="P87" i="34"/>
  <c r="AF87" i="34" s="1"/>
  <c r="P91" i="34"/>
  <c r="P95" i="34"/>
  <c r="P243" i="34"/>
  <c r="AF243" i="34" s="1"/>
  <c r="X243" i="34" s="1"/>
  <c r="W61" i="38"/>
  <c r="BO13" i="21"/>
  <c r="CQ13" i="21" s="1"/>
  <c r="C84" i="39" s="1"/>
  <c r="Y120" i="38"/>
  <c r="AC76" i="38"/>
  <c r="U360" i="38"/>
  <c r="AB9" i="38"/>
  <c r="Y368" i="38"/>
  <c r="S76" i="38"/>
  <c r="Y88" i="38"/>
  <c r="S172" i="38"/>
  <c r="W361" i="38"/>
  <c r="AB220" i="38"/>
  <c r="S134" i="38"/>
  <c r="S88" i="38"/>
  <c r="AC134" i="38"/>
  <c r="U32" i="38"/>
  <c r="S224" i="38"/>
  <c r="AB208" i="38"/>
  <c r="AA61" i="38"/>
  <c r="AB61" i="38"/>
  <c r="AD61" i="38"/>
  <c r="AC260" i="38"/>
  <c r="AC220" i="38"/>
  <c r="AC192" i="38"/>
  <c r="AC176" i="38"/>
  <c r="X172" i="38"/>
  <c r="S126" i="38"/>
  <c r="U61" i="38"/>
  <c r="AF56" i="38"/>
  <c r="Z56" i="38" s="1"/>
  <c r="AF24" i="38"/>
  <c r="AB24" i="38" s="1"/>
  <c r="S107" i="34"/>
  <c r="S68" i="34"/>
  <c r="V112" i="38"/>
  <c r="T112" i="38"/>
  <c r="S112" i="38"/>
  <c r="T80" i="38"/>
  <c r="S80" i="38"/>
  <c r="S16" i="38"/>
  <c r="Y16" i="38"/>
  <c r="S120" i="38"/>
  <c r="Y104" i="38"/>
  <c r="S27" i="38"/>
  <c r="T368" i="38"/>
  <c r="AB212" i="38"/>
  <c r="S75" i="38"/>
  <c r="U104" i="38"/>
  <c r="AC61" i="38"/>
  <c r="T96" i="38"/>
  <c r="X61" i="38"/>
  <c r="S61" i="38"/>
  <c r="AC48" i="38"/>
  <c r="AF40" i="38"/>
  <c r="X40" i="38" s="1"/>
  <c r="CQ15" i="21"/>
  <c r="C90" i="39" s="1"/>
  <c r="S314" i="38"/>
  <c r="AC268" i="38"/>
  <c r="S241" i="38"/>
  <c r="S104" i="38"/>
  <c r="Y61" i="38"/>
  <c r="T61" i="38"/>
  <c r="Z61" i="38"/>
  <c r="V61" i="38"/>
  <c r="U48" i="38"/>
  <c r="AC16" i="38"/>
  <c r="AB16" i="38"/>
  <c r="S338" i="38"/>
  <c r="S260" i="38"/>
  <c r="U76" i="38"/>
  <c r="Y212" i="38"/>
  <c r="Y164" i="38"/>
  <c r="S220" i="38"/>
  <c r="S176" i="38"/>
  <c r="U228" i="38"/>
  <c r="U220" i="38"/>
  <c r="AC172" i="38"/>
  <c r="X220" i="38"/>
  <c r="X164" i="38"/>
  <c r="AB146" i="38"/>
  <c r="U112" i="38"/>
  <c r="AB116" i="38"/>
  <c r="Y56" i="38"/>
  <c r="Y48" i="38"/>
  <c r="Y24" i="38"/>
  <c r="U16" i="38"/>
  <c r="X24" i="38"/>
  <c r="CQ14" i="21"/>
  <c r="C87" i="39" s="1"/>
  <c r="CQ9" i="21"/>
  <c r="C72" i="39" s="1"/>
  <c r="AB380" i="38"/>
  <c r="X56" i="38"/>
  <c r="T24" i="38"/>
  <c r="CQ8" i="21"/>
  <c r="C69" i="39" s="1"/>
  <c r="S157" i="38"/>
  <c r="T54" i="38"/>
  <c r="AC44" i="34"/>
  <c r="S44" i="34"/>
  <c r="Z345" i="38"/>
  <c r="S272" i="38"/>
  <c r="Y168" i="38"/>
  <c r="S129" i="38"/>
  <c r="S100" i="38"/>
  <c r="U83" i="38"/>
  <c r="AD59" i="38"/>
  <c r="S54" i="38"/>
  <c r="T38" i="38"/>
  <c r="S100" i="34"/>
  <c r="U64" i="34"/>
  <c r="X314" i="38"/>
  <c r="U272" i="38"/>
  <c r="AC184" i="38"/>
  <c r="Y134" i="38"/>
  <c r="AB100" i="38"/>
  <c r="V59" i="38"/>
  <c r="AA76" i="38"/>
  <c r="AC32" i="38"/>
  <c r="T32" i="38"/>
  <c r="AB276" i="34"/>
  <c r="U68" i="34"/>
  <c r="S369" i="38"/>
  <c r="AC364" i="38"/>
  <c r="S307" i="38"/>
  <c r="Y330" i="38"/>
  <c r="U116" i="38"/>
  <c r="Y100" i="38"/>
  <c r="AC84" i="38"/>
  <c r="S22" i="38"/>
  <c r="Y32" i="38"/>
  <c r="S267" i="34"/>
  <c r="U56" i="34"/>
  <c r="U386" i="38"/>
  <c r="S361" i="38"/>
  <c r="AC368" i="38"/>
  <c r="AA361" i="38"/>
  <c r="AC360" i="38"/>
  <c r="X368" i="38"/>
  <c r="W368" i="38"/>
  <c r="X338" i="38"/>
  <c r="U284" i="38"/>
  <c r="T260" i="38"/>
  <c r="T248" i="38"/>
  <c r="S180" i="38"/>
  <c r="S160" i="38"/>
  <c r="S203" i="38"/>
  <c r="Y208" i="38"/>
  <c r="AC196" i="38"/>
  <c r="U180" i="38"/>
  <c r="U176" i="38"/>
  <c r="U160" i="38"/>
  <c r="X196" i="38"/>
  <c r="T160" i="38"/>
  <c r="AB134" i="38"/>
  <c r="S96" i="38"/>
  <c r="S95" i="38"/>
  <c r="Y112" i="38"/>
  <c r="X104" i="38"/>
  <c r="W59" i="38"/>
  <c r="T48" i="38"/>
  <c r="Z271" i="34"/>
  <c r="AB48" i="34"/>
  <c r="AC380" i="38"/>
  <c r="T380" i="38"/>
  <c r="T360" i="38"/>
  <c r="U310" i="38"/>
  <c r="S283" i="38"/>
  <c r="T47" i="38"/>
  <c r="AB112" i="34"/>
  <c r="AB56" i="34"/>
  <c r="S386" i="38"/>
  <c r="Y361" i="38"/>
  <c r="Z368" i="38"/>
  <c r="U346" i="38"/>
  <c r="S322" i="38"/>
  <c r="Y264" i="38"/>
  <c r="U232" i="38"/>
  <c r="S208" i="38"/>
  <c r="S196" i="38"/>
  <c r="S179" i="38"/>
  <c r="Y224" i="38"/>
  <c r="AC208" i="38"/>
  <c r="Y192" i="38"/>
  <c r="Y176" i="38"/>
  <c r="T208" i="38"/>
  <c r="X160" i="38"/>
  <c r="U80" i="38"/>
  <c r="T108" i="38"/>
  <c r="T92" i="38"/>
  <c r="X48" i="38"/>
  <c r="U76" i="34"/>
  <c r="AC76" i="34"/>
  <c r="S76" i="34"/>
  <c r="V28" i="38"/>
  <c r="U28" i="38"/>
  <c r="Y28" i="38"/>
  <c r="AC28" i="38"/>
  <c r="W20" i="38"/>
  <c r="U20" i="38"/>
  <c r="Y20" i="38"/>
  <c r="AC20" i="38"/>
  <c r="AD8" i="38"/>
  <c r="AC8" i="38"/>
  <c r="S144" i="34"/>
  <c r="AC64" i="34"/>
  <c r="Z383" i="38"/>
  <c r="S366" i="38"/>
  <c r="S341" i="38"/>
  <c r="S284" i="38"/>
  <c r="U300" i="38"/>
  <c r="T300" i="38"/>
  <c r="Y188" i="38"/>
  <c r="X188" i="38"/>
  <c r="S138" i="38"/>
  <c r="Y92" i="38"/>
  <c r="X50" i="38"/>
  <c r="X42" i="38"/>
  <c r="S112" i="34"/>
  <c r="AB116" i="34"/>
  <c r="S25" i="34"/>
  <c r="U48" i="34"/>
  <c r="S394" i="38"/>
  <c r="V383" i="38"/>
  <c r="AA394" i="38"/>
  <c r="U376" i="38"/>
  <c r="X380" i="38"/>
  <c r="AA369" i="38"/>
  <c r="AD380" i="38"/>
  <c r="T358" i="38"/>
  <c r="S346" i="38"/>
  <c r="S349" i="38"/>
  <c r="W353" i="38"/>
  <c r="Z349" i="38"/>
  <c r="W346" i="38"/>
  <c r="U326" i="38"/>
  <c r="AC284" i="38"/>
  <c r="AB284" i="38"/>
  <c r="S212" i="38"/>
  <c r="S204" i="38"/>
  <c r="S164" i="38"/>
  <c r="S227" i="38"/>
  <c r="S195" i="38"/>
  <c r="S171" i="38"/>
  <c r="S163" i="38"/>
  <c r="AC224" i="38"/>
  <c r="AC212" i="38"/>
  <c r="U164" i="38"/>
  <c r="AB180" i="38"/>
  <c r="U154" i="38"/>
  <c r="T130" i="38"/>
  <c r="S116" i="38"/>
  <c r="S72" i="38"/>
  <c r="U100" i="38"/>
  <c r="Z59" i="38"/>
  <c r="S43" i="38"/>
  <c r="X54" i="38"/>
  <c r="X38" i="38"/>
  <c r="T30" i="38"/>
  <c r="X20" i="38"/>
  <c r="AF52" i="38"/>
  <c r="AA52" i="38" s="1"/>
  <c r="AF44" i="38"/>
  <c r="X44" i="38" s="1"/>
  <c r="AF36" i="38"/>
  <c r="X36" i="38" s="1"/>
  <c r="U290" i="34"/>
  <c r="X100" i="34"/>
  <c r="S64" i="34"/>
  <c r="U390" i="38"/>
  <c r="AC394" i="38"/>
  <c r="S377" i="38"/>
  <c r="U380" i="38"/>
  <c r="AB369" i="38"/>
  <c r="X376" i="38"/>
  <c r="W380" i="38"/>
  <c r="AB360" i="38"/>
  <c r="AD368" i="38"/>
  <c r="V358" i="38"/>
  <c r="AA349" i="38"/>
  <c r="T346" i="38"/>
  <c r="S327" i="38"/>
  <c r="S315" i="38"/>
  <c r="U322" i="38"/>
  <c r="Y310" i="38"/>
  <c r="T322" i="38"/>
  <c r="AC272" i="38"/>
  <c r="S236" i="38"/>
  <c r="U248" i="38"/>
  <c r="Y236" i="38"/>
  <c r="T232" i="38"/>
  <c r="S188" i="38"/>
  <c r="S223" i="38"/>
  <c r="S211" i="38"/>
  <c r="S167" i="38"/>
  <c r="U224" i="38"/>
  <c r="U212" i="38"/>
  <c r="Y196" i="38"/>
  <c r="Y172" i="38"/>
  <c r="AC164" i="38"/>
  <c r="AC160" i="38"/>
  <c r="AB224" i="38"/>
  <c r="X212" i="38"/>
  <c r="X192" i="38"/>
  <c r="AB164" i="38"/>
  <c r="W212" i="38"/>
  <c r="S154" i="38"/>
  <c r="U126" i="38"/>
  <c r="X142" i="38"/>
  <c r="S84" i="38"/>
  <c r="AC100" i="38"/>
  <c r="S38" i="38"/>
  <c r="T59" i="38"/>
  <c r="U50" i="38"/>
  <c r="T42" i="38"/>
  <c r="T34" i="38"/>
  <c r="T18" i="38"/>
  <c r="Z35" i="38"/>
  <c r="S35" i="38"/>
  <c r="AC280" i="34"/>
  <c r="S385" i="38"/>
  <c r="AD382" i="38"/>
  <c r="T362" i="38"/>
  <c r="U334" i="38"/>
  <c r="AA310" i="38"/>
  <c r="AD306" i="38"/>
  <c r="AC288" i="38"/>
  <c r="S271" i="38"/>
  <c r="Y200" i="38"/>
  <c r="U130" i="38"/>
  <c r="AB130" i="38"/>
  <c r="Y80" i="38"/>
  <c r="Y72" i="38"/>
  <c r="X76" i="38"/>
  <c r="S59" i="38"/>
  <c r="S46" i="38"/>
  <c r="S14" i="38"/>
  <c r="X55" i="38"/>
  <c r="W15" i="38"/>
  <c r="X15" i="38"/>
  <c r="AB52" i="38"/>
  <c r="AB48" i="38"/>
  <c r="X28" i="38"/>
  <c r="AB20" i="38"/>
  <c r="T16" i="38"/>
  <c r="AD48" i="38"/>
  <c r="AD16" i="38"/>
  <c r="T9" i="38"/>
  <c r="W9" i="38"/>
  <c r="U8" i="38"/>
  <c r="Y114" i="34"/>
  <c r="AB394" i="38"/>
  <c r="V380" i="38"/>
  <c r="AC361" i="38"/>
  <c r="AC349" i="38"/>
  <c r="S306" i="38"/>
  <c r="U306" i="38"/>
  <c r="X318" i="38"/>
  <c r="W334" i="38"/>
  <c r="S279" i="38"/>
  <c r="AC264" i="38"/>
  <c r="Y228" i="38"/>
  <c r="AA179" i="38"/>
  <c r="U142" i="38"/>
  <c r="X130" i="38"/>
  <c r="AA130" i="38"/>
  <c r="AC92" i="38"/>
  <c r="S42" i="38"/>
  <c r="S26" i="38"/>
  <c r="AA39" i="38"/>
  <c r="AA15" i="38"/>
  <c r="AB15" i="38"/>
  <c r="AF58" i="38"/>
  <c r="T58" i="38" s="1"/>
  <c r="S8" i="38"/>
  <c r="U142" i="34"/>
  <c r="U126" i="34"/>
  <c r="AB128" i="34"/>
  <c r="S53" i="34"/>
  <c r="AC68" i="34"/>
  <c r="U36" i="34"/>
  <c r="U385" i="38"/>
  <c r="W394" i="38"/>
  <c r="T376" i="38"/>
  <c r="S380" i="38"/>
  <c r="AA376" i="38"/>
  <c r="S362" i="38"/>
  <c r="AA360" i="38"/>
  <c r="W349" i="38"/>
  <c r="T334" i="38"/>
  <c r="T306" i="38"/>
  <c r="X306" i="38"/>
  <c r="S264" i="38"/>
  <c r="U264" i="38"/>
  <c r="S168" i="38"/>
  <c r="AB200" i="38"/>
  <c r="AB184" i="38"/>
  <c r="S130" i="38"/>
  <c r="Y130" i="38"/>
  <c r="S108" i="38"/>
  <c r="S92" i="38"/>
  <c r="Y108" i="38"/>
  <c r="S50" i="38"/>
  <c r="S34" i="38"/>
  <c r="S18" i="38"/>
  <c r="AB39" i="38"/>
  <c r="S15" i="38"/>
  <c r="T15" i="38"/>
  <c r="T50" i="38"/>
  <c r="T36" i="38"/>
  <c r="AB28" i="38"/>
  <c r="X16" i="38"/>
  <c r="X9" i="38"/>
  <c r="AA9" i="38"/>
  <c r="Y8" i="38"/>
  <c r="V345" i="34"/>
  <c r="AD345" i="34"/>
  <c r="Y345" i="34"/>
  <c r="AC345" i="34"/>
  <c r="BS15" i="21"/>
  <c r="BS12" i="21"/>
  <c r="CC19" i="21"/>
  <c r="BY19" i="21"/>
  <c r="X334" i="11"/>
  <c r="Y333" i="11"/>
  <c r="X333" i="11"/>
  <c r="S333" i="11"/>
  <c r="U334" i="11"/>
  <c r="S334" i="11"/>
  <c r="AD334" i="11"/>
  <c r="V334" i="11"/>
  <c r="T333" i="11"/>
  <c r="Z334" i="11"/>
  <c r="Y334" i="11"/>
  <c r="T334" i="11"/>
  <c r="AF335" i="11"/>
  <c r="AA335" i="11" s="1"/>
  <c r="V333" i="11"/>
  <c r="U333" i="11"/>
  <c r="AF336" i="11"/>
  <c r="V336" i="11" s="1"/>
  <c r="W335" i="11"/>
  <c r="AA333" i="11"/>
  <c r="AD333" i="11"/>
  <c r="AA334" i="11"/>
  <c r="AC333" i="11"/>
  <c r="AF332" i="11"/>
  <c r="AA332" i="11" s="1"/>
  <c r="AB333" i="11"/>
  <c r="AC334" i="11"/>
  <c r="W333" i="11"/>
  <c r="AB334" i="11"/>
  <c r="Z333" i="11"/>
  <c r="AF395" i="34"/>
  <c r="S395" i="34" s="1"/>
  <c r="AF383" i="34"/>
  <c r="AA383" i="34" s="1"/>
  <c r="AF375" i="34"/>
  <c r="V375" i="34" s="1"/>
  <c r="AF367" i="34"/>
  <c r="V367" i="34" s="1"/>
  <c r="AF359" i="34"/>
  <c r="V359" i="34" s="1"/>
  <c r="AF351" i="34"/>
  <c r="S351" i="34" s="1"/>
  <c r="AF343" i="34"/>
  <c r="S343" i="34" s="1"/>
  <c r="AF398" i="34"/>
  <c r="T398" i="34" s="1"/>
  <c r="AF382" i="34"/>
  <c r="AF374" i="34"/>
  <c r="S374" i="34" s="1"/>
  <c r="AF366" i="34"/>
  <c r="S366" i="34" s="1"/>
  <c r="AF358" i="34"/>
  <c r="S358" i="34" s="1"/>
  <c r="AF350" i="34"/>
  <c r="AF342" i="34"/>
  <c r="S342" i="34" s="1"/>
  <c r="AF334" i="34"/>
  <c r="U334" i="34" s="1"/>
  <c r="W335" i="34"/>
  <c r="Y341" i="34"/>
  <c r="AA351" i="34"/>
  <c r="X331" i="34"/>
  <c r="T335" i="34"/>
  <c r="X339" i="34"/>
  <c r="V341" i="34"/>
  <c r="Y335" i="34"/>
  <c r="Y339" i="34"/>
  <c r="AA341" i="34"/>
  <c r="S349" i="34"/>
  <c r="Z331" i="34"/>
  <c r="Z335" i="34"/>
  <c r="AD339" i="34"/>
  <c r="T341" i="34"/>
  <c r="X345" i="34"/>
  <c r="AB349" i="34"/>
  <c r="Z351" i="34"/>
  <c r="AA357" i="34"/>
  <c r="W353" i="34"/>
  <c r="W357" i="34"/>
  <c r="Y361" i="34"/>
  <c r="U365" i="34"/>
  <c r="W367" i="34"/>
  <c r="W375" i="34"/>
  <c r="X355" i="34"/>
  <c r="AD357" i="34"/>
  <c r="V361" i="34"/>
  <c r="AD365" i="34"/>
  <c r="X353" i="34"/>
  <c r="V353" i="34"/>
  <c r="T355" i="34"/>
  <c r="V355" i="34"/>
  <c r="X357" i="34"/>
  <c r="AA361" i="34"/>
  <c r="Z373" i="34"/>
  <c r="X386" i="34"/>
  <c r="X390" i="34"/>
  <c r="X398" i="34"/>
  <c r="S373" i="34"/>
  <c r="S383" i="34"/>
  <c r="AC386" i="34"/>
  <c r="Y390" i="34"/>
  <c r="T376" i="34"/>
  <c r="Y383" i="34"/>
  <c r="Z386" i="34"/>
  <c r="W369" i="34"/>
  <c r="V369" i="34"/>
  <c r="AB369" i="34"/>
  <c r="AC373" i="34"/>
  <c r="X373" i="34"/>
  <c r="Z376" i="34"/>
  <c r="U376" i="34"/>
  <c r="S390" i="34"/>
  <c r="X300" i="34"/>
  <c r="AF387" i="34"/>
  <c r="S387" i="34" s="1"/>
  <c r="AF393" i="34"/>
  <c r="U393" i="34" s="1"/>
  <c r="AF381" i="34"/>
  <c r="AF333" i="34"/>
  <c r="V333" i="34" s="1"/>
  <c r="AF396" i="34"/>
  <c r="V396" i="34" s="1"/>
  <c r="AF388" i="34"/>
  <c r="V388" i="34" s="1"/>
  <c r="AF380" i="34"/>
  <c r="AF372" i="34"/>
  <c r="U372" i="34" s="1"/>
  <c r="AF364" i="34"/>
  <c r="U364" i="34" s="1"/>
  <c r="AF356" i="34"/>
  <c r="Z356" i="34" s="1"/>
  <c r="AF348" i="34"/>
  <c r="AF340" i="34"/>
  <c r="S340" i="34" s="1"/>
  <c r="AF332" i="34"/>
  <c r="AC332" i="34" s="1"/>
  <c r="W331" i="34"/>
  <c r="AA335" i="34"/>
  <c r="AC341" i="34"/>
  <c r="Y349" i="34"/>
  <c r="AB331" i="34"/>
  <c r="X335" i="34"/>
  <c r="AB339" i="34"/>
  <c r="Z341" i="34"/>
  <c r="AB343" i="34"/>
  <c r="Z345" i="34"/>
  <c r="V349" i="34"/>
  <c r="U331" i="34"/>
  <c r="AC335" i="34"/>
  <c r="AC339" i="34"/>
  <c r="S345" i="34"/>
  <c r="W349" i="34"/>
  <c r="AD331" i="34"/>
  <c r="T333" i="34"/>
  <c r="AD335" i="34"/>
  <c r="X341" i="34"/>
  <c r="V343" i="34"/>
  <c r="AB345" i="34"/>
  <c r="S353" i="34"/>
  <c r="AA366" i="34"/>
  <c r="W355" i="34"/>
  <c r="AC357" i="34"/>
  <c r="AC361" i="34"/>
  <c r="Y365" i="34"/>
  <c r="AA375" i="34"/>
  <c r="AC355" i="34"/>
  <c r="Z361" i="34"/>
  <c r="T353" i="34"/>
  <c r="AC353" i="34"/>
  <c r="Y355" i="34"/>
  <c r="U357" i="34"/>
  <c r="T357" i="34"/>
  <c r="S365" i="34"/>
  <c r="X376" i="34"/>
  <c r="W383" i="34"/>
  <c r="AB386" i="34"/>
  <c r="AB390" i="34"/>
  <c r="AD396" i="34"/>
  <c r="AB398" i="34"/>
  <c r="AA373" i="34"/>
  <c r="AC390" i="34"/>
  <c r="U398" i="34"/>
  <c r="AB376" i="34"/>
  <c r="AD386" i="34"/>
  <c r="V390" i="34"/>
  <c r="S369" i="34"/>
  <c r="AC369" i="34"/>
  <c r="X369" i="34"/>
  <c r="Y373" i="34"/>
  <c r="T373" i="34"/>
  <c r="V376" i="34"/>
  <c r="S386" i="34"/>
  <c r="W390" i="34"/>
  <c r="S398" i="34"/>
  <c r="T389" i="38"/>
  <c r="AA389" i="38"/>
  <c r="AD394" i="38"/>
  <c r="T394" i="38"/>
  <c r="AD386" i="38"/>
  <c r="U276" i="34"/>
  <c r="V271" i="34"/>
  <c r="S266" i="34"/>
  <c r="U270" i="34"/>
  <c r="X148" i="34"/>
  <c r="AF385" i="34"/>
  <c r="U385" i="34" s="1"/>
  <c r="AF399" i="34"/>
  <c r="AF391" i="34"/>
  <c r="S391" i="34" s="1"/>
  <c r="AF379" i="34"/>
  <c r="W379" i="34" s="1"/>
  <c r="AF371" i="34"/>
  <c r="V371" i="34" s="1"/>
  <c r="AF363" i="34"/>
  <c r="V363" i="34" s="1"/>
  <c r="AF347" i="34"/>
  <c r="S347" i="34" s="1"/>
  <c r="AF394" i="34"/>
  <c r="T394" i="34" s="1"/>
  <c r="AF378" i="34"/>
  <c r="S378" i="34" s="1"/>
  <c r="AF370" i="34"/>
  <c r="AF362" i="34"/>
  <c r="S362" i="34" s="1"/>
  <c r="AF354" i="34"/>
  <c r="S354" i="34" s="1"/>
  <c r="AF346" i="34"/>
  <c r="S346" i="34" s="1"/>
  <c r="AF338" i="34"/>
  <c r="S338" i="34" s="1"/>
  <c r="AA331" i="34"/>
  <c r="W339" i="34"/>
  <c r="W343" i="34"/>
  <c r="AC349" i="34"/>
  <c r="AD333" i="34"/>
  <c r="AB335" i="34"/>
  <c r="W340" i="34"/>
  <c r="AD341" i="34"/>
  <c r="S348" i="34"/>
  <c r="Z349" i="34"/>
  <c r="Y331" i="34"/>
  <c r="AB332" i="34"/>
  <c r="V334" i="34"/>
  <c r="S341" i="34"/>
  <c r="W345" i="34"/>
  <c r="AA349" i="34"/>
  <c r="U332" i="34"/>
  <c r="V339" i="34"/>
  <c r="AB341" i="34"/>
  <c r="Z343" i="34"/>
  <c r="T349" i="34"/>
  <c r="U355" i="34"/>
  <c r="X361" i="34"/>
  <c r="X365" i="34"/>
  <c r="Z375" i="34"/>
  <c r="AB355" i="34"/>
  <c r="Z364" i="34"/>
  <c r="AC365" i="34"/>
  <c r="AA353" i="34"/>
  <c r="S357" i="34"/>
  <c r="AD361" i="34"/>
  <c r="V365" i="34"/>
  <c r="AD353" i="34"/>
  <c r="Y353" i="34"/>
  <c r="AD355" i="34"/>
  <c r="Z357" i="34"/>
  <c r="S361" i="34"/>
  <c r="W365" i="34"/>
  <c r="AB383" i="34"/>
  <c r="S376" i="34"/>
  <c r="AC383" i="34"/>
  <c r="U386" i="34"/>
  <c r="Y398" i="34"/>
  <c r="V373" i="34"/>
  <c r="Y379" i="34"/>
  <c r="AA385" i="34"/>
  <c r="Z390" i="34"/>
  <c r="Z398" i="34"/>
  <c r="AD369" i="34"/>
  <c r="Y369" i="34"/>
  <c r="T369" i="34"/>
  <c r="U373" i="34"/>
  <c r="W376" i="34"/>
  <c r="AC376" i="34"/>
  <c r="W386" i="34"/>
  <c r="AA390" i="34"/>
  <c r="AA391" i="38"/>
  <c r="Y389" i="38"/>
  <c r="X394" i="38"/>
  <c r="X383" i="38"/>
  <c r="T383" i="38"/>
  <c r="AB383" i="38"/>
  <c r="AD383" i="38"/>
  <c r="X381" i="38"/>
  <c r="AA381" i="38"/>
  <c r="AC328" i="34"/>
  <c r="S250" i="34"/>
  <c r="AC254" i="34"/>
  <c r="U208" i="34"/>
  <c r="S116" i="34"/>
  <c r="AC146" i="34"/>
  <c r="T82" i="34"/>
  <c r="Y76" i="34"/>
  <c r="AC36" i="34"/>
  <c r="AF397" i="34"/>
  <c r="U397" i="34" s="1"/>
  <c r="AF389" i="34"/>
  <c r="AF377" i="34"/>
  <c r="Y377" i="34" s="1"/>
  <c r="AF337" i="34"/>
  <c r="AC337" i="34" s="1"/>
  <c r="AF400" i="34"/>
  <c r="V400" i="34" s="1"/>
  <c r="AF392" i="34"/>
  <c r="AF384" i="34"/>
  <c r="Z384" i="34" s="1"/>
  <c r="AF368" i="34"/>
  <c r="U368" i="34" s="1"/>
  <c r="AF360" i="34"/>
  <c r="U360" i="34" s="1"/>
  <c r="AF352" i="34"/>
  <c r="X352" i="34" s="1"/>
  <c r="AF344" i="34"/>
  <c r="AC344" i="34" s="1"/>
  <c r="AF336" i="34"/>
  <c r="AD336" i="34" s="1"/>
  <c r="AA339" i="34"/>
  <c r="AA343" i="34"/>
  <c r="T331" i="34"/>
  <c r="W332" i="34"/>
  <c r="T339" i="34"/>
  <c r="AA340" i="34"/>
  <c r="T343" i="34"/>
  <c r="AD349" i="34"/>
  <c r="AC331" i="34"/>
  <c r="S333" i="34"/>
  <c r="U335" i="34"/>
  <c r="U339" i="34"/>
  <c r="W341" i="34"/>
  <c r="AA345" i="34"/>
  <c r="V331" i="34"/>
  <c r="Y332" i="34"/>
  <c r="V335" i="34"/>
  <c r="Z339" i="34"/>
  <c r="AD343" i="34"/>
  <c r="T345" i="34"/>
  <c r="AA346" i="34"/>
  <c r="X349" i="34"/>
  <c r="V351" i="34"/>
  <c r="AA355" i="34"/>
  <c r="V357" i="34"/>
  <c r="AB361" i="34"/>
  <c r="AB365" i="34"/>
  <c r="AD375" i="34"/>
  <c r="U361" i="34"/>
  <c r="AD364" i="34"/>
  <c r="AA371" i="34"/>
  <c r="S375" i="34"/>
  <c r="S355" i="34"/>
  <c r="Y357" i="34"/>
  <c r="AA360" i="34"/>
  <c r="S364" i="34"/>
  <c r="Z365" i="34"/>
  <c r="AB353" i="34"/>
  <c r="Z353" i="34"/>
  <c r="U353" i="34"/>
  <c r="Z355" i="34"/>
  <c r="AB357" i="34"/>
  <c r="W361" i="34"/>
  <c r="AA365" i="34"/>
  <c r="AA377" i="34"/>
  <c r="AA376" i="34"/>
  <c r="V385" i="34"/>
  <c r="Y386" i="34"/>
  <c r="U390" i="34"/>
  <c r="S396" i="34"/>
  <c r="Z397" i="34"/>
  <c r="AD373" i="34"/>
  <c r="V383" i="34"/>
  <c r="V386" i="34"/>
  <c r="AD390" i="34"/>
  <c r="AD398" i="34"/>
  <c r="AA369" i="34"/>
  <c r="Z369" i="34"/>
  <c r="U369" i="34"/>
  <c r="W373" i="34"/>
  <c r="AB373" i="34"/>
  <c r="AD376" i="34"/>
  <c r="Y376" i="34"/>
  <c r="AA386" i="34"/>
  <c r="W394" i="34"/>
  <c r="AD391" i="38"/>
  <c r="Y391" i="38"/>
  <c r="V386" i="38"/>
  <c r="AB386" i="38"/>
  <c r="X373" i="38"/>
  <c r="AA373" i="38"/>
  <c r="S373" i="38"/>
  <c r="W373" i="38"/>
  <c r="Z380" i="38"/>
  <c r="W365" i="38"/>
  <c r="U364" i="38"/>
  <c r="AA364" i="38"/>
  <c r="Z360" i="38"/>
  <c r="U350" i="38"/>
  <c r="AA291" i="38"/>
  <c r="AC240" i="38"/>
  <c r="T236" i="38"/>
  <c r="AA160" i="38"/>
  <c r="AD134" i="38"/>
  <c r="AC79" i="38"/>
  <c r="W58" i="38"/>
  <c r="AD32" i="38"/>
  <c r="AD28" i="38"/>
  <c r="V24" i="38"/>
  <c r="AD291" i="38"/>
  <c r="W160" i="38"/>
  <c r="U129" i="38"/>
  <c r="Z130" i="38"/>
  <c r="AA104" i="38"/>
  <c r="AA92" i="38"/>
  <c r="T76" i="38"/>
  <c r="T72" i="38"/>
  <c r="T51" i="38"/>
  <c r="W28" i="38"/>
  <c r="X364" i="38"/>
  <c r="Z364" i="38"/>
  <c r="S291" i="38"/>
  <c r="Y296" i="38"/>
  <c r="AC291" i="38"/>
  <c r="Y380" i="38"/>
  <c r="X369" i="38"/>
  <c r="S382" i="38"/>
  <c r="U368" i="38"/>
  <c r="Y364" i="38"/>
  <c r="Y360" i="38"/>
  <c r="AB368" i="38"/>
  <c r="T364" i="38"/>
  <c r="AA368" i="38"/>
  <c r="W364" i="38"/>
  <c r="U362" i="38"/>
  <c r="T350" i="38"/>
  <c r="S331" i="38"/>
  <c r="S311" i="38"/>
  <c r="S330" i="38"/>
  <c r="S310" i="38"/>
  <c r="U330" i="38"/>
  <c r="AB323" i="38"/>
  <c r="U314" i="38"/>
  <c r="T326" i="38"/>
  <c r="Y334" i="38"/>
  <c r="S300" i="38"/>
  <c r="Y300" i="38"/>
  <c r="X284" i="38"/>
  <c r="S237" i="38"/>
  <c r="U236" i="38"/>
  <c r="V241" i="38"/>
  <c r="U216" i="38"/>
  <c r="U208" i="38"/>
  <c r="U200" i="38"/>
  <c r="AC188" i="38"/>
  <c r="Y184" i="38"/>
  <c r="AC168" i="38"/>
  <c r="Y160" i="38"/>
  <c r="AB228" i="38"/>
  <c r="X204" i="38"/>
  <c r="AB172" i="38"/>
  <c r="S146" i="38"/>
  <c r="Y146" i="38"/>
  <c r="AC130" i="38"/>
  <c r="Y126" i="38"/>
  <c r="AB154" i="38"/>
  <c r="T134" i="38"/>
  <c r="X126" i="38"/>
  <c r="W130" i="38"/>
  <c r="S79" i="38"/>
  <c r="U120" i="38"/>
  <c r="Y96" i="38"/>
  <c r="Y79" i="38"/>
  <c r="Y76" i="38"/>
  <c r="AC72" i="38"/>
  <c r="AB104" i="38"/>
  <c r="X92" i="38"/>
  <c r="W76" i="38"/>
  <c r="AB76" i="38"/>
  <c r="T28" i="38"/>
  <c r="AD56" i="38"/>
  <c r="AA50" i="38"/>
  <c r="AB38" i="38"/>
  <c r="Z28" i="38"/>
  <c r="Z5" i="38"/>
  <c r="CE19" i="21"/>
  <c r="CK19" i="21"/>
  <c r="BU19" i="21"/>
  <c r="CP12" i="21"/>
  <c r="CQ12" i="21" s="1"/>
  <c r="CA19" i="21"/>
  <c r="CO19" i="21"/>
  <c r="CG19" i="21"/>
  <c r="CI19" i="21"/>
  <c r="CM19" i="21"/>
  <c r="BW19" i="21"/>
  <c r="BS11" i="21"/>
  <c r="CP11" i="21"/>
  <c r="CQ11" i="21" s="1"/>
  <c r="BR19" i="21"/>
  <c r="AB307" i="38"/>
  <c r="AC318" i="38"/>
  <c r="S292" i="38"/>
  <c r="AB292" i="38"/>
  <c r="T255" i="38"/>
  <c r="V255" i="38"/>
  <c r="U255" i="38"/>
  <c r="AD259" i="38"/>
  <c r="AD268" i="38"/>
  <c r="V268" i="38"/>
  <c r="AA268" i="38"/>
  <c r="T268" i="38"/>
  <c r="U268" i="38"/>
  <c r="S268" i="38"/>
  <c r="Z268" i="38"/>
  <c r="X268" i="38"/>
  <c r="Y268" i="38"/>
  <c r="W268" i="38"/>
  <c r="AB245" i="38"/>
  <c r="S245" i="38"/>
  <c r="Z311" i="38"/>
  <c r="AA275" i="38"/>
  <c r="AD271" i="38"/>
  <c r="W280" i="38"/>
  <c r="Y280" i="38"/>
  <c r="T280" i="38"/>
  <c r="AC280" i="38"/>
  <c r="V252" i="38"/>
  <c r="U252" i="38"/>
  <c r="AD318" i="38"/>
  <c r="AA318" i="38"/>
  <c r="X259" i="38"/>
  <c r="AA259" i="38"/>
  <c r="AA276" i="38"/>
  <c r="T276" i="38"/>
  <c r="Y276" i="38"/>
  <c r="S276" i="38"/>
  <c r="AC276" i="38"/>
  <c r="T249" i="38"/>
  <c r="AA249" i="38"/>
  <c r="S249" i="38"/>
  <c r="T233" i="38"/>
  <c r="S233" i="38"/>
  <c r="AB327" i="38"/>
  <c r="T318" i="38"/>
  <c r="AB318" i="38"/>
  <c r="V310" i="38"/>
  <c r="AD310" i="38"/>
  <c r="AD288" i="38"/>
  <c r="V288" i="38"/>
  <c r="Y288" i="38"/>
  <c r="W279" i="38"/>
  <c r="AA255" i="38"/>
  <c r="Z256" i="38"/>
  <c r="U256" i="38"/>
  <c r="AB256" i="38"/>
  <c r="AC256" i="38"/>
  <c r="AA256" i="38"/>
  <c r="V244" i="38"/>
  <c r="Y244" i="38"/>
  <c r="AC244" i="38"/>
  <c r="S219" i="38"/>
  <c r="S187" i="38"/>
  <c r="AA207" i="38"/>
  <c r="W191" i="38"/>
  <c r="AA187" i="38"/>
  <c r="W183" i="38"/>
  <c r="AB204" i="38"/>
  <c r="W228" i="38"/>
  <c r="AA204" i="38"/>
  <c r="W180" i="38"/>
  <c r="T150" i="38"/>
  <c r="V129" i="38"/>
  <c r="W150" i="38"/>
  <c r="Y129" i="38"/>
  <c r="S107" i="38"/>
  <c r="AA111" i="38"/>
  <c r="W107" i="38"/>
  <c r="W87" i="38"/>
  <c r="AA35" i="38"/>
  <c r="T46" i="38"/>
  <c r="W46" i="38"/>
  <c r="Z32" i="38"/>
  <c r="AA32" i="38"/>
  <c r="AC18" i="38"/>
  <c r="V5" i="38"/>
  <c r="AA5" i="38"/>
  <c r="W291" i="38"/>
  <c r="Z291" i="38"/>
  <c r="W284" i="38"/>
  <c r="AB291" i="38"/>
  <c r="Y260" i="38"/>
  <c r="AC248" i="38"/>
  <c r="AC232" i="38"/>
  <c r="AB248" i="38"/>
  <c r="AB236" i="38"/>
  <c r="AA248" i="38"/>
  <c r="S228" i="38"/>
  <c r="S192" i="38"/>
  <c r="AD248" i="38"/>
  <c r="S215" i="38"/>
  <c r="S207" i="38"/>
  <c r="S191" i="38"/>
  <c r="S183" i="38"/>
  <c r="Y216" i="38"/>
  <c r="AC204" i="38"/>
  <c r="U196" i="38"/>
  <c r="U192" i="38"/>
  <c r="AC180" i="38"/>
  <c r="W179" i="38"/>
  <c r="U172" i="38"/>
  <c r="AA167" i="38"/>
  <c r="X228" i="38"/>
  <c r="AB216" i="38"/>
  <c r="X208" i="38"/>
  <c r="X180" i="38"/>
  <c r="AB168" i="38"/>
  <c r="W164" i="38"/>
  <c r="S150" i="38"/>
  <c r="S142" i="38"/>
  <c r="Y150" i="38"/>
  <c r="U146" i="38"/>
  <c r="AA129" i="38"/>
  <c r="AB150" i="38"/>
  <c r="X146" i="38"/>
  <c r="X134" i="38"/>
  <c r="V125" i="38"/>
  <c r="W146" i="38"/>
  <c r="W134" i="38"/>
  <c r="AB129" i="38"/>
  <c r="S87" i="38"/>
  <c r="AC120" i="38"/>
  <c r="AC116" i="38"/>
  <c r="AC108" i="38"/>
  <c r="U96" i="38"/>
  <c r="AC88" i="38"/>
  <c r="W85" i="38"/>
  <c r="Y84" i="38"/>
  <c r="S81" i="38"/>
  <c r="AA79" i="38"/>
  <c r="W80" i="38"/>
  <c r="S51" i="38"/>
  <c r="X35" i="38"/>
  <c r="AB32" i="38"/>
  <c r="T20" i="38"/>
  <c r="U46" i="38"/>
  <c r="S32" i="38"/>
  <c r="AA28" i="38"/>
  <c r="AA18" i="38"/>
  <c r="X18" i="38"/>
  <c r="AD9" i="38"/>
  <c r="AD5" i="38"/>
  <c r="AC4" i="38"/>
  <c r="V291" i="38"/>
  <c r="S248" i="38"/>
  <c r="Y248" i="38"/>
  <c r="Y232" i="38"/>
  <c r="X248" i="38"/>
  <c r="W248" i="38"/>
  <c r="AC228" i="38"/>
  <c r="U204" i="38"/>
  <c r="AA191" i="38"/>
  <c r="Y180" i="38"/>
  <c r="AB196" i="38"/>
  <c r="V179" i="38"/>
  <c r="W196" i="38"/>
  <c r="AA172" i="38"/>
  <c r="U150" i="38"/>
  <c r="W129" i="38"/>
  <c r="X150" i="38"/>
  <c r="AB142" i="38"/>
  <c r="Z129" i="38"/>
  <c r="AC129" i="38"/>
  <c r="X129" i="38"/>
  <c r="Y116" i="38"/>
  <c r="AA95" i="38"/>
  <c r="W91" i="38"/>
  <c r="AA85" i="38"/>
  <c r="U84" i="38"/>
  <c r="X108" i="38"/>
  <c r="V85" i="38"/>
  <c r="AA108" i="38"/>
  <c r="AA88" i="38"/>
  <c r="W35" i="38"/>
  <c r="AB35" i="38"/>
  <c r="X46" i="38"/>
  <c r="X32" i="38"/>
  <c r="AB50" i="38"/>
  <c r="AA46" i="38"/>
  <c r="Y46" i="38"/>
  <c r="W32" i="38"/>
  <c r="W18" i="38"/>
  <c r="AB18" i="38"/>
  <c r="Z9" i="38"/>
  <c r="S5" i="38"/>
  <c r="Y4" i="38"/>
  <c r="AA395" i="38"/>
  <c r="AA393" i="38"/>
  <c r="Z393" i="38"/>
  <c r="AD385" i="38"/>
  <c r="Z395" i="38"/>
  <c r="V385" i="38"/>
  <c r="AC395" i="38"/>
  <c r="AC387" i="38"/>
  <c r="X389" i="38"/>
  <c r="T385" i="38"/>
  <c r="AA383" i="38"/>
  <c r="AD366" i="38"/>
  <c r="V360" i="38"/>
  <c r="U353" i="38"/>
  <c r="X349" i="38"/>
  <c r="V335" i="38"/>
  <c r="AD393" i="38"/>
  <c r="V395" i="38"/>
  <c r="AB393" i="38"/>
  <c r="U366" i="38"/>
  <c r="X365" i="38"/>
  <c r="AC341" i="38"/>
  <c r="V349" i="38"/>
  <c r="Y341" i="38"/>
  <c r="X353" i="38"/>
  <c r="V346" i="38"/>
  <c r="Y327" i="38"/>
  <c r="AC322" i="38"/>
  <c r="S393" i="38"/>
  <c r="S395" i="38"/>
  <c r="X395" i="38"/>
  <c r="U393" i="38"/>
  <c r="AD389" i="38"/>
  <c r="AA385" i="38"/>
  <c r="Y385" i="38"/>
  <c r="Z398" i="38"/>
  <c r="T391" i="38"/>
  <c r="Z386" i="38"/>
  <c r="S383" i="38"/>
  <c r="Z373" i="38"/>
  <c r="Z376" i="38"/>
  <c r="AC369" i="38"/>
  <c r="Z361" i="38"/>
  <c r="AD360" i="38"/>
  <c r="Z362" i="38"/>
  <c r="Z353" i="38"/>
  <c r="W345" i="38"/>
  <c r="AA341" i="38"/>
  <c r="Z341" i="38"/>
  <c r="X346" i="38"/>
  <c r="Y349" i="38"/>
  <c r="Y346" i="38"/>
  <c r="U341" i="38"/>
  <c r="T353" i="38"/>
  <c r="T341" i="38"/>
  <c r="W331" i="38"/>
  <c r="W327" i="38"/>
  <c r="V331" i="38"/>
  <c r="V322" i="38"/>
  <c r="S389" i="38"/>
  <c r="W395" i="38"/>
  <c r="AB395" i="38"/>
  <c r="Y393" i="38"/>
  <c r="U389" i="38"/>
  <c r="AA387" i="38"/>
  <c r="W385" i="38"/>
  <c r="Z385" i="38"/>
  <c r="V389" i="38"/>
  <c r="Y383" i="38"/>
  <c r="AB398" i="38"/>
  <c r="Y394" i="38"/>
  <c r="AB390" i="38"/>
  <c r="X386" i="38"/>
  <c r="T395" i="38"/>
  <c r="AB389" i="38"/>
  <c r="X385" i="38"/>
  <c r="W383" i="38"/>
  <c r="AD373" i="38"/>
  <c r="AB373" i="38"/>
  <c r="AD369" i="38"/>
  <c r="AD361" i="38"/>
  <c r="W357" i="38"/>
  <c r="AD364" i="38"/>
  <c r="W360" i="38"/>
  <c r="U358" i="38"/>
  <c r="T361" i="38"/>
  <c r="AA353" i="38"/>
  <c r="W341" i="38"/>
  <c r="V353" i="38"/>
  <c r="U349" i="38"/>
  <c r="AC346" i="38"/>
  <c r="AB349" i="38"/>
  <c r="AA335" i="38"/>
  <c r="Z327" i="38"/>
  <c r="U331" i="38"/>
  <c r="AA322" i="38"/>
  <c r="AA323" i="38"/>
  <c r="AA315" i="38"/>
  <c r="AA307" i="38"/>
  <c r="AD307" i="38"/>
  <c r="W306" i="38"/>
  <c r="AC306" i="38"/>
  <c r="X323" i="38"/>
  <c r="Z318" i="38"/>
  <c r="X307" i="38"/>
  <c r="U292" i="38"/>
  <c r="W287" i="38"/>
  <c r="AA283" i="38"/>
  <c r="X288" i="38"/>
  <c r="AD283" i="38"/>
  <c r="W288" i="38"/>
  <c r="U283" i="38"/>
  <c r="V292" i="38"/>
  <c r="AB283" i="38"/>
  <c r="S263" i="38"/>
  <c r="W271" i="38"/>
  <c r="AB272" i="38"/>
  <c r="AD255" i="38"/>
  <c r="U271" i="38"/>
  <c r="T271" i="38"/>
  <c r="Y252" i="38"/>
  <c r="AA241" i="38"/>
  <c r="W233" i="38"/>
  <c r="X252" i="38"/>
  <c r="V249" i="38"/>
  <c r="X244" i="38"/>
  <c r="T240" i="38"/>
  <c r="V233" i="38"/>
  <c r="AA252" i="38"/>
  <c r="U249" i="38"/>
  <c r="AA244" i="38"/>
  <c r="U241" i="38"/>
  <c r="AB249" i="38"/>
  <c r="V248" i="38"/>
  <c r="X233" i="38"/>
  <c r="AA219" i="38"/>
  <c r="W203" i="38"/>
  <c r="AA163" i="38"/>
  <c r="T224" i="38"/>
  <c r="Z219" i="38"/>
  <c r="Z207" i="38"/>
  <c r="Z203" i="38"/>
  <c r="Z191" i="38"/>
  <c r="AD179" i="38"/>
  <c r="X176" i="38"/>
  <c r="AD163" i="38"/>
  <c r="AA224" i="38"/>
  <c r="AA192" i="38"/>
  <c r="U179" i="38"/>
  <c r="Y163" i="38"/>
  <c r="AB219" i="38"/>
  <c r="V176" i="38"/>
  <c r="AC149" i="38"/>
  <c r="V149" i="38"/>
  <c r="AD327" i="38"/>
  <c r="AD323" i="38"/>
  <c r="AD311" i="38"/>
  <c r="V307" i="38"/>
  <c r="AC323" i="38"/>
  <c r="AC311" i="38"/>
  <c r="T323" i="38"/>
  <c r="V318" i="38"/>
  <c r="T307" i="38"/>
  <c r="W295" i="38"/>
  <c r="W283" i="38"/>
  <c r="AD295" i="38"/>
  <c r="AD287" i="38"/>
  <c r="Z283" i="38"/>
  <c r="W292" i="38"/>
  <c r="W263" i="38"/>
  <c r="T272" i="38"/>
  <c r="Z255" i="38"/>
  <c r="W272" i="38"/>
  <c r="AC255" i="38"/>
  <c r="W253" i="38"/>
  <c r="AD253" i="38"/>
  <c r="T252" i="38"/>
  <c r="T244" i="38"/>
  <c r="W252" i="38"/>
  <c r="W244" i="38"/>
  <c r="AA240" i="38"/>
  <c r="Y233" i="38"/>
  <c r="AD252" i="38"/>
  <c r="X249" i="38"/>
  <c r="AD244" i="38"/>
  <c r="Z236" i="38"/>
  <c r="W219" i="38"/>
  <c r="W211" i="38"/>
  <c r="T203" i="38"/>
  <c r="AB203" i="38"/>
  <c r="W163" i="38"/>
  <c r="V203" i="38"/>
  <c r="AB192" i="38"/>
  <c r="Z183" i="38"/>
  <c r="T176" i="38"/>
  <c r="Z167" i="38"/>
  <c r="Z163" i="38"/>
  <c r="Z208" i="38"/>
  <c r="V208" i="38"/>
  <c r="AA208" i="38"/>
  <c r="W192" i="38"/>
  <c r="AD208" i="38"/>
  <c r="Y153" i="38"/>
  <c r="AC153" i="38"/>
  <c r="V153" i="38"/>
  <c r="AA153" i="38"/>
  <c r="Z153" i="38"/>
  <c r="AB153" i="38"/>
  <c r="S153" i="38"/>
  <c r="X153" i="38"/>
  <c r="AD153" i="38"/>
  <c r="U141" i="38"/>
  <c r="S141" i="38"/>
  <c r="V141" i="38"/>
  <c r="U153" i="38"/>
  <c r="V323" i="38"/>
  <c r="U307" i="38"/>
  <c r="V283" i="38"/>
  <c r="Z253" i="38"/>
  <c r="AC253" i="38"/>
  <c r="U233" i="38"/>
  <c r="Z252" i="38"/>
  <c r="Z244" i="38"/>
  <c r="V236" i="38"/>
  <c r="T219" i="38"/>
  <c r="AC219" i="38"/>
  <c r="T163" i="38"/>
  <c r="U163" i="38"/>
  <c r="V163" i="38"/>
  <c r="Z224" i="38"/>
  <c r="V224" i="38"/>
  <c r="AD224" i="38"/>
  <c r="Z176" i="38"/>
  <c r="AD176" i="38"/>
  <c r="W176" i="38"/>
  <c r="AD192" i="38"/>
  <c r="T157" i="38"/>
  <c r="AD157" i="38"/>
  <c r="AA157" i="38"/>
  <c r="AC157" i="38"/>
  <c r="AC133" i="38"/>
  <c r="U133" i="38"/>
  <c r="Z133" i="38"/>
  <c r="W133" i="38"/>
  <c r="AA133" i="38"/>
  <c r="S133" i="38"/>
  <c r="S323" i="38"/>
  <c r="S318" i="38"/>
  <c r="AA327" i="38"/>
  <c r="W323" i="38"/>
  <c r="Y322" i="38"/>
  <c r="U318" i="38"/>
  <c r="AA311" i="38"/>
  <c r="W307" i="38"/>
  <c r="Y306" i="38"/>
  <c r="V327" i="38"/>
  <c r="X322" i="38"/>
  <c r="V315" i="38"/>
  <c r="T310" i="38"/>
  <c r="Y331" i="38"/>
  <c r="U327" i="38"/>
  <c r="W322" i="38"/>
  <c r="W318" i="38"/>
  <c r="W314" i="38"/>
  <c r="W310" i="38"/>
  <c r="AA306" i="38"/>
  <c r="AB306" i="38"/>
  <c r="X331" i="38"/>
  <c r="Z310" i="38"/>
  <c r="V306" i="38"/>
  <c r="AC296" i="38"/>
  <c r="AC292" i="38"/>
  <c r="U288" i="38"/>
  <c r="AC283" i="38"/>
  <c r="X292" i="38"/>
  <c r="AB288" i="38"/>
  <c r="U291" i="38"/>
  <c r="V296" i="38"/>
  <c r="V284" i="38"/>
  <c r="W275" i="38"/>
  <c r="AA271" i="38"/>
  <c r="W255" i="38"/>
  <c r="AD275" i="38"/>
  <c r="Z271" i="38"/>
  <c r="T264" i="38"/>
  <c r="X256" i="38"/>
  <c r="Y271" i="38"/>
  <c r="AD256" i="38"/>
  <c r="S253" i="38"/>
  <c r="Z272" i="38"/>
  <c r="AC252" i="38"/>
  <c r="W249" i="38"/>
  <c r="U244" i="38"/>
  <c r="U240" i="38"/>
  <c r="AA233" i="38"/>
  <c r="AB252" i="38"/>
  <c r="Z249" i="38"/>
  <c r="AB240" i="38"/>
  <c r="Z233" i="38"/>
  <c r="AC249" i="38"/>
  <c r="AB244" i="38"/>
  <c r="AB233" i="38"/>
  <c r="W207" i="38"/>
  <c r="AA203" i="38"/>
  <c r="W187" i="38"/>
  <c r="AA183" i="38"/>
  <c r="T179" i="38"/>
  <c r="AB179" i="38"/>
  <c r="W167" i="38"/>
  <c r="X224" i="38"/>
  <c r="AD219" i="38"/>
  <c r="AD203" i="38"/>
  <c r="T192" i="38"/>
  <c r="Z187" i="38"/>
  <c r="AB176" i="38"/>
  <c r="AA220" i="38"/>
  <c r="Z188" i="38"/>
  <c r="AA188" i="38"/>
  <c r="Y179" i="38"/>
  <c r="Z160" i="38"/>
  <c r="V160" i="38"/>
  <c r="AD160" i="38"/>
  <c r="V192" i="38"/>
  <c r="AD145" i="38"/>
  <c r="V145" i="38"/>
  <c r="V138" i="38"/>
  <c r="X138" i="38"/>
  <c r="Y138" i="38"/>
  <c r="Z146" i="38"/>
  <c r="Z119" i="38"/>
  <c r="AD108" i="38"/>
  <c r="AC119" i="38"/>
  <c r="U75" i="38"/>
  <c r="Z111" i="38"/>
  <c r="AD107" i="38"/>
  <c r="Z95" i="38"/>
  <c r="AD91" i="38"/>
  <c r="V79" i="38"/>
  <c r="AB120" i="38"/>
  <c r="AD92" i="38"/>
  <c r="AB55" i="38"/>
  <c r="W51" i="38"/>
  <c r="X51" i="38"/>
  <c r="T31" i="38"/>
  <c r="S23" i="38"/>
  <c r="T23" i="38"/>
  <c r="S56" i="38"/>
  <c r="AA38" i="38"/>
  <c r="U38" i="38"/>
  <c r="S24" i="38"/>
  <c r="AD20" i="38"/>
  <c r="U4" i="38"/>
  <c r="S125" i="38"/>
  <c r="AC146" i="38"/>
  <c r="Y142" i="38"/>
  <c r="T146" i="38"/>
  <c r="AB126" i="38"/>
  <c r="AA142" i="38"/>
  <c r="AA126" i="38"/>
  <c r="AD150" i="38"/>
  <c r="AD130" i="38"/>
  <c r="S111" i="38"/>
  <c r="S91" i="38"/>
  <c r="AA119" i="38"/>
  <c r="AC112" i="38"/>
  <c r="W111" i="38"/>
  <c r="U108" i="38"/>
  <c r="AC104" i="38"/>
  <c r="AC96" i="38"/>
  <c r="W95" i="38"/>
  <c r="U92" i="38"/>
  <c r="S89" i="38"/>
  <c r="U88" i="38"/>
  <c r="Y87" i="38"/>
  <c r="AC80" i="38"/>
  <c r="W79" i="38"/>
  <c r="W77" i="38"/>
  <c r="S73" i="38"/>
  <c r="U72" i="38"/>
  <c r="X120" i="38"/>
  <c r="AB112" i="38"/>
  <c r="AB108" i="38"/>
  <c r="Z107" i="38"/>
  <c r="AB96" i="38"/>
  <c r="AB92" i="38"/>
  <c r="Z91" i="38"/>
  <c r="AD77" i="38"/>
  <c r="W108" i="38"/>
  <c r="W92" i="38"/>
  <c r="T88" i="38"/>
  <c r="X80" i="38"/>
  <c r="AA72" i="38"/>
  <c r="S55" i="38"/>
  <c r="S47" i="38"/>
  <c r="S39" i="38"/>
  <c r="S31" i="38"/>
  <c r="AD76" i="38"/>
  <c r="AA55" i="38"/>
  <c r="AA51" i="38"/>
  <c r="AB51" i="38"/>
  <c r="W47" i="38"/>
  <c r="X39" i="38"/>
  <c r="T35" i="38"/>
  <c r="W23" i="38"/>
  <c r="X23" i="38"/>
  <c r="T56" i="38"/>
  <c r="X52" i="38"/>
  <c r="W56" i="38"/>
  <c r="AD52" i="38"/>
  <c r="AB46" i="38"/>
  <c r="W38" i="38"/>
  <c r="Y38" i="38"/>
  <c r="S28" i="38"/>
  <c r="W24" i="38"/>
  <c r="S20" i="38"/>
  <c r="Y18" i="38"/>
  <c r="AA14" i="38"/>
  <c r="S9" i="38"/>
  <c r="AA146" i="38"/>
  <c r="AD146" i="38"/>
  <c r="S119" i="38"/>
  <c r="W119" i="38"/>
  <c r="AA107" i="38"/>
  <c r="AA91" i="38"/>
  <c r="AA87" i="38"/>
  <c r="AC87" i="38"/>
  <c r="AA77" i="38"/>
  <c r="AD119" i="38"/>
  <c r="X112" i="38"/>
  <c r="X96" i="38"/>
  <c r="AD87" i="38"/>
  <c r="AA120" i="38"/>
  <c r="W112" i="38"/>
  <c r="W96" i="38"/>
  <c r="AB80" i="38"/>
  <c r="AA23" i="38"/>
  <c r="AB23" i="38"/>
  <c r="AA56" i="38"/>
  <c r="AF396" i="38"/>
  <c r="AA396" i="38" s="1"/>
  <c r="AF388" i="38"/>
  <c r="W388" i="38" s="1"/>
  <c r="S397" i="38"/>
  <c r="W397" i="38"/>
  <c r="AC397" i="38"/>
  <c r="W391" i="38"/>
  <c r="AB391" i="38"/>
  <c r="W387" i="38"/>
  <c r="AB387" i="38"/>
  <c r="V397" i="38"/>
  <c r="AD395" i="38"/>
  <c r="Z391" i="38"/>
  <c r="V387" i="38"/>
  <c r="W398" i="38"/>
  <c r="X398" i="38"/>
  <c r="AC398" i="38"/>
  <c r="U395" i="38"/>
  <c r="U394" i="38"/>
  <c r="AC391" i="38"/>
  <c r="W390" i="38"/>
  <c r="X390" i="38"/>
  <c r="AA386" i="38"/>
  <c r="T386" i="38"/>
  <c r="AC386" i="38"/>
  <c r="AF379" i="38"/>
  <c r="AB379" i="38" s="1"/>
  <c r="AF371" i="38"/>
  <c r="AD371" i="38" s="1"/>
  <c r="AD398" i="38"/>
  <c r="X397" i="38"/>
  <c r="Z394" i="38"/>
  <c r="T393" i="38"/>
  <c r="V390" i="38"/>
  <c r="T387" i="38"/>
  <c r="AB385" i="38"/>
  <c r="U382" i="38"/>
  <c r="V381" i="38"/>
  <c r="AC381" i="38"/>
  <c r="W377" i="38"/>
  <c r="AD377" i="38"/>
  <c r="Y376" i="38"/>
  <c r="V373" i="38"/>
  <c r="AC373" i="38"/>
  <c r="AB376" i="38"/>
  <c r="W382" i="38"/>
  <c r="T382" i="38"/>
  <c r="U381" i="38"/>
  <c r="W376" i="38"/>
  <c r="AD376" i="38"/>
  <c r="U373" i="38"/>
  <c r="AF356" i="38"/>
  <c r="AA356" i="38" s="1"/>
  <c r="T381" i="38"/>
  <c r="T377" i="38"/>
  <c r="T373" i="38"/>
  <c r="S365" i="38"/>
  <c r="S357" i="38"/>
  <c r="W369" i="38"/>
  <c r="AA365" i="38"/>
  <c r="AC365" i="38"/>
  <c r="AD365" i="38"/>
  <c r="V361" i="38"/>
  <c r="AA357" i="38"/>
  <c r="AC357" i="38"/>
  <c r="AD357" i="38"/>
  <c r="V369" i="38"/>
  <c r="AB364" i="38"/>
  <c r="X360" i="38"/>
  <c r="U369" i="38"/>
  <c r="S368" i="38"/>
  <c r="W366" i="38"/>
  <c r="AB366" i="38"/>
  <c r="U365" i="38"/>
  <c r="S364" i="38"/>
  <c r="W362" i="38"/>
  <c r="AB362" i="38"/>
  <c r="U361" i="38"/>
  <c r="W358" i="38"/>
  <c r="AB358" i="38"/>
  <c r="U357" i="38"/>
  <c r="AF348" i="38"/>
  <c r="X348" i="38" s="1"/>
  <c r="AB365" i="38"/>
  <c r="AD362" i="38"/>
  <c r="X361" i="38"/>
  <c r="Z358" i="38"/>
  <c r="T357" i="38"/>
  <c r="S353" i="38"/>
  <c r="S345" i="38"/>
  <c r="AC353" i="38"/>
  <c r="AD349" i="38"/>
  <c r="AA345" i="38"/>
  <c r="AD341" i="38"/>
  <c r="X350" i="38"/>
  <c r="V341" i="38"/>
  <c r="Y353" i="38"/>
  <c r="AC350" i="38"/>
  <c r="AA346" i="38"/>
  <c r="AB346" i="38"/>
  <c r="U345" i="38"/>
  <c r="AC342" i="38"/>
  <c r="S335" i="38"/>
  <c r="S319" i="38"/>
  <c r="AB353" i="38"/>
  <c r="V350" i="38"/>
  <c r="Z346" i="38"/>
  <c r="T345" i="38"/>
  <c r="AD342" i="38"/>
  <c r="X341" i="38"/>
  <c r="AF340" i="38"/>
  <c r="AA340" i="38" s="1"/>
  <c r="AF332" i="38"/>
  <c r="AD332" i="38" s="1"/>
  <c r="AF324" i="38"/>
  <c r="AA324" i="38" s="1"/>
  <c r="AF316" i="38"/>
  <c r="AD316" i="38" s="1"/>
  <c r="AF308" i="38"/>
  <c r="AD308" i="38" s="1"/>
  <c r="AA339" i="38"/>
  <c r="U338" i="38"/>
  <c r="AB335" i="38"/>
  <c r="AA331" i="38"/>
  <c r="AB331" i="38"/>
  <c r="Y314" i="38"/>
  <c r="W311" i="38"/>
  <c r="AB311" i="38"/>
  <c r="V339" i="38"/>
  <c r="Z335" i="38"/>
  <c r="Z331" i="38"/>
  <c r="X326" i="38"/>
  <c r="Z323" i="38"/>
  <c r="Z315" i="38"/>
  <c r="X310" i="38"/>
  <c r="Z307" i="38"/>
  <c r="AC339" i="38"/>
  <c r="W338" i="38"/>
  <c r="AC338" i="38"/>
  <c r="AA334" i="38"/>
  <c r="AB334" i="38"/>
  <c r="AC331" i="38"/>
  <c r="W330" i="38"/>
  <c r="AC327" i="38"/>
  <c r="W326" i="38"/>
  <c r="AC326" i="38"/>
  <c r="U323" i="38"/>
  <c r="AB322" i="38"/>
  <c r="Y319" i="38"/>
  <c r="AA314" i="38"/>
  <c r="AC314" i="38"/>
  <c r="U311" i="38"/>
  <c r="AB310" i="38"/>
  <c r="Y307" i="38"/>
  <c r="S296" i="38"/>
  <c r="AD338" i="38"/>
  <c r="T335" i="38"/>
  <c r="Z330" i="38"/>
  <c r="T327" i="38"/>
  <c r="Z322" i="38"/>
  <c r="T319" i="38"/>
  <c r="Z314" i="38"/>
  <c r="T311" i="38"/>
  <c r="V308" i="38"/>
  <c r="Y303" i="38"/>
  <c r="S295" i="38"/>
  <c r="S287" i="38"/>
  <c r="W303" i="38"/>
  <c r="AC300" i="38"/>
  <c r="W299" i="38"/>
  <c r="AA295" i="38"/>
  <c r="Y292" i="38"/>
  <c r="AA287" i="38"/>
  <c r="Y284" i="38"/>
  <c r="Z303" i="38"/>
  <c r="X300" i="38"/>
  <c r="V299" i="38"/>
  <c r="T296" i="38"/>
  <c r="T292" i="38"/>
  <c r="T288" i="38"/>
  <c r="T284" i="38"/>
  <c r="U299" i="38"/>
  <c r="W296" i="38"/>
  <c r="Y295" i="38"/>
  <c r="AA292" i="38"/>
  <c r="Y291" i="38"/>
  <c r="AA288" i="38"/>
  <c r="Y287" i="38"/>
  <c r="AA284" i="38"/>
  <c r="Y283" i="38"/>
  <c r="AF278" i="38"/>
  <c r="AC278" i="38" s="1"/>
  <c r="AF270" i="38"/>
  <c r="V270" i="38" s="1"/>
  <c r="AF262" i="38"/>
  <c r="V262" i="38" s="1"/>
  <c r="AB303" i="38"/>
  <c r="AD300" i="38"/>
  <c r="X299" i="38"/>
  <c r="Z296" i="38"/>
  <c r="T295" i="38"/>
  <c r="Z292" i="38"/>
  <c r="T291" i="38"/>
  <c r="Z288" i="38"/>
  <c r="T287" i="38"/>
  <c r="Z284" i="38"/>
  <c r="T283" i="38"/>
  <c r="S275" i="38"/>
  <c r="S267" i="38"/>
  <c r="S259" i="38"/>
  <c r="AA279" i="38"/>
  <c r="U276" i="38"/>
  <c r="Y272" i="38"/>
  <c r="W267" i="38"/>
  <c r="AA263" i="38"/>
  <c r="U260" i="38"/>
  <c r="Y256" i="38"/>
  <c r="X280" i="38"/>
  <c r="V279" i="38"/>
  <c r="X276" i="38"/>
  <c r="V275" i="38"/>
  <c r="X272" i="38"/>
  <c r="V271" i="38"/>
  <c r="V267" i="38"/>
  <c r="X264" i="38"/>
  <c r="V263" i="38"/>
  <c r="X260" i="38"/>
  <c r="V259" i="38"/>
  <c r="T256" i="38"/>
  <c r="U279" i="38"/>
  <c r="W276" i="38"/>
  <c r="Y275" i="38"/>
  <c r="AA272" i="38"/>
  <c r="AC271" i="38"/>
  <c r="U263" i="38"/>
  <c r="U259" i="38"/>
  <c r="Y255" i="38"/>
  <c r="AD280" i="38"/>
  <c r="X279" i="38"/>
  <c r="AD276" i="38"/>
  <c r="X275" i="38"/>
  <c r="AD272" i="38"/>
  <c r="X271" i="38"/>
  <c r="X267" i="38"/>
  <c r="Z264" i="38"/>
  <c r="T259" i="38"/>
  <c r="X255" i="38"/>
  <c r="AF238" i="38"/>
  <c r="Z238" i="38" s="1"/>
  <c r="T253" i="38"/>
  <c r="Y253" i="38"/>
  <c r="AA253" i="38"/>
  <c r="W245" i="38"/>
  <c r="T241" i="38"/>
  <c r="AC241" i="38"/>
  <c r="AD241" i="38"/>
  <c r="W241" i="38"/>
  <c r="W237" i="38"/>
  <c r="V253" i="38"/>
  <c r="V245" i="38"/>
  <c r="Z241" i="38"/>
  <c r="AB232" i="38"/>
  <c r="Y241" i="38"/>
  <c r="W236" i="38"/>
  <c r="X236" i="38"/>
  <c r="AC236" i="38"/>
  <c r="AF222" i="38"/>
  <c r="V222" i="38" s="1"/>
  <c r="AF194" i="38"/>
  <c r="AB194" i="38" s="1"/>
  <c r="AF186" i="38"/>
  <c r="AB186" i="38" s="1"/>
  <c r="Z240" i="38"/>
  <c r="AD236" i="38"/>
  <c r="AF229" i="38"/>
  <c r="W229" i="38" s="1"/>
  <c r="AF221" i="38"/>
  <c r="Y221" i="38" s="1"/>
  <c r="AF213" i="38"/>
  <c r="Z213" i="38" s="1"/>
  <c r="AF205" i="38"/>
  <c r="Y205" i="38" s="1"/>
  <c r="AF197" i="38"/>
  <c r="AA197" i="38" s="1"/>
  <c r="AF189" i="38"/>
  <c r="S189" i="38" s="1"/>
  <c r="AF181" i="38"/>
  <c r="U181" i="38" s="1"/>
  <c r="AF173" i="38"/>
  <c r="AB173" i="38" s="1"/>
  <c r="AF165" i="38"/>
  <c r="S165" i="38" s="1"/>
  <c r="W223" i="38"/>
  <c r="T397" i="38"/>
  <c r="AF378" i="38"/>
  <c r="AB378" i="38" s="1"/>
  <c r="Y377" i="38"/>
  <c r="AF372" i="38"/>
  <c r="AB372" i="38" s="1"/>
  <c r="AF363" i="38"/>
  <c r="AC363" i="38" s="1"/>
  <c r="AF355" i="38"/>
  <c r="AB355" i="38" s="1"/>
  <c r="AF351" i="38"/>
  <c r="AB351" i="38" s="1"/>
  <c r="AF343" i="38"/>
  <c r="Y343" i="38" s="1"/>
  <c r="AF333" i="38"/>
  <c r="S333" i="38" s="1"/>
  <c r="AF325" i="38"/>
  <c r="AB325" i="38" s="1"/>
  <c r="AF317" i="38"/>
  <c r="AB317" i="38" s="1"/>
  <c r="AF309" i="38"/>
  <c r="U309" i="38" s="1"/>
  <c r="Z342" i="38"/>
  <c r="AD319" i="38"/>
  <c r="Y339" i="38"/>
  <c r="AC335" i="38"/>
  <c r="U319" i="38"/>
  <c r="AC315" i="38"/>
  <c r="AF302" i="38"/>
  <c r="Y302" i="38" s="1"/>
  <c r="AF294" i="38"/>
  <c r="S294" i="38" s="1"/>
  <c r="AF286" i="38"/>
  <c r="AD286" i="38" s="1"/>
  <c r="Z338" i="38"/>
  <c r="AD334" i="38"/>
  <c r="V330" i="38"/>
  <c r="AD326" i="38"/>
  <c r="X315" i="38"/>
  <c r="V314" i="38"/>
  <c r="AF301" i="38"/>
  <c r="U301" i="38" s="1"/>
  <c r="AF293" i="38"/>
  <c r="AB293" i="38" s="1"/>
  <c r="AF285" i="38"/>
  <c r="AB285" i="38" s="1"/>
  <c r="V303" i="38"/>
  <c r="AD301" i="38"/>
  <c r="V293" i="38"/>
  <c r="U295" i="38"/>
  <c r="U287" i="38"/>
  <c r="X303" i="38"/>
  <c r="Z300" i="38"/>
  <c r="T299" i="38"/>
  <c r="AF281" i="38"/>
  <c r="Y281" i="38" s="1"/>
  <c r="AF273" i="38"/>
  <c r="AD273" i="38" s="1"/>
  <c r="AF265" i="38"/>
  <c r="AD265" i="38" s="1"/>
  <c r="AF257" i="38"/>
  <c r="AA257" i="38" s="1"/>
  <c r="U275" i="38"/>
  <c r="AC267" i="38"/>
  <c r="AF247" i="38"/>
  <c r="S247" i="38" s="1"/>
  <c r="AF239" i="38"/>
  <c r="AD239" i="38" s="1"/>
  <c r="AF231" i="38"/>
  <c r="Y231" i="38" s="1"/>
  <c r="Z280" i="38"/>
  <c r="T279" i="38"/>
  <c r="Z276" i="38"/>
  <c r="T275" i="38"/>
  <c r="T267" i="38"/>
  <c r="V264" i="38"/>
  <c r="Z260" i="38"/>
  <c r="AF254" i="38"/>
  <c r="AA254" i="38" s="1"/>
  <c r="AF246" i="38"/>
  <c r="AA246" i="38" s="1"/>
  <c r="T245" i="38"/>
  <c r="Y245" i="38"/>
  <c r="Z237" i="38"/>
  <c r="AC245" i="38"/>
  <c r="W232" i="38"/>
  <c r="X232" i="38"/>
  <c r="S232" i="38"/>
  <c r="AF210" i="38"/>
  <c r="V210" i="38" s="1"/>
  <c r="AF202" i="38"/>
  <c r="AB202" i="38" s="1"/>
  <c r="AF182" i="38"/>
  <c r="AC182" i="38" s="1"/>
  <c r="AF174" i="38"/>
  <c r="AB174" i="38" s="1"/>
  <c r="AF166" i="38"/>
  <c r="AB166" i="38" s="1"/>
  <c r="X245" i="38"/>
  <c r="AD232" i="38"/>
  <c r="T223" i="38"/>
  <c r="X223" i="38"/>
  <c r="U223" i="38"/>
  <c r="V223" i="38"/>
  <c r="AB223" i="38"/>
  <c r="Y223" i="38"/>
  <c r="AC223" i="38"/>
  <c r="AD223" i="38"/>
  <c r="T215" i="38"/>
  <c r="Y215" i="38"/>
  <c r="W215" i="38"/>
  <c r="X215" i="38"/>
  <c r="AC215" i="38"/>
  <c r="V215" i="38"/>
  <c r="AB215" i="38"/>
  <c r="U215" i="38"/>
  <c r="AD215" i="38"/>
  <c r="T175" i="38"/>
  <c r="W175" i="38"/>
  <c r="X175" i="38"/>
  <c r="U175" i="38"/>
  <c r="V175" i="38"/>
  <c r="AA175" i="38"/>
  <c r="AB175" i="38"/>
  <c r="Y175" i="38"/>
  <c r="AC175" i="38"/>
  <c r="AD175" i="38"/>
  <c r="T171" i="38"/>
  <c r="U171" i="38"/>
  <c r="AA171" i="38"/>
  <c r="X171" i="38"/>
  <c r="Y171" i="38"/>
  <c r="V171" i="38"/>
  <c r="AB171" i="38"/>
  <c r="AC171" i="38"/>
  <c r="AD171" i="38"/>
  <c r="T222" i="38"/>
  <c r="Z215" i="38"/>
  <c r="AF392" i="38"/>
  <c r="W392" i="38" s="1"/>
  <c r="AF384" i="38"/>
  <c r="T384" i="38" s="1"/>
  <c r="U397" i="38"/>
  <c r="Z397" i="38"/>
  <c r="AD387" i="38"/>
  <c r="Z382" i="38"/>
  <c r="U398" i="38"/>
  <c r="U391" i="38"/>
  <c r="Y390" i="38"/>
  <c r="Y387" i="38"/>
  <c r="AF375" i="38"/>
  <c r="AB375" i="38" s="1"/>
  <c r="V398" i="38"/>
  <c r="AD390" i="38"/>
  <c r="AF374" i="38"/>
  <c r="Z374" i="38" s="1"/>
  <c r="W381" i="38"/>
  <c r="AD381" i="38"/>
  <c r="V377" i="38"/>
  <c r="AC377" i="38"/>
  <c r="AF370" i="38"/>
  <c r="S370" i="38" s="1"/>
  <c r="X382" i="38"/>
  <c r="AB382" i="38"/>
  <c r="AA378" i="38"/>
  <c r="U377" i="38"/>
  <c r="AB381" i="38"/>
  <c r="AB377" i="38"/>
  <c r="V376" i="38"/>
  <c r="V365" i="38"/>
  <c r="V357" i="38"/>
  <c r="V355" i="38"/>
  <c r="Y366" i="38"/>
  <c r="Y362" i="38"/>
  <c r="Y358" i="38"/>
  <c r="AF352" i="38"/>
  <c r="Y352" i="38" s="1"/>
  <c r="AF344" i="38"/>
  <c r="Y344" i="38" s="1"/>
  <c r="Z366" i="38"/>
  <c r="T365" i="38"/>
  <c r="V362" i="38"/>
  <c r="AB357" i="38"/>
  <c r="AD345" i="38"/>
  <c r="X342" i="38"/>
  <c r="AA350" i="38"/>
  <c r="AB350" i="38"/>
  <c r="AA342" i="38"/>
  <c r="AB342" i="38"/>
  <c r="S339" i="38"/>
  <c r="AD350" i="38"/>
  <c r="AB345" i="38"/>
  <c r="V342" i="38"/>
  <c r="AF336" i="38"/>
  <c r="AC336" i="38" s="1"/>
  <c r="AF328" i="38"/>
  <c r="Z328" i="38" s="1"/>
  <c r="AF320" i="38"/>
  <c r="U320" i="38" s="1"/>
  <c r="AF312" i="38"/>
  <c r="AC312" i="38" s="1"/>
  <c r="W339" i="38"/>
  <c r="X339" i="38"/>
  <c r="AA319" i="38"/>
  <c r="AB319" i="38"/>
  <c r="AD339" i="38"/>
  <c r="T338" i="38"/>
  <c r="X330" i="38"/>
  <c r="Z319" i="38"/>
  <c r="U339" i="38"/>
  <c r="AB338" i="38"/>
  <c r="Y335" i="38"/>
  <c r="AC334" i="38"/>
  <c r="AB330" i="38"/>
  <c r="AB326" i="38"/>
  <c r="Y315" i="38"/>
  <c r="V338" i="38"/>
  <c r="Z334" i="38"/>
  <c r="T331" i="38"/>
  <c r="Z326" i="38"/>
  <c r="T315" i="38"/>
  <c r="S303" i="38"/>
  <c r="S299" i="38"/>
  <c r="AC299" i="38"/>
  <c r="S285" i="38"/>
  <c r="AB302" i="38"/>
  <c r="AD299" i="38"/>
  <c r="Z295" i="38"/>
  <c r="Z287" i="38"/>
  <c r="AA300" i="38"/>
  <c r="AB300" i="38"/>
  <c r="AF282" i="38"/>
  <c r="U282" i="38" s="1"/>
  <c r="AF274" i="38"/>
  <c r="AC274" i="38" s="1"/>
  <c r="AF266" i="38"/>
  <c r="Y266" i="38" s="1"/>
  <c r="AF258" i="38"/>
  <c r="AD258" i="38" s="1"/>
  <c r="T303" i="38"/>
  <c r="V300" i="38"/>
  <c r="AB295" i="38"/>
  <c r="Z294" i="38"/>
  <c r="AB287" i="38"/>
  <c r="S257" i="38"/>
  <c r="AD279" i="38"/>
  <c r="AD267" i="38"/>
  <c r="AD263" i="38"/>
  <c r="AA280" i="38"/>
  <c r="AC279" i="38"/>
  <c r="Y267" i="38"/>
  <c r="AA264" i="38"/>
  <c r="AC263" i="38"/>
  <c r="AA260" i="38"/>
  <c r="AC259" i="38"/>
  <c r="V280" i="38"/>
  <c r="V276" i="38"/>
  <c r="AB263" i="38"/>
  <c r="V260" i="38"/>
  <c r="V256" i="38"/>
  <c r="AF234" i="38"/>
  <c r="AD234" i="38" s="1"/>
  <c r="T237" i="38"/>
  <c r="AC237" i="38"/>
  <c r="AD237" i="38"/>
  <c r="AA237" i="38"/>
  <c r="AD245" i="38"/>
  <c r="V237" i="38"/>
  <c r="U245" i="38"/>
  <c r="U237" i="38"/>
  <c r="AF226" i="38"/>
  <c r="Y226" i="38" s="1"/>
  <c r="AF218" i="38"/>
  <c r="AC218" i="38" s="1"/>
  <c r="AF198" i="38"/>
  <c r="T198" i="38" s="1"/>
  <c r="AF190" i="38"/>
  <c r="V190" i="38" s="1"/>
  <c r="AB253" i="38"/>
  <c r="X241" i="38"/>
  <c r="AB237" i="38"/>
  <c r="Z232" i="38"/>
  <c r="T227" i="38"/>
  <c r="AC227" i="38"/>
  <c r="AA227" i="38"/>
  <c r="X227" i="38"/>
  <c r="V227" i="38"/>
  <c r="AB227" i="38"/>
  <c r="U227" i="38"/>
  <c r="Y227" i="38"/>
  <c r="AD227" i="38"/>
  <c r="T199" i="38"/>
  <c r="Y199" i="38"/>
  <c r="W199" i="38"/>
  <c r="X199" i="38"/>
  <c r="AC199" i="38"/>
  <c r="V199" i="38"/>
  <c r="AA199" i="38"/>
  <c r="AB199" i="38"/>
  <c r="U199" i="38"/>
  <c r="AD199" i="38"/>
  <c r="T195" i="38"/>
  <c r="AC195" i="38"/>
  <c r="AA195" i="38"/>
  <c r="X195" i="38"/>
  <c r="V195" i="38"/>
  <c r="AB195" i="38"/>
  <c r="U195" i="38"/>
  <c r="Y195" i="38"/>
  <c r="AD195" i="38"/>
  <c r="Z175" i="38"/>
  <c r="Z171" i="38"/>
  <c r="S398" i="38"/>
  <c r="S390" i="38"/>
  <c r="AF399" i="38"/>
  <c r="V399" i="38" s="1"/>
  <c r="AA397" i="38"/>
  <c r="Y397" i="38"/>
  <c r="AD397" i="38"/>
  <c r="W393" i="38"/>
  <c r="AC393" i="38"/>
  <c r="S391" i="38"/>
  <c r="X391" i="38"/>
  <c r="W389" i="38"/>
  <c r="AC389" i="38"/>
  <c r="S387" i="38"/>
  <c r="X387" i="38"/>
  <c r="V393" i="38"/>
  <c r="Z387" i="38"/>
  <c r="V382" i="38"/>
  <c r="AA398" i="38"/>
  <c r="T398" i="38"/>
  <c r="AA390" i="38"/>
  <c r="T390" i="38"/>
  <c r="AC390" i="38"/>
  <c r="Y386" i="38"/>
  <c r="S381" i="38"/>
  <c r="Y382" i="38"/>
  <c r="Y381" i="38"/>
  <c r="AA377" i="38"/>
  <c r="Z377" i="38"/>
  <c r="AC376" i="38"/>
  <c r="W375" i="38"/>
  <c r="T369" i="38"/>
  <c r="AA382" i="38"/>
  <c r="W378" i="38"/>
  <c r="Y373" i="38"/>
  <c r="S358" i="38"/>
  <c r="AD378" i="38"/>
  <c r="AF367" i="38"/>
  <c r="AC367" i="38" s="1"/>
  <c r="AF359" i="38"/>
  <c r="X359" i="38" s="1"/>
  <c r="Y365" i="38"/>
  <c r="Y357" i="38"/>
  <c r="Z357" i="38"/>
  <c r="AF354" i="38"/>
  <c r="AA354" i="38" s="1"/>
  <c r="Z369" i="38"/>
  <c r="T366" i="38"/>
  <c r="AA366" i="38"/>
  <c r="X366" i="38"/>
  <c r="AC366" i="38"/>
  <c r="AA362" i="38"/>
  <c r="X362" i="38"/>
  <c r="AA358" i="38"/>
  <c r="X358" i="38"/>
  <c r="AC358" i="38"/>
  <c r="S350" i="38"/>
  <c r="S342" i="38"/>
  <c r="AF347" i="38"/>
  <c r="AB347" i="38" s="1"/>
  <c r="AC345" i="38"/>
  <c r="AC344" i="38"/>
  <c r="V345" i="38"/>
  <c r="T342" i="38"/>
  <c r="W350" i="38"/>
  <c r="Y350" i="38"/>
  <c r="Y345" i="38"/>
  <c r="W342" i="38"/>
  <c r="AF337" i="38"/>
  <c r="AD337" i="38" s="1"/>
  <c r="AF329" i="38"/>
  <c r="AB329" i="38" s="1"/>
  <c r="AF321" i="38"/>
  <c r="AB321" i="38" s="1"/>
  <c r="AF313" i="38"/>
  <c r="AB313" i="38" s="1"/>
  <c r="AF305" i="38"/>
  <c r="AB305" i="38" s="1"/>
  <c r="S334" i="38"/>
  <c r="S326" i="38"/>
  <c r="AB339" i="38"/>
  <c r="W335" i="38"/>
  <c r="X335" i="38"/>
  <c r="W333" i="38"/>
  <c r="W319" i="38"/>
  <c r="W315" i="38"/>
  <c r="AB315" i="38"/>
  <c r="Z339" i="38"/>
  <c r="AD335" i="38"/>
  <c r="T330" i="38"/>
  <c r="V319" i="38"/>
  <c r="AD315" i="38"/>
  <c r="T314" i="38"/>
  <c r="V311" i="38"/>
  <c r="AA338" i="38"/>
  <c r="X334" i="38"/>
  <c r="AA330" i="38"/>
  <c r="AC330" i="38"/>
  <c r="AA326" i="38"/>
  <c r="Y326" i="38"/>
  <c r="AC319" i="38"/>
  <c r="W316" i="38"/>
  <c r="AB314" i="38"/>
  <c r="Y311" i="38"/>
  <c r="AF304" i="38"/>
  <c r="AD304" i="38" s="1"/>
  <c r="AF298" i="38"/>
  <c r="Z298" i="38" s="1"/>
  <c r="AF290" i="38"/>
  <c r="AC290" i="38" s="1"/>
  <c r="AC303" i="38"/>
  <c r="AF297" i="38"/>
  <c r="AD297" i="38" s="1"/>
  <c r="AF289" i="38"/>
  <c r="W289" i="38" s="1"/>
  <c r="AA303" i="38"/>
  <c r="AA299" i="38"/>
  <c r="U296" i="38"/>
  <c r="AC295" i="38"/>
  <c r="AC287" i="38"/>
  <c r="AD303" i="38"/>
  <c r="Z299" i="38"/>
  <c r="X296" i="38"/>
  <c r="V295" i="38"/>
  <c r="V287" i="38"/>
  <c r="AD285" i="38"/>
  <c r="Y299" i="38"/>
  <c r="AA296" i="38"/>
  <c r="AB296" i="38"/>
  <c r="W294" i="38"/>
  <c r="AF277" i="38"/>
  <c r="X277" i="38" s="1"/>
  <c r="AF269" i="38"/>
  <c r="T269" i="38" s="1"/>
  <c r="AF261" i="38"/>
  <c r="AB261" i="38" s="1"/>
  <c r="U280" i="38"/>
  <c r="AA267" i="38"/>
  <c r="AB280" i="38"/>
  <c r="Z279" i="38"/>
  <c r="AB276" i="38"/>
  <c r="Z275" i="38"/>
  <c r="Z267" i="38"/>
  <c r="T266" i="38"/>
  <c r="AB264" i="38"/>
  <c r="Z263" i="38"/>
  <c r="AB260" i="38"/>
  <c r="Z259" i="38"/>
  <c r="Y279" i="38"/>
  <c r="S278" i="38"/>
  <c r="AC275" i="38"/>
  <c r="U267" i="38"/>
  <c r="W264" i="38"/>
  <c r="Y263" i="38"/>
  <c r="W260" i="38"/>
  <c r="Y259" i="38"/>
  <c r="W256" i="38"/>
  <c r="AF251" i="38"/>
  <c r="AA251" i="38" s="1"/>
  <c r="AF243" i="38"/>
  <c r="AA243" i="38" s="1"/>
  <c r="AF235" i="38"/>
  <c r="T235" i="38" s="1"/>
  <c r="Z278" i="38"/>
  <c r="T263" i="38"/>
  <c r="AB259" i="38"/>
  <c r="AB257" i="38"/>
  <c r="AB255" i="38"/>
  <c r="AF250" i="38"/>
  <c r="AC250" i="38" s="1"/>
  <c r="AF242" i="38"/>
  <c r="U242" i="38" s="1"/>
  <c r="AA245" i="38"/>
  <c r="Z245" i="38"/>
  <c r="W240" i="38"/>
  <c r="X240" i="38"/>
  <c r="Y240" i="38"/>
  <c r="S240" i="38"/>
  <c r="AF214" i="38"/>
  <c r="V214" i="38" s="1"/>
  <c r="AF206" i="38"/>
  <c r="AA206" i="38" s="1"/>
  <c r="AF178" i="38"/>
  <c r="T178" i="38" s="1"/>
  <c r="AF170" i="38"/>
  <c r="AC170" i="38" s="1"/>
  <c r="AF162" i="38"/>
  <c r="AC162" i="38" s="1"/>
  <c r="X253" i="38"/>
  <c r="AD240" i="38"/>
  <c r="T239" i="38"/>
  <c r="X237" i="38"/>
  <c r="V232" i="38"/>
  <c r="AA223" i="38"/>
  <c r="T211" i="38"/>
  <c r="AC211" i="38"/>
  <c r="AA211" i="38"/>
  <c r="X211" i="38"/>
  <c r="V211" i="38"/>
  <c r="AB211" i="38"/>
  <c r="U211" i="38"/>
  <c r="Y211" i="38"/>
  <c r="AD211" i="38"/>
  <c r="T159" i="38"/>
  <c r="W159" i="38"/>
  <c r="X159" i="38"/>
  <c r="U159" i="38"/>
  <c r="V159" i="38"/>
  <c r="AA159" i="38"/>
  <c r="AB159" i="38"/>
  <c r="Y159" i="38"/>
  <c r="Z159" i="38"/>
  <c r="AC159" i="38"/>
  <c r="AD159" i="38"/>
  <c r="Z227" i="38"/>
  <c r="Z199" i="38"/>
  <c r="Z195" i="38"/>
  <c r="AD207" i="38"/>
  <c r="AD191" i="38"/>
  <c r="AD187" i="38"/>
  <c r="AD183" i="38"/>
  <c r="AD167" i="38"/>
  <c r="AC207" i="38"/>
  <c r="AC191" i="38"/>
  <c r="U183" i="38"/>
  <c r="U167" i="38"/>
  <c r="V228" i="38"/>
  <c r="V220" i="38"/>
  <c r="V216" i="38"/>
  <c r="V212" i="38"/>
  <c r="V204" i="38"/>
  <c r="V200" i="38"/>
  <c r="V196" i="38"/>
  <c r="V188" i="38"/>
  <c r="V184" i="38"/>
  <c r="V180" i="38"/>
  <c r="V172" i="38"/>
  <c r="V168" i="38"/>
  <c r="V164" i="38"/>
  <c r="W137" i="38"/>
  <c r="Z149" i="38"/>
  <c r="Z145" i="38"/>
  <c r="Z141" i="38"/>
  <c r="AB138" i="38"/>
  <c r="Z137" i="38"/>
  <c r="Z125" i="38"/>
  <c r="Y149" i="38"/>
  <c r="AC145" i="38"/>
  <c r="U137" i="38"/>
  <c r="Y133" i="38"/>
  <c r="AF122" i="38"/>
  <c r="W122" i="38" s="1"/>
  <c r="AF114" i="38"/>
  <c r="Z114" i="38" s="1"/>
  <c r="AF106" i="38"/>
  <c r="X106" i="38" s="1"/>
  <c r="AF98" i="38"/>
  <c r="X98" i="38" s="1"/>
  <c r="AF90" i="38"/>
  <c r="AD90" i="38" s="1"/>
  <c r="AF82" i="38"/>
  <c r="Z82" i="38" s="1"/>
  <c r="AF74" i="38"/>
  <c r="V74" i="38" s="1"/>
  <c r="AF66" i="38"/>
  <c r="X66" i="38" s="1"/>
  <c r="V154" i="38"/>
  <c r="AB149" i="38"/>
  <c r="AB145" i="38"/>
  <c r="AB141" i="38"/>
  <c r="AB137" i="38"/>
  <c r="AB133" i="38"/>
  <c r="AB125" i="38"/>
  <c r="S123" i="38"/>
  <c r="S115" i="38"/>
  <c r="S99" i="38"/>
  <c r="W123" i="38"/>
  <c r="W115" i="38"/>
  <c r="W99" i="38"/>
  <c r="AF71" i="38"/>
  <c r="AA71" i="38" s="1"/>
  <c r="AD115" i="38"/>
  <c r="AD111" i="38"/>
  <c r="AD103" i="38"/>
  <c r="AD99" i="38"/>
  <c r="AD95" i="38"/>
  <c r="V89" i="38"/>
  <c r="Z85" i="38"/>
  <c r="V83" i="38"/>
  <c r="AD81" i="38"/>
  <c r="Z79" i="38"/>
  <c r="AD75" i="38"/>
  <c r="V73" i="38"/>
  <c r="AF68" i="38"/>
  <c r="S68" i="38" s="1"/>
  <c r="U115" i="38"/>
  <c r="Y111" i="38"/>
  <c r="AC107" i="38"/>
  <c r="U99" i="38"/>
  <c r="Y95" i="38"/>
  <c r="AC91" i="38"/>
  <c r="U89" i="38"/>
  <c r="Y85" i="38"/>
  <c r="AB84" i="38"/>
  <c r="AC81" i="38"/>
  <c r="U73" i="38"/>
  <c r="AF21" i="38"/>
  <c r="AD21" i="38" s="1"/>
  <c r="T123" i="38"/>
  <c r="V120" i="38"/>
  <c r="AB115" i="38"/>
  <c r="AB111" i="38"/>
  <c r="AB107" i="38"/>
  <c r="AB103" i="38"/>
  <c r="AB99" i="38"/>
  <c r="AB95" i="38"/>
  <c r="AB91" i="38"/>
  <c r="X89" i="38"/>
  <c r="V88" i="38"/>
  <c r="AB85" i="38"/>
  <c r="Z84" i="38"/>
  <c r="T83" i="38"/>
  <c r="AD80" i="38"/>
  <c r="X79" i="38"/>
  <c r="T77" i="38"/>
  <c r="AB75" i="38"/>
  <c r="X73" i="38"/>
  <c r="V72" i="38"/>
  <c r="AA43" i="38"/>
  <c r="AB43" i="38"/>
  <c r="AA27" i="38"/>
  <c r="AB27" i="38"/>
  <c r="AA19" i="38"/>
  <c r="AB19" i="38"/>
  <c r="AF412" i="38"/>
  <c r="V55" i="38"/>
  <c r="V51" i="38"/>
  <c r="V47" i="38"/>
  <c r="V43" i="38"/>
  <c r="V39" i="38"/>
  <c r="V35" i="38"/>
  <c r="AD27" i="38"/>
  <c r="V23" i="38"/>
  <c r="AD19" i="38"/>
  <c r="V15" i="38"/>
  <c r="AF11" i="38"/>
  <c r="Y11" i="38" s="1"/>
  <c r="AA58" i="38"/>
  <c r="U58" i="38"/>
  <c r="AC55" i="38"/>
  <c r="W54" i="38"/>
  <c r="Y54" i="38"/>
  <c r="W52" i="38"/>
  <c r="Y51" i="38"/>
  <c r="AC50" i="38"/>
  <c r="AA48" i="38"/>
  <c r="U47" i="38"/>
  <c r="AC43" i="38"/>
  <c r="W42" i="38"/>
  <c r="Y42" i="38"/>
  <c r="U39" i="38"/>
  <c r="AC35" i="38"/>
  <c r="W34" i="38"/>
  <c r="U34" i="38"/>
  <c r="AC31" i="38"/>
  <c r="W30" i="38"/>
  <c r="U30" i="38"/>
  <c r="AC27" i="38"/>
  <c r="W26" i="38"/>
  <c r="AB26" i="38"/>
  <c r="AA22" i="38"/>
  <c r="X22" i="38"/>
  <c r="AC22" i="38"/>
  <c r="Z20" i="38"/>
  <c r="AA20" i="38"/>
  <c r="U19" i="38"/>
  <c r="V16" i="38"/>
  <c r="W16" i="38"/>
  <c r="Y15" i="38"/>
  <c r="U14" i="38"/>
  <c r="AF13" i="38"/>
  <c r="Z13" i="38" s="1"/>
  <c r="X59" i="38"/>
  <c r="V56" i="38"/>
  <c r="V52" i="38"/>
  <c r="V48" i="38"/>
  <c r="AD30" i="38"/>
  <c r="Z26" i="38"/>
  <c r="Z18" i="38"/>
  <c r="Y9" i="38"/>
  <c r="AC5" i="38"/>
  <c r="W4" i="38"/>
  <c r="X4" i="38"/>
  <c r="Z8" i="38"/>
  <c r="T5" i="38"/>
  <c r="Y207" i="38"/>
  <c r="Y191" i="38"/>
  <c r="AC187" i="38"/>
  <c r="AF152" i="38"/>
  <c r="X152" i="38" s="1"/>
  <c r="AF144" i="38"/>
  <c r="AC144" i="38" s="1"/>
  <c r="AF136" i="38"/>
  <c r="AB136" i="38" s="1"/>
  <c r="AF128" i="38"/>
  <c r="T128" i="38" s="1"/>
  <c r="AB207" i="38"/>
  <c r="AB191" i="38"/>
  <c r="AB187" i="38"/>
  <c r="AB183" i="38"/>
  <c r="AB167" i="38"/>
  <c r="AF155" i="38"/>
  <c r="U155" i="38" s="1"/>
  <c r="AF147" i="38"/>
  <c r="S147" i="38" s="1"/>
  <c r="AF139" i="38"/>
  <c r="AC139" i="38" s="1"/>
  <c r="AF131" i="38"/>
  <c r="AD131" i="38" s="1"/>
  <c r="V137" i="38"/>
  <c r="U149" i="38"/>
  <c r="Y145" i="38"/>
  <c r="AC141" i="38"/>
  <c r="AC125" i="38"/>
  <c r="X149" i="38"/>
  <c r="X145" i="38"/>
  <c r="AD142" i="38"/>
  <c r="X141" i="38"/>
  <c r="AD138" i="38"/>
  <c r="X137" i="38"/>
  <c r="X133" i="38"/>
  <c r="AD126" i="38"/>
  <c r="X125" i="38"/>
  <c r="AF121" i="38"/>
  <c r="W121" i="38" s="1"/>
  <c r="AF113" i="38"/>
  <c r="S113" i="38" s="1"/>
  <c r="AF105" i="38"/>
  <c r="V105" i="38" s="1"/>
  <c r="AF97" i="38"/>
  <c r="AD97" i="38" s="1"/>
  <c r="AC90" i="38"/>
  <c r="AD123" i="38"/>
  <c r="Z115" i="38"/>
  <c r="Z103" i="38"/>
  <c r="Z99" i="38"/>
  <c r="Z81" i="38"/>
  <c r="Z75" i="38"/>
  <c r="Y123" i="38"/>
  <c r="U111" i="38"/>
  <c r="Y107" i="38"/>
  <c r="AC103" i="38"/>
  <c r="U95" i="38"/>
  <c r="Y91" i="38"/>
  <c r="U85" i="38"/>
  <c r="Y81" i="38"/>
  <c r="AC77" i="38"/>
  <c r="AF53" i="38"/>
  <c r="X53" i="38" s="1"/>
  <c r="AF45" i="38"/>
  <c r="AF37" i="38"/>
  <c r="V37" i="38" s="1"/>
  <c r="AF29" i="38"/>
  <c r="X29" i="38" s="1"/>
  <c r="AF17" i="38"/>
  <c r="U17" i="38" s="1"/>
  <c r="AB119" i="38"/>
  <c r="AD116" i="38"/>
  <c r="X115" i="38"/>
  <c r="AD112" i="38"/>
  <c r="X111" i="38"/>
  <c r="X107" i="38"/>
  <c r="AD104" i="38"/>
  <c r="X103" i="38"/>
  <c r="AD100" i="38"/>
  <c r="X99" i="38"/>
  <c r="AD96" i="38"/>
  <c r="X95" i="38"/>
  <c r="X91" i="38"/>
  <c r="T89" i="38"/>
  <c r="AB87" i="38"/>
  <c r="X85" i="38"/>
  <c r="V84" i="38"/>
  <c r="AB81" i="38"/>
  <c r="Z80" i="38"/>
  <c r="T79" i="38"/>
  <c r="X75" i="38"/>
  <c r="T73" i="38"/>
  <c r="AF65" i="38"/>
  <c r="S65" i="38" s="1"/>
  <c r="AF60" i="38"/>
  <c r="AA60" i="38" s="1"/>
  <c r="AF408" i="38"/>
  <c r="AD31" i="38"/>
  <c r="Z27" i="38"/>
  <c r="Z19" i="38"/>
  <c r="AC59" i="38"/>
  <c r="Y55" i="38"/>
  <c r="AC54" i="38"/>
  <c r="U51" i="38"/>
  <c r="Y43" i="38"/>
  <c r="AC42" i="38"/>
  <c r="Y35" i="38"/>
  <c r="Y34" i="38"/>
  <c r="Y31" i="38"/>
  <c r="Y30" i="38"/>
  <c r="Y27" i="38"/>
  <c r="U26" i="38"/>
  <c r="AC23" i="38"/>
  <c r="W22" i="38"/>
  <c r="AB22" i="38"/>
  <c r="Z16" i="38"/>
  <c r="AA16" i="38"/>
  <c r="U15" i="38"/>
  <c r="T14" i="38"/>
  <c r="Y14" i="38"/>
  <c r="AD58" i="38"/>
  <c r="AD54" i="38"/>
  <c r="AD50" i="38"/>
  <c r="AD46" i="38"/>
  <c r="AD42" i="38"/>
  <c r="AD38" i="38"/>
  <c r="AD34" i="38"/>
  <c r="Z30" i="38"/>
  <c r="V26" i="38"/>
  <c r="AD22" i="38"/>
  <c r="V18" i="38"/>
  <c r="AD14" i="38"/>
  <c r="P400" i="38"/>
  <c r="Q17" i="38" s="1"/>
  <c r="U9" i="38"/>
  <c r="T8" i="38"/>
  <c r="Y5" i="38"/>
  <c r="AA4" i="38"/>
  <c r="AB4" i="38"/>
  <c r="V8" i="38"/>
  <c r="AD4" i="38"/>
  <c r="AF158" i="38"/>
  <c r="T158" i="38" s="1"/>
  <c r="X216" i="38"/>
  <c r="V207" i="38"/>
  <c r="X200" i="38"/>
  <c r="V191" i="38"/>
  <c r="V187" i="38"/>
  <c r="X184" i="38"/>
  <c r="V183" i="38"/>
  <c r="X168" i="38"/>
  <c r="V167" i="38"/>
  <c r="W220" i="38"/>
  <c r="Y219" i="38"/>
  <c r="AA216" i="38"/>
  <c r="U207" i="38"/>
  <c r="W204" i="38"/>
  <c r="Y203" i="38"/>
  <c r="AA200" i="38"/>
  <c r="U191" i="38"/>
  <c r="W188" i="38"/>
  <c r="Y187" i="38"/>
  <c r="AA184" i="38"/>
  <c r="AC183" i="38"/>
  <c r="W172" i="38"/>
  <c r="AA168" i="38"/>
  <c r="AC167" i="38"/>
  <c r="AD228" i="38"/>
  <c r="AD220" i="38"/>
  <c r="X219" i="38"/>
  <c r="AD216" i="38"/>
  <c r="AD212" i="38"/>
  <c r="X207" i="38"/>
  <c r="AD204" i="38"/>
  <c r="X203" i="38"/>
  <c r="AD200" i="38"/>
  <c r="AD196" i="38"/>
  <c r="X191" i="38"/>
  <c r="AD188" i="38"/>
  <c r="X187" i="38"/>
  <c r="AD184" i="38"/>
  <c r="X183" i="38"/>
  <c r="AD180" i="38"/>
  <c r="X179" i="38"/>
  <c r="AD172" i="38"/>
  <c r="AD168" i="38"/>
  <c r="X167" i="38"/>
  <c r="AD164" i="38"/>
  <c r="X163" i="38"/>
  <c r="S145" i="38"/>
  <c r="S137" i="38"/>
  <c r="AC154" i="38"/>
  <c r="AA149" i="38"/>
  <c r="AA145" i="38"/>
  <c r="AA141" i="38"/>
  <c r="U138" i="38"/>
  <c r="AA125" i="38"/>
  <c r="AF124" i="38"/>
  <c r="Y124" i="38" s="1"/>
  <c r="Z157" i="38"/>
  <c r="X154" i="38"/>
  <c r="T142" i="38"/>
  <c r="T138" i="38"/>
  <c r="T126" i="38"/>
  <c r="Y157" i="38"/>
  <c r="AA154" i="38"/>
  <c r="U145" i="38"/>
  <c r="W142" i="38"/>
  <c r="Y141" i="38"/>
  <c r="AA138" i="38"/>
  <c r="AC137" i="38"/>
  <c r="W136" i="38"/>
  <c r="W126" i="38"/>
  <c r="Y125" i="38"/>
  <c r="AF118" i="38"/>
  <c r="T118" i="38" s="1"/>
  <c r="AF110" i="38"/>
  <c r="Y110" i="38" s="1"/>
  <c r="AF102" i="38"/>
  <c r="Y102" i="38" s="1"/>
  <c r="AF94" i="38"/>
  <c r="S94" i="38" s="1"/>
  <c r="AF86" i="38"/>
  <c r="Y86" i="38" s="1"/>
  <c r="AF78" i="38"/>
  <c r="U78" i="38" s="1"/>
  <c r="AF70" i="38"/>
  <c r="V70" i="38" s="1"/>
  <c r="AF62" i="38"/>
  <c r="W62" i="38" s="1"/>
  <c r="X157" i="38"/>
  <c r="AD154" i="38"/>
  <c r="T153" i="38"/>
  <c r="Z150" i="38"/>
  <c r="T149" i="38"/>
  <c r="T145" i="38"/>
  <c r="Z142" i="38"/>
  <c r="T141" i="38"/>
  <c r="Z138" i="38"/>
  <c r="T137" i="38"/>
  <c r="Z134" i="38"/>
  <c r="T133" i="38"/>
  <c r="T129" i="38"/>
  <c r="Z126" i="38"/>
  <c r="T125" i="38"/>
  <c r="S103" i="38"/>
  <c r="S83" i="38"/>
  <c r="AC123" i="38"/>
  <c r="AA103" i="38"/>
  <c r="Y90" i="38"/>
  <c r="W89" i="38"/>
  <c r="AA83" i="38"/>
  <c r="Y83" i="38"/>
  <c r="W81" i="38"/>
  <c r="AA75" i="38"/>
  <c r="Y75" i="38"/>
  <c r="W73" i="38"/>
  <c r="W71" i="38"/>
  <c r="Z123" i="38"/>
  <c r="V119" i="38"/>
  <c r="X116" i="38"/>
  <c r="V115" i="38"/>
  <c r="V111" i="38"/>
  <c r="V107" i="38"/>
  <c r="V103" i="38"/>
  <c r="X100" i="38"/>
  <c r="V99" i="38"/>
  <c r="V95" i="38"/>
  <c r="V91" i="38"/>
  <c r="AD89" i="38"/>
  <c r="Z87" i="38"/>
  <c r="AD83" i="38"/>
  <c r="V81" i="38"/>
  <c r="Z77" i="38"/>
  <c r="V75" i="38"/>
  <c r="AD73" i="38"/>
  <c r="U123" i="38"/>
  <c r="W120" i="38"/>
  <c r="Y119" i="38"/>
  <c r="AA116" i="38"/>
  <c r="AC115" i="38"/>
  <c r="W114" i="38"/>
  <c r="U107" i="38"/>
  <c r="W104" i="38"/>
  <c r="Y103" i="38"/>
  <c r="AA100" i="38"/>
  <c r="AC99" i="38"/>
  <c r="U91" i="38"/>
  <c r="AC89" i="38"/>
  <c r="W88" i="38"/>
  <c r="X88" i="38"/>
  <c r="AA84" i="38"/>
  <c r="T84" i="38"/>
  <c r="U81" i="38"/>
  <c r="Y77" i="38"/>
  <c r="AC73" i="38"/>
  <c r="W72" i="38"/>
  <c r="X72" i="38"/>
  <c r="AF63" i="38"/>
  <c r="V63" i="38" s="1"/>
  <c r="AB123" i="38"/>
  <c r="AD120" i="38"/>
  <c r="X119" i="38"/>
  <c r="Z116" i="38"/>
  <c r="T115" i="38"/>
  <c r="Z112" i="38"/>
  <c r="T111" i="38"/>
  <c r="Z108" i="38"/>
  <c r="Z104" i="38"/>
  <c r="T103" i="38"/>
  <c r="Z100" i="38"/>
  <c r="T99" i="38"/>
  <c r="Z96" i="38"/>
  <c r="T95" i="38"/>
  <c r="Z92" i="38"/>
  <c r="AD88" i="38"/>
  <c r="X87" i="38"/>
  <c r="T85" i="38"/>
  <c r="AB83" i="38"/>
  <c r="X81" i="38"/>
  <c r="V80" i="38"/>
  <c r="AB77" i="38"/>
  <c r="Z76" i="38"/>
  <c r="T75" i="38"/>
  <c r="AD72" i="38"/>
  <c r="X71" i="38"/>
  <c r="AF67" i="38"/>
  <c r="Y67" i="38" s="1"/>
  <c r="X47" i="38"/>
  <c r="S45" i="38"/>
  <c r="W43" i="38"/>
  <c r="T43" i="38"/>
  <c r="W31" i="38"/>
  <c r="X31" i="38"/>
  <c r="T27" i="38"/>
  <c r="S19" i="38"/>
  <c r="T19" i="38"/>
  <c r="AD55" i="38"/>
  <c r="AD51" i="38"/>
  <c r="AD47" i="38"/>
  <c r="AD43" i="38"/>
  <c r="AD39" i="38"/>
  <c r="AD35" i="38"/>
  <c r="Z31" i="38"/>
  <c r="V27" i="38"/>
  <c r="AD23" i="38"/>
  <c r="V19" i="38"/>
  <c r="AD15" i="38"/>
  <c r="Y59" i="38"/>
  <c r="AC58" i="38"/>
  <c r="U55" i="38"/>
  <c r="AB54" i="38"/>
  <c r="S48" i="38"/>
  <c r="AC47" i="38"/>
  <c r="U43" i="38"/>
  <c r="AB42" i="38"/>
  <c r="AC39" i="38"/>
  <c r="U35" i="38"/>
  <c r="X34" i="38"/>
  <c r="AC34" i="38"/>
  <c r="U31" i="38"/>
  <c r="X30" i="38"/>
  <c r="AC30" i="38"/>
  <c r="U27" i="38"/>
  <c r="T26" i="38"/>
  <c r="Y26" i="38"/>
  <c r="Y23" i="38"/>
  <c r="U22" i="38"/>
  <c r="AC19" i="38"/>
  <c r="X14" i="38"/>
  <c r="AC14" i="38"/>
  <c r="AF10" i="38"/>
  <c r="Z10" i="38" s="1"/>
  <c r="AF7" i="38"/>
  <c r="W7" i="38" s="1"/>
  <c r="Z58" i="38"/>
  <c r="Z54" i="38"/>
  <c r="Z50" i="38"/>
  <c r="Z46" i="38"/>
  <c r="T45" i="38"/>
  <c r="Z42" i="38"/>
  <c r="Z38" i="38"/>
  <c r="Z34" i="38"/>
  <c r="V30" i="38"/>
  <c r="Z22" i="38"/>
  <c r="Z14" i="38"/>
  <c r="V9" i="38"/>
  <c r="W8" i="38"/>
  <c r="X8" i="38"/>
  <c r="U5" i="38"/>
  <c r="AB5" i="38"/>
  <c r="Z4" i="38"/>
  <c r="AD233" i="38"/>
  <c r="Y249" i="38"/>
  <c r="AC233" i="38"/>
  <c r="AF230" i="38"/>
  <c r="Z230" i="38" s="1"/>
  <c r="S216" i="38"/>
  <c r="S200" i="38"/>
  <c r="S184" i="38"/>
  <c r="AF225" i="38"/>
  <c r="W225" i="38" s="1"/>
  <c r="AF217" i="38"/>
  <c r="Z217" i="38" s="1"/>
  <c r="AF209" i="38"/>
  <c r="X209" i="38" s="1"/>
  <c r="AF201" i="38"/>
  <c r="X201" i="38" s="1"/>
  <c r="AF193" i="38"/>
  <c r="Y193" i="38" s="1"/>
  <c r="AF185" i="38"/>
  <c r="Y185" i="38" s="1"/>
  <c r="AF177" i="38"/>
  <c r="Y177" i="38" s="1"/>
  <c r="AF169" i="38"/>
  <c r="AF161" i="38"/>
  <c r="Y161" i="38" s="1"/>
  <c r="Y220" i="38"/>
  <c r="AC216" i="38"/>
  <c r="Y204" i="38"/>
  <c r="AC200" i="38"/>
  <c r="U188" i="38"/>
  <c r="U184" i="38"/>
  <c r="U168" i="38"/>
  <c r="T228" i="38"/>
  <c r="T220" i="38"/>
  <c r="T216" i="38"/>
  <c r="T212" i="38"/>
  <c r="T204" i="38"/>
  <c r="T200" i="38"/>
  <c r="T196" i="38"/>
  <c r="T188" i="38"/>
  <c r="T184" i="38"/>
  <c r="T180" i="38"/>
  <c r="T172" i="38"/>
  <c r="T168" i="38"/>
  <c r="T164" i="38"/>
  <c r="AA228" i="38"/>
  <c r="U219" i="38"/>
  <c r="W216" i="38"/>
  <c r="AA212" i="38"/>
  <c r="U203" i="38"/>
  <c r="W200" i="38"/>
  <c r="AA196" i="38"/>
  <c r="U187" i="38"/>
  <c r="W184" i="38"/>
  <c r="Y183" i="38"/>
  <c r="AA180" i="38"/>
  <c r="AC179" i="38"/>
  <c r="W168" i="38"/>
  <c r="Y167" i="38"/>
  <c r="AA164" i="38"/>
  <c r="AC163" i="38"/>
  <c r="AF156" i="38"/>
  <c r="AC156" i="38" s="1"/>
  <c r="AF148" i="38"/>
  <c r="T148" i="38" s="1"/>
  <c r="AF140" i="38"/>
  <c r="V140" i="38" s="1"/>
  <c r="AF132" i="38"/>
  <c r="W132" i="38" s="1"/>
  <c r="AF151" i="38"/>
  <c r="AD151" i="38" s="1"/>
  <c r="AF143" i="38"/>
  <c r="T143" i="38" s="1"/>
  <c r="AF135" i="38"/>
  <c r="W135" i="38" s="1"/>
  <c r="AF127" i="38"/>
  <c r="V127" i="38" s="1"/>
  <c r="AB157" i="38"/>
  <c r="Y154" i="38"/>
  <c r="AC150" i="38"/>
  <c r="W149" i="38"/>
  <c r="W145" i="38"/>
  <c r="AC142" i="38"/>
  <c r="W141" i="38"/>
  <c r="AA137" i="38"/>
  <c r="U134" i="38"/>
  <c r="AC126" i="38"/>
  <c r="W125" i="38"/>
  <c r="V157" i="38"/>
  <c r="T154" i="38"/>
  <c r="AD149" i="38"/>
  <c r="AD141" i="38"/>
  <c r="AD137" i="38"/>
  <c r="AD133" i="38"/>
  <c r="V131" i="38"/>
  <c r="AD125" i="38"/>
  <c r="U157" i="38"/>
  <c r="W154" i="38"/>
  <c r="AA150" i="38"/>
  <c r="W138" i="38"/>
  <c r="AA134" i="38"/>
  <c r="U131" i="38"/>
  <c r="AA128" i="38"/>
  <c r="AF117" i="38"/>
  <c r="Z117" i="38" s="1"/>
  <c r="AF109" i="38"/>
  <c r="AC109" i="38" s="1"/>
  <c r="AF101" i="38"/>
  <c r="S101" i="38" s="1"/>
  <c r="AF93" i="38"/>
  <c r="V93" i="38" s="1"/>
  <c r="AA123" i="38"/>
  <c r="AA115" i="38"/>
  <c r="W103" i="38"/>
  <c r="AA99" i="38"/>
  <c r="AA89" i="38"/>
  <c r="U87" i="38"/>
  <c r="S85" i="38"/>
  <c r="W83" i="38"/>
  <c r="AC83" i="38"/>
  <c r="AA81" i="38"/>
  <c r="U79" i="38"/>
  <c r="S77" i="38"/>
  <c r="W75" i="38"/>
  <c r="AA73" i="38"/>
  <c r="AF69" i="38"/>
  <c r="AB69" i="38" s="1"/>
  <c r="AB66" i="38"/>
  <c r="AF64" i="38"/>
  <c r="Y64" i="38" s="1"/>
  <c r="V123" i="38"/>
  <c r="T120" i="38"/>
  <c r="T116" i="38"/>
  <c r="AB114" i="38"/>
  <c r="T104" i="38"/>
  <c r="T100" i="38"/>
  <c r="AB94" i="38"/>
  <c r="Z89" i="38"/>
  <c r="V87" i="38"/>
  <c r="AD85" i="38"/>
  <c r="Z83" i="38"/>
  <c r="AD79" i="38"/>
  <c r="V77" i="38"/>
  <c r="Z73" i="38"/>
  <c r="U119" i="38"/>
  <c r="W116" i="38"/>
  <c r="AA112" i="38"/>
  <c r="AA106" i="38"/>
  <c r="W100" i="38"/>
  <c r="AA96" i="38"/>
  <c r="Y89" i="38"/>
  <c r="AB88" i="38"/>
  <c r="W84" i="38"/>
  <c r="X84" i="38"/>
  <c r="S82" i="38"/>
  <c r="AA80" i="38"/>
  <c r="U77" i="38"/>
  <c r="Y73" i="38"/>
  <c r="AB72" i="38"/>
  <c r="AA63" i="38"/>
  <c r="AF57" i="38"/>
  <c r="AA57" i="38" s="1"/>
  <c r="AF49" i="38"/>
  <c r="T49" i="38" s="1"/>
  <c r="AF41" i="38"/>
  <c r="Z41" i="38" s="1"/>
  <c r="AF33" i="38"/>
  <c r="AB33" i="38" s="1"/>
  <c r="AF25" i="38"/>
  <c r="W25" i="38" s="1"/>
  <c r="AD114" i="38"/>
  <c r="T71" i="38"/>
  <c r="T62" i="38"/>
  <c r="AA59" i="38"/>
  <c r="AB59" i="38"/>
  <c r="W55" i="38"/>
  <c r="T55" i="38"/>
  <c r="AA47" i="38"/>
  <c r="AB47" i="38"/>
  <c r="X43" i="38"/>
  <c r="W39" i="38"/>
  <c r="T39" i="38"/>
  <c r="AA31" i="38"/>
  <c r="AB31" i="38"/>
  <c r="W27" i="38"/>
  <c r="W19" i="38"/>
  <c r="X19" i="38"/>
  <c r="AF12" i="38"/>
  <c r="AA12" i="38" s="1"/>
  <c r="AF416" i="38"/>
  <c r="Z51" i="38"/>
  <c r="Z47" i="38"/>
  <c r="Z39" i="38"/>
  <c r="Z23" i="38"/>
  <c r="Z15" i="38"/>
  <c r="AB58" i="38"/>
  <c r="AA54" i="38"/>
  <c r="U54" i="38"/>
  <c r="S52" i="38"/>
  <c r="W50" i="38"/>
  <c r="Y50" i="38"/>
  <c r="W48" i="38"/>
  <c r="AC46" i="38"/>
  <c r="AA42" i="38"/>
  <c r="U42" i="38"/>
  <c r="AC38" i="38"/>
  <c r="AA34" i="38"/>
  <c r="AB34" i="38"/>
  <c r="AA30" i="38"/>
  <c r="AA26" i="38"/>
  <c r="X26" i="38"/>
  <c r="AC26" i="38"/>
  <c r="Z24" i="38"/>
  <c r="T22" i="38"/>
  <c r="Y22" i="38"/>
  <c r="V20" i="38"/>
  <c r="U18" i="38"/>
  <c r="W14" i="38"/>
  <c r="AB14" i="38"/>
  <c r="AF3" i="38"/>
  <c r="AC3" i="38" s="1"/>
  <c r="AF6" i="38"/>
  <c r="Z6" i="38" s="1"/>
  <c r="W5" i="38"/>
  <c r="AA8" i="38"/>
  <c r="AB8" i="38"/>
  <c r="S4" i="38"/>
  <c r="T4" i="38"/>
  <c r="D146" i="37"/>
  <c r="F120" i="37" s="1"/>
  <c r="G44" i="39" s="1"/>
  <c r="C146" i="37"/>
  <c r="D146" i="35"/>
  <c r="F120" i="35" s="1"/>
  <c r="G43" i="39" s="1"/>
  <c r="Y230" i="34"/>
  <c r="T144" i="34"/>
  <c r="AB144" i="34"/>
  <c r="X128" i="34"/>
  <c r="Y266" i="34"/>
  <c r="X144" i="34"/>
  <c r="T112" i="34"/>
  <c r="T88" i="34"/>
  <c r="S57" i="34"/>
  <c r="X258" i="34"/>
  <c r="Y130" i="34"/>
  <c r="U114" i="34"/>
  <c r="U146" i="34"/>
  <c r="U130" i="34"/>
  <c r="AC82" i="34"/>
  <c r="AC114" i="34"/>
  <c r="Y82" i="34"/>
  <c r="S41" i="34"/>
  <c r="S316" i="34"/>
  <c r="T214" i="34"/>
  <c r="AC212" i="34"/>
  <c r="U110" i="34"/>
  <c r="S290" i="34"/>
  <c r="S246" i="34"/>
  <c r="Y246" i="34"/>
  <c r="Y214" i="34"/>
  <c r="AD212" i="34"/>
  <c r="S196" i="34"/>
  <c r="S83" i="34"/>
  <c r="AC142" i="34"/>
  <c r="AC126" i="34"/>
  <c r="S45" i="34"/>
  <c r="S56" i="34"/>
  <c r="AC56" i="34"/>
  <c r="S212" i="34"/>
  <c r="U212" i="34"/>
  <c r="AC196" i="34"/>
  <c r="Y126" i="34"/>
  <c r="U86" i="34"/>
  <c r="Y56" i="34"/>
  <c r="AB76" i="34"/>
  <c r="T44" i="34"/>
  <c r="Y24" i="34"/>
  <c r="AC24" i="34"/>
  <c r="S24" i="34"/>
  <c r="T114" i="34"/>
  <c r="T300" i="34"/>
  <c r="S251" i="34"/>
  <c r="U258" i="34"/>
  <c r="Y234" i="34"/>
  <c r="AC180" i="34"/>
  <c r="AB64" i="34"/>
  <c r="S327" i="34"/>
  <c r="AC300" i="34"/>
  <c r="AA247" i="34"/>
  <c r="Z169" i="34"/>
  <c r="X64" i="34"/>
  <c r="S308" i="34"/>
  <c r="W247" i="34"/>
  <c r="AB266" i="34"/>
  <c r="S208" i="34"/>
  <c r="Y208" i="34"/>
  <c r="AD32" i="34"/>
  <c r="T32" i="34"/>
  <c r="AC32" i="34"/>
  <c r="S32" i="34"/>
  <c r="V128" i="34"/>
  <c r="AB142" i="34"/>
  <c r="Y69" i="34"/>
  <c r="AC57" i="34"/>
  <c r="T328" i="34"/>
  <c r="AD300" i="34"/>
  <c r="W290" i="34"/>
  <c r="AD169" i="34"/>
  <c r="W327" i="34"/>
  <c r="AB323" i="34"/>
  <c r="AB212" i="34"/>
  <c r="AA107" i="34"/>
  <c r="W48" i="34"/>
  <c r="AC247" i="34"/>
  <c r="AD246" i="34"/>
  <c r="AB327" i="34"/>
  <c r="Y327" i="34"/>
  <c r="T64" i="34"/>
  <c r="AB32" i="34"/>
  <c r="AB290" i="34"/>
  <c r="Z208" i="34"/>
  <c r="X130" i="34"/>
  <c r="AA112" i="34"/>
  <c r="W75" i="34"/>
  <c r="U53" i="34"/>
  <c r="AC320" i="34"/>
  <c r="V327" i="34"/>
  <c r="S275" i="34"/>
  <c r="AA275" i="34"/>
  <c r="X276" i="34"/>
  <c r="W263" i="34"/>
  <c r="Y258" i="34"/>
  <c r="W251" i="34"/>
  <c r="Y251" i="34"/>
  <c r="AC246" i="34"/>
  <c r="AB246" i="34"/>
  <c r="AA258" i="34"/>
  <c r="AD250" i="34"/>
  <c r="S234" i="34"/>
  <c r="V250" i="34"/>
  <c r="S173" i="34"/>
  <c r="Z173" i="34"/>
  <c r="Z103" i="34"/>
  <c r="AB148" i="34"/>
  <c r="W148" i="34"/>
  <c r="Z112" i="34"/>
  <c r="S69" i="34"/>
  <c r="W43" i="34"/>
  <c r="Z32" i="34"/>
  <c r="V251" i="34"/>
  <c r="AC251" i="34"/>
  <c r="Y218" i="34"/>
  <c r="AB82" i="34"/>
  <c r="AA32" i="34"/>
  <c r="Z300" i="34"/>
  <c r="Y284" i="34"/>
  <c r="T279" i="34"/>
  <c r="X275" i="34"/>
  <c r="S258" i="34"/>
  <c r="U262" i="34"/>
  <c r="Z251" i="34"/>
  <c r="AC250" i="34"/>
  <c r="U246" i="34"/>
  <c r="T258" i="34"/>
  <c r="T246" i="34"/>
  <c r="Z246" i="34"/>
  <c r="AB234" i="34"/>
  <c r="T146" i="34"/>
  <c r="T130" i="34"/>
  <c r="AB86" i="34"/>
  <c r="AA82" i="34"/>
  <c r="AA59" i="34"/>
  <c r="AA53" i="34"/>
  <c r="W27" i="34"/>
  <c r="T76" i="34"/>
  <c r="X68" i="34"/>
  <c r="W68" i="34"/>
  <c r="Z64" i="34"/>
  <c r="AC316" i="34"/>
  <c r="AC327" i="34"/>
  <c r="AA316" i="34"/>
  <c r="Y312" i="34"/>
  <c r="AD303" i="34"/>
  <c r="S302" i="34"/>
  <c r="W302" i="34"/>
  <c r="AA298" i="34"/>
  <c r="Z298" i="34"/>
  <c r="W259" i="34"/>
  <c r="W270" i="34"/>
  <c r="AB251" i="34"/>
  <c r="W218" i="34"/>
  <c r="W123" i="34"/>
  <c r="W146" i="34"/>
  <c r="V112" i="34"/>
  <c r="AA98" i="34"/>
  <c r="W61" i="34"/>
  <c r="W45" i="34"/>
  <c r="X328" i="34"/>
  <c r="X316" i="34"/>
  <c r="Z316" i="34"/>
  <c r="W309" i="34"/>
  <c r="AA303" i="34"/>
  <c r="X302" i="34"/>
  <c r="AA300" i="34"/>
  <c r="Y298" i="34"/>
  <c r="AA279" i="34"/>
  <c r="X279" i="34"/>
  <c r="Y279" i="34"/>
  <c r="S259" i="34"/>
  <c r="W267" i="34"/>
  <c r="AA251" i="34"/>
  <c r="AD251" i="34"/>
  <c r="AB262" i="34"/>
  <c r="AD247" i="34"/>
  <c r="AA246" i="34"/>
  <c r="AA234" i="34"/>
  <c r="AA214" i="34"/>
  <c r="AA208" i="34"/>
  <c r="X196" i="34"/>
  <c r="X180" i="34"/>
  <c r="U169" i="34"/>
  <c r="W103" i="34"/>
  <c r="X146" i="34"/>
  <c r="AA144" i="34"/>
  <c r="S303" i="34"/>
  <c r="AA302" i="34"/>
  <c r="AB302" i="34"/>
  <c r="W294" i="34"/>
  <c r="Z302" i="34"/>
  <c r="S279" i="34"/>
  <c r="W279" i="34"/>
  <c r="AB279" i="34"/>
  <c r="W276" i="34"/>
  <c r="AA262" i="34"/>
  <c r="W197" i="34"/>
  <c r="U196" i="34"/>
  <c r="AA103" i="34"/>
  <c r="AD148" i="34"/>
  <c r="S114" i="34"/>
  <c r="W112" i="34"/>
  <c r="W69" i="34"/>
  <c r="AC33" i="34"/>
  <c r="X56" i="34"/>
  <c r="X44" i="34"/>
  <c r="AB36" i="34"/>
  <c r="U255" i="34"/>
  <c r="AD164" i="34"/>
  <c r="V164" i="34"/>
  <c r="AB164" i="34"/>
  <c r="W164" i="34"/>
  <c r="Y84" i="34"/>
  <c r="W84" i="34"/>
  <c r="X84" i="34"/>
  <c r="AB84" i="34"/>
  <c r="X35" i="34"/>
  <c r="W35" i="34"/>
  <c r="S35" i="34"/>
  <c r="Y324" i="34"/>
  <c r="AB324" i="34"/>
  <c r="V316" i="34"/>
  <c r="AB308" i="34"/>
  <c r="S295" i="34"/>
  <c r="X295" i="34"/>
  <c r="AD295" i="34"/>
  <c r="AC298" i="34"/>
  <c r="AC290" i="34"/>
  <c r="Z294" i="34"/>
  <c r="T280" i="34"/>
  <c r="V160" i="34"/>
  <c r="U160" i="34"/>
  <c r="AA132" i="34"/>
  <c r="X132" i="34"/>
  <c r="W51" i="34"/>
  <c r="S51" i="34"/>
  <c r="S324" i="34"/>
  <c r="AA327" i="34"/>
  <c r="U324" i="34"/>
  <c r="U320" i="34"/>
  <c r="Y316" i="34"/>
  <c r="X324" i="34"/>
  <c r="T316" i="34"/>
  <c r="W324" i="34"/>
  <c r="W316" i="34"/>
  <c r="X327" i="34"/>
  <c r="AD309" i="34"/>
  <c r="Y308" i="34"/>
  <c r="AB312" i="34"/>
  <c r="Y309" i="34"/>
  <c r="T309" i="34"/>
  <c r="S294" i="34"/>
  <c r="W295" i="34"/>
  <c r="AB295" i="34"/>
  <c r="Z295" i="34"/>
  <c r="Y302" i="34"/>
  <c r="T298" i="34"/>
  <c r="AC295" i="34"/>
  <c r="AB294" i="34"/>
  <c r="T290" i="34"/>
  <c r="V302" i="34"/>
  <c r="Z290" i="34"/>
  <c r="AD279" i="34"/>
  <c r="T276" i="34"/>
  <c r="U279" i="34"/>
  <c r="AC275" i="34"/>
  <c r="V276" i="34"/>
  <c r="AC270" i="34"/>
  <c r="AC262" i="34"/>
  <c r="W255" i="34"/>
  <c r="AB270" i="34"/>
  <c r="X262" i="34"/>
  <c r="X254" i="34"/>
  <c r="Z270" i="34"/>
  <c r="AD262" i="34"/>
  <c r="Z258" i="34"/>
  <c r="AA250" i="34"/>
  <c r="W246" i="34"/>
  <c r="X247" i="34"/>
  <c r="Z221" i="34"/>
  <c r="Y221" i="34"/>
  <c r="W230" i="34"/>
  <c r="AD230" i="34"/>
  <c r="X230" i="34"/>
  <c r="Z230" i="34"/>
  <c r="Z192" i="34"/>
  <c r="W192" i="34"/>
  <c r="AD192" i="34"/>
  <c r="X192" i="34"/>
  <c r="Y192" i="34"/>
  <c r="AC192" i="34"/>
  <c r="U164" i="34"/>
  <c r="AA319" i="34"/>
  <c r="U316" i="34"/>
  <c r="AD327" i="34"/>
  <c r="T320" i="34"/>
  <c r="T327" i="34"/>
  <c r="AC312" i="34"/>
  <c r="S309" i="34"/>
  <c r="U309" i="34"/>
  <c r="AA295" i="34"/>
  <c r="U294" i="34"/>
  <c r="T302" i="34"/>
  <c r="AC302" i="34"/>
  <c r="X298" i="34"/>
  <c r="Y295" i="34"/>
  <c r="AA290" i="34"/>
  <c r="X290" i="34"/>
  <c r="AD298" i="34"/>
  <c r="V290" i="34"/>
  <c r="Y276" i="34"/>
  <c r="T275" i="34"/>
  <c r="V279" i="34"/>
  <c r="V275" i="34"/>
  <c r="AA280" i="34"/>
  <c r="S276" i="34"/>
  <c r="Y275" i="34"/>
  <c r="Y270" i="34"/>
  <c r="Y262" i="34"/>
  <c r="AC258" i="34"/>
  <c r="AD255" i="34"/>
  <c r="Y247" i="34"/>
  <c r="X270" i="34"/>
  <c r="AB258" i="34"/>
  <c r="Y271" i="34"/>
  <c r="W258" i="34"/>
  <c r="AD258" i="34"/>
  <c r="AC221" i="34"/>
  <c r="V176" i="34"/>
  <c r="AA176" i="34"/>
  <c r="AC176" i="34"/>
  <c r="U176" i="34"/>
  <c r="AA87" i="34"/>
  <c r="Z87" i="34"/>
  <c r="V87" i="34"/>
  <c r="X208" i="34"/>
  <c r="V208" i="34"/>
  <c r="AA180" i="34"/>
  <c r="W147" i="34"/>
  <c r="Z147" i="34"/>
  <c r="Z128" i="34"/>
  <c r="Y128" i="34"/>
  <c r="Y112" i="34"/>
  <c r="AA27" i="34"/>
  <c r="W64" i="34"/>
  <c r="Z197" i="34"/>
  <c r="W208" i="34"/>
  <c r="S169" i="34"/>
  <c r="AD157" i="34"/>
  <c r="V144" i="34"/>
  <c r="U144" i="34"/>
  <c r="AD128" i="34"/>
  <c r="AD116" i="34"/>
  <c r="AD112" i="34"/>
  <c r="U61" i="34"/>
  <c r="AC49" i="34"/>
  <c r="U45" i="34"/>
  <c r="S197" i="34"/>
  <c r="V197" i="34"/>
  <c r="V169" i="34"/>
  <c r="W169" i="34"/>
  <c r="Z144" i="34"/>
  <c r="AB98" i="34"/>
  <c r="AA61" i="34"/>
  <c r="Y61" i="34"/>
  <c r="S59" i="34"/>
  <c r="AA45" i="34"/>
  <c r="Y45" i="34"/>
  <c r="S43" i="34"/>
  <c r="S27" i="34"/>
  <c r="Z68" i="34"/>
  <c r="V64" i="34"/>
  <c r="V48" i="34"/>
  <c r="V32" i="34"/>
  <c r="AF330" i="34"/>
  <c r="AC330" i="34" s="1"/>
  <c r="AF318" i="34"/>
  <c r="AB318" i="34" s="1"/>
  <c r="AF325" i="34"/>
  <c r="AC325" i="34" s="1"/>
  <c r="S315" i="34"/>
  <c r="U328" i="34"/>
  <c r="W323" i="34"/>
  <c r="Y320" i="34"/>
  <c r="AB319" i="34"/>
  <c r="W315" i="34"/>
  <c r="X320" i="34"/>
  <c r="V315" i="34"/>
  <c r="AD324" i="34"/>
  <c r="T324" i="34"/>
  <c r="AC324" i="34"/>
  <c r="Z324" i="34"/>
  <c r="AD320" i="34"/>
  <c r="U319" i="34"/>
  <c r="U315" i="34"/>
  <c r="AF310" i="34"/>
  <c r="AD310" i="34" s="1"/>
  <c r="V324" i="34"/>
  <c r="X315" i="34"/>
  <c r="W311" i="34"/>
  <c r="AC308" i="34"/>
  <c r="Y307" i="34"/>
  <c r="Z303" i="34"/>
  <c r="AC311" i="34"/>
  <c r="AF289" i="34"/>
  <c r="AA289" i="34" s="1"/>
  <c r="T307" i="34"/>
  <c r="AF326" i="34"/>
  <c r="AB326" i="34" s="1"/>
  <c r="T323" i="34"/>
  <c r="Y323" i="34"/>
  <c r="AA323" i="34"/>
  <c r="AC323" i="34"/>
  <c r="AA320" i="34"/>
  <c r="X323" i="34"/>
  <c r="Y311" i="34"/>
  <c r="V311" i="34"/>
  <c r="AB311" i="34"/>
  <c r="S311" i="34"/>
  <c r="U311" i="34"/>
  <c r="AA311" i="34"/>
  <c r="AC307" i="34"/>
  <c r="AF286" i="34"/>
  <c r="AC286" i="34" s="1"/>
  <c r="U283" i="34"/>
  <c r="V283" i="34"/>
  <c r="X283" i="34"/>
  <c r="AA283" i="34"/>
  <c r="Y283" i="34"/>
  <c r="Z283" i="34"/>
  <c r="T283" i="34"/>
  <c r="AB283" i="34"/>
  <c r="W283" i="34"/>
  <c r="S283" i="34"/>
  <c r="AD283" i="34"/>
  <c r="AF329" i="34"/>
  <c r="W329" i="34" s="1"/>
  <c r="AF321" i="34"/>
  <c r="AA321" i="34" s="1"/>
  <c r="Y326" i="34"/>
  <c r="T315" i="34"/>
  <c r="AB315" i="34"/>
  <c r="AD323" i="34"/>
  <c r="AD319" i="34"/>
  <c r="AD315" i="34"/>
  <c r="V328" i="34"/>
  <c r="AA328" i="34"/>
  <c r="AB328" i="34"/>
  <c r="Y328" i="34"/>
  <c r="S328" i="34"/>
  <c r="U323" i="34"/>
  <c r="V320" i="34"/>
  <c r="AB320" i="34"/>
  <c r="S320" i="34"/>
  <c r="AC315" i="34"/>
  <c r="AF314" i="34"/>
  <c r="W314" i="34" s="1"/>
  <c r="AF306" i="34"/>
  <c r="T306" i="34" s="1"/>
  <c r="Z328" i="34"/>
  <c r="W307" i="34"/>
  <c r="AF305" i="34"/>
  <c r="S305" i="34" s="1"/>
  <c r="AD311" i="34"/>
  <c r="W312" i="34"/>
  <c r="Z308" i="34"/>
  <c r="T308" i="34"/>
  <c r="W308" i="34"/>
  <c r="U308" i="34"/>
  <c r="V308" i="34"/>
  <c r="X308" i="34"/>
  <c r="AD308" i="34"/>
  <c r="V299" i="34"/>
  <c r="AF278" i="34"/>
  <c r="V278" i="34" s="1"/>
  <c r="AC283" i="34"/>
  <c r="AF322" i="34"/>
  <c r="Z322" i="34" s="1"/>
  <c r="AF317" i="34"/>
  <c r="AD317" i="34" s="1"/>
  <c r="AC319" i="34"/>
  <c r="Z319" i="34"/>
  <c r="W319" i="34"/>
  <c r="S319" i="34"/>
  <c r="X319" i="34"/>
  <c r="Z323" i="34"/>
  <c r="V319" i="34"/>
  <c r="Z315" i="34"/>
  <c r="W328" i="34"/>
  <c r="W320" i="34"/>
  <c r="Y319" i="34"/>
  <c r="Y315" i="34"/>
  <c r="V307" i="34"/>
  <c r="AB307" i="34"/>
  <c r="U307" i="34"/>
  <c r="AA307" i="34"/>
  <c r="S307" i="34"/>
  <c r="Z311" i="34"/>
  <c r="Z307" i="34"/>
  <c r="Z312" i="34"/>
  <c r="X312" i="34"/>
  <c r="U312" i="34"/>
  <c r="S312" i="34"/>
  <c r="V312" i="34"/>
  <c r="AA312" i="34"/>
  <c r="T312" i="34"/>
  <c r="AF293" i="34"/>
  <c r="Z293" i="34" s="1"/>
  <c r="X311" i="34"/>
  <c r="X307" i="34"/>
  <c r="Y303" i="34"/>
  <c r="T303" i="34"/>
  <c r="V303" i="34"/>
  <c r="AC303" i="34"/>
  <c r="X303" i="34"/>
  <c r="U303" i="34"/>
  <c r="AB303" i="34"/>
  <c r="AC299" i="34"/>
  <c r="AD299" i="34"/>
  <c r="X299" i="34"/>
  <c r="W299" i="34"/>
  <c r="T299" i="34"/>
  <c r="S299" i="34"/>
  <c r="Y299" i="34"/>
  <c r="Z299" i="34"/>
  <c r="AB299" i="34"/>
  <c r="AA299" i="34"/>
  <c r="Y291" i="34"/>
  <c r="AB291" i="34"/>
  <c r="W291" i="34"/>
  <c r="T291" i="34"/>
  <c r="AC291" i="34"/>
  <c r="V291" i="34"/>
  <c r="X291" i="34"/>
  <c r="S291" i="34"/>
  <c r="U291" i="34"/>
  <c r="AD291" i="34"/>
  <c r="AA291" i="34"/>
  <c r="AF281" i="34"/>
  <c r="Z281" i="34" s="1"/>
  <c r="AF273" i="34"/>
  <c r="T273" i="34" s="1"/>
  <c r="V309" i="34"/>
  <c r="AF304" i="34"/>
  <c r="W304" i="34" s="1"/>
  <c r="AC309" i="34"/>
  <c r="AF297" i="34"/>
  <c r="AD297" i="34" s="1"/>
  <c r="X309" i="34"/>
  <c r="AF296" i="34"/>
  <c r="AA296" i="34" s="1"/>
  <c r="AF288" i="34"/>
  <c r="AD288" i="34" s="1"/>
  <c r="U300" i="34"/>
  <c r="AB300" i="34"/>
  <c r="V300" i="34"/>
  <c r="W300" i="34"/>
  <c r="U298" i="34"/>
  <c r="AA294" i="34"/>
  <c r="X294" i="34"/>
  <c r="AF282" i="34"/>
  <c r="AA282" i="34" s="1"/>
  <c r="AB297" i="34"/>
  <c r="AD294" i="34"/>
  <c r="AC284" i="34"/>
  <c r="U280" i="34"/>
  <c r="T284" i="34"/>
  <c r="X280" i="34"/>
  <c r="Z275" i="34"/>
  <c r="AD271" i="34"/>
  <c r="AA284" i="34"/>
  <c r="W280" i="34"/>
  <c r="AF269" i="34"/>
  <c r="AA269" i="34" s="1"/>
  <c r="AF261" i="34"/>
  <c r="Z261" i="34" s="1"/>
  <c r="AF253" i="34"/>
  <c r="U253" i="34" s="1"/>
  <c r="AF245" i="34"/>
  <c r="AF237" i="34"/>
  <c r="W237" i="34" s="1"/>
  <c r="V280" i="34"/>
  <c r="Z276" i="34"/>
  <c r="AF268" i="34"/>
  <c r="Z268" i="34" s="1"/>
  <c r="AF260" i="34"/>
  <c r="AC260" i="34" s="1"/>
  <c r="W271" i="34"/>
  <c r="AA267" i="34"/>
  <c r="AD267" i="34"/>
  <c r="AC266" i="34"/>
  <c r="AA263" i="34"/>
  <c r="AD263" i="34"/>
  <c r="AA259" i="34"/>
  <c r="AD259" i="34"/>
  <c r="AA255" i="34"/>
  <c r="Z255" i="34"/>
  <c r="AC255" i="34"/>
  <c r="W239" i="34"/>
  <c r="AC239" i="34"/>
  <c r="V267" i="34"/>
  <c r="V263" i="34"/>
  <c r="V259" i="34"/>
  <c r="AB254" i="34"/>
  <c r="Z253" i="34"/>
  <c r="X250" i="34"/>
  <c r="V247" i="34"/>
  <c r="AD243" i="34"/>
  <c r="AC271" i="34"/>
  <c r="AA266" i="34"/>
  <c r="AD266" i="34"/>
  <c r="W262" i="34"/>
  <c r="Z262" i="34"/>
  <c r="U259" i="34"/>
  <c r="AA254" i="34"/>
  <c r="AD254" i="34"/>
  <c r="W250" i="34"/>
  <c r="Z250" i="34"/>
  <c r="U247" i="34"/>
  <c r="AF228" i="34"/>
  <c r="X228" i="34" s="1"/>
  <c r="AF220" i="34"/>
  <c r="Z220" i="34" s="1"/>
  <c r="AB271" i="34"/>
  <c r="AB267" i="34"/>
  <c r="AB263" i="34"/>
  <c r="AB259" i="34"/>
  <c r="X255" i="34"/>
  <c r="T251" i="34"/>
  <c r="AB247" i="34"/>
  <c r="T243" i="34"/>
  <c r="AC234" i="34"/>
  <c r="AA233" i="34"/>
  <c r="AC218" i="34"/>
  <c r="AD233" i="34"/>
  <c r="AB230" i="34"/>
  <c r="AB218" i="34"/>
  <c r="X214" i="34"/>
  <c r="AD234" i="34"/>
  <c r="U233" i="34"/>
  <c r="U217" i="34"/>
  <c r="AF206" i="34"/>
  <c r="V206" i="34" s="1"/>
  <c r="AF190" i="34"/>
  <c r="Z190" i="34" s="1"/>
  <c r="AB233" i="34"/>
  <c r="AB221" i="34"/>
  <c r="V214" i="34"/>
  <c r="AA201" i="34"/>
  <c r="AF185" i="34"/>
  <c r="AA185" i="34" s="1"/>
  <c r="AA212" i="34"/>
  <c r="AC201" i="34"/>
  <c r="AF175" i="34"/>
  <c r="AB175" i="34" s="1"/>
  <c r="AD208" i="34"/>
  <c r="X201" i="34"/>
  <c r="X197" i="34"/>
  <c r="V192" i="34"/>
  <c r="AF174" i="34"/>
  <c r="V174" i="34" s="1"/>
  <c r="AF158" i="34"/>
  <c r="X158" i="34" s="1"/>
  <c r="AC160" i="34"/>
  <c r="Z157" i="34"/>
  <c r="W176" i="34"/>
  <c r="X176" i="34"/>
  <c r="U173" i="34"/>
  <c r="T164" i="34"/>
  <c r="AA160" i="34"/>
  <c r="AF156" i="34"/>
  <c r="T156" i="34" s="1"/>
  <c r="Z180" i="34"/>
  <c r="AB173" i="34"/>
  <c r="AB157" i="34"/>
  <c r="AF149" i="34"/>
  <c r="X149" i="34" s="1"/>
  <c r="AF133" i="34"/>
  <c r="AA151" i="34"/>
  <c r="AA135" i="34"/>
  <c r="S123" i="34"/>
  <c r="Z119" i="34"/>
  <c r="W107" i="34"/>
  <c r="T103" i="34"/>
  <c r="U103" i="34"/>
  <c r="AB103" i="34"/>
  <c r="AC103" i="34"/>
  <c r="T87" i="34"/>
  <c r="Y87" i="34"/>
  <c r="AB87" i="34"/>
  <c r="AD87" i="34"/>
  <c r="V146" i="34"/>
  <c r="AA146" i="34"/>
  <c r="AD146" i="34"/>
  <c r="T142" i="34"/>
  <c r="Y103" i="34"/>
  <c r="AD284" i="34"/>
  <c r="AF248" i="34"/>
  <c r="AC248" i="34" s="1"/>
  <c r="Z243" i="34"/>
  <c r="U243" i="34"/>
  <c r="X271" i="34"/>
  <c r="X267" i="34"/>
  <c r="X263" i="34"/>
  <c r="X259" i="34"/>
  <c r="T255" i="34"/>
  <c r="AF227" i="34"/>
  <c r="AF219" i="34"/>
  <c r="Y219" i="34" s="1"/>
  <c r="AF213" i="34"/>
  <c r="W213" i="34" s="1"/>
  <c r="V217" i="34"/>
  <c r="X233" i="34"/>
  <c r="V218" i="34"/>
  <c r="AF159" i="34"/>
  <c r="T201" i="34"/>
  <c r="AF170" i="34"/>
  <c r="T170" i="34" s="1"/>
  <c r="AC157" i="34"/>
  <c r="AD176" i="34"/>
  <c r="AD160" i="34"/>
  <c r="X157" i="34"/>
  <c r="AF145" i="34"/>
  <c r="W145" i="34" s="1"/>
  <c r="AF113" i="34"/>
  <c r="V113" i="34" s="1"/>
  <c r="AF101" i="34"/>
  <c r="X101" i="34" s="1"/>
  <c r="AF93" i="34"/>
  <c r="AB93" i="34" s="1"/>
  <c r="T151" i="34"/>
  <c r="X151" i="34"/>
  <c r="AC143" i="34"/>
  <c r="T143" i="34"/>
  <c r="AD143" i="34"/>
  <c r="U135" i="34"/>
  <c r="X135" i="34"/>
  <c r="AB135" i="34"/>
  <c r="AD135" i="34"/>
  <c r="U119" i="34"/>
  <c r="T119" i="34"/>
  <c r="X119" i="34"/>
  <c r="AD119" i="34"/>
  <c r="AB83" i="34"/>
  <c r="U83" i="34"/>
  <c r="Y83" i="34"/>
  <c r="T83" i="34"/>
  <c r="AC83" i="34"/>
  <c r="AC147" i="34"/>
  <c r="AD142" i="34"/>
  <c r="X142" i="34"/>
  <c r="V142" i="34"/>
  <c r="Z142" i="34"/>
  <c r="Y119" i="34"/>
  <c r="Y100" i="34"/>
  <c r="Z100" i="34"/>
  <c r="U100" i="34"/>
  <c r="V100" i="34"/>
  <c r="W100" i="34"/>
  <c r="AF292" i="34"/>
  <c r="AA292" i="34" s="1"/>
  <c r="Y294" i="34"/>
  <c r="AF274" i="34"/>
  <c r="X274" i="34" s="1"/>
  <c r="V294" i="34"/>
  <c r="U284" i="34"/>
  <c r="AB284" i="34"/>
  <c r="S284" i="34"/>
  <c r="AF272" i="34"/>
  <c r="AC272" i="34" s="1"/>
  <c r="AF265" i="34"/>
  <c r="U265" i="34" s="1"/>
  <c r="AF257" i="34"/>
  <c r="Z257" i="34" s="1"/>
  <c r="AF249" i="34"/>
  <c r="S249" i="34" s="1"/>
  <c r="AF241" i="34"/>
  <c r="V241" i="34" s="1"/>
  <c r="Z284" i="34"/>
  <c r="AD280" i="34"/>
  <c r="AF264" i="34"/>
  <c r="W264" i="34" s="1"/>
  <c r="AF256" i="34"/>
  <c r="W256" i="34" s="1"/>
  <c r="Y267" i="34"/>
  <c r="U266" i="34"/>
  <c r="Y263" i="34"/>
  <c r="Y259" i="34"/>
  <c r="Y254" i="34"/>
  <c r="Y243" i="34"/>
  <c r="Y238" i="34"/>
  <c r="X266" i="34"/>
  <c r="T254" i="34"/>
  <c r="V243" i="34"/>
  <c r="AD239" i="34"/>
  <c r="U267" i="34"/>
  <c r="W260" i="34"/>
  <c r="S254" i="34"/>
  <c r="Y253" i="34"/>
  <c r="Y237" i="34"/>
  <c r="AF232" i="34"/>
  <c r="U232" i="34" s="1"/>
  <c r="T271" i="34"/>
  <c r="T267" i="34"/>
  <c r="T263" i="34"/>
  <c r="T259" i="34"/>
  <c r="V254" i="34"/>
  <c r="T247" i="34"/>
  <c r="AB243" i="34"/>
  <c r="AF235" i="34"/>
  <c r="Y235" i="34" s="1"/>
  <c r="S233" i="34"/>
  <c r="S217" i="34"/>
  <c r="X234" i="34"/>
  <c r="V233" i="34"/>
  <c r="W234" i="34"/>
  <c r="AC233" i="34"/>
  <c r="S220" i="34"/>
  <c r="AF202" i="34"/>
  <c r="AA202" i="34" s="1"/>
  <c r="AF194" i="34"/>
  <c r="Z194" i="34" s="1"/>
  <c r="AF186" i="34"/>
  <c r="AA186" i="34" s="1"/>
  <c r="Z234" i="34"/>
  <c r="T233" i="34"/>
  <c r="V230" i="34"/>
  <c r="AB217" i="34"/>
  <c r="S201" i="34"/>
  <c r="V201" i="34"/>
  <c r="Y197" i="34"/>
  <c r="AF183" i="34"/>
  <c r="W183" i="34" s="1"/>
  <c r="AF166" i="34"/>
  <c r="X166" i="34" s="1"/>
  <c r="AD173" i="34"/>
  <c r="S160" i="34"/>
  <c r="T160" i="34"/>
  <c r="Z176" i="34"/>
  <c r="T173" i="34"/>
  <c r="AB169" i="34"/>
  <c r="AF155" i="34"/>
  <c r="U155" i="34" s="1"/>
  <c r="AF153" i="34"/>
  <c r="W153" i="34" s="1"/>
  <c r="AF125" i="34"/>
  <c r="AA125" i="34" s="1"/>
  <c r="AF109" i="34"/>
  <c r="S153" i="34"/>
  <c r="S135" i="34"/>
  <c r="S119" i="34"/>
  <c r="AB107" i="34"/>
  <c r="X107" i="34"/>
  <c r="Y107" i="34"/>
  <c r="U148" i="34"/>
  <c r="V148" i="34"/>
  <c r="Y135" i="34"/>
  <c r="U132" i="34"/>
  <c r="Y132" i="34"/>
  <c r="Z132" i="34"/>
  <c r="W110" i="34"/>
  <c r="X110" i="34"/>
  <c r="S110" i="34"/>
  <c r="V110" i="34"/>
  <c r="Z110" i="34"/>
  <c r="AA110" i="34"/>
  <c r="Z327" i="34"/>
  <c r="S304" i="34"/>
  <c r="AF313" i="34"/>
  <c r="AD313" i="34" s="1"/>
  <c r="AA309" i="34"/>
  <c r="Z309" i="34"/>
  <c r="AF301" i="34"/>
  <c r="AC301" i="34" s="1"/>
  <c r="S298" i="34"/>
  <c r="Y300" i="34"/>
  <c r="AF287" i="34"/>
  <c r="AA287" i="34" s="1"/>
  <c r="V295" i="34"/>
  <c r="U302" i="34"/>
  <c r="W298" i="34"/>
  <c r="AB298" i="34"/>
  <c r="U295" i="34"/>
  <c r="T294" i="34"/>
  <c r="Y290" i="34"/>
  <c r="AF285" i="34"/>
  <c r="W285" i="34" s="1"/>
  <c r="AF277" i="34"/>
  <c r="Z277" i="34" s="1"/>
  <c r="Y280" i="34"/>
  <c r="AC276" i="34"/>
  <c r="W275" i="34"/>
  <c r="AB275" i="34"/>
  <c r="X284" i="34"/>
  <c r="AB280" i="34"/>
  <c r="Z279" i="34"/>
  <c r="AD275" i="34"/>
  <c r="W284" i="34"/>
  <c r="S280" i="34"/>
  <c r="AA276" i="34"/>
  <c r="S271" i="34"/>
  <c r="S263" i="34"/>
  <c r="S255" i="34"/>
  <c r="S247" i="34"/>
  <c r="S239" i="34"/>
  <c r="S270" i="34"/>
  <c r="S262" i="34"/>
  <c r="AF252" i="34"/>
  <c r="X252" i="34" s="1"/>
  <c r="AF244" i="34"/>
  <c r="S244" i="34" s="1"/>
  <c r="AA271" i="34"/>
  <c r="Z267" i="34"/>
  <c r="Z263" i="34"/>
  <c r="AC263" i="34"/>
  <c r="Z259" i="34"/>
  <c r="V255" i="34"/>
  <c r="Y255" i="34"/>
  <c r="U254" i="34"/>
  <c r="Y250" i="34"/>
  <c r="AC243" i="34"/>
  <c r="AA239" i="34"/>
  <c r="Y239" i="34"/>
  <c r="T270" i="34"/>
  <c r="T266" i="34"/>
  <c r="T262" i="34"/>
  <c r="AD253" i="34"/>
  <c r="AA270" i="34"/>
  <c r="AD270" i="34"/>
  <c r="W266" i="34"/>
  <c r="Z266" i="34"/>
  <c r="W254" i="34"/>
  <c r="U251" i="34"/>
  <c r="S230" i="34"/>
  <c r="S214" i="34"/>
  <c r="AD236" i="34"/>
  <c r="AF231" i="34"/>
  <c r="W231" i="34" s="1"/>
  <c r="W233" i="34"/>
  <c r="W217" i="34"/>
  <c r="T234" i="34"/>
  <c r="V221" i="34"/>
  <c r="AD217" i="34"/>
  <c r="Y217" i="34"/>
  <c r="W214" i="34"/>
  <c r="AD220" i="34"/>
  <c r="AA197" i="34"/>
  <c r="AF184" i="34"/>
  <c r="S184" i="34" s="1"/>
  <c r="AA192" i="34"/>
  <c r="AB192" i="34"/>
  <c r="AF179" i="34"/>
  <c r="AA179" i="34" s="1"/>
  <c r="AF167" i="34"/>
  <c r="AB167" i="34" s="1"/>
  <c r="AF178" i="34"/>
  <c r="U178" i="34" s="1"/>
  <c r="AF162" i="34"/>
  <c r="AB162" i="34" s="1"/>
  <c r="W157" i="34"/>
  <c r="S176" i="34"/>
  <c r="AC169" i="34"/>
  <c r="W160" i="34"/>
  <c r="X160" i="34"/>
  <c r="AF97" i="34"/>
  <c r="X97" i="34" s="1"/>
  <c r="AF81" i="34"/>
  <c r="S81" i="34" s="1"/>
  <c r="W151" i="34"/>
  <c r="V151" i="34"/>
  <c r="AB147" i="34"/>
  <c r="T147" i="34"/>
  <c r="V143" i="34"/>
  <c r="W135" i="34"/>
  <c r="AB123" i="34"/>
  <c r="T123" i="34"/>
  <c r="W119" i="34"/>
  <c r="V119" i="34"/>
  <c r="V83" i="34"/>
  <c r="Y148" i="34"/>
  <c r="U143" i="34"/>
  <c r="AC132" i="34"/>
  <c r="AD126" i="34"/>
  <c r="X126" i="34"/>
  <c r="V126" i="34"/>
  <c r="Z126" i="34"/>
  <c r="AB126" i="34"/>
  <c r="U123" i="34"/>
  <c r="U107" i="34"/>
  <c r="Y116" i="34"/>
  <c r="X98" i="34"/>
  <c r="AD88" i="34"/>
  <c r="AC88" i="34"/>
  <c r="AA84" i="34"/>
  <c r="AD84" i="34"/>
  <c r="X82" i="34"/>
  <c r="W82" i="34"/>
  <c r="AF78" i="34"/>
  <c r="AB78" i="34" s="1"/>
  <c r="V82" i="34"/>
  <c r="W73" i="34"/>
  <c r="W65" i="34"/>
  <c r="Y65" i="34"/>
  <c r="W57" i="34"/>
  <c r="Y57" i="34"/>
  <c r="AA55" i="34"/>
  <c r="AA47" i="34"/>
  <c r="W41" i="34"/>
  <c r="Y33" i="34"/>
  <c r="W25" i="34"/>
  <c r="AF3" i="34"/>
  <c r="W3" i="34" s="1"/>
  <c r="Z75" i="34"/>
  <c r="Z69" i="34"/>
  <c r="AD65" i="34"/>
  <c r="Z59" i="34"/>
  <c r="V57" i="34"/>
  <c r="AD55" i="34"/>
  <c r="V47" i="34"/>
  <c r="Z43" i="34"/>
  <c r="Z27" i="34"/>
  <c r="AD76" i="34"/>
  <c r="AC63" i="34"/>
  <c r="Z56" i="34"/>
  <c r="U55" i="34"/>
  <c r="Y51" i="34"/>
  <c r="AC47" i="34"/>
  <c r="AD44" i="34"/>
  <c r="Y35" i="34"/>
  <c r="AC31" i="34"/>
  <c r="AB75" i="34"/>
  <c r="T73" i="34"/>
  <c r="AB65" i="34"/>
  <c r="X63" i="34"/>
  <c r="AB59" i="34"/>
  <c r="T57" i="34"/>
  <c r="T51" i="34"/>
  <c r="AB49" i="34"/>
  <c r="X47" i="34"/>
  <c r="AB43" i="34"/>
  <c r="T41" i="34"/>
  <c r="T35" i="34"/>
  <c r="AB27" i="34"/>
  <c r="T25" i="34"/>
  <c r="AF8" i="34"/>
  <c r="Z8" i="34" s="1"/>
  <c r="AC7" i="34"/>
  <c r="X7" i="34"/>
  <c r="V86" i="34"/>
  <c r="AF74" i="34"/>
  <c r="AA74" i="34" s="1"/>
  <c r="AF58" i="34"/>
  <c r="Z58" i="34" s="1"/>
  <c r="AF42" i="34"/>
  <c r="AA42" i="34" s="1"/>
  <c r="AF26" i="34"/>
  <c r="Z26" i="34" s="1"/>
  <c r="V75" i="34"/>
  <c r="Z71" i="34"/>
  <c r="Z65" i="34"/>
  <c r="AD61" i="34"/>
  <c r="V59" i="34"/>
  <c r="AD51" i="34"/>
  <c r="Z49" i="34"/>
  <c r="AD45" i="34"/>
  <c r="V43" i="34"/>
  <c r="AD35" i="34"/>
  <c r="Z33" i="34"/>
  <c r="Y63" i="34"/>
  <c r="AC59" i="34"/>
  <c r="Y47" i="34"/>
  <c r="AC43" i="34"/>
  <c r="AC27" i="34"/>
  <c r="AD24" i="34"/>
  <c r="T69" i="34"/>
  <c r="X65" i="34"/>
  <c r="AB61" i="34"/>
  <c r="X59" i="34"/>
  <c r="AB55" i="34"/>
  <c r="T47" i="34"/>
  <c r="AB45" i="34"/>
  <c r="X27" i="34"/>
  <c r="V7" i="34"/>
  <c r="Y7" i="34"/>
  <c r="U84" i="34"/>
  <c r="Z130" i="34"/>
  <c r="V84" i="34"/>
  <c r="AD82" i="34"/>
  <c r="S55" i="34"/>
  <c r="S47" i="34"/>
  <c r="V71" i="34"/>
  <c r="Z61" i="34"/>
  <c r="AD57" i="34"/>
  <c r="V49" i="34"/>
  <c r="AD47" i="34"/>
  <c r="Z45" i="34"/>
  <c r="AD41" i="34"/>
  <c r="Z35" i="34"/>
  <c r="AF18" i="34"/>
  <c r="AA18" i="34" s="1"/>
  <c r="AA76" i="34"/>
  <c r="U63" i="34"/>
  <c r="AC55" i="34"/>
  <c r="U47" i="34"/>
  <c r="AA44" i="34"/>
  <c r="Y43" i="34"/>
  <c r="Y27" i="34"/>
  <c r="T65" i="34"/>
  <c r="T59" i="34"/>
  <c r="AB57" i="34"/>
  <c r="X55" i="34"/>
  <c r="X45" i="34"/>
  <c r="T43" i="34"/>
  <c r="AB35" i="34"/>
  <c r="T33" i="34"/>
  <c r="T27" i="34"/>
  <c r="AF12" i="34"/>
  <c r="Y12" i="34" s="1"/>
  <c r="S7" i="34"/>
  <c r="AB7" i="34"/>
  <c r="AF77" i="34"/>
  <c r="AB77" i="34" s="1"/>
  <c r="T116" i="34"/>
  <c r="T84" i="34"/>
  <c r="AB130" i="34"/>
  <c r="AA130" i="34"/>
  <c r="AA114" i="34"/>
  <c r="S98" i="34"/>
  <c r="S86" i="34"/>
  <c r="Z84" i="34"/>
  <c r="AF70" i="34"/>
  <c r="Z70" i="34" s="1"/>
  <c r="AF62" i="34"/>
  <c r="T62" i="34" s="1"/>
  <c r="AF54" i="34"/>
  <c r="AC54" i="34" s="1"/>
  <c r="AF38" i="34"/>
  <c r="Z38" i="34" s="1"/>
  <c r="AF22" i="34"/>
  <c r="AC22" i="34" s="1"/>
  <c r="AA73" i="34"/>
  <c r="AC69" i="34"/>
  <c r="AA65" i="34"/>
  <c r="AC61" i="34"/>
  <c r="AA57" i="34"/>
  <c r="U57" i="34"/>
  <c r="AA49" i="34"/>
  <c r="W47" i="34"/>
  <c r="AC45" i="34"/>
  <c r="AA41" i="34"/>
  <c r="U41" i="34"/>
  <c r="AA33" i="34"/>
  <c r="AF21" i="34"/>
  <c r="V21" i="34" s="1"/>
  <c r="AF406" i="34"/>
  <c r="AD69" i="34"/>
  <c r="Z63" i="34"/>
  <c r="AD59" i="34"/>
  <c r="Z57" i="34"/>
  <c r="T56" i="34"/>
  <c r="Z47" i="34"/>
  <c r="V45" i="34"/>
  <c r="Z41" i="34"/>
  <c r="V35" i="34"/>
  <c r="V29" i="34"/>
  <c r="W76" i="34"/>
  <c r="Y71" i="34"/>
  <c r="Y55" i="34"/>
  <c r="AC51" i="34"/>
  <c r="W44" i="34"/>
  <c r="AF9" i="34"/>
  <c r="AB9" i="34" s="1"/>
  <c r="W7" i="34"/>
  <c r="K19" i="21"/>
  <c r="N35" i="21"/>
  <c r="N18" i="21"/>
  <c r="P406" i="31"/>
  <c r="P404" i="31"/>
  <c r="P402" i="31"/>
  <c r="P400" i="31"/>
  <c r="P398" i="31"/>
  <c r="P396" i="31"/>
  <c r="P394" i="31"/>
  <c r="P392" i="31"/>
  <c r="P388" i="31"/>
  <c r="P454" i="31"/>
  <c r="P453" i="31"/>
  <c r="P452" i="31"/>
  <c r="P451" i="31"/>
  <c r="P450" i="31"/>
  <c r="P448" i="31"/>
  <c r="P447" i="31"/>
  <c r="P446" i="31"/>
  <c r="P444" i="31"/>
  <c r="P442" i="31"/>
  <c r="P441" i="31"/>
  <c r="P440" i="31"/>
  <c r="P439" i="31"/>
  <c r="P437" i="31"/>
  <c r="P436" i="31"/>
  <c r="P433" i="31"/>
  <c r="P432" i="31"/>
  <c r="P430" i="31"/>
  <c r="P429" i="31"/>
  <c r="P428" i="31"/>
  <c r="P425" i="31"/>
  <c r="P424" i="31"/>
  <c r="P423" i="31"/>
  <c r="P420" i="31"/>
  <c r="P419" i="31"/>
  <c r="P418" i="31"/>
  <c r="P417" i="31"/>
  <c r="P416" i="31"/>
  <c r="P415" i="31"/>
  <c r="P414" i="31"/>
  <c r="P413" i="31"/>
  <c r="P412" i="31"/>
  <c r="P411" i="31"/>
  <c r="P410" i="31"/>
  <c r="P409" i="31"/>
  <c r="P408" i="31"/>
  <c r="P407" i="31"/>
  <c r="P403" i="31"/>
  <c r="P401" i="31"/>
  <c r="P399" i="31"/>
  <c r="P397" i="31"/>
  <c r="P395" i="31"/>
  <c r="P393" i="31"/>
  <c r="P391" i="31"/>
  <c r="P389" i="31"/>
  <c r="P387" i="31"/>
  <c r="P386" i="31"/>
  <c r="P385" i="31"/>
  <c r="P108" i="31"/>
  <c r="P96" i="31"/>
  <c r="P104" i="31"/>
  <c r="P109" i="31"/>
  <c r="P112" i="31"/>
  <c r="P113" i="31"/>
  <c r="P12" i="31"/>
  <c r="P95" i="31"/>
  <c r="P91" i="31"/>
  <c r="P89" i="31"/>
  <c r="P85" i="31"/>
  <c r="P81" i="31"/>
  <c r="P79" i="31"/>
  <c r="P77" i="31"/>
  <c r="P75" i="31"/>
  <c r="P73" i="31"/>
  <c r="P69" i="31"/>
  <c r="P67" i="31"/>
  <c r="P65" i="31"/>
  <c r="P63" i="31"/>
  <c r="P61" i="31"/>
  <c r="P59" i="31"/>
  <c r="P57" i="31"/>
  <c r="P55" i="31"/>
  <c r="P53" i="31"/>
  <c r="P51" i="31"/>
  <c r="P49" i="31"/>
  <c r="P45" i="31"/>
  <c r="P41" i="31"/>
  <c r="P35" i="31"/>
  <c r="P33" i="31"/>
  <c r="P31" i="31"/>
  <c r="P29" i="31"/>
  <c r="P27" i="31"/>
  <c r="P25" i="31"/>
  <c r="P17" i="31"/>
  <c r="P15" i="31"/>
  <c r="P94" i="31"/>
  <c r="P92" i="31"/>
  <c r="P90" i="31"/>
  <c r="P88" i="31"/>
  <c r="P84" i="31"/>
  <c r="P80" i="31"/>
  <c r="P78" i="31"/>
  <c r="P76" i="31"/>
  <c r="P74" i="31"/>
  <c r="P68" i="31"/>
  <c r="P64" i="31"/>
  <c r="P60" i="31"/>
  <c r="P56" i="31"/>
  <c r="P54" i="31"/>
  <c r="P52" i="31"/>
  <c r="P46" i="31"/>
  <c r="P44" i="31"/>
  <c r="P38" i="31"/>
  <c r="P36" i="31"/>
  <c r="P32" i="31"/>
  <c r="P30" i="31"/>
  <c r="P28" i="31"/>
  <c r="P26" i="31"/>
  <c r="P22" i="31"/>
  <c r="P20" i="31"/>
  <c r="P18" i="31"/>
  <c r="P16" i="31"/>
  <c r="P14" i="31"/>
  <c r="P97" i="31"/>
  <c r="P101" i="31"/>
  <c r="P105" i="31"/>
  <c r="P8" i="31"/>
  <c r="P9" i="31"/>
  <c r="P4" i="31"/>
  <c r="P5" i="31"/>
  <c r="P6" i="31"/>
  <c r="P98" i="31"/>
  <c r="P102" i="31"/>
  <c r="P106" i="31"/>
  <c r="P110" i="31"/>
  <c r="P114" i="31"/>
  <c r="P122" i="31"/>
  <c r="P126" i="31"/>
  <c r="P130" i="31"/>
  <c r="P7" i="31"/>
  <c r="P99" i="31"/>
  <c r="P103" i="31"/>
  <c r="P107" i="31"/>
  <c r="P115" i="31"/>
  <c r="P119" i="31"/>
  <c r="P123" i="31"/>
  <c r="P132" i="31"/>
  <c r="F455" i="31"/>
  <c r="P134" i="31"/>
  <c r="P138" i="31"/>
  <c r="P146" i="31"/>
  <c r="P150" i="31"/>
  <c r="P154" i="31"/>
  <c r="P158" i="31"/>
  <c r="P162" i="31"/>
  <c r="P135" i="31"/>
  <c r="P139" i="31"/>
  <c r="P143" i="31"/>
  <c r="P147" i="31"/>
  <c r="P151" i="31"/>
  <c r="P159" i="31"/>
  <c r="P163" i="31"/>
  <c r="P167" i="31"/>
  <c r="P170" i="31"/>
  <c r="P174" i="31"/>
  <c r="P182" i="31"/>
  <c r="P190" i="31"/>
  <c r="P194" i="31"/>
  <c r="P198" i="31"/>
  <c r="P206" i="31"/>
  <c r="P214" i="31"/>
  <c r="P218" i="31"/>
  <c r="P222" i="31"/>
  <c r="P230" i="31"/>
  <c r="P242" i="31"/>
  <c r="P171" i="31"/>
  <c r="P175" i="31"/>
  <c r="P179" i="31"/>
  <c r="P187" i="31"/>
  <c r="P191" i="31"/>
  <c r="P195" i="31"/>
  <c r="P199" i="31"/>
  <c r="P203" i="31"/>
  <c r="P207" i="31"/>
  <c r="P211" i="31"/>
  <c r="P219" i="31"/>
  <c r="P223" i="31"/>
  <c r="P227" i="31"/>
  <c r="P231" i="31"/>
  <c r="P235" i="31"/>
  <c r="P239" i="31"/>
  <c r="P250" i="31"/>
  <c r="P254" i="31"/>
  <c r="P258" i="31"/>
  <c r="P262" i="31"/>
  <c r="P266" i="31"/>
  <c r="P269" i="31"/>
  <c r="P247" i="31"/>
  <c r="P255" i="31"/>
  <c r="P259" i="31"/>
  <c r="P270" i="31"/>
  <c r="P275" i="31"/>
  <c r="P283" i="31"/>
  <c r="P291" i="31"/>
  <c r="P295" i="31"/>
  <c r="P272" i="31"/>
  <c r="P276" i="31"/>
  <c r="P284" i="31"/>
  <c r="P288" i="31"/>
  <c r="P292" i="31"/>
  <c r="P300" i="31"/>
  <c r="P301" i="31"/>
  <c r="P302" i="31"/>
  <c r="P314" i="31"/>
  <c r="P318" i="31"/>
  <c r="P322" i="31"/>
  <c r="P334" i="31"/>
  <c r="P338" i="31"/>
  <c r="P346" i="31"/>
  <c r="P350" i="31"/>
  <c r="P354" i="31"/>
  <c r="P358" i="31"/>
  <c r="P323" i="31"/>
  <c r="P327" i="31"/>
  <c r="P339" i="31"/>
  <c r="P343" i="31"/>
  <c r="P347" i="31"/>
  <c r="P351" i="31"/>
  <c r="P355" i="31"/>
  <c r="P360" i="31"/>
  <c r="P359" i="31"/>
  <c r="P364" i="31"/>
  <c r="P368" i="31"/>
  <c r="P372" i="31"/>
  <c r="P361" i="31"/>
  <c r="P365" i="31"/>
  <c r="P369" i="31"/>
  <c r="P373" i="31"/>
  <c r="P374" i="31"/>
  <c r="P378" i="31"/>
  <c r="P382" i="31"/>
  <c r="C94" i="30"/>
  <c r="D153" i="30"/>
  <c r="D157" i="30"/>
  <c r="P341" i="11"/>
  <c r="AF341" i="11" s="1"/>
  <c r="S341" i="11" s="1"/>
  <c r="P339" i="11"/>
  <c r="AF339" i="11" s="1"/>
  <c r="V339" i="11" s="1"/>
  <c r="P338" i="11"/>
  <c r="AF338" i="11" s="1"/>
  <c r="S338" i="11" s="1"/>
  <c r="P337" i="11"/>
  <c r="AF337" i="11" s="1"/>
  <c r="S337" i="11" s="1"/>
  <c r="P340" i="11"/>
  <c r="AF340" i="11" s="1"/>
  <c r="U340" i="11" s="1"/>
  <c r="C146" i="35" l="1"/>
  <c r="N34" i="21"/>
  <c r="N25" i="21"/>
  <c r="I36" i="21"/>
  <c r="C19" i="21"/>
  <c r="D36" i="21"/>
  <c r="N15" i="21"/>
  <c r="C156" i="30"/>
  <c r="K36" i="21"/>
  <c r="D120" i="30"/>
  <c r="M36" i="21"/>
  <c r="H36" i="21"/>
  <c r="G19" i="21"/>
  <c r="C36" i="21"/>
  <c r="D156" i="30"/>
  <c r="C151" i="30"/>
  <c r="N29" i="21"/>
  <c r="E19" i="21"/>
  <c r="BY36" i="21"/>
  <c r="N12" i="21"/>
  <c r="D149" i="30"/>
  <c r="C152" i="30"/>
  <c r="D42" i="30"/>
  <c r="C148" i="30"/>
  <c r="N30" i="21"/>
  <c r="E36" i="21"/>
  <c r="CG36" i="21"/>
  <c r="D152" i="30"/>
  <c r="D148" i="30"/>
  <c r="C150" i="30"/>
  <c r="D147" i="30"/>
  <c r="CP36" i="21"/>
  <c r="F19" i="21"/>
  <c r="F36" i="21"/>
  <c r="G36" i="21"/>
  <c r="H19" i="21"/>
  <c r="L36" i="21"/>
  <c r="D158" i="30"/>
  <c r="D150" i="30"/>
  <c r="BU36" i="21"/>
  <c r="CC36" i="21"/>
  <c r="BM36" i="21"/>
  <c r="L107" i="46"/>
  <c r="C154" i="30"/>
  <c r="D154" i="30"/>
  <c r="C147" i="30"/>
  <c r="C120" i="30"/>
  <c r="D55" i="30"/>
  <c r="AQ19" i="21"/>
  <c r="L120" i="46"/>
  <c r="CO36" i="21"/>
  <c r="L19" i="21"/>
  <c r="N17" i="21"/>
  <c r="M19" i="21"/>
  <c r="I19" i="21"/>
  <c r="J36" i="21"/>
  <c r="P261" i="31"/>
  <c r="P293" i="31"/>
  <c r="P325" i="31"/>
  <c r="P340" i="31"/>
  <c r="P356" i="31"/>
  <c r="P321" i="31"/>
  <c r="P317" i="31"/>
  <c r="P366" i="31"/>
  <c r="B14" i="21"/>
  <c r="N14" i="21" s="1"/>
  <c r="C81" i="30"/>
  <c r="B31" i="21"/>
  <c r="N31" i="21" s="1"/>
  <c r="D81" i="30"/>
  <c r="B33" i="21"/>
  <c r="N33" i="21" s="1"/>
  <c r="D107" i="30"/>
  <c r="P384" i="31"/>
  <c r="P349" i="31"/>
  <c r="P117" i="31"/>
  <c r="P173" i="31"/>
  <c r="P128" i="31"/>
  <c r="B8" i="21"/>
  <c r="C3" i="30"/>
  <c r="J19" i="21"/>
  <c r="P197" i="31"/>
  <c r="P248" i="31"/>
  <c r="P362" i="31"/>
  <c r="C149" i="30"/>
  <c r="P3" i="31"/>
  <c r="O455" i="31" s="1"/>
  <c r="X71" i="34"/>
  <c r="AC71" i="34"/>
  <c r="V39" i="34"/>
  <c r="AD73" i="34"/>
  <c r="T31" i="34"/>
  <c r="V31" i="34"/>
  <c r="S73" i="34"/>
  <c r="AD102" i="38"/>
  <c r="W68" i="38"/>
  <c r="V139" i="38"/>
  <c r="AC128" i="38"/>
  <c r="X273" i="38"/>
  <c r="V372" i="38"/>
  <c r="AD351" i="34"/>
  <c r="AW36" i="21"/>
  <c r="P169" i="31"/>
  <c r="P316" i="31"/>
  <c r="P277" i="31"/>
  <c r="P200" i="31"/>
  <c r="P161" i="31"/>
  <c r="P220" i="31"/>
  <c r="P264" i="31"/>
  <c r="P252" i="31"/>
  <c r="P371" i="31"/>
  <c r="P337" i="31"/>
  <c r="P363" i="31"/>
  <c r="P383" i="31"/>
  <c r="P256" i="31"/>
  <c r="P236" i="31"/>
  <c r="P232" i="31"/>
  <c r="B26" i="21"/>
  <c r="D16" i="30"/>
  <c r="P144" i="31"/>
  <c r="P152" i="31"/>
  <c r="P168" i="31"/>
  <c r="B11" i="21"/>
  <c r="N11" i="21" s="1"/>
  <c r="C42" i="30"/>
  <c r="P185" i="31"/>
  <c r="P177" i="31"/>
  <c r="D19" i="21"/>
  <c r="P124" i="31"/>
  <c r="P129" i="31"/>
  <c r="P133" i="31"/>
  <c r="K301" i="46"/>
  <c r="L301" i="46" s="1"/>
  <c r="L145" i="46"/>
  <c r="K298" i="46"/>
  <c r="L298" i="46" s="1"/>
  <c r="L142" i="46"/>
  <c r="BS29" i="21"/>
  <c r="BO29" i="21"/>
  <c r="CQ29" i="21" s="1"/>
  <c r="G81" i="39" s="1"/>
  <c r="BO27" i="21"/>
  <c r="CQ27" i="21" s="1"/>
  <c r="G75" i="39" s="1"/>
  <c r="BS27" i="21"/>
  <c r="BS28" i="21"/>
  <c r="BO28" i="21"/>
  <c r="CQ28" i="21" s="1"/>
  <c r="G78" i="39" s="1"/>
  <c r="C157" i="30"/>
  <c r="U71" i="34"/>
  <c r="T206" i="34"/>
  <c r="Y220" i="34"/>
  <c r="W53" i="34"/>
  <c r="AA21" i="38"/>
  <c r="AB102" i="38"/>
  <c r="U74" i="38"/>
  <c r="X128" i="38"/>
  <c r="C158" i="30"/>
  <c r="X116" i="34"/>
  <c r="X218" i="34"/>
  <c r="AA64" i="34"/>
  <c r="AC73" i="34"/>
  <c r="X48" i="34"/>
  <c r="U24" i="34"/>
  <c r="T86" i="34"/>
  <c r="T98" i="34"/>
  <c r="AA74" i="38"/>
  <c r="V71" i="38"/>
  <c r="U82" i="38"/>
  <c r="AD128" i="38"/>
  <c r="AC105" i="38"/>
  <c r="Z71" i="38"/>
  <c r="W147" i="38"/>
  <c r="W254" i="38"/>
  <c r="Z308" i="38"/>
  <c r="AD375" i="38"/>
  <c r="Z309" i="38"/>
  <c r="AA387" i="34"/>
  <c r="W351" i="34"/>
  <c r="Z332" i="34"/>
  <c r="S49" i="34"/>
  <c r="S148" i="34"/>
  <c r="Y64" i="34"/>
  <c r="S33" i="34"/>
  <c r="BO25" i="21"/>
  <c r="CQ25" i="21" s="1"/>
  <c r="G69" i="39" s="1"/>
  <c r="BA36" i="21"/>
  <c r="L138" i="46"/>
  <c r="K294" i="46"/>
  <c r="L294" i="46" s="1"/>
  <c r="L137" i="46"/>
  <c r="K293" i="46"/>
  <c r="L293" i="46" s="1"/>
  <c r="L94" i="46"/>
  <c r="L68" i="46"/>
  <c r="K290" i="46"/>
  <c r="L17" i="46"/>
  <c r="L16" i="46" s="1"/>
  <c r="Q303" i="46"/>
  <c r="R290" i="46"/>
  <c r="R303" i="46" s="1"/>
  <c r="CI25" i="21"/>
  <c r="CI36" i="21" s="1"/>
  <c r="BG36" i="21"/>
  <c r="BI36" i="21"/>
  <c r="CK25" i="21"/>
  <c r="CK36" i="21" s="1"/>
  <c r="BC36" i="21"/>
  <c r="CE25" i="21"/>
  <c r="CE36" i="21" s="1"/>
  <c r="AY36" i="21"/>
  <c r="CA25" i="21"/>
  <c r="CA36" i="21" s="1"/>
  <c r="Q5" i="38"/>
  <c r="P121" i="31"/>
  <c r="P274" i="31"/>
  <c r="P281" i="31"/>
  <c r="P353" i="31"/>
  <c r="P189" i="31"/>
  <c r="P116" i="31"/>
  <c r="P312" i="31"/>
  <c r="P181" i="31"/>
  <c r="B10" i="21"/>
  <c r="N10" i="21" s="1"/>
  <c r="C29" i="30"/>
  <c r="P205" i="31"/>
  <c r="P263" i="31"/>
  <c r="P193" i="31"/>
  <c r="P120" i="31"/>
  <c r="P125" i="31"/>
  <c r="B16" i="21"/>
  <c r="N16" i="21" s="1"/>
  <c r="C107" i="30"/>
  <c r="P294" i="31"/>
  <c r="P225" i="31"/>
  <c r="P344" i="31"/>
  <c r="P282" i="31"/>
  <c r="P348" i="31"/>
  <c r="P286" i="31"/>
  <c r="P188" i="31"/>
  <c r="P370" i="31"/>
  <c r="P278" i="31"/>
  <c r="P196" i="31"/>
  <c r="B13" i="21"/>
  <c r="N13" i="21" s="1"/>
  <c r="C68" i="30"/>
  <c r="B32" i="21"/>
  <c r="N32" i="21" s="1"/>
  <c r="D94" i="30"/>
  <c r="B27" i="21"/>
  <c r="N27" i="21" s="1"/>
  <c r="D29" i="30"/>
  <c r="P352" i="31"/>
  <c r="P224" i="31"/>
  <c r="P311" i="31"/>
  <c r="P313" i="31"/>
  <c r="P305" i="31"/>
  <c r="P229" i="31"/>
  <c r="P290" i="31"/>
  <c r="P253" i="31"/>
  <c r="P376" i="31"/>
  <c r="P241" i="31"/>
  <c r="P245" i="31"/>
  <c r="B9" i="21"/>
  <c r="N9" i="21" s="1"/>
  <c r="C16" i="30"/>
  <c r="P145" i="31"/>
  <c r="P149" i="31"/>
  <c r="P140" i="31"/>
  <c r="P164" i="31"/>
  <c r="P148" i="31"/>
  <c r="D68" i="30"/>
  <c r="C55" i="30"/>
  <c r="D455" i="31"/>
  <c r="AC39" i="34"/>
  <c r="T383" i="34"/>
  <c r="X351" i="34"/>
  <c r="AS36" i="21"/>
  <c r="AU36" i="21"/>
  <c r="BW25" i="21"/>
  <c r="BW36" i="21" s="1"/>
  <c r="BO34" i="21"/>
  <c r="CQ34" i="21" s="1"/>
  <c r="G96" i="39" s="1"/>
  <c r="BS34" i="21"/>
  <c r="R133" i="46"/>
  <c r="L144" i="46"/>
  <c r="K300" i="46"/>
  <c r="L300" i="46" s="1"/>
  <c r="K299" i="46"/>
  <c r="L299" i="46" s="1"/>
  <c r="L143" i="46"/>
  <c r="L140" i="46"/>
  <c r="K296" i="46"/>
  <c r="L296" i="46" s="1"/>
  <c r="BO26" i="21"/>
  <c r="CQ26" i="21" s="1"/>
  <c r="G72" i="39" s="1"/>
  <c r="P260" i="31"/>
  <c r="D155" i="30"/>
  <c r="C155" i="30"/>
  <c r="D3" i="30"/>
  <c r="AA24" i="34"/>
  <c r="Z25" i="34"/>
  <c r="V51" i="34"/>
  <c r="Z73" i="34"/>
  <c r="U25" i="34"/>
  <c r="AC53" i="34"/>
  <c r="W71" i="34"/>
  <c r="Y88" i="34"/>
  <c r="AB114" i="34"/>
  <c r="T49" i="34"/>
  <c r="AB73" i="34"/>
  <c r="Y75" i="34"/>
  <c r="AD25" i="34"/>
  <c r="Z51" i="34"/>
  <c r="AD63" i="34"/>
  <c r="S63" i="34"/>
  <c r="AD98" i="34"/>
  <c r="U88" i="34"/>
  <c r="V15" i="34"/>
  <c r="X33" i="34"/>
  <c r="X49" i="34"/>
  <c r="AB71" i="34"/>
  <c r="Y31" i="34"/>
  <c r="U51" i="34"/>
  <c r="AC75" i="34"/>
  <c r="V53" i="34"/>
  <c r="AD114" i="34"/>
  <c r="Z7" i="34"/>
  <c r="X53" i="34"/>
  <c r="Z24" i="34"/>
  <c r="AD33" i="34"/>
  <c r="AD49" i="34"/>
  <c r="AD71" i="34"/>
  <c r="W33" i="34"/>
  <c r="Y49" i="34"/>
  <c r="AA71" i="34"/>
  <c r="Z86" i="34"/>
  <c r="W86" i="34"/>
  <c r="AA88" i="34"/>
  <c r="Z116" i="34"/>
  <c r="W132" i="34"/>
  <c r="AD123" i="34"/>
  <c r="X123" i="34"/>
  <c r="W143" i="34"/>
  <c r="Y147" i="34"/>
  <c r="V157" i="34"/>
  <c r="AA221" i="34"/>
  <c r="Z238" i="34"/>
  <c r="T238" i="34"/>
  <c r="T132" i="34"/>
  <c r="Y143" i="34"/>
  <c r="U151" i="34"/>
  <c r="T107" i="34"/>
  <c r="T157" i="34"/>
  <c r="AC173" i="34"/>
  <c r="U201" i="34"/>
  <c r="U218" i="34"/>
  <c r="U239" i="34"/>
  <c r="AD100" i="34"/>
  <c r="T100" i="34"/>
  <c r="AC151" i="34"/>
  <c r="AB143" i="34"/>
  <c r="AD151" i="34"/>
  <c r="Y151" i="34"/>
  <c r="Y201" i="34"/>
  <c r="Z146" i="34"/>
  <c r="Z148" i="34"/>
  <c r="AC87" i="34"/>
  <c r="U87" i="34"/>
  <c r="AA143" i="34"/>
  <c r="Z164" i="34"/>
  <c r="S164" i="34"/>
  <c r="AA173" i="34"/>
  <c r="AD218" i="34"/>
  <c r="AD238" i="34"/>
  <c r="Z36" i="34"/>
  <c r="Z107" i="34"/>
  <c r="T196" i="34"/>
  <c r="V36" i="34"/>
  <c r="AA123" i="34"/>
  <c r="V180" i="34"/>
  <c r="AB196" i="34"/>
  <c r="S87" i="34"/>
  <c r="W221" i="34"/>
  <c r="AB238" i="34"/>
  <c r="AA51" i="34"/>
  <c r="S132" i="34"/>
  <c r="X164" i="34"/>
  <c r="Y164" i="34"/>
  <c r="AA86" i="34"/>
  <c r="W130" i="34"/>
  <c r="S180" i="34"/>
  <c r="AD201" i="34"/>
  <c r="X114" i="34"/>
  <c r="Y180" i="34"/>
  <c r="Y196" i="34"/>
  <c r="S218" i="34"/>
  <c r="W114" i="34"/>
  <c r="W180" i="34"/>
  <c r="W32" i="34"/>
  <c r="X32" i="34"/>
  <c r="U69" i="34"/>
  <c r="W116" i="34"/>
  <c r="Z48" i="34"/>
  <c r="AA69" i="34"/>
  <c r="AC116" i="34"/>
  <c r="AA148" i="34"/>
  <c r="Y32" i="34"/>
  <c r="X36" i="34"/>
  <c r="V24" i="34"/>
  <c r="AC25" i="34"/>
  <c r="AB88" i="34"/>
  <c r="AD106" i="38"/>
  <c r="S114" i="38"/>
  <c r="T82" i="38"/>
  <c r="U106" i="38"/>
  <c r="Y82" i="38"/>
  <c r="AB139" i="38"/>
  <c r="W387" i="34"/>
  <c r="AD383" i="34"/>
  <c r="X383" i="34"/>
  <c r="AC335" i="11"/>
  <c r="AC98" i="34"/>
  <c r="AC130" i="34"/>
  <c r="P267" i="31"/>
  <c r="P336" i="31"/>
  <c r="P298" i="31"/>
  <c r="D151" i="30"/>
  <c r="C153" i="30"/>
  <c r="AC35" i="34"/>
  <c r="AA56" i="34"/>
  <c r="AD27" i="34"/>
  <c r="AD43" i="34"/>
  <c r="AD53" i="34"/>
  <c r="V61" i="34"/>
  <c r="AD75" i="34"/>
  <c r="AA25" i="34"/>
  <c r="W55" i="34"/>
  <c r="W63" i="34"/>
  <c r="U73" i="34"/>
  <c r="S82" i="34"/>
  <c r="Z88" i="34"/>
  <c r="V116" i="34"/>
  <c r="X88" i="34"/>
  <c r="U7" i="34"/>
  <c r="AB25" i="34"/>
  <c r="AB41" i="34"/>
  <c r="AB51" i="34"/>
  <c r="X61" i="34"/>
  <c r="T75" i="34"/>
  <c r="V44" i="34"/>
  <c r="Y59" i="34"/>
  <c r="V76" i="34"/>
  <c r="V33" i="34"/>
  <c r="V55" i="34"/>
  <c r="V65" i="34"/>
  <c r="S31" i="34"/>
  <c r="S71" i="34"/>
  <c r="Z114" i="34"/>
  <c r="T7" i="34"/>
  <c r="X43" i="34"/>
  <c r="T53" i="34"/>
  <c r="T63" i="34"/>
  <c r="X75" i="34"/>
  <c r="U35" i="34"/>
  <c r="AD56" i="34"/>
  <c r="V27" i="34"/>
  <c r="Z55" i="34"/>
  <c r="V69" i="34"/>
  <c r="AD130" i="34"/>
  <c r="AA7" i="34"/>
  <c r="AB33" i="34"/>
  <c r="X69" i="34"/>
  <c r="W24" i="34"/>
  <c r="W56" i="34"/>
  <c r="V25" i="34"/>
  <c r="V41" i="34"/>
  <c r="Z53" i="34"/>
  <c r="V63" i="34"/>
  <c r="V73" i="34"/>
  <c r="Y25" i="34"/>
  <c r="Y41" i="34"/>
  <c r="W49" i="34"/>
  <c r="AA63" i="34"/>
  <c r="Y73" i="34"/>
  <c r="V98" i="34"/>
  <c r="AC84" i="34"/>
  <c r="X86" i="34"/>
  <c r="W98" i="34"/>
  <c r="AA116" i="34"/>
  <c r="AA126" i="34"/>
  <c r="W126" i="34"/>
  <c r="S142" i="34"/>
  <c r="W83" i="34"/>
  <c r="AC123" i="34"/>
  <c r="V135" i="34"/>
  <c r="AD147" i="34"/>
  <c r="X147" i="34"/>
  <c r="S151" i="34"/>
  <c r="T176" i="34"/>
  <c r="W173" i="34"/>
  <c r="U197" i="34"/>
  <c r="W201" i="34"/>
  <c r="AB214" i="34"/>
  <c r="U214" i="34"/>
  <c r="U230" i="34"/>
  <c r="AA238" i="34"/>
  <c r="U238" i="34"/>
  <c r="W243" i="34"/>
  <c r="AB110" i="34"/>
  <c r="T110" i="34"/>
  <c r="AD110" i="34"/>
  <c r="V132" i="34"/>
  <c r="T148" i="34"/>
  <c r="AD107" i="34"/>
  <c r="AC107" i="34"/>
  <c r="S143" i="34"/>
  <c r="Z160" i="34"/>
  <c r="Y157" i="34"/>
  <c r="S157" i="34"/>
  <c r="T221" i="34"/>
  <c r="AC217" i="34"/>
  <c r="T218" i="34"/>
  <c r="U234" i="34"/>
  <c r="T239" i="34"/>
  <c r="X238" i="34"/>
  <c r="V261" i="34"/>
  <c r="AA243" i="34"/>
  <c r="AC100" i="34"/>
  <c r="AA100" i="34"/>
  <c r="AC135" i="34"/>
  <c r="W142" i="34"/>
  <c r="X83" i="34"/>
  <c r="Z83" i="34"/>
  <c r="AB119" i="34"/>
  <c r="S129" i="34"/>
  <c r="T135" i="34"/>
  <c r="X143" i="34"/>
  <c r="AB151" i="34"/>
  <c r="X173" i="34"/>
  <c r="T197" i="34"/>
  <c r="Z201" i="34"/>
  <c r="Z233" i="34"/>
  <c r="X239" i="34"/>
  <c r="T126" i="34"/>
  <c r="AB146" i="34"/>
  <c r="AA83" i="34"/>
  <c r="X87" i="34"/>
  <c r="AD103" i="34"/>
  <c r="X103" i="34"/>
  <c r="AA119" i="34"/>
  <c r="S147" i="34"/>
  <c r="T169" i="34"/>
  <c r="AB160" i="34"/>
  <c r="Y169" i="34"/>
  <c r="AA157" i="34"/>
  <c r="V173" i="34"/>
  <c r="V196" i="34"/>
  <c r="W212" i="34"/>
  <c r="T217" i="34"/>
  <c r="AA218" i="34"/>
  <c r="Z217" i="34"/>
  <c r="AA217" i="34"/>
  <c r="AB239" i="34"/>
  <c r="W238" i="34"/>
  <c r="V239" i="34"/>
  <c r="AA36" i="34"/>
  <c r="AA68" i="34"/>
  <c r="S75" i="34"/>
  <c r="T180" i="34"/>
  <c r="AC197" i="34"/>
  <c r="V68" i="34"/>
  <c r="AC65" i="34"/>
  <c r="AA128" i="34"/>
  <c r="AA147" i="34"/>
  <c r="X212" i="34"/>
  <c r="AA43" i="34"/>
  <c r="Z123" i="34"/>
  <c r="AB180" i="34"/>
  <c r="AA196" i="34"/>
  <c r="W87" i="34"/>
  <c r="AB176" i="34"/>
  <c r="X221" i="34"/>
  <c r="S243" i="34"/>
  <c r="T192" i="34"/>
  <c r="U192" i="34"/>
  <c r="AA230" i="34"/>
  <c r="AD221" i="34"/>
  <c r="U221" i="34"/>
  <c r="X51" i="34"/>
  <c r="AD132" i="34"/>
  <c r="AA35" i="34"/>
  <c r="S84" i="34"/>
  <c r="AC164" i="34"/>
  <c r="AA164" i="34"/>
  <c r="W36" i="34"/>
  <c r="T68" i="34"/>
  <c r="U112" i="34"/>
  <c r="W144" i="34"/>
  <c r="U180" i="34"/>
  <c r="AD214" i="34"/>
  <c r="AC144" i="34"/>
  <c r="V123" i="34"/>
  <c r="AD196" i="34"/>
  <c r="AD197" i="34"/>
  <c r="W88" i="34"/>
  <c r="AD144" i="34"/>
  <c r="W196" i="34"/>
  <c r="AC238" i="34"/>
  <c r="AA48" i="34"/>
  <c r="T48" i="34"/>
  <c r="Y53" i="34"/>
  <c r="S61" i="34"/>
  <c r="W128" i="34"/>
  <c r="S103" i="34"/>
  <c r="W59" i="34"/>
  <c r="AA75" i="34"/>
  <c r="S130" i="34"/>
  <c r="V147" i="34"/>
  <c r="AC41" i="34"/>
  <c r="U128" i="34"/>
  <c r="AB24" i="34"/>
  <c r="T208" i="34"/>
  <c r="T36" i="34"/>
  <c r="U32" i="34"/>
  <c r="AA169" i="34"/>
  <c r="AC208" i="34"/>
  <c r="T24" i="34"/>
  <c r="AB68" i="34"/>
  <c r="X24" i="34"/>
  <c r="AB44" i="34"/>
  <c r="X76" i="34"/>
  <c r="Y142" i="34"/>
  <c r="Z212" i="34"/>
  <c r="Y86" i="34"/>
  <c r="Y212" i="34"/>
  <c r="AC86" i="34"/>
  <c r="AC214" i="34"/>
  <c r="S65" i="34"/>
  <c r="U98" i="34"/>
  <c r="Y98" i="34"/>
  <c r="Y68" i="34"/>
  <c r="T128" i="34"/>
  <c r="X112" i="34"/>
  <c r="T230" i="34"/>
  <c r="AC68" i="38"/>
  <c r="AD110" i="38"/>
  <c r="Z68" i="38"/>
  <c r="AB106" i="38"/>
  <c r="S71" i="38"/>
  <c r="AC114" i="38"/>
  <c r="X139" i="38"/>
  <c r="S136" i="38"/>
  <c r="Z266" i="38"/>
  <c r="S262" i="38"/>
  <c r="Y269" i="38"/>
  <c r="AD257" i="38"/>
  <c r="U285" i="38"/>
  <c r="Z316" i="38"/>
  <c r="AC343" i="38"/>
  <c r="AC354" i="38"/>
  <c r="X356" i="38"/>
  <c r="U375" i="38"/>
  <c r="T378" i="38"/>
  <c r="T40" i="38"/>
  <c r="AD24" i="38"/>
  <c r="AC398" i="34"/>
  <c r="AC385" i="34"/>
  <c r="S367" i="34"/>
  <c r="W358" i="34"/>
  <c r="AB333" i="34"/>
  <c r="AA347" i="34"/>
  <c r="U82" i="34"/>
  <c r="AA398" i="34"/>
  <c r="Z383" i="34"/>
  <c r="Y385" i="34"/>
  <c r="AA372" i="34"/>
  <c r="X333" i="34"/>
  <c r="U44" i="34"/>
  <c r="V398" i="34"/>
  <c r="AA358" i="34"/>
  <c r="AA342" i="34"/>
  <c r="S36" i="34"/>
  <c r="Y110" i="34"/>
  <c r="Y146" i="34"/>
  <c r="S238" i="34"/>
  <c r="AC48" i="34"/>
  <c r="S48" i="34"/>
  <c r="Y48" i="34"/>
  <c r="Z76" i="34"/>
  <c r="Y36" i="34"/>
  <c r="S128" i="34"/>
  <c r="Y44" i="34"/>
  <c r="BE36" i="21"/>
  <c r="BO32" i="21"/>
  <c r="CQ32" i="21" s="1"/>
  <c r="G90" i="39" s="1"/>
  <c r="BS32" i="21"/>
  <c r="BO30" i="21"/>
  <c r="CQ30" i="21" s="1"/>
  <c r="G84" i="39" s="1"/>
  <c r="BS30" i="21"/>
  <c r="CM25" i="21"/>
  <c r="CM36" i="21" s="1"/>
  <c r="BK36" i="21"/>
  <c r="L136" i="46"/>
  <c r="K292" i="46"/>
  <c r="L292" i="46" s="1"/>
  <c r="K291" i="46"/>
  <c r="L291" i="46" s="1"/>
  <c r="L135" i="46"/>
  <c r="L3" i="46"/>
  <c r="L141" i="46"/>
  <c r="K297" i="46"/>
  <c r="L297" i="46" s="1"/>
  <c r="L55" i="46"/>
  <c r="L29" i="46"/>
  <c r="L139" i="46"/>
  <c r="K295" i="46"/>
  <c r="L295" i="46" s="1"/>
  <c r="L42" i="46"/>
  <c r="P315" i="31"/>
  <c r="P157" i="31"/>
  <c r="P379" i="31"/>
  <c r="P160" i="31"/>
  <c r="P345" i="31"/>
  <c r="P341" i="31"/>
  <c r="P324" i="31"/>
  <c r="P209" i="31"/>
  <c r="P303" i="31"/>
  <c r="P201" i="31"/>
  <c r="P217" i="31"/>
  <c r="P333" i="31"/>
  <c r="P375" i="31"/>
  <c r="P380" i="31"/>
  <c r="P228" i="31"/>
  <c r="P244" i="31"/>
  <c r="P273" i="31"/>
  <c r="P329" i="31"/>
  <c r="P180" i="31"/>
  <c r="P285" i="31"/>
  <c r="P176" i="31"/>
  <c r="P265" i="31"/>
  <c r="P204" i="31"/>
  <c r="P249" i="31"/>
  <c r="P307" i="31"/>
  <c r="P332" i="31"/>
  <c r="AC397" i="34"/>
  <c r="AA396" i="34"/>
  <c r="AA364" i="34"/>
  <c r="S88" i="34"/>
  <c r="W397" i="34"/>
  <c r="W366" i="34"/>
  <c r="V212" i="34"/>
  <c r="AQ36" i="21"/>
  <c r="AC206" i="34"/>
  <c r="AF95" i="34"/>
  <c r="T95" i="34" s="1"/>
  <c r="Z95" i="34"/>
  <c r="U95" i="34"/>
  <c r="AD95" i="34"/>
  <c r="AF207" i="34"/>
  <c r="AC207" i="34" s="1"/>
  <c r="AF172" i="34"/>
  <c r="Y172" i="34" s="1"/>
  <c r="AF131" i="34"/>
  <c r="AF115" i="34"/>
  <c r="AA115" i="34" s="1"/>
  <c r="AF99" i="34"/>
  <c r="AB99" i="34" s="1"/>
  <c r="AF80" i="34"/>
  <c r="AF203" i="34"/>
  <c r="AD203" i="34" s="1"/>
  <c r="AF94" i="34"/>
  <c r="T94" i="34"/>
  <c r="AB94" i="34"/>
  <c r="AC94" i="34"/>
  <c r="Y94" i="34"/>
  <c r="U94" i="34"/>
  <c r="AA94" i="34"/>
  <c r="AF199" i="34"/>
  <c r="AD199" i="34" s="1"/>
  <c r="AF229" i="34"/>
  <c r="T229" i="34" s="1"/>
  <c r="AF209" i="34"/>
  <c r="AA209" i="34" s="1"/>
  <c r="AF193" i="34"/>
  <c r="Z193" i="34" s="1"/>
  <c r="AF181" i="34"/>
  <c r="S181" i="34" s="1"/>
  <c r="AA181" i="34"/>
  <c r="AF165" i="34"/>
  <c r="X165" i="34" s="1"/>
  <c r="AF204" i="34"/>
  <c r="T204" i="34" s="1"/>
  <c r="AF188" i="34"/>
  <c r="Y188" i="34" s="1"/>
  <c r="AF140" i="34"/>
  <c r="AC140" i="34" s="1"/>
  <c r="AF124" i="34"/>
  <c r="V124" i="34" s="1"/>
  <c r="AF108" i="34"/>
  <c r="X108" i="34" s="1"/>
  <c r="AF60" i="34"/>
  <c r="Y60" i="34" s="1"/>
  <c r="U60" i="34"/>
  <c r="AF28" i="34"/>
  <c r="Y28" i="34" s="1"/>
  <c r="S28" i="34"/>
  <c r="AF40" i="34"/>
  <c r="AC40" i="34" s="1"/>
  <c r="AF14" i="34"/>
  <c r="U14" i="34" s="1"/>
  <c r="AF11" i="34"/>
  <c r="AA11" i="34" s="1"/>
  <c r="S94" i="34"/>
  <c r="T124" i="34"/>
  <c r="AA28" i="34"/>
  <c r="X94" i="34"/>
  <c r="Y115" i="34"/>
  <c r="AB95" i="34"/>
  <c r="AA133" i="34"/>
  <c r="S133" i="34"/>
  <c r="Z165" i="34"/>
  <c r="T108" i="34"/>
  <c r="AF67" i="34"/>
  <c r="AF96" i="34"/>
  <c r="V96" i="34" s="1"/>
  <c r="AF37" i="34"/>
  <c r="AF226" i="34"/>
  <c r="Y226" i="34" s="1"/>
  <c r="AF154" i="34"/>
  <c r="X154" i="34" s="1"/>
  <c r="AF138" i="34"/>
  <c r="AC138" i="34" s="1"/>
  <c r="AF122" i="34"/>
  <c r="AC122" i="34" s="1"/>
  <c r="AF106" i="34"/>
  <c r="V106" i="34" s="1"/>
  <c r="W60" i="34"/>
  <c r="AD124" i="34"/>
  <c r="AB14" i="34"/>
  <c r="Z94" i="34"/>
  <c r="U80" i="34"/>
  <c r="U115" i="34"/>
  <c r="S165" i="34"/>
  <c r="AD188" i="34"/>
  <c r="W188" i="34"/>
  <c r="X181" i="34"/>
  <c r="U193" i="34"/>
  <c r="AB40" i="34"/>
  <c r="S60" i="34"/>
  <c r="S382" i="34"/>
  <c r="W382" i="34"/>
  <c r="T165" i="34"/>
  <c r="T181" i="34"/>
  <c r="X209" i="34"/>
  <c r="AB209" i="34"/>
  <c r="W198" i="34"/>
  <c r="X198" i="34"/>
  <c r="T207" i="34"/>
  <c r="X40" i="34"/>
  <c r="AB28" i="34"/>
  <c r="S95" i="34"/>
  <c r="AA348" i="34"/>
  <c r="W348" i="34"/>
  <c r="U348" i="34"/>
  <c r="V380" i="34"/>
  <c r="U380" i="34"/>
  <c r="AB381" i="34"/>
  <c r="T381" i="34"/>
  <c r="AF195" i="34"/>
  <c r="AD195" i="34" s="1"/>
  <c r="AF111" i="34"/>
  <c r="Z111" i="34" s="1"/>
  <c r="AB111" i="34"/>
  <c r="AF191" i="34"/>
  <c r="AD191" i="34" s="1"/>
  <c r="AF139" i="34"/>
  <c r="Y139" i="34" s="1"/>
  <c r="AF205" i="34"/>
  <c r="AF136" i="34"/>
  <c r="U136" i="34" s="1"/>
  <c r="V136" i="34"/>
  <c r="AF6" i="34"/>
  <c r="AA6" i="34" s="1"/>
  <c r="W15" i="34"/>
  <c r="Z31" i="34"/>
  <c r="W39" i="34"/>
  <c r="AD6" i="34"/>
  <c r="AB15" i="34"/>
  <c r="AD31" i="34"/>
  <c r="S39" i="34"/>
  <c r="Z39" i="34"/>
  <c r="U15" i="34"/>
  <c r="AA15" i="34"/>
  <c r="AC227" i="34"/>
  <c r="T227" i="34"/>
  <c r="AA163" i="34"/>
  <c r="S163" i="34"/>
  <c r="W159" i="34"/>
  <c r="V159" i="34"/>
  <c r="AA159" i="34"/>
  <c r="AF91" i="34"/>
  <c r="W91" i="34" s="1"/>
  <c r="AF168" i="34"/>
  <c r="AD168" i="34" s="1"/>
  <c r="AF127" i="34"/>
  <c r="Z127" i="34" s="1"/>
  <c r="AF72" i="34"/>
  <c r="X72" i="34" s="1"/>
  <c r="AF90" i="34"/>
  <c r="AA90" i="34" s="1"/>
  <c r="AF225" i="34"/>
  <c r="Z225" i="34" s="1"/>
  <c r="AF189" i="34"/>
  <c r="Z189" i="34" s="1"/>
  <c r="AF161" i="34"/>
  <c r="X161" i="34" s="1"/>
  <c r="AF200" i="34"/>
  <c r="X200" i="34" s="1"/>
  <c r="AF152" i="34"/>
  <c r="S152" i="34" s="1"/>
  <c r="X152" i="34"/>
  <c r="AF120" i="34"/>
  <c r="W120" i="34" s="1"/>
  <c r="AF104" i="34"/>
  <c r="U104" i="34" s="1"/>
  <c r="AF52" i="34"/>
  <c r="X52" i="34" s="1"/>
  <c r="AF23" i="34"/>
  <c r="AA23" i="34" s="1"/>
  <c r="AF222" i="34"/>
  <c r="AA222" i="34" s="1"/>
  <c r="AF150" i="34"/>
  <c r="AC150" i="34" s="1"/>
  <c r="AF134" i="34"/>
  <c r="S134" i="34" s="1"/>
  <c r="AF118" i="34"/>
  <c r="X118" i="34" s="1"/>
  <c r="AF102" i="34"/>
  <c r="AC102" i="34" s="1"/>
  <c r="AF10" i="34"/>
  <c r="Z10" i="34" s="1"/>
  <c r="W31" i="34"/>
  <c r="AC15" i="34"/>
  <c r="S15" i="34"/>
  <c r="AB23" i="34"/>
  <c r="AD72" i="34"/>
  <c r="X31" i="34"/>
  <c r="U39" i="34"/>
  <c r="AA39" i="34"/>
  <c r="Z136" i="34"/>
  <c r="V109" i="34"/>
  <c r="S109" i="34"/>
  <c r="S168" i="34"/>
  <c r="AD117" i="34"/>
  <c r="S117" i="34"/>
  <c r="V117" i="34"/>
  <c r="T225" i="34"/>
  <c r="Y198" i="34"/>
  <c r="U198" i="34"/>
  <c r="V245" i="34"/>
  <c r="AC245" i="34"/>
  <c r="AB222" i="34"/>
  <c r="S136" i="34"/>
  <c r="AF211" i="34"/>
  <c r="X211" i="34" s="1"/>
  <c r="AF187" i="34"/>
  <c r="AD187" i="34" s="1"/>
  <c r="AF92" i="34"/>
  <c r="Z92" i="34" s="1"/>
  <c r="T92" i="34"/>
  <c r="AB92" i="34"/>
  <c r="U92" i="34"/>
  <c r="AF177" i="34"/>
  <c r="AD10" i="34"/>
  <c r="AB10" i="34"/>
  <c r="AD15" i="34"/>
  <c r="Y23" i="34"/>
  <c r="Y39" i="34"/>
  <c r="W23" i="34"/>
  <c r="AA10" i="34"/>
  <c r="AC16" i="34"/>
  <c r="X39" i="34"/>
  <c r="AC23" i="34"/>
  <c r="U31" i="34"/>
  <c r="V23" i="34"/>
  <c r="S23" i="34"/>
  <c r="V102" i="34"/>
  <c r="T15" i="34"/>
  <c r="AB39" i="34"/>
  <c r="X15" i="34"/>
  <c r="AC10" i="34"/>
  <c r="Z15" i="34"/>
  <c r="W72" i="34"/>
  <c r="AD39" i="34"/>
  <c r="P401" i="34"/>
  <c r="AA31" i="34"/>
  <c r="AC222" i="34"/>
  <c r="S191" i="34"/>
  <c r="Y111" i="34"/>
  <c r="X129" i="34"/>
  <c r="AD129" i="34"/>
  <c r="AA129" i="34"/>
  <c r="AA111" i="34"/>
  <c r="AA127" i="34"/>
  <c r="Z104" i="34"/>
  <c r="Z91" i="34"/>
  <c r="AA152" i="34"/>
  <c r="W195" i="34"/>
  <c r="S150" i="34"/>
  <c r="T150" i="34"/>
  <c r="V392" i="34"/>
  <c r="W392" i="34"/>
  <c r="U389" i="34"/>
  <c r="W389" i="34"/>
  <c r="AC389" i="34"/>
  <c r="S370" i="34"/>
  <c r="AA370" i="34"/>
  <c r="W370" i="34"/>
  <c r="S399" i="34"/>
  <c r="AA399" i="34"/>
  <c r="W399" i="34"/>
  <c r="S350" i="34"/>
  <c r="W350" i="34"/>
  <c r="W346" i="34"/>
  <c r="W371" i="34"/>
  <c r="AA10" i="38"/>
  <c r="X312" i="38"/>
  <c r="AD363" i="38"/>
  <c r="S36" i="38"/>
  <c r="U90" i="38"/>
  <c r="Z60" i="38"/>
  <c r="V122" i="38"/>
  <c r="Z324" i="38"/>
  <c r="V333" i="38"/>
  <c r="AA265" i="38"/>
  <c r="T286" i="38"/>
  <c r="AB40" i="38"/>
  <c r="T53" i="38"/>
  <c r="AD247" i="38"/>
  <c r="Y53" i="38"/>
  <c r="Z122" i="38"/>
  <c r="AC234" i="38"/>
  <c r="T262" i="38"/>
  <c r="U294" i="38"/>
  <c r="W336" i="38"/>
  <c r="AA309" i="38"/>
  <c r="W343" i="38"/>
  <c r="X301" i="38"/>
  <c r="Y294" i="38"/>
  <c r="T309" i="38"/>
  <c r="W11" i="38"/>
  <c r="AD11" i="38"/>
  <c r="AA90" i="38"/>
  <c r="Y121" i="38"/>
  <c r="AB90" i="38"/>
  <c r="AC155" i="38"/>
  <c r="U11" i="38"/>
  <c r="AA53" i="38"/>
  <c r="AC121" i="38"/>
  <c r="T122" i="38"/>
  <c r="Y144" i="38"/>
  <c r="AB234" i="38"/>
  <c r="AC254" i="38"/>
  <c r="V294" i="38"/>
  <c r="Y309" i="38"/>
  <c r="V309" i="38"/>
  <c r="T343" i="38"/>
  <c r="AD343" i="38"/>
  <c r="U372" i="38"/>
  <c r="S392" i="38"/>
  <c r="AA294" i="38"/>
  <c r="T372" i="38"/>
  <c r="V238" i="38"/>
  <c r="S17" i="38"/>
  <c r="W53" i="38"/>
  <c r="AB121" i="38"/>
  <c r="W78" i="38"/>
  <c r="AA122" i="38"/>
  <c r="AD121" i="38"/>
  <c r="AA121" i="38"/>
  <c r="U122" i="38"/>
  <c r="V11" i="38"/>
  <c r="T301" i="38"/>
  <c r="T294" i="38"/>
  <c r="AA343" i="38"/>
  <c r="Y372" i="38"/>
  <c r="U186" i="38"/>
  <c r="Z262" i="38"/>
  <c r="V12" i="38"/>
  <c r="S155" i="38"/>
  <c r="W40" i="38"/>
  <c r="Q57" i="38"/>
  <c r="AA144" i="38"/>
  <c r="Q156" i="38"/>
  <c r="Q10" i="38"/>
  <c r="AA40" i="38"/>
  <c r="X302" i="38"/>
  <c r="X352" i="38"/>
  <c r="O401" i="38"/>
  <c r="X97" i="38"/>
  <c r="Q41" i="38"/>
  <c r="Q109" i="38"/>
  <c r="Q143" i="38"/>
  <c r="Q140" i="38"/>
  <c r="S40" i="38"/>
  <c r="V36" i="38"/>
  <c r="AC371" i="38"/>
  <c r="AD40" i="38"/>
  <c r="AA36" i="38"/>
  <c r="AB36" i="38"/>
  <c r="AD36" i="38"/>
  <c r="AA67" i="38"/>
  <c r="Q93" i="38"/>
  <c r="AD144" i="38"/>
  <c r="Q127" i="38"/>
  <c r="Q230" i="38"/>
  <c r="AB97" i="38"/>
  <c r="V40" i="38"/>
  <c r="Y194" i="38"/>
  <c r="Z352" i="38"/>
  <c r="AA371" i="38"/>
  <c r="AB388" i="38"/>
  <c r="AC388" i="38"/>
  <c r="W36" i="38"/>
  <c r="AA114" i="38"/>
  <c r="U312" i="38"/>
  <c r="AA281" i="38"/>
  <c r="V114" i="38"/>
  <c r="AA82" i="38"/>
  <c r="U258" i="38"/>
  <c r="AC302" i="38"/>
  <c r="AC351" i="38"/>
  <c r="V351" i="38"/>
  <c r="BO16" i="21"/>
  <c r="BS16" i="21"/>
  <c r="BO35" i="21"/>
  <c r="CQ35" i="21" s="1"/>
  <c r="G99" i="39" s="1"/>
  <c r="BS35" i="21"/>
  <c r="Z213" i="34"/>
  <c r="V282" i="34"/>
  <c r="U29" i="34"/>
  <c r="U68" i="38"/>
  <c r="T210" i="38"/>
  <c r="U247" i="38"/>
  <c r="U246" i="38"/>
  <c r="AD379" i="34"/>
  <c r="X379" i="34"/>
  <c r="U359" i="34"/>
  <c r="AF242" i="34"/>
  <c r="T242" i="34" s="1"/>
  <c r="Z228" i="34"/>
  <c r="Z249" i="34"/>
  <c r="AD152" i="38"/>
  <c r="S152" i="38"/>
  <c r="AB152" i="38"/>
  <c r="W152" i="38"/>
  <c r="Z131" i="38"/>
  <c r="Y152" i="38"/>
  <c r="S106" i="38"/>
  <c r="Y166" i="38"/>
  <c r="W247" i="38"/>
  <c r="T265" i="38"/>
  <c r="T166" i="38"/>
  <c r="AC166" i="38"/>
  <c r="X377" i="34"/>
  <c r="AA388" i="34"/>
  <c r="T356" i="34"/>
  <c r="S379" i="34"/>
  <c r="AA350" i="34"/>
  <c r="BS33" i="21"/>
  <c r="BO33" i="21"/>
  <c r="CQ33" i="21" s="1"/>
  <c r="G93" i="39" s="1"/>
  <c r="AA174" i="34"/>
  <c r="AB174" i="34"/>
  <c r="T213" i="34"/>
  <c r="AC213" i="34"/>
  <c r="AD228" i="34"/>
  <c r="X131" i="38"/>
  <c r="AA131" i="38"/>
  <c r="U152" i="38"/>
  <c r="AB131" i="38"/>
  <c r="Y131" i="38"/>
  <c r="T74" i="38"/>
  <c r="V247" i="38"/>
  <c r="U286" i="38"/>
  <c r="S328" i="38"/>
  <c r="T293" i="38"/>
  <c r="T333" i="38"/>
  <c r="V394" i="34"/>
  <c r="AC377" i="34"/>
  <c r="AC394" i="34"/>
  <c r="AA333" i="34"/>
  <c r="AB56" i="38"/>
  <c r="BO17" i="21"/>
  <c r="CQ17" i="21" s="1"/>
  <c r="C96" i="39" s="1"/>
  <c r="BS17" i="21"/>
  <c r="AB19" i="34"/>
  <c r="AA210" i="34"/>
  <c r="T277" i="38"/>
  <c r="Z162" i="38"/>
  <c r="V50" i="34"/>
  <c r="AA198" i="34"/>
  <c r="X101" i="38"/>
  <c r="Z209" i="38"/>
  <c r="V135" i="38"/>
  <c r="U56" i="38"/>
  <c r="AC56" i="38"/>
  <c r="W50" i="34"/>
  <c r="U148" i="38"/>
  <c r="T242" i="38"/>
  <c r="V312" i="38"/>
  <c r="V344" i="38"/>
  <c r="T257" i="38"/>
  <c r="AA24" i="38"/>
  <c r="AC24" i="38"/>
  <c r="U24" i="38"/>
  <c r="S13" i="34"/>
  <c r="X202" i="34"/>
  <c r="U202" i="34"/>
  <c r="T162" i="38"/>
  <c r="AB162" i="38"/>
  <c r="S352" i="38"/>
  <c r="Z40" i="38"/>
  <c r="U40" i="38"/>
  <c r="U224" i="34"/>
  <c r="X135" i="38"/>
  <c r="Z177" i="38"/>
  <c r="Y162" i="38"/>
  <c r="AB316" i="38"/>
  <c r="W371" i="38"/>
  <c r="Y40" i="38"/>
  <c r="V224" i="34"/>
  <c r="AA224" i="34"/>
  <c r="W209" i="38"/>
  <c r="X162" i="38"/>
  <c r="U162" i="38"/>
  <c r="S384" i="38"/>
  <c r="AC40" i="38"/>
  <c r="S269" i="34"/>
  <c r="X296" i="34"/>
  <c r="Y304" i="34"/>
  <c r="T237" i="34"/>
  <c r="W110" i="38"/>
  <c r="Z97" i="38"/>
  <c r="AC78" i="38"/>
  <c r="AD140" i="38"/>
  <c r="U144" i="38"/>
  <c r="AA78" i="38"/>
  <c r="X251" i="38"/>
  <c r="Y251" i="38"/>
  <c r="T270" i="38"/>
  <c r="W281" i="38"/>
  <c r="S317" i="38"/>
  <c r="AA44" i="38"/>
  <c r="AC393" i="34"/>
  <c r="AA368" i="34"/>
  <c r="U356" i="34"/>
  <c r="W388" i="34"/>
  <c r="S388" i="34"/>
  <c r="AB3" i="34"/>
  <c r="AD29" i="34"/>
  <c r="Y190" i="34"/>
  <c r="X249" i="34"/>
  <c r="U237" i="34"/>
  <c r="S260" i="34"/>
  <c r="X213" i="34"/>
  <c r="S236" i="34"/>
  <c r="Z260" i="34"/>
  <c r="AD318" i="34"/>
  <c r="AA322" i="34"/>
  <c r="Y29" i="34"/>
  <c r="AB29" i="38"/>
  <c r="AA33" i="38"/>
  <c r="Z101" i="38"/>
  <c r="AB110" i="38"/>
  <c r="W97" i="38"/>
  <c r="W185" i="38"/>
  <c r="Z231" i="38"/>
  <c r="T281" i="38"/>
  <c r="Z302" i="38"/>
  <c r="V317" i="38"/>
  <c r="AC320" i="38"/>
  <c r="W351" i="38"/>
  <c r="AD231" i="38"/>
  <c r="V281" i="38"/>
  <c r="AD393" i="34"/>
  <c r="AA382" i="34"/>
  <c r="T347" i="34"/>
  <c r="AA393" i="34"/>
  <c r="Y393" i="34"/>
  <c r="W359" i="34"/>
  <c r="Z359" i="34"/>
  <c r="V393" i="34"/>
  <c r="AC356" i="34"/>
  <c r="X356" i="34"/>
  <c r="V13" i="34"/>
  <c r="X29" i="34"/>
  <c r="T5" i="34"/>
  <c r="Y16" i="34"/>
  <c r="AC29" i="34"/>
  <c r="X5" i="34"/>
  <c r="AD5" i="34"/>
  <c r="Z29" i="34"/>
  <c r="AB29" i="34"/>
  <c r="AD101" i="34"/>
  <c r="AA113" i="34"/>
  <c r="X190" i="34"/>
  <c r="T228" i="34"/>
  <c r="V260" i="34"/>
  <c r="T260" i="34"/>
  <c r="AD113" i="34"/>
  <c r="S190" i="34"/>
  <c r="AA228" i="34"/>
  <c r="AD213" i="34"/>
  <c r="V237" i="34"/>
  <c r="AA29" i="34"/>
  <c r="W29" i="34"/>
  <c r="V60" i="38"/>
  <c r="S13" i="38"/>
  <c r="X60" i="38"/>
  <c r="X78" i="38"/>
  <c r="AB155" i="38"/>
  <c r="X144" i="38"/>
  <c r="Z155" i="38"/>
  <c r="AA155" i="38"/>
  <c r="U124" i="38"/>
  <c r="S162" i="38"/>
  <c r="V162" i="38"/>
  <c r="AC231" i="38"/>
  <c r="Z270" i="38"/>
  <c r="S258" i="38"/>
  <c r="AA270" i="38"/>
  <c r="AC281" i="38"/>
  <c r="AD270" i="38"/>
  <c r="X281" i="38"/>
  <c r="Z317" i="38"/>
  <c r="Z351" i="38"/>
  <c r="AA359" i="34"/>
  <c r="AD359" i="34"/>
  <c r="Z393" i="34"/>
  <c r="W391" i="34"/>
  <c r="Y356" i="34"/>
  <c r="AD356" i="34"/>
  <c r="AD347" i="34"/>
  <c r="W393" i="34"/>
  <c r="AA89" i="34"/>
  <c r="S216" i="34"/>
  <c r="X241" i="34"/>
  <c r="V229" i="38"/>
  <c r="Z346" i="34"/>
  <c r="Z342" i="34"/>
  <c r="V216" i="34"/>
  <c r="V175" i="34"/>
  <c r="U240" i="34"/>
  <c r="U261" i="34"/>
  <c r="U193" i="38"/>
  <c r="Z161" i="38"/>
  <c r="Z193" i="38"/>
  <c r="U62" i="38"/>
  <c r="S62" i="38"/>
  <c r="V165" i="38"/>
  <c r="V324" i="38"/>
  <c r="Z113" i="34"/>
  <c r="AA155" i="34"/>
  <c r="AB182" i="34"/>
  <c r="V240" i="34"/>
  <c r="V268" i="34"/>
  <c r="T268" i="34"/>
  <c r="AB190" i="34"/>
  <c r="U269" i="34"/>
  <c r="V269" i="34"/>
  <c r="AD289" i="38"/>
  <c r="X321" i="38"/>
  <c r="AC165" i="38"/>
  <c r="AC221" i="38"/>
  <c r="AC364" i="34"/>
  <c r="X343" i="34"/>
  <c r="AD362" i="34"/>
  <c r="T378" i="34"/>
  <c r="Z358" i="34"/>
  <c r="W334" i="34"/>
  <c r="AA334" i="34"/>
  <c r="Y334" i="34"/>
  <c r="S171" i="34"/>
  <c r="AB219" i="34"/>
  <c r="V25" i="38"/>
  <c r="AA69" i="38"/>
  <c r="S11" i="38"/>
  <c r="W235" i="38"/>
  <c r="X354" i="38"/>
  <c r="Z62" i="34"/>
  <c r="V141" i="34"/>
  <c r="AA182" i="34"/>
  <c r="AB235" i="34"/>
  <c r="Z235" i="34"/>
  <c r="W216" i="34"/>
  <c r="Z248" i="34"/>
  <c r="X185" i="34"/>
  <c r="S25" i="38"/>
  <c r="AC69" i="38"/>
  <c r="AD148" i="38"/>
  <c r="T258" i="38"/>
  <c r="Y375" i="38"/>
  <c r="AA173" i="38"/>
  <c r="AD74" i="34"/>
  <c r="S202" i="34"/>
  <c r="V219" i="34"/>
  <c r="S248" i="34"/>
  <c r="T264" i="34"/>
  <c r="Z159" i="34"/>
  <c r="U185" i="34"/>
  <c r="W206" i="34"/>
  <c r="V220" i="34"/>
  <c r="X237" i="34"/>
  <c r="X140" i="38"/>
  <c r="S90" i="38"/>
  <c r="T90" i="38"/>
  <c r="Z258" i="38"/>
  <c r="U194" i="38"/>
  <c r="AA344" i="34"/>
  <c r="Y346" i="34"/>
  <c r="AC366" i="34"/>
  <c r="W398" i="34"/>
  <c r="AC359" i="34"/>
  <c r="S8" i="34"/>
  <c r="S18" i="34"/>
  <c r="W34" i="34"/>
  <c r="Z34" i="34"/>
  <c r="U42" i="34"/>
  <c r="T216" i="34"/>
  <c r="AA227" i="34"/>
  <c r="V227" i="34"/>
  <c r="S235" i="34"/>
  <c r="AA235" i="34"/>
  <c r="T245" i="34"/>
  <c r="AB117" i="34"/>
  <c r="W117" i="34"/>
  <c r="AB236" i="34"/>
  <c r="U236" i="34"/>
  <c r="V34" i="34"/>
  <c r="X19" i="34"/>
  <c r="AA50" i="34"/>
  <c r="S149" i="34"/>
  <c r="S101" i="34"/>
  <c r="X227" i="34"/>
  <c r="U227" i="34"/>
  <c r="W274" i="34"/>
  <c r="Z274" i="34"/>
  <c r="V149" i="34"/>
  <c r="AA117" i="34"/>
  <c r="AB85" i="34"/>
  <c r="S85" i="34"/>
  <c r="U248" i="34"/>
  <c r="W248" i="34"/>
  <c r="Y248" i="34"/>
  <c r="V248" i="34"/>
  <c r="U268" i="34"/>
  <c r="AA268" i="34"/>
  <c r="AA245" i="34"/>
  <c r="X245" i="34"/>
  <c r="AA34" i="34"/>
  <c r="AB256" i="34"/>
  <c r="T256" i="34"/>
  <c r="Z265" i="34"/>
  <c r="S265" i="34"/>
  <c r="X105" i="34"/>
  <c r="AA105" i="34"/>
  <c r="AC228" i="34"/>
  <c r="W228" i="34"/>
  <c r="AA253" i="34"/>
  <c r="S253" i="34"/>
  <c r="AA7" i="38"/>
  <c r="X25" i="38"/>
  <c r="W94" i="38"/>
  <c r="AC86" i="38"/>
  <c r="X127" i="38"/>
  <c r="Y127" i="38"/>
  <c r="Y143" i="38"/>
  <c r="AA124" i="38"/>
  <c r="S139" i="38"/>
  <c r="U158" i="38"/>
  <c r="AB217" i="38"/>
  <c r="T21" i="38"/>
  <c r="S86" i="38"/>
  <c r="AA68" i="38"/>
  <c r="AD105" i="38"/>
  <c r="Y74" i="38"/>
  <c r="Y128" i="38"/>
  <c r="T29" i="38"/>
  <c r="V106" i="38"/>
  <c r="Z29" i="38"/>
  <c r="T106" i="38"/>
  <c r="AC74" i="38"/>
  <c r="Z106" i="38"/>
  <c r="T218" i="38"/>
  <c r="Z282" i="38"/>
  <c r="AC265" i="38"/>
  <c r="W274" i="38"/>
  <c r="T278" i="38"/>
  <c r="W265" i="38"/>
  <c r="AC282" i="38"/>
  <c r="U293" i="38"/>
  <c r="AD293" i="38"/>
  <c r="AD305" i="38"/>
  <c r="AD379" i="38"/>
  <c r="AD190" i="38"/>
  <c r="Y198" i="38"/>
  <c r="Z218" i="38"/>
  <c r="X265" i="38"/>
  <c r="AD278" i="38"/>
  <c r="V265" i="38"/>
  <c r="AB389" i="34"/>
  <c r="AB346" i="34"/>
  <c r="Z362" i="34"/>
  <c r="U378" i="34"/>
  <c r="Z350" i="34"/>
  <c r="U366" i="34"/>
  <c r="AC367" i="34"/>
  <c r="AD7" i="38"/>
  <c r="AA158" i="38"/>
  <c r="S105" i="38"/>
  <c r="Z139" i="38"/>
  <c r="W139" i="38"/>
  <c r="Y29" i="38"/>
  <c r="W105" i="38"/>
  <c r="S128" i="38"/>
  <c r="X305" i="38"/>
  <c r="X328" i="38"/>
  <c r="Y328" i="38"/>
  <c r="X370" i="38"/>
  <c r="X198" i="38"/>
  <c r="AA218" i="38"/>
  <c r="W355" i="38"/>
  <c r="X206" i="34"/>
  <c r="X17" i="38"/>
  <c r="S57" i="38"/>
  <c r="Z63" i="38"/>
  <c r="AD94" i="38"/>
  <c r="X105" i="38"/>
  <c r="X117" i="38"/>
  <c r="Y105" i="38"/>
  <c r="AB74" i="38"/>
  <c r="Z105" i="38"/>
  <c r="X124" i="38"/>
  <c r="AB124" i="38"/>
  <c r="AD132" i="38"/>
  <c r="X143" i="38"/>
  <c r="Z124" i="38"/>
  <c r="X158" i="38"/>
  <c r="U128" i="38"/>
  <c r="AB193" i="38"/>
  <c r="U177" i="38"/>
  <c r="W193" i="38"/>
  <c r="AB17" i="38"/>
  <c r="W17" i="38"/>
  <c r="S29" i="38"/>
  <c r="X62" i="38"/>
  <c r="AD68" i="38"/>
  <c r="U113" i="38"/>
  <c r="W66" i="38"/>
  <c r="T86" i="38"/>
  <c r="AD113" i="38"/>
  <c r="Y106" i="38"/>
  <c r="AB128" i="38"/>
  <c r="S21" i="38"/>
  <c r="V98" i="38"/>
  <c r="AC29" i="38"/>
  <c r="T66" i="38"/>
  <c r="Y122" i="38"/>
  <c r="AC131" i="38"/>
  <c r="AA152" i="38"/>
  <c r="Y305" i="38"/>
  <c r="U356" i="38"/>
  <c r="AC379" i="38"/>
  <c r="X384" i="38"/>
  <c r="T396" i="38"/>
  <c r="W198" i="38"/>
  <c r="W218" i="38"/>
  <c r="T285" i="38"/>
  <c r="Y293" i="38"/>
  <c r="S302" i="38"/>
  <c r="Y286" i="38"/>
  <c r="T317" i="38"/>
  <c r="AB328" i="38"/>
  <c r="AB352" i="38"/>
  <c r="U363" i="38"/>
  <c r="X378" i="38"/>
  <c r="T231" i="38"/>
  <c r="W257" i="38"/>
  <c r="X333" i="38"/>
  <c r="V378" i="38"/>
  <c r="V278" i="38"/>
  <c r="W324" i="38"/>
  <c r="AB337" i="34"/>
  <c r="X389" i="34"/>
  <c r="U346" i="34"/>
  <c r="V364" i="34"/>
  <c r="AB356" i="34"/>
  <c r="T351" i="34"/>
  <c r="Y350" i="34"/>
  <c r="AC343" i="34"/>
  <c r="V78" i="34"/>
  <c r="AD133" i="34"/>
  <c r="S141" i="34"/>
  <c r="X194" i="34"/>
  <c r="X219" i="34"/>
  <c r="AA240" i="34"/>
  <c r="AC257" i="34"/>
  <c r="S261" i="34"/>
  <c r="AA93" i="34"/>
  <c r="V257" i="34"/>
  <c r="S326" i="34"/>
  <c r="Q3" i="38"/>
  <c r="Y66" i="38"/>
  <c r="X113" i="38"/>
  <c r="Q25" i="38"/>
  <c r="S98" i="38"/>
  <c r="Q69" i="38"/>
  <c r="X147" i="38"/>
  <c r="V147" i="38"/>
  <c r="Q169" i="38"/>
  <c r="Q185" i="38"/>
  <c r="Q201" i="38"/>
  <c r="AB147" i="38"/>
  <c r="U98" i="38"/>
  <c r="AD170" i="38"/>
  <c r="T273" i="38"/>
  <c r="U273" i="38"/>
  <c r="W286" i="38"/>
  <c r="S301" i="38"/>
  <c r="V336" i="38"/>
  <c r="W348" i="38"/>
  <c r="AB348" i="38"/>
  <c r="W262" i="38"/>
  <c r="Y273" i="38"/>
  <c r="S273" i="38"/>
  <c r="W301" i="38"/>
  <c r="Z325" i="38"/>
  <c r="AD174" i="38"/>
  <c r="AA210" i="38"/>
  <c r="Z173" i="38"/>
  <c r="AA348" i="38"/>
  <c r="S44" i="38"/>
  <c r="Z381" i="34"/>
  <c r="AA395" i="34"/>
  <c r="Z380" i="34"/>
  <c r="AD367" i="34"/>
  <c r="AC384" i="34"/>
  <c r="Y372" i="34"/>
  <c r="Z363" i="34"/>
  <c r="AC346" i="34"/>
  <c r="AA367" i="34"/>
  <c r="AA356" i="34"/>
  <c r="X372" i="34"/>
  <c r="AB380" i="34"/>
  <c r="AD342" i="34"/>
  <c r="Y342" i="34"/>
  <c r="U374" i="34"/>
  <c r="T367" i="34"/>
  <c r="AB367" i="34"/>
  <c r="Y395" i="34"/>
  <c r="Z36" i="38"/>
  <c r="U36" i="38"/>
  <c r="Y36" i="38"/>
  <c r="AC36" i="38"/>
  <c r="U325" i="38"/>
  <c r="S325" i="38"/>
  <c r="Z44" i="38"/>
  <c r="U44" i="38"/>
  <c r="Y44" i="38"/>
  <c r="AC44" i="38"/>
  <c r="S5" i="34"/>
  <c r="U3" i="34"/>
  <c r="W58" i="34"/>
  <c r="AD156" i="34"/>
  <c r="W166" i="34"/>
  <c r="U219" i="34"/>
  <c r="Y261" i="34"/>
  <c r="W163" i="34"/>
  <c r="AB194" i="34"/>
  <c r="Z240" i="34"/>
  <c r="T326" i="34"/>
  <c r="Q6" i="38"/>
  <c r="W37" i="38"/>
  <c r="AD98" i="38"/>
  <c r="AB118" i="38"/>
  <c r="AC98" i="38"/>
  <c r="Y118" i="38"/>
  <c r="U147" i="38"/>
  <c r="X136" i="38"/>
  <c r="AC136" i="38"/>
  <c r="Q161" i="38"/>
  <c r="Q177" i="38"/>
  <c r="Q193" i="38"/>
  <c r="Q209" i="38"/>
  <c r="W98" i="38"/>
  <c r="AA113" i="38"/>
  <c r="AA66" i="38"/>
  <c r="T174" i="38"/>
  <c r="W246" i="38"/>
  <c r="V286" i="38"/>
  <c r="AC301" i="38"/>
  <c r="V301" i="38"/>
  <c r="V325" i="38"/>
  <c r="X347" i="38"/>
  <c r="U355" i="38"/>
  <c r="U210" i="38"/>
  <c r="X239" i="38"/>
  <c r="U218" i="38"/>
  <c r="Z301" i="38"/>
  <c r="Y325" i="38"/>
  <c r="AA344" i="38"/>
  <c r="W273" i="38"/>
  <c r="AD213" i="38"/>
  <c r="AA221" i="38"/>
  <c r="AD262" i="38"/>
  <c r="V332" i="38"/>
  <c r="V384" i="34"/>
  <c r="AA391" i="34"/>
  <c r="T384" i="34"/>
  <c r="AC372" i="34"/>
  <c r="AD363" i="34"/>
  <c r="W342" i="34"/>
  <c r="AC392" i="34"/>
  <c r="Z377" i="34"/>
  <c r="U381" i="34"/>
  <c r="T380" i="34"/>
  <c r="AD372" i="34"/>
  <c r="S363" i="34"/>
  <c r="Z367" i="34"/>
  <c r="Y371" i="34"/>
  <c r="Y380" i="34"/>
  <c r="W372" i="34"/>
  <c r="AB348" i="34"/>
  <c r="S380" i="34"/>
  <c r="W374" i="34"/>
  <c r="AC342" i="34"/>
  <c r="AB358" i="34"/>
  <c r="U343" i="34"/>
  <c r="T359" i="34"/>
  <c r="Y367" i="34"/>
  <c r="AD44" i="38"/>
  <c r="AB44" i="38"/>
  <c r="Z52" i="38"/>
  <c r="U52" i="38"/>
  <c r="Y52" i="38"/>
  <c r="AC52" i="38"/>
  <c r="T44" i="38"/>
  <c r="Z5" i="34"/>
  <c r="Z78" i="34"/>
  <c r="Z93" i="34"/>
  <c r="AD163" i="34"/>
  <c r="AA194" i="34"/>
  <c r="S219" i="34"/>
  <c r="W133" i="34"/>
  <c r="W202" i="34"/>
  <c r="AB198" i="34"/>
  <c r="W219" i="34"/>
  <c r="AC261" i="34"/>
  <c r="Q12" i="38"/>
  <c r="Q33" i="38"/>
  <c r="Q49" i="38"/>
  <c r="S66" i="38"/>
  <c r="AB98" i="38"/>
  <c r="Z113" i="38"/>
  <c r="Q64" i="38"/>
  <c r="W113" i="38"/>
  <c r="Q101" i="38"/>
  <c r="Q117" i="38"/>
  <c r="AD136" i="38"/>
  <c r="Q135" i="38"/>
  <c r="Q151" i="38"/>
  <c r="Q132" i="38"/>
  <c r="Q148" i="38"/>
  <c r="AC66" i="38"/>
  <c r="AB113" i="38"/>
  <c r="Y147" i="38"/>
  <c r="AD29" i="38"/>
  <c r="AA98" i="38"/>
  <c r="T98" i="38"/>
  <c r="V44" i="38"/>
  <c r="U174" i="38"/>
  <c r="V246" i="38"/>
  <c r="AA170" i="38"/>
  <c r="AA239" i="38"/>
  <c r="U274" i="38"/>
  <c r="V290" i="38"/>
  <c r="Z332" i="38"/>
  <c r="S332" i="38"/>
  <c r="AA325" i="38"/>
  <c r="U347" i="38"/>
  <c r="Z347" i="38"/>
  <c r="S355" i="38"/>
  <c r="AD374" i="38"/>
  <c r="AA370" i="38"/>
  <c r="AB218" i="38"/>
  <c r="V273" i="38"/>
  <c r="Z286" i="38"/>
  <c r="AA286" i="38"/>
  <c r="T325" i="38"/>
  <c r="U336" i="38"/>
  <c r="W173" i="38"/>
  <c r="U213" i="38"/>
  <c r="S348" i="38"/>
  <c r="AD348" i="38"/>
  <c r="Z356" i="38"/>
  <c r="AD381" i="34"/>
  <c r="W381" i="34"/>
  <c r="W363" i="34"/>
  <c r="AC340" i="34"/>
  <c r="Y381" i="34"/>
  <c r="W395" i="34"/>
  <c r="Y340" i="34"/>
  <c r="X381" i="34"/>
  <c r="S381" i="34"/>
  <c r="Z372" i="34"/>
  <c r="AA374" i="34"/>
  <c r="AA380" i="34"/>
  <c r="V342" i="34"/>
  <c r="T374" i="34"/>
  <c r="X367" i="34"/>
  <c r="W44" i="38"/>
  <c r="T52" i="38"/>
  <c r="Y13" i="38"/>
  <c r="X250" i="38"/>
  <c r="T250" i="38"/>
  <c r="AC190" i="38"/>
  <c r="AD226" i="38"/>
  <c r="AA352" i="38"/>
  <c r="AA372" i="38"/>
  <c r="V189" i="38"/>
  <c r="U197" i="38"/>
  <c r="AA379" i="38"/>
  <c r="V336" i="34"/>
  <c r="T392" i="34"/>
  <c r="X392" i="34"/>
  <c r="AB397" i="34"/>
  <c r="Z391" i="34"/>
  <c r="X364" i="34"/>
  <c r="AD380" i="34"/>
  <c r="Z387" i="34"/>
  <c r="AA4" i="34"/>
  <c r="AD141" i="34"/>
  <c r="T210" i="34"/>
  <c r="T64" i="38"/>
  <c r="Y140" i="38"/>
  <c r="S190" i="38"/>
  <c r="Y312" i="38"/>
  <c r="AC273" i="38"/>
  <c r="X293" i="38"/>
  <c r="AC355" i="38"/>
  <c r="Z372" i="38"/>
  <c r="V197" i="38"/>
  <c r="AC205" i="38"/>
  <c r="AD340" i="38"/>
  <c r="Y379" i="38"/>
  <c r="W336" i="34"/>
  <c r="Y392" i="34"/>
  <c r="AC400" i="34"/>
  <c r="V346" i="34"/>
  <c r="T346" i="34"/>
  <c r="AC354" i="34"/>
  <c r="X362" i="34"/>
  <c r="Y370" i="34"/>
  <c r="X363" i="34"/>
  <c r="X342" i="34"/>
  <c r="Y358" i="34"/>
  <c r="T4" i="34"/>
  <c r="W5" i="34"/>
  <c r="S26" i="34"/>
  <c r="U213" i="34"/>
  <c r="AC278" i="34"/>
  <c r="AB177" i="38"/>
  <c r="U13" i="38"/>
  <c r="Z98" i="38"/>
  <c r="Z66" i="38"/>
  <c r="AD162" i="38"/>
  <c r="AA162" i="38"/>
  <c r="W162" i="38"/>
  <c r="U250" i="38"/>
  <c r="U235" i="38"/>
  <c r="S298" i="38"/>
  <c r="AA190" i="38"/>
  <c r="AD198" i="38"/>
  <c r="X218" i="38"/>
  <c r="S218" i="38"/>
  <c r="S226" i="38"/>
  <c r="S266" i="38"/>
  <c r="U352" i="38"/>
  <c r="W352" i="38"/>
  <c r="AA247" i="38"/>
  <c r="AC293" i="38"/>
  <c r="T355" i="38"/>
  <c r="AD197" i="38"/>
  <c r="AA205" i="38"/>
  <c r="AB332" i="38"/>
  <c r="T379" i="38"/>
  <c r="Y336" i="34"/>
  <c r="X336" i="34"/>
  <c r="AB336" i="34"/>
  <c r="AB392" i="34"/>
  <c r="Y400" i="34"/>
  <c r="T397" i="34"/>
  <c r="W347" i="34"/>
  <c r="X346" i="34"/>
  <c r="AD346" i="34"/>
  <c r="AB354" i="34"/>
  <c r="T362" i="34"/>
  <c r="V370" i="34"/>
  <c r="U363" i="34"/>
  <c r="X348" i="34"/>
  <c r="X380" i="34"/>
  <c r="AC396" i="34"/>
  <c r="X393" i="34"/>
  <c r="T342" i="34"/>
  <c r="AB342" i="34"/>
  <c r="U342" i="34"/>
  <c r="X358" i="34"/>
  <c r="Y343" i="34"/>
  <c r="AD395" i="34"/>
  <c r="V58" i="38"/>
  <c r="Y58" i="38"/>
  <c r="X58" i="38"/>
  <c r="S58" i="38"/>
  <c r="Q22" i="34"/>
  <c r="S334" i="34"/>
  <c r="S384" i="34"/>
  <c r="X384" i="34"/>
  <c r="S377" i="34"/>
  <c r="Z338" i="34"/>
  <c r="X378" i="34"/>
  <c r="AC378" i="34"/>
  <c r="V378" i="34"/>
  <c r="AC371" i="34"/>
  <c r="X371" i="34"/>
  <c r="AD391" i="34"/>
  <c r="Y399" i="34"/>
  <c r="T385" i="34"/>
  <c r="AD332" i="34"/>
  <c r="U333" i="34"/>
  <c r="T334" i="34"/>
  <c r="Z374" i="34"/>
  <c r="AD374" i="34"/>
  <c r="AB374" i="34"/>
  <c r="AB351" i="34"/>
  <c r="AC375" i="34"/>
  <c r="W352" i="34"/>
  <c r="AB384" i="34"/>
  <c r="V397" i="34"/>
  <c r="V362" i="34"/>
  <c r="Y362" i="34"/>
  <c r="Y378" i="34"/>
  <c r="AD378" i="34"/>
  <c r="AB371" i="34"/>
  <c r="AA379" i="34"/>
  <c r="Y391" i="34"/>
  <c r="V399" i="34"/>
  <c r="AD399" i="34"/>
  <c r="AD371" i="34"/>
  <c r="X332" i="34"/>
  <c r="X340" i="34"/>
  <c r="T348" i="34"/>
  <c r="W356" i="34"/>
  <c r="AB364" i="34"/>
  <c r="AB372" i="34"/>
  <c r="Y396" i="34"/>
  <c r="AA381" i="34"/>
  <c r="AB393" i="34"/>
  <c r="AC387" i="34"/>
  <c r="V358" i="34"/>
  <c r="AD358" i="34"/>
  <c r="X374" i="34"/>
  <c r="Y374" i="34"/>
  <c r="Y382" i="34"/>
  <c r="X359" i="34"/>
  <c r="AB359" i="34"/>
  <c r="AB375" i="34"/>
  <c r="V344" i="34"/>
  <c r="W384" i="34"/>
  <c r="X400" i="34"/>
  <c r="T389" i="34"/>
  <c r="X397" i="34"/>
  <c r="W377" i="34"/>
  <c r="AC338" i="34"/>
  <c r="AB362" i="34"/>
  <c r="AC362" i="34"/>
  <c r="U362" i="34"/>
  <c r="Z378" i="34"/>
  <c r="AB378" i="34"/>
  <c r="T371" i="34"/>
  <c r="U371" i="34"/>
  <c r="U379" i="34"/>
  <c r="AB391" i="34"/>
  <c r="AC399" i="34"/>
  <c r="AB385" i="34"/>
  <c r="V356" i="34"/>
  <c r="T364" i="34"/>
  <c r="T372" i="34"/>
  <c r="U388" i="34"/>
  <c r="V381" i="34"/>
  <c r="T393" i="34"/>
  <c r="T358" i="34"/>
  <c r="AC358" i="34"/>
  <c r="U358" i="34"/>
  <c r="AC374" i="34"/>
  <c r="V374" i="34"/>
  <c r="U382" i="34"/>
  <c r="U351" i="34"/>
  <c r="S359" i="34"/>
  <c r="Y359" i="34"/>
  <c r="X375" i="34"/>
  <c r="C81" i="39"/>
  <c r="C78" i="39"/>
  <c r="V335" i="11"/>
  <c r="T335" i="11"/>
  <c r="U336" i="11"/>
  <c r="T336" i="11"/>
  <c r="U335" i="11"/>
  <c r="Z336" i="11"/>
  <c r="S336" i="11"/>
  <c r="S335" i="11"/>
  <c r="AD336" i="11"/>
  <c r="S332" i="11"/>
  <c r="Y336" i="11"/>
  <c r="W336" i="11"/>
  <c r="X336" i="11"/>
  <c r="X335" i="11"/>
  <c r="AB336" i="11"/>
  <c r="T332" i="11"/>
  <c r="Y332" i="11"/>
  <c r="Z332" i="11"/>
  <c r="Z335" i="11"/>
  <c r="AB335" i="11"/>
  <c r="Y335" i="11"/>
  <c r="U332" i="11"/>
  <c r="V332" i="11"/>
  <c r="X332" i="11"/>
  <c r="AC332" i="11"/>
  <c r="AD332" i="11"/>
  <c r="AD335" i="11"/>
  <c r="W332" i="11"/>
  <c r="AB332" i="11"/>
  <c r="AC336" i="11"/>
  <c r="AA336" i="11"/>
  <c r="Y225" i="38"/>
  <c r="AB225" i="38"/>
  <c r="AC147" i="38"/>
  <c r="AD147" i="38"/>
  <c r="Z147" i="38"/>
  <c r="Z46" i="34"/>
  <c r="T19" i="34"/>
  <c r="S97" i="34"/>
  <c r="AB249" i="34"/>
  <c r="V330" i="34"/>
  <c r="X93" i="38"/>
  <c r="X109" i="38"/>
  <c r="U109" i="38"/>
  <c r="Z109" i="38"/>
  <c r="Z45" i="38"/>
  <c r="W45" i="38"/>
  <c r="AD21" i="34"/>
  <c r="Y30" i="34"/>
  <c r="Y20" i="34"/>
  <c r="V26" i="34"/>
  <c r="Z163" i="34"/>
  <c r="AB237" i="34"/>
  <c r="S314" i="34"/>
  <c r="U321" i="34"/>
  <c r="AB185" i="38"/>
  <c r="AC201" i="38"/>
  <c r="V102" i="38"/>
  <c r="S102" i="38"/>
  <c r="T97" i="38"/>
  <c r="AA97" i="38"/>
  <c r="U97" i="38"/>
  <c r="AD26" i="34"/>
  <c r="Z18" i="34"/>
  <c r="T16" i="34"/>
  <c r="AD34" i="34"/>
  <c r="T3" i="34"/>
  <c r="Z153" i="34"/>
  <c r="AD171" i="34"/>
  <c r="Y210" i="34"/>
  <c r="AC216" i="34"/>
  <c r="AD252" i="34"/>
  <c r="Y249" i="34"/>
  <c r="S257" i="34"/>
  <c r="Z216" i="34"/>
  <c r="Z224" i="34"/>
  <c r="Z219" i="34"/>
  <c r="AC249" i="34"/>
  <c r="V163" i="34"/>
  <c r="W190" i="34"/>
  <c r="S198" i="34"/>
  <c r="V321" i="34"/>
  <c r="U49" i="38"/>
  <c r="Z12" i="38"/>
  <c r="Y25" i="38"/>
  <c r="AC33" i="38"/>
  <c r="AD69" i="38"/>
  <c r="AB64" i="38"/>
  <c r="AA93" i="38"/>
  <c r="AA109" i="38"/>
  <c r="S117" i="38"/>
  <c r="U243" i="38"/>
  <c r="AD321" i="38"/>
  <c r="S367" i="38"/>
  <c r="AA367" i="38"/>
  <c r="Z234" i="38"/>
  <c r="Z384" i="38"/>
  <c r="AD166" i="38"/>
  <c r="U302" i="38"/>
  <c r="Z189" i="38"/>
  <c r="S186" i="38"/>
  <c r="Z222" i="38"/>
  <c r="X388" i="38"/>
  <c r="Z388" i="38"/>
  <c r="T344" i="34"/>
  <c r="AB344" i="34"/>
  <c r="X360" i="34"/>
  <c r="X368" i="34"/>
  <c r="X338" i="34"/>
  <c r="Y338" i="34"/>
  <c r="V338" i="34"/>
  <c r="Z354" i="34"/>
  <c r="X354" i="34"/>
  <c r="AD354" i="34"/>
  <c r="T370" i="34"/>
  <c r="U370" i="34"/>
  <c r="X370" i="34"/>
  <c r="S394" i="34"/>
  <c r="U347" i="34"/>
  <c r="U377" i="34"/>
  <c r="Y384" i="34"/>
  <c r="AB394" i="34"/>
  <c r="AB379" i="34"/>
  <c r="S360" i="34"/>
  <c r="Z360" i="34"/>
  <c r="U340" i="34"/>
  <c r="AB347" i="34"/>
  <c r="V340" i="34"/>
  <c r="Z340" i="34"/>
  <c r="Y388" i="34"/>
  <c r="AC388" i="34"/>
  <c r="AD387" i="34"/>
  <c r="AB387" i="34"/>
  <c r="X387" i="34"/>
  <c r="Z394" i="34"/>
  <c r="AA392" i="34"/>
  <c r="Z385" i="34"/>
  <c r="V377" i="34"/>
  <c r="Z396" i="34"/>
  <c r="V372" i="34"/>
  <c r="W378" i="34"/>
  <c r="Z334" i="34"/>
  <c r="AC334" i="34"/>
  <c r="T350" i="34"/>
  <c r="AB350" i="34"/>
  <c r="AC350" i="34"/>
  <c r="X366" i="34"/>
  <c r="Z366" i="34"/>
  <c r="Y366" i="34"/>
  <c r="AB382" i="34"/>
  <c r="AD382" i="34"/>
  <c r="X382" i="34"/>
  <c r="AC395" i="34"/>
  <c r="AB395" i="34"/>
  <c r="W364" i="34"/>
  <c r="W396" i="34"/>
  <c r="U384" i="34"/>
  <c r="AB377" i="34"/>
  <c r="AA338" i="34"/>
  <c r="AD394" i="34"/>
  <c r="V379" i="34"/>
  <c r="S344" i="34"/>
  <c r="W344" i="34"/>
  <c r="U344" i="34"/>
  <c r="V352" i="34"/>
  <c r="S352" i="34"/>
  <c r="AD352" i="34"/>
  <c r="Z352" i="34"/>
  <c r="AA352" i="34"/>
  <c r="V337" i="34"/>
  <c r="AD337" i="34"/>
  <c r="S337" i="34"/>
  <c r="AA337" i="34"/>
  <c r="Z389" i="34"/>
  <c r="AD400" i="34"/>
  <c r="AD392" i="34"/>
  <c r="AD384" i="34"/>
  <c r="S368" i="34"/>
  <c r="AC360" i="34"/>
  <c r="Y344" i="34"/>
  <c r="T337" i="34"/>
  <c r="W337" i="34"/>
  <c r="Z337" i="34"/>
  <c r="AA389" i="34"/>
  <c r="Z379" i="34"/>
  <c r="S400" i="34"/>
  <c r="AA384" i="34"/>
  <c r="X394" i="34"/>
  <c r="AD368" i="34"/>
  <c r="V360" i="34"/>
  <c r="Y364" i="34"/>
  <c r="S356" i="34"/>
  <c r="S372" i="34"/>
  <c r="W333" i="34"/>
  <c r="U352" i="34"/>
  <c r="S392" i="34"/>
  <c r="S389" i="34"/>
  <c r="W354" i="34"/>
  <c r="Z347" i="34"/>
  <c r="W385" i="34"/>
  <c r="V121" i="38"/>
  <c r="V152" i="38"/>
  <c r="X114" i="38"/>
  <c r="AD243" i="38"/>
  <c r="AB251" i="38"/>
  <c r="AC329" i="38"/>
  <c r="T359" i="38"/>
  <c r="AB367" i="38"/>
  <c r="AD274" i="38"/>
  <c r="Z336" i="38"/>
  <c r="AC328" i="38"/>
  <c r="AD336" i="38"/>
  <c r="AA375" i="38"/>
  <c r="W302" i="38"/>
  <c r="X343" i="38"/>
  <c r="U222" i="38"/>
  <c r="AD165" i="38"/>
  <c r="T189" i="38"/>
  <c r="X186" i="38"/>
  <c r="U270" i="38"/>
  <c r="S316" i="38"/>
  <c r="AB308" i="38"/>
  <c r="S388" i="38"/>
  <c r="Z368" i="34"/>
  <c r="Y352" i="34"/>
  <c r="S336" i="34"/>
  <c r="U336" i="34"/>
  <c r="T336" i="34"/>
  <c r="AC336" i="34"/>
  <c r="AA336" i="34"/>
  <c r="AD344" i="34"/>
  <c r="AB352" i="34"/>
  <c r="T360" i="34"/>
  <c r="T368" i="34"/>
  <c r="AB400" i="34"/>
  <c r="Y337" i="34"/>
  <c r="AA354" i="34"/>
  <c r="T338" i="34"/>
  <c r="U338" i="34"/>
  <c r="V354" i="34"/>
  <c r="U354" i="34"/>
  <c r="Z370" i="34"/>
  <c r="AB370" i="34"/>
  <c r="AC347" i="34"/>
  <c r="AB363" i="34"/>
  <c r="AC363" i="34"/>
  <c r="V391" i="34"/>
  <c r="AC391" i="34"/>
  <c r="AB399" i="34"/>
  <c r="Z399" i="34"/>
  <c r="X399" i="34"/>
  <c r="Y394" i="34"/>
  <c r="AC368" i="34"/>
  <c r="V332" i="34"/>
  <c r="S332" i="34"/>
  <c r="AA332" i="34"/>
  <c r="AD340" i="34"/>
  <c r="V348" i="34"/>
  <c r="Z348" i="34"/>
  <c r="AB388" i="34"/>
  <c r="T396" i="34"/>
  <c r="U396" i="34"/>
  <c r="AC333" i="34"/>
  <c r="V387" i="34"/>
  <c r="T387" i="34"/>
  <c r="AA394" i="34"/>
  <c r="T377" i="34"/>
  <c r="AD397" i="34"/>
  <c r="V389" i="34"/>
  <c r="Z400" i="34"/>
  <c r="Z392" i="34"/>
  <c r="AC381" i="34"/>
  <c r="Z371" i="34"/>
  <c r="W362" i="34"/>
  <c r="V347" i="34"/>
  <c r="X347" i="34"/>
  <c r="AB334" i="34"/>
  <c r="AD350" i="34"/>
  <c r="X350" i="34"/>
  <c r="T366" i="34"/>
  <c r="AB366" i="34"/>
  <c r="AC382" i="34"/>
  <c r="V382" i="34"/>
  <c r="AC351" i="34"/>
  <c r="Y375" i="34"/>
  <c r="U383" i="34"/>
  <c r="T395" i="34"/>
  <c r="V395" i="34"/>
  <c r="X395" i="34"/>
  <c r="Y348" i="34"/>
  <c r="AC380" i="34"/>
  <c r="W360" i="34"/>
  <c r="AA400" i="34"/>
  <c r="S397" i="34"/>
  <c r="AA362" i="34"/>
  <c r="AA363" i="34"/>
  <c r="AD158" i="38"/>
  <c r="T37" i="38"/>
  <c r="AB60" i="38"/>
  <c r="AA37" i="38"/>
  <c r="AB105" i="38"/>
  <c r="W82" i="38"/>
  <c r="X82" i="38"/>
  <c r="X21" i="38"/>
  <c r="W60" i="38"/>
  <c r="AB71" i="38"/>
  <c r="S74" i="38"/>
  <c r="AD71" i="38"/>
  <c r="AB82" i="38"/>
  <c r="X122" i="38"/>
  <c r="AC82" i="38"/>
  <c r="AC106" i="38"/>
  <c r="AC152" i="38"/>
  <c r="AA234" i="38"/>
  <c r="Z274" i="38"/>
  <c r="V243" i="38"/>
  <c r="AC251" i="38"/>
  <c r="T274" i="38"/>
  <c r="AC266" i="38"/>
  <c r="W290" i="38"/>
  <c r="Z305" i="38"/>
  <c r="X320" i="38"/>
  <c r="AA329" i="38"/>
  <c r="AD329" i="38"/>
  <c r="Z359" i="38"/>
  <c r="Z370" i="38"/>
  <c r="T374" i="38"/>
  <c r="AC384" i="38"/>
  <c r="AC392" i="38"/>
  <c r="V234" i="38"/>
  <c r="AD246" i="38"/>
  <c r="Z190" i="38"/>
  <c r="U234" i="38"/>
  <c r="AD266" i="38"/>
  <c r="AA274" i="38"/>
  <c r="X274" i="38"/>
  <c r="Y285" i="38"/>
  <c r="S293" i="38"/>
  <c r="W328" i="38"/>
  <c r="T336" i="38"/>
  <c r="W317" i="38"/>
  <c r="AA333" i="38"/>
  <c r="AA336" i="38"/>
  <c r="Y355" i="38"/>
  <c r="S374" i="38"/>
  <c r="X374" i="38"/>
  <c r="U374" i="38"/>
  <c r="T375" i="38"/>
  <c r="AB384" i="38"/>
  <c r="V384" i="38"/>
  <c r="T186" i="38"/>
  <c r="T247" i="38"/>
  <c r="AC246" i="38"/>
  <c r="U257" i="38"/>
  <c r="V257" i="38"/>
  <c r="AD294" i="38"/>
  <c r="V285" i="38"/>
  <c r="W293" i="38"/>
  <c r="U165" i="38"/>
  <c r="W189" i="38"/>
  <c r="X197" i="38"/>
  <c r="U205" i="38"/>
  <c r="AC213" i="38"/>
  <c r="U221" i="38"/>
  <c r="Z186" i="38"/>
  <c r="S222" i="38"/>
  <c r="W270" i="38"/>
  <c r="AC262" i="38"/>
  <c r="Z348" i="38"/>
  <c r="T356" i="38"/>
  <c r="Z379" i="38"/>
  <c r="V388" i="38"/>
  <c r="Z336" i="34"/>
  <c r="X344" i="34"/>
  <c r="Z344" i="34"/>
  <c r="T352" i="34"/>
  <c r="AB360" i="34"/>
  <c r="AB368" i="34"/>
  <c r="U392" i="34"/>
  <c r="U400" i="34"/>
  <c r="T400" i="34"/>
  <c r="U337" i="34"/>
  <c r="AD389" i="34"/>
  <c r="Y397" i="34"/>
  <c r="Y389" i="34"/>
  <c r="V368" i="34"/>
  <c r="AD360" i="34"/>
  <c r="AD338" i="34"/>
  <c r="AB338" i="34"/>
  <c r="Y354" i="34"/>
  <c r="T354" i="34"/>
  <c r="AD370" i="34"/>
  <c r="AC370" i="34"/>
  <c r="Y347" i="34"/>
  <c r="Y363" i="34"/>
  <c r="T363" i="34"/>
  <c r="T391" i="34"/>
  <c r="U391" i="34"/>
  <c r="X391" i="34"/>
  <c r="U399" i="34"/>
  <c r="T399" i="34"/>
  <c r="X385" i="34"/>
  <c r="T379" i="34"/>
  <c r="W400" i="34"/>
  <c r="AD385" i="34"/>
  <c r="AD377" i="34"/>
  <c r="AD388" i="34"/>
  <c r="AC348" i="34"/>
  <c r="Z333" i="34"/>
  <c r="AB340" i="34"/>
  <c r="T340" i="34"/>
  <c r="AD348" i="34"/>
  <c r="W380" i="34"/>
  <c r="T388" i="34"/>
  <c r="X388" i="34"/>
  <c r="X396" i="34"/>
  <c r="AB396" i="34"/>
  <c r="Y333" i="34"/>
  <c r="Y387" i="34"/>
  <c r="U387" i="34"/>
  <c r="AA397" i="34"/>
  <c r="S385" i="34"/>
  <c r="U394" i="34"/>
  <c r="AC379" i="34"/>
  <c r="Y368" i="34"/>
  <c r="Y360" i="34"/>
  <c r="AC352" i="34"/>
  <c r="W338" i="34"/>
  <c r="T332" i="34"/>
  <c r="X334" i="34"/>
  <c r="AD334" i="34"/>
  <c r="U350" i="34"/>
  <c r="V350" i="34"/>
  <c r="AD366" i="34"/>
  <c r="V366" i="34"/>
  <c r="T382" i="34"/>
  <c r="Z382" i="34"/>
  <c r="Y351" i="34"/>
  <c r="U367" i="34"/>
  <c r="U375" i="34"/>
  <c r="T375" i="34"/>
  <c r="Z395" i="34"/>
  <c r="U395" i="34"/>
  <c r="Z388" i="34"/>
  <c r="S393" i="34"/>
  <c r="W368" i="34"/>
  <c r="X337" i="34"/>
  <c r="AA378" i="34"/>
  <c r="S371" i="34"/>
  <c r="T340" i="11"/>
  <c r="Y339" i="11"/>
  <c r="AB337" i="11"/>
  <c r="T339" i="11"/>
  <c r="X341" i="11"/>
  <c r="AC337" i="11"/>
  <c r="Y340" i="11"/>
  <c r="AC341" i="11"/>
  <c r="Z339" i="11"/>
  <c r="AD340" i="11"/>
  <c r="W337" i="11"/>
  <c r="S339" i="11"/>
  <c r="W340" i="11"/>
  <c r="V338" i="11"/>
  <c r="X340" i="11"/>
  <c r="AC339" i="11"/>
  <c r="T338" i="11"/>
  <c r="X339" i="11"/>
  <c r="AB341" i="11"/>
  <c r="U338" i="11"/>
  <c r="AC340" i="11"/>
  <c r="V337" i="11"/>
  <c r="AD339" i="11"/>
  <c r="V341" i="11"/>
  <c r="AA337" i="11"/>
  <c r="W339" i="11"/>
  <c r="AA340" i="11"/>
  <c r="Z338" i="11"/>
  <c r="AB340" i="11"/>
  <c r="T337" i="11"/>
  <c r="X338" i="11"/>
  <c r="AB339" i="11"/>
  <c r="U337" i="11"/>
  <c r="Y338" i="11"/>
  <c r="U341" i="11"/>
  <c r="Z337" i="11"/>
  <c r="V340" i="11"/>
  <c r="Z341" i="11"/>
  <c r="W338" i="11"/>
  <c r="AA339" i="11"/>
  <c r="W341" i="11"/>
  <c r="AD338" i="11"/>
  <c r="U339" i="11"/>
  <c r="X337" i="11"/>
  <c r="AB338" i="11"/>
  <c r="T341" i="11"/>
  <c r="Y337" i="11"/>
  <c r="AC338" i="11"/>
  <c r="Y341" i="11"/>
  <c r="AD337" i="11"/>
  <c r="Z340" i="11"/>
  <c r="AD341" i="11"/>
  <c r="AA338" i="11"/>
  <c r="S340" i="11"/>
  <c r="AA341" i="11"/>
  <c r="CP19" i="21"/>
  <c r="S41" i="38"/>
  <c r="AA49" i="38"/>
  <c r="Z49" i="38"/>
  <c r="AB7" i="38"/>
  <c r="AC118" i="38"/>
  <c r="V62" i="38"/>
  <c r="Z86" i="38"/>
  <c r="W65" i="38"/>
  <c r="AD37" i="38"/>
  <c r="Y97" i="38"/>
  <c r="Z21" i="38"/>
  <c r="Y214" i="38"/>
  <c r="V320" i="38"/>
  <c r="AA320" i="38"/>
  <c r="Y174" i="38"/>
  <c r="AD317" i="38"/>
  <c r="X229" i="38"/>
  <c r="S194" i="38"/>
  <c r="U7" i="38"/>
  <c r="AC67" i="38"/>
  <c r="AD62" i="38"/>
  <c r="AD78" i="38"/>
  <c r="AD86" i="38"/>
  <c r="Z65" i="38"/>
  <c r="U21" i="38"/>
  <c r="U71" i="38"/>
  <c r="X214" i="38"/>
  <c r="AB235" i="38"/>
  <c r="V226" i="38"/>
  <c r="S320" i="38"/>
  <c r="AB320" i="38"/>
  <c r="W166" i="38"/>
  <c r="S174" i="38"/>
  <c r="AA182" i="38"/>
  <c r="Z239" i="38"/>
  <c r="AA231" i="38"/>
  <c r="X317" i="38"/>
  <c r="U317" i="38"/>
  <c r="X165" i="38"/>
  <c r="Z165" i="38"/>
  <c r="X222" i="38"/>
  <c r="AB222" i="38"/>
  <c r="U25" i="38"/>
  <c r="Z25" i="38"/>
  <c r="V49" i="38"/>
  <c r="U93" i="38"/>
  <c r="AB161" i="38"/>
  <c r="AB209" i="38"/>
  <c r="U161" i="38"/>
  <c r="U209" i="38"/>
  <c r="U225" i="38"/>
  <c r="Z225" i="38"/>
  <c r="AD63" i="38"/>
  <c r="AC102" i="38"/>
  <c r="AD70" i="38"/>
  <c r="V86" i="38"/>
  <c r="AB144" i="38"/>
  <c r="Y158" i="38"/>
  <c r="X37" i="38"/>
  <c r="AD60" i="38"/>
  <c r="U37" i="38"/>
  <c r="W29" i="38"/>
  <c r="V29" i="38"/>
  <c r="AC37" i="38"/>
  <c r="T114" i="38"/>
  <c r="U114" i="38"/>
  <c r="S144" i="38"/>
  <c r="S131" i="38"/>
  <c r="W21" i="38"/>
  <c r="V21" i="38"/>
  <c r="W74" i="38"/>
  <c r="W106" i="38"/>
  <c r="X90" i="38"/>
  <c r="Y71" i="38"/>
  <c r="AD178" i="38"/>
  <c r="W214" i="38"/>
  <c r="AC235" i="38"/>
  <c r="S269" i="38"/>
  <c r="X329" i="38"/>
  <c r="Y329" i="38"/>
  <c r="X190" i="38"/>
  <c r="AB190" i="38"/>
  <c r="AC226" i="38"/>
  <c r="Y274" i="38"/>
  <c r="V328" i="38"/>
  <c r="AD320" i="38"/>
  <c r="V166" i="38"/>
  <c r="V174" i="38"/>
  <c r="V182" i="38"/>
  <c r="Y239" i="38"/>
  <c r="S231" i="38"/>
  <c r="V231" i="38"/>
  <c r="AC257" i="38"/>
  <c r="X294" i="38"/>
  <c r="AC294" i="38"/>
  <c r="X325" i="38"/>
  <c r="AD302" i="38"/>
  <c r="AA317" i="38"/>
  <c r="AC317" i="38"/>
  <c r="W165" i="38"/>
  <c r="T165" i="38"/>
  <c r="AB165" i="38"/>
  <c r="AA189" i="38"/>
  <c r="AD222" i="38"/>
  <c r="AA222" i="38"/>
  <c r="U308" i="38"/>
  <c r="AC316" i="38"/>
  <c r="Q7" i="38"/>
  <c r="Q225" i="38"/>
  <c r="Q217" i="38"/>
  <c r="Q67" i="38"/>
  <c r="Q70" i="38"/>
  <c r="Q102" i="38"/>
  <c r="Q118" i="38"/>
  <c r="AC337" i="38"/>
  <c r="Y354" i="38"/>
  <c r="U370" i="38"/>
  <c r="AD325" i="38"/>
  <c r="AD333" i="38"/>
  <c r="T371" i="38"/>
  <c r="AA388" i="38"/>
  <c r="Q63" i="38"/>
  <c r="Q62" i="38"/>
  <c r="Q86" i="38"/>
  <c r="V392" i="38"/>
  <c r="Q78" i="38"/>
  <c r="Q94" i="38"/>
  <c r="Q110" i="38"/>
  <c r="Q124" i="38"/>
  <c r="AD328" i="38"/>
  <c r="Y370" i="38"/>
  <c r="AB370" i="38"/>
  <c r="AD384" i="38"/>
  <c r="Z392" i="38"/>
  <c r="Y333" i="38"/>
  <c r="U343" i="38"/>
  <c r="AB343" i="38"/>
  <c r="X355" i="38"/>
  <c r="Z396" i="38"/>
  <c r="AB354" i="38"/>
  <c r="AA328" i="38"/>
  <c r="AD352" i="38"/>
  <c r="AD370" i="38"/>
  <c r="AC370" i="38"/>
  <c r="AA384" i="38"/>
  <c r="AA392" i="38"/>
  <c r="AC325" i="38"/>
  <c r="AC333" i="38"/>
  <c r="V343" i="38"/>
  <c r="AA355" i="38"/>
  <c r="U378" i="38"/>
  <c r="X379" i="38"/>
  <c r="AD17" i="38"/>
  <c r="V17" i="38"/>
  <c r="Q37" i="38"/>
  <c r="AB53" i="38"/>
  <c r="U53" i="38"/>
  <c r="V53" i="38"/>
  <c r="S53" i="38"/>
  <c r="Q97" i="38"/>
  <c r="AA139" i="38"/>
  <c r="AD139" i="38"/>
  <c r="T7" i="38"/>
  <c r="Y7" i="38"/>
  <c r="AB10" i="38"/>
  <c r="Y62" i="38"/>
  <c r="AD177" i="38"/>
  <c r="Q158" i="38"/>
  <c r="AD65" i="38"/>
  <c r="AA65" i="38"/>
  <c r="Y17" i="38"/>
  <c r="AC53" i="38"/>
  <c r="Z136" i="38"/>
  <c r="U136" i="38"/>
  <c r="AA136" i="38"/>
  <c r="V136" i="38"/>
  <c r="S12" i="38"/>
  <c r="AC25" i="38"/>
  <c r="AD25" i="38"/>
  <c r="AD33" i="38"/>
  <c r="AC49" i="38"/>
  <c r="AD49" i="38"/>
  <c r="AA64" i="38"/>
  <c r="X7" i="38"/>
  <c r="AC7" i="38"/>
  <c r="Y63" i="38"/>
  <c r="G401" i="38"/>
  <c r="Q65" i="38"/>
  <c r="Z53" i="38"/>
  <c r="W155" i="38"/>
  <c r="AD155" i="38"/>
  <c r="T155" i="38"/>
  <c r="X11" i="38"/>
  <c r="AB11" i="38"/>
  <c r="AA11" i="38"/>
  <c r="U3" i="38"/>
  <c r="W12" i="38"/>
  <c r="Q332" i="38"/>
  <c r="Q136" i="38"/>
  <c r="Q139" i="38"/>
  <c r="Q155" i="38"/>
  <c r="AF417" i="38"/>
  <c r="Q60" i="38"/>
  <c r="Z17" i="38"/>
  <c r="Q45" i="38"/>
  <c r="AD53" i="38"/>
  <c r="W102" i="38"/>
  <c r="T102" i="38"/>
  <c r="Q113" i="38"/>
  <c r="X68" i="38"/>
  <c r="Y98" i="38"/>
  <c r="AD74" i="38"/>
  <c r="AD82" i="38"/>
  <c r="U178" i="38"/>
  <c r="AA261" i="38"/>
  <c r="AA297" i="38"/>
  <c r="AD298" i="38"/>
  <c r="AD313" i="38"/>
  <c r="AB258" i="38"/>
  <c r="V202" i="38"/>
  <c r="Z210" i="38"/>
  <c r="W210" i="38"/>
  <c r="AC247" i="38"/>
  <c r="AA301" i="38"/>
  <c r="AA181" i="38"/>
  <c r="S229" i="38"/>
  <c r="AC194" i="38"/>
  <c r="V13" i="38"/>
  <c r="U29" i="38"/>
  <c r="W90" i="38"/>
  <c r="AB68" i="38"/>
  <c r="V82" i="38"/>
  <c r="V90" i="38"/>
  <c r="S170" i="38"/>
  <c r="Z178" i="38"/>
  <c r="AD206" i="38"/>
  <c r="AA214" i="38"/>
  <c r="AB214" i="38"/>
  <c r="AC242" i="38"/>
  <c r="T298" i="38"/>
  <c r="W297" i="38"/>
  <c r="Z304" i="38"/>
  <c r="Z198" i="38"/>
  <c r="AB198" i="38"/>
  <c r="AD312" i="38"/>
  <c r="AC202" i="38"/>
  <c r="X210" i="38"/>
  <c r="AC210" i="38"/>
  <c r="Y246" i="38"/>
  <c r="Z247" i="38"/>
  <c r="X286" i="38"/>
  <c r="X309" i="38"/>
  <c r="S309" i="38"/>
  <c r="AC309" i="38"/>
  <c r="Y197" i="38"/>
  <c r="S197" i="38"/>
  <c r="X205" i="38"/>
  <c r="Z205" i="38"/>
  <c r="X213" i="38"/>
  <c r="S213" i="38"/>
  <c r="X221" i="38"/>
  <c r="Z221" i="38"/>
  <c r="Y229" i="38"/>
  <c r="AA186" i="38"/>
  <c r="V186" i="38"/>
  <c r="AD194" i="38"/>
  <c r="S238" i="38"/>
  <c r="Y68" i="38"/>
  <c r="Y21" i="38"/>
  <c r="V68" i="38"/>
  <c r="T68" i="38"/>
  <c r="Z90" i="38"/>
  <c r="U170" i="38"/>
  <c r="AC214" i="38"/>
  <c r="V170" i="38"/>
  <c r="V178" i="38"/>
  <c r="V206" i="38"/>
  <c r="Z214" i="38"/>
  <c r="S214" i="38"/>
  <c r="Z242" i="38"/>
  <c r="X261" i="38"/>
  <c r="Z251" i="38"/>
  <c r="V298" i="38"/>
  <c r="Y218" i="38"/>
  <c r="AC198" i="38"/>
  <c r="S198" i="38"/>
  <c r="AD218" i="38"/>
  <c r="V218" i="38"/>
  <c r="S282" i="38"/>
  <c r="X266" i="38"/>
  <c r="V258" i="38"/>
  <c r="AB312" i="38"/>
  <c r="AA312" i="38"/>
  <c r="Y210" i="38"/>
  <c r="AA166" i="38"/>
  <c r="W202" i="38"/>
  <c r="AD210" i="38"/>
  <c r="AB210" i="38"/>
  <c r="Y247" i="38"/>
  <c r="T246" i="38"/>
  <c r="AB273" i="38"/>
  <c r="U239" i="38"/>
  <c r="AB247" i="38"/>
  <c r="Z273" i="38"/>
  <c r="AB301" i="38"/>
  <c r="AD309" i="38"/>
  <c r="T194" i="38"/>
  <c r="Y186" i="38"/>
  <c r="AA229" i="38"/>
  <c r="Y165" i="38"/>
  <c r="AA165" i="38"/>
  <c r="V173" i="38"/>
  <c r="Y181" i="38"/>
  <c r="T197" i="38"/>
  <c r="AB197" i="38"/>
  <c r="T205" i="38"/>
  <c r="AB205" i="38"/>
  <c r="Y213" i="38"/>
  <c r="AB213" i="38"/>
  <c r="T221" i="38"/>
  <c r="AB221" i="38"/>
  <c r="U229" i="38"/>
  <c r="AD238" i="38"/>
  <c r="AD186" i="38"/>
  <c r="AC186" i="38"/>
  <c r="V194" i="38"/>
  <c r="W222" i="38"/>
  <c r="V316" i="38"/>
  <c r="AB324" i="38"/>
  <c r="AA308" i="38"/>
  <c r="S6" i="38"/>
  <c r="X6" i="38"/>
  <c r="AC6" i="38"/>
  <c r="AD6" i="38"/>
  <c r="AB3" i="38"/>
  <c r="U41" i="38"/>
  <c r="Y33" i="38"/>
  <c r="Z33" i="38"/>
  <c r="AC41" i="38"/>
  <c r="AD41" i="38"/>
  <c r="AC57" i="38"/>
  <c r="AD57" i="38"/>
  <c r="X64" i="38"/>
  <c r="W64" i="38"/>
  <c r="W69" i="38"/>
  <c r="W101" i="38"/>
  <c r="AA101" i="38"/>
  <c r="W117" i="38"/>
  <c r="AA117" i="38"/>
  <c r="V117" i="38"/>
  <c r="W148" i="38"/>
  <c r="V151" i="38"/>
  <c r="Z135" i="38"/>
  <c r="AA135" i="38"/>
  <c r="Y135" i="38"/>
  <c r="AD135" i="38"/>
  <c r="AC135" i="38"/>
  <c r="S135" i="38"/>
  <c r="Y132" i="38"/>
  <c r="T132" i="38"/>
  <c r="AC132" i="38"/>
  <c r="W156" i="38"/>
  <c r="X156" i="38"/>
  <c r="Y156" i="38"/>
  <c r="AB156" i="38"/>
  <c r="AC185" i="38"/>
  <c r="Z201" i="38"/>
  <c r="AB6" i="38"/>
  <c r="U10" i="38"/>
  <c r="Y10" i="38"/>
  <c r="U63" i="38"/>
  <c r="AB63" i="38"/>
  <c r="AD101" i="38"/>
  <c r="AD109" i="38"/>
  <c r="U110" i="38"/>
  <c r="Z70" i="38"/>
  <c r="Z78" i="38"/>
  <c r="AC124" i="38"/>
  <c r="AC140" i="38"/>
  <c r="AA6" i="38"/>
  <c r="AD3" i="38"/>
  <c r="X12" i="38"/>
  <c r="X33" i="38"/>
  <c r="X41" i="38"/>
  <c r="X49" i="38"/>
  <c r="X57" i="38"/>
  <c r="AA41" i="38"/>
  <c r="X69" i="38"/>
  <c r="Y37" i="38"/>
  <c r="Z37" i="38"/>
  <c r="AC45" i="38"/>
  <c r="AD45" i="38"/>
  <c r="U69" i="38"/>
  <c r="AC93" i="38"/>
  <c r="U101" i="38"/>
  <c r="X86" i="38"/>
  <c r="T110" i="38"/>
  <c r="U86" i="38"/>
  <c r="V132" i="38"/>
  <c r="V144" i="38"/>
  <c r="T161" i="38"/>
  <c r="Q144" i="38"/>
  <c r="T6" i="38"/>
  <c r="T25" i="38"/>
  <c r="AB57" i="38"/>
  <c r="AC12" i="38"/>
  <c r="Q13" i="38"/>
  <c r="T13" i="38"/>
  <c r="W13" i="38"/>
  <c r="X13" i="38"/>
  <c r="AA13" i="38"/>
  <c r="AB13" i="38"/>
  <c r="Y57" i="38"/>
  <c r="Q11" i="38"/>
  <c r="W33" i="38"/>
  <c r="AA45" i="38"/>
  <c r="Z102" i="38"/>
  <c r="T109" i="38"/>
  <c r="Q21" i="38"/>
  <c r="AA70" i="38"/>
  <c r="AA102" i="38"/>
  <c r="S110" i="38"/>
  <c r="Y117" i="38"/>
  <c r="V97" i="38"/>
  <c r="X102" i="38"/>
  <c r="V109" i="38"/>
  <c r="AB122" i="38"/>
  <c r="AC70" i="38"/>
  <c r="AC94" i="38"/>
  <c r="U102" i="38"/>
  <c r="Y114" i="38"/>
  <c r="AC122" i="38"/>
  <c r="Z158" i="38"/>
  <c r="V66" i="38"/>
  <c r="Z74" i="38"/>
  <c r="Q90" i="38"/>
  <c r="AD122" i="38"/>
  <c r="W144" i="38"/>
  <c r="Y155" i="38"/>
  <c r="T136" i="38"/>
  <c r="T144" i="38"/>
  <c r="V155" i="38"/>
  <c r="X177" i="38"/>
  <c r="W6" i="38"/>
  <c r="AB37" i="38"/>
  <c r="AB109" i="38"/>
  <c r="AC178" i="38"/>
  <c r="X170" i="38"/>
  <c r="Z170" i="38"/>
  <c r="AB170" i="38"/>
  <c r="S178" i="38"/>
  <c r="AA178" i="38"/>
  <c r="W178" i="38"/>
  <c r="W206" i="38"/>
  <c r="U206" i="38"/>
  <c r="Q206" i="38"/>
  <c r="S243" i="38"/>
  <c r="Z250" i="38"/>
  <c r="AC243" i="38"/>
  <c r="AA277" i="38"/>
  <c r="AC261" i="38"/>
  <c r="W269" i="38"/>
  <c r="Z269" i="38"/>
  <c r="AA269" i="38"/>
  <c r="Y289" i="38"/>
  <c r="AA289" i="38"/>
  <c r="X289" i="38"/>
  <c r="AC289" i="38"/>
  <c r="V289" i="38"/>
  <c r="X290" i="38"/>
  <c r="U290" i="38"/>
  <c r="Q304" i="38"/>
  <c r="T304" i="38"/>
  <c r="AC304" i="38"/>
  <c r="W304" i="38"/>
  <c r="X304" i="38"/>
  <c r="V304" i="38"/>
  <c r="AB304" i="38"/>
  <c r="U304" i="38"/>
  <c r="Y304" i="38"/>
  <c r="V337" i="38"/>
  <c r="W313" i="38"/>
  <c r="S337" i="38"/>
  <c r="Q305" i="38"/>
  <c r="Q313" i="38"/>
  <c r="Q321" i="38"/>
  <c r="Y337" i="38"/>
  <c r="T347" i="38"/>
  <c r="Y347" i="38"/>
  <c r="AD347" i="38"/>
  <c r="S347" i="38"/>
  <c r="AC347" i="38"/>
  <c r="W347" i="38"/>
  <c r="U359" i="38"/>
  <c r="AD359" i="38"/>
  <c r="W359" i="38"/>
  <c r="Y359" i="38"/>
  <c r="Q367" i="38"/>
  <c r="X367" i="38"/>
  <c r="AB101" i="38"/>
  <c r="W86" i="38"/>
  <c r="V118" i="38"/>
  <c r="S140" i="38"/>
  <c r="Y209" i="38"/>
  <c r="X226" i="38"/>
  <c r="AA226" i="38"/>
  <c r="W226" i="38"/>
  <c r="Z235" i="38"/>
  <c r="V269" i="38"/>
  <c r="W298" i="38"/>
  <c r="Q312" i="38"/>
  <c r="Q320" i="38"/>
  <c r="Q328" i="38"/>
  <c r="Q336" i="38"/>
  <c r="T344" i="38"/>
  <c r="AD344" i="38"/>
  <c r="AC374" i="38"/>
  <c r="Q392" i="38"/>
  <c r="AB25" i="38"/>
  <c r="T57" i="38"/>
  <c r="T105" i="38"/>
  <c r="T147" i="38"/>
  <c r="U190" i="38"/>
  <c r="X166" i="38"/>
  <c r="U166" i="38"/>
  <c r="S166" i="38"/>
  <c r="W174" i="38"/>
  <c r="AC174" i="38"/>
  <c r="AA174" i="38"/>
  <c r="AD182" i="38"/>
  <c r="W182" i="38"/>
  <c r="Q182" i="38"/>
  <c r="AD202" i="38"/>
  <c r="S202" i="38"/>
  <c r="Q202" i="38"/>
  <c r="S234" i="38"/>
  <c r="X254" i="38"/>
  <c r="U254" i="38"/>
  <c r="Z246" i="38"/>
  <c r="AB281" i="38"/>
  <c r="AB231" i="38"/>
  <c r="V239" i="38"/>
  <c r="Q239" i="38"/>
  <c r="U281" i="38"/>
  <c r="AB266" i="38"/>
  <c r="AC258" i="38"/>
  <c r="Q265" i="38"/>
  <c r="Q281" i="38"/>
  <c r="AD290" i="38"/>
  <c r="AC286" i="38"/>
  <c r="Q285" i="38"/>
  <c r="Q301" i="38"/>
  <c r="S312" i="38"/>
  <c r="W320" i="38"/>
  <c r="T351" i="38"/>
  <c r="Z333" i="38"/>
  <c r="U351" i="38"/>
  <c r="AA351" i="38"/>
  <c r="Y363" i="38"/>
  <c r="S363" i="38"/>
  <c r="Q355" i="38"/>
  <c r="AA363" i="38"/>
  <c r="AB363" i="38"/>
  <c r="W372" i="38"/>
  <c r="AD372" i="38"/>
  <c r="AC378" i="38"/>
  <c r="AB62" i="38"/>
  <c r="Z144" i="38"/>
  <c r="U214" i="38"/>
  <c r="T173" i="38"/>
  <c r="S173" i="38"/>
  <c r="Q173" i="38"/>
  <c r="X181" i="38"/>
  <c r="Q181" i="38"/>
  <c r="X189" i="38"/>
  <c r="AC189" i="38"/>
  <c r="AB189" i="38"/>
  <c r="AC197" i="38"/>
  <c r="W197" i="38"/>
  <c r="Z197" i="38"/>
  <c r="V205" i="38"/>
  <c r="AD205" i="38"/>
  <c r="V213" i="38"/>
  <c r="T213" i="38"/>
  <c r="V221" i="38"/>
  <c r="AD221" i="38"/>
  <c r="AC229" i="38"/>
  <c r="AD229" i="38"/>
  <c r="AB229" i="38"/>
  <c r="T251" i="38"/>
  <c r="W186" i="38"/>
  <c r="X194" i="38"/>
  <c r="AA194" i="38"/>
  <c r="W194" i="38"/>
  <c r="Y222" i="38"/>
  <c r="AC222" i="38"/>
  <c r="Y243" i="38"/>
  <c r="T238" i="38"/>
  <c r="AB246" i="38"/>
  <c r="W231" i="38"/>
  <c r="Y242" i="38"/>
  <c r="V266" i="38"/>
  <c r="AD261" i="38"/>
  <c r="S265" i="38"/>
  <c r="AB297" i="38"/>
  <c r="Y270" i="38"/>
  <c r="X270" i="38"/>
  <c r="AC270" i="38"/>
  <c r="S270" i="38"/>
  <c r="AB270" i="38"/>
  <c r="AC297" i="38"/>
  <c r="Z289" i="38"/>
  <c r="AB294" i="38"/>
  <c r="AA285" i="38"/>
  <c r="AC298" i="38"/>
  <c r="T305" i="38"/>
  <c r="U333" i="38"/>
  <c r="Z329" i="38"/>
  <c r="AB336" i="38"/>
  <c r="W309" i="38"/>
  <c r="U324" i="38"/>
  <c r="U332" i="38"/>
  <c r="W332" i="38"/>
  <c r="T332" i="38"/>
  <c r="Y332" i="38"/>
  <c r="AA332" i="38"/>
  <c r="X332" i="38"/>
  <c r="AC332" i="38"/>
  <c r="W340" i="38"/>
  <c r="AB340" i="38"/>
  <c r="U340" i="38"/>
  <c r="S340" i="38"/>
  <c r="Y340" i="38"/>
  <c r="V340" i="38"/>
  <c r="T340" i="38"/>
  <c r="AC340" i="38"/>
  <c r="Z340" i="38"/>
  <c r="X340" i="38"/>
  <c r="S343" i="38"/>
  <c r="U354" i="38"/>
  <c r="Q348" i="38"/>
  <c r="AD354" i="38"/>
  <c r="Z363" i="38"/>
  <c r="Q356" i="38"/>
  <c r="Y371" i="38"/>
  <c r="Q371" i="38"/>
  <c r="Y388" i="38"/>
  <c r="AC396" i="38"/>
  <c r="Q388" i="38"/>
  <c r="V396" i="38"/>
  <c r="X247" i="38"/>
  <c r="V302" i="38"/>
  <c r="AB333" i="38"/>
  <c r="V370" i="38"/>
  <c r="V250" i="38"/>
  <c r="W266" i="38"/>
  <c r="T297" i="38"/>
  <c r="AB309" i="38"/>
  <c r="Y235" i="38"/>
  <c r="T289" i="38"/>
  <c r="Z378" i="38"/>
  <c r="Y206" i="38"/>
  <c r="Y265" i="38"/>
  <c r="AD355" i="38"/>
  <c r="Z151" i="38"/>
  <c r="S151" i="38"/>
  <c r="Y151" i="38"/>
  <c r="W151" i="38"/>
  <c r="AC151" i="38"/>
  <c r="AA151" i="38"/>
  <c r="AA169" i="38"/>
  <c r="U169" i="38"/>
  <c r="V169" i="38"/>
  <c r="S169" i="38"/>
  <c r="AD185" i="38"/>
  <c r="AA185" i="38"/>
  <c r="U185" i="38"/>
  <c r="V185" i="38"/>
  <c r="S185" i="38"/>
  <c r="AD201" i="38"/>
  <c r="S201" i="38"/>
  <c r="U201" i="38"/>
  <c r="Y201" i="38"/>
  <c r="V201" i="38"/>
  <c r="W201" i="38"/>
  <c r="AA201" i="38"/>
  <c r="AD217" i="38"/>
  <c r="U217" i="38"/>
  <c r="Y217" i="38"/>
  <c r="V217" i="38"/>
  <c r="AA217" i="38"/>
  <c r="S217" i="38"/>
  <c r="W217" i="38"/>
  <c r="Y230" i="38"/>
  <c r="V230" i="38"/>
  <c r="U230" i="38"/>
  <c r="AD230" i="38"/>
  <c r="W230" i="38"/>
  <c r="T230" i="38"/>
  <c r="AC230" i="38"/>
  <c r="AA230" i="38"/>
  <c r="X230" i="38"/>
  <c r="S230" i="38"/>
  <c r="AB230" i="38"/>
  <c r="W41" i="38"/>
  <c r="Y109" i="38"/>
  <c r="AD117" i="38"/>
  <c r="U135" i="38"/>
  <c r="S156" i="38"/>
  <c r="T156" i="38"/>
  <c r="U132" i="38"/>
  <c r="Y148" i="38"/>
  <c r="U156" i="38"/>
  <c r="T10" i="38"/>
  <c r="Y12" i="38"/>
  <c r="AA25" i="38"/>
  <c r="U117" i="38"/>
  <c r="Y70" i="38"/>
  <c r="T209" i="38"/>
  <c r="Z7" i="38"/>
  <c r="AB12" i="38"/>
  <c r="AB49" i="38"/>
  <c r="S37" i="38"/>
  <c r="W49" i="38"/>
  <c r="Z110" i="38"/>
  <c r="T117" i="38"/>
  <c r="AC97" i="38"/>
  <c r="U105" i="38"/>
  <c r="AA118" i="38"/>
  <c r="AB70" i="38"/>
  <c r="T78" i="38"/>
  <c r="X110" i="38"/>
  <c r="T124" i="38"/>
  <c r="Q71" i="38"/>
  <c r="S97" i="38"/>
  <c r="AA105" i="38"/>
  <c r="T135" i="38"/>
  <c r="T151" i="38"/>
  <c r="Q98" i="38"/>
  <c r="Q114" i="38"/>
  <c r="AA156" i="38"/>
  <c r="AA147" i="38"/>
  <c r="X193" i="38"/>
  <c r="X217" i="38"/>
  <c r="Z3" i="38"/>
  <c r="AB45" i="38"/>
  <c r="T131" i="38"/>
  <c r="Q170" i="38"/>
  <c r="Q178" i="38"/>
  <c r="Q250" i="38"/>
  <c r="Q243" i="38"/>
  <c r="Q261" i="38"/>
  <c r="Q277" i="38"/>
  <c r="Q297" i="38"/>
  <c r="Q298" i="38"/>
  <c r="Q329" i="38"/>
  <c r="U337" i="38"/>
  <c r="W337" i="38"/>
  <c r="T337" i="38"/>
  <c r="AA337" i="38"/>
  <c r="Q399" i="38"/>
  <c r="V7" i="38"/>
  <c r="X121" i="38"/>
  <c r="V94" i="38"/>
  <c r="AA148" i="38"/>
  <c r="T185" i="38"/>
  <c r="T217" i="38"/>
  <c r="Q226" i="38"/>
  <c r="AB250" i="38"/>
  <c r="Q266" i="38"/>
  <c r="T282" i="38"/>
  <c r="X282" i="38"/>
  <c r="AA290" i="38"/>
  <c r="Y313" i="38"/>
  <c r="Q374" i="38"/>
  <c r="Q375" i="38"/>
  <c r="T33" i="38"/>
  <c r="T113" i="38"/>
  <c r="X155" i="38"/>
  <c r="Q166" i="38"/>
  <c r="Q174" i="38"/>
  <c r="W250" i="38"/>
  <c r="Q246" i="38"/>
  <c r="Z254" i="38"/>
  <c r="AD254" i="38"/>
  <c r="AB269" i="38"/>
  <c r="AB277" i="38"/>
  <c r="Q231" i="38"/>
  <c r="AA258" i="38"/>
  <c r="U266" i="38"/>
  <c r="Q286" i="38"/>
  <c r="Q302" i="38"/>
  <c r="Q378" i="38"/>
  <c r="T139" i="38"/>
  <c r="Z152" i="38"/>
  <c r="Y190" i="38"/>
  <c r="S181" i="38"/>
  <c r="W181" i="38"/>
  <c r="Q189" i="38"/>
  <c r="Q229" i="38"/>
  <c r="Q194" i="38"/>
  <c r="U231" i="38"/>
  <c r="U251" i="38"/>
  <c r="AD251" i="38"/>
  <c r="Y234" i="38"/>
  <c r="Q238" i="38"/>
  <c r="T261" i="38"/>
  <c r="V274" i="38"/>
  <c r="Y257" i="38"/>
  <c r="AA266" i="38"/>
  <c r="AC277" i="38"/>
  <c r="Z257" i="38"/>
  <c r="AD269" i="38"/>
  <c r="AD281" i="38"/>
  <c r="W261" i="38"/>
  <c r="AA273" i="38"/>
  <c r="Q262" i="38"/>
  <c r="Q278" i="38"/>
  <c r="Z285" i="38"/>
  <c r="AB290" i="38"/>
  <c r="T302" i="38"/>
  <c r="AA293" i="38"/>
  <c r="W312" i="38"/>
  <c r="Y317" i="38"/>
  <c r="W325" i="38"/>
  <c r="AA316" i="38"/>
  <c r="T316" i="38"/>
  <c r="U316" i="38"/>
  <c r="X316" i="38"/>
  <c r="Y316" i="38"/>
  <c r="Y324" i="38"/>
  <c r="T324" i="38"/>
  <c r="AC324" i="38"/>
  <c r="S324" i="38"/>
  <c r="X324" i="38"/>
  <c r="Q340" i="38"/>
  <c r="S351" i="38"/>
  <c r="W363" i="38"/>
  <c r="AB356" i="38"/>
  <c r="Y356" i="38"/>
  <c r="V356" i="38"/>
  <c r="S356" i="38"/>
  <c r="AC356" i="38"/>
  <c r="V371" i="38"/>
  <c r="S371" i="38"/>
  <c r="U371" i="38"/>
  <c r="Z371" i="38"/>
  <c r="Q379" i="38"/>
  <c r="Y384" i="38"/>
  <c r="X396" i="38"/>
  <c r="U396" i="38"/>
  <c r="S396" i="38"/>
  <c r="AB396" i="38"/>
  <c r="Y396" i="38"/>
  <c r="U226" i="38"/>
  <c r="X257" i="38"/>
  <c r="Z312" i="38"/>
  <c r="V347" i="38"/>
  <c r="AB274" i="38"/>
  <c r="S286" i="38"/>
  <c r="T243" i="38"/>
  <c r="Y301" i="38"/>
  <c r="T214" i="38"/>
  <c r="S3" i="38"/>
  <c r="U6" i="38"/>
  <c r="V6" i="38"/>
  <c r="T3" i="38"/>
  <c r="Y3" i="38"/>
  <c r="V41" i="38"/>
  <c r="V57" i="38"/>
  <c r="V64" i="38"/>
  <c r="S64" i="38"/>
  <c r="Z64" i="38"/>
  <c r="V69" i="38"/>
  <c r="Z69" i="38"/>
  <c r="S93" i="38"/>
  <c r="W93" i="38"/>
  <c r="S109" i="38"/>
  <c r="W109" i="38"/>
  <c r="X151" i="38"/>
  <c r="X148" i="38"/>
  <c r="Z127" i="38"/>
  <c r="S127" i="38"/>
  <c r="AD127" i="38"/>
  <c r="W127" i="38"/>
  <c r="U127" i="38"/>
  <c r="AA127" i="38"/>
  <c r="Z143" i="38"/>
  <c r="S143" i="38"/>
  <c r="AD143" i="38"/>
  <c r="W143" i="38"/>
  <c r="U143" i="38"/>
  <c r="AA143" i="38"/>
  <c r="W140" i="38"/>
  <c r="T140" i="38"/>
  <c r="U140" i="38"/>
  <c r="AC169" i="38"/>
  <c r="AC217" i="38"/>
  <c r="Z169" i="38"/>
  <c r="W3" i="38"/>
  <c r="U12" i="38"/>
  <c r="T67" i="38"/>
  <c r="X67" i="38"/>
  <c r="V67" i="38"/>
  <c r="S67" i="38"/>
  <c r="AB67" i="38"/>
  <c r="Z67" i="38"/>
  <c r="W67" i="38"/>
  <c r="AD67" i="38"/>
  <c r="T63" i="38"/>
  <c r="S63" i="38"/>
  <c r="W63" i="38"/>
  <c r="Y93" i="38"/>
  <c r="AA110" i="38"/>
  <c r="T70" i="38"/>
  <c r="U70" i="38"/>
  <c r="U94" i="38"/>
  <c r="U151" i="38"/>
  <c r="S124" i="38"/>
  <c r="V124" i="38"/>
  <c r="W124" i="38"/>
  <c r="AD161" i="38"/>
  <c r="S158" i="38"/>
  <c r="W158" i="38"/>
  <c r="AA3" i="38"/>
  <c r="X45" i="38"/>
  <c r="S49" i="38"/>
  <c r="V45" i="38"/>
  <c r="W118" i="38"/>
  <c r="X70" i="38"/>
  <c r="T94" i="38"/>
  <c r="Y94" i="38"/>
  <c r="V148" i="38"/>
  <c r="Z156" i="38"/>
  <c r="AC158" i="38"/>
  <c r="T169" i="38"/>
  <c r="T225" i="38"/>
  <c r="AD10" i="38"/>
  <c r="X10" i="38"/>
  <c r="AB41" i="38"/>
  <c r="W10" i="38"/>
  <c r="U33" i="38"/>
  <c r="T93" i="38"/>
  <c r="Z118" i="38"/>
  <c r="AC113" i="38"/>
  <c r="U121" i="38"/>
  <c r="AB86" i="38"/>
  <c r="X94" i="38"/>
  <c r="X118" i="38"/>
  <c r="AA62" i="38"/>
  <c r="Y78" i="38"/>
  <c r="AC110" i="38"/>
  <c r="U118" i="38"/>
  <c r="T127" i="38"/>
  <c r="AD66" i="38"/>
  <c r="Q74" i="38"/>
  <c r="W128" i="38"/>
  <c r="Y139" i="38"/>
  <c r="S148" i="38"/>
  <c r="W131" i="38"/>
  <c r="X169" i="38"/>
  <c r="Y169" i="38"/>
  <c r="T17" i="38"/>
  <c r="AB151" i="38"/>
  <c r="AC206" i="38"/>
  <c r="Q162" i="38"/>
  <c r="S206" i="38"/>
  <c r="AB206" i="38"/>
  <c r="Z261" i="38"/>
  <c r="S261" i="38"/>
  <c r="Z277" i="38"/>
  <c r="S277" i="38"/>
  <c r="AB337" i="38"/>
  <c r="S305" i="38"/>
  <c r="U305" i="38"/>
  <c r="W305" i="38"/>
  <c r="AA313" i="38"/>
  <c r="V313" i="38"/>
  <c r="S321" i="38"/>
  <c r="V321" i="38"/>
  <c r="W321" i="38"/>
  <c r="Q337" i="38"/>
  <c r="Q354" i="38"/>
  <c r="Q359" i="38"/>
  <c r="U367" i="38"/>
  <c r="V367" i="38"/>
  <c r="W367" i="38"/>
  <c r="Y367" i="38"/>
  <c r="Z367" i="38"/>
  <c r="X399" i="38"/>
  <c r="U399" i="38"/>
  <c r="Z399" i="38"/>
  <c r="S399" i="38"/>
  <c r="AB399" i="38"/>
  <c r="Y399" i="38"/>
  <c r="AD399" i="38"/>
  <c r="W399" i="38"/>
  <c r="AA399" i="38"/>
  <c r="T12" i="38"/>
  <c r="W70" i="38"/>
  <c r="AB143" i="38"/>
  <c r="V156" i="38"/>
  <c r="Q218" i="38"/>
  <c r="S250" i="38"/>
  <c r="X242" i="38"/>
  <c r="S235" i="38"/>
  <c r="AD282" i="38"/>
  <c r="U277" i="38"/>
  <c r="Q282" i="38"/>
  <c r="T290" i="38"/>
  <c r="W344" i="38"/>
  <c r="X344" i="38"/>
  <c r="U344" i="38"/>
  <c r="Q370" i="38"/>
  <c r="V374" i="38"/>
  <c r="W374" i="38"/>
  <c r="AC375" i="38"/>
  <c r="V375" i="38"/>
  <c r="Q384" i="38"/>
  <c r="X392" i="38"/>
  <c r="U392" i="38"/>
  <c r="T41" i="38"/>
  <c r="U64" i="38"/>
  <c r="AB127" i="38"/>
  <c r="V158" i="38"/>
  <c r="Y182" i="38"/>
  <c r="AD250" i="38"/>
  <c r="Z182" i="38"/>
  <c r="AB182" i="38"/>
  <c r="X202" i="38"/>
  <c r="Z202" i="38"/>
  <c r="U202" i="38"/>
  <c r="AA242" i="38"/>
  <c r="T234" i="38"/>
  <c r="AB242" i="38"/>
  <c r="AA235" i="38"/>
  <c r="Q254" i="38"/>
  <c r="AB239" i="38"/>
  <c r="Q247" i="38"/>
  <c r="U261" i="38"/>
  <c r="X258" i="38"/>
  <c r="Z281" i="38"/>
  <c r="Q257" i="38"/>
  <c r="Q273" i="38"/>
  <c r="X285" i="38"/>
  <c r="Q293" i="38"/>
  <c r="Q309" i="38"/>
  <c r="Q317" i="38"/>
  <c r="Q325" i="38"/>
  <c r="AD351" i="38"/>
  <c r="X351" i="38"/>
  <c r="V363" i="38"/>
  <c r="T363" i="38"/>
  <c r="X372" i="38"/>
  <c r="AC372" i="38"/>
  <c r="T69" i="38"/>
  <c r="Z128" i="38"/>
  <c r="U173" i="38"/>
  <c r="AD173" i="38"/>
  <c r="Y173" i="38"/>
  <c r="V181" i="38"/>
  <c r="T181" i="38"/>
  <c r="Z181" i="38"/>
  <c r="Q197" i="38"/>
  <c r="Q205" i="38"/>
  <c r="Q213" i="38"/>
  <c r="Q221" i="38"/>
  <c r="Q186" i="38"/>
  <c r="W234" i="38"/>
  <c r="Z243" i="38"/>
  <c r="W238" i="38"/>
  <c r="X238" i="38"/>
  <c r="U238" i="38"/>
  <c r="AA238" i="38"/>
  <c r="AB238" i="38"/>
  <c r="Y238" i="38"/>
  <c r="AC238" i="38"/>
  <c r="U269" i="38"/>
  <c r="S274" i="38"/>
  <c r="AD277" i="38"/>
  <c r="S281" i="38"/>
  <c r="X262" i="38"/>
  <c r="U262" i="38"/>
  <c r="AA262" i="38"/>
  <c r="AB262" i="38"/>
  <c r="Y262" i="38"/>
  <c r="W278" i="38"/>
  <c r="X278" i="38"/>
  <c r="U278" i="38"/>
  <c r="AA278" i="38"/>
  <c r="AB278" i="38"/>
  <c r="Y278" i="38"/>
  <c r="AA302" i="38"/>
  <c r="AB286" i="38"/>
  <c r="S289" i="38"/>
  <c r="V305" i="38"/>
  <c r="T312" i="38"/>
  <c r="T320" i="38"/>
  <c r="AA305" i="38"/>
  <c r="Y320" i="38"/>
  <c r="U328" i="38"/>
  <c r="Y308" i="38"/>
  <c r="S308" i="38"/>
  <c r="T308" i="38"/>
  <c r="AC308" i="38"/>
  <c r="W308" i="38"/>
  <c r="X308" i="38"/>
  <c r="Q324" i="38"/>
  <c r="Z343" i="38"/>
  <c r="T352" i="38"/>
  <c r="AC352" i="38"/>
  <c r="V359" i="38"/>
  <c r="AD367" i="38"/>
  <c r="AD356" i="38"/>
  <c r="S378" i="38"/>
  <c r="X371" i="38"/>
  <c r="T388" i="38"/>
  <c r="U388" i="38"/>
  <c r="AD396" i="38"/>
  <c r="T190" i="38"/>
  <c r="X231" i="38"/>
  <c r="X269" i="38"/>
  <c r="Z320" i="38"/>
  <c r="V352" i="38"/>
  <c r="T182" i="38"/>
  <c r="W282" i="38"/>
  <c r="X337" i="38"/>
  <c r="Z375" i="38"/>
  <c r="V251" i="38"/>
  <c r="Y351" i="38"/>
  <c r="Y170" i="38"/>
  <c r="S246" i="38"/>
  <c r="Z290" i="38"/>
  <c r="AC399" i="38"/>
  <c r="V3" i="38"/>
  <c r="Y6" i="38"/>
  <c r="X3" i="38"/>
  <c r="AD12" i="38"/>
  <c r="V33" i="38"/>
  <c r="Y41" i="38"/>
  <c r="Z57" i="38"/>
  <c r="AC64" i="38"/>
  <c r="AC101" i="38"/>
  <c r="AC117" i="38"/>
  <c r="AD64" i="38"/>
  <c r="Z93" i="38"/>
  <c r="S69" i="38"/>
  <c r="X132" i="38"/>
  <c r="V143" i="38"/>
  <c r="AB169" i="38"/>
  <c r="AB201" i="38"/>
  <c r="AC148" i="38"/>
  <c r="Z185" i="38"/>
  <c r="W169" i="38"/>
  <c r="S161" i="38"/>
  <c r="AC161" i="38"/>
  <c r="V161" i="38"/>
  <c r="W161" i="38"/>
  <c r="AA161" i="38"/>
  <c r="S177" i="38"/>
  <c r="AC177" i="38"/>
  <c r="V177" i="38"/>
  <c r="W177" i="38"/>
  <c r="AA177" i="38"/>
  <c r="AD193" i="38"/>
  <c r="AA193" i="38"/>
  <c r="AC193" i="38"/>
  <c r="V193" i="38"/>
  <c r="S193" i="38"/>
  <c r="AD209" i="38"/>
  <c r="AC209" i="38"/>
  <c r="V209" i="38"/>
  <c r="AA209" i="38"/>
  <c r="S209" i="38"/>
  <c r="AD225" i="38"/>
  <c r="AC225" i="38"/>
  <c r="V225" i="38"/>
  <c r="S225" i="38"/>
  <c r="AA225" i="38"/>
  <c r="V10" i="38"/>
  <c r="AC10" i="38"/>
  <c r="Y49" i="38"/>
  <c r="W57" i="38"/>
  <c r="U67" i="38"/>
  <c r="AC63" i="38"/>
  <c r="X63" i="38"/>
  <c r="S70" i="38"/>
  <c r="AA94" i="38"/>
  <c r="S118" i="38"/>
  <c r="AB78" i="38"/>
  <c r="AD93" i="38"/>
  <c r="Z62" i="38"/>
  <c r="AC62" i="38"/>
  <c r="V78" i="38"/>
  <c r="AD118" i="38"/>
  <c r="AC127" i="38"/>
  <c r="AC143" i="38"/>
  <c r="AD124" i="38"/>
  <c r="AB132" i="38"/>
  <c r="AB140" i="38"/>
  <c r="AB148" i="38"/>
  <c r="AB158" i="38"/>
  <c r="S7" i="38"/>
  <c r="AF420" i="38"/>
  <c r="AF400" i="38"/>
  <c r="U400" i="38" s="1"/>
  <c r="L401" i="38"/>
  <c r="Q14" i="38"/>
  <c r="Q16" i="38"/>
  <c r="Q30" i="38"/>
  <c r="Q34" i="38"/>
  <c r="Q58" i="38"/>
  <c r="Q15" i="38"/>
  <c r="Q23" i="38"/>
  <c r="Q43" i="38"/>
  <c r="Q72" i="38"/>
  <c r="Q88" i="38"/>
  <c r="Q104" i="38"/>
  <c r="Q120" i="38"/>
  <c r="Q95" i="38"/>
  <c r="Q111" i="38"/>
  <c r="Q123" i="38"/>
  <c r="Q126" i="38"/>
  <c r="Q142" i="38"/>
  <c r="Q133" i="38"/>
  <c r="Q172" i="38"/>
  <c r="Q188" i="38"/>
  <c r="Q204" i="38"/>
  <c r="Q220" i="38"/>
  <c r="Q167" i="38"/>
  <c r="Q183" i="38"/>
  <c r="Q187" i="38"/>
  <c r="Q191" i="38"/>
  <c r="Q207" i="38"/>
  <c r="Q223" i="38"/>
  <c r="Q245" i="38"/>
  <c r="Q4" i="38"/>
  <c r="Q9" i="38"/>
  <c r="H401" i="38"/>
  <c r="M401" i="38"/>
  <c r="Q18" i="38"/>
  <c r="Q20" i="38"/>
  <c r="Q36" i="38"/>
  <c r="Q42" i="38"/>
  <c r="Q44" i="38"/>
  <c r="Q54" i="38"/>
  <c r="Q56" i="38"/>
  <c r="N401" i="38"/>
  <c r="Q27" i="38"/>
  <c r="Q47" i="38"/>
  <c r="Q76" i="38"/>
  <c r="Q92" i="38"/>
  <c r="Q108" i="38"/>
  <c r="Q77" i="38"/>
  <c r="Q79" i="38"/>
  <c r="Q85" i="38"/>
  <c r="Q87" i="38"/>
  <c r="Q99" i="38"/>
  <c r="Q115" i="38"/>
  <c r="Q130" i="38"/>
  <c r="Q146" i="38"/>
  <c r="Q137" i="38"/>
  <c r="Q160" i="38"/>
  <c r="Q176" i="38"/>
  <c r="Q192" i="38"/>
  <c r="Q208" i="38"/>
  <c r="Q224" i="38"/>
  <c r="Q171" i="38"/>
  <c r="Q195" i="38"/>
  <c r="D401" i="38"/>
  <c r="I401" i="38"/>
  <c r="Q22" i="38"/>
  <c r="Q24" i="38"/>
  <c r="Q28" i="38"/>
  <c r="Q32" i="38"/>
  <c r="Q50" i="38"/>
  <c r="Q52" i="38"/>
  <c r="J401" i="38"/>
  <c r="Q19" i="38"/>
  <c r="Q31" i="38"/>
  <c r="Q35" i="38"/>
  <c r="Q51" i="38"/>
  <c r="Q80" i="38"/>
  <c r="Q96" i="38"/>
  <c r="Q112" i="38"/>
  <c r="Q103" i="38"/>
  <c r="Q119" i="38"/>
  <c r="Q134" i="38"/>
  <c r="Q150" i="38"/>
  <c r="Q125" i="38"/>
  <c r="Q141" i="38"/>
  <c r="Q145" i="38"/>
  <c r="Q149" i="38"/>
  <c r="Q153" i="38"/>
  <c r="Q164" i="38"/>
  <c r="Q180" i="38"/>
  <c r="Q196" i="38"/>
  <c r="Q212" i="38"/>
  <c r="Q228" i="38"/>
  <c r="Q8" i="38"/>
  <c r="E401" i="38"/>
  <c r="Q26" i="38"/>
  <c r="Q38" i="38"/>
  <c r="Q40" i="38"/>
  <c r="Q46" i="38"/>
  <c r="Q48" i="38"/>
  <c r="F401" i="38"/>
  <c r="Q39" i="38"/>
  <c r="Q55" i="38"/>
  <c r="Q59" i="38"/>
  <c r="Q61" i="38"/>
  <c r="Q84" i="38"/>
  <c r="Q100" i="38"/>
  <c r="Q116" i="38"/>
  <c r="Q73" i="38"/>
  <c r="Q75" i="38"/>
  <c r="Q81" i="38"/>
  <c r="Q83" i="38"/>
  <c r="Q89" i="38"/>
  <c r="Q91" i="38"/>
  <c r="Q107" i="38"/>
  <c r="Q138" i="38"/>
  <c r="Q154" i="38"/>
  <c r="Q129" i="38"/>
  <c r="Q157" i="38"/>
  <c r="Q168" i="38"/>
  <c r="Q184" i="38"/>
  <c r="Q200" i="38"/>
  <c r="Q216" i="38"/>
  <c r="Q199" i="38"/>
  <c r="Q227" i="38"/>
  <c r="Q244" i="38"/>
  <c r="Q233" i="38"/>
  <c r="Q241" i="38"/>
  <c r="Q253" i="38"/>
  <c r="Q268" i="38"/>
  <c r="Q263" i="38"/>
  <c r="Q279" i="38"/>
  <c r="Q299" i="38"/>
  <c r="Q318" i="38"/>
  <c r="Q334" i="38"/>
  <c r="Q339" i="38"/>
  <c r="Q361" i="38"/>
  <c r="Q369" i="38"/>
  <c r="Q376" i="38"/>
  <c r="Q382" i="38"/>
  <c r="Q373" i="38"/>
  <c r="Q381" i="38"/>
  <c r="Q394" i="38"/>
  <c r="Q395" i="38"/>
  <c r="Q175" i="38"/>
  <c r="Q179" i="38"/>
  <c r="Q215" i="38"/>
  <c r="Q232" i="38"/>
  <c r="Q252" i="38"/>
  <c r="Q249" i="38"/>
  <c r="Q272" i="38"/>
  <c r="Q267" i="38"/>
  <c r="Q284" i="38"/>
  <c r="Q288" i="38"/>
  <c r="Q292" i="38"/>
  <c r="Q283" i="38"/>
  <c r="Q291" i="38"/>
  <c r="Q303" i="38"/>
  <c r="Q310" i="38"/>
  <c r="Q322" i="38"/>
  <c r="Q307" i="38"/>
  <c r="Q323" i="38"/>
  <c r="Q327" i="38"/>
  <c r="Q331" i="38"/>
  <c r="Q346" i="38"/>
  <c r="Q341" i="38"/>
  <c r="Q349" i="38"/>
  <c r="Q386" i="38"/>
  <c r="Q387" i="38"/>
  <c r="Q391" i="38"/>
  <c r="Q236" i="38"/>
  <c r="Q237" i="38"/>
  <c r="Q276" i="38"/>
  <c r="Q255" i="38"/>
  <c r="Q271" i="38"/>
  <c r="Q296" i="38"/>
  <c r="Q314" i="38"/>
  <c r="Q326" i="38"/>
  <c r="Q338" i="38"/>
  <c r="Q311" i="38"/>
  <c r="Q353" i="38"/>
  <c r="Q358" i="38"/>
  <c r="Q360" i="38"/>
  <c r="Q362" i="38"/>
  <c r="Q364" i="38"/>
  <c r="Q366" i="38"/>
  <c r="Q368" i="38"/>
  <c r="Q357" i="38"/>
  <c r="Q365" i="38"/>
  <c r="Q380" i="38"/>
  <c r="Q377" i="38"/>
  <c r="Q390" i="38"/>
  <c r="Q398" i="38"/>
  <c r="Q397" i="38"/>
  <c r="Q159" i="38"/>
  <c r="Q163" i="38"/>
  <c r="Q203" i="38"/>
  <c r="Q211" i="38"/>
  <c r="Q219" i="38"/>
  <c r="Q240" i="38"/>
  <c r="Q248" i="38"/>
  <c r="Q256" i="38"/>
  <c r="Q260" i="38"/>
  <c r="Q264" i="38"/>
  <c r="Q280" i="38"/>
  <c r="Q259" i="38"/>
  <c r="Q275" i="38"/>
  <c r="Q300" i="38"/>
  <c r="Q287" i="38"/>
  <c r="Q295" i="38"/>
  <c r="Q306" i="38"/>
  <c r="Q330" i="38"/>
  <c r="Q315" i="38"/>
  <c r="Q319" i="38"/>
  <c r="Q335" i="38"/>
  <c r="Q342" i="38"/>
  <c r="Q350" i="38"/>
  <c r="Q345" i="38"/>
  <c r="Q383" i="38"/>
  <c r="Q385" i="38"/>
  <c r="Q389" i="38"/>
  <c r="Q393" i="38"/>
  <c r="S10" i="38"/>
  <c r="U45" i="38"/>
  <c r="U57" i="38"/>
  <c r="AA17" i="38"/>
  <c r="S33" i="38"/>
  <c r="AC60" i="38"/>
  <c r="S60" i="38"/>
  <c r="U60" i="38"/>
  <c r="Y60" i="38"/>
  <c r="T65" i="38"/>
  <c r="U65" i="38"/>
  <c r="V65" i="38"/>
  <c r="X65" i="38"/>
  <c r="Y65" i="38"/>
  <c r="AB65" i="38"/>
  <c r="AC65" i="38"/>
  <c r="T121" i="38"/>
  <c r="AC17" i="38"/>
  <c r="Q29" i="38"/>
  <c r="Y45" i="38"/>
  <c r="Q53" i="38"/>
  <c r="Y113" i="38"/>
  <c r="S122" i="38"/>
  <c r="S121" i="38"/>
  <c r="Q105" i="38"/>
  <c r="Q121" i="38"/>
  <c r="V128" i="38"/>
  <c r="U139" i="38"/>
  <c r="T152" i="38"/>
  <c r="Q131" i="38"/>
  <c r="Q147" i="38"/>
  <c r="T177" i="38"/>
  <c r="T193" i="38"/>
  <c r="Q128" i="38"/>
  <c r="Q152" i="38"/>
  <c r="AC11" i="38"/>
  <c r="AB21" i="38"/>
  <c r="Z11" i="38"/>
  <c r="AC13" i="38"/>
  <c r="AD13" i="38"/>
  <c r="T11" i="38"/>
  <c r="K401" i="38"/>
  <c r="AA29" i="38"/>
  <c r="U66" i="38"/>
  <c r="Z94" i="38"/>
  <c r="T101" i="38"/>
  <c r="AC21" i="38"/>
  <c r="Y69" i="38"/>
  <c r="S78" i="38"/>
  <c r="AA86" i="38"/>
  <c r="Y101" i="38"/>
  <c r="Q68" i="38"/>
  <c r="X74" i="38"/>
  <c r="V101" i="38"/>
  <c r="V113" i="38"/>
  <c r="Z121" i="38"/>
  <c r="AC71" i="38"/>
  <c r="Z132" i="38"/>
  <c r="Z140" i="38"/>
  <c r="Z148" i="38"/>
  <c r="AD156" i="38"/>
  <c r="Q66" i="38"/>
  <c r="Q82" i="38"/>
  <c r="Q106" i="38"/>
  <c r="Q122" i="38"/>
  <c r="S132" i="38"/>
  <c r="AA140" i="38"/>
  <c r="Y136" i="38"/>
  <c r="X161" i="38"/>
  <c r="X185" i="38"/>
  <c r="X225" i="38"/>
  <c r="T170" i="38"/>
  <c r="T206" i="38"/>
  <c r="X235" i="38"/>
  <c r="AD242" i="38"/>
  <c r="W170" i="38"/>
  <c r="X178" i="38"/>
  <c r="Y178" i="38"/>
  <c r="AB178" i="38"/>
  <c r="X206" i="38"/>
  <c r="Z206" i="38"/>
  <c r="AD214" i="38"/>
  <c r="Q214" i="38"/>
  <c r="S242" i="38"/>
  <c r="Y250" i="38"/>
  <c r="Q242" i="38"/>
  <c r="AA250" i="38"/>
  <c r="V235" i="38"/>
  <c r="Q235" i="38"/>
  <c r="AB243" i="38"/>
  <c r="W251" i="38"/>
  <c r="Q251" i="38"/>
  <c r="Q269" i="38"/>
  <c r="U289" i="38"/>
  <c r="Q289" i="38"/>
  <c r="U297" i="38"/>
  <c r="V297" i="38"/>
  <c r="X297" i="38"/>
  <c r="Y297" i="38"/>
  <c r="Z297" i="38"/>
  <c r="X313" i="38"/>
  <c r="Q290" i="38"/>
  <c r="X298" i="38"/>
  <c r="U298" i="38"/>
  <c r="AA298" i="38"/>
  <c r="AB298" i="38"/>
  <c r="Y298" i="38"/>
  <c r="AA304" i="38"/>
  <c r="U313" i="38"/>
  <c r="Y321" i="38"/>
  <c r="AC305" i="38"/>
  <c r="AC313" i="38"/>
  <c r="AC321" i="38"/>
  <c r="U329" i="38"/>
  <c r="V329" i="38"/>
  <c r="S329" i="38"/>
  <c r="Z337" i="38"/>
  <c r="Q347" i="38"/>
  <c r="V354" i="38"/>
  <c r="S354" i="38"/>
  <c r="Z354" i="38"/>
  <c r="W354" i="38"/>
  <c r="S359" i="38"/>
  <c r="AA359" i="38"/>
  <c r="AB359" i="38"/>
  <c r="T367" i="38"/>
  <c r="T399" i="38"/>
  <c r="T60" i="38"/>
  <c r="V110" i="38"/>
  <c r="AA132" i="38"/>
  <c r="AD169" i="38"/>
  <c r="T201" i="38"/>
  <c r="W190" i="38"/>
  <c r="Q190" i="38"/>
  <c r="AA198" i="38"/>
  <c r="V198" i="38"/>
  <c r="Q198" i="38"/>
  <c r="Z226" i="38"/>
  <c r="AB226" i="38"/>
  <c r="W243" i="38"/>
  <c r="Q234" i="38"/>
  <c r="W258" i="38"/>
  <c r="AC269" i="38"/>
  <c r="V261" i="38"/>
  <c r="V277" i="38"/>
  <c r="Y258" i="38"/>
  <c r="Q258" i="38"/>
  <c r="Q274" i="38"/>
  <c r="X336" i="38"/>
  <c r="Y336" i="38"/>
  <c r="S344" i="38"/>
  <c r="Q344" i="38"/>
  <c r="Q352" i="38"/>
  <c r="Y374" i="38"/>
  <c r="AB374" i="38"/>
  <c r="X375" i="38"/>
  <c r="T392" i="38"/>
  <c r="W384" i="38"/>
  <c r="U384" i="38"/>
  <c r="AD392" i="38"/>
  <c r="AB93" i="38"/>
  <c r="AB135" i="38"/>
  <c r="T202" i="38"/>
  <c r="X243" i="38"/>
  <c r="V254" i="38"/>
  <c r="Z166" i="38"/>
  <c r="X174" i="38"/>
  <c r="Z174" i="38"/>
  <c r="X182" i="38"/>
  <c r="U182" i="38"/>
  <c r="S182" i="38"/>
  <c r="AA202" i="38"/>
  <c r="Y202" i="38"/>
  <c r="S210" i="38"/>
  <c r="Q210" i="38"/>
  <c r="AD235" i="38"/>
  <c r="X246" i="38"/>
  <c r="S251" i="38"/>
  <c r="T254" i="38"/>
  <c r="AB265" i="38"/>
  <c r="S239" i="38"/>
  <c r="AC239" i="38"/>
  <c r="U265" i="38"/>
  <c r="Y277" i="38"/>
  <c r="Z265" i="38"/>
  <c r="AC285" i="38"/>
  <c r="W285" i="38"/>
  <c r="Q294" i="38"/>
  <c r="Q333" i="38"/>
  <c r="Q343" i="38"/>
  <c r="Q351" i="38"/>
  <c r="Z355" i="38"/>
  <c r="Q363" i="38"/>
  <c r="X363" i="38"/>
  <c r="S372" i="38"/>
  <c r="Q372" i="38"/>
  <c r="Y378" i="38"/>
  <c r="AB117" i="38"/>
  <c r="T226" i="38"/>
  <c r="U198" i="38"/>
  <c r="Q165" i="38"/>
  <c r="X173" i="38"/>
  <c r="AC173" i="38"/>
  <c r="AC181" i="38"/>
  <c r="AD181" i="38"/>
  <c r="AB181" i="38"/>
  <c r="U189" i="38"/>
  <c r="AD189" i="38"/>
  <c r="Y189" i="38"/>
  <c r="S205" i="38"/>
  <c r="W205" i="38"/>
  <c r="W213" i="38"/>
  <c r="AA213" i="38"/>
  <c r="S221" i="38"/>
  <c r="W221" i="38"/>
  <c r="T229" i="38"/>
  <c r="Z229" i="38"/>
  <c r="V242" i="38"/>
  <c r="Z194" i="38"/>
  <c r="Q222" i="38"/>
  <c r="X234" i="38"/>
  <c r="AB254" i="38"/>
  <c r="W239" i="38"/>
  <c r="Y254" i="38"/>
  <c r="V282" i="38"/>
  <c r="Y261" i="38"/>
  <c r="AA282" i="38"/>
  <c r="W277" i="38"/>
  <c r="Y282" i="38"/>
  <c r="AB289" i="38"/>
  <c r="Q270" i="38"/>
  <c r="S290" i="38"/>
  <c r="AB282" i="38"/>
  <c r="Z293" i="38"/>
  <c r="Y290" i="38"/>
  <c r="S297" i="38"/>
  <c r="T313" i="38"/>
  <c r="T321" i="38"/>
  <c r="T329" i="38"/>
  <c r="U321" i="38"/>
  <c r="Z313" i="38"/>
  <c r="Z321" i="38"/>
  <c r="T328" i="38"/>
  <c r="S313" i="38"/>
  <c r="AA321" i="38"/>
  <c r="W329" i="38"/>
  <c r="Q308" i="38"/>
  <c r="Q316" i="38"/>
  <c r="AD324" i="38"/>
  <c r="AB344" i="38"/>
  <c r="AA347" i="38"/>
  <c r="U348" i="38"/>
  <c r="Y348" i="38"/>
  <c r="V348" i="38"/>
  <c r="T348" i="38"/>
  <c r="AC348" i="38"/>
  <c r="W356" i="38"/>
  <c r="AA374" i="38"/>
  <c r="W370" i="38"/>
  <c r="T370" i="38"/>
  <c r="S375" i="38"/>
  <c r="AB371" i="38"/>
  <c r="S379" i="38"/>
  <c r="U379" i="38"/>
  <c r="V379" i="38"/>
  <c r="W379" i="38"/>
  <c r="Y392" i="38"/>
  <c r="AD388" i="38"/>
  <c r="Q396" i="38"/>
  <c r="W396" i="38"/>
  <c r="AC359" i="38"/>
  <c r="W242" i="38"/>
  <c r="S304" i="38"/>
  <c r="Z344" i="38"/>
  <c r="S336" i="38"/>
  <c r="S254" i="38"/>
  <c r="T354" i="38"/>
  <c r="AB392" i="38"/>
  <c r="E5" i="37"/>
  <c r="E13" i="37"/>
  <c r="E6" i="37"/>
  <c r="E14" i="37"/>
  <c r="E55" i="37"/>
  <c r="C24" i="39" s="1"/>
  <c r="E31" i="37"/>
  <c r="E47" i="37"/>
  <c r="E30" i="37"/>
  <c r="E50" i="37"/>
  <c r="E17" i="37"/>
  <c r="E33" i="37"/>
  <c r="E49" i="37"/>
  <c r="E20" i="37"/>
  <c r="E32" i="37"/>
  <c r="E48" i="37"/>
  <c r="E60" i="37"/>
  <c r="E68" i="37"/>
  <c r="C28" i="39" s="1"/>
  <c r="E76" i="37"/>
  <c r="E84" i="37"/>
  <c r="E92" i="37"/>
  <c r="E100" i="37"/>
  <c r="E108" i="37"/>
  <c r="E116" i="37"/>
  <c r="E124" i="37"/>
  <c r="E132" i="37"/>
  <c r="E61" i="37"/>
  <c r="E69" i="37"/>
  <c r="E77" i="37"/>
  <c r="E85" i="37"/>
  <c r="E93" i="37"/>
  <c r="E101" i="37"/>
  <c r="E109" i="37"/>
  <c r="E117" i="37"/>
  <c r="E125" i="37"/>
  <c r="E7" i="37"/>
  <c r="E15" i="37"/>
  <c r="E42" i="37"/>
  <c r="C20" i="39" s="1"/>
  <c r="E8" i="37"/>
  <c r="E16" i="37"/>
  <c r="C12" i="39" s="1"/>
  <c r="E19" i="37"/>
  <c r="E35" i="37"/>
  <c r="E51" i="37"/>
  <c r="E18" i="37"/>
  <c r="E34" i="37"/>
  <c r="E21" i="37"/>
  <c r="E37" i="37"/>
  <c r="E52" i="37"/>
  <c r="E24" i="37"/>
  <c r="E36" i="37"/>
  <c r="E62" i="37"/>
  <c r="E70" i="37"/>
  <c r="E78" i="37"/>
  <c r="E86" i="37"/>
  <c r="E94" i="37"/>
  <c r="C36" i="39" s="1"/>
  <c r="E102" i="37"/>
  <c r="E110" i="37"/>
  <c r="E118" i="37"/>
  <c r="E126" i="37"/>
  <c r="E63" i="37"/>
  <c r="E71" i="37"/>
  <c r="E79" i="37"/>
  <c r="E87" i="37"/>
  <c r="E95" i="37"/>
  <c r="E103" i="37"/>
  <c r="E111" i="37"/>
  <c r="E119" i="37"/>
  <c r="E127" i="37"/>
  <c r="E9" i="37"/>
  <c r="E3" i="37"/>
  <c r="C8" i="39" s="1"/>
  <c r="E10" i="37"/>
  <c r="E23" i="37"/>
  <c r="E39" i="37"/>
  <c r="E53" i="37"/>
  <c r="E22" i="37"/>
  <c r="E38" i="37"/>
  <c r="E25" i="37"/>
  <c r="E41" i="37"/>
  <c r="E54" i="37"/>
  <c r="E28" i="37"/>
  <c r="E40" i="37"/>
  <c r="E64" i="37"/>
  <c r="E72" i="37"/>
  <c r="E80" i="37"/>
  <c r="E88" i="37"/>
  <c r="E96" i="37"/>
  <c r="E104" i="37"/>
  <c r="E112" i="37"/>
  <c r="E120" i="37"/>
  <c r="C44" i="39" s="1"/>
  <c r="E128" i="37"/>
  <c r="E65" i="37"/>
  <c r="E73" i="37"/>
  <c r="E89" i="37"/>
  <c r="E97" i="37"/>
  <c r="E105" i="37"/>
  <c r="E113" i="37"/>
  <c r="E121" i="37"/>
  <c r="E129" i="37"/>
  <c r="E11" i="37"/>
  <c r="E4" i="37"/>
  <c r="E12" i="37"/>
  <c r="E27" i="37"/>
  <c r="E43" i="37"/>
  <c r="E57" i="37"/>
  <c r="E26" i="37"/>
  <c r="E46" i="37"/>
  <c r="E29" i="37"/>
  <c r="C16" i="39" s="1"/>
  <c r="E45" i="37"/>
  <c r="E56" i="37"/>
  <c r="E44" i="37"/>
  <c r="E58" i="37"/>
  <c r="E66" i="37"/>
  <c r="E74" i="37"/>
  <c r="E82" i="37"/>
  <c r="E90" i="37"/>
  <c r="E98" i="37"/>
  <c r="E106" i="37"/>
  <c r="E114" i="37"/>
  <c r="E122" i="37"/>
  <c r="E130" i="37"/>
  <c r="E59" i="37"/>
  <c r="E67" i="37"/>
  <c r="E75" i="37"/>
  <c r="E83" i="37"/>
  <c r="E91" i="37"/>
  <c r="E99" i="37"/>
  <c r="E115" i="37"/>
  <c r="E123" i="37"/>
  <c r="E131" i="37"/>
  <c r="F143" i="37"/>
  <c r="F139" i="37"/>
  <c r="F135" i="37"/>
  <c r="F142" i="37"/>
  <c r="F138" i="37"/>
  <c r="F134" i="37"/>
  <c r="F47" i="37"/>
  <c r="F43" i="37"/>
  <c r="F39" i="37"/>
  <c r="F35" i="37"/>
  <c r="F31" i="37"/>
  <c r="F48" i="37"/>
  <c r="F41" i="37"/>
  <c r="F7" i="37"/>
  <c r="F15" i="37"/>
  <c r="F23" i="37"/>
  <c r="F44" i="37"/>
  <c r="F34" i="37"/>
  <c r="F10" i="37"/>
  <c r="F18" i="37"/>
  <c r="F26" i="37"/>
  <c r="F55" i="37"/>
  <c r="G24" i="39" s="1"/>
  <c r="F59" i="37"/>
  <c r="F67" i="37"/>
  <c r="F75" i="37"/>
  <c r="F83" i="37"/>
  <c r="F91" i="37"/>
  <c r="F99" i="37"/>
  <c r="F107" i="37"/>
  <c r="G40" i="39" s="1"/>
  <c r="F115" i="37"/>
  <c r="F123" i="37"/>
  <c r="F131" i="37"/>
  <c r="F140" i="37"/>
  <c r="F60" i="37"/>
  <c r="F76" i="37"/>
  <c r="F84" i="37"/>
  <c r="F92" i="37"/>
  <c r="F100" i="37"/>
  <c r="F108" i="37"/>
  <c r="F116" i="37"/>
  <c r="F124" i="37"/>
  <c r="F132" i="37"/>
  <c r="F133" i="37"/>
  <c r="G48" i="39" s="1"/>
  <c r="F141" i="37"/>
  <c r="F9" i="37"/>
  <c r="F17" i="37"/>
  <c r="F25" i="37"/>
  <c r="F46" i="37"/>
  <c r="F36" i="37"/>
  <c r="F4" i="37"/>
  <c r="F12" i="37"/>
  <c r="F20" i="37"/>
  <c r="F28" i="37"/>
  <c r="F51" i="37"/>
  <c r="F52" i="37"/>
  <c r="F61" i="37"/>
  <c r="F69" i="37"/>
  <c r="F77" i="37"/>
  <c r="F85" i="37"/>
  <c r="F93" i="37"/>
  <c r="F101" i="37"/>
  <c r="F109" i="37"/>
  <c r="F117" i="37"/>
  <c r="F125" i="37"/>
  <c r="F62" i="37"/>
  <c r="F70" i="37"/>
  <c r="F78" i="37"/>
  <c r="F86" i="37"/>
  <c r="F102" i="37"/>
  <c r="F110" i="37"/>
  <c r="F118" i="37"/>
  <c r="F126" i="37"/>
  <c r="F145" i="37"/>
  <c r="F33" i="37"/>
  <c r="F11" i="37"/>
  <c r="F19" i="37"/>
  <c r="F27" i="37"/>
  <c r="F50" i="37"/>
  <c r="F30" i="37"/>
  <c r="F38" i="37"/>
  <c r="F6" i="37"/>
  <c r="F14" i="37"/>
  <c r="F22" i="37"/>
  <c r="F45" i="37"/>
  <c r="F53" i="37"/>
  <c r="F54" i="37"/>
  <c r="F63" i="37"/>
  <c r="F71" i="37"/>
  <c r="F79" i="37"/>
  <c r="F87" i="37"/>
  <c r="F95" i="37"/>
  <c r="F103" i="37"/>
  <c r="F111" i="37"/>
  <c r="F119" i="37"/>
  <c r="F127" i="37"/>
  <c r="F136" i="37"/>
  <c r="F144" i="37"/>
  <c r="F64" i="37"/>
  <c r="F72" i="37"/>
  <c r="F80" i="37"/>
  <c r="F88" i="37"/>
  <c r="F96" i="37"/>
  <c r="F104" i="37"/>
  <c r="F112" i="37"/>
  <c r="F128" i="37"/>
  <c r="F37" i="37"/>
  <c r="F5" i="37"/>
  <c r="F13" i="37"/>
  <c r="F21" i="37"/>
  <c r="F42" i="37"/>
  <c r="G20" i="39" s="1"/>
  <c r="F32" i="37"/>
  <c r="F40" i="37"/>
  <c r="F8" i="37"/>
  <c r="F16" i="37"/>
  <c r="G12" i="39" s="1"/>
  <c r="F24" i="37"/>
  <c r="F49" i="37"/>
  <c r="F57" i="37"/>
  <c r="F56" i="37"/>
  <c r="F65" i="37"/>
  <c r="F73" i="37"/>
  <c r="F81" i="37"/>
  <c r="G32" i="39" s="1"/>
  <c r="F89" i="37"/>
  <c r="F97" i="37"/>
  <c r="F105" i="37"/>
  <c r="F113" i="37"/>
  <c r="F121" i="37"/>
  <c r="F129" i="37"/>
  <c r="F58" i="37"/>
  <c r="F66" i="37"/>
  <c r="F74" i="37"/>
  <c r="F82" i="37"/>
  <c r="F90" i="37"/>
  <c r="F98" i="37"/>
  <c r="F106" i="37"/>
  <c r="F114" i="37"/>
  <c r="F122" i="37"/>
  <c r="F130" i="37"/>
  <c r="F137" i="37"/>
  <c r="E81" i="37"/>
  <c r="C32" i="39" s="1"/>
  <c r="F3" i="37"/>
  <c r="G8" i="39" s="1"/>
  <c r="F94" i="37"/>
  <c r="G36" i="39" s="1"/>
  <c r="F29" i="37"/>
  <c r="G16" i="39" s="1"/>
  <c r="F68" i="37"/>
  <c r="G28" i="39" s="1"/>
  <c r="E133" i="37"/>
  <c r="C48" i="39" s="1"/>
  <c r="E107" i="37"/>
  <c r="C40" i="39" s="1"/>
  <c r="F68" i="35"/>
  <c r="G27" i="39" s="1"/>
  <c r="F94" i="35"/>
  <c r="G35" i="39" s="1"/>
  <c r="F29" i="35"/>
  <c r="G15" i="39" s="1"/>
  <c r="E11" i="35"/>
  <c r="E6" i="35"/>
  <c r="E14" i="35"/>
  <c r="E31" i="35"/>
  <c r="E47" i="35"/>
  <c r="E18" i="35"/>
  <c r="E34" i="35"/>
  <c r="E50" i="35"/>
  <c r="E61" i="35"/>
  <c r="E25" i="35"/>
  <c r="E41" i="35"/>
  <c r="E57" i="35"/>
  <c r="E20" i="35"/>
  <c r="E32" i="35"/>
  <c r="E48" i="35"/>
  <c r="E62" i="35"/>
  <c r="E64" i="35"/>
  <c r="E74" i="35"/>
  <c r="E82" i="35"/>
  <c r="E90" i="35"/>
  <c r="E100" i="35"/>
  <c r="E108" i="35"/>
  <c r="E116" i="35"/>
  <c r="E126" i="35"/>
  <c r="E65" i="35"/>
  <c r="E73" i="35"/>
  <c r="E81" i="35"/>
  <c r="C31" i="39" s="1"/>
  <c r="E89" i="35"/>
  <c r="E97" i="35"/>
  <c r="E105" i="35"/>
  <c r="E113" i="35"/>
  <c r="E121" i="35"/>
  <c r="E129" i="35"/>
  <c r="E5" i="35"/>
  <c r="E13" i="35"/>
  <c r="E8" i="35"/>
  <c r="E16" i="35"/>
  <c r="C11" i="39" s="1"/>
  <c r="E19" i="35"/>
  <c r="E35" i="35"/>
  <c r="E51" i="35"/>
  <c r="E22" i="35"/>
  <c r="E38" i="35"/>
  <c r="E54" i="35"/>
  <c r="E94" i="35"/>
  <c r="C35" i="39" s="1"/>
  <c r="E29" i="35"/>
  <c r="C15" i="39" s="1"/>
  <c r="E45" i="35"/>
  <c r="E24" i="35"/>
  <c r="E36" i="35"/>
  <c r="E52" i="35"/>
  <c r="E68" i="35"/>
  <c r="C27" i="39" s="1"/>
  <c r="E66" i="35"/>
  <c r="E76" i="35"/>
  <c r="E84" i="35"/>
  <c r="E92" i="35"/>
  <c r="E102" i="35"/>
  <c r="E110" i="35"/>
  <c r="E118" i="35"/>
  <c r="E128" i="35"/>
  <c r="E67" i="35"/>
  <c r="E75" i="35"/>
  <c r="E83" i="35"/>
  <c r="E91" i="35"/>
  <c r="E99" i="35"/>
  <c r="E107" i="35"/>
  <c r="C39" i="39" s="1"/>
  <c r="E115" i="35"/>
  <c r="E123" i="35"/>
  <c r="E131" i="35"/>
  <c r="E7" i="35"/>
  <c r="E15" i="35"/>
  <c r="E55" i="35"/>
  <c r="C23" i="39" s="1"/>
  <c r="E10" i="35"/>
  <c r="E23" i="35"/>
  <c r="E39" i="35"/>
  <c r="E26" i="35"/>
  <c r="E17" i="35"/>
  <c r="E33" i="35"/>
  <c r="E49" i="35"/>
  <c r="E28" i="35"/>
  <c r="E40" i="35"/>
  <c r="E56" i="35"/>
  <c r="E120" i="35"/>
  <c r="C43" i="39" s="1"/>
  <c r="E70" i="35"/>
  <c r="E78" i="35"/>
  <c r="E86" i="35"/>
  <c r="E96" i="35"/>
  <c r="E104" i="35"/>
  <c r="E112" i="35"/>
  <c r="E122" i="35"/>
  <c r="E130" i="35"/>
  <c r="E63" i="35"/>
  <c r="E69" i="35"/>
  <c r="E77" i="35"/>
  <c r="E85" i="35"/>
  <c r="E93" i="35"/>
  <c r="E101" i="35"/>
  <c r="E109" i="35"/>
  <c r="E117" i="35"/>
  <c r="E125" i="35"/>
  <c r="E9" i="35"/>
  <c r="E4" i="35"/>
  <c r="E12" i="35"/>
  <c r="E27" i="35"/>
  <c r="E43" i="35"/>
  <c r="E30" i="35"/>
  <c r="E46" i="35"/>
  <c r="E58" i="35"/>
  <c r="E21" i="35"/>
  <c r="E37" i="35"/>
  <c r="E53" i="35"/>
  <c r="E44" i="35"/>
  <c r="E59" i="35"/>
  <c r="E60" i="35"/>
  <c r="E72" i="35"/>
  <c r="E80" i="35"/>
  <c r="E88" i="35"/>
  <c r="E98" i="35"/>
  <c r="E106" i="35"/>
  <c r="E114" i="35"/>
  <c r="E124" i="35"/>
  <c r="E132" i="35"/>
  <c r="E71" i="35"/>
  <c r="E79" i="35"/>
  <c r="E87" i="35"/>
  <c r="E95" i="35"/>
  <c r="E103" i="35"/>
  <c r="E111" i="35"/>
  <c r="E119" i="35"/>
  <c r="E127" i="35"/>
  <c r="E3" i="35"/>
  <c r="C7" i="39" s="1"/>
  <c r="E42" i="35"/>
  <c r="C19" i="39" s="1"/>
  <c r="F143" i="35"/>
  <c r="F133" i="35"/>
  <c r="G47" i="39" s="1"/>
  <c r="F138" i="35"/>
  <c r="F134" i="35"/>
  <c r="F51" i="35"/>
  <c r="F47" i="35"/>
  <c r="F43" i="35"/>
  <c r="F39" i="35"/>
  <c r="F35" i="35"/>
  <c r="F31" i="35"/>
  <c r="F17" i="35"/>
  <c r="F60" i="35"/>
  <c r="F3" i="35"/>
  <c r="G7" i="39" s="1"/>
  <c r="F12" i="35"/>
  <c r="F20" i="35"/>
  <c r="F28" i="35"/>
  <c r="F56" i="35"/>
  <c r="F37" i="35"/>
  <c r="F7" i="35"/>
  <c r="F15" i="35"/>
  <c r="F25" i="35"/>
  <c r="F46" i="35"/>
  <c r="F54" i="35"/>
  <c r="F34" i="35"/>
  <c r="F67" i="35"/>
  <c r="F75" i="35"/>
  <c r="F83" i="35"/>
  <c r="F91" i="35"/>
  <c r="F99" i="35"/>
  <c r="F107" i="35"/>
  <c r="G39" i="39" s="1"/>
  <c r="F115" i="35"/>
  <c r="F123" i="35"/>
  <c r="F131" i="35"/>
  <c r="F66" i="35"/>
  <c r="F74" i="35"/>
  <c r="F82" i="35"/>
  <c r="F90" i="35"/>
  <c r="F98" i="35"/>
  <c r="F106" i="35"/>
  <c r="F114" i="35"/>
  <c r="F122" i="35"/>
  <c r="F130" i="35"/>
  <c r="F142" i="35"/>
  <c r="F135" i="35"/>
  <c r="F6" i="35"/>
  <c r="F14" i="35"/>
  <c r="F22" i="35"/>
  <c r="F45" i="35"/>
  <c r="F41" i="35"/>
  <c r="F9" i="35"/>
  <c r="F19" i="35"/>
  <c r="F27" i="35"/>
  <c r="F48" i="35"/>
  <c r="F57" i="35"/>
  <c r="F36" i="35"/>
  <c r="F58" i="35"/>
  <c r="F69" i="35"/>
  <c r="F77" i="35"/>
  <c r="F85" i="35"/>
  <c r="F93" i="35"/>
  <c r="F101" i="35"/>
  <c r="F109" i="35"/>
  <c r="F117" i="35"/>
  <c r="F125" i="35"/>
  <c r="F136" i="35"/>
  <c r="F144" i="35"/>
  <c r="F76" i="35"/>
  <c r="F84" i="35"/>
  <c r="F92" i="35"/>
  <c r="F100" i="35"/>
  <c r="F108" i="35"/>
  <c r="F116" i="35"/>
  <c r="F124" i="35"/>
  <c r="F132" i="35"/>
  <c r="F137" i="35"/>
  <c r="F139" i="35"/>
  <c r="F8" i="35"/>
  <c r="F16" i="35"/>
  <c r="G11" i="39" s="1"/>
  <c r="F24" i="35"/>
  <c r="F49" i="35"/>
  <c r="F11" i="35"/>
  <c r="F21" i="35"/>
  <c r="F42" i="35"/>
  <c r="G19" i="39" s="1"/>
  <c r="F50" i="35"/>
  <c r="F59" i="35"/>
  <c r="F30" i="35"/>
  <c r="F38" i="35"/>
  <c r="F62" i="35"/>
  <c r="F61" i="35"/>
  <c r="F71" i="35"/>
  <c r="F79" i="35"/>
  <c r="F87" i="35"/>
  <c r="F95" i="35"/>
  <c r="F103" i="35"/>
  <c r="F111" i="35"/>
  <c r="F119" i="35"/>
  <c r="F127" i="35"/>
  <c r="F70" i="35"/>
  <c r="F78" i="35"/>
  <c r="F86" i="35"/>
  <c r="F102" i="35"/>
  <c r="F110" i="35"/>
  <c r="F118" i="35"/>
  <c r="F126" i="35"/>
  <c r="F141" i="35"/>
  <c r="F10" i="35"/>
  <c r="F18" i="35"/>
  <c r="F26" i="35"/>
  <c r="F53" i="35"/>
  <c r="F33" i="35"/>
  <c r="F5" i="35"/>
  <c r="F13" i="35"/>
  <c r="F23" i="35"/>
  <c r="F44" i="35"/>
  <c r="F52" i="35"/>
  <c r="F32" i="35"/>
  <c r="F40" i="35"/>
  <c r="F4" i="35"/>
  <c r="F63" i="35"/>
  <c r="F65" i="35"/>
  <c r="F73" i="35"/>
  <c r="F81" i="35"/>
  <c r="G31" i="39" s="1"/>
  <c r="F89" i="35"/>
  <c r="F97" i="35"/>
  <c r="F105" i="35"/>
  <c r="F113" i="35"/>
  <c r="F121" i="35"/>
  <c r="F129" i="35"/>
  <c r="F140" i="35"/>
  <c r="F64" i="35"/>
  <c r="F72" i="35"/>
  <c r="F80" i="35"/>
  <c r="F88" i="35"/>
  <c r="F96" i="35"/>
  <c r="F104" i="35"/>
  <c r="F112" i="35"/>
  <c r="F128" i="35"/>
  <c r="F145" i="35"/>
  <c r="F55" i="35"/>
  <c r="G23" i="39" s="1"/>
  <c r="E133" i="35"/>
  <c r="C47" i="39" s="1"/>
  <c r="Q30" i="34"/>
  <c r="Q385" i="34"/>
  <c r="Q348" i="34"/>
  <c r="Q380" i="34"/>
  <c r="Q359" i="34"/>
  <c r="Q384" i="34"/>
  <c r="Q334" i="34"/>
  <c r="Q366" i="34"/>
  <c r="Q345" i="34"/>
  <c r="Q377" i="34"/>
  <c r="Q336" i="34"/>
  <c r="Q368" i="34"/>
  <c r="Q347" i="34"/>
  <c r="Q379" i="34"/>
  <c r="Q397" i="34"/>
  <c r="Q362" i="34"/>
  <c r="Q341" i="34"/>
  <c r="Q373" i="34"/>
  <c r="Q391" i="34"/>
  <c r="AD159" i="34"/>
  <c r="Z149" i="34"/>
  <c r="U149" i="34"/>
  <c r="S29" i="34"/>
  <c r="U159" i="34"/>
  <c r="S70" i="34"/>
  <c r="AD278" i="34"/>
  <c r="T278" i="34"/>
  <c r="U117" i="34"/>
  <c r="Z278" i="34"/>
  <c r="AD287" i="34"/>
  <c r="X301" i="34"/>
  <c r="X13" i="34"/>
  <c r="W13" i="34"/>
  <c r="Q12" i="34"/>
  <c r="Z13" i="34"/>
  <c r="Q58" i="34"/>
  <c r="Y278" i="34"/>
  <c r="U12" i="34"/>
  <c r="AB321" i="34"/>
  <c r="AD12" i="34"/>
  <c r="S12" i="34"/>
  <c r="AA12" i="34"/>
  <c r="AD219" i="34"/>
  <c r="Y174" i="34"/>
  <c r="S278" i="34"/>
  <c r="W278" i="34"/>
  <c r="V314" i="34"/>
  <c r="AD322" i="34"/>
  <c r="X34" i="34"/>
  <c r="AA220" i="34"/>
  <c r="W18" i="34"/>
  <c r="U18" i="34"/>
  <c r="Y50" i="34"/>
  <c r="AC210" i="34"/>
  <c r="X261" i="34"/>
  <c r="U273" i="34"/>
  <c r="W66" i="34"/>
  <c r="Y21" i="34"/>
  <c r="U66" i="34"/>
  <c r="T42" i="34"/>
  <c r="T50" i="34"/>
  <c r="X66" i="34"/>
  <c r="V19" i="34"/>
  <c r="T81" i="34"/>
  <c r="W158" i="34"/>
  <c r="X186" i="34"/>
  <c r="V264" i="34"/>
  <c r="Z241" i="34"/>
  <c r="AD93" i="34"/>
  <c r="S170" i="34"/>
  <c r="T158" i="34"/>
  <c r="W232" i="34"/>
  <c r="AB241" i="34"/>
  <c r="T297" i="34"/>
  <c r="Z330" i="34"/>
  <c r="Z329" i="34"/>
  <c r="AB322" i="34"/>
  <c r="Y329" i="34"/>
  <c r="S329" i="34"/>
  <c r="W330" i="34"/>
  <c r="V17" i="34"/>
  <c r="Y8" i="34"/>
  <c r="AA17" i="34"/>
  <c r="AD42" i="34"/>
  <c r="V66" i="34"/>
  <c r="AD19" i="34"/>
  <c r="AA66" i="34"/>
  <c r="U50" i="34"/>
  <c r="X8" i="34"/>
  <c r="V42" i="34"/>
  <c r="W42" i="34"/>
  <c r="X42" i="34"/>
  <c r="V105" i="34"/>
  <c r="W93" i="34"/>
  <c r="W105" i="34"/>
  <c r="S125" i="34"/>
  <c r="AA145" i="34"/>
  <c r="U186" i="34"/>
  <c r="AD232" i="34"/>
  <c r="S232" i="34"/>
  <c r="X232" i="34"/>
  <c r="W244" i="34"/>
  <c r="T272" i="34"/>
  <c r="T292" i="34"/>
  <c r="Y292" i="34"/>
  <c r="Z105" i="34"/>
  <c r="V145" i="34"/>
  <c r="AD105" i="34"/>
  <c r="X305" i="34"/>
  <c r="T17" i="34"/>
  <c r="Z19" i="34"/>
  <c r="U20" i="34"/>
  <c r="AC19" i="34"/>
  <c r="X17" i="34"/>
  <c r="T8" i="34"/>
  <c r="Z50" i="34"/>
  <c r="S42" i="34"/>
  <c r="Y42" i="34"/>
  <c r="AB42" i="34"/>
  <c r="V81" i="34"/>
  <c r="X170" i="34"/>
  <c r="S186" i="34"/>
  <c r="AC232" i="34"/>
  <c r="S241" i="34"/>
  <c r="U277" i="34"/>
  <c r="S297" i="34"/>
  <c r="AA158" i="34"/>
  <c r="AB170" i="34"/>
  <c r="AB158" i="34"/>
  <c r="AC158" i="34"/>
  <c r="Z305" i="34"/>
  <c r="AB253" i="34"/>
  <c r="U282" i="34"/>
  <c r="Y17" i="34"/>
  <c r="X46" i="34"/>
  <c r="Q5" i="34"/>
  <c r="AD305" i="34"/>
  <c r="Y58" i="34"/>
  <c r="U81" i="34"/>
  <c r="V210" i="34"/>
  <c r="AB261" i="34"/>
  <c r="AB288" i="34"/>
  <c r="AC322" i="34"/>
  <c r="AB289" i="34"/>
  <c r="U74" i="34"/>
  <c r="V20" i="34"/>
  <c r="Q8" i="34"/>
  <c r="U179" i="34"/>
  <c r="AD301" i="34"/>
  <c r="Y109" i="34"/>
  <c r="X257" i="34"/>
  <c r="AD292" i="34"/>
  <c r="AB227" i="34"/>
  <c r="U174" i="34"/>
  <c r="AD174" i="34"/>
  <c r="U163" i="34"/>
  <c r="V198" i="34"/>
  <c r="AC296" i="34"/>
  <c r="AD296" i="34"/>
  <c r="AD286" i="34"/>
  <c r="AC289" i="34"/>
  <c r="U330" i="34"/>
  <c r="Y38" i="34"/>
  <c r="S74" i="34"/>
  <c r="Y34" i="34"/>
  <c r="Q26" i="34"/>
  <c r="AB34" i="34"/>
  <c r="T74" i="34"/>
  <c r="T178" i="34"/>
  <c r="T244" i="34"/>
  <c r="AC244" i="34"/>
  <c r="U252" i="34"/>
  <c r="AB313" i="34"/>
  <c r="W109" i="34"/>
  <c r="T109" i="34"/>
  <c r="Y202" i="34"/>
  <c r="AB265" i="34"/>
  <c r="X292" i="34"/>
  <c r="S105" i="34"/>
  <c r="X174" i="34"/>
  <c r="AC174" i="34"/>
  <c r="S296" i="34"/>
  <c r="U304" i="34"/>
  <c r="AB304" i="34"/>
  <c r="S289" i="34"/>
  <c r="AC310" i="34"/>
  <c r="X21" i="34"/>
  <c r="U9" i="34"/>
  <c r="T54" i="34"/>
  <c r="Q77" i="34"/>
  <c r="S58" i="34"/>
  <c r="H402" i="34"/>
  <c r="U34" i="34"/>
  <c r="S16" i="34"/>
  <c r="AC20" i="34"/>
  <c r="U19" i="34"/>
  <c r="Q3" i="34"/>
  <c r="U121" i="34"/>
  <c r="Z179" i="34"/>
  <c r="Y252" i="34"/>
  <c r="Z301" i="34"/>
  <c r="U109" i="34"/>
  <c r="U125" i="34"/>
  <c r="Y155" i="34"/>
  <c r="T171" i="34"/>
  <c r="V265" i="34"/>
  <c r="T257" i="34"/>
  <c r="W265" i="34"/>
  <c r="U274" i="34"/>
  <c r="Z292" i="34"/>
  <c r="AA248" i="34"/>
  <c r="W174" i="34"/>
  <c r="AD175" i="34"/>
  <c r="Z174" i="34"/>
  <c r="AC185" i="34"/>
  <c r="AC198" i="34"/>
  <c r="Z236" i="34"/>
  <c r="T261" i="34"/>
  <c r="AD261" i="34"/>
  <c r="Z296" i="34"/>
  <c r="AA304" i="34"/>
  <c r="Y322" i="34"/>
  <c r="V305" i="34"/>
  <c r="X314" i="34"/>
  <c r="AA286" i="34"/>
  <c r="Y289" i="34"/>
  <c r="V310" i="34"/>
  <c r="W318" i="34"/>
  <c r="V4" i="34"/>
  <c r="S17" i="34"/>
  <c r="U17" i="34"/>
  <c r="AD17" i="34"/>
  <c r="AB8" i="34"/>
  <c r="AA8" i="34"/>
  <c r="V162" i="34"/>
  <c r="AC141" i="34"/>
  <c r="AB202" i="34"/>
  <c r="Y186" i="34"/>
  <c r="AD186" i="34"/>
  <c r="V202" i="34"/>
  <c r="AB232" i="34"/>
  <c r="U264" i="34"/>
  <c r="AC93" i="34"/>
  <c r="U101" i="34"/>
  <c r="AA219" i="34"/>
  <c r="Z156" i="34"/>
  <c r="W156" i="34"/>
  <c r="Y158" i="34"/>
  <c r="AD158" i="34"/>
  <c r="S185" i="34"/>
  <c r="T220" i="34"/>
  <c r="V273" i="34"/>
  <c r="U326" i="34"/>
  <c r="V318" i="34"/>
  <c r="AC318" i="34"/>
  <c r="AA330" i="34"/>
  <c r="V9" i="34"/>
  <c r="Y46" i="34"/>
  <c r="Y54" i="34"/>
  <c r="AB46" i="34"/>
  <c r="X54" i="34"/>
  <c r="V74" i="34"/>
  <c r="AC17" i="34"/>
  <c r="W74" i="34"/>
  <c r="Y26" i="34"/>
  <c r="Q34" i="34"/>
  <c r="Q42" i="34"/>
  <c r="AB66" i="34"/>
  <c r="X74" i="34"/>
  <c r="V8" i="34"/>
  <c r="AD3" i="34"/>
  <c r="Y81" i="34"/>
  <c r="X81" i="34"/>
  <c r="W215" i="34"/>
  <c r="W141" i="34"/>
  <c r="AB141" i="34"/>
  <c r="W186" i="34"/>
  <c r="AB186" i="34"/>
  <c r="AC186" i="34"/>
  <c r="S264" i="34"/>
  <c r="AD249" i="34"/>
  <c r="X264" i="34"/>
  <c r="Z145" i="34"/>
  <c r="U93" i="34"/>
  <c r="T93" i="34"/>
  <c r="AD248" i="34"/>
  <c r="S158" i="34"/>
  <c r="V158" i="34"/>
  <c r="Y245" i="34"/>
  <c r="W268" i="34"/>
  <c r="AD245" i="34"/>
  <c r="AB260" i="34"/>
  <c r="W261" i="34"/>
  <c r="T296" i="34"/>
  <c r="W296" i="34"/>
  <c r="AB273" i="34"/>
  <c r="W281" i="34"/>
  <c r="S306" i="34"/>
  <c r="AA314" i="34"/>
  <c r="AA326" i="34"/>
  <c r="V289" i="34"/>
  <c r="Z289" i="34"/>
  <c r="AB310" i="34"/>
  <c r="Z310" i="34"/>
  <c r="X318" i="34"/>
  <c r="Z318" i="34"/>
  <c r="AD330" i="34"/>
  <c r="AD9" i="34"/>
  <c r="S22" i="34"/>
  <c r="AA30" i="34"/>
  <c r="S54" i="34"/>
  <c r="U21" i="34"/>
  <c r="AB54" i="34"/>
  <c r="Z17" i="34"/>
  <c r="V12" i="34"/>
  <c r="AD18" i="34"/>
  <c r="Q18" i="34"/>
  <c r="U26" i="34"/>
  <c r="AB5" i="34"/>
  <c r="AB17" i="34"/>
  <c r="X16" i="34"/>
  <c r="Q17" i="34"/>
  <c r="Y66" i="34"/>
  <c r="Q66" i="34"/>
  <c r="Q74" i="34"/>
  <c r="AD8" i="34"/>
  <c r="X3" i="34"/>
  <c r="S3" i="34"/>
  <c r="W19" i="34"/>
  <c r="Z81" i="34"/>
  <c r="Z137" i="34"/>
  <c r="AC81" i="34"/>
  <c r="AB81" i="34"/>
  <c r="U162" i="34"/>
  <c r="AC215" i="34"/>
  <c r="Y301" i="34"/>
  <c r="U141" i="34"/>
  <c r="AD153" i="34"/>
  <c r="T183" i="34"/>
  <c r="Z186" i="34"/>
  <c r="AC202" i="34"/>
  <c r="W249" i="34"/>
  <c r="W85" i="34"/>
  <c r="S145" i="34"/>
  <c r="Y93" i="34"/>
  <c r="X93" i="34"/>
  <c r="U129" i="34"/>
  <c r="AD149" i="34"/>
  <c r="AC105" i="34"/>
  <c r="AB149" i="34"/>
  <c r="S156" i="34"/>
  <c r="U158" i="34"/>
  <c r="Z158" i="34"/>
  <c r="T190" i="34"/>
  <c r="AD185" i="34"/>
  <c r="AB245" i="34"/>
  <c r="T269" i="34"/>
  <c r="AD282" i="34"/>
  <c r="AA261" i="34"/>
  <c r="V296" i="34"/>
  <c r="AC273" i="34"/>
  <c r="T281" i="34"/>
  <c r="V322" i="34"/>
  <c r="Y317" i="34"/>
  <c r="W317" i="34"/>
  <c r="S322" i="34"/>
  <c r="AB278" i="34"/>
  <c r="X278" i="34"/>
  <c r="U278" i="34"/>
  <c r="U305" i="34"/>
  <c r="W306" i="34"/>
  <c r="AB314" i="34"/>
  <c r="W326" i="34"/>
  <c r="AD326" i="34"/>
  <c r="X326" i="34"/>
  <c r="V326" i="34"/>
  <c r="T289" i="34"/>
  <c r="U289" i="34"/>
  <c r="AD289" i="34"/>
  <c r="X310" i="34"/>
  <c r="S310" i="34"/>
  <c r="X330" i="34"/>
  <c r="AB22" i="34"/>
  <c r="AC77" i="34"/>
  <c r="T18" i="34"/>
  <c r="Z22" i="34"/>
  <c r="Z54" i="34"/>
  <c r="W16" i="34"/>
  <c r="V16" i="34"/>
  <c r="Z3" i="34"/>
  <c r="AA3" i="34"/>
  <c r="AC74" i="34"/>
  <c r="Y89" i="34"/>
  <c r="V178" i="34"/>
  <c r="AD277" i="34"/>
  <c r="AC153" i="34"/>
  <c r="AB153" i="34"/>
  <c r="X155" i="34"/>
  <c r="AB224" i="34"/>
  <c r="AC85" i="34"/>
  <c r="U113" i="34"/>
  <c r="U145" i="34"/>
  <c r="AA213" i="34"/>
  <c r="AB105" i="34"/>
  <c r="AA237" i="34"/>
  <c r="AB269" i="34"/>
  <c r="W288" i="34"/>
  <c r="Z306" i="34"/>
  <c r="AA22" i="34"/>
  <c r="Z16" i="34"/>
  <c r="X240" i="34"/>
  <c r="T117" i="34"/>
  <c r="T22" i="34"/>
  <c r="S78" i="34"/>
  <c r="AA137" i="34"/>
  <c r="T89" i="34"/>
  <c r="AA167" i="34"/>
  <c r="V277" i="34"/>
  <c r="U153" i="34"/>
  <c r="T153" i="34"/>
  <c r="AB155" i="34"/>
  <c r="U171" i="34"/>
  <c r="U183" i="34"/>
  <c r="Z202" i="34"/>
  <c r="Y224" i="34"/>
  <c r="U241" i="34"/>
  <c r="Y264" i="34"/>
  <c r="AB264" i="34"/>
  <c r="W241" i="34"/>
  <c r="AA249" i="34"/>
  <c r="AB257" i="34"/>
  <c r="AC292" i="34"/>
  <c r="W292" i="34"/>
  <c r="U85" i="34"/>
  <c r="T85" i="34"/>
  <c r="AB213" i="34"/>
  <c r="U105" i="34"/>
  <c r="T105" i="34"/>
  <c r="Y117" i="34"/>
  <c r="X117" i="34"/>
  <c r="T198" i="34"/>
  <c r="W185" i="34"/>
  <c r="Z198" i="34"/>
  <c r="AA236" i="34"/>
  <c r="AD237" i="34"/>
  <c r="AD269" i="34"/>
  <c r="U260" i="34"/>
  <c r="W245" i="34"/>
  <c r="Z288" i="34"/>
  <c r="T304" i="34"/>
  <c r="X273" i="34"/>
  <c r="Z273" i="34"/>
  <c r="AA293" i="34"/>
  <c r="T317" i="34"/>
  <c r="AA305" i="34"/>
  <c r="Y306" i="34"/>
  <c r="AD314" i="34"/>
  <c r="AC314" i="34"/>
  <c r="Z286" i="34"/>
  <c r="Z326" i="34"/>
  <c r="U325" i="34"/>
  <c r="T325" i="34"/>
  <c r="AA9" i="34"/>
  <c r="Y9" i="34"/>
  <c r="Y22" i="34"/>
  <c r="X22" i="34"/>
  <c r="T30" i="34"/>
  <c r="U77" i="34"/>
  <c r="Y13" i="34"/>
  <c r="X18" i="34"/>
  <c r="Y74" i="34"/>
  <c r="AB74" i="34"/>
  <c r="U5" i="34"/>
  <c r="V3" i="34"/>
  <c r="S19" i="34"/>
  <c r="AC42" i="34"/>
  <c r="U89" i="34"/>
  <c r="U97" i="34"/>
  <c r="U137" i="34"/>
  <c r="U167" i="34"/>
  <c r="AD223" i="34"/>
  <c r="V231" i="34"/>
  <c r="Z141" i="34"/>
  <c r="X141" i="34"/>
  <c r="Y153" i="34"/>
  <c r="X153" i="34"/>
  <c r="S183" i="34"/>
  <c r="Y171" i="34"/>
  <c r="Y183" i="34"/>
  <c r="V186" i="34"/>
  <c r="AD202" i="34"/>
  <c r="T224" i="34"/>
  <c r="AD241" i="34"/>
  <c r="U256" i="34"/>
  <c r="AC264" i="34"/>
  <c r="AA241" i="34"/>
  <c r="AA257" i="34"/>
  <c r="V292" i="34"/>
  <c r="Y85" i="34"/>
  <c r="X85" i="34"/>
  <c r="AD240" i="34"/>
  <c r="S240" i="34"/>
  <c r="T248" i="34"/>
  <c r="X248" i="34"/>
  <c r="Y105" i="34"/>
  <c r="AC117" i="34"/>
  <c r="U133" i="34"/>
  <c r="U175" i="34"/>
  <c r="AD198" i="34"/>
  <c r="S237" i="34"/>
  <c r="AD304" i="34"/>
  <c r="X304" i="34"/>
  <c r="Y273" i="34"/>
  <c r="S273" i="34"/>
  <c r="AD273" i="34"/>
  <c r="AC293" i="34"/>
  <c r="AA317" i="34"/>
  <c r="AC317" i="34"/>
  <c r="U306" i="34"/>
  <c r="V306" i="34"/>
  <c r="AB329" i="34"/>
  <c r="AB38" i="34"/>
  <c r="AC62" i="34"/>
  <c r="U62" i="34"/>
  <c r="AB70" i="34"/>
  <c r="AA79" i="34"/>
  <c r="Z79" i="34"/>
  <c r="U13" i="34"/>
  <c r="AD13" i="34"/>
  <c r="S9" i="34"/>
  <c r="Z20" i="34"/>
  <c r="AA38" i="34"/>
  <c r="S46" i="34"/>
  <c r="AB26" i="34"/>
  <c r="AB58" i="34"/>
  <c r="W9" i="34"/>
  <c r="AC18" i="34"/>
  <c r="AF421" i="34"/>
  <c r="Q11" i="34"/>
  <c r="Q36" i="34"/>
  <c r="Q52" i="34"/>
  <c r="Q68" i="34"/>
  <c r="E402" i="34"/>
  <c r="Q27" i="34"/>
  <c r="Q29" i="34"/>
  <c r="Q35" i="34"/>
  <c r="Q37" i="34"/>
  <c r="Q43" i="34"/>
  <c r="Q45" i="34"/>
  <c r="Q51" i="34"/>
  <c r="Q53" i="34"/>
  <c r="Q59" i="34"/>
  <c r="Q61" i="34"/>
  <c r="Q67" i="34"/>
  <c r="Q69" i="34"/>
  <c r="Q75" i="34"/>
  <c r="Q112" i="34"/>
  <c r="Q118" i="34"/>
  <c r="Q128" i="34"/>
  <c r="Q134" i="34"/>
  <c r="Q144" i="34"/>
  <c r="Q150" i="34"/>
  <c r="Q152" i="34"/>
  <c r="Q6" i="34"/>
  <c r="N402" i="34"/>
  <c r="Q24" i="34"/>
  <c r="Q40" i="34"/>
  <c r="Q56" i="34"/>
  <c r="Q72" i="34"/>
  <c r="O402" i="34"/>
  <c r="G402" i="34"/>
  <c r="Q80" i="34"/>
  <c r="Q82" i="34"/>
  <c r="Q84" i="34"/>
  <c r="Q86" i="34"/>
  <c r="Q88" i="34"/>
  <c r="Q90" i="34"/>
  <c r="Q92" i="34"/>
  <c r="Q94" i="34"/>
  <c r="Q96" i="34"/>
  <c r="Q98" i="34"/>
  <c r="Q102" i="34"/>
  <c r="Q10" i="34"/>
  <c r="Q7" i="34"/>
  <c r="Q15" i="34"/>
  <c r="Q28" i="34"/>
  <c r="Q44" i="34"/>
  <c r="Q60" i="34"/>
  <c r="Q76" i="34"/>
  <c r="F402" i="34"/>
  <c r="J402" i="34"/>
  <c r="Q23" i="34"/>
  <c r="Q25" i="34"/>
  <c r="Q31" i="34"/>
  <c r="Q33" i="34"/>
  <c r="Q39" i="34"/>
  <c r="Q41" i="34"/>
  <c r="Q47" i="34"/>
  <c r="Q49" i="34"/>
  <c r="Q55" i="34"/>
  <c r="Q57" i="34"/>
  <c r="Q63" i="34"/>
  <c r="Q65" i="34"/>
  <c r="Q71" i="34"/>
  <c r="Q73" i="34"/>
  <c r="Q14" i="34"/>
  <c r="M402" i="34"/>
  <c r="I402" i="34"/>
  <c r="Q32" i="34"/>
  <c r="Q48" i="34"/>
  <c r="Q64" i="34"/>
  <c r="K402" i="34"/>
  <c r="Q104" i="34"/>
  <c r="Q108" i="34"/>
  <c r="Q114" i="34"/>
  <c r="Q124" i="34"/>
  <c r="Q130" i="34"/>
  <c r="Q136" i="34"/>
  <c r="Q140" i="34"/>
  <c r="Q148" i="34"/>
  <c r="Q95" i="34"/>
  <c r="Q107" i="34"/>
  <c r="Q164" i="34"/>
  <c r="Q172" i="34"/>
  <c r="Q173" i="34"/>
  <c r="Q181" i="34"/>
  <c r="Q188" i="34"/>
  <c r="Q208" i="34"/>
  <c r="Q195" i="34"/>
  <c r="Q197" i="34"/>
  <c r="Q205" i="34"/>
  <c r="Q207" i="34"/>
  <c r="Q234" i="34"/>
  <c r="Q229" i="34"/>
  <c r="Q250" i="34"/>
  <c r="Q262" i="34"/>
  <c r="Q247" i="34"/>
  <c r="Q251" i="34"/>
  <c r="Q279" i="34"/>
  <c r="Q298" i="34"/>
  <c r="Q300" i="34"/>
  <c r="Q295" i="34"/>
  <c r="Q312" i="34"/>
  <c r="Q307" i="34"/>
  <c r="Q309" i="34"/>
  <c r="Q320" i="34"/>
  <c r="Q319" i="34"/>
  <c r="Q116" i="34"/>
  <c r="Q138" i="34"/>
  <c r="Q142" i="34"/>
  <c r="Q83" i="34"/>
  <c r="Q99" i="34"/>
  <c r="Q111" i="34"/>
  <c r="Q119" i="34"/>
  <c r="Q127" i="34"/>
  <c r="Q135" i="34"/>
  <c r="Q143" i="34"/>
  <c r="Q151" i="34"/>
  <c r="Q176" i="34"/>
  <c r="Q157" i="34"/>
  <c r="Q165" i="34"/>
  <c r="Q192" i="34"/>
  <c r="Q212" i="34"/>
  <c r="Q191" i="34"/>
  <c r="Q193" i="34"/>
  <c r="Q218" i="34"/>
  <c r="Q217" i="34"/>
  <c r="Q233" i="34"/>
  <c r="Q238" i="34"/>
  <c r="Q254" i="34"/>
  <c r="Q266" i="34"/>
  <c r="Q255" i="34"/>
  <c r="Q259" i="34"/>
  <c r="Q263" i="34"/>
  <c r="Q267" i="34"/>
  <c r="Q280" i="34"/>
  <c r="Q283" i="34"/>
  <c r="Q302" i="34"/>
  <c r="Q303" i="34"/>
  <c r="Q110" i="34"/>
  <c r="Q122" i="34"/>
  <c r="Q126" i="34"/>
  <c r="Q146" i="34"/>
  <c r="Q87" i="34"/>
  <c r="Q103" i="34"/>
  <c r="Q160" i="34"/>
  <c r="Q168" i="34"/>
  <c r="Q177" i="34"/>
  <c r="Q196" i="34"/>
  <c r="Q187" i="34"/>
  <c r="Q189" i="34"/>
  <c r="Q203" i="34"/>
  <c r="Q209" i="34"/>
  <c r="Q211" i="34"/>
  <c r="Q222" i="34"/>
  <c r="Q226" i="34"/>
  <c r="Q221" i="34"/>
  <c r="Q242" i="34"/>
  <c r="Q270" i="34"/>
  <c r="Q239" i="34"/>
  <c r="Q271" i="34"/>
  <c r="Q100" i="34"/>
  <c r="Q106" i="34"/>
  <c r="Q120" i="34"/>
  <c r="Q132" i="34"/>
  <c r="Q154" i="34"/>
  <c r="Q91" i="34"/>
  <c r="Q115" i="34"/>
  <c r="Q123" i="34"/>
  <c r="Q131" i="34"/>
  <c r="Q139" i="34"/>
  <c r="Q147" i="34"/>
  <c r="Q180" i="34"/>
  <c r="Q161" i="34"/>
  <c r="Q169" i="34"/>
  <c r="Q200" i="34"/>
  <c r="Q204" i="34"/>
  <c r="Q199" i="34"/>
  <c r="Q201" i="34"/>
  <c r="Q214" i="34"/>
  <c r="Q230" i="34"/>
  <c r="Q225" i="34"/>
  <c r="Q246" i="34"/>
  <c r="Q258" i="34"/>
  <c r="Q243" i="34"/>
  <c r="Q276" i="34"/>
  <c r="Q275" i="34"/>
  <c r="Q294" i="34"/>
  <c r="Q308" i="34"/>
  <c r="Q311" i="34"/>
  <c r="Q315" i="34"/>
  <c r="Q323" i="34"/>
  <c r="Q284" i="34"/>
  <c r="Q290" i="34"/>
  <c r="Q291" i="34"/>
  <c r="Q299" i="34"/>
  <c r="Q316" i="34"/>
  <c r="Q324" i="34"/>
  <c r="Q327" i="34"/>
  <c r="Q328" i="34"/>
  <c r="Q19" i="34"/>
  <c r="U38" i="34"/>
  <c r="T78" i="34"/>
  <c r="AD78" i="34"/>
  <c r="U78" i="34"/>
  <c r="Y78" i="34"/>
  <c r="AC78" i="34"/>
  <c r="X78" i="34"/>
  <c r="V22" i="34"/>
  <c r="V54" i="34"/>
  <c r="X77" i="34"/>
  <c r="V97" i="34"/>
  <c r="Q97" i="34"/>
  <c r="AB97" i="34"/>
  <c r="Q121" i="34"/>
  <c r="AB121" i="34"/>
  <c r="Q137" i="34"/>
  <c r="AB137" i="34"/>
  <c r="V167" i="34"/>
  <c r="U184" i="34"/>
  <c r="Q162" i="34"/>
  <c r="Q178" i="34"/>
  <c r="X178" i="34"/>
  <c r="AA178" i="34"/>
  <c r="AB178" i="34"/>
  <c r="Q167" i="34"/>
  <c r="AB179" i="34"/>
  <c r="Q179" i="34"/>
  <c r="T184" i="34"/>
  <c r="X184" i="34"/>
  <c r="Q231" i="34"/>
  <c r="Q244" i="34"/>
  <c r="S252" i="34"/>
  <c r="T252" i="34"/>
  <c r="V252" i="34"/>
  <c r="W252" i="34"/>
  <c r="Q285" i="34"/>
  <c r="T285" i="34"/>
  <c r="AA285" i="34"/>
  <c r="X285" i="34"/>
  <c r="U285" i="34"/>
  <c r="Z285" i="34"/>
  <c r="V285" i="34"/>
  <c r="AB285" i="34"/>
  <c r="X313" i="34"/>
  <c r="Y313" i="34"/>
  <c r="Z313" i="34"/>
  <c r="AA313" i="34"/>
  <c r="T313" i="34"/>
  <c r="U313" i="34"/>
  <c r="S313" i="34"/>
  <c r="V313" i="34"/>
  <c r="W313" i="34"/>
  <c r="V125" i="34"/>
  <c r="W125" i="34"/>
  <c r="Z125" i="34"/>
  <c r="Q125" i="34"/>
  <c r="AB125" i="34"/>
  <c r="T166" i="34"/>
  <c r="AC166" i="34"/>
  <c r="AD166" i="34"/>
  <c r="AC182" i="34"/>
  <c r="AD182" i="34"/>
  <c r="AC194" i="34"/>
  <c r="AD194" i="34"/>
  <c r="Q210" i="34"/>
  <c r="Q216" i="34"/>
  <c r="Q256" i="34"/>
  <c r="AD274" i="34"/>
  <c r="Q241" i="34"/>
  <c r="Q249" i="34"/>
  <c r="W257" i="34"/>
  <c r="AA272" i="34"/>
  <c r="AB274" i="34"/>
  <c r="Q274" i="34"/>
  <c r="S34" i="34"/>
  <c r="S66" i="34"/>
  <c r="Z97" i="34"/>
  <c r="AA97" i="34"/>
  <c r="AA109" i="34"/>
  <c r="Z101" i="34"/>
  <c r="Q101" i="34"/>
  <c r="AB101" i="34"/>
  <c r="Q113" i="34"/>
  <c r="AB113" i="34"/>
  <c r="Q129" i="34"/>
  <c r="AB129" i="34"/>
  <c r="Q145" i="34"/>
  <c r="AB145" i="34"/>
  <c r="W184" i="34"/>
  <c r="S159" i="34"/>
  <c r="AC170" i="34"/>
  <c r="AD170" i="34"/>
  <c r="AB159" i="34"/>
  <c r="Q159" i="34"/>
  <c r="AA232" i="34"/>
  <c r="Z227" i="34"/>
  <c r="Q213" i="34"/>
  <c r="AC219" i="34"/>
  <c r="Q227" i="34"/>
  <c r="S4" i="34"/>
  <c r="Z89" i="34"/>
  <c r="V137" i="34"/>
  <c r="S93" i="34"/>
  <c r="AA101" i="34"/>
  <c r="W137" i="34"/>
  <c r="Z133" i="34"/>
  <c r="Q133" i="34"/>
  <c r="AB133" i="34"/>
  <c r="AC149" i="34"/>
  <c r="Y156" i="34"/>
  <c r="AC156" i="34"/>
  <c r="V156" i="34"/>
  <c r="U156" i="34"/>
  <c r="Q156" i="34"/>
  <c r="S166" i="34"/>
  <c r="T162" i="34"/>
  <c r="Z171" i="34"/>
  <c r="X182" i="34"/>
  <c r="S179" i="34"/>
  <c r="AB163" i="34"/>
  <c r="Q163" i="34"/>
  <c r="Q175" i="34"/>
  <c r="T186" i="34"/>
  <c r="T194" i="34"/>
  <c r="T202" i="34"/>
  <c r="AC190" i="34"/>
  <c r="AD190" i="34"/>
  <c r="Q206" i="34"/>
  <c r="U206" i="34"/>
  <c r="AB206" i="34"/>
  <c r="Y206" i="34"/>
  <c r="T232" i="34"/>
  <c r="Y216" i="34"/>
  <c r="W227" i="34"/>
  <c r="W235" i="34"/>
  <c r="T241" i="34"/>
  <c r="Q220" i="34"/>
  <c r="U228" i="34"/>
  <c r="Y228" i="34"/>
  <c r="Q268" i="34"/>
  <c r="X253" i="34"/>
  <c r="Q261" i="34"/>
  <c r="X269" i="34"/>
  <c r="Q282" i="34"/>
  <c r="S288" i="34"/>
  <c r="T288" i="34"/>
  <c r="U288" i="34"/>
  <c r="X288" i="34"/>
  <c r="Y288" i="34"/>
  <c r="AC297" i="34"/>
  <c r="AA85" i="34"/>
  <c r="Z129" i="34"/>
  <c r="T219" i="34"/>
  <c r="U281" i="34"/>
  <c r="AB281" i="34"/>
  <c r="AD281" i="34"/>
  <c r="X293" i="34"/>
  <c r="Y293" i="34"/>
  <c r="AD293" i="34"/>
  <c r="AD264" i="34"/>
  <c r="Q305" i="34"/>
  <c r="W305" i="34"/>
  <c r="Q306" i="34"/>
  <c r="W321" i="34"/>
  <c r="S321" i="34"/>
  <c r="AD321" i="34"/>
  <c r="U329" i="34"/>
  <c r="AD329" i="34"/>
  <c r="W97" i="34"/>
  <c r="S162" i="34"/>
  <c r="V232" i="34"/>
  <c r="V286" i="34"/>
  <c r="W286" i="34"/>
  <c r="X286" i="34"/>
  <c r="Q286" i="34"/>
  <c r="AC326" i="34"/>
  <c r="AD125" i="34"/>
  <c r="S182" i="34"/>
  <c r="AD216" i="34"/>
  <c r="AC265" i="34"/>
  <c r="AB317" i="34"/>
  <c r="W322" i="34"/>
  <c r="U322" i="34"/>
  <c r="X325" i="34"/>
  <c r="V325" i="34"/>
  <c r="AA325" i="34"/>
  <c r="AB325" i="34"/>
  <c r="S325" i="34"/>
  <c r="Y321" i="34"/>
  <c r="T293" i="34"/>
  <c r="AD79" i="34"/>
  <c r="AC38" i="34"/>
  <c r="Y79" i="34"/>
  <c r="AA13" i="34"/>
  <c r="T20" i="34"/>
  <c r="X20" i="34"/>
  <c r="AB20" i="34"/>
  <c r="S30" i="34"/>
  <c r="AB12" i="34"/>
  <c r="Y4" i="34"/>
  <c r="AC12" i="34"/>
  <c r="T21" i="34"/>
  <c r="V30" i="34"/>
  <c r="V46" i="34"/>
  <c r="V62" i="34"/>
  <c r="W30" i="34"/>
  <c r="W46" i="34"/>
  <c r="W62" i="34"/>
  <c r="U46" i="34"/>
  <c r="AC50" i="34"/>
  <c r="AD30" i="34"/>
  <c r="AD62" i="34"/>
  <c r="AB79" i="34"/>
  <c r="AD167" i="34"/>
  <c r="S167" i="34"/>
  <c r="Y184" i="34"/>
  <c r="AC184" i="34"/>
  <c r="V184" i="34"/>
  <c r="Q184" i="34"/>
  <c r="Q215" i="34"/>
  <c r="Q223" i="34"/>
  <c r="AB231" i="34"/>
  <c r="Z231" i="34"/>
  <c r="AA231" i="34"/>
  <c r="U231" i="34"/>
  <c r="AD231" i="34"/>
  <c r="Y231" i="34"/>
  <c r="S231" i="34"/>
  <c r="AA244" i="34"/>
  <c r="V244" i="34"/>
  <c r="U244" i="34"/>
  <c r="Y244" i="34"/>
  <c r="Q287" i="34"/>
  <c r="Y287" i="34"/>
  <c r="Z287" i="34"/>
  <c r="U287" i="34"/>
  <c r="T287" i="34"/>
  <c r="V287" i="34"/>
  <c r="Q141" i="34"/>
  <c r="Q155" i="34"/>
  <c r="Q166" i="34"/>
  <c r="Q182" i="34"/>
  <c r="Q194" i="34"/>
  <c r="Q265" i="34"/>
  <c r="X272" i="34"/>
  <c r="U272" i="34"/>
  <c r="Z272" i="34"/>
  <c r="AB272" i="34"/>
  <c r="Y272" i="34"/>
  <c r="Q272" i="34"/>
  <c r="Q292" i="34"/>
  <c r="X9" i="34"/>
  <c r="Z42" i="34"/>
  <c r="Z74" i="34"/>
  <c r="W162" i="34"/>
  <c r="AA171" i="34"/>
  <c r="Q170" i="34"/>
  <c r="U194" i="34"/>
  <c r="AA216" i="34"/>
  <c r="Q219" i="34"/>
  <c r="W12" i="34"/>
  <c r="AD97" i="34"/>
  <c r="W129" i="34"/>
  <c r="Q149" i="34"/>
  <c r="AA162" i="34"/>
  <c r="AD183" i="34"/>
  <c r="S175" i="34"/>
  <c r="Z175" i="34"/>
  <c r="W175" i="34"/>
  <c r="W194" i="34"/>
  <c r="W210" i="34"/>
  <c r="AB210" i="34"/>
  <c r="Z232" i="34"/>
  <c r="Q190" i="34"/>
  <c r="V213" i="34"/>
  <c r="AC220" i="34"/>
  <c r="W220" i="34"/>
  <c r="Y236" i="34"/>
  <c r="W236" i="34"/>
  <c r="AC236" i="34"/>
  <c r="V236" i="34"/>
  <c r="S256" i="34"/>
  <c r="AC240" i="34"/>
  <c r="Q260" i="34"/>
  <c r="AD268" i="34"/>
  <c r="S268" i="34"/>
  <c r="AC253" i="34"/>
  <c r="V253" i="34"/>
  <c r="Y269" i="34"/>
  <c r="Z269" i="34"/>
  <c r="S282" i="34"/>
  <c r="T282" i="34"/>
  <c r="Z282" i="34"/>
  <c r="W282" i="34"/>
  <c r="X282" i="34"/>
  <c r="Q296" i="34"/>
  <c r="Q297" i="34"/>
  <c r="W297" i="34"/>
  <c r="X297" i="34"/>
  <c r="AA297" i="34"/>
  <c r="V93" i="34"/>
  <c r="AD145" i="34"/>
  <c r="S194" i="34"/>
  <c r="AD227" i="34"/>
  <c r="Q281" i="34"/>
  <c r="T231" i="34"/>
  <c r="T249" i="34"/>
  <c r="Z121" i="34"/>
  <c r="W178" i="34"/>
  <c r="Y213" i="34"/>
  <c r="Z256" i="34"/>
  <c r="S293" i="34"/>
  <c r="T322" i="34"/>
  <c r="Q326" i="34"/>
  <c r="AA141" i="34"/>
  <c r="V171" i="34"/>
  <c r="AD224" i="34"/>
  <c r="T321" i="34"/>
  <c r="U317" i="34"/>
  <c r="S317" i="34"/>
  <c r="Q330" i="34"/>
  <c r="T329" i="34"/>
  <c r="T305" i="34"/>
  <c r="AC70" i="34"/>
  <c r="U70" i="34"/>
  <c r="Z30" i="34"/>
  <c r="AC21" i="34"/>
  <c r="Y62" i="34"/>
  <c r="X30" i="34"/>
  <c r="T38" i="34"/>
  <c r="X62" i="34"/>
  <c r="AD77" i="34"/>
  <c r="S77" i="34"/>
  <c r="V77" i="34"/>
  <c r="W77" i="34"/>
  <c r="Z77" i="34"/>
  <c r="AA77" i="34"/>
  <c r="Z9" i="34"/>
  <c r="AC13" i="34"/>
  <c r="AC30" i="34"/>
  <c r="X12" i="34"/>
  <c r="U4" i="34"/>
  <c r="AD20" i="34"/>
  <c r="AD50" i="34"/>
  <c r="V58" i="34"/>
  <c r="AA70" i="34"/>
  <c r="T26" i="34"/>
  <c r="X50" i="34"/>
  <c r="T58" i="34"/>
  <c r="AC79" i="34"/>
  <c r="W4" i="34"/>
  <c r="V5" i="34"/>
  <c r="AD16" i="34"/>
  <c r="AD22" i="34"/>
  <c r="AD38" i="34"/>
  <c r="AD54" i="34"/>
  <c r="AD70" i="34"/>
  <c r="Y5" i="34"/>
  <c r="V18" i="34"/>
  <c r="Z21" i="34"/>
  <c r="U22" i="34"/>
  <c r="AC26" i="34"/>
  <c r="U54" i="34"/>
  <c r="AC58" i="34"/>
  <c r="AC66" i="34"/>
  <c r="W78" i="34"/>
  <c r="Q78" i="34"/>
  <c r="V38" i="34"/>
  <c r="V70" i="34"/>
  <c r="V121" i="34"/>
  <c r="AA121" i="34"/>
  <c r="Q81" i="34"/>
  <c r="AC89" i="34"/>
  <c r="X89" i="34"/>
  <c r="Y97" i="34"/>
  <c r="T97" i="34"/>
  <c r="Y121" i="34"/>
  <c r="T121" i="34"/>
  <c r="Y137" i="34"/>
  <c r="T137" i="34"/>
  <c r="X162" i="34"/>
  <c r="W179" i="34"/>
  <c r="Y162" i="34"/>
  <c r="Z162" i="34"/>
  <c r="Y178" i="34"/>
  <c r="Z178" i="34"/>
  <c r="T167" i="34"/>
  <c r="Y167" i="34"/>
  <c r="T179" i="34"/>
  <c r="Y179" i="34"/>
  <c r="AD184" i="34"/>
  <c r="AA184" i="34"/>
  <c r="T215" i="34"/>
  <c r="V215" i="34"/>
  <c r="AA215" i="34"/>
  <c r="X215" i="34"/>
  <c r="U215" i="34"/>
  <c r="Z215" i="34"/>
  <c r="AD215" i="34"/>
  <c r="S215" i="34"/>
  <c r="T223" i="34"/>
  <c r="U223" i="34"/>
  <c r="S223" i="34"/>
  <c r="X223" i="34"/>
  <c r="V223" i="34"/>
  <c r="W223" i="34"/>
  <c r="Z223" i="34"/>
  <c r="AA223" i="34"/>
  <c r="AD244" i="34"/>
  <c r="X244" i="34"/>
  <c r="AC252" i="34"/>
  <c r="AB252" i="34"/>
  <c r="S285" i="34"/>
  <c r="AC285" i="34"/>
  <c r="AC287" i="34"/>
  <c r="S287" i="34"/>
  <c r="X287" i="34"/>
  <c r="Q301" i="34"/>
  <c r="AB301" i="34"/>
  <c r="T301" i="34"/>
  <c r="W301" i="34"/>
  <c r="S301" i="34"/>
  <c r="Q313" i="34"/>
  <c r="AC109" i="34"/>
  <c r="X109" i="34"/>
  <c r="Y125" i="34"/>
  <c r="T125" i="34"/>
  <c r="Q153" i="34"/>
  <c r="V155" i="34"/>
  <c r="Z155" i="34"/>
  <c r="S155" i="34"/>
  <c r="AD155" i="34"/>
  <c r="AA166" i="34"/>
  <c r="U166" i="34"/>
  <c r="V166" i="34"/>
  <c r="U182" i="34"/>
  <c r="V182" i="34"/>
  <c r="X171" i="34"/>
  <c r="AC171" i="34"/>
  <c r="X183" i="34"/>
  <c r="AC183" i="34"/>
  <c r="V194" i="34"/>
  <c r="Z210" i="34"/>
  <c r="Q235" i="34"/>
  <c r="Q232" i="34"/>
  <c r="Y256" i="34"/>
  <c r="X256" i="34"/>
  <c r="S272" i="34"/>
  <c r="S274" i="34"/>
  <c r="Y274" i="34"/>
  <c r="S50" i="34"/>
  <c r="AD121" i="34"/>
  <c r="W81" i="34"/>
  <c r="S121" i="34"/>
  <c r="Y101" i="34"/>
  <c r="T101" i="34"/>
  <c r="Y113" i="34"/>
  <c r="T113" i="34"/>
  <c r="Y129" i="34"/>
  <c r="T129" i="34"/>
  <c r="Y145" i="34"/>
  <c r="T145" i="34"/>
  <c r="U170" i="34"/>
  <c r="V170" i="34"/>
  <c r="T159" i="34"/>
  <c r="Y159" i="34"/>
  <c r="X210" i="34"/>
  <c r="S224" i="34"/>
  <c r="S227" i="34"/>
  <c r="Y240" i="34"/>
  <c r="AB240" i="34"/>
  <c r="AB248" i="34"/>
  <c r="AB13" i="34"/>
  <c r="AD109" i="34"/>
  <c r="AA81" i="34"/>
  <c r="W121" i="34"/>
  <c r="AA153" i="34"/>
  <c r="Q105" i="34"/>
  <c r="Y133" i="34"/>
  <c r="T133" i="34"/>
  <c r="W149" i="34"/>
  <c r="AA149" i="34"/>
  <c r="X156" i="34"/>
  <c r="W182" i="34"/>
  <c r="AB166" i="34"/>
  <c r="T163" i="34"/>
  <c r="Y163" i="34"/>
  <c r="T175" i="34"/>
  <c r="Y175" i="34"/>
  <c r="Z184" i="34"/>
  <c r="Q185" i="34"/>
  <c r="Y194" i="34"/>
  <c r="V190" i="34"/>
  <c r="Z206" i="34"/>
  <c r="W224" i="34"/>
  <c r="V235" i="34"/>
  <c r="S213" i="34"/>
  <c r="AD256" i="34"/>
  <c r="T265" i="34"/>
  <c r="X220" i="34"/>
  <c r="AB228" i="34"/>
  <c r="Q236" i="34"/>
  <c r="AA252" i="34"/>
  <c r="Y257" i="34"/>
  <c r="AD260" i="34"/>
  <c r="AA260" i="34"/>
  <c r="Y268" i="34"/>
  <c r="X268" i="34"/>
  <c r="AC237" i="34"/>
  <c r="Z237" i="34"/>
  <c r="S245" i="34"/>
  <c r="U245" i="34"/>
  <c r="Z245" i="34"/>
  <c r="Q253" i="34"/>
  <c r="Q269" i="34"/>
  <c r="AA274" i="34"/>
  <c r="AB282" i="34"/>
  <c r="Y282" i="34"/>
  <c r="Q288" i="34"/>
  <c r="U297" i="34"/>
  <c r="V297" i="34"/>
  <c r="Z304" i="34"/>
  <c r="AC304" i="34"/>
  <c r="V304" i="34"/>
  <c r="V101" i="34"/>
  <c r="AA170" i="34"/>
  <c r="U257" i="34"/>
  <c r="Y281" i="34"/>
  <c r="AA281" i="34"/>
  <c r="V281" i="34"/>
  <c r="V274" i="34"/>
  <c r="W293" i="34"/>
  <c r="AB293" i="34"/>
  <c r="Q293" i="34"/>
  <c r="Q317" i="34"/>
  <c r="Z244" i="34"/>
  <c r="Q314" i="34"/>
  <c r="AC321" i="34"/>
  <c r="X329" i="34"/>
  <c r="AC329" i="34"/>
  <c r="AD81" i="34"/>
  <c r="AD137" i="34"/>
  <c r="Z167" i="34"/>
  <c r="AB223" i="34"/>
  <c r="Y241" i="34"/>
  <c r="T286" i="34"/>
  <c r="Y286" i="34"/>
  <c r="AC305" i="34"/>
  <c r="X317" i="34"/>
  <c r="W155" i="34"/>
  <c r="Z183" i="34"/>
  <c r="W240" i="34"/>
  <c r="X306" i="34"/>
  <c r="V329" i="34"/>
  <c r="W325" i="34"/>
  <c r="Z325" i="34"/>
  <c r="Q325" i="34"/>
  <c r="Q318" i="34"/>
  <c r="Y330" i="34"/>
  <c r="T330" i="34"/>
  <c r="S330" i="34"/>
  <c r="AA273" i="34"/>
  <c r="V317" i="34"/>
  <c r="T9" i="34"/>
  <c r="AC9" i="34"/>
  <c r="AA62" i="34"/>
  <c r="W21" i="34"/>
  <c r="S21" i="34"/>
  <c r="AA21" i="34"/>
  <c r="Y70" i="34"/>
  <c r="T70" i="34"/>
  <c r="X79" i="34"/>
  <c r="Z4" i="34"/>
  <c r="W20" i="34"/>
  <c r="AD58" i="34"/>
  <c r="T77" i="34"/>
  <c r="S38" i="34"/>
  <c r="AA46" i="34"/>
  <c r="AF418" i="34"/>
  <c r="AB21" i="34"/>
  <c r="AB30" i="34"/>
  <c r="X38" i="34"/>
  <c r="T46" i="34"/>
  <c r="Q62" i="34"/>
  <c r="AB62" i="34"/>
  <c r="X70" i="34"/>
  <c r="U79" i="34"/>
  <c r="Y77" i="34"/>
  <c r="W79" i="34"/>
  <c r="V79" i="34"/>
  <c r="W8" i="34"/>
  <c r="X4" i="34"/>
  <c r="T12" i="34"/>
  <c r="AC8" i="34"/>
  <c r="AC4" i="34"/>
  <c r="AD4" i="34"/>
  <c r="Z12" i="34"/>
  <c r="AA20" i="34"/>
  <c r="Z66" i="34"/>
  <c r="Q13" i="34"/>
  <c r="W22" i="34"/>
  <c r="W38" i="34"/>
  <c r="W54" i="34"/>
  <c r="W70" i="34"/>
  <c r="AB18" i="34"/>
  <c r="U58" i="34"/>
  <c r="AA5" i="34"/>
  <c r="Y18" i="34"/>
  <c r="Q20" i="34"/>
  <c r="AD66" i="34"/>
  <c r="W26" i="34"/>
  <c r="AA54" i="34"/>
  <c r="S62" i="34"/>
  <c r="L402" i="34"/>
  <c r="X26" i="34"/>
  <c r="T34" i="34"/>
  <c r="Q50" i="34"/>
  <c r="X58" i="34"/>
  <c r="AB16" i="34"/>
  <c r="U8" i="34"/>
  <c r="U16" i="34"/>
  <c r="Q16" i="34"/>
  <c r="Y19" i="34"/>
  <c r="AA26" i="34"/>
  <c r="AA58" i="34"/>
  <c r="Y3" i="34"/>
  <c r="AC3" i="34"/>
  <c r="T79" i="34"/>
  <c r="AA78" i="34"/>
  <c r="AD46" i="34"/>
  <c r="AD89" i="34"/>
  <c r="Q89" i="34"/>
  <c r="AB89" i="34"/>
  <c r="AC97" i="34"/>
  <c r="AC121" i="34"/>
  <c r="AC137" i="34"/>
  <c r="X137" i="34"/>
  <c r="S178" i="34"/>
  <c r="AC162" i="34"/>
  <c r="AD162" i="34"/>
  <c r="AC178" i="34"/>
  <c r="AD178" i="34"/>
  <c r="X167" i="34"/>
  <c r="AC167" i="34"/>
  <c r="X179" i="34"/>
  <c r="AC179" i="34"/>
  <c r="AB184" i="34"/>
  <c r="X231" i="34"/>
  <c r="Y223" i="34"/>
  <c r="AC231" i="34"/>
  <c r="AB244" i="34"/>
  <c r="Q252" i="34"/>
  <c r="Y285" i="34"/>
  <c r="Q277" i="34"/>
  <c r="T277" i="34"/>
  <c r="Y277" i="34"/>
  <c r="S277" i="34"/>
  <c r="X277" i="34"/>
  <c r="AC277" i="34"/>
  <c r="AB277" i="34"/>
  <c r="AA277" i="34"/>
  <c r="W277" i="34"/>
  <c r="AD285" i="34"/>
  <c r="W287" i="34"/>
  <c r="AB287" i="34"/>
  <c r="AA301" i="34"/>
  <c r="U301" i="34"/>
  <c r="V301" i="34"/>
  <c r="AC313" i="34"/>
  <c r="Z109" i="34"/>
  <c r="Q109" i="34"/>
  <c r="AB109" i="34"/>
  <c r="AC125" i="34"/>
  <c r="X125" i="34"/>
  <c r="Y141" i="34"/>
  <c r="T155" i="34"/>
  <c r="AC155" i="34"/>
  <c r="V183" i="34"/>
  <c r="W171" i="34"/>
  <c r="Y166" i="34"/>
  <c r="Z166" i="34"/>
  <c r="Y182" i="34"/>
  <c r="Z182" i="34"/>
  <c r="Q171" i="34"/>
  <c r="AB183" i="34"/>
  <c r="Q183" i="34"/>
  <c r="Q186" i="34"/>
  <c r="Q202" i="34"/>
  <c r="AD210" i="34"/>
  <c r="X216" i="34"/>
  <c r="AD235" i="34"/>
  <c r="AC235" i="34"/>
  <c r="V256" i="34"/>
  <c r="Z264" i="34"/>
  <c r="AB216" i="34"/>
  <c r="Q224" i="34"/>
  <c r="AA256" i="34"/>
  <c r="Y265" i="34"/>
  <c r="AC256" i="34"/>
  <c r="Q264" i="34"/>
  <c r="V272" i="34"/>
  <c r="Q257" i="34"/>
  <c r="X265" i="34"/>
  <c r="AA265" i="34"/>
  <c r="W272" i="34"/>
  <c r="AC274" i="34"/>
  <c r="S292" i="34"/>
  <c r="AB292" i="34"/>
  <c r="AD85" i="34"/>
  <c r="V129" i="34"/>
  <c r="S89" i="34"/>
  <c r="W101" i="34"/>
  <c r="S113" i="34"/>
  <c r="Z85" i="34"/>
  <c r="Q85" i="34"/>
  <c r="Q93" i="34"/>
  <c r="AC101" i="34"/>
  <c r="AC113" i="34"/>
  <c r="X113" i="34"/>
  <c r="AC129" i="34"/>
  <c r="AC145" i="34"/>
  <c r="X145" i="34"/>
  <c r="W170" i="34"/>
  <c r="Y170" i="34"/>
  <c r="Z170" i="34"/>
  <c r="X159" i="34"/>
  <c r="AC159" i="34"/>
  <c r="Y227" i="34"/>
  <c r="X224" i="34"/>
  <c r="Q240" i="34"/>
  <c r="Q248" i="34"/>
  <c r="V133" i="34"/>
  <c r="W89" i="34"/>
  <c r="W113" i="34"/>
  <c r="Z117" i="34"/>
  <c r="Q117" i="34"/>
  <c r="AC133" i="34"/>
  <c r="X133" i="34"/>
  <c r="Y149" i="34"/>
  <c r="T149" i="34"/>
  <c r="AA156" i="34"/>
  <c r="AB156" i="34"/>
  <c r="V179" i="34"/>
  <c r="W167" i="34"/>
  <c r="AA175" i="34"/>
  <c r="AA183" i="34"/>
  <c r="Q158" i="34"/>
  <c r="Q174" i="34"/>
  <c r="S174" i="34"/>
  <c r="T174" i="34"/>
  <c r="X163" i="34"/>
  <c r="AC163" i="34"/>
  <c r="X175" i="34"/>
  <c r="AC175" i="34"/>
  <c r="AA190" i="34"/>
  <c r="AA206" i="34"/>
  <c r="V185" i="34"/>
  <c r="T185" i="34"/>
  <c r="Y185" i="34"/>
  <c r="Z185" i="34"/>
  <c r="U190" i="34"/>
  <c r="U210" i="34"/>
  <c r="V228" i="34"/>
  <c r="X235" i="34"/>
  <c r="Q198" i="34"/>
  <c r="AD206" i="34"/>
  <c r="S228" i="34"/>
  <c r="U235" i="34"/>
  <c r="U220" i="34"/>
  <c r="Y232" i="34"/>
  <c r="AB220" i="34"/>
  <c r="Q228" i="34"/>
  <c r="X236" i="34"/>
  <c r="AC241" i="34"/>
  <c r="U249" i="34"/>
  <c r="AA264" i="34"/>
  <c r="AC269" i="34"/>
  <c r="V249" i="34"/>
  <c r="AD257" i="34"/>
  <c r="AD265" i="34"/>
  <c r="Y260" i="34"/>
  <c r="X260" i="34"/>
  <c r="AC268" i="34"/>
  <c r="AB268" i="34"/>
  <c r="Q237" i="34"/>
  <c r="Q245" i="34"/>
  <c r="T253" i="34"/>
  <c r="W253" i="34"/>
  <c r="W269" i="34"/>
  <c r="T274" i="34"/>
  <c r="AC282" i="34"/>
  <c r="AC288" i="34"/>
  <c r="V288" i="34"/>
  <c r="AA288" i="34"/>
  <c r="AB296" i="34"/>
  <c r="U296" i="34"/>
  <c r="Y296" i="34"/>
  <c r="Y297" i="34"/>
  <c r="Z297" i="34"/>
  <c r="Q304" i="34"/>
  <c r="S281" i="34"/>
  <c r="W273" i="34"/>
  <c r="Q273" i="34"/>
  <c r="X281" i="34"/>
  <c r="AC281" i="34"/>
  <c r="U292" i="34"/>
  <c r="V293" i="34"/>
  <c r="U293" i="34"/>
  <c r="Z317" i="34"/>
  <c r="X322" i="34"/>
  <c r="Q322" i="34"/>
  <c r="Z252" i="34"/>
  <c r="AA278" i="34"/>
  <c r="Q278" i="34"/>
  <c r="Y305" i="34"/>
  <c r="AB305" i="34"/>
  <c r="AB306" i="34"/>
  <c r="AC306" i="34"/>
  <c r="AD306" i="34"/>
  <c r="T314" i="34"/>
  <c r="U314" i="34"/>
  <c r="Z321" i="34"/>
  <c r="X321" i="34"/>
  <c r="Q321" i="34"/>
  <c r="AA329" i="34"/>
  <c r="Q329" i="34"/>
  <c r="V153" i="34"/>
  <c r="AD179" i="34"/>
  <c r="T235" i="34"/>
  <c r="AD272" i="34"/>
  <c r="S286" i="34"/>
  <c r="U286" i="34"/>
  <c r="AB286" i="34"/>
  <c r="AB215" i="34"/>
  <c r="W289" i="34"/>
  <c r="X289" i="34"/>
  <c r="Q289" i="34"/>
  <c r="AA306" i="34"/>
  <c r="Q310" i="34"/>
  <c r="U310" i="34"/>
  <c r="W310" i="34"/>
  <c r="Y310" i="34"/>
  <c r="AA310" i="34"/>
  <c r="T310" i="34"/>
  <c r="Y314" i="34"/>
  <c r="Y325" i="34"/>
  <c r="AD325" i="34"/>
  <c r="S318" i="34"/>
  <c r="U318" i="34"/>
  <c r="AA318" i="34"/>
  <c r="T318" i="34"/>
  <c r="Y318" i="34"/>
  <c r="AB330" i="34"/>
  <c r="Z314" i="34"/>
  <c r="I474" i="20"/>
  <c r="I241" i="20"/>
  <c r="H2" i="20"/>
  <c r="H3" i="20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H140" i="20"/>
  <c r="H141" i="20"/>
  <c r="H142" i="20"/>
  <c r="H143" i="20"/>
  <c r="H144" i="20"/>
  <c r="H145" i="20"/>
  <c r="H146" i="20"/>
  <c r="H147" i="20"/>
  <c r="H148" i="20"/>
  <c r="H149" i="20"/>
  <c r="H150" i="20"/>
  <c r="H151" i="20"/>
  <c r="H152" i="20"/>
  <c r="H153" i="20"/>
  <c r="H154" i="20"/>
  <c r="H155" i="20"/>
  <c r="H156" i="20"/>
  <c r="H157" i="20"/>
  <c r="H158" i="20"/>
  <c r="H159" i="20"/>
  <c r="H160" i="20"/>
  <c r="H161" i="20"/>
  <c r="H162" i="20"/>
  <c r="H163" i="20"/>
  <c r="H164" i="20"/>
  <c r="H165" i="20"/>
  <c r="H166" i="20"/>
  <c r="H167" i="20"/>
  <c r="H168" i="20"/>
  <c r="H169" i="20"/>
  <c r="H170" i="20"/>
  <c r="H171" i="20"/>
  <c r="H172" i="20"/>
  <c r="H173" i="20"/>
  <c r="H174" i="20"/>
  <c r="H175" i="20"/>
  <c r="H176" i="20"/>
  <c r="H177" i="20"/>
  <c r="H178" i="20"/>
  <c r="H179" i="20"/>
  <c r="H180" i="20"/>
  <c r="H181" i="20"/>
  <c r="H182" i="20"/>
  <c r="H183" i="20"/>
  <c r="H184" i="20"/>
  <c r="H185" i="20"/>
  <c r="H186" i="20"/>
  <c r="H187" i="20"/>
  <c r="H188" i="20"/>
  <c r="H189" i="20"/>
  <c r="H190" i="20"/>
  <c r="H191" i="20"/>
  <c r="H192" i="20"/>
  <c r="H193" i="20"/>
  <c r="H194" i="20"/>
  <c r="H195" i="20"/>
  <c r="H196" i="20"/>
  <c r="H197" i="20"/>
  <c r="H198" i="20"/>
  <c r="H199" i="20"/>
  <c r="H200" i="20"/>
  <c r="H201" i="20"/>
  <c r="H202" i="20"/>
  <c r="H203" i="20"/>
  <c r="H204" i="20"/>
  <c r="H205" i="20"/>
  <c r="H206" i="20"/>
  <c r="H207" i="20"/>
  <c r="H208" i="20"/>
  <c r="H209" i="20"/>
  <c r="H210" i="20"/>
  <c r="H211" i="20"/>
  <c r="H212" i="20"/>
  <c r="H213" i="20"/>
  <c r="H214" i="20"/>
  <c r="H215" i="20"/>
  <c r="H216" i="20"/>
  <c r="H217" i="20"/>
  <c r="H218" i="20"/>
  <c r="H219" i="20"/>
  <c r="H220" i="20"/>
  <c r="H221" i="20"/>
  <c r="H222" i="20"/>
  <c r="H223" i="20"/>
  <c r="H224" i="20"/>
  <c r="H225" i="20"/>
  <c r="H226" i="20"/>
  <c r="H227" i="20"/>
  <c r="H228" i="20"/>
  <c r="H229" i="20"/>
  <c r="H230" i="20"/>
  <c r="H231" i="20"/>
  <c r="H232" i="20"/>
  <c r="H233" i="20"/>
  <c r="H234" i="20"/>
  <c r="H235" i="20"/>
  <c r="H236" i="20"/>
  <c r="H237" i="20"/>
  <c r="H238" i="20"/>
  <c r="H239" i="20"/>
  <c r="H240" i="20"/>
  <c r="H2628" i="20"/>
  <c r="H2629" i="20"/>
  <c r="H2630" i="20"/>
  <c r="H2631" i="20"/>
  <c r="H2632" i="20"/>
  <c r="H2633" i="20"/>
  <c r="H2634" i="20"/>
  <c r="H2635" i="20"/>
  <c r="H2636" i="20"/>
  <c r="H2637" i="20"/>
  <c r="H2638" i="20"/>
  <c r="H2639" i="20"/>
  <c r="H2640" i="20"/>
  <c r="H2641" i="20"/>
  <c r="H2642" i="20"/>
  <c r="H2643" i="20"/>
  <c r="H2644" i="20"/>
  <c r="H2645" i="20"/>
  <c r="H2646" i="20"/>
  <c r="H2647" i="20"/>
  <c r="H2648" i="20"/>
  <c r="H2649" i="20"/>
  <c r="H2650" i="20"/>
  <c r="H2651" i="20"/>
  <c r="H2652" i="20"/>
  <c r="H2653" i="20"/>
  <c r="H2654" i="20"/>
  <c r="H2655" i="20"/>
  <c r="H2656" i="20"/>
  <c r="H2657" i="20"/>
  <c r="H2658" i="20"/>
  <c r="H2659" i="20"/>
  <c r="H2660" i="20"/>
  <c r="H2661" i="20"/>
  <c r="H2662" i="20"/>
  <c r="H2663" i="20"/>
  <c r="H2664" i="20"/>
  <c r="H2665" i="20"/>
  <c r="H2666" i="20"/>
  <c r="H2667" i="20"/>
  <c r="H2668" i="20"/>
  <c r="H2669" i="20"/>
  <c r="H2670" i="20"/>
  <c r="H2671" i="20"/>
  <c r="H2672" i="20"/>
  <c r="H2673" i="20"/>
  <c r="H2674" i="20"/>
  <c r="H2675" i="20"/>
  <c r="H2676" i="20"/>
  <c r="H2677" i="20"/>
  <c r="H2678" i="20"/>
  <c r="H2679" i="20"/>
  <c r="H2680" i="20"/>
  <c r="H2681" i="20"/>
  <c r="H2682" i="20"/>
  <c r="H2683" i="20"/>
  <c r="H2684" i="20"/>
  <c r="H2685" i="20"/>
  <c r="H2686" i="20"/>
  <c r="H2687" i="20"/>
  <c r="H2688" i="20"/>
  <c r="H2689" i="20"/>
  <c r="H2690" i="20"/>
  <c r="H2691" i="20"/>
  <c r="H2692" i="20"/>
  <c r="H2693" i="20"/>
  <c r="H2694" i="20"/>
  <c r="H2695" i="20"/>
  <c r="H2696" i="20"/>
  <c r="H2697" i="20"/>
  <c r="H2698" i="20"/>
  <c r="H2699" i="20"/>
  <c r="H2700" i="20"/>
  <c r="H2701" i="20"/>
  <c r="H2702" i="20"/>
  <c r="H2703" i="20"/>
  <c r="H2704" i="20"/>
  <c r="H2705" i="20"/>
  <c r="H2706" i="20"/>
  <c r="H2707" i="20"/>
  <c r="H2708" i="20"/>
  <c r="H2709" i="20"/>
  <c r="H2710" i="20"/>
  <c r="H2711" i="20"/>
  <c r="H2712" i="20"/>
  <c r="H2713" i="20"/>
  <c r="H2714" i="20"/>
  <c r="H2715" i="20"/>
  <c r="H2716" i="20"/>
  <c r="H2717" i="20"/>
  <c r="H2718" i="20"/>
  <c r="H2719" i="20"/>
  <c r="H2720" i="20"/>
  <c r="H2721" i="20"/>
  <c r="H2722" i="20"/>
  <c r="H2723" i="20"/>
  <c r="H2724" i="20"/>
  <c r="H2725" i="20"/>
  <c r="H2726" i="20"/>
  <c r="H2727" i="20"/>
  <c r="H2728" i="20"/>
  <c r="H2729" i="20"/>
  <c r="H2730" i="20"/>
  <c r="H2731" i="20"/>
  <c r="H2732" i="20"/>
  <c r="H2733" i="20"/>
  <c r="H2734" i="20"/>
  <c r="H2735" i="20"/>
  <c r="H2736" i="20"/>
  <c r="H2737" i="20"/>
  <c r="H2738" i="20"/>
  <c r="H2739" i="20"/>
  <c r="H2740" i="20"/>
  <c r="H2741" i="20"/>
  <c r="H2742" i="20"/>
  <c r="H2743" i="20"/>
  <c r="H2744" i="20"/>
  <c r="H2745" i="20"/>
  <c r="H2746" i="20"/>
  <c r="H2747" i="20"/>
  <c r="H2748" i="20"/>
  <c r="H2749" i="20"/>
  <c r="H2750" i="20"/>
  <c r="H2751" i="20"/>
  <c r="H2752" i="20"/>
  <c r="H2753" i="20"/>
  <c r="H2754" i="20"/>
  <c r="H2755" i="20"/>
  <c r="H2756" i="20"/>
  <c r="H2757" i="20"/>
  <c r="H2758" i="20"/>
  <c r="H2759" i="20"/>
  <c r="H2760" i="20"/>
  <c r="H2761" i="20"/>
  <c r="H2762" i="20"/>
  <c r="H2763" i="20"/>
  <c r="H2764" i="20"/>
  <c r="H2765" i="20"/>
  <c r="H2766" i="20"/>
  <c r="H2767" i="20"/>
  <c r="H2768" i="20"/>
  <c r="H2769" i="20"/>
  <c r="H2770" i="20"/>
  <c r="H2771" i="20"/>
  <c r="H2772" i="20"/>
  <c r="H2773" i="20"/>
  <c r="H2774" i="20"/>
  <c r="H2775" i="20"/>
  <c r="H2776" i="20"/>
  <c r="H2777" i="20"/>
  <c r="H2778" i="20"/>
  <c r="H2779" i="20"/>
  <c r="H2780" i="20"/>
  <c r="H2781" i="20"/>
  <c r="H2782" i="20"/>
  <c r="H2783" i="20"/>
  <c r="H2784" i="20"/>
  <c r="H2785" i="20"/>
  <c r="H2786" i="20"/>
  <c r="H2787" i="20"/>
  <c r="H2788" i="20"/>
  <c r="H2789" i="20"/>
  <c r="H2790" i="20"/>
  <c r="H2791" i="20"/>
  <c r="H2792" i="20"/>
  <c r="H2793" i="20"/>
  <c r="H2794" i="20"/>
  <c r="H2795" i="20"/>
  <c r="H2796" i="20"/>
  <c r="H2797" i="20"/>
  <c r="H2798" i="20"/>
  <c r="H2799" i="20"/>
  <c r="H2800" i="20"/>
  <c r="H2801" i="20"/>
  <c r="H2802" i="20"/>
  <c r="H2803" i="20"/>
  <c r="H2804" i="20"/>
  <c r="H2805" i="20"/>
  <c r="H2806" i="20"/>
  <c r="H2807" i="20"/>
  <c r="H2808" i="20"/>
  <c r="H2809" i="20"/>
  <c r="H2810" i="20"/>
  <c r="H2811" i="20"/>
  <c r="H2812" i="20"/>
  <c r="H2813" i="20"/>
  <c r="H2814" i="20"/>
  <c r="H2815" i="20"/>
  <c r="H2816" i="20"/>
  <c r="H2817" i="20"/>
  <c r="H2818" i="20"/>
  <c r="H2819" i="20"/>
  <c r="H2820" i="20"/>
  <c r="H2821" i="20"/>
  <c r="H2822" i="20"/>
  <c r="H2823" i="20"/>
  <c r="H2824" i="20"/>
  <c r="H2825" i="20"/>
  <c r="H2826" i="20"/>
  <c r="H2827" i="20"/>
  <c r="H2828" i="20"/>
  <c r="H2829" i="20"/>
  <c r="H2830" i="20"/>
  <c r="H2831" i="20"/>
  <c r="H2832" i="20"/>
  <c r="H2833" i="20"/>
  <c r="H2834" i="20"/>
  <c r="H2835" i="20"/>
  <c r="H2836" i="20"/>
  <c r="H2837" i="20"/>
  <c r="H2838" i="20"/>
  <c r="H2839" i="20"/>
  <c r="H2840" i="20"/>
  <c r="H2841" i="20"/>
  <c r="H2842" i="20"/>
  <c r="H2843" i="20"/>
  <c r="H2844" i="20"/>
  <c r="H2845" i="20"/>
  <c r="H2846" i="20"/>
  <c r="H2847" i="20"/>
  <c r="H2848" i="20"/>
  <c r="H2849" i="20"/>
  <c r="H2850" i="20"/>
  <c r="H2851" i="20"/>
  <c r="H2852" i="20"/>
  <c r="H2853" i="20"/>
  <c r="H2854" i="20"/>
  <c r="H2855" i="20"/>
  <c r="H2856" i="20"/>
  <c r="H2857" i="20"/>
  <c r="H2858" i="20"/>
  <c r="H2859" i="20"/>
  <c r="H2860" i="20"/>
  <c r="H2861" i="20"/>
  <c r="H2862" i="20"/>
  <c r="H2863" i="20"/>
  <c r="H2864" i="20"/>
  <c r="H2865" i="20"/>
  <c r="H2866" i="20"/>
  <c r="H2867" i="20"/>
  <c r="H2868" i="20"/>
  <c r="H2869" i="20"/>
  <c r="H2870" i="20"/>
  <c r="H2871" i="20"/>
  <c r="H2872" i="20"/>
  <c r="H2873" i="20"/>
  <c r="H2874" i="20"/>
  <c r="H2875" i="20"/>
  <c r="H2627" i="20"/>
  <c r="H2397" i="20"/>
  <c r="H2398" i="20"/>
  <c r="H2399" i="20"/>
  <c r="H2400" i="20"/>
  <c r="H2401" i="20"/>
  <c r="H2402" i="20"/>
  <c r="H2403" i="20"/>
  <c r="H2404" i="20"/>
  <c r="H2405" i="20"/>
  <c r="H2406" i="20"/>
  <c r="H2407" i="20"/>
  <c r="H2408" i="20"/>
  <c r="H2409" i="20"/>
  <c r="H2410" i="20"/>
  <c r="H2411" i="20"/>
  <c r="H2412" i="20"/>
  <c r="H2413" i="20"/>
  <c r="H2414" i="20"/>
  <c r="H2415" i="20"/>
  <c r="H2416" i="20"/>
  <c r="H2417" i="20"/>
  <c r="H2418" i="20"/>
  <c r="H2419" i="20"/>
  <c r="H2420" i="20"/>
  <c r="H2421" i="20"/>
  <c r="H2422" i="20"/>
  <c r="H2423" i="20"/>
  <c r="H2424" i="20"/>
  <c r="H2425" i="20"/>
  <c r="H2426" i="20"/>
  <c r="H2427" i="20"/>
  <c r="H2428" i="20"/>
  <c r="H2429" i="20"/>
  <c r="H2430" i="20"/>
  <c r="H2431" i="20"/>
  <c r="H2432" i="20"/>
  <c r="H2433" i="20"/>
  <c r="H2434" i="20"/>
  <c r="H2435" i="20"/>
  <c r="H2436" i="20"/>
  <c r="H2437" i="20"/>
  <c r="H2438" i="20"/>
  <c r="H2439" i="20"/>
  <c r="H2440" i="20"/>
  <c r="H2441" i="20"/>
  <c r="H2442" i="20"/>
  <c r="H2443" i="20"/>
  <c r="H2444" i="20"/>
  <c r="H2445" i="20"/>
  <c r="H2446" i="20"/>
  <c r="H2447" i="20"/>
  <c r="H2448" i="20"/>
  <c r="H2449" i="20"/>
  <c r="H2450" i="20"/>
  <c r="H2451" i="20"/>
  <c r="H2452" i="20"/>
  <c r="H2453" i="20"/>
  <c r="H2454" i="20"/>
  <c r="H2455" i="20"/>
  <c r="H2456" i="20"/>
  <c r="H2457" i="20"/>
  <c r="H2458" i="20"/>
  <c r="H2459" i="20"/>
  <c r="H2460" i="20"/>
  <c r="H2461" i="20"/>
  <c r="H2462" i="20"/>
  <c r="H2463" i="20"/>
  <c r="H2464" i="20"/>
  <c r="H2465" i="20"/>
  <c r="H2466" i="20"/>
  <c r="H2467" i="20"/>
  <c r="H2468" i="20"/>
  <c r="H2469" i="20"/>
  <c r="H2470" i="20"/>
  <c r="H2471" i="20"/>
  <c r="H2472" i="20"/>
  <c r="H2473" i="20"/>
  <c r="H2474" i="20"/>
  <c r="H2475" i="20"/>
  <c r="H2476" i="20"/>
  <c r="H2477" i="20"/>
  <c r="H2478" i="20"/>
  <c r="H2479" i="20"/>
  <c r="H2480" i="20"/>
  <c r="H2481" i="20"/>
  <c r="H2482" i="20"/>
  <c r="H2483" i="20"/>
  <c r="H2484" i="20"/>
  <c r="H2485" i="20"/>
  <c r="H2486" i="20"/>
  <c r="H2487" i="20"/>
  <c r="H2488" i="20"/>
  <c r="H2489" i="20"/>
  <c r="H2490" i="20"/>
  <c r="H2491" i="20"/>
  <c r="H2492" i="20"/>
  <c r="H2493" i="20"/>
  <c r="H2494" i="20"/>
  <c r="H2495" i="20"/>
  <c r="H2496" i="20"/>
  <c r="H2497" i="20"/>
  <c r="H2498" i="20"/>
  <c r="H2499" i="20"/>
  <c r="H2500" i="20"/>
  <c r="H2501" i="20"/>
  <c r="H2502" i="20"/>
  <c r="H2503" i="20"/>
  <c r="H2504" i="20"/>
  <c r="H2505" i="20"/>
  <c r="H2506" i="20"/>
  <c r="H2507" i="20"/>
  <c r="H2508" i="20"/>
  <c r="H2509" i="20"/>
  <c r="H2510" i="20"/>
  <c r="H2511" i="20"/>
  <c r="H2512" i="20"/>
  <c r="H2513" i="20"/>
  <c r="H2514" i="20"/>
  <c r="H2515" i="20"/>
  <c r="H2516" i="20"/>
  <c r="H2517" i="20"/>
  <c r="H2518" i="20"/>
  <c r="H2519" i="20"/>
  <c r="H2520" i="20"/>
  <c r="H2521" i="20"/>
  <c r="H2522" i="20"/>
  <c r="H2523" i="20"/>
  <c r="H2524" i="20"/>
  <c r="H2525" i="20"/>
  <c r="H2526" i="20"/>
  <c r="H2527" i="20"/>
  <c r="H2528" i="20"/>
  <c r="H2529" i="20"/>
  <c r="H2530" i="20"/>
  <c r="H2531" i="20"/>
  <c r="H2532" i="20"/>
  <c r="H2533" i="20"/>
  <c r="H2534" i="20"/>
  <c r="H2535" i="20"/>
  <c r="H2536" i="20"/>
  <c r="H2537" i="20"/>
  <c r="H2538" i="20"/>
  <c r="H2539" i="20"/>
  <c r="H2540" i="20"/>
  <c r="H2541" i="20"/>
  <c r="H2542" i="20"/>
  <c r="H2543" i="20"/>
  <c r="H2544" i="20"/>
  <c r="H2545" i="20"/>
  <c r="H2546" i="20"/>
  <c r="H2547" i="20"/>
  <c r="H2548" i="20"/>
  <c r="H2549" i="20"/>
  <c r="H2550" i="20"/>
  <c r="H2551" i="20"/>
  <c r="H2552" i="20"/>
  <c r="H2553" i="20"/>
  <c r="H2554" i="20"/>
  <c r="H2555" i="20"/>
  <c r="H2556" i="20"/>
  <c r="H2557" i="20"/>
  <c r="H2558" i="20"/>
  <c r="H2559" i="20"/>
  <c r="H2560" i="20"/>
  <c r="H2561" i="20"/>
  <c r="H2562" i="20"/>
  <c r="H2563" i="20"/>
  <c r="H2564" i="20"/>
  <c r="H2565" i="20"/>
  <c r="H2566" i="20"/>
  <c r="H2567" i="20"/>
  <c r="H2568" i="20"/>
  <c r="H2569" i="20"/>
  <c r="H2570" i="20"/>
  <c r="H2571" i="20"/>
  <c r="H2572" i="20"/>
  <c r="H2573" i="20"/>
  <c r="H2574" i="20"/>
  <c r="H2575" i="20"/>
  <c r="H2576" i="20"/>
  <c r="H2577" i="20"/>
  <c r="H2578" i="20"/>
  <c r="H2579" i="20"/>
  <c r="H2580" i="20"/>
  <c r="H2581" i="20"/>
  <c r="H2582" i="20"/>
  <c r="H2583" i="20"/>
  <c r="H2584" i="20"/>
  <c r="H2585" i="20"/>
  <c r="H2586" i="20"/>
  <c r="H2587" i="20"/>
  <c r="H2588" i="20"/>
  <c r="H2589" i="20"/>
  <c r="H2590" i="20"/>
  <c r="H2591" i="20"/>
  <c r="H2592" i="20"/>
  <c r="H2593" i="20"/>
  <c r="H2594" i="20"/>
  <c r="H2595" i="20"/>
  <c r="H2596" i="20"/>
  <c r="H2597" i="20"/>
  <c r="H2598" i="20"/>
  <c r="H2599" i="20"/>
  <c r="H2600" i="20"/>
  <c r="H2601" i="20"/>
  <c r="H2602" i="20"/>
  <c r="H2603" i="20"/>
  <c r="H2604" i="20"/>
  <c r="H2605" i="20"/>
  <c r="H2606" i="20"/>
  <c r="H2607" i="20"/>
  <c r="H2608" i="20"/>
  <c r="H2609" i="20"/>
  <c r="H2610" i="20"/>
  <c r="H2611" i="20"/>
  <c r="H2612" i="20"/>
  <c r="H2613" i="20"/>
  <c r="H2614" i="20"/>
  <c r="H2615" i="20"/>
  <c r="H2616" i="20"/>
  <c r="H2617" i="20"/>
  <c r="H2618" i="20"/>
  <c r="H2619" i="20"/>
  <c r="H2620" i="20"/>
  <c r="H2621" i="20"/>
  <c r="H2622" i="20"/>
  <c r="H2623" i="20"/>
  <c r="H2624" i="20"/>
  <c r="H2625" i="20"/>
  <c r="H2626" i="20"/>
  <c r="H2396" i="20"/>
  <c r="H2163" i="20"/>
  <c r="H2164" i="20"/>
  <c r="H2165" i="20"/>
  <c r="H2166" i="20"/>
  <c r="H2167" i="20"/>
  <c r="H2168" i="20"/>
  <c r="H2169" i="20"/>
  <c r="H2170" i="20"/>
  <c r="H2171" i="20"/>
  <c r="H2172" i="20"/>
  <c r="H2173" i="20"/>
  <c r="H2174" i="20"/>
  <c r="H2175" i="20"/>
  <c r="H2176" i="20"/>
  <c r="H2177" i="20"/>
  <c r="H2178" i="20"/>
  <c r="H2179" i="20"/>
  <c r="H2180" i="20"/>
  <c r="H2181" i="20"/>
  <c r="H2182" i="20"/>
  <c r="H2183" i="20"/>
  <c r="H2184" i="20"/>
  <c r="H2185" i="20"/>
  <c r="H2186" i="20"/>
  <c r="H2187" i="20"/>
  <c r="H2188" i="20"/>
  <c r="H2189" i="20"/>
  <c r="H2190" i="20"/>
  <c r="H2191" i="20"/>
  <c r="H2192" i="20"/>
  <c r="H2193" i="20"/>
  <c r="H2194" i="20"/>
  <c r="H2195" i="20"/>
  <c r="H2196" i="20"/>
  <c r="H2197" i="20"/>
  <c r="H2198" i="20"/>
  <c r="H2199" i="20"/>
  <c r="H2200" i="20"/>
  <c r="H2201" i="20"/>
  <c r="H2202" i="20"/>
  <c r="H2203" i="20"/>
  <c r="H2204" i="20"/>
  <c r="H2205" i="20"/>
  <c r="H2206" i="20"/>
  <c r="H2207" i="20"/>
  <c r="H2208" i="20"/>
  <c r="H2209" i="20"/>
  <c r="H2210" i="20"/>
  <c r="H2211" i="20"/>
  <c r="H2212" i="20"/>
  <c r="H2213" i="20"/>
  <c r="H2214" i="20"/>
  <c r="H2215" i="20"/>
  <c r="H2216" i="20"/>
  <c r="H2217" i="20"/>
  <c r="H2218" i="20"/>
  <c r="H2219" i="20"/>
  <c r="H2220" i="20"/>
  <c r="H2221" i="20"/>
  <c r="H2222" i="20"/>
  <c r="H2223" i="20"/>
  <c r="H2224" i="20"/>
  <c r="H2225" i="20"/>
  <c r="H2226" i="20"/>
  <c r="H2227" i="20"/>
  <c r="H2228" i="20"/>
  <c r="H2229" i="20"/>
  <c r="H2230" i="20"/>
  <c r="H2231" i="20"/>
  <c r="H2232" i="20"/>
  <c r="H2233" i="20"/>
  <c r="H2234" i="20"/>
  <c r="H2235" i="20"/>
  <c r="H2236" i="20"/>
  <c r="H2237" i="20"/>
  <c r="H2238" i="20"/>
  <c r="H2239" i="20"/>
  <c r="H2240" i="20"/>
  <c r="H2241" i="20"/>
  <c r="H2242" i="20"/>
  <c r="H2243" i="20"/>
  <c r="H2244" i="20"/>
  <c r="H2245" i="20"/>
  <c r="H2246" i="20"/>
  <c r="H2247" i="20"/>
  <c r="H2248" i="20"/>
  <c r="H2249" i="20"/>
  <c r="H2250" i="20"/>
  <c r="H2251" i="20"/>
  <c r="H2252" i="20"/>
  <c r="H2253" i="20"/>
  <c r="H2254" i="20"/>
  <c r="H2255" i="20"/>
  <c r="H2256" i="20"/>
  <c r="H2257" i="20"/>
  <c r="H2258" i="20"/>
  <c r="H2259" i="20"/>
  <c r="H2260" i="20"/>
  <c r="H2261" i="20"/>
  <c r="H2262" i="20"/>
  <c r="H2263" i="20"/>
  <c r="H2264" i="20"/>
  <c r="H2265" i="20"/>
  <c r="H2266" i="20"/>
  <c r="H2267" i="20"/>
  <c r="H2268" i="20"/>
  <c r="H2269" i="20"/>
  <c r="H2270" i="20"/>
  <c r="H2271" i="20"/>
  <c r="H2272" i="20"/>
  <c r="H2273" i="20"/>
  <c r="H2274" i="20"/>
  <c r="H2275" i="20"/>
  <c r="H2276" i="20"/>
  <c r="H2277" i="20"/>
  <c r="H2278" i="20"/>
  <c r="H2279" i="20"/>
  <c r="H2280" i="20"/>
  <c r="H2281" i="20"/>
  <c r="H2282" i="20"/>
  <c r="H2283" i="20"/>
  <c r="H2284" i="20"/>
  <c r="H2285" i="20"/>
  <c r="H2286" i="20"/>
  <c r="H2287" i="20"/>
  <c r="H2288" i="20"/>
  <c r="H2289" i="20"/>
  <c r="H2290" i="20"/>
  <c r="H2291" i="20"/>
  <c r="H2292" i="20"/>
  <c r="H2293" i="20"/>
  <c r="H2294" i="20"/>
  <c r="H2295" i="20"/>
  <c r="H2296" i="20"/>
  <c r="H2297" i="20"/>
  <c r="H2298" i="20"/>
  <c r="H2299" i="20"/>
  <c r="H2300" i="20"/>
  <c r="H2301" i="20"/>
  <c r="H2302" i="20"/>
  <c r="H2303" i="20"/>
  <c r="H2304" i="20"/>
  <c r="H2305" i="20"/>
  <c r="H2306" i="20"/>
  <c r="H2307" i="20"/>
  <c r="H2308" i="20"/>
  <c r="H2309" i="20"/>
  <c r="H2310" i="20"/>
  <c r="H2311" i="20"/>
  <c r="H2312" i="20"/>
  <c r="H2313" i="20"/>
  <c r="H2314" i="20"/>
  <c r="H2315" i="20"/>
  <c r="H2316" i="20"/>
  <c r="H2317" i="20"/>
  <c r="H2318" i="20"/>
  <c r="H2319" i="20"/>
  <c r="H2320" i="20"/>
  <c r="H2321" i="20"/>
  <c r="H2322" i="20"/>
  <c r="H2323" i="20"/>
  <c r="H2324" i="20"/>
  <c r="H2325" i="20"/>
  <c r="H2326" i="20"/>
  <c r="H2327" i="20"/>
  <c r="H2328" i="20"/>
  <c r="H2329" i="20"/>
  <c r="H2330" i="20"/>
  <c r="H2331" i="20"/>
  <c r="H2332" i="20"/>
  <c r="H2333" i="20"/>
  <c r="H2334" i="20"/>
  <c r="H2335" i="20"/>
  <c r="H2336" i="20"/>
  <c r="H2337" i="20"/>
  <c r="H2338" i="20"/>
  <c r="H2339" i="20"/>
  <c r="H2340" i="20"/>
  <c r="H2341" i="20"/>
  <c r="H2342" i="20"/>
  <c r="H2343" i="20"/>
  <c r="H2344" i="20"/>
  <c r="H2345" i="20"/>
  <c r="H2346" i="20"/>
  <c r="H2347" i="20"/>
  <c r="H2348" i="20"/>
  <c r="H2349" i="20"/>
  <c r="H2350" i="20"/>
  <c r="H2351" i="20"/>
  <c r="H2352" i="20"/>
  <c r="H2353" i="20"/>
  <c r="H2354" i="20"/>
  <c r="H2355" i="20"/>
  <c r="H2356" i="20"/>
  <c r="H2357" i="20"/>
  <c r="H2358" i="20"/>
  <c r="H2359" i="20"/>
  <c r="H2360" i="20"/>
  <c r="H2361" i="20"/>
  <c r="H2362" i="20"/>
  <c r="H2363" i="20"/>
  <c r="H2364" i="20"/>
  <c r="H2365" i="20"/>
  <c r="H2366" i="20"/>
  <c r="H2367" i="20"/>
  <c r="H2368" i="20"/>
  <c r="H2369" i="20"/>
  <c r="H2370" i="20"/>
  <c r="H2371" i="20"/>
  <c r="H2372" i="20"/>
  <c r="H2373" i="20"/>
  <c r="H2374" i="20"/>
  <c r="H2375" i="20"/>
  <c r="H2376" i="20"/>
  <c r="H2377" i="20"/>
  <c r="H2378" i="20"/>
  <c r="H2379" i="20"/>
  <c r="H2380" i="20"/>
  <c r="H2381" i="20"/>
  <c r="H2382" i="20"/>
  <c r="H2383" i="20"/>
  <c r="H2384" i="20"/>
  <c r="H2385" i="20"/>
  <c r="H2386" i="20"/>
  <c r="H2387" i="20"/>
  <c r="H2388" i="20"/>
  <c r="H2389" i="20"/>
  <c r="H2390" i="20"/>
  <c r="H2391" i="20"/>
  <c r="H2392" i="20"/>
  <c r="H2393" i="20"/>
  <c r="H2394" i="20"/>
  <c r="H2395" i="20"/>
  <c r="H2162" i="20"/>
  <c r="H1930" i="20"/>
  <c r="H1931" i="20"/>
  <c r="H1932" i="20"/>
  <c r="H1933" i="20"/>
  <c r="H1934" i="20"/>
  <c r="H1935" i="20"/>
  <c r="H1936" i="20"/>
  <c r="H1937" i="20"/>
  <c r="H1938" i="20"/>
  <c r="H1939" i="20"/>
  <c r="H1940" i="20"/>
  <c r="H1941" i="20"/>
  <c r="H1942" i="20"/>
  <c r="H1943" i="20"/>
  <c r="H1944" i="20"/>
  <c r="H1945" i="20"/>
  <c r="H1946" i="20"/>
  <c r="H1947" i="20"/>
  <c r="H1948" i="20"/>
  <c r="H1949" i="20"/>
  <c r="H1950" i="20"/>
  <c r="H1951" i="20"/>
  <c r="H1952" i="20"/>
  <c r="H1953" i="20"/>
  <c r="H1954" i="20"/>
  <c r="H1955" i="20"/>
  <c r="H1956" i="20"/>
  <c r="H1957" i="20"/>
  <c r="H1958" i="20"/>
  <c r="H1959" i="20"/>
  <c r="H1960" i="20"/>
  <c r="H1961" i="20"/>
  <c r="H1962" i="20"/>
  <c r="H1963" i="20"/>
  <c r="H1964" i="20"/>
  <c r="H1965" i="20"/>
  <c r="H1966" i="20"/>
  <c r="H1967" i="20"/>
  <c r="H1968" i="20"/>
  <c r="H1969" i="20"/>
  <c r="H1970" i="20"/>
  <c r="H1971" i="20"/>
  <c r="H1972" i="20"/>
  <c r="H1973" i="20"/>
  <c r="H1974" i="20"/>
  <c r="H1975" i="20"/>
  <c r="H1976" i="20"/>
  <c r="H1977" i="20"/>
  <c r="H1978" i="20"/>
  <c r="H1979" i="20"/>
  <c r="H1980" i="20"/>
  <c r="H1981" i="20"/>
  <c r="H1982" i="20"/>
  <c r="H1983" i="20"/>
  <c r="H1984" i="20"/>
  <c r="H1985" i="20"/>
  <c r="H1986" i="20"/>
  <c r="H1987" i="20"/>
  <c r="H1988" i="20"/>
  <c r="H1989" i="20"/>
  <c r="H1990" i="20"/>
  <c r="H1991" i="20"/>
  <c r="H1992" i="20"/>
  <c r="H1993" i="20"/>
  <c r="H1994" i="20"/>
  <c r="H1995" i="20"/>
  <c r="H1996" i="20"/>
  <c r="H1997" i="20"/>
  <c r="H1998" i="20"/>
  <c r="H1999" i="20"/>
  <c r="H2000" i="20"/>
  <c r="H2001" i="20"/>
  <c r="H2002" i="20"/>
  <c r="H2003" i="20"/>
  <c r="H2004" i="20"/>
  <c r="H2005" i="20"/>
  <c r="H2006" i="20"/>
  <c r="H2007" i="20"/>
  <c r="H2008" i="20"/>
  <c r="H2009" i="20"/>
  <c r="H2010" i="20"/>
  <c r="H2011" i="20"/>
  <c r="H2012" i="20"/>
  <c r="H2013" i="20"/>
  <c r="H2014" i="20"/>
  <c r="H2015" i="20"/>
  <c r="H2016" i="20"/>
  <c r="H2017" i="20"/>
  <c r="H2018" i="20"/>
  <c r="H2019" i="20"/>
  <c r="H2020" i="20"/>
  <c r="H2021" i="20"/>
  <c r="H2022" i="20"/>
  <c r="H2023" i="20"/>
  <c r="H2024" i="20"/>
  <c r="H2025" i="20"/>
  <c r="H2026" i="20"/>
  <c r="H2027" i="20"/>
  <c r="H2028" i="20"/>
  <c r="H2029" i="20"/>
  <c r="H2030" i="20"/>
  <c r="H2031" i="20"/>
  <c r="H2032" i="20"/>
  <c r="H2033" i="20"/>
  <c r="H2034" i="20"/>
  <c r="H2035" i="20"/>
  <c r="H2036" i="20"/>
  <c r="H2037" i="20"/>
  <c r="H2038" i="20"/>
  <c r="H2039" i="20"/>
  <c r="H2040" i="20"/>
  <c r="H2041" i="20"/>
  <c r="H2042" i="20"/>
  <c r="H2043" i="20"/>
  <c r="H2044" i="20"/>
  <c r="H2045" i="20"/>
  <c r="H2046" i="20"/>
  <c r="H2047" i="20"/>
  <c r="H2048" i="20"/>
  <c r="H2049" i="20"/>
  <c r="H2050" i="20"/>
  <c r="H2051" i="20"/>
  <c r="H2052" i="20"/>
  <c r="H2053" i="20"/>
  <c r="H2054" i="20"/>
  <c r="H2055" i="20"/>
  <c r="H2056" i="20"/>
  <c r="H2057" i="20"/>
  <c r="H2058" i="20"/>
  <c r="H2059" i="20"/>
  <c r="H2060" i="20"/>
  <c r="H2061" i="20"/>
  <c r="H2062" i="20"/>
  <c r="H2063" i="20"/>
  <c r="H2064" i="20"/>
  <c r="H2065" i="20"/>
  <c r="H2066" i="20"/>
  <c r="H2067" i="20"/>
  <c r="H2068" i="20"/>
  <c r="H2069" i="20"/>
  <c r="H2070" i="20"/>
  <c r="H2071" i="20"/>
  <c r="H2072" i="20"/>
  <c r="H2073" i="20"/>
  <c r="H2074" i="20"/>
  <c r="H2075" i="20"/>
  <c r="H2076" i="20"/>
  <c r="H2077" i="20"/>
  <c r="H2078" i="20"/>
  <c r="H2079" i="20"/>
  <c r="H2080" i="20"/>
  <c r="H2081" i="20"/>
  <c r="H2082" i="20"/>
  <c r="H2083" i="20"/>
  <c r="H2084" i="20"/>
  <c r="H2085" i="20"/>
  <c r="H2086" i="20"/>
  <c r="H2087" i="20"/>
  <c r="H2088" i="20"/>
  <c r="H2089" i="20"/>
  <c r="H2090" i="20"/>
  <c r="H2091" i="20"/>
  <c r="H2092" i="20"/>
  <c r="H2093" i="20"/>
  <c r="H2094" i="20"/>
  <c r="H2095" i="20"/>
  <c r="H2096" i="20"/>
  <c r="H2097" i="20"/>
  <c r="H2098" i="20"/>
  <c r="H2099" i="20"/>
  <c r="H2100" i="20"/>
  <c r="H2101" i="20"/>
  <c r="H2102" i="20"/>
  <c r="H2103" i="20"/>
  <c r="H2104" i="20"/>
  <c r="H2105" i="20"/>
  <c r="H2106" i="20"/>
  <c r="H2107" i="20"/>
  <c r="H2108" i="20"/>
  <c r="H2109" i="20"/>
  <c r="H2110" i="20"/>
  <c r="H2111" i="20"/>
  <c r="H2112" i="20"/>
  <c r="H2113" i="20"/>
  <c r="H2114" i="20"/>
  <c r="H2115" i="20"/>
  <c r="H2116" i="20"/>
  <c r="H2117" i="20"/>
  <c r="H2118" i="20"/>
  <c r="H2119" i="20"/>
  <c r="H2120" i="20"/>
  <c r="H2121" i="20"/>
  <c r="H2122" i="20"/>
  <c r="H2123" i="20"/>
  <c r="H2124" i="20"/>
  <c r="H2125" i="20"/>
  <c r="H2126" i="20"/>
  <c r="H2127" i="20"/>
  <c r="H2128" i="20"/>
  <c r="H2129" i="20"/>
  <c r="H2130" i="20"/>
  <c r="H2131" i="20"/>
  <c r="H2132" i="20"/>
  <c r="H2133" i="20"/>
  <c r="H2134" i="20"/>
  <c r="H2135" i="20"/>
  <c r="H2136" i="20"/>
  <c r="H2137" i="20"/>
  <c r="H2138" i="20"/>
  <c r="H2139" i="20"/>
  <c r="H2140" i="20"/>
  <c r="H2141" i="20"/>
  <c r="H2142" i="20"/>
  <c r="H2143" i="20"/>
  <c r="H2144" i="20"/>
  <c r="H2145" i="20"/>
  <c r="H2146" i="20"/>
  <c r="H2147" i="20"/>
  <c r="H2148" i="20"/>
  <c r="H2149" i="20"/>
  <c r="H2150" i="20"/>
  <c r="H2151" i="20"/>
  <c r="H2152" i="20"/>
  <c r="H2153" i="20"/>
  <c r="H2154" i="20"/>
  <c r="H2155" i="20"/>
  <c r="H2156" i="20"/>
  <c r="H2157" i="20"/>
  <c r="H2158" i="20"/>
  <c r="H2159" i="20"/>
  <c r="H2160" i="20"/>
  <c r="H2161" i="20"/>
  <c r="H1929" i="20"/>
  <c r="H1694" i="20"/>
  <c r="H1695" i="20"/>
  <c r="H1696" i="20"/>
  <c r="H1697" i="20"/>
  <c r="H1698" i="20"/>
  <c r="H1699" i="20"/>
  <c r="H1700" i="20"/>
  <c r="H1701" i="20"/>
  <c r="H1702" i="20"/>
  <c r="H1703" i="20"/>
  <c r="H1704" i="20"/>
  <c r="H1705" i="20"/>
  <c r="H1706" i="20"/>
  <c r="H1707" i="20"/>
  <c r="H1708" i="20"/>
  <c r="H1709" i="20"/>
  <c r="H1710" i="20"/>
  <c r="H1711" i="20"/>
  <c r="H1712" i="20"/>
  <c r="H1713" i="20"/>
  <c r="H1714" i="20"/>
  <c r="H1715" i="20"/>
  <c r="H1716" i="20"/>
  <c r="H1717" i="20"/>
  <c r="H1718" i="20"/>
  <c r="H1719" i="20"/>
  <c r="H1720" i="20"/>
  <c r="H1721" i="20"/>
  <c r="H1722" i="20"/>
  <c r="H1723" i="20"/>
  <c r="H1724" i="20"/>
  <c r="H1725" i="20"/>
  <c r="H1726" i="20"/>
  <c r="H1727" i="20"/>
  <c r="H1728" i="20"/>
  <c r="H1729" i="20"/>
  <c r="H1730" i="20"/>
  <c r="H1731" i="20"/>
  <c r="H1732" i="20"/>
  <c r="H1733" i="20"/>
  <c r="H1734" i="20"/>
  <c r="H1735" i="20"/>
  <c r="H1736" i="20"/>
  <c r="H1737" i="20"/>
  <c r="H1738" i="20"/>
  <c r="H1739" i="20"/>
  <c r="H1740" i="20"/>
  <c r="H1741" i="20"/>
  <c r="H1742" i="20"/>
  <c r="H1743" i="20"/>
  <c r="H1744" i="20"/>
  <c r="H1745" i="20"/>
  <c r="H1746" i="20"/>
  <c r="H1747" i="20"/>
  <c r="H1748" i="20"/>
  <c r="H1749" i="20"/>
  <c r="H1750" i="20"/>
  <c r="H1751" i="20"/>
  <c r="H1752" i="20"/>
  <c r="H1753" i="20"/>
  <c r="H1754" i="20"/>
  <c r="H1755" i="20"/>
  <c r="H1756" i="20"/>
  <c r="H1757" i="20"/>
  <c r="H1758" i="20"/>
  <c r="H1759" i="20"/>
  <c r="H1760" i="20"/>
  <c r="H1761" i="20"/>
  <c r="H1762" i="20"/>
  <c r="H1763" i="20"/>
  <c r="H1764" i="20"/>
  <c r="H1765" i="20"/>
  <c r="H1766" i="20"/>
  <c r="H1767" i="20"/>
  <c r="H1768" i="20"/>
  <c r="H1769" i="20"/>
  <c r="H1770" i="20"/>
  <c r="H1771" i="20"/>
  <c r="H1772" i="20"/>
  <c r="H1773" i="20"/>
  <c r="H1774" i="20"/>
  <c r="H1775" i="20"/>
  <c r="H1776" i="20"/>
  <c r="H1777" i="20"/>
  <c r="H1778" i="20"/>
  <c r="H1779" i="20"/>
  <c r="H1780" i="20"/>
  <c r="H1781" i="20"/>
  <c r="H1782" i="20"/>
  <c r="H1783" i="20"/>
  <c r="H1784" i="20"/>
  <c r="H1785" i="20"/>
  <c r="H1786" i="20"/>
  <c r="H1787" i="20"/>
  <c r="H1788" i="20"/>
  <c r="H1789" i="20"/>
  <c r="H1790" i="20"/>
  <c r="H1791" i="20"/>
  <c r="H1792" i="20"/>
  <c r="H1793" i="20"/>
  <c r="H1794" i="20"/>
  <c r="H1795" i="20"/>
  <c r="H1796" i="20"/>
  <c r="H1797" i="20"/>
  <c r="H1798" i="20"/>
  <c r="H1799" i="20"/>
  <c r="H1800" i="20"/>
  <c r="H1801" i="20"/>
  <c r="H1802" i="20"/>
  <c r="H1803" i="20"/>
  <c r="H1804" i="20"/>
  <c r="H1805" i="20"/>
  <c r="H1806" i="20"/>
  <c r="H1807" i="20"/>
  <c r="H1808" i="20"/>
  <c r="H1809" i="20"/>
  <c r="H1810" i="20"/>
  <c r="H1811" i="20"/>
  <c r="H1812" i="20"/>
  <c r="H1813" i="20"/>
  <c r="H1814" i="20"/>
  <c r="H1815" i="20"/>
  <c r="H1816" i="20"/>
  <c r="H1817" i="20"/>
  <c r="H1818" i="20"/>
  <c r="H1819" i="20"/>
  <c r="H1820" i="20"/>
  <c r="H1821" i="20"/>
  <c r="H1822" i="20"/>
  <c r="H1823" i="20"/>
  <c r="H1824" i="20"/>
  <c r="H1825" i="20"/>
  <c r="H1826" i="20"/>
  <c r="H1827" i="20"/>
  <c r="H1828" i="20"/>
  <c r="H1829" i="20"/>
  <c r="H1830" i="20"/>
  <c r="H1831" i="20"/>
  <c r="H1832" i="20"/>
  <c r="H1833" i="20"/>
  <c r="H1834" i="20"/>
  <c r="H1835" i="20"/>
  <c r="H1836" i="20"/>
  <c r="H1837" i="20"/>
  <c r="H1838" i="20"/>
  <c r="H1839" i="20"/>
  <c r="H1840" i="20"/>
  <c r="H1841" i="20"/>
  <c r="H1842" i="20"/>
  <c r="H1843" i="20"/>
  <c r="H1844" i="20"/>
  <c r="H1845" i="20"/>
  <c r="H1846" i="20"/>
  <c r="H1847" i="20"/>
  <c r="H1848" i="20"/>
  <c r="H1849" i="20"/>
  <c r="H1850" i="20"/>
  <c r="H1851" i="20"/>
  <c r="H1852" i="20"/>
  <c r="H1853" i="20"/>
  <c r="H1854" i="20"/>
  <c r="H1855" i="20"/>
  <c r="H1856" i="20"/>
  <c r="H1857" i="20"/>
  <c r="H1858" i="20"/>
  <c r="H1859" i="20"/>
  <c r="H1860" i="20"/>
  <c r="H1861" i="20"/>
  <c r="H1862" i="20"/>
  <c r="H1863" i="20"/>
  <c r="H1864" i="20"/>
  <c r="H1865" i="20"/>
  <c r="H1866" i="20"/>
  <c r="H1867" i="20"/>
  <c r="H1868" i="20"/>
  <c r="H1869" i="20"/>
  <c r="H1870" i="20"/>
  <c r="H1871" i="20"/>
  <c r="H1872" i="20"/>
  <c r="H1873" i="20"/>
  <c r="H1874" i="20"/>
  <c r="H1875" i="20"/>
  <c r="H1876" i="20"/>
  <c r="H1877" i="20"/>
  <c r="H1878" i="20"/>
  <c r="H1879" i="20"/>
  <c r="H1880" i="20"/>
  <c r="H1881" i="20"/>
  <c r="H1882" i="20"/>
  <c r="H1883" i="20"/>
  <c r="H1884" i="20"/>
  <c r="H1885" i="20"/>
  <c r="H1886" i="20"/>
  <c r="H1887" i="20"/>
  <c r="H1888" i="20"/>
  <c r="H1889" i="20"/>
  <c r="H1890" i="20"/>
  <c r="H1891" i="20"/>
  <c r="H1892" i="20"/>
  <c r="H1893" i="20"/>
  <c r="H1894" i="20"/>
  <c r="H1895" i="20"/>
  <c r="H1896" i="20"/>
  <c r="H1897" i="20"/>
  <c r="H1898" i="20"/>
  <c r="H1899" i="20"/>
  <c r="H1900" i="20"/>
  <c r="H1901" i="20"/>
  <c r="H1902" i="20"/>
  <c r="H1903" i="20"/>
  <c r="H1904" i="20"/>
  <c r="H1905" i="20"/>
  <c r="H1906" i="20"/>
  <c r="H1907" i="20"/>
  <c r="H1908" i="20"/>
  <c r="H1909" i="20"/>
  <c r="H1910" i="20"/>
  <c r="H1911" i="20"/>
  <c r="H1912" i="20"/>
  <c r="H1913" i="20"/>
  <c r="H1914" i="20"/>
  <c r="H1915" i="20"/>
  <c r="H1916" i="20"/>
  <c r="H1917" i="20"/>
  <c r="H1918" i="20"/>
  <c r="H1919" i="20"/>
  <c r="H1920" i="20"/>
  <c r="H1921" i="20"/>
  <c r="H1922" i="20"/>
  <c r="H1923" i="20"/>
  <c r="H1924" i="20"/>
  <c r="H1925" i="20"/>
  <c r="H1926" i="20"/>
  <c r="H1927" i="20"/>
  <c r="H1928" i="20"/>
  <c r="H1693" i="20"/>
  <c r="H1455" i="20"/>
  <c r="H1456" i="20"/>
  <c r="H1457" i="20"/>
  <c r="H1458" i="20"/>
  <c r="H1459" i="20"/>
  <c r="H1460" i="20"/>
  <c r="H1461" i="20"/>
  <c r="H1462" i="20"/>
  <c r="H1463" i="20"/>
  <c r="H1464" i="20"/>
  <c r="H1465" i="20"/>
  <c r="H1466" i="20"/>
  <c r="H1467" i="20"/>
  <c r="H1468" i="20"/>
  <c r="H1469" i="20"/>
  <c r="H1470" i="20"/>
  <c r="H1471" i="20"/>
  <c r="H1472" i="20"/>
  <c r="H1473" i="20"/>
  <c r="H1474" i="20"/>
  <c r="H1475" i="20"/>
  <c r="H1476" i="20"/>
  <c r="H1477" i="20"/>
  <c r="H1478" i="20"/>
  <c r="H1479" i="20"/>
  <c r="H1480" i="20"/>
  <c r="H1481" i="20"/>
  <c r="H1482" i="20"/>
  <c r="H1483" i="20"/>
  <c r="H1484" i="20"/>
  <c r="H1485" i="20"/>
  <c r="H1486" i="20"/>
  <c r="H1487" i="20"/>
  <c r="H1488" i="20"/>
  <c r="H1489" i="20"/>
  <c r="H1490" i="20"/>
  <c r="H1491" i="20"/>
  <c r="H1492" i="20"/>
  <c r="H1493" i="20"/>
  <c r="H1494" i="20"/>
  <c r="H1495" i="20"/>
  <c r="H1496" i="20"/>
  <c r="H1497" i="20"/>
  <c r="H1498" i="20"/>
  <c r="H1499" i="20"/>
  <c r="H1500" i="20"/>
  <c r="H1501" i="20"/>
  <c r="H1502" i="20"/>
  <c r="H1503" i="20"/>
  <c r="H1504" i="20"/>
  <c r="H1505" i="20"/>
  <c r="H1506" i="20"/>
  <c r="H1507" i="20"/>
  <c r="H1508" i="20"/>
  <c r="H1509" i="20"/>
  <c r="H1510" i="20"/>
  <c r="H1511" i="20"/>
  <c r="H1512" i="20"/>
  <c r="H1513" i="20"/>
  <c r="H1514" i="20"/>
  <c r="H1515" i="20"/>
  <c r="H1516" i="20"/>
  <c r="H1517" i="20"/>
  <c r="H1518" i="20"/>
  <c r="H1519" i="20"/>
  <c r="H1520" i="20"/>
  <c r="H1521" i="20"/>
  <c r="H1522" i="20"/>
  <c r="H1523" i="20"/>
  <c r="H1524" i="20"/>
  <c r="H1525" i="20"/>
  <c r="H1526" i="20"/>
  <c r="H1527" i="20"/>
  <c r="H1528" i="20"/>
  <c r="H1529" i="20"/>
  <c r="H1530" i="20"/>
  <c r="H1531" i="20"/>
  <c r="H1532" i="20"/>
  <c r="H1533" i="20"/>
  <c r="H1534" i="20"/>
  <c r="H1535" i="20"/>
  <c r="H1536" i="20"/>
  <c r="H1537" i="20"/>
  <c r="H1538" i="20"/>
  <c r="H1539" i="20"/>
  <c r="H1540" i="20"/>
  <c r="H1541" i="20"/>
  <c r="H1542" i="20"/>
  <c r="H1543" i="20"/>
  <c r="H1544" i="20"/>
  <c r="H1545" i="20"/>
  <c r="H1546" i="20"/>
  <c r="H1547" i="20"/>
  <c r="H1548" i="20"/>
  <c r="H1549" i="20"/>
  <c r="H1550" i="20"/>
  <c r="H1551" i="20"/>
  <c r="H1552" i="20"/>
  <c r="H1553" i="20"/>
  <c r="H1554" i="20"/>
  <c r="H1555" i="20"/>
  <c r="H1556" i="20"/>
  <c r="H1557" i="20"/>
  <c r="H1558" i="20"/>
  <c r="H1559" i="20"/>
  <c r="H1560" i="20"/>
  <c r="H1561" i="20"/>
  <c r="H1562" i="20"/>
  <c r="H1563" i="20"/>
  <c r="H1564" i="20"/>
  <c r="H1565" i="20"/>
  <c r="H1566" i="20"/>
  <c r="H1567" i="20"/>
  <c r="H1568" i="20"/>
  <c r="H1569" i="20"/>
  <c r="H1570" i="20"/>
  <c r="H1571" i="20"/>
  <c r="H1572" i="20"/>
  <c r="H1573" i="20"/>
  <c r="H1574" i="20"/>
  <c r="H1575" i="20"/>
  <c r="H1576" i="20"/>
  <c r="H1577" i="20"/>
  <c r="H1578" i="20"/>
  <c r="H1579" i="20"/>
  <c r="H1580" i="20"/>
  <c r="H1581" i="20"/>
  <c r="H1582" i="20"/>
  <c r="H1583" i="20"/>
  <c r="H1584" i="20"/>
  <c r="H1585" i="20"/>
  <c r="H1586" i="20"/>
  <c r="H1587" i="20"/>
  <c r="H1588" i="20"/>
  <c r="H1589" i="20"/>
  <c r="H1590" i="20"/>
  <c r="H1591" i="20"/>
  <c r="H1592" i="20"/>
  <c r="H1593" i="20"/>
  <c r="H1594" i="20"/>
  <c r="H1595" i="20"/>
  <c r="H1596" i="20"/>
  <c r="H1597" i="20"/>
  <c r="H1598" i="20"/>
  <c r="H1599" i="20"/>
  <c r="H1600" i="20"/>
  <c r="H1601" i="20"/>
  <c r="H1602" i="20"/>
  <c r="H1603" i="20"/>
  <c r="H1604" i="20"/>
  <c r="H1605" i="20"/>
  <c r="H1606" i="20"/>
  <c r="H1607" i="20"/>
  <c r="H1608" i="20"/>
  <c r="H1609" i="20"/>
  <c r="H1610" i="20"/>
  <c r="H1611" i="20"/>
  <c r="H1612" i="20"/>
  <c r="H1613" i="20"/>
  <c r="H1614" i="20"/>
  <c r="H1615" i="20"/>
  <c r="H1616" i="20"/>
  <c r="H1617" i="20"/>
  <c r="H1618" i="20"/>
  <c r="H1619" i="20"/>
  <c r="H1620" i="20"/>
  <c r="H1621" i="20"/>
  <c r="H1622" i="20"/>
  <c r="H1623" i="20"/>
  <c r="H1624" i="20"/>
  <c r="H1625" i="20"/>
  <c r="H1626" i="20"/>
  <c r="H1627" i="20"/>
  <c r="H1628" i="20"/>
  <c r="H1629" i="20"/>
  <c r="H1630" i="20"/>
  <c r="H1631" i="20"/>
  <c r="H1632" i="20"/>
  <c r="H1633" i="20"/>
  <c r="H1634" i="20"/>
  <c r="H1635" i="20"/>
  <c r="H1636" i="20"/>
  <c r="H1637" i="20"/>
  <c r="H1638" i="20"/>
  <c r="H1639" i="20"/>
  <c r="H1640" i="20"/>
  <c r="H1641" i="20"/>
  <c r="H1642" i="20"/>
  <c r="H1643" i="20"/>
  <c r="H1644" i="20"/>
  <c r="H1645" i="20"/>
  <c r="H1646" i="20"/>
  <c r="H1647" i="20"/>
  <c r="H1648" i="20"/>
  <c r="H1649" i="20"/>
  <c r="H1650" i="20"/>
  <c r="H1651" i="20"/>
  <c r="H1652" i="20"/>
  <c r="H1653" i="20"/>
  <c r="H1654" i="20"/>
  <c r="H1655" i="20"/>
  <c r="H1656" i="20"/>
  <c r="H1657" i="20"/>
  <c r="H1658" i="20"/>
  <c r="H1659" i="20"/>
  <c r="H1660" i="20"/>
  <c r="H1661" i="20"/>
  <c r="H1662" i="20"/>
  <c r="H1663" i="20"/>
  <c r="H1664" i="20"/>
  <c r="H1665" i="20"/>
  <c r="H1666" i="20"/>
  <c r="H1667" i="20"/>
  <c r="H1668" i="20"/>
  <c r="H1669" i="20"/>
  <c r="H1670" i="20"/>
  <c r="H1671" i="20"/>
  <c r="H1672" i="20"/>
  <c r="H1673" i="20"/>
  <c r="H1674" i="20"/>
  <c r="H1675" i="20"/>
  <c r="H1676" i="20"/>
  <c r="H1677" i="20"/>
  <c r="H1678" i="20"/>
  <c r="H1679" i="20"/>
  <c r="H1680" i="20"/>
  <c r="H1681" i="20"/>
  <c r="H1682" i="20"/>
  <c r="H1683" i="20"/>
  <c r="H1684" i="20"/>
  <c r="H1685" i="20"/>
  <c r="H1686" i="20"/>
  <c r="H1687" i="20"/>
  <c r="H1688" i="20"/>
  <c r="H1689" i="20"/>
  <c r="H1690" i="20"/>
  <c r="H1691" i="20"/>
  <c r="H1692" i="20"/>
  <c r="H1454" i="20"/>
  <c r="H1218" i="20"/>
  <c r="H1219" i="20"/>
  <c r="H1220" i="20"/>
  <c r="H1221" i="20"/>
  <c r="H1222" i="20"/>
  <c r="H1223" i="20"/>
  <c r="H1224" i="20"/>
  <c r="H1225" i="20"/>
  <c r="H1226" i="20"/>
  <c r="H1227" i="20"/>
  <c r="H1228" i="20"/>
  <c r="H1229" i="20"/>
  <c r="H1230" i="20"/>
  <c r="H1231" i="20"/>
  <c r="H1232" i="20"/>
  <c r="H1233" i="20"/>
  <c r="H1234" i="20"/>
  <c r="H1235" i="20"/>
  <c r="H1236" i="20"/>
  <c r="H1237" i="20"/>
  <c r="H1238" i="20"/>
  <c r="H1239" i="20"/>
  <c r="H1240" i="20"/>
  <c r="H1241" i="20"/>
  <c r="H1242" i="20"/>
  <c r="H1243" i="20"/>
  <c r="H1244" i="20"/>
  <c r="H1245" i="20"/>
  <c r="H1246" i="20"/>
  <c r="H1247" i="20"/>
  <c r="H1248" i="20"/>
  <c r="H1249" i="20"/>
  <c r="H1250" i="20"/>
  <c r="H1251" i="20"/>
  <c r="H1252" i="20"/>
  <c r="H1253" i="20"/>
  <c r="H1254" i="20"/>
  <c r="H1255" i="20"/>
  <c r="H1256" i="20"/>
  <c r="H1257" i="20"/>
  <c r="H1258" i="20"/>
  <c r="H1259" i="20"/>
  <c r="H1260" i="20"/>
  <c r="H1261" i="20"/>
  <c r="H1262" i="20"/>
  <c r="H1263" i="20"/>
  <c r="H1264" i="20"/>
  <c r="H1265" i="20"/>
  <c r="H1266" i="20"/>
  <c r="H1267" i="20"/>
  <c r="H1268" i="20"/>
  <c r="H1269" i="20"/>
  <c r="H1270" i="20"/>
  <c r="H1271" i="20"/>
  <c r="H1272" i="20"/>
  <c r="H1273" i="20"/>
  <c r="H1274" i="20"/>
  <c r="H1275" i="20"/>
  <c r="H1276" i="20"/>
  <c r="H1277" i="20"/>
  <c r="H1278" i="20"/>
  <c r="H1279" i="20"/>
  <c r="H1280" i="20"/>
  <c r="H1281" i="20"/>
  <c r="H1282" i="20"/>
  <c r="H1283" i="20"/>
  <c r="H1284" i="20"/>
  <c r="H1285" i="20"/>
  <c r="H1286" i="20"/>
  <c r="H1287" i="20"/>
  <c r="H1288" i="20"/>
  <c r="H1289" i="20"/>
  <c r="H1290" i="20"/>
  <c r="H1291" i="20"/>
  <c r="H1292" i="20"/>
  <c r="H1293" i="20"/>
  <c r="H1294" i="20"/>
  <c r="H1295" i="20"/>
  <c r="H1296" i="20"/>
  <c r="H1297" i="20"/>
  <c r="H1298" i="20"/>
  <c r="H1299" i="20"/>
  <c r="H1300" i="20"/>
  <c r="H1301" i="20"/>
  <c r="H1302" i="20"/>
  <c r="H1303" i="20"/>
  <c r="H1304" i="20"/>
  <c r="H1305" i="20"/>
  <c r="H1306" i="20"/>
  <c r="H1307" i="20"/>
  <c r="H1308" i="20"/>
  <c r="H1309" i="20"/>
  <c r="H1310" i="20"/>
  <c r="H1311" i="20"/>
  <c r="H1312" i="20"/>
  <c r="H1313" i="20"/>
  <c r="H1314" i="20"/>
  <c r="H1315" i="20"/>
  <c r="H1316" i="20"/>
  <c r="H1317" i="20"/>
  <c r="H1318" i="20"/>
  <c r="H1319" i="20"/>
  <c r="H1320" i="20"/>
  <c r="H1321" i="20"/>
  <c r="H1322" i="20"/>
  <c r="H1323" i="20"/>
  <c r="H1324" i="20"/>
  <c r="H1325" i="20"/>
  <c r="H1326" i="20"/>
  <c r="H1327" i="20"/>
  <c r="H1328" i="20"/>
  <c r="H1329" i="20"/>
  <c r="H1330" i="20"/>
  <c r="H1331" i="20"/>
  <c r="H1332" i="20"/>
  <c r="H1333" i="20"/>
  <c r="H1334" i="20"/>
  <c r="H1335" i="20"/>
  <c r="H1336" i="20"/>
  <c r="H1337" i="20"/>
  <c r="H1338" i="20"/>
  <c r="H1339" i="20"/>
  <c r="H1340" i="20"/>
  <c r="H1341" i="20"/>
  <c r="H1342" i="20"/>
  <c r="H1343" i="20"/>
  <c r="H1344" i="20"/>
  <c r="H1345" i="20"/>
  <c r="H1346" i="20"/>
  <c r="H1347" i="20"/>
  <c r="H1348" i="20"/>
  <c r="H1349" i="20"/>
  <c r="H1350" i="20"/>
  <c r="H1351" i="20"/>
  <c r="H1352" i="20"/>
  <c r="H1353" i="20"/>
  <c r="H1354" i="20"/>
  <c r="H1355" i="20"/>
  <c r="H1356" i="20"/>
  <c r="H1357" i="20"/>
  <c r="H1358" i="20"/>
  <c r="H1359" i="20"/>
  <c r="H1360" i="20"/>
  <c r="H1361" i="20"/>
  <c r="H1362" i="20"/>
  <c r="H1363" i="20"/>
  <c r="H1364" i="20"/>
  <c r="H1365" i="20"/>
  <c r="H1366" i="20"/>
  <c r="H1367" i="20"/>
  <c r="H1368" i="20"/>
  <c r="H1369" i="20"/>
  <c r="H1370" i="20"/>
  <c r="H1371" i="20"/>
  <c r="H1372" i="20"/>
  <c r="H1373" i="20"/>
  <c r="H1374" i="20"/>
  <c r="H1375" i="20"/>
  <c r="H1376" i="20"/>
  <c r="H1377" i="20"/>
  <c r="H1378" i="20"/>
  <c r="H1379" i="20"/>
  <c r="H1380" i="20"/>
  <c r="H1381" i="20"/>
  <c r="H1382" i="20"/>
  <c r="H1383" i="20"/>
  <c r="H1384" i="20"/>
  <c r="H1385" i="20"/>
  <c r="H1386" i="20"/>
  <c r="H1387" i="20"/>
  <c r="H1388" i="20"/>
  <c r="H1389" i="20"/>
  <c r="H1390" i="20"/>
  <c r="H1391" i="20"/>
  <c r="H1392" i="20"/>
  <c r="H1393" i="20"/>
  <c r="H1394" i="20"/>
  <c r="H1395" i="20"/>
  <c r="H1396" i="20"/>
  <c r="H1397" i="20"/>
  <c r="H1398" i="20"/>
  <c r="H1399" i="20"/>
  <c r="H1400" i="20"/>
  <c r="H1401" i="20"/>
  <c r="H1402" i="20"/>
  <c r="H1403" i="20"/>
  <c r="H1404" i="20"/>
  <c r="H1405" i="20"/>
  <c r="H1406" i="20"/>
  <c r="H1407" i="20"/>
  <c r="H1408" i="20"/>
  <c r="H1409" i="20"/>
  <c r="H1410" i="20"/>
  <c r="H1411" i="20"/>
  <c r="H1412" i="20"/>
  <c r="H1413" i="20"/>
  <c r="H1414" i="20"/>
  <c r="H1415" i="20"/>
  <c r="H1416" i="20"/>
  <c r="H1417" i="20"/>
  <c r="H1418" i="20"/>
  <c r="H1419" i="20"/>
  <c r="H1420" i="20"/>
  <c r="H1421" i="20"/>
  <c r="H1422" i="20"/>
  <c r="H1423" i="20"/>
  <c r="H1424" i="20"/>
  <c r="H1425" i="20"/>
  <c r="H1426" i="20"/>
  <c r="H1427" i="20"/>
  <c r="H1428" i="20"/>
  <c r="H1429" i="20"/>
  <c r="H1430" i="20"/>
  <c r="H1431" i="20"/>
  <c r="H1432" i="20"/>
  <c r="H1433" i="20"/>
  <c r="H1434" i="20"/>
  <c r="H1435" i="20"/>
  <c r="H1436" i="20"/>
  <c r="H1437" i="20"/>
  <c r="H1438" i="20"/>
  <c r="H1439" i="20"/>
  <c r="H1440" i="20"/>
  <c r="H1441" i="20"/>
  <c r="H1442" i="20"/>
  <c r="H1443" i="20"/>
  <c r="H1444" i="20"/>
  <c r="H1445" i="20"/>
  <c r="H1446" i="20"/>
  <c r="H1447" i="20"/>
  <c r="H1448" i="20"/>
  <c r="H1449" i="20"/>
  <c r="H1450" i="20"/>
  <c r="H1451" i="20"/>
  <c r="H1452" i="20"/>
  <c r="H1453" i="20"/>
  <c r="H1217" i="20"/>
  <c r="H976" i="20"/>
  <c r="H977" i="20"/>
  <c r="H978" i="20"/>
  <c r="H979" i="20"/>
  <c r="H980" i="20"/>
  <c r="H981" i="20"/>
  <c r="H982" i="20"/>
  <c r="H983" i="20"/>
  <c r="H984" i="20"/>
  <c r="H985" i="20"/>
  <c r="H986" i="20"/>
  <c r="H987" i="20"/>
  <c r="H988" i="20"/>
  <c r="H989" i="20"/>
  <c r="H990" i="20"/>
  <c r="H991" i="20"/>
  <c r="H992" i="20"/>
  <c r="H993" i="20"/>
  <c r="H994" i="20"/>
  <c r="H995" i="20"/>
  <c r="H996" i="20"/>
  <c r="H997" i="20"/>
  <c r="H998" i="20"/>
  <c r="H999" i="20"/>
  <c r="H1000" i="20"/>
  <c r="H1001" i="20"/>
  <c r="H1002" i="20"/>
  <c r="H1003" i="20"/>
  <c r="H1004" i="20"/>
  <c r="H1005" i="20"/>
  <c r="H1006" i="20"/>
  <c r="H1007" i="20"/>
  <c r="H1008" i="20"/>
  <c r="H1009" i="20"/>
  <c r="H1010" i="20"/>
  <c r="H1011" i="20"/>
  <c r="H1012" i="20"/>
  <c r="H1013" i="20"/>
  <c r="H1014" i="20"/>
  <c r="H1015" i="20"/>
  <c r="H1016" i="20"/>
  <c r="H1017" i="20"/>
  <c r="H1018" i="20"/>
  <c r="H1019" i="20"/>
  <c r="H1020" i="20"/>
  <c r="H1021" i="20"/>
  <c r="H1022" i="20"/>
  <c r="H1023" i="20"/>
  <c r="H1024" i="20"/>
  <c r="H1025" i="20"/>
  <c r="H1026" i="20"/>
  <c r="H1027" i="20"/>
  <c r="H1028" i="20"/>
  <c r="H1029" i="20"/>
  <c r="H1030" i="20"/>
  <c r="H1031" i="20"/>
  <c r="H1032" i="20"/>
  <c r="H1033" i="20"/>
  <c r="H1034" i="20"/>
  <c r="H1035" i="20"/>
  <c r="H1036" i="20"/>
  <c r="H1037" i="20"/>
  <c r="H1038" i="20"/>
  <c r="H1039" i="20"/>
  <c r="H1040" i="20"/>
  <c r="H1041" i="20"/>
  <c r="H1042" i="20"/>
  <c r="H1043" i="20"/>
  <c r="H1044" i="20"/>
  <c r="H1045" i="20"/>
  <c r="H1046" i="20"/>
  <c r="H1047" i="20"/>
  <c r="H1048" i="20"/>
  <c r="H1049" i="20"/>
  <c r="H1050" i="20"/>
  <c r="H1051" i="20"/>
  <c r="H1052" i="20"/>
  <c r="H1053" i="20"/>
  <c r="H1054" i="20"/>
  <c r="H1055" i="20"/>
  <c r="H1056" i="20"/>
  <c r="H1057" i="20"/>
  <c r="H1058" i="20"/>
  <c r="H1059" i="20"/>
  <c r="H1060" i="20"/>
  <c r="H1061" i="20"/>
  <c r="H1062" i="20"/>
  <c r="H1063" i="20"/>
  <c r="H1064" i="20"/>
  <c r="H1065" i="20"/>
  <c r="H1066" i="20"/>
  <c r="H1067" i="20"/>
  <c r="H1068" i="20"/>
  <c r="H1069" i="20"/>
  <c r="H1070" i="20"/>
  <c r="H1071" i="20"/>
  <c r="H1072" i="20"/>
  <c r="H1073" i="20"/>
  <c r="H1074" i="20"/>
  <c r="H1075" i="20"/>
  <c r="H1076" i="20"/>
  <c r="H1077" i="20"/>
  <c r="H1078" i="20"/>
  <c r="H1079" i="20"/>
  <c r="H1080" i="20"/>
  <c r="H1081" i="20"/>
  <c r="H1082" i="20"/>
  <c r="H1083" i="20"/>
  <c r="H1084" i="20"/>
  <c r="H1085" i="20"/>
  <c r="H1086" i="20"/>
  <c r="H1087" i="20"/>
  <c r="H1088" i="20"/>
  <c r="H1089" i="20"/>
  <c r="H1090" i="20"/>
  <c r="H1091" i="20"/>
  <c r="H1092" i="20"/>
  <c r="H1093" i="20"/>
  <c r="H1094" i="20"/>
  <c r="H1095" i="20"/>
  <c r="H1096" i="20"/>
  <c r="H1097" i="20"/>
  <c r="H1098" i="20"/>
  <c r="H1099" i="20"/>
  <c r="H1100" i="20"/>
  <c r="H1101" i="20"/>
  <c r="H1102" i="20"/>
  <c r="H1103" i="20"/>
  <c r="H1104" i="20"/>
  <c r="H1105" i="20"/>
  <c r="H1106" i="20"/>
  <c r="H1107" i="20"/>
  <c r="H1108" i="20"/>
  <c r="H1109" i="20"/>
  <c r="H1110" i="20"/>
  <c r="H1111" i="20"/>
  <c r="H1112" i="20"/>
  <c r="H1113" i="20"/>
  <c r="H1114" i="20"/>
  <c r="H1115" i="20"/>
  <c r="H1116" i="20"/>
  <c r="H1117" i="20"/>
  <c r="H1118" i="20"/>
  <c r="H1119" i="20"/>
  <c r="H1120" i="20"/>
  <c r="H1121" i="20"/>
  <c r="H1122" i="20"/>
  <c r="H1123" i="20"/>
  <c r="H1124" i="20"/>
  <c r="H1125" i="20"/>
  <c r="H1126" i="20"/>
  <c r="H1127" i="20"/>
  <c r="H1128" i="20"/>
  <c r="H1129" i="20"/>
  <c r="H1130" i="20"/>
  <c r="H1131" i="20"/>
  <c r="H1132" i="20"/>
  <c r="H1133" i="20"/>
  <c r="H1134" i="20"/>
  <c r="H1135" i="20"/>
  <c r="H1136" i="20"/>
  <c r="H1137" i="20"/>
  <c r="H1138" i="20"/>
  <c r="H1139" i="20"/>
  <c r="H1140" i="20"/>
  <c r="H1141" i="20"/>
  <c r="H1142" i="20"/>
  <c r="H1143" i="20"/>
  <c r="H1144" i="20"/>
  <c r="H1145" i="20"/>
  <c r="H1146" i="20"/>
  <c r="H1147" i="20"/>
  <c r="H1148" i="20"/>
  <c r="H1149" i="20"/>
  <c r="H1150" i="20"/>
  <c r="H1151" i="20"/>
  <c r="H1152" i="20"/>
  <c r="H1153" i="20"/>
  <c r="H1154" i="20"/>
  <c r="H1155" i="20"/>
  <c r="H1156" i="20"/>
  <c r="H1157" i="20"/>
  <c r="H1158" i="20"/>
  <c r="H1159" i="20"/>
  <c r="H1160" i="20"/>
  <c r="H1161" i="20"/>
  <c r="H1162" i="20"/>
  <c r="H1163" i="20"/>
  <c r="H1164" i="20"/>
  <c r="H1165" i="20"/>
  <c r="H1166" i="20"/>
  <c r="H1167" i="20"/>
  <c r="H1168" i="20"/>
  <c r="H1169" i="20"/>
  <c r="H1170" i="20"/>
  <c r="H1171" i="20"/>
  <c r="H1172" i="20"/>
  <c r="H1173" i="20"/>
  <c r="H1174" i="20"/>
  <c r="H1175" i="20"/>
  <c r="H1176" i="20"/>
  <c r="H1177" i="20"/>
  <c r="H1178" i="20"/>
  <c r="H1179" i="20"/>
  <c r="H1180" i="20"/>
  <c r="H1181" i="20"/>
  <c r="H1182" i="20"/>
  <c r="H1183" i="20"/>
  <c r="H1184" i="20"/>
  <c r="H1185" i="20"/>
  <c r="H1186" i="20"/>
  <c r="H1187" i="20"/>
  <c r="H1188" i="20"/>
  <c r="H1189" i="20"/>
  <c r="H1190" i="20"/>
  <c r="H1191" i="20"/>
  <c r="H1192" i="20"/>
  <c r="H1193" i="20"/>
  <c r="H1194" i="20"/>
  <c r="H1195" i="20"/>
  <c r="H1196" i="20"/>
  <c r="H1197" i="20"/>
  <c r="H1198" i="20"/>
  <c r="H1199" i="20"/>
  <c r="H1200" i="20"/>
  <c r="H1201" i="20"/>
  <c r="H1202" i="20"/>
  <c r="H1203" i="20"/>
  <c r="H1204" i="20"/>
  <c r="H1205" i="20"/>
  <c r="H1206" i="20"/>
  <c r="H1207" i="20"/>
  <c r="H1208" i="20"/>
  <c r="H1209" i="20"/>
  <c r="H1210" i="20"/>
  <c r="H1211" i="20"/>
  <c r="H1212" i="20"/>
  <c r="H1213" i="20"/>
  <c r="H1214" i="20"/>
  <c r="H1215" i="20"/>
  <c r="H1216" i="20"/>
  <c r="H975" i="20"/>
  <c r="H729" i="20"/>
  <c r="H730" i="20"/>
  <c r="H731" i="20"/>
  <c r="H732" i="20"/>
  <c r="H733" i="20"/>
  <c r="H734" i="20"/>
  <c r="H735" i="20"/>
  <c r="H736" i="20"/>
  <c r="H737" i="20"/>
  <c r="H738" i="20"/>
  <c r="H739" i="20"/>
  <c r="H740" i="20"/>
  <c r="H741" i="20"/>
  <c r="H742" i="20"/>
  <c r="H743" i="20"/>
  <c r="H744" i="20"/>
  <c r="H745" i="20"/>
  <c r="H746" i="20"/>
  <c r="H747" i="20"/>
  <c r="H748" i="20"/>
  <c r="H749" i="20"/>
  <c r="H750" i="20"/>
  <c r="H751" i="20"/>
  <c r="H752" i="20"/>
  <c r="H753" i="20"/>
  <c r="H754" i="20"/>
  <c r="H755" i="20"/>
  <c r="H756" i="20"/>
  <c r="H757" i="20"/>
  <c r="H758" i="20"/>
  <c r="H759" i="20"/>
  <c r="H760" i="20"/>
  <c r="H761" i="20"/>
  <c r="H762" i="20"/>
  <c r="H763" i="20"/>
  <c r="H764" i="20"/>
  <c r="H765" i="20"/>
  <c r="H766" i="20"/>
  <c r="H767" i="20"/>
  <c r="H768" i="20"/>
  <c r="H769" i="20"/>
  <c r="H770" i="20"/>
  <c r="H771" i="20"/>
  <c r="H772" i="20"/>
  <c r="H773" i="20"/>
  <c r="H774" i="20"/>
  <c r="H775" i="20"/>
  <c r="H776" i="20"/>
  <c r="H777" i="20"/>
  <c r="H778" i="20"/>
  <c r="H779" i="20"/>
  <c r="H780" i="20"/>
  <c r="H781" i="20"/>
  <c r="H782" i="20"/>
  <c r="H783" i="20"/>
  <c r="H784" i="20"/>
  <c r="H785" i="20"/>
  <c r="H786" i="20"/>
  <c r="H787" i="20"/>
  <c r="H788" i="20"/>
  <c r="H789" i="20"/>
  <c r="H790" i="20"/>
  <c r="H791" i="20"/>
  <c r="H792" i="20"/>
  <c r="H793" i="20"/>
  <c r="H794" i="20"/>
  <c r="H795" i="20"/>
  <c r="H796" i="20"/>
  <c r="H797" i="20"/>
  <c r="H798" i="20"/>
  <c r="H799" i="20"/>
  <c r="H800" i="20"/>
  <c r="H801" i="20"/>
  <c r="H802" i="20"/>
  <c r="H803" i="20"/>
  <c r="H804" i="20"/>
  <c r="H805" i="20"/>
  <c r="H806" i="20"/>
  <c r="H807" i="20"/>
  <c r="H808" i="20"/>
  <c r="H809" i="20"/>
  <c r="H810" i="20"/>
  <c r="H811" i="20"/>
  <c r="H812" i="20"/>
  <c r="H813" i="20"/>
  <c r="H814" i="20"/>
  <c r="H815" i="20"/>
  <c r="H816" i="20"/>
  <c r="H817" i="20"/>
  <c r="H818" i="20"/>
  <c r="H819" i="20"/>
  <c r="H820" i="20"/>
  <c r="H821" i="20"/>
  <c r="H822" i="20"/>
  <c r="H823" i="20"/>
  <c r="H824" i="20"/>
  <c r="H825" i="20"/>
  <c r="H826" i="20"/>
  <c r="H827" i="20"/>
  <c r="H828" i="20"/>
  <c r="H829" i="20"/>
  <c r="H830" i="20"/>
  <c r="H831" i="20"/>
  <c r="H832" i="20"/>
  <c r="H833" i="20"/>
  <c r="H834" i="20"/>
  <c r="H835" i="20"/>
  <c r="H836" i="20"/>
  <c r="H837" i="20"/>
  <c r="H838" i="20"/>
  <c r="H839" i="20"/>
  <c r="H840" i="20"/>
  <c r="H841" i="20"/>
  <c r="H842" i="20"/>
  <c r="H843" i="20"/>
  <c r="H844" i="20"/>
  <c r="H845" i="20"/>
  <c r="H846" i="20"/>
  <c r="H847" i="20"/>
  <c r="H848" i="20"/>
  <c r="H849" i="20"/>
  <c r="H850" i="20"/>
  <c r="H851" i="20"/>
  <c r="H852" i="20"/>
  <c r="H853" i="20"/>
  <c r="H854" i="20"/>
  <c r="H855" i="20"/>
  <c r="H856" i="20"/>
  <c r="H857" i="20"/>
  <c r="H858" i="20"/>
  <c r="H859" i="20"/>
  <c r="H860" i="20"/>
  <c r="H861" i="20"/>
  <c r="H862" i="20"/>
  <c r="H863" i="20"/>
  <c r="H864" i="20"/>
  <c r="H865" i="20"/>
  <c r="H866" i="20"/>
  <c r="H867" i="20"/>
  <c r="H868" i="20"/>
  <c r="H869" i="20"/>
  <c r="H870" i="20"/>
  <c r="H871" i="20"/>
  <c r="H872" i="20"/>
  <c r="H873" i="20"/>
  <c r="H874" i="20"/>
  <c r="H875" i="20"/>
  <c r="H876" i="20"/>
  <c r="H877" i="20"/>
  <c r="H878" i="20"/>
  <c r="H879" i="20"/>
  <c r="H880" i="20"/>
  <c r="H881" i="20"/>
  <c r="H882" i="20"/>
  <c r="H883" i="20"/>
  <c r="H884" i="20"/>
  <c r="H885" i="20"/>
  <c r="H886" i="20"/>
  <c r="H887" i="20"/>
  <c r="H888" i="20"/>
  <c r="H889" i="20"/>
  <c r="H890" i="20"/>
  <c r="H891" i="20"/>
  <c r="H892" i="20"/>
  <c r="H893" i="20"/>
  <c r="H894" i="20"/>
  <c r="H895" i="20"/>
  <c r="H896" i="20"/>
  <c r="H897" i="20"/>
  <c r="H898" i="20"/>
  <c r="H899" i="20"/>
  <c r="H900" i="20"/>
  <c r="H901" i="20"/>
  <c r="H902" i="20"/>
  <c r="H903" i="20"/>
  <c r="H904" i="20"/>
  <c r="H905" i="20"/>
  <c r="H906" i="20"/>
  <c r="H907" i="20"/>
  <c r="H908" i="20"/>
  <c r="H909" i="20"/>
  <c r="H910" i="20"/>
  <c r="H911" i="20"/>
  <c r="H912" i="20"/>
  <c r="H913" i="20"/>
  <c r="H914" i="20"/>
  <c r="H915" i="20"/>
  <c r="H916" i="20"/>
  <c r="H917" i="20"/>
  <c r="H918" i="20"/>
  <c r="H919" i="20"/>
  <c r="H920" i="20"/>
  <c r="H921" i="20"/>
  <c r="H922" i="20"/>
  <c r="H923" i="20"/>
  <c r="H924" i="20"/>
  <c r="H925" i="20"/>
  <c r="H926" i="20"/>
  <c r="H927" i="20"/>
  <c r="H928" i="20"/>
  <c r="H929" i="20"/>
  <c r="H930" i="20"/>
  <c r="H931" i="20"/>
  <c r="H932" i="20"/>
  <c r="H933" i="20"/>
  <c r="H934" i="20"/>
  <c r="H935" i="20"/>
  <c r="H936" i="20"/>
  <c r="H937" i="20"/>
  <c r="H938" i="20"/>
  <c r="H939" i="20"/>
  <c r="H940" i="20"/>
  <c r="H941" i="20"/>
  <c r="H942" i="20"/>
  <c r="H943" i="20"/>
  <c r="H944" i="20"/>
  <c r="H945" i="20"/>
  <c r="H946" i="20"/>
  <c r="H947" i="20"/>
  <c r="H948" i="20"/>
  <c r="H949" i="20"/>
  <c r="H950" i="20"/>
  <c r="H951" i="20"/>
  <c r="H952" i="20"/>
  <c r="H953" i="20"/>
  <c r="H954" i="20"/>
  <c r="H955" i="20"/>
  <c r="H956" i="20"/>
  <c r="H957" i="20"/>
  <c r="H958" i="20"/>
  <c r="H959" i="20"/>
  <c r="H960" i="20"/>
  <c r="H961" i="20"/>
  <c r="H962" i="20"/>
  <c r="H963" i="20"/>
  <c r="H964" i="20"/>
  <c r="H965" i="20"/>
  <c r="H966" i="20"/>
  <c r="H967" i="20"/>
  <c r="H968" i="20"/>
  <c r="H969" i="20"/>
  <c r="H970" i="20"/>
  <c r="H971" i="20"/>
  <c r="H972" i="20"/>
  <c r="H973" i="20"/>
  <c r="H974" i="20"/>
  <c r="H728" i="20"/>
  <c r="H475" i="20"/>
  <c r="H476" i="20"/>
  <c r="H477" i="20"/>
  <c r="H478" i="20"/>
  <c r="H479" i="20"/>
  <c r="H480" i="20"/>
  <c r="H481" i="20"/>
  <c r="H482" i="20"/>
  <c r="H483" i="20"/>
  <c r="H484" i="20"/>
  <c r="H485" i="20"/>
  <c r="H486" i="20"/>
  <c r="H487" i="20"/>
  <c r="H488" i="20"/>
  <c r="H489" i="20"/>
  <c r="H490" i="20"/>
  <c r="H491" i="20"/>
  <c r="H492" i="20"/>
  <c r="H493" i="20"/>
  <c r="H494" i="20"/>
  <c r="H495" i="20"/>
  <c r="H496" i="20"/>
  <c r="H497" i="20"/>
  <c r="H498" i="20"/>
  <c r="H499" i="20"/>
  <c r="H500" i="20"/>
  <c r="H501" i="20"/>
  <c r="H502" i="20"/>
  <c r="H503" i="20"/>
  <c r="H504" i="20"/>
  <c r="H505" i="20"/>
  <c r="H506" i="20"/>
  <c r="H507" i="20"/>
  <c r="H508" i="20"/>
  <c r="H509" i="20"/>
  <c r="H510" i="20"/>
  <c r="H511" i="20"/>
  <c r="H512" i="20"/>
  <c r="H513" i="20"/>
  <c r="H514" i="20"/>
  <c r="H515" i="20"/>
  <c r="H516" i="20"/>
  <c r="H517" i="20"/>
  <c r="H518" i="20"/>
  <c r="H519" i="20"/>
  <c r="H520" i="20"/>
  <c r="H521" i="20"/>
  <c r="H522" i="20"/>
  <c r="H523" i="20"/>
  <c r="H524" i="20"/>
  <c r="H525" i="20"/>
  <c r="H526" i="20"/>
  <c r="H527" i="20"/>
  <c r="H528" i="20"/>
  <c r="H529" i="20"/>
  <c r="H530" i="20"/>
  <c r="H531" i="20"/>
  <c r="H532" i="20"/>
  <c r="H533" i="20"/>
  <c r="H534" i="20"/>
  <c r="H535" i="20"/>
  <c r="H536" i="20"/>
  <c r="H537" i="20"/>
  <c r="H538" i="20"/>
  <c r="H539" i="20"/>
  <c r="H540" i="20"/>
  <c r="H541" i="20"/>
  <c r="H542" i="20"/>
  <c r="H543" i="20"/>
  <c r="H544" i="20"/>
  <c r="H545" i="20"/>
  <c r="H546" i="20"/>
  <c r="H547" i="20"/>
  <c r="H548" i="20"/>
  <c r="H549" i="20"/>
  <c r="H550" i="20"/>
  <c r="H551" i="20"/>
  <c r="H552" i="20"/>
  <c r="H553" i="20"/>
  <c r="H554" i="20"/>
  <c r="H555" i="20"/>
  <c r="H556" i="20"/>
  <c r="H557" i="20"/>
  <c r="H558" i="20"/>
  <c r="H559" i="20"/>
  <c r="H560" i="20"/>
  <c r="H561" i="20"/>
  <c r="H562" i="20"/>
  <c r="H563" i="20"/>
  <c r="H564" i="20"/>
  <c r="H565" i="20"/>
  <c r="H566" i="20"/>
  <c r="H567" i="20"/>
  <c r="H568" i="20"/>
  <c r="H569" i="20"/>
  <c r="H570" i="20"/>
  <c r="H571" i="20"/>
  <c r="H572" i="20"/>
  <c r="H573" i="20"/>
  <c r="H574" i="20"/>
  <c r="H575" i="20"/>
  <c r="H576" i="20"/>
  <c r="H577" i="20"/>
  <c r="H578" i="20"/>
  <c r="H579" i="20"/>
  <c r="H580" i="20"/>
  <c r="H581" i="20"/>
  <c r="H582" i="20"/>
  <c r="H583" i="20"/>
  <c r="H584" i="20"/>
  <c r="H585" i="20"/>
  <c r="H586" i="20"/>
  <c r="H587" i="20"/>
  <c r="H588" i="20"/>
  <c r="H589" i="20"/>
  <c r="H590" i="20"/>
  <c r="H591" i="20"/>
  <c r="H592" i="20"/>
  <c r="H593" i="20"/>
  <c r="H594" i="20"/>
  <c r="H595" i="20"/>
  <c r="H596" i="20"/>
  <c r="H597" i="20"/>
  <c r="H598" i="20"/>
  <c r="H599" i="20"/>
  <c r="H600" i="20"/>
  <c r="H601" i="20"/>
  <c r="H602" i="20"/>
  <c r="H603" i="20"/>
  <c r="H604" i="20"/>
  <c r="H605" i="20"/>
  <c r="H606" i="20"/>
  <c r="H607" i="20"/>
  <c r="H608" i="20"/>
  <c r="H609" i="20"/>
  <c r="H610" i="20"/>
  <c r="H611" i="20"/>
  <c r="H612" i="20"/>
  <c r="H613" i="20"/>
  <c r="H614" i="20"/>
  <c r="H615" i="20"/>
  <c r="H616" i="20"/>
  <c r="H617" i="20"/>
  <c r="H618" i="20"/>
  <c r="H619" i="20"/>
  <c r="H620" i="20"/>
  <c r="H621" i="20"/>
  <c r="H622" i="20"/>
  <c r="H623" i="20"/>
  <c r="H624" i="20"/>
  <c r="H625" i="20"/>
  <c r="H626" i="20"/>
  <c r="H627" i="20"/>
  <c r="H628" i="20"/>
  <c r="H629" i="20"/>
  <c r="H630" i="20"/>
  <c r="H631" i="20"/>
  <c r="H632" i="20"/>
  <c r="H633" i="20"/>
  <c r="H634" i="20"/>
  <c r="H635" i="20"/>
  <c r="H636" i="20"/>
  <c r="H637" i="20"/>
  <c r="H638" i="20"/>
  <c r="H639" i="20"/>
  <c r="H640" i="20"/>
  <c r="H641" i="20"/>
  <c r="H642" i="20"/>
  <c r="H643" i="20"/>
  <c r="H644" i="20"/>
  <c r="H645" i="20"/>
  <c r="H646" i="20"/>
  <c r="H647" i="20"/>
  <c r="H648" i="20"/>
  <c r="H649" i="20"/>
  <c r="H650" i="20"/>
  <c r="H651" i="20"/>
  <c r="H652" i="20"/>
  <c r="H653" i="20"/>
  <c r="H654" i="20"/>
  <c r="H655" i="20"/>
  <c r="H656" i="20"/>
  <c r="H657" i="20"/>
  <c r="H658" i="20"/>
  <c r="H659" i="20"/>
  <c r="H660" i="20"/>
  <c r="H661" i="20"/>
  <c r="H662" i="20"/>
  <c r="H663" i="20"/>
  <c r="H664" i="20"/>
  <c r="H665" i="20"/>
  <c r="H666" i="20"/>
  <c r="H667" i="20"/>
  <c r="H668" i="20"/>
  <c r="H669" i="20"/>
  <c r="H670" i="20"/>
  <c r="H671" i="20"/>
  <c r="H672" i="20"/>
  <c r="H673" i="20"/>
  <c r="H674" i="20"/>
  <c r="H675" i="20"/>
  <c r="H676" i="20"/>
  <c r="H677" i="20"/>
  <c r="H678" i="20"/>
  <c r="H679" i="20"/>
  <c r="H680" i="20"/>
  <c r="H681" i="20"/>
  <c r="H682" i="20"/>
  <c r="H683" i="20"/>
  <c r="H684" i="20"/>
  <c r="H685" i="20"/>
  <c r="H686" i="20"/>
  <c r="H687" i="20"/>
  <c r="H688" i="20"/>
  <c r="H689" i="20"/>
  <c r="H690" i="20"/>
  <c r="H691" i="20"/>
  <c r="H692" i="20"/>
  <c r="H693" i="20"/>
  <c r="H694" i="20"/>
  <c r="H695" i="20"/>
  <c r="H696" i="20"/>
  <c r="H697" i="20"/>
  <c r="H698" i="20"/>
  <c r="H699" i="20"/>
  <c r="H700" i="20"/>
  <c r="H701" i="20"/>
  <c r="H702" i="20"/>
  <c r="H703" i="20"/>
  <c r="H704" i="20"/>
  <c r="H705" i="20"/>
  <c r="H706" i="20"/>
  <c r="H707" i="20"/>
  <c r="H708" i="20"/>
  <c r="H709" i="20"/>
  <c r="H710" i="20"/>
  <c r="H711" i="20"/>
  <c r="H712" i="20"/>
  <c r="H713" i="20"/>
  <c r="H714" i="20"/>
  <c r="H715" i="20"/>
  <c r="H716" i="20"/>
  <c r="H717" i="20"/>
  <c r="H718" i="20"/>
  <c r="H719" i="20"/>
  <c r="H720" i="20"/>
  <c r="H721" i="20"/>
  <c r="H722" i="20"/>
  <c r="H723" i="20"/>
  <c r="H724" i="20"/>
  <c r="H725" i="20"/>
  <c r="H726" i="20"/>
  <c r="H727" i="20"/>
  <c r="H474" i="20"/>
  <c r="H242" i="20"/>
  <c r="H243" i="20"/>
  <c r="H244" i="20"/>
  <c r="H245" i="20"/>
  <c r="H246" i="20"/>
  <c r="H247" i="20"/>
  <c r="H248" i="20"/>
  <c r="H249" i="20"/>
  <c r="H250" i="20"/>
  <c r="H251" i="20"/>
  <c r="H252" i="20"/>
  <c r="H253" i="20"/>
  <c r="H254" i="20"/>
  <c r="H255" i="20"/>
  <c r="H256" i="20"/>
  <c r="H257" i="20"/>
  <c r="H258" i="20"/>
  <c r="H259" i="20"/>
  <c r="H260" i="20"/>
  <c r="H261" i="20"/>
  <c r="H262" i="20"/>
  <c r="H263" i="20"/>
  <c r="H264" i="20"/>
  <c r="H265" i="20"/>
  <c r="H266" i="20"/>
  <c r="H267" i="20"/>
  <c r="H268" i="20"/>
  <c r="H269" i="20"/>
  <c r="H270" i="20"/>
  <c r="H271" i="20"/>
  <c r="H272" i="20"/>
  <c r="H273" i="20"/>
  <c r="H274" i="20"/>
  <c r="H275" i="20"/>
  <c r="H276" i="20"/>
  <c r="H277" i="20"/>
  <c r="H278" i="20"/>
  <c r="H279" i="20"/>
  <c r="H280" i="20"/>
  <c r="H281" i="20"/>
  <c r="H282" i="20"/>
  <c r="H283" i="20"/>
  <c r="H284" i="20"/>
  <c r="H285" i="20"/>
  <c r="H286" i="20"/>
  <c r="H287" i="20"/>
  <c r="H288" i="20"/>
  <c r="H289" i="20"/>
  <c r="H290" i="20"/>
  <c r="H291" i="20"/>
  <c r="H292" i="20"/>
  <c r="H293" i="20"/>
  <c r="H294" i="20"/>
  <c r="H295" i="20"/>
  <c r="H296" i="20"/>
  <c r="H297" i="20"/>
  <c r="H298" i="20"/>
  <c r="H299" i="20"/>
  <c r="H300" i="20"/>
  <c r="H301" i="20"/>
  <c r="H302" i="20"/>
  <c r="H303" i="20"/>
  <c r="H304" i="20"/>
  <c r="H305" i="20"/>
  <c r="H306" i="20"/>
  <c r="H307" i="20"/>
  <c r="H308" i="20"/>
  <c r="H309" i="20"/>
  <c r="H310" i="20"/>
  <c r="H311" i="20"/>
  <c r="H312" i="20"/>
  <c r="H313" i="20"/>
  <c r="H314" i="20"/>
  <c r="H315" i="20"/>
  <c r="H316" i="20"/>
  <c r="H317" i="20"/>
  <c r="H318" i="20"/>
  <c r="H319" i="20"/>
  <c r="H320" i="20"/>
  <c r="H321" i="20"/>
  <c r="H322" i="20"/>
  <c r="H323" i="20"/>
  <c r="H324" i="20"/>
  <c r="H325" i="20"/>
  <c r="H326" i="20"/>
  <c r="H327" i="20"/>
  <c r="H328" i="20"/>
  <c r="H329" i="20"/>
  <c r="H330" i="20"/>
  <c r="H331" i="20"/>
  <c r="H332" i="20"/>
  <c r="H333" i="20"/>
  <c r="H334" i="20"/>
  <c r="H335" i="20"/>
  <c r="H336" i="20"/>
  <c r="H337" i="20"/>
  <c r="H338" i="20"/>
  <c r="H339" i="20"/>
  <c r="H340" i="20"/>
  <c r="H341" i="20"/>
  <c r="H342" i="20"/>
  <c r="H343" i="20"/>
  <c r="H344" i="20"/>
  <c r="H345" i="20"/>
  <c r="H346" i="20"/>
  <c r="H347" i="20"/>
  <c r="H348" i="20"/>
  <c r="H349" i="20"/>
  <c r="H350" i="20"/>
  <c r="H351" i="20"/>
  <c r="H352" i="20"/>
  <c r="H353" i="20"/>
  <c r="H354" i="20"/>
  <c r="H355" i="20"/>
  <c r="H356" i="20"/>
  <c r="H357" i="20"/>
  <c r="H358" i="20"/>
  <c r="H359" i="20"/>
  <c r="H360" i="20"/>
  <c r="H361" i="20"/>
  <c r="H362" i="20"/>
  <c r="H363" i="20"/>
  <c r="H364" i="20"/>
  <c r="H365" i="20"/>
  <c r="H366" i="20"/>
  <c r="H367" i="20"/>
  <c r="H368" i="20"/>
  <c r="H369" i="20"/>
  <c r="H370" i="20"/>
  <c r="H371" i="20"/>
  <c r="H372" i="20"/>
  <c r="H373" i="20"/>
  <c r="H374" i="20"/>
  <c r="H375" i="20"/>
  <c r="H376" i="20"/>
  <c r="H377" i="20"/>
  <c r="H378" i="20"/>
  <c r="H379" i="20"/>
  <c r="H380" i="20"/>
  <c r="H381" i="20"/>
  <c r="H382" i="20"/>
  <c r="H383" i="20"/>
  <c r="H384" i="20"/>
  <c r="H385" i="20"/>
  <c r="H386" i="20"/>
  <c r="H387" i="20"/>
  <c r="H388" i="20"/>
  <c r="H389" i="20"/>
  <c r="H390" i="20"/>
  <c r="H391" i="20"/>
  <c r="H392" i="20"/>
  <c r="H393" i="20"/>
  <c r="H394" i="20"/>
  <c r="H395" i="20"/>
  <c r="H396" i="20"/>
  <c r="H397" i="20"/>
  <c r="H398" i="20"/>
  <c r="H399" i="20"/>
  <c r="H400" i="20"/>
  <c r="H401" i="20"/>
  <c r="H402" i="20"/>
  <c r="H403" i="20"/>
  <c r="H404" i="20"/>
  <c r="H405" i="20"/>
  <c r="H406" i="20"/>
  <c r="H407" i="20"/>
  <c r="H408" i="20"/>
  <c r="H409" i="20"/>
  <c r="H410" i="20"/>
  <c r="H411" i="20"/>
  <c r="H412" i="20"/>
  <c r="H413" i="20"/>
  <c r="H414" i="20"/>
  <c r="H415" i="20"/>
  <c r="H416" i="20"/>
  <c r="H417" i="20"/>
  <c r="H418" i="20"/>
  <c r="H419" i="20"/>
  <c r="H420" i="20"/>
  <c r="H421" i="20"/>
  <c r="H422" i="20"/>
  <c r="H423" i="20"/>
  <c r="H424" i="20"/>
  <c r="H425" i="20"/>
  <c r="H426" i="20"/>
  <c r="H427" i="20"/>
  <c r="H428" i="20"/>
  <c r="H429" i="20"/>
  <c r="H430" i="20"/>
  <c r="H431" i="20"/>
  <c r="H432" i="20"/>
  <c r="H433" i="20"/>
  <c r="H434" i="20"/>
  <c r="H435" i="20"/>
  <c r="H436" i="20"/>
  <c r="H437" i="20"/>
  <c r="H438" i="20"/>
  <c r="H439" i="20"/>
  <c r="H440" i="20"/>
  <c r="H441" i="20"/>
  <c r="H442" i="20"/>
  <c r="H443" i="20"/>
  <c r="H444" i="20"/>
  <c r="D92" i="19" s="1"/>
  <c r="H445" i="20"/>
  <c r="H446" i="20"/>
  <c r="H447" i="20"/>
  <c r="H448" i="20"/>
  <c r="H449" i="20"/>
  <c r="H450" i="20"/>
  <c r="H451" i="20"/>
  <c r="H452" i="20"/>
  <c r="H453" i="20"/>
  <c r="H454" i="20"/>
  <c r="H455" i="20"/>
  <c r="H456" i="20"/>
  <c r="H457" i="20"/>
  <c r="H458" i="20"/>
  <c r="H459" i="20"/>
  <c r="H460" i="20"/>
  <c r="H461" i="20"/>
  <c r="H462" i="20"/>
  <c r="H463" i="20"/>
  <c r="H464" i="20"/>
  <c r="H465" i="20"/>
  <c r="H466" i="20"/>
  <c r="H467" i="20"/>
  <c r="H468" i="20"/>
  <c r="H469" i="20"/>
  <c r="H470" i="20"/>
  <c r="H471" i="20"/>
  <c r="H472" i="20"/>
  <c r="H473" i="20"/>
  <c r="H241" i="20"/>
  <c r="BO36" i="21" l="1"/>
  <c r="CQ36" i="21" s="1"/>
  <c r="D146" i="30"/>
  <c r="F120" i="30" s="1"/>
  <c r="G41" i="39" s="1"/>
  <c r="C146" i="30"/>
  <c r="E99" i="30" s="1"/>
  <c r="E6" i="30"/>
  <c r="E45" i="30"/>
  <c r="E117" i="30"/>
  <c r="E66" i="30"/>
  <c r="E36" i="30"/>
  <c r="E12" i="30"/>
  <c r="E90" i="30"/>
  <c r="E128" i="30"/>
  <c r="E79" i="30"/>
  <c r="E41" i="30"/>
  <c r="E14" i="30"/>
  <c r="E72" i="30"/>
  <c r="E18" i="30"/>
  <c r="E65" i="30"/>
  <c r="E5" i="30"/>
  <c r="E133" i="30"/>
  <c r="C45" i="39" s="1"/>
  <c r="E107" i="30"/>
  <c r="C37" i="39" s="1"/>
  <c r="BS36" i="21"/>
  <c r="L279" i="11"/>
  <c r="M279" i="11"/>
  <c r="J279" i="11"/>
  <c r="I279" i="11"/>
  <c r="N279" i="11"/>
  <c r="E279" i="11"/>
  <c r="K279" i="11"/>
  <c r="O279" i="11"/>
  <c r="G279" i="11"/>
  <c r="F279" i="11"/>
  <c r="H279" i="11"/>
  <c r="D279" i="11"/>
  <c r="P279" i="11" s="1"/>
  <c r="L263" i="11"/>
  <c r="M263" i="11"/>
  <c r="J263" i="11"/>
  <c r="I263" i="11"/>
  <c r="N263" i="11"/>
  <c r="E263" i="11"/>
  <c r="K263" i="11"/>
  <c r="O263" i="11"/>
  <c r="G263" i="11"/>
  <c r="F263" i="11"/>
  <c r="H263" i="11"/>
  <c r="D263" i="11"/>
  <c r="P263" i="11" s="1"/>
  <c r="L195" i="11"/>
  <c r="M195" i="11"/>
  <c r="J195" i="11"/>
  <c r="I195" i="11"/>
  <c r="H195" i="11"/>
  <c r="N195" i="11"/>
  <c r="E195" i="11"/>
  <c r="K195" i="11"/>
  <c r="O195" i="11"/>
  <c r="D195" i="11"/>
  <c r="G195" i="11"/>
  <c r="F195" i="11"/>
  <c r="L223" i="11"/>
  <c r="M223" i="11"/>
  <c r="J223" i="11"/>
  <c r="I223" i="11"/>
  <c r="N223" i="11"/>
  <c r="E223" i="11"/>
  <c r="K223" i="11"/>
  <c r="O223" i="11"/>
  <c r="H223" i="11"/>
  <c r="G223" i="11"/>
  <c r="F223" i="11"/>
  <c r="D223" i="11"/>
  <c r="P223" i="11" s="1"/>
  <c r="N168" i="11"/>
  <c r="E168" i="11"/>
  <c r="K168" i="11"/>
  <c r="O168" i="11"/>
  <c r="L168" i="11"/>
  <c r="M168" i="11"/>
  <c r="J168" i="11"/>
  <c r="I168" i="11"/>
  <c r="H168" i="11"/>
  <c r="G168" i="11"/>
  <c r="F168" i="11"/>
  <c r="D168" i="11"/>
  <c r="P168" i="11" s="1"/>
  <c r="M294" i="11"/>
  <c r="J294" i="11"/>
  <c r="I294" i="11"/>
  <c r="H294" i="11"/>
  <c r="N294" i="11"/>
  <c r="K294" i="11"/>
  <c r="O294" i="11"/>
  <c r="G294" i="11"/>
  <c r="F294" i="11"/>
  <c r="L294" i="11"/>
  <c r="D294" i="11"/>
  <c r="E294" i="11"/>
  <c r="M242" i="11"/>
  <c r="J242" i="11"/>
  <c r="I242" i="11"/>
  <c r="H242" i="11"/>
  <c r="N242" i="11"/>
  <c r="K242" i="11"/>
  <c r="O242" i="11"/>
  <c r="G242" i="11"/>
  <c r="F242" i="11"/>
  <c r="L242" i="11"/>
  <c r="E242" i="11"/>
  <c r="D242" i="11"/>
  <c r="P242" i="11" s="1"/>
  <c r="M149" i="11"/>
  <c r="J149" i="11"/>
  <c r="I149" i="11"/>
  <c r="H149" i="11"/>
  <c r="N149" i="11"/>
  <c r="K149" i="11"/>
  <c r="O149" i="11"/>
  <c r="G149" i="11"/>
  <c r="F149" i="11"/>
  <c r="L149" i="11"/>
  <c r="D149" i="11"/>
  <c r="E149" i="11"/>
  <c r="K296" i="11"/>
  <c r="O296" i="11"/>
  <c r="G296" i="11"/>
  <c r="F296" i="11"/>
  <c r="L296" i="11"/>
  <c r="M296" i="11"/>
  <c r="J296" i="11"/>
  <c r="I296" i="11"/>
  <c r="H296" i="11"/>
  <c r="N296" i="11"/>
  <c r="E296" i="11"/>
  <c r="D296" i="11"/>
  <c r="P296" i="11" s="1"/>
  <c r="M77" i="11"/>
  <c r="J77" i="11"/>
  <c r="I77" i="11"/>
  <c r="H77" i="11"/>
  <c r="N77" i="11"/>
  <c r="K77" i="11"/>
  <c r="O77" i="11"/>
  <c r="G77" i="11"/>
  <c r="F77" i="11"/>
  <c r="L77" i="11"/>
  <c r="E77" i="11"/>
  <c r="D77" i="11"/>
  <c r="P77" i="11" s="1"/>
  <c r="N68" i="11"/>
  <c r="E68" i="11"/>
  <c r="K68" i="11"/>
  <c r="O68" i="11"/>
  <c r="L68" i="11"/>
  <c r="M68" i="11"/>
  <c r="J68" i="11"/>
  <c r="I68" i="11"/>
  <c r="H68" i="11"/>
  <c r="G68" i="11"/>
  <c r="D68" i="11"/>
  <c r="F68" i="11"/>
  <c r="K67" i="11"/>
  <c r="O67" i="11"/>
  <c r="G67" i="11"/>
  <c r="F67" i="11"/>
  <c r="L67" i="11"/>
  <c r="M67" i="11"/>
  <c r="J67" i="11"/>
  <c r="I67" i="11"/>
  <c r="H67" i="11"/>
  <c r="N67" i="11"/>
  <c r="E67" i="11"/>
  <c r="D67" i="11"/>
  <c r="P67" i="11" s="1"/>
  <c r="M26" i="11"/>
  <c r="N26" i="11"/>
  <c r="O26" i="11"/>
  <c r="J26" i="11"/>
  <c r="I26" i="11"/>
  <c r="H26" i="11"/>
  <c r="K26" i="11"/>
  <c r="E26" i="11"/>
  <c r="D26" i="11"/>
  <c r="L26" i="11"/>
  <c r="G26" i="11"/>
  <c r="F26" i="11"/>
  <c r="L31" i="11"/>
  <c r="O31" i="11"/>
  <c r="G31" i="11"/>
  <c r="F31" i="11"/>
  <c r="K31" i="11"/>
  <c r="M31" i="11"/>
  <c r="J31" i="11"/>
  <c r="I31" i="11"/>
  <c r="H31" i="11"/>
  <c r="N31" i="11"/>
  <c r="E31" i="11"/>
  <c r="D31" i="11"/>
  <c r="P31" i="11" s="1"/>
  <c r="K24" i="11"/>
  <c r="O24" i="11"/>
  <c r="M24" i="11"/>
  <c r="E24" i="11"/>
  <c r="N24" i="11"/>
  <c r="L24" i="11"/>
  <c r="J24" i="11"/>
  <c r="I24" i="11"/>
  <c r="H24" i="11"/>
  <c r="D24" i="11"/>
  <c r="G24" i="11"/>
  <c r="F24" i="11"/>
  <c r="M54" i="11"/>
  <c r="L54" i="11"/>
  <c r="N54" i="11"/>
  <c r="J54" i="11"/>
  <c r="I54" i="11"/>
  <c r="H54" i="11"/>
  <c r="O54" i="11"/>
  <c r="E54" i="11"/>
  <c r="D54" i="11"/>
  <c r="K54" i="11"/>
  <c r="G54" i="11"/>
  <c r="F54" i="11"/>
  <c r="M42" i="11"/>
  <c r="N42" i="11"/>
  <c r="O42" i="11"/>
  <c r="J42" i="11"/>
  <c r="I42" i="11"/>
  <c r="H42" i="11"/>
  <c r="K42" i="11"/>
  <c r="E42" i="11"/>
  <c r="D42" i="11"/>
  <c r="L42" i="11"/>
  <c r="G42" i="11"/>
  <c r="F42" i="11"/>
  <c r="M238" i="11"/>
  <c r="J238" i="11"/>
  <c r="I238" i="11"/>
  <c r="H238" i="11"/>
  <c r="N238" i="11"/>
  <c r="K238" i="11"/>
  <c r="O238" i="11"/>
  <c r="G238" i="11"/>
  <c r="F238" i="11"/>
  <c r="L238" i="11"/>
  <c r="E238" i="11"/>
  <c r="D238" i="11"/>
  <c r="P238" i="11" s="1"/>
  <c r="L134" i="11"/>
  <c r="M134" i="11"/>
  <c r="J134" i="11"/>
  <c r="I134" i="11"/>
  <c r="H134" i="11"/>
  <c r="N134" i="11"/>
  <c r="E134" i="11"/>
  <c r="K134" i="11"/>
  <c r="O134" i="11"/>
  <c r="G134" i="11"/>
  <c r="F134" i="11"/>
  <c r="D134" i="11"/>
  <c r="P134" i="11" s="1"/>
  <c r="L19" i="11"/>
  <c r="K19" i="11"/>
  <c r="G19" i="11"/>
  <c r="F19" i="11"/>
  <c r="M19" i="11"/>
  <c r="N19" i="11"/>
  <c r="J19" i="11"/>
  <c r="I19" i="11"/>
  <c r="H19" i="11"/>
  <c r="O19" i="11"/>
  <c r="D19" i="11"/>
  <c r="E19" i="11"/>
  <c r="K324" i="11"/>
  <c r="O324" i="11"/>
  <c r="G324" i="11"/>
  <c r="F324" i="11"/>
  <c r="L324" i="11"/>
  <c r="M324" i="11"/>
  <c r="J324" i="11"/>
  <c r="I324" i="11"/>
  <c r="H324" i="11"/>
  <c r="N324" i="11"/>
  <c r="D324" i="11"/>
  <c r="E324" i="11"/>
  <c r="L307" i="11"/>
  <c r="M307" i="11"/>
  <c r="J307" i="11"/>
  <c r="I307" i="11"/>
  <c r="N307" i="11"/>
  <c r="E307" i="11"/>
  <c r="K307" i="11"/>
  <c r="O307" i="11"/>
  <c r="D307" i="11"/>
  <c r="H307" i="11"/>
  <c r="G307" i="11"/>
  <c r="F307" i="11"/>
  <c r="M202" i="11"/>
  <c r="J202" i="11"/>
  <c r="I202" i="11"/>
  <c r="H202" i="11"/>
  <c r="N202" i="11"/>
  <c r="K202" i="11"/>
  <c r="O202" i="11"/>
  <c r="G202" i="11"/>
  <c r="F202" i="11"/>
  <c r="L202" i="11"/>
  <c r="D202" i="11"/>
  <c r="E202" i="11"/>
  <c r="L231" i="11"/>
  <c r="M231" i="11"/>
  <c r="J231" i="11"/>
  <c r="I231" i="11"/>
  <c r="N231" i="11"/>
  <c r="E231" i="11"/>
  <c r="K231" i="11"/>
  <c r="O231" i="11"/>
  <c r="G231" i="11"/>
  <c r="F231" i="11"/>
  <c r="H231" i="11"/>
  <c r="D231" i="11"/>
  <c r="P231" i="11" s="1"/>
  <c r="K143" i="11"/>
  <c r="O143" i="11"/>
  <c r="G143" i="11"/>
  <c r="F143" i="11"/>
  <c r="L143" i="11"/>
  <c r="M143" i="11"/>
  <c r="J143" i="11"/>
  <c r="I143" i="11"/>
  <c r="H143" i="11"/>
  <c r="N143" i="11"/>
  <c r="E143" i="11"/>
  <c r="D143" i="11"/>
  <c r="P143" i="11" s="1"/>
  <c r="M278" i="11"/>
  <c r="J278" i="11"/>
  <c r="I278" i="11"/>
  <c r="H278" i="11"/>
  <c r="N278" i="11"/>
  <c r="K278" i="11"/>
  <c r="O278" i="11"/>
  <c r="G278" i="11"/>
  <c r="F278" i="11"/>
  <c r="L278" i="11"/>
  <c r="D278" i="11"/>
  <c r="E278" i="11"/>
  <c r="M266" i="11"/>
  <c r="J266" i="11"/>
  <c r="I266" i="11"/>
  <c r="H266" i="11"/>
  <c r="N266" i="11"/>
  <c r="K266" i="11"/>
  <c r="O266" i="11"/>
  <c r="G266" i="11"/>
  <c r="F266" i="11"/>
  <c r="L266" i="11"/>
  <c r="E266" i="11"/>
  <c r="D266" i="11"/>
  <c r="P266" i="11" s="1"/>
  <c r="G194" i="11"/>
  <c r="K194" i="11"/>
  <c r="O194" i="11"/>
  <c r="D194" i="11"/>
  <c r="H194" i="11"/>
  <c r="L194" i="11"/>
  <c r="E194" i="11"/>
  <c r="I194" i="11"/>
  <c r="M194" i="11"/>
  <c r="F194" i="11"/>
  <c r="J194" i="11"/>
  <c r="N194" i="11"/>
  <c r="K308" i="11"/>
  <c r="O308" i="11"/>
  <c r="G308" i="11"/>
  <c r="F308" i="11"/>
  <c r="L308" i="11"/>
  <c r="M308" i="11"/>
  <c r="J308" i="11"/>
  <c r="I308" i="11"/>
  <c r="H308" i="11"/>
  <c r="N308" i="11"/>
  <c r="D308" i="11"/>
  <c r="E308" i="11"/>
  <c r="N136" i="11"/>
  <c r="E136" i="11"/>
  <c r="K136" i="11"/>
  <c r="O136" i="11"/>
  <c r="L136" i="11"/>
  <c r="M136" i="11"/>
  <c r="J136" i="11"/>
  <c r="I136" i="11"/>
  <c r="H136" i="11"/>
  <c r="G136" i="11"/>
  <c r="F136" i="11"/>
  <c r="D136" i="11"/>
  <c r="P136" i="11" s="1"/>
  <c r="L291" i="11"/>
  <c r="M291" i="11"/>
  <c r="J291" i="11"/>
  <c r="I291" i="11"/>
  <c r="N291" i="11"/>
  <c r="E291" i="11"/>
  <c r="K291" i="11"/>
  <c r="O291" i="11"/>
  <c r="H291" i="11"/>
  <c r="F291" i="11"/>
  <c r="G291" i="11"/>
  <c r="D291" i="11"/>
  <c r="P291" i="11" s="1"/>
  <c r="N5" i="11"/>
  <c r="L5" i="11"/>
  <c r="J5" i="11"/>
  <c r="I5" i="11"/>
  <c r="H5" i="11"/>
  <c r="M5" i="11"/>
  <c r="O5" i="11"/>
  <c r="G5" i="11"/>
  <c r="F5" i="11"/>
  <c r="K5" i="11"/>
  <c r="D5" i="11"/>
  <c r="E5" i="11"/>
  <c r="N76" i="11"/>
  <c r="E76" i="11"/>
  <c r="K76" i="11"/>
  <c r="O76" i="11"/>
  <c r="L76" i="11"/>
  <c r="M76" i="11"/>
  <c r="J76" i="11"/>
  <c r="I76" i="11"/>
  <c r="H76" i="11"/>
  <c r="G76" i="11"/>
  <c r="D76" i="11"/>
  <c r="F76" i="11"/>
  <c r="L118" i="11"/>
  <c r="M118" i="11"/>
  <c r="J118" i="11"/>
  <c r="I118" i="11"/>
  <c r="H118" i="11"/>
  <c r="N118" i="11"/>
  <c r="E118" i="11"/>
  <c r="K118" i="11"/>
  <c r="O118" i="11"/>
  <c r="G118" i="11"/>
  <c r="F118" i="11"/>
  <c r="D118" i="11"/>
  <c r="P118" i="11" s="1"/>
  <c r="M61" i="11"/>
  <c r="J61" i="11"/>
  <c r="I61" i="11"/>
  <c r="H61" i="11"/>
  <c r="N61" i="11"/>
  <c r="K61" i="11"/>
  <c r="O61" i="11"/>
  <c r="G61" i="11"/>
  <c r="F61" i="11"/>
  <c r="L61" i="11"/>
  <c r="E61" i="11"/>
  <c r="D61" i="11"/>
  <c r="L243" i="11"/>
  <c r="M243" i="11"/>
  <c r="J243" i="11"/>
  <c r="I243" i="11"/>
  <c r="N243" i="11"/>
  <c r="E243" i="11"/>
  <c r="K243" i="11"/>
  <c r="O243" i="11"/>
  <c r="H243" i="11"/>
  <c r="G243" i="11"/>
  <c r="F243" i="11"/>
  <c r="D243" i="11"/>
  <c r="K123" i="11"/>
  <c r="O123" i="11"/>
  <c r="G123" i="11"/>
  <c r="F123" i="11"/>
  <c r="L123" i="11"/>
  <c r="M123" i="11"/>
  <c r="J123" i="11"/>
  <c r="I123" i="11"/>
  <c r="H123" i="11"/>
  <c r="N123" i="11"/>
  <c r="D123" i="11"/>
  <c r="E123" i="11"/>
  <c r="N329" i="11"/>
  <c r="K329" i="11"/>
  <c r="O329" i="11"/>
  <c r="L329" i="11"/>
  <c r="M329" i="11"/>
  <c r="J329" i="11"/>
  <c r="I329" i="11"/>
  <c r="H329" i="11"/>
  <c r="G329" i="11"/>
  <c r="F329" i="11"/>
  <c r="E329" i="11"/>
  <c r="D329" i="11"/>
  <c r="L215" i="11"/>
  <c r="M215" i="11"/>
  <c r="J215" i="11"/>
  <c r="I215" i="11"/>
  <c r="N215" i="11"/>
  <c r="E215" i="11"/>
  <c r="K215" i="11"/>
  <c r="O215" i="11"/>
  <c r="G215" i="11"/>
  <c r="F215" i="11"/>
  <c r="H215" i="11"/>
  <c r="D215" i="11"/>
  <c r="K220" i="11"/>
  <c r="O220" i="11"/>
  <c r="G220" i="11"/>
  <c r="F220" i="11"/>
  <c r="L220" i="11"/>
  <c r="M220" i="11"/>
  <c r="J220" i="11"/>
  <c r="I220" i="11"/>
  <c r="H220" i="11"/>
  <c r="N220" i="11"/>
  <c r="D220" i="11"/>
  <c r="E220" i="11"/>
  <c r="E30" i="30"/>
  <c r="E103" i="30"/>
  <c r="E15" i="30"/>
  <c r="E84" i="30"/>
  <c r="E115" i="30"/>
  <c r="E88" i="30"/>
  <c r="M254" i="11"/>
  <c r="J254" i="11"/>
  <c r="I254" i="11"/>
  <c r="H254" i="11"/>
  <c r="N254" i="11"/>
  <c r="K254" i="11"/>
  <c r="O254" i="11"/>
  <c r="G254" i="11"/>
  <c r="F254" i="11"/>
  <c r="L254" i="11"/>
  <c r="E254" i="11"/>
  <c r="D254" i="11"/>
  <c r="L142" i="11"/>
  <c r="M142" i="11"/>
  <c r="J142" i="11"/>
  <c r="I142" i="11"/>
  <c r="H142" i="11"/>
  <c r="N142" i="11"/>
  <c r="E142" i="11"/>
  <c r="K142" i="11"/>
  <c r="O142" i="11"/>
  <c r="G142" i="11"/>
  <c r="F142" i="11"/>
  <c r="D142" i="11"/>
  <c r="N188" i="11"/>
  <c r="E188" i="11"/>
  <c r="K188" i="11"/>
  <c r="O188" i="11"/>
  <c r="L188" i="11"/>
  <c r="M188" i="11"/>
  <c r="J188" i="11"/>
  <c r="I188" i="11"/>
  <c r="H188" i="11"/>
  <c r="G188" i="11"/>
  <c r="F188" i="11"/>
  <c r="D188" i="11"/>
  <c r="N229" i="11"/>
  <c r="K229" i="11"/>
  <c r="O229" i="11"/>
  <c r="L229" i="11"/>
  <c r="M229" i="11"/>
  <c r="J229" i="11"/>
  <c r="I229" i="11"/>
  <c r="H229" i="11"/>
  <c r="G229" i="11"/>
  <c r="D229" i="11"/>
  <c r="P229" i="11" s="1"/>
  <c r="E229" i="11"/>
  <c r="F229" i="11"/>
  <c r="M125" i="11"/>
  <c r="J125" i="11"/>
  <c r="I125" i="11"/>
  <c r="H125" i="11"/>
  <c r="N125" i="11"/>
  <c r="K125" i="11"/>
  <c r="O125" i="11"/>
  <c r="G125" i="11"/>
  <c r="F125" i="11"/>
  <c r="L125" i="11"/>
  <c r="D125" i="11"/>
  <c r="E125" i="11"/>
  <c r="N273" i="11"/>
  <c r="K273" i="11"/>
  <c r="O273" i="11"/>
  <c r="L273" i="11"/>
  <c r="M273" i="11"/>
  <c r="J273" i="11"/>
  <c r="I273" i="11"/>
  <c r="H273" i="11"/>
  <c r="G273" i="11"/>
  <c r="F273" i="11"/>
  <c r="D273" i="11"/>
  <c r="E273" i="11"/>
  <c r="N265" i="11"/>
  <c r="K265" i="11"/>
  <c r="O265" i="11"/>
  <c r="L265" i="11"/>
  <c r="M265" i="11"/>
  <c r="J265" i="11"/>
  <c r="I265" i="11"/>
  <c r="H265" i="11"/>
  <c r="G265" i="11"/>
  <c r="F265" i="11"/>
  <c r="E265" i="11"/>
  <c r="D265" i="11"/>
  <c r="L327" i="11"/>
  <c r="M327" i="11"/>
  <c r="J327" i="11"/>
  <c r="I327" i="11"/>
  <c r="N327" i="11"/>
  <c r="E327" i="11"/>
  <c r="K327" i="11"/>
  <c r="O327" i="11"/>
  <c r="H327" i="11"/>
  <c r="G327" i="11"/>
  <c r="F327" i="11"/>
  <c r="D327" i="11"/>
  <c r="K292" i="11"/>
  <c r="O292" i="11"/>
  <c r="G292" i="11"/>
  <c r="F292" i="11"/>
  <c r="L292" i="11"/>
  <c r="M292" i="11"/>
  <c r="J292" i="11"/>
  <c r="I292" i="11"/>
  <c r="H292" i="11"/>
  <c r="N292" i="11"/>
  <c r="D292" i="11"/>
  <c r="E292" i="11"/>
  <c r="N221" i="11"/>
  <c r="K221" i="11"/>
  <c r="O221" i="11"/>
  <c r="L221" i="11"/>
  <c r="M221" i="11"/>
  <c r="J221" i="11"/>
  <c r="I221" i="11"/>
  <c r="H221" i="11"/>
  <c r="G221" i="11"/>
  <c r="E221" i="11"/>
  <c r="D221" i="11"/>
  <c r="F221" i="11"/>
  <c r="M198" i="11"/>
  <c r="J198" i="11"/>
  <c r="I198" i="11"/>
  <c r="H198" i="11"/>
  <c r="N198" i="11"/>
  <c r="K198" i="11"/>
  <c r="O198" i="11"/>
  <c r="G198" i="11"/>
  <c r="F198" i="11"/>
  <c r="L198" i="11"/>
  <c r="D198" i="11"/>
  <c r="E198" i="11"/>
  <c r="N205" i="11"/>
  <c r="E205" i="11"/>
  <c r="K205" i="11"/>
  <c r="O205" i="11"/>
  <c r="L205" i="11"/>
  <c r="M205" i="11"/>
  <c r="J205" i="11"/>
  <c r="I205" i="11"/>
  <c r="H205" i="11"/>
  <c r="G205" i="11"/>
  <c r="D205" i="11"/>
  <c r="F205" i="11"/>
  <c r="K204" i="11"/>
  <c r="O204" i="11"/>
  <c r="G204" i="11"/>
  <c r="F204" i="11"/>
  <c r="L204" i="11"/>
  <c r="M204" i="11"/>
  <c r="J204" i="11"/>
  <c r="I204" i="11"/>
  <c r="H204" i="11"/>
  <c r="N204" i="11"/>
  <c r="D204" i="11"/>
  <c r="E204" i="11"/>
  <c r="L82" i="11"/>
  <c r="M82" i="11"/>
  <c r="J82" i="11"/>
  <c r="I82" i="11"/>
  <c r="H82" i="11"/>
  <c r="N82" i="11"/>
  <c r="E82" i="11"/>
  <c r="K82" i="11"/>
  <c r="O82" i="11"/>
  <c r="D82" i="11"/>
  <c r="P82" i="11" s="1"/>
  <c r="G82" i="11"/>
  <c r="F82" i="11"/>
  <c r="K75" i="11"/>
  <c r="O75" i="11"/>
  <c r="G75" i="11"/>
  <c r="F75" i="11"/>
  <c r="L75" i="11"/>
  <c r="M75" i="11"/>
  <c r="J75" i="11"/>
  <c r="I75" i="11"/>
  <c r="H75" i="11"/>
  <c r="N75" i="11"/>
  <c r="E75" i="11"/>
  <c r="D75" i="11"/>
  <c r="M69" i="11"/>
  <c r="J69" i="11"/>
  <c r="I69" i="11"/>
  <c r="H69" i="11"/>
  <c r="N69" i="11"/>
  <c r="K69" i="11"/>
  <c r="O69" i="11"/>
  <c r="G69" i="11"/>
  <c r="F69" i="11"/>
  <c r="L69" i="11"/>
  <c r="D69" i="11"/>
  <c r="E69" i="11"/>
  <c r="M65" i="11"/>
  <c r="J65" i="11"/>
  <c r="I65" i="11"/>
  <c r="H65" i="11"/>
  <c r="N65" i="11"/>
  <c r="K65" i="11"/>
  <c r="O65" i="11"/>
  <c r="G65" i="11"/>
  <c r="F65" i="11"/>
  <c r="L65" i="11"/>
  <c r="D65" i="11"/>
  <c r="E65" i="11"/>
  <c r="N60" i="11"/>
  <c r="E60" i="11"/>
  <c r="K60" i="11"/>
  <c r="O60" i="11"/>
  <c r="L60" i="11"/>
  <c r="M60" i="11"/>
  <c r="J60" i="11"/>
  <c r="I60" i="11"/>
  <c r="H60" i="11"/>
  <c r="G60" i="11"/>
  <c r="F60" i="11"/>
  <c r="D60" i="11"/>
  <c r="N128" i="11"/>
  <c r="E128" i="11"/>
  <c r="K128" i="11"/>
  <c r="O128" i="11"/>
  <c r="L128" i="11"/>
  <c r="M128" i="11"/>
  <c r="J128" i="11"/>
  <c r="I128" i="11"/>
  <c r="H128" i="11"/>
  <c r="G128" i="11"/>
  <c r="F128" i="11"/>
  <c r="D128" i="11"/>
  <c r="N29" i="11"/>
  <c r="O29" i="11"/>
  <c r="J29" i="11"/>
  <c r="I29" i="11"/>
  <c r="H29" i="11"/>
  <c r="K29" i="11"/>
  <c r="L29" i="11"/>
  <c r="G29" i="11"/>
  <c r="F29" i="11"/>
  <c r="M29" i="11"/>
  <c r="E29" i="11"/>
  <c r="D29" i="11"/>
  <c r="N124" i="11"/>
  <c r="E124" i="11"/>
  <c r="K124" i="11"/>
  <c r="O124" i="11"/>
  <c r="L124" i="11"/>
  <c r="M124" i="11"/>
  <c r="J124" i="11"/>
  <c r="I124" i="11"/>
  <c r="H124" i="11"/>
  <c r="G124" i="11"/>
  <c r="F124" i="11"/>
  <c r="D124" i="11"/>
  <c r="N25" i="11"/>
  <c r="M25" i="11"/>
  <c r="J25" i="11"/>
  <c r="I25" i="11"/>
  <c r="H25" i="11"/>
  <c r="O25" i="11"/>
  <c r="K25" i="11"/>
  <c r="G25" i="11"/>
  <c r="F25" i="11"/>
  <c r="L25" i="11"/>
  <c r="D25" i="11"/>
  <c r="E25" i="11"/>
  <c r="L239" i="11"/>
  <c r="M239" i="11"/>
  <c r="J239" i="11"/>
  <c r="I239" i="11"/>
  <c r="N239" i="11"/>
  <c r="E239" i="11"/>
  <c r="K239" i="11"/>
  <c r="O239" i="11"/>
  <c r="H239" i="11"/>
  <c r="G239" i="11"/>
  <c r="F239" i="11"/>
  <c r="D239" i="11"/>
  <c r="N180" i="11"/>
  <c r="E180" i="11"/>
  <c r="K180" i="11"/>
  <c r="O180" i="11"/>
  <c r="L180" i="11"/>
  <c r="M180" i="11"/>
  <c r="J180" i="11"/>
  <c r="I180" i="11"/>
  <c r="H180" i="11"/>
  <c r="G180" i="11"/>
  <c r="F180" i="11"/>
  <c r="D180" i="11"/>
  <c r="K16" i="11"/>
  <c r="O16" i="11"/>
  <c r="E16" i="11"/>
  <c r="L16" i="11"/>
  <c r="M16" i="11"/>
  <c r="N16" i="11"/>
  <c r="J16" i="11"/>
  <c r="I16" i="11"/>
  <c r="H16" i="11"/>
  <c r="G16" i="11"/>
  <c r="F16" i="11"/>
  <c r="D16" i="11"/>
  <c r="N53" i="11"/>
  <c r="L53" i="11"/>
  <c r="J53" i="11"/>
  <c r="I53" i="11"/>
  <c r="H53" i="11"/>
  <c r="M53" i="11"/>
  <c r="O53" i="11"/>
  <c r="G53" i="11"/>
  <c r="F53" i="11"/>
  <c r="K53" i="11"/>
  <c r="D53" i="11"/>
  <c r="E53" i="11"/>
  <c r="N317" i="11"/>
  <c r="K317" i="11"/>
  <c r="O317" i="11"/>
  <c r="L317" i="11"/>
  <c r="M317" i="11"/>
  <c r="J317" i="11"/>
  <c r="I317" i="11"/>
  <c r="G317" i="11"/>
  <c r="E317" i="11"/>
  <c r="D317" i="11"/>
  <c r="P317" i="11" s="1"/>
  <c r="H317" i="11"/>
  <c r="F317" i="11"/>
  <c r="M210" i="11"/>
  <c r="J210" i="11"/>
  <c r="I210" i="11"/>
  <c r="H210" i="11"/>
  <c r="N210" i="11"/>
  <c r="K210" i="11"/>
  <c r="O210" i="11"/>
  <c r="G210" i="11"/>
  <c r="F210" i="11"/>
  <c r="L210" i="11"/>
  <c r="D210" i="11"/>
  <c r="E210" i="11"/>
  <c r="N45" i="11"/>
  <c r="O45" i="11"/>
  <c r="J45" i="11"/>
  <c r="I45" i="11"/>
  <c r="H45" i="11"/>
  <c r="K45" i="11"/>
  <c r="L45" i="11"/>
  <c r="G45" i="11"/>
  <c r="F45" i="11"/>
  <c r="M45" i="11"/>
  <c r="E45" i="11"/>
  <c r="D45" i="11"/>
  <c r="L122" i="11"/>
  <c r="M122" i="11"/>
  <c r="J122" i="11"/>
  <c r="I122" i="11"/>
  <c r="H122" i="11"/>
  <c r="N122" i="11"/>
  <c r="E122" i="11"/>
  <c r="K122" i="11"/>
  <c r="O122" i="11"/>
  <c r="G122" i="11"/>
  <c r="F122" i="11"/>
  <c r="D122" i="11"/>
  <c r="K20" i="11"/>
  <c r="O20" i="11"/>
  <c r="L20" i="11"/>
  <c r="E20" i="11"/>
  <c r="M20" i="11"/>
  <c r="N20" i="11"/>
  <c r="J20" i="11"/>
  <c r="I20" i="11"/>
  <c r="H20" i="11"/>
  <c r="G20" i="11"/>
  <c r="F20" i="11"/>
  <c r="D20" i="11"/>
  <c r="N237" i="11"/>
  <c r="K237" i="11"/>
  <c r="O237" i="11"/>
  <c r="L237" i="11"/>
  <c r="M237" i="11"/>
  <c r="J237" i="11"/>
  <c r="I237" i="11"/>
  <c r="H237" i="11"/>
  <c r="G237" i="11"/>
  <c r="E237" i="11"/>
  <c r="D237" i="11"/>
  <c r="F237" i="11"/>
  <c r="K260" i="11"/>
  <c r="O260" i="11"/>
  <c r="G260" i="11"/>
  <c r="F260" i="11"/>
  <c r="L260" i="11"/>
  <c r="M260" i="11"/>
  <c r="J260" i="11"/>
  <c r="I260" i="11"/>
  <c r="H260" i="11"/>
  <c r="N260" i="11"/>
  <c r="D260" i="11"/>
  <c r="E260" i="11"/>
  <c r="N233" i="11"/>
  <c r="K233" i="11"/>
  <c r="O233" i="11"/>
  <c r="L233" i="11"/>
  <c r="M233" i="11"/>
  <c r="J233" i="11"/>
  <c r="I233" i="11"/>
  <c r="H233" i="11"/>
  <c r="G233" i="11"/>
  <c r="F233" i="11"/>
  <c r="E233" i="11"/>
  <c r="D233" i="11"/>
  <c r="M177" i="11"/>
  <c r="J177" i="11"/>
  <c r="I177" i="11"/>
  <c r="H177" i="11"/>
  <c r="N177" i="11"/>
  <c r="K177" i="11"/>
  <c r="O177" i="11"/>
  <c r="G177" i="11"/>
  <c r="F177" i="11"/>
  <c r="L177" i="11"/>
  <c r="E177" i="11"/>
  <c r="D177" i="11"/>
  <c r="E70" i="30"/>
  <c r="E96" i="30"/>
  <c r="E35" i="30"/>
  <c r="E111" i="30"/>
  <c r="E68" i="30"/>
  <c r="C25" i="39" s="1"/>
  <c r="E37" i="30"/>
  <c r="E31" i="30"/>
  <c r="E17" i="30"/>
  <c r="E129" i="30"/>
  <c r="E102" i="30"/>
  <c r="U52" i="34"/>
  <c r="AA195" i="34"/>
  <c r="X134" i="34"/>
  <c r="T200" i="34"/>
  <c r="S99" i="34"/>
  <c r="AB108" i="34"/>
  <c r="AC99" i="34"/>
  <c r="T99" i="34"/>
  <c r="Y193" i="34"/>
  <c r="S108" i="34"/>
  <c r="AA99" i="34"/>
  <c r="N8" i="21"/>
  <c r="B19" i="21"/>
  <c r="N19" i="21" s="1"/>
  <c r="E92" i="46"/>
  <c r="F92" i="46" s="1"/>
  <c r="AJ31" i="21"/>
  <c r="N108" i="11"/>
  <c r="E108" i="11"/>
  <c r="K108" i="11"/>
  <c r="O108" i="11"/>
  <c r="L108" i="11"/>
  <c r="M108" i="11"/>
  <c r="J108" i="11"/>
  <c r="I108" i="11"/>
  <c r="H108" i="11"/>
  <c r="G108" i="11"/>
  <c r="F108" i="11"/>
  <c r="D108" i="11"/>
  <c r="P108" i="11" s="1"/>
  <c r="M93" i="11"/>
  <c r="J93" i="11"/>
  <c r="I93" i="11"/>
  <c r="H93" i="11"/>
  <c r="N93" i="11"/>
  <c r="K93" i="11"/>
  <c r="O93" i="11"/>
  <c r="G93" i="11"/>
  <c r="F93" i="11"/>
  <c r="L93" i="11"/>
  <c r="D93" i="11"/>
  <c r="E93" i="11"/>
  <c r="L271" i="11"/>
  <c r="M271" i="11"/>
  <c r="J271" i="11"/>
  <c r="I271" i="11"/>
  <c r="N271" i="11"/>
  <c r="E271" i="11"/>
  <c r="K271" i="11"/>
  <c r="O271" i="11"/>
  <c r="H271" i="11"/>
  <c r="G271" i="11"/>
  <c r="F271" i="11"/>
  <c r="D271" i="11"/>
  <c r="N313" i="11"/>
  <c r="K313" i="11"/>
  <c r="O313" i="11"/>
  <c r="L313" i="11"/>
  <c r="M313" i="11"/>
  <c r="J313" i="11"/>
  <c r="I313" i="11"/>
  <c r="H313" i="11"/>
  <c r="G313" i="11"/>
  <c r="F313" i="11"/>
  <c r="E313" i="11"/>
  <c r="D313" i="11"/>
  <c r="K196" i="11"/>
  <c r="O196" i="11"/>
  <c r="G196" i="11"/>
  <c r="F196" i="11"/>
  <c r="L196" i="11"/>
  <c r="M196" i="11"/>
  <c r="J196" i="11"/>
  <c r="I196" i="11"/>
  <c r="H196" i="11"/>
  <c r="N196" i="11"/>
  <c r="D196" i="11"/>
  <c r="E196" i="11"/>
  <c r="M137" i="11"/>
  <c r="J137" i="11"/>
  <c r="I137" i="11"/>
  <c r="H137" i="11"/>
  <c r="N137" i="11"/>
  <c r="K137" i="11"/>
  <c r="O137" i="11"/>
  <c r="G137" i="11"/>
  <c r="F137" i="11"/>
  <c r="L137" i="11"/>
  <c r="E137" i="11"/>
  <c r="D137" i="11"/>
  <c r="K155" i="11"/>
  <c r="O155" i="11"/>
  <c r="G155" i="11"/>
  <c r="F155" i="11"/>
  <c r="L155" i="11"/>
  <c r="M155" i="11"/>
  <c r="J155" i="11"/>
  <c r="I155" i="11"/>
  <c r="H155" i="11"/>
  <c r="N155" i="11"/>
  <c r="D155" i="11"/>
  <c r="E155" i="11"/>
  <c r="L158" i="11"/>
  <c r="M158" i="11"/>
  <c r="J158" i="11"/>
  <c r="I158" i="11"/>
  <c r="H158" i="11"/>
  <c r="N158" i="11"/>
  <c r="E158" i="11"/>
  <c r="K158" i="11"/>
  <c r="O158" i="11"/>
  <c r="G158" i="11"/>
  <c r="F158" i="11"/>
  <c r="D158" i="11"/>
  <c r="L126" i="11"/>
  <c r="M126" i="11"/>
  <c r="J126" i="11"/>
  <c r="I126" i="11"/>
  <c r="H126" i="11"/>
  <c r="N126" i="11"/>
  <c r="E126" i="11"/>
  <c r="K126" i="11"/>
  <c r="O126" i="11"/>
  <c r="G126" i="11"/>
  <c r="F126" i="11"/>
  <c r="D126" i="11"/>
  <c r="L78" i="11"/>
  <c r="M78" i="11"/>
  <c r="J78" i="11"/>
  <c r="I78" i="11"/>
  <c r="H78" i="11"/>
  <c r="N78" i="11"/>
  <c r="E78" i="11"/>
  <c r="D78" i="11"/>
  <c r="K78" i="11"/>
  <c r="O78" i="11"/>
  <c r="G78" i="11"/>
  <c r="F78" i="11"/>
  <c r="N72" i="11"/>
  <c r="E72" i="11"/>
  <c r="K72" i="11"/>
  <c r="O72" i="11"/>
  <c r="L72" i="11"/>
  <c r="M72" i="11"/>
  <c r="J72" i="11"/>
  <c r="I72" i="11"/>
  <c r="H72" i="11"/>
  <c r="D72" i="11"/>
  <c r="P72" i="11" s="1"/>
  <c r="G72" i="11"/>
  <c r="F72" i="11"/>
  <c r="K111" i="11"/>
  <c r="O111" i="11"/>
  <c r="G111" i="11"/>
  <c r="F111" i="11"/>
  <c r="L111" i="11"/>
  <c r="M111" i="11"/>
  <c r="J111" i="11"/>
  <c r="I111" i="11"/>
  <c r="H111" i="11"/>
  <c r="N111" i="11"/>
  <c r="E111" i="11"/>
  <c r="D111" i="11"/>
  <c r="K28" i="11"/>
  <c r="O28" i="11"/>
  <c r="N28" i="11"/>
  <c r="E28" i="11"/>
  <c r="L28" i="11"/>
  <c r="M28" i="11"/>
  <c r="J28" i="11"/>
  <c r="I28" i="11"/>
  <c r="H28" i="11"/>
  <c r="G28" i="11"/>
  <c r="F28" i="11"/>
  <c r="D28" i="11"/>
  <c r="K284" i="11"/>
  <c r="O284" i="11"/>
  <c r="G284" i="11"/>
  <c r="F284" i="11"/>
  <c r="L284" i="11"/>
  <c r="M284" i="11"/>
  <c r="J284" i="11"/>
  <c r="I284" i="11"/>
  <c r="H284" i="11"/>
  <c r="N284" i="11"/>
  <c r="D284" i="11"/>
  <c r="E284" i="11"/>
  <c r="L247" i="11"/>
  <c r="M247" i="11"/>
  <c r="J247" i="11"/>
  <c r="I247" i="11"/>
  <c r="N247" i="11"/>
  <c r="E247" i="11"/>
  <c r="K247" i="11"/>
  <c r="O247" i="11"/>
  <c r="G247" i="11"/>
  <c r="F247" i="11"/>
  <c r="H247" i="11"/>
  <c r="D247" i="11"/>
  <c r="K183" i="11"/>
  <c r="O183" i="11"/>
  <c r="G183" i="11"/>
  <c r="F183" i="11"/>
  <c r="L183" i="11"/>
  <c r="M183" i="11"/>
  <c r="J183" i="11"/>
  <c r="I183" i="11"/>
  <c r="H183" i="11"/>
  <c r="N183" i="11"/>
  <c r="E183" i="11"/>
  <c r="D183" i="11"/>
  <c r="M50" i="11"/>
  <c r="K50" i="11"/>
  <c r="L50" i="11"/>
  <c r="J50" i="11"/>
  <c r="I50" i="11"/>
  <c r="H50" i="11"/>
  <c r="N50" i="11"/>
  <c r="E50" i="11"/>
  <c r="D50" i="11"/>
  <c r="O50" i="11"/>
  <c r="G50" i="11"/>
  <c r="F50" i="11"/>
  <c r="L43" i="11"/>
  <c r="N43" i="11"/>
  <c r="G43" i="11"/>
  <c r="F43" i="11"/>
  <c r="O43" i="11"/>
  <c r="K43" i="11"/>
  <c r="J43" i="11"/>
  <c r="I43" i="11"/>
  <c r="H43" i="11"/>
  <c r="M43" i="11"/>
  <c r="D43" i="11"/>
  <c r="E43" i="11"/>
  <c r="M133" i="11"/>
  <c r="J133" i="11"/>
  <c r="I133" i="11"/>
  <c r="H133" i="11"/>
  <c r="N133" i="11"/>
  <c r="K133" i="11"/>
  <c r="O133" i="11"/>
  <c r="G133" i="11"/>
  <c r="F133" i="11"/>
  <c r="L133" i="11"/>
  <c r="D133" i="11"/>
  <c r="E133" i="11"/>
  <c r="L199" i="11"/>
  <c r="M199" i="11"/>
  <c r="J199" i="11"/>
  <c r="I199" i="11"/>
  <c r="H199" i="11"/>
  <c r="N199" i="11"/>
  <c r="E199" i="11"/>
  <c r="K199" i="11"/>
  <c r="O199" i="11"/>
  <c r="G199" i="11"/>
  <c r="F199" i="11"/>
  <c r="D199" i="11"/>
  <c r="P199" i="11" s="1"/>
  <c r="M250" i="11"/>
  <c r="J250" i="11"/>
  <c r="I250" i="11"/>
  <c r="H250" i="11"/>
  <c r="N250" i="11"/>
  <c r="K250" i="11"/>
  <c r="O250" i="11"/>
  <c r="G250" i="11"/>
  <c r="F250" i="11"/>
  <c r="L250" i="11"/>
  <c r="E250" i="11"/>
  <c r="D250" i="11"/>
  <c r="P250" i="11" s="1"/>
  <c r="N116" i="11"/>
  <c r="E116" i="11"/>
  <c r="K116" i="11"/>
  <c r="O116" i="11"/>
  <c r="L116" i="11"/>
  <c r="M116" i="11"/>
  <c r="J116" i="11"/>
  <c r="I116" i="11"/>
  <c r="H116" i="11"/>
  <c r="G116" i="11"/>
  <c r="F116" i="11"/>
  <c r="D116" i="11"/>
  <c r="N192" i="11"/>
  <c r="E192" i="11"/>
  <c r="K192" i="11"/>
  <c r="O192" i="11"/>
  <c r="L192" i="11"/>
  <c r="M192" i="11"/>
  <c r="J192" i="11"/>
  <c r="I192" i="11"/>
  <c r="H192" i="11"/>
  <c r="G192" i="11"/>
  <c r="F192" i="11"/>
  <c r="D192" i="11"/>
  <c r="P192" i="11" s="1"/>
  <c r="K300" i="11"/>
  <c r="O300" i="11"/>
  <c r="G300" i="11"/>
  <c r="F300" i="11"/>
  <c r="L300" i="11"/>
  <c r="M300" i="11"/>
  <c r="J300" i="11"/>
  <c r="I300" i="11"/>
  <c r="H300" i="11"/>
  <c r="N300" i="11"/>
  <c r="D300" i="11"/>
  <c r="E300" i="11"/>
  <c r="M270" i="11"/>
  <c r="J270" i="11"/>
  <c r="I270" i="11"/>
  <c r="H270" i="11"/>
  <c r="N270" i="11"/>
  <c r="K270" i="11"/>
  <c r="O270" i="11"/>
  <c r="G270" i="11"/>
  <c r="F270" i="11"/>
  <c r="L270" i="11"/>
  <c r="D270" i="11"/>
  <c r="E270" i="11"/>
  <c r="M326" i="11"/>
  <c r="J326" i="11"/>
  <c r="I326" i="11"/>
  <c r="H326" i="11"/>
  <c r="N326" i="11"/>
  <c r="K326" i="11"/>
  <c r="O326" i="11"/>
  <c r="G326" i="11"/>
  <c r="F326" i="11"/>
  <c r="L326" i="11"/>
  <c r="D326" i="11"/>
  <c r="E326" i="11"/>
  <c r="K147" i="11"/>
  <c r="O147" i="11"/>
  <c r="G147" i="11"/>
  <c r="F147" i="11"/>
  <c r="L147" i="11"/>
  <c r="M147" i="11"/>
  <c r="J147" i="11"/>
  <c r="I147" i="11"/>
  <c r="H147" i="11"/>
  <c r="N147" i="11"/>
  <c r="D147" i="11"/>
  <c r="E147" i="11"/>
  <c r="L90" i="11"/>
  <c r="M90" i="11"/>
  <c r="J90" i="11"/>
  <c r="I90" i="11"/>
  <c r="H90" i="11"/>
  <c r="N90" i="11"/>
  <c r="E90" i="11"/>
  <c r="K90" i="11"/>
  <c r="O90" i="11"/>
  <c r="D90" i="11"/>
  <c r="G90" i="11"/>
  <c r="F90" i="11"/>
  <c r="K36" i="11"/>
  <c r="O36" i="11"/>
  <c r="L36" i="11"/>
  <c r="E36" i="11"/>
  <c r="M36" i="11"/>
  <c r="N36" i="11"/>
  <c r="J36" i="11"/>
  <c r="I36" i="11"/>
  <c r="H36" i="11"/>
  <c r="G36" i="11"/>
  <c r="F36" i="11"/>
  <c r="D36" i="11"/>
  <c r="P36" i="11" s="1"/>
  <c r="N148" i="11"/>
  <c r="E148" i="11"/>
  <c r="K148" i="11"/>
  <c r="O148" i="11"/>
  <c r="L148" i="11"/>
  <c r="M148" i="11"/>
  <c r="J148" i="11"/>
  <c r="I148" i="11"/>
  <c r="H148" i="11"/>
  <c r="G148" i="11"/>
  <c r="F148" i="11"/>
  <c r="D148" i="11"/>
  <c r="K83" i="11"/>
  <c r="O83" i="11"/>
  <c r="G83" i="11"/>
  <c r="F83" i="11"/>
  <c r="L83" i="11"/>
  <c r="M83" i="11"/>
  <c r="J83" i="11"/>
  <c r="I83" i="11"/>
  <c r="H83" i="11"/>
  <c r="N83" i="11"/>
  <c r="D83" i="11"/>
  <c r="E83" i="11"/>
  <c r="L323" i="11"/>
  <c r="M323" i="11"/>
  <c r="J323" i="11"/>
  <c r="I323" i="11"/>
  <c r="N323" i="11"/>
  <c r="E323" i="11"/>
  <c r="K323" i="11"/>
  <c r="O323" i="11"/>
  <c r="D323" i="11"/>
  <c r="H323" i="11"/>
  <c r="G323" i="11"/>
  <c r="F323" i="11"/>
  <c r="K87" i="11"/>
  <c r="O87" i="11"/>
  <c r="G87" i="11"/>
  <c r="F87" i="11"/>
  <c r="L87" i="11"/>
  <c r="M87" i="11"/>
  <c r="J87" i="11"/>
  <c r="I87" i="11"/>
  <c r="H87" i="11"/>
  <c r="N87" i="11"/>
  <c r="E87" i="11"/>
  <c r="D87" i="11"/>
  <c r="P87" i="11" s="1"/>
  <c r="L62" i="11"/>
  <c r="M62" i="11"/>
  <c r="J62" i="11"/>
  <c r="I62" i="11"/>
  <c r="H62" i="11"/>
  <c r="N62" i="11"/>
  <c r="E62" i="11"/>
  <c r="D62" i="11"/>
  <c r="K62" i="11"/>
  <c r="O62" i="11"/>
  <c r="G62" i="11"/>
  <c r="F62" i="11"/>
  <c r="K56" i="11"/>
  <c r="O56" i="11"/>
  <c r="M56" i="11"/>
  <c r="E56" i="11"/>
  <c r="N56" i="11"/>
  <c r="L56" i="11"/>
  <c r="J56" i="11"/>
  <c r="I56" i="11"/>
  <c r="H56" i="11"/>
  <c r="G56" i="11"/>
  <c r="F56" i="11"/>
  <c r="D56" i="11"/>
  <c r="L178" i="11"/>
  <c r="M178" i="11"/>
  <c r="J178" i="11"/>
  <c r="I178" i="11"/>
  <c r="H178" i="11"/>
  <c r="N178" i="11"/>
  <c r="E178" i="11"/>
  <c r="K178" i="11"/>
  <c r="O178" i="11"/>
  <c r="D178" i="11"/>
  <c r="P178" i="11" s="1"/>
  <c r="G178" i="11"/>
  <c r="F178" i="11"/>
  <c r="M30" i="11"/>
  <c r="O30" i="11"/>
  <c r="K30" i="11"/>
  <c r="J30" i="11"/>
  <c r="I30" i="11"/>
  <c r="H30" i="11"/>
  <c r="L30" i="11"/>
  <c r="E30" i="11"/>
  <c r="D30" i="11"/>
  <c r="N30" i="11"/>
  <c r="G30" i="11"/>
  <c r="F30" i="11"/>
  <c r="K328" i="11"/>
  <c r="O328" i="11"/>
  <c r="G328" i="11"/>
  <c r="F328" i="11"/>
  <c r="L328" i="11"/>
  <c r="M328" i="11"/>
  <c r="J328" i="11"/>
  <c r="I328" i="11"/>
  <c r="H328" i="11"/>
  <c r="N328" i="11"/>
  <c r="E328" i="11"/>
  <c r="D328" i="11"/>
  <c r="K8" i="11"/>
  <c r="O8" i="11"/>
  <c r="M8" i="11"/>
  <c r="E8" i="11"/>
  <c r="N8" i="11"/>
  <c r="L8" i="11"/>
  <c r="J8" i="11"/>
  <c r="I8" i="11"/>
  <c r="H8" i="11"/>
  <c r="D8" i="11"/>
  <c r="P8" i="11" s="1"/>
  <c r="G8" i="11"/>
  <c r="F8" i="11"/>
  <c r="M129" i="11"/>
  <c r="J129" i="11"/>
  <c r="I129" i="11"/>
  <c r="H129" i="11"/>
  <c r="N129" i="11"/>
  <c r="K129" i="11"/>
  <c r="O129" i="11"/>
  <c r="G129" i="11"/>
  <c r="F129" i="11"/>
  <c r="L129" i="11"/>
  <c r="E129" i="11"/>
  <c r="D129" i="11"/>
  <c r="L182" i="11"/>
  <c r="M182" i="11"/>
  <c r="J182" i="11"/>
  <c r="I182" i="11"/>
  <c r="H182" i="11"/>
  <c r="N182" i="11"/>
  <c r="E182" i="11"/>
  <c r="K182" i="11"/>
  <c r="O182" i="11"/>
  <c r="G182" i="11"/>
  <c r="F182" i="11"/>
  <c r="D182" i="11"/>
  <c r="K320" i="11"/>
  <c r="O320" i="11"/>
  <c r="G320" i="11"/>
  <c r="F320" i="11"/>
  <c r="L320" i="11"/>
  <c r="M320" i="11"/>
  <c r="J320" i="11"/>
  <c r="I320" i="11"/>
  <c r="H320" i="11"/>
  <c r="N320" i="11"/>
  <c r="D320" i="11"/>
  <c r="E320" i="11"/>
  <c r="L190" i="11"/>
  <c r="M190" i="11"/>
  <c r="J190" i="11"/>
  <c r="I190" i="11"/>
  <c r="H190" i="11"/>
  <c r="N190" i="11"/>
  <c r="E190" i="11"/>
  <c r="K190" i="11"/>
  <c r="O190" i="11"/>
  <c r="G190" i="11"/>
  <c r="F190" i="11"/>
  <c r="D190" i="11"/>
  <c r="L255" i="11"/>
  <c r="M255" i="11"/>
  <c r="J255" i="11"/>
  <c r="I255" i="11"/>
  <c r="N255" i="11"/>
  <c r="E255" i="11"/>
  <c r="K255" i="11"/>
  <c r="O255" i="11"/>
  <c r="H255" i="11"/>
  <c r="G255" i="11"/>
  <c r="F255" i="11"/>
  <c r="D255" i="11"/>
  <c r="K200" i="11"/>
  <c r="O200" i="11"/>
  <c r="G200" i="11"/>
  <c r="F200" i="11"/>
  <c r="L200" i="11"/>
  <c r="M200" i="11"/>
  <c r="J200" i="11"/>
  <c r="I200" i="11"/>
  <c r="H200" i="11"/>
  <c r="N200" i="11"/>
  <c r="E200" i="11"/>
  <c r="D200" i="11"/>
  <c r="N201" i="11"/>
  <c r="E201" i="11"/>
  <c r="K201" i="11"/>
  <c r="O201" i="11"/>
  <c r="L201" i="11"/>
  <c r="M201" i="11"/>
  <c r="J201" i="11"/>
  <c r="I201" i="11"/>
  <c r="H201" i="11"/>
  <c r="G201" i="11"/>
  <c r="F201" i="11"/>
  <c r="D201" i="11"/>
  <c r="M282" i="11"/>
  <c r="J282" i="11"/>
  <c r="I282" i="11"/>
  <c r="H282" i="11"/>
  <c r="N282" i="11"/>
  <c r="K282" i="11"/>
  <c r="O282" i="11"/>
  <c r="G282" i="11"/>
  <c r="F282" i="11"/>
  <c r="L282" i="11"/>
  <c r="E282" i="11"/>
  <c r="D282" i="11"/>
  <c r="N261" i="11"/>
  <c r="K261" i="11"/>
  <c r="O261" i="11"/>
  <c r="L261" i="11"/>
  <c r="M261" i="11"/>
  <c r="J261" i="11"/>
  <c r="I261" i="11"/>
  <c r="H261" i="11"/>
  <c r="G261" i="11"/>
  <c r="D261" i="11"/>
  <c r="P261" i="11" s="1"/>
  <c r="E261" i="11"/>
  <c r="F261" i="11"/>
  <c r="K115" i="11"/>
  <c r="O115" i="11"/>
  <c r="G115" i="11"/>
  <c r="F115" i="11"/>
  <c r="L115" i="11"/>
  <c r="M115" i="11"/>
  <c r="J115" i="11"/>
  <c r="I115" i="11"/>
  <c r="H115" i="11"/>
  <c r="N115" i="11"/>
  <c r="D115" i="11"/>
  <c r="E115" i="11"/>
  <c r="L203" i="11"/>
  <c r="M203" i="11"/>
  <c r="J203" i="11"/>
  <c r="I203" i="11"/>
  <c r="H203" i="11"/>
  <c r="N203" i="11"/>
  <c r="E203" i="11"/>
  <c r="K203" i="11"/>
  <c r="O203" i="11"/>
  <c r="D203" i="11"/>
  <c r="P203" i="11" s="1"/>
  <c r="G203" i="11"/>
  <c r="F203" i="11"/>
  <c r="K95" i="11"/>
  <c r="O95" i="11"/>
  <c r="G95" i="11"/>
  <c r="F95" i="11"/>
  <c r="L95" i="11"/>
  <c r="M95" i="11"/>
  <c r="J95" i="11"/>
  <c r="I95" i="11"/>
  <c r="H95" i="11"/>
  <c r="N95" i="11"/>
  <c r="E95" i="11"/>
  <c r="D95" i="11"/>
  <c r="K171" i="11"/>
  <c r="O171" i="11"/>
  <c r="G171" i="11"/>
  <c r="F171" i="11"/>
  <c r="L171" i="11"/>
  <c r="M171" i="11"/>
  <c r="J171" i="11"/>
  <c r="I171" i="11"/>
  <c r="H171" i="11"/>
  <c r="N171" i="11"/>
  <c r="D171" i="11"/>
  <c r="E171" i="11"/>
  <c r="L303" i="11"/>
  <c r="M303" i="11"/>
  <c r="J303" i="11"/>
  <c r="I303" i="11"/>
  <c r="N303" i="11"/>
  <c r="E303" i="11"/>
  <c r="K303" i="11"/>
  <c r="O303" i="11"/>
  <c r="H303" i="11"/>
  <c r="G303" i="11"/>
  <c r="F303" i="11"/>
  <c r="D303" i="11"/>
  <c r="M310" i="11"/>
  <c r="J310" i="11"/>
  <c r="I310" i="11"/>
  <c r="H310" i="11"/>
  <c r="N310" i="11"/>
  <c r="K310" i="11"/>
  <c r="O310" i="11"/>
  <c r="G310" i="11"/>
  <c r="F310" i="11"/>
  <c r="L310" i="11"/>
  <c r="E310" i="11"/>
  <c r="D310" i="11"/>
  <c r="E57" i="30"/>
  <c r="E47" i="30"/>
  <c r="E108" i="30"/>
  <c r="E24" i="30"/>
  <c r="E58" i="30"/>
  <c r="M230" i="11"/>
  <c r="J230" i="11"/>
  <c r="I230" i="11"/>
  <c r="H230" i="11"/>
  <c r="N230" i="11"/>
  <c r="K230" i="11"/>
  <c r="O230" i="11"/>
  <c r="G230" i="11"/>
  <c r="F230" i="11"/>
  <c r="L230" i="11"/>
  <c r="D230" i="11"/>
  <c r="E230" i="11"/>
  <c r="N277" i="11"/>
  <c r="K277" i="11"/>
  <c r="O277" i="11"/>
  <c r="L277" i="11"/>
  <c r="M277" i="11"/>
  <c r="J277" i="11"/>
  <c r="I277" i="11"/>
  <c r="H277" i="11"/>
  <c r="G277" i="11"/>
  <c r="E277" i="11"/>
  <c r="D277" i="11"/>
  <c r="F277" i="11"/>
  <c r="N269" i="11"/>
  <c r="K269" i="11"/>
  <c r="O269" i="11"/>
  <c r="L269" i="11"/>
  <c r="M269" i="11"/>
  <c r="J269" i="11"/>
  <c r="I269" i="11"/>
  <c r="H269" i="11"/>
  <c r="G269" i="11"/>
  <c r="E269" i="11"/>
  <c r="D269" i="11"/>
  <c r="F269" i="11"/>
  <c r="K91" i="11"/>
  <c r="O91" i="11"/>
  <c r="G91" i="11"/>
  <c r="F91" i="11"/>
  <c r="L91" i="11"/>
  <c r="M91" i="11"/>
  <c r="J91" i="11"/>
  <c r="I91" i="11"/>
  <c r="H91" i="11"/>
  <c r="N91" i="11"/>
  <c r="D91" i="11"/>
  <c r="E91" i="11"/>
  <c r="K163" i="11"/>
  <c r="O163" i="11"/>
  <c r="G163" i="11"/>
  <c r="F163" i="11"/>
  <c r="L163" i="11"/>
  <c r="M163" i="11"/>
  <c r="J163" i="11"/>
  <c r="I163" i="11"/>
  <c r="H163" i="11"/>
  <c r="N163" i="11"/>
  <c r="D163" i="11"/>
  <c r="E163" i="11"/>
  <c r="L27" i="11"/>
  <c r="N27" i="11"/>
  <c r="G27" i="11"/>
  <c r="F27" i="11"/>
  <c r="O27" i="11"/>
  <c r="K27" i="11"/>
  <c r="J27" i="11"/>
  <c r="I27" i="11"/>
  <c r="H27" i="11"/>
  <c r="M27" i="11"/>
  <c r="E27" i="11"/>
  <c r="D27" i="11"/>
  <c r="P27" i="11" s="1"/>
  <c r="M165" i="11"/>
  <c r="J165" i="11"/>
  <c r="I165" i="11"/>
  <c r="H165" i="11"/>
  <c r="N165" i="11"/>
  <c r="K165" i="11"/>
  <c r="O165" i="11"/>
  <c r="G165" i="11"/>
  <c r="F165" i="11"/>
  <c r="L165" i="11"/>
  <c r="D165" i="11"/>
  <c r="E165" i="11"/>
  <c r="K167" i="11"/>
  <c r="O167" i="11"/>
  <c r="G167" i="11"/>
  <c r="F167" i="11"/>
  <c r="L167" i="11"/>
  <c r="M167" i="11"/>
  <c r="J167" i="11"/>
  <c r="I167" i="11"/>
  <c r="H167" i="11"/>
  <c r="N167" i="11"/>
  <c r="E167" i="11"/>
  <c r="D167" i="11"/>
  <c r="P167" i="11" s="1"/>
  <c r="L186" i="11"/>
  <c r="M186" i="11"/>
  <c r="J186" i="11"/>
  <c r="I186" i="11"/>
  <c r="H186" i="11"/>
  <c r="N186" i="11"/>
  <c r="E186" i="11"/>
  <c r="K186" i="11"/>
  <c r="O186" i="11"/>
  <c r="D186" i="11"/>
  <c r="G186" i="11"/>
  <c r="F186" i="11"/>
  <c r="N309" i="11"/>
  <c r="K309" i="11"/>
  <c r="O309" i="11"/>
  <c r="L309" i="11"/>
  <c r="M309" i="11"/>
  <c r="J309" i="11"/>
  <c r="I309" i="11"/>
  <c r="G309" i="11"/>
  <c r="D309" i="11"/>
  <c r="H309" i="11"/>
  <c r="E309" i="11"/>
  <c r="F309" i="11"/>
  <c r="K224" i="11"/>
  <c r="O224" i="11"/>
  <c r="G224" i="11"/>
  <c r="F224" i="11"/>
  <c r="L224" i="11"/>
  <c r="M224" i="11"/>
  <c r="J224" i="11"/>
  <c r="I224" i="11"/>
  <c r="H224" i="11"/>
  <c r="N224" i="11"/>
  <c r="D224" i="11"/>
  <c r="E224" i="11"/>
  <c r="N21" i="11"/>
  <c r="L21" i="11"/>
  <c r="J21" i="11"/>
  <c r="I21" i="11"/>
  <c r="H21" i="11"/>
  <c r="M21" i="11"/>
  <c r="O21" i="11"/>
  <c r="G21" i="11"/>
  <c r="F21" i="11"/>
  <c r="K21" i="11"/>
  <c r="D21" i="11"/>
  <c r="E21" i="11"/>
  <c r="N197" i="11"/>
  <c r="E197" i="11"/>
  <c r="K197" i="11"/>
  <c r="O197" i="11"/>
  <c r="L197" i="11"/>
  <c r="M197" i="11"/>
  <c r="J197" i="11"/>
  <c r="I197" i="11"/>
  <c r="H197" i="11"/>
  <c r="G197" i="11"/>
  <c r="F197" i="11"/>
  <c r="D197" i="11"/>
  <c r="P197" i="11" s="1"/>
  <c r="M22" i="11"/>
  <c r="L22" i="11"/>
  <c r="N22" i="11"/>
  <c r="J22" i="11"/>
  <c r="I22" i="11"/>
  <c r="H22" i="11"/>
  <c r="O22" i="11"/>
  <c r="E22" i="11"/>
  <c r="D22" i="11"/>
  <c r="K22" i="11"/>
  <c r="G22" i="11"/>
  <c r="F22" i="11"/>
  <c r="N172" i="11"/>
  <c r="E172" i="11"/>
  <c r="K172" i="11"/>
  <c r="O172" i="11"/>
  <c r="L172" i="11"/>
  <c r="M172" i="11"/>
  <c r="J172" i="11"/>
  <c r="I172" i="11"/>
  <c r="H172" i="11"/>
  <c r="G172" i="11"/>
  <c r="D172" i="11"/>
  <c r="F172" i="11"/>
  <c r="K139" i="11"/>
  <c r="O139" i="11"/>
  <c r="G139" i="11"/>
  <c r="F139" i="11"/>
  <c r="L139" i="11"/>
  <c r="M139" i="11"/>
  <c r="J139" i="11"/>
  <c r="I139" i="11"/>
  <c r="H139" i="11"/>
  <c r="N139" i="11"/>
  <c r="D139" i="11"/>
  <c r="E139" i="11"/>
  <c r="K159" i="11"/>
  <c r="O159" i="11"/>
  <c r="G159" i="11"/>
  <c r="F159" i="11"/>
  <c r="L159" i="11"/>
  <c r="M159" i="11"/>
  <c r="J159" i="11"/>
  <c r="I159" i="11"/>
  <c r="H159" i="11"/>
  <c r="N159" i="11"/>
  <c r="E159" i="11"/>
  <c r="D159" i="11"/>
  <c r="P159" i="11" s="1"/>
  <c r="L162" i="11"/>
  <c r="M162" i="11"/>
  <c r="J162" i="11"/>
  <c r="I162" i="11"/>
  <c r="H162" i="11"/>
  <c r="N162" i="11"/>
  <c r="E162" i="11"/>
  <c r="K162" i="11"/>
  <c r="O162" i="11"/>
  <c r="G162" i="11"/>
  <c r="F162" i="11"/>
  <c r="D162" i="11"/>
  <c r="P162" i="11" s="1"/>
  <c r="L35" i="11"/>
  <c r="K35" i="11"/>
  <c r="G35" i="11"/>
  <c r="F35" i="11"/>
  <c r="M35" i="11"/>
  <c r="N35" i="11"/>
  <c r="J35" i="11"/>
  <c r="I35" i="11"/>
  <c r="H35" i="11"/>
  <c r="O35" i="11"/>
  <c r="D35" i="11"/>
  <c r="E35" i="11"/>
  <c r="L154" i="11"/>
  <c r="M154" i="11"/>
  <c r="J154" i="11"/>
  <c r="I154" i="11"/>
  <c r="H154" i="11"/>
  <c r="N154" i="11"/>
  <c r="E154" i="11"/>
  <c r="K154" i="11"/>
  <c r="O154" i="11"/>
  <c r="G154" i="11"/>
  <c r="F154" i="11"/>
  <c r="D154" i="11"/>
  <c r="P154" i="11" s="1"/>
  <c r="N160" i="11"/>
  <c r="E160" i="11"/>
  <c r="K160" i="11"/>
  <c r="O160" i="11"/>
  <c r="L160" i="11"/>
  <c r="M160" i="11"/>
  <c r="J160" i="11"/>
  <c r="I160" i="11"/>
  <c r="H160" i="11"/>
  <c r="G160" i="11"/>
  <c r="F160" i="11"/>
  <c r="D160" i="11"/>
  <c r="P160" i="11" s="1"/>
  <c r="M173" i="11"/>
  <c r="J173" i="11"/>
  <c r="I173" i="11"/>
  <c r="H173" i="11"/>
  <c r="N173" i="11"/>
  <c r="K173" i="11"/>
  <c r="O173" i="11"/>
  <c r="G173" i="11"/>
  <c r="F173" i="11"/>
  <c r="L173" i="11"/>
  <c r="D173" i="11"/>
  <c r="E173" i="11"/>
  <c r="N112" i="11"/>
  <c r="E112" i="11"/>
  <c r="K112" i="11"/>
  <c r="O112" i="11"/>
  <c r="L112" i="11"/>
  <c r="M112" i="11"/>
  <c r="J112" i="11"/>
  <c r="I112" i="11"/>
  <c r="H112" i="11"/>
  <c r="G112" i="11"/>
  <c r="F112" i="11"/>
  <c r="D112" i="11"/>
  <c r="P112" i="11" s="1"/>
  <c r="N80" i="11"/>
  <c r="E80" i="11"/>
  <c r="K80" i="11"/>
  <c r="O80" i="11"/>
  <c r="L80" i="11"/>
  <c r="M80" i="11"/>
  <c r="J80" i="11"/>
  <c r="I80" i="11"/>
  <c r="H80" i="11"/>
  <c r="G80" i="11"/>
  <c r="F80" i="11"/>
  <c r="D80" i="11"/>
  <c r="P80" i="11" s="1"/>
  <c r="M322" i="11"/>
  <c r="J322" i="11"/>
  <c r="I322" i="11"/>
  <c r="H322" i="11"/>
  <c r="N322" i="11"/>
  <c r="K322" i="11"/>
  <c r="O322" i="11"/>
  <c r="G322" i="11"/>
  <c r="F322" i="11"/>
  <c r="L322" i="11"/>
  <c r="E322" i="11"/>
  <c r="D322" i="11"/>
  <c r="P322" i="11" s="1"/>
  <c r="L74" i="11"/>
  <c r="M74" i="11"/>
  <c r="J74" i="11"/>
  <c r="I74" i="11"/>
  <c r="H74" i="11"/>
  <c r="N74" i="11"/>
  <c r="E74" i="11"/>
  <c r="D74" i="11"/>
  <c r="K74" i="11"/>
  <c r="O74" i="11"/>
  <c r="G74" i="11"/>
  <c r="F74" i="11"/>
  <c r="K119" i="11"/>
  <c r="O119" i="11"/>
  <c r="G119" i="11"/>
  <c r="F119" i="11"/>
  <c r="L119" i="11"/>
  <c r="M119" i="11"/>
  <c r="J119" i="11"/>
  <c r="I119" i="11"/>
  <c r="H119" i="11"/>
  <c r="N119" i="11"/>
  <c r="E119" i="11"/>
  <c r="D119" i="11"/>
  <c r="P119" i="11" s="1"/>
  <c r="M109" i="11"/>
  <c r="J109" i="11"/>
  <c r="I109" i="11"/>
  <c r="H109" i="11"/>
  <c r="N109" i="11"/>
  <c r="K109" i="11"/>
  <c r="O109" i="11"/>
  <c r="G109" i="11"/>
  <c r="F109" i="11"/>
  <c r="L109" i="11"/>
  <c r="D109" i="11"/>
  <c r="E109" i="11"/>
  <c r="L331" i="11"/>
  <c r="M331" i="11"/>
  <c r="J331" i="11"/>
  <c r="I331" i="11"/>
  <c r="N331" i="11"/>
  <c r="E331" i="11"/>
  <c r="K331" i="11"/>
  <c r="O331" i="11"/>
  <c r="F331" i="11"/>
  <c r="D331" i="11"/>
  <c r="H331" i="11"/>
  <c r="G331" i="11"/>
  <c r="M10" i="11"/>
  <c r="N10" i="11"/>
  <c r="O10" i="11"/>
  <c r="J10" i="11"/>
  <c r="I10" i="11"/>
  <c r="H10" i="11"/>
  <c r="K10" i="11"/>
  <c r="E10" i="11"/>
  <c r="D10" i="11"/>
  <c r="L10" i="11"/>
  <c r="G10" i="11"/>
  <c r="F10" i="11"/>
  <c r="L7" i="11"/>
  <c r="M7" i="11"/>
  <c r="G7" i="11"/>
  <c r="F7" i="11"/>
  <c r="N7" i="11"/>
  <c r="O7" i="11"/>
  <c r="J7" i="11"/>
  <c r="I7" i="11"/>
  <c r="H7" i="11"/>
  <c r="K7" i="11"/>
  <c r="E7" i="11"/>
  <c r="D7" i="11"/>
  <c r="P7" i="11" s="1"/>
  <c r="K32" i="11"/>
  <c r="O32" i="11"/>
  <c r="E32" i="11"/>
  <c r="L32" i="11"/>
  <c r="M32" i="11"/>
  <c r="N32" i="11"/>
  <c r="J32" i="11"/>
  <c r="I32" i="11"/>
  <c r="H32" i="11"/>
  <c r="G32" i="11"/>
  <c r="F32" i="11"/>
  <c r="D32" i="11"/>
  <c r="P32" i="11" s="1"/>
  <c r="N13" i="11"/>
  <c r="O13" i="11"/>
  <c r="J13" i="11"/>
  <c r="I13" i="11"/>
  <c r="H13" i="11"/>
  <c r="K13" i="11"/>
  <c r="L13" i="11"/>
  <c r="G13" i="11"/>
  <c r="F13" i="11"/>
  <c r="M13" i="11"/>
  <c r="D13" i="11"/>
  <c r="E13" i="11"/>
  <c r="N132" i="11"/>
  <c r="E132" i="11"/>
  <c r="K132" i="11"/>
  <c r="O132" i="11"/>
  <c r="L132" i="11"/>
  <c r="M132" i="11"/>
  <c r="J132" i="11"/>
  <c r="I132" i="11"/>
  <c r="H132" i="11"/>
  <c r="G132" i="11"/>
  <c r="F132" i="11"/>
  <c r="D132" i="11"/>
  <c r="P132" i="11" s="1"/>
  <c r="L283" i="11"/>
  <c r="M283" i="11"/>
  <c r="J283" i="11"/>
  <c r="I283" i="11"/>
  <c r="N283" i="11"/>
  <c r="E283" i="11"/>
  <c r="K283" i="11"/>
  <c r="O283" i="11"/>
  <c r="H283" i="11"/>
  <c r="G283" i="11"/>
  <c r="F283" i="11"/>
  <c r="D283" i="11"/>
  <c r="P283" i="11" s="1"/>
  <c r="L11" i="11"/>
  <c r="N11" i="11"/>
  <c r="G11" i="11"/>
  <c r="F11" i="11"/>
  <c r="O11" i="11"/>
  <c r="K11" i="11"/>
  <c r="J11" i="11"/>
  <c r="I11" i="11"/>
  <c r="H11" i="11"/>
  <c r="M11" i="11"/>
  <c r="E11" i="11"/>
  <c r="D11" i="11"/>
  <c r="P11" i="11" s="1"/>
  <c r="L3" i="11"/>
  <c r="K3" i="11"/>
  <c r="G3" i="11"/>
  <c r="F3" i="11"/>
  <c r="M3" i="11"/>
  <c r="N3" i="11"/>
  <c r="J3" i="11"/>
  <c r="I3" i="11"/>
  <c r="H3" i="11"/>
  <c r="O3" i="11"/>
  <c r="E3" i="11"/>
  <c r="D3" i="11"/>
  <c r="L51" i="11"/>
  <c r="K51" i="11"/>
  <c r="G51" i="11"/>
  <c r="F51" i="11"/>
  <c r="M51" i="11"/>
  <c r="N51" i="11"/>
  <c r="J51" i="11"/>
  <c r="I51" i="11"/>
  <c r="H51" i="11"/>
  <c r="O51" i="11"/>
  <c r="D51" i="11"/>
  <c r="E51" i="11"/>
  <c r="M38" i="11"/>
  <c r="L38" i="11"/>
  <c r="N38" i="11"/>
  <c r="J38" i="11"/>
  <c r="I38" i="11"/>
  <c r="H38" i="11"/>
  <c r="O38" i="11"/>
  <c r="E38" i="11"/>
  <c r="D38" i="11"/>
  <c r="K38" i="11"/>
  <c r="G38" i="11"/>
  <c r="F38" i="11"/>
  <c r="L130" i="11"/>
  <c r="M130" i="11"/>
  <c r="J130" i="11"/>
  <c r="I130" i="11"/>
  <c r="H130" i="11"/>
  <c r="N130" i="11"/>
  <c r="E130" i="11"/>
  <c r="K130" i="11"/>
  <c r="O130" i="11"/>
  <c r="G130" i="11"/>
  <c r="F130" i="11"/>
  <c r="D130" i="11"/>
  <c r="P130" i="11" s="1"/>
  <c r="L98" i="11"/>
  <c r="M98" i="11"/>
  <c r="J98" i="11"/>
  <c r="I98" i="11"/>
  <c r="H98" i="11"/>
  <c r="N98" i="11"/>
  <c r="E98" i="11"/>
  <c r="K98" i="11"/>
  <c r="O98" i="11"/>
  <c r="G98" i="11"/>
  <c r="F98" i="11"/>
  <c r="D98" i="11"/>
  <c r="P98" i="11" s="1"/>
  <c r="K232" i="11"/>
  <c r="O232" i="11"/>
  <c r="G232" i="11"/>
  <c r="F232" i="11"/>
  <c r="L232" i="11"/>
  <c r="M232" i="11"/>
  <c r="J232" i="11"/>
  <c r="I232" i="11"/>
  <c r="H232" i="11"/>
  <c r="N232" i="11"/>
  <c r="E232" i="11"/>
  <c r="D232" i="11"/>
  <c r="P232" i="11" s="1"/>
  <c r="L207" i="11"/>
  <c r="M207" i="11"/>
  <c r="J207" i="11"/>
  <c r="I207" i="11"/>
  <c r="H207" i="11"/>
  <c r="N207" i="11"/>
  <c r="E207" i="11"/>
  <c r="K207" i="11"/>
  <c r="O207" i="11"/>
  <c r="G207" i="11"/>
  <c r="F207" i="11"/>
  <c r="D207" i="11"/>
  <c r="P207" i="11" s="1"/>
  <c r="L235" i="11"/>
  <c r="M235" i="11"/>
  <c r="J235" i="11"/>
  <c r="I235" i="11"/>
  <c r="N235" i="11"/>
  <c r="E235" i="11"/>
  <c r="K235" i="11"/>
  <c r="O235" i="11"/>
  <c r="H235" i="11"/>
  <c r="G235" i="11"/>
  <c r="F235" i="11"/>
  <c r="D235" i="11"/>
  <c r="P235" i="11" s="1"/>
  <c r="N241" i="11"/>
  <c r="K241" i="11"/>
  <c r="O241" i="11"/>
  <c r="L241" i="11"/>
  <c r="M241" i="11"/>
  <c r="J241" i="11"/>
  <c r="I241" i="11"/>
  <c r="H241" i="11"/>
  <c r="G241" i="11"/>
  <c r="F241" i="11"/>
  <c r="D241" i="11"/>
  <c r="E241" i="11"/>
  <c r="K99" i="11"/>
  <c r="O99" i="11"/>
  <c r="G99" i="11"/>
  <c r="F99" i="11"/>
  <c r="L99" i="11"/>
  <c r="M99" i="11"/>
  <c r="J99" i="11"/>
  <c r="I99" i="11"/>
  <c r="H99" i="11"/>
  <c r="N99" i="11"/>
  <c r="D99" i="11"/>
  <c r="E99" i="11"/>
  <c r="K131" i="11"/>
  <c r="O131" i="11"/>
  <c r="G131" i="11"/>
  <c r="F131" i="11"/>
  <c r="L131" i="11"/>
  <c r="M131" i="11"/>
  <c r="J131" i="11"/>
  <c r="I131" i="11"/>
  <c r="H131" i="11"/>
  <c r="N131" i="11"/>
  <c r="D131" i="11"/>
  <c r="E131" i="11"/>
  <c r="K103" i="11"/>
  <c r="O103" i="11"/>
  <c r="G103" i="11"/>
  <c r="F103" i="11"/>
  <c r="L103" i="11"/>
  <c r="M103" i="11"/>
  <c r="J103" i="11"/>
  <c r="I103" i="11"/>
  <c r="H103" i="11"/>
  <c r="N103" i="11"/>
  <c r="E103" i="11"/>
  <c r="D103" i="11"/>
  <c r="P103" i="11" s="1"/>
  <c r="K208" i="11"/>
  <c r="O208" i="11"/>
  <c r="G208" i="11"/>
  <c r="F208" i="11"/>
  <c r="L208" i="11"/>
  <c r="M208" i="11"/>
  <c r="J208" i="11"/>
  <c r="I208" i="11"/>
  <c r="H208" i="11"/>
  <c r="N208" i="11"/>
  <c r="E208" i="11"/>
  <c r="D208" i="11"/>
  <c r="P208" i="11" s="1"/>
  <c r="M218" i="11"/>
  <c r="J218" i="11"/>
  <c r="I218" i="11"/>
  <c r="H218" i="11"/>
  <c r="N218" i="11"/>
  <c r="K218" i="11"/>
  <c r="O218" i="11"/>
  <c r="G218" i="11"/>
  <c r="F218" i="11"/>
  <c r="L218" i="11"/>
  <c r="E218" i="11"/>
  <c r="D218" i="11"/>
  <c r="P218" i="11" s="1"/>
  <c r="L299" i="11"/>
  <c r="M299" i="11"/>
  <c r="J299" i="11"/>
  <c r="I299" i="11"/>
  <c r="N299" i="11"/>
  <c r="E299" i="11"/>
  <c r="K299" i="11"/>
  <c r="O299" i="11"/>
  <c r="H299" i="11"/>
  <c r="G299" i="11"/>
  <c r="F299" i="11"/>
  <c r="D299" i="11"/>
  <c r="P299" i="11" s="1"/>
  <c r="M306" i="11"/>
  <c r="J306" i="11"/>
  <c r="I306" i="11"/>
  <c r="H306" i="11"/>
  <c r="N306" i="11"/>
  <c r="K306" i="11"/>
  <c r="O306" i="11"/>
  <c r="G306" i="11"/>
  <c r="F306" i="11"/>
  <c r="L306" i="11"/>
  <c r="E306" i="11"/>
  <c r="D306" i="11"/>
  <c r="P306" i="11" s="1"/>
  <c r="K316" i="11"/>
  <c r="O316" i="11"/>
  <c r="G316" i="11"/>
  <c r="F316" i="11"/>
  <c r="L316" i="11"/>
  <c r="M316" i="11"/>
  <c r="J316" i="11"/>
  <c r="I316" i="11"/>
  <c r="H316" i="11"/>
  <c r="N316" i="11"/>
  <c r="D316" i="11"/>
  <c r="E316" i="11"/>
  <c r="E73" i="30"/>
  <c r="E59" i="30"/>
  <c r="E51" i="30"/>
  <c r="E112" i="30"/>
  <c r="E69" i="30"/>
  <c r="E101" i="30"/>
  <c r="K107" i="11"/>
  <c r="O107" i="11"/>
  <c r="G107" i="11"/>
  <c r="F107" i="11"/>
  <c r="L107" i="11"/>
  <c r="M107" i="11"/>
  <c r="J107" i="11"/>
  <c r="I107" i="11"/>
  <c r="H107" i="11"/>
  <c r="N107" i="11"/>
  <c r="D107" i="11"/>
  <c r="P107" i="11" s="1"/>
  <c r="E107" i="11"/>
  <c r="M185" i="11"/>
  <c r="J185" i="11"/>
  <c r="I185" i="11"/>
  <c r="H185" i="11"/>
  <c r="N185" i="11"/>
  <c r="K185" i="11"/>
  <c r="O185" i="11"/>
  <c r="G185" i="11"/>
  <c r="F185" i="11"/>
  <c r="L185" i="11"/>
  <c r="E185" i="11"/>
  <c r="D185" i="11"/>
  <c r="K276" i="11"/>
  <c r="O276" i="11"/>
  <c r="G276" i="11"/>
  <c r="F276" i="11"/>
  <c r="L276" i="11"/>
  <c r="M276" i="11"/>
  <c r="J276" i="11"/>
  <c r="I276" i="11"/>
  <c r="H276" i="11"/>
  <c r="N276" i="11"/>
  <c r="D276" i="11"/>
  <c r="P276" i="11" s="1"/>
  <c r="E276" i="11"/>
  <c r="K272" i="11"/>
  <c r="O272" i="11"/>
  <c r="G272" i="11"/>
  <c r="F272" i="11"/>
  <c r="L272" i="11"/>
  <c r="M272" i="11"/>
  <c r="J272" i="11"/>
  <c r="I272" i="11"/>
  <c r="H272" i="11"/>
  <c r="N272" i="11"/>
  <c r="D272" i="11"/>
  <c r="P272" i="11" s="1"/>
  <c r="E272" i="11"/>
  <c r="K268" i="11"/>
  <c r="O268" i="11"/>
  <c r="G268" i="11"/>
  <c r="F268" i="11"/>
  <c r="L268" i="11"/>
  <c r="M268" i="11"/>
  <c r="J268" i="11"/>
  <c r="I268" i="11"/>
  <c r="H268" i="11"/>
  <c r="N268" i="11"/>
  <c r="D268" i="11"/>
  <c r="P268" i="11" s="1"/>
  <c r="E268" i="11"/>
  <c r="K264" i="11"/>
  <c r="O264" i="11"/>
  <c r="G264" i="11"/>
  <c r="F264" i="11"/>
  <c r="L264" i="11"/>
  <c r="M264" i="11"/>
  <c r="J264" i="11"/>
  <c r="I264" i="11"/>
  <c r="H264" i="11"/>
  <c r="N264" i="11"/>
  <c r="E264" i="11"/>
  <c r="D264" i="11"/>
  <c r="M314" i="11"/>
  <c r="J314" i="11"/>
  <c r="I314" i="11"/>
  <c r="H314" i="11"/>
  <c r="N314" i="11"/>
  <c r="K314" i="11"/>
  <c r="O314" i="11"/>
  <c r="G314" i="11"/>
  <c r="F314" i="11"/>
  <c r="L314" i="11"/>
  <c r="E314" i="11"/>
  <c r="D314" i="11"/>
  <c r="N293" i="11"/>
  <c r="K293" i="11"/>
  <c r="O293" i="11"/>
  <c r="L293" i="11"/>
  <c r="M293" i="11"/>
  <c r="J293" i="11"/>
  <c r="I293" i="11"/>
  <c r="H293" i="11"/>
  <c r="G293" i="11"/>
  <c r="D293" i="11"/>
  <c r="E293" i="11"/>
  <c r="F293" i="11"/>
  <c r="M222" i="11"/>
  <c r="J222" i="11"/>
  <c r="I222" i="11"/>
  <c r="H222" i="11"/>
  <c r="N222" i="11"/>
  <c r="K222" i="11"/>
  <c r="O222" i="11"/>
  <c r="G222" i="11"/>
  <c r="F222" i="11"/>
  <c r="L222" i="11"/>
  <c r="E222" i="11"/>
  <c r="D222" i="11"/>
  <c r="L146" i="11"/>
  <c r="M146" i="11"/>
  <c r="J146" i="11"/>
  <c r="I146" i="11"/>
  <c r="H146" i="11"/>
  <c r="N146" i="11"/>
  <c r="E146" i="11"/>
  <c r="K146" i="11"/>
  <c r="O146" i="11"/>
  <c r="G146" i="11"/>
  <c r="F146" i="11"/>
  <c r="D146" i="11"/>
  <c r="K304" i="11"/>
  <c r="O304" i="11"/>
  <c r="G304" i="11"/>
  <c r="F304" i="11"/>
  <c r="L304" i="11"/>
  <c r="M304" i="11"/>
  <c r="J304" i="11"/>
  <c r="I304" i="11"/>
  <c r="H304" i="11"/>
  <c r="N304" i="11"/>
  <c r="D304" i="11"/>
  <c r="P304" i="11" s="1"/>
  <c r="E304" i="11"/>
  <c r="M169" i="11"/>
  <c r="J169" i="11"/>
  <c r="I169" i="11"/>
  <c r="H169" i="11"/>
  <c r="N169" i="11"/>
  <c r="K169" i="11"/>
  <c r="O169" i="11"/>
  <c r="G169" i="11"/>
  <c r="F169" i="11"/>
  <c r="L169" i="11"/>
  <c r="D169" i="11"/>
  <c r="P169" i="11" s="1"/>
  <c r="E169" i="11"/>
  <c r="L174" i="11"/>
  <c r="M174" i="11"/>
  <c r="J174" i="11"/>
  <c r="I174" i="11"/>
  <c r="H174" i="11"/>
  <c r="N174" i="11"/>
  <c r="E174" i="11"/>
  <c r="K174" i="11"/>
  <c r="O174" i="11"/>
  <c r="G174" i="11"/>
  <c r="F174" i="11"/>
  <c r="D174" i="11"/>
  <c r="M214" i="11"/>
  <c r="J214" i="11"/>
  <c r="I214" i="11"/>
  <c r="H214" i="11"/>
  <c r="N214" i="11"/>
  <c r="K214" i="11"/>
  <c r="O214" i="11"/>
  <c r="G214" i="11"/>
  <c r="F214" i="11"/>
  <c r="L214" i="11"/>
  <c r="D214" i="11"/>
  <c r="P214" i="11" s="1"/>
  <c r="E214" i="11"/>
  <c r="L55" i="11"/>
  <c r="M55" i="11"/>
  <c r="G55" i="11"/>
  <c r="F55" i="11"/>
  <c r="N55" i="11"/>
  <c r="O55" i="11"/>
  <c r="J55" i="11"/>
  <c r="I55" i="11"/>
  <c r="H55" i="11"/>
  <c r="K55" i="11"/>
  <c r="E55" i="11"/>
  <c r="D55" i="11"/>
  <c r="N140" i="11"/>
  <c r="E140" i="11"/>
  <c r="K140" i="11"/>
  <c r="O140" i="11"/>
  <c r="L140" i="11"/>
  <c r="M140" i="11"/>
  <c r="J140" i="11"/>
  <c r="I140" i="11"/>
  <c r="H140" i="11"/>
  <c r="G140" i="11"/>
  <c r="F140" i="11"/>
  <c r="D140" i="11"/>
  <c r="N144" i="11"/>
  <c r="E144" i="11"/>
  <c r="K144" i="11"/>
  <c r="O144" i="11"/>
  <c r="L144" i="11"/>
  <c r="M144" i="11"/>
  <c r="J144" i="11"/>
  <c r="I144" i="11"/>
  <c r="H144" i="11"/>
  <c r="G144" i="11"/>
  <c r="F144" i="11"/>
  <c r="D144" i="11"/>
  <c r="N164" i="11"/>
  <c r="E164" i="11"/>
  <c r="K164" i="11"/>
  <c r="O164" i="11"/>
  <c r="L164" i="11"/>
  <c r="M164" i="11"/>
  <c r="J164" i="11"/>
  <c r="I164" i="11"/>
  <c r="H164" i="11"/>
  <c r="G164" i="11"/>
  <c r="F164" i="11"/>
  <c r="D164" i="11"/>
  <c r="M161" i="11"/>
  <c r="J161" i="11"/>
  <c r="I161" i="11"/>
  <c r="H161" i="11"/>
  <c r="N161" i="11"/>
  <c r="K161" i="11"/>
  <c r="O161" i="11"/>
  <c r="G161" i="11"/>
  <c r="F161" i="11"/>
  <c r="L161" i="11"/>
  <c r="D161" i="11"/>
  <c r="P161" i="11" s="1"/>
  <c r="E161" i="11"/>
  <c r="M153" i="11"/>
  <c r="J153" i="11"/>
  <c r="I153" i="11"/>
  <c r="H153" i="11"/>
  <c r="N153" i="11"/>
  <c r="K153" i="11"/>
  <c r="O153" i="11"/>
  <c r="G153" i="11"/>
  <c r="F153" i="11"/>
  <c r="L153" i="11"/>
  <c r="D153" i="11"/>
  <c r="P153" i="11" s="1"/>
  <c r="E153" i="11"/>
  <c r="M145" i="11"/>
  <c r="J145" i="11"/>
  <c r="I145" i="11"/>
  <c r="H145" i="11"/>
  <c r="N145" i="11"/>
  <c r="K145" i="11"/>
  <c r="O145" i="11"/>
  <c r="G145" i="11"/>
  <c r="F145" i="11"/>
  <c r="L145" i="11"/>
  <c r="D145" i="11"/>
  <c r="P145" i="11" s="1"/>
  <c r="E145" i="11"/>
  <c r="L295" i="11"/>
  <c r="M295" i="11"/>
  <c r="J295" i="11"/>
  <c r="I295" i="11"/>
  <c r="N295" i="11"/>
  <c r="E295" i="11"/>
  <c r="K295" i="11"/>
  <c r="O295" i="11"/>
  <c r="G295" i="11"/>
  <c r="F295" i="11"/>
  <c r="D295" i="11"/>
  <c r="P295" i="11" s="1"/>
  <c r="H295" i="11"/>
  <c r="M113" i="11"/>
  <c r="J113" i="11"/>
  <c r="I113" i="11"/>
  <c r="H113" i="11"/>
  <c r="N113" i="11"/>
  <c r="K113" i="11"/>
  <c r="O113" i="11"/>
  <c r="G113" i="11"/>
  <c r="F113" i="11"/>
  <c r="L113" i="11"/>
  <c r="D113" i="11"/>
  <c r="P113" i="11" s="1"/>
  <c r="E113" i="11"/>
  <c r="M81" i="11"/>
  <c r="J81" i="11"/>
  <c r="I81" i="11"/>
  <c r="H81" i="11"/>
  <c r="N81" i="11"/>
  <c r="K81" i="11"/>
  <c r="O81" i="11"/>
  <c r="G81" i="11"/>
  <c r="F81" i="11"/>
  <c r="L81" i="11"/>
  <c r="D81" i="11"/>
  <c r="P81" i="11" s="1"/>
  <c r="E81" i="11"/>
  <c r="K79" i="11"/>
  <c r="O79" i="11"/>
  <c r="G79" i="11"/>
  <c r="F79" i="11"/>
  <c r="L79" i="11"/>
  <c r="M79" i="11"/>
  <c r="J79" i="11"/>
  <c r="I79" i="11"/>
  <c r="H79" i="11"/>
  <c r="N79" i="11"/>
  <c r="E79" i="11"/>
  <c r="D79" i="11"/>
  <c r="N321" i="11"/>
  <c r="K321" i="11"/>
  <c r="O321" i="11"/>
  <c r="L321" i="11"/>
  <c r="M321" i="11"/>
  <c r="J321" i="11"/>
  <c r="I321" i="11"/>
  <c r="H321" i="11"/>
  <c r="E321" i="11"/>
  <c r="G321" i="11"/>
  <c r="F321" i="11"/>
  <c r="D321" i="11"/>
  <c r="M89" i="11"/>
  <c r="J89" i="11"/>
  <c r="I89" i="11"/>
  <c r="H89" i="11"/>
  <c r="N89" i="11"/>
  <c r="K89" i="11"/>
  <c r="O89" i="11"/>
  <c r="G89" i="11"/>
  <c r="F89" i="11"/>
  <c r="L89" i="11"/>
  <c r="D89" i="11"/>
  <c r="P89" i="11" s="1"/>
  <c r="E89" i="11"/>
  <c r="M73" i="11"/>
  <c r="J73" i="11"/>
  <c r="I73" i="11"/>
  <c r="H73" i="11"/>
  <c r="N73" i="11"/>
  <c r="K73" i="11"/>
  <c r="O73" i="11"/>
  <c r="G73" i="11"/>
  <c r="F73" i="11"/>
  <c r="L73" i="11"/>
  <c r="D73" i="11"/>
  <c r="P73" i="11" s="1"/>
  <c r="E73" i="11"/>
  <c r="N84" i="11"/>
  <c r="E84" i="11"/>
  <c r="K84" i="11"/>
  <c r="O84" i="11"/>
  <c r="L84" i="11"/>
  <c r="M84" i="11"/>
  <c r="J84" i="11"/>
  <c r="I84" i="11"/>
  <c r="H84" i="11"/>
  <c r="G84" i="11"/>
  <c r="D84" i="11"/>
  <c r="P84" i="11" s="1"/>
  <c r="F84" i="11"/>
  <c r="L86" i="11"/>
  <c r="M86" i="11"/>
  <c r="J86" i="11"/>
  <c r="I86" i="11"/>
  <c r="H86" i="11"/>
  <c r="N86" i="11"/>
  <c r="E86" i="11"/>
  <c r="K86" i="11"/>
  <c r="O86" i="11"/>
  <c r="G86" i="11"/>
  <c r="F86" i="11"/>
  <c r="D86" i="11"/>
  <c r="N64" i="11"/>
  <c r="E64" i="11"/>
  <c r="K64" i="11"/>
  <c r="O64" i="11"/>
  <c r="L64" i="11"/>
  <c r="M64" i="11"/>
  <c r="J64" i="11"/>
  <c r="I64" i="11"/>
  <c r="H64" i="11"/>
  <c r="G64" i="11"/>
  <c r="F64" i="11"/>
  <c r="D64" i="11"/>
  <c r="L110" i="11"/>
  <c r="M110" i="11"/>
  <c r="J110" i="11"/>
  <c r="I110" i="11"/>
  <c r="H110" i="11"/>
  <c r="N110" i="11"/>
  <c r="E110" i="11"/>
  <c r="K110" i="11"/>
  <c r="O110" i="11"/>
  <c r="G110" i="11"/>
  <c r="F110" i="11"/>
  <c r="D110" i="11"/>
  <c r="K59" i="11"/>
  <c r="O59" i="11"/>
  <c r="G59" i="11"/>
  <c r="F59" i="11"/>
  <c r="L59" i="11"/>
  <c r="M59" i="11"/>
  <c r="J59" i="11"/>
  <c r="I59" i="11"/>
  <c r="H59" i="11"/>
  <c r="N59" i="11"/>
  <c r="E59" i="11"/>
  <c r="D59" i="11"/>
  <c r="L58" i="11"/>
  <c r="M58" i="11"/>
  <c r="J58" i="11"/>
  <c r="I58" i="11"/>
  <c r="H58" i="11"/>
  <c r="N58" i="11"/>
  <c r="E58" i="11"/>
  <c r="D58" i="11"/>
  <c r="K58" i="11"/>
  <c r="O58" i="11"/>
  <c r="G58" i="11"/>
  <c r="F58" i="11"/>
  <c r="N245" i="11"/>
  <c r="K245" i="11"/>
  <c r="O245" i="11"/>
  <c r="L245" i="11"/>
  <c r="M245" i="11"/>
  <c r="J245" i="11"/>
  <c r="I245" i="11"/>
  <c r="H245" i="11"/>
  <c r="G245" i="11"/>
  <c r="D245" i="11"/>
  <c r="E245" i="11"/>
  <c r="F245" i="11"/>
  <c r="K127" i="11"/>
  <c r="O127" i="11"/>
  <c r="G127" i="11"/>
  <c r="F127" i="11"/>
  <c r="L127" i="11"/>
  <c r="M127" i="11"/>
  <c r="J127" i="11"/>
  <c r="I127" i="11"/>
  <c r="H127" i="11"/>
  <c r="N127" i="11"/>
  <c r="E127" i="11"/>
  <c r="D127" i="11"/>
  <c r="M226" i="11"/>
  <c r="J226" i="11"/>
  <c r="I226" i="11"/>
  <c r="H226" i="11"/>
  <c r="N226" i="11"/>
  <c r="K226" i="11"/>
  <c r="O226" i="11"/>
  <c r="G226" i="11"/>
  <c r="F226" i="11"/>
  <c r="L226" i="11"/>
  <c r="E226" i="11"/>
  <c r="D226" i="11"/>
  <c r="K4" i="11"/>
  <c r="O4" i="11"/>
  <c r="L4" i="11"/>
  <c r="E4" i="11"/>
  <c r="M4" i="11"/>
  <c r="N4" i="11"/>
  <c r="J4" i="11"/>
  <c r="I4" i="11"/>
  <c r="H4" i="11"/>
  <c r="G4" i="11"/>
  <c r="F4" i="11"/>
  <c r="D4" i="11"/>
  <c r="N253" i="11"/>
  <c r="K253" i="11"/>
  <c r="O253" i="11"/>
  <c r="L253" i="11"/>
  <c r="M253" i="11"/>
  <c r="J253" i="11"/>
  <c r="I253" i="11"/>
  <c r="H253" i="11"/>
  <c r="G253" i="11"/>
  <c r="E253" i="11"/>
  <c r="D253" i="11"/>
  <c r="P253" i="11" s="1"/>
  <c r="F253" i="11"/>
  <c r="N33" i="11"/>
  <c r="K33" i="11"/>
  <c r="J33" i="11"/>
  <c r="I33" i="11"/>
  <c r="H33" i="11"/>
  <c r="L33" i="11"/>
  <c r="M33" i="11"/>
  <c r="G33" i="11"/>
  <c r="F33" i="11"/>
  <c r="O33" i="11"/>
  <c r="E33" i="11"/>
  <c r="D33" i="11"/>
  <c r="N257" i="11"/>
  <c r="K257" i="11"/>
  <c r="O257" i="11"/>
  <c r="L257" i="11"/>
  <c r="M257" i="11"/>
  <c r="J257" i="11"/>
  <c r="I257" i="11"/>
  <c r="H257" i="11"/>
  <c r="E257" i="11"/>
  <c r="G257" i="11"/>
  <c r="F257" i="11"/>
  <c r="D257" i="11"/>
  <c r="K256" i="11"/>
  <c r="O256" i="11"/>
  <c r="G256" i="11"/>
  <c r="F256" i="11"/>
  <c r="L256" i="11"/>
  <c r="M256" i="11"/>
  <c r="J256" i="11"/>
  <c r="I256" i="11"/>
  <c r="H256" i="11"/>
  <c r="N256" i="11"/>
  <c r="D256" i="11"/>
  <c r="P256" i="11" s="1"/>
  <c r="E256" i="11"/>
  <c r="M181" i="11"/>
  <c r="J181" i="11"/>
  <c r="I181" i="11"/>
  <c r="H181" i="11"/>
  <c r="N181" i="11"/>
  <c r="K181" i="11"/>
  <c r="O181" i="11"/>
  <c r="G181" i="11"/>
  <c r="F181" i="11"/>
  <c r="L181" i="11"/>
  <c r="D181" i="11"/>
  <c r="P181" i="11" s="1"/>
  <c r="E181" i="11"/>
  <c r="M14" i="11"/>
  <c r="O14" i="11"/>
  <c r="K14" i="11"/>
  <c r="J14" i="11"/>
  <c r="I14" i="11"/>
  <c r="H14" i="11"/>
  <c r="L14" i="11"/>
  <c r="E14" i="11"/>
  <c r="D14" i="11"/>
  <c r="N14" i="11"/>
  <c r="G14" i="11"/>
  <c r="F14" i="11"/>
  <c r="L23" i="11"/>
  <c r="M23" i="11"/>
  <c r="G23" i="11"/>
  <c r="F23" i="11"/>
  <c r="N23" i="11"/>
  <c r="O23" i="11"/>
  <c r="J23" i="11"/>
  <c r="I23" i="11"/>
  <c r="H23" i="11"/>
  <c r="K23" i="11"/>
  <c r="E23" i="11"/>
  <c r="D23" i="11"/>
  <c r="K191" i="11"/>
  <c r="O191" i="11"/>
  <c r="G191" i="11"/>
  <c r="F191" i="11"/>
  <c r="L191" i="11"/>
  <c r="M191" i="11"/>
  <c r="J191" i="11"/>
  <c r="I191" i="11"/>
  <c r="H191" i="11"/>
  <c r="N191" i="11"/>
  <c r="E191" i="11"/>
  <c r="D191" i="11"/>
  <c r="N37" i="11"/>
  <c r="L37" i="11"/>
  <c r="J37" i="11"/>
  <c r="I37" i="11"/>
  <c r="H37" i="11"/>
  <c r="M37" i="11"/>
  <c r="O37" i="11"/>
  <c r="G37" i="11"/>
  <c r="F37" i="11"/>
  <c r="K37" i="11"/>
  <c r="D37" i="11"/>
  <c r="P37" i="11" s="1"/>
  <c r="E37" i="11"/>
  <c r="N17" i="11"/>
  <c r="K17" i="11"/>
  <c r="J17" i="11"/>
  <c r="I17" i="11"/>
  <c r="H17" i="11"/>
  <c r="L17" i="11"/>
  <c r="M17" i="11"/>
  <c r="G17" i="11"/>
  <c r="F17" i="11"/>
  <c r="O17" i="11"/>
  <c r="D17" i="11"/>
  <c r="P17" i="11" s="1"/>
  <c r="E17" i="11"/>
  <c r="K252" i="11"/>
  <c r="O252" i="11"/>
  <c r="G252" i="11"/>
  <c r="F252" i="11"/>
  <c r="L252" i="11"/>
  <c r="M252" i="11"/>
  <c r="J252" i="11"/>
  <c r="I252" i="11"/>
  <c r="H252" i="11"/>
  <c r="N252" i="11"/>
  <c r="D252" i="11"/>
  <c r="P252" i="11" s="1"/>
  <c r="E252" i="11"/>
  <c r="N176" i="11"/>
  <c r="E176" i="11"/>
  <c r="K176" i="11"/>
  <c r="O176" i="11"/>
  <c r="L176" i="11"/>
  <c r="M176" i="11"/>
  <c r="J176" i="11"/>
  <c r="I176" i="11"/>
  <c r="H176" i="11"/>
  <c r="G176" i="11"/>
  <c r="F176" i="11"/>
  <c r="D176" i="11"/>
  <c r="L319" i="11"/>
  <c r="M319" i="11"/>
  <c r="J319" i="11"/>
  <c r="I319" i="11"/>
  <c r="N319" i="11"/>
  <c r="E319" i="11"/>
  <c r="K319" i="11"/>
  <c r="O319" i="11"/>
  <c r="H319" i="11"/>
  <c r="G319" i="11"/>
  <c r="F319" i="11"/>
  <c r="D319" i="11"/>
  <c r="K52" i="11"/>
  <c r="O52" i="11"/>
  <c r="L52" i="11"/>
  <c r="E52" i="11"/>
  <c r="M52" i="11"/>
  <c r="N52" i="11"/>
  <c r="J52" i="11"/>
  <c r="I52" i="11"/>
  <c r="H52" i="11"/>
  <c r="G52" i="11"/>
  <c r="F52" i="11"/>
  <c r="D52" i="11"/>
  <c r="K40" i="11"/>
  <c r="O40" i="11"/>
  <c r="M40" i="11"/>
  <c r="E40" i="11"/>
  <c r="N40" i="11"/>
  <c r="L40" i="11"/>
  <c r="J40" i="11"/>
  <c r="I40" i="11"/>
  <c r="H40" i="11"/>
  <c r="G40" i="11"/>
  <c r="F40" i="11"/>
  <c r="D40" i="11"/>
  <c r="K44" i="11"/>
  <c r="O44" i="11"/>
  <c r="N44" i="11"/>
  <c r="E44" i="11"/>
  <c r="L44" i="11"/>
  <c r="M44" i="11"/>
  <c r="J44" i="11"/>
  <c r="I44" i="11"/>
  <c r="H44" i="11"/>
  <c r="G44" i="11"/>
  <c r="F44" i="11"/>
  <c r="D44" i="11"/>
  <c r="K228" i="11"/>
  <c r="O228" i="11"/>
  <c r="G228" i="11"/>
  <c r="F228" i="11"/>
  <c r="L228" i="11"/>
  <c r="M228" i="11"/>
  <c r="J228" i="11"/>
  <c r="I228" i="11"/>
  <c r="H228" i="11"/>
  <c r="N228" i="11"/>
  <c r="D228" i="11"/>
  <c r="P228" i="11" s="1"/>
  <c r="E228" i="11"/>
  <c r="N289" i="11"/>
  <c r="K289" i="11"/>
  <c r="O289" i="11"/>
  <c r="L289" i="11"/>
  <c r="M289" i="11"/>
  <c r="J289" i="11"/>
  <c r="I289" i="11"/>
  <c r="H289" i="11"/>
  <c r="G289" i="11"/>
  <c r="F289" i="11"/>
  <c r="D289" i="11"/>
  <c r="P289" i="11" s="1"/>
  <c r="E289" i="11"/>
  <c r="M97" i="11"/>
  <c r="J97" i="11"/>
  <c r="I97" i="11"/>
  <c r="H97" i="11"/>
  <c r="N97" i="11"/>
  <c r="K97" i="11"/>
  <c r="O97" i="11"/>
  <c r="G97" i="11"/>
  <c r="F97" i="11"/>
  <c r="L97" i="11"/>
  <c r="D97" i="11"/>
  <c r="P97" i="11" s="1"/>
  <c r="E97" i="11"/>
  <c r="M101" i="11"/>
  <c r="J101" i="11"/>
  <c r="I101" i="11"/>
  <c r="H101" i="11"/>
  <c r="N101" i="11"/>
  <c r="K101" i="11"/>
  <c r="O101" i="11"/>
  <c r="G101" i="11"/>
  <c r="F101" i="11"/>
  <c r="L101" i="11"/>
  <c r="D101" i="11"/>
  <c r="P101" i="11" s="1"/>
  <c r="E101" i="11"/>
  <c r="M206" i="11"/>
  <c r="J206" i="11"/>
  <c r="I206" i="11"/>
  <c r="H206" i="11"/>
  <c r="N206" i="11"/>
  <c r="K206" i="11"/>
  <c r="O206" i="11"/>
  <c r="G206" i="11"/>
  <c r="F206" i="11"/>
  <c r="L206" i="11"/>
  <c r="D206" i="11"/>
  <c r="P206" i="11" s="1"/>
  <c r="E206" i="11"/>
  <c r="M6" i="11"/>
  <c r="L6" i="11"/>
  <c r="N6" i="11"/>
  <c r="J6" i="11"/>
  <c r="I6" i="11"/>
  <c r="H6" i="11"/>
  <c r="O6" i="11"/>
  <c r="E6" i="11"/>
  <c r="D6" i="11"/>
  <c r="K6" i="11"/>
  <c r="G6" i="11"/>
  <c r="F6" i="11"/>
  <c r="M117" i="11"/>
  <c r="J117" i="11"/>
  <c r="I117" i="11"/>
  <c r="H117" i="11"/>
  <c r="N117" i="11"/>
  <c r="K117" i="11"/>
  <c r="O117" i="11"/>
  <c r="G117" i="11"/>
  <c r="F117" i="11"/>
  <c r="L117" i="11"/>
  <c r="D117" i="11"/>
  <c r="E117" i="11"/>
  <c r="M290" i="11"/>
  <c r="J290" i="11"/>
  <c r="I290" i="11"/>
  <c r="H290" i="11"/>
  <c r="N290" i="11"/>
  <c r="K290" i="11"/>
  <c r="O290" i="11"/>
  <c r="G290" i="11"/>
  <c r="F290" i="11"/>
  <c r="L290" i="11"/>
  <c r="E290" i="11"/>
  <c r="D290" i="11"/>
  <c r="L251" i="11"/>
  <c r="M251" i="11"/>
  <c r="J251" i="11"/>
  <c r="I251" i="11"/>
  <c r="N251" i="11"/>
  <c r="E251" i="11"/>
  <c r="K251" i="11"/>
  <c r="O251" i="11"/>
  <c r="H251" i="11"/>
  <c r="G251" i="11"/>
  <c r="F251" i="11"/>
  <c r="D251" i="11"/>
  <c r="K240" i="11"/>
  <c r="O240" i="11"/>
  <c r="G240" i="11"/>
  <c r="F240" i="11"/>
  <c r="L240" i="11"/>
  <c r="M240" i="11"/>
  <c r="J240" i="11"/>
  <c r="I240" i="11"/>
  <c r="H240" i="11"/>
  <c r="N240" i="11"/>
  <c r="D240" i="11"/>
  <c r="E240" i="11"/>
  <c r="K280" i="11"/>
  <c r="O280" i="11"/>
  <c r="G280" i="11"/>
  <c r="F280" i="11"/>
  <c r="L280" i="11"/>
  <c r="M280" i="11"/>
  <c r="J280" i="11"/>
  <c r="I280" i="11"/>
  <c r="H280" i="11"/>
  <c r="N280" i="11"/>
  <c r="E280" i="11"/>
  <c r="D280" i="11"/>
  <c r="M34" i="11"/>
  <c r="K34" i="11"/>
  <c r="L34" i="11"/>
  <c r="J34" i="11"/>
  <c r="I34" i="11"/>
  <c r="H34" i="11"/>
  <c r="N34" i="11"/>
  <c r="E34" i="11"/>
  <c r="D34" i="11"/>
  <c r="O34" i="11"/>
  <c r="G34" i="11"/>
  <c r="F34" i="11"/>
  <c r="L106" i="11"/>
  <c r="M106" i="11"/>
  <c r="J106" i="11"/>
  <c r="I106" i="11"/>
  <c r="H106" i="11"/>
  <c r="N106" i="11"/>
  <c r="E106" i="11"/>
  <c r="K106" i="11"/>
  <c r="O106" i="11"/>
  <c r="G106" i="11"/>
  <c r="F106" i="11"/>
  <c r="D106" i="11"/>
  <c r="K236" i="11"/>
  <c r="O236" i="11"/>
  <c r="G236" i="11"/>
  <c r="F236" i="11"/>
  <c r="L236" i="11"/>
  <c r="M236" i="11"/>
  <c r="J236" i="11"/>
  <c r="I236" i="11"/>
  <c r="H236" i="11"/>
  <c r="N236" i="11"/>
  <c r="D236" i="11"/>
  <c r="P236" i="11" s="1"/>
  <c r="E236" i="11"/>
  <c r="L70" i="11"/>
  <c r="M70" i="11"/>
  <c r="J70" i="11"/>
  <c r="I70" i="11"/>
  <c r="H70" i="11"/>
  <c r="N70" i="11"/>
  <c r="E70" i="11"/>
  <c r="D70" i="11"/>
  <c r="K70" i="11"/>
  <c r="O70" i="11"/>
  <c r="G70" i="11"/>
  <c r="F70" i="11"/>
  <c r="L94" i="11"/>
  <c r="M94" i="11"/>
  <c r="J94" i="11"/>
  <c r="I94" i="11"/>
  <c r="H94" i="11"/>
  <c r="N94" i="11"/>
  <c r="E94" i="11"/>
  <c r="K94" i="11"/>
  <c r="O94" i="11"/>
  <c r="G94" i="11"/>
  <c r="F94" i="11"/>
  <c r="D94" i="11"/>
  <c r="N92" i="11"/>
  <c r="E92" i="11"/>
  <c r="K92" i="11"/>
  <c r="O92" i="11"/>
  <c r="L92" i="11"/>
  <c r="M92" i="11"/>
  <c r="J92" i="11"/>
  <c r="I92" i="11"/>
  <c r="H92" i="11"/>
  <c r="G92" i="11"/>
  <c r="F92" i="11"/>
  <c r="D92" i="11"/>
  <c r="M302" i="11"/>
  <c r="J302" i="11"/>
  <c r="I302" i="11"/>
  <c r="H302" i="11"/>
  <c r="N302" i="11"/>
  <c r="K302" i="11"/>
  <c r="O302" i="11"/>
  <c r="G302" i="11"/>
  <c r="F302" i="11"/>
  <c r="L302" i="11"/>
  <c r="E302" i="11"/>
  <c r="D302" i="11"/>
  <c r="N301" i="11"/>
  <c r="K301" i="11"/>
  <c r="O301" i="11"/>
  <c r="L301" i="11"/>
  <c r="M301" i="11"/>
  <c r="J301" i="11"/>
  <c r="I301" i="11"/>
  <c r="H301" i="11"/>
  <c r="G301" i="11"/>
  <c r="E301" i="11"/>
  <c r="D301" i="11"/>
  <c r="P301" i="11" s="1"/>
  <c r="F301" i="11"/>
  <c r="L311" i="11"/>
  <c r="M311" i="11"/>
  <c r="J311" i="11"/>
  <c r="I311" i="11"/>
  <c r="N311" i="11"/>
  <c r="E311" i="11"/>
  <c r="K311" i="11"/>
  <c r="O311" i="11"/>
  <c r="H311" i="11"/>
  <c r="G311" i="11"/>
  <c r="F311" i="11"/>
  <c r="D311" i="11"/>
  <c r="L170" i="11"/>
  <c r="M170" i="11"/>
  <c r="J170" i="11"/>
  <c r="I170" i="11"/>
  <c r="H170" i="11"/>
  <c r="N170" i="11"/>
  <c r="E170" i="11"/>
  <c r="K170" i="11"/>
  <c r="O170" i="11"/>
  <c r="G170" i="11"/>
  <c r="F170" i="11"/>
  <c r="D170" i="11"/>
  <c r="E3" i="30"/>
  <c r="C5" i="39" s="1"/>
  <c r="E33" i="30"/>
  <c r="E67" i="30"/>
  <c r="E78" i="30"/>
  <c r="E21" i="30"/>
  <c r="E95" i="30"/>
  <c r="E44" i="30"/>
  <c r="E42" i="30"/>
  <c r="C17" i="39" s="1"/>
  <c r="E125" i="30"/>
  <c r="E89" i="30"/>
  <c r="E29" i="30"/>
  <c r="C13" i="39" s="1"/>
  <c r="E77" i="30"/>
  <c r="E10" i="30"/>
  <c r="E39" i="30"/>
  <c r="E132" i="30"/>
  <c r="E76" i="30"/>
  <c r="U200" i="34"/>
  <c r="U225" i="34"/>
  <c r="AC168" i="34"/>
  <c r="T195" i="34"/>
  <c r="AA92" i="34"/>
  <c r="AC92" i="34"/>
  <c r="U187" i="34"/>
  <c r="S222" i="34"/>
  <c r="V150" i="34"/>
  <c r="Y134" i="34"/>
  <c r="AD152" i="34"/>
  <c r="AC200" i="34"/>
  <c r="AC191" i="34"/>
  <c r="Y136" i="34"/>
  <c r="AD207" i="34"/>
  <c r="V203" i="34"/>
  <c r="Y165" i="34"/>
  <c r="V207" i="34"/>
  <c r="X115" i="34"/>
  <c r="AA60" i="34"/>
  <c r="AC14" i="34"/>
  <c r="AB165" i="34"/>
  <c r="AC199" i="34"/>
  <c r="S14" i="34"/>
  <c r="Y108" i="34"/>
  <c r="X99" i="34"/>
  <c r="Y95" i="34"/>
  <c r="M141" i="11"/>
  <c r="J141" i="11"/>
  <c r="I141" i="11"/>
  <c r="H141" i="11"/>
  <c r="N141" i="11"/>
  <c r="K141" i="11"/>
  <c r="O141" i="11"/>
  <c r="G141" i="11"/>
  <c r="F141" i="11"/>
  <c r="L141" i="11"/>
  <c r="D141" i="11"/>
  <c r="E141" i="11"/>
  <c r="L275" i="11"/>
  <c r="M275" i="11"/>
  <c r="J275" i="11"/>
  <c r="I275" i="11"/>
  <c r="N275" i="11"/>
  <c r="E275" i="11"/>
  <c r="K275" i="11"/>
  <c r="O275" i="11"/>
  <c r="H275" i="11"/>
  <c r="F275" i="11"/>
  <c r="G275" i="11"/>
  <c r="D275" i="11"/>
  <c r="L150" i="11"/>
  <c r="M150" i="11"/>
  <c r="J150" i="11"/>
  <c r="I150" i="11"/>
  <c r="H150" i="11"/>
  <c r="N150" i="11"/>
  <c r="E150" i="11"/>
  <c r="K150" i="11"/>
  <c r="O150" i="11"/>
  <c r="G150" i="11"/>
  <c r="F150" i="11"/>
  <c r="D150" i="11"/>
  <c r="M157" i="11"/>
  <c r="J157" i="11"/>
  <c r="I157" i="11"/>
  <c r="H157" i="11"/>
  <c r="N157" i="11"/>
  <c r="K157" i="11"/>
  <c r="O157" i="11"/>
  <c r="G157" i="11"/>
  <c r="F157" i="11"/>
  <c r="L157" i="11"/>
  <c r="D157" i="11"/>
  <c r="E157" i="11"/>
  <c r="L114" i="11"/>
  <c r="M114" i="11"/>
  <c r="J114" i="11"/>
  <c r="I114" i="11"/>
  <c r="H114" i="11"/>
  <c r="N114" i="11"/>
  <c r="E114" i="11"/>
  <c r="K114" i="11"/>
  <c r="O114" i="11"/>
  <c r="G114" i="11"/>
  <c r="F114" i="11"/>
  <c r="D114" i="11"/>
  <c r="N120" i="11"/>
  <c r="E120" i="11"/>
  <c r="K120" i="11"/>
  <c r="O120" i="11"/>
  <c r="L120" i="11"/>
  <c r="M120" i="11"/>
  <c r="J120" i="11"/>
  <c r="I120" i="11"/>
  <c r="H120" i="11"/>
  <c r="G120" i="11"/>
  <c r="F120" i="11"/>
  <c r="D120" i="11"/>
  <c r="M57" i="11"/>
  <c r="J57" i="11"/>
  <c r="I57" i="11"/>
  <c r="H57" i="11"/>
  <c r="N57" i="11"/>
  <c r="K57" i="11"/>
  <c r="O57" i="11"/>
  <c r="G57" i="11"/>
  <c r="F57" i="11"/>
  <c r="L57" i="11"/>
  <c r="D57" i="11"/>
  <c r="E57" i="11"/>
  <c r="M298" i="11"/>
  <c r="J298" i="11"/>
  <c r="I298" i="11"/>
  <c r="H298" i="11"/>
  <c r="N298" i="11"/>
  <c r="K298" i="11"/>
  <c r="O298" i="11"/>
  <c r="G298" i="11"/>
  <c r="F298" i="11"/>
  <c r="L298" i="11"/>
  <c r="E298" i="11"/>
  <c r="D298" i="11"/>
  <c r="K12" i="11"/>
  <c r="O12" i="11"/>
  <c r="N12" i="11"/>
  <c r="E12" i="11"/>
  <c r="L12" i="11"/>
  <c r="M12" i="11"/>
  <c r="J12" i="11"/>
  <c r="I12" i="11"/>
  <c r="H12" i="11"/>
  <c r="G12" i="11"/>
  <c r="F12" i="11"/>
  <c r="D12" i="11"/>
  <c r="N41" i="11"/>
  <c r="M41" i="11"/>
  <c r="J41" i="11"/>
  <c r="I41" i="11"/>
  <c r="H41" i="11"/>
  <c r="O41" i="11"/>
  <c r="K41" i="11"/>
  <c r="G41" i="11"/>
  <c r="F41" i="11"/>
  <c r="L41" i="11"/>
  <c r="D41" i="11"/>
  <c r="E41" i="11"/>
  <c r="K244" i="11"/>
  <c r="O244" i="11"/>
  <c r="G244" i="11"/>
  <c r="F244" i="11"/>
  <c r="L244" i="11"/>
  <c r="M244" i="11"/>
  <c r="J244" i="11"/>
  <c r="I244" i="11"/>
  <c r="H244" i="11"/>
  <c r="N244" i="11"/>
  <c r="D244" i="11"/>
  <c r="E244" i="11"/>
  <c r="K303" i="46"/>
  <c r="L290" i="46"/>
  <c r="L303" i="46" s="1"/>
  <c r="B36" i="21"/>
  <c r="N36" i="21" s="1"/>
  <c r="N26" i="21"/>
  <c r="L267" i="11"/>
  <c r="M267" i="11"/>
  <c r="J267" i="11"/>
  <c r="I267" i="11"/>
  <c r="N267" i="11"/>
  <c r="E267" i="11"/>
  <c r="K267" i="11"/>
  <c r="O267" i="11"/>
  <c r="H267" i="11"/>
  <c r="G267" i="11"/>
  <c r="F267" i="11"/>
  <c r="D267" i="11"/>
  <c r="N100" i="11"/>
  <c r="E100" i="11"/>
  <c r="K100" i="11"/>
  <c r="O100" i="11"/>
  <c r="L100" i="11"/>
  <c r="M100" i="11"/>
  <c r="J100" i="11"/>
  <c r="I100" i="11"/>
  <c r="H100" i="11"/>
  <c r="G100" i="11"/>
  <c r="D100" i="11"/>
  <c r="F100" i="11"/>
  <c r="L138" i="11"/>
  <c r="M138" i="11"/>
  <c r="J138" i="11"/>
  <c r="I138" i="11"/>
  <c r="H138" i="11"/>
  <c r="N138" i="11"/>
  <c r="E138" i="11"/>
  <c r="K138" i="11"/>
  <c r="O138" i="11"/>
  <c r="G138" i="11"/>
  <c r="F138" i="11"/>
  <c r="D138" i="11"/>
  <c r="N152" i="11"/>
  <c r="E152" i="11"/>
  <c r="K152" i="11"/>
  <c r="O152" i="11"/>
  <c r="L152" i="11"/>
  <c r="M152" i="11"/>
  <c r="J152" i="11"/>
  <c r="I152" i="11"/>
  <c r="H152" i="11"/>
  <c r="G152" i="11"/>
  <c r="F152" i="11"/>
  <c r="D152" i="11"/>
  <c r="M85" i="11"/>
  <c r="J85" i="11"/>
  <c r="I85" i="11"/>
  <c r="H85" i="11"/>
  <c r="N85" i="11"/>
  <c r="K85" i="11"/>
  <c r="O85" i="11"/>
  <c r="G85" i="11"/>
  <c r="F85" i="11"/>
  <c r="L85" i="11"/>
  <c r="D85" i="11"/>
  <c r="E85" i="11"/>
  <c r="N88" i="11"/>
  <c r="E88" i="11"/>
  <c r="K88" i="11"/>
  <c r="O88" i="11"/>
  <c r="L88" i="11"/>
  <c r="M88" i="11"/>
  <c r="J88" i="11"/>
  <c r="I88" i="11"/>
  <c r="H88" i="11"/>
  <c r="G88" i="11"/>
  <c r="F88" i="11"/>
  <c r="D88" i="11"/>
  <c r="K63" i="11"/>
  <c r="O63" i="11"/>
  <c r="G63" i="11"/>
  <c r="F63" i="11"/>
  <c r="L63" i="11"/>
  <c r="M63" i="11"/>
  <c r="J63" i="11"/>
  <c r="I63" i="11"/>
  <c r="H63" i="11"/>
  <c r="N63" i="11"/>
  <c r="E63" i="11"/>
  <c r="D63" i="11"/>
  <c r="M246" i="11"/>
  <c r="J246" i="11"/>
  <c r="I246" i="11"/>
  <c r="H246" i="11"/>
  <c r="N246" i="11"/>
  <c r="K246" i="11"/>
  <c r="O246" i="11"/>
  <c r="G246" i="11"/>
  <c r="F246" i="11"/>
  <c r="L246" i="11"/>
  <c r="D246" i="11"/>
  <c r="E246" i="11"/>
  <c r="N9" i="11"/>
  <c r="M9" i="11"/>
  <c r="J9" i="11"/>
  <c r="I9" i="11"/>
  <c r="H9" i="11"/>
  <c r="O9" i="11"/>
  <c r="K9" i="11"/>
  <c r="G9" i="11"/>
  <c r="F9" i="11"/>
  <c r="L9" i="11"/>
  <c r="D9" i="11"/>
  <c r="E9" i="11"/>
  <c r="M234" i="11"/>
  <c r="J234" i="11"/>
  <c r="I234" i="11"/>
  <c r="H234" i="11"/>
  <c r="N234" i="11"/>
  <c r="K234" i="11"/>
  <c r="O234" i="11"/>
  <c r="G234" i="11"/>
  <c r="F234" i="11"/>
  <c r="L234" i="11"/>
  <c r="E234" i="11"/>
  <c r="D234" i="11"/>
  <c r="N217" i="11"/>
  <c r="K217" i="11"/>
  <c r="O217" i="11"/>
  <c r="L217" i="11"/>
  <c r="M217" i="11"/>
  <c r="J217" i="11"/>
  <c r="I217" i="11"/>
  <c r="H217" i="11"/>
  <c r="E217" i="11"/>
  <c r="G217" i="11"/>
  <c r="F217" i="11"/>
  <c r="D217" i="11"/>
  <c r="L15" i="11"/>
  <c r="O15" i="11"/>
  <c r="G15" i="11"/>
  <c r="F15" i="11"/>
  <c r="K15" i="11"/>
  <c r="M15" i="11"/>
  <c r="J15" i="11"/>
  <c r="I15" i="11"/>
  <c r="H15" i="11"/>
  <c r="N15" i="11"/>
  <c r="E15" i="11"/>
  <c r="D15" i="11"/>
  <c r="M318" i="11"/>
  <c r="J318" i="11"/>
  <c r="I318" i="11"/>
  <c r="H318" i="11"/>
  <c r="N318" i="11"/>
  <c r="K318" i="11"/>
  <c r="O318" i="11"/>
  <c r="G318" i="11"/>
  <c r="F318" i="11"/>
  <c r="L318" i="11"/>
  <c r="E318" i="11"/>
  <c r="D318" i="11"/>
  <c r="L227" i="11"/>
  <c r="M227" i="11"/>
  <c r="J227" i="11"/>
  <c r="I227" i="11"/>
  <c r="N227" i="11"/>
  <c r="E227" i="11"/>
  <c r="K227" i="11"/>
  <c r="O227" i="11"/>
  <c r="H227" i="11"/>
  <c r="G227" i="11"/>
  <c r="F227" i="11"/>
  <c r="D227" i="11"/>
  <c r="M105" i="11"/>
  <c r="J105" i="11"/>
  <c r="I105" i="11"/>
  <c r="H105" i="11"/>
  <c r="N105" i="11"/>
  <c r="K105" i="11"/>
  <c r="O105" i="11"/>
  <c r="G105" i="11"/>
  <c r="F105" i="11"/>
  <c r="L105" i="11"/>
  <c r="D105" i="11"/>
  <c r="E105" i="11"/>
  <c r="M258" i="11"/>
  <c r="J258" i="11"/>
  <c r="I258" i="11"/>
  <c r="H258" i="11"/>
  <c r="N258" i="11"/>
  <c r="K258" i="11"/>
  <c r="O258" i="11"/>
  <c r="G258" i="11"/>
  <c r="F258" i="11"/>
  <c r="L258" i="11"/>
  <c r="E258" i="11"/>
  <c r="D258" i="11"/>
  <c r="M286" i="11"/>
  <c r="J286" i="11"/>
  <c r="I286" i="11"/>
  <c r="H286" i="11"/>
  <c r="N286" i="11"/>
  <c r="K286" i="11"/>
  <c r="O286" i="11"/>
  <c r="G286" i="11"/>
  <c r="F286" i="11"/>
  <c r="L286" i="11"/>
  <c r="D286" i="11"/>
  <c r="E286" i="11"/>
  <c r="N96" i="11"/>
  <c r="E96" i="11"/>
  <c r="K96" i="11"/>
  <c r="O96" i="11"/>
  <c r="L96" i="11"/>
  <c r="M96" i="11"/>
  <c r="J96" i="11"/>
  <c r="I96" i="11"/>
  <c r="H96" i="11"/>
  <c r="G96" i="11"/>
  <c r="F96" i="11"/>
  <c r="D96" i="11"/>
  <c r="N184" i="11"/>
  <c r="E184" i="11"/>
  <c r="K184" i="11"/>
  <c r="O184" i="11"/>
  <c r="L184" i="11"/>
  <c r="M184" i="11"/>
  <c r="J184" i="11"/>
  <c r="I184" i="11"/>
  <c r="H184" i="11"/>
  <c r="G184" i="11"/>
  <c r="F184" i="11"/>
  <c r="D184" i="11"/>
  <c r="K48" i="11"/>
  <c r="O48" i="11"/>
  <c r="E48" i="11"/>
  <c r="L48" i="11"/>
  <c r="M48" i="11"/>
  <c r="N48" i="11"/>
  <c r="J48" i="11"/>
  <c r="I48" i="11"/>
  <c r="H48" i="11"/>
  <c r="G48" i="11"/>
  <c r="F48" i="11"/>
  <c r="D48" i="11"/>
  <c r="L315" i="11"/>
  <c r="M315" i="11"/>
  <c r="J315" i="11"/>
  <c r="I315" i="11"/>
  <c r="N315" i="11"/>
  <c r="E315" i="11"/>
  <c r="K315" i="11"/>
  <c r="O315" i="11"/>
  <c r="F315" i="11"/>
  <c r="D315" i="11"/>
  <c r="H315" i="11"/>
  <c r="G315" i="11"/>
  <c r="N249" i="11"/>
  <c r="K249" i="11"/>
  <c r="O249" i="11"/>
  <c r="L249" i="11"/>
  <c r="M249" i="11"/>
  <c r="J249" i="11"/>
  <c r="I249" i="11"/>
  <c r="H249" i="11"/>
  <c r="G249" i="11"/>
  <c r="F249" i="11"/>
  <c r="E249" i="11"/>
  <c r="D249" i="11"/>
  <c r="N297" i="11"/>
  <c r="K297" i="11"/>
  <c r="O297" i="11"/>
  <c r="L297" i="11"/>
  <c r="M297" i="11"/>
  <c r="J297" i="11"/>
  <c r="I297" i="11"/>
  <c r="H297" i="11"/>
  <c r="G297" i="11"/>
  <c r="F297" i="11"/>
  <c r="E297" i="11"/>
  <c r="D297" i="11"/>
  <c r="M189" i="11"/>
  <c r="J189" i="11"/>
  <c r="I189" i="11"/>
  <c r="H189" i="11"/>
  <c r="N189" i="11"/>
  <c r="K189" i="11"/>
  <c r="O189" i="11"/>
  <c r="G189" i="11"/>
  <c r="F189" i="11"/>
  <c r="L189" i="11"/>
  <c r="D189" i="11"/>
  <c r="E189" i="11"/>
  <c r="M274" i="11"/>
  <c r="J274" i="11"/>
  <c r="I274" i="11"/>
  <c r="H274" i="11"/>
  <c r="N274" i="11"/>
  <c r="K274" i="11"/>
  <c r="O274" i="11"/>
  <c r="G274" i="11"/>
  <c r="F274" i="11"/>
  <c r="L274" i="11"/>
  <c r="E274" i="11"/>
  <c r="D274" i="11"/>
  <c r="M262" i="11"/>
  <c r="J262" i="11"/>
  <c r="I262" i="11"/>
  <c r="H262" i="11"/>
  <c r="N262" i="11"/>
  <c r="K262" i="11"/>
  <c r="O262" i="11"/>
  <c r="G262" i="11"/>
  <c r="F262" i="11"/>
  <c r="L262" i="11"/>
  <c r="D262" i="11"/>
  <c r="E262" i="11"/>
  <c r="K312" i="11"/>
  <c r="O312" i="11"/>
  <c r="G312" i="11"/>
  <c r="F312" i="11"/>
  <c r="L312" i="11"/>
  <c r="M312" i="11"/>
  <c r="J312" i="11"/>
  <c r="I312" i="11"/>
  <c r="H312" i="11"/>
  <c r="N312" i="11"/>
  <c r="E312" i="11"/>
  <c r="D312" i="11"/>
  <c r="D144" i="19"/>
  <c r="M193" i="11"/>
  <c r="J193" i="11"/>
  <c r="I193" i="11"/>
  <c r="H193" i="11"/>
  <c r="N193" i="11"/>
  <c r="K193" i="11"/>
  <c r="O193" i="11"/>
  <c r="G193" i="11"/>
  <c r="F193" i="11"/>
  <c r="L193" i="11"/>
  <c r="E193" i="11"/>
  <c r="D193" i="11"/>
  <c r="P193" i="11" s="1"/>
  <c r="L166" i="11"/>
  <c r="M166" i="11"/>
  <c r="J166" i="11"/>
  <c r="I166" i="11"/>
  <c r="H166" i="11"/>
  <c r="N166" i="11"/>
  <c r="E166" i="11"/>
  <c r="K166" i="11"/>
  <c r="O166" i="11"/>
  <c r="G166" i="11"/>
  <c r="F166" i="11"/>
  <c r="D166" i="11"/>
  <c r="P166" i="11" s="1"/>
  <c r="K187" i="11"/>
  <c r="O187" i="11"/>
  <c r="G187" i="11"/>
  <c r="F187" i="11"/>
  <c r="L187" i="11"/>
  <c r="M187" i="11"/>
  <c r="J187" i="11"/>
  <c r="I187" i="11"/>
  <c r="H187" i="11"/>
  <c r="N187" i="11"/>
  <c r="D187" i="11"/>
  <c r="E187" i="11"/>
  <c r="L259" i="11"/>
  <c r="M259" i="11"/>
  <c r="J259" i="11"/>
  <c r="I259" i="11"/>
  <c r="N259" i="11"/>
  <c r="E259" i="11"/>
  <c r="K259" i="11"/>
  <c r="O259" i="11"/>
  <c r="H259" i="11"/>
  <c r="G259" i="11"/>
  <c r="F259" i="11"/>
  <c r="D259" i="11"/>
  <c r="P259" i="11" s="1"/>
  <c r="N156" i="11"/>
  <c r="E156" i="11"/>
  <c r="K156" i="11"/>
  <c r="O156" i="11"/>
  <c r="L156" i="11"/>
  <c r="M156" i="11"/>
  <c r="J156" i="11"/>
  <c r="I156" i="11"/>
  <c r="H156" i="11"/>
  <c r="G156" i="11"/>
  <c r="F156" i="11"/>
  <c r="D156" i="11"/>
  <c r="K212" i="11"/>
  <c r="O212" i="11"/>
  <c r="G212" i="11"/>
  <c r="F212" i="11"/>
  <c r="L212" i="11"/>
  <c r="M212" i="11"/>
  <c r="J212" i="11"/>
  <c r="I212" i="11"/>
  <c r="H212" i="11"/>
  <c r="N212" i="11"/>
  <c r="E212" i="11"/>
  <c r="D212" i="11"/>
  <c r="P212" i="11" s="1"/>
  <c r="L287" i="11"/>
  <c r="M287" i="11"/>
  <c r="J287" i="11"/>
  <c r="I287" i="11"/>
  <c r="N287" i="11"/>
  <c r="E287" i="11"/>
  <c r="K287" i="11"/>
  <c r="O287" i="11"/>
  <c r="H287" i="11"/>
  <c r="G287" i="11"/>
  <c r="F287" i="11"/>
  <c r="D287" i="11"/>
  <c r="P287" i="11" s="1"/>
  <c r="N225" i="11"/>
  <c r="K225" i="11"/>
  <c r="O225" i="11"/>
  <c r="L225" i="11"/>
  <c r="M225" i="11"/>
  <c r="J225" i="11"/>
  <c r="I225" i="11"/>
  <c r="H225" i="11"/>
  <c r="E225" i="11"/>
  <c r="G225" i="11"/>
  <c r="F225" i="11"/>
  <c r="D225" i="11"/>
  <c r="P225" i="11" s="1"/>
  <c r="K135" i="11"/>
  <c r="O135" i="11"/>
  <c r="G135" i="11"/>
  <c r="F135" i="11"/>
  <c r="L135" i="11"/>
  <c r="M135" i="11"/>
  <c r="J135" i="11"/>
  <c r="I135" i="11"/>
  <c r="H135" i="11"/>
  <c r="N135" i="11"/>
  <c r="E135" i="11"/>
  <c r="D135" i="11"/>
  <c r="P135" i="11" s="1"/>
  <c r="K151" i="11"/>
  <c r="O151" i="11"/>
  <c r="G151" i="11"/>
  <c r="F151" i="11"/>
  <c r="L151" i="11"/>
  <c r="M151" i="11"/>
  <c r="J151" i="11"/>
  <c r="I151" i="11"/>
  <c r="H151" i="11"/>
  <c r="N151" i="11"/>
  <c r="E151" i="11"/>
  <c r="D151" i="11"/>
  <c r="P151" i="11" s="1"/>
  <c r="K175" i="11"/>
  <c r="O175" i="11"/>
  <c r="G175" i="11"/>
  <c r="F175" i="11"/>
  <c r="L175" i="11"/>
  <c r="M175" i="11"/>
  <c r="J175" i="11"/>
  <c r="I175" i="11"/>
  <c r="H175" i="11"/>
  <c r="N175" i="11"/>
  <c r="E175" i="11"/>
  <c r="D175" i="11"/>
  <c r="P175" i="11" s="1"/>
  <c r="N325" i="11"/>
  <c r="K325" i="11"/>
  <c r="O325" i="11"/>
  <c r="L325" i="11"/>
  <c r="M325" i="11"/>
  <c r="J325" i="11"/>
  <c r="I325" i="11"/>
  <c r="G325" i="11"/>
  <c r="E325" i="11"/>
  <c r="D325" i="11"/>
  <c r="H325" i="11"/>
  <c r="F325" i="11"/>
  <c r="K71" i="11"/>
  <c r="O71" i="11"/>
  <c r="G71" i="11"/>
  <c r="F71" i="11"/>
  <c r="L71" i="11"/>
  <c r="M71" i="11"/>
  <c r="J71" i="11"/>
  <c r="I71" i="11"/>
  <c r="H71" i="11"/>
  <c r="N71" i="11"/>
  <c r="E71" i="11"/>
  <c r="D71" i="11"/>
  <c r="L66" i="11"/>
  <c r="M66" i="11"/>
  <c r="J66" i="11"/>
  <c r="I66" i="11"/>
  <c r="H66" i="11"/>
  <c r="N66" i="11"/>
  <c r="E66" i="11"/>
  <c r="D66" i="11"/>
  <c r="K66" i="11"/>
  <c r="O66" i="11"/>
  <c r="G66" i="11"/>
  <c r="F66" i="11"/>
  <c r="M330" i="11"/>
  <c r="J330" i="11"/>
  <c r="I330" i="11"/>
  <c r="H330" i="11"/>
  <c r="N330" i="11"/>
  <c r="K330" i="11"/>
  <c r="O330" i="11"/>
  <c r="G330" i="11"/>
  <c r="F330" i="11"/>
  <c r="L330" i="11"/>
  <c r="E330" i="11"/>
  <c r="D330" i="11"/>
  <c r="P330" i="11" s="1"/>
  <c r="L39" i="11"/>
  <c r="M39" i="11"/>
  <c r="G39" i="11"/>
  <c r="F39" i="11"/>
  <c r="N39" i="11"/>
  <c r="O39" i="11"/>
  <c r="J39" i="11"/>
  <c r="I39" i="11"/>
  <c r="H39" i="11"/>
  <c r="K39" i="11"/>
  <c r="E39" i="11"/>
  <c r="D39" i="11"/>
  <c r="K216" i="11"/>
  <c r="O216" i="11"/>
  <c r="G216" i="11"/>
  <c r="F216" i="11"/>
  <c r="L216" i="11"/>
  <c r="M216" i="11"/>
  <c r="J216" i="11"/>
  <c r="I216" i="11"/>
  <c r="H216" i="11"/>
  <c r="N216" i="11"/>
  <c r="D216" i="11"/>
  <c r="E216" i="11"/>
  <c r="N285" i="11"/>
  <c r="K285" i="11"/>
  <c r="O285" i="11"/>
  <c r="L285" i="11"/>
  <c r="M285" i="11"/>
  <c r="J285" i="11"/>
  <c r="I285" i="11"/>
  <c r="H285" i="11"/>
  <c r="G285" i="11"/>
  <c r="E285" i="11"/>
  <c r="D285" i="11"/>
  <c r="F285" i="11"/>
  <c r="K179" i="11"/>
  <c r="O179" i="11"/>
  <c r="G179" i="11"/>
  <c r="F179" i="11"/>
  <c r="L179" i="11"/>
  <c r="M179" i="11"/>
  <c r="J179" i="11"/>
  <c r="I179" i="11"/>
  <c r="H179" i="11"/>
  <c r="N179" i="11"/>
  <c r="D179" i="11"/>
  <c r="E179" i="11"/>
  <c r="M18" i="11"/>
  <c r="K18" i="11"/>
  <c r="L18" i="11"/>
  <c r="J18" i="11"/>
  <c r="I18" i="11"/>
  <c r="H18" i="11"/>
  <c r="N18" i="11"/>
  <c r="E18" i="11"/>
  <c r="D18" i="11"/>
  <c r="O18" i="11"/>
  <c r="G18" i="11"/>
  <c r="F18" i="11"/>
  <c r="N49" i="11"/>
  <c r="K49" i="11"/>
  <c r="J49" i="11"/>
  <c r="I49" i="11"/>
  <c r="H49" i="11"/>
  <c r="L49" i="11"/>
  <c r="M49" i="11"/>
  <c r="G49" i="11"/>
  <c r="F49" i="11"/>
  <c r="O49" i="11"/>
  <c r="D49" i="11"/>
  <c r="E49" i="11"/>
  <c r="L47" i="11"/>
  <c r="O47" i="11"/>
  <c r="G47" i="11"/>
  <c r="F47" i="11"/>
  <c r="K47" i="11"/>
  <c r="M47" i="11"/>
  <c r="J47" i="11"/>
  <c r="I47" i="11"/>
  <c r="H47" i="11"/>
  <c r="N47" i="11"/>
  <c r="E47" i="11"/>
  <c r="D47" i="11"/>
  <c r="P47" i="11" s="1"/>
  <c r="M46" i="11"/>
  <c r="O46" i="11"/>
  <c r="K46" i="11"/>
  <c r="J46" i="11"/>
  <c r="I46" i="11"/>
  <c r="H46" i="11"/>
  <c r="L46" i="11"/>
  <c r="E46" i="11"/>
  <c r="D46" i="11"/>
  <c r="N46" i="11"/>
  <c r="G46" i="11"/>
  <c r="F46" i="11"/>
  <c r="M121" i="11"/>
  <c r="J121" i="11"/>
  <c r="I121" i="11"/>
  <c r="H121" i="11"/>
  <c r="N121" i="11"/>
  <c r="K121" i="11"/>
  <c r="O121" i="11"/>
  <c r="G121" i="11"/>
  <c r="F121" i="11"/>
  <c r="L121" i="11"/>
  <c r="D121" i="11"/>
  <c r="E121" i="11"/>
  <c r="N209" i="11"/>
  <c r="K209" i="11"/>
  <c r="O209" i="11"/>
  <c r="L209" i="11"/>
  <c r="M209" i="11"/>
  <c r="J209" i="11"/>
  <c r="I209" i="11"/>
  <c r="H209" i="11"/>
  <c r="G209" i="11"/>
  <c r="F209" i="11"/>
  <c r="E209" i="11"/>
  <c r="D209" i="11"/>
  <c r="K288" i="11"/>
  <c r="O288" i="11"/>
  <c r="G288" i="11"/>
  <c r="F288" i="11"/>
  <c r="L288" i="11"/>
  <c r="M288" i="11"/>
  <c r="J288" i="11"/>
  <c r="I288" i="11"/>
  <c r="H288" i="11"/>
  <c r="N288" i="11"/>
  <c r="D288" i="11"/>
  <c r="E288" i="11"/>
  <c r="N281" i="11"/>
  <c r="K281" i="11"/>
  <c r="O281" i="11"/>
  <c r="L281" i="11"/>
  <c r="M281" i="11"/>
  <c r="J281" i="11"/>
  <c r="I281" i="11"/>
  <c r="H281" i="11"/>
  <c r="G281" i="11"/>
  <c r="F281" i="11"/>
  <c r="E281" i="11"/>
  <c r="D281" i="11"/>
  <c r="N104" i="11"/>
  <c r="E104" i="11"/>
  <c r="K104" i="11"/>
  <c r="O104" i="11"/>
  <c r="L104" i="11"/>
  <c r="M104" i="11"/>
  <c r="J104" i="11"/>
  <c r="I104" i="11"/>
  <c r="H104" i="11"/>
  <c r="G104" i="11"/>
  <c r="F104" i="11"/>
  <c r="D104" i="11"/>
  <c r="L102" i="11"/>
  <c r="M102" i="11"/>
  <c r="J102" i="11"/>
  <c r="I102" i="11"/>
  <c r="H102" i="11"/>
  <c r="N102" i="11"/>
  <c r="E102" i="11"/>
  <c r="K102" i="11"/>
  <c r="O102" i="11"/>
  <c r="G102" i="11"/>
  <c r="F102" i="11"/>
  <c r="D102" i="11"/>
  <c r="P102" i="11" s="1"/>
  <c r="K248" i="11"/>
  <c r="O248" i="11"/>
  <c r="G248" i="11"/>
  <c r="F248" i="11"/>
  <c r="L248" i="11"/>
  <c r="M248" i="11"/>
  <c r="J248" i="11"/>
  <c r="I248" i="11"/>
  <c r="H248" i="11"/>
  <c r="N248" i="11"/>
  <c r="E248" i="11"/>
  <c r="D248" i="11"/>
  <c r="N305" i="11"/>
  <c r="K305" i="11"/>
  <c r="O305" i="11"/>
  <c r="L305" i="11"/>
  <c r="M305" i="11"/>
  <c r="J305" i="11"/>
  <c r="I305" i="11"/>
  <c r="H305" i="11"/>
  <c r="E305" i="11"/>
  <c r="G305" i="11"/>
  <c r="F305" i="11"/>
  <c r="D305" i="11"/>
  <c r="P305" i="11" s="1"/>
  <c r="E53" i="30"/>
  <c r="E123" i="30"/>
  <c r="E50" i="30"/>
  <c r="E61" i="30"/>
  <c r="E106" i="30"/>
  <c r="E122" i="30"/>
  <c r="E49" i="30"/>
  <c r="E121" i="30"/>
  <c r="T139" i="34"/>
  <c r="Z102" i="34"/>
  <c r="AD92" i="34"/>
  <c r="X92" i="34"/>
  <c r="Y168" i="34"/>
  <c r="T161" i="34"/>
  <c r="AB127" i="34"/>
  <c r="S127" i="34"/>
  <c r="AB118" i="34"/>
  <c r="V161" i="34"/>
  <c r="AB168" i="34"/>
  <c r="T136" i="34"/>
  <c r="X226" i="34"/>
  <c r="W193" i="34"/>
  <c r="Z138" i="34"/>
  <c r="AA207" i="34"/>
  <c r="W99" i="34"/>
  <c r="U209" i="34"/>
  <c r="L133" i="46"/>
  <c r="U203" i="34"/>
  <c r="AB172" i="34"/>
  <c r="AA139" i="34"/>
  <c r="W111" i="34"/>
  <c r="Z108" i="34"/>
  <c r="V108" i="34"/>
  <c r="AB124" i="34"/>
  <c r="T152" i="34"/>
  <c r="AC108" i="34"/>
  <c r="U108" i="34"/>
  <c r="S124" i="34"/>
  <c r="T172" i="34"/>
  <c r="X207" i="34"/>
  <c r="W152" i="34"/>
  <c r="V200" i="34"/>
  <c r="X195" i="34"/>
  <c r="Y106" i="34"/>
  <c r="W108" i="34"/>
  <c r="X124" i="34"/>
  <c r="AC188" i="34"/>
  <c r="AD165" i="34"/>
  <c r="AA193" i="34"/>
  <c r="Y99" i="34"/>
  <c r="V115" i="34"/>
  <c r="AA172" i="34"/>
  <c r="S207" i="34"/>
  <c r="W95" i="34"/>
  <c r="AC96" i="34"/>
  <c r="Y118" i="34"/>
  <c r="AD127" i="34"/>
  <c r="V111" i="34"/>
  <c r="AD111" i="34"/>
  <c r="Y195" i="34"/>
  <c r="S195" i="34"/>
  <c r="AD138" i="34"/>
  <c r="Y154" i="34"/>
  <c r="X14" i="34"/>
  <c r="Y40" i="34"/>
  <c r="AB203" i="34"/>
  <c r="V172" i="34"/>
  <c r="AA118" i="34"/>
  <c r="T72" i="34"/>
  <c r="V118" i="34"/>
  <c r="U118" i="34"/>
  <c r="AB72" i="34"/>
  <c r="T127" i="34"/>
  <c r="S111" i="34"/>
  <c r="T111" i="34"/>
  <c r="V195" i="34"/>
  <c r="AB195" i="34"/>
  <c r="V138" i="34"/>
  <c r="W154" i="34"/>
  <c r="V14" i="34"/>
  <c r="T14" i="34"/>
  <c r="S40" i="34"/>
  <c r="X28" i="34"/>
  <c r="T203" i="34"/>
  <c r="Z172" i="34"/>
  <c r="AC172" i="34"/>
  <c r="Z187" i="34"/>
  <c r="X150" i="34"/>
  <c r="Y10" i="34"/>
  <c r="AD118" i="34"/>
  <c r="T118" i="34"/>
  <c r="S72" i="34"/>
  <c r="AC127" i="34"/>
  <c r="Y91" i="34"/>
  <c r="X111" i="34"/>
  <c r="AC195" i="34"/>
  <c r="Z195" i="34"/>
  <c r="AA122" i="34"/>
  <c r="T154" i="34"/>
  <c r="AD40" i="34"/>
  <c r="AA14" i="34"/>
  <c r="U40" i="34"/>
  <c r="AC28" i="34"/>
  <c r="AB199" i="34"/>
  <c r="Z203" i="34"/>
  <c r="U99" i="34"/>
  <c r="Z115" i="34"/>
  <c r="S172" i="34"/>
  <c r="U172" i="34"/>
  <c r="AA95" i="34"/>
  <c r="V139" i="34"/>
  <c r="U191" i="34"/>
  <c r="S188" i="34"/>
  <c r="T199" i="34"/>
  <c r="AA199" i="34"/>
  <c r="S10" i="34"/>
  <c r="AD102" i="34"/>
  <c r="V127" i="34"/>
  <c r="Z168" i="34"/>
  <c r="AA91" i="34"/>
  <c r="AC139" i="34"/>
  <c r="AB191" i="34"/>
  <c r="Y92" i="34"/>
  <c r="T28" i="34"/>
  <c r="AC60" i="34"/>
  <c r="Y124" i="34"/>
  <c r="T188" i="34"/>
  <c r="AC181" i="34"/>
  <c r="V193" i="34"/>
  <c r="Z209" i="34"/>
  <c r="X229" i="34"/>
  <c r="V199" i="34"/>
  <c r="U199" i="34"/>
  <c r="S92" i="34"/>
  <c r="T187" i="34"/>
  <c r="S211" i="34"/>
  <c r="X10" i="34"/>
  <c r="T10" i="34"/>
  <c r="W102" i="34"/>
  <c r="Y72" i="34"/>
  <c r="X127" i="34"/>
  <c r="Y127" i="34"/>
  <c r="AB91" i="34"/>
  <c r="U139" i="34"/>
  <c r="AD139" i="34"/>
  <c r="V191" i="34"/>
  <c r="S154" i="34"/>
  <c r="U28" i="34"/>
  <c r="AA124" i="34"/>
  <c r="U124" i="34"/>
  <c r="Z199" i="34"/>
  <c r="W199" i="34"/>
  <c r="X203" i="34"/>
  <c r="AC154" i="34"/>
  <c r="AB120" i="34"/>
  <c r="U134" i="34"/>
  <c r="T134" i="34"/>
  <c r="Z134" i="34"/>
  <c r="AA134" i="34"/>
  <c r="Y222" i="34"/>
  <c r="W222" i="34"/>
  <c r="AD222" i="34"/>
  <c r="Z222" i="34"/>
  <c r="V226" i="34"/>
  <c r="Z226" i="34"/>
  <c r="AB226" i="34"/>
  <c r="U226" i="34"/>
  <c r="S226" i="34"/>
  <c r="AC226" i="34"/>
  <c r="W226" i="34"/>
  <c r="T226" i="34"/>
  <c r="AA226" i="34"/>
  <c r="AD11" i="34"/>
  <c r="AB11" i="34"/>
  <c r="X11" i="34"/>
  <c r="U11" i="34"/>
  <c r="Y11" i="34"/>
  <c r="Z11" i="34"/>
  <c r="W11" i="34"/>
  <c r="AC11" i="34"/>
  <c r="T11" i="34"/>
  <c r="S11" i="34"/>
  <c r="V11" i="34"/>
  <c r="Y140" i="34"/>
  <c r="V140" i="34"/>
  <c r="S140" i="34"/>
  <c r="AA140" i="34"/>
  <c r="T140" i="34"/>
  <c r="AB140" i="34"/>
  <c r="AD140" i="34"/>
  <c r="U140" i="34"/>
  <c r="X140" i="34"/>
  <c r="Z140" i="34"/>
  <c r="V204" i="34"/>
  <c r="S204" i="34"/>
  <c r="Z204" i="34"/>
  <c r="U204" i="34"/>
  <c r="AC204" i="34"/>
  <c r="W204" i="34"/>
  <c r="Y204" i="34"/>
  <c r="AA204" i="34"/>
  <c r="AD204" i="34"/>
  <c r="AB204" i="34"/>
  <c r="Y80" i="34"/>
  <c r="AD80" i="34"/>
  <c r="AC80" i="34"/>
  <c r="Z80" i="34"/>
  <c r="AB80" i="34"/>
  <c r="S80" i="34"/>
  <c r="AA80" i="34"/>
  <c r="T80" i="34"/>
  <c r="V80" i="34"/>
  <c r="X80" i="34"/>
  <c r="W80" i="34"/>
  <c r="S187" i="34"/>
  <c r="U211" i="34"/>
  <c r="S120" i="34"/>
  <c r="AC134" i="34"/>
  <c r="S225" i="34"/>
  <c r="V225" i="34"/>
  <c r="AA225" i="34"/>
  <c r="AB37" i="34"/>
  <c r="AA37" i="34"/>
  <c r="Z37" i="34"/>
  <c r="AC37" i="34"/>
  <c r="X37" i="34"/>
  <c r="T37" i="34"/>
  <c r="S37" i="34"/>
  <c r="W37" i="34"/>
  <c r="AD37" i="34"/>
  <c r="Y37" i="34"/>
  <c r="U37" i="34"/>
  <c r="V120" i="34"/>
  <c r="Y120" i="34"/>
  <c r="Z120" i="34"/>
  <c r="U67" i="34"/>
  <c r="V67" i="34"/>
  <c r="AC67" i="34"/>
  <c r="AD67" i="34"/>
  <c r="Z67" i="34"/>
  <c r="Y67" i="34"/>
  <c r="AA67" i="34"/>
  <c r="AB67" i="34"/>
  <c r="X67" i="34"/>
  <c r="W67" i="34"/>
  <c r="S67" i="34"/>
  <c r="T67" i="34"/>
  <c r="AC131" i="34"/>
  <c r="AB131" i="34"/>
  <c r="U131" i="34"/>
  <c r="W131" i="34"/>
  <c r="AA131" i="34"/>
  <c r="AD131" i="34"/>
  <c r="Z131" i="34"/>
  <c r="S131" i="34"/>
  <c r="X131" i="34"/>
  <c r="T131" i="34"/>
  <c r="Y131" i="34"/>
  <c r="Z211" i="34"/>
  <c r="AA211" i="34"/>
  <c r="W187" i="34"/>
  <c r="AD211" i="34"/>
  <c r="AB134" i="34"/>
  <c r="AD150" i="34"/>
  <c r="W150" i="34"/>
  <c r="U150" i="34"/>
  <c r="Z150" i="34"/>
  <c r="AD120" i="34"/>
  <c r="AC106" i="34"/>
  <c r="Z106" i="34"/>
  <c r="W106" i="34"/>
  <c r="U106" i="34"/>
  <c r="T106" i="34"/>
  <c r="AD106" i="34"/>
  <c r="S106" i="34"/>
  <c r="X106" i="34"/>
  <c r="AA106" i="34"/>
  <c r="AB106" i="34"/>
  <c r="AD226" i="34"/>
  <c r="W96" i="34"/>
  <c r="S96" i="34"/>
  <c r="Z96" i="34"/>
  <c r="AA96" i="34"/>
  <c r="AD96" i="34"/>
  <c r="U96" i="34"/>
  <c r="T96" i="34"/>
  <c r="Y96" i="34"/>
  <c r="X96" i="34"/>
  <c r="AB96" i="34"/>
  <c r="V37" i="34"/>
  <c r="W140" i="34"/>
  <c r="X204" i="34"/>
  <c r="AA229" i="34"/>
  <c r="AB229" i="34"/>
  <c r="U229" i="34"/>
  <c r="AD229" i="34"/>
  <c r="S229" i="34"/>
  <c r="V229" i="34"/>
  <c r="AC229" i="34"/>
  <c r="Z229" i="34"/>
  <c r="Y229" i="34"/>
  <c r="W229" i="34"/>
  <c r="V131" i="34"/>
  <c r="AD23" i="34"/>
  <c r="AB122" i="34"/>
  <c r="S122" i="34"/>
  <c r="X122" i="34"/>
  <c r="W122" i="34"/>
  <c r="T122" i="34"/>
  <c r="AA138" i="34"/>
  <c r="U138" i="34"/>
  <c r="W138" i="34"/>
  <c r="AD154" i="34"/>
  <c r="Z60" i="34"/>
  <c r="AD60" i="34"/>
  <c r="Z188" i="34"/>
  <c r="X188" i="34"/>
  <c r="U165" i="34"/>
  <c r="V165" i="34"/>
  <c r="W165" i="34"/>
  <c r="Y181" i="34"/>
  <c r="Z181" i="34"/>
  <c r="V181" i="34"/>
  <c r="AD193" i="34"/>
  <c r="AB193" i="34"/>
  <c r="T209" i="34"/>
  <c r="Y209" i="34"/>
  <c r="W209" i="34"/>
  <c r="S115" i="34"/>
  <c r="W115" i="34"/>
  <c r="AC115" i="34"/>
  <c r="T115" i="34"/>
  <c r="AB207" i="34"/>
  <c r="Z207" i="34"/>
  <c r="U10" i="34"/>
  <c r="Y152" i="34"/>
  <c r="AB152" i="34"/>
  <c r="AD200" i="34"/>
  <c r="AB161" i="34"/>
  <c r="Z72" i="34"/>
  <c r="V91" i="34"/>
  <c r="Z118" i="34"/>
  <c r="Z139" i="34"/>
  <c r="S139" i="34"/>
  <c r="AA191" i="34"/>
  <c r="AB138" i="34"/>
  <c r="Z154" i="34"/>
  <c r="U122" i="34"/>
  <c r="T138" i="34"/>
  <c r="X138" i="34"/>
  <c r="AB154" i="34"/>
  <c r="V60" i="34"/>
  <c r="AA40" i="34"/>
  <c r="Z14" i="34"/>
  <c r="Y14" i="34"/>
  <c r="AD14" i="34"/>
  <c r="W14" i="34"/>
  <c r="Z28" i="34"/>
  <c r="AD28" i="34"/>
  <c r="W28" i="34"/>
  <c r="V28" i="34"/>
  <c r="AB60" i="34"/>
  <c r="AA108" i="34"/>
  <c r="AD108" i="34"/>
  <c r="Z124" i="34"/>
  <c r="AB188" i="34"/>
  <c r="V188" i="34"/>
  <c r="AC165" i="34"/>
  <c r="AB181" i="34"/>
  <c r="U181" i="34"/>
  <c r="X193" i="34"/>
  <c r="AC193" i="34"/>
  <c r="AD209" i="34"/>
  <c r="AC209" i="34"/>
  <c r="X199" i="34"/>
  <c r="Y199" i="34"/>
  <c r="S199" i="34"/>
  <c r="V94" i="34"/>
  <c r="AD94" i="34"/>
  <c r="W94" i="34"/>
  <c r="AC203" i="34"/>
  <c r="W203" i="34"/>
  <c r="AD99" i="34"/>
  <c r="AD115" i="34"/>
  <c r="AD172" i="34"/>
  <c r="X172" i="34"/>
  <c r="W172" i="34"/>
  <c r="W207" i="34"/>
  <c r="AC95" i="34"/>
  <c r="V95" i="34"/>
  <c r="U161" i="34"/>
  <c r="U91" i="34"/>
  <c r="AC91" i="34"/>
  <c r="Z191" i="34"/>
  <c r="W118" i="34"/>
  <c r="Z122" i="34"/>
  <c r="Y122" i="34"/>
  <c r="S138" i="34"/>
  <c r="Y138" i="34"/>
  <c r="U154" i="34"/>
  <c r="AA154" i="34"/>
  <c r="V154" i="34"/>
  <c r="AD122" i="34"/>
  <c r="V40" i="34"/>
  <c r="T40" i="34"/>
  <c r="W40" i="34"/>
  <c r="Z40" i="34"/>
  <c r="X60" i="34"/>
  <c r="T60" i="34"/>
  <c r="AC124" i="34"/>
  <c r="W124" i="34"/>
  <c r="U188" i="34"/>
  <c r="AA188" i="34"/>
  <c r="AA165" i="34"/>
  <c r="AD181" i="34"/>
  <c r="W181" i="34"/>
  <c r="S193" i="34"/>
  <c r="T193" i="34"/>
  <c r="V209" i="34"/>
  <c r="S209" i="34"/>
  <c r="S203" i="34"/>
  <c r="Y203" i="34"/>
  <c r="AA203" i="34"/>
  <c r="Z99" i="34"/>
  <c r="V99" i="34"/>
  <c r="AB115" i="34"/>
  <c r="U207" i="34"/>
  <c r="Y207" i="34"/>
  <c r="X95" i="34"/>
  <c r="V122" i="34"/>
  <c r="S90" i="34"/>
  <c r="T90" i="34"/>
  <c r="V90" i="34"/>
  <c r="AC90" i="34"/>
  <c r="AB90" i="34"/>
  <c r="U90" i="34"/>
  <c r="Z90" i="34"/>
  <c r="Y90" i="34"/>
  <c r="W90" i="34"/>
  <c r="AD90" i="34"/>
  <c r="X90" i="34"/>
  <c r="X177" i="34"/>
  <c r="V177" i="34"/>
  <c r="Y177" i="34"/>
  <c r="AD177" i="34"/>
  <c r="S177" i="34"/>
  <c r="T177" i="34"/>
  <c r="AC177" i="34"/>
  <c r="W177" i="34"/>
  <c r="U177" i="34"/>
  <c r="AB177" i="34"/>
  <c r="Z6" i="34"/>
  <c r="AC6" i="34"/>
  <c r="AB6" i="34"/>
  <c r="T6" i="34"/>
  <c r="S6" i="34"/>
  <c r="W6" i="34"/>
  <c r="U6" i="34"/>
  <c r="V6" i="34"/>
  <c r="Y6" i="34"/>
  <c r="X6" i="34"/>
  <c r="X205" i="34"/>
  <c r="AD205" i="34"/>
  <c r="AB205" i="34"/>
  <c r="W205" i="34"/>
  <c r="AA205" i="34"/>
  <c r="AC205" i="34"/>
  <c r="T205" i="34"/>
  <c r="Z205" i="34"/>
  <c r="V205" i="34"/>
  <c r="U205" i="34"/>
  <c r="Q38" i="34"/>
  <c r="Q9" i="34"/>
  <c r="Q46" i="34"/>
  <c r="Q387" i="34"/>
  <c r="Q356" i="34"/>
  <c r="Q335" i="34"/>
  <c r="Q367" i="34"/>
  <c r="Q392" i="34"/>
  <c r="Q342" i="34"/>
  <c r="Q374" i="34"/>
  <c r="Q353" i="34"/>
  <c r="Q386" i="34"/>
  <c r="Q344" i="34"/>
  <c r="Q376" i="34"/>
  <c r="Q355" i="34"/>
  <c r="Q388" i="34"/>
  <c r="Q338" i="34"/>
  <c r="Q370" i="34"/>
  <c r="Q349" i="34"/>
  <c r="Q381" i="34"/>
  <c r="Q399" i="34"/>
  <c r="AF401" i="34"/>
  <c r="U401" i="34" s="1"/>
  <c r="Q79" i="34"/>
  <c r="Q332" i="34"/>
  <c r="Q364" i="34"/>
  <c r="Q343" i="34"/>
  <c r="Q375" i="34"/>
  <c r="Q400" i="34"/>
  <c r="Q350" i="34"/>
  <c r="Q382" i="34"/>
  <c r="Q361" i="34"/>
  <c r="Q394" i="34"/>
  <c r="Q352" i="34"/>
  <c r="Q331" i="34"/>
  <c r="Q363" i="34"/>
  <c r="Q396" i="34"/>
  <c r="Q346" i="34"/>
  <c r="Q378" i="34"/>
  <c r="Q357" i="34"/>
  <c r="Q390" i="34"/>
  <c r="Q4" i="34"/>
  <c r="Q54" i="34"/>
  <c r="D402" i="34"/>
  <c r="Q21" i="34"/>
  <c r="Q70" i="34"/>
  <c r="Q340" i="34"/>
  <c r="Q372" i="34"/>
  <c r="Q351" i="34"/>
  <c r="Q383" i="34"/>
  <c r="Q393" i="34"/>
  <c r="Q358" i="34"/>
  <c r="Q337" i="34"/>
  <c r="Q369" i="34"/>
  <c r="Q395" i="34"/>
  <c r="Q360" i="34"/>
  <c r="Q339" i="34"/>
  <c r="Q371" i="34"/>
  <c r="Q389" i="34"/>
  <c r="Q354" i="34"/>
  <c r="Q333" i="34"/>
  <c r="Q365" i="34"/>
  <c r="Q398" i="34"/>
  <c r="AA177" i="34"/>
  <c r="T104" i="34"/>
  <c r="AC104" i="34"/>
  <c r="S104" i="34"/>
  <c r="V104" i="34"/>
  <c r="AD104" i="34"/>
  <c r="X104" i="34"/>
  <c r="AB104" i="34"/>
  <c r="Y104" i="34"/>
  <c r="AA104" i="34"/>
  <c r="W104" i="34"/>
  <c r="AB189" i="34"/>
  <c r="S189" i="34"/>
  <c r="Y189" i="34"/>
  <c r="AD189" i="34"/>
  <c r="V189" i="34"/>
  <c r="T189" i="34"/>
  <c r="X189" i="34"/>
  <c r="AC189" i="34"/>
  <c r="U189" i="34"/>
  <c r="AA189" i="34"/>
  <c r="W189" i="34"/>
  <c r="Y205" i="34"/>
  <c r="Z177" i="34"/>
  <c r="AD52" i="34"/>
  <c r="Y52" i="34"/>
  <c r="W52" i="34"/>
  <c r="Z52" i="34"/>
  <c r="AB52" i="34"/>
  <c r="AA52" i="34"/>
  <c r="AC52" i="34"/>
  <c r="T52" i="34"/>
  <c r="V52" i="34"/>
  <c r="S52" i="34"/>
  <c r="S205" i="34"/>
  <c r="S102" i="34"/>
  <c r="AB102" i="34"/>
  <c r="T23" i="34"/>
  <c r="U23" i="34"/>
  <c r="Z23" i="34"/>
  <c r="Z200" i="34"/>
  <c r="S200" i="34"/>
  <c r="W225" i="34"/>
  <c r="Y225" i="34"/>
  <c r="V168" i="34"/>
  <c r="U168" i="34"/>
  <c r="AA168" i="34"/>
  <c r="T102" i="34"/>
  <c r="AC136" i="34"/>
  <c r="X136" i="34"/>
  <c r="T222" i="34"/>
  <c r="W211" i="34"/>
  <c r="AA161" i="34"/>
  <c r="W92" i="34"/>
  <c r="V92" i="34"/>
  <c r="V187" i="34"/>
  <c r="AC187" i="34"/>
  <c r="Y211" i="34"/>
  <c r="T211" i="34"/>
  <c r="V211" i="34"/>
  <c r="X23" i="34"/>
  <c r="V10" i="34"/>
  <c r="W10" i="34"/>
  <c r="AA102" i="34"/>
  <c r="S118" i="34"/>
  <c r="AC118" i="34"/>
  <c r="AD134" i="34"/>
  <c r="V134" i="34"/>
  <c r="AA150" i="34"/>
  <c r="U222" i="34"/>
  <c r="AA120" i="34"/>
  <c r="X120" i="34"/>
  <c r="V152" i="34"/>
  <c r="AC152" i="34"/>
  <c r="W200" i="34"/>
  <c r="AB200" i="34"/>
  <c r="S161" i="34"/>
  <c r="W161" i="34"/>
  <c r="AD225" i="34"/>
  <c r="X225" i="34"/>
  <c r="U72" i="34"/>
  <c r="AC72" i="34"/>
  <c r="W168" i="34"/>
  <c r="AD91" i="34"/>
  <c r="T91" i="34"/>
  <c r="Y161" i="34"/>
  <c r="AC161" i="34"/>
  <c r="AD136" i="34"/>
  <c r="AA136" i="34"/>
  <c r="AB139" i="34"/>
  <c r="X139" i="34"/>
  <c r="W139" i="34"/>
  <c r="X191" i="34"/>
  <c r="W191" i="34"/>
  <c r="U111" i="34"/>
  <c r="AC111" i="34"/>
  <c r="U195" i="34"/>
  <c r="U120" i="34"/>
  <c r="X102" i="34"/>
  <c r="Y187" i="34"/>
  <c r="AA187" i="34"/>
  <c r="X187" i="34"/>
  <c r="AB211" i="34"/>
  <c r="AC211" i="34"/>
  <c r="U102" i="34"/>
  <c r="Y102" i="34"/>
  <c r="Y150" i="34"/>
  <c r="AB150" i="34"/>
  <c r="V222" i="34"/>
  <c r="X222" i="34"/>
  <c r="T120" i="34"/>
  <c r="AC120" i="34"/>
  <c r="Z152" i="34"/>
  <c r="U152" i="34"/>
  <c r="Y200" i="34"/>
  <c r="AA200" i="34"/>
  <c r="Z161" i="34"/>
  <c r="AD161" i="34"/>
  <c r="AB225" i="34"/>
  <c r="AC225" i="34"/>
  <c r="V72" i="34"/>
  <c r="AA72" i="34"/>
  <c r="X168" i="34"/>
  <c r="T168" i="34"/>
  <c r="S91" i="34"/>
  <c r="X91" i="34"/>
  <c r="U127" i="34"/>
  <c r="AB136" i="34"/>
  <c r="W136" i="34"/>
  <c r="Y191" i="34"/>
  <c r="T191" i="34"/>
  <c r="W134" i="34"/>
  <c r="W127" i="34"/>
  <c r="AB187" i="34"/>
  <c r="BS19" i="21"/>
  <c r="CQ16" i="21"/>
  <c r="C93" i="39" s="1"/>
  <c r="BO19" i="21"/>
  <c r="CQ19" i="21" s="1"/>
  <c r="AD242" i="34"/>
  <c r="AC242" i="34"/>
  <c r="Y242" i="34"/>
  <c r="U242" i="34"/>
  <c r="Z242" i="34"/>
  <c r="AA242" i="34"/>
  <c r="V242" i="34"/>
  <c r="AB242" i="34"/>
  <c r="S242" i="34"/>
  <c r="X242" i="34"/>
  <c r="W242" i="34"/>
  <c r="AC400" i="38"/>
  <c r="AB400" i="38"/>
  <c r="X400" i="38"/>
  <c r="Y400" i="38"/>
  <c r="W401" i="34"/>
  <c r="AA401" i="34"/>
  <c r="AB401" i="34"/>
  <c r="T400" i="38"/>
  <c r="S400" i="38"/>
  <c r="W400" i="38"/>
  <c r="V400" i="38"/>
  <c r="Z400" i="38"/>
  <c r="AD400" i="38"/>
  <c r="AA400" i="38"/>
  <c r="E94" i="30"/>
  <c r="C33" i="39" s="1"/>
  <c r="F143" i="30"/>
  <c r="F142" i="30"/>
  <c r="F138" i="30"/>
  <c r="F134" i="30"/>
  <c r="F17" i="30"/>
  <c r="F16" i="30"/>
  <c r="G9" i="39" s="1"/>
  <c r="F10" i="30"/>
  <c r="F5" i="30"/>
  <c r="F13" i="30"/>
  <c r="F21" i="30"/>
  <c r="F37" i="30"/>
  <c r="F53" i="30"/>
  <c r="F4" i="30"/>
  <c r="F32" i="30"/>
  <c r="F48" i="30"/>
  <c r="F19" i="30"/>
  <c r="F47" i="30"/>
  <c r="F26" i="30"/>
  <c r="F58" i="30"/>
  <c r="F70" i="30"/>
  <c r="F86" i="30"/>
  <c r="F106" i="30"/>
  <c r="F122" i="30"/>
  <c r="F73" i="30"/>
  <c r="F89" i="30"/>
  <c r="F105" i="30"/>
  <c r="F133" i="30"/>
  <c r="G45" i="39" s="1"/>
  <c r="F84" i="30"/>
  <c r="F100" i="30"/>
  <c r="F116" i="30"/>
  <c r="F132" i="30"/>
  <c r="F67" i="30"/>
  <c r="F83" i="30"/>
  <c r="F95" i="30"/>
  <c r="F111" i="30"/>
  <c r="F127" i="30"/>
  <c r="F139" i="30"/>
  <c r="F75" i="30"/>
  <c r="F103" i="30"/>
  <c r="F3" i="30"/>
  <c r="G5" i="39" s="1"/>
  <c r="F12" i="30"/>
  <c r="F7" i="30"/>
  <c r="F15" i="30"/>
  <c r="F25" i="30"/>
  <c r="F41" i="30"/>
  <c r="F57" i="30"/>
  <c r="F20" i="30"/>
  <c r="F36" i="30"/>
  <c r="F52" i="30"/>
  <c r="F23" i="30"/>
  <c r="F35" i="30"/>
  <c r="F51" i="30"/>
  <c r="F30" i="30"/>
  <c r="F46" i="30"/>
  <c r="F74" i="30"/>
  <c r="F90" i="30"/>
  <c r="F110" i="30"/>
  <c r="F126" i="30"/>
  <c r="F61" i="30"/>
  <c r="F77" i="30"/>
  <c r="F93" i="30"/>
  <c r="F109" i="30"/>
  <c r="F121" i="30"/>
  <c r="F136" i="30"/>
  <c r="F144" i="30"/>
  <c r="F72" i="30"/>
  <c r="F88" i="30"/>
  <c r="F104" i="30"/>
  <c r="F71" i="30"/>
  <c r="F87" i="30"/>
  <c r="F99" i="30"/>
  <c r="F115" i="30"/>
  <c r="F131" i="30"/>
  <c r="F137" i="30"/>
  <c r="F6" i="30"/>
  <c r="F14" i="30"/>
  <c r="F9" i="30"/>
  <c r="F29" i="30"/>
  <c r="G13" i="39" s="1"/>
  <c r="F45" i="30"/>
  <c r="F24" i="30"/>
  <c r="F40" i="30"/>
  <c r="F27" i="30"/>
  <c r="F39" i="30"/>
  <c r="F94" i="30"/>
  <c r="G33" i="39" s="1"/>
  <c r="F18" i="30"/>
  <c r="F34" i="30"/>
  <c r="F50" i="30"/>
  <c r="F62" i="30"/>
  <c r="F78" i="30"/>
  <c r="F98" i="30"/>
  <c r="F114" i="30"/>
  <c r="F130" i="30"/>
  <c r="F65" i="30"/>
  <c r="F81" i="30"/>
  <c r="G29" i="39" s="1"/>
  <c r="F97" i="30"/>
  <c r="F113" i="30"/>
  <c r="F125" i="30"/>
  <c r="F60" i="30"/>
  <c r="F76" i="30"/>
  <c r="F92" i="30"/>
  <c r="F108" i="30"/>
  <c r="F124" i="30"/>
  <c r="F91" i="30"/>
  <c r="F119" i="30"/>
  <c r="F141" i="30"/>
  <c r="F8" i="30"/>
  <c r="F11" i="30"/>
  <c r="F33" i="30"/>
  <c r="F49" i="30"/>
  <c r="F28" i="30"/>
  <c r="F44" i="30"/>
  <c r="F56" i="30"/>
  <c r="F31" i="30"/>
  <c r="F43" i="30"/>
  <c r="F59" i="30"/>
  <c r="F22" i="30"/>
  <c r="F38" i="30"/>
  <c r="F54" i="30"/>
  <c r="F66" i="30"/>
  <c r="F82" i="30"/>
  <c r="F102" i="30"/>
  <c r="F118" i="30"/>
  <c r="F69" i="30"/>
  <c r="F85" i="30"/>
  <c r="F101" i="30"/>
  <c r="F117" i="30"/>
  <c r="F129" i="30"/>
  <c r="F140" i="30"/>
  <c r="F64" i="30"/>
  <c r="F80" i="30"/>
  <c r="F96" i="30"/>
  <c r="F112" i="30"/>
  <c r="F128" i="30"/>
  <c r="F63" i="30"/>
  <c r="F79" i="30"/>
  <c r="F107" i="30"/>
  <c r="G37" i="39" s="1"/>
  <c r="F123" i="30"/>
  <c r="F145" i="30"/>
  <c r="F135" i="30"/>
  <c r="AJ11" i="21"/>
  <c r="AJ9" i="21"/>
  <c r="T8" i="21"/>
  <c r="AB8" i="21"/>
  <c r="AJ8" i="21"/>
  <c r="V9" i="21"/>
  <c r="AD9" i="21"/>
  <c r="AL9" i="21"/>
  <c r="T10" i="21"/>
  <c r="AB10" i="21"/>
  <c r="AJ10" i="21"/>
  <c r="V11" i="21"/>
  <c r="AD11" i="21"/>
  <c r="AL11" i="21"/>
  <c r="V12" i="21"/>
  <c r="AD12" i="21"/>
  <c r="AL12" i="21"/>
  <c r="V13" i="21"/>
  <c r="AD13" i="21"/>
  <c r="AL13" i="21"/>
  <c r="C85" i="19"/>
  <c r="V14" i="21" s="1"/>
  <c r="C89" i="19"/>
  <c r="AD14" i="21" s="1"/>
  <c r="C93" i="19"/>
  <c r="AL14" i="21" s="1"/>
  <c r="D85" i="19"/>
  <c r="D89" i="19"/>
  <c r="D93" i="19"/>
  <c r="V15" i="21"/>
  <c r="AD15" i="21"/>
  <c r="AL15" i="21"/>
  <c r="V16" i="21"/>
  <c r="AD16" i="21"/>
  <c r="AL16" i="21"/>
  <c r="V17" i="21"/>
  <c r="AD17" i="21"/>
  <c r="AL17" i="21"/>
  <c r="C137" i="19"/>
  <c r="V18" i="21" s="1"/>
  <c r="C141" i="19"/>
  <c r="AD18" i="21" s="1"/>
  <c r="C145" i="19"/>
  <c r="AL18" i="21" s="1"/>
  <c r="D137" i="19"/>
  <c r="D141" i="19"/>
  <c r="D145" i="19"/>
  <c r="V8" i="21"/>
  <c r="AD8" i="21"/>
  <c r="AL8" i="21"/>
  <c r="P9" i="21"/>
  <c r="X9" i="21"/>
  <c r="AF9" i="21"/>
  <c r="P10" i="21"/>
  <c r="V10" i="21"/>
  <c r="AD10" i="21"/>
  <c r="AL10" i="21"/>
  <c r="P11" i="21"/>
  <c r="X11" i="21"/>
  <c r="AF11" i="21"/>
  <c r="P12" i="21"/>
  <c r="X12" i="21"/>
  <c r="AF12" i="21"/>
  <c r="P13" i="21"/>
  <c r="X13" i="21"/>
  <c r="AF13" i="21"/>
  <c r="C82" i="19"/>
  <c r="P14" i="21" s="1"/>
  <c r="C86" i="19"/>
  <c r="X14" i="21" s="1"/>
  <c r="C90" i="19"/>
  <c r="AF14" i="21" s="1"/>
  <c r="D82" i="19"/>
  <c r="D86" i="19"/>
  <c r="D90" i="19"/>
  <c r="P15" i="21"/>
  <c r="X15" i="21"/>
  <c r="AF15" i="21"/>
  <c r="P16" i="21"/>
  <c r="X16" i="21"/>
  <c r="AF16" i="21"/>
  <c r="P17" i="21"/>
  <c r="X17" i="21"/>
  <c r="AF17" i="21"/>
  <c r="C134" i="19"/>
  <c r="P18" i="21" s="1"/>
  <c r="C138" i="19"/>
  <c r="X18" i="21" s="1"/>
  <c r="C142" i="19"/>
  <c r="AF18" i="21" s="1"/>
  <c r="D134" i="19"/>
  <c r="D138" i="19"/>
  <c r="D142" i="19"/>
  <c r="X8" i="21"/>
  <c r="AF8" i="21"/>
  <c r="R9" i="21"/>
  <c r="Z9" i="21"/>
  <c r="AH9" i="21"/>
  <c r="X10" i="21"/>
  <c r="AF10" i="21"/>
  <c r="R11" i="21"/>
  <c r="Z11" i="21"/>
  <c r="AH11" i="21"/>
  <c r="R12" i="21"/>
  <c r="Z12" i="21"/>
  <c r="AH12" i="21"/>
  <c r="R13" i="21"/>
  <c r="Z13" i="21"/>
  <c r="AH13" i="21"/>
  <c r="C83" i="19"/>
  <c r="R14" i="21" s="1"/>
  <c r="C87" i="19"/>
  <c r="Z14" i="21" s="1"/>
  <c r="C91" i="19"/>
  <c r="AH14" i="21" s="1"/>
  <c r="D83" i="19"/>
  <c r="D87" i="19"/>
  <c r="D91" i="19"/>
  <c r="R15" i="21"/>
  <c r="Z15" i="21"/>
  <c r="AH15" i="21"/>
  <c r="R16" i="21"/>
  <c r="Z16" i="21"/>
  <c r="AH16" i="21"/>
  <c r="R17" i="21"/>
  <c r="Z17" i="21"/>
  <c r="AH17" i="21"/>
  <c r="C135" i="19"/>
  <c r="R18" i="21" s="1"/>
  <c r="C139" i="19"/>
  <c r="Z18" i="21" s="1"/>
  <c r="C143" i="19"/>
  <c r="AH18" i="21" s="1"/>
  <c r="D135" i="19"/>
  <c r="D139" i="19"/>
  <c r="D143" i="19"/>
  <c r="Z8" i="21"/>
  <c r="AH8" i="21"/>
  <c r="T9" i="21"/>
  <c r="AB9" i="21"/>
  <c r="R10" i="21"/>
  <c r="Z10" i="21"/>
  <c r="AH10" i="21"/>
  <c r="T11" i="21"/>
  <c r="AB11" i="21"/>
  <c r="T12" i="21"/>
  <c r="AB12" i="21"/>
  <c r="AJ12" i="21"/>
  <c r="T13" i="21"/>
  <c r="AB13" i="21"/>
  <c r="AJ13" i="21"/>
  <c r="C84" i="19"/>
  <c r="T14" i="21" s="1"/>
  <c r="C88" i="19"/>
  <c r="AB14" i="21" s="1"/>
  <c r="C92" i="19"/>
  <c r="AJ14" i="21" s="1"/>
  <c r="D84" i="19"/>
  <c r="D88" i="19"/>
  <c r="T15" i="21"/>
  <c r="AB15" i="21"/>
  <c r="AJ15" i="21"/>
  <c r="T16" i="21"/>
  <c r="AB16" i="21"/>
  <c r="AJ16" i="21"/>
  <c r="T17" i="21"/>
  <c r="AB17" i="21"/>
  <c r="AJ17" i="21"/>
  <c r="C136" i="19"/>
  <c r="T18" i="21" s="1"/>
  <c r="C140" i="19"/>
  <c r="AB18" i="21" s="1"/>
  <c r="C144" i="19"/>
  <c r="AJ18" i="21" s="1"/>
  <c r="D136" i="19"/>
  <c r="D140" i="19"/>
  <c r="P8" i="21"/>
  <c r="R8" i="21"/>
  <c r="F55" i="30" l="1"/>
  <c r="G21" i="39" s="1"/>
  <c r="F68" i="30"/>
  <c r="G25" i="39" s="1"/>
  <c r="F42" i="30"/>
  <c r="G17" i="39" s="1"/>
  <c r="E91" i="30"/>
  <c r="E22" i="30"/>
  <c r="E20" i="30"/>
  <c r="E71" i="30"/>
  <c r="E62" i="30"/>
  <c r="E48" i="30"/>
  <c r="E97" i="30"/>
  <c r="E116" i="30"/>
  <c r="E38" i="30"/>
  <c r="E109" i="30"/>
  <c r="E4" i="30"/>
  <c r="E25" i="30"/>
  <c r="E34" i="30"/>
  <c r="E28" i="30"/>
  <c r="E60" i="30"/>
  <c r="E87" i="30"/>
  <c r="E105" i="30"/>
  <c r="E127" i="30"/>
  <c r="E114" i="30"/>
  <c r="E82" i="30"/>
  <c r="E11" i="30"/>
  <c r="E9" i="30"/>
  <c r="E80" i="30"/>
  <c r="E126" i="30"/>
  <c r="E52" i="30"/>
  <c r="E43" i="30"/>
  <c r="E63" i="30"/>
  <c r="E46" i="30"/>
  <c r="E83" i="30"/>
  <c r="E120" i="30"/>
  <c r="C41" i="39" s="1"/>
  <c r="E74" i="30"/>
  <c r="E98" i="30"/>
  <c r="E64" i="30"/>
  <c r="E27" i="30"/>
  <c r="E55" i="30"/>
  <c r="C21" i="39" s="1"/>
  <c r="E8" i="30"/>
  <c r="E119" i="30"/>
  <c r="E86" i="30"/>
  <c r="E104" i="30"/>
  <c r="E19" i="30"/>
  <c r="E100" i="30"/>
  <c r="E23" i="30"/>
  <c r="E131" i="30"/>
  <c r="E26" i="30"/>
  <c r="E75" i="30"/>
  <c r="E32" i="30"/>
  <c r="E124" i="30"/>
  <c r="E130" i="30"/>
  <c r="E81" i="30"/>
  <c r="C29" i="39" s="1"/>
  <c r="E54" i="30"/>
  <c r="E93" i="30"/>
  <c r="E118" i="30"/>
  <c r="E13" i="30"/>
  <c r="E85" i="30"/>
  <c r="E7" i="30"/>
  <c r="E40" i="30"/>
  <c r="E16" i="30"/>
  <c r="C9" i="39" s="1"/>
  <c r="E110" i="30"/>
  <c r="E113" i="30"/>
  <c r="E92" i="30"/>
  <c r="E56" i="30"/>
  <c r="E23" i="46"/>
  <c r="F23" i="46" s="1"/>
  <c r="AB26" i="21"/>
  <c r="E130" i="46"/>
  <c r="F130" i="46" s="1"/>
  <c r="AH34" i="21"/>
  <c r="E104" i="46"/>
  <c r="F104" i="46" s="1"/>
  <c r="AH32" i="21"/>
  <c r="E78" i="46"/>
  <c r="F78" i="46" s="1"/>
  <c r="AH30" i="21"/>
  <c r="E5" i="46"/>
  <c r="F5" i="46" s="1"/>
  <c r="R25" i="21"/>
  <c r="E60" i="46"/>
  <c r="F60" i="46" s="1"/>
  <c r="X29" i="21"/>
  <c r="E8" i="46"/>
  <c r="F8" i="46" s="1"/>
  <c r="X25" i="21"/>
  <c r="E67" i="46"/>
  <c r="F67" i="46" s="1"/>
  <c r="AL29" i="21"/>
  <c r="E105" i="46"/>
  <c r="F105" i="46" s="1"/>
  <c r="AJ32" i="21"/>
  <c r="P248" i="11"/>
  <c r="P39" i="11"/>
  <c r="P3" i="11"/>
  <c r="D342" i="11"/>
  <c r="I342" i="11"/>
  <c r="F342" i="11"/>
  <c r="P74" i="11"/>
  <c r="P90" i="11"/>
  <c r="P177" i="11"/>
  <c r="P233" i="11"/>
  <c r="P20" i="11"/>
  <c r="P122" i="11"/>
  <c r="P45" i="11"/>
  <c r="P16" i="11"/>
  <c r="P180" i="11"/>
  <c r="P239" i="11"/>
  <c r="P124" i="11"/>
  <c r="P29" i="11"/>
  <c r="P128" i="11"/>
  <c r="P60" i="11"/>
  <c r="P75" i="11"/>
  <c r="P327" i="11"/>
  <c r="P265" i="11"/>
  <c r="P188" i="11"/>
  <c r="P142" i="11"/>
  <c r="P254" i="11"/>
  <c r="P215" i="11"/>
  <c r="P329" i="11"/>
  <c r="P243" i="11"/>
  <c r="P61" i="11"/>
  <c r="P194" i="11"/>
  <c r="AF194" i="11" s="1"/>
  <c r="S194" i="11" s="1"/>
  <c r="AC194" i="11"/>
  <c r="X194" i="11"/>
  <c r="E47" i="46"/>
  <c r="F47" i="46" s="1"/>
  <c r="X28" i="21"/>
  <c r="E22" i="46"/>
  <c r="F22" i="46" s="1"/>
  <c r="Z26" i="21"/>
  <c r="E138" i="46"/>
  <c r="X35" i="21"/>
  <c r="E34" i="46"/>
  <c r="F34" i="46" s="1"/>
  <c r="X27" i="21"/>
  <c r="E98" i="46"/>
  <c r="F98" i="46" s="1"/>
  <c r="V32" i="21"/>
  <c r="E41" i="46"/>
  <c r="F41" i="46" s="1"/>
  <c r="AL27" i="21"/>
  <c r="E15" i="46"/>
  <c r="F15" i="46" s="1"/>
  <c r="AL25" i="21"/>
  <c r="P156" i="11"/>
  <c r="P117" i="11"/>
  <c r="E136" i="46"/>
  <c r="T35" i="21"/>
  <c r="E84" i="46"/>
  <c r="F84" i="46" s="1"/>
  <c r="T31" i="21"/>
  <c r="E75" i="46"/>
  <c r="F75" i="46" s="1"/>
  <c r="AB30" i="21"/>
  <c r="E52" i="46"/>
  <c r="F52" i="46" s="1"/>
  <c r="AH28" i="21"/>
  <c r="D29" i="19"/>
  <c r="E32" i="46"/>
  <c r="F32" i="46" s="1"/>
  <c r="T27" i="21"/>
  <c r="E19" i="46"/>
  <c r="F19" i="46" s="1"/>
  <c r="T26" i="21"/>
  <c r="E125" i="46"/>
  <c r="F125" i="46" s="1"/>
  <c r="X34" i="21"/>
  <c r="E100" i="46"/>
  <c r="F100" i="46" s="1"/>
  <c r="Z32" i="21"/>
  <c r="E74" i="46"/>
  <c r="F74" i="46" s="1"/>
  <c r="Z30" i="21"/>
  <c r="E43" i="46"/>
  <c r="F43" i="46" s="1"/>
  <c r="P28" i="21"/>
  <c r="E18" i="46"/>
  <c r="F18" i="46" s="1"/>
  <c r="R26" i="21"/>
  <c r="E134" i="46"/>
  <c r="P35" i="21"/>
  <c r="E129" i="46"/>
  <c r="F129" i="46" s="1"/>
  <c r="AF34" i="21"/>
  <c r="E108" i="46"/>
  <c r="F108" i="46" s="1"/>
  <c r="P33" i="21"/>
  <c r="E103" i="46"/>
  <c r="F103" i="46" s="1"/>
  <c r="AF32" i="21"/>
  <c r="E82" i="46"/>
  <c r="F82" i="46" s="1"/>
  <c r="P31" i="21"/>
  <c r="E77" i="46"/>
  <c r="F77" i="46" s="1"/>
  <c r="AF30" i="21"/>
  <c r="E56" i="46"/>
  <c r="F56" i="46" s="1"/>
  <c r="P29" i="21"/>
  <c r="E46" i="46"/>
  <c r="F46" i="46" s="1"/>
  <c r="V28" i="21"/>
  <c r="E21" i="46"/>
  <c r="F21" i="46" s="1"/>
  <c r="X26" i="21"/>
  <c r="E141" i="46"/>
  <c r="AD35" i="21"/>
  <c r="E115" i="46"/>
  <c r="F115" i="46" s="1"/>
  <c r="AD33" i="21"/>
  <c r="E89" i="46"/>
  <c r="F89" i="46" s="1"/>
  <c r="AD31" i="21"/>
  <c r="E63" i="46"/>
  <c r="F63" i="46" s="1"/>
  <c r="AD29" i="21"/>
  <c r="E53" i="46"/>
  <c r="F53" i="46" s="1"/>
  <c r="AJ28" i="21"/>
  <c r="E37" i="46"/>
  <c r="F37" i="46" s="1"/>
  <c r="AD27" i="21"/>
  <c r="E28" i="46"/>
  <c r="F28" i="46" s="1"/>
  <c r="AL26" i="21"/>
  <c r="E11" i="46"/>
  <c r="F11" i="46" s="1"/>
  <c r="AD25" i="21"/>
  <c r="E40" i="46"/>
  <c r="F40" i="46" s="1"/>
  <c r="AJ27" i="21"/>
  <c r="E79" i="46"/>
  <c r="F79" i="46" s="1"/>
  <c r="AJ30" i="21"/>
  <c r="AD401" i="34"/>
  <c r="Y401" i="34"/>
  <c r="P288" i="11"/>
  <c r="P121" i="11"/>
  <c r="P49" i="11"/>
  <c r="P179" i="11"/>
  <c r="P285" i="11"/>
  <c r="P216" i="11"/>
  <c r="P187" i="11"/>
  <c r="P312" i="11"/>
  <c r="P274" i="11"/>
  <c r="P297" i="11"/>
  <c r="P249" i="11"/>
  <c r="P48" i="11"/>
  <c r="P184" i="11"/>
  <c r="P96" i="11"/>
  <c r="P258" i="11"/>
  <c r="P227" i="11"/>
  <c r="P318" i="11"/>
  <c r="P15" i="11"/>
  <c r="P217" i="11"/>
  <c r="P234" i="11"/>
  <c r="P63" i="11"/>
  <c r="P88" i="11"/>
  <c r="P152" i="11"/>
  <c r="P138" i="11"/>
  <c r="P267" i="11"/>
  <c r="P12" i="11"/>
  <c r="P298" i="11"/>
  <c r="P120" i="11"/>
  <c r="P114" i="11"/>
  <c r="P150" i="11"/>
  <c r="P275" i="11"/>
  <c r="P245" i="11"/>
  <c r="P293" i="11"/>
  <c r="P316" i="11"/>
  <c r="P131" i="11"/>
  <c r="P99" i="11"/>
  <c r="P241" i="11"/>
  <c r="P51" i="11"/>
  <c r="E342" i="11"/>
  <c r="J342" i="11"/>
  <c r="G342" i="11"/>
  <c r="P13" i="11"/>
  <c r="P109" i="11"/>
  <c r="P173" i="11"/>
  <c r="P35" i="11"/>
  <c r="P139" i="11"/>
  <c r="P172" i="11"/>
  <c r="P21" i="11"/>
  <c r="P224" i="11"/>
  <c r="P165" i="11"/>
  <c r="P163" i="11"/>
  <c r="P91" i="11"/>
  <c r="P269" i="11"/>
  <c r="P277" i="11"/>
  <c r="P230" i="11"/>
  <c r="P30" i="11"/>
  <c r="P323" i="11"/>
  <c r="P50" i="11"/>
  <c r="P260" i="11"/>
  <c r="P237" i="11"/>
  <c r="P210" i="11"/>
  <c r="P53" i="11"/>
  <c r="P25" i="11"/>
  <c r="P65" i="11"/>
  <c r="P69" i="11"/>
  <c r="P204" i="11"/>
  <c r="P205" i="11"/>
  <c r="P198" i="11"/>
  <c r="P221" i="11"/>
  <c r="P292" i="11"/>
  <c r="P273" i="11"/>
  <c r="P125" i="11"/>
  <c r="P220" i="11"/>
  <c r="P123" i="11"/>
  <c r="P76" i="11"/>
  <c r="P5" i="11"/>
  <c r="P308" i="11"/>
  <c r="Y194" i="11"/>
  <c r="T194" i="11"/>
  <c r="AD194" i="11"/>
  <c r="P278" i="11"/>
  <c r="P202" i="11"/>
  <c r="P324" i="11"/>
  <c r="P19" i="11"/>
  <c r="P68" i="11"/>
  <c r="P149" i="11"/>
  <c r="P294" i="11"/>
  <c r="E97" i="46"/>
  <c r="F97" i="46" s="1"/>
  <c r="T32" i="21"/>
  <c r="E88" i="46"/>
  <c r="F88" i="46" s="1"/>
  <c r="AB31" i="21"/>
  <c r="E119" i="46"/>
  <c r="F119" i="46" s="1"/>
  <c r="AL33" i="21"/>
  <c r="E93" i="46"/>
  <c r="F93" i="46" s="1"/>
  <c r="AL31" i="21"/>
  <c r="E72" i="46"/>
  <c r="F72" i="46" s="1"/>
  <c r="V30" i="21"/>
  <c r="E118" i="46"/>
  <c r="F118" i="46" s="1"/>
  <c r="AJ33" i="21"/>
  <c r="P281" i="11"/>
  <c r="E114" i="46"/>
  <c r="F114" i="46" s="1"/>
  <c r="AB33" i="21"/>
  <c r="E71" i="46"/>
  <c r="F71" i="46" s="1"/>
  <c r="T30" i="21"/>
  <c r="E10" i="46"/>
  <c r="F10" i="46" s="1"/>
  <c r="AB25" i="21"/>
  <c r="E70" i="46"/>
  <c r="F70" i="46" s="1"/>
  <c r="R30" i="21"/>
  <c r="E73" i="46"/>
  <c r="F73" i="46" s="1"/>
  <c r="X30" i="21"/>
  <c r="E137" i="46"/>
  <c r="V35" i="21"/>
  <c r="E59" i="46"/>
  <c r="F59" i="46" s="1"/>
  <c r="V29" i="21"/>
  <c r="E49" i="46"/>
  <c r="F49" i="46" s="1"/>
  <c r="AB28" i="21"/>
  <c r="E24" i="46"/>
  <c r="F24" i="46" s="1"/>
  <c r="AD26" i="21"/>
  <c r="E4" i="46"/>
  <c r="F4" i="46" s="1"/>
  <c r="P25" i="21"/>
  <c r="AC401" i="34"/>
  <c r="X401" i="34"/>
  <c r="P286" i="11"/>
  <c r="P105" i="11"/>
  <c r="P246" i="11"/>
  <c r="P85" i="11"/>
  <c r="P100" i="11"/>
  <c r="P57" i="11"/>
  <c r="P157" i="11"/>
  <c r="P141" i="11"/>
  <c r="P34" i="11"/>
  <c r="P6" i="11"/>
  <c r="P14" i="11"/>
  <c r="O342" i="11"/>
  <c r="N342" i="11"/>
  <c r="K342" i="11"/>
  <c r="P331" i="11"/>
  <c r="P186" i="11"/>
  <c r="P310" i="11"/>
  <c r="P303" i="11"/>
  <c r="P95" i="11"/>
  <c r="P282" i="11"/>
  <c r="P201" i="11"/>
  <c r="P200" i="11"/>
  <c r="P255" i="11"/>
  <c r="P190" i="11"/>
  <c r="P182" i="11"/>
  <c r="P129" i="11"/>
  <c r="P328" i="11"/>
  <c r="P56" i="11"/>
  <c r="P62" i="11"/>
  <c r="P148" i="11"/>
  <c r="P116" i="11"/>
  <c r="P183" i="11"/>
  <c r="P247" i="11"/>
  <c r="P28" i="11"/>
  <c r="P111" i="11"/>
  <c r="P78" i="11"/>
  <c r="P126" i="11"/>
  <c r="P158" i="11"/>
  <c r="P137" i="11"/>
  <c r="P313" i="11"/>
  <c r="P271" i="11"/>
  <c r="BL31" i="21"/>
  <c r="AK31" i="21"/>
  <c r="U194" i="11"/>
  <c r="AA194" i="11"/>
  <c r="Z194" i="11"/>
  <c r="P24" i="11"/>
  <c r="P195" i="11"/>
  <c r="E140" i="46"/>
  <c r="AB35" i="21"/>
  <c r="E36" i="46"/>
  <c r="F36" i="46" s="1"/>
  <c r="AB27" i="21"/>
  <c r="E135" i="46"/>
  <c r="R35" i="21"/>
  <c r="E109" i="46"/>
  <c r="F109" i="46" s="1"/>
  <c r="R33" i="21"/>
  <c r="E83" i="46"/>
  <c r="F83" i="46" s="1"/>
  <c r="R31" i="21"/>
  <c r="E57" i="46"/>
  <c r="F57" i="46" s="1"/>
  <c r="R29" i="21"/>
  <c r="E31" i="46"/>
  <c r="F31" i="46" s="1"/>
  <c r="R27" i="21"/>
  <c r="E112" i="46"/>
  <c r="F112" i="46" s="1"/>
  <c r="X33" i="21"/>
  <c r="E86" i="46"/>
  <c r="F86" i="46" s="1"/>
  <c r="X31" i="21"/>
  <c r="E50" i="46"/>
  <c r="F50" i="46" s="1"/>
  <c r="AD28" i="21"/>
  <c r="E25" i="46"/>
  <c r="F25" i="46" s="1"/>
  <c r="AF26" i="21"/>
  <c r="E145" i="46"/>
  <c r="AL35" i="21"/>
  <c r="E124" i="46"/>
  <c r="F124" i="46" s="1"/>
  <c r="V34" i="21"/>
  <c r="P104" i="11"/>
  <c r="P209" i="11"/>
  <c r="P66" i="11"/>
  <c r="P71" i="11"/>
  <c r="E144" i="46"/>
  <c r="AJ35" i="21"/>
  <c r="P240" i="11"/>
  <c r="E127" i="46"/>
  <c r="F127" i="46" s="1"/>
  <c r="AB34" i="21"/>
  <c r="E123" i="46"/>
  <c r="F123" i="46" s="1"/>
  <c r="T34" i="21"/>
  <c r="E62" i="46"/>
  <c r="F62" i="46" s="1"/>
  <c r="AB29" i="21"/>
  <c r="E48" i="46"/>
  <c r="F48" i="46" s="1"/>
  <c r="Z28" i="21"/>
  <c r="E143" i="46"/>
  <c r="AH35" i="21"/>
  <c r="E122" i="46"/>
  <c r="F122" i="46" s="1"/>
  <c r="R34" i="21"/>
  <c r="E117" i="46"/>
  <c r="F117" i="46" s="1"/>
  <c r="AH33" i="21"/>
  <c r="E96" i="46"/>
  <c r="F96" i="46" s="1"/>
  <c r="R32" i="21"/>
  <c r="E91" i="46"/>
  <c r="F91" i="46" s="1"/>
  <c r="AH31" i="21"/>
  <c r="E65" i="46"/>
  <c r="F65" i="46" s="1"/>
  <c r="AH29" i="21"/>
  <c r="E39" i="46"/>
  <c r="F39" i="46" s="1"/>
  <c r="AH27" i="21"/>
  <c r="E13" i="46"/>
  <c r="F13" i="46" s="1"/>
  <c r="AH25" i="21"/>
  <c r="E126" i="46"/>
  <c r="F126" i="46" s="1"/>
  <c r="Z34" i="21"/>
  <c r="E99" i="46"/>
  <c r="F99" i="46" s="1"/>
  <c r="X32" i="21"/>
  <c r="E17" i="46"/>
  <c r="F17" i="46" s="1"/>
  <c r="P26" i="21"/>
  <c r="E132" i="46"/>
  <c r="F132" i="46" s="1"/>
  <c r="AL34" i="21"/>
  <c r="E111" i="46"/>
  <c r="F111" i="46" s="1"/>
  <c r="V33" i="21"/>
  <c r="E106" i="46"/>
  <c r="F106" i="46" s="1"/>
  <c r="AL32" i="21"/>
  <c r="E85" i="46"/>
  <c r="F85" i="46" s="1"/>
  <c r="V31" i="21"/>
  <c r="E80" i="46"/>
  <c r="F80" i="46" s="1"/>
  <c r="AL30" i="21"/>
  <c r="E33" i="46"/>
  <c r="F33" i="46" s="1"/>
  <c r="V27" i="21"/>
  <c r="E7" i="46"/>
  <c r="F7" i="46" s="1"/>
  <c r="V25" i="21"/>
  <c r="E66" i="46"/>
  <c r="F66" i="46" s="1"/>
  <c r="AJ29" i="21"/>
  <c r="Z401" i="34"/>
  <c r="P325" i="11"/>
  <c r="P262" i="11"/>
  <c r="P189" i="11"/>
  <c r="P9" i="11"/>
  <c r="P244" i="11"/>
  <c r="P41" i="11"/>
  <c r="E110" i="46"/>
  <c r="F110" i="46" s="1"/>
  <c r="T33" i="21"/>
  <c r="E101" i="46"/>
  <c r="F101" i="46" s="1"/>
  <c r="AB32" i="21"/>
  <c r="E58" i="46"/>
  <c r="F58" i="46" s="1"/>
  <c r="T29" i="21"/>
  <c r="E44" i="46"/>
  <c r="F44" i="46" s="1"/>
  <c r="R28" i="21"/>
  <c r="E27" i="46"/>
  <c r="F27" i="46" s="1"/>
  <c r="AJ26" i="21"/>
  <c r="E6" i="46"/>
  <c r="F6" i="46" s="1"/>
  <c r="T25" i="21"/>
  <c r="E139" i="46"/>
  <c r="Z35" i="21"/>
  <c r="E113" i="46"/>
  <c r="F113" i="46" s="1"/>
  <c r="Z33" i="21"/>
  <c r="E87" i="46"/>
  <c r="F87" i="46" s="1"/>
  <c r="Z31" i="21"/>
  <c r="E61" i="46"/>
  <c r="F61" i="46" s="1"/>
  <c r="Z29" i="21"/>
  <c r="E51" i="46"/>
  <c r="F51" i="46" s="1"/>
  <c r="AF28" i="21"/>
  <c r="E35" i="46"/>
  <c r="F35" i="46" s="1"/>
  <c r="Z27" i="21"/>
  <c r="E30" i="46"/>
  <c r="F30" i="46" s="1"/>
  <c r="P27" i="21"/>
  <c r="E26" i="46"/>
  <c r="F26" i="46" s="1"/>
  <c r="AH26" i="21"/>
  <c r="E9" i="46"/>
  <c r="F9" i="46" s="1"/>
  <c r="Z25" i="21"/>
  <c r="E142" i="46"/>
  <c r="AF35" i="21"/>
  <c r="E121" i="46"/>
  <c r="F121" i="46" s="1"/>
  <c r="P34" i="21"/>
  <c r="E116" i="46"/>
  <c r="F116" i="46" s="1"/>
  <c r="AF33" i="21"/>
  <c r="E95" i="46"/>
  <c r="F95" i="46" s="1"/>
  <c r="P32" i="21"/>
  <c r="E90" i="46"/>
  <c r="F90" i="46" s="1"/>
  <c r="AF31" i="21"/>
  <c r="E69" i="46"/>
  <c r="F69" i="46" s="1"/>
  <c r="P30" i="21"/>
  <c r="E64" i="46"/>
  <c r="F64" i="46" s="1"/>
  <c r="AF29" i="21"/>
  <c r="E54" i="46"/>
  <c r="F54" i="46" s="1"/>
  <c r="AL28" i="21"/>
  <c r="E38" i="46"/>
  <c r="F38" i="46" s="1"/>
  <c r="AF27" i="21"/>
  <c r="E12" i="46"/>
  <c r="F12" i="46" s="1"/>
  <c r="AF25" i="21"/>
  <c r="E128" i="46"/>
  <c r="F128" i="46" s="1"/>
  <c r="AD34" i="21"/>
  <c r="E102" i="46"/>
  <c r="F102" i="46" s="1"/>
  <c r="AD32" i="21"/>
  <c r="E76" i="46"/>
  <c r="F76" i="46" s="1"/>
  <c r="AD30" i="21"/>
  <c r="E45" i="46"/>
  <c r="F45" i="46" s="1"/>
  <c r="T28" i="21"/>
  <c r="E20" i="46"/>
  <c r="F20" i="46" s="1"/>
  <c r="V26" i="21"/>
  <c r="E131" i="46"/>
  <c r="F131" i="46" s="1"/>
  <c r="AJ34" i="21"/>
  <c r="E14" i="46"/>
  <c r="F14" i="46" s="1"/>
  <c r="AJ25" i="21"/>
  <c r="S401" i="34"/>
  <c r="T401" i="34"/>
  <c r="V401" i="34"/>
  <c r="P46" i="11"/>
  <c r="P18" i="11"/>
  <c r="P315" i="11"/>
  <c r="P170" i="11"/>
  <c r="P311" i="11"/>
  <c r="P302" i="11"/>
  <c r="P92" i="11"/>
  <c r="P94" i="11"/>
  <c r="P70" i="11"/>
  <c r="P106" i="11"/>
  <c r="P280" i="11"/>
  <c r="P251" i="11"/>
  <c r="P290" i="11"/>
  <c r="P44" i="11"/>
  <c r="P40" i="11"/>
  <c r="P52" i="11"/>
  <c r="P319" i="11"/>
  <c r="P176" i="11"/>
  <c r="P191" i="11"/>
  <c r="P23" i="11"/>
  <c r="P257" i="11"/>
  <c r="P33" i="11"/>
  <c r="P4" i="11"/>
  <c r="P226" i="11"/>
  <c r="P127" i="11"/>
  <c r="P58" i="11"/>
  <c r="P59" i="11"/>
  <c r="P110" i="11"/>
  <c r="P64" i="11"/>
  <c r="P86" i="11"/>
  <c r="P321" i="11"/>
  <c r="P79" i="11"/>
  <c r="P164" i="11"/>
  <c r="P144" i="11"/>
  <c r="P140" i="11"/>
  <c r="P55" i="11"/>
  <c r="P174" i="11"/>
  <c r="P146" i="11"/>
  <c r="P222" i="11"/>
  <c r="P314" i="11"/>
  <c r="P264" i="11"/>
  <c r="P185" i="11"/>
  <c r="P38" i="11"/>
  <c r="H342" i="11"/>
  <c r="M342" i="11"/>
  <c r="L342" i="11"/>
  <c r="P10" i="11"/>
  <c r="P22" i="11"/>
  <c r="P309" i="11"/>
  <c r="P171" i="11"/>
  <c r="P115" i="11"/>
  <c r="P320" i="11"/>
  <c r="P83" i="11"/>
  <c r="P147" i="11"/>
  <c r="P326" i="11"/>
  <c r="P270" i="11"/>
  <c r="P300" i="11"/>
  <c r="P133" i="11"/>
  <c r="P43" i="11"/>
  <c r="P284" i="11"/>
  <c r="P155" i="11"/>
  <c r="P196" i="11"/>
  <c r="P93" i="11"/>
  <c r="AB194" i="11"/>
  <c r="W194" i="11"/>
  <c r="V194" i="11"/>
  <c r="P307" i="11"/>
  <c r="P42" i="11"/>
  <c r="P54" i="11"/>
  <c r="P26" i="11"/>
  <c r="AV17" i="21"/>
  <c r="U17" i="21"/>
  <c r="AK18" i="21"/>
  <c r="BL18" i="21"/>
  <c r="AC18" i="21"/>
  <c r="BD18" i="21"/>
  <c r="AV15" i="21"/>
  <c r="U15" i="21"/>
  <c r="AV18" i="21"/>
  <c r="U18" i="21"/>
  <c r="BD17" i="21"/>
  <c r="AC17" i="21"/>
  <c r="BL16" i="21"/>
  <c r="AK16" i="21"/>
  <c r="U14" i="21"/>
  <c r="AV14" i="21"/>
  <c r="BD13" i="21"/>
  <c r="AC13" i="21"/>
  <c r="BL12" i="21"/>
  <c r="AK12" i="21"/>
  <c r="U11" i="21"/>
  <c r="AV11" i="21"/>
  <c r="AT10" i="21"/>
  <c r="S10" i="21"/>
  <c r="AH19" i="21"/>
  <c r="BJ8" i="21"/>
  <c r="AI8" i="21"/>
  <c r="BB17" i="21"/>
  <c r="AA17" i="21"/>
  <c r="AA15" i="21"/>
  <c r="BB15" i="21"/>
  <c r="AA13" i="21"/>
  <c r="BB13" i="21"/>
  <c r="BJ11" i="21"/>
  <c r="AI11" i="21"/>
  <c r="AI9" i="21"/>
  <c r="BJ9" i="21"/>
  <c r="AN18" i="21"/>
  <c r="AR18" i="21"/>
  <c r="Q18" i="21"/>
  <c r="AG17" i="21"/>
  <c r="BH17" i="21"/>
  <c r="Q16" i="21"/>
  <c r="AN16" i="21"/>
  <c r="AR16" i="21"/>
  <c r="BH15" i="21"/>
  <c r="AG15" i="21"/>
  <c r="Q14" i="21"/>
  <c r="AN14" i="21"/>
  <c r="AR14" i="21"/>
  <c r="AG13" i="21"/>
  <c r="BH13" i="21"/>
  <c r="Q12" i="21"/>
  <c r="AN12" i="21"/>
  <c r="AR12" i="21"/>
  <c r="Q10" i="21"/>
  <c r="AN10" i="21"/>
  <c r="AR10" i="21"/>
  <c r="BF18" i="21"/>
  <c r="AE18" i="21"/>
  <c r="BF16" i="21"/>
  <c r="AE16" i="21"/>
  <c r="AE14" i="21"/>
  <c r="BF14" i="21"/>
  <c r="AE12" i="21"/>
  <c r="BF12" i="21"/>
  <c r="AX11" i="21"/>
  <c r="W11" i="21"/>
  <c r="BD10" i="21"/>
  <c r="AC10" i="21"/>
  <c r="AX9" i="21"/>
  <c r="W9" i="21"/>
  <c r="AB19" i="21"/>
  <c r="BD8" i="21"/>
  <c r="AC8" i="21"/>
  <c r="AK15" i="21"/>
  <c r="BL15" i="21"/>
  <c r="AV13" i="21"/>
  <c r="U13" i="21"/>
  <c r="BD12" i="21"/>
  <c r="AC12" i="21"/>
  <c r="BD9" i="21"/>
  <c r="AC9" i="21"/>
  <c r="Z19" i="21"/>
  <c r="BB8" i="21"/>
  <c r="AA8" i="21"/>
  <c r="AI18" i="21"/>
  <c r="BJ18" i="21"/>
  <c r="AT17" i="21"/>
  <c r="S17" i="21"/>
  <c r="AI16" i="21"/>
  <c r="BJ16" i="21"/>
  <c r="AT15" i="21"/>
  <c r="S15" i="21"/>
  <c r="AI14" i="21"/>
  <c r="BJ14" i="21"/>
  <c r="AT13" i="21"/>
  <c r="S13" i="21"/>
  <c r="AI12" i="21"/>
  <c r="BJ12" i="21"/>
  <c r="BB11" i="21"/>
  <c r="AA11" i="21"/>
  <c r="AG10" i="21"/>
  <c r="BH10" i="21"/>
  <c r="BB9" i="21"/>
  <c r="AA9" i="21"/>
  <c r="AF19" i="21"/>
  <c r="BH8" i="21"/>
  <c r="AG8" i="21"/>
  <c r="AZ17" i="21"/>
  <c r="Y17" i="21"/>
  <c r="AZ15" i="21"/>
  <c r="Y15" i="21"/>
  <c r="Y13" i="21"/>
  <c r="AZ13" i="21"/>
  <c r="BH11" i="21"/>
  <c r="AG11" i="21"/>
  <c r="AM10" i="21"/>
  <c r="BN10" i="21"/>
  <c r="BH9" i="21"/>
  <c r="AG9" i="21"/>
  <c r="AM8" i="21"/>
  <c r="BN8" i="21"/>
  <c r="AL19" i="21"/>
  <c r="AX18" i="21"/>
  <c r="W18" i="21"/>
  <c r="AM17" i="21"/>
  <c r="BN17" i="21"/>
  <c r="W16" i="21"/>
  <c r="AX16" i="21"/>
  <c r="AM15" i="21"/>
  <c r="BN15" i="21"/>
  <c r="AX14" i="21"/>
  <c r="W14" i="21"/>
  <c r="AM13" i="21"/>
  <c r="BN13" i="21"/>
  <c r="AX12" i="21"/>
  <c r="W12" i="21"/>
  <c r="U10" i="21"/>
  <c r="AV10" i="21"/>
  <c r="T19" i="21"/>
  <c r="U8" i="21"/>
  <c r="AV8" i="21"/>
  <c r="BD16" i="21"/>
  <c r="AC16" i="21"/>
  <c r="AV16" i="21"/>
  <c r="U16" i="21"/>
  <c r="AC15" i="21"/>
  <c r="BD15" i="21"/>
  <c r="BL14" i="21"/>
  <c r="AK14" i="21"/>
  <c r="AV12" i="21"/>
  <c r="U12" i="21"/>
  <c r="AI10" i="21"/>
  <c r="BJ10" i="21"/>
  <c r="AV9" i="21"/>
  <c r="U9" i="21"/>
  <c r="BB18" i="21"/>
  <c r="AA18" i="21"/>
  <c r="BB16" i="21"/>
  <c r="AA16" i="21"/>
  <c r="BB14" i="21"/>
  <c r="AA14" i="21"/>
  <c r="BB12" i="21"/>
  <c r="AA12" i="21"/>
  <c r="AT11" i="21"/>
  <c r="S11" i="21"/>
  <c r="AZ10" i="21"/>
  <c r="Y10" i="21"/>
  <c r="AT9" i="21"/>
  <c r="S9" i="21"/>
  <c r="Y8" i="21"/>
  <c r="X19" i="21"/>
  <c r="AZ8" i="21"/>
  <c r="BH18" i="21"/>
  <c r="AG18" i="21"/>
  <c r="Q17" i="21"/>
  <c r="AN17" i="21"/>
  <c r="AR17" i="21"/>
  <c r="AG16" i="21"/>
  <c r="BH16" i="21"/>
  <c r="AN15" i="21"/>
  <c r="AR15" i="21"/>
  <c r="Q15" i="21"/>
  <c r="BH14" i="21"/>
  <c r="AG14" i="21"/>
  <c r="Q13" i="21"/>
  <c r="AN13" i="21"/>
  <c r="AR13" i="21"/>
  <c r="BH12" i="21"/>
  <c r="AG12" i="21"/>
  <c r="AZ11" i="21"/>
  <c r="Y11" i="21"/>
  <c r="AN11" i="21"/>
  <c r="AR11" i="21"/>
  <c r="Q11" i="21"/>
  <c r="BF10" i="21"/>
  <c r="AE10" i="21"/>
  <c r="Y9" i="21"/>
  <c r="AZ9" i="21"/>
  <c r="AE8" i="21"/>
  <c r="BF8" i="21"/>
  <c r="AD19" i="21"/>
  <c r="BF17" i="21"/>
  <c r="AE17" i="21"/>
  <c r="AE15" i="21"/>
  <c r="BF15" i="21"/>
  <c r="AE13" i="21"/>
  <c r="BF13" i="21"/>
  <c r="AM11" i="21"/>
  <c r="BN11" i="21"/>
  <c r="AM9" i="21"/>
  <c r="BN9" i="21"/>
  <c r="BL11" i="21"/>
  <c r="AK11" i="21"/>
  <c r="S8" i="21"/>
  <c r="AT8" i="21"/>
  <c r="R19" i="21"/>
  <c r="P19" i="21"/>
  <c r="Q8" i="21"/>
  <c r="AR8" i="21"/>
  <c r="AN8" i="21"/>
  <c r="BL17" i="21"/>
  <c r="AK17" i="21"/>
  <c r="AC14" i="21"/>
  <c r="BD14" i="21"/>
  <c r="BL13" i="21"/>
  <c r="AK13" i="21"/>
  <c r="AC11" i="21"/>
  <c r="BD11" i="21"/>
  <c r="BB10" i="21"/>
  <c r="AA10" i="21"/>
  <c r="AT18" i="21"/>
  <c r="S18" i="21"/>
  <c r="AI17" i="21"/>
  <c r="BJ17" i="21"/>
  <c r="AT16" i="21"/>
  <c r="S16" i="21"/>
  <c r="BJ15" i="21"/>
  <c r="AI15" i="21"/>
  <c r="AT14" i="21"/>
  <c r="S14" i="21"/>
  <c r="AI13" i="21"/>
  <c r="BJ13" i="21"/>
  <c r="AT12" i="21"/>
  <c r="S12" i="21"/>
  <c r="AZ18" i="21"/>
  <c r="Y18" i="21"/>
  <c r="Y16" i="21"/>
  <c r="AZ16" i="21"/>
  <c r="AZ14" i="21"/>
  <c r="Y14" i="21"/>
  <c r="Y12" i="21"/>
  <c r="AZ12" i="21"/>
  <c r="AX10" i="21"/>
  <c r="W10" i="21"/>
  <c r="Q9" i="21"/>
  <c r="AN9" i="21"/>
  <c r="AR9" i="21"/>
  <c r="AX8" i="21"/>
  <c r="V19" i="21"/>
  <c r="W8" i="21"/>
  <c r="AM18" i="21"/>
  <c r="BN18" i="21"/>
  <c r="AX17" i="21"/>
  <c r="W17" i="21"/>
  <c r="AM16" i="21"/>
  <c r="BN16" i="21"/>
  <c r="AX15" i="21"/>
  <c r="W15" i="21"/>
  <c r="BN14" i="21"/>
  <c r="AM14" i="21"/>
  <c r="W13" i="21"/>
  <c r="AX13" i="21"/>
  <c r="BN12" i="21"/>
  <c r="AM12" i="21"/>
  <c r="BF11" i="21"/>
  <c r="AE11" i="21"/>
  <c r="AK10" i="21"/>
  <c r="BL10" i="21"/>
  <c r="BF9" i="21"/>
  <c r="AE9" i="21"/>
  <c r="AK8" i="21"/>
  <c r="BL8" i="21"/>
  <c r="AJ19" i="21"/>
  <c r="BL9" i="21"/>
  <c r="AK9" i="21"/>
  <c r="C157" i="19"/>
  <c r="D157" i="19"/>
  <c r="D156" i="19"/>
  <c r="D150" i="19"/>
  <c r="D149" i="19"/>
  <c r="D147" i="19"/>
  <c r="D154" i="19"/>
  <c r="D152" i="19"/>
  <c r="D155" i="19"/>
  <c r="D153" i="19"/>
  <c r="D148" i="19"/>
  <c r="D151" i="19"/>
  <c r="D158" i="19"/>
  <c r="C149" i="19"/>
  <c r="C133" i="19"/>
  <c r="C147" i="19"/>
  <c r="C154" i="19"/>
  <c r="C156" i="19"/>
  <c r="C150" i="19"/>
  <c r="C152" i="19"/>
  <c r="C155" i="19"/>
  <c r="C153" i="19"/>
  <c r="C148" i="19"/>
  <c r="C151" i="19"/>
  <c r="C158" i="19"/>
  <c r="C55" i="19"/>
  <c r="D94" i="19"/>
  <c r="C68" i="19"/>
  <c r="D55" i="19"/>
  <c r="D3" i="19"/>
  <c r="D42" i="19"/>
  <c r="D16" i="19"/>
  <c r="D81" i="19"/>
  <c r="D107" i="19"/>
  <c r="C94" i="19"/>
  <c r="D120" i="19"/>
  <c r="C81" i="19"/>
  <c r="D68" i="19"/>
  <c r="C3" i="19"/>
  <c r="C107" i="19"/>
  <c r="C120" i="19"/>
  <c r="C16" i="19"/>
  <c r="C29" i="19"/>
  <c r="D133" i="19"/>
  <c r="C42" i="19"/>
  <c r="AE358" i="11"/>
  <c r="AE357" i="11"/>
  <c r="AE356" i="11"/>
  <c r="AE355" i="11"/>
  <c r="AE354" i="11"/>
  <c r="AE353" i="11"/>
  <c r="AE352" i="11"/>
  <c r="AE351" i="11"/>
  <c r="AE350" i="11"/>
  <c r="AE349" i="11"/>
  <c r="AE348" i="11"/>
  <c r="AE347" i="11"/>
  <c r="AK25" i="21" l="1"/>
  <c r="BL25" i="21"/>
  <c r="AJ36" i="21"/>
  <c r="W26" i="21"/>
  <c r="AX26" i="21"/>
  <c r="AE30" i="21"/>
  <c r="BF30" i="21"/>
  <c r="BF34" i="21"/>
  <c r="AE34" i="21"/>
  <c r="AG27" i="21"/>
  <c r="BH27" i="21"/>
  <c r="AG29" i="21"/>
  <c r="BH29" i="21"/>
  <c r="BH31" i="21"/>
  <c r="AG31" i="21"/>
  <c r="AG33" i="21"/>
  <c r="BH33" i="21"/>
  <c r="BH35" i="21"/>
  <c r="AG35" i="21"/>
  <c r="AI26" i="21"/>
  <c r="BJ26" i="21"/>
  <c r="AA27" i="21"/>
  <c r="BB27" i="21"/>
  <c r="AA29" i="21"/>
  <c r="BB29" i="21"/>
  <c r="AA33" i="21"/>
  <c r="BB33" i="21"/>
  <c r="U25" i="21"/>
  <c r="T36" i="21"/>
  <c r="AV25" i="21"/>
  <c r="S28" i="21"/>
  <c r="AT28" i="21"/>
  <c r="AC32" i="21"/>
  <c r="BD32" i="21"/>
  <c r="E299" i="46"/>
  <c r="F299" i="46" s="1"/>
  <c r="F143" i="46"/>
  <c r="W34" i="21"/>
  <c r="AX34" i="21"/>
  <c r="AG26" i="21"/>
  <c r="BH26" i="21"/>
  <c r="AZ31" i="21"/>
  <c r="Y31" i="21"/>
  <c r="S27" i="21"/>
  <c r="AT27" i="21"/>
  <c r="S31" i="21"/>
  <c r="AT31" i="21"/>
  <c r="AT35" i="21"/>
  <c r="S35" i="21"/>
  <c r="AC35" i="21"/>
  <c r="BD35" i="21"/>
  <c r="Q25" i="21"/>
  <c r="P36" i="21"/>
  <c r="AN25" i="21"/>
  <c r="AR25" i="21"/>
  <c r="AC28" i="21"/>
  <c r="BD28" i="21"/>
  <c r="AX35" i="21"/>
  <c r="W35" i="21"/>
  <c r="AT30" i="21"/>
  <c r="S30" i="21"/>
  <c r="U30" i="21"/>
  <c r="AV30" i="21"/>
  <c r="AK27" i="21"/>
  <c r="BL27" i="21"/>
  <c r="AM26" i="21"/>
  <c r="BN26" i="21"/>
  <c r="AK28" i="21"/>
  <c r="BL28" i="21"/>
  <c r="AE31" i="21"/>
  <c r="BF31" i="21"/>
  <c r="AE35" i="21"/>
  <c r="BF35" i="21"/>
  <c r="W28" i="21"/>
  <c r="AX28" i="21"/>
  <c r="AG30" i="21"/>
  <c r="BH30" i="21"/>
  <c r="AG32" i="21"/>
  <c r="BH32" i="21"/>
  <c r="BH34" i="21"/>
  <c r="AG34" i="21"/>
  <c r="AT26" i="21"/>
  <c r="S26" i="21"/>
  <c r="AA30" i="21"/>
  <c r="BB30" i="21"/>
  <c r="Y34" i="21"/>
  <c r="AZ34" i="21"/>
  <c r="AV27" i="21"/>
  <c r="U27" i="21"/>
  <c r="AK32" i="21"/>
  <c r="BL32" i="21"/>
  <c r="X36" i="21"/>
  <c r="AZ25" i="21"/>
  <c r="Y25" i="21"/>
  <c r="R36" i="21"/>
  <c r="AT25" i="21"/>
  <c r="S25" i="21"/>
  <c r="AI32" i="21"/>
  <c r="BJ32" i="21"/>
  <c r="AC26" i="21"/>
  <c r="BD26" i="21"/>
  <c r="E298" i="46"/>
  <c r="F298" i="46" s="1"/>
  <c r="F142" i="46"/>
  <c r="W25" i="21"/>
  <c r="V36" i="21"/>
  <c r="AX25" i="21"/>
  <c r="AM30" i="21"/>
  <c r="BN30" i="21"/>
  <c r="AM32" i="21"/>
  <c r="BN32" i="21"/>
  <c r="AM34" i="21"/>
  <c r="BN34" i="21"/>
  <c r="Y32" i="21"/>
  <c r="AZ32" i="21"/>
  <c r="AH36" i="21"/>
  <c r="AI25" i="21"/>
  <c r="BJ25" i="21"/>
  <c r="AI29" i="21"/>
  <c r="BJ29" i="21"/>
  <c r="AT32" i="21"/>
  <c r="S32" i="21"/>
  <c r="S34" i="21"/>
  <c r="AT34" i="21"/>
  <c r="AA28" i="21"/>
  <c r="BB28" i="21"/>
  <c r="U34" i="21"/>
  <c r="AV34" i="21"/>
  <c r="F29" i="46"/>
  <c r="E291" i="46"/>
  <c r="F291" i="46" s="1"/>
  <c r="F135" i="46"/>
  <c r="E296" i="46"/>
  <c r="F296" i="46" s="1"/>
  <c r="F140" i="46"/>
  <c r="E293" i="46"/>
  <c r="F293" i="46" s="1"/>
  <c r="F137" i="46"/>
  <c r="BL33" i="21"/>
  <c r="AK33" i="21"/>
  <c r="BN31" i="21"/>
  <c r="AM31" i="21"/>
  <c r="AC31" i="21"/>
  <c r="BD31" i="21"/>
  <c r="E297" i="46"/>
  <c r="F297" i="46" s="1"/>
  <c r="F141" i="46"/>
  <c r="F16" i="46"/>
  <c r="AC30" i="21"/>
  <c r="BD30" i="21"/>
  <c r="AV35" i="21"/>
  <c r="U35" i="21"/>
  <c r="AL36" i="21"/>
  <c r="BN25" i="21"/>
  <c r="AM25" i="21"/>
  <c r="W32" i="21"/>
  <c r="AX32" i="21"/>
  <c r="AZ35" i="21"/>
  <c r="Y35" i="21"/>
  <c r="Y28" i="21"/>
  <c r="AZ28" i="21"/>
  <c r="P342" i="11"/>
  <c r="Q300" i="11" s="1"/>
  <c r="F3" i="46"/>
  <c r="Q307" i="11"/>
  <c r="Q115" i="11"/>
  <c r="Q140" i="11"/>
  <c r="Q191" i="11"/>
  <c r="Q315" i="11"/>
  <c r="BL34" i="21"/>
  <c r="AK34" i="21"/>
  <c r="U28" i="21"/>
  <c r="AV28" i="21"/>
  <c r="AE32" i="21"/>
  <c r="BF32" i="21"/>
  <c r="AG25" i="21"/>
  <c r="AF36" i="21"/>
  <c r="BH25" i="21"/>
  <c r="AM28" i="21"/>
  <c r="BN28" i="21"/>
  <c r="Q30" i="21"/>
  <c r="AN30" i="21"/>
  <c r="AR30" i="21"/>
  <c r="Q32" i="21"/>
  <c r="AN32" i="21"/>
  <c r="AR32" i="21"/>
  <c r="Q34" i="21"/>
  <c r="AN34" i="21"/>
  <c r="AR34" i="21"/>
  <c r="AA25" i="21"/>
  <c r="Z36" i="21"/>
  <c r="BB25" i="21"/>
  <c r="Q27" i="21"/>
  <c r="AR27" i="21"/>
  <c r="AN27" i="21"/>
  <c r="AG28" i="21"/>
  <c r="BH28" i="21"/>
  <c r="BB31" i="21"/>
  <c r="AA31" i="21"/>
  <c r="AA35" i="21"/>
  <c r="BB35" i="21"/>
  <c r="BL26" i="21"/>
  <c r="AK26" i="21"/>
  <c r="AV29" i="21"/>
  <c r="U29" i="21"/>
  <c r="U33" i="21"/>
  <c r="AV33" i="21"/>
  <c r="AK35" i="21"/>
  <c r="BL35" i="21"/>
  <c r="AM35" i="21"/>
  <c r="BN35" i="21"/>
  <c r="BF28" i="21"/>
  <c r="AE28" i="21"/>
  <c r="AZ33" i="21"/>
  <c r="Y33" i="21"/>
  <c r="S29" i="21"/>
  <c r="AT29" i="21"/>
  <c r="S33" i="21"/>
  <c r="AT33" i="21"/>
  <c r="AC27" i="21"/>
  <c r="BD27" i="21"/>
  <c r="Q313" i="11"/>
  <c r="Q190" i="11"/>
  <c r="Q141" i="11"/>
  <c r="AE26" i="21"/>
  <c r="BF26" i="21"/>
  <c r="AX29" i="21"/>
  <c r="W29" i="21"/>
  <c r="Y30" i="21"/>
  <c r="AZ30" i="21"/>
  <c r="AC25" i="21"/>
  <c r="AB36" i="21"/>
  <c r="BD25" i="21"/>
  <c r="BD33" i="21"/>
  <c r="AC33" i="21"/>
  <c r="Q202" i="11"/>
  <c r="Q292" i="11"/>
  <c r="Q53" i="11"/>
  <c r="Q277" i="11"/>
  <c r="Q139" i="11"/>
  <c r="Q51" i="11"/>
  <c r="Q150" i="11"/>
  <c r="Q88" i="11"/>
  <c r="Q96" i="11"/>
  <c r="Q216" i="11"/>
  <c r="BL30" i="21"/>
  <c r="AK30" i="21"/>
  <c r="AE25" i="21"/>
  <c r="AD36" i="21"/>
  <c r="BF25" i="21"/>
  <c r="AE27" i="21"/>
  <c r="BF27" i="21"/>
  <c r="AE29" i="21"/>
  <c r="BF29" i="21"/>
  <c r="AE33" i="21"/>
  <c r="BF33" i="21"/>
  <c r="Y26" i="21"/>
  <c r="AZ26" i="21"/>
  <c r="Q29" i="21"/>
  <c r="AN29" i="21"/>
  <c r="AR29" i="21"/>
  <c r="Q31" i="21"/>
  <c r="AN31" i="21"/>
  <c r="AR31" i="21"/>
  <c r="Q33" i="21"/>
  <c r="AR33" i="21"/>
  <c r="AN33" i="21"/>
  <c r="Q35" i="21"/>
  <c r="AN35" i="21"/>
  <c r="AR35" i="21"/>
  <c r="Q28" i="21"/>
  <c r="AN28" i="21"/>
  <c r="AR28" i="21"/>
  <c r="AA32" i="21"/>
  <c r="BB32" i="21"/>
  <c r="U26" i="21"/>
  <c r="AV26" i="21"/>
  <c r="E292" i="46"/>
  <c r="F292" i="46" s="1"/>
  <c r="F136" i="46"/>
  <c r="E294" i="46"/>
  <c r="F294" i="46" s="1"/>
  <c r="F138" i="46"/>
  <c r="Q61" i="11"/>
  <c r="Q254" i="11"/>
  <c r="Q327" i="11"/>
  <c r="Q29" i="11"/>
  <c r="Q16" i="11"/>
  <c r="Q233" i="11"/>
  <c r="F343" i="11"/>
  <c r="Q39" i="11"/>
  <c r="AM29" i="21"/>
  <c r="BN29" i="21"/>
  <c r="AZ29" i="21"/>
  <c r="Y29" i="21"/>
  <c r="AI30" i="21"/>
  <c r="BJ30" i="21"/>
  <c r="BJ34" i="21"/>
  <c r="AI34" i="21"/>
  <c r="Q26" i="11"/>
  <c r="Q196" i="11"/>
  <c r="Q133" i="11"/>
  <c r="Q147" i="11"/>
  <c r="Q171" i="11"/>
  <c r="L343" i="11"/>
  <c r="Q185" i="11"/>
  <c r="Q146" i="11"/>
  <c r="Q144" i="11"/>
  <c r="Q86" i="11"/>
  <c r="Q58" i="11"/>
  <c r="Q33" i="11"/>
  <c r="Q176" i="11"/>
  <c r="Q44" i="11"/>
  <c r="Q106" i="11"/>
  <c r="Q302" i="11"/>
  <c r="Q18" i="11"/>
  <c r="F68" i="46"/>
  <c r="F94" i="46"/>
  <c r="F120" i="46"/>
  <c r="E295" i="46"/>
  <c r="F295" i="46" s="1"/>
  <c r="F139" i="46"/>
  <c r="Q189" i="11"/>
  <c r="AK29" i="21"/>
  <c r="BL29" i="21"/>
  <c r="AX27" i="21"/>
  <c r="W27" i="21"/>
  <c r="AX31" i="21"/>
  <c r="W31" i="21"/>
  <c r="W33" i="21"/>
  <c r="AX33" i="21"/>
  <c r="Q26" i="21"/>
  <c r="AN26" i="21"/>
  <c r="AR26" i="21"/>
  <c r="AA34" i="21"/>
  <c r="BB34" i="21"/>
  <c r="AI27" i="21"/>
  <c r="BJ27" i="21"/>
  <c r="AI31" i="21"/>
  <c r="BJ31" i="21"/>
  <c r="AI33" i="21"/>
  <c r="BJ33" i="21"/>
  <c r="BJ35" i="21"/>
  <c r="AI35" i="21"/>
  <c r="BD29" i="21"/>
  <c r="AC29" i="21"/>
  <c r="AC34" i="21"/>
  <c r="BD34" i="21"/>
  <c r="E300" i="46"/>
  <c r="F300" i="46" s="1"/>
  <c r="F144" i="46"/>
  <c r="Q104" i="11"/>
  <c r="E301" i="46"/>
  <c r="F301" i="46" s="1"/>
  <c r="F145" i="46"/>
  <c r="Q24" i="11"/>
  <c r="Q137" i="11"/>
  <c r="Q111" i="11"/>
  <c r="Q116" i="11"/>
  <c r="Q328" i="11"/>
  <c r="Q255" i="11"/>
  <c r="Q95" i="11"/>
  <c r="Q331" i="11"/>
  <c r="Q14" i="11"/>
  <c r="Q157" i="11"/>
  <c r="Q246" i="11"/>
  <c r="W30" i="21"/>
  <c r="AX30" i="21"/>
  <c r="BN33" i="21"/>
  <c r="AM33" i="21"/>
  <c r="U32" i="21"/>
  <c r="AV32" i="21"/>
  <c r="Q68" i="11"/>
  <c r="Q278" i="11"/>
  <c r="Q308" i="11"/>
  <c r="Q220" i="11"/>
  <c r="Q221" i="11"/>
  <c r="Q69" i="11"/>
  <c r="Q210" i="11"/>
  <c r="Q323" i="11"/>
  <c r="Q269" i="11"/>
  <c r="Q224" i="11"/>
  <c r="Q35" i="11"/>
  <c r="G343" i="11"/>
  <c r="Q241" i="11"/>
  <c r="Q293" i="11"/>
  <c r="Q114" i="11"/>
  <c r="Q267" i="11"/>
  <c r="Q63" i="11"/>
  <c r="Q318" i="11"/>
  <c r="Q184" i="11"/>
  <c r="Q274" i="11"/>
  <c r="Q285" i="11"/>
  <c r="Q288" i="11"/>
  <c r="F55" i="46"/>
  <c r="F81" i="46"/>
  <c r="F107" i="46"/>
  <c r="E290" i="46"/>
  <c r="F134" i="46"/>
  <c r="F42" i="46"/>
  <c r="BJ28" i="21"/>
  <c r="AI28" i="21"/>
  <c r="AV31" i="21"/>
  <c r="U31" i="21"/>
  <c r="Q117" i="11"/>
  <c r="AM27" i="21"/>
  <c r="BN27" i="21"/>
  <c r="AZ27" i="21"/>
  <c r="Y27" i="21"/>
  <c r="AA26" i="21"/>
  <c r="BB26" i="21"/>
  <c r="Q243" i="11"/>
  <c r="Q142" i="11"/>
  <c r="Q75" i="11"/>
  <c r="Q124" i="11"/>
  <c r="Q45" i="11"/>
  <c r="Q177" i="11"/>
  <c r="I343" i="11"/>
  <c r="Q248" i="11"/>
  <c r="Q19" i="21"/>
  <c r="AO11" i="21"/>
  <c r="C76" i="39" s="1"/>
  <c r="BP11" i="21"/>
  <c r="C77" i="39" s="1"/>
  <c r="AO15" i="21"/>
  <c r="C88" i="39" s="1"/>
  <c r="BP15" i="21"/>
  <c r="C89" i="39" s="1"/>
  <c r="AO17" i="21"/>
  <c r="C94" i="39" s="1"/>
  <c r="BP17" i="21"/>
  <c r="C95" i="39" s="1"/>
  <c r="AO12" i="21"/>
  <c r="C79" i="39" s="1"/>
  <c r="BP12" i="21"/>
  <c r="C80" i="39" s="1"/>
  <c r="AO18" i="21"/>
  <c r="C97" i="39" s="1"/>
  <c r="BP18" i="21"/>
  <c r="C98" i="39" s="1"/>
  <c r="AO10" i="21"/>
  <c r="C73" i="39" s="1"/>
  <c r="BP10" i="21"/>
  <c r="C74" i="39" s="1"/>
  <c r="AO14" i="21"/>
  <c r="C85" i="39" s="1"/>
  <c r="BP14" i="21"/>
  <c r="C86" i="39" s="1"/>
  <c r="AO9" i="21"/>
  <c r="C70" i="39" s="1"/>
  <c r="BP9" i="21"/>
  <c r="C71" i="39" s="1"/>
  <c r="AO8" i="21"/>
  <c r="C67" i="39" s="1"/>
  <c r="BP8" i="21"/>
  <c r="C68" i="39" s="1"/>
  <c r="AO13" i="21"/>
  <c r="C82" i="39" s="1"/>
  <c r="BP13" i="21"/>
  <c r="C83" i="39" s="1"/>
  <c r="AO16" i="21"/>
  <c r="C91" i="39" s="1"/>
  <c r="BP16" i="21"/>
  <c r="C92" i="39" s="1"/>
  <c r="W19" i="21"/>
  <c r="Y19" i="21"/>
  <c r="U19" i="21"/>
  <c r="AM19" i="21"/>
  <c r="AA19" i="21"/>
  <c r="AR19" i="21"/>
  <c r="AG19" i="21"/>
  <c r="BB19" i="21"/>
  <c r="AC19" i="21"/>
  <c r="AI19" i="21"/>
  <c r="BL19" i="21"/>
  <c r="AX19" i="21"/>
  <c r="S19" i="21"/>
  <c r="BF19" i="21"/>
  <c r="AZ19" i="21"/>
  <c r="BH19" i="21"/>
  <c r="BD19" i="21"/>
  <c r="BJ19" i="21"/>
  <c r="AK19" i="21"/>
  <c r="AN19" i="21"/>
  <c r="AE19" i="21"/>
  <c r="AV19" i="21"/>
  <c r="BN19" i="21"/>
  <c r="D146" i="19"/>
  <c r="F133" i="19" s="1"/>
  <c r="G46" i="39" s="1"/>
  <c r="C146" i="19"/>
  <c r="E3" i="19" s="1"/>
  <c r="C6" i="39" s="1"/>
  <c r="AF308" i="11"/>
  <c r="AF54" i="11"/>
  <c r="AF310" i="11"/>
  <c r="AF276" i="11"/>
  <c r="AF6" i="11"/>
  <c r="AF47" i="11"/>
  <c r="AF14" i="11"/>
  <c r="AC14" i="11" s="1"/>
  <c r="AF314" i="11"/>
  <c r="AB314" i="11" s="1"/>
  <c r="AF10" i="11"/>
  <c r="AF73" i="11"/>
  <c r="AF326" i="11"/>
  <c r="AF204" i="11"/>
  <c r="AF352" i="11"/>
  <c r="AF356" i="11"/>
  <c r="AF250" i="11"/>
  <c r="AC250" i="11" s="1"/>
  <c r="AF198" i="11"/>
  <c r="AF312" i="11"/>
  <c r="AF296" i="11"/>
  <c r="AF327" i="11"/>
  <c r="AF75" i="11"/>
  <c r="AF59" i="11"/>
  <c r="AB59" i="11" s="1"/>
  <c r="AF31" i="11"/>
  <c r="AF236" i="11"/>
  <c r="AB236" i="11" s="1"/>
  <c r="AF324" i="11"/>
  <c r="AF202" i="11"/>
  <c r="AC202" i="11" s="1"/>
  <c r="AF145" i="11"/>
  <c r="AF165" i="11"/>
  <c r="AF278" i="11"/>
  <c r="AF301" i="11"/>
  <c r="AF156" i="11"/>
  <c r="AF173" i="11"/>
  <c r="AF83" i="11"/>
  <c r="AF149" i="11"/>
  <c r="AF27" i="11"/>
  <c r="AF50" i="11"/>
  <c r="AF180" i="11"/>
  <c r="AF210" i="11"/>
  <c r="AF320" i="11"/>
  <c r="AF328" i="11"/>
  <c r="AF167" i="11"/>
  <c r="AC167" i="11" s="1"/>
  <c r="AF319" i="11"/>
  <c r="AF264" i="11"/>
  <c r="AF269" i="11"/>
  <c r="AF163" i="11"/>
  <c r="AF157" i="11"/>
  <c r="AF294" i="11"/>
  <c r="AF317" i="11"/>
  <c r="AF298" i="11"/>
  <c r="AC298" i="11" s="1"/>
  <c r="AF189" i="11"/>
  <c r="AF61" i="11"/>
  <c r="AF325" i="11"/>
  <c r="AF129" i="11"/>
  <c r="AF330" i="11"/>
  <c r="AF115" i="11"/>
  <c r="AF63" i="11"/>
  <c r="AF122" i="11"/>
  <c r="AF55" i="11"/>
  <c r="AF23" i="11"/>
  <c r="AF241" i="11"/>
  <c r="AF229" i="11"/>
  <c r="AF213" i="11"/>
  <c r="AF209" i="11"/>
  <c r="AF192" i="11"/>
  <c r="AF176" i="11"/>
  <c r="AF172" i="11"/>
  <c r="AF164" i="11"/>
  <c r="AF144" i="11"/>
  <c r="AF118" i="11"/>
  <c r="AF102" i="11"/>
  <c r="AF90" i="11"/>
  <c r="AF86" i="11"/>
  <c r="AF82" i="11"/>
  <c r="AF78" i="11"/>
  <c r="AF70" i="11"/>
  <c r="AF62" i="11"/>
  <c r="AF46" i="11"/>
  <c r="AF42" i="11"/>
  <c r="AC42" i="11" s="1"/>
  <c r="AF38" i="11"/>
  <c r="AF34" i="11"/>
  <c r="AF18" i="11"/>
  <c r="AF107" i="11"/>
  <c r="AF43" i="11"/>
  <c r="AF297" i="11"/>
  <c r="AF281" i="11"/>
  <c r="AF272" i="11"/>
  <c r="AF252" i="11"/>
  <c r="AF248" i="11"/>
  <c r="AF244" i="11"/>
  <c r="AF232" i="11"/>
  <c r="AF224" i="11"/>
  <c r="AF220" i="11"/>
  <c r="AF216" i="11"/>
  <c r="AF212" i="11"/>
  <c r="AF200" i="11"/>
  <c r="AF196" i="11"/>
  <c r="AF191" i="11"/>
  <c r="AF175" i="11"/>
  <c r="AF155" i="11"/>
  <c r="AC155" i="11" s="1"/>
  <c r="AF151" i="11"/>
  <c r="AF147" i="11"/>
  <c r="AF135" i="11"/>
  <c r="AF131" i="11"/>
  <c r="AF127" i="11"/>
  <c r="AF121" i="11"/>
  <c r="AF101" i="11"/>
  <c r="AF77" i="11"/>
  <c r="AF53" i="11"/>
  <c r="AF41" i="11"/>
  <c r="AF33" i="11"/>
  <c r="AF21" i="11"/>
  <c r="AF331" i="11"/>
  <c r="Q36" i="21" l="1"/>
  <c r="AE36" i="21"/>
  <c r="BP26" i="21"/>
  <c r="G71" i="39" s="1"/>
  <c r="AO26" i="21"/>
  <c r="G70" i="39" s="1"/>
  <c r="BF36" i="21"/>
  <c r="BD36" i="21"/>
  <c r="Q186" i="11"/>
  <c r="Q183" i="11"/>
  <c r="Q209" i="11"/>
  <c r="BP27" i="21"/>
  <c r="G74" i="39" s="1"/>
  <c r="AO27" i="21"/>
  <c r="G73" i="39" s="1"/>
  <c r="Q280" i="11"/>
  <c r="Q59" i="11"/>
  <c r="Q38" i="11"/>
  <c r="Q43" i="11"/>
  <c r="Q20" i="11"/>
  <c r="Q215" i="11"/>
  <c r="BN36" i="21"/>
  <c r="Q258" i="11"/>
  <c r="Q275" i="11"/>
  <c r="Q172" i="11"/>
  <c r="Q25" i="11"/>
  <c r="Q324" i="11"/>
  <c r="Q34" i="11"/>
  <c r="Q182" i="11"/>
  <c r="Q271" i="11"/>
  <c r="Q325" i="11"/>
  <c r="Q170" i="11"/>
  <c r="Q23" i="11"/>
  <c r="Q55" i="11"/>
  <c r="Q320" i="11"/>
  <c r="Y36" i="21"/>
  <c r="Q239" i="11"/>
  <c r="Q156" i="11"/>
  <c r="Q312" i="11"/>
  <c r="Q138" i="11"/>
  <c r="J343" i="11"/>
  <c r="Q30" i="11"/>
  <c r="Q125" i="11"/>
  <c r="AR36" i="21"/>
  <c r="Q105" i="11"/>
  <c r="Q303" i="11"/>
  <c r="Q28" i="11"/>
  <c r="Q71" i="11"/>
  <c r="Q41" i="11"/>
  <c r="Q311" i="11"/>
  <c r="Q257" i="11"/>
  <c r="Q174" i="11"/>
  <c r="Q83" i="11"/>
  <c r="F290" i="46"/>
  <c r="F303" i="46" s="1"/>
  <c r="E303" i="46"/>
  <c r="AO35" i="21"/>
  <c r="G97" i="39" s="1"/>
  <c r="BP35" i="21"/>
  <c r="G98" i="39" s="1"/>
  <c r="Q121" i="11"/>
  <c r="Q15" i="11"/>
  <c r="Q316" i="11"/>
  <c r="Q165" i="11"/>
  <c r="Q204" i="11"/>
  <c r="Q149" i="11"/>
  <c r="Q85" i="11"/>
  <c r="Q282" i="11"/>
  <c r="Q78" i="11"/>
  <c r="AA36" i="21"/>
  <c r="BP30" i="21"/>
  <c r="G83" i="39" s="1"/>
  <c r="AO30" i="21"/>
  <c r="G82" i="39" s="1"/>
  <c r="BH36" i="21"/>
  <c r="Q40" i="11"/>
  <c r="Q321" i="11"/>
  <c r="Q10" i="11"/>
  <c r="Q93" i="11"/>
  <c r="Q3" i="11"/>
  <c r="Q180" i="11"/>
  <c r="Q49" i="11"/>
  <c r="Q217" i="11"/>
  <c r="Q131" i="11"/>
  <c r="Q163" i="11"/>
  <c r="Q205" i="11"/>
  <c r="Q294" i="11"/>
  <c r="N343" i="11"/>
  <c r="Q62" i="11"/>
  <c r="AX36" i="21"/>
  <c r="Q244" i="11"/>
  <c r="Q94" i="11"/>
  <c r="Q226" i="11"/>
  <c r="Q314" i="11"/>
  <c r="Q270" i="11"/>
  <c r="S36" i="21"/>
  <c r="AZ36" i="21"/>
  <c r="D343" i="11"/>
  <c r="Q60" i="11"/>
  <c r="Q48" i="11"/>
  <c r="Q120" i="11"/>
  <c r="Q173" i="11"/>
  <c r="Q237" i="11"/>
  <c r="Q5" i="11"/>
  <c r="BP25" i="21"/>
  <c r="AO25" i="21"/>
  <c r="G67" i="39" s="1"/>
  <c r="G68" i="39"/>
  <c r="Q57" i="11"/>
  <c r="Q200" i="11"/>
  <c r="Q158" i="11"/>
  <c r="AV36" i="21"/>
  <c r="BL36" i="21"/>
  <c r="Q70" i="11"/>
  <c r="Q127" i="11"/>
  <c r="Q264" i="11"/>
  <c r="BP28" i="21"/>
  <c r="G77" i="39" s="1"/>
  <c r="AO28" i="21"/>
  <c r="G76" i="39" s="1"/>
  <c r="BP29" i="21"/>
  <c r="G80" i="39" s="1"/>
  <c r="AO29" i="21"/>
  <c r="G79" i="39" s="1"/>
  <c r="AC36" i="21"/>
  <c r="BP32" i="21"/>
  <c r="G89" i="39" s="1"/>
  <c r="AO32" i="21"/>
  <c r="G88" i="39" s="1"/>
  <c r="Q194" i="11"/>
  <c r="Q336" i="11"/>
  <c r="AF342" i="11"/>
  <c r="S342" i="11" s="1"/>
  <c r="Q107" i="11"/>
  <c r="Q235" i="11"/>
  <c r="Q168" i="11"/>
  <c r="Q87" i="11"/>
  <c r="Q263" i="11"/>
  <c r="Q82" i="11"/>
  <c r="Q134" i="11"/>
  <c r="Q213" i="11"/>
  <c r="Q67" i="11"/>
  <c r="Q199" i="11"/>
  <c r="Q118" i="11"/>
  <c r="Q80" i="11"/>
  <c r="Q77" i="11"/>
  <c r="Q108" i="11"/>
  <c r="Q27" i="11"/>
  <c r="Q266" i="11"/>
  <c r="Q279" i="11"/>
  <c r="Q7" i="11"/>
  <c r="Q341" i="11"/>
  <c r="Q37" i="11"/>
  <c r="Q197" i="11"/>
  <c r="Q211" i="11"/>
  <c r="Q317" i="11"/>
  <c r="Q242" i="11"/>
  <c r="Q113" i="11"/>
  <c r="Q159" i="11"/>
  <c r="Q31" i="11"/>
  <c r="Q335" i="11"/>
  <c r="Q340" i="11"/>
  <c r="Q231" i="11"/>
  <c r="Q338" i="11"/>
  <c r="Q250" i="11"/>
  <c r="Q261" i="11"/>
  <c r="Q132" i="11"/>
  <c r="Q203" i="11"/>
  <c r="Q192" i="11"/>
  <c r="Q259" i="11"/>
  <c r="Q304" i="11"/>
  <c r="Q238" i="11"/>
  <c r="Q299" i="11"/>
  <c r="Q218" i="11"/>
  <c r="Q89" i="11"/>
  <c r="Q154" i="11"/>
  <c r="Q232" i="11"/>
  <c r="Q167" i="11"/>
  <c r="Q103" i="11"/>
  <c r="Q296" i="11"/>
  <c r="Q219" i="11"/>
  <c r="Q98" i="11"/>
  <c r="Q229" i="11"/>
  <c r="Q36" i="11"/>
  <c r="Q276" i="11"/>
  <c r="Q212" i="11"/>
  <c r="Q306" i="11"/>
  <c r="Q339" i="11"/>
  <c r="Q145" i="11"/>
  <c r="Q81" i="11"/>
  <c r="Q17" i="11"/>
  <c r="Q225" i="11"/>
  <c r="Q160" i="11"/>
  <c r="Q32" i="11"/>
  <c r="Q256" i="11"/>
  <c r="Q333" i="11"/>
  <c r="Q332" i="11"/>
  <c r="Q130" i="11"/>
  <c r="Q268" i="11"/>
  <c r="Q11" i="11"/>
  <c r="Q169" i="11"/>
  <c r="Q136" i="11"/>
  <c r="Q72" i="11"/>
  <c r="Q8" i="11"/>
  <c r="Q119" i="11"/>
  <c r="Q291" i="11"/>
  <c r="Q207" i="11"/>
  <c r="Q283" i="11"/>
  <c r="Q162" i="11"/>
  <c r="Q214" i="11"/>
  <c r="Q322" i="11"/>
  <c r="Q178" i="11"/>
  <c r="Q161" i="11"/>
  <c r="Q112" i="11"/>
  <c r="Q272" i="11"/>
  <c r="Q208" i="11"/>
  <c r="Q143" i="11"/>
  <c r="Q334" i="11"/>
  <c r="Q252" i="11"/>
  <c r="Q223" i="11"/>
  <c r="Q337" i="11"/>
  <c r="Q153" i="11"/>
  <c r="Q305" i="11"/>
  <c r="Q175" i="11"/>
  <c r="Q166" i="11"/>
  <c r="Q206" i="11"/>
  <c r="Q228" i="11"/>
  <c r="Q73" i="11"/>
  <c r="Y342" i="11"/>
  <c r="Z342" i="11"/>
  <c r="Q102" i="11"/>
  <c r="Q151" i="11"/>
  <c r="Q193" i="11"/>
  <c r="Q101" i="11"/>
  <c r="Q181" i="11"/>
  <c r="Q295" i="11"/>
  <c r="AD342" i="11"/>
  <c r="AA342" i="11"/>
  <c r="V342" i="11"/>
  <c r="Q47" i="11"/>
  <c r="Q135" i="11"/>
  <c r="Q301" i="11"/>
  <c r="Q97" i="11"/>
  <c r="Q253" i="11"/>
  <c r="T342" i="11"/>
  <c r="X342" i="11"/>
  <c r="W342" i="11"/>
  <c r="Q330" i="11"/>
  <c r="Q287" i="11"/>
  <c r="Q236" i="11"/>
  <c r="Q289" i="11"/>
  <c r="Q84" i="11"/>
  <c r="U342" i="11"/>
  <c r="AC342" i="11"/>
  <c r="Q128" i="11"/>
  <c r="Q187" i="11"/>
  <c r="Q152" i="11"/>
  <c r="E343" i="11"/>
  <c r="Q230" i="11"/>
  <c r="Q273" i="11"/>
  <c r="Q286" i="11"/>
  <c r="Q310" i="11"/>
  <c r="Q247" i="11"/>
  <c r="Q66" i="11"/>
  <c r="BJ36" i="21"/>
  <c r="Q251" i="11"/>
  <c r="Q110" i="11"/>
  <c r="H343" i="11"/>
  <c r="Q284" i="11"/>
  <c r="AT36" i="21"/>
  <c r="Q90" i="11"/>
  <c r="Q188" i="11"/>
  <c r="Q227" i="11"/>
  <c r="Q245" i="11"/>
  <c r="Q21" i="11"/>
  <c r="Q65" i="11"/>
  <c r="Q19" i="11"/>
  <c r="AN36" i="21"/>
  <c r="Q6" i="11"/>
  <c r="Q129" i="11"/>
  <c r="AK36" i="21"/>
  <c r="Q290" i="11"/>
  <c r="Q64" i="11"/>
  <c r="M343" i="11"/>
  <c r="Q155" i="11"/>
  <c r="AO33" i="21"/>
  <c r="G91" i="39" s="1"/>
  <c r="BP33" i="21"/>
  <c r="G92" i="39" s="1"/>
  <c r="BP31" i="21"/>
  <c r="G86" i="39" s="1"/>
  <c r="AO31" i="21"/>
  <c r="G85" i="39" s="1"/>
  <c r="Q297" i="11"/>
  <c r="Q12" i="11"/>
  <c r="Q13" i="11"/>
  <c r="Q50" i="11"/>
  <c r="Q123" i="11"/>
  <c r="O343" i="11"/>
  <c r="Q56" i="11"/>
  <c r="Q195" i="11"/>
  <c r="Q9" i="11"/>
  <c r="BB36" i="21"/>
  <c r="BP34" i="21"/>
  <c r="G95" i="39" s="1"/>
  <c r="AO34" i="21"/>
  <c r="G94" i="39" s="1"/>
  <c r="AG36" i="21"/>
  <c r="Q92" i="11"/>
  <c r="Q4" i="11"/>
  <c r="Q222" i="11"/>
  <c r="Q326" i="11"/>
  <c r="AB342" i="11"/>
  <c r="Q74" i="11"/>
  <c r="Q265" i="11"/>
  <c r="AM36" i="21"/>
  <c r="Q249" i="11"/>
  <c r="Q298" i="11"/>
  <c r="Q109" i="11"/>
  <c r="Q260" i="11"/>
  <c r="Q76" i="11"/>
  <c r="Q100" i="11"/>
  <c r="Q201" i="11"/>
  <c r="Q126" i="11"/>
  <c r="F133" i="46"/>
  <c r="Q240" i="11"/>
  <c r="AI36" i="21"/>
  <c r="W36" i="21"/>
  <c r="Q52" i="11"/>
  <c r="Q79" i="11"/>
  <c r="Q22" i="11"/>
  <c r="Q42" i="11"/>
  <c r="Q122" i="11"/>
  <c r="Q329" i="11"/>
  <c r="Q179" i="11"/>
  <c r="Q234" i="11"/>
  <c r="Q99" i="11"/>
  <c r="Q91" i="11"/>
  <c r="Q198" i="11"/>
  <c r="Q281" i="11"/>
  <c r="K343" i="11"/>
  <c r="Q148" i="11"/>
  <c r="Q262" i="11"/>
  <c r="Q46" i="11"/>
  <c r="Q319" i="11"/>
  <c r="Q164" i="11"/>
  <c r="Q309" i="11"/>
  <c r="Q54" i="11"/>
  <c r="F126" i="19"/>
  <c r="AO19" i="21"/>
  <c r="BP19" i="21"/>
  <c r="F94" i="19"/>
  <c r="G34" i="39" s="1"/>
  <c r="F145" i="19"/>
  <c r="F3" i="19"/>
  <c r="G6" i="39" s="1"/>
  <c r="F77" i="19"/>
  <c r="F136" i="19"/>
  <c r="F62" i="19"/>
  <c r="F142" i="19"/>
  <c r="F114" i="19"/>
  <c r="F82" i="19"/>
  <c r="F50" i="19"/>
  <c r="F125" i="19"/>
  <c r="F57" i="19"/>
  <c r="F116" i="19"/>
  <c r="F138" i="19"/>
  <c r="F110" i="19"/>
  <c r="F78" i="19"/>
  <c r="F34" i="19"/>
  <c r="F109" i="19"/>
  <c r="F37" i="19"/>
  <c r="F88" i="19"/>
  <c r="F130" i="19"/>
  <c r="F98" i="19"/>
  <c r="F66" i="19"/>
  <c r="F18" i="19"/>
  <c r="F93" i="19"/>
  <c r="F17" i="19"/>
  <c r="F46" i="19"/>
  <c r="F30" i="19"/>
  <c r="F14" i="19"/>
  <c r="F141" i="19"/>
  <c r="F121" i="19"/>
  <c r="F105" i="19"/>
  <c r="F89" i="19"/>
  <c r="F73" i="19"/>
  <c r="F53" i="19"/>
  <c r="F33" i="19"/>
  <c r="F9" i="19"/>
  <c r="F132" i="19"/>
  <c r="F112" i="19"/>
  <c r="F80" i="19"/>
  <c r="F122" i="19"/>
  <c r="F106" i="19"/>
  <c r="F90" i="19"/>
  <c r="F74" i="19"/>
  <c r="F58" i="19"/>
  <c r="F42" i="19"/>
  <c r="G18" i="39" s="1"/>
  <c r="F26" i="19"/>
  <c r="F10" i="19"/>
  <c r="F137" i="19"/>
  <c r="F117" i="19"/>
  <c r="F101" i="19"/>
  <c r="F85" i="19"/>
  <c r="F69" i="19"/>
  <c r="F49" i="19"/>
  <c r="F25" i="19"/>
  <c r="F5" i="19"/>
  <c r="F128" i="19"/>
  <c r="F104" i="19"/>
  <c r="F60" i="19"/>
  <c r="F134" i="19"/>
  <c r="F118" i="19"/>
  <c r="F102" i="19"/>
  <c r="F86" i="19"/>
  <c r="F70" i="19"/>
  <c r="F54" i="19"/>
  <c r="F38" i="19"/>
  <c r="F22" i="19"/>
  <c r="F6" i="19"/>
  <c r="F129" i="19"/>
  <c r="F113" i="19"/>
  <c r="F97" i="19"/>
  <c r="F81" i="19"/>
  <c r="G30" i="39" s="1"/>
  <c r="F65" i="19"/>
  <c r="F41" i="19"/>
  <c r="F21" i="19"/>
  <c r="F144" i="19"/>
  <c r="F120" i="19"/>
  <c r="G42" i="39" s="1"/>
  <c r="F96" i="19"/>
  <c r="F72" i="19"/>
  <c r="F24" i="19"/>
  <c r="F100" i="19"/>
  <c r="F84" i="19"/>
  <c r="F64" i="19"/>
  <c r="F61" i="19"/>
  <c r="F45" i="19"/>
  <c r="F29" i="19"/>
  <c r="G14" i="39" s="1"/>
  <c r="F13" i="19"/>
  <c r="F140" i="19"/>
  <c r="F124" i="19"/>
  <c r="F108" i="19"/>
  <c r="F92" i="19"/>
  <c r="F76" i="19"/>
  <c r="F48" i="19"/>
  <c r="F68" i="19"/>
  <c r="G26" i="39" s="1"/>
  <c r="F44" i="19"/>
  <c r="F40" i="19"/>
  <c r="F8" i="19"/>
  <c r="F16" i="19"/>
  <c r="G10" i="39" s="1"/>
  <c r="F87" i="19"/>
  <c r="F56" i="19"/>
  <c r="F28" i="19"/>
  <c r="F143" i="19"/>
  <c r="F139" i="19"/>
  <c r="F127" i="19"/>
  <c r="F119" i="19"/>
  <c r="F123" i="19"/>
  <c r="F32" i="19"/>
  <c r="F12" i="19"/>
  <c r="F135" i="19"/>
  <c r="F111" i="19"/>
  <c r="F107" i="19"/>
  <c r="G38" i="39" s="1"/>
  <c r="F103" i="19"/>
  <c r="F95" i="19"/>
  <c r="F75" i="19"/>
  <c r="F91" i="19"/>
  <c r="F52" i="19"/>
  <c r="F36" i="19"/>
  <c r="F20" i="19"/>
  <c r="F4" i="19"/>
  <c r="F131" i="19"/>
  <c r="F115" i="19"/>
  <c r="F99" i="19"/>
  <c r="F83" i="19"/>
  <c r="F71" i="19"/>
  <c r="F67" i="19"/>
  <c r="F79" i="19"/>
  <c r="F63" i="19"/>
  <c r="F59" i="19"/>
  <c r="F55" i="19"/>
  <c r="G22" i="39" s="1"/>
  <c r="F51" i="19"/>
  <c r="F47" i="19"/>
  <c r="F43" i="19"/>
  <c r="F39" i="19"/>
  <c r="F35" i="19"/>
  <c r="F31" i="19"/>
  <c r="F27" i="19"/>
  <c r="F15" i="19"/>
  <c r="F23" i="19"/>
  <c r="F19" i="19"/>
  <c r="F11" i="19"/>
  <c r="F7" i="19"/>
  <c r="E6" i="19"/>
  <c r="E24" i="19"/>
  <c r="E40" i="19"/>
  <c r="E59" i="19"/>
  <c r="E76" i="19"/>
  <c r="E93" i="19"/>
  <c r="E110" i="19"/>
  <c r="E126" i="19"/>
  <c r="E15" i="19"/>
  <c r="E30" i="19"/>
  <c r="E43" i="19"/>
  <c r="E60" i="19"/>
  <c r="E77" i="19"/>
  <c r="E94" i="19"/>
  <c r="C34" i="39" s="1"/>
  <c r="E115" i="19"/>
  <c r="E131" i="19"/>
  <c r="E22" i="19"/>
  <c r="E44" i="19"/>
  <c r="E61" i="19"/>
  <c r="E78" i="19"/>
  <c r="E96" i="19"/>
  <c r="E112" i="19"/>
  <c r="E132" i="19"/>
  <c r="E23" i="19"/>
  <c r="E39" i="19"/>
  <c r="E58" i="19"/>
  <c r="E75" i="19"/>
  <c r="E92" i="19"/>
  <c r="E109" i="19"/>
  <c r="E125" i="19"/>
  <c r="E10" i="19"/>
  <c r="E28" i="19"/>
  <c r="E46" i="19"/>
  <c r="E63" i="19"/>
  <c r="E80" i="19"/>
  <c r="E98" i="19"/>
  <c r="E114" i="19"/>
  <c r="E130" i="19"/>
  <c r="E17" i="19"/>
  <c r="E33" i="19"/>
  <c r="E47" i="19"/>
  <c r="E64" i="19"/>
  <c r="E82" i="19"/>
  <c r="E99" i="19"/>
  <c r="E119" i="19"/>
  <c r="E8" i="19"/>
  <c r="E26" i="19"/>
  <c r="E48" i="19"/>
  <c r="E65" i="19"/>
  <c r="E83" i="19"/>
  <c r="E100" i="19"/>
  <c r="E116" i="19"/>
  <c r="E9" i="19"/>
  <c r="E27" i="19"/>
  <c r="E45" i="19"/>
  <c r="E62" i="19"/>
  <c r="E79" i="19"/>
  <c r="E97" i="19"/>
  <c r="E113" i="19"/>
  <c r="E129" i="19"/>
  <c r="E14" i="19"/>
  <c r="E32" i="19"/>
  <c r="E50" i="19"/>
  <c r="E67" i="19"/>
  <c r="E85" i="19"/>
  <c r="E102" i="19"/>
  <c r="E118" i="19"/>
  <c r="E7" i="19"/>
  <c r="E21" i="19"/>
  <c r="E37" i="19"/>
  <c r="E51" i="19"/>
  <c r="E69" i="19"/>
  <c r="E86" i="19"/>
  <c r="E103" i="19"/>
  <c r="E123" i="19"/>
  <c r="E12" i="19"/>
  <c r="E34" i="19"/>
  <c r="E52" i="19"/>
  <c r="E70" i="19"/>
  <c r="E87" i="19"/>
  <c r="E104" i="19"/>
  <c r="E124" i="19"/>
  <c r="E13" i="19"/>
  <c r="E31" i="19"/>
  <c r="E49" i="19"/>
  <c r="E66" i="19"/>
  <c r="E84" i="19"/>
  <c r="E101" i="19"/>
  <c r="E117" i="19"/>
  <c r="E95" i="19"/>
  <c r="E20" i="19"/>
  <c r="E36" i="19"/>
  <c r="E54" i="19"/>
  <c r="E72" i="19"/>
  <c r="E89" i="19"/>
  <c r="E106" i="19"/>
  <c r="E122" i="19"/>
  <c r="E11" i="19"/>
  <c r="E25" i="19"/>
  <c r="E41" i="19"/>
  <c r="E56" i="19"/>
  <c r="E73" i="19"/>
  <c r="E90" i="19"/>
  <c r="E111" i="19"/>
  <c r="E127" i="19"/>
  <c r="E18" i="19"/>
  <c r="E38" i="19"/>
  <c r="E57" i="19"/>
  <c r="E74" i="19"/>
  <c r="E91" i="19"/>
  <c r="E108" i="19"/>
  <c r="E128" i="19"/>
  <c r="E19" i="19"/>
  <c r="E35" i="19"/>
  <c r="E53" i="19"/>
  <c r="E71" i="19"/>
  <c r="E88" i="19"/>
  <c r="E105" i="19"/>
  <c r="E121" i="19"/>
  <c r="E68" i="19"/>
  <c r="C26" i="39" s="1"/>
  <c r="E16" i="19"/>
  <c r="C10" i="39" s="1"/>
  <c r="E55" i="19"/>
  <c r="C22" i="39" s="1"/>
  <c r="E120" i="19"/>
  <c r="C42" i="39" s="1"/>
  <c r="E42" i="19"/>
  <c r="C18" i="39" s="1"/>
  <c r="E81" i="19"/>
  <c r="C30" i="39" s="1"/>
  <c r="E107" i="19"/>
  <c r="C38" i="39" s="1"/>
  <c r="E4" i="19"/>
  <c r="E133" i="19"/>
  <c r="C46" i="39" s="1"/>
  <c r="E5" i="19"/>
  <c r="E29" i="19"/>
  <c r="C14" i="39" s="1"/>
  <c r="AF140" i="11"/>
  <c r="AF17" i="11"/>
  <c r="AF91" i="11"/>
  <c r="AF321" i="11"/>
  <c r="T321" i="11" s="1"/>
  <c r="AF171" i="11"/>
  <c r="AF105" i="11"/>
  <c r="AF322" i="11"/>
  <c r="AF93" i="11"/>
  <c r="AD93" i="11" s="1"/>
  <c r="AF111" i="11"/>
  <c r="AF293" i="11"/>
  <c r="AC293" i="11" s="1"/>
  <c r="AF306" i="11"/>
  <c r="AF119" i="11"/>
  <c r="V119" i="11" s="1"/>
  <c r="AF201" i="11"/>
  <c r="AF249" i="11"/>
  <c r="Y249" i="11" s="1"/>
  <c r="AF51" i="11"/>
  <c r="AF125" i="11"/>
  <c r="U125" i="11" s="1"/>
  <c r="AF95" i="11"/>
  <c r="AF323" i="11"/>
  <c r="AF89" i="11"/>
  <c r="V89" i="11" s="1"/>
  <c r="AF25" i="11"/>
  <c r="V25" i="11" s="1"/>
  <c r="AF29" i="11"/>
  <c r="AC29" i="11" s="1"/>
  <c r="AF49" i="11"/>
  <c r="AF304" i="11"/>
  <c r="Y304" i="11" s="1"/>
  <c r="AF197" i="11"/>
  <c r="U197" i="11" s="1"/>
  <c r="AF13" i="11"/>
  <c r="AF286" i="11"/>
  <c r="AF11" i="11"/>
  <c r="W11" i="11" s="1"/>
  <c r="AF183" i="11"/>
  <c r="Z183" i="11" s="1"/>
  <c r="AF65" i="11"/>
  <c r="AF19" i="11"/>
  <c r="AC19" i="11" s="1"/>
  <c r="AF179" i="11"/>
  <c r="U179" i="11" s="1"/>
  <c r="AF57" i="11"/>
  <c r="S57" i="11" s="1"/>
  <c r="AF245" i="11"/>
  <c r="AC245" i="11" s="1"/>
  <c r="AF237" i="11"/>
  <c r="AC237" i="11" s="1"/>
  <c r="AF311" i="11"/>
  <c r="W311" i="11" s="1"/>
  <c r="AF185" i="11"/>
  <c r="AD185" i="11" s="1"/>
  <c r="AF128" i="11"/>
  <c r="AF265" i="11"/>
  <c r="AF184" i="11"/>
  <c r="AA184" i="11" s="1"/>
  <c r="AF103" i="11"/>
  <c r="Z103" i="11" s="1"/>
  <c r="AF313" i="11"/>
  <c r="AB313" i="11" s="1"/>
  <c r="AF71" i="11"/>
  <c r="AF318" i="11"/>
  <c r="AC318" i="11" s="1"/>
  <c r="AF66" i="11"/>
  <c r="AD66" i="11" s="1"/>
  <c r="AF217" i="11"/>
  <c r="AC217" i="11" s="1"/>
  <c r="AF99" i="11"/>
  <c r="X99" i="11" s="1"/>
  <c r="AF117" i="11"/>
  <c r="AF261" i="11"/>
  <c r="W261" i="11" s="1"/>
  <c r="AF256" i="11"/>
  <c r="AF159" i="11"/>
  <c r="U159" i="11" s="1"/>
  <c r="AF67" i="11"/>
  <c r="AF218" i="11"/>
  <c r="AD218" i="11" s="1"/>
  <c r="AF316" i="11"/>
  <c r="AF181" i="11"/>
  <c r="AC181" i="11" s="1"/>
  <c r="AF260" i="11"/>
  <c r="AF9" i="11"/>
  <c r="W9" i="11" s="1"/>
  <c r="AF15" i="11"/>
  <c r="T15" i="11" s="1"/>
  <c r="AF152" i="11"/>
  <c r="AF300" i="11"/>
  <c r="AF285" i="11"/>
  <c r="AD285" i="11" s="1"/>
  <c r="AF309" i="11"/>
  <c r="T309" i="11" s="1"/>
  <c r="AF22" i="11"/>
  <c r="AF137" i="11"/>
  <c r="AF282" i="11"/>
  <c r="W282" i="11" s="1"/>
  <c r="AF221" i="11"/>
  <c r="V221" i="11" s="1"/>
  <c r="AF292" i="11"/>
  <c r="AF98" i="11"/>
  <c r="AF187" i="11"/>
  <c r="U187" i="11" s="1"/>
  <c r="AF79" i="11"/>
  <c r="X79" i="11" s="1"/>
  <c r="AF45" i="11"/>
  <c r="AF114" i="11"/>
  <c r="AD114" i="11" s="1"/>
  <c r="AF148" i="11"/>
  <c r="AD148" i="11" s="1"/>
  <c r="AF225" i="11"/>
  <c r="Y225" i="11" s="1"/>
  <c r="AF153" i="11"/>
  <c r="AB153" i="11" s="1"/>
  <c r="AF329" i="11"/>
  <c r="AF133" i="11"/>
  <c r="X133" i="11" s="1"/>
  <c r="AF123" i="11"/>
  <c r="AC123" i="11" s="1"/>
  <c r="AF69" i="11"/>
  <c r="AF257" i="11"/>
  <c r="AF7" i="11"/>
  <c r="T7" i="11" s="1"/>
  <c r="AF193" i="11"/>
  <c r="AC193" i="11" s="1"/>
  <c r="AF177" i="11"/>
  <c r="AF39" i="11"/>
  <c r="AA39" i="11" s="1"/>
  <c r="AF160" i="11"/>
  <c r="T160" i="11" s="1"/>
  <c r="AF208" i="11"/>
  <c r="AF35" i="11"/>
  <c r="AF26" i="11"/>
  <c r="AC26" i="11" s="1"/>
  <c r="AF283" i="11"/>
  <c r="T283" i="11" s="1"/>
  <c r="AF240" i="11"/>
  <c r="AF87" i="11"/>
  <c r="AF113" i="11"/>
  <c r="U113" i="11" s="1"/>
  <c r="AF228" i="11"/>
  <c r="X228" i="11" s="1"/>
  <c r="AF268" i="11"/>
  <c r="AF289" i="11"/>
  <c r="AF305" i="11"/>
  <c r="AF30" i="11"/>
  <c r="AA30" i="11" s="1"/>
  <c r="AF74" i="11"/>
  <c r="AA74" i="11" s="1"/>
  <c r="AF277" i="11"/>
  <c r="AF253" i="11"/>
  <c r="AF205" i="11"/>
  <c r="U205" i="11" s="1"/>
  <c r="AF124" i="11"/>
  <c r="AF37" i="11"/>
  <c r="AF266" i="11"/>
  <c r="AD266" i="11" s="1"/>
  <c r="AF139" i="11"/>
  <c r="V139" i="11" s="1"/>
  <c r="AF302" i="11"/>
  <c r="AA302" i="11" s="1"/>
  <c r="AF106" i="11"/>
  <c r="AF132" i="11"/>
  <c r="X132" i="11" s="1"/>
  <c r="AF233" i="11"/>
  <c r="AC233" i="11" s="1"/>
  <c r="AF226" i="11"/>
  <c r="AF97" i="11"/>
  <c r="AF81" i="11"/>
  <c r="U81" i="11" s="1"/>
  <c r="AF143" i="11"/>
  <c r="W143" i="11" s="1"/>
  <c r="AF141" i="11"/>
  <c r="AA141" i="11" s="1"/>
  <c r="AF136" i="11"/>
  <c r="AF273" i="11"/>
  <c r="V273" i="11" s="1"/>
  <c r="AF238" i="11"/>
  <c r="AB238" i="11" s="1"/>
  <c r="AF290" i="11"/>
  <c r="AD290" i="11" s="1"/>
  <c r="AF288" i="11"/>
  <c r="AF230" i="11"/>
  <c r="AC230" i="11" s="1"/>
  <c r="AF287" i="11"/>
  <c r="T287" i="11" s="1"/>
  <c r="AF270" i="11"/>
  <c r="AF109" i="11"/>
  <c r="AF85" i="11"/>
  <c r="AB85" i="11" s="1"/>
  <c r="AF169" i="11"/>
  <c r="AA169" i="11" s="1"/>
  <c r="AF58" i="11"/>
  <c r="AF94" i="11"/>
  <c r="AF168" i="11"/>
  <c r="AA168" i="11" s="1"/>
  <c r="AF299" i="11"/>
  <c r="AD299" i="11" s="1"/>
  <c r="AF242" i="11"/>
  <c r="AF234" i="11"/>
  <c r="AF291" i="11"/>
  <c r="AC291" i="11" s="1"/>
  <c r="AF214" i="11"/>
  <c r="X214" i="11" s="1"/>
  <c r="AF188" i="11"/>
  <c r="AF110" i="11"/>
  <c r="AF303" i="11"/>
  <c r="AF206" i="11"/>
  <c r="Y206" i="11" s="1"/>
  <c r="AF161" i="11"/>
  <c r="AF295" i="11"/>
  <c r="AF315" i="11"/>
  <c r="V315" i="11" s="1"/>
  <c r="AF222" i="11"/>
  <c r="T222" i="11" s="1"/>
  <c r="AA292" i="11"/>
  <c r="AB102" i="11"/>
  <c r="AB65" i="11"/>
  <c r="AB34" i="11"/>
  <c r="AB82" i="11"/>
  <c r="AB18" i="11"/>
  <c r="AB17" i="11"/>
  <c r="AD53" i="11"/>
  <c r="AD176" i="11"/>
  <c r="AD145" i="11"/>
  <c r="AC124" i="11"/>
  <c r="AD147" i="11"/>
  <c r="AD73" i="11"/>
  <c r="AD209" i="11"/>
  <c r="AD62" i="11"/>
  <c r="AD213" i="11"/>
  <c r="AD272" i="11"/>
  <c r="AD165" i="11"/>
  <c r="AD61" i="11"/>
  <c r="AD306" i="11"/>
  <c r="AD330" i="11"/>
  <c r="AA269" i="11"/>
  <c r="AA43" i="11"/>
  <c r="AA101" i="11"/>
  <c r="AA21" i="11"/>
  <c r="AA229" i="11"/>
  <c r="AA164" i="11"/>
  <c r="AA127" i="11"/>
  <c r="AA324" i="11"/>
  <c r="AD331" i="11"/>
  <c r="AD86" i="11"/>
  <c r="AD296" i="11"/>
  <c r="AD204" i="11"/>
  <c r="AD115" i="11"/>
  <c r="AD111" i="11"/>
  <c r="AD196" i="11"/>
  <c r="AC301" i="11"/>
  <c r="AD224" i="11"/>
  <c r="AD63" i="11"/>
  <c r="AD281" i="11"/>
  <c r="AA131" i="11"/>
  <c r="AA308" i="11"/>
  <c r="AC31" i="11"/>
  <c r="AD78" i="11"/>
  <c r="AD105" i="11"/>
  <c r="AD171" i="11"/>
  <c r="AD220" i="11"/>
  <c r="AD319" i="11"/>
  <c r="AD189" i="11"/>
  <c r="AD294" i="11"/>
  <c r="W240" i="11"/>
  <c r="AA240" i="11"/>
  <c r="Z50" i="11"/>
  <c r="W50" i="11"/>
  <c r="AD50" i="11"/>
  <c r="AA50" i="11"/>
  <c r="AB50" i="11"/>
  <c r="Z66" i="11"/>
  <c r="T98" i="11"/>
  <c r="AB98" i="11"/>
  <c r="Y144" i="11"/>
  <c r="X144" i="11"/>
  <c r="Z144" i="11"/>
  <c r="AA144" i="11"/>
  <c r="AB144" i="11"/>
  <c r="W144" i="11"/>
  <c r="AD144" i="11"/>
  <c r="W241" i="11"/>
  <c r="AD241" i="11"/>
  <c r="AA241" i="11"/>
  <c r="AB241" i="11"/>
  <c r="AB257" i="11"/>
  <c r="V286" i="11"/>
  <c r="T286" i="11"/>
  <c r="Y286" i="11"/>
  <c r="X286" i="11"/>
  <c r="AD286" i="11"/>
  <c r="Z122" i="11"/>
  <c r="W122" i="11"/>
  <c r="AA122" i="11"/>
  <c r="AB122" i="11"/>
  <c r="AD122" i="11"/>
  <c r="Y122" i="11"/>
  <c r="X46" i="11"/>
  <c r="U46" i="11"/>
  <c r="V46" i="11"/>
  <c r="W46" i="11"/>
  <c r="T46" i="11"/>
  <c r="S46" i="11"/>
  <c r="Y46" i="11"/>
  <c r="Z46" i="11"/>
  <c r="AD46" i="11"/>
  <c r="AA46" i="11"/>
  <c r="AC46" i="11"/>
  <c r="X180" i="11"/>
  <c r="U180" i="11"/>
  <c r="V180" i="11"/>
  <c r="W180" i="11"/>
  <c r="T180" i="11"/>
  <c r="S180" i="11"/>
  <c r="Z180" i="11"/>
  <c r="Y180" i="11"/>
  <c r="AD180" i="11"/>
  <c r="AA180" i="11"/>
  <c r="AC180" i="11"/>
  <c r="X137" i="11"/>
  <c r="T137" i="11"/>
  <c r="AA137" i="11"/>
  <c r="U37" i="11"/>
  <c r="S37" i="11"/>
  <c r="AC37" i="11"/>
  <c r="Z99" i="11"/>
  <c r="W99" i="11"/>
  <c r="S27" i="11"/>
  <c r="X27" i="11"/>
  <c r="Z27" i="11"/>
  <c r="U27" i="11"/>
  <c r="V27" i="11"/>
  <c r="W27" i="11"/>
  <c r="T27" i="11"/>
  <c r="AD27" i="11"/>
  <c r="AA27" i="11"/>
  <c r="Y27" i="11"/>
  <c r="AC27" i="11"/>
  <c r="X297" i="11"/>
  <c r="Z297" i="11"/>
  <c r="U297" i="11"/>
  <c r="V297" i="11"/>
  <c r="W297" i="11"/>
  <c r="S297" i="11"/>
  <c r="T297" i="11"/>
  <c r="Y297" i="11"/>
  <c r="AD297" i="11"/>
  <c r="AA297" i="11"/>
  <c r="AC297" i="11"/>
  <c r="S248" i="11"/>
  <c r="X248" i="11"/>
  <c r="Z248" i="11"/>
  <c r="U248" i="11"/>
  <c r="V248" i="11"/>
  <c r="W248" i="11"/>
  <c r="T248" i="11"/>
  <c r="Y248" i="11"/>
  <c r="AA248" i="11"/>
  <c r="AC248" i="11"/>
  <c r="AD248" i="11"/>
  <c r="X191" i="11"/>
  <c r="Z191" i="11"/>
  <c r="U191" i="11"/>
  <c r="V191" i="11"/>
  <c r="W191" i="11"/>
  <c r="T191" i="11"/>
  <c r="S191" i="11"/>
  <c r="Y191" i="11"/>
  <c r="AA191" i="11"/>
  <c r="AC191" i="11"/>
  <c r="AD191" i="11"/>
  <c r="AD39" i="11"/>
  <c r="Z327" i="11"/>
  <c r="W327" i="11"/>
  <c r="AD327" i="11"/>
  <c r="AC327" i="11"/>
  <c r="AA327" i="11"/>
  <c r="AB327" i="11"/>
  <c r="X316" i="11"/>
  <c r="AA316" i="11"/>
  <c r="Z316" i="11"/>
  <c r="AF274" i="11"/>
  <c r="S274" i="11" s="1"/>
  <c r="W198" i="11"/>
  <c r="Y198" i="11"/>
  <c r="AA198" i="11"/>
  <c r="AB198" i="11"/>
  <c r="AD198" i="11"/>
  <c r="AF307" i="11"/>
  <c r="AB307" i="11" s="1"/>
  <c r="T121" i="11"/>
  <c r="U121" i="11"/>
  <c r="V121" i="11"/>
  <c r="S121" i="11"/>
  <c r="Z121" i="11"/>
  <c r="X121" i="11"/>
  <c r="Y121" i="11"/>
  <c r="W121" i="11"/>
  <c r="AB121" i="11"/>
  <c r="AC121" i="11"/>
  <c r="T232" i="11"/>
  <c r="U232" i="11"/>
  <c r="V232" i="11"/>
  <c r="S232" i="11"/>
  <c r="Z232" i="11"/>
  <c r="X232" i="11"/>
  <c r="W232" i="11"/>
  <c r="AB232" i="11"/>
  <c r="AC232" i="11"/>
  <c r="Y232" i="11"/>
  <c r="S234" i="11"/>
  <c r="AC234" i="11"/>
  <c r="T107" i="11"/>
  <c r="U107" i="11"/>
  <c r="V107" i="11"/>
  <c r="S107" i="11"/>
  <c r="Z107" i="11"/>
  <c r="X107" i="11"/>
  <c r="Y107" i="11"/>
  <c r="W107" i="11"/>
  <c r="AB107" i="11"/>
  <c r="AC107" i="11"/>
  <c r="T128" i="11"/>
  <c r="U128" i="11"/>
  <c r="V128" i="11"/>
  <c r="S128" i="11"/>
  <c r="Z128" i="11"/>
  <c r="X128" i="11"/>
  <c r="W128" i="11"/>
  <c r="Y128" i="11"/>
  <c r="AB128" i="11"/>
  <c r="AC128" i="11"/>
  <c r="T172" i="11"/>
  <c r="U172" i="11"/>
  <c r="V172" i="11"/>
  <c r="S172" i="11"/>
  <c r="Z172" i="11"/>
  <c r="X172" i="11"/>
  <c r="Y172" i="11"/>
  <c r="AB172" i="11"/>
  <c r="AC172" i="11"/>
  <c r="W172" i="11"/>
  <c r="T135" i="11"/>
  <c r="U135" i="11"/>
  <c r="V135" i="11"/>
  <c r="S135" i="11"/>
  <c r="Z135" i="11"/>
  <c r="X135" i="11"/>
  <c r="W135" i="11"/>
  <c r="AB135" i="11"/>
  <c r="AC135" i="11"/>
  <c r="Y135" i="11"/>
  <c r="T156" i="11"/>
  <c r="U156" i="11"/>
  <c r="V156" i="11"/>
  <c r="S156" i="11"/>
  <c r="Z156" i="11"/>
  <c r="X156" i="11"/>
  <c r="W156" i="11"/>
  <c r="Y156" i="11"/>
  <c r="AB156" i="11"/>
  <c r="AC156" i="11"/>
  <c r="S35" i="11"/>
  <c r="AB35" i="11"/>
  <c r="V159" i="11"/>
  <c r="W159" i="11"/>
  <c r="T157" i="11"/>
  <c r="U157" i="11"/>
  <c r="V157" i="11"/>
  <c r="S157" i="11"/>
  <c r="Z157" i="11"/>
  <c r="X157" i="11"/>
  <c r="Y157" i="11"/>
  <c r="AB157" i="11"/>
  <c r="AC157" i="11"/>
  <c r="W157" i="11"/>
  <c r="T212" i="11"/>
  <c r="U212" i="11"/>
  <c r="V212" i="11"/>
  <c r="S212" i="11"/>
  <c r="Z212" i="11"/>
  <c r="X212" i="11"/>
  <c r="W212" i="11"/>
  <c r="AB212" i="11"/>
  <c r="AC212" i="11"/>
  <c r="Y212" i="11"/>
  <c r="T326" i="11"/>
  <c r="U326" i="11"/>
  <c r="V326" i="11"/>
  <c r="S326" i="11"/>
  <c r="Z326" i="11"/>
  <c r="X326" i="11"/>
  <c r="W326" i="11"/>
  <c r="AD326" i="11"/>
  <c r="Y326" i="11"/>
  <c r="AB326" i="11"/>
  <c r="AC326" i="11"/>
  <c r="S152" i="11"/>
  <c r="U152" i="11"/>
  <c r="W152" i="11"/>
  <c r="AC152" i="11"/>
  <c r="AB152" i="11"/>
  <c r="Y15" i="11"/>
  <c r="S6" i="11"/>
  <c r="T6" i="11"/>
  <c r="Z6" i="11"/>
  <c r="U6" i="11"/>
  <c r="Y6" i="11"/>
  <c r="V6" i="11"/>
  <c r="W6" i="11"/>
  <c r="X6" i="11"/>
  <c r="AC6" i="11"/>
  <c r="AA6" i="11"/>
  <c r="AB6" i="11"/>
  <c r="S208" i="11"/>
  <c r="Z208" i="11"/>
  <c r="Y208" i="11"/>
  <c r="W208" i="11"/>
  <c r="AA208" i="11"/>
  <c r="X208" i="11"/>
  <c r="S179" i="11"/>
  <c r="Y179" i="11"/>
  <c r="X179" i="11"/>
  <c r="S151" i="11"/>
  <c r="T151" i="11"/>
  <c r="Z151" i="11"/>
  <c r="U151" i="11"/>
  <c r="Y151" i="11"/>
  <c r="V151" i="11"/>
  <c r="W151" i="11"/>
  <c r="AC151" i="11"/>
  <c r="X151" i="11"/>
  <c r="AA151" i="11"/>
  <c r="AB151" i="11"/>
  <c r="T226" i="11"/>
  <c r="U226" i="11"/>
  <c r="V226" i="11"/>
  <c r="X226" i="11"/>
  <c r="AA226" i="11"/>
  <c r="T58" i="11"/>
  <c r="U58" i="11"/>
  <c r="V58" i="11"/>
  <c r="AC58" i="11"/>
  <c r="AA58" i="11"/>
  <c r="T45" i="11"/>
  <c r="U45" i="11"/>
  <c r="V45" i="11"/>
  <c r="S45" i="11"/>
  <c r="X45" i="11"/>
  <c r="AB45" i="11"/>
  <c r="T95" i="11"/>
  <c r="Z95" i="11"/>
  <c r="U95" i="11"/>
  <c r="S95" i="11"/>
  <c r="Y95" i="11"/>
  <c r="V95" i="11"/>
  <c r="W95" i="11"/>
  <c r="X95" i="11"/>
  <c r="AC95" i="11"/>
  <c r="AA95" i="11"/>
  <c r="AB95" i="11"/>
  <c r="T13" i="11"/>
  <c r="Z13" i="11"/>
  <c r="U13" i="11"/>
  <c r="Y13" i="11"/>
  <c r="V13" i="11"/>
  <c r="S13" i="11"/>
  <c r="W13" i="11"/>
  <c r="AC13" i="11"/>
  <c r="AA13" i="11"/>
  <c r="AB13" i="11"/>
  <c r="X13" i="11"/>
  <c r="T304" i="11"/>
  <c r="V304" i="11"/>
  <c r="X304" i="11"/>
  <c r="AC253" i="11"/>
  <c r="T312" i="11"/>
  <c r="Z312" i="11"/>
  <c r="U312" i="11"/>
  <c r="W312" i="11"/>
  <c r="Y312" i="11"/>
  <c r="V312" i="11"/>
  <c r="S312" i="11"/>
  <c r="AC312" i="11"/>
  <c r="X312" i="11"/>
  <c r="AA312" i="11"/>
  <c r="AB312" i="11"/>
  <c r="T328" i="11"/>
  <c r="Z328" i="11"/>
  <c r="U328" i="11"/>
  <c r="S328" i="11"/>
  <c r="W328" i="11"/>
  <c r="Y328" i="11"/>
  <c r="V328" i="11"/>
  <c r="X328" i="11"/>
  <c r="AC328" i="11"/>
  <c r="AB328" i="11"/>
  <c r="AA328" i="11"/>
  <c r="AD124" i="11"/>
  <c r="AC198" i="11"/>
  <c r="AC122" i="11"/>
  <c r="AA331" i="11"/>
  <c r="AD121" i="11"/>
  <c r="AD232" i="11"/>
  <c r="AD107" i="11"/>
  <c r="AD128" i="11"/>
  <c r="AD172" i="11"/>
  <c r="AD135" i="11"/>
  <c r="AD156" i="11"/>
  <c r="AD35" i="11"/>
  <c r="AD157" i="11"/>
  <c r="AD212" i="11"/>
  <c r="AC67" i="11"/>
  <c r="Y33" i="11"/>
  <c r="X33" i="11"/>
  <c r="Z33" i="11"/>
  <c r="W33" i="11"/>
  <c r="AA33" i="11"/>
  <c r="AB33" i="11"/>
  <c r="AD33" i="11"/>
  <c r="AF5" i="11"/>
  <c r="S5" i="11" s="1"/>
  <c r="AD117" i="11"/>
  <c r="Y163" i="11"/>
  <c r="X163" i="11"/>
  <c r="W163" i="11"/>
  <c r="AA163" i="11"/>
  <c r="AB163" i="11"/>
  <c r="Z163" i="11"/>
  <c r="AD163" i="11"/>
  <c r="Y276" i="11"/>
  <c r="X276" i="11"/>
  <c r="T276" i="11"/>
  <c r="W276" i="11"/>
  <c r="AA276" i="11"/>
  <c r="AB276" i="11"/>
  <c r="Z276" i="11"/>
  <c r="AD276" i="11"/>
  <c r="Y289" i="11"/>
  <c r="AB289" i="11"/>
  <c r="Y305" i="11"/>
  <c r="Z305" i="11"/>
  <c r="AA310" i="11"/>
  <c r="Y310" i="11"/>
  <c r="X310" i="11"/>
  <c r="Z310" i="11"/>
  <c r="U310" i="11"/>
  <c r="V310" i="11"/>
  <c r="AC310" i="11"/>
  <c r="AD310" i="11"/>
  <c r="Y11" i="11"/>
  <c r="AD11" i="11"/>
  <c r="Y54" i="11"/>
  <c r="X54" i="11"/>
  <c r="Z54" i="11"/>
  <c r="AA54" i="11"/>
  <c r="AB54" i="11"/>
  <c r="W54" i="11"/>
  <c r="AD54" i="11"/>
  <c r="Z70" i="11"/>
  <c r="W70" i="11"/>
  <c r="AD70" i="11"/>
  <c r="AA70" i="11"/>
  <c r="AB70" i="11"/>
  <c r="AA148" i="11"/>
  <c r="Z245" i="11"/>
  <c r="W245" i="11"/>
  <c r="Y245" i="11"/>
  <c r="AA245" i="11"/>
  <c r="AB245" i="11"/>
  <c r="AD245" i="11"/>
  <c r="Z261" i="11"/>
  <c r="V261" i="11"/>
  <c r="AD261" i="11"/>
  <c r="T277" i="11"/>
  <c r="AD277" i="11"/>
  <c r="Y314" i="11"/>
  <c r="X314" i="11"/>
  <c r="W314" i="11"/>
  <c r="T314" i="11"/>
  <c r="AC314" i="11"/>
  <c r="AD314" i="11"/>
  <c r="Z314" i="11"/>
  <c r="AA314" i="11"/>
  <c r="W71" i="11"/>
  <c r="V71" i="11"/>
  <c r="AA71" i="11"/>
  <c r="AD71" i="11"/>
  <c r="Z83" i="11"/>
  <c r="W83" i="11"/>
  <c r="AD83" i="11"/>
  <c r="AA83" i="11"/>
  <c r="AB83" i="11"/>
  <c r="U256" i="11"/>
  <c r="T256" i="11"/>
  <c r="V256" i="11"/>
  <c r="X256" i="11"/>
  <c r="AD256" i="11"/>
  <c r="AC256" i="11"/>
  <c r="V22" i="11"/>
  <c r="T22" i="11"/>
  <c r="Y22" i="11"/>
  <c r="X22" i="11"/>
  <c r="AA22" i="11"/>
  <c r="U192" i="11"/>
  <c r="S192" i="11"/>
  <c r="V192" i="11"/>
  <c r="W192" i="11"/>
  <c r="T192" i="11"/>
  <c r="Y192" i="11"/>
  <c r="X192" i="11"/>
  <c r="Z192" i="11"/>
  <c r="AD192" i="11"/>
  <c r="AA192" i="11"/>
  <c r="AC192" i="11"/>
  <c r="U55" i="11"/>
  <c r="V55" i="11"/>
  <c r="W55" i="11"/>
  <c r="S55" i="11"/>
  <c r="T55" i="11"/>
  <c r="Y55" i="11"/>
  <c r="Z55" i="11"/>
  <c r="AD55" i="11"/>
  <c r="AA55" i="11"/>
  <c r="AC55" i="11"/>
  <c r="X55" i="11"/>
  <c r="S244" i="11"/>
  <c r="U244" i="11"/>
  <c r="V244" i="11"/>
  <c r="W244" i="11"/>
  <c r="T244" i="11"/>
  <c r="Y244" i="11"/>
  <c r="Z244" i="11"/>
  <c r="AD244" i="11"/>
  <c r="AA244" i="11"/>
  <c r="X244" i="11"/>
  <c r="AC244" i="11"/>
  <c r="U221" i="11"/>
  <c r="U175" i="11"/>
  <c r="V175" i="11"/>
  <c r="W175" i="11"/>
  <c r="T175" i="11"/>
  <c r="S175" i="11"/>
  <c r="Y175" i="11"/>
  <c r="X175" i="11"/>
  <c r="Z175" i="11"/>
  <c r="AD175" i="11"/>
  <c r="AA175" i="11"/>
  <c r="AC175" i="11"/>
  <c r="U173" i="11"/>
  <c r="S173" i="11"/>
  <c r="V173" i="11"/>
  <c r="W173" i="11"/>
  <c r="T173" i="11"/>
  <c r="Y173" i="11"/>
  <c r="Z173" i="11"/>
  <c r="AD173" i="11"/>
  <c r="AA173" i="11"/>
  <c r="AC173" i="11"/>
  <c r="X173" i="11"/>
  <c r="U41" i="11"/>
  <c r="V41" i="11"/>
  <c r="W41" i="11"/>
  <c r="S41" i="11"/>
  <c r="T41" i="11"/>
  <c r="Y41" i="11"/>
  <c r="X41" i="11"/>
  <c r="AD41" i="11"/>
  <c r="AA41" i="11"/>
  <c r="Z41" i="11"/>
  <c r="AC41" i="11"/>
  <c r="U38" i="11"/>
  <c r="V38" i="11"/>
  <c r="W38" i="11"/>
  <c r="T38" i="11"/>
  <c r="Y38" i="11"/>
  <c r="S38" i="11"/>
  <c r="X38" i="11"/>
  <c r="AD38" i="11"/>
  <c r="AA38" i="11"/>
  <c r="AC38" i="11"/>
  <c r="Z38" i="11"/>
  <c r="U317" i="11"/>
  <c r="V317" i="11"/>
  <c r="W317" i="11"/>
  <c r="S317" i="11"/>
  <c r="T317" i="11"/>
  <c r="Y317" i="11"/>
  <c r="X317" i="11"/>
  <c r="AD317" i="11"/>
  <c r="AA317" i="11"/>
  <c r="AC317" i="11"/>
  <c r="Z317" i="11"/>
  <c r="U118" i="11"/>
  <c r="V118" i="11"/>
  <c r="W118" i="11"/>
  <c r="S118" i="11"/>
  <c r="T118" i="11"/>
  <c r="Y118" i="11"/>
  <c r="X118" i="11"/>
  <c r="Z118" i="11"/>
  <c r="AA118" i="11"/>
  <c r="AC118" i="11"/>
  <c r="AD118" i="11"/>
  <c r="W320" i="11"/>
  <c r="T320" i="11"/>
  <c r="Y320" i="11"/>
  <c r="S320" i="11"/>
  <c r="X320" i="11"/>
  <c r="Z320" i="11"/>
  <c r="U320" i="11"/>
  <c r="AA320" i="11"/>
  <c r="AC320" i="11"/>
  <c r="AD320" i="11"/>
  <c r="V320" i="11"/>
  <c r="W250" i="11"/>
  <c r="AA250" i="11"/>
  <c r="AB250" i="11"/>
  <c r="AD250" i="11"/>
  <c r="Y250" i="11"/>
  <c r="V201" i="11"/>
  <c r="S201" i="11"/>
  <c r="Z201" i="11"/>
  <c r="X201" i="11"/>
  <c r="W201" i="11"/>
  <c r="Y201" i="11"/>
  <c r="T201" i="11"/>
  <c r="U201" i="11"/>
  <c r="AB201" i="11"/>
  <c r="AC201" i="11"/>
  <c r="V69" i="11"/>
  <c r="S69" i="11"/>
  <c r="X69" i="11"/>
  <c r="W69" i="11"/>
  <c r="Y69" i="11"/>
  <c r="U69" i="11"/>
  <c r="AB69" i="11"/>
  <c r="AC69" i="11"/>
  <c r="V91" i="11"/>
  <c r="S91" i="11"/>
  <c r="Z91" i="11"/>
  <c r="X91" i="11"/>
  <c r="W91" i="11"/>
  <c r="Y91" i="11"/>
  <c r="T91" i="11"/>
  <c r="U91" i="11"/>
  <c r="AB91" i="11"/>
  <c r="AC91" i="11"/>
  <c r="V270" i="11"/>
  <c r="S270" i="11"/>
  <c r="X270" i="11"/>
  <c r="W270" i="11"/>
  <c r="Y270" i="11"/>
  <c r="U270" i="11"/>
  <c r="AB270" i="11"/>
  <c r="AC270" i="11"/>
  <c r="V260" i="11"/>
  <c r="W260" i="11"/>
  <c r="AB260" i="11"/>
  <c r="V216" i="11"/>
  <c r="S216" i="11"/>
  <c r="Z216" i="11"/>
  <c r="X216" i="11"/>
  <c r="W216" i="11"/>
  <c r="Y216" i="11"/>
  <c r="T216" i="11"/>
  <c r="U216" i="11"/>
  <c r="AB216" i="11"/>
  <c r="AC216" i="11"/>
  <c r="V49" i="11"/>
  <c r="S49" i="11"/>
  <c r="Z49" i="11"/>
  <c r="W49" i="11"/>
  <c r="Y49" i="11"/>
  <c r="T49" i="11"/>
  <c r="AB49" i="11"/>
  <c r="AC49" i="11"/>
  <c r="Z110" i="11"/>
  <c r="V47" i="11"/>
  <c r="S47" i="11"/>
  <c r="Z47" i="11"/>
  <c r="X47" i="11"/>
  <c r="W47" i="11"/>
  <c r="Y47" i="11"/>
  <c r="T47" i="11"/>
  <c r="U47" i="11"/>
  <c r="AB47" i="11"/>
  <c r="AC47" i="11"/>
  <c r="T25" i="11"/>
  <c r="V10" i="11"/>
  <c r="S10" i="11"/>
  <c r="Z10" i="11"/>
  <c r="X10" i="11"/>
  <c r="W10" i="11"/>
  <c r="Y10" i="11"/>
  <c r="T10" i="11"/>
  <c r="U10" i="11"/>
  <c r="AB10" i="11"/>
  <c r="AC10" i="11"/>
  <c r="S89" i="11"/>
  <c r="Y89" i="11"/>
  <c r="AC89" i="11"/>
  <c r="V322" i="11"/>
  <c r="S322" i="11"/>
  <c r="Z322" i="11"/>
  <c r="X322" i="11"/>
  <c r="W322" i="11"/>
  <c r="Y322" i="11"/>
  <c r="T322" i="11"/>
  <c r="U322" i="11"/>
  <c r="AB322" i="11"/>
  <c r="AC322" i="11"/>
  <c r="S323" i="11"/>
  <c r="Z323" i="11"/>
  <c r="X323" i="11"/>
  <c r="Y323" i="11"/>
  <c r="T323" i="11"/>
  <c r="U323" i="11"/>
  <c r="AC323" i="11"/>
  <c r="X329" i="11"/>
  <c r="U329" i="11"/>
  <c r="X225" i="11"/>
  <c r="U53" i="11"/>
  <c r="Y53" i="11"/>
  <c r="W53" i="11"/>
  <c r="V53" i="11"/>
  <c r="X53" i="11"/>
  <c r="S53" i="11"/>
  <c r="T53" i="11"/>
  <c r="Z53" i="11"/>
  <c r="AA53" i="11"/>
  <c r="AB53" i="11"/>
  <c r="U268" i="11"/>
  <c r="V268" i="11"/>
  <c r="W268" i="11"/>
  <c r="X268" i="11"/>
  <c r="T268" i="11"/>
  <c r="Z268" i="11"/>
  <c r="AA268" i="11"/>
  <c r="V266" i="11"/>
  <c r="T266" i="11"/>
  <c r="U176" i="11"/>
  <c r="Y176" i="11"/>
  <c r="V176" i="11"/>
  <c r="W176" i="11"/>
  <c r="X176" i="11"/>
  <c r="S176" i="11"/>
  <c r="T176" i="11"/>
  <c r="AA176" i="11"/>
  <c r="AB176" i="11"/>
  <c r="Z176" i="11"/>
  <c r="U145" i="11"/>
  <c r="Y145" i="11"/>
  <c r="V145" i="11"/>
  <c r="W145" i="11"/>
  <c r="X145" i="11"/>
  <c r="S145" i="11"/>
  <c r="T145" i="11"/>
  <c r="Z145" i="11"/>
  <c r="AA145" i="11"/>
  <c r="AB145" i="11"/>
  <c r="U124" i="11"/>
  <c r="V124" i="11"/>
  <c r="W124" i="11"/>
  <c r="X124" i="11"/>
  <c r="T124" i="11"/>
  <c r="AA124" i="11"/>
  <c r="AB124" i="11"/>
  <c r="U147" i="11"/>
  <c r="Y147" i="11"/>
  <c r="V147" i="11"/>
  <c r="W147" i="11"/>
  <c r="X147" i="11"/>
  <c r="S147" i="11"/>
  <c r="T147" i="11"/>
  <c r="Z147" i="11"/>
  <c r="AA147" i="11"/>
  <c r="AB147" i="11"/>
  <c r="AC147" i="11"/>
  <c r="U73" i="11"/>
  <c r="Y73" i="11"/>
  <c r="V73" i="11"/>
  <c r="W73" i="11"/>
  <c r="X73" i="11"/>
  <c r="S73" i="11"/>
  <c r="T73" i="11"/>
  <c r="Z73" i="11"/>
  <c r="AA73" i="11"/>
  <c r="AB73" i="11"/>
  <c r="AC73" i="11"/>
  <c r="U209" i="11"/>
  <c r="Y209" i="11"/>
  <c r="V209" i="11"/>
  <c r="S209" i="11"/>
  <c r="W209" i="11"/>
  <c r="X209" i="11"/>
  <c r="T209" i="11"/>
  <c r="AA209" i="11"/>
  <c r="AB209" i="11"/>
  <c r="Z209" i="11"/>
  <c r="AC209" i="11"/>
  <c r="U62" i="11"/>
  <c r="S62" i="11"/>
  <c r="Y62" i="11"/>
  <c r="V62" i="11"/>
  <c r="W62" i="11"/>
  <c r="X62" i="11"/>
  <c r="T62" i="11"/>
  <c r="AA62" i="11"/>
  <c r="AB62" i="11"/>
  <c r="Z62" i="11"/>
  <c r="AC62" i="11"/>
  <c r="U213" i="11"/>
  <c r="Y213" i="11"/>
  <c r="V213" i="11"/>
  <c r="W213" i="11"/>
  <c r="S213" i="11"/>
  <c r="X213" i="11"/>
  <c r="T213" i="11"/>
  <c r="Z213" i="11"/>
  <c r="AA213" i="11"/>
  <c r="AB213" i="11"/>
  <c r="AC213" i="11"/>
  <c r="U272" i="11"/>
  <c r="S272" i="11"/>
  <c r="Y272" i="11"/>
  <c r="V272" i="11"/>
  <c r="W272" i="11"/>
  <c r="X272" i="11"/>
  <c r="T272" i="11"/>
  <c r="Z272" i="11"/>
  <c r="AA272" i="11"/>
  <c r="AB272" i="11"/>
  <c r="AC272" i="11"/>
  <c r="U311" i="11"/>
  <c r="S311" i="11"/>
  <c r="AB311" i="11"/>
  <c r="U165" i="11"/>
  <c r="S165" i="11"/>
  <c r="Y165" i="11"/>
  <c r="V165" i="11"/>
  <c r="W165" i="11"/>
  <c r="X165" i="11"/>
  <c r="T165" i="11"/>
  <c r="AA165" i="11"/>
  <c r="AB165" i="11"/>
  <c r="Z165" i="11"/>
  <c r="AC165" i="11"/>
  <c r="U61" i="11"/>
  <c r="Y61" i="11"/>
  <c r="V61" i="11"/>
  <c r="W61" i="11"/>
  <c r="S61" i="11"/>
  <c r="X61" i="11"/>
  <c r="T61" i="11"/>
  <c r="Z61" i="11"/>
  <c r="AA61" i="11"/>
  <c r="AB61" i="11"/>
  <c r="AC61" i="11"/>
  <c r="U306" i="11"/>
  <c r="W306" i="11"/>
  <c r="Y306" i="11"/>
  <c r="V306" i="11"/>
  <c r="S306" i="11"/>
  <c r="AA306" i="11"/>
  <c r="X306" i="11"/>
  <c r="T306" i="11"/>
  <c r="AB306" i="11"/>
  <c r="Z306" i="11"/>
  <c r="AC306" i="11"/>
  <c r="U330" i="11"/>
  <c r="W330" i="11"/>
  <c r="Y330" i="11"/>
  <c r="V330" i="11"/>
  <c r="AC330" i="11"/>
  <c r="AA330" i="11"/>
  <c r="X330" i="11"/>
  <c r="S330" i="11"/>
  <c r="T330" i="11"/>
  <c r="AB330" i="11"/>
  <c r="Z330" i="11"/>
  <c r="AD301" i="11"/>
  <c r="AB46" i="11"/>
  <c r="AB180" i="11"/>
  <c r="AB27" i="11"/>
  <c r="AB297" i="11"/>
  <c r="AB248" i="11"/>
  <c r="AB191" i="11"/>
  <c r="Z31" i="11"/>
  <c r="AD201" i="11"/>
  <c r="AD91" i="11"/>
  <c r="AD270" i="11"/>
  <c r="AD216" i="11"/>
  <c r="AD49" i="11"/>
  <c r="AD47" i="11"/>
  <c r="AD10" i="11"/>
  <c r="AD322" i="11"/>
  <c r="AD323" i="11"/>
  <c r="AC290" i="11"/>
  <c r="Y167" i="11"/>
  <c r="AA167" i="11"/>
  <c r="AB167" i="11"/>
  <c r="AD167" i="11"/>
  <c r="W200" i="11"/>
  <c r="AD200" i="11"/>
  <c r="AA200" i="11"/>
  <c r="AB200" i="11"/>
  <c r="Y264" i="11"/>
  <c r="X264" i="11"/>
  <c r="Z264" i="11"/>
  <c r="W264" i="11"/>
  <c r="AA264" i="11"/>
  <c r="AB264" i="11"/>
  <c r="AD264" i="11"/>
  <c r="Z293" i="11"/>
  <c r="W293" i="11"/>
  <c r="AA293" i="11"/>
  <c r="AB293" i="11"/>
  <c r="Y293" i="11"/>
  <c r="AD293" i="11"/>
  <c r="AC325" i="11"/>
  <c r="Z325" i="11"/>
  <c r="W325" i="11"/>
  <c r="Y325" i="11"/>
  <c r="V325" i="11"/>
  <c r="AA325" i="11"/>
  <c r="AB325" i="11"/>
  <c r="X325" i="11"/>
  <c r="AD325" i="11"/>
  <c r="W318" i="11"/>
  <c r="AB318" i="11"/>
  <c r="W129" i="11"/>
  <c r="AD129" i="11"/>
  <c r="AA129" i="11"/>
  <c r="AB129" i="11"/>
  <c r="Y26" i="11"/>
  <c r="W42" i="11"/>
  <c r="AA42" i="11"/>
  <c r="AB42" i="11"/>
  <c r="Y42" i="11"/>
  <c r="AD42" i="11"/>
  <c r="AD74" i="11"/>
  <c r="AB74" i="11"/>
  <c r="AD90" i="11"/>
  <c r="AA90" i="11"/>
  <c r="AB90" i="11"/>
  <c r="W136" i="11"/>
  <c r="AD136" i="11"/>
  <c r="AB184" i="11"/>
  <c r="Z217" i="11"/>
  <c r="W217" i="11"/>
  <c r="Y217" i="11"/>
  <c r="T217" i="11"/>
  <c r="V217" i="11"/>
  <c r="AA217" i="11"/>
  <c r="AB217" i="11"/>
  <c r="X217" i="11"/>
  <c r="AD217" i="11"/>
  <c r="W249" i="11"/>
  <c r="T249" i="11"/>
  <c r="AA249" i="11"/>
  <c r="X249" i="11"/>
  <c r="Z249" i="11"/>
  <c r="U249" i="11"/>
  <c r="AD249" i="11"/>
  <c r="V249" i="11"/>
  <c r="Y265" i="11"/>
  <c r="T265" i="11"/>
  <c r="Z265" i="11"/>
  <c r="W265" i="11"/>
  <c r="AB265" i="11"/>
  <c r="AD265" i="11"/>
  <c r="Y149" i="11"/>
  <c r="X149" i="11"/>
  <c r="Z149" i="11"/>
  <c r="W149" i="11"/>
  <c r="AA149" i="11"/>
  <c r="AB149" i="11"/>
  <c r="AD149" i="11"/>
  <c r="T87" i="11"/>
  <c r="X87" i="11"/>
  <c r="AC87" i="11"/>
  <c r="T252" i="11"/>
  <c r="Y252" i="11"/>
  <c r="X252" i="11"/>
  <c r="S252" i="11"/>
  <c r="U252" i="11"/>
  <c r="V252" i="11"/>
  <c r="AD252" i="11"/>
  <c r="AA252" i="11"/>
  <c r="AC252" i="11"/>
  <c r="W252" i="11"/>
  <c r="Z252" i="11"/>
  <c r="S9" i="11"/>
  <c r="AC9" i="11"/>
  <c r="T188" i="11"/>
  <c r="X188" i="11"/>
  <c r="S188" i="11"/>
  <c r="U188" i="11"/>
  <c r="AD188" i="11"/>
  <c r="AA188" i="11"/>
  <c r="AC188" i="11"/>
  <c r="Z188" i="11"/>
  <c r="X187" i="11"/>
  <c r="W187" i="11"/>
  <c r="X97" i="11"/>
  <c r="AD97" i="11"/>
  <c r="V97" i="11"/>
  <c r="S51" i="11"/>
  <c r="T51" i="11"/>
  <c r="Y51" i="11"/>
  <c r="X51" i="11"/>
  <c r="U51" i="11"/>
  <c r="V51" i="11"/>
  <c r="AD51" i="11"/>
  <c r="AA51" i="11"/>
  <c r="AC51" i="11"/>
  <c r="Z51" i="11"/>
  <c r="W51" i="11"/>
  <c r="T197" i="11"/>
  <c r="T161" i="11"/>
  <c r="Y161" i="11"/>
  <c r="X161" i="11"/>
  <c r="Z161" i="11"/>
  <c r="S161" i="11"/>
  <c r="U161" i="11"/>
  <c r="V161" i="11"/>
  <c r="AA161" i="11"/>
  <c r="AC161" i="11"/>
  <c r="AD161" i="11"/>
  <c r="W161" i="11"/>
  <c r="Y59" i="11"/>
  <c r="X59" i="11"/>
  <c r="U59" i="11"/>
  <c r="V59" i="11"/>
  <c r="W59" i="11"/>
  <c r="T59" i="11"/>
  <c r="AC59" i="11"/>
  <c r="AD59" i="11"/>
  <c r="Z59" i="11"/>
  <c r="AA59" i="11"/>
  <c r="Z119" i="11"/>
  <c r="T177" i="11"/>
  <c r="AD177" i="11"/>
  <c r="Z193" i="11"/>
  <c r="W193" i="11"/>
  <c r="Y193" i="11"/>
  <c r="V193" i="11"/>
  <c r="AA193" i="11"/>
  <c r="AB193" i="11"/>
  <c r="AD193" i="11"/>
  <c r="X193" i="11"/>
  <c r="AF246" i="11"/>
  <c r="S246" i="11" s="1"/>
  <c r="W295" i="11"/>
  <c r="Y242" i="11"/>
  <c r="X242" i="11"/>
  <c r="T242" i="11"/>
  <c r="Z242" i="11"/>
  <c r="W242" i="11"/>
  <c r="AA242" i="11"/>
  <c r="AB242" i="11"/>
  <c r="AD242" i="11"/>
  <c r="Z202" i="11"/>
  <c r="W202" i="11"/>
  <c r="Y202" i="11"/>
  <c r="T202" i="11"/>
  <c r="V202" i="11"/>
  <c r="AA202" i="11"/>
  <c r="AB202" i="11"/>
  <c r="AD202" i="11"/>
  <c r="X202" i="11"/>
  <c r="AD278" i="11"/>
  <c r="AA278" i="11"/>
  <c r="AB278" i="11"/>
  <c r="U109" i="11"/>
  <c r="AB109" i="11"/>
  <c r="X269" i="11"/>
  <c r="W269" i="11"/>
  <c r="T269" i="11"/>
  <c r="U269" i="11"/>
  <c r="V269" i="11"/>
  <c r="S269" i="11"/>
  <c r="AB269" i="11"/>
  <c r="AC269" i="11"/>
  <c r="Z269" i="11"/>
  <c r="Y269" i="11"/>
  <c r="X43" i="11"/>
  <c r="W43" i="11"/>
  <c r="T43" i="11"/>
  <c r="U43" i="11"/>
  <c r="V43" i="11"/>
  <c r="S43" i="11"/>
  <c r="Y43" i="11"/>
  <c r="AB43" i="11"/>
  <c r="AC43" i="11"/>
  <c r="Z43" i="11"/>
  <c r="X106" i="11"/>
  <c r="V106" i="11"/>
  <c r="AB106" i="11"/>
  <c r="T113" i="11"/>
  <c r="AB113" i="11"/>
  <c r="X141" i="11"/>
  <c r="W141" i="11"/>
  <c r="Y141" i="11"/>
  <c r="T141" i="11"/>
  <c r="U141" i="11"/>
  <c r="V141" i="11"/>
  <c r="S141" i="11"/>
  <c r="AB141" i="11"/>
  <c r="AC141" i="11"/>
  <c r="Z141" i="11"/>
  <c r="X101" i="11"/>
  <c r="W101" i="11"/>
  <c r="Y101" i="11"/>
  <c r="T101" i="11"/>
  <c r="U101" i="11"/>
  <c r="V101" i="11"/>
  <c r="S101" i="11"/>
  <c r="AB101" i="11"/>
  <c r="AC101" i="11"/>
  <c r="Z101" i="11"/>
  <c r="X21" i="11"/>
  <c r="W21" i="11"/>
  <c r="Y21" i="11"/>
  <c r="T21" i="11"/>
  <c r="U21" i="11"/>
  <c r="V21" i="11"/>
  <c r="S21" i="11"/>
  <c r="AB21" i="11"/>
  <c r="AC21" i="11"/>
  <c r="Z21" i="11"/>
  <c r="X229" i="11"/>
  <c r="W229" i="11"/>
  <c r="Y229" i="11"/>
  <c r="T229" i="11"/>
  <c r="U229" i="11"/>
  <c r="V229" i="11"/>
  <c r="S229" i="11"/>
  <c r="AB229" i="11"/>
  <c r="AC229" i="11"/>
  <c r="Z229" i="11"/>
  <c r="T300" i="11"/>
  <c r="AB300" i="11"/>
  <c r="X164" i="11"/>
  <c r="W164" i="11"/>
  <c r="Y164" i="11"/>
  <c r="T164" i="11"/>
  <c r="U164" i="11"/>
  <c r="V164" i="11"/>
  <c r="S164" i="11"/>
  <c r="AB164" i="11"/>
  <c r="AC164" i="11"/>
  <c r="Z164" i="11"/>
  <c r="X127" i="11"/>
  <c r="W127" i="11"/>
  <c r="Y127" i="11"/>
  <c r="T127" i="11"/>
  <c r="U127" i="11"/>
  <c r="V127" i="11"/>
  <c r="S127" i="11"/>
  <c r="AB127" i="11"/>
  <c r="AC127" i="11"/>
  <c r="Z127" i="11"/>
  <c r="X324" i="11"/>
  <c r="W324" i="11"/>
  <c r="Y324" i="11"/>
  <c r="T324" i="11"/>
  <c r="U324" i="11"/>
  <c r="V324" i="11"/>
  <c r="S324" i="11"/>
  <c r="AC324" i="11"/>
  <c r="AB324" i="11"/>
  <c r="Z324" i="11"/>
  <c r="X331" i="11"/>
  <c r="W331" i="11"/>
  <c r="Y331" i="11"/>
  <c r="T331" i="11"/>
  <c r="U331" i="11"/>
  <c r="V331" i="11"/>
  <c r="S331" i="11"/>
  <c r="AB331" i="11"/>
  <c r="AC331" i="11"/>
  <c r="Z331" i="11"/>
  <c r="W86" i="11"/>
  <c r="V86" i="11"/>
  <c r="X86" i="11"/>
  <c r="S86" i="11"/>
  <c r="T86" i="11"/>
  <c r="Z86" i="11"/>
  <c r="U86" i="11"/>
  <c r="Y86" i="11"/>
  <c r="AA86" i="11"/>
  <c r="AB86" i="11"/>
  <c r="V296" i="11"/>
  <c r="W296" i="11"/>
  <c r="X296" i="11"/>
  <c r="S296" i="11"/>
  <c r="T296" i="11"/>
  <c r="Z296" i="11"/>
  <c r="U296" i="11"/>
  <c r="AA296" i="11"/>
  <c r="AB296" i="11"/>
  <c r="Y296" i="11"/>
  <c r="V94" i="11"/>
  <c r="T94" i="11"/>
  <c r="AB94" i="11"/>
  <c r="V204" i="11"/>
  <c r="W204" i="11"/>
  <c r="X204" i="11"/>
  <c r="S204" i="11"/>
  <c r="T204" i="11"/>
  <c r="Z204" i="11"/>
  <c r="U204" i="11"/>
  <c r="Y204" i="11"/>
  <c r="AA204" i="11"/>
  <c r="AB204" i="11"/>
  <c r="S291" i="11"/>
  <c r="V115" i="11"/>
  <c r="W115" i="11"/>
  <c r="X115" i="11"/>
  <c r="S115" i="11"/>
  <c r="T115" i="11"/>
  <c r="Z115" i="11"/>
  <c r="U115" i="11"/>
  <c r="AA115" i="11"/>
  <c r="AB115" i="11"/>
  <c r="Y115" i="11"/>
  <c r="S315" i="11"/>
  <c r="V111" i="11"/>
  <c r="W111" i="11"/>
  <c r="X111" i="11"/>
  <c r="T111" i="11"/>
  <c r="Z111" i="11"/>
  <c r="U111" i="11"/>
  <c r="S111" i="11"/>
  <c r="AA111" i="11"/>
  <c r="AB111" i="11"/>
  <c r="Y111" i="11"/>
  <c r="V196" i="11"/>
  <c r="W196" i="11"/>
  <c r="S196" i="11"/>
  <c r="X196" i="11"/>
  <c r="T196" i="11"/>
  <c r="Z196" i="11"/>
  <c r="U196" i="11"/>
  <c r="Y196" i="11"/>
  <c r="AA196" i="11"/>
  <c r="AB196" i="11"/>
  <c r="Y299" i="11"/>
  <c r="V301" i="11"/>
  <c r="W301" i="11"/>
  <c r="S301" i="11"/>
  <c r="X301" i="11"/>
  <c r="T301" i="11"/>
  <c r="Z301" i="11"/>
  <c r="U301" i="11"/>
  <c r="AA301" i="11"/>
  <c r="AB301" i="11"/>
  <c r="Y301" i="11"/>
  <c r="V224" i="11"/>
  <c r="W224" i="11"/>
  <c r="X224" i="11"/>
  <c r="T224" i="11"/>
  <c r="Z224" i="11"/>
  <c r="U224" i="11"/>
  <c r="S224" i="11"/>
  <c r="AA224" i="11"/>
  <c r="AB224" i="11"/>
  <c r="Y224" i="11"/>
  <c r="AC224" i="11"/>
  <c r="V63" i="11"/>
  <c r="S63" i="11"/>
  <c r="X63" i="11"/>
  <c r="T63" i="11"/>
  <c r="Z63" i="11"/>
  <c r="U63" i="11"/>
  <c r="W63" i="11"/>
  <c r="Y63" i="11"/>
  <c r="AA63" i="11"/>
  <c r="AB63" i="11"/>
  <c r="AC63" i="11"/>
  <c r="V281" i="11"/>
  <c r="AA281" i="11"/>
  <c r="X281" i="11"/>
  <c r="S281" i="11"/>
  <c r="T281" i="11"/>
  <c r="Z281" i="11"/>
  <c r="U281" i="11"/>
  <c r="W281" i="11"/>
  <c r="AB281" i="11"/>
  <c r="Y281" i="11"/>
  <c r="AC281" i="11"/>
  <c r="AD31" i="11"/>
  <c r="AC74" i="11"/>
  <c r="AC90" i="11"/>
  <c r="AC278" i="11"/>
  <c r="AC200" i="11"/>
  <c r="AC241" i="11"/>
  <c r="AC129" i="11"/>
  <c r="AC184" i="11"/>
  <c r="AC50" i="11"/>
  <c r="AC83" i="11"/>
  <c r="AC70" i="11"/>
  <c r="AC240" i="11"/>
  <c r="AB256" i="11"/>
  <c r="AB22" i="11"/>
  <c r="AB192" i="11"/>
  <c r="AB55" i="11"/>
  <c r="AB244" i="11"/>
  <c r="AB175" i="11"/>
  <c r="AB173" i="11"/>
  <c r="AB41" i="11"/>
  <c r="AB38" i="11"/>
  <c r="AB317" i="11"/>
  <c r="AB118" i="11"/>
  <c r="AB286" i="11"/>
  <c r="AA121" i="11"/>
  <c r="AA232" i="11"/>
  <c r="AA234" i="11"/>
  <c r="AA107" i="11"/>
  <c r="AA128" i="11"/>
  <c r="AA172" i="11"/>
  <c r="AA135" i="11"/>
  <c r="AA156" i="11"/>
  <c r="AA157" i="11"/>
  <c r="AA212" i="11"/>
  <c r="AA222" i="11"/>
  <c r="AA326" i="11"/>
  <c r="Z152" i="11"/>
  <c r="AD109" i="11"/>
  <c r="AD269" i="11"/>
  <c r="AD43" i="11"/>
  <c r="AD141" i="11"/>
  <c r="AD101" i="11"/>
  <c r="AD21" i="11"/>
  <c r="AD229" i="11"/>
  <c r="AD300" i="11"/>
  <c r="AD164" i="11"/>
  <c r="AD127" i="11"/>
  <c r="AD324" i="11"/>
  <c r="AC53" i="11"/>
  <c r="AC296" i="11"/>
  <c r="AC145" i="11"/>
  <c r="AC115" i="11"/>
  <c r="AC111" i="11"/>
  <c r="Z29" i="11"/>
  <c r="W29" i="11"/>
  <c r="AA29" i="11"/>
  <c r="AB29" i="11"/>
  <c r="AD29" i="11"/>
  <c r="Y29" i="11"/>
  <c r="Y77" i="11"/>
  <c r="X77" i="11"/>
  <c r="Z77" i="11"/>
  <c r="AA77" i="11"/>
  <c r="AB77" i="11"/>
  <c r="W77" i="11"/>
  <c r="AD77" i="11"/>
  <c r="AD123" i="11"/>
  <c r="Z155" i="11"/>
  <c r="W155" i="11"/>
  <c r="Y155" i="11"/>
  <c r="V155" i="11"/>
  <c r="AA155" i="11"/>
  <c r="AB155" i="11"/>
  <c r="X155" i="11"/>
  <c r="AD155" i="11"/>
  <c r="Y236" i="11"/>
  <c r="AA236" i="11"/>
  <c r="AC236" i="11"/>
  <c r="AD236" i="11"/>
  <c r="X236" i="11"/>
  <c r="Z236" i="11"/>
  <c r="X313" i="11"/>
  <c r="Z313" i="11"/>
  <c r="U313" i="11"/>
  <c r="V313" i="11"/>
  <c r="S313" i="11"/>
  <c r="W313" i="11"/>
  <c r="T313" i="11"/>
  <c r="AA313" i="11"/>
  <c r="Y313" i="11"/>
  <c r="AC313" i="11"/>
  <c r="AD313" i="11"/>
  <c r="Y14" i="11"/>
  <c r="AA14" i="11"/>
  <c r="AB14" i="11"/>
  <c r="AD14" i="11"/>
  <c r="Y140" i="11"/>
  <c r="X140" i="11"/>
  <c r="Z140" i="11"/>
  <c r="W140" i="11"/>
  <c r="AA140" i="11"/>
  <c r="AB140" i="11"/>
  <c r="AD140" i="11"/>
  <c r="Z237" i="11"/>
  <c r="W237" i="11"/>
  <c r="Y237" i="11"/>
  <c r="V237" i="11"/>
  <c r="AA237" i="11"/>
  <c r="AB237" i="11"/>
  <c r="AD237" i="11"/>
  <c r="X237" i="11"/>
  <c r="Z298" i="11"/>
  <c r="W298" i="11"/>
  <c r="AD298" i="11"/>
  <c r="AA298" i="11"/>
  <c r="AB298" i="11"/>
  <c r="Y23" i="11"/>
  <c r="X23" i="11"/>
  <c r="Z23" i="11"/>
  <c r="W23" i="11"/>
  <c r="AA23" i="11"/>
  <c r="AB23" i="11"/>
  <c r="AD23" i="11"/>
  <c r="Z19" i="11"/>
  <c r="W19" i="11"/>
  <c r="AD19" i="11"/>
  <c r="AA19" i="11"/>
  <c r="AB19" i="11"/>
  <c r="Y102" i="11"/>
  <c r="S102" i="11"/>
  <c r="X102" i="11"/>
  <c r="U102" i="11"/>
  <c r="V102" i="11"/>
  <c r="W102" i="11"/>
  <c r="T102" i="11"/>
  <c r="AC102" i="11"/>
  <c r="Z102" i="11"/>
  <c r="AD102" i="11"/>
  <c r="AA102" i="11"/>
  <c r="Y65" i="11"/>
  <c r="S65" i="11"/>
  <c r="X65" i="11"/>
  <c r="U65" i="11"/>
  <c r="V65" i="11"/>
  <c r="W65" i="11"/>
  <c r="T65" i="11"/>
  <c r="AC65" i="11"/>
  <c r="Z65" i="11"/>
  <c r="AD65" i="11"/>
  <c r="AA65" i="11"/>
  <c r="Y34" i="11"/>
  <c r="S34" i="11"/>
  <c r="X34" i="11"/>
  <c r="U34" i="11"/>
  <c r="V34" i="11"/>
  <c r="W34" i="11"/>
  <c r="T34" i="11"/>
  <c r="AC34" i="11"/>
  <c r="Z34" i="11"/>
  <c r="AD34" i="11"/>
  <c r="AA34" i="11"/>
  <c r="Y132" i="11"/>
  <c r="S82" i="11"/>
  <c r="Y82" i="11"/>
  <c r="X82" i="11"/>
  <c r="U82" i="11"/>
  <c r="V82" i="11"/>
  <c r="W82" i="11"/>
  <c r="T82" i="11"/>
  <c r="AC82" i="11"/>
  <c r="Z82" i="11"/>
  <c r="AD82" i="11"/>
  <c r="AA82" i="11"/>
  <c r="Y153" i="11"/>
  <c r="X153" i="11"/>
  <c r="U153" i="11"/>
  <c r="S153" i="11"/>
  <c r="V153" i="11"/>
  <c r="W153" i="11"/>
  <c r="T153" i="11"/>
  <c r="AC153" i="11"/>
  <c r="Z153" i="11"/>
  <c r="AD153" i="11"/>
  <c r="AA153" i="11"/>
  <c r="S18" i="11"/>
  <c r="Y18" i="11"/>
  <c r="X18" i="11"/>
  <c r="U18" i="11"/>
  <c r="V18" i="11"/>
  <c r="W18" i="11"/>
  <c r="T18" i="11"/>
  <c r="Z18" i="11"/>
  <c r="AC18" i="11"/>
  <c r="AD18" i="11"/>
  <c r="AA18" i="11"/>
  <c r="S17" i="11"/>
  <c r="Y17" i="11"/>
  <c r="X17" i="11"/>
  <c r="U17" i="11"/>
  <c r="V17" i="11"/>
  <c r="W17" i="11"/>
  <c r="T17" i="11"/>
  <c r="AC17" i="11"/>
  <c r="Z17" i="11"/>
  <c r="AD17" i="11"/>
  <c r="AA17" i="11"/>
  <c r="Y307" i="11"/>
  <c r="W307" i="11"/>
  <c r="AD307" i="11"/>
  <c r="Z125" i="11"/>
  <c r="Y75" i="11"/>
  <c r="X75" i="11"/>
  <c r="Z75" i="11"/>
  <c r="W75" i="11"/>
  <c r="AA75" i="11"/>
  <c r="AB75" i="11"/>
  <c r="AD75" i="11"/>
  <c r="Y133" i="11"/>
  <c r="AA133" i="11"/>
  <c r="Z181" i="11"/>
  <c r="W181" i="11"/>
  <c r="Y181" i="11"/>
  <c r="AA181" i="11"/>
  <c r="AB181" i="11"/>
  <c r="AD181" i="11"/>
  <c r="Y210" i="11"/>
  <c r="X210" i="11"/>
  <c r="Z210" i="11"/>
  <c r="AA210" i="11"/>
  <c r="AB210" i="11"/>
  <c r="W210" i="11"/>
  <c r="AD210" i="11"/>
  <c r="AF262" i="11"/>
  <c r="Y262" i="11" s="1"/>
  <c r="AF258" i="11"/>
  <c r="Y258" i="11" s="1"/>
  <c r="AF254" i="11"/>
  <c r="U254" i="11" s="1"/>
  <c r="W302" i="11"/>
  <c r="Y302" i="11"/>
  <c r="T302" i="11"/>
  <c r="U302" i="11"/>
  <c r="V302" i="11"/>
  <c r="S302" i="11"/>
  <c r="Z302" i="11"/>
  <c r="X302" i="11"/>
  <c r="AB302" i="11"/>
  <c r="AC302" i="11"/>
  <c r="W292" i="11"/>
  <c r="Y292" i="11"/>
  <c r="T292" i="11"/>
  <c r="U292" i="11"/>
  <c r="V292" i="11"/>
  <c r="S292" i="11"/>
  <c r="Z292" i="11"/>
  <c r="X292" i="11"/>
  <c r="AB292" i="11"/>
  <c r="AC292" i="11"/>
  <c r="W131" i="11"/>
  <c r="Y131" i="11"/>
  <c r="T131" i="11"/>
  <c r="U131" i="11"/>
  <c r="V131" i="11"/>
  <c r="S131" i="11"/>
  <c r="Z131" i="11"/>
  <c r="X131" i="11"/>
  <c r="AB131" i="11"/>
  <c r="AC131" i="11"/>
  <c r="U282" i="11"/>
  <c r="X282" i="11"/>
  <c r="Z93" i="11"/>
  <c r="W308" i="11"/>
  <c r="Y308" i="11"/>
  <c r="T308" i="11"/>
  <c r="U308" i="11"/>
  <c r="V308" i="11"/>
  <c r="S308" i="11"/>
  <c r="Z308" i="11"/>
  <c r="X308" i="11"/>
  <c r="AB308" i="11"/>
  <c r="AC308" i="11"/>
  <c r="V31" i="11"/>
  <c r="X31" i="11"/>
  <c r="S31" i="11"/>
  <c r="T31" i="11"/>
  <c r="U31" i="11"/>
  <c r="Y31" i="11"/>
  <c r="W31" i="11"/>
  <c r="AA31" i="11"/>
  <c r="AB31" i="11"/>
  <c r="Z288" i="11"/>
  <c r="W288" i="11"/>
  <c r="T218" i="11"/>
  <c r="V218" i="11"/>
  <c r="X290" i="11"/>
  <c r="S290" i="11"/>
  <c r="T290" i="11"/>
  <c r="Z290" i="11"/>
  <c r="U290" i="11"/>
  <c r="Y290" i="11"/>
  <c r="V290" i="11"/>
  <c r="W290" i="11"/>
  <c r="AA290" i="11"/>
  <c r="AB290" i="11"/>
  <c r="S67" i="11"/>
  <c r="Y67" i="11"/>
  <c r="AB67" i="11"/>
  <c r="X78" i="11"/>
  <c r="S78" i="11"/>
  <c r="T78" i="11"/>
  <c r="Z78" i="11"/>
  <c r="U78" i="11"/>
  <c r="Y78" i="11"/>
  <c r="V78" i="11"/>
  <c r="W78" i="11"/>
  <c r="AA78" i="11"/>
  <c r="AB78" i="11"/>
  <c r="X105" i="11"/>
  <c r="S105" i="11"/>
  <c r="T105" i="11"/>
  <c r="Z105" i="11"/>
  <c r="U105" i="11"/>
  <c r="Y105" i="11"/>
  <c r="V105" i="11"/>
  <c r="AC105" i="11"/>
  <c r="W105" i="11"/>
  <c r="AA105" i="11"/>
  <c r="AB105" i="11"/>
  <c r="AB183" i="11"/>
  <c r="AA185" i="11"/>
  <c r="X114" i="11"/>
  <c r="T114" i="11"/>
  <c r="Z114" i="11"/>
  <c r="U114" i="11"/>
  <c r="Y114" i="11"/>
  <c r="V114" i="11"/>
  <c r="S114" i="11"/>
  <c r="AC114" i="11"/>
  <c r="W114" i="11"/>
  <c r="AA114" i="11"/>
  <c r="AB114" i="11"/>
  <c r="S171" i="11"/>
  <c r="X171" i="11"/>
  <c r="T171" i="11"/>
  <c r="Z171" i="11"/>
  <c r="U171" i="11"/>
  <c r="Y171" i="11"/>
  <c r="V171" i="11"/>
  <c r="AC171" i="11"/>
  <c r="W171" i="11"/>
  <c r="AA171" i="11"/>
  <c r="AB171" i="11"/>
  <c r="X220" i="11"/>
  <c r="T220" i="11"/>
  <c r="Z220" i="11"/>
  <c r="U220" i="11"/>
  <c r="Y220" i="11"/>
  <c r="V220" i="11"/>
  <c r="S220" i="11"/>
  <c r="W220" i="11"/>
  <c r="AC220" i="11"/>
  <c r="AA220" i="11"/>
  <c r="AB220" i="11"/>
  <c r="X319" i="11"/>
  <c r="S319" i="11"/>
  <c r="T319" i="11"/>
  <c r="Z319" i="11"/>
  <c r="U319" i="11"/>
  <c r="Y319" i="11"/>
  <c r="V319" i="11"/>
  <c r="W319" i="11"/>
  <c r="AC319" i="11"/>
  <c r="AA319" i="11"/>
  <c r="AB319" i="11"/>
  <c r="AA309" i="11"/>
  <c r="X189" i="11"/>
  <c r="T189" i="11"/>
  <c r="Z189" i="11"/>
  <c r="U189" i="11"/>
  <c r="W189" i="11"/>
  <c r="S189" i="11"/>
  <c r="Y189" i="11"/>
  <c r="V189" i="11"/>
  <c r="AC189" i="11"/>
  <c r="AA189" i="11"/>
  <c r="AB189" i="11"/>
  <c r="S294" i="11"/>
  <c r="AA294" i="11"/>
  <c r="X294" i="11"/>
  <c r="T294" i="11"/>
  <c r="Z294" i="11"/>
  <c r="U294" i="11"/>
  <c r="W294" i="11"/>
  <c r="Y294" i="11"/>
  <c r="V294" i="11"/>
  <c r="AC294" i="11"/>
  <c r="AB294" i="11"/>
  <c r="AD152" i="11"/>
  <c r="AD6" i="11"/>
  <c r="AD208" i="11"/>
  <c r="AD151" i="11"/>
  <c r="AD226" i="11"/>
  <c r="AD58" i="11"/>
  <c r="AD45" i="11"/>
  <c r="AD95" i="11"/>
  <c r="AD13" i="11"/>
  <c r="AD312" i="11"/>
  <c r="AD328" i="11"/>
  <c r="AC144" i="11"/>
  <c r="AC23" i="11"/>
  <c r="AC289" i="11"/>
  <c r="AC54" i="11"/>
  <c r="AC149" i="11"/>
  <c r="AC140" i="11"/>
  <c r="AC77" i="11"/>
  <c r="AC264" i="11"/>
  <c r="AC75" i="11"/>
  <c r="AC163" i="11"/>
  <c r="AC133" i="11"/>
  <c r="AC242" i="11"/>
  <c r="AC316" i="11"/>
  <c r="AC210" i="11"/>
  <c r="AC265" i="11"/>
  <c r="AC33" i="11"/>
  <c r="AC276" i="11"/>
  <c r="AB87" i="11"/>
  <c r="AB252" i="11"/>
  <c r="AB188" i="11"/>
  <c r="AB97" i="11"/>
  <c r="AB51" i="11"/>
  <c r="AB161" i="11"/>
  <c r="AB320" i="11"/>
  <c r="AB249" i="11"/>
  <c r="AB310" i="11"/>
  <c r="AA201" i="11"/>
  <c r="AA69" i="11"/>
  <c r="AA91" i="11"/>
  <c r="AA270" i="11"/>
  <c r="AA260" i="11"/>
  <c r="AA216" i="11"/>
  <c r="AA49" i="11"/>
  <c r="AA47" i="11"/>
  <c r="AA10" i="11"/>
  <c r="AA89" i="11"/>
  <c r="AA322" i="11"/>
  <c r="AA323" i="11"/>
  <c r="AA329" i="11"/>
  <c r="AD302" i="11"/>
  <c r="AD292" i="11"/>
  <c r="AD131" i="11"/>
  <c r="AD282" i="11"/>
  <c r="AD308" i="11"/>
  <c r="AC86" i="11"/>
  <c r="AC288" i="11"/>
  <c r="AC176" i="11"/>
  <c r="AC204" i="11"/>
  <c r="AC78" i="11"/>
  <c r="AC196" i="11"/>
  <c r="T144" i="11"/>
  <c r="T23" i="11"/>
  <c r="T289" i="11"/>
  <c r="T54" i="11"/>
  <c r="T149" i="11"/>
  <c r="T140" i="11"/>
  <c r="T77" i="11"/>
  <c r="T264" i="11"/>
  <c r="T75" i="11"/>
  <c r="T163" i="11"/>
  <c r="V242" i="11"/>
  <c r="T316" i="11"/>
  <c r="T210" i="11"/>
  <c r="V265" i="11"/>
  <c r="T33" i="11"/>
  <c r="V276" i="11"/>
  <c r="S310" i="11"/>
  <c r="T14" i="11"/>
  <c r="T167" i="11"/>
  <c r="T42" i="11"/>
  <c r="T198" i="11"/>
  <c r="T250" i="11"/>
  <c r="T245" i="11"/>
  <c r="T122" i="11"/>
  <c r="T136" i="11"/>
  <c r="T181" i="11"/>
  <c r="T29" i="11"/>
  <c r="T293" i="11"/>
  <c r="S59" i="11"/>
  <c r="S236" i="11"/>
  <c r="S314" i="11"/>
  <c r="U155" i="11"/>
  <c r="U117" i="11"/>
  <c r="U277" i="11"/>
  <c r="U98" i="11"/>
  <c r="U217" i="11"/>
  <c r="U119" i="11"/>
  <c r="U202" i="11"/>
  <c r="U177" i="11"/>
  <c r="U237" i="11"/>
  <c r="U318" i="11"/>
  <c r="T71" i="11"/>
  <c r="U193" i="11"/>
  <c r="T325" i="11"/>
  <c r="S249" i="11"/>
  <c r="S74" i="11"/>
  <c r="S90" i="11"/>
  <c r="S278" i="11"/>
  <c r="S200" i="11"/>
  <c r="S241" i="11"/>
  <c r="S129" i="11"/>
  <c r="S184" i="11"/>
  <c r="S50" i="11"/>
  <c r="S39" i="11"/>
  <c r="T83" i="11"/>
  <c r="S70" i="11"/>
  <c r="S19" i="11"/>
  <c r="S298" i="11"/>
  <c r="S240" i="11"/>
  <c r="S327" i="11"/>
  <c r="U168" i="11"/>
  <c r="U74" i="11"/>
  <c r="U90" i="11"/>
  <c r="U278" i="11"/>
  <c r="U200" i="11"/>
  <c r="U241" i="11"/>
  <c r="U129" i="11"/>
  <c r="U50" i="11"/>
  <c r="U83" i="11"/>
  <c r="U70" i="11"/>
  <c r="U19" i="11"/>
  <c r="U298" i="11"/>
  <c r="U240" i="11"/>
  <c r="U327" i="11"/>
  <c r="T19" i="11"/>
  <c r="T298" i="11"/>
  <c r="T155" i="11"/>
  <c r="T70" i="11"/>
  <c r="W14" i="11"/>
  <c r="W167" i="11"/>
  <c r="Z14" i="11"/>
  <c r="Z167" i="11"/>
  <c r="Z42" i="11"/>
  <c r="Z198" i="11"/>
  <c r="Z250" i="11"/>
  <c r="X74" i="11"/>
  <c r="X90" i="11"/>
  <c r="X278" i="11"/>
  <c r="X200" i="11"/>
  <c r="X241" i="11"/>
  <c r="X129" i="11"/>
  <c r="X50" i="11"/>
  <c r="X285" i="11"/>
  <c r="X83" i="11"/>
  <c r="X70" i="11"/>
  <c r="X19" i="11"/>
  <c r="X298" i="11"/>
  <c r="X240" i="11"/>
  <c r="X327" i="11"/>
  <c r="V314" i="11"/>
  <c r="S155" i="11"/>
  <c r="S144" i="11"/>
  <c r="S23" i="11"/>
  <c r="S117" i="11"/>
  <c r="S277" i="11"/>
  <c r="S289" i="11"/>
  <c r="S54" i="11"/>
  <c r="S98" i="11"/>
  <c r="S149" i="11"/>
  <c r="S140" i="11"/>
  <c r="S217" i="11"/>
  <c r="S77" i="11"/>
  <c r="S264" i="11"/>
  <c r="S202" i="11"/>
  <c r="S75" i="11"/>
  <c r="S177" i="11"/>
  <c r="S163" i="11"/>
  <c r="S257" i="11"/>
  <c r="S66" i="11"/>
  <c r="S242" i="11"/>
  <c r="S237" i="11"/>
  <c r="S316" i="11"/>
  <c r="S210" i="11"/>
  <c r="S71" i="11"/>
  <c r="S265" i="11"/>
  <c r="S193" i="11"/>
  <c r="S33" i="11"/>
  <c r="S276" i="11"/>
  <c r="S325" i="11"/>
  <c r="V74" i="11"/>
  <c r="V90" i="11"/>
  <c r="V278" i="11"/>
  <c r="V200" i="11"/>
  <c r="V241" i="11"/>
  <c r="V129" i="11"/>
  <c r="V50" i="11"/>
  <c r="V39" i="11"/>
  <c r="V83" i="11"/>
  <c r="V70" i="11"/>
  <c r="V19" i="11"/>
  <c r="V298" i="11"/>
  <c r="V240" i="11"/>
  <c r="V327" i="11"/>
  <c r="U314" i="11"/>
  <c r="U144" i="11"/>
  <c r="U23" i="11"/>
  <c r="U289" i="11"/>
  <c r="U54" i="11"/>
  <c r="U149" i="11"/>
  <c r="U140" i="11"/>
  <c r="U77" i="11"/>
  <c r="U264" i="11"/>
  <c r="U75" i="11"/>
  <c r="U163" i="11"/>
  <c r="U242" i="11"/>
  <c r="U316" i="11"/>
  <c r="U210" i="11"/>
  <c r="U265" i="11"/>
  <c r="U33" i="11"/>
  <c r="U276" i="11"/>
  <c r="T237" i="11"/>
  <c r="W57" i="11"/>
  <c r="T74" i="11"/>
  <c r="T90" i="11"/>
  <c r="T278" i="11"/>
  <c r="T200" i="11"/>
  <c r="T241" i="11"/>
  <c r="T129" i="11"/>
  <c r="T50" i="11"/>
  <c r="T285" i="11"/>
  <c r="T193" i="11"/>
  <c r="T327" i="11"/>
  <c r="Y74" i="11"/>
  <c r="Y90" i="11"/>
  <c r="Y278" i="11"/>
  <c r="Y200" i="11"/>
  <c r="Y241" i="11"/>
  <c r="Y129" i="11"/>
  <c r="Y50" i="11"/>
  <c r="Y83" i="11"/>
  <c r="Y70" i="11"/>
  <c r="Y19" i="11"/>
  <c r="Y298" i="11"/>
  <c r="Y240" i="11"/>
  <c r="Y327" i="11"/>
  <c r="V144" i="11"/>
  <c r="V23" i="11"/>
  <c r="V289" i="11"/>
  <c r="V54" i="11"/>
  <c r="V149" i="11"/>
  <c r="V140" i="11"/>
  <c r="V77" i="11"/>
  <c r="V264" i="11"/>
  <c r="V75" i="11"/>
  <c r="V163" i="11"/>
  <c r="V316" i="11"/>
  <c r="V210" i="11"/>
  <c r="V33" i="11"/>
  <c r="U14" i="11"/>
  <c r="U167" i="11"/>
  <c r="U42" i="11"/>
  <c r="U198" i="11"/>
  <c r="U250" i="11"/>
  <c r="U245" i="11"/>
  <c r="U122" i="11"/>
  <c r="U136" i="11"/>
  <c r="U181" i="11"/>
  <c r="U29" i="11"/>
  <c r="U293" i="11"/>
  <c r="T236" i="11"/>
  <c r="T240" i="11"/>
  <c r="W236" i="11"/>
  <c r="W74" i="11"/>
  <c r="W90" i="11"/>
  <c r="W278" i="11"/>
  <c r="Z74" i="11"/>
  <c r="Z90" i="11"/>
  <c r="Z278" i="11"/>
  <c r="Z200" i="11"/>
  <c r="Z241" i="11"/>
  <c r="Z129" i="11"/>
  <c r="X14" i="11"/>
  <c r="X167" i="11"/>
  <c r="X42" i="11"/>
  <c r="X198" i="11"/>
  <c r="X250" i="11"/>
  <c r="X245" i="11"/>
  <c r="X122" i="11"/>
  <c r="X136" i="11"/>
  <c r="X181" i="11"/>
  <c r="X29" i="11"/>
  <c r="X293" i="11"/>
  <c r="V236" i="11"/>
  <c r="S14" i="11"/>
  <c r="S167" i="11"/>
  <c r="S42" i="11"/>
  <c r="S198" i="11"/>
  <c r="S250" i="11"/>
  <c r="S245" i="11"/>
  <c r="S122" i="11"/>
  <c r="S136" i="11"/>
  <c r="S181" i="11"/>
  <c r="S83" i="11"/>
  <c r="S29" i="11"/>
  <c r="S293" i="11"/>
  <c r="V14" i="11"/>
  <c r="V167" i="11"/>
  <c r="V42" i="11"/>
  <c r="V198" i="11"/>
  <c r="V250" i="11"/>
  <c r="V245" i="11"/>
  <c r="V122" i="11"/>
  <c r="V136" i="11"/>
  <c r="V181" i="11"/>
  <c r="V29" i="11"/>
  <c r="V293" i="11"/>
  <c r="U236" i="11"/>
  <c r="U71" i="11"/>
  <c r="U325" i="11"/>
  <c r="T310" i="11"/>
  <c r="W310" i="11"/>
  <c r="AF358" i="11"/>
  <c r="AF357" i="11"/>
  <c r="AF8" i="11"/>
  <c r="Z8" i="11" s="1"/>
  <c r="AF24" i="11"/>
  <c r="T24" i="11" s="1"/>
  <c r="AF40" i="11"/>
  <c r="W40" i="11" s="1"/>
  <c r="AF56" i="11"/>
  <c r="U56" i="11" s="1"/>
  <c r="AF72" i="11"/>
  <c r="Z72" i="11" s="1"/>
  <c r="AF88" i="11"/>
  <c r="W88" i="11" s="1"/>
  <c r="AF104" i="11"/>
  <c r="X104" i="11" s="1"/>
  <c r="AF120" i="11"/>
  <c r="T120" i="11" s="1"/>
  <c r="AF134" i="11"/>
  <c r="AB134" i="11" s="1"/>
  <c r="AF150" i="11"/>
  <c r="AA150" i="11" s="1"/>
  <c r="AF166" i="11"/>
  <c r="AA166" i="11" s="1"/>
  <c r="AF182" i="11"/>
  <c r="W182" i="11" s="1"/>
  <c r="AF199" i="11"/>
  <c r="Y199" i="11" s="1"/>
  <c r="AF215" i="11"/>
  <c r="AF231" i="11"/>
  <c r="U231" i="11" s="1"/>
  <c r="AF247" i="11"/>
  <c r="Y247" i="11" s="1"/>
  <c r="AF263" i="11"/>
  <c r="Z263" i="11" s="1"/>
  <c r="AF279" i="11"/>
  <c r="S279" i="11" s="1"/>
  <c r="AF348" i="11"/>
  <c r="AF353" i="11"/>
  <c r="AF355" i="11"/>
  <c r="AF12" i="11"/>
  <c r="V12" i="11" s="1"/>
  <c r="AF28" i="11"/>
  <c r="W28" i="11" s="1"/>
  <c r="AF44" i="11"/>
  <c r="AD44" i="11" s="1"/>
  <c r="AF60" i="11"/>
  <c r="S60" i="11" s="1"/>
  <c r="AF76" i="11"/>
  <c r="X76" i="11" s="1"/>
  <c r="AF92" i="11"/>
  <c r="U92" i="11" s="1"/>
  <c r="AF108" i="11"/>
  <c r="V108" i="11" s="1"/>
  <c r="AF138" i="11"/>
  <c r="AF154" i="11"/>
  <c r="W154" i="11" s="1"/>
  <c r="AF170" i="11"/>
  <c r="S170" i="11" s="1"/>
  <c r="AF186" i="11"/>
  <c r="Z186" i="11" s="1"/>
  <c r="AF203" i="11"/>
  <c r="T203" i="11" s="1"/>
  <c r="AF219" i="11"/>
  <c r="S219" i="11" s="1"/>
  <c r="AF235" i="11"/>
  <c r="W235" i="11" s="1"/>
  <c r="AF251" i="11"/>
  <c r="AF267" i="11"/>
  <c r="AD267" i="11" s="1"/>
  <c r="AF280" i="11"/>
  <c r="T280" i="11" s="1"/>
  <c r="AF350" i="11"/>
  <c r="AF349" i="11"/>
  <c r="AF351" i="11"/>
  <c r="AF16" i="11"/>
  <c r="U16" i="11" s="1"/>
  <c r="AF32" i="11"/>
  <c r="Y32" i="11" s="1"/>
  <c r="AF48" i="11"/>
  <c r="AD48" i="11" s="1"/>
  <c r="AF64" i="11"/>
  <c r="AF80" i="11"/>
  <c r="T80" i="11" s="1"/>
  <c r="AF96" i="11"/>
  <c r="Y96" i="11" s="1"/>
  <c r="AF112" i="11"/>
  <c r="W112" i="11" s="1"/>
  <c r="AF126" i="11"/>
  <c r="Z126" i="11" s="1"/>
  <c r="AF142" i="11"/>
  <c r="Y142" i="11" s="1"/>
  <c r="AF158" i="11"/>
  <c r="X158" i="11" s="1"/>
  <c r="AF174" i="11"/>
  <c r="AD174" i="11" s="1"/>
  <c r="AF190" i="11"/>
  <c r="W190" i="11" s="1"/>
  <c r="AF207" i="11"/>
  <c r="V207" i="11" s="1"/>
  <c r="AF223" i="11"/>
  <c r="T223" i="11" s="1"/>
  <c r="AF239" i="11"/>
  <c r="U239" i="11" s="1"/>
  <c r="AF255" i="11"/>
  <c r="AA255" i="11" s="1"/>
  <c r="AF271" i="11"/>
  <c r="X271" i="11" s="1"/>
  <c r="AF284" i="11"/>
  <c r="Y284" i="11" s="1"/>
  <c r="AF354" i="11"/>
  <c r="AF3" i="11"/>
  <c r="X3" i="11" s="1"/>
  <c r="AF4" i="11"/>
  <c r="U4" i="11" s="1"/>
  <c r="AF20" i="11"/>
  <c r="V20" i="11" s="1"/>
  <c r="AF36" i="11"/>
  <c r="W36" i="11" s="1"/>
  <c r="AF52" i="11"/>
  <c r="AA52" i="11" s="1"/>
  <c r="AF68" i="11"/>
  <c r="AD68" i="11" s="1"/>
  <c r="AF84" i="11"/>
  <c r="W84" i="11" s="1"/>
  <c r="AF100" i="11"/>
  <c r="V100" i="11" s="1"/>
  <c r="AF116" i="11"/>
  <c r="V116" i="11" s="1"/>
  <c r="AF130" i="11"/>
  <c r="U130" i="11" s="1"/>
  <c r="AF146" i="11"/>
  <c r="X146" i="11" s="1"/>
  <c r="AF162" i="11"/>
  <c r="AB162" i="11" s="1"/>
  <c r="AF178" i="11"/>
  <c r="U178" i="11" s="1"/>
  <c r="AF195" i="11"/>
  <c r="V195" i="11" s="1"/>
  <c r="AF211" i="11"/>
  <c r="T211" i="11" s="1"/>
  <c r="AF227" i="11"/>
  <c r="S227" i="11" s="1"/>
  <c r="AF243" i="11"/>
  <c r="W243" i="11" s="1"/>
  <c r="AF259" i="11"/>
  <c r="V259" i="11" s="1"/>
  <c r="AF275" i="11"/>
  <c r="W275" i="11" s="1"/>
  <c r="AF347" i="11"/>
  <c r="BP36" i="21" l="1"/>
  <c r="AO36" i="21"/>
  <c r="X148" i="11"/>
  <c r="U57" i="11"/>
  <c r="Y285" i="11"/>
  <c r="T148" i="11"/>
  <c r="V285" i="11"/>
  <c r="U285" i="11"/>
  <c r="S285" i="11"/>
  <c r="U66" i="11"/>
  <c r="U261" i="11"/>
  <c r="V133" i="11"/>
  <c r="AA25" i="11"/>
  <c r="AB187" i="11"/>
  <c r="AD321" i="11"/>
  <c r="AC185" i="11"/>
  <c r="V183" i="11"/>
  <c r="AB218" i="11"/>
  <c r="Y218" i="11"/>
  <c r="S218" i="11"/>
  <c r="T93" i="11"/>
  <c r="Z282" i="11"/>
  <c r="T282" i="11"/>
  <c r="W133" i="11"/>
  <c r="W169" i="11"/>
  <c r="S283" i="11"/>
  <c r="AC187" i="11"/>
  <c r="Y187" i="11"/>
  <c r="AA9" i="11"/>
  <c r="X9" i="11"/>
  <c r="AB261" i="11"/>
  <c r="T261" i="11"/>
  <c r="W148" i="11"/>
  <c r="AA321" i="11"/>
  <c r="Y7" i="11"/>
  <c r="S222" i="11"/>
  <c r="AA282" i="11"/>
  <c r="AD143" i="11"/>
  <c r="U148" i="11"/>
  <c r="U133" i="11"/>
  <c r="S261" i="11"/>
  <c r="AB197" i="11"/>
  <c r="AD103" i="11"/>
  <c r="W185" i="11"/>
  <c r="AA218" i="11"/>
  <c r="U218" i="11"/>
  <c r="X218" i="11"/>
  <c r="AC282" i="11"/>
  <c r="S282" i="11"/>
  <c r="Y282" i="11"/>
  <c r="AD133" i="11"/>
  <c r="Z133" i="11"/>
  <c r="AC285" i="11"/>
  <c r="S143" i="11"/>
  <c r="AD119" i="11"/>
  <c r="W197" i="11"/>
  <c r="AD187" i="11"/>
  <c r="T187" i="11"/>
  <c r="AD9" i="11"/>
  <c r="Y9" i="11"/>
  <c r="Z57" i="11"/>
  <c r="AD214" i="11"/>
  <c r="AC261" i="11"/>
  <c r="AA261" i="11"/>
  <c r="Y261" i="11"/>
  <c r="Y321" i="11"/>
  <c r="X103" i="11"/>
  <c r="AC287" i="11"/>
  <c r="AB285" i="11"/>
  <c r="AC218" i="11"/>
  <c r="S148" i="11"/>
  <c r="T228" i="11"/>
  <c r="T133" i="11"/>
  <c r="T57" i="11"/>
  <c r="S133" i="11"/>
  <c r="S119" i="11"/>
  <c r="V148" i="11"/>
  <c r="AB9" i="11"/>
  <c r="AB185" i="11"/>
  <c r="Z185" i="11"/>
  <c r="W218" i="11"/>
  <c r="Z218" i="11"/>
  <c r="AB282" i="11"/>
  <c r="V282" i="11"/>
  <c r="AB133" i="11"/>
  <c r="V187" i="11"/>
  <c r="Z9" i="11"/>
  <c r="T206" i="11"/>
  <c r="AB5" i="11"/>
  <c r="X261" i="11"/>
  <c r="AC295" i="11"/>
  <c r="X295" i="11"/>
  <c r="X110" i="11"/>
  <c r="T110" i="11"/>
  <c r="T234" i="11"/>
  <c r="Z234" i="11"/>
  <c r="W234" i="11"/>
  <c r="U234" i="11"/>
  <c r="X234" i="11"/>
  <c r="Y234" i="11"/>
  <c r="AD234" i="11"/>
  <c r="V234" i="11"/>
  <c r="AB234" i="11"/>
  <c r="AD94" i="11"/>
  <c r="W94" i="11"/>
  <c r="Z94" i="11"/>
  <c r="Y94" i="11"/>
  <c r="X94" i="11"/>
  <c r="U94" i="11"/>
  <c r="AC94" i="11"/>
  <c r="S94" i="11"/>
  <c r="AA94" i="11"/>
  <c r="X109" i="11"/>
  <c r="V109" i="11"/>
  <c r="AC109" i="11"/>
  <c r="AA109" i="11"/>
  <c r="W109" i="11"/>
  <c r="S109" i="11"/>
  <c r="Z109" i="11"/>
  <c r="T109" i="11"/>
  <c r="Y109" i="11"/>
  <c r="X288" i="11"/>
  <c r="U288" i="11"/>
  <c r="AA288" i="11"/>
  <c r="S288" i="11"/>
  <c r="Y288" i="11"/>
  <c r="AB288" i="11"/>
  <c r="AD288" i="11"/>
  <c r="T288" i="11"/>
  <c r="V288" i="11"/>
  <c r="AC136" i="11"/>
  <c r="AA136" i="11"/>
  <c r="AB136" i="11"/>
  <c r="Z136" i="11"/>
  <c r="Y136" i="11"/>
  <c r="S97" i="11"/>
  <c r="AA97" i="11"/>
  <c r="T97" i="11"/>
  <c r="U97" i="11"/>
  <c r="W97" i="11"/>
  <c r="Y97" i="11"/>
  <c r="Z97" i="11"/>
  <c r="AC97" i="11"/>
  <c r="AA106" i="11"/>
  <c r="W106" i="11"/>
  <c r="S106" i="11"/>
  <c r="AC106" i="11"/>
  <c r="T106" i="11"/>
  <c r="Z106" i="11"/>
  <c r="U106" i="11"/>
  <c r="Y106" i="11"/>
  <c r="AD106" i="11"/>
  <c r="V37" i="11"/>
  <c r="AD37" i="11"/>
  <c r="X37" i="11"/>
  <c r="W37" i="11"/>
  <c r="AA37" i="11"/>
  <c r="Z37" i="11"/>
  <c r="T37" i="11"/>
  <c r="Y37" i="11"/>
  <c r="AB37" i="11"/>
  <c r="Z277" i="11"/>
  <c r="V277" i="11"/>
  <c r="X277" i="11"/>
  <c r="AC277" i="11"/>
  <c r="W277" i="11"/>
  <c r="AA277" i="11"/>
  <c r="Y277" i="11"/>
  <c r="AB277" i="11"/>
  <c r="X289" i="11"/>
  <c r="Z289" i="11"/>
  <c r="W289" i="11"/>
  <c r="AD289" i="11"/>
  <c r="AA289" i="11"/>
  <c r="S87" i="11"/>
  <c r="U87" i="11"/>
  <c r="W87" i="11"/>
  <c r="Y87" i="11"/>
  <c r="AD87" i="11"/>
  <c r="Z87" i="11"/>
  <c r="V87" i="11"/>
  <c r="AA87" i="11"/>
  <c r="T35" i="11"/>
  <c r="Z35" i="11"/>
  <c r="AC35" i="11"/>
  <c r="U35" i="11"/>
  <c r="X35" i="11"/>
  <c r="W35" i="11"/>
  <c r="AA35" i="11"/>
  <c r="V35" i="11"/>
  <c r="Y35" i="11"/>
  <c r="AC177" i="11"/>
  <c r="Z177" i="11"/>
  <c r="V177" i="11"/>
  <c r="X177" i="11"/>
  <c r="W177" i="11"/>
  <c r="AA177" i="11"/>
  <c r="Y177" i="11"/>
  <c r="AB177" i="11"/>
  <c r="V329" i="11"/>
  <c r="W329" i="11"/>
  <c r="AB329" i="11"/>
  <c r="S329" i="11"/>
  <c r="Y329" i="11"/>
  <c r="AC329" i="11"/>
  <c r="AD329" i="11"/>
  <c r="Z329" i="11"/>
  <c r="T329" i="11"/>
  <c r="Z98" i="11"/>
  <c r="V98" i="11"/>
  <c r="AD98" i="11"/>
  <c r="W98" i="11"/>
  <c r="X98" i="11"/>
  <c r="AC98" i="11"/>
  <c r="Y98" i="11"/>
  <c r="AA98" i="11"/>
  <c r="U137" i="11"/>
  <c r="Y137" i="11"/>
  <c r="AC137" i="11"/>
  <c r="V137" i="11"/>
  <c r="Z137" i="11"/>
  <c r="AB137" i="11"/>
  <c r="S137" i="11"/>
  <c r="W137" i="11"/>
  <c r="AD137" i="11"/>
  <c r="AA300" i="11"/>
  <c r="X300" i="11"/>
  <c r="U300" i="11"/>
  <c r="AC300" i="11"/>
  <c r="W300" i="11"/>
  <c r="V300" i="11"/>
  <c r="Z300" i="11"/>
  <c r="Y300" i="11"/>
  <c r="S300" i="11"/>
  <c r="S260" i="11"/>
  <c r="Y260" i="11"/>
  <c r="AC260" i="11"/>
  <c r="AD260" i="11"/>
  <c r="Z260" i="11"/>
  <c r="T260" i="11"/>
  <c r="X260" i="11"/>
  <c r="U260" i="11"/>
  <c r="AD67" i="11"/>
  <c r="T67" i="11"/>
  <c r="V67" i="11"/>
  <c r="Z67" i="11"/>
  <c r="W67" i="11"/>
  <c r="X67" i="11"/>
  <c r="U67" i="11"/>
  <c r="AA67" i="11"/>
  <c r="W117" i="11"/>
  <c r="T117" i="11"/>
  <c r="AA117" i="11"/>
  <c r="Y66" i="11"/>
  <c r="V66" i="11"/>
  <c r="AA66" i="11"/>
  <c r="AC66" i="11"/>
  <c r="Y103" i="11"/>
  <c r="W103" i="11"/>
  <c r="S103" i="11"/>
  <c r="AA103" i="11"/>
  <c r="S185" i="11"/>
  <c r="U185" i="11"/>
  <c r="X185" i="11"/>
  <c r="Y185" i="11"/>
  <c r="T185" i="11"/>
  <c r="V185" i="11"/>
  <c r="AA57" i="11"/>
  <c r="Y57" i="11"/>
  <c r="X57" i="11"/>
  <c r="AC57" i="11"/>
  <c r="AD183" i="11"/>
  <c r="U183" i="11"/>
  <c r="W183" i="11"/>
  <c r="X183" i="11"/>
  <c r="S183" i="11"/>
  <c r="AC183" i="11"/>
  <c r="T183" i="11"/>
  <c r="Y183" i="11"/>
  <c r="AA183" i="11"/>
  <c r="Y197" i="11"/>
  <c r="AD197" i="11"/>
  <c r="V197" i="11"/>
  <c r="X197" i="11"/>
  <c r="AA197" i="11"/>
  <c r="Z197" i="11"/>
  <c r="S197" i="11"/>
  <c r="AC197" i="11"/>
  <c r="Z25" i="11"/>
  <c r="U25" i="11"/>
  <c r="AD25" i="11"/>
  <c r="X25" i="11"/>
  <c r="AB25" i="11"/>
  <c r="W25" i="11"/>
  <c r="Y125" i="11"/>
  <c r="V125" i="11"/>
  <c r="AC125" i="11"/>
  <c r="AB125" i="11"/>
  <c r="X125" i="11"/>
  <c r="W125" i="11"/>
  <c r="AD125" i="11"/>
  <c r="S125" i="11"/>
  <c r="T125" i="11"/>
  <c r="AA125" i="11"/>
  <c r="AC119" i="11"/>
  <c r="W119" i="11"/>
  <c r="X119" i="11"/>
  <c r="Y119" i="11"/>
  <c r="AA119" i="11"/>
  <c r="T119" i="11"/>
  <c r="AB119" i="11"/>
  <c r="U93" i="11"/>
  <c r="X93" i="11"/>
  <c r="W93" i="11"/>
  <c r="V93" i="11"/>
  <c r="AB93" i="11"/>
  <c r="AA93" i="11"/>
  <c r="Y93" i="11"/>
  <c r="S93" i="11"/>
  <c r="AC93" i="11"/>
  <c r="Z321" i="11"/>
  <c r="V321" i="11"/>
  <c r="AB321" i="11"/>
  <c r="U321" i="11"/>
  <c r="AC321" i="11"/>
  <c r="S321" i="11"/>
  <c r="W321" i="11"/>
  <c r="X321" i="11"/>
  <c r="AF359" i="11"/>
  <c r="Z303" i="11"/>
  <c r="AC303" i="11"/>
  <c r="T253" i="11"/>
  <c r="Y253" i="11"/>
  <c r="AB305" i="11"/>
  <c r="V305" i="11"/>
  <c r="T257" i="11"/>
  <c r="Y257" i="11"/>
  <c r="AC148" i="11"/>
  <c r="Y148" i="11"/>
  <c r="Z148" i="11"/>
  <c r="AB148" i="11"/>
  <c r="S187" i="11"/>
  <c r="AA187" i="11"/>
  <c r="Z187" i="11"/>
  <c r="AA285" i="11"/>
  <c r="W285" i="11"/>
  <c r="T9" i="11"/>
  <c r="U9" i="11"/>
  <c r="V9" i="11"/>
  <c r="W316" i="11"/>
  <c r="AD316" i="11"/>
  <c r="Y316" i="11"/>
  <c r="AB316" i="11"/>
  <c r="Y256" i="11"/>
  <c r="Z256" i="11"/>
  <c r="W256" i="11"/>
  <c r="S256" i="11"/>
  <c r="AA256" i="11"/>
  <c r="Z71" i="11"/>
  <c r="X71" i="11"/>
  <c r="Y71" i="11"/>
  <c r="AB71" i="11"/>
  <c r="AC71" i="11"/>
  <c r="X265" i="11"/>
  <c r="AA265" i="11"/>
  <c r="W286" i="11"/>
  <c r="S286" i="11"/>
  <c r="Z286" i="11"/>
  <c r="U286" i="11"/>
  <c r="AA286" i="11"/>
  <c r="AC286" i="11"/>
  <c r="X49" i="11"/>
  <c r="U49" i="11"/>
  <c r="V323" i="11"/>
  <c r="W323" i="11"/>
  <c r="AB323" i="11"/>
  <c r="Y188" i="11"/>
  <c r="V188" i="11"/>
  <c r="W188" i="11"/>
  <c r="Z58" i="11"/>
  <c r="W58" i="11"/>
  <c r="AB58" i="11"/>
  <c r="S58" i="11"/>
  <c r="Y58" i="11"/>
  <c r="X58" i="11"/>
  <c r="Z270" i="11"/>
  <c r="T270" i="11"/>
  <c r="S226" i="11"/>
  <c r="Y226" i="11"/>
  <c r="AC226" i="11"/>
  <c r="Z226" i="11"/>
  <c r="W226" i="11"/>
  <c r="AB226" i="11"/>
  <c r="Y124" i="11"/>
  <c r="S124" i="11"/>
  <c r="Z124" i="11"/>
  <c r="AD268" i="11"/>
  <c r="Y268" i="11"/>
  <c r="S268" i="11"/>
  <c r="AB268" i="11"/>
  <c r="AC268" i="11"/>
  <c r="Z240" i="11"/>
  <c r="AB240" i="11"/>
  <c r="AD240" i="11"/>
  <c r="T208" i="11"/>
  <c r="V208" i="11"/>
  <c r="AB208" i="11"/>
  <c r="U208" i="11"/>
  <c r="AC208" i="11"/>
  <c r="Z69" i="11"/>
  <c r="T69" i="11"/>
  <c r="AD69" i="11"/>
  <c r="Y45" i="11"/>
  <c r="AC45" i="11"/>
  <c r="Z45" i="11"/>
  <c r="W45" i="11"/>
  <c r="AA45" i="11"/>
  <c r="U22" i="11"/>
  <c r="S22" i="11"/>
  <c r="AD22" i="11"/>
  <c r="W22" i="11"/>
  <c r="Z22" i="11"/>
  <c r="AC22" i="11"/>
  <c r="Y152" i="11"/>
  <c r="AA152" i="11"/>
  <c r="T152" i="11"/>
  <c r="X152" i="11"/>
  <c r="V152" i="11"/>
  <c r="Y117" i="11"/>
  <c r="AB117" i="11"/>
  <c r="Z117" i="11"/>
  <c r="V117" i="11"/>
  <c r="X117" i="11"/>
  <c r="AC117" i="11"/>
  <c r="W66" i="11"/>
  <c r="X66" i="11"/>
  <c r="T66" i="11"/>
  <c r="AB66" i="11"/>
  <c r="T103" i="11"/>
  <c r="V103" i="11"/>
  <c r="AB103" i="11"/>
  <c r="U103" i="11"/>
  <c r="AC103" i="11"/>
  <c r="AB57" i="11"/>
  <c r="V57" i="11"/>
  <c r="AD57" i="11"/>
  <c r="S25" i="11"/>
  <c r="Y25" i="11"/>
  <c r="AC25" i="11"/>
  <c r="Z285" i="11"/>
  <c r="AC249" i="11"/>
  <c r="AA99" i="11"/>
  <c r="W79" i="11"/>
  <c r="T318" i="11"/>
  <c r="T184" i="11"/>
  <c r="U11" i="11"/>
  <c r="AD304" i="11"/>
  <c r="AD179" i="11"/>
  <c r="S309" i="11"/>
  <c r="AC238" i="11"/>
  <c r="AB228" i="11"/>
  <c r="W299" i="11"/>
  <c r="V30" i="11"/>
  <c r="AC169" i="11"/>
  <c r="AC206" i="11"/>
  <c r="S160" i="11"/>
  <c r="Y233" i="11"/>
  <c r="AD184" i="11"/>
  <c r="AD318" i="11"/>
  <c r="V318" i="11"/>
  <c r="AC311" i="11"/>
  <c r="T311" i="11"/>
  <c r="V311" i="11"/>
  <c r="U89" i="11"/>
  <c r="X89" i="11"/>
  <c r="T214" i="11"/>
  <c r="AD205" i="11"/>
  <c r="AD221" i="11"/>
  <c r="AA11" i="11"/>
  <c r="Z11" i="11"/>
  <c r="AD159" i="11"/>
  <c r="AB304" i="11"/>
  <c r="W304" i="11"/>
  <c r="U304" i="11"/>
  <c r="AB179" i="11"/>
  <c r="W179" i="11"/>
  <c r="Z179" i="11"/>
  <c r="AB159" i="11"/>
  <c r="Z159" i="11"/>
  <c r="T159" i="11"/>
  <c r="X139" i="11"/>
  <c r="Y99" i="11"/>
  <c r="U99" i="11"/>
  <c r="AD311" i="11"/>
  <c r="Z184" i="11"/>
  <c r="S318" i="11"/>
  <c r="S11" i="11"/>
  <c r="S233" i="11"/>
  <c r="U184" i="11"/>
  <c r="U238" i="11"/>
  <c r="AA159" i="11"/>
  <c r="AA143" i="11"/>
  <c r="W30" i="11"/>
  <c r="V169" i="11"/>
  <c r="Z283" i="11"/>
  <c r="U206" i="11"/>
  <c r="W184" i="11"/>
  <c r="X318" i="11"/>
  <c r="Y318" i="11"/>
  <c r="AD89" i="11"/>
  <c r="AC11" i="11"/>
  <c r="Z311" i="11"/>
  <c r="X311" i="11"/>
  <c r="Y311" i="11"/>
  <c r="AB225" i="11"/>
  <c r="T89" i="11"/>
  <c r="Z89" i="11"/>
  <c r="Z214" i="11"/>
  <c r="T205" i="11"/>
  <c r="T221" i="11"/>
  <c r="X11" i="11"/>
  <c r="V11" i="11"/>
  <c r="AC7" i="11"/>
  <c r="AA304" i="11"/>
  <c r="S304" i="11"/>
  <c r="Z304" i="11"/>
  <c r="AA179" i="11"/>
  <c r="V179" i="11"/>
  <c r="T179" i="11"/>
  <c r="AA15" i="11"/>
  <c r="Y222" i="11"/>
  <c r="Y159" i="11"/>
  <c r="S159" i="11"/>
  <c r="U139" i="11"/>
  <c r="AC99" i="11"/>
  <c r="T99" i="11"/>
  <c r="S99" i="11"/>
  <c r="AD79" i="11"/>
  <c r="X123" i="11"/>
  <c r="T11" i="11"/>
  <c r="Y184" i="11"/>
  <c r="V184" i="11"/>
  <c r="X184" i="11"/>
  <c r="AA214" i="11"/>
  <c r="W309" i="11"/>
  <c r="W123" i="11"/>
  <c r="AD30" i="11"/>
  <c r="AD169" i="11"/>
  <c r="AB221" i="11"/>
  <c r="U299" i="11"/>
  <c r="AC30" i="11"/>
  <c r="W283" i="11"/>
  <c r="AC160" i="11"/>
  <c r="AB233" i="11"/>
  <c r="AA318" i="11"/>
  <c r="Z318" i="11"/>
  <c r="AB99" i="11"/>
  <c r="AA311" i="11"/>
  <c r="U225" i="11"/>
  <c r="AB89" i="11"/>
  <c r="W89" i="11"/>
  <c r="AB11" i="11"/>
  <c r="Z228" i="11"/>
  <c r="S7" i="11"/>
  <c r="AC304" i="11"/>
  <c r="AC179" i="11"/>
  <c r="S15" i="11"/>
  <c r="AC159" i="11"/>
  <c r="X159" i="11"/>
  <c r="AC139" i="11"/>
  <c r="S287" i="11"/>
  <c r="AD99" i="11"/>
  <c r="V99" i="11"/>
  <c r="AD309" i="11"/>
  <c r="S123" i="11"/>
  <c r="W228" i="11"/>
  <c r="U123" i="11"/>
  <c r="Z123" i="11"/>
  <c r="S228" i="11"/>
  <c r="AB206" i="11"/>
  <c r="AC309" i="11"/>
  <c r="U309" i="11"/>
  <c r="X309" i="11"/>
  <c r="AC307" i="11"/>
  <c r="V307" i="11"/>
  <c r="S307" i="11"/>
  <c r="AA238" i="11"/>
  <c r="T238" i="11"/>
  <c r="X238" i="11"/>
  <c r="Y123" i="11"/>
  <c r="AB205" i="11"/>
  <c r="AB246" i="11"/>
  <c r="AB299" i="11"/>
  <c r="Z299" i="11"/>
  <c r="V299" i="11"/>
  <c r="U143" i="11"/>
  <c r="X143" i="11"/>
  <c r="AB30" i="11"/>
  <c r="U30" i="11"/>
  <c r="X30" i="11"/>
  <c r="AB169" i="11"/>
  <c r="U169" i="11"/>
  <c r="X169" i="11"/>
  <c r="Y283" i="11"/>
  <c r="V283" i="11"/>
  <c r="X283" i="11"/>
  <c r="W206" i="11"/>
  <c r="X206" i="11"/>
  <c r="Z160" i="11"/>
  <c r="AA160" i="11"/>
  <c r="X160" i="11"/>
  <c r="AA233" i="11"/>
  <c r="W233" i="11"/>
  <c r="AB79" i="11"/>
  <c r="AA225" i="11"/>
  <c r="V225" i="11"/>
  <c r="AC214" i="11"/>
  <c r="Y214" i="11"/>
  <c r="S214" i="11"/>
  <c r="AC205" i="11"/>
  <c r="Z205" i="11"/>
  <c r="W205" i="11"/>
  <c r="X221" i="11"/>
  <c r="S221" i="11"/>
  <c r="AD228" i="11"/>
  <c r="Y228" i="11"/>
  <c r="AD287" i="11"/>
  <c r="X7" i="11"/>
  <c r="U7" i="11"/>
  <c r="V15" i="11"/>
  <c r="U15" i="11"/>
  <c r="W222" i="11"/>
  <c r="V222" i="11"/>
  <c r="AB139" i="11"/>
  <c r="Z139" i="11"/>
  <c r="T139" i="11"/>
  <c r="AB287" i="11"/>
  <c r="V287" i="11"/>
  <c r="AC79" i="11"/>
  <c r="Z79" i="11"/>
  <c r="V79" i="11"/>
  <c r="AD225" i="11"/>
  <c r="AC225" i="11"/>
  <c r="AB160" i="11"/>
  <c r="V309" i="11"/>
  <c r="Z309" i="11"/>
  <c r="Z307" i="11"/>
  <c r="U307" i="11"/>
  <c r="AD238" i="11"/>
  <c r="W238" i="11"/>
  <c r="Y238" i="11"/>
  <c r="AB123" i="11"/>
  <c r="AA287" i="11"/>
  <c r="AA299" i="11"/>
  <c r="T299" i="11"/>
  <c r="Y143" i="11"/>
  <c r="Z143" i="11"/>
  <c r="V143" i="11"/>
  <c r="Z30" i="11"/>
  <c r="T30" i="11"/>
  <c r="Z169" i="11"/>
  <c r="T169" i="11"/>
  <c r="AC283" i="11"/>
  <c r="U283" i="11"/>
  <c r="Z206" i="11"/>
  <c r="AA206" i="11"/>
  <c r="S206" i="11"/>
  <c r="V160" i="11"/>
  <c r="AD160" i="11"/>
  <c r="Y160" i="11"/>
  <c r="X233" i="11"/>
  <c r="V233" i="11"/>
  <c r="Z233" i="11"/>
  <c r="T225" i="11"/>
  <c r="W225" i="11"/>
  <c r="AB214" i="11"/>
  <c r="W214" i="11"/>
  <c r="V214" i="11"/>
  <c r="X205" i="11"/>
  <c r="Y205" i="11"/>
  <c r="V205" i="11"/>
  <c r="AC221" i="11"/>
  <c r="Z221" i="11"/>
  <c r="W221" i="11"/>
  <c r="AC228" i="11"/>
  <c r="AA228" i="11"/>
  <c r="AC143" i="11"/>
  <c r="AD139" i="11"/>
  <c r="AB7" i="11"/>
  <c r="W7" i="11"/>
  <c r="Z7" i="11"/>
  <c r="X15" i="11"/>
  <c r="AC15" i="11"/>
  <c r="Z15" i="11"/>
  <c r="AC222" i="11"/>
  <c r="X222" i="11"/>
  <c r="U222" i="11"/>
  <c r="Y139" i="11"/>
  <c r="S139" i="11"/>
  <c r="Y287" i="11"/>
  <c r="X287" i="11"/>
  <c r="U287" i="11"/>
  <c r="Y79" i="11"/>
  <c r="S79" i="11"/>
  <c r="U79" i="11"/>
  <c r="AA283" i="11"/>
  <c r="U228" i="11"/>
  <c r="V123" i="11"/>
  <c r="V228" i="11"/>
  <c r="U233" i="11"/>
  <c r="T123" i="11"/>
  <c r="Z225" i="11"/>
  <c r="AD7" i="11"/>
  <c r="AD15" i="11"/>
  <c r="AB309" i="11"/>
  <c r="Y309" i="11"/>
  <c r="AA307" i="11"/>
  <c r="T307" i="11"/>
  <c r="X307" i="11"/>
  <c r="Z238" i="11"/>
  <c r="V238" i="11"/>
  <c r="S238" i="11"/>
  <c r="AA123" i="11"/>
  <c r="AD283" i="11"/>
  <c r="AA139" i="11"/>
  <c r="S299" i="11"/>
  <c r="X299" i="11"/>
  <c r="AB143" i="11"/>
  <c r="T143" i="11"/>
  <c r="S30" i="11"/>
  <c r="Y30" i="11"/>
  <c r="S169" i="11"/>
  <c r="Y169" i="11"/>
  <c r="AB283" i="11"/>
  <c r="V206" i="11"/>
  <c r="AD206" i="11"/>
  <c r="W160" i="11"/>
  <c r="U160" i="11"/>
  <c r="AD233" i="11"/>
  <c r="T233" i="11"/>
  <c r="S225" i="11"/>
  <c r="U214" i="11"/>
  <c r="AA205" i="11"/>
  <c r="S205" i="11"/>
  <c r="AA221" i="11"/>
  <c r="Y221" i="11"/>
  <c r="AC299" i="11"/>
  <c r="AD222" i="11"/>
  <c r="AA7" i="11"/>
  <c r="V7" i="11"/>
  <c r="AB15" i="11"/>
  <c r="W15" i="11"/>
  <c r="AB222" i="11"/>
  <c r="Z222" i="11"/>
  <c r="W139" i="11"/>
  <c r="W287" i="11"/>
  <c r="Z287" i="11"/>
  <c r="AA79" i="11"/>
  <c r="T79" i="11"/>
  <c r="T39" i="11"/>
  <c r="X39" i="11"/>
  <c r="V26" i="11"/>
  <c r="AC39" i="11"/>
  <c r="Z113" i="11"/>
  <c r="S113" i="11"/>
  <c r="W113" i="11"/>
  <c r="AD26" i="11"/>
  <c r="W26" i="11"/>
  <c r="AD315" i="11"/>
  <c r="Z266" i="11"/>
  <c r="S266" i="11"/>
  <c r="Y266" i="11"/>
  <c r="Y303" i="11"/>
  <c r="AD81" i="11"/>
  <c r="AA273" i="11"/>
  <c r="AA305" i="11"/>
  <c r="U305" i="11"/>
  <c r="X253" i="11"/>
  <c r="W253" i="11"/>
  <c r="U253" i="11"/>
  <c r="W39" i="11"/>
  <c r="AA257" i="11"/>
  <c r="W257" i="11"/>
  <c r="AA113" i="11"/>
  <c r="AC266" i="11"/>
  <c r="S26" i="11"/>
  <c r="X26" i="11"/>
  <c r="U26" i="11"/>
  <c r="Y39" i="11"/>
  <c r="X85" i="11"/>
  <c r="U39" i="11"/>
  <c r="T230" i="11"/>
  <c r="AD253" i="11"/>
  <c r="Z132" i="11"/>
  <c r="AC85" i="11"/>
  <c r="Y113" i="11"/>
  <c r="V113" i="11"/>
  <c r="X113" i="11"/>
  <c r="AB26" i="11"/>
  <c r="Z26" i="11"/>
  <c r="AB266" i="11"/>
  <c r="X266" i="11"/>
  <c r="U266" i="11"/>
  <c r="S303" i="11"/>
  <c r="Y230" i="11"/>
  <c r="T81" i="11"/>
  <c r="Y273" i="11"/>
  <c r="AD305" i="11"/>
  <c r="T305" i="11"/>
  <c r="S305" i="11"/>
  <c r="AA85" i="11"/>
  <c r="AB253" i="11"/>
  <c r="S253" i="11"/>
  <c r="Z253" i="11"/>
  <c r="AB39" i="11"/>
  <c r="Z39" i="11"/>
  <c r="AD257" i="11"/>
  <c r="V257" i="11"/>
  <c r="Z257" i="11"/>
  <c r="T26" i="11"/>
  <c r="U230" i="11"/>
  <c r="Y85" i="11"/>
  <c r="U257" i="11"/>
  <c r="W132" i="11"/>
  <c r="AD113" i="11"/>
  <c r="AA315" i="11"/>
  <c r="AA291" i="11"/>
  <c r="AC113" i="11"/>
  <c r="AD168" i="11"/>
  <c r="AA26" i="11"/>
  <c r="AC257" i="11"/>
  <c r="AA266" i="11"/>
  <c r="W266" i="11"/>
  <c r="U273" i="11"/>
  <c r="AC305" i="11"/>
  <c r="W305" i="11"/>
  <c r="X305" i="11"/>
  <c r="AA253" i="11"/>
  <c r="V253" i="11"/>
  <c r="X257" i="11"/>
  <c r="V230" i="11"/>
  <c r="X230" i="11"/>
  <c r="Z85" i="11"/>
  <c r="T168" i="11"/>
  <c r="V85" i="11"/>
  <c r="S85" i="11"/>
  <c r="AC132" i="11"/>
  <c r="V132" i="11"/>
  <c r="AB273" i="11"/>
  <c r="U315" i="11"/>
  <c r="X315" i="11"/>
  <c r="U291" i="11"/>
  <c r="X291" i="11"/>
  <c r="AD291" i="11"/>
  <c r="AB303" i="11"/>
  <c r="W303" i="11"/>
  <c r="V303" i="11"/>
  <c r="AD230" i="11"/>
  <c r="W230" i="11"/>
  <c r="X81" i="11"/>
  <c r="Z81" i="11"/>
  <c r="W81" i="11"/>
  <c r="AD273" i="11"/>
  <c r="T273" i="11"/>
  <c r="AD85" i="11"/>
  <c r="AC315" i="11"/>
  <c r="V280" i="11"/>
  <c r="Y168" i="11"/>
  <c r="X168" i="11"/>
  <c r="U85" i="11"/>
  <c r="AA303" i="11"/>
  <c r="AA132" i="11"/>
  <c r="T132" i="11"/>
  <c r="U132" i="11"/>
  <c r="AB81" i="11"/>
  <c r="AC168" i="11"/>
  <c r="Y315" i="11"/>
  <c r="Z315" i="11"/>
  <c r="W315" i="11"/>
  <c r="Y291" i="11"/>
  <c r="Z291" i="11"/>
  <c r="W291" i="11"/>
  <c r="AB168" i="11"/>
  <c r="AB274" i="11"/>
  <c r="U303" i="11"/>
  <c r="X303" i="11"/>
  <c r="AB230" i="11"/>
  <c r="Z230" i="11"/>
  <c r="AC81" i="11"/>
  <c r="Y81" i="11"/>
  <c r="V81" i="11"/>
  <c r="AC273" i="11"/>
  <c r="Z273" i="11"/>
  <c r="W273" i="11"/>
  <c r="W85" i="11"/>
  <c r="AB132" i="11"/>
  <c r="S230" i="11"/>
  <c r="Z168" i="11"/>
  <c r="W168" i="11"/>
  <c r="T85" i="11"/>
  <c r="V168" i="11"/>
  <c r="S168" i="11"/>
  <c r="AB262" i="11"/>
  <c r="AD132" i="11"/>
  <c r="S132" i="11"/>
  <c r="AB315" i="11"/>
  <c r="T315" i="11"/>
  <c r="AB291" i="11"/>
  <c r="T291" i="11"/>
  <c r="V291" i="11"/>
  <c r="AD303" i="11"/>
  <c r="T303" i="11"/>
  <c r="AA230" i="11"/>
  <c r="AA81" i="11"/>
  <c r="S81" i="11"/>
  <c r="X273" i="11"/>
  <c r="S273" i="11"/>
  <c r="S258" i="11"/>
  <c r="S280" i="11"/>
  <c r="S130" i="11"/>
  <c r="S92" i="11"/>
  <c r="T295" i="11"/>
  <c r="AA110" i="11"/>
  <c r="AB295" i="11"/>
  <c r="Y295" i="11"/>
  <c r="AC110" i="11"/>
  <c r="Y110" i="11"/>
  <c r="S110" i="11"/>
  <c r="V5" i="11"/>
  <c r="S295" i="11"/>
  <c r="V295" i="11"/>
  <c r="AA295" i="11"/>
  <c r="AD110" i="11"/>
  <c r="AB110" i="11"/>
  <c r="W110" i="11"/>
  <c r="V110" i="11"/>
  <c r="X5" i="11"/>
  <c r="Z170" i="11"/>
  <c r="U295" i="11"/>
  <c r="AC258" i="11"/>
  <c r="AD295" i="11"/>
  <c r="Z295" i="11"/>
  <c r="U110" i="11"/>
  <c r="X195" i="11"/>
  <c r="X92" i="11"/>
  <c r="U280" i="11"/>
  <c r="AD258" i="11"/>
  <c r="U258" i="11"/>
  <c r="T219" i="11"/>
  <c r="AD166" i="11"/>
  <c r="AD40" i="11"/>
  <c r="AD16" i="11"/>
  <c r="S195" i="11"/>
  <c r="V170" i="11"/>
  <c r="T258" i="11"/>
  <c r="X258" i="11"/>
  <c r="AA258" i="11"/>
  <c r="W258" i="11"/>
  <c r="Y5" i="11"/>
  <c r="Y64" i="11"/>
  <c r="X64" i="11"/>
  <c r="W64" i="11"/>
  <c r="AA64" i="11"/>
  <c r="AB64" i="11"/>
  <c r="Z64" i="11"/>
  <c r="AD64" i="11"/>
  <c r="AC64" i="11"/>
  <c r="Z138" i="11"/>
  <c r="W138" i="11"/>
  <c r="Y138" i="11"/>
  <c r="T138" i="11"/>
  <c r="V138" i="11"/>
  <c r="AA138" i="11"/>
  <c r="AB138" i="11"/>
  <c r="AD138" i="11"/>
  <c r="X138" i="11"/>
  <c r="AC138" i="11"/>
  <c r="Z215" i="11"/>
  <c r="W215" i="11"/>
  <c r="AD215" i="11"/>
  <c r="AA215" i="11"/>
  <c r="AB215" i="11"/>
  <c r="AC215" i="11"/>
  <c r="X275" i="11"/>
  <c r="Z146" i="11"/>
  <c r="T170" i="11"/>
  <c r="U64" i="11"/>
  <c r="V215" i="11"/>
  <c r="V146" i="11"/>
  <c r="S138" i="11"/>
  <c r="S56" i="11"/>
  <c r="S215" i="11"/>
  <c r="S146" i="11"/>
  <c r="AD84" i="11"/>
  <c r="AD182" i="11"/>
  <c r="AD243" i="11"/>
  <c r="AD190" i="11"/>
  <c r="AA72" i="11"/>
  <c r="AB199" i="11"/>
  <c r="AB96" i="11"/>
  <c r="AB20" i="11"/>
  <c r="AD239" i="11"/>
  <c r="AC48" i="11"/>
  <c r="U48" i="11"/>
  <c r="W227" i="11"/>
  <c r="U227" i="11"/>
  <c r="X227" i="11"/>
  <c r="AB126" i="11"/>
  <c r="V126" i="11"/>
  <c r="T126" i="11"/>
  <c r="Y203" i="11"/>
  <c r="S203" i="11"/>
  <c r="AA267" i="11"/>
  <c r="Z267" i="11"/>
  <c r="V267" i="11"/>
  <c r="AC223" i="11"/>
  <c r="S223" i="11"/>
  <c r="Y223" i="11"/>
  <c r="AC24" i="11"/>
  <c r="S24" i="11"/>
  <c r="Y24" i="11"/>
  <c r="X84" i="11"/>
  <c r="U84" i="11"/>
  <c r="AC166" i="11"/>
  <c r="S166" i="11"/>
  <c r="Y166" i="11"/>
  <c r="X36" i="11"/>
  <c r="U36" i="11"/>
  <c r="AC80" i="11"/>
  <c r="S80" i="11"/>
  <c r="Y80" i="11"/>
  <c r="X182" i="11"/>
  <c r="U182" i="11"/>
  <c r="AC52" i="11"/>
  <c r="S52" i="11"/>
  <c r="Y52" i="11"/>
  <c r="X243" i="11"/>
  <c r="U243" i="11"/>
  <c r="X40" i="11"/>
  <c r="U40" i="11"/>
  <c r="X190" i="11"/>
  <c r="U190" i="11"/>
  <c r="AC150" i="11"/>
  <c r="S150" i="11"/>
  <c r="Y150" i="11"/>
  <c r="Z3" i="11"/>
  <c r="W3" i="11"/>
  <c r="Y3" i="11"/>
  <c r="Z134" i="11"/>
  <c r="V134" i="11"/>
  <c r="S134" i="11"/>
  <c r="Z247" i="11"/>
  <c r="V247" i="11"/>
  <c r="S247" i="11"/>
  <c r="AC142" i="11"/>
  <c r="X142" i="11"/>
  <c r="AA279" i="11"/>
  <c r="T279" i="11"/>
  <c r="X279" i="11"/>
  <c r="AD162" i="11"/>
  <c r="W162" i="11"/>
  <c r="V162" i="11"/>
  <c r="AD104" i="11"/>
  <c r="AD76" i="11"/>
  <c r="AA108" i="11"/>
  <c r="AA207" i="11"/>
  <c r="Z207" i="11"/>
  <c r="Y112" i="11"/>
  <c r="Z112" i="11"/>
  <c r="S112" i="11"/>
  <c r="Y259" i="11"/>
  <c r="S259" i="11"/>
  <c r="Y174" i="11"/>
  <c r="Z174" i="11"/>
  <c r="W174" i="11"/>
  <c r="AA44" i="11"/>
  <c r="S44" i="11"/>
  <c r="Z104" i="11"/>
  <c r="T104" i="11"/>
  <c r="Z284" i="11"/>
  <c r="V284" i="11"/>
  <c r="W284" i="11"/>
  <c r="Y255" i="11"/>
  <c r="S255" i="11"/>
  <c r="W255" i="11"/>
  <c r="Y76" i="11"/>
  <c r="U76" i="11"/>
  <c r="V199" i="11"/>
  <c r="U199" i="11"/>
  <c r="S199" i="11"/>
  <c r="W32" i="11"/>
  <c r="S32" i="11"/>
  <c r="T32" i="11"/>
  <c r="Z262" i="11"/>
  <c r="W262" i="11"/>
  <c r="S262" i="11"/>
  <c r="AC96" i="11"/>
  <c r="W96" i="11"/>
  <c r="S96" i="11"/>
  <c r="Z158" i="11"/>
  <c r="AD158" i="11"/>
  <c r="V158" i="11"/>
  <c r="AA20" i="11"/>
  <c r="U20" i="11"/>
  <c r="Y20" i="11"/>
  <c r="AC68" i="11"/>
  <c r="AD72" i="11"/>
  <c r="AB271" i="11"/>
  <c r="AA60" i="11"/>
  <c r="V60" i="11"/>
  <c r="U60" i="11"/>
  <c r="AC154" i="11"/>
  <c r="T154" i="11"/>
  <c r="V154" i="11"/>
  <c r="T68" i="11"/>
  <c r="V68" i="11"/>
  <c r="U100" i="11"/>
  <c r="X100" i="11"/>
  <c r="AC8" i="11"/>
  <c r="Y8" i="11"/>
  <c r="S8" i="11"/>
  <c r="AC72" i="11"/>
  <c r="Y72" i="11"/>
  <c r="S72" i="11"/>
  <c r="U12" i="11"/>
  <c r="X12" i="11"/>
  <c r="X235" i="11"/>
  <c r="Y235" i="11"/>
  <c r="V235" i="11"/>
  <c r="AA88" i="11"/>
  <c r="Y88" i="11"/>
  <c r="U88" i="11"/>
  <c r="Z246" i="11"/>
  <c r="T246" i="11"/>
  <c r="AC5" i="11"/>
  <c r="W5" i="11"/>
  <c r="Z5" i="11"/>
  <c r="AD116" i="11"/>
  <c r="AA16" i="11"/>
  <c r="V16" i="11"/>
  <c r="Z16" i="11"/>
  <c r="AB239" i="11"/>
  <c r="W239" i="11"/>
  <c r="Z239" i="11"/>
  <c r="AA186" i="11"/>
  <c r="V186" i="11"/>
  <c r="T186" i="11"/>
  <c r="Y116" i="11"/>
  <c r="X116" i="11"/>
  <c r="U116" i="11"/>
  <c r="Y211" i="11"/>
  <c r="S211" i="11"/>
  <c r="AB120" i="11"/>
  <c r="S120" i="11"/>
  <c r="AC108" i="11"/>
  <c r="X108" i="11"/>
  <c r="U108" i="11"/>
  <c r="AA4" i="11"/>
  <c r="S4" i="11"/>
  <c r="Z4" i="11"/>
  <c r="AD263" i="11"/>
  <c r="W263" i="11"/>
  <c r="X263" i="11"/>
  <c r="AA231" i="11"/>
  <c r="T231" i="11"/>
  <c r="S231" i="11"/>
  <c r="AD254" i="11"/>
  <c r="S254" i="11"/>
  <c r="X254" i="11"/>
  <c r="Y271" i="11"/>
  <c r="W271" i="11"/>
  <c r="AC274" i="11"/>
  <c r="Z274" i="11"/>
  <c r="W274" i="11"/>
  <c r="AA28" i="11"/>
  <c r="Y28" i="11"/>
  <c r="U28" i="11"/>
  <c r="AD178" i="11"/>
  <c r="T178" i="11"/>
  <c r="X178" i="11"/>
  <c r="AD227" i="11"/>
  <c r="AA223" i="11"/>
  <c r="AA36" i="11"/>
  <c r="AA243" i="11"/>
  <c r="AD207" i="11"/>
  <c r="AC44" i="11"/>
  <c r="AA76" i="11"/>
  <c r="AB3" i="11"/>
  <c r="AB247" i="11"/>
  <c r="AA275" i="11"/>
  <c r="AB275" i="11"/>
  <c r="AD275" i="11"/>
  <c r="Y275" i="11"/>
  <c r="AC275" i="11"/>
  <c r="Y251" i="11"/>
  <c r="X251" i="11"/>
  <c r="Z251" i="11"/>
  <c r="AA251" i="11"/>
  <c r="AB251" i="11"/>
  <c r="W251" i="11"/>
  <c r="AD251" i="11"/>
  <c r="AC251" i="11"/>
  <c r="V275" i="11"/>
  <c r="X215" i="11"/>
  <c r="Z275" i="11"/>
  <c r="T275" i="11"/>
  <c r="T251" i="11"/>
  <c r="AD150" i="11"/>
  <c r="AB32" i="11"/>
  <c r="AD186" i="11"/>
  <c r="AB48" i="11"/>
  <c r="S48" i="11"/>
  <c r="Z48" i="11"/>
  <c r="AC227" i="11"/>
  <c r="Z227" i="11"/>
  <c r="AA126" i="11"/>
  <c r="Y126" i="11"/>
  <c r="S126" i="11"/>
  <c r="AB203" i="11"/>
  <c r="U203" i="11"/>
  <c r="X203" i="11"/>
  <c r="W267" i="11"/>
  <c r="T267" i="11"/>
  <c r="AB223" i="11"/>
  <c r="V223" i="11"/>
  <c r="W223" i="11"/>
  <c r="AB24" i="11"/>
  <c r="V24" i="11"/>
  <c r="W24" i="11"/>
  <c r="Z84" i="11"/>
  <c r="T84" i="11"/>
  <c r="AB166" i="11"/>
  <c r="V166" i="11"/>
  <c r="W166" i="11"/>
  <c r="Z36" i="11"/>
  <c r="T36" i="11"/>
  <c r="AB80" i="11"/>
  <c r="V80" i="11"/>
  <c r="W80" i="11"/>
  <c r="Z182" i="11"/>
  <c r="T182" i="11"/>
  <c r="AB52" i="11"/>
  <c r="V52" i="11"/>
  <c r="W52" i="11"/>
  <c r="Z243" i="11"/>
  <c r="T243" i="11"/>
  <c r="Z40" i="11"/>
  <c r="T40" i="11"/>
  <c r="Z190" i="11"/>
  <c r="T190" i="11"/>
  <c r="AB150" i="11"/>
  <c r="V150" i="11"/>
  <c r="W150" i="11"/>
  <c r="AD3" i="11"/>
  <c r="V3" i="11"/>
  <c r="S3" i="11"/>
  <c r="AC134" i="11"/>
  <c r="U134" i="11"/>
  <c r="AC247" i="11"/>
  <c r="U247" i="11"/>
  <c r="AA142" i="11"/>
  <c r="T142" i="11"/>
  <c r="S142" i="11"/>
  <c r="AD279" i="11"/>
  <c r="W279" i="11"/>
  <c r="V279" i="11"/>
  <c r="Z162" i="11"/>
  <c r="U162" i="11"/>
  <c r="Y162" i="11"/>
  <c r="AD284" i="11"/>
  <c r="AD255" i="11"/>
  <c r="AA211" i="11"/>
  <c r="AA120" i="11"/>
  <c r="AB235" i="11"/>
  <c r="Y207" i="11"/>
  <c r="S207" i="11"/>
  <c r="T207" i="11"/>
  <c r="AB112" i="11"/>
  <c r="T112" i="11"/>
  <c r="V112" i="11"/>
  <c r="U259" i="11"/>
  <c r="X259" i="11"/>
  <c r="AB174" i="11"/>
  <c r="T174" i="11"/>
  <c r="V174" i="11"/>
  <c r="U44" i="11"/>
  <c r="X44" i="11"/>
  <c r="S104" i="11"/>
  <c r="Y104" i="11"/>
  <c r="AC284" i="11"/>
  <c r="U284" i="11"/>
  <c r="X284" i="11"/>
  <c r="Z255" i="11"/>
  <c r="V255" i="11"/>
  <c r="X255" i="11"/>
  <c r="Z76" i="11"/>
  <c r="T76" i="11"/>
  <c r="AA199" i="11"/>
  <c r="Z199" i="11"/>
  <c r="T199" i="11"/>
  <c r="AA32" i="11"/>
  <c r="Z32" i="11"/>
  <c r="V262" i="11"/>
  <c r="U262" i="11"/>
  <c r="T262" i="11"/>
  <c r="V96" i="11"/>
  <c r="U96" i="11"/>
  <c r="T96" i="11"/>
  <c r="W158" i="11"/>
  <c r="U158" i="11"/>
  <c r="Y158" i="11"/>
  <c r="AD20" i="11"/>
  <c r="S20" i="11"/>
  <c r="T20" i="11"/>
  <c r="Z60" i="11"/>
  <c r="Y60" i="11"/>
  <c r="Z154" i="11"/>
  <c r="S154" i="11"/>
  <c r="Y154" i="11"/>
  <c r="AB68" i="11"/>
  <c r="S68" i="11"/>
  <c r="Y68" i="11"/>
  <c r="T100" i="11"/>
  <c r="Z100" i="11"/>
  <c r="AB8" i="11"/>
  <c r="W8" i="11"/>
  <c r="V8" i="11"/>
  <c r="AB72" i="11"/>
  <c r="W72" i="11"/>
  <c r="V72" i="11"/>
  <c r="T12" i="11"/>
  <c r="Z12" i="11"/>
  <c r="AA235" i="11"/>
  <c r="S235" i="11"/>
  <c r="U235" i="11"/>
  <c r="AD88" i="11"/>
  <c r="T88" i="11"/>
  <c r="AC246" i="11"/>
  <c r="X246" i="11"/>
  <c r="W246" i="11"/>
  <c r="AC203" i="11"/>
  <c r="X16" i="11"/>
  <c r="Y16" i="11"/>
  <c r="T16" i="11"/>
  <c r="AA239" i="11"/>
  <c r="V239" i="11"/>
  <c r="T239" i="11"/>
  <c r="X186" i="11"/>
  <c r="Y186" i="11"/>
  <c r="S186" i="11"/>
  <c r="AC116" i="11"/>
  <c r="Z116" i="11"/>
  <c r="T116" i="11"/>
  <c r="W211" i="11"/>
  <c r="V211" i="11"/>
  <c r="W120" i="11"/>
  <c r="V120" i="11"/>
  <c r="AB108" i="11"/>
  <c r="Z108" i="11"/>
  <c r="T108" i="11"/>
  <c r="AD4" i="11"/>
  <c r="W4" i="11"/>
  <c r="X4" i="11"/>
  <c r="Y263" i="11"/>
  <c r="V263" i="11"/>
  <c r="AD231" i="11"/>
  <c r="W231" i="11"/>
  <c r="X231" i="11"/>
  <c r="Z254" i="11"/>
  <c r="W254" i="11"/>
  <c r="AC271" i="11"/>
  <c r="Z271" i="11"/>
  <c r="V271" i="11"/>
  <c r="Y274" i="11"/>
  <c r="V274" i="11"/>
  <c r="U274" i="11"/>
  <c r="AD28" i="11"/>
  <c r="S28" i="11"/>
  <c r="X28" i="11"/>
  <c r="Z178" i="11"/>
  <c r="W178" i="11"/>
  <c r="AD126" i="11"/>
  <c r="AA24" i="11"/>
  <c r="AA80" i="11"/>
  <c r="AA40" i="11"/>
  <c r="AD112" i="11"/>
  <c r="AA104" i="11"/>
  <c r="AD60" i="11"/>
  <c r="AB142" i="11"/>
  <c r="W146" i="11"/>
  <c r="AD146" i="11"/>
  <c r="AA146" i="11"/>
  <c r="AB146" i="11"/>
  <c r="AC146" i="11"/>
  <c r="W170" i="11"/>
  <c r="AD170" i="11"/>
  <c r="AA170" i="11"/>
  <c r="AB170" i="11"/>
  <c r="AC170" i="11"/>
  <c r="Z56" i="11"/>
  <c r="W56" i="11"/>
  <c r="Y56" i="11"/>
  <c r="T56" i="11"/>
  <c r="V56" i="11"/>
  <c r="AA56" i="11"/>
  <c r="AB56" i="11"/>
  <c r="X56" i="11"/>
  <c r="AD56" i="11"/>
  <c r="AC56" i="11"/>
  <c r="S275" i="11"/>
  <c r="V251" i="11"/>
  <c r="Y146" i="11"/>
  <c r="U138" i="11"/>
  <c r="T64" i="11"/>
  <c r="AD36" i="11"/>
  <c r="AA8" i="11"/>
  <c r="AA48" i="11"/>
  <c r="V48" i="11"/>
  <c r="T48" i="11"/>
  <c r="AB227" i="11"/>
  <c r="V227" i="11"/>
  <c r="T227" i="11"/>
  <c r="AC126" i="11"/>
  <c r="U126" i="11"/>
  <c r="X126" i="11"/>
  <c r="AA203" i="11"/>
  <c r="Z203" i="11"/>
  <c r="V203" i="11"/>
  <c r="Y267" i="11"/>
  <c r="S267" i="11"/>
  <c r="X223" i="11"/>
  <c r="U223" i="11"/>
  <c r="X24" i="11"/>
  <c r="U24" i="11"/>
  <c r="AC84" i="11"/>
  <c r="S84" i="11"/>
  <c r="Y84" i="11"/>
  <c r="X166" i="11"/>
  <c r="U166" i="11"/>
  <c r="AC36" i="11"/>
  <c r="S36" i="11"/>
  <c r="Y36" i="11"/>
  <c r="X80" i="11"/>
  <c r="U80" i="11"/>
  <c r="AC182" i="11"/>
  <c r="S182" i="11"/>
  <c r="Y182" i="11"/>
  <c r="X52" i="11"/>
  <c r="U52" i="11"/>
  <c r="AC243" i="11"/>
  <c r="S243" i="11"/>
  <c r="Y243" i="11"/>
  <c r="AC40" i="11"/>
  <c r="S40" i="11"/>
  <c r="Y40" i="11"/>
  <c r="AC190" i="11"/>
  <c r="S190" i="11"/>
  <c r="Y190" i="11"/>
  <c r="X150" i="11"/>
  <c r="U150" i="11"/>
  <c r="AC3" i="11"/>
  <c r="U3" i="11"/>
  <c r="AA134" i="11"/>
  <c r="T134" i="11"/>
  <c r="X134" i="11"/>
  <c r="AA247" i="11"/>
  <c r="T247" i="11"/>
  <c r="X247" i="11"/>
  <c r="AD142" i="11"/>
  <c r="W142" i="11"/>
  <c r="V142" i="11"/>
  <c r="Z279" i="11"/>
  <c r="U279" i="11"/>
  <c r="Y279" i="11"/>
  <c r="AC162" i="11"/>
  <c r="X162" i="11"/>
  <c r="AA116" i="11"/>
  <c r="AB88" i="11"/>
  <c r="AC207" i="11"/>
  <c r="W207" i="11"/>
  <c r="X207" i="11"/>
  <c r="AA112" i="11"/>
  <c r="X112" i="11"/>
  <c r="AB259" i="11"/>
  <c r="Z259" i="11"/>
  <c r="W259" i="11"/>
  <c r="AA174" i="11"/>
  <c r="S174" i="11"/>
  <c r="Y44" i="11"/>
  <c r="Z44" i="11"/>
  <c r="W44" i="11"/>
  <c r="AC104" i="11"/>
  <c r="V104" i="11"/>
  <c r="W104" i="11"/>
  <c r="AB284" i="11"/>
  <c r="T284" i="11"/>
  <c r="AC255" i="11"/>
  <c r="U255" i="11"/>
  <c r="AC76" i="11"/>
  <c r="S76" i="11"/>
  <c r="W76" i="11"/>
  <c r="AD199" i="11"/>
  <c r="X199" i="11"/>
  <c r="V32" i="11"/>
  <c r="AD32" i="11"/>
  <c r="X32" i="11"/>
  <c r="AA262" i="11"/>
  <c r="X262" i="11"/>
  <c r="AA96" i="11"/>
  <c r="X96" i="11"/>
  <c r="AC158" i="11"/>
  <c r="S158" i="11"/>
  <c r="T158" i="11"/>
  <c r="Z20" i="11"/>
  <c r="X20" i="11"/>
  <c r="AD8" i="11"/>
  <c r="AB4" i="11"/>
  <c r="AB231" i="11"/>
  <c r="AB28" i="11"/>
  <c r="AC60" i="11"/>
  <c r="T60" i="11"/>
  <c r="W60" i="11"/>
  <c r="AB154" i="11"/>
  <c r="X154" i="11"/>
  <c r="U154" i="11"/>
  <c r="AA68" i="11"/>
  <c r="X68" i="11"/>
  <c r="U68" i="11"/>
  <c r="AC100" i="11"/>
  <c r="Y100" i="11"/>
  <c r="S100" i="11"/>
  <c r="U8" i="11"/>
  <c r="X8" i="11"/>
  <c r="U72" i="11"/>
  <c r="X72" i="11"/>
  <c r="AC12" i="11"/>
  <c r="Y12" i="11"/>
  <c r="S12" i="11"/>
  <c r="AD235" i="11"/>
  <c r="T235" i="11"/>
  <c r="X88" i="11"/>
  <c r="Z88" i="11"/>
  <c r="S88" i="11"/>
  <c r="AA246" i="11"/>
  <c r="V246" i="11"/>
  <c r="U246" i="11"/>
  <c r="AA5" i="11"/>
  <c r="U5" i="11"/>
  <c r="AC112" i="11"/>
  <c r="AD108" i="11"/>
  <c r="AC16" i="11"/>
  <c r="S16" i="11"/>
  <c r="X239" i="11"/>
  <c r="Y239" i="11"/>
  <c r="S239" i="11"/>
  <c r="AC186" i="11"/>
  <c r="U186" i="11"/>
  <c r="AB116" i="11"/>
  <c r="S116" i="11"/>
  <c r="AC211" i="11"/>
  <c r="X211" i="11"/>
  <c r="U211" i="11"/>
  <c r="Y120" i="11"/>
  <c r="X120" i="11"/>
  <c r="U120" i="11"/>
  <c r="Y108" i="11"/>
  <c r="S108" i="11"/>
  <c r="Y4" i="11"/>
  <c r="V4" i="11"/>
  <c r="AC263" i="11"/>
  <c r="S263" i="11"/>
  <c r="U263" i="11"/>
  <c r="Z231" i="11"/>
  <c r="V231" i="11"/>
  <c r="AC254" i="11"/>
  <c r="Y254" i="11"/>
  <c r="V254" i="11"/>
  <c r="AA271" i="11"/>
  <c r="S271" i="11"/>
  <c r="U271" i="11"/>
  <c r="AA274" i="11"/>
  <c r="T274" i="11"/>
  <c r="X274" i="11"/>
  <c r="Z28" i="11"/>
  <c r="T28" i="11"/>
  <c r="AC178" i="11"/>
  <c r="V178" i="11"/>
  <c r="S178" i="11"/>
  <c r="AD203" i="11"/>
  <c r="AA84" i="11"/>
  <c r="AA182" i="11"/>
  <c r="AA190" i="11"/>
  <c r="AD259" i="11"/>
  <c r="AA284" i="11"/>
  <c r="AD154" i="11"/>
  <c r="AB258" i="11"/>
  <c r="AB279" i="11"/>
  <c r="S64" i="11"/>
  <c r="Z195" i="11"/>
  <c r="W195" i="11"/>
  <c r="AA195" i="11"/>
  <c r="AB195" i="11"/>
  <c r="AD195" i="11"/>
  <c r="Y195" i="11"/>
  <c r="AC195" i="11"/>
  <c r="W130" i="11"/>
  <c r="Y130" i="11"/>
  <c r="AA130" i="11"/>
  <c r="AB130" i="11"/>
  <c r="AD130" i="11"/>
  <c r="AC130" i="11"/>
  <c r="X130" i="11"/>
  <c r="T215" i="11"/>
  <c r="Y215" i="11"/>
  <c r="T195" i="11"/>
  <c r="X170" i="11"/>
  <c r="U215" i="11"/>
  <c r="U146" i="11"/>
  <c r="Z280" i="11"/>
  <c r="W280" i="11"/>
  <c r="AA280" i="11"/>
  <c r="AB280" i="11"/>
  <c r="Y280" i="11"/>
  <c r="AD280" i="11"/>
  <c r="AC280" i="11"/>
  <c r="Z219" i="11"/>
  <c r="W219" i="11"/>
  <c r="Y219" i="11"/>
  <c r="V219" i="11"/>
  <c r="AA219" i="11"/>
  <c r="AB219" i="11"/>
  <c r="AD219" i="11"/>
  <c r="X219" i="11"/>
  <c r="AC219" i="11"/>
  <c r="W92" i="11"/>
  <c r="Y92" i="11"/>
  <c r="AA92" i="11"/>
  <c r="AB92" i="11"/>
  <c r="AD92" i="11"/>
  <c r="AC92" i="11"/>
  <c r="U219" i="11"/>
  <c r="V130" i="11"/>
  <c r="V92" i="11"/>
  <c r="X280" i="11"/>
  <c r="U195" i="11"/>
  <c r="U275" i="11"/>
  <c r="V64" i="11"/>
  <c r="Y170" i="11"/>
  <c r="T146" i="11"/>
  <c r="U251" i="11"/>
  <c r="S251" i="11"/>
  <c r="Z130" i="11"/>
  <c r="Z92" i="11"/>
  <c r="U170" i="11"/>
  <c r="T130" i="11"/>
  <c r="T92" i="11"/>
  <c r="AC259" i="11"/>
  <c r="AD223" i="11"/>
  <c r="AD24" i="11"/>
  <c r="AD80" i="11"/>
  <c r="AD52" i="11"/>
  <c r="AA100" i="11"/>
  <c r="AA12" i="11"/>
  <c r="AB158" i="11"/>
  <c r="W48" i="11"/>
  <c r="Y48" i="11"/>
  <c r="X48" i="11"/>
  <c r="AA227" i="11"/>
  <c r="Y227" i="11"/>
  <c r="W126" i="11"/>
  <c r="W203" i="11"/>
  <c r="AB267" i="11"/>
  <c r="U267" i="11"/>
  <c r="X267" i="11"/>
  <c r="Z223" i="11"/>
  <c r="Z24" i="11"/>
  <c r="AB84" i="11"/>
  <c r="V84" i="11"/>
  <c r="Z166" i="11"/>
  <c r="T166" i="11"/>
  <c r="AB36" i="11"/>
  <c r="V36" i="11"/>
  <c r="Z80" i="11"/>
  <c r="AB182" i="11"/>
  <c r="V182" i="11"/>
  <c r="Z52" i="11"/>
  <c r="T52" i="11"/>
  <c r="AB243" i="11"/>
  <c r="V243" i="11"/>
  <c r="AB40" i="11"/>
  <c r="V40" i="11"/>
  <c r="AB190" i="11"/>
  <c r="V190" i="11"/>
  <c r="Z150" i="11"/>
  <c r="T150" i="11"/>
  <c r="AA3" i="11"/>
  <c r="T3" i="11"/>
  <c r="Z258" i="11"/>
  <c r="V258" i="11"/>
  <c r="AD134" i="11"/>
  <c r="W134" i="11"/>
  <c r="Y134" i="11"/>
  <c r="AD247" i="11"/>
  <c r="W247" i="11"/>
  <c r="Z142" i="11"/>
  <c r="U142" i="11"/>
  <c r="AC279" i="11"/>
  <c r="AA162" i="11"/>
  <c r="T162" i="11"/>
  <c r="S162" i="11"/>
  <c r="AC174" i="11"/>
  <c r="AB207" i="11"/>
  <c r="U207" i="11"/>
  <c r="U112" i="11"/>
  <c r="AA259" i="11"/>
  <c r="T259" i="11"/>
  <c r="U174" i="11"/>
  <c r="X174" i="11"/>
  <c r="AB44" i="11"/>
  <c r="T44" i="11"/>
  <c r="V44" i="11"/>
  <c r="AB104" i="11"/>
  <c r="U104" i="11"/>
  <c r="S284" i="11"/>
  <c r="AB255" i="11"/>
  <c r="T255" i="11"/>
  <c r="AB76" i="11"/>
  <c r="V76" i="11"/>
  <c r="AC199" i="11"/>
  <c r="W199" i="11"/>
  <c r="AC32" i="11"/>
  <c r="U32" i="11"/>
  <c r="AC262" i="11"/>
  <c r="AD262" i="11"/>
  <c r="Z96" i="11"/>
  <c r="AD96" i="11"/>
  <c r="AA158" i="11"/>
  <c r="AC20" i="11"/>
  <c r="W20" i="11"/>
  <c r="AC267" i="11"/>
  <c r="AD100" i="11"/>
  <c r="AD12" i="11"/>
  <c r="AB263" i="11"/>
  <c r="AB254" i="11"/>
  <c r="AB178" i="11"/>
  <c r="AB60" i="11"/>
  <c r="X60" i="11"/>
  <c r="AA154" i="11"/>
  <c r="Z68" i="11"/>
  <c r="W68" i="11"/>
  <c r="AB100" i="11"/>
  <c r="W100" i="11"/>
  <c r="T8" i="11"/>
  <c r="T72" i="11"/>
  <c r="AB12" i="11"/>
  <c r="W12" i="11"/>
  <c r="AC235" i="11"/>
  <c r="Z235" i="11"/>
  <c r="AC88" i="11"/>
  <c r="V88" i="11"/>
  <c r="AD246" i="11"/>
  <c r="Y246" i="11"/>
  <c r="AD5" i="11"/>
  <c r="T5" i="11"/>
  <c r="AD211" i="11"/>
  <c r="AD120" i="11"/>
  <c r="AB16" i="11"/>
  <c r="W16" i="11"/>
  <c r="AC239" i="11"/>
  <c r="AB186" i="11"/>
  <c r="W186" i="11"/>
  <c r="W116" i="11"/>
  <c r="AB211" i="11"/>
  <c r="Z211" i="11"/>
  <c r="AC120" i="11"/>
  <c r="Z120" i="11"/>
  <c r="W108" i="11"/>
  <c r="AC4" i="11"/>
  <c r="T4" i="11"/>
  <c r="AA263" i="11"/>
  <c r="T263" i="11"/>
  <c r="AC231" i="11"/>
  <c r="Y231" i="11"/>
  <c r="AA254" i="11"/>
  <c r="T254" i="11"/>
  <c r="AD271" i="11"/>
  <c r="T271" i="11"/>
  <c r="AD274" i="11"/>
  <c r="AC28" i="11"/>
  <c r="V28" i="11"/>
  <c r="AA178" i="11"/>
  <c r="Y178" i="11"/>
  <c r="AF362" i="11"/>
  <c r="P455" i="31"/>
  <c r="Q406" i="31" l="1"/>
  <c r="Q398" i="31"/>
  <c r="Q384" i="31"/>
  <c r="Q453" i="31"/>
  <c r="Q449" i="31"/>
  <c r="Q445" i="31"/>
  <c r="Q441" i="31"/>
  <c r="Q437" i="31"/>
  <c r="Q433" i="31"/>
  <c r="Q429" i="31"/>
  <c r="Q425" i="31"/>
  <c r="Q421" i="31"/>
  <c r="Q417" i="31"/>
  <c r="Q413" i="31"/>
  <c r="Q409" i="31"/>
  <c r="Q403" i="31"/>
  <c r="Q395" i="31"/>
  <c r="Q387" i="31"/>
  <c r="Q404" i="31"/>
  <c r="Q396" i="31"/>
  <c r="Q390" i="31"/>
  <c r="Q452" i="31"/>
  <c r="Q448" i="31"/>
  <c r="Q444" i="31"/>
  <c r="Q440" i="31"/>
  <c r="Q436" i="31"/>
  <c r="Q432" i="31"/>
  <c r="Q428" i="31"/>
  <c r="Q424" i="31"/>
  <c r="Q420" i="31"/>
  <c r="Q416" i="31"/>
  <c r="Q412" i="31"/>
  <c r="Q408" i="31"/>
  <c r="Q401" i="31"/>
  <c r="Q393" i="31"/>
  <c r="Q386" i="31"/>
  <c r="Q402" i="31"/>
  <c r="Q394" i="31"/>
  <c r="Q388" i="31"/>
  <c r="Q451" i="31"/>
  <c r="Q447" i="31"/>
  <c r="Q443" i="31"/>
  <c r="Q439" i="31"/>
  <c r="Q435" i="31"/>
  <c r="Q431" i="31"/>
  <c r="Q427" i="31"/>
  <c r="Q423" i="31"/>
  <c r="Q419" i="31"/>
  <c r="Q415" i="31"/>
  <c r="Q411" i="31"/>
  <c r="Q407" i="31"/>
  <c r="Q399" i="31"/>
  <c r="Q391" i="31"/>
  <c r="Q385" i="31"/>
  <c r="Q400" i="31"/>
  <c r="Q392" i="31"/>
  <c r="Q454" i="31"/>
  <c r="Q450" i="31"/>
  <c r="Q446" i="31"/>
  <c r="Q442" i="31"/>
  <c r="Q438" i="31"/>
  <c r="Q434" i="31"/>
  <c r="Q430" i="31"/>
  <c r="Q426" i="31"/>
  <c r="Q422" i="31"/>
  <c r="Q418" i="31"/>
  <c r="Q414" i="31"/>
  <c r="Q410" i="31"/>
  <c r="Q405" i="31"/>
  <c r="Q397" i="31"/>
  <c r="Q389" i="31"/>
  <c r="F456" i="31"/>
  <c r="Q314" i="31"/>
  <c r="Q287" i="31"/>
  <c r="Q110" i="31"/>
  <c r="Q289" i="31"/>
  <c r="Q222" i="31"/>
  <c r="Q52" i="31"/>
  <c r="Q285" i="31"/>
  <c r="Q347" i="31"/>
  <c r="Q139" i="31"/>
  <c r="Q292" i="31"/>
  <c r="Q295" i="31"/>
  <c r="Q165" i="31"/>
  <c r="Q131" i="31"/>
  <c r="Q178" i="31"/>
  <c r="Q318" i="31"/>
  <c r="Q342" i="31"/>
  <c r="Q306" i="31"/>
  <c r="Q209" i="31"/>
  <c r="Q270" i="31"/>
  <c r="Q372" i="31"/>
  <c r="Q219" i="31"/>
  <c r="Q42" i="31"/>
  <c r="Q75" i="31"/>
  <c r="Q4" i="31"/>
  <c r="Q161" i="31"/>
  <c r="Q174" i="31"/>
  <c r="J456" i="31"/>
  <c r="Q249" i="31"/>
  <c r="Q343" i="31"/>
  <c r="Q311" i="31"/>
  <c r="Q187" i="31"/>
  <c r="Q368" i="31"/>
  <c r="Q367" i="31"/>
  <c r="Q251" i="31"/>
  <c r="Q268" i="31"/>
  <c r="Q307" i="31"/>
  <c r="Q78" i="31"/>
  <c r="Q229" i="31"/>
  <c r="Q223" i="31"/>
  <c r="Q115" i="31"/>
  <c r="Q361" i="31"/>
  <c r="Q109" i="31"/>
  <c r="Q207" i="31"/>
  <c r="Q147" i="31"/>
  <c r="Q230" i="31"/>
  <c r="Q332" i="31"/>
  <c r="Q216" i="31"/>
  <c r="Q303" i="31"/>
  <c r="Q58" i="31"/>
  <c r="Q152" i="31"/>
  <c r="Q242" i="31"/>
  <c r="Q383" i="31"/>
  <c r="Q338" i="31"/>
  <c r="Q369" i="31"/>
  <c r="Q118" i="31"/>
  <c r="Q233" i="31"/>
  <c r="Q364" i="31"/>
  <c r="Q373" i="31"/>
  <c r="Q316" i="31"/>
  <c r="Q142" i="31"/>
  <c r="Q346" i="31"/>
  <c r="Q335" i="31"/>
  <c r="Q215" i="31"/>
  <c r="Q362" i="31"/>
  <c r="Q151" i="31"/>
  <c r="G456" i="31"/>
  <c r="Q276" i="31"/>
  <c r="Q159" i="31"/>
  <c r="O456" i="31"/>
  <c r="Q192" i="31"/>
  <c r="Q153" i="31"/>
  <c r="Q356" i="31"/>
  <c r="Q60" i="31"/>
  <c r="Q3" i="31"/>
  <c r="Q143" i="31"/>
  <c r="Q300" i="31"/>
  <c r="Q211" i="31"/>
  <c r="Q331" i="31"/>
  <c r="Q199" i="31"/>
  <c r="Q176" i="31"/>
  <c r="Q298" i="31"/>
  <c r="Q275" i="31"/>
  <c r="Q381" i="31"/>
  <c r="Q327" i="31"/>
  <c r="Q183" i="31"/>
  <c r="Q140" i="31"/>
  <c r="Q135" i="31"/>
  <c r="Q154" i="31"/>
  <c r="Q204" i="31"/>
  <c r="Q250" i="31"/>
  <c r="Q138" i="31"/>
  <c r="Q241" i="31"/>
  <c r="Q280" i="31"/>
  <c r="Q301" i="31"/>
  <c r="Q341" i="31"/>
  <c r="Q163" i="31"/>
  <c r="Q66" i="31"/>
  <c r="Q80" i="31"/>
  <c r="Q30" i="31"/>
  <c r="Q105" i="31"/>
  <c r="Q26" i="31"/>
  <c r="Q12" i="31"/>
  <c r="Q156" i="31"/>
  <c r="Q197" i="31"/>
  <c r="Q95" i="31"/>
  <c r="Q81" i="31"/>
  <c r="Q136" i="31"/>
  <c r="Q319" i="31"/>
  <c r="Q48" i="31"/>
  <c r="Q99" i="31"/>
  <c r="Q189" i="31"/>
  <c r="Q34" i="31"/>
  <c r="Q20" i="31"/>
  <c r="Q232" i="31"/>
  <c r="Q236" i="31"/>
  <c r="Q239" i="31"/>
  <c r="Q360" i="31"/>
  <c r="Q39" i="31"/>
  <c r="Q25" i="31"/>
  <c r="H456" i="31"/>
  <c r="Q348" i="31"/>
  <c r="Q94" i="31"/>
  <c r="L456" i="31"/>
  <c r="Q256" i="31"/>
  <c r="Q61" i="31"/>
  <c r="Q111" i="31"/>
  <c r="D456" i="31"/>
  <c r="Q47" i="31"/>
  <c r="Q45" i="31"/>
  <c r="Q122" i="31"/>
  <c r="Q240" i="31"/>
  <c r="Q261" i="31"/>
  <c r="Q31" i="31"/>
  <c r="Q17" i="31"/>
  <c r="Q120" i="31"/>
  <c r="Q67" i="31"/>
  <c r="Q96" i="31"/>
  <c r="Q277" i="31"/>
  <c r="Q53" i="31"/>
  <c r="Q51" i="31"/>
  <c r="Q188" i="31"/>
  <c r="Q264" i="31"/>
  <c r="Q37" i="31"/>
  <c r="N456" i="31"/>
  <c r="Q237" i="31"/>
  <c r="Q352" i="31"/>
  <c r="Q87" i="31"/>
  <c r="Q73" i="31"/>
  <c r="Q148" i="31"/>
  <c r="Q245" i="31"/>
  <c r="Q14" i="31"/>
  <c r="Q201" i="31"/>
  <c r="Q243" i="31"/>
  <c r="Q180" i="31"/>
  <c r="Q170" i="31"/>
  <c r="Q323" i="31"/>
  <c r="Q171" i="31"/>
  <c r="Q262" i="31"/>
  <c r="Q179" i="31"/>
  <c r="Q340" i="31"/>
  <c r="Q351" i="31"/>
  <c r="Q162" i="31"/>
  <c r="Q358" i="31"/>
  <c r="Q132" i="31"/>
  <c r="Q33" i="31"/>
  <c r="Q64" i="31"/>
  <c r="Q102" i="31"/>
  <c r="Q263" i="31"/>
  <c r="Q353" i="31"/>
  <c r="Q50" i="31"/>
  <c r="Q36" i="31"/>
  <c r="E456" i="31"/>
  <c r="Q213" i="31"/>
  <c r="Q86" i="31"/>
  <c r="Q172" i="31"/>
  <c r="Q72" i="31"/>
  <c r="Q160" i="31"/>
  <c r="Q333" i="31"/>
  <c r="Q329" i="31"/>
  <c r="Q365" i="31"/>
  <c r="Q226" i="31"/>
  <c r="Q77" i="31"/>
  <c r="Q127" i="31"/>
  <c r="Q157" i="31"/>
  <c r="Q244" i="31"/>
  <c r="Q63" i="31"/>
  <c r="Q49" i="31"/>
  <c r="Q137" i="31"/>
  <c r="Q337" i="31"/>
  <c r="Q16" i="31"/>
  <c r="K456" i="31"/>
  <c r="Q252" i="31"/>
  <c r="Q85" i="31"/>
  <c r="Q83" i="31"/>
  <c r="Q145" i="31"/>
  <c r="Q345" i="31"/>
  <c r="Q185" i="31"/>
  <c r="Q69" i="31"/>
  <c r="Q11" i="31"/>
  <c r="Q173" i="31"/>
  <c r="Q267" i="31"/>
  <c r="Q22" i="31"/>
  <c r="Q101" i="31"/>
  <c r="Q19" i="31"/>
  <c r="Q128" i="31"/>
  <c r="Q177" i="31"/>
  <c r="Q290" i="31"/>
  <c r="Q88" i="31"/>
  <c r="Q265" i="31"/>
  <c r="Q55" i="31"/>
  <c r="Q41" i="31"/>
  <c r="Q149" i="31"/>
  <c r="Q281" i="31"/>
  <c r="Q27" i="31"/>
  <c r="Q164" i="31"/>
  <c r="Q278" i="31"/>
  <c r="Q103" i="31"/>
  <c r="Q322" i="31"/>
  <c r="Q150" i="31"/>
  <c r="Q32" i="31"/>
  <c r="Q124" i="31"/>
  <c r="Q308" i="31"/>
  <c r="Q196" i="31"/>
  <c r="Q18" i="31"/>
  <c r="Q130" i="31"/>
  <c r="Q169" i="31"/>
  <c r="Q260" i="31"/>
  <c r="Q54" i="31"/>
  <c r="Q224" i="31"/>
  <c r="Q379" i="31"/>
  <c r="Q40" i="31"/>
  <c r="Q38" i="31"/>
  <c r="I456" i="31"/>
  <c r="Q286" i="31"/>
  <c r="Q313" i="31"/>
  <c r="Q71" i="31"/>
  <c r="Q57" i="31"/>
  <c r="Q129" i="31"/>
  <c r="Q317" i="31"/>
  <c r="Q371" i="31"/>
  <c r="Q43" i="31"/>
  <c r="Q9" i="31"/>
  <c r="Q193" i="31"/>
  <c r="Q93" i="31"/>
  <c r="Q114" i="31"/>
  <c r="Q5" i="31"/>
  <c r="Q375" i="31"/>
  <c r="Q79" i="31"/>
  <c r="Q65" i="31"/>
  <c r="Q8" i="31"/>
  <c r="Q184" i="31"/>
  <c r="Q227" i="31"/>
  <c r="Q355" i="31"/>
  <c r="Q339" i="31"/>
  <c r="Q70" i="31"/>
  <c r="Q125" i="31"/>
  <c r="Q225" i="31"/>
  <c r="Q304" i="31"/>
  <c r="Q56" i="31"/>
  <c r="Q121" i="31"/>
  <c r="Q324" i="31"/>
  <c r="Q23" i="31"/>
  <c r="Q92" i="31"/>
  <c r="Q116" i="31"/>
  <c r="Q309" i="31"/>
  <c r="Q90" i="31"/>
  <c r="Q76" i="31"/>
  <c r="Q108" i="31"/>
  <c r="Q363" i="31"/>
  <c r="Q62" i="31"/>
  <c r="Q133" i="31"/>
  <c r="Q294" i="31"/>
  <c r="Q29" i="31"/>
  <c r="Q6" i="31"/>
  <c r="M456" i="31"/>
  <c r="Q15" i="31"/>
  <c r="Q13" i="31"/>
  <c r="Q119" i="31"/>
  <c r="Q221" i="31"/>
  <c r="Q336" i="31"/>
  <c r="Q82" i="31"/>
  <c r="Q68" i="31"/>
  <c r="Q117" i="31"/>
  <c r="Q212" i="31"/>
  <c r="Q35" i="31"/>
  <c r="Q144" i="31"/>
  <c r="Q344" i="31"/>
  <c r="Q21" i="31"/>
  <c r="Q168" i="31"/>
  <c r="Q253" i="31"/>
  <c r="Q206" i="31"/>
  <c r="Q234" i="31"/>
  <c r="Q235" i="31"/>
  <c r="Q191" i="31"/>
  <c r="Q158" i="31"/>
  <c r="Q320" i="31"/>
  <c r="Q238" i="31"/>
  <c r="Q134" i="31"/>
  <c r="Q220" i="31"/>
  <c r="Q190" i="31"/>
  <c r="Q107" i="31"/>
  <c r="Q357" i="31"/>
  <c r="Q7" i="31"/>
  <c r="Q282" i="31"/>
  <c r="Q146" i="31"/>
  <c r="Q186" i="31"/>
  <c r="Q330" i="31"/>
  <c r="Q370" i="31"/>
  <c r="Q113" i="31"/>
  <c r="Q269" i="31"/>
  <c r="Q296" i="31"/>
  <c r="Q350" i="31"/>
  <c r="Q123" i="31"/>
  <c r="Q291" i="31"/>
  <c r="Q274" i="31"/>
  <c r="Q359" i="31"/>
  <c r="Q378" i="31"/>
  <c r="Q293" i="31"/>
  <c r="Q84" i="31"/>
  <c r="Q302" i="31"/>
  <c r="Q248" i="31"/>
  <c r="Q166" i="31"/>
  <c r="Q258" i="31"/>
  <c r="Q321" i="31"/>
  <c r="Q279" i="31"/>
  <c r="Q254" i="31"/>
  <c r="Q299" i="31"/>
  <c r="Q228" i="31"/>
  <c r="Q195" i="31"/>
  <c r="Q273" i="31"/>
  <c r="Q97" i="31"/>
  <c r="Q98" i="31"/>
  <c r="Q231" i="31"/>
  <c r="Q271" i="31"/>
  <c r="Q284" i="31"/>
  <c r="Q326" i="31"/>
  <c r="Q315" i="31"/>
  <c r="Q203" i="31"/>
  <c r="Q106" i="31"/>
  <c r="Q349" i="31"/>
  <c r="Q28" i="31"/>
  <c r="Q208" i="31"/>
  <c r="Q312" i="31"/>
  <c r="Q89" i="31"/>
  <c r="Q91" i="31"/>
  <c r="Q205" i="31"/>
  <c r="Q155" i="31"/>
  <c r="Q266" i="31"/>
  <c r="Q305" i="31"/>
  <c r="Q182" i="31"/>
  <c r="Q210" i="31"/>
  <c r="Q376" i="31"/>
  <c r="Q214" i="31"/>
  <c r="Q288" i="31"/>
  <c r="Q167" i="31"/>
  <c r="Q325" i="31"/>
  <c r="Q246" i="31"/>
  <c r="Q141" i="31"/>
  <c r="Q46" i="31"/>
  <c r="Q334" i="31"/>
  <c r="Q194" i="31"/>
  <c r="Q198" i="31"/>
  <c r="Q181" i="31"/>
  <c r="Q310" i="31"/>
  <c r="Q283" i="31"/>
  <c r="Q202" i="31"/>
  <c r="Q297" i="31"/>
  <c r="Q112" i="31"/>
  <c r="Q126" i="31"/>
  <c r="Q380" i="31"/>
  <c r="Q255" i="31"/>
  <c r="Q259" i="31"/>
  <c r="Q247" i="31"/>
  <c r="Q374" i="31"/>
  <c r="Q218" i="31"/>
  <c r="Q217" i="31"/>
  <c r="Q257" i="31"/>
  <c r="Q59" i="31"/>
  <c r="Q382" i="31"/>
  <c r="Q175" i="31"/>
  <c r="Q366" i="31"/>
  <c r="Q354" i="31"/>
  <c r="Q377" i="31"/>
  <c r="Q272" i="31"/>
  <c r="Q100" i="31"/>
  <c r="Q10" i="31"/>
  <c r="Q104" i="31"/>
  <c r="Q200" i="31"/>
  <c r="Q44" i="31"/>
  <c r="Q328" i="31"/>
  <c r="Q74" i="31"/>
  <c r="Q24" i="31"/>
  <c r="AT19" i="21"/>
  <c r="U36" i="21"/>
</calcChain>
</file>

<file path=xl/comments1.xml><?xml version="1.0" encoding="utf-8"?>
<comments xmlns="http://schemas.openxmlformats.org/spreadsheetml/2006/main">
  <authors>
    <author>Christopher Dubois</author>
  </authors>
  <commentList>
    <comment ref="C291" authorId="0" shapeId="0">
      <text>
        <r>
          <rPr>
            <b/>
            <sz val="9"/>
            <color indexed="81"/>
            <rFont val="Tahoma"/>
            <family val="2"/>
          </rPr>
          <t>Christopher Dubois:</t>
        </r>
        <r>
          <rPr>
            <sz val="9"/>
            <color indexed="81"/>
            <rFont val="Tahoma"/>
            <family val="2"/>
          </rPr>
          <t xml:space="preserve">
data does not exist for this month so this number was artificially created for completeness</t>
        </r>
      </text>
    </comment>
    <comment ref="D303" authorId="0" shapeId="0">
      <text>
        <r>
          <rPr>
            <b/>
            <sz val="9"/>
            <color indexed="81"/>
            <rFont val="Tahoma"/>
            <family val="2"/>
          </rPr>
          <t>Christopher Dubois:</t>
        </r>
        <r>
          <rPr>
            <sz val="9"/>
            <color indexed="81"/>
            <rFont val="Tahoma"/>
            <family val="2"/>
          </rPr>
          <t xml:space="preserve">
myfd states 277k</t>
        </r>
      </text>
    </comment>
    <comment ref="E303" authorId="0" shapeId="0">
      <text>
        <r>
          <rPr>
            <b/>
            <sz val="9"/>
            <color indexed="81"/>
            <rFont val="Tahoma"/>
            <family val="2"/>
          </rPr>
          <t>Christopher Dubois:</t>
        </r>
        <r>
          <rPr>
            <sz val="9"/>
            <color indexed="81"/>
            <rFont val="Tahoma"/>
            <family val="2"/>
          </rPr>
          <t xml:space="preserve">
myfd states 454k</t>
        </r>
      </text>
    </comment>
    <comment ref="F303" authorId="0" shapeId="0">
      <text>
        <r>
          <rPr>
            <b/>
            <sz val="9"/>
            <color indexed="81"/>
            <rFont val="Tahoma"/>
            <family val="2"/>
          </rPr>
          <t>Christopher Dubois:</t>
        </r>
        <r>
          <rPr>
            <sz val="9"/>
            <color indexed="81"/>
            <rFont val="Tahoma"/>
            <family val="2"/>
          </rPr>
          <t xml:space="preserve">
myfd states 180k</t>
        </r>
      </text>
    </comment>
  </commentList>
</comments>
</file>

<file path=xl/comments2.xml><?xml version="1.0" encoding="utf-8"?>
<comments xmlns="http://schemas.openxmlformats.org/spreadsheetml/2006/main">
  <authors>
    <author>Christopher Dubois</author>
  </authors>
  <commentList>
    <comment ref="AG1" authorId="0" shapeId="0">
      <text>
        <r>
          <rPr>
            <b/>
            <sz val="9"/>
            <color indexed="81"/>
            <rFont val="Tahoma"/>
            <family val="2"/>
          </rPr>
          <t>Christopher Dubois:</t>
        </r>
        <r>
          <rPr>
            <sz val="9"/>
            <color indexed="81"/>
            <rFont val="Tahoma"/>
            <family val="2"/>
          </rPr>
          <t xml:space="preserve">
Toggle Cell</t>
        </r>
      </text>
    </comment>
    <comment ref="A3" authorId="0" shapeId="0">
      <text>
        <r>
          <rPr>
            <b/>
            <sz val="9"/>
            <color indexed="81"/>
            <rFont val="Tahoma"/>
            <family val="2"/>
          </rPr>
          <t>Christopher Dubois:</t>
        </r>
        <r>
          <rPr>
            <sz val="9"/>
            <color indexed="81"/>
            <rFont val="Tahoma"/>
            <family val="2"/>
          </rPr>
          <t xml:space="preserve">
THIS IS A TESTING FIELD, PLEASE DO NOT REMOVE IT, OR REMOVE THE TEST DATA FROM THE DATA DUMP</t>
        </r>
      </text>
    </comment>
    <comment ref="A4" authorId="0" shapeId="0">
      <text>
        <r>
          <rPr>
            <b/>
            <sz val="9"/>
            <color indexed="81"/>
            <rFont val="Tahoma"/>
            <family val="2"/>
          </rPr>
          <t>Christopher Dubois:</t>
        </r>
        <r>
          <rPr>
            <sz val="9"/>
            <color indexed="81"/>
            <rFont val="Tahoma"/>
            <family val="2"/>
          </rPr>
          <t xml:space="preserve">
THIS IS A TESTING FIELD, PLEASE DO NOT REMOVE IT, OR REMOVE THE TEST DATA FROM THE DATA DUMP</t>
        </r>
      </text>
    </comment>
  </commentList>
</comments>
</file>

<file path=xl/comments3.xml><?xml version="1.0" encoding="utf-8"?>
<comments xmlns="http://schemas.openxmlformats.org/spreadsheetml/2006/main">
  <authors>
    <author>Christopher Dubois</author>
  </authors>
  <commentList>
    <comment ref="AG1" authorId="0" shapeId="0">
      <text>
        <r>
          <rPr>
            <b/>
            <sz val="9"/>
            <color indexed="81"/>
            <rFont val="Tahoma"/>
            <family val="2"/>
          </rPr>
          <t>Christopher Dubois:</t>
        </r>
        <r>
          <rPr>
            <sz val="9"/>
            <color indexed="81"/>
            <rFont val="Tahoma"/>
            <family val="2"/>
          </rPr>
          <t xml:space="preserve">
Toggle Cell</t>
        </r>
      </text>
    </comment>
  </commentList>
</comments>
</file>

<file path=xl/comments4.xml><?xml version="1.0" encoding="utf-8"?>
<comments xmlns="http://schemas.openxmlformats.org/spreadsheetml/2006/main">
  <authors>
    <author>Christopher Dubois</author>
  </authors>
  <commentList>
    <comment ref="AG1" authorId="0" shapeId="0">
      <text>
        <r>
          <rPr>
            <b/>
            <sz val="9"/>
            <color indexed="81"/>
            <rFont val="Tahoma"/>
            <family val="2"/>
          </rPr>
          <t>Christopher Dubois:</t>
        </r>
        <r>
          <rPr>
            <sz val="9"/>
            <color indexed="81"/>
            <rFont val="Tahoma"/>
            <family val="2"/>
          </rPr>
          <t xml:space="preserve">
Toggle Cell</t>
        </r>
      </text>
    </comment>
  </commentList>
</comments>
</file>

<file path=xl/comments5.xml><?xml version="1.0" encoding="utf-8"?>
<comments xmlns="http://schemas.openxmlformats.org/spreadsheetml/2006/main">
  <authors>
    <author>Christopher Dubois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Christopher Dubois:</t>
        </r>
        <r>
          <rPr>
            <sz val="9"/>
            <color indexed="81"/>
            <rFont val="Tahoma"/>
            <charset val="1"/>
          </rPr>
          <t xml:space="preserve">
DO NOT SORT AND FILTER THIS WHOLE ROW</t>
        </r>
      </text>
    </comment>
  </commentList>
</comments>
</file>

<file path=xl/sharedStrings.xml><?xml version="1.0" encoding="utf-8"?>
<sst xmlns="http://schemas.openxmlformats.org/spreadsheetml/2006/main" count="24839" uniqueCount="665">
  <si>
    <t>Profit Center Name</t>
  </si>
  <si>
    <t>Product Department Name</t>
  </si>
  <si>
    <t>Product Number</t>
  </si>
  <si>
    <t>Product Description</t>
  </si>
  <si>
    <t>Sum of Product Quantity</t>
  </si>
  <si>
    <t>Sum of Product Sales Amount</t>
  </si>
  <si>
    <t>Sum of Product Tax Amount</t>
  </si>
  <si>
    <t>BAGELS</t>
  </si>
  <si>
    <t>BB Brownie</t>
  </si>
  <si>
    <t>BB Cinnamon Roll</t>
  </si>
  <si>
    <t>BB Cookie</t>
  </si>
  <si>
    <t>BB Lemon Bar</t>
  </si>
  <si>
    <t>BB Pecan Bar</t>
  </si>
  <si>
    <t>BB Raspberry Bar</t>
  </si>
  <si>
    <t>BB Scone</t>
  </si>
  <si>
    <t>Doughnut</t>
  </si>
  <si>
    <t>Fly Apron Pie</t>
  </si>
  <si>
    <t>Flying Ap Banana CC Muff</t>
  </si>
  <si>
    <t>Flying Ap Cho Chip Cookie</t>
  </si>
  <si>
    <t>Flying Ap Ginger Whl Cook</t>
  </si>
  <si>
    <t>Flying Ap Lemon Poppy Muf</t>
  </si>
  <si>
    <t>Flying Ap PB Choc Chip Co</t>
  </si>
  <si>
    <t>Flying Apron PB Bar</t>
  </si>
  <si>
    <t>Flying Apron Brownie</t>
  </si>
  <si>
    <t>MUFFINS</t>
  </si>
  <si>
    <t>5 HOUR ENERGY</t>
  </si>
  <si>
    <t>BARQ'S ROOT BEER 20OZ</t>
  </si>
  <si>
    <t>CHERRY COKE</t>
  </si>
  <si>
    <t>CLASSIC COKE Mexican 12OZ</t>
  </si>
  <si>
    <t>COKE 20 OZ</t>
  </si>
  <si>
    <t>COKE Zero 20 oz</t>
  </si>
  <si>
    <t>DIET COKE 20 oz</t>
  </si>
  <si>
    <t>Extra Tapioca</t>
  </si>
  <si>
    <t>EXTRA TEABAG</t>
  </si>
  <si>
    <t>FANTA ORANGE</t>
  </si>
  <si>
    <t>FUL THROTTLE ENERGY DRINK</t>
  </si>
  <si>
    <t>FULL THROTTLE AGAVE</t>
  </si>
  <si>
    <t>HONEST CRAN LEMONADE</t>
  </si>
  <si>
    <t>Honest Tea Half Tea Half</t>
  </si>
  <si>
    <t>Honest Tea Honey Green</t>
  </si>
  <si>
    <t>Honest Tea Orange Mango</t>
  </si>
  <si>
    <t>Honest Tea Peach White</t>
  </si>
  <si>
    <t>HONEST TEA POMEGRANATE</t>
  </si>
  <si>
    <t>Italian Soda 12 oz.</t>
  </si>
  <si>
    <t>Italian Soda 16 oz.</t>
  </si>
  <si>
    <t>Italian Soda 20 oz.</t>
  </si>
  <si>
    <t>NOS ORIGINAL</t>
  </si>
  <si>
    <t>Odwal15 Berries Go Mega</t>
  </si>
  <si>
    <t>Odwal15 Blueberry B</t>
  </si>
  <si>
    <t>Odwal15 Blueberry Protein</t>
  </si>
  <si>
    <t>Odwal15 Chai Van Protein</t>
  </si>
  <si>
    <t>Odwal15 Chocolate Protein</t>
  </si>
  <si>
    <t>Odwal15 Citrus C Monster</t>
  </si>
  <si>
    <t>Odwal15 Mango Protein</t>
  </si>
  <si>
    <t>Odwal15 Mango Tango</t>
  </si>
  <si>
    <t>Odwal15 Mo' Beta</t>
  </si>
  <si>
    <t>Odwal15 Orange Juice</t>
  </si>
  <si>
    <t>Odwal15 Orig Supr Protein</t>
  </si>
  <si>
    <t>Odwal15 Originl Superfood</t>
  </si>
  <si>
    <t>Odwal15 Red Rhapsody</t>
  </si>
  <si>
    <t>Odwal15 Strawberry Banana</t>
  </si>
  <si>
    <t>Odwal15 Strawberry C Mstr</t>
  </si>
  <si>
    <t>Odwal15 Strawberry Proten</t>
  </si>
  <si>
    <t>Odwal15 Vanilla Al'Mondo</t>
  </si>
  <si>
    <t>Odwal15 Vanilla Protein</t>
  </si>
  <si>
    <t>Peace Tea Sweet Tea</t>
  </si>
  <si>
    <t>Peace Tea-Green</t>
  </si>
  <si>
    <t>Peace Tea-Razzle</t>
  </si>
  <si>
    <t>RED BULL</t>
  </si>
  <si>
    <t>RED BULL-SUGAR FREE</t>
  </si>
  <si>
    <t>SIMPLY CRAN</t>
  </si>
  <si>
    <t>SIMPLY LEMONADE RASPBERRY</t>
  </si>
  <si>
    <t>Simply Orange</t>
  </si>
  <si>
    <t>Simply Orange Mango</t>
  </si>
  <si>
    <t>SMART WATER</t>
  </si>
  <si>
    <t>Smoothie Large</t>
  </si>
  <si>
    <t>Smoothie Medium</t>
  </si>
  <si>
    <t>SPRITE 20 OZ</t>
  </si>
  <si>
    <t>VITAMIN WATER BLUEBERRY</t>
  </si>
  <si>
    <t>Vitamin Water Essential</t>
  </si>
  <si>
    <t>VITAMIN WATER POWER-C 20Z</t>
  </si>
  <si>
    <t>VITAMIN WATER XXX 20 Z</t>
  </si>
  <si>
    <t>5 GUM COBALT</t>
  </si>
  <si>
    <t>5 GUM PRISM</t>
  </si>
  <si>
    <t>5 GUM RAIN</t>
  </si>
  <si>
    <t>HERSHEY MILK CHOCOLATE</t>
  </si>
  <si>
    <t>HERSHEY'S COOKIES'N;CREAM</t>
  </si>
  <si>
    <t>HI CHEW GRAPE</t>
  </si>
  <si>
    <t>Hi Chew Green Apple</t>
  </si>
  <si>
    <t>Hi Chew Mango</t>
  </si>
  <si>
    <t>Hi Chew Strawberry</t>
  </si>
  <si>
    <t>Kit Kat Bar</t>
  </si>
  <si>
    <t>M&amp;M'S MILK CHOCOLATE 160Z</t>
  </si>
  <si>
    <t>M&amp;MS MINT</t>
  </si>
  <si>
    <t>Milky Way</t>
  </si>
  <si>
    <t>SKITTLES ORIGINAL 2OZ</t>
  </si>
  <si>
    <t>SKITTLES SOUR</t>
  </si>
  <si>
    <t>SNICKERS BAR</t>
  </si>
  <si>
    <t>Starburst</t>
  </si>
  <si>
    <t>TWIX</t>
  </si>
  <si>
    <t>DAIRY</t>
  </si>
  <si>
    <t>2% MILK 8oz</t>
  </si>
  <si>
    <t>BB Cream Chs Garlic Herb</t>
  </si>
  <si>
    <t>BB Cream Chs Jalapeno</t>
  </si>
  <si>
    <t>Chocolate Milk 8oz</t>
  </si>
  <si>
    <t>COLUMBIA V FARMS BUTTER</t>
  </si>
  <si>
    <t>CREAM CHEESE</t>
  </si>
  <si>
    <t>Hard Boiled eggs</t>
  </si>
  <si>
    <t>TILLA CHEDDAR CHEESE</t>
  </si>
  <si>
    <t>WK Yogurt Parfait</t>
  </si>
  <si>
    <t>ZOI Honey Yogurt</t>
  </si>
  <si>
    <t>Blue diamond jalapeno</t>
  </si>
  <si>
    <t>Blue diamond salt n vingr</t>
  </si>
  <si>
    <t>Blue diamond smoke house</t>
  </si>
  <si>
    <t>Blue diamond wasabi &amp;soy</t>
  </si>
  <si>
    <t>Blue diamond whole naturl</t>
  </si>
  <si>
    <t>Cheezit Crackers</t>
  </si>
  <si>
    <t>CLIF BAR BLUEBERRY CRISP</t>
  </si>
  <si>
    <t>CLIF BAR CHOCOLAT BROWNIE</t>
  </si>
  <si>
    <t>Clif Bar Chocolate chip</t>
  </si>
  <si>
    <t>Clif Bar Oatmeal R Walnut</t>
  </si>
  <si>
    <t>CLIF BAR WHT CHOC MCD</t>
  </si>
  <si>
    <t>CLIF BUILDER CHOC MINT</t>
  </si>
  <si>
    <t>CLIF BUILDER CHOC PB</t>
  </si>
  <si>
    <t>CLIF BUILDER CHOCOLATE</t>
  </si>
  <si>
    <t>Cup noodles beef BIG</t>
  </si>
  <si>
    <t>CUP NOODLES CHK VEG</t>
  </si>
  <si>
    <t>KIND ALMOND APRICOT</t>
  </si>
  <si>
    <t>KIND ALMOND COCONUT</t>
  </si>
  <si>
    <t>KIND CASHEW GINGER</t>
  </si>
  <si>
    <t>KIND Drk Ch Nt &amp; Ss</t>
  </si>
  <si>
    <t>KIND PB DARK CHOC</t>
  </si>
  <si>
    <t>KIND VANILLA ALMOND</t>
  </si>
  <si>
    <t>Lay's classic</t>
  </si>
  <si>
    <t>Lays BBQ Chips</t>
  </si>
  <si>
    <t>LAYS SALT VINEGAR</t>
  </si>
  <si>
    <t>LAYS SOUR CREAM ONION</t>
  </si>
  <si>
    <t>NONGSHIM BOWL HOT &amp; SPICY</t>
  </si>
  <si>
    <t>NONGSHIM NOODLE CHICKEN</t>
  </si>
  <si>
    <t>NONGSHIM SHIN BOWL</t>
  </si>
  <si>
    <t>Oberto Original Jerky</t>
  </si>
  <si>
    <t>Oberto Peppered Jerky</t>
  </si>
  <si>
    <t>Oberto Smok A Roni</t>
  </si>
  <si>
    <t>ODWALLA B BANANA NUT</t>
  </si>
  <si>
    <t>ODWALLA B BERI GOMEGA</t>
  </si>
  <si>
    <t>Odwalla B Chocolate Chip</t>
  </si>
  <si>
    <t>ODWALLA B PROTEIN</t>
  </si>
  <si>
    <t>Planters Heat Peanuts</t>
  </si>
  <si>
    <t>Planters Honey Cashew</t>
  </si>
  <si>
    <t>PLANTERS HONEY ROAST PEA</t>
  </si>
  <si>
    <t>Planters Salted Peanuts</t>
  </si>
  <si>
    <t>POP TARTS BLUEBERRY</t>
  </si>
  <si>
    <t>POP TARTS BROWN SUGAR</t>
  </si>
  <si>
    <t>POP TARTS CHOCOLATE CHIP</t>
  </si>
  <si>
    <t>POP TARTS STRAWBERRY</t>
  </si>
  <si>
    <t>Rice Krispies</t>
  </si>
  <si>
    <t>TIM JALAPENO</t>
  </si>
  <si>
    <t>Tims Original</t>
  </si>
  <si>
    <t>Wheat Thin Crackers</t>
  </si>
  <si>
    <t>ESPRESSO</t>
  </si>
  <si>
    <t>AMERICANO LARGE</t>
  </si>
  <si>
    <t>AMERICANO MEDIUM</t>
  </si>
  <si>
    <t>AMERICANO SMALL</t>
  </si>
  <si>
    <t>Blended coffee Large</t>
  </si>
  <si>
    <t>Blended Coffee Medium</t>
  </si>
  <si>
    <t>byom</t>
  </si>
  <si>
    <t>CAPPUCCINO LARGE</t>
  </si>
  <si>
    <t>CAPPUCCINO MEDIUM</t>
  </si>
  <si>
    <t>CAPPUCCINO SMALL</t>
  </si>
  <si>
    <t>CARMEL Macchiato Large</t>
  </si>
  <si>
    <t>CARMEL MACCHIATO medium</t>
  </si>
  <si>
    <t>CARMEL MACCHIATO small</t>
  </si>
  <si>
    <t>CHAI TEA LATTE LARGE</t>
  </si>
  <si>
    <t>CHAI TEA LATTE MEDIUM</t>
  </si>
  <si>
    <t>CHAI TEA LATTE SMALL</t>
  </si>
  <si>
    <t>D'arte Capri Esp Bean 12z</t>
  </si>
  <si>
    <t>D'arte Frizz Coffee</t>
  </si>
  <si>
    <t>D'arte Meaning Life 12z</t>
  </si>
  <si>
    <t>D'arte Single Serve Singl</t>
  </si>
  <si>
    <t>DRIP COFFEE LARGE</t>
  </si>
  <si>
    <t>DRIP COFFEE MEDIUM</t>
  </si>
  <si>
    <t>DRIP COFFEE SMALL</t>
  </si>
  <si>
    <t>Eggnog Latte L</t>
  </si>
  <si>
    <t>Eggnog Latte M</t>
  </si>
  <si>
    <t>Eggnog Latte S</t>
  </si>
  <si>
    <t>Empty Cup</t>
  </si>
  <si>
    <t>ESPRESSO Double</t>
  </si>
  <si>
    <t>ESPRESSO Single</t>
  </si>
  <si>
    <t>ESPRESSO Triple</t>
  </si>
  <si>
    <t>EXTRA FLAVOR</t>
  </si>
  <si>
    <t>EXTRA SHOT</t>
  </si>
  <si>
    <t>HOT CHOCOLATE LARGE</t>
  </si>
  <si>
    <t>HOT CHOCOLATE MEDIUM</t>
  </si>
  <si>
    <t>HOT CHOCOLATE SMALL</t>
  </si>
  <si>
    <t>HOT TEA</t>
  </si>
  <si>
    <t>Iced Coffee 12 oz.</t>
  </si>
  <si>
    <t>Iced Coffee 16 oz.</t>
  </si>
  <si>
    <t>Iced Coffee 20 oz.</t>
  </si>
  <si>
    <t>LATTE LARGE</t>
  </si>
  <si>
    <t>LATTE MEDIUM</t>
  </si>
  <si>
    <t>LATTE SMALL</t>
  </si>
  <si>
    <t>London Fog 12oz</t>
  </si>
  <si>
    <t>London Fog 16oz</t>
  </si>
  <si>
    <t>London Fog 20oz</t>
  </si>
  <si>
    <t>MOCHA LARGE</t>
  </si>
  <si>
    <t>MOCHA MEDIUM</t>
  </si>
  <si>
    <t>MOCHA SMALL</t>
  </si>
  <si>
    <t>Peppermint Mocha M</t>
  </si>
  <si>
    <t>Peppermint Mocha S</t>
  </si>
  <si>
    <t>Rasp Mocha Medium</t>
  </si>
  <si>
    <t>SOY MILK/Breve</t>
  </si>
  <si>
    <t>STEAMED MILK LARGE</t>
  </si>
  <si>
    <t>STEAMED MILK MEDIUM</t>
  </si>
  <si>
    <t>STEAMED MILK SMALL</t>
  </si>
  <si>
    <t>White Chocolate Mocha Lar</t>
  </si>
  <si>
    <t>White Chocolate Mocha Med</t>
  </si>
  <si>
    <t>White Chocolate Mocha sma</t>
  </si>
  <si>
    <t>FRUITS/VEGGIES</t>
  </si>
  <si>
    <t>Apple</t>
  </si>
  <si>
    <t>BB 1/2 Dog Plain</t>
  </si>
  <si>
    <t>BB Big dog Plain</t>
  </si>
  <si>
    <t>PIZZA</t>
  </si>
  <si>
    <t>SOUP SMALL</t>
  </si>
  <si>
    <t>WK Fried Rice</t>
  </si>
  <si>
    <t>WK Mac and Cheese</t>
  </si>
  <si>
    <t>WK PANINI</t>
  </si>
  <si>
    <t>Autobahn</t>
  </si>
  <si>
    <t>Chicken Curry Pocket</t>
  </si>
  <si>
    <t>Freebird Sandwich</t>
  </si>
  <si>
    <t>Fremont Rx</t>
  </si>
  <si>
    <t>Grecian Salad</t>
  </si>
  <si>
    <t>Hangry Vegan Wrap</t>
  </si>
  <si>
    <t>Lumberjack Breakfast Sand</t>
  </si>
  <si>
    <t>Molly Hero Sandwich</t>
  </si>
  <si>
    <t>Olympic Salad</t>
  </si>
  <si>
    <t>PBJ Sandwich</t>
  </si>
  <si>
    <t>Quinoa Salad</t>
  </si>
  <si>
    <t>Seattle Blues</t>
  </si>
  <si>
    <t>Shindig Sammy Sandwich</t>
  </si>
  <si>
    <t>The Startup Breakfast San</t>
  </si>
  <si>
    <t>Tortellini Pasta Salad</t>
  </si>
  <si>
    <t>Treehugger Breakfast Sand</t>
  </si>
  <si>
    <t>Veggie Fu</t>
  </si>
  <si>
    <t>Yam and Kale Wrap</t>
  </si>
  <si>
    <t>SALAD &amp; SANDWICH</t>
  </si>
  <si>
    <t>WK Breakfast Burrito</t>
  </si>
  <si>
    <t>WK Breakfast Sandwich</t>
  </si>
  <si>
    <t>WK Green Salad</t>
  </si>
  <si>
    <t>WK Pasta Salad</t>
  </si>
  <si>
    <t>WK SANDWICH</t>
  </si>
  <si>
    <t>WK WRAP</t>
  </si>
  <si>
    <t>SUNDRIES</t>
  </si>
  <si>
    <t>Paper Plate</t>
  </si>
  <si>
    <t>CLIF BAR COCNUT CHOC CHIP</t>
  </si>
  <si>
    <t>Kind Fruit and Nut</t>
  </si>
  <si>
    <t>POP TARTS CHERRY</t>
  </si>
  <si>
    <t>Peppermint Mocha L</t>
  </si>
  <si>
    <t>El Compadre</t>
  </si>
  <si>
    <t>DASANI WATER 20 OZ</t>
  </si>
  <si>
    <t>BB Cream Chs Berry</t>
  </si>
  <si>
    <t>EASY MAC TRIPLE CHEESE</t>
  </si>
  <si>
    <t>D'arte Organic Espres 12z</t>
  </si>
  <si>
    <t>Rasp Mocha Small</t>
  </si>
  <si>
    <t>Cowardly Brutus Salad</t>
  </si>
  <si>
    <t>Peppenwolf Sandwich</t>
  </si>
  <si>
    <t>Fly Ap Cup Cake</t>
  </si>
  <si>
    <t>Flying Ap Pecan Cinn Roll</t>
  </si>
  <si>
    <t>Flying Ap Russian Tea Coo</t>
  </si>
  <si>
    <t>KIND DARK CHOC CINN</t>
  </si>
  <si>
    <t>Club Soda - Shasta</t>
  </si>
  <si>
    <t>Frozen Lemonade</t>
  </si>
  <si>
    <t>Rasp Mocha Large</t>
  </si>
  <si>
    <t>Field Roast Breakfast Wra</t>
  </si>
  <si>
    <t>Sage Turkey Toasty Sandwi</t>
  </si>
  <si>
    <t>Earth Day Cup</t>
  </si>
  <si>
    <t>FFT</t>
  </si>
  <si>
    <t>Fanta Cherry</t>
  </si>
  <si>
    <t>ODWALLA D BERI GOMEGA</t>
  </si>
  <si>
    <t>ODWALLA D CITRUS C</t>
  </si>
  <si>
    <t>ODWALLA D MANGO TANGO</t>
  </si>
  <si>
    <t>Odwalla D Mo'Beta</t>
  </si>
  <si>
    <t>Odwalla D Original Superf</t>
  </si>
  <si>
    <t>ODWALLA D STRAW BANANA</t>
  </si>
  <si>
    <t>ODWALLA D STRAWB PROTEIN</t>
  </si>
  <si>
    <t>ODWALLA D STRAWBERY C</t>
  </si>
  <si>
    <t>ODWALLA D VANILLA ALMOND</t>
  </si>
  <si>
    <t>ODWALLA DRINKS</t>
  </si>
  <si>
    <t>VITAMIN WATER FRUIT PUNCH</t>
  </si>
  <si>
    <t>KIT KAT WHITE</t>
  </si>
  <si>
    <t>Dorito Nacho</t>
  </si>
  <si>
    <t>Odwalla B Choco Walla</t>
  </si>
  <si>
    <t>BB 1/2 Dog Jalapeno</t>
  </si>
  <si>
    <t>Dash N' Dine Protein Tray</t>
  </si>
  <si>
    <t>Pita Veggie Hummus</t>
  </si>
  <si>
    <t>Simply Fruit Salad</t>
  </si>
  <si>
    <t>MMAID APPLE JUICE 15.2Z</t>
  </si>
  <si>
    <t>ODWALLA D BLUEBERRY</t>
  </si>
  <si>
    <t>Odwalla D Blueberry Proti</t>
  </si>
  <si>
    <t>Odwalla D Chai Vanilla Pr</t>
  </si>
  <si>
    <t>ODWALLA D CHOC PROTEIN</t>
  </si>
  <si>
    <t>ODWALLA D MANGO PROTEIN</t>
  </si>
  <si>
    <t>ODWALLA D ORANGE JUICE</t>
  </si>
  <si>
    <t>ODWALLA D RED RHAPSODY</t>
  </si>
  <si>
    <t>ODWALLA D SUPER PROTEIN</t>
  </si>
  <si>
    <t>ODWALLA D VANILLA PROTEIN</t>
  </si>
  <si>
    <t>HI CHEW (Varities)</t>
  </si>
  <si>
    <t>STRING CHEESE</t>
  </si>
  <si>
    <t>Cup Noodles Sp C Chicken</t>
  </si>
  <si>
    <t>Doritos cool ranch</t>
  </si>
  <si>
    <t>TIMS SEA SALT VINEGAR</t>
  </si>
  <si>
    <t>MINUTE MAID ORANGE</t>
  </si>
  <si>
    <t>M&amp;M PEANUT 174OZ</t>
  </si>
  <si>
    <t>BB Cream Chs Chipotle</t>
  </si>
  <si>
    <t>CUP NOODLES HEARTY CHICKE</t>
  </si>
  <si>
    <t>Snak club Tropical Mix</t>
  </si>
  <si>
    <t>1% Darigold Chocolate</t>
  </si>
  <si>
    <t>Pop Tart Frosted S'mores</t>
  </si>
  <si>
    <t>byom Drip</t>
  </si>
  <si>
    <t>Chipollo Pocket</t>
  </si>
  <si>
    <t>Item Code</t>
  </si>
  <si>
    <t>Item Description</t>
  </si>
  <si>
    <t>Bothell Food For Thought</t>
  </si>
  <si>
    <t>VITAMIN WATER DEFENSE</t>
  </si>
  <si>
    <t>Vitamin Water Focus</t>
  </si>
  <si>
    <t>Vitamin Water Variety</t>
  </si>
  <si>
    <t>VITAMIN WATER ZERO 20z</t>
  </si>
  <si>
    <t>Odwalla B Orange Cranber</t>
  </si>
  <si>
    <t>Blackened Tofu Sandwich</t>
  </si>
  <si>
    <t>Sum of Product Tender Tax Amt</t>
  </si>
  <si>
    <t>Blue Lemonade 16z</t>
  </si>
  <si>
    <t>Milk Tea Meduim</t>
  </si>
  <si>
    <t>Summer Smoothie</t>
  </si>
  <si>
    <t>Vitamin Water Vital T</t>
  </si>
  <si>
    <t>M &amp; M Peanut Butter</t>
  </si>
  <si>
    <t>YOPLAIT STRAWBERRY</t>
  </si>
  <si>
    <t>Yoplait Vanilla</t>
  </si>
  <si>
    <t>CLIF BAR CHOC PEANUT</t>
  </si>
  <si>
    <t>CLIF BUILD COOKIES CREAM</t>
  </si>
  <si>
    <t>Protein Puck</t>
  </si>
  <si>
    <t>Green Tea Latte 16 oz</t>
  </si>
  <si>
    <t>PIZZA Discount</t>
  </si>
  <si>
    <t>Discount Pastry</t>
  </si>
  <si>
    <t>WOW Oatmeal Cookie</t>
  </si>
  <si>
    <t>Zico Natural</t>
  </si>
  <si>
    <t>Zico Orange</t>
  </si>
  <si>
    <t>Zico Pineapple Mango</t>
  </si>
  <si>
    <t>Mountain Goat Salad</t>
  </si>
  <si>
    <t>WOW chocolate brownie</t>
  </si>
  <si>
    <t>Total Sold</t>
  </si>
  <si>
    <t>Green Tea Latte 12 oz</t>
  </si>
  <si>
    <t>Green Tea Latte 20 oz</t>
  </si>
  <si>
    <t>Total Ratio of Total Sold</t>
  </si>
  <si>
    <t>Total Ratio Of Total Sold</t>
  </si>
  <si>
    <t>Sold</t>
  </si>
  <si>
    <t xml:space="preserve">Month </t>
  </si>
  <si>
    <t>Cup</t>
  </si>
  <si>
    <t>DANISH</t>
  </si>
  <si>
    <t>Gingerbread Man Cookie</t>
  </si>
  <si>
    <t>TURNOVER</t>
  </si>
  <si>
    <t>Arizona green tea</t>
  </si>
  <si>
    <t>Arizona half&amp;half</t>
  </si>
  <si>
    <t>ARIZONA MUCHO MANGO</t>
  </si>
  <si>
    <t>Arizona Sweet tea Souther</t>
  </si>
  <si>
    <t>Cherry Coke Can</t>
  </si>
  <si>
    <t>COKE Zero Can</t>
  </si>
  <si>
    <t>Diet Cherry Coke Can</t>
  </si>
  <si>
    <t>DIET COKE CAN</t>
  </si>
  <si>
    <t>DIET SNAPPLE LEMON TEA</t>
  </si>
  <si>
    <t>DR PEPPER 20OZ</t>
  </si>
  <si>
    <t>Extra Tea Bag</t>
  </si>
  <si>
    <t>Fanta Strawberry</t>
  </si>
  <si>
    <t>FFT Breakfast Combo 1</t>
  </si>
  <si>
    <t>FFT Breakfast Combo 2</t>
  </si>
  <si>
    <t>FFT Breakfast Combo 3</t>
  </si>
  <si>
    <t>GATORADE COOL BLUE</t>
  </si>
  <si>
    <t>GATORADE FRUIT PUNCH</t>
  </si>
  <si>
    <t>GATORADE GRAPE</t>
  </si>
  <si>
    <t>MIO LEMONADE</t>
  </si>
  <si>
    <t>MOUNTAIN DEW</t>
  </si>
  <si>
    <t>OCEAN SPRAY</t>
  </si>
  <si>
    <t>OCEAN SPRAY CRANBERRY</t>
  </si>
  <si>
    <t>Ocean spray ruby red</t>
  </si>
  <si>
    <t>odwalla orange honey pass</t>
  </si>
  <si>
    <t>Peace tea Lemon</t>
  </si>
  <si>
    <t>PEPSI 20OZ</t>
  </si>
  <si>
    <t>Rockstar Energy Drink</t>
  </si>
  <si>
    <t>San Pellegrino Limonata</t>
  </si>
  <si>
    <t>Simple Lemonade</t>
  </si>
  <si>
    <t>SNAPPLE DIET PEACH</t>
  </si>
  <si>
    <t>SNAPPLE KIWI STRAWBERRY</t>
  </si>
  <si>
    <t>SNAPPLE LEMON TEA</t>
  </si>
  <si>
    <t>SNAPPLE MANGO</t>
  </si>
  <si>
    <t>SNAPPLE RASPBERRY TEA</t>
  </si>
  <si>
    <t>SOBE DRINKS</t>
  </si>
  <si>
    <t>SOYMILK</t>
  </si>
  <si>
    <t>SOYMILK CHOCOLATE</t>
  </si>
  <si>
    <t>V8 SPLASH STRAWBERRY KIWI</t>
  </si>
  <si>
    <t>3 MUSKETEERS</t>
  </si>
  <si>
    <t>ALTOIDS PEPPERMINT</t>
  </si>
  <si>
    <t>CLIF BAR BLK CHERRY ALMND</t>
  </si>
  <si>
    <t>GRANDMAS CHOC CHIP</t>
  </si>
  <si>
    <t>Gum</t>
  </si>
  <si>
    <t>HARIBO GOLD BEARS</t>
  </si>
  <si>
    <t>HERSHEY KISS HBAG 53OZ</t>
  </si>
  <si>
    <t>HERSHEY MINIATURES HBAG</t>
  </si>
  <si>
    <t>Hersheys Dark</t>
  </si>
  <si>
    <t>HI CHEW PEACH</t>
  </si>
  <si>
    <t>JOLLY RANCHERS</t>
  </si>
  <si>
    <t>kencraft pink lemonade</t>
  </si>
  <si>
    <t>Kencraft root beer float</t>
  </si>
  <si>
    <t>LIFESAVERS</t>
  </si>
  <si>
    <t>LINDT LINDOR DK CHOCOLATE</t>
  </si>
  <si>
    <t>Lindt Lindor Extra Dark</t>
  </si>
  <si>
    <t>LINDT LINDOR MK CHOCOLATE</t>
  </si>
  <si>
    <t>LINDT LINDOR WHITE</t>
  </si>
  <si>
    <t>LINDT MILK HAZLENUT</t>
  </si>
  <si>
    <t>Lindt Stracciatella</t>
  </si>
  <si>
    <t>LINDT WHITE CHOC</t>
  </si>
  <si>
    <t>LUNA CAR NUT BROWNIE</t>
  </si>
  <si>
    <t>LUNA PEPPERMINT</t>
  </si>
  <si>
    <t>MENTOS CINNAMON</t>
  </si>
  <si>
    <t>MINI MINTS YORK MINT</t>
  </si>
  <si>
    <t>ODWALLA B SUPERFOOD</t>
  </si>
  <si>
    <t>ORBIT CINNAMINT</t>
  </si>
  <si>
    <t>PEACH RINGS</t>
  </si>
  <si>
    <t>REESES PIECES HBAG</t>
  </si>
  <si>
    <t>Sathers Blue Sharks</t>
  </si>
  <si>
    <t>Sathers Butterscotch disc</t>
  </si>
  <si>
    <t>SATHERS GUMMI WORMS</t>
  </si>
  <si>
    <t>Sathers Jelly Beans</t>
  </si>
  <si>
    <t>sathers Runts</t>
  </si>
  <si>
    <t>seagrams</t>
  </si>
  <si>
    <t>Shockers</t>
  </si>
  <si>
    <t>SKITTLES RIDDLES</t>
  </si>
  <si>
    <t>SKITTLES SOURS HBAG 57OZ</t>
  </si>
  <si>
    <t>SNAK CLUB SOUR WORMS</t>
  </si>
  <si>
    <t>Snak Hbag Gummy Bears</t>
  </si>
  <si>
    <t>SOUR GUMMY BEARS</t>
  </si>
  <si>
    <t>SOUR PATCH KIDS</t>
  </si>
  <si>
    <t>Starburst fruit chews org</t>
  </si>
  <si>
    <t>SWEDISH FISH</t>
  </si>
  <si>
    <t>TOBLERONE MINI CHANGEMAKE</t>
  </si>
  <si>
    <t>TOOTSIE ROLL BITE SIZE</t>
  </si>
  <si>
    <t>BB Cream Cheese</t>
  </si>
  <si>
    <t>BB Cream Chs Lox</t>
  </si>
  <si>
    <t>Ben &amp; Jerry's cherry garc</t>
  </si>
  <si>
    <t>GH Reese's icecream bar</t>
  </si>
  <si>
    <t>Yami Org Strawb Yogurt</t>
  </si>
  <si>
    <t>ZOI VANILLA</t>
  </si>
  <si>
    <t>5 GUM SOLSTICE</t>
  </si>
  <si>
    <t>5 GUM SWERVE</t>
  </si>
  <si>
    <t>Apple jacks</t>
  </si>
  <si>
    <t>Blue diamond habanero bbq</t>
  </si>
  <si>
    <t>Blue Diamond Roasted Salt</t>
  </si>
  <si>
    <t>BUBBLICIOUS BUBBLEGUM</t>
  </si>
  <si>
    <t>BUBBLICIOUS WATERMELON</t>
  </si>
  <si>
    <t>CHEETOS CRUNCHY</t>
  </si>
  <si>
    <t>CHEETOS PUFFS</t>
  </si>
  <si>
    <t>Chex Mix Bold</t>
  </si>
  <si>
    <t>CHEX MIX CHEDDAR</t>
  </si>
  <si>
    <t>CHEX MIX COOKIES N CREAM</t>
  </si>
  <si>
    <t>Chex Mix Hot &amp; Spicy</t>
  </si>
  <si>
    <t>CHEX MIX JALAPENO CHED</t>
  </si>
  <si>
    <t>Chex Mix Muddy</t>
  </si>
  <si>
    <t>CLIF BAR CRUNCHY PEANUT</t>
  </si>
  <si>
    <t>CLIF BAR MINT CHOCOLATE</t>
  </si>
  <si>
    <t>CLIF BAR VANILLA</t>
  </si>
  <si>
    <t>CORN NUTS</t>
  </si>
  <si>
    <t>CORN NUTS RANCH</t>
  </si>
  <si>
    <t>CUP NOODLES CHICKEN</t>
  </si>
  <si>
    <t>Doritos Dinamita ChileLim</t>
  </si>
  <si>
    <t>DORITOS NACHO</t>
  </si>
  <si>
    <t>EXTRA GUM MINT</t>
  </si>
  <si>
    <t>Flamin hot cheetos</t>
  </si>
  <si>
    <t>Frito Lay Cheeto F Hot Lm</t>
  </si>
  <si>
    <t>Frito Lay Funyuns</t>
  </si>
  <si>
    <t>FRITOS</t>
  </si>
  <si>
    <t>FRITOS CHILI CHEESE</t>
  </si>
  <si>
    <t>FRITOS HONEY BBQ</t>
  </si>
  <si>
    <t>Frosted flakes</t>
  </si>
  <si>
    <t>Gma's Sandwich Cookies PB</t>
  </si>
  <si>
    <t>GRANDMAS CHOC BROWNIE</t>
  </si>
  <si>
    <t>GRANDMAS OATMEAL RAISIN</t>
  </si>
  <si>
    <t>GRANDMAS PB</t>
  </si>
  <si>
    <t>Grandmas Vanilla Cr Sand</t>
  </si>
  <si>
    <t>Honey nut Cheerios</t>
  </si>
  <si>
    <t>KETTLE CHED SOUR CREAM</t>
  </si>
  <si>
    <t>KETTLE CHIPS BACKYARD BBQ</t>
  </si>
  <si>
    <t>KETTLE CHIPS HONEY DIJON</t>
  </si>
  <si>
    <t>Loucks dark chocolate snp</t>
  </si>
  <si>
    <t>Luna blueberry bliss</t>
  </si>
  <si>
    <t>lUNA CHOC COCONUT</t>
  </si>
  <si>
    <t>LUNA PB COOKIE</t>
  </si>
  <si>
    <t>Munchies Cheese/RANCH</t>
  </si>
  <si>
    <t>MUNCHIES SALTED PEANUTS</t>
  </si>
  <si>
    <t>Nong shim bowl spcy chkn</t>
  </si>
  <si>
    <t>ODWALLA B CHEWY NUT</t>
  </si>
  <si>
    <t>Planters Salted Cashews</t>
  </si>
  <si>
    <t>POP TARTS HOT FUDGE</t>
  </si>
  <si>
    <t>ROCKY MTN BUTTER</t>
  </si>
  <si>
    <t>ROCKY MTN CARAMEL</t>
  </si>
  <si>
    <t>ROCKY MTN JALAPENO</t>
  </si>
  <si>
    <t>ROCKY MTN KETTLE</t>
  </si>
  <si>
    <t>ROCKY MTN WHT CHEDDAR</t>
  </si>
  <si>
    <t>Rold Gold Pretzels</t>
  </si>
  <si>
    <t>Ruffles cheddar sourcream</t>
  </si>
  <si>
    <t>Salted Mixed Nuts</t>
  </si>
  <si>
    <t>Sesame Snaps</t>
  </si>
  <si>
    <t>SNAK CLUB CHEDDAR MIX</t>
  </si>
  <si>
    <t>SNAK CLUB FANCY MIX LARGE</t>
  </si>
  <si>
    <t>SNAK CLUB SALTED PEANUTS</t>
  </si>
  <si>
    <t>SNAK CLUB SPICY PEANUTS</t>
  </si>
  <si>
    <t>SNAK CLUB TOFFEE PEANUTS</t>
  </si>
  <si>
    <t>SNAK CLUB TRADITIONAL MIX</t>
  </si>
  <si>
    <t>SNAK HBAG ORIENTAL MIX</t>
  </si>
  <si>
    <t>SNAK HBAG SALTED CASHEWS</t>
  </si>
  <si>
    <t>SNAK HBAG SMOKED ALMONDS</t>
  </si>
  <si>
    <t>Sun Chips Harvest Cheddar</t>
  </si>
  <si>
    <t>UMPQUA OATS KICK START</t>
  </si>
  <si>
    <t>UMPQUA OATS R U NUTS</t>
  </si>
  <si>
    <t>UMPQUA OATS SUNNY</t>
  </si>
  <si>
    <t>White Cheddar Popcorn</t>
  </si>
  <si>
    <t>Yogurt nut mix</t>
  </si>
  <si>
    <t>BYOM Drip</t>
  </si>
  <si>
    <t>CEB M Mocha</t>
  </si>
  <si>
    <t>Gingerbread Latte L</t>
  </si>
  <si>
    <t>Gingerbread Latte M</t>
  </si>
  <si>
    <t>Gingerbread Latte S</t>
  </si>
  <si>
    <t>Peppermint Hot Choc L</t>
  </si>
  <si>
    <t>Peppermint Hot Choc M</t>
  </si>
  <si>
    <t>Peppermint Hot Choc S</t>
  </si>
  <si>
    <t>Banana</t>
  </si>
  <si>
    <t>Ballard Lox Bagel Sandwic</t>
  </si>
  <si>
    <t>Chicken Tortellini Pasta</t>
  </si>
  <si>
    <t>Pita &amp; Hummus Tray</t>
  </si>
  <si>
    <t>BURRITO WRAPS</t>
  </si>
  <si>
    <t>Half sandwich</t>
  </si>
  <si>
    <t>PASTA</t>
  </si>
  <si>
    <t>Turkey Deli Fresh</t>
  </si>
  <si>
    <t>Total July 13-July 14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</si>
  <si>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</si>
  <si>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</si>
  <si>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</si>
  <si>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</si>
  <si>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</si>
  <si>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</si>
  <si>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</si>
  <si>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</si>
  <si>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</si>
  <si>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</si>
  <si>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</si>
  <si>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</si>
  <si>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Fiscal Year 15</t>
  </si>
  <si>
    <t>PLANNED Fiscal Year 16</t>
  </si>
  <si>
    <t>Total</t>
  </si>
  <si>
    <t>Plan for Fiscal year 15</t>
  </si>
  <si>
    <t>MONTH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</si>
  <si>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</si>
  <si>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</si>
  <si>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</si>
  <si>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</si>
  <si>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</si>
  <si>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</si>
  <si>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</si>
  <si>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</si>
  <si>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</si>
  <si>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April</t>
  </si>
  <si>
    <t>May</t>
  </si>
  <si>
    <t>June</t>
  </si>
  <si>
    <t>Sum Of Product Quantity</t>
  </si>
  <si>
    <t>Month</t>
  </si>
  <si>
    <t>Qty Ratio of Total</t>
  </si>
  <si>
    <t>$ Ratio of Total</t>
  </si>
  <si>
    <t>Var</t>
  </si>
  <si>
    <t>Qty</t>
  </si>
  <si>
    <t>$</t>
  </si>
  <si>
    <t>Add Item Code here</t>
  </si>
  <si>
    <t>Product Department</t>
  </si>
  <si>
    <t>Fiscal Year 14</t>
  </si>
  <si>
    <t>Fiscal Year 16</t>
  </si>
  <si>
    <t>Plan for Fiscal year 17</t>
  </si>
  <si>
    <t>PLANNED Fiscal Year 17</t>
  </si>
  <si>
    <t>FY 2014</t>
  </si>
  <si>
    <t>Fiscal Year Quantity Analysis</t>
  </si>
  <si>
    <t>Fiscal Year Sales Analysis</t>
  </si>
  <si>
    <t>Food For Thought</t>
  </si>
  <si>
    <t>Sales and Inventory Analysis</t>
  </si>
  <si>
    <t>FY16</t>
  </si>
  <si>
    <t>FY 2015</t>
  </si>
  <si>
    <t>FY 2017</t>
  </si>
  <si>
    <t>Sales Amount (USD)</t>
  </si>
  <si>
    <t>Quantity</t>
  </si>
  <si>
    <t>Ratio of Total</t>
  </si>
  <si>
    <t>Quantities</t>
  </si>
  <si>
    <t>Ratios</t>
  </si>
  <si>
    <t>Sales</t>
  </si>
  <si>
    <t>Quantities Growth Ratios</t>
  </si>
  <si>
    <t>Sales Growth Ratio</t>
  </si>
  <si>
    <t>TEST DEPARTMENT</t>
  </si>
  <si>
    <t>TEST</t>
  </si>
  <si>
    <t>TEST2</t>
  </si>
  <si>
    <t>TEST DEPARTMENT2</t>
  </si>
  <si>
    <t>Fiscal Year 17</t>
  </si>
  <si>
    <t>PLANNED Fiscal Year 18</t>
  </si>
  <si>
    <t>Plan for Fiscal year 18</t>
  </si>
  <si>
    <t>Year Growth Rate</t>
  </si>
  <si>
    <t>Starting Inventory</t>
  </si>
  <si>
    <t>Received</t>
  </si>
  <si>
    <t>Ending Inventory</t>
  </si>
  <si>
    <t>Unit Price</t>
  </si>
  <si>
    <t>Fruit &amp; Veggies</t>
  </si>
  <si>
    <t>Non-BB</t>
  </si>
  <si>
    <t xml:space="preserve"> </t>
  </si>
  <si>
    <t>-</t>
  </si>
  <si>
    <t>8 sleeves</t>
  </si>
  <si>
    <t>13 sleeves</t>
  </si>
  <si>
    <t>3 sleeves</t>
  </si>
  <si>
    <t>1/2</t>
  </si>
  <si>
    <t>20 sleeves</t>
  </si>
  <si>
    <t>1/4</t>
  </si>
  <si>
    <t>3/4</t>
  </si>
  <si>
    <t>2/3</t>
  </si>
  <si>
    <t>Coffee</t>
  </si>
  <si>
    <t>Milk</t>
  </si>
  <si>
    <t>Cups</t>
  </si>
  <si>
    <t>Cutlery</t>
  </si>
  <si>
    <t>Soup</t>
  </si>
  <si>
    <t>Cleaning</t>
  </si>
  <si>
    <t>Condiment</t>
  </si>
  <si>
    <t>Syrup</t>
  </si>
  <si>
    <t>Smoothie</t>
  </si>
  <si>
    <t>Tea</t>
  </si>
  <si>
    <t>General</t>
  </si>
  <si>
    <t>?</t>
  </si>
  <si>
    <t>Smoothy</t>
  </si>
  <si>
    <t>cups</t>
  </si>
  <si>
    <t>Revenues</t>
  </si>
  <si>
    <t>Profit</t>
  </si>
  <si>
    <t>COGS</t>
  </si>
  <si>
    <t>Products Sold</t>
  </si>
  <si>
    <t>Fiscal Year 2016</t>
  </si>
  <si>
    <t>Sundries</t>
  </si>
  <si>
    <t>Year Total</t>
  </si>
  <si>
    <t>Fiscal Year 2015</t>
  </si>
  <si>
    <t>Total July 14-July 15</t>
  </si>
  <si>
    <t>Total July 15-July 16</t>
  </si>
  <si>
    <t>Fiscal Year 2017</t>
  </si>
  <si>
    <t>REVENUES</t>
  </si>
  <si>
    <t>PROFIT</t>
  </si>
  <si>
    <t>dc</t>
  </si>
  <si>
    <t>SPECIAL SANDWICH</t>
  </si>
  <si>
    <t>Bubble</t>
  </si>
  <si>
    <t>Bubbleea</t>
  </si>
  <si>
    <t>BAKED GOODS</t>
  </si>
  <si>
    <t>DRINKS</t>
  </si>
  <si>
    <t>SWEETS</t>
  </si>
  <si>
    <t xml:space="preserve">SWEETS </t>
  </si>
  <si>
    <t xml:space="preserve">DAIRY </t>
  </si>
  <si>
    <t xml:space="preserve">BOXED GOODS </t>
  </si>
  <si>
    <t>BOXED GOODS</t>
  </si>
  <si>
    <t>HOT MEALS</t>
  </si>
  <si>
    <t>FY17 FFT Category Bucket Summary</t>
  </si>
  <si>
    <t xml:space="preserve"> FY16 FFT Category Bucket Summary</t>
  </si>
  <si>
    <t xml:space="preserve"> FY15 FFT Category Bucket Summary</t>
  </si>
  <si>
    <t xml:space="preserve"> FY14 FFT Category Bucket Summary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</si>
</sst>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0000000000000"/>
    <numFmt numFmtId="165" formatCode="0.0%"/>
    <numFmt numFmtId="166" formatCode="0.000000"/>
    <numFmt numFmtId="167" formatCode="_(* #,##0_);_(* \(#,##0\);_(* &quot;-&quot;??_);_(@_)"/>
    <numFmt numFmtId="168" formatCode="&quot;$&quot;#,##0.00"/>
    <numFmt numFmtId="169" formatCode="&quot;$&quot;#,##0.000"/>
    <numFmt numFmtId="170" formatCode="0.000000000000000"/>
    <numFmt numFmtId="171" formatCode="0.0000000"/>
  </numFmts>
  <fonts count="19" x14ac:knownFonts="1">
    <font>
      <sz val="11"/>
      <color theme="1"/>
      <name val="Calibri"/>
      <family val="2"/>
      <scheme val="minor"/>
    </font>
    <font>
      <sz val="11"/>
      <color rgb="FF000000"/>
      <name val="Arial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 tint="-0.499984740745262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25">
    <border>
      <left/>
      <right/>
      <top/>
      <bottom/>
      <diagonal/>
    </border>
    <border>
      <left style="medium">
        <color rgb="FFA5A5A5"/>
      </left>
      <right style="medium">
        <color rgb="FFA5A5A5"/>
      </right>
      <top style="medium">
        <color rgb="FFA5A5A5"/>
      </top>
      <bottom style="medium">
        <color rgb="FFA5A5A5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377">
    <xf numFmtId="0" fontId="0" fillId="0" borderId="0" xfId="0"/>
    <xf numFmtId="0" fontId="0" fillId="0" borderId="0" xfId="0" applyAlignment="1">
      <alignment wrapText="1"/>
    </xf>
    <xf numFmtId="0" fontId="0" fillId="0" borderId="0" xfId="0"/>
    <xf numFmtId="0" fontId="1" fillId="2" borderId="1" xfId="0" applyFont="1" applyFill="1" applyBorder="1" applyAlignment="1">
      <alignment horizontal="center" vertical="top" wrapText="1"/>
    </xf>
    <xf numFmtId="8" fontId="1" fillId="2" borderId="1" xfId="0" applyNumberFormat="1" applyFont="1" applyFill="1" applyBorder="1" applyAlignment="1">
      <alignment horizontal="center" vertical="top" wrapText="1"/>
    </xf>
    <xf numFmtId="0" fontId="5" fillId="3" borderId="1" xfId="2" applyFill="1" applyBorder="1" applyAlignment="1">
      <alignment horizontal="center"/>
    </xf>
    <xf numFmtId="0" fontId="0" fillId="0" borderId="4" xfId="0" applyBorder="1"/>
    <xf numFmtId="0" fontId="4" fillId="0" borderId="10" xfId="0" applyFont="1" applyBorder="1"/>
    <xf numFmtId="0" fontId="4" fillId="0" borderId="4" xfId="0" applyFont="1" applyFill="1" applyBorder="1"/>
    <xf numFmtId="165" fontId="0" fillId="0" borderId="0" xfId="1" applyNumberFormat="1" applyFont="1"/>
    <xf numFmtId="165" fontId="4" fillId="0" borderId="0" xfId="1" applyNumberFormat="1" applyFont="1" applyFill="1" applyBorder="1"/>
    <xf numFmtId="164" fontId="4" fillId="0" borderId="0" xfId="0" applyNumberFormat="1" applyFont="1" applyFill="1" applyBorder="1"/>
    <xf numFmtId="164" fontId="0" fillId="0" borderId="0" xfId="0" applyNumberFormat="1" applyBorder="1"/>
    <xf numFmtId="0" fontId="4" fillId="0" borderId="13" xfId="0" applyFont="1" applyBorder="1" applyAlignment="1">
      <alignment wrapText="1"/>
    </xf>
    <xf numFmtId="0" fontId="4" fillId="0" borderId="0" xfId="0" applyFont="1" applyBorder="1" applyAlignment="1">
      <alignment horizontal="center"/>
    </xf>
    <xf numFmtId="1" fontId="0" fillId="0" borderId="11" xfId="0" applyNumberFormat="1" applyBorder="1"/>
    <xf numFmtId="164" fontId="4" fillId="0" borderId="9" xfId="0" applyNumberFormat="1" applyFont="1" applyFill="1" applyBorder="1" applyAlignment="1">
      <alignment wrapText="1"/>
    </xf>
    <xf numFmtId="164" fontId="4" fillId="0" borderId="8" xfId="0" applyNumberFormat="1" applyFont="1" applyFill="1" applyBorder="1"/>
    <xf numFmtId="164" fontId="4" fillId="0" borderId="6" xfId="0" applyNumberFormat="1" applyFont="1" applyFill="1" applyBorder="1" applyAlignment="1">
      <alignment wrapText="1"/>
    </xf>
    <xf numFmtId="1" fontId="0" fillId="0" borderId="5" xfId="0" applyNumberFormat="1" applyBorder="1"/>
    <xf numFmtId="1" fontId="0" fillId="0" borderId="2" xfId="0" applyNumberFormat="1" applyBorder="1"/>
    <xf numFmtId="1" fontId="0" fillId="0" borderId="0" xfId="0" applyNumberFormat="1" applyBorder="1"/>
    <xf numFmtId="1" fontId="0" fillId="0" borderId="14" xfId="0" applyNumberFormat="1" applyBorder="1"/>
    <xf numFmtId="1" fontId="0" fillId="0" borderId="15" xfId="0" applyNumberFormat="1" applyBorder="1"/>
    <xf numFmtId="1" fontId="0" fillId="0" borderId="3" xfId="0" applyNumberFormat="1" applyBorder="1"/>
    <xf numFmtId="164" fontId="0" fillId="0" borderId="16" xfId="0" applyNumberFormat="1" applyBorder="1"/>
    <xf numFmtId="0" fontId="0" fillId="0" borderId="16" xfId="0" applyBorder="1"/>
    <xf numFmtId="0" fontId="0" fillId="0" borderId="0" xfId="0" applyBorder="1"/>
    <xf numFmtId="0" fontId="0" fillId="0" borderId="10" xfId="0" applyBorder="1"/>
    <xf numFmtId="164" fontId="0" fillId="0" borderId="17" xfId="0" applyNumberFormat="1" applyBorder="1"/>
    <xf numFmtId="165" fontId="0" fillId="0" borderId="0" xfId="1" applyNumberFormat="1" applyFont="1" applyBorder="1"/>
    <xf numFmtId="0" fontId="4" fillId="0" borderId="10" xfId="0" applyFont="1" applyFill="1" applyBorder="1"/>
    <xf numFmtId="0" fontId="0" fillId="0" borderId="18" xfId="0" applyBorder="1"/>
    <xf numFmtId="44" fontId="0" fillId="0" borderId="0" xfId="3" applyFont="1"/>
    <xf numFmtId="44" fontId="0" fillId="0" borderId="0" xfId="0" applyNumberFormat="1"/>
    <xf numFmtId="0" fontId="0" fillId="0" borderId="0" xfId="0" applyFont="1"/>
    <xf numFmtId="44" fontId="3" fillId="0" borderId="0" xfId="3" applyFont="1"/>
    <xf numFmtId="0" fontId="10" fillId="0" borderId="0" xfId="0" applyFont="1"/>
    <xf numFmtId="44" fontId="10" fillId="0" borderId="0" xfId="3" applyFont="1"/>
    <xf numFmtId="166" fontId="8" fillId="0" borderId="0" xfId="0" applyNumberFormat="1" applyFont="1"/>
    <xf numFmtId="0" fontId="0" fillId="0" borderId="0" xfId="0" applyAlignment="1"/>
    <xf numFmtId="0" fontId="1" fillId="0" borderId="1" xfId="0" applyFont="1" applyBorder="1" applyAlignment="1">
      <alignment horizontal="center" vertical="top"/>
    </xf>
    <xf numFmtId="8" fontId="1" fillId="0" borderId="1" xfId="0" applyNumberFormat="1" applyFont="1" applyBorder="1" applyAlignment="1">
      <alignment horizontal="center" vertical="top"/>
    </xf>
    <xf numFmtId="0" fontId="2" fillId="0" borderId="1" xfId="0" applyFont="1" applyBorder="1" applyAlignment="1">
      <alignment horizontal="center" vertical="top"/>
    </xf>
    <xf numFmtId="8" fontId="2" fillId="0" borderId="1" xfId="0" applyNumberFormat="1" applyFont="1" applyBorder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8" fontId="1" fillId="2" borderId="1" xfId="0" applyNumberFormat="1" applyFont="1" applyFill="1" applyBorder="1" applyAlignment="1">
      <alignment horizontal="center" vertical="top"/>
    </xf>
    <xf numFmtId="8" fontId="0" fillId="0" borderId="0" xfId="0" applyNumberFormat="1" applyAlignment="1"/>
    <xf numFmtId="0" fontId="10" fillId="0" borderId="0" xfId="0" applyFont="1" applyFill="1"/>
    <xf numFmtId="0" fontId="0" fillId="0" borderId="0" xfId="0" applyFill="1"/>
    <xf numFmtId="44" fontId="0" fillId="0" borderId="0" xfId="3" applyFont="1" applyFill="1"/>
    <xf numFmtId="0" fontId="4" fillId="0" borderId="19" xfId="0" applyFont="1" applyBorder="1"/>
    <xf numFmtId="44" fontId="4" fillId="0" borderId="19" xfId="3" applyFont="1" applyBorder="1"/>
    <xf numFmtId="0" fontId="0" fillId="0" borderId="19" xfId="0" applyBorder="1"/>
    <xf numFmtId="0" fontId="10" fillId="0" borderId="20" xfId="0" applyFont="1" applyBorder="1"/>
    <xf numFmtId="0" fontId="0" fillId="0" borderId="3" xfId="0" applyFont="1" applyBorder="1"/>
    <xf numFmtId="0" fontId="10" fillId="0" borderId="3" xfId="0" applyFont="1" applyBorder="1"/>
    <xf numFmtId="166" fontId="8" fillId="0" borderId="20" xfId="0" applyNumberFormat="1" applyFont="1" applyBorder="1"/>
    <xf numFmtId="166" fontId="8" fillId="0" borderId="3" xfId="0" applyNumberFormat="1" applyFont="1" applyBorder="1"/>
    <xf numFmtId="0" fontId="0" fillId="0" borderId="21" xfId="0" applyBorder="1"/>
    <xf numFmtId="0" fontId="9" fillId="0" borderId="19" xfId="0" applyFont="1" applyBorder="1"/>
    <xf numFmtId="0" fontId="9" fillId="0" borderId="21" xfId="0" applyFont="1" applyBorder="1"/>
    <xf numFmtId="167" fontId="0" fillId="0" borderId="0" xfId="4" applyNumberFormat="1" applyFont="1"/>
    <xf numFmtId="167" fontId="0" fillId="0" borderId="0" xfId="4" applyNumberFormat="1" applyFont="1" applyAlignment="1">
      <alignment horizontal="center"/>
    </xf>
    <xf numFmtId="167" fontId="0" fillId="0" borderId="0" xfId="0" applyNumberFormat="1"/>
    <xf numFmtId="0" fontId="11" fillId="0" borderId="13" xfId="0" applyFont="1" applyBorder="1" applyAlignment="1">
      <alignment wrapText="1"/>
    </xf>
    <xf numFmtId="0" fontId="0" fillId="0" borderId="0" xfId="0" applyAlignment="1">
      <alignment horizontal="center"/>
    </xf>
    <xf numFmtId="0" fontId="4" fillId="0" borderId="0" xfId="0" applyFont="1"/>
    <xf numFmtId="167" fontId="4" fillId="0" borderId="0" xfId="4" applyNumberFormat="1" applyFont="1"/>
    <xf numFmtId="167" fontId="4" fillId="0" borderId="0" xfId="4" applyNumberFormat="1" applyFont="1" applyAlignment="1">
      <alignment horizontal="center"/>
    </xf>
    <xf numFmtId="0" fontId="12" fillId="0" borderId="0" xfId="0" applyFont="1"/>
    <xf numFmtId="0" fontId="13" fillId="0" borderId="0" xfId="0" applyFont="1"/>
    <xf numFmtId="0" fontId="4" fillId="0" borderId="0" xfId="0" applyFont="1" applyAlignment="1">
      <alignment horizontal="center"/>
    </xf>
    <xf numFmtId="14" fontId="0" fillId="0" borderId="0" xfId="0" applyNumberFormat="1"/>
    <xf numFmtId="0" fontId="0" fillId="0" borderId="6" xfId="0" applyBorder="1"/>
    <xf numFmtId="0" fontId="0" fillId="0" borderId="22" xfId="0" applyBorder="1"/>
    <xf numFmtId="9" fontId="0" fillId="0" borderId="0" xfId="1" applyFont="1"/>
    <xf numFmtId="167" fontId="4" fillId="0" borderId="0" xfId="4" applyNumberFormat="1" applyFont="1" applyAlignment="1"/>
    <xf numFmtId="0" fontId="4" fillId="0" borderId="22" xfId="0" applyFont="1" applyBorder="1"/>
    <xf numFmtId="0" fontId="4" fillId="0" borderId="23" xfId="0" applyFont="1" applyFill="1" applyBorder="1"/>
    <xf numFmtId="0" fontId="0" fillId="0" borderId="24" xfId="0" applyBorder="1" applyAlignment="1">
      <alignment horizontal="center" vertical="center" wrapText="1"/>
    </xf>
    <xf numFmtId="0" fontId="0" fillId="0" borderId="24" xfId="0" applyBorder="1"/>
    <xf numFmtId="168" fontId="0" fillId="0" borderId="24" xfId="0" applyNumberFormat="1" applyBorder="1" applyAlignment="1">
      <alignment horizontal="center" vertical="center" wrapText="1"/>
    </xf>
    <xf numFmtId="0" fontId="0" fillId="0" borderId="0" xfId="0" applyFill="1" applyBorder="1"/>
    <xf numFmtId="0" fontId="0" fillId="7" borderId="24" xfId="0" applyFont="1" applyFill="1" applyBorder="1"/>
    <xf numFmtId="0" fontId="0" fillId="5" borderId="24" xfId="0" applyFont="1" applyFill="1" applyBorder="1"/>
    <xf numFmtId="0" fontId="0" fillId="0" borderId="24" xfId="0" applyFill="1" applyBorder="1"/>
    <xf numFmtId="0" fontId="0" fillId="10" borderId="24" xfId="0" applyFont="1" applyFill="1" applyBorder="1"/>
    <xf numFmtId="0" fontId="2" fillId="0" borderId="24" xfId="0" applyFont="1" applyFill="1" applyBorder="1" applyAlignment="1">
      <alignment horizontal="center" vertical="top" wrapText="1"/>
    </xf>
    <xf numFmtId="0" fontId="0" fillId="12" borderId="24" xfId="0" applyFont="1" applyFill="1" applyBorder="1"/>
    <xf numFmtId="168" fontId="0" fillId="0" borderId="24" xfId="0" applyNumberFormat="1" applyFont="1" applyBorder="1"/>
    <xf numFmtId="0" fontId="0" fillId="14" borderId="24" xfId="0" applyFont="1" applyFill="1" applyBorder="1"/>
    <xf numFmtId="0" fontId="0" fillId="13" borderId="24" xfId="0" applyFont="1" applyFill="1" applyBorder="1"/>
    <xf numFmtId="168" fontId="0" fillId="0" borderId="0" xfId="0" applyNumberFormat="1"/>
    <xf numFmtId="0" fontId="0" fillId="0" borderId="0" xfId="0"/>
    <xf numFmtId="0" fontId="0" fillId="0" borderId="0" xfId="0"/>
    <xf numFmtId="0" fontId="0" fillId="0" borderId="0" xfId="0" applyFont="1" applyBorder="1"/>
    <xf numFmtId="0" fontId="0" fillId="0" borderId="0" xfId="0" applyFont="1" applyFill="1" applyBorder="1"/>
    <xf numFmtId="168" fontId="0" fillId="0" borderId="0" xfId="0" applyNumberFormat="1" applyFont="1" applyBorder="1"/>
    <xf numFmtId="168" fontId="0" fillId="0" borderId="0" xfId="0" applyNumberFormat="1" applyFont="1" applyFill="1" applyBorder="1"/>
    <xf numFmtId="44" fontId="0" fillId="0" borderId="0" xfId="0" applyNumberFormat="1" applyFont="1"/>
    <xf numFmtId="0" fontId="0" fillId="0" borderId="24" xfId="0" applyFont="1" applyFill="1" applyBorder="1"/>
    <xf numFmtId="170" fontId="0" fillId="0" borderId="0" xfId="0" applyNumberFormat="1" applyBorder="1"/>
    <xf numFmtId="171" fontId="0" fillId="0" borderId="0" xfId="0" applyNumberFormat="1" applyBorder="1"/>
    <xf numFmtId="2" fontId="0" fillId="0" borderId="0" xfId="0" applyNumberFormat="1" applyBorder="1"/>
    <xf numFmtId="170" fontId="4" fillId="0" borderId="12" xfId="0" applyNumberFormat="1" applyFont="1" applyFill="1" applyBorder="1"/>
    <xf numFmtId="170" fontId="0" fillId="0" borderId="11" xfId="0" applyNumberFormat="1" applyBorder="1"/>
    <xf numFmtId="171" fontId="4" fillId="0" borderId="12" xfId="0" applyNumberFormat="1" applyFont="1" applyFill="1" applyBorder="1"/>
    <xf numFmtId="171" fontId="0" fillId="0" borderId="11" xfId="0" applyNumberFormat="1" applyBorder="1"/>
    <xf numFmtId="171" fontId="0" fillId="0" borderId="17" xfId="0" applyNumberFormat="1" applyBorder="1"/>
    <xf numFmtId="44" fontId="4" fillId="0" borderId="0" xfId="0" applyNumberFormat="1" applyFont="1"/>
    <xf numFmtId="44" fontId="4" fillId="0" borderId="0" xfId="3" applyFont="1"/>
    <xf numFmtId="0" fontId="0" fillId="15" borderId="24" xfId="0" applyFont="1" applyFill="1" applyBorder="1"/>
    <xf numFmtId="1" fontId="0" fillId="0" borderId="0" xfId="0" applyNumberFormat="1" applyFill="1"/>
    <xf numFmtId="168" fontId="0" fillId="0" borderId="24" xfId="0" applyNumberFormat="1" applyFont="1" applyFill="1" applyBorder="1"/>
    <xf numFmtId="0" fontId="0" fillId="0" borderId="0" xfId="0" applyFont="1" applyBorder="1"/>
    <xf numFmtId="0" fontId="0" fillId="0" borderId="0" xfId="0" applyFont="1" applyFill="1" applyBorder="1"/>
    <xf numFmtId="0" fontId="0" fillId="0" borderId="0" xfId="0" applyBorder="1" applyAlignment="1">
      <alignment horizontal="center" vertical="center" wrapText="1"/>
    </xf>
    <xf numFmtId="0" fontId="0" fillId="0" borderId="0" xfId="0"/>
    <xf numFmtId="0" fontId="0" fillId="0" borderId="0" xfId="0" applyFont="1" applyBorder="1"/>
    <xf numFmtId="0" fontId="0" fillId="0" borderId="0" xfId="0" applyFont="1" applyFill="1" applyBorder="1"/>
    <xf numFmtId="0" fontId="2" fillId="0" borderId="0" xfId="0" applyFont="1" applyFill="1" applyBorder="1" applyAlignment="1">
      <alignment horizontal="center" vertical="top" wrapText="1"/>
    </xf>
    <xf numFmtId="12" fontId="0" fillId="0" borderId="0" xfId="0" applyNumberFormat="1" applyFont="1" applyBorder="1"/>
    <xf numFmtId="49" fontId="0" fillId="0" borderId="0" xfId="0" applyNumberFormat="1" applyFont="1" applyBorder="1"/>
    <xf numFmtId="0" fontId="0" fillId="0" borderId="0" xfId="0" applyFont="1" applyFill="1" applyBorder="1" applyAlignment="1">
      <alignment horizontal="center" vertical="center" wrapText="1"/>
    </xf>
    <xf numFmtId="12" fontId="0" fillId="0" borderId="0" xfId="0" applyNumberFormat="1" applyFont="1" applyFill="1" applyBorder="1"/>
    <xf numFmtId="0" fontId="14" fillId="0" borderId="0" xfId="0" applyFont="1" applyFill="1" applyBorder="1"/>
    <xf numFmtId="0" fontId="14" fillId="0" borderId="0" xfId="0" applyFont="1" applyBorder="1"/>
    <xf numFmtId="0" fontId="0" fillId="0" borderId="0" xfId="0"/>
    <xf numFmtId="0" fontId="0" fillId="0" borderId="0" xfId="0" applyFont="1" applyBorder="1"/>
    <xf numFmtId="0" fontId="0" fillId="0" borderId="0" xfId="0"/>
    <xf numFmtId="0" fontId="0" fillId="0" borderId="0" xfId="0" applyFont="1" applyBorder="1"/>
    <xf numFmtId="0" fontId="0" fillId="0" borderId="0" xfId="0" applyFont="1" applyFill="1" applyBorder="1"/>
    <xf numFmtId="168" fontId="2" fillId="0" borderId="0" xfId="0" applyNumberFormat="1" applyFont="1" applyBorder="1" applyAlignment="1">
      <alignment horizontal="center" vertical="top" wrapText="1"/>
    </xf>
    <xf numFmtId="168" fontId="0" fillId="0" borderId="0" xfId="0" applyNumberFormat="1" applyBorder="1" applyAlignment="1">
      <alignment horizontal="center" vertical="center" wrapText="1"/>
    </xf>
    <xf numFmtId="168" fontId="2" fillId="4" borderId="0" xfId="0" applyNumberFormat="1" applyFont="1" applyFill="1" applyBorder="1" applyAlignment="1">
      <alignment horizontal="center" vertical="top" wrapText="1"/>
    </xf>
    <xf numFmtId="168" fontId="2" fillId="0" borderId="0" xfId="0" applyNumberFormat="1" applyFont="1" applyFill="1" applyBorder="1" applyAlignment="1">
      <alignment horizontal="center" vertical="top" wrapText="1"/>
    </xf>
    <xf numFmtId="0" fontId="0" fillId="0" borderId="24" xfId="0" applyFont="1" applyFill="1" applyBorder="1" applyAlignment="1">
      <alignment horizontal="center" vertical="center" wrapText="1"/>
    </xf>
    <xf numFmtId="0" fontId="0" fillId="7" borderId="0" xfId="0" applyFont="1" applyFill="1" applyBorder="1"/>
    <xf numFmtId="0" fontId="0" fillId="9" borderId="0" xfId="0" applyFont="1" applyFill="1" applyBorder="1"/>
    <xf numFmtId="0" fontId="0" fillId="0" borderId="0" xfId="0" applyFont="1" applyBorder="1"/>
    <xf numFmtId="0" fontId="0" fillId="0" borderId="0" xfId="0" applyFont="1" applyFill="1" applyBorder="1"/>
    <xf numFmtId="0" fontId="0" fillId="0" borderId="0" xfId="0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9" borderId="0" xfId="0" applyFont="1" applyFill="1" applyBorder="1"/>
    <xf numFmtId="0" fontId="0" fillId="0" borderId="0" xfId="0"/>
    <xf numFmtId="0" fontId="0" fillId="0" borderId="0" xfId="0" applyFont="1" applyBorder="1"/>
    <xf numFmtId="0" fontId="0" fillId="9" borderId="0" xfId="0" applyFont="1" applyFill="1" applyBorder="1"/>
    <xf numFmtId="0" fontId="0" fillId="5" borderId="0" xfId="0" applyFont="1" applyFill="1" applyBorder="1"/>
    <xf numFmtId="0" fontId="0" fillId="9" borderId="0" xfId="0" applyFont="1" applyFill="1" applyBorder="1"/>
    <xf numFmtId="0" fontId="0" fillId="0" borderId="0" xfId="0"/>
    <xf numFmtId="0" fontId="0" fillId="0" borderId="24" xfId="0" applyFont="1" applyBorder="1"/>
    <xf numFmtId="168" fontId="0" fillId="0" borderId="0" xfId="0" applyNumberFormat="1" applyFont="1" applyBorder="1"/>
    <xf numFmtId="168" fontId="0" fillId="0" borderId="0" xfId="0" applyNumberFormat="1" applyFont="1" applyFill="1" applyBorder="1"/>
    <xf numFmtId="168" fontId="0" fillId="0" borderId="0" xfId="0" applyNumberFormat="1" applyFont="1" applyFill="1" applyBorder="1" applyAlignment="1">
      <alignment horizontal="center" vertical="center" wrapText="1"/>
    </xf>
    <xf numFmtId="168" fontId="2" fillId="0" borderId="0" xfId="0" applyNumberFormat="1" applyFont="1" applyFill="1" applyBorder="1" applyAlignment="1">
      <alignment wrapText="1"/>
    </xf>
    <xf numFmtId="168" fontId="2" fillId="0" borderId="0" xfId="0" applyNumberFormat="1" applyFont="1" applyBorder="1" applyAlignment="1">
      <alignment wrapText="1"/>
    </xf>
    <xf numFmtId="168" fontId="0" fillId="9" borderId="0" xfId="0" applyNumberFormat="1" applyFont="1" applyFill="1" applyBorder="1"/>
    <xf numFmtId="0" fontId="0" fillId="0" borderId="0" xfId="0" applyFont="1" applyBorder="1"/>
    <xf numFmtId="0" fontId="0" fillId="0" borderId="0" xfId="0" applyFont="1" applyFill="1" applyBorder="1"/>
    <xf numFmtId="0" fontId="0" fillId="0" borderId="0" xfId="0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9" borderId="0" xfId="0" applyFont="1" applyFill="1" applyBorder="1"/>
    <xf numFmtId="0" fontId="0" fillId="6" borderId="0" xfId="0" applyFont="1" applyFill="1" applyBorder="1"/>
    <xf numFmtId="0" fontId="0" fillId="8" borderId="0" xfId="0" applyFont="1" applyFill="1" applyBorder="1"/>
    <xf numFmtId="0" fontId="0" fillId="9" borderId="0" xfId="0" applyFont="1" applyFill="1" applyBorder="1"/>
    <xf numFmtId="1" fontId="0" fillId="8" borderId="0" xfId="0" applyNumberFormat="1" applyFont="1" applyFill="1" applyBorder="1"/>
    <xf numFmtId="0" fontId="0" fillId="0" borderId="0" xfId="0"/>
    <xf numFmtId="0" fontId="0" fillId="0" borderId="0" xfId="0" applyFont="1" applyBorder="1"/>
    <xf numFmtId="0" fontId="2" fillId="9" borderId="0" xfId="0" applyFont="1" applyFill="1" applyBorder="1" applyAlignment="1">
      <alignment horizontal="center" wrapText="1"/>
    </xf>
    <xf numFmtId="0" fontId="2" fillId="9" borderId="0" xfId="0" applyFont="1" applyFill="1" applyBorder="1" applyAlignment="1">
      <alignment horizontal="center" wrapText="1"/>
    </xf>
    <xf numFmtId="1" fontId="0" fillId="5" borderId="0" xfId="0" applyNumberFormat="1" applyFont="1" applyFill="1" applyBorder="1"/>
    <xf numFmtId="0" fontId="0" fillId="0" borderId="0" xfId="0"/>
    <xf numFmtId="168" fontId="0" fillId="0" borderId="0" xfId="0" applyNumberFormat="1" applyFont="1" applyBorder="1"/>
    <xf numFmtId="168" fontId="0" fillId="0" borderId="0" xfId="0" applyNumberFormat="1" applyFont="1" applyFill="1" applyBorder="1"/>
    <xf numFmtId="168" fontId="0" fillId="0" borderId="0" xfId="0" applyNumberFormat="1" applyFont="1" applyFill="1" applyBorder="1" applyAlignment="1">
      <alignment horizontal="center" vertical="center" wrapText="1"/>
    </xf>
    <xf numFmtId="168" fontId="2" fillId="0" borderId="0" xfId="0" applyNumberFormat="1" applyFont="1" applyFill="1" applyBorder="1" applyAlignment="1">
      <alignment wrapText="1"/>
    </xf>
    <xf numFmtId="168" fontId="2" fillId="0" borderId="0" xfId="0" applyNumberFormat="1" applyFont="1" applyBorder="1" applyAlignment="1">
      <alignment wrapText="1"/>
    </xf>
    <xf numFmtId="168" fontId="0" fillId="9" borderId="0" xfId="0" applyNumberFormat="1" applyFont="1" applyFill="1" applyBorder="1"/>
    <xf numFmtId="169" fontId="0" fillId="0" borderId="0" xfId="0" applyNumberFormat="1" applyFont="1" applyBorder="1"/>
    <xf numFmtId="0" fontId="0" fillId="0" borderId="0" xfId="0" applyFont="1" applyBorder="1"/>
    <xf numFmtId="0" fontId="0" fillId="0" borderId="0" xfId="0" applyFont="1" applyFill="1" applyBorder="1"/>
    <xf numFmtId="0" fontId="0" fillId="0" borderId="0" xfId="0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2" fillId="9" borderId="0" xfId="0" applyFont="1" applyFill="1" applyBorder="1" applyAlignment="1">
      <alignment horizontal="center" wrapText="1"/>
    </xf>
    <xf numFmtId="0" fontId="2" fillId="9" borderId="0" xfId="0" applyFont="1" applyFill="1" applyBorder="1" applyAlignment="1">
      <alignment horizontal="center" wrapText="1"/>
    </xf>
    <xf numFmtId="0" fontId="0" fillId="10" borderId="0" xfId="0" applyFont="1" applyFill="1" applyBorder="1"/>
    <xf numFmtId="0" fontId="0" fillId="11" borderId="0" xfId="0" applyFont="1" applyFill="1" applyBorder="1"/>
    <xf numFmtId="0" fontId="0" fillId="0" borderId="0" xfId="0"/>
    <xf numFmtId="0" fontId="0" fillId="0" borderId="0" xfId="0" applyFont="1" applyBorder="1"/>
    <xf numFmtId="0" fontId="2" fillId="0" borderId="0" xfId="0" applyFont="1" applyFill="1" applyBorder="1" applyAlignment="1">
      <alignment horizontal="center" vertical="top" wrapText="1"/>
    </xf>
    <xf numFmtId="0" fontId="2" fillId="9" borderId="0" xfId="0" applyFont="1" applyFill="1" applyBorder="1" applyAlignment="1">
      <alignment horizontal="center" wrapText="1"/>
    </xf>
    <xf numFmtId="0" fontId="0" fillId="12" borderId="0" xfId="0" applyFont="1" applyFill="1" applyBorder="1"/>
    <xf numFmtId="0" fontId="2" fillId="12" borderId="0" xfId="0" applyFont="1" applyFill="1" applyBorder="1" applyAlignment="1">
      <alignment horizontal="center" wrapText="1"/>
    </xf>
    <xf numFmtId="0" fontId="0" fillId="0" borderId="0" xfId="0"/>
    <xf numFmtId="168" fontId="0" fillId="0" borderId="0" xfId="0" applyNumberFormat="1" applyFont="1" applyBorder="1"/>
    <xf numFmtId="168" fontId="0" fillId="0" borderId="0" xfId="0" applyNumberFormat="1" applyFont="1" applyFill="1" applyBorder="1"/>
    <xf numFmtId="168" fontId="0" fillId="0" borderId="0" xfId="0" applyNumberFormat="1" applyFont="1" applyFill="1" applyBorder="1" applyAlignment="1">
      <alignment horizontal="center" vertical="center" wrapText="1"/>
    </xf>
    <xf numFmtId="168" fontId="2" fillId="0" borderId="0" xfId="0" applyNumberFormat="1" applyFont="1" applyFill="1" applyBorder="1" applyAlignment="1">
      <alignment wrapText="1"/>
    </xf>
    <xf numFmtId="168" fontId="2" fillId="0" borderId="0" xfId="0" applyNumberFormat="1" applyFont="1" applyBorder="1" applyAlignment="1">
      <alignment wrapText="1"/>
    </xf>
    <xf numFmtId="0" fontId="2" fillId="9" borderId="0" xfId="0" applyFont="1" applyFill="1" applyBorder="1" applyAlignment="1">
      <alignment horizontal="center" wrapText="1"/>
    </xf>
    <xf numFmtId="169" fontId="0" fillId="0" borderId="0" xfId="0" applyNumberFormat="1" applyFont="1" applyBorder="1"/>
    <xf numFmtId="0" fontId="0" fillId="0" borderId="0" xfId="0" applyFont="1" applyBorder="1"/>
    <xf numFmtId="0" fontId="0" fillId="0" borderId="0" xfId="0" applyFont="1" applyFill="1" applyBorder="1"/>
    <xf numFmtId="0" fontId="0" fillId="0" borderId="0" xfId="0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2" fillId="9" borderId="0" xfId="0" applyFont="1" applyFill="1" applyBorder="1" applyAlignment="1">
      <alignment horizontal="center" wrapText="1"/>
    </xf>
    <xf numFmtId="0" fontId="0" fillId="0" borderId="0" xfId="0"/>
    <xf numFmtId="0" fontId="0" fillId="12" borderId="0" xfId="0" applyFont="1" applyFill="1" applyBorder="1"/>
    <xf numFmtId="0" fontId="2" fillId="12" borderId="0" xfId="0" applyFont="1" applyFill="1" applyBorder="1" applyAlignment="1">
      <alignment horizontal="center" wrapText="1"/>
    </xf>
    <xf numFmtId="0" fontId="0" fillId="0" borderId="0" xfId="0"/>
    <xf numFmtId="0" fontId="0" fillId="0" borderId="0" xfId="0" applyFont="1" applyBorder="1"/>
    <xf numFmtId="0" fontId="0" fillId="12" borderId="0" xfId="0" applyFont="1" applyFill="1" applyBorder="1"/>
    <xf numFmtId="0" fontId="2" fillId="12" borderId="0" xfId="0" applyFont="1" applyFill="1" applyBorder="1" applyAlignment="1">
      <alignment horizontal="center" wrapText="1"/>
    </xf>
    <xf numFmtId="0" fontId="0" fillId="0" borderId="0" xfId="0"/>
    <xf numFmtId="0" fontId="0" fillId="0" borderId="0" xfId="0" applyBorder="1" applyAlignment="1">
      <alignment horizontal="center" vertical="center" wrapText="1"/>
    </xf>
    <xf numFmtId="168" fontId="0" fillId="0" borderId="0" xfId="0" applyNumberFormat="1" applyFont="1" applyBorder="1"/>
    <xf numFmtId="168" fontId="0" fillId="0" borderId="0" xfId="0" applyNumberFormat="1" applyFont="1" applyFill="1" applyBorder="1"/>
    <xf numFmtId="168" fontId="0" fillId="0" borderId="0" xfId="0" applyNumberFormat="1" applyFont="1" applyFill="1" applyBorder="1" applyAlignment="1">
      <alignment horizontal="center" vertical="center" wrapText="1"/>
    </xf>
    <xf numFmtId="168" fontId="2" fillId="0" borderId="0" xfId="0" applyNumberFormat="1" applyFont="1" applyFill="1" applyBorder="1" applyAlignment="1">
      <alignment wrapText="1"/>
    </xf>
    <xf numFmtId="168" fontId="2" fillId="0" borderId="0" xfId="0" applyNumberFormat="1" applyFont="1" applyBorder="1" applyAlignment="1">
      <alignment wrapText="1"/>
    </xf>
    <xf numFmtId="0" fontId="2" fillId="9" borderId="0" xfId="0" applyFont="1" applyFill="1" applyBorder="1" applyAlignment="1">
      <alignment horizontal="center" wrapText="1"/>
    </xf>
    <xf numFmtId="169" fontId="0" fillId="0" borderId="0" xfId="0" applyNumberFormat="1" applyFont="1" applyBorder="1"/>
    <xf numFmtId="0" fontId="0" fillId="0" borderId="0" xfId="0" applyFont="1" applyBorder="1"/>
    <xf numFmtId="0" fontId="0" fillId="0" borderId="0" xfId="0" applyFont="1" applyFill="1" applyBorder="1"/>
    <xf numFmtId="0" fontId="0" fillId="0" borderId="0" xfId="0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2" fillId="9" borderId="0" xfId="0" applyFont="1" applyFill="1" applyBorder="1" applyAlignment="1">
      <alignment horizontal="center" wrapText="1"/>
    </xf>
    <xf numFmtId="0" fontId="0" fillId="12" borderId="0" xfId="0" applyFont="1" applyFill="1" applyBorder="1"/>
    <xf numFmtId="0" fontId="2" fillId="12" borderId="0" xfId="0" applyFont="1" applyFill="1" applyBorder="1" applyAlignment="1">
      <alignment horizontal="center" wrapText="1"/>
    </xf>
    <xf numFmtId="0" fontId="0" fillId="0" borderId="0" xfId="0"/>
    <xf numFmtId="0" fontId="0" fillId="0" borderId="0" xfId="0" applyFont="1" applyBorder="1"/>
    <xf numFmtId="0" fontId="0" fillId="0" borderId="0" xfId="0" applyFont="1" applyFill="1" applyBorder="1"/>
    <xf numFmtId="0" fontId="0" fillId="0" borderId="0" xfId="0"/>
    <xf numFmtId="0" fontId="0" fillId="4" borderId="0" xfId="0" applyFont="1" applyFill="1" applyBorder="1"/>
    <xf numFmtId="0" fontId="0" fillId="14" borderId="0" xfId="0" applyFont="1" applyFill="1" applyBorder="1"/>
    <xf numFmtId="0" fontId="0" fillId="0" borderId="0" xfId="0"/>
    <xf numFmtId="168" fontId="0" fillId="0" borderId="0" xfId="0" applyNumberFormat="1" applyFont="1" applyBorder="1"/>
    <xf numFmtId="168" fontId="0" fillId="0" borderId="0" xfId="0" applyNumberFormat="1" applyFont="1" applyFill="1" applyBorder="1"/>
    <xf numFmtId="168" fontId="0" fillId="0" borderId="0" xfId="0" applyNumberFormat="1" applyFont="1" applyFill="1" applyBorder="1" applyAlignment="1">
      <alignment horizontal="center" vertical="center" wrapText="1"/>
    </xf>
    <xf numFmtId="168" fontId="2" fillId="0" borderId="0" xfId="0" applyNumberFormat="1" applyFont="1" applyFill="1" applyBorder="1" applyAlignment="1">
      <alignment wrapText="1"/>
    </xf>
    <xf numFmtId="168" fontId="2" fillId="0" borderId="0" xfId="0" applyNumberFormat="1" applyFont="1" applyBorder="1" applyAlignment="1">
      <alignment wrapText="1"/>
    </xf>
    <xf numFmtId="0" fontId="2" fillId="9" borderId="0" xfId="0" applyFont="1" applyFill="1" applyBorder="1" applyAlignment="1">
      <alignment horizontal="center" wrapText="1"/>
    </xf>
    <xf numFmtId="169" fontId="0" fillId="0" borderId="0" xfId="0" applyNumberFormat="1" applyFont="1" applyBorder="1"/>
    <xf numFmtId="0" fontId="0" fillId="0" borderId="0" xfId="0" applyFont="1" applyBorder="1"/>
    <xf numFmtId="0" fontId="0" fillId="0" borderId="0" xfId="0" applyFont="1" applyFill="1" applyBorder="1"/>
    <xf numFmtId="0" fontId="0" fillId="0" borderId="0" xfId="0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2" fillId="9" borderId="0" xfId="0" applyFont="1" applyFill="1" applyBorder="1" applyAlignment="1">
      <alignment horizontal="center" wrapText="1"/>
    </xf>
    <xf numFmtId="0" fontId="0" fillId="0" borderId="0" xfId="0"/>
    <xf numFmtId="0" fontId="2" fillId="9" borderId="0" xfId="0" applyFont="1" applyFill="1" applyBorder="1" applyAlignment="1">
      <alignment horizontal="center" wrapText="1"/>
    </xf>
    <xf numFmtId="0" fontId="0" fillId="12" borderId="0" xfId="0" applyFont="1" applyFill="1" applyBorder="1"/>
    <xf numFmtId="0" fontId="0" fillId="4" borderId="0" xfId="0" applyFont="1" applyFill="1" applyBorder="1"/>
    <xf numFmtId="0" fontId="0" fillId="0" borderId="0" xfId="0"/>
    <xf numFmtId="0" fontId="0" fillId="0" borderId="0" xfId="0" applyFont="1" applyBorder="1"/>
    <xf numFmtId="0" fontId="0" fillId="0" borderId="0" xfId="0" applyFont="1" applyFill="1" applyBorder="1"/>
    <xf numFmtId="0" fontId="0" fillId="13" borderId="0" xfId="0" applyFont="1" applyFill="1" applyBorder="1"/>
    <xf numFmtId="0" fontId="0" fillId="0" borderId="0" xfId="0"/>
    <xf numFmtId="0" fontId="0" fillId="0" borderId="24" xfId="0" applyFont="1" applyBorder="1"/>
    <xf numFmtId="168" fontId="0" fillId="0" borderId="0" xfId="0" applyNumberFormat="1" applyFont="1" applyBorder="1"/>
    <xf numFmtId="168" fontId="0" fillId="0" borderId="0" xfId="0" applyNumberFormat="1" applyFont="1" applyFill="1" applyBorder="1"/>
    <xf numFmtId="168" fontId="0" fillId="0" borderId="0" xfId="0" applyNumberFormat="1" applyFont="1" applyFill="1" applyBorder="1" applyAlignment="1">
      <alignment horizontal="center" vertical="center" wrapText="1"/>
    </xf>
    <xf numFmtId="168" fontId="2" fillId="0" borderId="0" xfId="0" applyNumberFormat="1" applyFont="1" applyFill="1" applyBorder="1" applyAlignment="1">
      <alignment wrapText="1"/>
    </xf>
    <xf numFmtId="168" fontId="2" fillId="0" borderId="0" xfId="0" applyNumberFormat="1" applyFont="1" applyBorder="1" applyAlignment="1">
      <alignment wrapText="1"/>
    </xf>
    <xf numFmtId="0" fontId="2" fillId="9" borderId="0" xfId="0" applyFont="1" applyFill="1" applyBorder="1" applyAlignment="1">
      <alignment horizontal="center" wrapText="1"/>
    </xf>
    <xf numFmtId="169" fontId="0" fillId="0" borderId="0" xfId="0" applyNumberFormat="1" applyFont="1" applyBorder="1"/>
    <xf numFmtId="0" fontId="0" fillId="0" borderId="0" xfId="0" applyFont="1" applyBorder="1"/>
    <xf numFmtId="0" fontId="0" fillId="0" borderId="0" xfId="0" applyFont="1" applyFill="1" applyBorder="1"/>
    <xf numFmtId="0" fontId="0" fillId="0" borderId="0" xfId="0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2" fillId="9" borderId="0" xfId="0" applyFont="1" applyFill="1" applyBorder="1" applyAlignment="1">
      <alignment horizontal="center" wrapText="1"/>
    </xf>
    <xf numFmtId="0" fontId="0" fillId="13" borderId="0" xfId="0" applyFont="1" applyFill="1" applyBorder="1"/>
    <xf numFmtId="0" fontId="0" fillId="0" borderId="0" xfId="0"/>
    <xf numFmtId="0" fontId="0" fillId="0" borderId="0" xfId="0" applyFont="1" applyBorder="1"/>
    <xf numFmtId="0" fontId="0" fillId="0" borderId="0" xfId="0" applyFont="1" applyFill="1" applyBorder="1"/>
    <xf numFmtId="0" fontId="0" fillId="0" borderId="0" xfId="0"/>
    <xf numFmtId="1" fontId="0" fillId="0" borderId="0" xfId="0" applyNumberFormat="1" applyFont="1" applyBorder="1"/>
    <xf numFmtId="0" fontId="0" fillId="0" borderId="0" xfId="0"/>
    <xf numFmtId="0" fontId="0" fillId="0" borderId="24" xfId="0" applyFont="1" applyBorder="1"/>
    <xf numFmtId="168" fontId="0" fillId="0" borderId="0" xfId="0" applyNumberFormat="1" applyFont="1" applyBorder="1"/>
    <xf numFmtId="168" fontId="0" fillId="0" borderId="0" xfId="0" applyNumberFormat="1" applyFont="1" applyFill="1" applyBorder="1"/>
    <xf numFmtId="168" fontId="0" fillId="0" borderId="0" xfId="0" applyNumberFormat="1" applyFont="1" applyFill="1" applyBorder="1" applyAlignment="1">
      <alignment horizontal="center" vertical="center" wrapText="1"/>
    </xf>
    <xf numFmtId="168" fontId="2" fillId="0" borderId="0" xfId="0" applyNumberFormat="1" applyFont="1" applyFill="1" applyBorder="1" applyAlignment="1">
      <alignment wrapText="1"/>
    </xf>
    <xf numFmtId="168" fontId="2" fillId="0" borderId="0" xfId="0" applyNumberFormat="1" applyFont="1" applyBorder="1" applyAlignment="1">
      <alignment wrapText="1"/>
    </xf>
    <xf numFmtId="0" fontId="2" fillId="9" borderId="0" xfId="0" applyFont="1" applyFill="1" applyBorder="1" applyAlignment="1">
      <alignment horizontal="center" wrapText="1"/>
    </xf>
    <xf numFmtId="169" fontId="0" fillId="0" borderId="0" xfId="0" applyNumberFormat="1" applyFont="1" applyBorder="1"/>
    <xf numFmtId="0" fontId="0" fillId="0" borderId="0" xfId="0" applyFont="1" applyBorder="1"/>
    <xf numFmtId="0" fontId="0" fillId="0" borderId="0" xfId="0" applyFont="1" applyFill="1" applyBorder="1"/>
    <xf numFmtId="0" fontId="0" fillId="0" borderId="0" xfId="0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2" fillId="9" borderId="0" xfId="0" applyFont="1" applyFill="1" applyBorder="1" applyAlignment="1">
      <alignment horizontal="center" wrapText="1"/>
    </xf>
    <xf numFmtId="0" fontId="15" fillId="12" borderId="0" xfId="0" applyFont="1" applyFill="1" applyBorder="1" applyAlignment="1">
      <alignment wrapText="1"/>
    </xf>
    <xf numFmtId="0" fontId="0" fillId="14" borderId="0" xfId="0" applyFont="1" applyFill="1" applyBorder="1"/>
    <xf numFmtId="0" fontId="0" fillId="0" borderId="0" xfId="0"/>
    <xf numFmtId="0" fontId="0" fillId="0" borderId="0" xfId="0" applyFont="1" applyBorder="1"/>
    <xf numFmtId="0" fontId="0" fillId="0" borderId="0" xfId="0" applyFont="1" applyFill="1" applyBorder="1"/>
    <xf numFmtId="0" fontId="0" fillId="13" borderId="0" xfId="0" applyFont="1" applyFill="1" applyBorder="1"/>
    <xf numFmtId="0" fontId="0" fillId="0" borderId="0" xfId="0"/>
    <xf numFmtId="0" fontId="0" fillId="0" borderId="24" xfId="0" applyFont="1" applyBorder="1"/>
    <xf numFmtId="168" fontId="0" fillId="0" borderId="0" xfId="0" applyNumberFormat="1" applyFont="1" applyBorder="1"/>
    <xf numFmtId="168" fontId="0" fillId="0" borderId="0" xfId="0" applyNumberFormat="1" applyFont="1" applyFill="1" applyBorder="1"/>
    <xf numFmtId="168" fontId="0" fillId="0" borderId="0" xfId="0" applyNumberFormat="1" applyFont="1" applyFill="1" applyBorder="1" applyAlignment="1">
      <alignment horizontal="center" vertical="center" wrapText="1"/>
    </xf>
    <xf numFmtId="168" fontId="2" fillId="0" borderId="0" xfId="0" applyNumberFormat="1" applyFont="1" applyBorder="1" applyAlignment="1">
      <alignment wrapText="1"/>
    </xf>
    <xf numFmtId="0" fontId="2" fillId="9" borderId="0" xfId="0" applyFont="1" applyFill="1" applyBorder="1" applyAlignment="1">
      <alignment horizontal="center" wrapText="1"/>
    </xf>
    <xf numFmtId="169" fontId="0" fillId="0" borderId="0" xfId="0" applyNumberFormat="1" applyFont="1" applyBorder="1"/>
    <xf numFmtId="0" fontId="0" fillId="0" borderId="0" xfId="0" applyFont="1" applyBorder="1"/>
    <xf numFmtId="0" fontId="0" fillId="0" borderId="0" xfId="0" applyFont="1" applyFill="1" applyBorder="1"/>
    <xf numFmtId="0" fontId="0" fillId="0" borderId="0" xfId="0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2" fillId="9" borderId="0" xfId="0" applyFont="1" applyFill="1" applyBorder="1" applyAlignment="1">
      <alignment horizontal="center" wrapText="1"/>
    </xf>
    <xf numFmtId="0" fontId="0" fillId="13" borderId="0" xfId="0" applyFont="1" applyFill="1" applyBorder="1"/>
    <xf numFmtId="0" fontId="0" fillId="0" borderId="0" xfId="0"/>
    <xf numFmtId="0" fontId="0" fillId="0" borderId="0" xfId="0" applyFont="1" applyBorder="1"/>
    <xf numFmtId="0" fontId="0" fillId="0" borderId="0" xfId="0" applyFont="1" applyFill="1" applyBorder="1"/>
    <xf numFmtId="0" fontId="0" fillId="15" borderId="0" xfId="0" applyFont="1" applyFill="1" applyBorder="1"/>
    <xf numFmtId="0" fontId="0" fillId="0" borderId="0" xfId="0"/>
    <xf numFmtId="0" fontId="0" fillId="0" borderId="24" xfId="0" applyFont="1" applyBorder="1"/>
    <xf numFmtId="168" fontId="0" fillId="0" borderId="0" xfId="0" applyNumberFormat="1" applyFont="1" applyBorder="1"/>
    <xf numFmtId="168" fontId="0" fillId="0" borderId="0" xfId="0" applyNumberFormat="1" applyFont="1" applyFill="1" applyBorder="1"/>
    <xf numFmtId="168" fontId="0" fillId="0" borderId="0" xfId="0" applyNumberFormat="1" applyFont="1" applyFill="1" applyBorder="1" applyAlignment="1">
      <alignment horizontal="center" vertical="center" wrapText="1"/>
    </xf>
    <xf numFmtId="168" fontId="2" fillId="0" borderId="0" xfId="0" applyNumberFormat="1" applyFont="1" applyBorder="1" applyAlignment="1">
      <alignment wrapText="1"/>
    </xf>
    <xf numFmtId="0" fontId="2" fillId="9" borderId="0" xfId="0" applyFont="1" applyFill="1" applyBorder="1" applyAlignment="1">
      <alignment horizontal="center" wrapText="1"/>
    </xf>
    <xf numFmtId="169" fontId="0" fillId="0" borderId="0" xfId="0" applyNumberFormat="1" applyFont="1" applyBorder="1"/>
    <xf numFmtId="0" fontId="0" fillId="0" borderId="0" xfId="0" applyFont="1" applyBorder="1"/>
    <xf numFmtId="0" fontId="0" fillId="0" borderId="0" xfId="0" applyFont="1" applyFill="1" applyBorder="1"/>
    <xf numFmtId="0" fontId="0" fillId="0" borderId="0" xfId="0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2" fillId="9" borderId="0" xfId="0" applyFont="1" applyFill="1" applyBorder="1" applyAlignment="1">
      <alignment horizontal="center" wrapText="1"/>
    </xf>
    <xf numFmtId="0" fontId="0" fillId="13" borderId="0" xfId="0" applyFont="1" applyFill="1" applyBorder="1"/>
    <xf numFmtId="0" fontId="0" fillId="0" borderId="0" xfId="0"/>
    <xf numFmtId="0" fontId="0" fillId="0" borderId="0" xfId="0" applyFont="1" applyBorder="1"/>
    <xf numFmtId="0" fontId="0" fillId="15" borderId="0" xfId="0" applyFont="1" applyFill="1" applyBorder="1"/>
    <xf numFmtId="1" fontId="16" fillId="16" borderId="0" xfId="0" applyNumberFormat="1" applyFont="1" applyFill="1" applyBorder="1"/>
    <xf numFmtId="0" fontId="0" fillId="0" borderId="0" xfId="0"/>
    <xf numFmtId="0" fontId="0" fillId="0" borderId="24" xfId="0" applyFont="1" applyBorder="1"/>
    <xf numFmtId="168" fontId="0" fillId="0" borderId="0" xfId="0" applyNumberFormat="1" applyFont="1" applyBorder="1"/>
    <xf numFmtId="168" fontId="0" fillId="0" borderId="0" xfId="0" applyNumberFormat="1" applyFont="1" applyFill="1" applyBorder="1"/>
    <xf numFmtId="168" fontId="0" fillId="0" borderId="0" xfId="0" applyNumberFormat="1" applyFont="1" applyFill="1" applyBorder="1" applyAlignment="1">
      <alignment horizontal="center" vertical="center" wrapText="1"/>
    </xf>
    <xf numFmtId="168" fontId="2" fillId="0" borderId="0" xfId="0" applyNumberFormat="1" applyFont="1" applyBorder="1" applyAlignment="1">
      <alignment wrapText="1"/>
    </xf>
    <xf numFmtId="0" fontId="2" fillId="9" borderId="0" xfId="0" applyFont="1" applyFill="1" applyBorder="1" applyAlignment="1">
      <alignment horizontal="center" wrapText="1"/>
    </xf>
    <xf numFmtId="169" fontId="0" fillId="0" borderId="0" xfId="0" applyNumberFormat="1" applyFont="1" applyBorder="1"/>
    <xf numFmtId="0" fontId="0" fillId="0" borderId="0" xfId="0" applyFont="1" applyBorder="1"/>
    <xf numFmtId="0" fontId="0" fillId="0" borderId="0" xfId="0" applyFont="1" applyFill="1" applyBorder="1"/>
    <xf numFmtId="0" fontId="0" fillId="0" borderId="0" xfId="0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2" fillId="9" borderId="0" xfId="0" applyFont="1" applyFill="1" applyBorder="1" applyAlignment="1">
      <alignment horizontal="center" wrapText="1"/>
    </xf>
    <xf numFmtId="0" fontId="0" fillId="15" borderId="0" xfId="0" applyFont="1" applyFill="1" applyBorder="1"/>
    <xf numFmtId="0" fontId="0" fillId="0" borderId="0" xfId="0"/>
    <xf numFmtId="0" fontId="0" fillId="0" borderId="0" xfId="0" applyFont="1" applyBorder="1"/>
    <xf numFmtId="0" fontId="0" fillId="0" borderId="0" xfId="0"/>
    <xf numFmtId="0" fontId="0" fillId="0" borderId="0" xfId="0" applyFont="1" applyBorder="1"/>
    <xf numFmtId="0" fontId="0" fillId="0" borderId="0" xfId="0"/>
    <xf numFmtId="168" fontId="0" fillId="0" borderId="0" xfId="0" applyNumberFormat="1" applyFont="1" applyBorder="1"/>
    <xf numFmtId="168" fontId="0" fillId="0" borderId="0" xfId="0" applyNumberFormat="1" applyFont="1" applyFill="1" applyBorder="1"/>
    <xf numFmtId="168" fontId="0" fillId="0" borderId="0" xfId="0" applyNumberFormat="1" applyFont="1" applyFill="1" applyBorder="1" applyAlignment="1">
      <alignment horizontal="center" vertical="center" wrapText="1"/>
    </xf>
    <xf numFmtId="168" fontId="2" fillId="0" borderId="0" xfId="0" applyNumberFormat="1" applyFont="1" applyBorder="1" applyAlignment="1">
      <alignment wrapText="1"/>
    </xf>
    <xf numFmtId="0" fontId="2" fillId="9" borderId="0" xfId="0" applyFont="1" applyFill="1" applyBorder="1" applyAlignment="1">
      <alignment horizontal="center" wrapText="1"/>
    </xf>
    <xf numFmtId="169" fontId="0" fillId="0" borderId="0" xfId="0" applyNumberFormat="1" applyFont="1" applyBorder="1"/>
    <xf numFmtId="44" fontId="10" fillId="0" borderId="0" xfId="0" applyNumberFormat="1" applyFont="1"/>
    <xf numFmtId="0" fontId="0" fillId="0" borderId="0" xfId="0"/>
    <xf numFmtId="44" fontId="0" fillId="0" borderId="0" xfId="3" applyFont="1"/>
    <xf numFmtId="0" fontId="0" fillId="0" borderId="0" xfId="0" applyFont="1"/>
    <xf numFmtId="0" fontId="10" fillId="0" borderId="0" xfId="0" applyFont="1"/>
    <xf numFmtId="44" fontId="10" fillId="0" borderId="0" xfId="3" applyFont="1"/>
    <xf numFmtId="0" fontId="10" fillId="0" borderId="0" xfId="0" applyFont="1" applyFill="1"/>
    <xf numFmtId="0" fontId="0" fillId="0" borderId="0" xfId="0" applyFill="1"/>
    <xf numFmtId="168" fontId="0" fillId="0" borderId="0" xfId="0" applyNumberFormat="1"/>
    <xf numFmtId="44" fontId="0" fillId="0" borderId="0" xfId="0" applyNumberFormat="1" applyFont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167" fontId="4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4" fillId="0" borderId="0" xfId="4" applyNumberFormat="1" applyFont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2" xfId="0" applyFont="1" applyBorder="1" applyAlignment="1">
      <alignment horizontal="center"/>
    </xf>
  </cellXfs>
  <cellStyles count="5">
    <cellStyle name="Comma" xfId="4" builtinId="3"/>
    <cellStyle name="Currency" xfId="3" builtinId="4"/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FY16 Profit By Month</a:t>
            </a:r>
          </a:p>
        </c:rich>
      </c:tx>
      <c:layout/>
      <c:overlay val="0"/>
    </c:title>
    <c:autoTitleDeleted val="0"/>
    <c:plotArea>
      <c:layout/>
      <c:pieChart>
        <c:varyColors val="1"/>
        <c:ser>
          <c:idx val="2"/>
          <c:order val="2"/>
          <c:tx>
            <c:strRef>
              <c:f>Profit!$L$289</c:f>
              <c:strCache>
                <c:ptCount val="1"/>
                <c:pt idx="0">
                  <c:v>PROFIT</c:v>
                </c:pt>
              </c:strCache>
            </c:strRef>
          </c:tx>
          <c:cat>
            <c:strRef>
              <c:f>Profit!$I$290:$I$301</c:f>
              <c:strCache>
                <c:ptCount val="12"/>
                <c:pt idx="0">
                  <c:v>July</c:v>
                </c:pt>
                <c:pt idx="1">
                  <c:v>August</c:v>
                </c:pt>
                <c:pt idx="2">
                  <c:v>September</c:v>
                </c:pt>
                <c:pt idx="3">
                  <c:v>October</c:v>
                </c:pt>
                <c:pt idx="4">
                  <c:v>November</c:v>
                </c:pt>
                <c:pt idx="5">
                  <c:v>December</c:v>
                </c:pt>
                <c:pt idx="6">
                  <c:v>January</c:v>
                </c:pt>
                <c:pt idx="7">
                  <c:v>February</c:v>
                </c:pt>
                <c:pt idx="8">
                  <c:v>March</c:v>
                </c:pt>
                <c:pt idx="9">
                  <c:v>April</c:v>
                </c:pt>
                <c:pt idx="10">
                  <c:v>May</c:v>
                </c:pt>
                <c:pt idx="11">
                  <c:v>June</c:v>
                </c:pt>
              </c:strCache>
            </c:strRef>
          </c:cat>
          <c:val>
            <c:numRef>
              <c:f>Profit!$L$290:$L$301</c:f>
              <c:numCache>
                <c:formatCode>_("$"* #,##0.00_);_("$"* \(#,##0.00\);_("$"* "-"??_);_(@_)</c:formatCode>
                <c:ptCount val="12"/>
                <c:pt idx="0">
                  <c:v>8820.1909950000045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Profit!$K$289</c:f>
              <c:strCache>
                <c:ptCount val="1"/>
                <c:pt idx="0">
                  <c:v>REVENUES</c:v>
                </c:pt>
              </c:strCache>
            </c:strRef>
          </c:tx>
          <c:cat>
            <c:strRef>
              <c:f>Profit!$I$290:$I$301</c:f>
              <c:strCache>
                <c:ptCount val="12"/>
                <c:pt idx="0">
                  <c:v>July</c:v>
                </c:pt>
                <c:pt idx="1">
                  <c:v>August</c:v>
                </c:pt>
                <c:pt idx="2">
                  <c:v>September</c:v>
                </c:pt>
                <c:pt idx="3">
                  <c:v>October</c:v>
                </c:pt>
                <c:pt idx="4">
                  <c:v>November</c:v>
                </c:pt>
                <c:pt idx="5">
                  <c:v>December</c:v>
                </c:pt>
                <c:pt idx="6">
                  <c:v>January</c:v>
                </c:pt>
                <c:pt idx="7">
                  <c:v>February</c:v>
                </c:pt>
                <c:pt idx="8">
                  <c:v>March</c:v>
                </c:pt>
                <c:pt idx="9">
                  <c:v>April</c:v>
                </c:pt>
                <c:pt idx="10">
                  <c:v>May</c:v>
                </c:pt>
                <c:pt idx="11">
                  <c:v>June</c:v>
                </c:pt>
              </c:strCache>
            </c:strRef>
          </c:cat>
          <c:val>
            <c:numRef>
              <c:f>Profit!$K$290:$K$301</c:f>
            </c:numRef>
          </c:val>
        </c:ser>
        <c:ser>
          <c:idx val="0"/>
          <c:order val="0"/>
          <c:tx>
            <c:strRef>
              <c:f>Profit!$J$289</c:f>
              <c:strCache>
                <c:ptCount val="1"/>
                <c:pt idx="0">
                  <c:v>COGS</c:v>
                </c:pt>
              </c:strCache>
            </c:strRef>
          </c:tx>
          <c:cat>
            <c:strRef>
              <c:f>Profit!$I$290:$I$301</c:f>
              <c:strCache>
                <c:ptCount val="12"/>
                <c:pt idx="0">
                  <c:v>July</c:v>
                </c:pt>
                <c:pt idx="1">
                  <c:v>August</c:v>
                </c:pt>
                <c:pt idx="2">
                  <c:v>September</c:v>
                </c:pt>
                <c:pt idx="3">
                  <c:v>October</c:v>
                </c:pt>
                <c:pt idx="4">
                  <c:v>November</c:v>
                </c:pt>
                <c:pt idx="5">
                  <c:v>December</c:v>
                </c:pt>
                <c:pt idx="6">
                  <c:v>January</c:v>
                </c:pt>
                <c:pt idx="7">
                  <c:v>February</c:v>
                </c:pt>
                <c:pt idx="8">
                  <c:v>March</c:v>
                </c:pt>
                <c:pt idx="9">
                  <c:v>April</c:v>
                </c:pt>
                <c:pt idx="10">
                  <c:v>May</c:v>
                </c:pt>
                <c:pt idx="11">
                  <c:v>June</c:v>
                </c:pt>
              </c:strCache>
            </c:strRef>
          </c:cat>
          <c:val>
            <c:numRef>
              <c:f>Profit!$J$290:$J$301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FY15</a:t>
            </a:r>
            <a:r>
              <a:rPr lang="en-US" baseline="0"/>
              <a:t> Profit By Month</a:t>
            </a:r>
            <a:endParaRPr lang="en-US"/>
          </a:p>
        </c:rich>
      </c:tx>
      <c:layout/>
      <c:overlay val="0"/>
    </c:title>
    <c:autoTitleDeleted val="0"/>
    <c:plotArea>
      <c:layout/>
      <c:pieChart>
        <c:varyColors val="1"/>
        <c:ser>
          <c:idx val="2"/>
          <c:order val="2"/>
          <c:tx>
            <c:strRef>
              <c:f>Profit!$F$289</c:f>
              <c:strCache>
                <c:ptCount val="1"/>
                <c:pt idx="0">
                  <c:v>PROFIT</c:v>
                </c:pt>
              </c:strCache>
            </c:strRef>
          </c:tx>
          <c:cat>
            <c:strRef>
              <c:f>Profit!$C$290:$C$301</c:f>
              <c:strCache>
                <c:ptCount val="12"/>
                <c:pt idx="0">
                  <c:v>July</c:v>
                </c:pt>
                <c:pt idx="1">
                  <c:v>August</c:v>
                </c:pt>
                <c:pt idx="2">
                  <c:v>September</c:v>
                </c:pt>
                <c:pt idx="3">
                  <c:v>October</c:v>
                </c:pt>
                <c:pt idx="4">
                  <c:v>November</c:v>
                </c:pt>
                <c:pt idx="5">
                  <c:v>December</c:v>
                </c:pt>
                <c:pt idx="6">
                  <c:v>January</c:v>
                </c:pt>
                <c:pt idx="7">
                  <c:v>February</c:v>
                </c:pt>
                <c:pt idx="8">
                  <c:v>March</c:v>
                </c:pt>
                <c:pt idx="9">
                  <c:v>April</c:v>
                </c:pt>
                <c:pt idx="10">
                  <c:v>May</c:v>
                </c:pt>
                <c:pt idx="11">
                  <c:v>June</c:v>
                </c:pt>
              </c:strCache>
            </c:strRef>
          </c:cat>
          <c:val>
            <c:numRef>
              <c:f>Profit!$F$290:$F$301</c:f>
              <c:numCache>
                <c:formatCode>_("$"* #,##0.00_);_("$"* \(#,##0.00\);_("$"* "-"??_);_(@_)</c:formatCode>
                <c:ptCount val="12"/>
                <c:pt idx="0">
                  <c:v>17931.815880000006</c:v>
                </c:pt>
                <c:pt idx="1">
                  <c:v>4832.0599999999977</c:v>
                </c:pt>
                <c:pt idx="2">
                  <c:v>10604.00539</c:v>
                </c:pt>
                <c:pt idx="3">
                  <c:v>31376.204670000003</c:v>
                </c:pt>
                <c:pt idx="4">
                  <c:v>18617.03314</c:v>
                </c:pt>
                <c:pt idx="5">
                  <c:v>13877.134879999992</c:v>
                </c:pt>
                <c:pt idx="6">
                  <c:v>23295.911480000002</c:v>
                </c:pt>
                <c:pt idx="7">
                  <c:v>22554.94925999999</c:v>
                </c:pt>
                <c:pt idx="8">
                  <c:v>21345.052759999991</c:v>
                </c:pt>
                <c:pt idx="9">
                  <c:v>26818.905480000005</c:v>
                </c:pt>
                <c:pt idx="10">
                  <c:v>16036.128544999996</c:v>
                </c:pt>
                <c:pt idx="11">
                  <c:v>11365.601259999999</c:v>
                </c:pt>
              </c:numCache>
            </c:numRef>
          </c:val>
        </c:ser>
        <c:ser>
          <c:idx val="1"/>
          <c:order val="1"/>
          <c:tx>
            <c:strRef>
              <c:f>Profit!$E$289</c:f>
              <c:strCache>
                <c:ptCount val="1"/>
                <c:pt idx="0">
                  <c:v>REVENUES</c:v>
                </c:pt>
              </c:strCache>
            </c:strRef>
          </c:tx>
          <c:cat>
            <c:strRef>
              <c:f>Profit!$C$290:$C$301</c:f>
              <c:strCache>
                <c:ptCount val="12"/>
                <c:pt idx="0">
                  <c:v>July</c:v>
                </c:pt>
                <c:pt idx="1">
                  <c:v>August</c:v>
                </c:pt>
                <c:pt idx="2">
                  <c:v>September</c:v>
                </c:pt>
                <c:pt idx="3">
                  <c:v>October</c:v>
                </c:pt>
                <c:pt idx="4">
                  <c:v>November</c:v>
                </c:pt>
                <c:pt idx="5">
                  <c:v>December</c:v>
                </c:pt>
                <c:pt idx="6">
                  <c:v>January</c:v>
                </c:pt>
                <c:pt idx="7">
                  <c:v>February</c:v>
                </c:pt>
                <c:pt idx="8">
                  <c:v>March</c:v>
                </c:pt>
                <c:pt idx="9">
                  <c:v>April</c:v>
                </c:pt>
                <c:pt idx="10">
                  <c:v>May</c:v>
                </c:pt>
                <c:pt idx="11">
                  <c:v>June</c:v>
                </c:pt>
              </c:strCache>
            </c:strRef>
          </c:cat>
          <c:val>
            <c:numRef>
              <c:f>Profit!$E$290:$E$301</c:f>
            </c:numRef>
          </c:val>
        </c:ser>
        <c:ser>
          <c:idx val="0"/>
          <c:order val="0"/>
          <c:tx>
            <c:strRef>
              <c:f>Profit!$D$289</c:f>
              <c:strCache>
                <c:ptCount val="1"/>
                <c:pt idx="0">
                  <c:v>COGS</c:v>
                </c:pt>
              </c:strCache>
            </c:strRef>
          </c:tx>
          <c:cat>
            <c:strRef>
              <c:f>Profit!$C$290:$C$301</c:f>
              <c:strCache>
                <c:ptCount val="12"/>
                <c:pt idx="0">
                  <c:v>July</c:v>
                </c:pt>
                <c:pt idx="1">
                  <c:v>August</c:v>
                </c:pt>
                <c:pt idx="2">
                  <c:v>September</c:v>
                </c:pt>
                <c:pt idx="3">
                  <c:v>October</c:v>
                </c:pt>
                <c:pt idx="4">
                  <c:v>November</c:v>
                </c:pt>
                <c:pt idx="5">
                  <c:v>December</c:v>
                </c:pt>
                <c:pt idx="6">
                  <c:v>January</c:v>
                </c:pt>
                <c:pt idx="7">
                  <c:v>February</c:v>
                </c:pt>
                <c:pt idx="8">
                  <c:v>March</c:v>
                </c:pt>
                <c:pt idx="9">
                  <c:v>April</c:v>
                </c:pt>
                <c:pt idx="10">
                  <c:v>May</c:v>
                </c:pt>
                <c:pt idx="11">
                  <c:v>June</c:v>
                </c:pt>
              </c:strCache>
            </c:strRef>
          </c:cat>
          <c:val>
            <c:numRef>
              <c:f>Profit!$D$290:$D$301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FY17 Profit By Month</a:t>
            </a:r>
          </a:p>
        </c:rich>
      </c:tx>
      <c:layout/>
      <c:overlay val="0"/>
    </c:title>
    <c:autoTitleDeleted val="0"/>
    <c:plotArea>
      <c:layout/>
      <c:pieChart>
        <c:varyColors val="1"/>
        <c:ser>
          <c:idx val="2"/>
          <c:order val="2"/>
          <c:tx>
            <c:strRef>
              <c:f>Profit!$R$289</c:f>
              <c:strCache>
                <c:ptCount val="1"/>
                <c:pt idx="0">
                  <c:v>PROFIT</c:v>
                </c:pt>
              </c:strCache>
            </c:strRef>
          </c:tx>
          <c:cat>
            <c:strRef>
              <c:f>Profit!$O$290:$O$301</c:f>
              <c:strCache>
                <c:ptCount val="12"/>
                <c:pt idx="0">
                  <c:v>July</c:v>
                </c:pt>
                <c:pt idx="1">
                  <c:v>August</c:v>
                </c:pt>
                <c:pt idx="2">
                  <c:v>September</c:v>
                </c:pt>
                <c:pt idx="3">
                  <c:v>October</c:v>
                </c:pt>
                <c:pt idx="4">
                  <c:v>November</c:v>
                </c:pt>
                <c:pt idx="5">
                  <c:v>December</c:v>
                </c:pt>
                <c:pt idx="6">
                  <c:v>January</c:v>
                </c:pt>
                <c:pt idx="7">
                  <c:v>February</c:v>
                </c:pt>
                <c:pt idx="8">
                  <c:v>March</c:v>
                </c:pt>
                <c:pt idx="9">
                  <c:v>April</c:v>
                </c:pt>
                <c:pt idx="10">
                  <c:v>May</c:v>
                </c:pt>
                <c:pt idx="11">
                  <c:v>June</c:v>
                </c:pt>
              </c:strCache>
            </c:strRef>
          </c:cat>
          <c:val>
            <c:numRef>
              <c:f>Profit!$R$290:$R$301</c:f>
              <c:numCache>
                <c:formatCode>_("$"* #,##0.00_);_("$"* \(#,##0.00\);_("$"*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Profit!$Q$289</c:f>
              <c:strCache>
                <c:ptCount val="1"/>
                <c:pt idx="0">
                  <c:v>REVENUES</c:v>
                </c:pt>
              </c:strCache>
            </c:strRef>
          </c:tx>
          <c:cat>
            <c:strRef>
              <c:f>Profit!$O$290:$O$301</c:f>
              <c:strCache>
                <c:ptCount val="12"/>
                <c:pt idx="0">
                  <c:v>July</c:v>
                </c:pt>
                <c:pt idx="1">
                  <c:v>August</c:v>
                </c:pt>
                <c:pt idx="2">
                  <c:v>September</c:v>
                </c:pt>
                <c:pt idx="3">
                  <c:v>October</c:v>
                </c:pt>
                <c:pt idx="4">
                  <c:v>November</c:v>
                </c:pt>
                <c:pt idx="5">
                  <c:v>December</c:v>
                </c:pt>
                <c:pt idx="6">
                  <c:v>January</c:v>
                </c:pt>
                <c:pt idx="7">
                  <c:v>February</c:v>
                </c:pt>
                <c:pt idx="8">
                  <c:v>March</c:v>
                </c:pt>
                <c:pt idx="9">
                  <c:v>April</c:v>
                </c:pt>
                <c:pt idx="10">
                  <c:v>May</c:v>
                </c:pt>
                <c:pt idx="11">
                  <c:v>June</c:v>
                </c:pt>
              </c:strCache>
            </c:strRef>
          </c:cat>
          <c:val>
            <c:numRef>
              <c:f>Profit!$Q$290:$Q$301</c:f>
            </c:numRef>
          </c:val>
        </c:ser>
        <c:ser>
          <c:idx val="0"/>
          <c:order val="0"/>
          <c:tx>
            <c:strRef>
              <c:f>Profit!$P$289</c:f>
              <c:strCache>
                <c:ptCount val="1"/>
                <c:pt idx="0">
                  <c:v>COGS</c:v>
                </c:pt>
              </c:strCache>
            </c:strRef>
          </c:tx>
          <c:cat>
            <c:strRef>
              <c:f>Profit!$O$290:$O$301</c:f>
              <c:strCache>
                <c:ptCount val="12"/>
                <c:pt idx="0">
                  <c:v>July</c:v>
                </c:pt>
                <c:pt idx="1">
                  <c:v>August</c:v>
                </c:pt>
                <c:pt idx="2">
                  <c:v>September</c:v>
                </c:pt>
                <c:pt idx="3">
                  <c:v>October</c:v>
                </c:pt>
                <c:pt idx="4">
                  <c:v>November</c:v>
                </c:pt>
                <c:pt idx="5">
                  <c:v>December</c:v>
                </c:pt>
                <c:pt idx="6">
                  <c:v>January</c:v>
                </c:pt>
                <c:pt idx="7">
                  <c:v>February</c:v>
                </c:pt>
                <c:pt idx="8">
                  <c:v>March</c:v>
                </c:pt>
                <c:pt idx="9">
                  <c:v>April</c:v>
                </c:pt>
                <c:pt idx="10">
                  <c:v>May</c:v>
                </c:pt>
                <c:pt idx="11">
                  <c:v>June</c:v>
                </c:pt>
              </c:strCache>
            </c:strRef>
          </c:cat>
          <c:val>
            <c:numRef>
              <c:f>Profit!$P$290:$P$301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FY15</a:t>
            </a:r>
            <a:r>
              <a:rPr lang="en-US" baseline="0"/>
              <a:t> Profit By Dept.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Profit!$F$2</c:f>
              <c:strCache>
                <c:ptCount val="1"/>
                <c:pt idx="0">
                  <c:v>Profit</c:v>
                </c:pt>
              </c:strCache>
            </c:strRef>
          </c:tx>
          <c:invertIfNegative val="0"/>
          <c:cat>
            <c:strRef>
              <c:f>Profit!$B$3:$B$276</c:f>
              <c:strCache>
                <c:ptCount val="22"/>
                <c:pt idx="0">
                  <c:v>BAKED GOODS</c:v>
                </c:pt>
                <c:pt idx="1">
                  <c:v>DRINKS</c:v>
                </c:pt>
                <c:pt idx="2">
                  <c:v>SWEETS</c:v>
                </c:pt>
                <c:pt idx="3">
                  <c:v>DAIRY</c:v>
                </c:pt>
                <c:pt idx="4">
                  <c:v>BOXED GOODS </c:v>
                </c:pt>
                <c:pt idx="5">
                  <c:v>ESPRESSO</c:v>
                </c:pt>
                <c:pt idx="6">
                  <c:v>Fruit &amp; Veggies</c:v>
                </c:pt>
                <c:pt idx="7">
                  <c:v>HOT MEALS</c:v>
                </c:pt>
                <c:pt idx="8">
                  <c:v>SPECIAL SANDWICH</c:v>
                </c:pt>
                <c:pt idx="9">
                  <c:v>SALAD &amp; SANDWICH</c:v>
                </c:pt>
                <c:pt idx="10">
                  <c:v>Sundries</c:v>
                </c:pt>
                <c:pt idx="11">
                  <c:v>Cleaning</c:v>
                </c:pt>
                <c:pt idx="12">
                  <c:v>Milk</c:v>
                </c:pt>
                <c:pt idx="13">
                  <c:v>Coffee</c:v>
                </c:pt>
                <c:pt idx="14">
                  <c:v>Syrup</c:v>
                </c:pt>
                <c:pt idx="15">
                  <c:v>Soup</c:v>
                </c:pt>
                <c:pt idx="16">
                  <c:v>Tea</c:v>
                </c:pt>
                <c:pt idx="17">
                  <c:v>Bubble</c:v>
                </c:pt>
                <c:pt idx="18">
                  <c:v>Smoothie</c:v>
                </c:pt>
                <c:pt idx="19">
                  <c:v>Condiment</c:v>
                </c:pt>
                <c:pt idx="20">
                  <c:v>Cups</c:v>
                </c:pt>
                <c:pt idx="21">
                  <c:v>Cutlery</c:v>
                </c:pt>
              </c:strCache>
            </c:strRef>
          </c:cat>
          <c:val>
            <c:numRef>
              <c:f>Profit!$F$3:$F$276</c:f>
              <c:numCache>
                <c:formatCode>_("$"* #,##0.00_);_("$"* \(#,##0.00\);_("$"* "-"??_);_(@_)</c:formatCode>
                <c:ptCount val="22"/>
                <c:pt idx="0">
                  <c:v>13439.756497599339</c:v>
                </c:pt>
                <c:pt idx="1">
                  <c:v>51420.69167683689</c:v>
                </c:pt>
                <c:pt idx="2">
                  <c:v>4820.6111108138984</c:v>
                </c:pt>
                <c:pt idx="3">
                  <c:v>4916.8500179728944</c:v>
                </c:pt>
                <c:pt idx="4">
                  <c:v>16903.089717707309</c:v>
                </c:pt>
                <c:pt idx="5">
                  <c:v>126105.08999999998</c:v>
                </c:pt>
                <c:pt idx="6">
                  <c:v>284.5800000000001</c:v>
                </c:pt>
                <c:pt idx="7">
                  <c:v>31746.50733876391</c:v>
                </c:pt>
                <c:pt idx="8">
                  <c:v>13775.552884449118</c:v>
                </c:pt>
                <c:pt idx="9">
                  <c:v>8684.055263311333</c:v>
                </c:pt>
                <c:pt idx="10">
                  <c:v>248.96</c:v>
                </c:pt>
                <c:pt idx="11">
                  <c:v>-934.05759999999998</c:v>
                </c:pt>
                <c:pt idx="12">
                  <c:v>-7578.8643607149834</c:v>
                </c:pt>
                <c:pt idx="13">
                  <c:v>-12216.402838921835</c:v>
                </c:pt>
                <c:pt idx="14">
                  <c:v>-3763.1216596639006</c:v>
                </c:pt>
                <c:pt idx="15">
                  <c:v>-1153.5428253875198</c:v>
                </c:pt>
                <c:pt idx="16">
                  <c:v>-255.42000000000002</c:v>
                </c:pt>
                <c:pt idx="17">
                  <c:v>-35.959800000000001</c:v>
                </c:pt>
                <c:pt idx="18">
                  <c:v>0</c:v>
                </c:pt>
                <c:pt idx="19">
                  <c:v>-909.54190947326515</c:v>
                </c:pt>
                <c:pt idx="20">
                  <c:v>-16537.115602185015</c:v>
                </c:pt>
                <c:pt idx="21">
                  <c:v>-10306.915166108165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284192"/>
        <c:axId val="211284584"/>
      </c:barChart>
      <c:catAx>
        <c:axId val="2112841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crossAx val="211284584"/>
        <c:crosses val="autoZero"/>
        <c:auto val="1"/>
        <c:lblAlgn val="ctr"/>
        <c:lblOffset val="100"/>
        <c:noMultiLvlLbl val="0"/>
      </c:catAx>
      <c:valAx>
        <c:axId val="211284584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2112841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FY16 Profit By Dept.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Profit!$L$2</c:f>
              <c:strCache>
                <c:ptCount val="1"/>
                <c:pt idx="0">
                  <c:v>Profit</c:v>
                </c:pt>
              </c:strCache>
            </c:strRef>
          </c:tx>
          <c:invertIfNegative val="0"/>
          <c:cat>
            <c:strRef>
              <c:f>Profit!$H$3:$H$276</c:f>
              <c:strCache>
                <c:ptCount val="22"/>
                <c:pt idx="0">
                  <c:v>BAKED GOODS</c:v>
                </c:pt>
                <c:pt idx="1">
                  <c:v>DRINKS</c:v>
                </c:pt>
                <c:pt idx="2">
                  <c:v>SWEETS</c:v>
                </c:pt>
                <c:pt idx="3">
                  <c:v>DAIRY</c:v>
                </c:pt>
                <c:pt idx="4">
                  <c:v>BOXED GOODS </c:v>
                </c:pt>
                <c:pt idx="5">
                  <c:v>ESPRESSO</c:v>
                </c:pt>
                <c:pt idx="6">
                  <c:v>Fruit &amp; Veggies</c:v>
                </c:pt>
                <c:pt idx="7">
                  <c:v>HOT MEALS</c:v>
                </c:pt>
                <c:pt idx="8">
                  <c:v>SPECIAL SANDWICH</c:v>
                </c:pt>
                <c:pt idx="9">
                  <c:v>SALAD &amp; SANDWICH</c:v>
                </c:pt>
                <c:pt idx="10">
                  <c:v>Sundries</c:v>
                </c:pt>
                <c:pt idx="11">
                  <c:v>Cleaning</c:v>
                </c:pt>
                <c:pt idx="12">
                  <c:v>Milk</c:v>
                </c:pt>
                <c:pt idx="13">
                  <c:v>Coffee</c:v>
                </c:pt>
                <c:pt idx="14">
                  <c:v>Syrup</c:v>
                </c:pt>
                <c:pt idx="15">
                  <c:v>Soup</c:v>
                </c:pt>
                <c:pt idx="16">
                  <c:v>Tea</c:v>
                </c:pt>
                <c:pt idx="17">
                  <c:v>Bubble</c:v>
                </c:pt>
                <c:pt idx="18">
                  <c:v>Smoothie</c:v>
                </c:pt>
                <c:pt idx="19">
                  <c:v>Condiment</c:v>
                </c:pt>
                <c:pt idx="20">
                  <c:v>Cups</c:v>
                </c:pt>
                <c:pt idx="21">
                  <c:v>Cutlery</c:v>
                </c:pt>
              </c:strCache>
            </c:strRef>
          </c:cat>
          <c:val>
            <c:numRef>
              <c:f>Profit!$L$3:$L$276</c:f>
              <c:numCache>
                <c:formatCode>_("$"* #,##0.00_);_("$"* \(#,##0.00\);_("$"* "-"??_);_(@_)</c:formatCode>
                <c:ptCount val="22"/>
                <c:pt idx="0">
                  <c:v>654.98</c:v>
                </c:pt>
                <c:pt idx="1">
                  <c:v>3478.100919999999</c:v>
                </c:pt>
                <c:pt idx="2">
                  <c:v>348.43279999999987</c:v>
                </c:pt>
                <c:pt idx="3">
                  <c:v>477.65716000000009</c:v>
                </c:pt>
                <c:pt idx="4">
                  <c:v>855.71500000000037</c:v>
                </c:pt>
                <c:pt idx="5">
                  <c:v>9208.3499999999985</c:v>
                </c:pt>
                <c:pt idx="6">
                  <c:v>-25.5</c:v>
                </c:pt>
                <c:pt idx="7">
                  <c:v>1094.3399999999997</c:v>
                </c:pt>
                <c:pt idx="8">
                  <c:v>329.89999999999964</c:v>
                </c:pt>
                <c:pt idx="9">
                  <c:v>514.3900000000001</c:v>
                </c:pt>
                <c:pt idx="10">
                  <c:v>10.07</c:v>
                </c:pt>
                <c:pt idx="11">
                  <c:v>-3263.1611999999996</c:v>
                </c:pt>
                <c:pt idx="12">
                  <c:v>-334.89799999999997</c:v>
                </c:pt>
                <c:pt idx="13">
                  <c:v>-616.18240000000003</c:v>
                </c:pt>
                <c:pt idx="14">
                  <c:v>-727.73500000000013</c:v>
                </c:pt>
                <c:pt idx="15">
                  <c:v>0</c:v>
                </c:pt>
                <c:pt idx="16">
                  <c:v>-118.67999999999998</c:v>
                </c:pt>
                <c:pt idx="17">
                  <c:v>-38.68</c:v>
                </c:pt>
                <c:pt idx="18">
                  <c:v>-81.799199999999999</c:v>
                </c:pt>
                <c:pt idx="19">
                  <c:v>-91.48</c:v>
                </c:pt>
                <c:pt idx="20">
                  <c:v>-2421.7463900000002</c:v>
                </c:pt>
                <c:pt idx="21">
                  <c:v>-431.88269500000001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287328"/>
        <c:axId val="211287720"/>
      </c:barChart>
      <c:catAx>
        <c:axId val="2112873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crossAx val="211287720"/>
        <c:crosses val="autoZero"/>
        <c:auto val="1"/>
        <c:lblAlgn val="ctr"/>
        <c:lblOffset val="100"/>
        <c:noMultiLvlLbl val="0"/>
      </c:catAx>
      <c:valAx>
        <c:axId val="211287720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2112873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FY17 Profit By Dept.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Profit!$R$2</c:f>
              <c:strCache>
                <c:ptCount val="1"/>
                <c:pt idx="0">
                  <c:v>Profit</c:v>
                </c:pt>
              </c:strCache>
            </c:strRef>
          </c:tx>
          <c:invertIfNegative val="0"/>
          <c:cat>
            <c:strRef>
              <c:f>Profit!$N$3:$N$276</c:f>
              <c:strCache>
                <c:ptCount val="22"/>
                <c:pt idx="0">
                  <c:v>BAKED GOODS</c:v>
                </c:pt>
                <c:pt idx="1">
                  <c:v>DRINKS</c:v>
                </c:pt>
                <c:pt idx="2">
                  <c:v>SWEETS</c:v>
                </c:pt>
                <c:pt idx="3">
                  <c:v>DAIRY</c:v>
                </c:pt>
                <c:pt idx="4">
                  <c:v>BOXED GOODS </c:v>
                </c:pt>
                <c:pt idx="5">
                  <c:v>ESPRESSO</c:v>
                </c:pt>
                <c:pt idx="6">
                  <c:v>Fruit &amp; Veggies</c:v>
                </c:pt>
                <c:pt idx="7">
                  <c:v>HOT MEALS</c:v>
                </c:pt>
                <c:pt idx="8">
                  <c:v>SPECIAL SANDWICH</c:v>
                </c:pt>
                <c:pt idx="9">
                  <c:v>SALAD &amp; SANDWICH</c:v>
                </c:pt>
                <c:pt idx="10">
                  <c:v>Sundries</c:v>
                </c:pt>
                <c:pt idx="11">
                  <c:v>Cleaning</c:v>
                </c:pt>
                <c:pt idx="12">
                  <c:v>Milk</c:v>
                </c:pt>
                <c:pt idx="13">
                  <c:v>Coffee</c:v>
                </c:pt>
                <c:pt idx="14">
                  <c:v>Syrup</c:v>
                </c:pt>
                <c:pt idx="15">
                  <c:v>Soup</c:v>
                </c:pt>
                <c:pt idx="16">
                  <c:v>Tea</c:v>
                </c:pt>
                <c:pt idx="17">
                  <c:v>Bubble</c:v>
                </c:pt>
                <c:pt idx="18">
                  <c:v>Smoothie</c:v>
                </c:pt>
                <c:pt idx="19">
                  <c:v>Condiment</c:v>
                </c:pt>
                <c:pt idx="20">
                  <c:v>Cups</c:v>
                </c:pt>
                <c:pt idx="21">
                  <c:v>Cutlery</c:v>
                </c:pt>
              </c:strCache>
            </c:strRef>
          </c:cat>
          <c:val>
            <c:numRef>
              <c:f>Profit!$R$3:$R$276</c:f>
              <c:numCache>
                <c:formatCode>_("$"* #,##0.00_);_("$"* \(#,##0.00\);_("$"* "-"??_);_(@_)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288504"/>
        <c:axId val="211288896"/>
      </c:barChart>
      <c:catAx>
        <c:axId val="2112885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crossAx val="211288896"/>
        <c:crosses val="autoZero"/>
        <c:auto val="1"/>
        <c:lblAlgn val="ctr"/>
        <c:lblOffset val="100"/>
        <c:noMultiLvlLbl val="0"/>
      </c:catAx>
      <c:valAx>
        <c:axId val="211288896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2112885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Quantity Ratio of Total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Summary!$C$4</c:f>
              <c:strCache>
                <c:ptCount val="1"/>
                <c:pt idx="0">
                  <c:v>Ratio of 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</c:spPr>
          </c:dPt>
          <c:dPt>
            <c:idx val="1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</c:dPt>
          <c:dPt>
            <c:idx val="2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Pt>
            <c:idx val="4"/>
            <c:invertIfNegative val="0"/>
            <c:bubble3D val="0"/>
            <c:spPr>
              <a:solidFill>
                <a:srgbClr val="92D050"/>
              </a:solidFill>
            </c:spPr>
          </c:dPt>
          <c:dPt>
            <c:idx val="5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</c:dPt>
          <c:dPt>
            <c:idx val="6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Pt>
            <c:idx val="8"/>
            <c:invertIfNegative val="0"/>
            <c:bubble3D val="0"/>
            <c:spPr>
              <a:solidFill>
                <a:srgbClr val="92D050"/>
              </a:solidFill>
            </c:spPr>
          </c:dPt>
          <c:dPt>
            <c:idx val="9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</c:dPt>
          <c:dPt>
            <c:idx val="10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Pt>
            <c:idx val="12"/>
            <c:invertIfNegative val="0"/>
            <c:bubble3D val="0"/>
            <c:spPr>
              <a:solidFill>
                <a:srgbClr val="92D050"/>
              </a:solidFill>
            </c:spPr>
          </c:dPt>
          <c:dPt>
            <c:idx val="13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</c:dPt>
          <c:dPt>
            <c:idx val="14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Pt>
            <c:idx val="16"/>
            <c:invertIfNegative val="0"/>
            <c:bubble3D val="0"/>
            <c:spPr>
              <a:solidFill>
                <a:srgbClr val="92D050"/>
              </a:solidFill>
            </c:spPr>
          </c:dPt>
          <c:dPt>
            <c:idx val="17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</c:dPt>
          <c:dPt>
            <c:idx val="18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Pt>
            <c:idx val="20"/>
            <c:invertIfNegative val="0"/>
            <c:bubble3D val="0"/>
            <c:spPr>
              <a:solidFill>
                <a:srgbClr val="92D050"/>
              </a:solidFill>
            </c:spPr>
          </c:dPt>
          <c:dPt>
            <c:idx val="21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</c:dPt>
          <c:dPt>
            <c:idx val="22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Pt>
            <c:idx val="24"/>
            <c:invertIfNegative val="0"/>
            <c:bubble3D val="0"/>
            <c:spPr>
              <a:solidFill>
                <a:srgbClr val="92D050"/>
              </a:solidFill>
            </c:spPr>
          </c:dPt>
          <c:dPt>
            <c:idx val="25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</c:dPt>
          <c:dPt>
            <c:idx val="28"/>
            <c:invertIfNegative val="0"/>
            <c:bubble3D val="0"/>
            <c:spPr>
              <a:solidFill>
                <a:srgbClr val="92D050"/>
              </a:solidFill>
            </c:spPr>
          </c:dPt>
          <c:dPt>
            <c:idx val="29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</c:dPt>
          <c:dPt>
            <c:idx val="30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Pt>
            <c:idx val="32"/>
            <c:invertIfNegative val="0"/>
            <c:bubble3D val="0"/>
            <c:spPr>
              <a:solidFill>
                <a:srgbClr val="92D050"/>
              </a:solidFill>
            </c:spPr>
          </c:dPt>
          <c:dPt>
            <c:idx val="33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</c:dPt>
          <c:dPt>
            <c:idx val="34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Pt>
            <c:idx val="36"/>
            <c:invertIfNegative val="0"/>
            <c:bubble3D val="0"/>
            <c:spPr>
              <a:solidFill>
                <a:srgbClr val="92D050"/>
              </a:solidFill>
            </c:spPr>
          </c:dPt>
          <c:dPt>
            <c:idx val="37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</c:dPt>
          <c:dPt>
            <c:idx val="38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Pt>
            <c:idx val="41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</c:dPt>
          <c:dPt>
            <c:idx val="42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Summary!$A$5:$B$47</c:f>
              <c:multiLvlStrCache>
                <c:ptCount val="43"/>
                <c:lvl>
                  <c:pt idx="0">
                    <c:v>14</c:v>
                  </c:pt>
                  <c:pt idx="1">
                    <c:v>15</c:v>
                  </c:pt>
                  <c:pt idx="2">
                    <c:v>16</c:v>
                  </c:pt>
                  <c:pt idx="3">
                    <c:v>17</c:v>
                  </c:pt>
                  <c:pt idx="4">
                    <c:v>14</c:v>
                  </c:pt>
                  <c:pt idx="5">
                    <c:v>15</c:v>
                  </c:pt>
                  <c:pt idx="6">
                    <c:v>16</c:v>
                  </c:pt>
                  <c:pt idx="7">
                    <c:v>17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17</c:v>
                  </c:pt>
                  <c:pt idx="12">
                    <c:v>14</c:v>
                  </c:pt>
                  <c:pt idx="13">
                    <c:v>15</c:v>
                  </c:pt>
                  <c:pt idx="14">
                    <c:v>16</c:v>
                  </c:pt>
                  <c:pt idx="15">
                    <c:v>17</c:v>
                  </c:pt>
                  <c:pt idx="16">
                    <c:v>14</c:v>
                  </c:pt>
                  <c:pt idx="17">
                    <c:v>15</c:v>
                  </c:pt>
                  <c:pt idx="18">
                    <c:v>16</c:v>
                  </c:pt>
                  <c:pt idx="19">
                    <c:v>17</c:v>
                  </c:pt>
                  <c:pt idx="20">
                    <c:v>14</c:v>
                  </c:pt>
                  <c:pt idx="21">
                    <c:v>15</c:v>
                  </c:pt>
                  <c:pt idx="22">
                    <c:v>16</c:v>
                  </c:pt>
                  <c:pt idx="23">
                    <c:v>17</c:v>
                  </c:pt>
                  <c:pt idx="24">
                    <c:v>14</c:v>
                  </c:pt>
                  <c:pt idx="25">
                    <c:v>15</c:v>
                  </c:pt>
                  <c:pt idx="26">
                    <c:v>16</c:v>
                  </c:pt>
                  <c:pt idx="27">
                    <c:v>17</c:v>
                  </c:pt>
                  <c:pt idx="28">
                    <c:v>14</c:v>
                  </c:pt>
                  <c:pt idx="29">
                    <c:v>15</c:v>
                  </c:pt>
                  <c:pt idx="30">
                    <c:v>16</c:v>
                  </c:pt>
                  <c:pt idx="31">
                    <c:v>17</c:v>
                  </c:pt>
                  <c:pt idx="32">
                    <c:v>14</c:v>
                  </c:pt>
                  <c:pt idx="33">
                    <c:v>15</c:v>
                  </c:pt>
                  <c:pt idx="34">
                    <c:v>16</c:v>
                  </c:pt>
                  <c:pt idx="35">
                    <c:v>17</c:v>
                  </c:pt>
                  <c:pt idx="36">
                    <c:v>14</c:v>
                  </c:pt>
                  <c:pt idx="37">
                    <c:v>15</c:v>
                  </c:pt>
                  <c:pt idx="38">
                    <c:v>16</c:v>
                  </c:pt>
                  <c:pt idx="39">
                    <c:v>17</c:v>
                  </c:pt>
                  <c:pt idx="40">
                    <c:v>14</c:v>
                  </c:pt>
                  <c:pt idx="41">
                    <c:v>15</c:v>
                  </c:pt>
                  <c:pt idx="42">
                    <c:v>16</c:v>
                  </c:pt>
                </c:lvl>
                <c:lvl>
                  <c:pt idx="0">
                    <c:v>BAKED GOODS</c:v>
                  </c:pt>
                  <c:pt idx="4">
                    <c:v>DRINKS</c:v>
                  </c:pt>
                  <c:pt idx="8">
                    <c:v>SWEETS</c:v>
                  </c:pt>
                  <c:pt idx="12">
                    <c:v>DAIRY</c:v>
                  </c:pt>
                  <c:pt idx="16">
                    <c:v>BOXED GOODS</c:v>
                  </c:pt>
                  <c:pt idx="20">
                    <c:v>ESPRESSO</c:v>
                  </c:pt>
                  <c:pt idx="24">
                    <c:v>FRUITS/VEGGIES</c:v>
                  </c:pt>
                  <c:pt idx="28">
                    <c:v>HOT MEALS</c:v>
                  </c:pt>
                  <c:pt idx="32">
                    <c:v>SPECIAL SANDWICH</c:v>
                  </c:pt>
                  <c:pt idx="36">
                    <c:v>SALAD &amp; SANDWICH</c:v>
                  </c:pt>
                  <c:pt idx="40">
                    <c:v>SUNDRIES</c:v>
                  </c:pt>
                </c:lvl>
              </c:multiLvlStrCache>
            </c:multiLvlStrRef>
          </c:cat>
          <c:val>
            <c:numRef>
              <c:f>Summary!$C$5:$C$47</c:f>
              <c:numCache>
                <c:formatCode>0%</c:formatCode>
                <c:ptCount val="43"/>
                <c:pt idx="0">
                  <c:v>7.0844878598600475E-2</c:v>
                </c:pt>
                <c:pt idx="1">
                  <c:v>8.4597257259127756E-2</c:v>
                </c:pt>
                <c:pt idx="2">
                  <c:v>8.871488537294156E-2</c:v>
                </c:pt>
                <c:pt idx="3">
                  <c:v>0</c:v>
                </c:pt>
                <c:pt idx="4">
                  <c:v>0.21847555534682758</c:v>
                </c:pt>
                <c:pt idx="5">
                  <c:v>0.2154017046103377</c:v>
                </c:pt>
                <c:pt idx="6">
                  <c:v>0.21036486922828543</c:v>
                </c:pt>
                <c:pt idx="7">
                  <c:v>0</c:v>
                </c:pt>
                <c:pt idx="8">
                  <c:v>8.2286432160804016E-2</c:v>
                </c:pt>
                <c:pt idx="9">
                  <c:v>5.5436170544084215E-2</c:v>
                </c:pt>
                <c:pt idx="10">
                  <c:v>4.4639974168550207E-2</c:v>
                </c:pt>
                <c:pt idx="11">
                  <c:v>0</c:v>
                </c:pt>
                <c:pt idx="12">
                  <c:v>6.026041422063589E-2</c:v>
                </c:pt>
                <c:pt idx="13">
                  <c:v>6.0138901865520573E-2</c:v>
                </c:pt>
                <c:pt idx="14">
                  <c:v>8.5566677429770741E-2</c:v>
                </c:pt>
                <c:pt idx="15">
                  <c:v>0</c:v>
                </c:pt>
                <c:pt idx="16">
                  <c:v>0.15439346264030432</c:v>
                </c:pt>
                <c:pt idx="17">
                  <c:v>0.13650897463847103</c:v>
                </c:pt>
                <c:pt idx="18">
                  <c:v>0.12794639974168551</c:v>
                </c:pt>
                <c:pt idx="19">
                  <c:v>0</c:v>
                </c:pt>
                <c:pt idx="20">
                  <c:v>0.28565138778002158</c:v>
                </c:pt>
                <c:pt idx="21">
                  <c:v>0.28730262543212182</c:v>
                </c:pt>
                <c:pt idx="22">
                  <c:v>0.31917985146916372</c:v>
                </c:pt>
                <c:pt idx="23">
                  <c:v>0</c:v>
                </c:pt>
                <c:pt idx="24">
                  <c:v>4.3735030291645145E-3</c:v>
                </c:pt>
                <c:pt idx="25">
                  <c:v>2.294268481318841E-3</c:v>
                </c:pt>
                <c:pt idx="26">
                  <c:v>0</c:v>
                </c:pt>
                <c:pt idx="27">
                  <c:v>0</c:v>
                </c:pt>
                <c:pt idx="28">
                  <c:v>5.3274550321701968E-2</c:v>
                </c:pt>
                <c:pt idx="29">
                  <c:v>8.3138683858108325E-2</c:v>
                </c:pt>
                <c:pt idx="30">
                  <c:v>6.0138844042621889E-2</c:v>
                </c:pt>
                <c:pt idx="31">
                  <c:v>0</c:v>
                </c:pt>
                <c:pt idx="32">
                  <c:v>4.1486638801484059E-2</c:v>
                </c:pt>
                <c:pt idx="33">
                  <c:v>4.4094594454306683E-2</c:v>
                </c:pt>
                <c:pt idx="34">
                  <c:v>2.5266386825960607E-2</c:v>
                </c:pt>
                <c:pt idx="35">
                  <c:v>0</c:v>
                </c:pt>
                <c:pt idx="36">
                  <c:v>2.895317710045555E-2</c:v>
                </c:pt>
                <c:pt idx="37">
                  <c:v>2.9591910886874916E-2</c:v>
                </c:pt>
                <c:pt idx="38">
                  <c:v>3.6971262512108492E-2</c:v>
                </c:pt>
                <c:pt idx="39">
                  <c:v>0</c:v>
                </c:pt>
                <c:pt idx="40">
                  <c:v>0</c:v>
                </c:pt>
                <c:pt idx="41">
                  <c:v>1.4949079697281135E-3</c:v>
                </c:pt>
                <c:pt idx="42">
                  <c:v>1.2108492089118502E-3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289680"/>
        <c:axId val="211290072"/>
      </c:barChart>
      <c:catAx>
        <c:axId val="2112896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11290072"/>
        <c:crosses val="autoZero"/>
        <c:auto val="1"/>
        <c:lblAlgn val="ctr"/>
        <c:lblOffset val="100"/>
        <c:noMultiLvlLbl val="0"/>
      </c:catAx>
      <c:valAx>
        <c:axId val="21129007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112896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Sales Ratio of Total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Summary!$G$4</c:f>
              <c:strCache>
                <c:ptCount val="1"/>
                <c:pt idx="0">
                  <c:v>Ratio of 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</c:spPr>
          </c:dPt>
          <c:dPt>
            <c:idx val="1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</c:dPt>
          <c:dPt>
            <c:idx val="2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Pt>
            <c:idx val="4"/>
            <c:invertIfNegative val="0"/>
            <c:bubble3D val="0"/>
            <c:spPr>
              <a:solidFill>
                <a:srgbClr val="92D050"/>
              </a:solidFill>
            </c:spPr>
          </c:dPt>
          <c:dPt>
            <c:idx val="5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</c:dPt>
          <c:dPt>
            <c:idx val="6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Pt>
            <c:idx val="8"/>
            <c:invertIfNegative val="0"/>
            <c:bubble3D val="0"/>
            <c:spPr>
              <a:solidFill>
                <a:srgbClr val="92D050"/>
              </a:solidFill>
            </c:spPr>
          </c:dPt>
          <c:dPt>
            <c:idx val="9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</c:dPt>
          <c:dPt>
            <c:idx val="10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Pt>
            <c:idx val="12"/>
            <c:invertIfNegative val="0"/>
            <c:bubble3D val="0"/>
            <c:spPr>
              <a:solidFill>
                <a:srgbClr val="92D050"/>
              </a:solidFill>
            </c:spPr>
          </c:dPt>
          <c:dPt>
            <c:idx val="13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</c:dPt>
          <c:dPt>
            <c:idx val="14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Pt>
            <c:idx val="16"/>
            <c:invertIfNegative val="0"/>
            <c:bubble3D val="0"/>
            <c:spPr>
              <a:solidFill>
                <a:srgbClr val="92D050"/>
              </a:solidFill>
            </c:spPr>
          </c:dPt>
          <c:dPt>
            <c:idx val="17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</c:dPt>
          <c:dPt>
            <c:idx val="18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Pt>
            <c:idx val="20"/>
            <c:invertIfNegative val="0"/>
            <c:bubble3D val="0"/>
            <c:spPr>
              <a:solidFill>
                <a:srgbClr val="92D050"/>
              </a:solidFill>
            </c:spPr>
          </c:dPt>
          <c:dPt>
            <c:idx val="21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</c:dPt>
          <c:dPt>
            <c:idx val="22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Pt>
            <c:idx val="24"/>
            <c:invertIfNegative val="0"/>
            <c:bubble3D val="0"/>
            <c:spPr>
              <a:solidFill>
                <a:srgbClr val="92D050"/>
              </a:solidFill>
            </c:spPr>
          </c:dPt>
          <c:dPt>
            <c:idx val="25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</c:dPt>
          <c:dPt>
            <c:idx val="28"/>
            <c:invertIfNegative val="0"/>
            <c:bubble3D val="0"/>
            <c:spPr>
              <a:solidFill>
                <a:srgbClr val="92D050"/>
              </a:solidFill>
            </c:spPr>
          </c:dPt>
          <c:dPt>
            <c:idx val="29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</c:dPt>
          <c:dPt>
            <c:idx val="30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Pt>
            <c:idx val="32"/>
            <c:invertIfNegative val="0"/>
            <c:bubble3D val="0"/>
            <c:spPr>
              <a:solidFill>
                <a:srgbClr val="92D050"/>
              </a:solidFill>
            </c:spPr>
          </c:dPt>
          <c:dPt>
            <c:idx val="33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</c:dPt>
          <c:dPt>
            <c:idx val="34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Pt>
            <c:idx val="36"/>
            <c:invertIfNegative val="0"/>
            <c:bubble3D val="0"/>
            <c:spPr>
              <a:solidFill>
                <a:srgbClr val="92D050"/>
              </a:solidFill>
            </c:spPr>
          </c:dPt>
          <c:dPt>
            <c:idx val="37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</c:dPt>
          <c:dPt>
            <c:idx val="38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Pt>
            <c:idx val="41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</c:dPt>
          <c:dPt>
            <c:idx val="42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Summary!$E$5:$F$48</c:f>
              <c:multiLvlStrCache>
                <c:ptCount val="44"/>
                <c:lvl>
                  <c:pt idx="0">
                    <c:v>14</c:v>
                  </c:pt>
                  <c:pt idx="1">
                    <c:v>15</c:v>
                  </c:pt>
                  <c:pt idx="2">
                    <c:v>16</c:v>
                  </c:pt>
                  <c:pt idx="3">
                    <c:v>17</c:v>
                  </c:pt>
                  <c:pt idx="4">
                    <c:v>14</c:v>
                  </c:pt>
                  <c:pt idx="5">
                    <c:v>15</c:v>
                  </c:pt>
                  <c:pt idx="6">
                    <c:v>16</c:v>
                  </c:pt>
                  <c:pt idx="7">
                    <c:v>17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17</c:v>
                  </c:pt>
                  <c:pt idx="12">
                    <c:v>14</c:v>
                  </c:pt>
                  <c:pt idx="13">
                    <c:v>15</c:v>
                  </c:pt>
                  <c:pt idx="14">
                    <c:v>16</c:v>
                  </c:pt>
                  <c:pt idx="15">
                    <c:v>17</c:v>
                  </c:pt>
                  <c:pt idx="16">
                    <c:v>14</c:v>
                  </c:pt>
                  <c:pt idx="17">
                    <c:v>15</c:v>
                  </c:pt>
                  <c:pt idx="18">
                    <c:v>16</c:v>
                  </c:pt>
                  <c:pt idx="19">
                    <c:v>17</c:v>
                  </c:pt>
                  <c:pt idx="20">
                    <c:v>14</c:v>
                  </c:pt>
                  <c:pt idx="21">
                    <c:v>15</c:v>
                  </c:pt>
                  <c:pt idx="22">
                    <c:v>16</c:v>
                  </c:pt>
                  <c:pt idx="23">
                    <c:v>17</c:v>
                  </c:pt>
                  <c:pt idx="24">
                    <c:v>14</c:v>
                  </c:pt>
                  <c:pt idx="25">
                    <c:v>15</c:v>
                  </c:pt>
                  <c:pt idx="26">
                    <c:v>16</c:v>
                  </c:pt>
                  <c:pt idx="27">
                    <c:v>17</c:v>
                  </c:pt>
                  <c:pt idx="28">
                    <c:v>14</c:v>
                  </c:pt>
                  <c:pt idx="29">
                    <c:v>15</c:v>
                  </c:pt>
                  <c:pt idx="30">
                    <c:v>16</c:v>
                  </c:pt>
                  <c:pt idx="31">
                    <c:v>17</c:v>
                  </c:pt>
                  <c:pt idx="32">
                    <c:v>14</c:v>
                  </c:pt>
                  <c:pt idx="33">
                    <c:v>15</c:v>
                  </c:pt>
                  <c:pt idx="34">
                    <c:v>16</c:v>
                  </c:pt>
                  <c:pt idx="35">
                    <c:v>17</c:v>
                  </c:pt>
                  <c:pt idx="36">
                    <c:v>14</c:v>
                  </c:pt>
                  <c:pt idx="37">
                    <c:v>15</c:v>
                  </c:pt>
                  <c:pt idx="38">
                    <c:v>16</c:v>
                  </c:pt>
                  <c:pt idx="39">
                    <c:v>17</c:v>
                  </c:pt>
                  <c:pt idx="40">
                    <c:v>14</c:v>
                  </c:pt>
                  <c:pt idx="41">
                    <c:v>15</c:v>
                  </c:pt>
                  <c:pt idx="42">
                    <c:v>16</c:v>
                  </c:pt>
                  <c:pt idx="43">
                    <c:v>17</c:v>
                  </c:pt>
                </c:lvl>
                <c:lvl>
                  <c:pt idx="0">
                    <c:v>BAKED GOODS</c:v>
                  </c:pt>
                  <c:pt idx="4">
                    <c:v>DRINKS</c:v>
                  </c:pt>
                  <c:pt idx="8">
                    <c:v>SWEETS</c:v>
                  </c:pt>
                  <c:pt idx="12">
                    <c:v>DAIRY</c:v>
                  </c:pt>
                  <c:pt idx="16">
                    <c:v>BOXED GOODS</c:v>
                  </c:pt>
                  <c:pt idx="20">
                    <c:v>ESPRESSO</c:v>
                  </c:pt>
                  <c:pt idx="24">
                    <c:v>FRUITS/VEGGIES</c:v>
                  </c:pt>
                  <c:pt idx="28">
                    <c:v>HOT MEALS</c:v>
                  </c:pt>
                  <c:pt idx="32">
                    <c:v>SPECIAL SANDWICH</c:v>
                  </c:pt>
                  <c:pt idx="36">
                    <c:v>SALAD &amp; SANDWICH</c:v>
                  </c:pt>
                  <c:pt idx="40">
                    <c:v>SUNDRIES</c:v>
                  </c:pt>
                </c:lvl>
              </c:multiLvlStrCache>
            </c:multiLvlStrRef>
          </c:cat>
          <c:val>
            <c:numRef>
              <c:f>Summary!$G$5:$G$48</c:f>
              <c:numCache>
                <c:formatCode>0%</c:formatCode>
                <c:ptCount val="44"/>
                <c:pt idx="0">
                  <c:v>5.1689487910120693E-2</c:v>
                </c:pt>
                <c:pt idx="1">
                  <c:v>6.5399196778271065E-2</c:v>
                </c:pt>
                <c:pt idx="2">
                  <c:v>7.2584679221455492E-2</c:v>
                </c:pt>
                <c:pt idx="3">
                  <c:v>0</c:v>
                </c:pt>
                <c:pt idx="4">
                  <c:v>0.20382780378510279</c:v>
                </c:pt>
                <c:pt idx="5">
                  <c:v>0.20256780090711543</c:v>
                </c:pt>
                <c:pt idx="6">
                  <c:v>0.2063343187462158</c:v>
                </c:pt>
                <c:pt idx="7">
                  <c:v>0</c:v>
                </c:pt>
                <c:pt idx="8">
                  <c:v>3.9570059017081036E-2</c:v>
                </c:pt>
                <c:pt idx="9">
                  <c:v>2.6152547507253533E-2</c:v>
                </c:pt>
                <c:pt idx="10">
                  <c:v>2.1584095627418254E-2</c:v>
                </c:pt>
                <c:pt idx="11">
                  <c:v>0</c:v>
                </c:pt>
                <c:pt idx="12">
                  <c:v>2.6357711857929469E-2</c:v>
                </c:pt>
                <c:pt idx="13">
                  <c:v>2.344171598959293E-2</c:v>
                </c:pt>
                <c:pt idx="14">
                  <c:v>3.5950144395105459E-2</c:v>
                </c:pt>
                <c:pt idx="15">
                  <c:v>0</c:v>
                </c:pt>
                <c:pt idx="16">
                  <c:v>9.3926515111796394E-2</c:v>
                </c:pt>
                <c:pt idx="17">
                  <c:v>7.8532956336556492E-2</c:v>
                </c:pt>
                <c:pt idx="18">
                  <c:v>7.9549539206722114E-2</c:v>
                </c:pt>
                <c:pt idx="19">
                  <c:v>0</c:v>
                </c:pt>
                <c:pt idx="20">
                  <c:v>0.27431364139116832</c:v>
                </c:pt>
                <c:pt idx="21">
                  <c:v>0.27004851314924788</c:v>
                </c:pt>
                <c:pt idx="22">
                  <c:v>0.3146333813055831</c:v>
                </c:pt>
                <c:pt idx="23">
                  <c:v>0</c:v>
                </c:pt>
                <c:pt idx="24">
                  <c:v>2.3168957634414982E-3</c:v>
                </c:pt>
                <c:pt idx="25">
                  <c:v>1.207265418058051E-3</c:v>
                </c:pt>
                <c:pt idx="26">
                  <c:v>0</c:v>
                </c:pt>
                <c:pt idx="27">
                  <c:v>0</c:v>
                </c:pt>
                <c:pt idx="28">
                  <c:v>0.1424401601666602</c:v>
                </c:pt>
                <c:pt idx="29">
                  <c:v>0.16595796091689416</c:v>
                </c:pt>
                <c:pt idx="30">
                  <c:v>0.13191822029786526</c:v>
                </c:pt>
                <c:pt idx="31">
                  <c:v>0</c:v>
                </c:pt>
                <c:pt idx="32">
                  <c:v>0.10967904132459015</c:v>
                </c:pt>
                <c:pt idx="33">
                  <c:v>0.11189934771291508</c:v>
                </c:pt>
                <c:pt idx="34">
                  <c:v>6.8539839518473408E-2</c:v>
                </c:pt>
                <c:pt idx="35">
                  <c:v>0</c:v>
                </c:pt>
                <c:pt idx="36">
                  <c:v>5.5878683672109353E-2</c:v>
                </c:pt>
                <c:pt idx="37">
                  <c:v>5.4265562100750238E-2</c:v>
                </c:pt>
                <c:pt idx="38">
                  <c:v>6.8561707210734846E-2</c:v>
                </c:pt>
                <c:pt idx="39">
                  <c:v>0</c:v>
                </c:pt>
                <c:pt idx="40">
                  <c:v>0</c:v>
                </c:pt>
                <c:pt idx="41">
                  <c:v>5.2713318334514066E-4</c:v>
                </c:pt>
                <c:pt idx="42">
                  <c:v>3.4407447042599627E-4</c:v>
                </c:pt>
                <c:pt idx="4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286544"/>
        <c:axId val="211286152"/>
      </c:barChart>
      <c:catAx>
        <c:axId val="2112865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11286152"/>
        <c:crosses val="autoZero"/>
        <c:auto val="1"/>
        <c:lblAlgn val="ctr"/>
        <c:lblOffset val="100"/>
        <c:noMultiLvlLbl val="0"/>
      </c:catAx>
      <c:valAx>
        <c:axId val="21128615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112865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Quantity Growth Ratios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Summary!$C$66</c:f>
              <c:strCache>
                <c:ptCount val="1"/>
                <c:pt idx="0">
                  <c:v>Ratios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</c:dPt>
          <c:dPt>
            <c:idx val="1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Pt>
            <c:idx val="3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</c:dPt>
          <c:dPt>
            <c:idx val="4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Pt>
            <c:idx val="6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</c:dPt>
          <c:dPt>
            <c:idx val="7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Pt>
            <c:idx val="9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</c:dPt>
          <c:dPt>
            <c:idx val="10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Pt>
            <c:idx val="12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</c:dPt>
          <c:dPt>
            <c:idx val="13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Pt>
            <c:idx val="15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</c:dPt>
          <c:dPt>
            <c:idx val="16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Pt>
            <c:idx val="18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</c:dPt>
          <c:dPt>
            <c:idx val="19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Pt>
            <c:idx val="21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</c:dPt>
          <c:dPt>
            <c:idx val="22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Pt>
            <c:idx val="24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</c:dPt>
          <c:dPt>
            <c:idx val="25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Pt>
            <c:idx val="27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</c:dPt>
          <c:dPt>
            <c:idx val="28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Pt>
            <c:idx val="31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Summary!$A$67:$B$99</c:f>
              <c:multiLvlStrCache>
                <c:ptCount val="33"/>
                <c:lvl>
                  <c:pt idx="0">
                    <c:v>15</c:v>
                  </c:pt>
                  <c:pt idx="1">
                    <c:v>16</c:v>
                  </c:pt>
                  <c:pt idx="2">
                    <c:v>17</c:v>
                  </c:pt>
                  <c:pt idx="3">
                    <c:v>15</c:v>
                  </c:pt>
                  <c:pt idx="4">
                    <c:v>16</c:v>
                  </c:pt>
                  <c:pt idx="5">
                    <c:v>17</c:v>
                  </c:pt>
                  <c:pt idx="6">
                    <c:v>15</c:v>
                  </c:pt>
                  <c:pt idx="7">
                    <c:v>16</c:v>
                  </c:pt>
                  <c:pt idx="8">
                    <c:v>17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17</c:v>
                  </c:pt>
                  <c:pt idx="12">
                    <c:v>15</c:v>
                  </c:pt>
                  <c:pt idx="13">
                    <c:v>16</c:v>
                  </c:pt>
                  <c:pt idx="14">
                    <c:v>17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15</c:v>
                  </c:pt>
                  <c:pt idx="19">
                    <c:v>16</c:v>
                  </c:pt>
                  <c:pt idx="20">
                    <c:v>17</c:v>
                  </c:pt>
                  <c:pt idx="21">
                    <c:v>15</c:v>
                  </c:pt>
                  <c:pt idx="22">
                    <c:v>16</c:v>
                  </c:pt>
                  <c:pt idx="23">
                    <c:v>17</c:v>
                  </c:pt>
                  <c:pt idx="24">
                    <c:v>15</c:v>
                  </c:pt>
                  <c:pt idx="25">
                    <c:v>16</c:v>
                  </c:pt>
                  <c:pt idx="26">
                    <c:v>17</c:v>
                  </c:pt>
                  <c:pt idx="27">
                    <c:v>15</c:v>
                  </c:pt>
                  <c:pt idx="28">
                    <c:v>16</c:v>
                  </c:pt>
                  <c:pt idx="29">
                    <c:v>17</c:v>
                  </c:pt>
                  <c:pt idx="30">
                    <c:v>15</c:v>
                  </c:pt>
                  <c:pt idx="31">
                    <c:v>16</c:v>
                  </c:pt>
                  <c:pt idx="32">
                    <c:v>17</c:v>
                  </c:pt>
                </c:lvl>
                <c:lvl>
                  <c:pt idx="0">
                    <c:v>BAKED GOODS</c:v>
                  </c:pt>
                  <c:pt idx="3">
                    <c:v>DRINKS</c:v>
                  </c:pt>
                  <c:pt idx="6">
                    <c:v>SWEETS</c:v>
                  </c:pt>
                  <c:pt idx="9">
                    <c:v>DAIRY</c:v>
                  </c:pt>
                  <c:pt idx="12">
                    <c:v>BOXED GOODS</c:v>
                  </c:pt>
                  <c:pt idx="15">
                    <c:v>ESPRESSO</c:v>
                  </c:pt>
                  <c:pt idx="18">
                    <c:v>FRUITS/VEGGIES</c:v>
                  </c:pt>
                  <c:pt idx="21">
                    <c:v>HOT MEALS</c:v>
                  </c:pt>
                  <c:pt idx="24">
                    <c:v>SPECIAL SANDWICH</c:v>
                  </c:pt>
                  <c:pt idx="27">
                    <c:v>SALAD &amp; SANDWICH</c:v>
                  </c:pt>
                  <c:pt idx="30">
                    <c:v>SUNDRIES</c:v>
                  </c:pt>
                </c:lvl>
              </c:multiLvlStrCache>
            </c:multiLvlStrRef>
          </c:cat>
          <c:val>
            <c:numRef>
              <c:f>Summary!$C$67:$C$99</c:f>
              <c:numCache>
                <c:formatCode>0%</c:formatCode>
                <c:ptCount val="33"/>
                <c:pt idx="0">
                  <c:v>0.35051375538614515</c:v>
                </c:pt>
                <c:pt idx="1">
                  <c:v>-0.93256841330224571</c:v>
                </c:pt>
                <c:pt idx="2">
                  <c:v>-1</c:v>
                </c:pt>
                <c:pt idx="3">
                  <c:v>0.11505803955288048</c:v>
                </c:pt>
                <c:pt idx="4">
                  <c:v>-0.93720179285748706</c:v>
                </c:pt>
                <c:pt idx="5">
                  <c:v>-1</c:v>
                </c:pt>
                <c:pt idx="6">
                  <c:v>-0.23806806021259899</c:v>
                </c:pt>
                <c:pt idx="7">
                  <c:v>-0.94822097378277148</c:v>
                </c:pt>
                <c:pt idx="8">
                  <c:v>-1</c:v>
                </c:pt>
                <c:pt idx="9">
                  <c:v>0.12868972235752557</c:v>
                </c:pt>
                <c:pt idx="10">
                  <c:v>-0.90851027101674431</c:v>
                </c:pt>
                <c:pt idx="11">
                  <c:v>-1</c:v>
                </c:pt>
                <c:pt idx="12">
                  <c:v>-3.8022813688212928E-5</c:v>
                </c:pt>
                <c:pt idx="13">
                  <c:v>-0.93973154872808851</c:v>
                </c:pt>
                <c:pt idx="14">
                  <c:v>-1</c:v>
                </c:pt>
                <c:pt idx="15">
                  <c:v>0.13750796358330422</c:v>
                </c:pt>
                <c:pt idx="16">
                  <c:v>-0.92856368563685632</c:v>
                </c:pt>
                <c:pt idx="17">
                  <c:v>-1</c:v>
                </c:pt>
                <c:pt idx="18">
                  <c:v>-0.40671140939597317</c:v>
                </c:pt>
                <c:pt idx="19">
                  <c:v>-1</c:v>
                </c:pt>
                <c:pt idx="20">
                  <c:v>0</c:v>
                </c:pt>
                <c:pt idx="21">
                  <c:v>0.76495867768595038</c:v>
                </c:pt>
                <c:pt idx="22">
                  <c:v>-0.95348692014734349</c:v>
                </c:pt>
                <c:pt idx="23">
                  <c:v>-1</c:v>
                </c:pt>
                <c:pt idx="24">
                  <c:v>0.20206594028583558</c:v>
                </c:pt>
                <c:pt idx="25">
                  <c:v>-0.96315479693937611</c:v>
                </c:pt>
                <c:pt idx="26">
                  <c:v>-1</c:v>
                </c:pt>
                <c:pt idx="27">
                  <c:v>0.1559205190592052</c:v>
                </c:pt>
                <c:pt idx="28">
                  <c:v>-0.91966321697947728</c:v>
                </c:pt>
                <c:pt idx="29">
                  <c:v>-1</c:v>
                </c:pt>
                <c:pt idx="30">
                  <c:v>0</c:v>
                </c:pt>
                <c:pt idx="31">
                  <c:v>-0.94791666666666663</c:v>
                </c:pt>
                <c:pt idx="32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286936"/>
        <c:axId val="211285368"/>
      </c:barChart>
      <c:catAx>
        <c:axId val="2112869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crossAx val="211285368"/>
        <c:crosses val="autoZero"/>
        <c:auto val="1"/>
        <c:lblAlgn val="ctr"/>
        <c:lblOffset val="100"/>
        <c:noMultiLvlLbl val="0"/>
      </c:catAx>
      <c:valAx>
        <c:axId val="21128536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11286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Sales</a:t>
            </a:r>
            <a:r>
              <a:rPr lang="en-US" baseline="0"/>
              <a:t> </a:t>
            </a:r>
            <a:r>
              <a:rPr lang="en-US"/>
              <a:t>Growth Ratios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4.7963566778822249E-2"/>
          <c:y val="0.1097072125631947"/>
          <c:w val="0.93612845475813322"/>
          <c:h val="0.771891532643990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Summary!$G$66</c:f>
              <c:strCache>
                <c:ptCount val="1"/>
                <c:pt idx="0">
                  <c:v>Ratios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</c:dPt>
          <c:dPt>
            <c:idx val="1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Pt>
            <c:idx val="3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</c:dPt>
          <c:dPt>
            <c:idx val="4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Pt>
            <c:idx val="6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</c:dPt>
          <c:dPt>
            <c:idx val="7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Pt>
            <c:idx val="9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</c:dPt>
          <c:dPt>
            <c:idx val="10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Pt>
            <c:idx val="12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</c:dPt>
          <c:dPt>
            <c:idx val="13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Pt>
            <c:idx val="15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</c:dPt>
          <c:dPt>
            <c:idx val="16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Pt>
            <c:idx val="18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</c:dPt>
          <c:dPt>
            <c:idx val="19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Pt>
            <c:idx val="21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</c:dPt>
          <c:dPt>
            <c:idx val="22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Pt>
            <c:idx val="24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</c:dPt>
          <c:dPt>
            <c:idx val="25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Pt>
            <c:idx val="27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</c:dPt>
          <c:dPt>
            <c:idx val="28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Pt>
            <c:idx val="31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Summary!$E$67:$F$99</c:f>
              <c:multiLvlStrCache>
                <c:ptCount val="33"/>
                <c:lvl>
                  <c:pt idx="0">
                    <c:v>15</c:v>
                  </c:pt>
                  <c:pt idx="1">
                    <c:v>16</c:v>
                  </c:pt>
                  <c:pt idx="2">
                    <c:v>17</c:v>
                  </c:pt>
                  <c:pt idx="3">
                    <c:v>15</c:v>
                  </c:pt>
                  <c:pt idx="4">
                    <c:v>16</c:v>
                  </c:pt>
                  <c:pt idx="5">
                    <c:v>17</c:v>
                  </c:pt>
                  <c:pt idx="6">
                    <c:v>15</c:v>
                  </c:pt>
                  <c:pt idx="7">
                    <c:v>16</c:v>
                  </c:pt>
                  <c:pt idx="8">
                    <c:v>17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17</c:v>
                  </c:pt>
                  <c:pt idx="12">
                    <c:v>15</c:v>
                  </c:pt>
                  <c:pt idx="13">
                    <c:v>16</c:v>
                  </c:pt>
                  <c:pt idx="14">
                    <c:v>17</c:v>
                  </c:pt>
                  <c:pt idx="15">
                    <c:v>15</c:v>
                  </c:pt>
                  <c:pt idx="16">
                    <c:v>16</c:v>
                  </c:pt>
                  <c:pt idx="17">
                    <c:v>17</c:v>
                  </c:pt>
                  <c:pt idx="18">
                    <c:v>15</c:v>
                  </c:pt>
                  <c:pt idx="19">
                    <c:v>16</c:v>
                  </c:pt>
                  <c:pt idx="20">
                    <c:v>17</c:v>
                  </c:pt>
                  <c:pt idx="21">
                    <c:v>15</c:v>
                  </c:pt>
                  <c:pt idx="22">
                    <c:v>16</c:v>
                  </c:pt>
                  <c:pt idx="23">
                    <c:v>17</c:v>
                  </c:pt>
                  <c:pt idx="24">
                    <c:v>15</c:v>
                  </c:pt>
                  <c:pt idx="25">
                    <c:v>16</c:v>
                  </c:pt>
                  <c:pt idx="26">
                    <c:v>17</c:v>
                  </c:pt>
                  <c:pt idx="27">
                    <c:v>15</c:v>
                  </c:pt>
                  <c:pt idx="28">
                    <c:v>16</c:v>
                  </c:pt>
                  <c:pt idx="29">
                    <c:v>17</c:v>
                  </c:pt>
                  <c:pt idx="30">
                    <c:v>15</c:v>
                  </c:pt>
                  <c:pt idx="31">
                    <c:v>16</c:v>
                  </c:pt>
                  <c:pt idx="32">
                    <c:v>17</c:v>
                  </c:pt>
                </c:lvl>
                <c:lvl>
                  <c:pt idx="0">
                    <c:v>BAKED GOODS</c:v>
                  </c:pt>
                  <c:pt idx="3">
                    <c:v>DRINKS</c:v>
                  </c:pt>
                  <c:pt idx="6">
                    <c:v>SWEETS</c:v>
                  </c:pt>
                  <c:pt idx="9">
                    <c:v>DAIRY</c:v>
                  </c:pt>
                  <c:pt idx="12">
                    <c:v>BOXED GOODS</c:v>
                  </c:pt>
                  <c:pt idx="15">
                    <c:v>ESPRESSO</c:v>
                  </c:pt>
                  <c:pt idx="18">
                    <c:v>FRUITS/VEGGIES</c:v>
                  </c:pt>
                  <c:pt idx="21">
                    <c:v>HOT MEALS</c:v>
                  </c:pt>
                  <c:pt idx="24">
                    <c:v>SPECIAL SANDWICH</c:v>
                  </c:pt>
                  <c:pt idx="27">
                    <c:v>SALAD &amp; SANDWICH</c:v>
                  </c:pt>
                  <c:pt idx="30">
                    <c:v>SUNDRIES</c:v>
                  </c:pt>
                </c:lvl>
              </c:multiLvlStrCache>
            </c:multiLvlStrRef>
          </c:cat>
          <c:val>
            <c:numRef>
              <c:f>Summary!$G$67:$G$99</c:f>
              <c:numCache>
                <c:formatCode>0%</c:formatCode>
                <c:ptCount val="33"/>
                <c:pt idx="0">
                  <c:v>0.50983946167209748</c:v>
                </c:pt>
                <c:pt idx="1">
                  <c:v>0</c:v>
                </c:pt>
                <c:pt idx="2">
                  <c:v>-1</c:v>
                </c:pt>
                <c:pt idx="3">
                  <c:v>0.18595326639395052</c:v>
                </c:pt>
                <c:pt idx="4">
                  <c:v>-0.93687972877841053</c:v>
                </c:pt>
                <c:pt idx="5">
                  <c:v>-1</c:v>
                </c:pt>
                <c:pt idx="6">
                  <c:v>-0.21130717681351915</c:v>
                </c:pt>
                <c:pt idx="7">
                  <c:v>-0.94885682826516393</c:v>
                </c:pt>
                <c:pt idx="8">
                  <c:v>-1</c:v>
                </c:pt>
                <c:pt idx="9">
                  <c:v>6.1310060747354254E-2</c:v>
                </c:pt>
                <c:pt idx="10">
                  <c:v>-0.90496599315346893</c:v>
                </c:pt>
                <c:pt idx="11">
                  <c:v>-1</c:v>
                </c:pt>
                <c:pt idx="12">
                  <c:v>-2.2440542113140879E-3</c:v>
                </c:pt>
                <c:pt idx="13">
                  <c:v>-0.93722979846251198</c:v>
                </c:pt>
                <c:pt idx="14">
                  <c:v>-1</c:v>
                </c:pt>
                <c:pt idx="15">
                  <c:v>0.17477574814710414</c:v>
                </c:pt>
                <c:pt idx="16">
                  <c:v>-0.9278010621653292</c:v>
                </c:pt>
                <c:pt idx="17">
                  <c:v>-1</c:v>
                </c:pt>
                <c:pt idx="18">
                  <c:v>-0.37819121672464734</c:v>
                </c:pt>
                <c:pt idx="19">
                  <c:v>-1.29</c:v>
                </c:pt>
                <c:pt idx="20">
                  <c:v>0</c:v>
                </c:pt>
                <c:pt idx="21">
                  <c:v>0.3903566679065939</c:v>
                </c:pt>
                <c:pt idx="22">
                  <c:v>-0.95074225855274741</c:v>
                </c:pt>
                <c:pt idx="23">
                  <c:v>-1</c:v>
                </c:pt>
                <c:pt idx="24">
                  <c:v>0.21748745918114623</c:v>
                </c:pt>
                <c:pt idx="25">
                  <c:v>-0.96204374727998643</c:v>
                </c:pt>
                <c:pt idx="26">
                  <c:v>-1</c:v>
                </c:pt>
                <c:pt idx="27">
                  <c:v>0.15888068947430292</c:v>
                </c:pt>
                <c:pt idx="28">
                  <c:v>-0.92170660627700296</c:v>
                </c:pt>
                <c:pt idx="29">
                  <c:v>-1</c:v>
                </c:pt>
                <c:pt idx="30">
                  <c:v>0</c:v>
                </c:pt>
                <c:pt idx="31">
                  <c:v>-0.95955173521850901</c:v>
                </c:pt>
                <c:pt idx="32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291248"/>
        <c:axId val="211291640"/>
      </c:barChart>
      <c:catAx>
        <c:axId val="2112912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crossAx val="211291640"/>
        <c:crosses val="autoZero"/>
        <c:auto val="1"/>
        <c:lblAlgn val="ctr"/>
        <c:lblOffset val="100"/>
        <c:noMultiLvlLbl val="0"/>
      </c:catAx>
      <c:valAx>
        <c:axId val="21129164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112912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Department(x)</a:t>
            </a:r>
            <a:r>
              <a:rPr lang="en-US" baseline="0"/>
              <a:t> vs Sold(y) QTY</a:t>
            </a:r>
            <a:endParaRPr lang="en-US"/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strRef>
              <c:f>'FY17 Bucket'!$A$3:$A$133</c:f>
              <c:strCache>
                <c:ptCount val="11"/>
                <c:pt idx="0">
                  <c:v>BAKED GOODS</c:v>
                </c:pt>
                <c:pt idx="1">
                  <c:v>DRINKS</c:v>
                </c:pt>
                <c:pt idx="2">
                  <c:v>SWEETS</c:v>
                </c:pt>
                <c:pt idx="3">
                  <c:v>DAIRY</c:v>
                </c:pt>
                <c:pt idx="4">
                  <c:v>BOXED GOODS</c:v>
                </c:pt>
                <c:pt idx="5">
                  <c:v>ESPRESSO</c:v>
                </c:pt>
                <c:pt idx="6">
                  <c:v>FRUITS/VEGGIES</c:v>
                </c:pt>
                <c:pt idx="7">
                  <c:v>HOT MEALS</c:v>
                </c:pt>
                <c:pt idx="8">
                  <c:v>SPECIAL SANDWICH</c:v>
                </c:pt>
                <c:pt idx="9">
                  <c:v>SALAD &amp; SANDWICH</c:v>
                </c:pt>
                <c:pt idx="10">
                  <c:v>SUNDRIES</c:v>
                </c:pt>
              </c:strCache>
            </c:strRef>
          </c:cat>
          <c:val>
            <c:numRef>
              <c:f>'FY17 Bucket'!$C$3:$C$133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211714224"/>
        <c:axId val="211714616"/>
      </c:barChart>
      <c:catAx>
        <c:axId val="21171422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11714616"/>
        <c:crosses val="autoZero"/>
        <c:auto val="1"/>
        <c:lblAlgn val="ctr"/>
        <c:lblOffset val="100"/>
        <c:noMultiLvlLbl val="0"/>
      </c:catAx>
      <c:valAx>
        <c:axId val="21171461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2117142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Ratio of Total QTY</a:t>
            </a:r>
          </a:p>
        </c:rich>
      </c:tx>
      <c:layout/>
      <c:overlay val="0"/>
    </c:title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'FY17 Bucket'!$A$3:$A$133</c:f>
              <c:strCache>
                <c:ptCount val="11"/>
                <c:pt idx="0">
                  <c:v>BAKED GOODS</c:v>
                </c:pt>
                <c:pt idx="1">
                  <c:v>DRINKS</c:v>
                </c:pt>
                <c:pt idx="2">
                  <c:v>SWEETS</c:v>
                </c:pt>
                <c:pt idx="3">
                  <c:v>DAIRY</c:v>
                </c:pt>
                <c:pt idx="4">
                  <c:v>BOXED GOODS</c:v>
                </c:pt>
                <c:pt idx="5">
                  <c:v>ESPRESSO</c:v>
                </c:pt>
                <c:pt idx="6">
                  <c:v>FRUITS/VEGGIES</c:v>
                </c:pt>
                <c:pt idx="7">
                  <c:v>HOT MEALS</c:v>
                </c:pt>
                <c:pt idx="8">
                  <c:v>SPECIAL SANDWICH</c:v>
                </c:pt>
                <c:pt idx="9">
                  <c:v>SALAD &amp; SANDWICH</c:v>
                </c:pt>
                <c:pt idx="10">
                  <c:v>SUNDRIES</c:v>
                </c:pt>
              </c:strCache>
            </c:strRef>
          </c:cat>
          <c:val>
            <c:numRef>
              <c:f>'FY17 Bucket'!$E$3:$E$133</c:f>
              <c:numCache>
                <c:formatCode>0.000000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Ratio of</a:t>
            </a:r>
            <a:r>
              <a:rPr lang="en-US" baseline="0"/>
              <a:t> Total $</a:t>
            </a:r>
          </a:p>
        </c:rich>
      </c:tx>
      <c:layout/>
      <c:overlay val="0"/>
    </c:title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'FY17 Bucket'!$A$3:$A$133</c:f>
              <c:strCache>
                <c:ptCount val="11"/>
                <c:pt idx="0">
                  <c:v>BAKED GOODS</c:v>
                </c:pt>
                <c:pt idx="1">
                  <c:v>DRINKS</c:v>
                </c:pt>
                <c:pt idx="2">
                  <c:v>SWEETS</c:v>
                </c:pt>
                <c:pt idx="3">
                  <c:v>DAIRY</c:v>
                </c:pt>
                <c:pt idx="4">
                  <c:v>BOXED GOODS</c:v>
                </c:pt>
                <c:pt idx="5">
                  <c:v>ESPRESSO</c:v>
                </c:pt>
                <c:pt idx="6">
                  <c:v>FRUITS/VEGGIES</c:v>
                </c:pt>
                <c:pt idx="7">
                  <c:v>HOT MEALS</c:v>
                </c:pt>
                <c:pt idx="8">
                  <c:v>SPECIAL SANDWICH</c:v>
                </c:pt>
                <c:pt idx="9">
                  <c:v>SALAD &amp; SANDWICH</c:v>
                </c:pt>
                <c:pt idx="10">
                  <c:v>SUNDRIES</c:v>
                </c:pt>
              </c:strCache>
            </c:strRef>
          </c:cat>
          <c:val>
            <c:numRef>
              <c:f>'FY17 Bucket'!$F$3:$F$133</c:f>
              <c:numCache>
                <c:formatCode>0.000000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Department(x)</a:t>
            </a:r>
            <a:r>
              <a:rPr lang="en-US" baseline="0"/>
              <a:t> vs Sold(y) $</a:t>
            </a:r>
            <a:endParaRPr lang="en-US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'FY17 Bucket'!$A$3:$A$133</c:f>
              <c:strCache>
                <c:ptCount val="11"/>
                <c:pt idx="0">
                  <c:v>BAKED GOODS</c:v>
                </c:pt>
                <c:pt idx="1">
                  <c:v>DRINKS</c:v>
                </c:pt>
                <c:pt idx="2">
                  <c:v>SWEETS</c:v>
                </c:pt>
                <c:pt idx="3">
                  <c:v>DAIRY</c:v>
                </c:pt>
                <c:pt idx="4">
                  <c:v>BOXED GOODS</c:v>
                </c:pt>
                <c:pt idx="5">
                  <c:v>ESPRESSO</c:v>
                </c:pt>
                <c:pt idx="6">
                  <c:v>FRUITS/VEGGIES</c:v>
                </c:pt>
                <c:pt idx="7">
                  <c:v>HOT MEALS</c:v>
                </c:pt>
                <c:pt idx="8">
                  <c:v>SPECIAL SANDWICH</c:v>
                </c:pt>
                <c:pt idx="9">
                  <c:v>SALAD &amp; SANDWICH</c:v>
                </c:pt>
                <c:pt idx="10">
                  <c:v>SUNDRIES</c:v>
                </c:pt>
              </c:strCache>
            </c:strRef>
          </c:cat>
          <c:val>
            <c:numRef>
              <c:f>'FY17 Bucket'!$D$3:$D$133</c:f>
              <c:numCache>
                <c:formatCode>_("$"* #,##0.00_);_("$"* \(#,##0.00\);_("$"* "-"??_);_(@_)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716184"/>
        <c:axId val="211716576"/>
      </c:barChart>
      <c:catAx>
        <c:axId val="2117161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11716576"/>
        <c:crosses val="autoZero"/>
        <c:auto val="1"/>
        <c:lblAlgn val="ctr"/>
        <c:lblOffset val="100"/>
        <c:noMultiLvlLbl val="0"/>
      </c:catAx>
      <c:valAx>
        <c:axId val="211716576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none"/>
        <c:minorTickMark val="none"/>
        <c:tickLblPos val="nextTo"/>
        <c:crossAx val="2117161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Month(x)</a:t>
            </a:r>
            <a:r>
              <a:rPr lang="en-US" baseline="0"/>
              <a:t> vs Sold(y) Jul 14-Jul 15</a:t>
            </a:r>
            <a:endParaRPr lang="en-US"/>
          </a:p>
        </c:rich>
      </c:tx>
      <c:layout>
        <c:manualLayout>
          <c:xMode val="edge"/>
          <c:yMode val="edge"/>
          <c:x val="0.19034612526794639"/>
          <c:y val="3.4744842562432141E-2"/>
        </c:manualLayout>
      </c:layout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'FY17 Individual Analysis'!$AF$404</c:f>
              <c:strCache>
                <c:ptCount val="1"/>
                <c:pt idx="0">
                  <c:v>Sold</c:v>
                </c:pt>
              </c:strCache>
            </c:strRef>
          </c:tx>
          <c:xVal>
            <c:strRef>
              <c:f>'FY17 Individual Analysis'!$AE$405:$AE$417</c:f>
              <c:strCache>
                <c:ptCount val="12"/>
                <c:pt idx="0">
                  <c:v>July</c:v>
                </c:pt>
                <c:pt idx="1">
                  <c:v>August</c:v>
                </c:pt>
                <c:pt idx="2">
                  <c:v>September</c:v>
                </c:pt>
                <c:pt idx="3">
                  <c:v>October</c:v>
                </c:pt>
                <c:pt idx="4">
                  <c:v>November</c:v>
                </c:pt>
                <c:pt idx="5">
                  <c:v>December</c:v>
                </c:pt>
                <c:pt idx="6">
                  <c:v>January</c:v>
                </c:pt>
                <c:pt idx="7">
                  <c:v>February</c:v>
                </c:pt>
                <c:pt idx="8">
                  <c:v>March</c:v>
                </c:pt>
                <c:pt idx="9">
                  <c:v>April</c:v>
                </c:pt>
                <c:pt idx="10">
                  <c:v>May</c:v>
                </c:pt>
                <c:pt idx="11">
                  <c:v>June</c:v>
                </c:pt>
              </c:strCache>
            </c:strRef>
          </c:xVal>
          <c:yVal>
            <c:numRef>
              <c:f>'FY17 Individual Analysis'!$AF$405:$AF$417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08120"/>
        <c:axId val="211808512"/>
      </c:scatterChart>
      <c:valAx>
        <c:axId val="211808120"/>
        <c:scaling>
          <c:orientation val="minMax"/>
          <c:max val="12"/>
          <c:min val="1"/>
        </c:scaling>
        <c:delete val="0"/>
        <c:axPos val="b"/>
        <c:majorTickMark val="out"/>
        <c:minorTickMark val="none"/>
        <c:tickLblPos val="nextTo"/>
        <c:crossAx val="211808512"/>
        <c:crosses val="autoZero"/>
        <c:crossBetween val="midCat"/>
        <c:majorUnit val="1"/>
      </c:valAx>
      <c:valAx>
        <c:axId val="2118085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808120"/>
        <c:crosses val="autoZero"/>
        <c:crossBetween val="midCat"/>
        <c:majorUnit val="25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Department(x)</a:t>
            </a:r>
            <a:r>
              <a:rPr lang="en-US" baseline="0"/>
              <a:t> vs Sold(y) QTY</a:t>
            </a:r>
            <a:endParaRPr lang="en-US"/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strRef>
              <c:f>'FY16 Bucket'!$A$3:$A$133</c:f>
              <c:strCache>
                <c:ptCount val="11"/>
                <c:pt idx="0">
                  <c:v>BAKED GOODS</c:v>
                </c:pt>
                <c:pt idx="1">
                  <c:v>DRINKS</c:v>
                </c:pt>
                <c:pt idx="2">
                  <c:v>SWEETS</c:v>
                </c:pt>
                <c:pt idx="3">
                  <c:v>DAIRY</c:v>
                </c:pt>
                <c:pt idx="4">
                  <c:v>BOXED GOODS</c:v>
                </c:pt>
                <c:pt idx="5">
                  <c:v>ESPRESSO</c:v>
                </c:pt>
                <c:pt idx="6">
                  <c:v>FRUITS/VEGGIES</c:v>
                </c:pt>
                <c:pt idx="7">
                  <c:v>HOT MEALS</c:v>
                </c:pt>
                <c:pt idx="8">
                  <c:v>SPECIAL SANDWICH</c:v>
                </c:pt>
                <c:pt idx="9">
                  <c:v>SALAD &amp; SANDWICH</c:v>
                </c:pt>
                <c:pt idx="10">
                  <c:v>SUNDRIES</c:v>
                </c:pt>
              </c:strCache>
            </c:strRef>
          </c:cat>
          <c:val>
            <c:numRef>
              <c:f>'FY16 Bucket'!$C$3:$C$133</c:f>
              <c:numCache>
                <c:formatCode>General</c:formatCode>
                <c:ptCount val="11"/>
                <c:pt idx="0">
                  <c:v>1099</c:v>
                </c:pt>
                <c:pt idx="1">
                  <c:v>2606</c:v>
                </c:pt>
                <c:pt idx="2">
                  <c:v>553</c:v>
                </c:pt>
                <c:pt idx="3">
                  <c:v>1060</c:v>
                </c:pt>
                <c:pt idx="4">
                  <c:v>1585</c:v>
                </c:pt>
                <c:pt idx="5">
                  <c:v>3954</c:v>
                </c:pt>
                <c:pt idx="6">
                  <c:v>0</c:v>
                </c:pt>
                <c:pt idx="7">
                  <c:v>745</c:v>
                </c:pt>
                <c:pt idx="8">
                  <c:v>313</c:v>
                </c:pt>
                <c:pt idx="9">
                  <c:v>458</c:v>
                </c:pt>
                <c:pt idx="10">
                  <c:v>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211809688"/>
        <c:axId val="211810080"/>
      </c:barChart>
      <c:catAx>
        <c:axId val="2118096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11810080"/>
        <c:crosses val="autoZero"/>
        <c:auto val="1"/>
        <c:lblAlgn val="ctr"/>
        <c:lblOffset val="100"/>
        <c:noMultiLvlLbl val="0"/>
      </c:catAx>
      <c:valAx>
        <c:axId val="21181008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2118096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Ratio of Total QTY</a:t>
            </a:r>
          </a:p>
        </c:rich>
      </c:tx>
      <c:layout/>
      <c:overlay val="0"/>
    </c:title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'FY16 Bucket'!$A$3:$A$133</c:f>
              <c:strCache>
                <c:ptCount val="11"/>
                <c:pt idx="0">
                  <c:v>BAKED GOODS</c:v>
                </c:pt>
                <c:pt idx="1">
                  <c:v>DRINKS</c:v>
                </c:pt>
                <c:pt idx="2">
                  <c:v>SWEETS</c:v>
                </c:pt>
                <c:pt idx="3">
                  <c:v>DAIRY</c:v>
                </c:pt>
                <c:pt idx="4">
                  <c:v>BOXED GOODS</c:v>
                </c:pt>
                <c:pt idx="5">
                  <c:v>ESPRESSO</c:v>
                </c:pt>
                <c:pt idx="6">
                  <c:v>FRUITS/VEGGIES</c:v>
                </c:pt>
                <c:pt idx="7">
                  <c:v>HOT MEALS</c:v>
                </c:pt>
                <c:pt idx="8">
                  <c:v>SPECIAL SANDWICH</c:v>
                </c:pt>
                <c:pt idx="9">
                  <c:v>SALAD &amp; SANDWICH</c:v>
                </c:pt>
                <c:pt idx="10">
                  <c:v>SUNDRIES</c:v>
                </c:pt>
              </c:strCache>
            </c:strRef>
          </c:cat>
          <c:val>
            <c:numRef>
              <c:f>'FY16 Bucket'!$E$3:$E$133</c:f>
              <c:numCache>
                <c:formatCode>0.000000</c:formatCode>
                <c:ptCount val="11"/>
                <c:pt idx="0">
                  <c:v>8.871488537294156E-2</c:v>
                </c:pt>
                <c:pt idx="1">
                  <c:v>0.21036486922828543</c:v>
                </c:pt>
                <c:pt idx="2">
                  <c:v>4.4639974168550207E-2</c:v>
                </c:pt>
                <c:pt idx="3">
                  <c:v>8.5566677429770741E-2</c:v>
                </c:pt>
                <c:pt idx="4">
                  <c:v>0.12794639974168551</c:v>
                </c:pt>
                <c:pt idx="5">
                  <c:v>0.31917985146916372</c:v>
                </c:pt>
                <c:pt idx="6">
                  <c:v>0</c:v>
                </c:pt>
                <c:pt idx="7">
                  <c:v>6.0138844042621889E-2</c:v>
                </c:pt>
                <c:pt idx="8">
                  <c:v>2.5266386825960607E-2</c:v>
                </c:pt>
                <c:pt idx="9">
                  <c:v>3.6971262512108492E-2</c:v>
                </c:pt>
                <c:pt idx="10">
                  <c:v>1.2108492089118502E-3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Ratio of</a:t>
            </a:r>
            <a:r>
              <a:rPr lang="en-US" baseline="0"/>
              <a:t> Total $</a:t>
            </a:r>
          </a:p>
        </c:rich>
      </c:tx>
      <c:layout/>
      <c:overlay val="0"/>
    </c:title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'FY16 Bucket'!$A$3:$A$133</c:f>
              <c:strCache>
                <c:ptCount val="11"/>
                <c:pt idx="0">
                  <c:v>BAKED GOODS</c:v>
                </c:pt>
                <c:pt idx="1">
                  <c:v>DRINKS</c:v>
                </c:pt>
                <c:pt idx="2">
                  <c:v>SWEETS</c:v>
                </c:pt>
                <c:pt idx="3">
                  <c:v>DAIRY</c:v>
                </c:pt>
                <c:pt idx="4">
                  <c:v>BOXED GOODS</c:v>
                </c:pt>
                <c:pt idx="5">
                  <c:v>ESPRESSO</c:v>
                </c:pt>
                <c:pt idx="6">
                  <c:v>FRUITS/VEGGIES</c:v>
                </c:pt>
                <c:pt idx="7">
                  <c:v>HOT MEALS</c:v>
                </c:pt>
                <c:pt idx="8">
                  <c:v>SPECIAL SANDWICH</c:v>
                </c:pt>
                <c:pt idx="9">
                  <c:v>SALAD &amp; SANDWICH</c:v>
                </c:pt>
                <c:pt idx="10">
                  <c:v>SUNDRIES</c:v>
                </c:pt>
              </c:strCache>
            </c:strRef>
          </c:cat>
          <c:val>
            <c:numRef>
              <c:f>'FY16 Bucket'!$F$3:$F$133</c:f>
              <c:numCache>
                <c:formatCode>0.000000</c:formatCode>
                <c:ptCount val="11"/>
                <c:pt idx="0">
                  <c:v>7.2584679221455492E-2</c:v>
                </c:pt>
                <c:pt idx="1">
                  <c:v>0.2063343187462158</c:v>
                </c:pt>
                <c:pt idx="2">
                  <c:v>2.1584095627418254E-2</c:v>
                </c:pt>
                <c:pt idx="3">
                  <c:v>3.5950144395105459E-2</c:v>
                </c:pt>
                <c:pt idx="4">
                  <c:v>7.9549539206722114E-2</c:v>
                </c:pt>
                <c:pt idx="5">
                  <c:v>0.3146333813055831</c:v>
                </c:pt>
                <c:pt idx="6">
                  <c:v>0</c:v>
                </c:pt>
                <c:pt idx="7">
                  <c:v>0.13191822029786526</c:v>
                </c:pt>
                <c:pt idx="8">
                  <c:v>6.8539839518473408E-2</c:v>
                </c:pt>
                <c:pt idx="9">
                  <c:v>6.8561707210734846E-2</c:v>
                </c:pt>
                <c:pt idx="10">
                  <c:v>3.4407447042599627E-4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Department(x)</a:t>
            </a:r>
            <a:r>
              <a:rPr lang="en-US" baseline="0"/>
              <a:t> vs Sold(y) $</a:t>
            </a:r>
            <a:endParaRPr lang="en-US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'FY16 Bucket'!$A$3:$A$133</c:f>
              <c:strCache>
                <c:ptCount val="11"/>
                <c:pt idx="0">
                  <c:v>BAKED GOODS</c:v>
                </c:pt>
                <c:pt idx="1">
                  <c:v>DRINKS</c:v>
                </c:pt>
                <c:pt idx="2">
                  <c:v>SWEETS</c:v>
                </c:pt>
                <c:pt idx="3">
                  <c:v>DAIRY</c:v>
                </c:pt>
                <c:pt idx="4">
                  <c:v>BOXED GOODS</c:v>
                </c:pt>
                <c:pt idx="5">
                  <c:v>ESPRESSO</c:v>
                </c:pt>
                <c:pt idx="6">
                  <c:v>FRUITS/VEGGIES</c:v>
                </c:pt>
                <c:pt idx="7">
                  <c:v>HOT MEALS</c:v>
                </c:pt>
                <c:pt idx="8">
                  <c:v>SPECIAL SANDWICH</c:v>
                </c:pt>
                <c:pt idx="9">
                  <c:v>SALAD &amp; SANDWICH</c:v>
                </c:pt>
                <c:pt idx="10">
                  <c:v>SUNDRIES</c:v>
                </c:pt>
              </c:strCache>
            </c:strRef>
          </c:cat>
          <c:val>
            <c:numRef>
              <c:f>'FY16 Bucket'!$D$3:$D$133</c:f>
              <c:numCache>
                <c:formatCode>_("$"* #,##0.00_);_("$"* \(#,##0.00\);_("$"* "-"??_);_(@_)</c:formatCode>
                <c:ptCount val="11"/>
                <c:pt idx="0">
                  <c:v>2124.3300000000004</c:v>
                </c:pt>
                <c:pt idx="1">
                  <c:v>6038.7699999999995</c:v>
                </c:pt>
                <c:pt idx="2">
                  <c:v>631.69999999999993</c:v>
                </c:pt>
                <c:pt idx="3">
                  <c:v>1052.1500000000001</c:v>
                </c:pt>
                <c:pt idx="4">
                  <c:v>2328.17</c:v>
                </c:pt>
                <c:pt idx="5">
                  <c:v>9208.3499999999985</c:v>
                </c:pt>
                <c:pt idx="6">
                  <c:v>0</c:v>
                </c:pt>
                <c:pt idx="7">
                  <c:v>3860.8399999999997</c:v>
                </c:pt>
                <c:pt idx="8">
                  <c:v>2005.95</c:v>
                </c:pt>
                <c:pt idx="9">
                  <c:v>2006.5900000000001</c:v>
                </c:pt>
                <c:pt idx="10">
                  <c:v>10.07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811648"/>
        <c:axId val="211812040"/>
      </c:barChart>
      <c:catAx>
        <c:axId val="21181164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11812040"/>
        <c:crosses val="autoZero"/>
        <c:auto val="1"/>
        <c:lblAlgn val="ctr"/>
        <c:lblOffset val="100"/>
        <c:noMultiLvlLbl val="0"/>
      </c:catAx>
      <c:valAx>
        <c:axId val="211812040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none"/>
        <c:minorTickMark val="none"/>
        <c:tickLblPos val="nextTo"/>
        <c:crossAx val="2118116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Month(x)</a:t>
            </a:r>
            <a:r>
              <a:rPr lang="en-US" baseline="0"/>
              <a:t> vs Sold(y) Jul 14-Jul 15</a:t>
            </a:r>
            <a:endParaRPr lang="en-US"/>
          </a:p>
        </c:rich>
      </c:tx>
      <c:layout>
        <c:manualLayout>
          <c:xMode val="edge"/>
          <c:yMode val="edge"/>
          <c:x val="0.19034612526794639"/>
          <c:y val="3.4744842562432141E-2"/>
        </c:manualLayout>
      </c:layout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'FY16 Individual Analysis'!$AF$405</c:f>
              <c:strCache>
                <c:ptCount val="1"/>
                <c:pt idx="0">
                  <c:v>Sold</c:v>
                </c:pt>
              </c:strCache>
            </c:strRef>
          </c:tx>
          <c:xVal>
            <c:strRef>
              <c:f>'FY16 Individual Analysis'!$AE$406:$AE$418</c:f>
              <c:strCache>
                <c:ptCount val="12"/>
                <c:pt idx="0">
                  <c:v>July</c:v>
                </c:pt>
                <c:pt idx="1">
                  <c:v>August</c:v>
                </c:pt>
                <c:pt idx="2">
                  <c:v>September</c:v>
                </c:pt>
                <c:pt idx="3">
                  <c:v>October</c:v>
                </c:pt>
                <c:pt idx="4">
                  <c:v>November</c:v>
                </c:pt>
                <c:pt idx="5">
                  <c:v>December</c:v>
                </c:pt>
                <c:pt idx="6">
                  <c:v>January</c:v>
                </c:pt>
                <c:pt idx="7">
                  <c:v>February</c:v>
                </c:pt>
                <c:pt idx="8">
                  <c:v>March</c:v>
                </c:pt>
                <c:pt idx="9">
                  <c:v>April</c:v>
                </c:pt>
                <c:pt idx="10">
                  <c:v>May</c:v>
                </c:pt>
                <c:pt idx="11">
                  <c:v>June</c:v>
                </c:pt>
              </c:strCache>
            </c:strRef>
          </c:xVal>
          <c:yVal>
            <c:numRef>
              <c:f>'FY16 Individual Analysis'!$AF$406:$AF$418</c:f>
              <c:numCache>
                <c:formatCode>General</c:formatCode>
                <c:ptCount val="13"/>
                <c:pt idx="0">
                  <c:v>12388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12388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13216"/>
        <c:axId val="211813608"/>
      </c:scatterChart>
      <c:valAx>
        <c:axId val="211813216"/>
        <c:scaling>
          <c:orientation val="minMax"/>
          <c:max val="12"/>
          <c:min val="1"/>
        </c:scaling>
        <c:delete val="0"/>
        <c:axPos val="b"/>
        <c:majorTickMark val="out"/>
        <c:minorTickMark val="none"/>
        <c:tickLblPos val="nextTo"/>
        <c:crossAx val="211813608"/>
        <c:crosses val="autoZero"/>
        <c:crossBetween val="midCat"/>
        <c:majorUnit val="1"/>
      </c:valAx>
      <c:valAx>
        <c:axId val="211813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813216"/>
        <c:crosses val="autoZero"/>
        <c:crossBetween val="midCat"/>
        <c:majorUnit val="25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Department(x)</a:t>
            </a:r>
            <a:r>
              <a:rPr lang="en-US" baseline="0"/>
              <a:t> vs Sold(y) QTY</a:t>
            </a:r>
            <a:endParaRPr lang="en-US"/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strRef>
              <c:f>'FY15 Bucket'!$A$3:$A$133</c:f>
              <c:strCache>
                <c:ptCount val="11"/>
                <c:pt idx="0">
                  <c:v>BAKED GOODS</c:v>
                </c:pt>
                <c:pt idx="1">
                  <c:v>DRINKS</c:v>
                </c:pt>
                <c:pt idx="2">
                  <c:v>SWEETS</c:v>
                </c:pt>
                <c:pt idx="3">
                  <c:v>DAIRY</c:v>
                </c:pt>
                <c:pt idx="4">
                  <c:v>BOXED GOODS</c:v>
                </c:pt>
                <c:pt idx="5">
                  <c:v>ESPRESSO</c:v>
                </c:pt>
                <c:pt idx="6">
                  <c:v>FRUITS/VEGGIES</c:v>
                </c:pt>
                <c:pt idx="7">
                  <c:v>HOT MEALS</c:v>
                </c:pt>
                <c:pt idx="8">
                  <c:v>SPECIAL SANDWICH</c:v>
                </c:pt>
                <c:pt idx="9">
                  <c:v>SALAD &amp; SANDWICH</c:v>
                </c:pt>
                <c:pt idx="10">
                  <c:v>SUNDRIES</c:v>
                </c:pt>
              </c:strCache>
            </c:strRef>
          </c:cat>
          <c:val>
            <c:numRef>
              <c:f>'FY15 Bucket'!$C$3:$C$133</c:f>
              <c:numCache>
                <c:formatCode>General</c:formatCode>
                <c:ptCount val="11"/>
                <c:pt idx="0">
                  <c:v>16298</c:v>
                </c:pt>
                <c:pt idx="1">
                  <c:v>41498</c:v>
                </c:pt>
                <c:pt idx="2">
                  <c:v>10680</c:v>
                </c:pt>
                <c:pt idx="3">
                  <c:v>11586</c:v>
                </c:pt>
                <c:pt idx="4">
                  <c:v>26299</c:v>
                </c:pt>
                <c:pt idx="5">
                  <c:v>55350</c:v>
                </c:pt>
                <c:pt idx="6">
                  <c:v>442</c:v>
                </c:pt>
                <c:pt idx="7">
                  <c:v>16017</c:v>
                </c:pt>
                <c:pt idx="8">
                  <c:v>8495</c:v>
                </c:pt>
                <c:pt idx="9">
                  <c:v>5701</c:v>
                </c:pt>
                <c:pt idx="10">
                  <c:v>288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211814784"/>
        <c:axId val="211815176"/>
      </c:barChart>
      <c:catAx>
        <c:axId val="2118147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11815176"/>
        <c:crosses val="autoZero"/>
        <c:auto val="1"/>
        <c:lblAlgn val="ctr"/>
        <c:lblOffset val="100"/>
        <c:noMultiLvlLbl val="0"/>
      </c:catAx>
      <c:valAx>
        <c:axId val="21181517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211814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Ratio of Total QTY</a:t>
            </a:r>
          </a:p>
        </c:rich>
      </c:tx>
      <c:layout/>
      <c:overlay val="0"/>
    </c:title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'FY15 Bucket'!$A$3:$A$133</c:f>
              <c:strCache>
                <c:ptCount val="11"/>
                <c:pt idx="0">
                  <c:v>BAKED GOODS</c:v>
                </c:pt>
                <c:pt idx="1">
                  <c:v>DRINKS</c:v>
                </c:pt>
                <c:pt idx="2">
                  <c:v>SWEETS</c:v>
                </c:pt>
                <c:pt idx="3">
                  <c:v>DAIRY</c:v>
                </c:pt>
                <c:pt idx="4">
                  <c:v>BOXED GOODS</c:v>
                </c:pt>
                <c:pt idx="5">
                  <c:v>ESPRESSO</c:v>
                </c:pt>
                <c:pt idx="6">
                  <c:v>FRUITS/VEGGIES</c:v>
                </c:pt>
                <c:pt idx="7">
                  <c:v>HOT MEALS</c:v>
                </c:pt>
                <c:pt idx="8">
                  <c:v>SPECIAL SANDWICH</c:v>
                </c:pt>
                <c:pt idx="9">
                  <c:v>SALAD &amp; SANDWICH</c:v>
                </c:pt>
                <c:pt idx="10">
                  <c:v>SUNDRIES</c:v>
                </c:pt>
              </c:strCache>
            </c:strRef>
          </c:cat>
          <c:val>
            <c:numRef>
              <c:f>'FY15 Bucket'!$E$3:$E$133</c:f>
              <c:numCache>
                <c:formatCode>0.000000</c:formatCode>
                <c:ptCount val="11"/>
                <c:pt idx="0">
                  <c:v>8.4597257259127756E-2</c:v>
                </c:pt>
                <c:pt idx="1">
                  <c:v>0.2154017046103377</c:v>
                </c:pt>
                <c:pt idx="2">
                  <c:v>5.5436170544084215E-2</c:v>
                </c:pt>
                <c:pt idx="3">
                  <c:v>6.0138901865520573E-2</c:v>
                </c:pt>
                <c:pt idx="4">
                  <c:v>0.13650897463847103</c:v>
                </c:pt>
                <c:pt idx="5">
                  <c:v>0.28730262543212182</c:v>
                </c:pt>
                <c:pt idx="6">
                  <c:v>2.294268481318841E-3</c:v>
                </c:pt>
                <c:pt idx="7">
                  <c:v>8.3138683858108325E-2</c:v>
                </c:pt>
                <c:pt idx="8">
                  <c:v>4.4094594454306683E-2</c:v>
                </c:pt>
                <c:pt idx="9">
                  <c:v>2.9591910886874916E-2</c:v>
                </c:pt>
                <c:pt idx="10">
                  <c:v>1.4949079697281135E-3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Ratio of</a:t>
            </a:r>
            <a:r>
              <a:rPr lang="en-US" baseline="0"/>
              <a:t> Total $</a:t>
            </a:r>
          </a:p>
        </c:rich>
      </c:tx>
      <c:layout/>
      <c:overlay val="0"/>
    </c:title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'FY15 Bucket'!$A$3:$A$133</c:f>
              <c:strCache>
                <c:ptCount val="11"/>
                <c:pt idx="0">
                  <c:v>BAKED GOODS</c:v>
                </c:pt>
                <c:pt idx="1">
                  <c:v>DRINKS</c:v>
                </c:pt>
                <c:pt idx="2">
                  <c:v>SWEETS</c:v>
                </c:pt>
                <c:pt idx="3">
                  <c:v>DAIRY</c:v>
                </c:pt>
                <c:pt idx="4">
                  <c:v>BOXED GOODS</c:v>
                </c:pt>
                <c:pt idx="5">
                  <c:v>ESPRESSO</c:v>
                </c:pt>
                <c:pt idx="6">
                  <c:v>FRUITS/VEGGIES</c:v>
                </c:pt>
                <c:pt idx="7">
                  <c:v>HOT MEALS</c:v>
                </c:pt>
                <c:pt idx="8">
                  <c:v>SPECIAL SANDWICH</c:v>
                </c:pt>
                <c:pt idx="9">
                  <c:v>SALAD &amp; SANDWICH</c:v>
                </c:pt>
                <c:pt idx="10">
                  <c:v>SUNDRIES</c:v>
                </c:pt>
              </c:strCache>
            </c:strRef>
          </c:cat>
          <c:val>
            <c:numRef>
              <c:f>'FY15 Bucket'!$F$3:$F$133</c:f>
              <c:numCache>
                <c:formatCode>0.000000</c:formatCode>
                <c:ptCount val="11"/>
                <c:pt idx="0">
                  <c:v>6.5399196778271065E-2</c:v>
                </c:pt>
                <c:pt idx="1">
                  <c:v>0.20256780090711543</c:v>
                </c:pt>
                <c:pt idx="2">
                  <c:v>2.6152547507253533E-2</c:v>
                </c:pt>
                <c:pt idx="3">
                  <c:v>2.344171598959293E-2</c:v>
                </c:pt>
                <c:pt idx="4">
                  <c:v>7.8532956336556492E-2</c:v>
                </c:pt>
                <c:pt idx="5">
                  <c:v>0.27004851314924788</c:v>
                </c:pt>
                <c:pt idx="6">
                  <c:v>1.207265418058051E-3</c:v>
                </c:pt>
                <c:pt idx="7">
                  <c:v>0.16595796091689416</c:v>
                </c:pt>
                <c:pt idx="8">
                  <c:v>0.11189934771291508</c:v>
                </c:pt>
                <c:pt idx="9">
                  <c:v>5.4265562100750238E-2</c:v>
                </c:pt>
                <c:pt idx="10">
                  <c:v>5.2713318334514066E-4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Department(x)</a:t>
            </a:r>
            <a:r>
              <a:rPr lang="en-US" baseline="0"/>
              <a:t> vs Sold(y) $</a:t>
            </a:r>
            <a:endParaRPr lang="en-US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'FY15 Bucket'!$A$3:$A$133</c:f>
              <c:strCache>
                <c:ptCount val="11"/>
                <c:pt idx="0">
                  <c:v>BAKED GOODS</c:v>
                </c:pt>
                <c:pt idx="1">
                  <c:v>DRINKS</c:v>
                </c:pt>
                <c:pt idx="2">
                  <c:v>SWEETS</c:v>
                </c:pt>
                <c:pt idx="3">
                  <c:v>DAIRY</c:v>
                </c:pt>
                <c:pt idx="4">
                  <c:v>BOXED GOODS</c:v>
                </c:pt>
                <c:pt idx="5">
                  <c:v>ESPRESSO</c:v>
                </c:pt>
                <c:pt idx="6">
                  <c:v>FRUITS/VEGGIES</c:v>
                </c:pt>
                <c:pt idx="7">
                  <c:v>HOT MEALS</c:v>
                </c:pt>
                <c:pt idx="8">
                  <c:v>SPECIAL SANDWICH</c:v>
                </c:pt>
                <c:pt idx="9">
                  <c:v>SALAD &amp; SANDWICH</c:v>
                </c:pt>
                <c:pt idx="10">
                  <c:v>SUNDRIES</c:v>
                </c:pt>
              </c:strCache>
            </c:strRef>
          </c:cat>
          <c:val>
            <c:numRef>
              <c:f>'FY15 Bucket'!$D$3:$D$133</c:f>
              <c:numCache>
                <c:formatCode>_("$"* #,##0.00_);_("$"* \(#,##0.00\);_("$"* "-"??_);_(@_)</c:formatCode>
                <c:ptCount val="11"/>
                <c:pt idx="0">
                  <c:v>30887.42</c:v>
                </c:pt>
                <c:pt idx="1">
                  <c:v>95670.85</c:v>
                </c:pt>
                <c:pt idx="2">
                  <c:v>12351.6</c:v>
                </c:pt>
                <c:pt idx="3">
                  <c:v>11071.3</c:v>
                </c:pt>
                <c:pt idx="4">
                  <c:v>37090.369999999995</c:v>
                </c:pt>
                <c:pt idx="5">
                  <c:v>127541.34999999999</c:v>
                </c:pt>
                <c:pt idx="6">
                  <c:v>570.18000000000006</c:v>
                </c:pt>
                <c:pt idx="7">
                  <c:v>78380.37000000001</c:v>
                </c:pt>
                <c:pt idx="8">
                  <c:v>52849</c:v>
                </c:pt>
                <c:pt idx="9">
                  <c:v>25629.11</c:v>
                </c:pt>
                <c:pt idx="10">
                  <c:v>248.96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9831072"/>
        <c:axId val="249831464"/>
      </c:barChart>
      <c:catAx>
        <c:axId val="24983107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49831464"/>
        <c:crosses val="autoZero"/>
        <c:auto val="1"/>
        <c:lblAlgn val="ctr"/>
        <c:lblOffset val="100"/>
        <c:noMultiLvlLbl val="0"/>
      </c:catAx>
      <c:valAx>
        <c:axId val="249831464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none"/>
        <c:minorTickMark val="none"/>
        <c:tickLblPos val="nextTo"/>
        <c:crossAx val="2498310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Month(x)</a:t>
            </a:r>
            <a:r>
              <a:rPr lang="en-US" baseline="0"/>
              <a:t> vs Sold(y) Jul 14-Jul 15</a:t>
            </a:r>
            <a:endParaRPr lang="en-US"/>
          </a:p>
        </c:rich>
      </c:tx>
      <c:layout>
        <c:manualLayout>
          <c:xMode val="edge"/>
          <c:yMode val="edge"/>
          <c:x val="0.19034612526794639"/>
          <c:y val="3.4744842562432141E-2"/>
        </c:manualLayout>
      </c:layout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'FY15 Individual Analysis'!$AF$346</c:f>
              <c:strCache>
                <c:ptCount val="1"/>
                <c:pt idx="0">
                  <c:v>Sold</c:v>
                </c:pt>
              </c:strCache>
            </c:strRef>
          </c:tx>
          <c:xVal>
            <c:strRef>
              <c:f>'FY15 Individual Analysis'!$AE$347:$AE$359</c:f>
              <c:strCache>
                <c:ptCount val="12"/>
                <c:pt idx="0">
                  <c:v>July</c:v>
                </c:pt>
                <c:pt idx="1">
                  <c:v>August</c:v>
                </c:pt>
                <c:pt idx="2">
                  <c:v>September</c:v>
                </c:pt>
                <c:pt idx="3">
                  <c:v>October</c:v>
                </c:pt>
                <c:pt idx="4">
                  <c:v>November</c:v>
                </c:pt>
                <c:pt idx="5">
                  <c:v>December</c:v>
                </c:pt>
                <c:pt idx="6">
                  <c:v>January</c:v>
                </c:pt>
                <c:pt idx="7">
                  <c:v>February</c:v>
                </c:pt>
                <c:pt idx="8">
                  <c:v>March</c:v>
                </c:pt>
                <c:pt idx="9">
                  <c:v>April</c:v>
                </c:pt>
                <c:pt idx="10">
                  <c:v>May</c:v>
                </c:pt>
                <c:pt idx="11">
                  <c:v>June</c:v>
                </c:pt>
              </c:strCache>
            </c:strRef>
          </c:xVal>
          <c:yVal>
            <c:numRef>
              <c:f>'FY15 Individual Analysis'!$AF$347:$AF$359</c:f>
              <c:numCache>
                <c:formatCode>General</c:formatCode>
                <c:ptCount val="13"/>
                <c:pt idx="0">
                  <c:v>11082</c:v>
                </c:pt>
                <c:pt idx="1">
                  <c:v>8733</c:v>
                </c:pt>
                <c:pt idx="2">
                  <c:v>10778</c:v>
                </c:pt>
                <c:pt idx="3">
                  <c:v>26161</c:v>
                </c:pt>
                <c:pt idx="4">
                  <c:v>16396</c:v>
                </c:pt>
                <c:pt idx="5">
                  <c:v>9990</c:v>
                </c:pt>
                <c:pt idx="6">
                  <c:v>18360</c:v>
                </c:pt>
                <c:pt idx="7">
                  <c:v>18829</c:v>
                </c:pt>
                <c:pt idx="8">
                  <c:v>16753</c:v>
                </c:pt>
                <c:pt idx="9">
                  <c:v>21012</c:v>
                </c:pt>
                <c:pt idx="10">
                  <c:v>19503</c:v>
                </c:pt>
                <c:pt idx="11">
                  <c:v>15057</c:v>
                </c:pt>
                <c:pt idx="12">
                  <c:v>192654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832248"/>
        <c:axId val="249832640"/>
      </c:scatterChart>
      <c:valAx>
        <c:axId val="249832248"/>
        <c:scaling>
          <c:orientation val="minMax"/>
          <c:max val="12"/>
          <c:min val="1"/>
        </c:scaling>
        <c:delete val="0"/>
        <c:axPos val="b"/>
        <c:majorTickMark val="out"/>
        <c:minorTickMark val="none"/>
        <c:tickLblPos val="nextTo"/>
        <c:crossAx val="249832640"/>
        <c:crosses val="autoZero"/>
        <c:crossBetween val="midCat"/>
        <c:majorUnit val="1"/>
      </c:valAx>
      <c:valAx>
        <c:axId val="2498326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9832248"/>
        <c:crosses val="autoZero"/>
        <c:crossBetween val="midCat"/>
        <c:majorUnit val="25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Department(x)</a:t>
            </a:r>
            <a:r>
              <a:rPr lang="en-US" baseline="0"/>
              <a:t> vs Sold(y) QTY</a:t>
            </a:r>
            <a:endParaRPr lang="en-US"/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cat>
            <c:strRef>
              <c:f>'FY14 Bucket'!$A$3:$A$133</c:f>
              <c:strCache>
                <c:ptCount val="11"/>
                <c:pt idx="0">
                  <c:v>BAKED GOODS</c:v>
                </c:pt>
                <c:pt idx="1">
                  <c:v>DRINKS</c:v>
                </c:pt>
                <c:pt idx="2">
                  <c:v>SWEETS</c:v>
                </c:pt>
                <c:pt idx="3">
                  <c:v>DAIRY</c:v>
                </c:pt>
                <c:pt idx="4">
                  <c:v>BOXED GOODS</c:v>
                </c:pt>
                <c:pt idx="5">
                  <c:v>ESPRESSO</c:v>
                </c:pt>
                <c:pt idx="6">
                  <c:v>FRUITS/VEGGIES</c:v>
                </c:pt>
                <c:pt idx="7">
                  <c:v>HOT MEALS</c:v>
                </c:pt>
                <c:pt idx="8">
                  <c:v>SPECIAL SANDWICH</c:v>
                </c:pt>
                <c:pt idx="9">
                  <c:v>SALAD &amp; SANDWICH</c:v>
                </c:pt>
                <c:pt idx="10">
                  <c:v>SUNDRIES</c:v>
                </c:pt>
              </c:strCache>
            </c:strRef>
          </c:cat>
          <c:val>
            <c:numRef>
              <c:f>'FY14 Bucket'!$C$3:$C$133</c:f>
              <c:numCache>
                <c:formatCode>General</c:formatCode>
                <c:ptCount val="11"/>
                <c:pt idx="0">
                  <c:v>12068</c:v>
                </c:pt>
                <c:pt idx="1">
                  <c:v>37216</c:v>
                </c:pt>
                <c:pt idx="2">
                  <c:v>14017</c:v>
                </c:pt>
                <c:pt idx="3">
                  <c:v>10265</c:v>
                </c:pt>
                <c:pt idx="4">
                  <c:v>26300</c:v>
                </c:pt>
                <c:pt idx="5">
                  <c:v>48659</c:v>
                </c:pt>
                <c:pt idx="6">
                  <c:v>745</c:v>
                </c:pt>
                <c:pt idx="7">
                  <c:v>9075</c:v>
                </c:pt>
                <c:pt idx="8">
                  <c:v>7067</c:v>
                </c:pt>
                <c:pt idx="9">
                  <c:v>4932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249833816"/>
        <c:axId val="249834208"/>
      </c:barChart>
      <c:catAx>
        <c:axId val="2498338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49834208"/>
        <c:crosses val="autoZero"/>
        <c:auto val="1"/>
        <c:lblAlgn val="ctr"/>
        <c:lblOffset val="100"/>
        <c:noMultiLvlLbl val="0"/>
      </c:catAx>
      <c:valAx>
        <c:axId val="24983420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2498338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Ratio of Total QTY</a:t>
            </a:r>
          </a:p>
        </c:rich>
      </c:tx>
      <c:layout/>
      <c:overlay val="0"/>
    </c:title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'FY14 Bucket'!$A$3:$A$133</c:f>
              <c:strCache>
                <c:ptCount val="11"/>
                <c:pt idx="0">
                  <c:v>BAKED GOODS</c:v>
                </c:pt>
                <c:pt idx="1">
                  <c:v>DRINKS</c:v>
                </c:pt>
                <c:pt idx="2">
                  <c:v>SWEETS</c:v>
                </c:pt>
                <c:pt idx="3">
                  <c:v>DAIRY</c:v>
                </c:pt>
                <c:pt idx="4">
                  <c:v>BOXED GOODS</c:v>
                </c:pt>
                <c:pt idx="5">
                  <c:v>ESPRESSO</c:v>
                </c:pt>
                <c:pt idx="6">
                  <c:v>FRUITS/VEGGIES</c:v>
                </c:pt>
                <c:pt idx="7">
                  <c:v>HOT MEALS</c:v>
                </c:pt>
                <c:pt idx="8">
                  <c:v>SPECIAL SANDWICH</c:v>
                </c:pt>
                <c:pt idx="9">
                  <c:v>SALAD &amp; SANDWICH</c:v>
                </c:pt>
                <c:pt idx="10">
                  <c:v>SUNDRIES</c:v>
                </c:pt>
              </c:strCache>
            </c:strRef>
          </c:cat>
          <c:val>
            <c:numRef>
              <c:f>'FY14 Bucket'!$E$3:$E$133</c:f>
              <c:numCache>
                <c:formatCode>0.000000</c:formatCode>
                <c:ptCount val="11"/>
                <c:pt idx="0">
                  <c:v>7.0844878598600475E-2</c:v>
                </c:pt>
                <c:pt idx="1">
                  <c:v>0.21847555534682758</c:v>
                </c:pt>
                <c:pt idx="2">
                  <c:v>8.2286432160804016E-2</c:v>
                </c:pt>
                <c:pt idx="3">
                  <c:v>6.026041422063589E-2</c:v>
                </c:pt>
                <c:pt idx="4">
                  <c:v>0.15439346264030432</c:v>
                </c:pt>
                <c:pt idx="5">
                  <c:v>0.28565138778002158</c:v>
                </c:pt>
                <c:pt idx="6">
                  <c:v>4.3735030291645145E-3</c:v>
                </c:pt>
                <c:pt idx="7">
                  <c:v>5.3274550321701968E-2</c:v>
                </c:pt>
                <c:pt idx="8">
                  <c:v>4.1486638801484059E-2</c:v>
                </c:pt>
                <c:pt idx="9">
                  <c:v>2.895317710045555E-2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Ratio of</a:t>
            </a:r>
            <a:r>
              <a:rPr lang="en-US" baseline="0"/>
              <a:t> Total $</a:t>
            </a:r>
          </a:p>
        </c:rich>
      </c:tx>
      <c:layout/>
      <c:overlay val="0"/>
    </c:title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'FY14 Bucket'!$A$3:$A$133</c:f>
              <c:strCache>
                <c:ptCount val="11"/>
                <c:pt idx="0">
                  <c:v>BAKED GOODS</c:v>
                </c:pt>
                <c:pt idx="1">
                  <c:v>DRINKS</c:v>
                </c:pt>
                <c:pt idx="2">
                  <c:v>SWEETS</c:v>
                </c:pt>
                <c:pt idx="3">
                  <c:v>DAIRY</c:v>
                </c:pt>
                <c:pt idx="4">
                  <c:v>BOXED GOODS</c:v>
                </c:pt>
                <c:pt idx="5">
                  <c:v>ESPRESSO</c:v>
                </c:pt>
                <c:pt idx="6">
                  <c:v>FRUITS/VEGGIES</c:v>
                </c:pt>
                <c:pt idx="7">
                  <c:v>HOT MEALS</c:v>
                </c:pt>
                <c:pt idx="8">
                  <c:v>SPECIAL SANDWICH</c:v>
                </c:pt>
                <c:pt idx="9">
                  <c:v>SALAD &amp; SANDWICH</c:v>
                </c:pt>
                <c:pt idx="10">
                  <c:v>SUNDRIES</c:v>
                </c:pt>
              </c:strCache>
            </c:strRef>
          </c:cat>
          <c:val>
            <c:numRef>
              <c:f>'FY14 Bucket'!$F$3:$F$133</c:f>
              <c:numCache>
                <c:formatCode>0.000000</c:formatCode>
                <c:ptCount val="11"/>
                <c:pt idx="0">
                  <c:v>5.1689487910120693E-2</c:v>
                </c:pt>
                <c:pt idx="1">
                  <c:v>0.20382780378510279</c:v>
                </c:pt>
                <c:pt idx="2">
                  <c:v>3.9570059017081036E-2</c:v>
                </c:pt>
                <c:pt idx="3">
                  <c:v>2.6357711857929469E-2</c:v>
                </c:pt>
                <c:pt idx="4">
                  <c:v>9.3926515111796394E-2</c:v>
                </c:pt>
                <c:pt idx="5">
                  <c:v>0.27431364139116832</c:v>
                </c:pt>
                <c:pt idx="6">
                  <c:v>2.3168957634414982E-3</c:v>
                </c:pt>
                <c:pt idx="7">
                  <c:v>0.1424401601666602</c:v>
                </c:pt>
                <c:pt idx="8">
                  <c:v>0.10967904132459015</c:v>
                </c:pt>
                <c:pt idx="9">
                  <c:v>5.5878683672109353E-2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Department(x)</a:t>
            </a:r>
            <a:r>
              <a:rPr lang="en-US" baseline="0"/>
              <a:t> vs Sold(y) $</a:t>
            </a:r>
            <a:endParaRPr lang="en-US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'FY14 Bucket'!$A$3:$A$133</c:f>
              <c:strCache>
                <c:ptCount val="11"/>
                <c:pt idx="0">
                  <c:v>BAKED GOODS</c:v>
                </c:pt>
                <c:pt idx="1">
                  <c:v>DRINKS</c:v>
                </c:pt>
                <c:pt idx="2">
                  <c:v>SWEETS</c:v>
                </c:pt>
                <c:pt idx="3">
                  <c:v>DAIRY</c:v>
                </c:pt>
                <c:pt idx="4">
                  <c:v>BOXED GOODS</c:v>
                </c:pt>
                <c:pt idx="5">
                  <c:v>ESPRESSO</c:v>
                </c:pt>
                <c:pt idx="6">
                  <c:v>FRUITS/VEGGIES</c:v>
                </c:pt>
                <c:pt idx="7">
                  <c:v>HOT MEALS</c:v>
                </c:pt>
                <c:pt idx="8">
                  <c:v>SPECIAL SANDWICH</c:v>
                </c:pt>
                <c:pt idx="9">
                  <c:v>SALAD &amp; SANDWICH</c:v>
                </c:pt>
                <c:pt idx="10">
                  <c:v>SUNDRIES</c:v>
                </c:pt>
              </c:strCache>
            </c:strRef>
          </c:cat>
          <c:val>
            <c:numRef>
              <c:f>'FY14 Bucket'!$D$3:$D$133</c:f>
              <c:numCache>
                <c:formatCode>_("$"* #,##0.00_);_("$"* \(#,##0.00\);_("$"* "-"??_);_(@_)</c:formatCode>
                <c:ptCount val="11"/>
                <c:pt idx="0">
                  <c:v>20457.419999999998</c:v>
                </c:pt>
                <c:pt idx="1">
                  <c:v>80670.000000000015</c:v>
                </c:pt>
                <c:pt idx="2">
                  <c:v>15660.850000000002</c:v>
                </c:pt>
                <c:pt idx="3">
                  <c:v>10431.730000000001</c:v>
                </c:pt>
                <c:pt idx="4">
                  <c:v>37173.79</c:v>
                </c:pt>
                <c:pt idx="5">
                  <c:v>108566.55</c:v>
                </c:pt>
                <c:pt idx="6">
                  <c:v>916.96999999999991</c:v>
                </c:pt>
                <c:pt idx="7">
                  <c:v>56374.289999999994</c:v>
                </c:pt>
                <c:pt idx="8">
                  <c:v>43408.250000000007</c:v>
                </c:pt>
                <c:pt idx="9">
                  <c:v>22115.4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9835776"/>
        <c:axId val="249836168"/>
      </c:barChart>
      <c:catAx>
        <c:axId val="2498357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49836168"/>
        <c:crosses val="autoZero"/>
        <c:auto val="1"/>
        <c:lblAlgn val="ctr"/>
        <c:lblOffset val="100"/>
        <c:noMultiLvlLbl val="0"/>
      </c:catAx>
      <c:valAx>
        <c:axId val="249836168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none"/>
        <c:minorTickMark val="none"/>
        <c:tickLblPos val="nextTo"/>
        <c:crossAx val="2498357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4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303</xdr:row>
      <xdr:rowOff>33337</xdr:rowOff>
    </xdr:from>
    <xdr:to>
      <xdr:col>11</xdr:col>
      <xdr:colOff>742950</xdr:colOff>
      <xdr:row>317</xdr:row>
      <xdr:rowOff>109537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303</xdr:row>
      <xdr:rowOff>4762</xdr:rowOff>
    </xdr:from>
    <xdr:to>
      <xdr:col>5</xdr:col>
      <xdr:colOff>828674</xdr:colOff>
      <xdr:row>317</xdr:row>
      <xdr:rowOff>80962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9525</xdr:colOff>
      <xdr:row>303</xdr:row>
      <xdr:rowOff>42862</xdr:rowOff>
    </xdr:from>
    <xdr:to>
      <xdr:col>17</xdr:col>
      <xdr:colOff>800100</xdr:colOff>
      <xdr:row>317</xdr:row>
      <xdr:rowOff>119062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291354</xdr:colOff>
      <xdr:row>317</xdr:row>
      <xdr:rowOff>68354</xdr:rowOff>
    </xdr:from>
    <xdr:to>
      <xdr:col>29</xdr:col>
      <xdr:colOff>280146</xdr:colOff>
      <xdr:row>341</xdr:row>
      <xdr:rowOff>156882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291354</xdr:colOff>
      <xdr:row>292</xdr:row>
      <xdr:rowOff>34737</xdr:rowOff>
    </xdr:from>
    <xdr:to>
      <xdr:col>29</xdr:col>
      <xdr:colOff>302559</xdr:colOff>
      <xdr:row>315</xdr:row>
      <xdr:rowOff>134471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313765</xdr:colOff>
      <xdr:row>1</xdr:row>
      <xdr:rowOff>45943</xdr:rowOff>
    </xdr:from>
    <xdr:to>
      <xdr:col>29</xdr:col>
      <xdr:colOff>313765</xdr:colOff>
      <xdr:row>290</xdr:row>
      <xdr:rowOff>134471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0</xdr:row>
      <xdr:rowOff>128586</xdr:rowOff>
    </xdr:from>
    <xdr:to>
      <xdr:col>24</xdr:col>
      <xdr:colOff>180975</xdr:colOff>
      <xdr:row>29</xdr:row>
      <xdr:rowOff>57149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152400</xdr:colOff>
      <xdr:row>29</xdr:row>
      <xdr:rowOff>90487</xdr:rowOff>
    </xdr:from>
    <xdr:to>
      <xdr:col>24</xdr:col>
      <xdr:colOff>167640</xdr:colOff>
      <xdr:row>58</xdr:row>
      <xdr:rowOff>15811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66675</xdr:colOff>
      <xdr:row>64</xdr:row>
      <xdr:rowOff>23812</xdr:rowOff>
    </xdr:from>
    <xdr:to>
      <xdr:col>24</xdr:col>
      <xdr:colOff>81915</xdr:colOff>
      <xdr:row>92</xdr:row>
      <xdr:rowOff>139636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47625</xdr:colOff>
      <xdr:row>92</xdr:row>
      <xdr:rowOff>176212</xdr:rowOff>
    </xdr:from>
    <xdr:to>
      <xdr:col>24</xdr:col>
      <xdr:colOff>62865</xdr:colOff>
      <xdr:row>121</xdr:row>
      <xdr:rowOff>101536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159</xdr:row>
      <xdr:rowOff>128587</xdr:rowOff>
    </xdr:from>
    <xdr:to>
      <xdr:col>14</xdr:col>
      <xdr:colOff>590550</xdr:colOff>
      <xdr:row>170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142875</xdr:colOff>
      <xdr:row>159</xdr:row>
      <xdr:rowOff>128587</xdr:rowOff>
    </xdr:from>
    <xdr:to>
      <xdr:col>3</xdr:col>
      <xdr:colOff>742950</xdr:colOff>
      <xdr:row>183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752475</xdr:colOff>
      <xdr:row>159</xdr:row>
      <xdr:rowOff>119061</xdr:rowOff>
    </xdr:from>
    <xdr:to>
      <xdr:col>8</xdr:col>
      <xdr:colOff>38100</xdr:colOff>
      <xdr:row>183</xdr:row>
      <xdr:rowOff>47624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38100</xdr:colOff>
      <xdr:row>170</xdr:row>
      <xdr:rowOff>138112</xdr:rowOff>
    </xdr:from>
    <xdr:to>
      <xdr:col>14</xdr:col>
      <xdr:colOff>581025</xdr:colOff>
      <xdr:row>183</xdr:row>
      <xdr:rowOff>38100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9525</xdr:colOff>
      <xdr:row>402</xdr:row>
      <xdr:rowOff>152400</xdr:rowOff>
    </xdr:from>
    <xdr:to>
      <xdr:col>39</xdr:col>
      <xdr:colOff>314325</xdr:colOff>
      <xdr:row>418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159</xdr:row>
      <xdr:rowOff>128587</xdr:rowOff>
    </xdr:from>
    <xdr:to>
      <xdr:col>14</xdr:col>
      <xdr:colOff>590550</xdr:colOff>
      <xdr:row>170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142875</xdr:colOff>
      <xdr:row>159</xdr:row>
      <xdr:rowOff>128587</xdr:rowOff>
    </xdr:from>
    <xdr:to>
      <xdr:col>3</xdr:col>
      <xdr:colOff>742950</xdr:colOff>
      <xdr:row>183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752475</xdr:colOff>
      <xdr:row>159</xdr:row>
      <xdr:rowOff>119061</xdr:rowOff>
    </xdr:from>
    <xdr:to>
      <xdr:col>8</xdr:col>
      <xdr:colOff>38100</xdr:colOff>
      <xdr:row>183</xdr:row>
      <xdr:rowOff>47624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38100</xdr:colOff>
      <xdr:row>170</xdr:row>
      <xdr:rowOff>138112</xdr:rowOff>
    </xdr:from>
    <xdr:to>
      <xdr:col>14</xdr:col>
      <xdr:colOff>581025</xdr:colOff>
      <xdr:row>183</xdr:row>
      <xdr:rowOff>38100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9525</xdr:colOff>
      <xdr:row>403</xdr:row>
      <xdr:rowOff>152400</xdr:rowOff>
    </xdr:from>
    <xdr:to>
      <xdr:col>39</xdr:col>
      <xdr:colOff>314325</xdr:colOff>
      <xdr:row>419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159</xdr:row>
      <xdr:rowOff>128587</xdr:rowOff>
    </xdr:from>
    <xdr:to>
      <xdr:col>14</xdr:col>
      <xdr:colOff>590550</xdr:colOff>
      <xdr:row>170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142875</xdr:colOff>
      <xdr:row>159</xdr:row>
      <xdr:rowOff>128587</xdr:rowOff>
    </xdr:from>
    <xdr:to>
      <xdr:col>3</xdr:col>
      <xdr:colOff>742950</xdr:colOff>
      <xdr:row>183</xdr:row>
      <xdr:rowOff>47625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752475</xdr:colOff>
      <xdr:row>159</xdr:row>
      <xdr:rowOff>119061</xdr:rowOff>
    </xdr:from>
    <xdr:to>
      <xdr:col>8</xdr:col>
      <xdr:colOff>38100</xdr:colOff>
      <xdr:row>183</xdr:row>
      <xdr:rowOff>47624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38100</xdr:colOff>
      <xdr:row>170</xdr:row>
      <xdr:rowOff>138112</xdr:rowOff>
    </xdr:from>
    <xdr:to>
      <xdr:col>14</xdr:col>
      <xdr:colOff>581025</xdr:colOff>
      <xdr:row>183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9525</xdr:colOff>
      <xdr:row>344</xdr:row>
      <xdr:rowOff>152400</xdr:rowOff>
    </xdr:from>
    <xdr:to>
      <xdr:col>39</xdr:col>
      <xdr:colOff>314325</xdr:colOff>
      <xdr:row>360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159</xdr:row>
      <xdr:rowOff>128587</xdr:rowOff>
    </xdr:from>
    <xdr:to>
      <xdr:col>14</xdr:col>
      <xdr:colOff>590550</xdr:colOff>
      <xdr:row>170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142875</xdr:colOff>
      <xdr:row>159</xdr:row>
      <xdr:rowOff>128587</xdr:rowOff>
    </xdr:from>
    <xdr:to>
      <xdr:col>3</xdr:col>
      <xdr:colOff>742950</xdr:colOff>
      <xdr:row>183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752475</xdr:colOff>
      <xdr:row>159</xdr:row>
      <xdr:rowOff>119061</xdr:rowOff>
    </xdr:from>
    <xdr:to>
      <xdr:col>8</xdr:col>
      <xdr:colOff>38100</xdr:colOff>
      <xdr:row>183</xdr:row>
      <xdr:rowOff>47624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38100</xdr:colOff>
      <xdr:row>170</xdr:row>
      <xdr:rowOff>138112</xdr:rowOff>
    </xdr:from>
    <xdr:to>
      <xdr:col>14</xdr:col>
      <xdr:colOff>581025</xdr:colOff>
      <xdr:row>183</xdr:row>
      <xdr:rowOff>38100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javascript:__doPostBack('ctl00$PageCenterContentPlaceHolder$GridView1','Sort$Product%20Number')" TargetMode="External"/><Relationship Id="rId7" Type="http://schemas.openxmlformats.org/officeDocument/2006/relationships/hyperlink" Target="javascript:__doPostBack('ctl00$PageCenterContentPlaceHolder$GridView1','Sort$Sum%20of%20Product%20Tender%20Tax%20Amt')" TargetMode="External"/><Relationship Id="rId2" Type="http://schemas.openxmlformats.org/officeDocument/2006/relationships/hyperlink" Target="javascript:__doPostBack('ctl00$PageCenterContentPlaceHolder$GridView1','Sort$Product%20Department%20Name')" TargetMode="External"/><Relationship Id="rId1" Type="http://schemas.openxmlformats.org/officeDocument/2006/relationships/hyperlink" Target="javascript:__doPostBack('ctl00$PageCenterContentPlaceHolder$GridView1','Sort$Profit%20Center%20Name')" TargetMode="External"/><Relationship Id="rId6" Type="http://schemas.openxmlformats.org/officeDocument/2006/relationships/hyperlink" Target="javascript:__doPostBack('ctl00$PageCenterContentPlaceHolder$GridView1','Sort$Sum%20of%20Product%20Sales%20Amount')" TargetMode="External"/><Relationship Id="rId5" Type="http://schemas.openxmlformats.org/officeDocument/2006/relationships/hyperlink" Target="javascript:__doPostBack('ctl00$PageCenterContentPlaceHolder$GridView1','Sort$Sum%20of%20Product%20Quantity')" TargetMode="External"/><Relationship Id="rId4" Type="http://schemas.openxmlformats.org/officeDocument/2006/relationships/hyperlink" Target="javascript:__doPostBack('ctl00$PageCenterContentPlaceHolder$GridView1','Sort$Product%20Description')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javascript:__doPostBack('ctl00$PageCenterContentPlaceHolder$GridView1','Sort$Product%20Department%20Name')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javascript:__doPostBack('ctl00$PageCenterContentPlaceHolder$GridView1','Sort$Product%20Number')" TargetMode="External"/><Relationship Id="rId7" Type="http://schemas.openxmlformats.org/officeDocument/2006/relationships/hyperlink" Target="javascript:__doPostBack('ctl00$PageCenterContentPlaceHolder$GridView1','Sort$Sum%20of%20Product%20Tender%20Tax%20Amt')" TargetMode="External"/><Relationship Id="rId2" Type="http://schemas.openxmlformats.org/officeDocument/2006/relationships/hyperlink" Target="javascript:__doPostBack('ctl00$PageCenterContentPlaceHolder$GridView1','Sort$Product%20Department%20Name')" TargetMode="External"/><Relationship Id="rId1" Type="http://schemas.openxmlformats.org/officeDocument/2006/relationships/hyperlink" Target="javascript:__doPostBack('ctl00$PageCenterContentPlaceHolder$GridView1','Sort$Profit%20Center%20Name')" TargetMode="External"/><Relationship Id="rId6" Type="http://schemas.openxmlformats.org/officeDocument/2006/relationships/hyperlink" Target="javascript:__doPostBack('ctl00$PageCenterContentPlaceHolder$GridView1','Sort$Sum%20of%20Product%20Sales%20Amount')" TargetMode="External"/><Relationship Id="rId5" Type="http://schemas.openxmlformats.org/officeDocument/2006/relationships/hyperlink" Target="javascript:__doPostBack('ctl00$PageCenterContentPlaceHolder$GridView1','Sort$Sum%20of%20Product%20Quantity')" TargetMode="External"/><Relationship Id="rId4" Type="http://schemas.openxmlformats.org/officeDocument/2006/relationships/hyperlink" Target="javascript:__doPostBack('ctl00$PageCenterContentPlaceHolder$GridView1','Sort$Product%20Description')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javascript:__doPostBack('ctl00$PageCenterContentPlaceHolder$GridView1','Sort$Product%20Department%20Name')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hyperlink" Target="javascript:__doPostBack('ctl00$PageCenterContentPlaceHolder$GridView1','Sort$Product%20Department%20Name')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javascript:__doPostBack('ctl00$PageCenterContentPlaceHolder$GridView1','Sort$Product%20Number')" TargetMode="External"/><Relationship Id="rId7" Type="http://schemas.openxmlformats.org/officeDocument/2006/relationships/hyperlink" Target="javascript:__doPostBack('ctl00$PageCenterContentPlaceHolder$GridView1','Sort$Sum%20of%20Product%20Tender%20Tax%20Amt')" TargetMode="External"/><Relationship Id="rId2" Type="http://schemas.openxmlformats.org/officeDocument/2006/relationships/hyperlink" Target="javascript:__doPostBack('ctl00$PageCenterContentPlaceHolder$GridView1','Sort$Product%20Department%20Name')" TargetMode="External"/><Relationship Id="rId1" Type="http://schemas.openxmlformats.org/officeDocument/2006/relationships/hyperlink" Target="javascript:__doPostBack('ctl00$PageCenterContentPlaceHolder$GridView1','Sort$Profit%20Center%20Name')" TargetMode="External"/><Relationship Id="rId6" Type="http://schemas.openxmlformats.org/officeDocument/2006/relationships/hyperlink" Target="javascript:__doPostBack('ctl00$PageCenterContentPlaceHolder$GridView1','Sort$Sum%20of%20Product%20Sales%20Amount')" TargetMode="External"/><Relationship Id="rId5" Type="http://schemas.openxmlformats.org/officeDocument/2006/relationships/hyperlink" Target="javascript:__doPostBack('ctl00$PageCenterContentPlaceHolder$GridView1','Sort$Sum%20of%20Product%20Quantity')" TargetMode="External"/><Relationship Id="rId4" Type="http://schemas.openxmlformats.org/officeDocument/2006/relationships/hyperlink" Target="javascript:__doPostBack('ctl00$PageCenterContentPlaceHolder$GridView1','Sort$Product%20Description')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rgb="FF00B050"/>
    <outlinePr summaryBelow="0" summaryRight="0"/>
  </sheetPr>
  <dimension ref="A1:R303"/>
  <sheetViews>
    <sheetView tabSelected="1" topLeftCell="A81" zoomScale="85" zoomScaleNormal="85" workbookViewId="0">
      <selection activeCell="O185" sqref="O185"/>
    </sheetView>
  </sheetViews>
  <sheetFormatPr defaultRowHeight="15" outlineLevelRow="2" outlineLevelCol="1" x14ac:dyDescent="0.25"/>
  <cols>
    <col min="1" max="1" width="1.5703125" style="95" customWidth="1"/>
    <col min="2" max="2" width="25.140625" style="95" customWidth="1"/>
    <col min="3" max="3" width="10.85546875" style="95" customWidth="1" collapsed="1"/>
    <col min="4" max="5" width="15.7109375" style="95" hidden="1" customWidth="1" outlineLevel="1"/>
    <col min="6" max="6" width="13.42578125" style="95" bestFit="1" customWidth="1"/>
    <col min="7" max="7" width="2.85546875" style="95" customWidth="1"/>
    <col min="8" max="8" width="25.140625" bestFit="1" customWidth="1"/>
    <col min="9" max="9" width="10.85546875" bestFit="1" customWidth="1" collapsed="1"/>
    <col min="10" max="11" width="11.5703125" hidden="1" customWidth="1" outlineLevel="1"/>
    <col min="12" max="12" width="11.5703125" bestFit="1" customWidth="1"/>
    <col min="13" max="13" width="1.85546875" customWidth="1"/>
    <col min="14" max="14" width="25.140625" bestFit="1" customWidth="1"/>
    <col min="15" max="15" width="10.85546875" bestFit="1" customWidth="1" collapsed="1"/>
    <col min="16" max="17" width="12.5703125" hidden="1" customWidth="1" outlineLevel="1"/>
    <col min="18" max="18" width="12.5703125" bestFit="1" customWidth="1"/>
    <col min="19" max="19" width="2.42578125" customWidth="1"/>
  </cols>
  <sheetData>
    <row r="1" spans="2:18" s="95" customFormat="1" x14ac:dyDescent="0.25">
      <c r="B1" s="368" t="s">
        <v>643</v>
      </c>
      <c r="C1" s="368"/>
      <c r="D1" s="368"/>
      <c r="E1" s="368"/>
      <c r="F1" s="368"/>
      <c r="G1" s="67"/>
      <c r="H1" s="368" t="s">
        <v>640</v>
      </c>
      <c r="I1" s="368"/>
      <c r="J1" s="368"/>
      <c r="K1" s="368"/>
      <c r="L1" s="368"/>
      <c r="M1" s="67"/>
      <c r="N1" s="368" t="s">
        <v>646</v>
      </c>
      <c r="O1" s="368"/>
      <c r="P1" s="368"/>
      <c r="Q1" s="368"/>
      <c r="R1" s="368"/>
    </row>
    <row r="2" spans="2:18" outlineLevel="1" x14ac:dyDescent="0.25">
      <c r="B2" s="67" t="s">
        <v>1</v>
      </c>
      <c r="C2" s="67" t="s">
        <v>570</v>
      </c>
      <c r="D2" s="67" t="s">
        <v>638</v>
      </c>
      <c r="E2" s="67" t="s">
        <v>636</v>
      </c>
      <c r="F2" s="67" t="s">
        <v>637</v>
      </c>
      <c r="G2" s="67"/>
      <c r="H2" s="67" t="s">
        <v>1</v>
      </c>
      <c r="I2" s="67" t="s">
        <v>570</v>
      </c>
      <c r="J2" s="67" t="s">
        <v>638</v>
      </c>
      <c r="K2" s="67" t="s">
        <v>636</v>
      </c>
      <c r="L2" s="67" t="s">
        <v>637</v>
      </c>
      <c r="M2" s="67"/>
      <c r="N2" s="67" t="s">
        <v>1</v>
      </c>
      <c r="O2" s="67" t="s">
        <v>570</v>
      </c>
      <c r="P2" s="67" t="s">
        <v>638</v>
      </c>
      <c r="Q2" s="67" t="s">
        <v>636</v>
      </c>
      <c r="R2" s="67" t="s">
        <v>637</v>
      </c>
    </row>
    <row r="3" spans="2:18" outlineLevel="1" collapsed="1" x14ac:dyDescent="0.25">
      <c r="B3" s="67" t="s">
        <v>653</v>
      </c>
      <c r="C3" s="67"/>
      <c r="D3" s="67"/>
      <c r="E3" s="67"/>
      <c r="F3" s="110">
        <f>SUM(F4:F15)</f>
        <v>13439.756497599339</v>
      </c>
      <c r="G3" s="67"/>
      <c r="H3" s="67" t="s">
        <v>653</v>
      </c>
      <c r="I3" s="67"/>
      <c r="J3" s="67"/>
      <c r="K3" s="67"/>
      <c r="L3" s="110">
        <f>SUM(L4:L15)</f>
        <v>654.98</v>
      </c>
      <c r="M3" s="67"/>
      <c r="N3" s="67" t="s">
        <v>653</v>
      </c>
      <c r="O3" s="67"/>
      <c r="P3" s="67"/>
      <c r="Q3" s="67"/>
      <c r="R3" s="110">
        <f>SUM(R4:R15)</f>
        <v>0</v>
      </c>
    </row>
    <row r="4" spans="2:18" hidden="1" outlineLevel="2" x14ac:dyDescent="0.25">
      <c r="B4" s="35"/>
      <c r="C4" s="361" t="s">
        <v>557</v>
      </c>
      <c r="D4" s="360">
        <f>SUMIFS('FY15 InventoryDump'!$H$2:$H$4997, 'FY15 InventoryDump'!$A$2:$A$4997, "*BAKED GOODS*", 'FY15 InventoryDump'!$F$2:$F$4997, Profit!$C4)</f>
        <v>982.29000000000008</v>
      </c>
      <c r="E4" s="367">
        <f>'FY15 Bucket'!$D4</f>
        <v>1870.8100000000002</v>
      </c>
      <c r="F4" s="360">
        <f>$E4 - $D4</f>
        <v>888.5200000000001</v>
      </c>
      <c r="H4" s="35"/>
      <c r="I4" s="35" t="s">
        <v>557</v>
      </c>
      <c r="J4" s="33">
        <f>SUMIFS(FY16InventoryDump!$H$2:$H$5000, FY16InventoryDump!$A$2:$A$5000, "*BAKED GOODS*", FY16InventoryDump!$F$2:$F$5000, Profit!$I4)</f>
        <v>1469.3500000000004</v>
      </c>
      <c r="K4" s="100">
        <f>'FY16 Bucket'!$D4</f>
        <v>2124.3300000000004</v>
      </c>
      <c r="L4" s="33">
        <f>$K4 - $J4</f>
        <v>654.98</v>
      </c>
      <c r="N4" s="35"/>
      <c r="O4" s="35" t="s">
        <v>557</v>
      </c>
      <c r="P4" s="33">
        <f>SUMIFS('FY17 InventoryDump'!$H$2:$H$4997, 'FY17 InventoryDump'!$A$2:$A$4997, "*BAKED GOODS*", 'FY17 InventoryDump'!$F$2:$F$4997, Profit!$C4)</f>
        <v>0</v>
      </c>
      <c r="Q4" s="100">
        <f>'FY17 Bucket'!$D4</f>
        <v>0</v>
      </c>
      <c r="R4" s="33">
        <f>$Q4 - $P4</f>
        <v>0</v>
      </c>
    </row>
    <row r="5" spans="2:18" hidden="1" outlineLevel="2" x14ac:dyDescent="0.25">
      <c r="B5" s="35"/>
      <c r="C5" s="362" t="s">
        <v>558</v>
      </c>
      <c r="D5" s="363">
        <f>(D6/D292) * 15000</f>
        <v>891.90350240066334</v>
      </c>
      <c r="E5" s="358">
        <f>'FY15 Bucket'!$D5</f>
        <v>1604.5800000000002</v>
      </c>
      <c r="F5" s="363">
        <f t="shared" ref="F5:F15" si="0">$E5 - $D5</f>
        <v>712.67649759933681</v>
      </c>
      <c r="H5" s="35"/>
      <c r="I5" s="35" t="s">
        <v>558</v>
      </c>
      <c r="J5" s="33">
        <f>SUMIFS(FY16InventoryDump!$H$2:$H$5000, FY16InventoryDump!$A$2:$A$5000, "*BAKED GOODS*", FY16InventoryDump!$F$2:$F$5000, Profit!$I5)</f>
        <v>0</v>
      </c>
      <c r="K5" s="100">
        <f>'FY16 Bucket'!$D5</f>
        <v>0</v>
      </c>
      <c r="L5" s="33">
        <f t="shared" ref="L5:L15" si="1">$K5 - $J5</f>
        <v>0</v>
      </c>
      <c r="N5" s="35"/>
      <c r="O5" s="35" t="s">
        <v>558</v>
      </c>
      <c r="P5" s="33">
        <f>SUMIFS('FY17 InventoryDump'!$H$2:$H$4997, 'FY17 InventoryDump'!$A$2:$A$4997, "*BAKED GOODS*", 'FY17 InventoryDump'!$F$2:$F$4997, Profit!$C5)</f>
        <v>0</v>
      </c>
      <c r="Q5" s="100">
        <f>'FY17 Bucket'!$D5</f>
        <v>0</v>
      </c>
      <c r="R5" s="33">
        <f t="shared" ref="R5:R67" si="2">$Q5 - $P5</f>
        <v>0</v>
      </c>
    </row>
    <row r="6" spans="2:18" hidden="1" outlineLevel="2" x14ac:dyDescent="0.25">
      <c r="B6" s="35"/>
      <c r="C6" s="361" t="s">
        <v>559</v>
      </c>
      <c r="D6" s="360">
        <f>SUMIFS('FY15 InventoryDump'!$H$2:$H$4997, 'FY15 InventoryDump'!$A$2:$A$4997, "*BAKED GOODS*", 'FY15 InventoryDump'!$F$2:$F$4997, Profit!$C6)</f>
        <v>888.31</v>
      </c>
      <c r="E6" s="367">
        <f>'FY15 Bucket'!$D6</f>
        <v>1645.2600000000002</v>
      </c>
      <c r="F6" s="360">
        <f t="shared" si="0"/>
        <v>756.95000000000027</v>
      </c>
      <c r="H6" s="35"/>
      <c r="I6" s="35" t="s">
        <v>559</v>
      </c>
      <c r="J6" s="33">
        <f>SUMIFS(FY16InventoryDump!$H$2:$H$5000, FY16InventoryDump!$A$2:$A$5000, "*BAKED GOODS*", FY16InventoryDump!$F$2:$F$5000, Profit!$I6)</f>
        <v>0</v>
      </c>
      <c r="K6" s="100">
        <f>'FY16 Bucket'!$D6</f>
        <v>0</v>
      </c>
      <c r="L6" s="33">
        <f t="shared" si="1"/>
        <v>0</v>
      </c>
      <c r="N6" s="35"/>
      <c r="O6" s="35" t="s">
        <v>559</v>
      </c>
      <c r="P6" s="33">
        <f>SUMIFS('FY17 InventoryDump'!$H$2:$H$4997, 'FY17 InventoryDump'!$A$2:$A$4997, "*BAKED GOODS*", 'FY17 InventoryDump'!$F$2:$F$4997, Profit!$C6)</f>
        <v>0</v>
      </c>
      <c r="Q6" s="100">
        <f>'FY17 Bucket'!$D6</f>
        <v>0</v>
      </c>
      <c r="R6" s="33">
        <f t="shared" si="2"/>
        <v>0</v>
      </c>
    </row>
    <row r="7" spans="2:18" hidden="1" outlineLevel="2" x14ac:dyDescent="0.25">
      <c r="B7" s="35"/>
      <c r="C7" s="361" t="s">
        <v>560</v>
      </c>
      <c r="D7" s="360">
        <f>SUMIFS('FY15 InventoryDump'!$H$2:$H$4997, 'FY15 InventoryDump'!$A$2:$A$4997, "*BAKED GOODS*", 'FY15 InventoryDump'!$F$2:$F$4997, Profit!$C7)</f>
        <v>1989.52</v>
      </c>
      <c r="E7" s="367">
        <f>'FY15 Bucket'!$D7</f>
        <v>3753.64</v>
      </c>
      <c r="F7" s="360">
        <f t="shared" si="0"/>
        <v>1764.12</v>
      </c>
      <c r="H7" s="35"/>
      <c r="I7" s="35" t="s">
        <v>560</v>
      </c>
      <c r="J7" s="33">
        <f>SUMIFS(FY16InventoryDump!$H$2:$H$5000, FY16InventoryDump!$A$2:$A$5000, "*BAKED GOODS*", FY16InventoryDump!$F$2:$F$5000, Profit!$I7)</f>
        <v>0</v>
      </c>
      <c r="K7" s="100">
        <f>'FY16 Bucket'!$D7</f>
        <v>0</v>
      </c>
      <c r="L7" s="33">
        <f t="shared" si="1"/>
        <v>0</v>
      </c>
      <c r="N7" s="35"/>
      <c r="O7" s="35" t="s">
        <v>560</v>
      </c>
      <c r="P7" s="33">
        <f>SUMIFS('FY17 InventoryDump'!$H$2:$H$4997, 'FY17 InventoryDump'!$A$2:$A$4997, "*BAKED GOODS*", 'FY17 InventoryDump'!$F$2:$F$4997, Profit!$C7)</f>
        <v>0</v>
      </c>
      <c r="Q7" s="100">
        <f>'FY17 Bucket'!$D7</f>
        <v>0</v>
      </c>
      <c r="R7" s="33">
        <f t="shared" si="2"/>
        <v>0</v>
      </c>
    </row>
    <row r="8" spans="2:18" hidden="1" outlineLevel="2" x14ac:dyDescent="0.25">
      <c r="B8" s="35"/>
      <c r="C8" s="361" t="s">
        <v>561</v>
      </c>
      <c r="D8" s="360">
        <f>SUMIFS('FY15 InventoryDump'!$H$2:$H$4997, 'FY15 InventoryDump'!$A$2:$A$4997, "*BAKED GOODS*", 'FY15 InventoryDump'!$F$2:$F$4997, Profit!$C8)</f>
        <v>1450.9599999999998</v>
      </c>
      <c r="E8" s="367">
        <f>'FY15 Bucket'!$D8</f>
        <v>2542.46</v>
      </c>
      <c r="F8" s="360">
        <f t="shared" si="0"/>
        <v>1091.5000000000002</v>
      </c>
      <c r="H8" s="35"/>
      <c r="I8" s="35" t="s">
        <v>561</v>
      </c>
      <c r="J8" s="33">
        <f>SUMIFS(FY16InventoryDump!$H$2:$H$5000, FY16InventoryDump!$A$2:$A$5000, "*BAKED GOODS*", FY16InventoryDump!$F$2:$F$5000, Profit!$I8)</f>
        <v>0</v>
      </c>
      <c r="K8" s="100">
        <f>'FY16 Bucket'!$D8</f>
        <v>0</v>
      </c>
      <c r="L8" s="33">
        <f t="shared" si="1"/>
        <v>0</v>
      </c>
      <c r="N8" s="35"/>
      <c r="O8" s="35" t="s">
        <v>561</v>
      </c>
      <c r="P8" s="33">
        <f>SUMIFS('FY17 InventoryDump'!$H$2:$H$4997, 'FY17 InventoryDump'!$A$2:$A$4997, "*BAKED GOODS*", 'FY17 InventoryDump'!$F$2:$F$4997, Profit!$C8)</f>
        <v>0</v>
      </c>
      <c r="Q8" s="100">
        <f>'FY17 Bucket'!$D8</f>
        <v>0</v>
      </c>
      <c r="R8" s="33">
        <f t="shared" si="2"/>
        <v>0</v>
      </c>
    </row>
    <row r="9" spans="2:18" hidden="1" outlineLevel="2" x14ac:dyDescent="0.25">
      <c r="B9" s="35"/>
      <c r="C9" s="361" t="s">
        <v>562</v>
      </c>
      <c r="D9" s="360">
        <f>SUMIFS('FY15 InventoryDump'!$H$2:$H$4997, 'FY15 InventoryDump'!$A$2:$A$4997, "*BAKED GOODS*", 'FY15 InventoryDump'!$F$2:$F$4997, Profit!$C9)</f>
        <v>995.84</v>
      </c>
      <c r="E9" s="367">
        <f>'FY15 Bucket'!$D9</f>
        <v>1741.1399999999999</v>
      </c>
      <c r="F9" s="360">
        <f t="shared" si="0"/>
        <v>745.29999999999984</v>
      </c>
      <c r="H9" s="35"/>
      <c r="I9" s="35" t="s">
        <v>562</v>
      </c>
      <c r="J9" s="33">
        <f>SUMIFS(FY16InventoryDump!$H$2:$H$5000, FY16InventoryDump!$A$2:$A$5000, "*BAKED GOODS*", FY16InventoryDump!$F$2:$F$5000, Profit!$I9)</f>
        <v>0</v>
      </c>
      <c r="K9" s="100">
        <f>'FY16 Bucket'!$D9</f>
        <v>0</v>
      </c>
      <c r="L9" s="33">
        <f t="shared" si="1"/>
        <v>0</v>
      </c>
      <c r="N9" s="35"/>
      <c r="O9" s="35" t="s">
        <v>562</v>
      </c>
      <c r="P9" s="33">
        <f>SUMIFS('FY17 InventoryDump'!$H$2:$H$4997, 'FY17 InventoryDump'!$A$2:$A$4997, "*BAKED GOODS*", 'FY17 InventoryDump'!$F$2:$F$4997, Profit!$C9)</f>
        <v>0</v>
      </c>
      <c r="Q9" s="100">
        <f>'FY17 Bucket'!$D9</f>
        <v>0</v>
      </c>
      <c r="R9" s="33">
        <f t="shared" si="2"/>
        <v>0</v>
      </c>
    </row>
    <row r="10" spans="2:18" hidden="1" outlineLevel="2" x14ac:dyDescent="0.25">
      <c r="B10" s="35"/>
      <c r="C10" s="361" t="s">
        <v>563</v>
      </c>
      <c r="D10" s="360">
        <f>SUMIFS('FY15 InventoryDump'!$H$2:$H$4997, 'FY15 InventoryDump'!$A$2:$A$4997, "*BAKED GOODS*", 'FY15 InventoryDump'!$F$2:$F$4997, Profit!$C10)</f>
        <v>2059.29</v>
      </c>
      <c r="E10" s="367">
        <f>'FY15 Bucket'!$D10</f>
        <v>2966.3299999999995</v>
      </c>
      <c r="F10" s="360">
        <f t="shared" si="0"/>
        <v>907.03999999999951</v>
      </c>
      <c r="H10" s="35"/>
      <c r="I10" s="35" t="s">
        <v>563</v>
      </c>
      <c r="J10" s="33">
        <f>SUMIFS(FY16InventoryDump!$H$2:$H$5000, FY16InventoryDump!$A$2:$A$5000, "*BAKED GOODS*", FY16InventoryDump!$F$2:$F$5000, Profit!$I10)</f>
        <v>0</v>
      </c>
      <c r="K10" s="100">
        <f>'FY16 Bucket'!$D10</f>
        <v>0</v>
      </c>
      <c r="L10" s="33">
        <f t="shared" si="1"/>
        <v>0</v>
      </c>
      <c r="N10" s="35"/>
      <c r="O10" s="35" t="s">
        <v>563</v>
      </c>
      <c r="P10" s="33">
        <f>SUMIFS('FY17 InventoryDump'!$H$2:$H$4997, 'FY17 InventoryDump'!$A$2:$A$4997, "*BAKED GOODS*", 'FY17 InventoryDump'!$F$2:$F$4997, Profit!$C10)</f>
        <v>0</v>
      </c>
      <c r="Q10" s="100">
        <f>'FY17 Bucket'!$D10</f>
        <v>0</v>
      </c>
      <c r="R10" s="33">
        <f t="shared" si="2"/>
        <v>0</v>
      </c>
    </row>
    <row r="11" spans="2:18" hidden="1" outlineLevel="2" x14ac:dyDescent="0.25">
      <c r="B11" s="35"/>
      <c r="C11" s="361" t="s">
        <v>564</v>
      </c>
      <c r="D11" s="360">
        <f>SUMIFS('FY15 InventoryDump'!$H$2:$H$4997, 'FY15 InventoryDump'!$A$2:$A$4997, "*BAKED GOODS*", 'FY15 InventoryDump'!$F$2:$F$4997, Profit!$C11)</f>
        <v>1451.5399999999997</v>
      </c>
      <c r="E11" s="367">
        <f>'FY15 Bucket'!$D11</f>
        <v>3040.08</v>
      </c>
      <c r="F11" s="360">
        <f t="shared" si="0"/>
        <v>1588.5400000000002</v>
      </c>
      <c r="H11" s="35"/>
      <c r="I11" s="35" t="s">
        <v>564</v>
      </c>
      <c r="J11" s="33">
        <f>SUMIFS(FY16InventoryDump!$H$2:$H$5000, FY16InventoryDump!$A$2:$A$5000, "*BAKED GOODS*", FY16InventoryDump!$F$2:$F$5000, Profit!$I11)</f>
        <v>0</v>
      </c>
      <c r="K11" s="100">
        <f>'FY16 Bucket'!$D11</f>
        <v>0</v>
      </c>
      <c r="L11" s="33">
        <f t="shared" si="1"/>
        <v>0</v>
      </c>
      <c r="N11" s="35"/>
      <c r="O11" s="35" t="s">
        <v>564</v>
      </c>
      <c r="P11" s="33">
        <f>SUMIFS('FY17 InventoryDump'!$H$2:$H$4997, 'FY17 InventoryDump'!$A$2:$A$4997, "*BAKED GOODS*", 'FY17 InventoryDump'!$F$2:$F$4997, Profit!$C11)</f>
        <v>0</v>
      </c>
      <c r="Q11" s="100">
        <f>'FY17 Bucket'!$D11</f>
        <v>0</v>
      </c>
      <c r="R11" s="33">
        <f t="shared" si="2"/>
        <v>0</v>
      </c>
    </row>
    <row r="12" spans="2:18" hidden="1" outlineLevel="2" x14ac:dyDescent="0.25">
      <c r="B12" s="35"/>
      <c r="C12" s="361" t="s">
        <v>565</v>
      </c>
      <c r="D12" s="360">
        <f>SUMIFS('FY15 InventoryDump'!$H$2:$H$4997, 'FY15 InventoryDump'!$A$2:$A$4997, "*BAKED GOODS*", 'FY15 InventoryDump'!$F$2:$F$4997, Profit!$C12)</f>
        <v>1451.61</v>
      </c>
      <c r="E12" s="367">
        <f>'FY15 Bucket'!$D12</f>
        <v>2839.38</v>
      </c>
      <c r="F12" s="360">
        <f t="shared" si="0"/>
        <v>1387.7700000000002</v>
      </c>
      <c r="H12" s="35"/>
      <c r="I12" s="35" t="s">
        <v>565</v>
      </c>
      <c r="J12" s="33">
        <f>SUMIFS(FY16InventoryDump!$H$2:$H$5000, FY16InventoryDump!$A$2:$A$5000, "*BAKED GOODS*", FY16InventoryDump!$F$2:$F$5000, Profit!$I12)</f>
        <v>0</v>
      </c>
      <c r="K12" s="100">
        <f>'FY16 Bucket'!$D12</f>
        <v>0</v>
      </c>
      <c r="L12" s="33">
        <f t="shared" si="1"/>
        <v>0</v>
      </c>
      <c r="N12" s="35"/>
      <c r="O12" s="35" t="s">
        <v>565</v>
      </c>
      <c r="P12" s="33">
        <f>SUMIFS('FY17 InventoryDump'!$H$2:$H$4997, 'FY17 InventoryDump'!$A$2:$A$4997, "*BAKED GOODS*", 'FY17 InventoryDump'!$F$2:$F$4997, Profit!$C12)</f>
        <v>0</v>
      </c>
      <c r="Q12" s="100">
        <f>'FY17 Bucket'!$D12</f>
        <v>0</v>
      </c>
      <c r="R12" s="33">
        <f t="shared" si="2"/>
        <v>0</v>
      </c>
    </row>
    <row r="13" spans="2:18" hidden="1" outlineLevel="2" x14ac:dyDescent="0.25">
      <c r="B13" s="35"/>
      <c r="C13" s="361" t="s">
        <v>566</v>
      </c>
      <c r="D13" s="360">
        <f>SUMIFS('FY15 InventoryDump'!$H$2:$H$4997, 'FY15 InventoryDump'!$A$2:$A$4997, "*BAKED GOODS*", 'FY15 InventoryDump'!$F$2:$F$4997, Profit!$C13)</f>
        <v>1785.2000000000003</v>
      </c>
      <c r="E13" s="367">
        <f>'FY15 Bucket'!$D13</f>
        <v>3340.5299999999997</v>
      </c>
      <c r="F13" s="360">
        <f t="shared" si="0"/>
        <v>1555.3299999999995</v>
      </c>
      <c r="H13" s="35"/>
      <c r="I13" s="35" t="s">
        <v>566</v>
      </c>
      <c r="J13" s="33">
        <f>SUMIFS(FY16InventoryDump!$H$2:$H$5000, FY16InventoryDump!$A$2:$A$5000, "*BAKED GOODS*", FY16InventoryDump!$F$2:$F$5000, Profit!$I13)</f>
        <v>0</v>
      </c>
      <c r="K13" s="100">
        <f>'FY16 Bucket'!$D13</f>
        <v>0</v>
      </c>
      <c r="L13" s="33">
        <f t="shared" si="1"/>
        <v>0</v>
      </c>
      <c r="N13" s="35"/>
      <c r="O13" s="35" t="s">
        <v>566</v>
      </c>
      <c r="P13" s="33">
        <f>SUMIFS('FY17 InventoryDump'!$H$2:$H$4997, 'FY17 InventoryDump'!$A$2:$A$4997, "*BAKED GOODS*", 'FY17 InventoryDump'!$F$2:$F$4997, Profit!$C13)</f>
        <v>0</v>
      </c>
      <c r="Q13" s="100">
        <f>'FY17 Bucket'!$D13</f>
        <v>0</v>
      </c>
      <c r="R13" s="33">
        <f t="shared" si="2"/>
        <v>0</v>
      </c>
    </row>
    <row r="14" spans="2:18" hidden="1" outlineLevel="2" x14ac:dyDescent="0.25">
      <c r="B14" s="35"/>
      <c r="C14" s="361" t="s">
        <v>567</v>
      </c>
      <c r="D14" s="360">
        <f>SUMIFS('FY15 InventoryDump'!$H$2:$H$4997, 'FY15 InventoryDump'!$A$2:$A$4997, "*BAKED GOODS*", 'FY15 InventoryDump'!$F$2:$F$4997, Profit!$C14)</f>
        <v>2188.31</v>
      </c>
      <c r="E14" s="367">
        <f>'FY15 Bucket'!$D14</f>
        <v>3137.3500000000004</v>
      </c>
      <c r="F14" s="360">
        <f t="shared" si="0"/>
        <v>949.04000000000042</v>
      </c>
      <c r="H14" s="35"/>
      <c r="I14" s="35" t="s">
        <v>567</v>
      </c>
      <c r="J14" s="33">
        <f>SUMIFS(FY16InventoryDump!$H$2:$H$5000, FY16InventoryDump!$A$2:$A$5000, "*BAKED GOODS*", FY16InventoryDump!$F$2:$F$5000, Profit!$I14)</f>
        <v>0</v>
      </c>
      <c r="K14" s="100">
        <f>'FY16 Bucket'!$D14</f>
        <v>0</v>
      </c>
      <c r="L14" s="33">
        <f t="shared" si="1"/>
        <v>0</v>
      </c>
      <c r="N14" s="35"/>
      <c r="O14" s="35" t="s">
        <v>567</v>
      </c>
      <c r="P14" s="33">
        <f>SUMIFS('FY17 InventoryDump'!$H$2:$H$4997, 'FY17 InventoryDump'!$A$2:$A$4997, "*BAKED GOODS*", 'FY17 InventoryDump'!$F$2:$F$4997, Profit!$C14)</f>
        <v>0</v>
      </c>
      <c r="Q14" s="100">
        <f>'FY17 Bucket'!$D14</f>
        <v>0</v>
      </c>
      <c r="R14" s="33">
        <f t="shared" si="2"/>
        <v>0</v>
      </c>
    </row>
    <row r="15" spans="2:18" hidden="1" outlineLevel="2" x14ac:dyDescent="0.25">
      <c r="B15" s="35"/>
      <c r="C15" s="361" t="s">
        <v>568</v>
      </c>
      <c r="D15" s="360">
        <f>SUMIFS('FY15 InventoryDump'!$H$2:$H$4997, 'FY15 InventoryDump'!$A$2:$A$4997, "*BAKED GOODS*", 'FY15 InventoryDump'!$F$2:$F$4997, Profit!$C15)</f>
        <v>1312.89</v>
      </c>
      <c r="E15" s="367">
        <f>'FY15 Bucket'!$D15</f>
        <v>2405.86</v>
      </c>
      <c r="F15" s="360">
        <f t="shared" si="0"/>
        <v>1092.97</v>
      </c>
      <c r="H15" s="35"/>
      <c r="I15" s="35" t="s">
        <v>568</v>
      </c>
      <c r="J15" s="33">
        <f>SUMIFS(FY16InventoryDump!$H$2:$H$5000, FY16InventoryDump!$A$2:$A$5000, "*BAKED GOODS*", FY16InventoryDump!$F$2:$F$5000, Profit!$I15)</f>
        <v>0</v>
      </c>
      <c r="K15" s="100">
        <f>'FY16 Bucket'!$D15</f>
        <v>0</v>
      </c>
      <c r="L15" s="33">
        <f t="shared" si="1"/>
        <v>0</v>
      </c>
      <c r="N15" s="35"/>
      <c r="O15" s="35" t="s">
        <v>568</v>
      </c>
      <c r="P15" s="33">
        <f>SUMIFS('FY17 InventoryDump'!$H$2:$H$4997, 'FY17 InventoryDump'!$A$2:$A$4997, "*BAKED GOODS*", 'FY17 InventoryDump'!$F$2:$F$4997, Profit!$C15)</f>
        <v>0</v>
      </c>
      <c r="Q15" s="100">
        <f>'FY17 Bucket'!$D15</f>
        <v>0</v>
      </c>
      <c r="R15" s="33">
        <f t="shared" si="2"/>
        <v>0</v>
      </c>
    </row>
    <row r="16" spans="2:18" outlineLevel="1" collapsed="1" x14ac:dyDescent="0.25">
      <c r="B16" s="67" t="s">
        <v>654</v>
      </c>
      <c r="C16" s="67"/>
      <c r="D16" s="67"/>
      <c r="E16" s="110"/>
      <c r="F16" s="111">
        <f>SUM(F17:F28)</f>
        <v>51420.69167683689</v>
      </c>
      <c r="G16" s="67"/>
      <c r="H16" s="67" t="s">
        <v>654</v>
      </c>
      <c r="I16" s="67"/>
      <c r="J16" s="67"/>
      <c r="K16" s="67"/>
      <c r="L16" s="110">
        <f>SUM(L17:L28)</f>
        <v>3478.100919999999</v>
      </c>
      <c r="M16" s="67"/>
      <c r="N16" s="67" t="s">
        <v>654</v>
      </c>
      <c r="O16" s="67"/>
      <c r="P16" s="67"/>
      <c r="Q16" s="110"/>
      <c r="R16" s="111">
        <f>SUM(R17:R28)</f>
        <v>0</v>
      </c>
    </row>
    <row r="17" spans="2:18" hidden="1" outlineLevel="2" x14ac:dyDescent="0.25">
      <c r="B17" s="35"/>
      <c r="C17" s="35" t="s">
        <v>557</v>
      </c>
      <c r="D17" s="360">
        <f>SUMIFS('FY15 InventoryDump'!$H$2:$H$4997, 'FY15 InventoryDump'!$A$2:$A$4997, "*DRINKS*", 'FY15 InventoryDump'!$F$2:$F$4997, Profit!$C17)</f>
        <v>1081.5835199999997</v>
      </c>
      <c r="E17" s="100">
        <f>'FY15 Bucket'!$D17</f>
        <v>4700.12</v>
      </c>
      <c r="F17" s="33">
        <f t="shared" ref="F17:F67" si="3">$E17 - $D17</f>
        <v>3618.5364800000002</v>
      </c>
      <c r="H17" s="35"/>
      <c r="I17" s="35" t="s">
        <v>557</v>
      </c>
      <c r="J17" s="33">
        <f>SUMIFS(FY16InventoryDump!$H$2:$H$5000, FY16InventoryDump!$A$2:$A$5000, "*DRINKS*", FY16InventoryDump!$F$2:$F$5000, Profit!$I17)</f>
        <v>2560.6690800000006</v>
      </c>
      <c r="K17" s="100">
        <f>'FY16 Bucket'!$D17</f>
        <v>6038.7699999999995</v>
      </c>
      <c r="L17" s="33">
        <f>$K17-$J17</f>
        <v>3478.100919999999</v>
      </c>
      <c r="N17" s="35"/>
      <c r="O17" s="35" t="s">
        <v>557</v>
      </c>
      <c r="P17" s="33">
        <f>SUMIFS('FY17 InventoryDump'!$H$2:$H$4997, 'FY17 InventoryDump'!$A$2:$A$4997, "*DRINKS*", 'FY17 InventoryDump'!$F$2:$F$4997, Profit!$C17)</f>
        <v>0</v>
      </c>
      <c r="Q17" s="100">
        <f>'FY17 Bucket'!$D17</f>
        <v>0</v>
      </c>
      <c r="R17" s="33">
        <f t="shared" si="2"/>
        <v>0</v>
      </c>
    </row>
    <row r="18" spans="2:18" hidden="1" outlineLevel="2" x14ac:dyDescent="0.25">
      <c r="B18" s="35"/>
      <c r="C18" s="362" t="s">
        <v>558</v>
      </c>
      <c r="D18" s="363">
        <f>(D19/D292) * 15000</f>
        <v>2322.467803163107</v>
      </c>
      <c r="E18" s="358">
        <f>'FY15 Bucket'!$D18</f>
        <v>3466.5099999999998</v>
      </c>
      <c r="F18" s="363">
        <f t="shared" si="3"/>
        <v>1144.0421968368928</v>
      </c>
      <c r="H18" s="35"/>
      <c r="I18" s="35" t="s">
        <v>558</v>
      </c>
      <c r="J18" s="33">
        <f>SUMIFS(FY16InventoryDump!$H$2:$H$5000, FY16InventoryDump!$A$2:$A$5000, "*DRINKS*", FY16InventoryDump!$F$2:$F$5000, Profit!$I18)</f>
        <v>0</v>
      </c>
      <c r="K18" s="100">
        <f>'FY16 Bucket'!$D18</f>
        <v>0</v>
      </c>
      <c r="L18" s="33">
        <f t="shared" ref="L18:L28" si="4">$K18-$J18</f>
        <v>0</v>
      </c>
      <c r="N18" s="35"/>
      <c r="O18" s="35" t="s">
        <v>558</v>
      </c>
      <c r="P18" s="33">
        <f>SUMIFS('FY17 InventoryDump'!$H$2:$H$4997, 'FY17 InventoryDump'!$A$2:$A$4997, "*DRINKS*", 'FY17 InventoryDump'!$F$2:$F$4997, Profit!$C18)</f>
        <v>0</v>
      </c>
      <c r="Q18" s="100">
        <f>'FY17 Bucket'!$D18</f>
        <v>0</v>
      </c>
      <c r="R18" s="33">
        <f t="shared" si="2"/>
        <v>0</v>
      </c>
    </row>
    <row r="19" spans="2:18" hidden="1" outlineLevel="2" x14ac:dyDescent="0.25">
      <c r="B19" s="35"/>
      <c r="C19" s="35" t="s">
        <v>559</v>
      </c>
      <c r="D19" s="360">
        <f>SUMIFS('FY15 InventoryDump'!$H$2:$H$4997, 'FY15 InventoryDump'!$A$2:$A$4997, "*DRINKS*", 'FY15 InventoryDump'!$F$2:$F$4997, Profit!$C19)</f>
        <v>2313.1105199999997</v>
      </c>
      <c r="E19" s="100">
        <f>'FY15 Bucket'!$D19</f>
        <v>4571.4599999999991</v>
      </c>
      <c r="F19" s="33">
        <f t="shared" si="3"/>
        <v>2258.3494799999994</v>
      </c>
      <c r="H19" s="35"/>
      <c r="I19" s="35" t="s">
        <v>559</v>
      </c>
      <c r="J19" s="33">
        <f>SUMIFS(FY16InventoryDump!$H$2:$H$5000, FY16InventoryDump!$A$2:$A$5000, "*DRINKS*", FY16InventoryDump!$F$2:$F$5000, Profit!$I19)</f>
        <v>0</v>
      </c>
      <c r="K19" s="100">
        <f>'FY16 Bucket'!$D19</f>
        <v>0</v>
      </c>
      <c r="L19" s="33">
        <f t="shared" si="4"/>
        <v>0</v>
      </c>
      <c r="N19" s="35"/>
      <c r="O19" s="35" t="s">
        <v>559</v>
      </c>
      <c r="P19" s="33">
        <f>SUMIFS('FY17 InventoryDump'!$H$2:$H$4997, 'FY17 InventoryDump'!$A$2:$A$4997, "*DRINKS*", 'FY17 InventoryDump'!$F$2:$F$4997, Profit!$C19)</f>
        <v>0</v>
      </c>
      <c r="Q19" s="100">
        <f>'FY17 Bucket'!$D19</f>
        <v>0</v>
      </c>
      <c r="R19" s="33">
        <f t="shared" si="2"/>
        <v>0</v>
      </c>
    </row>
    <row r="20" spans="2:18" hidden="1" outlineLevel="2" x14ac:dyDescent="0.25">
      <c r="B20" s="35"/>
      <c r="C20" s="35" t="s">
        <v>560</v>
      </c>
      <c r="D20" s="360">
        <f>SUMIFS('FY15 InventoryDump'!$H$2:$H$4997, 'FY15 InventoryDump'!$A$2:$A$4997, "*DRINKS*", 'FY15 InventoryDump'!$F$2:$F$4997, Profit!$C20)</f>
        <v>6015.9004799999984</v>
      </c>
      <c r="E20" s="100">
        <f>'FY15 Bucket'!$D20</f>
        <v>13814.999999999998</v>
      </c>
      <c r="F20" s="33">
        <f t="shared" si="3"/>
        <v>7799.0995199999998</v>
      </c>
      <c r="H20" s="35"/>
      <c r="I20" s="35" t="s">
        <v>560</v>
      </c>
      <c r="J20" s="33">
        <f>SUMIFS(FY16InventoryDump!$H$2:$H$5000, FY16InventoryDump!$A$2:$A$5000, "*DRINKS*", FY16InventoryDump!$F$2:$F$5000, Profit!$I20)</f>
        <v>0</v>
      </c>
      <c r="K20" s="100">
        <f>'FY16 Bucket'!$D20</f>
        <v>0</v>
      </c>
      <c r="L20" s="33">
        <f t="shared" si="4"/>
        <v>0</v>
      </c>
      <c r="N20" s="35"/>
      <c r="O20" s="35" t="s">
        <v>560</v>
      </c>
      <c r="P20" s="33">
        <f>SUMIFS('FY17 InventoryDump'!$H$2:$H$4997, 'FY17 InventoryDump'!$A$2:$A$4997, "*DRINKS*", 'FY17 InventoryDump'!$F$2:$F$4997, Profit!$C20)</f>
        <v>0</v>
      </c>
      <c r="Q20" s="100">
        <f>'FY17 Bucket'!$D20</f>
        <v>0</v>
      </c>
      <c r="R20" s="33">
        <f t="shared" si="2"/>
        <v>0</v>
      </c>
    </row>
    <row r="21" spans="2:18" hidden="1" outlineLevel="2" x14ac:dyDescent="0.25">
      <c r="B21" s="35"/>
      <c r="C21" s="35" t="s">
        <v>561</v>
      </c>
      <c r="D21" s="360">
        <f>SUMIFS('FY15 InventoryDump'!$H$2:$H$4997, 'FY15 InventoryDump'!$A$2:$A$4997, "*DRINKS*", 'FY15 InventoryDump'!$F$2:$F$4997, Profit!$C21)</f>
        <v>3786.6639599999999</v>
      </c>
      <c r="E21" s="100">
        <f>'FY15 Bucket'!$D21</f>
        <v>7304.3399999999983</v>
      </c>
      <c r="F21" s="33">
        <f t="shared" si="3"/>
        <v>3517.6760399999985</v>
      </c>
      <c r="H21" s="35"/>
      <c r="I21" s="35" t="s">
        <v>561</v>
      </c>
      <c r="J21" s="33">
        <f>SUMIFS(FY16InventoryDump!$H$2:$H$5000, FY16InventoryDump!$A$2:$A$5000, "*DRINKS*", FY16InventoryDump!$F$2:$F$5000, Profit!$I21)</f>
        <v>0</v>
      </c>
      <c r="K21" s="100">
        <f>'FY16 Bucket'!$D21</f>
        <v>0</v>
      </c>
      <c r="L21" s="33">
        <f t="shared" si="4"/>
        <v>0</v>
      </c>
      <c r="N21" s="35"/>
      <c r="O21" s="35" t="s">
        <v>561</v>
      </c>
      <c r="P21" s="33">
        <f>SUMIFS('FY17 InventoryDump'!$H$2:$H$4997, 'FY17 InventoryDump'!$A$2:$A$4997, "*DRINKS*", 'FY17 InventoryDump'!$F$2:$F$4997, Profit!$C21)</f>
        <v>0</v>
      </c>
      <c r="Q21" s="100">
        <f>'FY17 Bucket'!$D21</f>
        <v>0</v>
      </c>
      <c r="R21" s="33">
        <f t="shared" si="2"/>
        <v>0</v>
      </c>
    </row>
    <row r="22" spans="2:18" hidden="1" outlineLevel="2" x14ac:dyDescent="0.25">
      <c r="B22" s="35"/>
      <c r="C22" s="35" t="s">
        <v>562</v>
      </c>
      <c r="D22" s="360">
        <f>SUMIFS('FY15 InventoryDump'!$H$2:$H$4997, 'FY15 InventoryDump'!$A$2:$A$4997, "*DRINKS*", 'FY15 InventoryDump'!$F$2:$F$4997, Profit!$C22)</f>
        <v>1625.6509199999998</v>
      </c>
      <c r="E22" s="100">
        <f>'FY15 Bucket'!$D22</f>
        <v>4058.5200000000004</v>
      </c>
      <c r="F22" s="33">
        <f t="shared" si="3"/>
        <v>2432.8690800000004</v>
      </c>
      <c r="H22" s="35"/>
      <c r="I22" s="35" t="s">
        <v>562</v>
      </c>
      <c r="J22" s="33">
        <f>SUMIFS(FY16InventoryDump!$H$2:$H$5000, FY16InventoryDump!$A$2:$A$5000, "*DRINKS*", FY16InventoryDump!$F$2:$F$5000, Profit!$I22)</f>
        <v>0</v>
      </c>
      <c r="K22" s="100">
        <f>'FY16 Bucket'!$D22</f>
        <v>0</v>
      </c>
      <c r="L22" s="33">
        <f t="shared" si="4"/>
        <v>0</v>
      </c>
      <c r="N22" s="35"/>
      <c r="O22" s="35" t="s">
        <v>562</v>
      </c>
      <c r="P22" s="33">
        <f>SUMIFS('FY17 InventoryDump'!$H$2:$H$4997, 'FY17 InventoryDump'!$A$2:$A$4997, "*DRINKS*", 'FY17 InventoryDump'!$F$2:$F$4997, Profit!$C22)</f>
        <v>0</v>
      </c>
      <c r="Q22" s="100">
        <f>'FY17 Bucket'!$D22</f>
        <v>0</v>
      </c>
      <c r="R22" s="33">
        <f t="shared" si="2"/>
        <v>0</v>
      </c>
    </row>
    <row r="23" spans="2:18" hidden="1" outlineLevel="2" x14ac:dyDescent="0.25">
      <c r="B23" s="35"/>
      <c r="C23" s="35" t="s">
        <v>563</v>
      </c>
      <c r="D23" s="360">
        <f>SUMIFS('FY15 InventoryDump'!$H$2:$H$4997, 'FY15 InventoryDump'!$A$2:$A$4997, "*DRINKS*", 'FY15 InventoryDump'!$F$2:$F$4997, Profit!$C23)</f>
        <v>4136.7757199999996</v>
      </c>
      <c r="E23" s="100">
        <f>'FY15 Bucket'!$D23</f>
        <v>9219.48</v>
      </c>
      <c r="F23" s="33">
        <f t="shared" si="3"/>
        <v>5082.7042799999999</v>
      </c>
      <c r="H23" s="35"/>
      <c r="I23" s="35" t="s">
        <v>563</v>
      </c>
      <c r="J23" s="33">
        <f>SUMIFS(FY16InventoryDump!$H$2:$H$5000, FY16InventoryDump!$A$2:$A$5000, "*DRINKS*", FY16InventoryDump!$F$2:$F$5000, Profit!$I23)</f>
        <v>0</v>
      </c>
      <c r="K23" s="100">
        <f>'FY16 Bucket'!$D23</f>
        <v>0</v>
      </c>
      <c r="L23" s="33">
        <f t="shared" si="4"/>
        <v>0</v>
      </c>
      <c r="N23" s="35"/>
      <c r="O23" s="35" t="s">
        <v>563</v>
      </c>
      <c r="P23" s="33">
        <f>SUMIFS('FY17 InventoryDump'!$H$2:$H$4997, 'FY17 InventoryDump'!$A$2:$A$4997, "*DRINKS*", 'FY17 InventoryDump'!$F$2:$F$4997, Profit!$C23)</f>
        <v>0</v>
      </c>
      <c r="Q23" s="100">
        <f>'FY17 Bucket'!$D23</f>
        <v>0</v>
      </c>
      <c r="R23" s="33">
        <f t="shared" si="2"/>
        <v>0</v>
      </c>
    </row>
    <row r="24" spans="2:18" hidden="1" outlineLevel="2" x14ac:dyDescent="0.25">
      <c r="B24" s="35"/>
      <c r="C24" s="35" t="s">
        <v>564</v>
      </c>
      <c r="D24" s="360">
        <f>SUMIFS('FY15 InventoryDump'!$H$2:$H$4997, 'FY15 InventoryDump'!$A$2:$A$4997, "*DRINKS*", 'FY15 InventoryDump'!$F$2:$F$4997, Profit!$C24)</f>
        <v>4777.6100400000005</v>
      </c>
      <c r="E24" s="100">
        <f>'FY15 Bucket'!$D24</f>
        <v>9686.0199999999968</v>
      </c>
      <c r="F24" s="33">
        <f t="shared" si="3"/>
        <v>4908.4099599999963</v>
      </c>
      <c r="H24" s="35"/>
      <c r="I24" s="35" t="s">
        <v>564</v>
      </c>
      <c r="J24" s="33">
        <f>SUMIFS(FY16InventoryDump!$H$2:$H$5000, FY16InventoryDump!$A$2:$A$5000, "*DRINKS*", FY16InventoryDump!$F$2:$F$5000, Profit!$I24)</f>
        <v>0</v>
      </c>
      <c r="K24" s="100">
        <f>'FY16 Bucket'!$D24</f>
        <v>0</v>
      </c>
      <c r="L24" s="33">
        <f t="shared" si="4"/>
        <v>0</v>
      </c>
      <c r="N24" s="35"/>
      <c r="O24" s="35" t="s">
        <v>564</v>
      </c>
      <c r="P24" s="33">
        <f>SUMIFS('FY17 InventoryDump'!$H$2:$H$4997, 'FY17 InventoryDump'!$A$2:$A$4997, "*DRINKS*", 'FY17 InventoryDump'!$F$2:$F$4997, Profit!$C24)</f>
        <v>0</v>
      </c>
      <c r="Q24" s="100">
        <f>'FY17 Bucket'!$D24</f>
        <v>0</v>
      </c>
      <c r="R24" s="33">
        <f t="shared" si="2"/>
        <v>0</v>
      </c>
    </row>
    <row r="25" spans="2:18" hidden="1" outlineLevel="2" x14ac:dyDescent="0.25">
      <c r="B25" s="35"/>
      <c r="C25" s="35" t="s">
        <v>565</v>
      </c>
      <c r="D25" s="360">
        <f>SUMIFS('FY15 InventoryDump'!$H$2:$H$4997, 'FY15 InventoryDump'!$A$2:$A$4997, "*DRINKS*", 'FY15 InventoryDump'!$F$2:$F$4997, Profit!$C25)</f>
        <v>3763.1270400000008</v>
      </c>
      <c r="E25" s="100">
        <f>'FY15 Bucket'!$D25</f>
        <v>8629.51</v>
      </c>
      <c r="F25" s="33">
        <f t="shared" si="3"/>
        <v>4866.382959999999</v>
      </c>
      <c r="H25" s="35"/>
      <c r="I25" s="35" t="s">
        <v>565</v>
      </c>
      <c r="J25" s="33">
        <f>SUMIFS(FY16InventoryDump!$H$2:$H$5000, FY16InventoryDump!$A$2:$A$5000, "*DRINKS*", FY16InventoryDump!$F$2:$F$5000, Profit!$I25)</f>
        <v>0</v>
      </c>
      <c r="K25" s="100">
        <f>'FY16 Bucket'!$D25</f>
        <v>0</v>
      </c>
      <c r="L25" s="33">
        <f t="shared" si="4"/>
        <v>0</v>
      </c>
      <c r="N25" s="35"/>
      <c r="O25" s="35" t="s">
        <v>565</v>
      </c>
      <c r="P25" s="33">
        <f>SUMIFS('FY17 InventoryDump'!$H$2:$H$4997, 'FY17 InventoryDump'!$A$2:$A$4997, "*DRINKS*", 'FY17 InventoryDump'!$F$2:$F$4997, Profit!$C25)</f>
        <v>0</v>
      </c>
      <c r="Q25" s="100">
        <f>'FY17 Bucket'!$D25</f>
        <v>0</v>
      </c>
      <c r="R25" s="33">
        <f t="shared" si="2"/>
        <v>0</v>
      </c>
    </row>
    <row r="26" spans="2:18" hidden="1" outlineLevel="2" x14ac:dyDescent="0.25">
      <c r="B26" s="35"/>
      <c r="C26" s="35" t="s">
        <v>566</v>
      </c>
      <c r="D26" s="360">
        <f>SUMIFS('FY15 InventoryDump'!$H$2:$H$4997, 'FY15 InventoryDump'!$A$2:$A$4997, "*DRINKS*", 'FY15 InventoryDump'!$F$2:$F$4997, Profit!$C26)</f>
        <v>4892.9419200000011</v>
      </c>
      <c r="E26" s="100">
        <f>'FY15 Bucket'!$D26</f>
        <v>11169.25</v>
      </c>
      <c r="F26" s="33">
        <f t="shared" si="3"/>
        <v>6276.3080799999989</v>
      </c>
      <c r="H26" s="35"/>
      <c r="I26" s="35" t="s">
        <v>566</v>
      </c>
      <c r="J26" s="33">
        <f>SUMIFS(FY16InventoryDump!$H$2:$H$5000, FY16InventoryDump!$A$2:$A$5000, "*DRINKS*", FY16InventoryDump!$F$2:$F$5000, Profit!$I26)</f>
        <v>0</v>
      </c>
      <c r="K26" s="100">
        <f>'FY16 Bucket'!$D26</f>
        <v>0</v>
      </c>
      <c r="L26" s="33">
        <f t="shared" si="4"/>
        <v>0</v>
      </c>
      <c r="N26" s="35"/>
      <c r="O26" s="35" t="s">
        <v>566</v>
      </c>
      <c r="P26" s="33">
        <f>SUMIFS('FY17 InventoryDump'!$H$2:$H$4997, 'FY17 InventoryDump'!$A$2:$A$4997, "*DRINKS*", 'FY17 InventoryDump'!$F$2:$F$4997, Profit!$C26)</f>
        <v>0</v>
      </c>
      <c r="Q26" s="100">
        <f>'FY17 Bucket'!$D26</f>
        <v>0</v>
      </c>
      <c r="R26" s="33">
        <f t="shared" si="2"/>
        <v>0</v>
      </c>
    </row>
    <row r="27" spans="2:18" hidden="1" outlineLevel="2" x14ac:dyDescent="0.25">
      <c r="B27" s="35"/>
      <c r="C27" s="35" t="s">
        <v>567</v>
      </c>
      <c r="D27" s="360">
        <f>SUMIFS('FY15 InventoryDump'!$H$2:$H$4997, 'FY15 InventoryDump'!$A$2:$A$4997, "*DRINKS*", 'FY15 InventoryDump'!$F$2:$F$4997, Profit!$C27)</f>
        <v>6725.4921599999998</v>
      </c>
      <c r="E27" s="100">
        <f>'FY15 Bucket'!$D27</f>
        <v>10670.230000000003</v>
      </c>
      <c r="F27" s="33">
        <f t="shared" si="3"/>
        <v>3944.7378400000034</v>
      </c>
      <c r="H27" s="35"/>
      <c r="I27" s="35" t="s">
        <v>567</v>
      </c>
      <c r="J27" s="33">
        <f>SUMIFS(FY16InventoryDump!$H$2:$H$5000, FY16InventoryDump!$A$2:$A$5000, "*DRINKS*", FY16InventoryDump!$F$2:$F$5000, Profit!$I27)</f>
        <v>0</v>
      </c>
      <c r="K27" s="100">
        <f>'FY16 Bucket'!$D27</f>
        <v>0</v>
      </c>
      <c r="L27" s="33">
        <f t="shared" si="4"/>
        <v>0</v>
      </c>
      <c r="N27" s="35"/>
      <c r="O27" s="35" t="s">
        <v>567</v>
      </c>
      <c r="P27" s="33">
        <f>SUMIFS('FY17 InventoryDump'!$H$2:$H$4997, 'FY17 InventoryDump'!$A$2:$A$4997, "*DRINKS*", 'FY17 InventoryDump'!$F$2:$F$4997, Profit!$C27)</f>
        <v>0</v>
      </c>
      <c r="Q27" s="100">
        <f>'FY17 Bucket'!$D27</f>
        <v>0</v>
      </c>
      <c r="R27" s="33">
        <f t="shared" si="2"/>
        <v>0</v>
      </c>
    </row>
    <row r="28" spans="2:18" hidden="1" outlineLevel="2" x14ac:dyDescent="0.25">
      <c r="B28" s="35"/>
      <c r="C28" s="35" t="s">
        <v>568</v>
      </c>
      <c r="D28" s="360">
        <f>SUMIFS('FY15 InventoryDump'!$H$2:$H$4997, 'FY15 InventoryDump'!$A$2:$A$4997, "*DRINKS*", 'FY15 InventoryDump'!$F$2:$F$4997, Profit!$C28)</f>
        <v>2808.8342399999992</v>
      </c>
      <c r="E28" s="100">
        <f>'FY15 Bucket'!$D28</f>
        <v>8380.41</v>
      </c>
      <c r="F28" s="33">
        <f t="shared" si="3"/>
        <v>5571.5757600000006</v>
      </c>
      <c r="H28" s="35"/>
      <c r="I28" s="35" t="s">
        <v>568</v>
      </c>
      <c r="J28" s="33">
        <f>SUMIFS(FY16InventoryDump!$H$2:$H$5000, FY16InventoryDump!$A$2:$A$5000, "*DRINKS*", FY16InventoryDump!$F$2:$F$5000, Profit!$I28)</f>
        <v>0</v>
      </c>
      <c r="K28" s="100">
        <f>'FY16 Bucket'!$D28</f>
        <v>0</v>
      </c>
      <c r="L28" s="33">
        <f t="shared" si="4"/>
        <v>0</v>
      </c>
      <c r="N28" s="35"/>
      <c r="O28" s="35" t="s">
        <v>568</v>
      </c>
      <c r="P28" s="33">
        <f>SUMIFS('FY17 InventoryDump'!$H$2:$H$4997, 'FY17 InventoryDump'!$A$2:$A$4997, "*DRINKS*", 'FY17 InventoryDump'!$F$2:$F$4997, Profit!$C28)</f>
        <v>0</v>
      </c>
      <c r="Q28" s="100">
        <f>'FY17 Bucket'!$D28</f>
        <v>0</v>
      </c>
      <c r="R28" s="33">
        <f t="shared" si="2"/>
        <v>0</v>
      </c>
    </row>
    <row r="29" spans="2:18" s="67" customFormat="1" outlineLevel="1" collapsed="1" x14ac:dyDescent="0.25">
      <c r="B29" s="67" t="s">
        <v>655</v>
      </c>
      <c r="E29" s="110"/>
      <c r="F29" s="111">
        <f>SUM(F30:F41)</f>
        <v>4820.6111108138984</v>
      </c>
      <c r="H29" s="67" t="s">
        <v>655</v>
      </c>
      <c r="L29" s="110">
        <f>SUM(L30:L41)</f>
        <v>348.43279999999987</v>
      </c>
      <c r="N29" s="67" t="s">
        <v>655</v>
      </c>
      <c r="Q29" s="110"/>
      <c r="R29" s="111">
        <f>SUM(R30:R41)</f>
        <v>0</v>
      </c>
    </row>
    <row r="30" spans="2:18" hidden="1" outlineLevel="2" x14ac:dyDescent="0.25">
      <c r="B30" s="35"/>
      <c r="C30" s="35" t="s">
        <v>557</v>
      </c>
      <c r="D30" s="360">
        <f>SUMIFS('FY15 InventoryDump'!$H$2:$H$4997, 'FY15 InventoryDump'!$A$2:$A$4997, "*SWEETS*", 'FY15 InventoryDump'!$F$2:$F$4997, Profit!$C30)</f>
        <v>339.49279999999999</v>
      </c>
      <c r="E30" s="100">
        <f>'FY15 Bucket'!$D30</f>
        <v>534.4</v>
      </c>
      <c r="F30" s="33">
        <f t="shared" si="3"/>
        <v>194.90719999999999</v>
      </c>
      <c r="H30" s="35"/>
      <c r="I30" s="35" t="s">
        <v>557</v>
      </c>
      <c r="J30" s="33">
        <f>SUMIFS(FY16InventoryDump!$H$2:$H$5000, FY16InventoryDump!$A$2:$A$5000, "*SWEETS*", FY16InventoryDump!$F$2:$F$5000, Profit!$I30)</f>
        <v>283.26720000000006</v>
      </c>
      <c r="K30" s="100">
        <f>'FY16 Bucket'!$D30</f>
        <v>631.69999999999993</v>
      </c>
      <c r="L30" s="33">
        <f>$K30 - $J30</f>
        <v>348.43279999999987</v>
      </c>
      <c r="N30" s="35"/>
      <c r="O30" s="35" t="s">
        <v>557</v>
      </c>
      <c r="P30" s="33">
        <f>SUMIFS('FY17 InventoryDump'!$H$2:$H$4997, 'FY17 InventoryDump'!$A$2:$A$4997, "*SWEETS*", 'FY17 InventoryDump'!$F$2:$F$4997, Profit!$C30)</f>
        <v>0</v>
      </c>
      <c r="Q30" s="100">
        <f>'FY17 Bucket'!$D30</f>
        <v>0</v>
      </c>
      <c r="R30" s="33">
        <f t="shared" si="2"/>
        <v>0</v>
      </c>
    </row>
    <row r="31" spans="2:18" hidden="1" outlineLevel="2" x14ac:dyDescent="0.25">
      <c r="B31" s="35"/>
      <c r="C31" s="362" t="s">
        <v>558</v>
      </c>
      <c r="D31" s="363">
        <f>(D32/D292) * 15000</f>
        <v>293.14508918610312</v>
      </c>
      <c r="E31" s="358">
        <f>'FY15 Bucket'!$D31</f>
        <v>460.49999999999994</v>
      </c>
      <c r="F31" s="363">
        <f t="shared" si="3"/>
        <v>167.35491081389682</v>
      </c>
      <c r="H31" s="35"/>
      <c r="I31" s="35" t="s">
        <v>558</v>
      </c>
      <c r="J31" s="33">
        <f>SUMIFS(FY16InventoryDump!$H$2:$H$5000, FY16InventoryDump!$A$2:$A$5000, "*SWEETS*", FY16InventoryDump!$F$2:$F$5000, Profit!$I31)</f>
        <v>0</v>
      </c>
      <c r="K31" s="100">
        <f>'FY16 Bucket'!$D31</f>
        <v>0</v>
      </c>
      <c r="L31" s="33">
        <f t="shared" ref="L31:L41" si="5">$K31 - $J31</f>
        <v>0</v>
      </c>
      <c r="N31" s="35"/>
      <c r="O31" s="35" t="s">
        <v>558</v>
      </c>
      <c r="P31" s="33">
        <f>SUMIFS('FY17 InventoryDump'!$H$2:$H$4997, 'FY17 InventoryDump'!$A$2:$A$4997, "*SWEETS*", 'FY17 InventoryDump'!$F$2:$F$4997, Profit!$C31)</f>
        <v>0</v>
      </c>
      <c r="Q31" s="100">
        <f>'FY17 Bucket'!$D31</f>
        <v>0</v>
      </c>
      <c r="R31" s="33">
        <f t="shared" si="2"/>
        <v>0</v>
      </c>
    </row>
    <row r="32" spans="2:18" hidden="1" outlineLevel="2" x14ac:dyDescent="0.25">
      <c r="B32" s="35"/>
      <c r="C32" s="35" t="s">
        <v>559</v>
      </c>
      <c r="D32" s="360">
        <f>SUMIFS('FY15 InventoryDump'!$H$2:$H$4997, 'FY15 InventoryDump'!$A$2:$A$4997, "*SWEETS*", 'FY15 InventoryDump'!$F$2:$F$4997, Profit!$C32)</f>
        <v>291.96399999999994</v>
      </c>
      <c r="E32" s="100">
        <f>'FY15 Bucket'!$D32</f>
        <v>617.5</v>
      </c>
      <c r="F32" s="33">
        <f t="shared" si="3"/>
        <v>325.53600000000006</v>
      </c>
      <c r="H32" s="35"/>
      <c r="I32" s="35" t="s">
        <v>559</v>
      </c>
      <c r="J32" s="33">
        <f>SUMIFS(FY16InventoryDump!$H$2:$H$5000, FY16InventoryDump!$A$2:$A$5000, "*SWEETS*", FY16InventoryDump!$F$2:$F$5000, Profit!$I32)</f>
        <v>0</v>
      </c>
      <c r="K32" s="100">
        <f>'FY16 Bucket'!$D32</f>
        <v>0</v>
      </c>
      <c r="L32" s="33">
        <f t="shared" si="5"/>
        <v>0</v>
      </c>
      <c r="N32" s="35"/>
      <c r="O32" s="35" t="s">
        <v>559</v>
      </c>
      <c r="P32" s="33">
        <f>SUMIFS('FY17 InventoryDump'!$H$2:$H$4997, 'FY17 InventoryDump'!$A$2:$A$4997, "*SWEETS*", 'FY17 InventoryDump'!$F$2:$F$4997, Profit!$C32)</f>
        <v>0</v>
      </c>
      <c r="Q32" s="100">
        <f>'FY17 Bucket'!$D32</f>
        <v>0</v>
      </c>
      <c r="R32" s="33">
        <f t="shared" si="2"/>
        <v>0</v>
      </c>
    </row>
    <row r="33" spans="2:18" hidden="1" outlineLevel="2" x14ac:dyDescent="0.25">
      <c r="B33" s="35"/>
      <c r="C33" s="35" t="s">
        <v>560</v>
      </c>
      <c r="D33" s="360">
        <f>SUMIFS('FY15 InventoryDump'!$H$2:$H$4997, 'FY15 InventoryDump'!$A$2:$A$4997, "*SWEETS*", 'FY15 InventoryDump'!$F$2:$F$4997, Profit!$C33)</f>
        <v>1027.7640000000001</v>
      </c>
      <c r="E33" s="100">
        <f>'FY15 Bucket'!$D33</f>
        <v>1917.6000000000004</v>
      </c>
      <c r="F33" s="33">
        <f t="shared" si="3"/>
        <v>889.83600000000024</v>
      </c>
      <c r="H33" s="35"/>
      <c r="I33" s="35" t="s">
        <v>560</v>
      </c>
      <c r="J33" s="33">
        <f>SUMIFS(FY16InventoryDump!$H$2:$H$5000, FY16InventoryDump!$A$2:$A$5000, "*SWEETS*", FY16InventoryDump!$F$2:$F$5000, Profit!$I33)</f>
        <v>0</v>
      </c>
      <c r="K33" s="100">
        <f>'FY16 Bucket'!$D33</f>
        <v>0</v>
      </c>
      <c r="L33" s="33">
        <f t="shared" si="5"/>
        <v>0</v>
      </c>
      <c r="N33" s="35"/>
      <c r="O33" s="35" t="s">
        <v>560</v>
      </c>
      <c r="P33" s="33">
        <f>SUMIFS('FY17 InventoryDump'!$H$2:$H$4997, 'FY17 InventoryDump'!$A$2:$A$4997, "*SWEETS*", 'FY17 InventoryDump'!$F$2:$F$4997, Profit!$C33)</f>
        <v>0</v>
      </c>
      <c r="Q33" s="100">
        <f>'FY17 Bucket'!$D33</f>
        <v>0</v>
      </c>
      <c r="R33" s="33">
        <f t="shared" si="2"/>
        <v>0</v>
      </c>
    </row>
    <row r="34" spans="2:18" hidden="1" outlineLevel="2" x14ac:dyDescent="0.25">
      <c r="B34" s="35"/>
      <c r="C34" s="35" t="s">
        <v>561</v>
      </c>
      <c r="D34" s="360">
        <f>SUMIFS('FY15 InventoryDump'!$H$2:$H$4997, 'FY15 InventoryDump'!$A$2:$A$4997, "*SWEETS*", 'FY15 InventoryDump'!$F$2:$F$4997, Profit!$C34)</f>
        <v>747.09979999999996</v>
      </c>
      <c r="E34" s="100">
        <f>'FY15 Bucket'!$D34</f>
        <v>1134.3</v>
      </c>
      <c r="F34" s="33">
        <f t="shared" si="3"/>
        <v>387.2002</v>
      </c>
      <c r="H34" s="35"/>
      <c r="I34" s="35" t="s">
        <v>561</v>
      </c>
      <c r="J34" s="33">
        <f>SUMIFS(FY16InventoryDump!$H$2:$H$5000, FY16InventoryDump!$A$2:$A$5000, "*SWEETS*", FY16InventoryDump!$F$2:$F$5000, Profit!$I34)</f>
        <v>0</v>
      </c>
      <c r="K34" s="100">
        <f>'FY16 Bucket'!$D34</f>
        <v>0</v>
      </c>
      <c r="L34" s="33">
        <f t="shared" si="5"/>
        <v>0</v>
      </c>
      <c r="N34" s="35"/>
      <c r="O34" s="35" t="s">
        <v>561</v>
      </c>
      <c r="P34" s="33">
        <f>SUMIFS('FY17 InventoryDump'!$H$2:$H$4997, 'FY17 InventoryDump'!$A$2:$A$4997, "*SWEETS*", 'FY17 InventoryDump'!$F$2:$F$4997, Profit!$C34)</f>
        <v>0</v>
      </c>
      <c r="Q34" s="100">
        <f>'FY17 Bucket'!$D34</f>
        <v>0</v>
      </c>
      <c r="R34" s="33">
        <f t="shared" si="2"/>
        <v>0</v>
      </c>
    </row>
    <row r="35" spans="2:18" hidden="1" outlineLevel="2" x14ac:dyDescent="0.25">
      <c r="B35" s="35"/>
      <c r="C35" s="35" t="s">
        <v>562</v>
      </c>
      <c r="D35" s="360">
        <f>SUMIFS('FY15 InventoryDump'!$H$2:$H$4997, 'FY15 InventoryDump'!$A$2:$A$4997, "*SWEETS*", 'FY15 InventoryDump'!$F$2:$F$4997, Profit!$C35)</f>
        <v>411.55400000000003</v>
      </c>
      <c r="E35" s="100">
        <f>'FY15 Bucket'!$D35</f>
        <v>449</v>
      </c>
      <c r="F35" s="33">
        <f t="shared" si="3"/>
        <v>37.44599999999997</v>
      </c>
      <c r="H35" s="35"/>
      <c r="I35" s="35" t="s">
        <v>562</v>
      </c>
      <c r="J35" s="33">
        <f>SUMIFS(FY16InventoryDump!$H$2:$H$5000, FY16InventoryDump!$A$2:$A$5000, "*SWEETS*", FY16InventoryDump!$F$2:$F$5000, Profit!$I35)</f>
        <v>0</v>
      </c>
      <c r="K35" s="100">
        <f>'FY16 Bucket'!$D35</f>
        <v>0</v>
      </c>
      <c r="L35" s="33">
        <f t="shared" si="5"/>
        <v>0</v>
      </c>
      <c r="N35" s="35"/>
      <c r="O35" s="35" t="s">
        <v>562</v>
      </c>
      <c r="P35" s="33">
        <f>SUMIFS('FY17 InventoryDump'!$H$2:$H$4997, 'FY17 InventoryDump'!$A$2:$A$4997, "*SWEETS*", 'FY17 InventoryDump'!$F$2:$F$4997, Profit!$C35)</f>
        <v>0</v>
      </c>
      <c r="Q35" s="100">
        <f>'FY17 Bucket'!$D35</f>
        <v>0</v>
      </c>
      <c r="R35" s="33">
        <f t="shared" si="2"/>
        <v>0</v>
      </c>
    </row>
    <row r="36" spans="2:18" hidden="1" outlineLevel="2" x14ac:dyDescent="0.25">
      <c r="B36" s="35"/>
      <c r="C36" s="35" t="s">
        <v>563</v>
      </c>
      <c r="D36" s="360">
        <f>SUMIFS('FY15 InventoryDump'!$H$2:$H$4997, 'FY15 InventoryDump'!$A$2:$A$4997, "*SWEETS*", 'FY15 InventoryDump'!$F$2:$F$4997, Profit!$C36)</f>
        <v>737.63439999999991</v>
      </c>
      <c r="E36" s="100">
        <f>'FY15 Bucket'!$D36</f>
        <v>1177.3</v>
      </c>
      <c r="F36" s="33">
        <f t="shared" si="3"/>
        <v>439.66560000000004</v>
      </c>
      <c r="H36" s="35"/>
      <c r="I36" s="35" t="s">
        <v>563</v>
      </c>
      <c r="J36" s="33">
        <f>SUMIFS(FY16InventoryDump!$H$2:$H$5000, FY16InventoryDump!$A$2:$A$5000, "*SWEETS*", FY16InventoryDump!$F$2:$F$5000, Profit!$I36)</f>
        <v>0</v>
      </c>
      <c r="K36" s="100">
        <f>'FY16 Bucket'!$D36</f>
        <v>0</v>
      </c>
      <c r="L36" s="33">
        <f t="shared" si="5"/>
        <v>0</v>
      </c>
      <c r="N36" s="35"/>
      <c r="O36" s="35" t="s">
        <v>563</v>
      </c>
      <c r="P36" s="33">
        <f>SUMIFS('FY17 InventoryDump'!$H$2:$H$4997, 'FY17 InventoryDump'!$A$2:$A$4997, "*SWEETS*", 'FY17 InventoryDump'!$F$2:$F$4997, Profit!$C36)</f>
        <v>0</v>
      </c>
      <c r="Q36" s="100">
        <f>'FY17 Bucket'!$D36</f>
        <v>0</v>
      </c>
      <c r="R36" s="33">
        <f t="shared" si="2"/>
        <v>0</v>
      </c>
    </row>
    <row r="37" spans="2:18" hidden="1" outlineLevel="2" x14ac:dyDescent="0.25">
      <c r="B37" s="35"/>
      <c r="C37" s="35" t="s">
        <v>564</v>
      </c>
      <c r="D37" s="360">
        <f>SUMIFS('FY15 InventoryDump'!$H$2:$H$4997, 'FY15 InventoryDump'!$A$2:$A$4997, "*SWEETS*", 'FY15 InventoryDump'!$F$2:$F$4997, Profit!$C37)</f>
        <v>653.71079999999995</v>
      </c>
      <c r="E37" s="100">
        <f>'FY15 Bucket'!$D37</f>
        <v>1315</v>
      </c>
      <c r="F37" s="33">
        <f t="shared" si="3"/>
        <v>661.28920000000005</v>
      </c>
      <c r="H37" s="35"/>
      <c r="I37" s="35" t="s">
        <v>564</v>
      </c>
      <c r="J37" s="33">
        <f>SUMIFS(FY16InventoryDump!$H$2:$H$5000, FY16InventoryDump!$A$2:$A$5000, "*SWEETS*", FY16InventoryDump!$F$2:$F$5000, Profit!$I37)</f>
        <v>0</v>
      </c>
      <c r="K37" s="100">
        <f>'FY16 Bucket'!$D37</f>
        <v>0</v>
      </c>
      <c r="L37" s="33">
        <f t="shared" si="5"/>
        <v>0</v>
      </c>
      <c r="N37" s="35"/>
      <c r="O37" s="35" t="s">
        <v>564</v>
      </c>
      <c r="P37" s="33">
        <f>SUMIFS('FY17 InventoryDump'!$H$2:$H$4997, 'FY17 InventoryDump'!$A$2:$A$4997, "*SWEETS*", 'FY17 InventoryDump'!$F$2:$F$4997, Profit!$C37)</f>
        <v>0</v>
      </c>
      <c r="Q37" s="100">
        <f>'FY17 Bucket'!$D37</f>
        <v>0</v>
      </c>
      <c r="R37" s="33">
        <f t="shared" si="2"/>
        <v>0</v>
      </c>
    </row>
    <row r="38" spans="2:18" hidden="1" outlineLevel="2" x14ac:dyDescent="0.25">
      <c r="B38" s="35"/>
      <c r="C38" s="35" t="s">
        <v>565</v>
      </c>
      <c r="D38" s="360">
        <f>SUMIFS('FY15 InventoryDump'!$H$2:$H$4997, 'FY15 InventoryDump'!$A$2:$A$4997, "*SWEETS*", 'FY15 InventoryDump'!$F$2:$F$4997, Profit!$C38)</f>
        <v>723.68639999999994</v>
      </c>
      <c r="E38" s="100">
        <f>'FY15 Bucket'!$D38</f>
        <v>1117.7</v>
      </c>
      <c r="F38" s="33">
        <f t="shared" si="3"/>
        <v>394.01360000000011</v>
      </c>
      <c r="H38" s="35"/>
      <c r="I38" s="35" t="s">
        <v>565</v>
      </c>
      <c r="J38" s="33">
        <f>SUMIFS(FY16InventoryDump!$H$2:$H$5000, FY16InventoryDump!$A$2:$A$5000, "*SWEETS*", FY16InventoryDump!$F$2:$F$5000, Profit!$I38)</f>
        <v>0</v>
      </c>
      <c r="K38" s="100">
        <f>'FY16 Bucket'!$D38</f>
        <v>0</v>
      </c>
      <c r="L38" s="33">
        <f t="shared" si="5"/>
        <v>0</v>
      </c>
      <c r="N38" s="35"/>
      <c r="O38" s="35" t="s">
        <v>565</v>
      </c>
      <c r="P38" s="33">
        <f>SUMIFS('FY17 InventoryDump'!$H$2:$H$4997, 'FY17 InventoryDump'!$A$2:$A$4997, "*SWEETS*", 'FY17 InventoryDump'!$F$2:$F$4997, Profit!$C38)</f>
        <v>0</v>
      </c>
      <c r="Q38" s="100">
        <f>'FY17 Bucket'!$D38</f>
        <v>0</v>
      </c>
      <c r="R38" s="33">
        <f t="shared" si="2"/>
        <v>0</v>
      </c>
    </row>
    <row r="39" spans="2:18" hidden="1" outlineLevel="2" x14ac:dyDescent="0.25">
      <c r="B39" s="35"/>
      <c r="C39" s="35" t="s">
        <v>566</v>
      </c>
      <c r="D39" s="360">
        <f>SUMIFS('FY15 InventoryDump'!$H$2:$H$4997, 'FY15 InventoryDump'!$A$2:$A$4997, "*SWEETS*", 'FY15 InventoryDump'!$F$2:$F$4997, Profit!$C39)</f>
        <v>709.97839999999997</v>
      </c>
      <c r="E39" s="100">
        <f>'FY15 Bucket'!$D39</f>
        <v>1417.8</v>
      </c>
      <c r="F39" s="33">
        <f t="shared" si="3"/>
        <v>707.82159999999999</v>
      </c>
      <c r="H39" s="35"/>
      <c r="I39" s="35" t="s">
        <v>566</v>
      </c>
      <c r="J39" s="33">
        <f>SUMIFS(FY16InventoryDump!$H$2:$H$5000, FY16InventoryDump!$A$2:$A$5000, "*SWEETS*", FY16InventoryDump!$F$2:$F$5000, Profit!$I39)</f>
        <v>0</v>
      </c>
      <c r="K39" s="100">
        <f>'FY16 Bucket'!$D39</f>
        <v>0</v>
      </c>
      <c r="L39" s="33">
        <f t="shared" si="5"/>
        <v>0</v>
      </c>
      <c r="N39" s="35"/>
      <c r="O39" s="35" t="s">
        <v>566</v>
      </c>
      <c r="P39" s="33">
        <f>SUMIFS('FY17 InventoryDump'!$H$2:$H$4997, 'FY17 InventoryDump'!$A$2:$A$4997, "*SWEETS*", 'FY17 InventoryDump'!$F$2:$F$4997, Profit!$C39)</f>
        <v>0</v>
      </c>
      <c r="Q39" s="100">
        <f>'FY17 Bucket'!$D39</f>
        <v>0</v>
      </c>
      <c r="R39" s="33">
        <f t="shared" si="2"/>
        <v>0</v>
      </c>
    </row>
    <row r="40" spans="2:18" hidden="1" outlineLevel="2" x14ac:dyDescent="0.25">
      <c r="B40" s="35"/>
      <c r="C40" s="35" t="s">
        <v>567</v>
      </c>
      <c r="D40" s="360">
        <f>SUMIFS('FY15 InventoryDump'!$H$2:$H$4997, 'FY15 InventoryDump'!$A$2:$A$4997, "*SWEETS*", 'FY15 InventoryDump'!$F$2:$F$4997, Profit!$C40)</f>
        <v>1083.8976</v>
      </c>
      <c r="E40" s="100">
        <f>'FY15 Bucket'!$D40</f>
        <v>1368.1000000000004</v>
      </c>
      <c r="F40" s="33">
        <f t="shared" si="3"/>
        <v>284.20240000000035</v>
      </c>
      <c r="H40" s="35"/>
      <c r="I40" s="35" t="s">
        <v>567</v>
      </c>
      <c r="J40" s="33">
        <f>SUMIFS(FY16InventoryDump!$H$2:$H$5000, FY16InventoryDump!$A$2:$A$5000, "*SWEETS*", FY16InventoryDump!$F$2:$F$5000, Profit!$I40)</f>
        <v>0</v>
      </c>
      <c r="K40" s="100">
        <f>'FY16 Bucket'!$D40</f>
        <v>0</v>
      </c>
      <c r="L40" s="33">
        <f t="shared" si="5"/>
        <v>0</v>
      </c>
      <c r="N40" s="35"/>
      <c r="O40" s="35" t="s">
        <v>567</v>
      </c>
      <c r="P40" s="33">
        <f>SUMIFS('FY17 InventoryDump'!$H$2:$H$4997, 'FY17 InventoryDump'!$A$2:$A$4997, "*SWEETS*", 'FY17 InventoryDump'!$F$2:$F$4997, Profit!$C40)</f>
        <v>0</v>
      </c>
      <c r="Q40" s="100">
        <f>'FY17 Bucket'!$D40</f>
        <v>0</v>
      </c>
      <c r="R40" s="33">
        <f t="shared" si="2"/>
        <v>0</v>
      </c>
    </row>
    <row r="41" spans="2:18" hidden="1" outlineLevel="2" x14ac:dyDescent="0.25">
      <c r="B41" s="35"/>
      <c r="C41" s="35" t="s">
        <v>568</v>
      </c>
      <c r="D41" s="360">
        <f>SUMIFS('FY15 InventoryDump'!$H$2:$H$4997, 'FY15 InventoryDump'!$A$2:$A$4997, "*SWEETS*", 'FY15 InventoryDump'!$F$2:$F$4997, Profit!$C41)</f>
        <v>511.0616</v>
      </c>
      <c r="E41" s="100">
        <f>'FY15 Bucket'!$D41</f>
        <v>842.4000000000002</v>
      </c>
      <c r="F41" s="33">
        <f t="shared" si="3"/>
        <v>331.33840000000021</v>
      </c>
      <c r="H41" s="35"/>
      <c r="I41" s="35" t="s">
        <v>568</v>
      </c>
      <c r="J41" s="33">
        <f>SUMIFS(FY16InventoryDump!$H$2:$H$5000, FY16InventoryDump!$A$2:$A$5000, "*SWEETS*", FY16InventoryDump!$F$2:$F$5000, Profit!$I41)</f>
        <v>0</v>
      </c>
      <c r="K41" s="100">
        <f>'FY16 Bucket'!$D41</f>
        <v>0</v>
      </c>
      <c r="L41" s="33">
        <f t="shared" si="5"/>
        <v>0</v>
      </c>
      <c r="N41" s="35"/>
      <c r="O41" s="35" t="s">
        <v>568</v>
      </c>
      <c r="P41" s="33">
        <f>SUMIFS('FY17 InventoryDump'!$H$2:$H$4997, 'FY17 InventoryDump'!$A$2:$A$4997, "*SWEETS*", 'FY17 InventoryDump'!$F$2:$F$4997, Profit!$C41)</f>
        <v>0</v>
      </c>
      <c r="Q41" s="100">
        <f>'FY17 Bucket'!$D41</f>
        <v>0</v>
      </c>
      <c r="R41" s="33">
        <f t="shared" si="2"/>
        <v>0</v>
      </c>
    </row>
    <row r="42" spans="2:18" s="67" customFormat="1" outlineLevel="1" collapsed="1" x14ac:dyDescent="0.25">
      <c r="B42" s="67" t="s">
        <v>100</v>
      </c>
      <c r="E42" s="110"/>
      <c r="F42" s="111">
        <f>SUM(F43:F54)</f>
        <v>4916.8500179728944</v>
      </c>
      <c r="H42" s="67" t="s">
        <v>100</v>
      </c>
      <c r="L42" s="110">
        <f>SUM(L43:L54)</f>
        <v>477.65716000000009</v>
      </c>
      <c r="N42" s="67" t="s">
        <v>100</v>
      </c>
      <c r="Q42" s="110"/>
      <c r="R42" s="111">
        <f>SUM(R43:R54)</f>
        <v>0</v>
      </c>
    </row>
    <row r="43" spans="2:18" hidden="1" outlineLevel="2" x14ac:dyDescent="0.25">
      <c r="B43" s="35"/>
      <c r="C43" s="35" t="s">
        <v>557</v>
      </c>
      <c r="D43" s="360">
        <f>SUMIFS('FY15 InventoryDump'!$H$2:$H$4997, 'FY15 InventoryDump'!$A$2:$A$4997, "*DAIRY*", 'FY15 InventoryDump'!$F$2:$F$4997, Profit!$C43)</f>
        <v>263.14639999999997</v>
      </c>
      <c r="E43" s="100">
        <f>'FY15 Bucket'!$D43</f>
        <v>859.75</v>
      </c>
      <c r="F43" s="33">
        <f t="shared" si="3"/>
        <v>596.60360000000003</v>
      </c>
      <c r="H43" s="35"/>
      <c r="I43" s="35" t="s">
        <v>557</v>
      </c>
      <c r="J43" s="33">
        <f>SUMIFS(FY16InventoryDump!$H$2:$H$5000, FY16InventoryDump!$A$2:$A$5000, "*DAIRY*", FY16InventoryDump!$F$2:$F$5000, Profit!$I43)</f>
        <v>574.49284</v>
      </c>
      <c r="K43" s="100">
        <f>'FY16 Bucket'!$D43</f>
        <v>1052.1500000000001</v>
      </c>
      <c r="L43" s="33">
        <f>$K43 - $J43</f>
        <v>477.65716000000009</v>
      </c>
      <c r="N43" s="35"/>
      <c r="O43" s="35" t="s">
        <v>557</v>
      </c>
      <c r="P43" s="33">
        <f>SUMIFS('FY17 InventoryDump'!$H$2:$H$4997, 'FY17 InventoryDump'!$A$2:$A$4997, "*DAIRY*", 'FY17 InventoryDump'!$F$2:$F$4997, Profit!$C43)</f>
        <v>0</v>
      </c>
      <c r="Q43" s="100">
        <f>'FY17 Bucket'!$D43</f>
        <v>0</v>
      </c>
      <c r="R43" s="33">
        <f t="shared" si="2"/>
        <v>0</v>
      </c>
    </row>
    <row r="44" spans="2:18" hidden="1" outlineLevel="2" x14ac:dyDescent="0.25">
      <c r="B44" s="35"/>
      <c r="C44" s="362" t="s">
        <v>558</v>
      </c>
      <c r="D44" s="363">
        <f>(D45/D292) * 15000</f>
        <v>398.07686202710562</v>
      </c>
      <c r="E44" s="358">
        <f>'FY15 Bucket'!$D44</f>
        <v>546.65000000000009</v>
      </c>
      <c r="F44" s="363">
        <f t="shared" si="3"/>
        <v>148.57313797289447</v>
      </c>
      <c r="H44" s="35"/>
      <c r="I44" s="35" t="s">
        <v>558</v>
      </c>
      <c r="J44" s="33">
        <f>SUMIFS(FY16InventoryDump!$H$2:$H$5000, FY16InventoryDump!$A$2:$A$5000, "*DAIRY*", FY16InventoryDump!$F$2:$F$5000, Profit!$I44)</f>
        <v>0</v>
      </c>
      <c r="K44" s="100">
        <f>'FY16 Bucket'!$D44</f>
        <v>0</v>
      </c>
      <c r="L44" s="33">
        <f t="shared" ref="L44:L54" si="6">$K44 - $J44</f>
        <v>0</v>
      </c>
      <c r="N44" s="35"/>
      <c r="O44" s="35" t="s">
        <v>558</v>
      </c>
      <c r="P44" s="33">
        <f>SUMIFS('FY17 InventoryDump'!$H$2:$H$4997, 'FY17 InventoryDump'!$A$2:$A$4997, "*DAIRY*", 'FY17 InventoryDump'!$F$2:$F$4997, Profit!$C44)</f>
        <v>0</v>
      </c>
      <c r="Q44" s="100">
        <f>'FY17 Bucket'!$D44</f>
        <v>0</v>
      </c>
      <c r="R44" s="33">
        <f t="shared" si="2"/>
        <v>0</v>
      </c>
    </row>
    <row r="45" spans="2:18" hidden="1" outlineLevel="2" x14ac:dyDescent="0.25">
      <c r="B45" s="35"/>
      <c r="C45" s="35" t="s">
        <v>559</v>
      </c>
      <c r="D45" s="360">
        <f>SUMIFS('FY15 InventoryDump'!$H$2:$H$4997, 'FY15 InventoryDump'!$A$2:$A$4997, "*DAIRY*", 'FY15 InventoryDump'!$F$2:$F$4997, Profit!$C45)</f>
        <v>396.47300000000001</v>
      </c>
      <c r="E45" s="100">
        <f>'FY15 Bucket'!$D45</f>
        <v>767.4</v>
      </c>
      <c r="F45" s="33">
        <f t="shared" si="3"/>
        <v>370.92699999999996</v>
      </c>
      <c r="H45" s="35"/>
      <c r="I45" s="35" t="s">
        <v>559</v>
      </c>
      <c r="J45" s="33">
        <f>SUMIFS(FY16InventoryDump!$H$2:$H$5000, FY16InventoryDump!$A$2:$A$5000, "*DAIRY*", FY16InventoryDump!$F$2:$F$5000, Profit!$I45)</f>
        <v>0</v>
      </c>
      <c r="K45" s="100">
        <f>'FY16 Bucket'!$D45</f>
        <v>0</v>
      </c>
      <c r="L45" s="33">
        <f t="shared" si="6"/>
        <v>0</v>
      </c>
      <c r="N45" s="35"/>
      <c r="O45" s="35" t="s">
        <v>559</v>
      </c>
      <c r="P45" s="33">
        <f>SUMIFS('FY17 InventoryDump'!$H$2:$H$4997, 'FY17 InventoryDump'!$A$2:$A$4997, "*DAIRY*", 'FY17 InventoryDump'!$F$2:$F$4997, Profit!$C45)</f>
        <v>0</v>
      </c>
      <c r="Q45" s="100">
        <f>'FY17 Bucket'!$D45</f>
        <v>0</v>
      </c>
      <c r="R45" s="33">
        <f t="shared" si="2"/>
        <v>0</v>
      </c>
    </row>
    <row r="46" spans="2:18" hidden="1" outlineLevel="2" x14ac:dyDescent="0.25">
      <c r="B46" s="35"/>
      <c r="C46" s="35" t="s">
        <v>560</v>
      </c>
      <c r="D46" s="360">
        <f>SUMIFS('FY15 InventoryDump'!$H$2:$H$4997, 'FY15 InventoryDump'!$A$2:$A$4997, "*DAIRY*", 'FY15 InventoryDump'!$F$2:$F$4997, Profit!$C46)</f>
        <v>908.68660000000011</v>
      </c>
      <c r="E46" s="100">
        <f>'FY15 Bucket'!$D46</f>
        <v>1472.9</v>
      </c>
      <c r="F46" s="33">
        <f t="shared" si="3"/>
        <v>564.21339999999998</v>
      </c>
      <c r="H46" s="35"/>
      <c r="I46" s="35" t="s">
        <v>560</v>
      </c>
      <c r="J46" s="33">
        <f>SUMIFS(FY16InventoryDump!$H$2:$H$5000, FY16InventoryDump!$A$2:$A$5000, "*DAIRY*", FY16InventoryDump!$F$2:$F$5000, Profit!$I46)</f>
        <v>0</v>
      </c>
      <c r="K46" s="100">
        <f>'FY16 Bucket'!$D46</f>
        <v>0</v>
      </c>
      <c r="L46" s="33">
        <f t="shared" si="6"/>
        <v>0</v>
      </c>
      <c r="N46" s="35"/>
      <c r="O46" s="35" t="s">
        <v>560</v>
      </c>
      <c r="P46" s="33">
        <f>SUMIFS('FY17 InventoryDump'!$H$2:$H$4997, 'FY17 InventoryDump'!$A$2:$A$4997, "*DAIRY*", 'FY17 InventoryDump'!$F$2:$F$4997, Profit!$C46)</f>
        <v>0</v>
      </c>
      <c r="Q46" s="100">
        <f>'FY17 Bucket'!$D46</f>
        <v>0</v>
      </c>
      <c r="R46" s="33">
        <f t="shared" si="2"/>
        <v>0</v>
      </c>
    </row>
    <row r="47" spans="2:18" hidden="1" outlineLevel="2" x14ac:dyDescent="0.25">
      <c r="B47" s="35"/>
      <c r="C47" s="35" t="s">
        <v>561</v>
      </c>
      <c r="D47" s="360">
        <f>SUMIFS('FY15 InventoryDump'!$H$2:$H$4997, 'FY15 InventoryDump'!$A$2:$A$4997, "*DAIRY*", 'FY15 InventoryDump'!$F$2:$F$4997, Profit!$C47)</f>
        <v>505.84340000000009</v>
      </c>
      <c r="E47" s="100">
        <f>'FY15 Bucket'!$D47</f>
        <v>877.45</v>
      </c>
      <c r="F47" s="33">
        <f t="shared" si="3"/>
        <v>371.60659999999996</v>
      </c>
      <c r="H47" s="35"/>
      <c r="I47" s="35" t="s">
        <v>561</v>
      </c>
      <c r="J47" s="33">
        <f>SUMIFS(FY16InventoryDump!$H$2:$H$5000, FY16InventoryDump!$A$2:$A$5000, "*DAIRY*", FY16InventoryDump!$F$2:$F$5000, Profit!$I47)</f>
        <v>0</v>
      </c>
      <c r="K47" s="100">
        <f>'FY16 Bucket'!$D47</f>
        <v>0</v>
      </c>
      <c r="L47" s="33">
        <f t="shared" si="6"/>
        <v>0</v>
      </c>
      <c r="N47" s="35"/>
      <c r="O47" s="35" t="s">
        <v>561</v>
      </c>
      <c r="P47" s="33">
        <f>SUMIFS('FY17 InventoryDump'!$H$2:$H$4997, 'FY17 InventoryDump'!$A$2:$A$4997, "*DAIRY*", 'FY17 InventoryDump'!$F$2:$F$4997, Profit!$C47)</f>
        <v>0</v>
      </c>
      <c r="Q47" s="100">
        <f>'FY17 Bucket'!$D47</f>
        <v>0</v>
      </c>
      <c r="R47" s="33">
        <f t="shared" si="2"/>
        <v>0</v>
      </c>
    </row>
    <row r="48" spans="2:18" hidden="1" outlineLevel="2" x14ac:dyDescent="0.25">
      <c r="B48" s="35"/>
      <c r="C48" s="35" t="s">
        <v>562</v>
      </c>
      <c r="D48" s="360">
        <f>SUMIFS('FY15 InventoryDump'!$H$2:$H$4997, 'FY15 InventoryDump'!$A$2:$A$4997, "*DAIRY*", 'FY15 InventoryDump'!$F$2:$F$4997, Profit!$C48)</f>
        <v>280.42740000000003</v>
      </c>
      <c r="E48" s="100">
        <f>'FY15 Bucket'!$D48</f>
        <v>628.29999999999995</v>
      </c>
      <c r="F48" s="33">
        <f t="shared" si="3"/>
        <v>347.87259999999992</v>
      </c>
      <c r="H48" s="35"/>
      <c r="I48" s="35" t="s">
        <v>562</v>
      </c>
      <c r="J48" s="33">
        <f>SUMIFS(FY16InventoryDump!$H$2:$H$5000, FY16InventoryDump!$A$2:$A$5000, "*DAIRY*", FY16InventoryDump!$F$2:$F$5000, Profit!$I48)</f>
        <v>0</v>
      </c>
      <c r="K48" s="100">
        <f>'FY16 Bucket'!$D48</f>
        <v>0</v>
      </c>
      <c r="L48" s="33">
        <f t="shared" si="6"/>
        <v>0</v>
      </c>
      <c r="N48" s="35"/>
      <c r="O48" s="35" t="s">
        <v>562</v>
      </c>
      <c r="P48" s="33">
        <f>SUMIFS('FY17 InventoryDump'!$H$2:$H$4997, 'FY17 InventoryDump'!$A$2:$A$4997, "*DAIRY*", 'FY17 InventoryDump'!$F$2:$F$4997, Profit!$C48)</f>
        <v>0</v>
      </c>
      <c r="Q48" s="100">
        <f>'FY17 Bucket'!$D48</f>
        <v>0</v>
      </c>
      <c r="R48" s="33">
        <f t="shared" si="2"/>
        <v>0</v>
      </c>
    </row>
    <row r="49" spans="2:18" hidden="1" outlineLevel="2" x14ac:dyDescent="0.25">
      <c r="B49" s="35"/>
      <c r="C49" s="35" t="s">
        <v>563</v>
      </c>
      <c r="D49" s="360">
        <f>SUMIFS('FY15 InventoryDump'!$H$2:$H$4997, 'FY15 InventoryDump'!$A$2:$A$4997, "*DAIRY*", 'FY15 InventoryDump'!$F$2:$F$4997, Profit!$C49)</f>
        <v>638.17279999999994</v>
      </c>
      <c r="E49" s="100">
        <f>'FY15 Bucket'!$D49</f>
        <v>978.59999999999991</v>
      </c>
      <c r="F49" s="33">
        <f t="shared" si="3"/>
        <v>340.42719999999997</v>
      </c>
      <c r="H49" s="35"/>
      <c r="I49" s="35" t="s">
        <v>563</v>
      </c>
      <c r="J49" s="33">
        <f>SUMIFS(FY16InventoryDump!$H$2:$H$5000, FY16InventoryDump!$A$2:$A$5000, "*DAIRY*", FY16InventoryDump!$F$2:$F$5000, Profit!$I49)</f>
        <v>0</v>
      </c>
      <c r="K49" s="100">
        <f>'FY16 Bucket'!$D49</f>
        <v>0</v>
      </c>
      <c r="L49" s="33">
        <f t="shared" si="6"/>
        <v>0</v>
      </c>
      <c r="N49" s="35"/>
      <c r="O49" s="35" t="s">
        <v>563</v>
      </c>
      <c r="P49" s="33">
        <f>SUMIFS('FY17 InventoryDump'!$H$2:$H$4997, 'FY17 InventoryDump'!$A$2:$A$4997, "*DAIRY*", 'FY17 InventoryDump'!$F$2:$F$4997, Profit!$C49)</f>
        <v>0</v>
      </c>
      <c r="Q49" s="100">
        <f>'FY17 Bucket'!$D49</f>
        <v>0</v>
      </c>
      <c r="R49" s="33">
        <f t="shared" si="2"/>
        <v>0</v>
      </c>
    </row>
    <row r="50" spans="2:18" hidden="1" outlineLevel="2" x14ac:dyDescent="0.25">
      <c r="B50" s="35"/>
      <c r="C50" s="35" t="s">
        <v>564</v>
      </c>
      <c r="D50" s="360">
        <f>SUMIFS('FY15 InventoryDump'!$H$2:$H$4997, 'FY15 InventoryDump'!$A$2:$A$4997, "*DAIRY*", 'FY15 InventoryDump'!$F$2:$F$4997, Profit!$C50)</f>
        <v>625.64760000000012</v>
      </c>
      <c r="E50" s="100">
        <f>'FY15 Bucket'!$D50</f>
        <v>963.7</v>
      </c>
      <c r="F50" s="33">
        <f t="shared" si="3"/>
        <v>338.05239999999992</v>
      </c>
      <c r="H50" s="35"/>
      <c r="I50" s="35" t="s">
        <v>564</v>
      </c>
      <c r="J50" s="33">
        <f>SUMIFS(FY16InventoryDump!$H$2:$H$5000, FY16InventoryDump!$A$2:$A$5000, "*DAIRY*", FY16InventoryDump!$F$2:$F$5000, Profit!$I50)</f>
        <v>0</v>
      </c>
      <c r="K50" s="100">
        <f>'FY16 Bucket'!$D50</f>
        <v>0</v>
      </c>
      <c r="L50" s="33">
        <f t="shared" si="6"/>
        <v>0</v>
      </c>
      <c r="N50" s="35"/>
      <c r="O50" s="35" t="s">
        <v>564</v>
      </c>
      <c r="P50" s="33">
        <f>SUMIFS('FY17 InventoryDump'!$H$2:$H$4997, 'FY17 InventoryDump'!$A$2:$A$4997, "*DAIRY*", 'FY17 InventoryDump'!$F$2:$F$4997, Profit!$C50)</f>
        <v>0</v>
      </c>
      <c r="Q50" s="100">
        <f>'FY17 Bucket'!$D50</f>
        <v>0</v>
      </c>
      <c r="R50" s="33">
        <f t="shared" si="2"/>
        <v>0</v>
      </c>
    </row>
    <row r="51" spans="2:18" hidden="1" outlineLevel="2" x14ac:dyDescent="0.25">
      <c r="B51" s="35"/>
      <c r="C51" s="35" t="s">
        <v>565</v>
      </c>
      <c r="D51" s="360">
        <f>SUMIFS('FY15 InventoryDump'!$H$2:$H$4997, 'FY15 InventoryDump'!$A$2:$A$4997, "*DAIRY*", 'FY15 InventoryDump'!$F$2:$F$4997, Profit!$C51)</f>
        <v>391.65400000000005</v>
      </c>
      <c r="E51" s="100">
        <f>'FY15 Bucket'!$D51</f>
        <v>858.09999999999991</v>
      </c>
      <c r="F51" s="33">
        <f t="shared" si="3"/>
        <v>466.44599999999986</v>
      </c>
      <c r="H51" s="35"/>
      <c r="I51" s="35" t="s">
        <v>565</v>
      </c>
      <c r="J51" s="33">
        <f>SUMIFS(FY16InventoryDump!$H$2:$H$5000, FY16InventoryDump!$A$2:$A$5000, "*DAIRY*", FY16InventoryDump!$F$2:$F$5000, Profit!$I51)</f>
        <v>0</v>
      </c>
      <c r="K51" s="100">
        <f>'FY16 Bucket'!$D51</f>
        <v>0</v>
      </c>
      <c r="L51" s="33">
        <f t="shared" si="6"/>
        <v>0</v>
      </c>
      <c r="N51" s="35"/>
      <c r="O51" s="35" t="s">
        <v>565</v>
      </c>
      <c r="P51" s="33">
        <f>SUMIFS('FY17 InventoryDump'!$H$2:$H$4997, 'FY17 InventoryDump'!$A$2:$A$4997, "*DAIRY*", 'FY17 InventoryDump'!$F$2:$F$4997, Profit!$C51)</f>
        <v>0</v>
      </c>
      <c r="Q51" s="100">
        <f>'FY17 Bucket'!$D51</f>
        <v>0</v>
      </c>
      <c r="R51" s="33">
        <f t="shared" si="2"/>
        <v>0</v>
      </c>
    </row>
    <row r="52" spans="2:18" hidden="1" outlineLevel="2" x14ac:dyDescent="0.25">
      <c r="B52" s="35"/>
      <c r="C52" s="35" t="s">
        <v>566</v>
      </c>
      <c r="D52" s="360">
        <f>SUMIFS('FY15 InventoryDump'!$H$2:$H$4997, 'FY15 InventoryDump'!$A$2:$A$4997, "*DAIRY*", 'FY15 InventoryDump'!$F$2:$F$4997, Profit!$C52)</f>
        <v>638.67600000000004</v>
      </c>
      <c r="E52" s="100">
        <f>'FY15 Bucket'!$D52</f>
        <v>1083.3</v>
      </c>
      <c r="F52" s="33">
        <f t="shared" si="3"/>
        <v>444.62399999999991</v>
      </c>
      <c r="H52" s="35"/>
      <c r="I52" s="35" t="s">
        <v>566</v>
      </c>
      <c r="J52" s="33">
        <f>SUMIFS(FY16InventoryDump!$H$2:$H$5000, FY16InventoryDump!$A$2:$A$5000, "*DAIRY*", FY16InventoryDump!$F$2:$F$5000, Profit!$I52)</f>
        <v>0</v>
      </c>
      <c r="K52" s="100">
        <f>'FY16 Bucket'!$D52</f>
        <v>0</v>
      </c>
      <c r="L52" s="33">
        <f t="shared" si="6"/>
        <v>0</v>
      </c>
      <c r="N52" s="35"/>
      <c r="O52" s="35" t="s">
        <v>566</v>
      </c>
      <c r="P52" s="33">
        <f>SUMIFS('FY17 InventoryDump'!$H$2:$H$4997, 'FY17 InventoryDump'!$A$2:$A$4997, "*DAIRY*", 'FY17 InventoryDump'!$F$2:$F$4997, Profit!$C52)</f>
        <v>0</v>
      </c>
      <c r="Q52" s="100">
        <f>'FY17 Bucket'!$D52</f>
        <v>0</v>
      </c>
      <c r="R52" s="33">
        <f t="shared" si="2"/>
        <v>0</v>
      </c>
    </row>
    <row r="53" spans="2:18" hidden="1" outlineLevel="2" x14ac:dyDescent="0.25">
      <c r="B53" s="35"/>
      <c r="C53" s="35" t="s">
        <v>567</v>
      </c>
      <c r="D53" s="360">
        <f>SUMIFS('FY15 InventoryDump'!$H$2:$H$4997, 'FY15 InventoryDump'!$A$2:$A$4997, "*DAIRY*", 'FY15 InventoryDump'!$F$2:$F$4997, Profit!$C53)</f>
        <v>660.07600000000002</v>
      </c>
      <c r="E53" s="100">
        <f>'FY15 Bucket'!$D53</f>
        <v>1042.0999999999999</v>
      </c>
      <c r="F53" s="33">
        <f t="shared" si="3"/>
        <v>382.02399999999989</v>
      </c>
      <c r="H53" s="35"/>
      <c r="I53" s="35" t="s">
        <v>567</v>
      </c>
      <c r="J53" s="33">
        <f>SUMIFS(FY16InventoryDump!$H$2:$H$5000, FY16InventoryDump!$A$2:$A$5000, "*DAIRY*", FY16InventoryDump!$F$2:$F$5000, Profit!$I53)</f>
        <v>0</v>
      </c>
      <c r="K53" s="100">
        <f>'FY16 Bucket'!$D53</f>
        <v>0</v>
      </c>
      <c r="L53" s="33">
        <f t="shared" si="6"/>
        <v>0</v>
      </c>
      <c r="N53" s="35"/>
      <c r="O53" s="35" t="s">
        <v>567</v>
      </c>
      <c r="P53" s="33">
        <f>SUMIFS('FY17 InventoryDump'!$H$2:$H$4997, 'FY17 InventoryDump'!$A$2:$A$4997, "*DAIRY*", 'FY17 InventoryDump'!$F$2:$F$4997, Profit!$C53)</f>
        <v>0</v>
      </c>
      <c r="Q53" s="100">
        <f>'FY17 Bucket'!$D53</f>
        <v>0</v>
      </c>
      <c r="R53" s="33">
        <f t="shared" si="2"/>
        <v>0</v>
      </c>
    </row>
    <row r="54" spans="2:18" hidden="1" outlineLevel="2" x14ac:dyDescent="0.25">
      <c r="B54" s="35"/>
      <c r="C54" s="35" t="s">
        <v>568</v>
      </c>
      <c r="D54" s="360">
        <f>SUMIFS('FY15 InventoryDump'!$H$2:$H$4997, 'FY15 InventoryDump'!$A$2:$A$4997, "*DAIRY*", 'FY15 InventoryDump'!$F$2:$F$4997, Profit!$C54)</f>
        <v>447.56991999999997</v>
      </c>
      <c r="E54" s="100">
        <f>'FY15 Bucket'!$D54</f>
        <v>993.05</v>
      </c>
      <c r="F54" s="33">
        <f t="shared" si="3"/>
        <v>545.48008000000004</v>
      </c>
      <c r="H54" s="35"/>
      <c r="I54" s="35" t="s">
        <v>568</v>
      </c>
      <c r="J54" s="33">
        <f>SUMIFS(FY16InventoryDump!$H$2:$H$5000, FY16InventoryDump!$A$2:$A$5000, "*DAIRY*", FY16InventoryDump!$F$2:$F$5000, Profit!$I54)</f>
        <v>0</v>
      </c>
      <c r="K54" s="100">
        <f>'FY16 Bucket'!$D54</f>
        <v>0</v>
      </c>
      <c r="L54" s="33">
        <f t="shared" si="6"/>
        <v>0</v>
      </c>
      <c r="N54" s="35"/>
      <c r="O54" s="35" t="s">
        <v>568</v>
      </c>
      <c r="P54" s="33">
        <f>SUMIFS('FY17 InventoryDump'!$H$2:$H$4997, 'FY17 InventoryDump'!$A$2:$A$4997, "*DAIRY*", 'FY17 InventoryDump'!$F$2:$F$4997, Profit!$C54)</f>
        <v>0</v>
      </c>
      <c r="Q54" s="100">
        <f>'FY17 Bucket'!$D54</f>
        <v>0</v>
      </c>
      <c r="R54" s="33">
        <f t="shared" si="2"/>
        <v>0</v>
      </c>
    </row>
    <row r="55" spans="2:18" s="67" customFormat="1" outlineLevel="1" collapsed="1" x14ac:dyDescent="0.25">
      <c r="B55" s="67" t="s">
        <v>658</v>
      </c>
      <c r="E55" s="110"/>
      <c r="F55" s="111">
        <f>SUM(F56:F67)</f>
        <v>16903.089717707309</v>
      </c>
      <c r="H55" s="67" t="s">
        <v>658</v>
      </c>
      <c r="L55" s="110">
        <f>SUM(L56:L67)</f>
        <v>855.71500000000037</v>
      </c>
      <c r="N55" s="67" t="s">
        <v>658</v>
      </c>
      <c r="Q55" s="110"/>
      <c r="R55" s="111">
        <f>SUM(R56:R67)</f>
        <v>0</v>
      </c>
    </row>
    <row r="56" spans="2:18" hidden="1" outlineLevel="2" x14ac:dyDescent="0.25">
      <c r="B56" s="35"/>
      <c r="C56" s="35" t="s">
        <v>557</v>
      </c>
      <c r="D56" s="360">
        <f>SUMIFS('FY15 InventoryDump'!$H$2:$H$4997, 'FY15 InventoryDump'!$A$2:$A$4997, "*BOXED GOODS*", 'FY15 InventoryDump'!$F$2:$F$4997, Profit!$C56)</f>
        <v>846.85140000000001</v>
      </c>
      <c r="E56" s="100">
        <f>'FY15 Bucket'!$D56</f>
        <v>1723.4000000000003</v>
      </c>
      <c r="F56" s="33">
        <f t="shared" si="3"/>
        <v>876.54860000000031</v>
      </c>
      <c r="H56" s="35"/>
      <c r="I56" s="35" t="s">
        <v>557</v>
      </c>
      <c r="J56" s="33">
        <f>SUMIFS(FY16InventoryDump!$H$2:$H$5000, FY16InventoryDump!$A$2:$A$5000, "*BOXED GOODS*", FY16InventoryDump!$F$2:$F$5000, Profit!$I56)</f>
        <v>1472.4549999999997</v>
      </c>
      <c r="K56" s="100">
        <f>'FY16 Bucket'!$D56</f>
        <v>2328.17</v>
      </c>
      <c r="L56" s="33">
        <f>$K56 - $J56</f>
        <v>855.71500000000037</v>
      </c>
      <c r="N56" s="35"/>
      <c r="O56" s="35" t="s">
        <v>557</v>
      </c>
      <c r="P56" s="33">
        <f>SUMIFS('FY17 InventoryDump'!$H$2:$H$4997, 'FY17 InventoryDump'!$A$2:$A$4997, "*BOXED GOODS*", 'FY17 InventoryDump'!$F$2:$F$4997, Profit!$C56)</f>
        <v>0</v>
      </c>
      <c r="Q56" s="100">
        <f>'FY17 Bucket'!$D56</f>
        <v>0</v>
      </c>
      <c r="R56" s="33">
        <f t="shared" si="2"/>
        <v>0</v>
      </c>
    </row>
    <row r="57" spans="2:18" hidden="1" outlineLevel="2" x14ac:dyDescent="0.25">
      <c r="B57" s="35"/>
      <c r="C57" s="362" t="s">
        <v>558</v>
      </c>
      <c r="D57" s="363">
        <f>(D58/D292) * 15000</f>
        <v>854.12263229269524</v>
      </c>
      <c r="E57" s="358">
        <f>'FY15 Bucket'!$D57</f>
        <v>1301.8300000000004</v>
      </c>
      <c r="F57" s="363">
        <f t="shared" si="3"/>
        <v>447.70736770730514</v>
      </c>
      <c r="H57" s="35"/>
      <c r="I57" s="35" t="s">
        <v>558</v>
      </c>
      <c r="J57" s="33">
        <f>SUMIFS(FY16InventoryDump!$H$2:$H$5000, FY16InventoryDump!$A$2:$A$5000, "*BOXED GOODS*", FY16InventoryDump!$F$2:$F$5000, Profit!$I57)</f>
        <v>0</v>
      </c>
      <c r="K57" s="100">
        <f>'FY16 Bucket'!$D57</f>
        <v>0</v>
      </c>
      <c r="L57" s="33">
        <f t="shared" ref="L57:L67" si="7">$K57 - $J57</f>
        <v>0</v>
      </c>
      <c r="N57" s="35"/>
      <c r="O57" s="35" t="s">
        <v>558</v>
      </c>
      <c r="P57" s="33">
        <f>SUMIFS('FY17 InventoryDump'!$H$2:$H$4997, 'FY17 InventoryDump'!$A$2:$A$4997, "*BOXED GOODS*", 'FY17 InventoryDump'!$F$2:$F$4997, Profit!$C57)</f>
        <v>0</v>
      </c>
      <c r="Q57" s="100">
        <f>'FY17 Bucket'!$D57</f>
        <v>0</v>
      </c>
      <c r="R57" s="33">
        <f t="shared" si="2"/>
        <v>0</v>
      </c>
    </row>
    <row r="58" spans="2:18" hidden="1" outlineLevel="2" x14ac:dyDescent="0.25">
      <c r="B58" s="35"/>
      <c r="C58" s="35" t="s">
        <v>559</v>
      </c>
      <c r="D58" s="360">
        <f>SUMIFS('FY15 InventoryDump'!$H$2:$H$4997, 'FY15 InventoryDump'!$A$2:$A$4997, "*BOXED GOODS*", 'FY15 InventoryDump'!$F$2:$F$4997, Profit!$C58)</f>
        <v>850.6813499999995</v>
      </c>
      <c r="E58" s="100">
        <f>'FY15 Bucket'!$D58</f>
        <v>1810.5700000000002</v>
      </c>
      <c r="F58" s="33">
        <f t="shared" si="3"/>
        <v>959.88865000000067</v>
      </c>
      <c r="H58" s="35"/>
      <c r="I58" s="35" t="s">
        <v>559</v>
      </c>
      <c r="J58" s="33">
        <f>SUMIFS(FY16InventoryDump!$H$2:$H$5000, FY16InventoryDump!$A$2:$A$5000, "*BOXED GOODS*", FY16InventoryDump!$F$2:$F$5000, Profit!$I58)</f>
        <v>0</v>
      </c>
      <c r="K58" s="100">
        <f>'FY16 Bucket'!$D58</f>
        <v>0</v>
      </c>
      <c r="L58" s="33">
        <f t="shared" si="7"/>
        <v>0</v>
      </c>
      <c r="N58" s="35"/>
      <c r="O58" s="35" t="s">
        <v>559</v>
      </c>
      <c r="P58" s="33">
        <f>SUMIFS('FY17 InventoryDump'!$H$2:$H$4997, 'FY17 InventoryDump'!$A$2:$A$4997, "*BOXED GOODS*", 'FY17 InventoryDump'!$F$2:$F$4997, Profit!$C58)</f>
        <v>0</v>
      </c>
      <c r="Q58" s="100">
        <f>'FY17 Bucket'!$D58</f>
        <v>0</v>
      </c>
      <c r="R58" s="33">
        <f t="shared" si="2"/>
        <v>0</v>
      </c>
    </row>
    <row r="59" spans="2:18" hidden="1" outlineLevel="2" x14ac:dyDescent="0.25">
      <c r="B59" s="35"/>
      <c r="C59" s="35" t="s">
        <v>560</v>
      </c>
      <c r="D59" s="360">
        <f>SUMIFS('FY15 InventoryDump'!$H$2:$H$4997, 'FY15 InventoryDump'!$A$2:$A$4997, "*BOXED GOODS*", 'FY15 InventoryDump'!$F$2:$F$4997, Profit!$C59)</f>
        <v>2575.6283999999987</v>
      </c>
      <c r="E59" s="100">
        <f>'FY15 Bucket'!$D59</f>
        <v>5129.9599999999991</v>
      </c>
      <c r="F59" s="33">
        <f t="shared" si="3"/>
        <v>2554.3316000000004</v>
      </c>
      <c r="H59" s="35"/>
      <c r="I59" s="35" t="s">
        <v>560</v>
      </c>
      <c r="J59" s="33">
        <f>SUMIFS(FY16InventoryDump!$H$2:$H$5000, FY16InventoryDump!$A$2:$A$5000, "*BOXED GOODS*", FY16InventoryDump!$F$2:$F$5000, Profit!$I59)</f>
        <v>0</v>
      </c>
      <c r="K59" s="100">
        <f>'FY16 Bucket'!$D59</f>
        <v>0</v>
      </c>
      <c r="L59" s="33">
        <f t="shared" si="7"/>
        <v>0</v>
      </c>
      <c r="N59" s="35"/>
      <c r="O59" s="35" t="s">
        <v>560</v>
      </c>
      <c r="P59" s="33">
        <f>SUMIFS('FY17 InventoryDump'!$H$2:$H$4997, 'FY17 InventoryDump'!$A$2:$A$4997, "*BOXED GOODS*", 'FY17 InventoryDump'!$F$2:$F$4997, Profit!$C59)</f>
        <v>0</v>
      </c>
      <c r="Q59" s="100">
        <f>'FY17 Bucket'!$D59</f>
        <v>0</v>
      </c>
      <c r="R59" s="33">
        <f t="shared" si="2"/>
        <v>0</v>
      </c>
    </row>
    <row r="60" spans="2:18" hidden="1" outlineLevel="2" x14ac:dyDescent="0.25">
      <c r="B60" s="35"/>
      <c r="C60" s="35" t="s">
        <v>561</v>
      </c>
      <c r="D60" s="360">
        <f>SUMIFS('FY15 InventoryDump'!$H$2:$H$4997, 'FY15 InventoryDump'!$A$2:$A$4997, "*BOXED GOODS*", 'FY15 InventoryDump'!$F$2:$F$4997, Profit!$C60)</f>
        <v>1666.3268</v>
      </c>
      <c r="E60" s="100">
        <f>'FY15 Bucket'!$D60</f>
        <v>3269.3500000000008</v>
      </c>
      <c r="F60" s="33">
        <f t="shared" si="3"/>
        <v>1603.0232000000008</v>
      </c>
      <c r="H60" s="35"/>
      <c r="I60" s="35" t="s">
        <v>561</v>
      </c>
      <c r="J60" s="33">
        <f>SUMIFS(FY16InventoryDump!$H$2:$H$5000, FY16InventoryDump!$A$2:$A$5000, "*BOXED GOODS*", FY16InventoryDump!$F$2:$F$5000, Profit!$I60)</f>
        <v>0</v>
      </c>
      <c r="K60" s="100">
        <f>'FY16 Bucket'!$D60</f>
        <v>0</v>
      </c>
      <c r="L60" s="33">
        <f t="shared" si="7"/>
        <v>0</v>
      </c>
      <c r="N60" s="35"/>
      <c r="O60" s="35" t="s">
        <v>561</v>
      </c>
      <c r="P60" s="33">
        <f>SUMIFS('FY17 InventoryDump'!$H$2:$H$4997, 'FY17 InventoryDump'!$A$2:$A$4997, "*BOXED GOODS*", 'FY17 InventoryDump'!$F$2:$F$4997, Profit!$C60)</f>
        <v>0</v>
      </c>
      <c r="Q60" s="100">
        <f>'FY17 Bucket'!$D60</f>
        <v>0</v>
      </c>
      <c r="R60" s="33">
        <f t="shared" si="2"/>
        <v>0</v>
      </c>
    </row>
    <row r="61" spans="2:18" hidden="1" outlineLevel="2" x14ac:dyDescent="0.25">
      <c r="B61" s="35"/>
      <c r="C61" s="35" t="s">
        <v>562</v>
      </c>
      <c r="D61" s="360">
        <f>SUMIFS('FY15 InventoryDump'!$H$2:$H$4997, 'FY15 InventoryDump'!$A$2:$A$4997, "*BOXED GOODS*", 'FY15 InventoryDump'!$F$2:$F$4997, Profit!$C61)</f>
        <v>866.37479999999982</v>
      </c>
      <c r="E61" s="100">
        <f>'FY15 Bucket'!$D61</f>
        <v>1446.8</v>
      </c>
      <c r="F61" s="33">
        <f t="shared" si="3"/>
        <v>580.42520000000013</v>
      </c>
      <c r="H61" s="35"/>
      <c r="I61" s="35" t="s">
        <v>562</v>
      </c>
      <c r="J61" s="33">
        <f>SUMIFS(FY16InventoryDump!$H$2:$H$5000, FY16InventoryDump!$A$2:$A$5000, "*BOXED GOODS*", FY16InventoryDump!$F$2:$F$5000, Profit!$I61)</f>
        <v>0</v>
      </c>
      <c r="K61" s="100">
        <f>'FY16 Bucket'!$D61</f>
        <v>0</v>
      </c>
      <c r="L61" s="33">
        <f t="shared" si="7"/>
        <v>0</v>
      </c>
      <c r="N61" s="35"/>
      <c r="O61" s="35" t="s">
        <v>562</v>
      </c>
      <c r="P61" s="33">
        <f>SUMIFS('FY17 InventoryDump'!$H$2:$H$4997, 'FY17 InventoryDump'!$A$2:$A$4997, "*BOXED GOODS*", 'FY17 InventoryDump'!$F$2:$F$4997, Profit!$C61)</f>
        <v>0</v>
      </c>
      <c r="Q61" s="100">
        <f>'FY17 Bucket'!$D61</f>
        <v>0</v>
      </c>
      <c r="R61" s="33">
        <f t="shared" si="2"/>
        <v>0</v>
      </c>
    </row>
    <row r="62" spans="2:18" hidden="1" outlineLevel="2" x14ac:dyDescent="0.25">
      <c r="B62" s="35"/>
      <c r="C62" s="35" t="s">
        <v>563</v>
      </c>
      <c r="D62" s="360">
        <f>SUMIFS('FY15 InventoryDump'!$H$2:$H$4997, 'FY15 InventoryDump'!$A$2:$A$4997, "*BOXED GOODS*", 'FY15 InventoryDump'!$F$2:$F$4997, Profit!$C62)</f>
        <v>2363.5105999999992</v>
      </c>
      <c r="E62" s="100">
        <f>'FY15 Bucket'!$D62</f>
        <v>3767.1400000000003</v>
      </c>
      <c r="F62" s="33">
        <f t="shared" si="3"/>
        <v>1403.6294000000012</v>
      </c>
      <c r="H62" s="35"/>
      <c r="I62" s="35" t="s">
        <v>563</v>
      </c>
      <c r="J62" s="33">
        <f>SUMIFS(FY16InventoryDump!$H$2:$H$5000, FY16InventoryDump!$A$2:$A$5000, "*BOXED GOODS*", FY16InventoryDump!$F$2:$F$5000, Profit!$I62)</f>
        <v>0</v>
      </c>
      <c r="K62" s="100">
        <f>'FY16 Bucket'!$D62</f>
        <v>0</v>
      </c>
      <c r="L62" s="33">
        <f t="shared" si="7"/>
        <v>0</v>
      </c>
      <c r="N62" s="35"/>
      <c r="O62" s="35" t="s">
        <v>563</v>
      </c>
      <c r="P62" s="33">
        <f>SUMIFS('FY17 InventoryDump'!$H$2:$H$4997, 'FY17 InventoryDump'!$A$2:$A$4997, "*BOXED GOODS*", 'FY17 InventoryDump'!$F$2:$F$4997, Profit!$C62)</f>
        <v>0</v>
      </c>
      <c r="Q62" s="100">
        <f>'FY17 Bucket'!$D62</f>
        <v>0</v>
      </c>
      <c r="R62" s="33">
        <f t="shared" si="2"/>
        <v>0</v>
      </c>
    </row>
    <row r="63" spans="2:18" hidden="1" outlineLevel="2" x14ac:dyDescent="0.25">
      <c r="B63" s="35"/>
      <c r="C63" s="35" t="s">
        <v>564</v>
      </c>
      <c r="D63" s="360">
        <f>SUMIFS('FY15 InventoryDump'!$H$2:$H$4997, 'FY15 InventoryDump'!$A$2:$A$4997, "*BOXED GOODS*", 'FY15 InventoryDump'!$F$2:$F$4997, Profit!$C63)</f>
        <v>1724.4915999999998</v>
      </c>
      <c r="E63" s="100">
        <f>'FY15 Bucket'!$D63</f>
        <v>3983.71</v>
      </c>
      <c r="F63" s="33">
        <f t="shared" si="3"/>
        <v>2259.2184000000002</v>
      </c>
      <c r="H63" s="35"/>
      <c r="I63" s="35" t="s">
        <v>564</v>
      </c>
      <c r="J63" s="33">
        <f>SUMIFS(FY16InventoryDump!$H$2:$H$5000, FY16InventoryDump!$A$2:$A$5000, "*BOXED GOODS*", FY16InventoryDump!$F$2:$F$5000, Profit!$I63)</f>
        <v>0</v>
      </c>
      <c r="K63" s="100">
        <f>'FY16 Bucket'!$D63</f>
        <v>0</v>
      </c>
      <c r="L63" s="33">
        <f t="shared" si="7"/>
        <v>0</v>
      </c>
      <c r="N63" s="35"/>
      <c r="O63" s="35" t="s">
        <v>564</v>
      </c>
      <c r="P63" s="33">
        <f>SUMIFS('FY17 InventoryDump'!$H$2:$H$4997, 'FY17 InventoryDump'!$A$2:$A$4997, "*BOXED GOODS*", 'FY17 InventoryDump'!$F$2:$F$4997, Profit!$C63)</f>
        <v>0</v>
      </c>
      <c r="Q63" s="100">
        <f>'FY17 Bucket'!$D63</f>
        <v>0</v>
      </c>
      <c r="R63" s="33">
        <f t="shared" si="2"/>
        <v>0</v>
      </c>
    </row>
    <row r="64" spans="2:18" hidden="1" outlineLevel="2" x14ac:dyDescent="0.25">
      <c r="B64" s="35"/>
      <c r="C64" s="35" t="s">
        <v>565</v>
      </c>
      <c r="D64" s="360">
        <f>SUMIFS('FY15 InventoryDump'!$H$2:$H$4997, 'FY15 InventoryDump'!$A$2:$A$4997, "*BOXED GOODS*", 'FY15 InventoryDump'!$F$2:$F$4997, Profit!$C64)</f>
        <v>1804.5087999999998</v>
      </c>
      <c r="E64" s="100">
        <f>'FY15 Bucket'!$D64</f>
        <v>3457.8200000000006</v>
      </c>
      <c r="F64" s="33">
        <f t="shared" si="3"/>
        <v>1653.3112000000008</v>
      </c>
      <c r="H64" s="35"/>
      <c r="I64" s="35" t="s">
        <v>565</v>
      </c>
      <c r="J64" s="33">
        <f>SUMIFS(FY16InventoryDump!$H$2:$H$5000, FY16InventoryDump!$A$2:$A$5000, "*BOXED GOODS*", FY16InventoryDump!$F$2:$F$5000, Profit!$I64)</f>
        <v>0</v>
      </c>
      <c r="K64" s="100">
        <f>'FY16 Bucket'!$D64</f>
        <v>0</v>
      </c>
      <c r="L64" s="33">
        <f t="shared" si="7"/>
        <v>0</v>
      </c>
      <c r="N64" s="35"/>
      <c r="O64" s="35" t="s">
        <v>565</v>
      </c>
      <c r="P64" s="33">
        <f>SUMIFS('FY17 InventoryDump'!$H$2:$H$4997, 'FY17 InventoryDump'!$A$2:$A$4997, "*BOXED GOODS*", 'FY17 InventoryDump'!$F$2:$F$4997, Profit!$C64)</f>
        <v>0</v>
      </c>
      <c r="Q64" s="100">
        <f>'FY17 Bucket'!$D64</f>
        <v>0</v>
      </c>
      <c r="R64" s="33">
        <f t="shared" si="2"/>
        <v>0</v>
      </c>
    </row>
    <row r="65" spans="2:18" hidden="1" outlineLevel="2" x14ac:dyDescent="0.25">
      <c r="B65" s="35"/>
      <c r="C65" s="35" t="s">
        <v>566</v>
      </c>
      <c r="D65" s="360">
        <f>SUMIFS('FY15 InventoryDump'!$H$2:$H$4997, 'FY15 InventoryDump'!$A$2:$A$4997, "*BOXED GOODS*", 'FY15 InventoryDump'!$F$2:$F$4997, Profit!$C65)</f>
        <v>2093.2844</v>
      </c>
      <c r="E65" s="100">
        <f>'FY15 Bucket'!$D65</f>
        <v>4317.57</v>
      </c>
      <c r="F65" s="33">
        <f t="shared" si="3"/>
        <v>2224.2855999999997</v>
      </c>
      <c r="H65" s="35"/>
      <c r="I65" s="35" t="s">
        <v>566</v>
      </c>
      <c r="J65" s="33">
        <f>SUMIFS(FY16InventoryDump!$H$2:$H$5000, FY16InventoryDump!$A$2:$A$5000, "*BOXED GOODS*", FY16InventoryDump!$F$2:$F$5000, Profit!$I65)</f>
        <v>0</v>
      </c>
      <c r="K65" s="100">
        <f>'FY16 Bucket'!$D65</f>
        <v>0</v>
      </c>
      <c r="L65" s="33">
        <f t="shared" si="7"/>
        <v>0</v>
      </c>
      <c r="N65" s="35"/>
      <c r="O65" s="35" t="s">
        <v>566</v>
      </c>
      <c r="P65" s="33">
        <f>SUMIFS('FY17 InventoryDump'!$H$2:$H$4997, 'FY17 InventoryDump'!$A$2:$A$4997, "*BOXED GOODS*", 'FY17 InventoryDump'!$F$2:$F$4997, Profit!$C65)</f>
        <v>0</v>
      </c>
      <c r="Q65" s="100">
        <f>'FY17 Bucket'!$D65</f>
        <v>0</v>
      </c>
      <c r="R65" s="33">
        <f t="shared" si="2"/>
        <v>0</v>
      </c>
    </row>
    <row r="66" spans="2:18" hidden="1" outlineLevel="2" x14ac:dyDescent="0.25">
      <c r="B66" s="35"/>
      <c r="C66" s="35" t="s">
        <v>567</v>
      </c>
      <c r="D66" s="360">
        <f>SUMIFS('FY15 InventoryDump'!$H$2:$H$4997, 'FY15 InventoryDump'!$A$2:$A$4997, "*BOXED GOODS*", 'FY15 InventoryDump'!$F$2:$F$4997, Profit!$C66)</f>
        <v>2829.8948999999993</v>
      </c>
      <c r="E66" s="100">
        <f>'FY15 Bucket'!$D66</f>
        <v>3972.6100000000006</v>
      </c>
      <c r="F66" s="33">
        <f t="shared" si="3"/>
        <v>1142.7151000000013</v>
      </c>
      <c r="H66" s="35"/>
      <c r="I66" s="35" t="s">
        <v>567</v>
      </c>
      <c r="J66" s="33">
        <f>SUMIFS(FY16InventoryDump!$H$2:$H$5000, FY16InventoryDump!$A$2:$A$5000, "*BOXED GOODS*", FY16InventoryDump!$F$2:$F$5000, Profit!$I66)</f>
        <v>0</v>
      </c>
      <c r="K66" s="100">
        <f>'FY16 Bucket'!$D66</f>
        <v>0</v>
      </c>
      <c r="L66" s="33">
        <f t="shared" si="7"/>
        <v>0</v>
      </c>
      <c r="N66" s="35"/>
      <c r="O66" s="35" t="s">
        <v>567</v>
      </c>
      <c r="P66" s="33">
        <f>SUMIFS('FY17 InventoryDump'!$H$2:$H$4997, 'FY17 InventoryDump'!$A$2:$A$4997, "*BOXED GOODS*", 'FY17 InventoryDump'!$F$2:$F$4997, Profit!$C66)</f>
        <v>0</v>
      </c>
      <c r="Q66" s="100">
        <f>'FY17 Bucket'!$D66</f>
        <v>0</v>
      </c>
      <c r="R66" s="33">
        <f t="shared" si="2"/>
        <v>0</v>
      </c>
    </row>
    <row r="67" spans="2:18" hidden="1" outlineLevel="2" x14ac:dyDescent="0.25">
      <c r="B67" s="35"/>
      <c r="C67" s="35" t="s">
        <v>568</v>
      </c>
      <c r="D67" s="360">
        <f>SUMIFS('FY15 InventoryDump'!$H$2:$H$4997, 'FY15 InventoryDump'!$A$2:$A$4997, "*BOXED GOODS*", 'FY15 InventoryDump'!$F$2:$F$4997, Profit!$C67)</f>
        <v>1711.6046000000001</v>
      </c>
      <c r="E67" s="100">
        <f>'FY15 Bucket'!$D67</f>
        <v>2909.6100000000006</v>
      </c>
      <c r="F67" s="33">
        <f t="shared" si="3"/>
        <v>1198.0054000000005</v>
      </c>
      <c r="H67" s="35"/>
      <c r="I67" s="35" t="s">
        <v>568</v>
      </c>
      <c r="J67" s="33">
        <f>SUMIFS(FY16InventoryDump!$H$2:$H$5000, FY16InventoryDump!$A$2:$A$5000, "*BOXED GOODS*", FY16InventoryDump!$F$2:$F$5000, Profit!$I67)</f>
        <v>0</v>
      </c>
      <c r="K67" s="100">
        <f>'FY16 Bucket'!$D67</f>
        <v>0</v>
      </c>
      <c r="L67" s="33">
        <f t="shared" si="7"/>
        <v>0</v>
      </c>
      <c r="N67" s="35"/>
      <c r="O67" s="35" t="s">
        <v>568</v>
      </c>
      <c r="P67" s="33">
        <f>SUMIFS('FY17 InventoryDump'!$H$2:$H$4997, 'FY17 InventoryDump'!$A$2:$A$4997, "*BOXED GOODS*", 'FY17 InventoryDump'!$F$2:$F$4997, Profit!$C67)</f>
        <v>0</v>
      </c>
      <c r="Q67" s="100">
        <f>'FY17 Bucket'!$D67</f>
        <v>0</v>
      </c>
      <c r="R67" s="33">
        <f t="shared" si="2"/>
        <v>0</v>
      </c>
    </row>
    <row r="68" spans="2:18" s="67" customFormat="1" outlineLevel="1" collapsed="1" x14ac:dyDescent="0.25">
      <c r="B68" s="67" t="s">
        <v>159</v>
      </c>
      <c r="E68" s="110"/>
      <c r="F68" s="111">
        <f>SUM(F69:F80)</f>
        <v>126105.08999999998</v>
      </c>
      <c r="H68" s="67" t="s">
        <v>159</v>
      </c>
      <c r="L68" s="110">
        <f>SUM(L69:L80)</f>
        <v>9208.3499999999985</v>
      </c>
      <c r="N68" s="67" t="s">
        <v>159</v>
      </c>
      <c r="Q68" s="110"/>
      <c r="R68" s="111">
        <f>SUM(R69:R80)</f>
        <v>0</v>
      </c>
    </row>
    <row r="69" spans="2:18" hidden="1" outlineLevel="2" x14ac:dyDescent="0.25">
      <c r="B69" s="35"/>
      <c r="C69" s="35" t="s">
        <v>557</v>
      </c>
      <c r="D69" s="360">
        <f>SUMIFS('FY15 InventoryDump'!$H$2:$H$4997, 'FY15 InventoryDump'!$A$2:$A$4997, "*ESPRESSO*", 'FY15 InventoryDump'!$F$2:$F$4997, Profit!$C69)</f>
        <v>0</v>
      </c>
      <c r="E69" s="100">
        <f>'FY15 Bucket'!$D69</f>
        <v>7380.7</v>
      </c>
      <c r="F69" s="33">
        <f t="shared" ref="F69:F132" si="8">$E69 - $D69</f>
        <v>7380.7</v>
      </c>
      <c r="H69" s="35"/>
      <c r="I69" s="35" t="s">
        <v>557</v>
      </c>
      <c r="J69" s="33">
        <f>SUMIFS(FY16InventoryDump!$H$2:$H$5000, FY16InventoryDump!$A$2:$A$5000, "*ESPRESSO*", FY16InventoryDump!$F$2:$F$5000, Profit!$I69)</f>
        <v>0</v>
      </c>
      <c r="K69" s="100">
        <f>'FY16 Bucket'!$D69</f>
        <v>9208.3499999999985</v>
      </c>
      <c r="L69" s="33">
        <f>$K69 - $J69</f>
        <v>9208.3499999999985</v>
      </c>
      <c r="N69" s="35"/>
      <c r="O69" s="35" t="s">
        <v>557</v>
      </c>
      <c r="P69" s="33">
        <f>SUMIFS('FY17 InventoryDump'!$H$2:$H$4997, 'FY17 InventoryDump'!$A$2:$A$4997, "*ESPRESSO*", 'FY17 InventoryDump'!$F$2:$F$4997, Profit!$C69)</f>
        <v>0</v>
      </c>
      <c r="Q69" s="100">
        <f>'FY17 Bucket'!$D69</f>
        <v>0</v>
      </c>
      <c r="R69" s="33">
        <f t="shared" ref="R69:R132" si="9">$Q69 - $P69</f>
        <v>0</v>
      </c>
    </row>
    <row r="70" spans="2:18" hidden="1" outlineLevel="2" x14ac:dyDescent="0.25">
      <c r="B70" s="35"/>
      <c r="C70" s="362" t="s">
        <v>558</v>
      </c>
      <c r="D70" s="363">
        <f>(D71/D292) * 15000</f>
        <v>0</v>
      </c>
      <c r="E70" s="358">
        <f>'FY15 Bucket'!$D70</f>
        <v>6244.2499999999982</v>
      </c>
      <c r="F70" s="363">
        <f t="shared" si="8"/>
        <v>6244.2499999999982</v>
      </c>
      <c r="H70" s="35"/>
      <c r="I70" s="35" t="s">
        <v>558</v>
      </c>
      <c r="J70" s="33">
        <f>SUMIFS(FY16InventoryDump!$H$2:$H$5000, FY16InventoryDump!$A$2:$A$5000, "*ESPRESSO*", FY16InventoryDump!$F$2:$F$5000, Profit!$I70)</f>
        <v>0</v>
      </c>
      <c r="K70" s="100">
        <f>'FY16 Bucket'!$D70</f>
        <v>0</v>
      </c>
      <c r="L70" s="33">
        <f t="shared" ref="L70:L80" si="10">$K70 - $J70</f>
        <v>0</v>
      </c>
      <c r="N70" s="35"/>
      <c r="O70" s="35" t="s">
        <v>558</v>
      </c>
      <c r="P70" s="33">
        <f>SUMIFS('FY17 InventoryDump'!$H$2:$H$4997, 'FY17 InventoryDump'!$A$2:$A$4997, "*ESPRESSO*", 'FY17 InventoryDump'!$F$2:$F$4997, Profit!$C70)</f>
        <v>0</v>
      </c>
      <c r="Q70" s="100">
        <f>'FY17 Bucket'!$D70</f>
        <v>0</v>
      </c>
      <c r="R70" s="33">
        <f t="shared" si="9"/>
        <v>0</v>
      </c>
    </row>
    <row r="71" spans="2:18" hidden="1" outlineLevel="2" x14ac:dyDescent="0.25">
      <c r="B71" s="35"/>
      <c r="C71" s="35" t="s">
        <v>559</v>
      </c>
      <c r="D71" s="360">
        <f>SUMIFS('FY15 InventoryDump'!$H$2:$H$4997, 'FY15 InventoryDump'!$A$2:$A$4997, "*ESPRESSO*", 'FY15 InventoryDump'!$F$2:$F$4997, Profit!$C71)</f>
        <v>0</v>
      </c>
      <c r="E71" s="100">
        <f>'FY15 Bucket'!$D71</f>
        <v>8050.6500000000024</v>
      </c>
      <c r="F71" s="33">
        <f t="shared" si="8"/>
        <v>8050.6500000000024</v>
      </c>
      <c r="H71" s="35"/>
      <c r="I71" s="35" t="s">
        <v>559</v>
      </c>
      <c r="J71" s="33">
        <f>SUMIFS(FY16InventoryDump!$H$2:$H$5000, FY16InventoryDump!$A$2:$A$5000, "*ESPRESSO*", FY16InventoryDump!$F$2:$F$5000, Profit!$I71)</f>
        <v>0</v>
      </c>
      <c r="K71" s="100">
        <f>'FY16 Bucket'!$D71</f>
        <v>0</v>
      </c>
      <c r="L71" s="33">
        <f t="shared" si="10"/>
        <v>0</v>
      </c>
      <c r="N71" s="35"/>
      <c r="O71" s="35" t="s">
        <v>559</v>
      </c>
      <c r="P71" s="33">
        <f>SUMIFS('FY17 InventoryDump'!$H$2:$H$4997, 'FY17 InventoryDump'!$A$2:$A$4997, "*ESPRESSO*", 'FY17 InventoryDump'!$F$2:$F$4997, Profit!$C71)</f>
        <v>0</v>
      </c>
      <c r="Q71" s="100">
        <f>'FY17 Bucket'!$D71</f>
        <v>0</v>
      </c>
      <c r="R71" s="33">
        <f t="shared" si="9"/>
        <v>0</v>
      </c>
    </row>
    <row r="72" spans="2:18" hidden="1" outlineLevel="2" x14ac:dyDescent="0.25">
      <c r="B72" s="35"/>
      <c r="C72" s="35" t="s">
        <v>560</v>
      </c>
      <c r="D72" s="360">
        <f>SUMIFS('FY15 InventoryDump'!$H$2:$H$4997, 'FY15 InventoryDump'!$A$2:$A$4997, "*ESPRESSO*", 'FY15 InventoryDump'!$F$2:$F$4997, Profit!$C72)</f>
        <v>77.760000000000005</v>
      </c>
      <c r="E72" s="100">
        <f>'FY15 Bucket'!$D72</f>
        <v>17478.599999999999</v>
      </c>
      <c r="F72" s="33">
        <f t="shared" si="8"/>
        <v>17400.84</v>
      </c>
      <c r="H72" s="35"/>
      <c r="I72" s="35" t="s">
        <v>560</v>
      </c>
      <c r="J72" s="33">
        <f>SUMIFS(FY16InventoryDump!$H$2:$H$5000, FY16InventoryDump!$A$2:$A$5000, "*ESPRESSO*", FY16InventoryDump!$F$2:$F$5000, Profit!$I72)</f>
        <v>0</v>
      </c>
      <c r="K72" s="100">
        <f>'FY16 Bucket'!$D72</f>
        <v>0</v>
      </c>
      <c r="L72" s="33">
        <f t="shared" si="10"/>
        <v>0</v>
      </c>
      <c r="N72" s="35"/>
      <c r="O72" s="35" t="s">
        <v>560</v>
      </c>
      <c r="P72" s="33">
        <f>SUMIFS('FY17 InventoryDump'!$H$2:$H$4997, 'FY17 InventoryDump'!$A$2:$A$4997, "*ESPRESSO*", 'FY17 InventoryDump'!$F$2:$F$4997, Profit!$C72)</f>
        <v>0</v>
      </c>
      <c r="Q72" s="100">
        <f>'FY17 Bucket'!$D72</f>
        <v>0</v>
      </c>
      <c r="R72" s="33">
        <f t="shared" si="9"/>
        <v>0</v>
      </c>
    </row>
    <row r="73" spans="2:18" hidden="1" outlineLevel="2" x14ac:dyDescent="0.25">
      <c r="B73" s="35"/>
      <c r="C73" s="35" t="s">
        <v>561</v>
      </c>
      <c r="D73" s="360">
        <f>SUMIFS('FY15 InventoryDump'!$H$2:$H$4997, 'FY15 InventoryDump'!$A$2:$A$4997, "*ESPRESSO*", 'FY15 InventoryDump'!$F$2:$F$4997, Profit!$C73)</f>
        <v>600</v>
      </c>
      <c r="E73" s="100">
        <f>'FY15 Bucket'!$D73</f>
        <v>11594.4</v>
      </c>
      <c r="F73" s="33">
        <f t="shared" si="8"/>
        <v>10994.4</v>
      </c>
      <c r="H73" s="35"/>
      <c r="I73" s="35" t="s">
        <v>561</v>
      </c>
      <c r="J73" s="33">
        <f>SUMIFS(FY16InventoryDump!$H$2:$H$5000, FY16InventoryDump!$A$2:$A$5000, "*ESPRESSO*", FY16InventoryDump!$F$2:$F$5000, Profit!$I73)</f>
        <v>0</v>
      </c>
      <c r="K73" s="100">
        <f>'FY16 Bucket'!$D73</f>
        <v>0</v>
      </c>
      <c r="L73" s="33">
        <f t="shared" si="10"/>
        <v>0</v>
      </c>
      <c r="N73" s="35"/>
      <c r="O73" s="35" t="s">
        <v>561</v>
      </c>
      <c r="P73" s="33">
        <f>SUMIFS('FY17 InventoryDump'!$H$2:$H$4997, 'FY17 InventoryDump'!$A$2:$A$4997, "*ESPRESSO*", 'FY17 InventoryDump'!$F$2:$F$4997, Profit!$C73)</f>
        <v>0</v>
      </c>
      <c r="Q73" s="100">
        <f>'FY17 Bucket'!$D73</f>
        <v>0</v>
      </c>
      <c r="R73" s="33">
        <f t="shared" si="9"/>
        <v>0</v>
      </c>
    </row>
    <row r="74" spans="2:18" hidden="1" outlineLevel="2" x14ac:dyDescent="0.25">
      <c r="B74" s="35"/>
      <c r="C74" s="35" t="s">
        <v>562</v>
      </c>
      <c r="D74" s="360">
        <f>SUMIFS('FY15 InventoryDump'!$H$2:$H$4997, 'FY15 InventoryDump'!$A$2:$A$4997, "*ESPRESSO*", 'FY15 InventoryDump'!$F$2:$F$4997, Profit!$C74)</f>
        <v>0</v>
      </c>
      <c r="E74" s="100">
        <f>'FY15 Bucket'!$D74</f>
        <v>7390.649999999996</v>
      </c>
      <c r="F74" s="33">
        <f t="shared" si="8"/>
        <v>7390.649999999996</v>
      </c>
      <c r="H74" s="35"/>
      <c r="I74" s="35" t="s">
        <v>562</v>
      </c>
      <c r="J74" s="33">
        <f>SUMIFS(FY16InventoryDump!$H$2:$H$5000, FY16InventoryDump!$A$2:$A$5000, "*ESPRESSO*", FY16InventoryDump!$F$2:$F$5000, Profit!$I74)</f>
        <v>0</v>
      </c>
      <c r="K74" s="100">
        <f>'FY16 Bucket'!$D74</f>
        <v>0</v>
      </c>
      <c r="L74" s="33">
        <f t="shared" si="10"/>
        <v>0</v>
      </c>
      <c r="N74" s="35"/>
      <c r="O74" s="35" t="s">
        <v>562</v>
      </c>
      <c r="P74" s="33">
        <f>SUMIFS('FY17 InventoryDump'!$H$2:$H$4997, 'FY17 InventoryDump'!$A$2:$A$4997, "*ESPRESSO*", 'FY17 InventoryDump'!$F$2:$F$4997, Profit!$C74)</f>
        <v>0</v>
      </c>
      <c r="Q74" s="100">
        <f>'FY17 Bucket'!$D74</f>
        <v>0</v>
      </c>
      <c r="R74" s="33">
        <f t="shared" si="9"/>
        <v>0</v>
      </c>
    </row>
    <row r="75" spans="2:18" hidden="1" outlineLevel="2" x14ac:dyDescent="0.25">
      <c r="B75" s="35"/>
      <c r="C75" s="35" t="s">
        <v>563</v>
      </c>
      <c r="D75" s="360">
        <f>SUMIFS('FY15 InventoryDump'!$H$2:$H$4997, 'FY15 InventoryDump'!$A$2:$A$4997, "*ESPRESSO*", 'FY15 InventoryDump'!$F$2:$F$4997, Profit!$C75)</f>
        <v>452.88</v>
      </c>
      <c r="E75" s="100">
        <f>'FY15 Bucket'!$D75</f>
        <v>12516.649999999996</v>
      </c>
      <c r="F75" s="33">
        <f t="shared" si="8"/>
        <v>12063.769999999997</v>
      </c>
      <c r="H75" s="35"/>
      <c r="I75" s="35" t="s">
        <v>563</v>
      </c>
      <c r="J75" s="33">
        <f>SUMIFS(FY16InventoryDump!$H$2:$H$5000, FY16InventoryDump!$A$2:$A$5000, "*ESPRESSO*", FY16InventoryDump!$F$2:$F$5000, Profit!$I75)</f>
        <v>0</v>
      </c>
      <c r="K75" s="100">
        <f>'FY16 Bucket'!$D75</f>
        <v>0</v>
      </c>
      <c r="L75" s="33">
        <f t="shared" si="10"/>
        <v>0</v>
      </c>
      <c r="N75" s="35"/>
      <c r="O75" s="35" t="s">
        <v>563</v>
      </c>
      <c r="P75" s="33">
        <f>SUMIFS('FY17 InventoryDump'!$H$2:$H$4997, 'FY17 InventoryDump'!$A$2:$A$4997, "*ESPRESSO*", 'FY17 InventoryDump'!$F$2:$F$4997, Profit!$C75)</f>
        <v>0</v>
      </c>
      <c r="Q75" s="100">
        <f>'FY17 Bucket'!$D75</f>
        <v>0</v>
      </c>
      <c r="R75" s="33">
        <f t="shared" si="9"/>
        <v>0</v>
      </c>
    </row>
    <row r="76" spans="2:18" hidden="1" outlineLevel="2" x14ac:dyDescent="0.25">
      <c r="B76" s="35"/>
      <c r="C76" s="35" t="s">
        <v>564</v>
      </c>
      <c r="D76" s="360">
        <f>SUMIFS('FY15 InventoryDump'!$H$2:$H$4997, 'FY15 InventoryDump'!$A$2:$A$4997, "*ESPRESSO*", 'FY15 InventoryDump'!$F$2:$F$4997, Profit!$C76)</f>
        <v>248.74</v>
      </c>
      <c r="E76" s="100">
        <f>'FY15 Bucket'!$D76</f>
        <v>11962.499999999995</v>
      </c>
      <c r="F76" s="33">
        <f t="shared" si="8"/>
        <v>11713.759999999995</v>
      </c>
      <c r="H76" s="35"/>
      <c r="I76" s="35" t="s">
        <v>564</v>
      </c>
      <c r="J76" s="33">
        <f>SUMIFS(FY16InventoryDump!$H$2:$H$5000, FY16InventoryDump!$A$2:$A$5000, "*ESPRESSO*", FY16InventoryDump!$F$2:$F$5000, Profit!$I76)</f>
        <v>0</v>
      </c>
      <c r="K76" s="100">
        <f>'FY16 Bucket'!$D76</f>
        <v>0</v>
      </c>
      <c r="L76" s="33">
        <f t="shared" si="10"/>
        <v>0</v>
      </c>
      <c r="N76" s="35"/>
      <c r="O76" s="35" t="s">
        <v>564</v>
      </c>
      <c r="P76" s="33">
        <f>SUMIFS('FY17 InventoryDump'!$H$2:$H$4997, 'FY17 InventoryDump'!$A$2:$A$4997, "*ESPRESSO*", 'FY17 InventoryDump'!$F$2:$F$4997, Profit!$C76)</f>
        <v>0</v>
      </c>
      <c r="Q76" s="100">
        <f>'FY17 Bucket'!$D76</f>
        <v>0</v>
      </c>
      <c r="R76" s="33">
        <f t="shared" si="9"/>
        <v>0</v>
      </c>
    </row>
    <row r="77" spans="2:18" hidden="1" outlineLevel="2" x14ac:dyDescent="0.25">
      <c r="B77" s="35"/>
      <c r="C77" s="35" t="s">
        <v>565</v>
      </c>
      <c r="D77" s="360">
        <f>SUMIFS('FY15 InventoryDump'!$H$2:$H$4997, 'FY15 InventoryDump'!$A$2:$A$4997, "*ESPRESSO*", 'FY15 InventoryDump'!$F$2:$F$4997, Profit!$C77)</f>
        <v>24</v>
      </c>
      <c r="E77" s="100">
        <f>'FY15 Bucket'!$D77</f>
        <v>10470.249999999996</v>
      </c>
      <c r="F77" s="33">
        <f t="shared" si="8"/>
        <v>10446.249999999996</v>
      </c>
      <c r="H77" s="35"/>
      <c r="I77" s="35" t="s">
        <v>565</v>
      </c>
      <c r="J77" s="33">
        <f>SUMIFS(FY16InventoryDump!$H$2:$H$5000, FY16InventoryDump!$A$2:$A$5000, "*ESPRESSO*", FY16InventoryDump!$F$2:$F$5000, Profit!$I77)</f>
        <v>0</v>
      </c>
      <c r="K77" s="100">
        <f>'FY16 Bucket'!$D77</f>
        <v>0</v>
      </c>
      <c r="L77" s="33">
        <f t="shared" si="10"/>
        <v>0</v>
      </c>
      <c r="N77" s="35"/>
      <c r="O77" s="35" t="s">
        <v>565</v>
      </c>
      <c r="P77" s="33">
        <f>SUMIFS('FY17 InventoryDump'!$H$2:$H$4997, 'FY17 InventoryDump'!$A$2:$A$4997, "*ESPRESSO*", 'FY17 InventoryDump'!$F$2:$F$4997, Profit!$C77)</f>
        <v>0</v>
      </c>
      <c r="Q77" s="100">
        <f>'FY17 Bucket'!$D77</f>
        <v>0</v>
      </c>
      <c r="R77" s="33">
        <f t="shared" si="9"/>
        <v>0</v>
      </c>
    </row>
    <row r="78" spans="2:18" hidden="1" outlineLevel="2" x14ac:dyDescent="0.25">
      <c r="B78" s="35"/>
      <c r="C78" s="35" t="s">
        <v>566</v>
      </c>
      <c r="D78" s="360">
        <f>SUMIFS('FY15 InventoryDump'!$H$2:$H$4997, 'FY15 InventoryDump'!$A$2:$A$4997, "*ESPRESSO*", 'FY15 InventoryDump'!$F$2:$F$4997, Profit!$C78)</f>
        <v>32.880000000000003</v>
      </c>
      <c r="E78" s="100">
        <f>'FY15 Bucket'!$D78</f>
        <v>13002</v>
      </c>
      <c r="F78" s="33">
        <f t="shared" si="8"/>
        <v>12969.12</v>
      </c>
      <c r="H78" s="35"/>
      <c r="I78" s="35" t="s">
        <v>566</v>
      </c>
      <c r="J78" s="33">
        <f>SUMIFS(FY16InventoryDump!$H$2:$H$5000, FY16InventoryDump!$A$2:$A$5000, "*ESPRESSO*", FY16InventoryDump!$F$2:$F$5000, Profit!$I78)</f>
        <v>0</v>
      </c>
      <c r="K78" s="100">
        <f>'FY16 Bucket'!$D78</f>
        <v>0</v>
      </c>
      <c r="L78" s="33">
        <f t="shared" si="10"/>
        <v>0</v>
      </c>
      <c r="N78" s="35"/>
      <c r="O78" s="35" t="s">
        <v>566</v>
      </c>
      <c r="P78" s="33">
        <f>SUMIFS('FY17 InventoryDump'!$H$2:$H$4997, 'FY17 InventoryDump'!$A$2:$A$4997, "*ESPRESSO*", 'FY17 InventoryDump'!$F$2:$F$4997, Profit!$C78)</f>
        <v>0</v>
      </c>
      <c r="Q78" s="100">
        <f>'FY17 Bucket'!$D78</f>
        <v>0</v>
      </c>
      <c r="R78" s="33">
        <f t="shared" si="9"/>
        <v>0</v>
      </c>
    </row>
    <row r="79" spans="2:18" hidden="1" outlineLevel="2" x14ac:dyDescent="0.25">
      <c r="B79" s="35"/>
      <c r="C79" s="35" t="s">
        <v>567</v>
      </c>
      <c r="D79" s="360">
        <f>SUMIFS('FY15 InventoryDump'!$H$2:$H$4997, 'FY15 InventoryDump'!$A$2:$A$4997, "*ESPRESSO*", 'FY15 InventoryDump'!$F$2:$F$4997, Profit!$C79)</f>
        <v>0</v>
      </c>
      <c r="E79" s="100">
        <f>'FY15 Bucket'!$D79</f>
        <v>11761.399999999996</v>
      </c>
      <c r="F79" s="33">
        <f t="shared" si="8"/>
        <v>11761.399999999996</v>
      </c>
      <c r="H79" s="35"/>
      <c r="I79" s="35" t="s">
        <v>567</v>
      </c>
      <c r="J79" s="33">
        <f>SUMIFS(FY16InventoryDump!$H$2:$H$5000, FY16InventoryDump!$A$2:$A$5000, "*ESPRESSO*", FY16InventoryDump!$F$2:$F$5000, Profit!$I79)</f>
        <v>0</v>
      </c>
      <c r="K79" s="100">
        <f>'FY16 Bucket'!$D79</f>
        <v>0</v>
      </c>
      <c r="L79" s="33">
        <f t="shared" si="10"/>
        <v>0</v>
      </c>
      <c r="N79" s="35"/>
      <c r="O79" s="35" t="s">
        <v>567</v>
      </c>
      <c r="P79" s="33">
        <f>SUMIFS('FY17 InventoryDump'!$H$2:$H$4997, 'FY17 InventoryDump'!$A$2:$A$4997, "*ESPRESSO*", 'FY17 InventoryDump'!$F$2:$F$4997, Profit!$C79)</f>
        <v>0</v>
      </c>
      <c r="Q79" s="100">
        <f>'FY17 Bucket'!$D79</f>
        <v>0</v>
      </c>
      <c r="R79" s="33">
        <f t="shared" si="9"/>
        <v>0</v>
      </c>
    </row>
    <row r="80" spans="2:18" hidden="1" outlineLevel="2" x14ac:dyDescent="0.25">
      <c r="B80" s="35"/>
      <c r="C80" s="35" t="s">
        <v>568</v>
      </c>
      <c r="D80" s="360">
        <f>SUMIFS('FY15 InventoryDump'!$H$2:$H$4997, 'FY15 InventoryDump'!$A$2:$A$4997, "*ESPRESSO*", 'FY15 InventoryDump'!$F$2:$F$4997, Profit!$C80)</f>
        <v>0</v>
      </c>
      <c r="E80" s="100">
        <f>'FY15 Bucket'!$D80</f>
        <v>9689.2999999999993</v>
      </c>
      <c r="F80" s="33">
        <f t="shared" si="8"/>
        <v>9689.2999999999993</v>
      </c>
      <c r="H80" s="35"/>
      <c r="I80" s="35" t="s">
        <v>568</v>
      </c>
      <c r="J80" s="33">
        <f>SUMIFS(FY16InventoryDump!$H$2:$H$5000, FY16InventoryDump!$A$2:$A$5000, "*ESPRESSO*", FY16InventoryDump!$F$2:$F$5000, Profit!$I80)</f>
        <v>0</v>
      </c>
      <c r="K80" s="100">
        <f>'FY16 Bucket'!$D80</f>
        <v>0</v>
      </c>
      <c r="L80" s="33">
        <f t="shared" si="10"/>
        <v>0</v>
      </c>
      <c r="N80" s="35"/>
      <c r="O80" s="35" t="s">
        <v>568</v>
      </c>
      <c r="P80" s="33">
        <f>SUMIFS('FY17 InventoryDump'!$H$2:$H$4997, 'FY17 InventoryDump'!$A$2:$A$4997, "*ESPRESSO*", 'FY17 InventoryDump'!$F$2:$F$4997, Profit!$C80)</f>
        <v>0</v>
      </c>
      <c r="Q80" s="100">
        <f>'FY17 Bucket'!$D80</f>
        <v>0</v>
      </c>
      <c r="R80" s="33">
        <f t="shared" si="9"/>
        <v>0</v>
      </c>
    </row>
    <row r="81" spans="2:18" s="67" customFormat="1" outlineLevel="1" collapsed="1" x14ac:dyDescent="0.25">
      <c r="B81" s="67" t="s">
        <v>610</v>
      </c>
      <c r="E81" s="110"/>
      <c r="F81" s="111">
        <f>SUM(F82:F93)</f>
        <v>284.5800000000001</v>
      </c>
      <c r="H81" s="67" t="s">
        <v>610</v>
      </c>
      <c r="L81" s="110">
        <f>SUM(L82:L93)</f>
        <v>-25.5</v>
      </c>
      <c r="N81" s="67" t="s">
        <v>610</v>
      </c>
      <c r="Q81" s="110"/>
      <c r="R81" s="111">
        <f>SUM(R82:R93)</f>
        <v>0</v>
      </c>
    </row>
    <row r="82" spans="2:18" hidden="1" outlineLevel="2" x14ac:dyDescent="0.25">
      <c r="B82" s="35"/>
      <c r="C82" s="35" t="s">
        <v>557</v>
      </c>
      <c r="D82" s="360">
        <f>SUMIFS('FY15 InventoryDump'!$H$2:$H$4997, 'FY15 InventoryDump'!$A$2:$A$4997, "*Fruit &amp; Veggies*", 'FY15 InventoryDump'!$F$2:$F$4997, Profit!$C81)</f>
        <v>0</v>
      </c>
      <c r="E82" s="100">
        <f>'FY15 Bucket'!$D82</f>
        <v>24.51</v>
      </c>
      <c r="F82" s="33">
        <f t="shared" si="8"/>
        <v>24.51</v>
      </c>
      <c r="H82" s="35"/>
      <c r="I82" s="35" t="s">
        <v>557</v>
      </c>
      <c r="J82" s="33">
        <f>SUMIFS(FY16InventoryDump!$H$2:$H$5000, FY16InventoryDump!$A$2:$A$5000, "*Fruit &amp; Veggies*", FY16InventoryDump!$F$2:$F$5000, Profit!$I82)</f>
        <v>25.5</v>
      </c>
      <c r="K82" s="100">
        <f>'FY16 Bucket'!$D82</f>
        <v>0</v>
      </c>
      <c r="L82" s="33">
        <f>$K82 - $J82</f>
        <v>-25.5</v>
      </c>
      <c r="N82" s="35"/>
      <c r="O82" s="35" t="s">
        <v>557</v>
      </c>
      <c r="P82" s="33">
        <f>SUMIFS('FY17 InventoryDump'!$H$2:$H$4997, 'FY17 InventoryDump'!$A$2:$A$4997, "*Fruit &amp; Veggies*", 'FY17 InventoryDump'!$F$2:$F$4997, Profit!$C81)</f>
        <v>0</v>
      </c>
      <c r="Q82" s="100">
        <f>'FY17 Bucket'!$D82</f>
        <v>0</v>
      </c>
      <c r="R82" s="33">
        <f t="shared" si="9"/>
        <v>0</v>
      </c>
    </row>
    <row r="83" spans="2:18" hidden="1" outlineLevel="2" x14ac:dyDescent="0.25">
      <c r="B83" s="35"/>
      <c r="C83" s="362" t="s">
        <v>558</v>
      </c>
      <c r="D83" s="363">
        <f>(D84/D292) * 15000</f>
        <v>0</v>
      </c>
      <c r="E83" s="358">
        <f>'FY15 Bucket'!$D83</f>
        <v>38.700000000000003</v>
      </c>
      <c r="F83" s="363">
        <f t="shared" si="8"/>
        <v>38.700000000000003</v>
      </c>
      <c r="H83" s="35"/>
      <c r="I83" s="35" t="s">
        <v>558</v>
      </c>
      <c r="J83" s="33">
        <f>SUMIFS(FY16InventoryDump!$H$2:$H$5000, FY16InventoryDump!$A$2:$A$5000, "*Fruit &amp; Veggies*", FY16InventoryDump!$F$2:$F$5000, Profit!$I83)</f>
        <v>0</v>
      </c>
      <c r="K83" s="100">
        <f>'FY16 Bucket'!$D83</f>
        <v>0</v>
      </c>
      <c r="L83" s="33">
        <f t="shared" ref="L83:L93" si="11">$K83 - $J83</f>
        <v>0</v>
      </c>
      <c r="N83" s="35"/>
      <c r="O83" s="35" t="s">
        <v>558</v>
      </c>
      <c r="P83" s="33">
        <f>SUMIFS('FY17 InventoryDump'!$H$2:$H$4997, 'FY17 InventoryDump'!$A$2:$A$4997, "*Fruit &amp; Veggies*", 'FY17 InventoryDump'!$F$2:$F$4997, Profit!$C82)</f>
        <v>0</v>
      </c>
      <c r="Q83" s="100">
        <f>'FY17 Bucket'!$D83</f>
        <v>0</v>
      </c>
      <c r="R83" s="33">
        <f t="shared" si="9"/>
        <v>0</v>
      </c>
    </row>
    <row r="84" spans="2:18" hidden="1" outlineLevel="2" x14ac:dyDescent="0.25">
      <c r="B84" s="35"/>
      <c r="C84" s="35" t="s">
        <v>559</v>
      </c>
      <c r="D84" s="360">
        <f>SUMIFS('FY15 InventoryDump'!$H$2:$H$4997, 'FY15 InventoryDump'!$A$2:$A$4997, "*Fruit &amp; Veggies*", 'FY15 InventoryDump'!$F$2:$F$4997, Profit!$C83)</f>
        <v>0</v>
      </c>
      <c r="E84" s="100">
        <f>'FY15 Bucket'!$D84</f>
        <v>11.61</v>
      </c>
      <c r="F84" s="33">
        <f t="shared" si="8"/>
        <v>11.61</v>
      </c>
      <c r="H84" s="35"/>
      <c r="I84" s="35" t="s">
        <v>559</v>
      </c>
      <c r="J84" s="33">
        <f>SUMIFS(FY16InventoryDump!$H$2:$H$5000, FY16InventoryDump!$A$2:$A$5000, "*Fruit &amp; Veggies*", FY16InventoryDump!$F$2:$F$5000, Profit!$I84)</f>
        <v>0</v>
      </c>
      <c r="K84" s="100">
        <f>'FY16 Bucket'!$D84</f>
        <v>0</v>
      </c>
      <c r="L84" s="33">
        <f t="shared" si="11"/>
        <v>0</v>
      </c>
      <c r="N84" s="35"/>
      <c r="O84" s="35" t="s">
        <v>559</v>
      </c>
      <c r="P84" s="33">
        <f>SUMIFS('FY17 InventoryDump'!$H$2:$H$4997, 'FY17 InventoryDump'!$A$2:$A$4997, "*Fruit &amp; Veggies*", 'FY17 InventoryDump'!$F$2:$F$4997, Profit!$C83)</f>
        <v>0</v>
      </c>
      <c r="Q84" s="100">
        <f>'FY17 Bucket'!$D84</f>
        <v>0</v>
      </c>
      <c r="R84" s="33">
        <f t="shared" si="9"/>
        <v>0</v>
      </c>
    </row>
    <row r="85" spans="2:18" hidden="1" outlineLevel="2" x14ac:dyDescent="0.25">
      <c r="B85" s="35"/>
      <c r="C85" s="35" t="s">
        <v>560</v>
      </c>
      <c r="D85" s="360">
        <f>SUMIFS('FY15 InventoryDump'!$H$2:$H$4997, 'FY15 InventoryDump'!$A$2:$A$4997, "*Fruit &amp; Veggies*", 'FY15 InventoryDump'!$F$2:$F$4997, Profit!$C84)</f>
        <v>13.6</v>
      </c>
      <c r="E85" s="100">
        <f>'FY15 Bucket'!$D85</f>
        <v>82.56</v>
      </c>
      <c r="F85" s="33">
        <f t="shared" si="8"/>
        <v>68.960000000000008</v>
      </c>
      <c r="H85" s="35"/>
      <c r="I85" s="35" t="s">
        <v>560</v>
      </c>
      <c r="J85" s="33">
        <f>SUMIFS(FY16InventoryDump!$H$2:$H$5000, FY16InventoryDump!$A$2:$A$5000, "*Fruit &amp; Veggies*", FY16InventoryDump!$F$2:$F$5000, Profit!$I85)</f>
        <v>0</v>
      </c>
      <c r="K85" s="100">
        <f>'FY16 Bucket'!$D85</f>
        <v>0</v>
      </c>
      <c r="L85" s="33">
        <f t="shared" si="11"/>
        <v>0</v>
      </c>
      <c r="N85" s="35"/>
      <c r="O85" s="35" t="s">
        <v>560</v>
      </c>
      <c r="P85" s="33">
        <f>SUMIFS('FY17 InventoryDump'!$H$2:$H$4997, 'FY17 InventoryDump'!$A$2:$A$4997, "*Fruit &amp; Veggies*", 'FY17 InventoryDump'!$F$2:$F$4997, Profit!$C84)</f>
        <v>0</v>
      </c>
      <c r="Q85" s="100">
        <f>'FY17 Bucket'!$D85</f>
        <v>0</v>
      </c>
      <c r="R85" s="33">
        <f t="shared" si="9"/>
        <v>0</v>
      </c>
    </row>
    <row r="86" spans="2:18" hidden="1" outlineLevel="2" x14ac:dyDescent="0.25">
      <c r="B86" s="35"/>
      <c r="C86" s="35" t="s">
        <v>561</v>
      </c>
      <c r="D86" s="360">
        <f>SUMIFS('FY15 InventoryDump'!$H$2:$H$4997, 'FY15 InventoryDump'!$A$2:$A$4997, "*Fruit &amp; Veggies*", 'FY15 InventoryDump'!$F$2:$F$4997, Profit!$C85)</f>
        <v>51.85</v>
      </c>
      <c r="E86" s="100">
        <f>'FY15 Bucket'!$D86</f>
        <v>54.18</v>
      </c>
      <c r="F86" s="33">
        <f t="shared" si="8"/>
        <v>2.3299999999999983</v>
      </c>
      <c r="H86" s="35"/>
      <c r="I86" s="35" t="s">
        <v>561</v>
      </c>
      <c r="J86" s="33">
        <f>SUMIFS(FY16InventoryDump!$H$2:$H$5000, FY16InventoryDump!$A$2:$A$5000, "*Fruit &amp; Veggies*", FY16InventoryDump!$F$2:$F$5000, Profit!$I86)</f>
        <v>0</v>
      </c>
      <c r="K86" s="100">
        <f>'FY16 Bucket'!$D86</f>
        <v>0</v>
      </c>
      <c r="L86" s="33">
        <f t="shared" si="11"/>
        <v>0</v>
      </c>
      <c r="N86" s="35"/>
      <c r="O86" s="35" t="s">
        <v>561</v>
      </c>
      <c r="P86" s="33">
        <f>SUMIFS('FY17 InventoryDump'!$H$2:$H$4997, 'FY17 InventoryDump'!$A$2:$A$4997, "*Fruit &amp; Veggies*", 'FY17 InventoryDump'!$F$2:$F$4997, Profit!$C85)</f>
        <v>0</v>
      </c>
      <c r="Q86" s="100">
        <f>'FY17 Bucket'!$D86</f>
        <v>0</v>
      </c>
      <c r="R86" s="33">
        <f t="shared" si="9"/>
        <v>0</v>
      </c>
    </row>
    <row r="87" spans="2:18" hidden="1" outlineLevel="2" x14ac:dyDescent="0.25">
      <c r="B87" s="35"/>
      <c r="C87" s="35" t="s">
        <v>562</v>
      </c>
      <c r="D87" s="360">
        <f>SUMIFS('FY15 InventoryDump'!$H$2:$H$4997, 'FY15 InventoryDump'!$A$2:$A$4997, "*Fruit &amp; Veggies*", 'FY15 InventoryDump'!$F$2:$F$4997, Profit!$C86)</f>
        <v>34</v>
      </c>
      <c r="E87" s="100">
        <f>'FY15 Bucket'!$D87</f>
        <v>36.119999999999997</v>
      </c>
      <c r="F87" s="33">
        <f t="shared" si="8"/>
        <v>2.1199999999999974</v>
      </c>
      <c r="H87" s="35"/>
      <c r="I87" s="35" t="s">
        <v>562</v>
      </c>
      <c r="J87" s="33">
        <f>SUMIFS(FY16InventoryDump!$H$2:$H$5000, FY16InventoryDump!$A$2:$A$5000, "*Fruit &amp; Veggies*", FY16InventoryDump!$F$2:$F$5000, Profit!$I87)</f>
        <v>0</v>
      </c>
      <c r="K87" s="100">
        <f>'FY16 Bucket'!$D87</f>
        <v>0</v>
      </c>
      <c r="L87" s="33">
        <f t="shared" si="11"/>
        <v>0</v>
      </c>
      <c r="N87" s="35"/>
      <c r="O87" s="35" t="s">
        <v>562</v>
      </c>
      <c r="P87" s="33">
        <f>SUMIFS('FY17 InventoryDump'!$H$2:$H$4997, 'FY17 InventoryDump'!$A$2:$A$4997, "*Fruit &amp; Veggies*", 'FY17 InventoryDump'!$F$2:$F$4997, Profit!$C86)</f>
        <v>0</v>
      </c>
      <c r="Q87" s="100">
        <f>'FY17 Bucket'!$D87</f>
        <v>0</v>
      </c>
      <c r="R87" s="33">
        <f t="shared" si="9"/>
        <v>0</v>
      </c>
    </row>
    <row r="88" spans="2:18" hidden="1" outlineLevel="2" x14ac:dyDescent="0.25">
      <c r="B88" s="35"/>
      <c r="C88" s="35" t="s">
        <v>563</v>
      </c>
      <c r="D88" s="360">
        <f>SUMIFS('FY15 InventoryDump'!$H$2:$H$4997, 'FY15 InventoryDump'!$A$2:$A$4997, "*Fruit &amp; Veggies*", 'FY15 InventoryDump'!$F$2:$F$4997, Profit!$C87)</f>
        <v>13.6</v>
      </c>
      <c r="E88" s="100">
        <f>'FY15 Bucket'!$D88</f>
        <v>76.11</v>
      </c>
      <c r="F88" s="33">
        <f t="shared" si="8"/>
        <v>62.51</v>
      </c>
      <c r="H88" s="35"/>
      <c r="I88" s="35" t="s">
        <v>563</v>
      </c>
      <c r="J88" s="33">
        <f>SUMIFS(FY16InventoryDump!$H$2:$H$5000, FY16InventoryDump!$A$2:$A$5000, "*Fruit &amp; Veggies*", FY16InventoryDump!$F$2:$F$5000, Profit!$I88)</f>
        <v>0</v>
      </c>
      <c r="K88" s="100">
        <f>'FY16 Bucket'!$D88</f>
        <v>0</v>
      </c>
      <c r="L88" s="33">
        <f t="shared" si="11"/>
        <v>0</v>
      </c>
      <c r="N88" s="35"/>
      <c r="O88" s="35" t="s">
        <v>563</v>
      </c>
      <c r="P88" s="33">
        <f>SUMIFS('FY17 InventoryDump'!$H$2:$H$4997, 'FY17 InventoryDump'!$A$2:$A$4997, "*Fruit &amp; Veggies*", 'FY17 InventoryDump'!$F$2:$F$4997, Profit!$C87)</f>
        <v>0</v>
      </c>
      <c r="Q88" s="100">
        <f>'FY17 Bucket'!$D88</f>
        <v>0</v>
      </c>
      <c r="R88" s="33">
        <f t="shared" si="9"/>
        <v>0</v>
      </c>
    </row>
    <row r="89" spans="2:18" hidden="1" outlineLevel="2" x14ac:dyDescent="0.25">
      <c r="B89" s="35"/>
      <c r="C89" s="35" t="s">
        <v>564</v>
      </c>
      <c r="D89" s="360">
        <f>SUMIFS('FY15 InventoryDump'!$H$2:$H$4997, 'FY15 InventoryDump'!$A$2:$A$4997, "*Fruit &amp; Veggies*", 'FY15 InventoryDump'!$F$2:$F$4997, Profit!$C88)</f>
        <v>30.599999999999998</v>
      </c>
      <c r="E89" s="100">
        <f>'FY15 Bucket'!$D89</f>
        <v>86.43</v>
      </c>
      <c r="F89" s="33">
        <f t="shared" si="8"/>
        <v>55.830000000000013</v>
      </c>
      <c r="H89" s="35"/>
      <c r="I89" s="35" t="s">
        <v>564</v>
      </c>
      <c r="J89" s="33">
        <f>SUMIFS(FY16InventoryDump!$H$2:$H$5000, FY16InventoryDump!$A$2:$A$5000, "*Fruit &amp; Veggies*", FY16InventoryDump!$F$2:$F$5000, Profit!$I89)</f>
        <v>0</v>
      </c>
      <c r="K89" s="100">
        <f>'FY16 Bucket'!$D89</f>
        <v>0</v>
      </c>
      <c r="L89" s="33">
        <f t="shared" si="11"/>
        <v>0</v>
      </c>
      <c r="N89" s="35"/>
      <c r="O89" s="35" t="s">
        <v>564</v>
      </c>
      <c r="P89" s="33">
        <f>SUMIFS('FY17 InventoryDump'!$H$2:$H$4997, 'FY17 InventoryDump'!$A$2:$A$4997, "*Fruit &amp; Veggies*", 'FY17 InventoryDump'!$F$2:$F$4997, Profit!$C88)</f>
        <v>0</v>
      </c>
      <c r="Q89" s="100">
        <f>'FY17 Bucket'!$D89</f>
        <v>0</v>
      </c>
      <c r="R89" s="33">
        <f t="shared" si="9"/>
        <v>0</v>
      </c>
    </row>
    <row r="90" spans="2:18" hidden="1" outlineLevel="2" x14ac:dyDescent="0.25">
      <c r="B90" s="35"/>
      <c r="C90" s="35" t="s">
        <v>565</v>
      </c>
      <c r="D90" s="360">
        <f>SUMIFS('FY15 InventoryDump'!$H$2:$H$4997, 'FY15 InventoryDump'!$A$2:$A$4997, "*Fruit &amp; Veggies*", 'FY15 InventoryDump'!$F$2:$F$4997, Profit!$C89)</f>
        <v>28.05</v>
      </c>
      <c r="E90" s="100">
        <f>'FY15 Bucket'!$D90</f>
        <v>73.53</v>
      </c>
      <c r="F90" s="33">
        <f t="shared" si="8"/>
        <v>45.480000000000004</v>
      </c>
      <c r="H90" s="35"/>
      <c r="I90" s="35" t="s">
        <v>565</v>
      </c>
      <c r="J90" s="33">
        <f>SUMIFS(FY16InventoryDump!$H$2:$H$5000, FY16InventoryDump!$A$2:$A$5000, "*Fruit &amp; Veggies*", FY16InventoryDump!$F$2:$F$5000, Profit!$I90)</f>
        <v>0</v>
      </c>
      <c r="K90" s="100">
        <f>'FY16 Bucket'!$D90</f>
        <v>0</v>
      </c>
      <c r="L90" s="33">
        <f t="shared" si="11"/>
        <v>0</v>
      </c>
      <c r="N90" s="35"/>
      <c r="O90" s="35" t="s">
        <v>565</v>
      </c>
      <c r="P90" s="33">
        <f>SUMIFS('FY17 InventoryDump'!$H$2:$H$4997, 'FY17 InventoryDump'!$A$2:$A$4997, "*Fruit &amp; Veggies*", 'FY17 InventoryDump'!$F$2:$F$4997, Profit!$C89)</f>
        <v>0</v>
      </c>
      <c r="Q90" s="100">
        <f>'FY17 Bucket'!$D90</f>
        <v>0</v>
      </c>
      <c r="R90" s="33">
        <f t="shared" si="9"/>
        <v>0</v>
      </c>
    </row>
    <row r="91" spans="2:18" hidden="1" outlineLevel="2" x14ac:dyDescent="0.25">
      <c r="B91" s="35"/>
      <c r="C91" s="35" t="s">
        <v>566</v>
      </c>
      <c r="D91" s="360">
        <f>SUMIFS('FY15 InventoryDump'!$H$2:$H$4997, 'FY15 InventoryDump'!$A$2:$A$4997, "*Fruit &amp; Veggies*", 'FY15 InventoryDump'!$F$2:$F$4997, Profit!$C90)</f>
        <v>17</v>
      </c>
      <c r="E91" s="100">
        <f>'FY15 Bucket'!$D91</f>
        <v>86.43</v>
      </c>
      <c r="F91" s="33">
        <f t="shared" si="8"/>
        <v>69.430000000000007</v>
      </c>
      <c r="H91" s="35"/>
      <c r="I91" s="35" t="s">
        <v>566</v>
      </c>
      <c r="J91" s="33">
        <f>SUMIFS(FY16InventoryDump!$H$2:$H$5000, FY16InventoryDump!$A$2:$A$5000, "*Fruit &amp; Veggies*", FY16InventoryDump!$F$2:$F$5000, Profit!$I91)</f>
        <v>0</v>
      </c>
      <c r="K91" s="100">
        <f>'FY16 Bucket'!$D91</f>
        <v>0</v>
      </c>
      <c r="L91" s="33">
        <f t="shared" si="11"/>
        <v>0</v>
      </c>
      <c r="N91" s="35"/>
      <c r="O91" s="35" t="s">
        <v>566</v>
      </c>
      <c r="P91" s="33">
        <f>SUMIFS('FY17 InventoryDump'!$H$2:$H$4997, 'FY17 InventoryDump'!$A$2:$A$4997, "*Fruit &amp; Veggies*", 'FY17 InventoryDump'!$F$2:$F$4997, Profit!$C90)</f>
        <v>0</v>
      </c>
      <c r="Q91" s="100">
        <f>'FY17 Bucket'!$D91</f>
        <v>0</v>
      </c>
      <c r="R91" s="33">
        <f t="shared" si="9"/>
        <v>0</v>
      </c>
    </row>
    <row r="92" spans="2:18" hidden="1" outlineLevel="2" x14ac:dyDescent="0.25">
      <c r="B92" s="35"/>
      <c r="C92" s="35" t="s">
        <v>567</v>
      </c>
      <c r="D92" s="360">
        <f>SUMIFS('FY15 InventoryDump'!$H$2:$H$4997, 'FY15 InventoryDump'!$A$2:$A$4997, "*Fruit &amp; Veggies*", 'FY15 InventoryDump'!$F$2:$F$4997, Profit!$C91)</f>
        <v>54.4</v>
      </c>
      <c r="E92" s="100">
        <f>'FY15 Bucket'!$D92</f>
        <v>0</v>
      </c>
      <c r="F92" s="33">
        <f t="shared" si="8"/>
        <v>-54.4</v>
      </c>
      <c r="H92" s="35"/>
      <c r="I92" s="35" t="s">
        <v>567</v>
      </c>
      <c r="J92" s="33">
        <f>SUMIFS(FY16InventoryDump!$H$2:$H$5000, FY16InventoryDump!$A$2:$A$5000, "*Fruit &amp; Veggies*", FY16InventoryDump!$F$2:$F$5000, Profit!$I92)</f>
        <v>0</v>
      </c>
      <c r="K92" s="100">
        <f>'FY16 Bucket'!$D92</f>
        <v>0</v>
      </c>
      <c r="L92" s="33">
        <f t="shared" si="11"/>
        <v>0</v>
      </c>
      <c r="N92" s="35"/>
      <c r="O92" s="35" t="s">
        <v>567</v>
      </c>
      <c r="P92" s="33">
        <f>SUMIFS('FY17 InventoryDump'!$H$2:$H$4997, 'FY17 InventoryDump'!$A$2:$A$4997, "*Fruit &amp; Veggies*", 'FY17 InventoryDump'!$F$2:$F$4997, Profit!$C91)</f>
        <v>0</v>
      </c>
      <c r="Q92" s="100">
        <f>'FY17 Bucket'!$D92</f>
        <v>0</v>
      </c>
      <c r="R92" s="33">
        <f t="shared" si="9"/>
        <v>0</v>
      </c>
    </row>
    <row r="93" spans="2:18" hidden="1" outlineLevel="2" x14ac:dyDescent="0.25">
      <c r="B93" s="35"/>
      <c r="C93" s="35" t="s">
        <v>568</v>
      </c>
      <c r="D93" s="360">
        <f>SUMIFS('FY15 InventoryDump'!$H$2:$H$4997, 'FY15 InventoryDump'!$A$2:$A$4997, "*Fruit &amp; Veggies*", 'FY15 InventoryDump'!$F$2:$F$4997, Profit!$C92)</f>
        <v>42.5</v>
      </c>
      <c r="E93" s="100">
        <f>'FY15 Bucket'!$D93</f>
        <v>0</v>
      </c>
      <c r="F93" s="33">
        <f t="shared" si="8"/>
        <v>-42.5</v>
      </c>
      <c r="H93" s="35"/>
      <c r="I93" s="35" t="s">
        <v>568</v>
      </c>
      <c r="J93" s="33">
        <f>SUMIFS(FY16InventoryDump!$H$2:$H$5000, FY16InventoryDump!$A$2:$A$5000, "*Fruit &amp; Veggies*", FY16InventoryDump!$F$2:$F$5000, Profit!$I93)</f>
        <v>0</v>
      </c>
      <c r="K93" s="100">
        <f>'FY16 Bucket'!$D93</f>
        <v>0</v>
      </c>
      <c r="L93" s="33">
        <f t="shared" si="11"/>
        <v>0</v>
      </c>
      <c r="N93" s="35"/>
      <c r="O93" s="35" t="s">
        <v>568</v>
      </c>
      <c r="P93" s="33">
        <f>SUMIFS('FY17 InventoryDump'!$H$2:$H$4997, 'FY17 InventoryDump'!$A$2:$A$4997, "*Fruit &amp; Veggies*", 'FY17 InventoryDump'!$F$2:$F$4997, Profit!$C92)</f>
        <v>0</v>
      </c>
      <c r="Q93" s="100">
        <f>'FY17 Bucket'!$D93</f>
        <v>0</v>
      </c>
      <c r="R93" s="33">
        <f t="shared" si="9"/>
        <v>0</v>
      </c>
    </row>
    <row r="94" spans="2:18" s="67" customFormat="1" outlineLevel="1" collapsed="1" x14ac:dyDescent="0.25">
      <c r="B94" s="67" t="s">
        <v>660</v>
      </c>
      <c r="E94" s="110"/>
      <c r="F94" s="111">
        <f>SUM(F95:F106)</f>
        <v>31746.50733876391</v>
      </c>
      <c r="H94" s="67" t="s">
        <v>660</v>
      </c>
      <c r="L94" s="110">
        <f>SUM(L95:L106)</f>
        <v>1094.3399999999997</v>
      </c>
      <c r="N94" s="67" t="s">
        <v>660</v>
      </c>
      <c r="Q94" s="110"/>
      <c r="R94" s="111">
        <f>SUM(R95:R106)</f>
        <v>0</v>
      </c>
    </row>
    <row r="95" spans="2:18" hidden="1" outlineLevel="2" x14ac:dyDescent="0.25">
      <c r="B95" s="35"/>
      <c r="C95" s="35" t="s">
        <v>557</v>
      </c>
      <c r="D95" s="360">
        <f>SUMIFS('FY15 InventoryDump'!$H$2:$H$4997, 'FY15 InventoryDump'!$A$2:$A$4997, "*HOT MEALS*", 'FY15 InventoryDump'!$F$2:$F$4997, Profit!$C95)</f>
        <v>1156.5</v>
      </c>
      <c r="E95" s="100">
        <f>'FY15 Bucket'!$D95</f>
        <v>3874.76</v>
      </c>
      <c r="F95" s="33">
        <f t="shared" si="8"/>
        <v>2718.26</v>
      </c>
      <c r="H95" s="35"/>
      <c r="I95" s="35" t="s">
        <v>557</v>
      </c>
      <c r="J95" s="33">
        <f>SUMIFS(FY16InventoryDump!$H$2:$H$5000, FY16InventoryDump!$A$2:$A$5000, "*HOT MEALS*", FY16InventoryDump!$F$2:$F$5000, Profit!$I95)</f>
        <v>2766.5</v>
      </c>
      <c r="K95" s="100">
        <f>'FY16 Bucket'!$D95</f>
        <v>3860.8399999999997</v>
      </c>
      <c r="L95" s="33">
        <f>$K95 - $J95</f>
        <v>1094.3399999999997</v>
      </c>
      <c r="N95" s="35"/>
      <c r="O95" s="35" t="s">
        <v>557</v>
      </c>
      <c r="P95" s="33">
        <f>SUMIFS('FY17 InventoryDump'!$H$2:$H$4997, 'FY17 InventoryDump'!$A$2:$A$4997, "*HOT MEALS*", 'FY17 InventoryDump'!$F$2:$F$4997, Profit!$C95)</f>
        <v>0</v>
      </c>
      <c r="Q95" s="100">
        <f>'FY17 Bucket'!$D95</f>
        <v>0</v>
      </c>
      <c r="R95" s="33">
        <f t="shared" si="9"/>
        <v>0</v>
      </c>
    </row>
    <row r="96" spans="2:18" hidden="1" outlineLevel="2" x14ac:dyDescent="0.25">
      <c r="B96" s="35"/>
      <c r="C96" s="362" t="s">
        <v>558</v>
      </c>
      <c r="D96" s="363">
        <f>(D97/D292) * 15000</f>
        <v>1565.3066612360935</v>
      </c>
      <c r="E96" s="358">
        <f>'FY15 Bucket'!$D96</f>
        <v>2743.71</v>
      </c>
      <c r="F96" s="363">
        <f t="shared" si="8"/>
        <v>1178.4033387639065</v>
      </c>
      <c r="H96" s="35"/>
      <c r="I96" s="35" t="s">
        <v>558</v>
      </c>
      <c r="J96" s="33">
        <f>SUMIFS(FY16InventoryDump!$H$2:$H$5000, FY16InventoryDump!$A$2:$A$5000, "*HOT MEALS*", FY16InventoryDump!$F$2:$F$5000, Profit!$I96)</f>
        <v>0</v>
      </c>
      <c r="K96" s="100">
        <f>'FY16 Bucket'!$D96</f>
        <v>0</v>
      </c>
      <c r="L96" s="33">
        <f t="shared" ref="L96:L106" si="12">$K96 - $J96</f>
        <v>0</v>
      </c>
      <c r="N96" s="35"/>
      <c r="O96" s="35" t="s">
        <v>558</v>
      </c>
      <c r="P96" s="33">
        <f>SUMIFS('FY17 InventoryDump'!$H$2:$H$4997, 'FY17 InventoryDump'!$A$2:$A$4997, "*HOT MEALS*", 'FY17 InventoryDump'!$F$2:$F$4997, Profit!$C96)</f>
        <v>0</v>
      </c>
      <c r="Q96" s="100">
        <f>'FY17 Bucket'!$D96</f>
        <v>0</v>
      </c>
      <c r="R96" s="33">
        <f t="shared" si="9"/>
        <v>0</v>
      </c>
    </row>
    <row r="97" spans="2:18" hidden="1" outlineLevel="2" x14ac:dyDescent="0.25">
      <c r="B97" s="35"/>
      <c r="C97" s="35" t="s">
        <v>559</v>
      </c>
      <c r="D97" s="360">
        <f>SUMIFS('FY15 InventoryDump'!$H$2:$H$4997, 'FY15 InventoryDump'!$A$2:$A$4997, "*HOT MEALS*", 'FY15 InventoryDump'!$F$2:$F$4997, Profit!$C97)</f>
        <v>1559</v>
      </c>
      <c r="E97" s="100">
        <f>'FY15 Bucket'!$D97</f>
        <v>4047.3</v>
      </c>
      <c r="F97" s="33">
        <f t="shared" si="8"/>
        <v>2488.3000000000002</v>
      </c>
      <c r="H97" s="35"/>
      <c r="I97" s="35" t="s">
        <v>559</v>
      </c>
      <c r="J97" s="33">
        <f>SUMIFS(FY16InventoryDump!$H$2:$H$5000, FY16InventoryDump!$A$2:$A$5000, "*HOT MEALS*", FY16InventoryDump!$F$2:$F$5000, Profit!$I97)</f>
        <v>0</v>
      </c>
      <c r="K97" s="100">
        <f>'FY16 Bucket'!$D97</f>
        <v>0</v>
      </c>
      <c r="L97" s="33">
        <f t="shared" si="12"/>
        <v>0</v>
      </c>
      <c r="N97" s="35"/>
      <c r="O97" s="35" t="s">
        <v>559</v>
      </c>
      <c r="P97" s="33">
        <f>SUMIFS('FY17 InventoryDump'!$H$2:$H$4997, 'FY17 InventoryDump'!$A$2:$A$4997, "*HOT MEALS*", 'FY17 InventoryDump'!$F$2:$F$4997, Profit!$C97)</f>
        <v>0</v>
      </c>
      <c r="Q97" s="100">
        <f>'FY17 Bucket'!$D97</f>
        <v>0</v>
      </c>
      <c r="R97" s="33">
        <f t="shared" si="9"/>
        <v>0</v>
      </c>
    </row>
    <row r="98" spans="2:18" hidden="1" outlineLevel="2" x14ac:dyDescent="0.25">
      <c r="B98" s="35"/>
      <c r="C98" s="35" t="s">
        <v>560</v>
      </c>
      <c r="D98" s="360">
        <f>SUMIFS('FY15 InventoryDump'!$H$2:$H$4997, 'FY15 InventoryDump'!$A$2:$A$4997, "*HOT MEALS*", 'FY15 InventoryDump'!$F$2:$F$4997, Profit!$C98)</f>
        <v>6388</v>
      </c>
      <c r="E98" s="100">
        <f>'FY15 Bucket'!$D98</f>
        <v>11030.59</v>
      </c>
      <c r="F98" s="33">
        <f t="shared" si="8"/>
        <v>4642.59</v>
      </c>
      <c r="H98" s="35"/>
      <c r="I98" s="35" t="s">
        <v>560</v>
      </c>
      <c r="J98" s="33">
        <f>SUMIFS(FY16InventoryDump!$H$2:$H$5000, FY16InventoryDump!$A$2:$A$5000, "*HOT MEALS*", FY16InventoryDump!$F$2:$F$5000, Profit!$I98)</f>
        <v>0</v>
      </c>
      <c r="K98" s="100">
        <f>'FY16 Bucket'!$D98</f>
        <v>0</v>
      </c>
      <c r="L98" s="33">
        <f t="shared" si="12"/>
        <v>0</v>
      </c>
      <c r="N98" s="35"/>
      <c r="O98" s="35" t="s">
        <v>560</v>
      </c>
      <c r="P98" s="33">
        <f>SUMIFS('FY17 InventoryDump'!$H$2:$H$4997, 'FY17 InventoryDump'!$A$2:$A$4997, "*HOT MEALS*", 'FY17 InventoryDump'!$F$2:$F$4997, Profit!$C98)</f>
        <v>0</v>
      </c>
      <c r="Q98" s="100">
        <f>'FY17 Bucket'!$D98</f>
        <v>0</v>
      </c>
      <c r="R98" s="33">
        <f t="shared" si="9"/>
        <v>0</v>
      </c>
    </row>
    <row r="99" spans="2:18" hidden="1" outlineLevel="2" x14ac:dyDescent="0.25">
      <c r="B99" s="35"/>
      <c r="C99" s="35" t="s">
        <v>561</v>
      </c>
      <c r="D99" s="360">
        <f>SUMIFS('FY15 InventoryDump'!$H$2:$H$4997, 'FY15 InventoryDump'!$A$2:$A$4997, "*HOT MEALS*", 'FY15 InventoryDump'!$F$2:$F$4997, Profit!$C99)</f>
        <v>4527.6059999999998</v>
      </c>
      <c r="E99" s="100">
        <f>'FY15 Bucket'!$D99</f>
        <v>7225.3600000000006</v>
      </c>
      <c r="F99" s="33">
        <f t="shared" si="8"/>
        <v>2697.7540000000008</v>
      </c>
      <c r="H99" s="35"/>
      <c r="I99" s="35" t="s">
        <v>561</v>
      </c>
      <c r="J99" s="33">
        <f>SUMIFS(FY16InventoryDump!$H$2:$H$5000, FY16InventoryDump!$A$2:$A$5000, "*HOT MEALS*", FY16InventoryDump!$F$2:$F$5000, Profit!$I99)</f>
        <v>0</v>
      </c>
      <c r="K99" s="100">
        <f>'FY16 Bucket'!$D99</f>
        <v>0</v>
      </c>
      <c r="L99" s="33">
        <f t="shared" si="12"/>
        <v>0</v>
      </c>
      <c r="N99" s="35"/>
      <c r="O99" s="35" t="s">
        <v>561</v>
      </c>
      <c r="P99" s="33">
        <f>SUMIFS('FY17 InventoryDump'!$H$2:$H$4997, 'FY17 InventoryDump'!$A$2:$A$4997, "*HOT MEALS*", 'FY17 InventoryDump'!$F$2:$F$4997, Profit!$C99)</f>
        <v>0</v>
      </c>
      <c r="Q99" s="100">
        <f>'FY17 Bucket'!$D99</f>
        <v>0</v>
      </c>
      <c r="R99" s="33">
        <f t="shared" si="9"/>
        <v>0</v>
      </c>
    </row>
    <row r="100" spans="2:18" hidden="1" outlineLevel="2" x14ac:dyDescent="0.25">
      <c r="B100" s="35"/>
      <c r="C100" s="35" t="s">
        <v>562</v>
      </c>
      <c r="D100" s="360">
        <f>SUMIFS('FY15 InventoryDump'!$H$2:$H$4997, 'FY15 InventoryDump'!$A$2:$A$4997, "*HOT MEALS*", 'FY15 InventoryDump'!$F$2:$F$4997, Profit!$C100)</f>
        <v>2711.9</v>
      </c>
      <c r="E100" s="100">
        <f>'FY15 Bucket'!$D100</f>
        <v>4670.6099999999997</v>
      </c>
      <c r="F100" s="33">
        <f t="shared" si="8"/>
        <v>1958.7099999999996</v>
      </c>
      <c r="H100" s="35"/>
      <c r="I100" s="35" t="s">
        <v>562</v>
      </c>
      <c r="J100" s="33">
        <f>SUMIFS(FY16InventoryDump!$H$2:$H$5000, FY16InventoryDump!$A$2:$A$5000, "*HOT MEALS*", FY16InventoryDump!$F$2:$F$5000, Profit!$I100)</f>
        <v>0</v>
      </c>
      <c r="K100" s="100">
        <f>'FY16 Bucket'!$D100</f>
        <v>0</v>
      </c>
      <c r="L100" s="33">
        <f t="shared" si="12"/>
        <v>0</v>
      </c>
      <c r="N100" s="35"/>
      <c r="O100" s="35" t="s">
        <v>562</v>
      </c>
      <c r="P100" s="33">
        <f>SUMIFS('FY17 InventoryDump'!$H$2:$H$4997, 'FY17 InventoryDump'!$A$2:$A$4997, "*HOT MEALS*", 'FY17 InventoryDump'!$F$2:$F$4997, Profit!$C100)</f>
        <v>0</v>
      </c>
      <c r="Q100" s="100">
        <f>'FY17 Bucket'!$D100</f>
        <v>0</v>
      </c>
      <c r="R100" s="33">
        <f t="shared" si="9"/>
        <v>0</v>
      </c>
    </row>
    <row r="101" spans="2:18" hidden="1" outlineLevel="2" x14ac:dyDescent="0.25">
      <c r="B101" s="35"/>
      <c r="C101" s="35" t="s">
        <v>563</v>
      </c>
      <c r="D101" s="360">
        <f>SUMIFS('FY15 InventoryDump'!$H$2:$H$4997, 'FY15 InventoryDump'!$A$2:$A$4997, "*HOT MEALS*", 'FY15 InventoryDump'!$F$2:$F$4997, Profit!$C101)</f>
        <v>5164.9439999999995</v>
      </c>
      <c r="E101" s="100">
        <f>'FY15 Bucket'!$D101</f>
        <v>7953.99</v>
      </c>
      <c r="F101" s="33">
        <f t="shared" si="8"/>
        <v>2789.0460000000003</v>
      </c>
      <c r="H101" s="35"/>
      <c r="I101" s="35" t="s">
        <v>563</v>
      </c>
      <c r="J101" s="33">
        <f>SUMIFS(FY16InventoryDump!$H$2:$H$5000, FY16InventoryDump!$A$2:$A$5000, "*HOT MEALS*", FY16InventoryDump!$F$2:$F$5000, Profit!$I101)</f>
        <v>0</v>
      </c>
      <c r="K101" s="100">
        <f>'FY16 Bucket'!$D101</f>
        <v>0</v>
      </c>
      <c r="L101" s="33">
        <f t="shared" si="12"/>
        <v>0</v>
      </c>
      <c r="N101" s="35"/>
      <c r="O101" s="35" t="s">
        <v>563</v>
      </c>
      <c r="P101" s="33">
        <f>SUMIFS('FY17 InventoryDump'!$H$2:$H$4997, 'FY17 InventoryDump'!$A$2:$A$4997, "*HOT MEALS*", 'FY17 InventoryDump'!$F$2:$F$4997, Profit!$C101)</f>
        <v>0</v>
      </c>
      <c r="Q101" s="100">
        <f>'FY17 Bucket'!$D101</f>
        <v>0</v>
      </c>
      <c r="R101" s="33">
        <f t="shared" si="9"/>
        <v>0</v>
      </c>
    </row>
    <row r="102" spans="2:18" hidden="1" outlineLevel="2" x14ac:dyDescent="0.25">
      <c r="B102" s="35"/>
      <c r="C102" s="35" t="s">
        <v>564</v>
      </c>
      <c r="D102" s="360">
        <f>SUMIFS('FY15 InventoryDump'!$H$2:$H$4997, 'FY15 InventoryDump'!$A$2:$A$4997, "*HOT MEALS*", 'FY15 InventoryDump'!$F$2:$F$4997, Profit!$C102)</f>
        <v>5332.348</v>
      </c>
      <c r="E102" s="100">
        <f>'FY15 Bucket'!$D102</f>
        <v>8358.59</v>
      </c>
      <c r="F102" s="33">
        <f t="shared" si="8"/>
        <v>3026.2420000000002</v>
      </c>
      <c r="H102" s="35"/>
      <c r="I102" s="35" t="s">
        <v>564</v>
      </c>
      <c r="J102" s="33">
        <f>SUMIFS(FY16InventoryDump!$H$2:$H$5000, FY16InventoryDump!$A$2:$A$5000, "*HOT MEALS*", FY16InventoryDump!$F$2:$F$5000, Profit!$I102)</f>
        <v>0</v>
      </c>
      <c r="K102" s="100">
        <f>'FY16 Bucket'!$D102</f>
        <v>0</v>
      </c>
      <c r="L102" s="33">
        <f t="shared" si="12"/>
        <v>0</v>
      </c>
      <c r="N102" s="35"/>
      <c r="O102" s="35" t="s">
        <v>564</v>
      </c>
      <c r="P102" s="33">
        <f>SUMIFS('FY17 InventoryDump'!$H$2:$H$4997, 'FY17 InventoryDump'!$A$2:$A$4997, "*HOT MEALS*", 'FY17 InventoryDump'!$F$2:$F$4997, Profit!$C102)</f>
        <v>0</v>
      </c>
      <c r="Q102" s="100">
        <f>'FY17 Bucket'!$D102</f>
        <v>0</v>
      </c>
      <c r="R102" s="33">
        <f t="shared" si="9"/>
        <v>0</v>
      </c>
    </row>
    <row r="103" spans="2:18" hidden="1" outlineLevel="2" x14ac:dyDescent="0.25">
      <c r="B103" s="35"/>
      <c r="C103" s="35" t="s">
        <v>565</v>
      </c>
      <c r="D103" s="360">
        <f>SUMIFS('FY15 InventoryDump'!$H$2:$H$4997, 'FY15 InventoryDump'!$A$2:$A$4997, "*HOT MEALS*", 'FY15 InventoryDump'!$F$2:$F$4997, Profit!$C103)</f>
        <v>4129.598</v>
      </c>
      <c r="E103" s="100">
        <f>'FY15 Bucket'!$D103</f>
        <v>6830.26</v>
      </c>
      <c r="F103" s="33">
        <f t="shared" si="8"/>
        <v>2700.6620000000003</v>
      </c>
      <c r="H103" s="35"/>
      <c r="I103" s="35" t="s">
        <v>565</v>
      </c>
      <c r="J103" s="33">
        <f>SUMIFS(FY16InventoryDump!$H$2:$H$5000, FY16InventoryDump!$A$2:$A$5000, "*HOT MEALS*", FY16InventoryDump!$F$2:$F$5000, Profit!$I103)</f>
        <v>0</v>
      </c>
      <c r="K103" s="100">
        <f>'FY16 Bucket'!$D103</f>
        <v>0</v>
      </c>
      <c r="L103" s="33">
        <f t="shared" si="12"/>
        <v>0</v>
      </c>
      <c r="N103" s="35"/>
      <c r="O103" s="35" t="s">
        <v>565</v>
      </c>
      <c r="P103" s="33">
        <f>SUMIFS('FY17 InventoryDump'!$H$2:$H$4997, 'FY17 InventoryDump'!$A$2:$A$4997, "*HOT MEALS*", 'FY17 InventoryDump'!$F$2:$F$4997, Profit!$C103)</f>
        <v>0</v>
      </c>
      <c r="Q103" s="100">
        <f>'FY17 Bucket'!$D103</f>
        <v>0</v>
      </c>
      <c r="R103" s="33">
        <f t="shared" si="9"/>
        <v>0</v>
      </c>
    </row>
    <row r="104" spans="2:18" hidden="1" outlineLevel="2" x14ac:dyDescent="0.25">
      <c r="B104" s="35"/>
      <c r="C104" s="35" t="s">
        <v>566</v>
      </c>
      <c r="D104" s="360">
        <f>SUMIFS('FY15 InventoryDump'!$H$2:$H$4997, 'FY15 InventoryDump'!$A$2:$A$4997, "*HOT MEALS*", 'FY15 InventoryDump'!$F$2:$F$4997, Profit!$C104)</f>
        <v>5133.598</v>
      </c>
      <c r="E104" s="100">
        <f>'FY15 Bucket'!$D104</f>
        <v>8563.52</v>
      </c>
      <c r="F104" s="33">
        <f t="shared" si="8"/>
        <v>3429.9220000000005</v>
      </c>
      <c r="H104" s="35"/>
      <c r="I104" s="35" t="s">
        <v>566</v>
      </c>
      <c r="J104" s="33">
        <f>SUMIFS(FY16InventoryDump!$H$2:$H$5000, FY16InventoryDump!$A$2:$A$5000, "*HOT MEALS*", FY16InventoryDump!$F$2:$F$5000, Profit!$I104)</f>
        <v>0</v>
      </c>
      <c r="K104" s="100">
        <f>'FY16 Bucket'!$D104</f>
        <v>0</v>
      </c>
      <c r="L104" s="33">
        <f t="shared" si="12"/>
        <v>0</v>
      </c>
      <c r="N104" s="35"/>
      <c r="O104" s="35" t="s">
        <v>566</v>
      </c>
      <c r="P104" s="33">
        <f>SUMIFS('FY17 InventoryDump'!$H$2:$H$4997, 'FY17 InventoryDump'!$A$2:$A$4997, "*HOT MEALS*", 'FY17 InventoryDump'!$F$2:$F$4997, Profit!$C104)</f>
        <v>0</v>
      </c>
      <c r="Q104" s="100">
        <f>'FY17 Bucket'!$D104</f>
        <v>0</v>
      </c>
      <c r="R104" s="33">
        <f t="shared" si="9"/>
        <v>0</v>
      </c>
    </row>
    <row r="105" spans="2:18" hidden="1" outlineLevel="2" x14ac:dyDescent="0.25">
      <c r="B105" s="35"/>
      <c r="C105" s="35" t="s">
        <v>567</v>
      </c>
      <c r="D105" s="360">
        <f>SUMIFS('FY15 InventoryDump'!$H$2:$H$4997, 'FY15 InventoryDump'!$A$2:$A$4997, "*HOT MEALS*", 'FY15 InventoryDump'!$F$2:$F$4997, Profit!$C105)</f>
        <v>5622.4359999999997</v>
      </c>
      <c r="E105" s="100">
        <f>'FY15 Bucket'!$D105</f>
        <v>7602.47</v>
      </c>
      <c r="F105" s="33">
        <f t="shared" si="8"/>
        <v>1980.0340000000006</v>
      </c>
      <c r="H105" s="35"/>
      <c r="I105" s="35" t="s">
        <v>567</v>
      </c>
      <c r="J105" s="33">
        <f>SUMIFS(FY16InventoryDump!$H$2:$H$5000, FY16InventoryDump!$A$2:$A$5000, "*HOT MEALS*", FY16InventoryDump!$F$2:$F$5000, Profit!$I105)</f>
        <v>0</v>
      </c>
      <c r="K105" s="100">
        <f>'FY16 Bucket'!$D105</f>
        <v>0</v>
      </c>
      <c r="L105" s="33">
        <f t="shared" si="12"/>
        <v>0</v>
      </c>
      <c r="N105" s="35"/>
      <c r="O105" s="35" t="s">
        <v>567</v>
      </c>
      <c r="P105" s="33">
        <f>SUMIFS('FY17 InventoryDump'!$H$2:$H$4997, 'FY17 InventoryDump'!$A$2:$A$4997, "*HOT MEALS*", 'FY17 InventoryDump'!$F$2:$F$4997, Profit!$C105)</f>
        <v>0</v>
      </c>
      <c r="Q105" s="100">
        <f>'FY17 Bucket'!$D105</f>
        <v>0</v>
      </c>
      <c r="R105" s="33">
        <f t="shared" si="9"/>
        <v>0</v>
      </c>
    </row>
    <row r="106" spans="2:18" hidden="1" outlineLevel="2" x14ac:dyDescent="0.25">
      <c r="B106" s="35"/>
      <c r="C106" s="35" t="s">
        <v>568</v>
      </c>
      <c r="D106" s="360">
        <f>SUMIFS('FY15 InventoryDump'!$H$2:$H$4997, 'FY15 InventoryDump'!$A$2:$A$4997, "*HOT MEALS*", 'FY15 InventoryDump'!$F$2:$F$4997, Profit!$C106)</f>
        <v>3342.6260000000002</v>
      </c>
      <c r="E106" s="100">
        <f>'FY15 Bucket'!$D106</f>
        <v>5479.21</v>
      </c>
      <c r="F106" s="33">
        <f t="shared" si="8"/>
        <v>2136.5839999999998</v>
      </c>
      <c r="H106" s="35"/>
      <c r="I106" s="35" t="s">
        <v>568</v>
      </c>
      <c r="J106" s="33">
        <f>SUMIFS(FY16InventoryDump!$H$2:$H$5000, FY16InventoryDump!$A$2:$A$5000, "*HOT MEALS*", FY16InventoryDump!$F$2:$F$5000, Profit!$I106)</f>
        <v>0</v>
      </c>
      <c r="K106" s="100">
        <f>'FY16 Bucket'!$D106</f>
        <v>0</v>
      </c>
      <c r="L106" s="33">
        <f t="shared" si="12"/>
        <v>0</v>
      </c>
      <c r="N106" s="35"/>
      <c r="O106" s="35" t="s">
        <v>568</v>
      </c>
      <c r="P106" s="33">
        <f>SUMIFS('FY17 InventoryDump'!$H$2:$H$4997, 'FY17 InventoryDump'!$A$2:$A$4997, "*HOT MEALS*", 'FY17 InventoryDump'!$F$2:$F$4997, Profit!$C106)</f>
        <v>0</v>
      </c>
      <c r="Q106" s="100">
        <f>'FY17 Bucket'!$D106</f>
        <v>0</v>
      </c>
      <c r="R106" s="33">
        <f t="shared" si="9"/>
        <v>0</v>
      </c>
    </row>
    <row r="107" spans="2:18" s="67" customFormat="1" outlineLevel="1" collapsed="1" x14ac:dyDescent="0.25">
      <c r="B107" s="67" t="s">
        <v>650</v>
      </c>
      <c r="E107" s="110"/>
      <c r="F107" s="111">
        <f>SUM(F108:F119)</f>
        <v>13775.552884449118</v>
      </c>
      <c r="H107" s="67" t="s">
        <v>650</v>
      </c>
      <c r="L107" s="110">
        <f>SUM(L108:L119)</f>
        <v>329.89999999999964</v>
      </c>
      <c r="N107" s="67" t="s">
        <v>650</v>
      </c>
      <c r="Q107" s="110"/>
      <c r="R107" s="111">
        <f>SUM(R108:R119)</f>
        <v>0</v>
      </c>
    </row>
    <row r="108" spans="2:18" hidden="1" outlineLevel="2" x14ac:dyDescent="0.25">
      <c r="B108" s="35"/>
      <c r="C108" s="35" t="s">
        <v>557</v>
      </c>
      <c r="D108" s="360">
        <f>SUMIFS('FY15 InventoryDump'!$H$2:$H$4997, 'FY15 InventoryDump'!$A$2:$A$4997, "*SPECIAL SANDWICH*", 'FY15 InventoryDump'!$F$2:$F$4997, Profit!$C108)</f>
        <v>2678.0499999999993</v>
      </c>
      <c r="E108" s="100">
        <f>'FY15 Bucket'!$D108</f>
        <v>3388.7500000000005</v>
      </c>
      <c r="F108" s="33">
        <f t="shared" si="8"/>
        <v>710.70000000000118</v>
      </c>
      <c r="H108" s="35"/>
      <c r="I108" s="35" t="s">
        <v>557</v>
      </c>
      <c r="J108" s="33">
        <f>SUMIFS(FY16InventoryDump!$H$2:$H$5000, FY16InventoryDump!$A$2:$A$5000, "*SPECIAL SANDWICH*", FY16InventoryDump!$F$2:$F$5000, Profit!$I108)</f>
        <v>1676.0500000000004</v>
      </c>
      <c r="K108" s="100">
        <f>'FY16 Bucket'!$D108</f>
        <v>2005.95</v>
      </c>
      <c r="L108" s="33">
        <f>$K108 - $J108</f>
        <v>329.89999999999964</v>
      </c>
      <c r="N108" s="35"/>
      <c r="O108" s="35" t="s">
        <v>557</v>
      </c>
      <c r="P108" s="33">
        <f>SUMIFS('FY17 InventoryDump'!$H$2:$H$4997, 'FY17 InventoryDump'!$A$2:$A$4997, "*SPECIAL SANDWICH*", 'FY17 InventoryDump'!$F$2:$F$4997, Profit!$C107)</f>
        <v>0</v>
      </c>
      <c r="Q108" s="100">
        <f>'FY17 Bucket'!$D108</f>
        <v>0</v>
      </c>
      <c r="R108" s="33">
        <f t="shared" si="9"/>
        <v>0</v>
      </c>
    </row>
    <row r="109" spans="2:18" hidden="1" outlineLevel="2" x14ac:dyDescent="0.25">
      <c r="B109" s="35"/>
      <c r="C109" s="362" t="s">
        <v>558</v>
      </c>
      <c r="D109" s="363">
        <f>(D110/D292) * 15000</f>
        <v>1637.39711555088</v>
      </c>
      <c r="E109" s="358">
        <f>'FY15 Bucket'!$D109</f>
        <v>2465.5499999999997</v>
      </c>
      <c r="F109" s="363">
        <f t="shared" si="8"/>
        <v>828.15288444911971</v>
      </c>
      <c r="H109" s="35"/>
      <c r="I109" s="35" t="s">
        <v>558</v>
      </c>
      <c r="J109" s="33">
        <f>SUMIFS(FY16InventoryDump!$H$2:$H$5000, FY16InventoryDump!$A$2:$A$5000, "*SPECIAL SANDWICH*", FY16InventoryDump!$F$2:$F$5000, Profit!$I109)</f>
        <v>0</v>
      </c>
      <c r="K109" s="100">
        <f>'FY16 Bucket'!$D109</f>
        <v>0</v>
      </c>
      <c r="L109" s="33">
        <f t="shared" ref="L109:L119" si="13">$K109 - $J109</f>
        <v>0</v>
      </c>
      <c r="N109" s="35"/>
      <c r="O109" s="35" t="s">
        <v>558</v>
      </c>
      <c r="P109" s="33">
        <f>SUMIFS('FY17 InventoryDump'!$H$2:$H$4997, 'FY17 InventoryDump'!$A$2:$A$4997, "*SPECIAL SANDWICH*", 'FY17 InventoryDump'!$F$2:$F$4997, Profit!$C108)</f>
        <v>0</v>
      </c>
      <c r="Q109" s="100">
        <f>'FY17 Bucket'!$D109</f>
        <v>0</v>
      </c>
      <c r="R109" s="33">
        <f t="shared" si="9"/>
        <v>0</v>
      </c>
    </row>
    <row r="110" spans="2:18" hidden="1" outlineLevel="2" x14ac:dyDescent="0.25">
      <c r="B110" s="35"/>
      <c r="C110" s="35" t="s">
        <v>559</v>
      </c>
      <c r="D110" s="360">
        <f>SUMIFS('FY15 InventoryDump'!$H$2:$H$4997, 'FY15 InventoryDump'!$A$2:$A$4997, "*SPECIAL SANDWICH*", 'FY15 InventoryDump'!$F$2:$F$4997, Profit!$C110)</f>
        <v>1630.8000000000004</v>
      </c>
      <c r="E110" s="100">
        <f>'FY15 Bucket'!$D110</f>
        <v>2482.6</v>
      </c>
      <c r="F110" s="33">
        <f t="shared" si="8"/>
        <v>851.7999999999995</v>
      </c>
      <c r="H110" s="35"/>
      <c r="I110" s="35" t="s">
        <v>559</v>
      </c>
      <c r="J110" s="33">
        <f>SUMIFS(FY16InventoryDump!$H$2:$H$5000, FY16InventoryDump!$A$2:$A$5000, "*SPECIAL SANDWICH*", FY16InventoryDump!$F$2:$F$5000, Profit!$I110)</f>
        <v>0</v>
      </c>
      <c r="K110" s="100">
        <f>'FY16 Bucket'!$D110</f>
        <v>0</v>
      </c>
      <c r="L110" s="33">
        <f t="shared" si="13"/>
        <v>0</v>
      </c>
      <c r="N110" s="35"/>
      <c r="O110" s="35" t="s">
        <v>559</v>
      </c>
      <c r="P110" s="33">
        <f>SUMIFS('FY17 InventoryDump'!$H$2:$H$4997, 'FY17 InventoryDump'!$A$2:$A$4997, "*SPECIAL SANDWICH*", 'FY17 InventoryDump'!$F$2:$F$4997, Profit!$C109)</f>
        <v>0</v>
      </c>
      <c r="Q110" s="100">
        <f>'FY17 Bucket'!$D110</f>
        <v>0</v>
      </c>
      <c r="R110" s="33">
        <f t="shared" si="9"/>
        <v>0</v>
      </c>
    </row>
    <row r="111" spans="2:18" hidden="1" outlineLevel="2" x14ac:dyDescent="0.25">
      <c r="B111" s="35"/>
      <c r="C111" s="35" t="s">
        <v>560</v>
      </c>
      <c r="D111" s="360">
        <f>SUMIFS('FY15 InventoryDump'!$H$2:$H$4997, 'FY15 InventoryDump'!$A$2:$A$4997, "*SPECIAL SANDWICH*", 'FY15 InventoryDump'!$F$2:$F$4997, Profit!$C111)</f>
        <v>3856.6500000000005</v>
      </c>
      <c r="E111" s="100">
        <f>'FY15 Bucket'!$D111</f>
        <v>5106.95</v>
      </c>
      <c r="F111" s="33">
        <f t="shared" si="8"/>
        <v>1250.2999999999993</v>
      </c>
      <c r="H111" s="35"/>
      <c r="I111" s="35" t="s">
        <v>560</v>
      </c>
      <c r="J111" s="33">
        <f>SUMIFS(FY16InventoryDump!$H$2:$H$5000, FY16InventoryDump!$A$2:$A$5000, "*SPECIAL SANDWICH*", FY16InventoryDump!$F$2:$F$5000, Profit!$I111)</f>
        <v>0</v>
      </c>
      <c r="K111" s="100">
        <f>'FY16 Bucket'!$D111</f>
        <v>0</v>
      </c>
      <c r="L111" s="33">
        <f t="shared" si="13"/>
        <v>0</v>
      </c>
      <c r="N111" s="35"/>
      <c r="O111" s="35" t="s">
        <v>560</v>
      </c>
      <c r="P111" s="33">
        <f>SUMIFS('FY17 InventoryDump'!$H$2:$H$4997, 'FY17 InventoryDump'!$A$2:$A$4997, "*SPECIAL SANDWICH*", 'FY17 InventoryDump'!$F$2:$F$4997, Profit!$C110)</f>
        <v>0</v>
      </c>
      <c r="Q111" s="100">
        <f>'FY17 Bucket'!$D111</f>
        <v>0</v>
      </c>
      <c r="R111" s="33">
        <f t="shared" si="9"/>
        <v>0</v>
      </c>
    </row>
    <row r="112" spans="2:18" hidden="1" outlineLevel="2" x14ac:dyDescent="0.25">
      <c r="B112" s="35"/>
      <c r="C112" s="35" t="s">
        <v>561</v>
      </c>
      <c r="D112" s="360">
        <f>SUMIFS('FY15 InventoryDump'!$H$2:$H$4997, 'FY15 InventoryDump'!$A$2:$A$4997, "*SPECIAL SANDWICH*", 'FY15 InventoryDump'!$F$2:$F$4997, Profit!$C112)</f>
        <v>3137.6000000000004</v>
      </c>
      <c r="E112" s="100">
        <f>'FY15 Bucket'!$D112</f>
        <v>4072.05</v>
      </c>
      <c r="F112" s="33">
        <f t="shared" si="8"/>
        <v>934.44999999999982</v>
      </c>
      <c r="H112" s="35"/>
      <c r="I112" s="35" t="s">
        <v>561</v>
      </c>
      <c r="J112" s="33">
        <f>SUMIFS(FY16InventoryDump!$H$2:$H$5000, FY16InventoryDump!$A$2:$A$5000, "*SPECIAL SANDWICH*", FY16InventoryDump!$F$2:$F$5000, Profit!$I112)</f>
        <v>0</v>
      </c>
      <c r="K112" s="100">
        <f>'FY16 Bucket'!$D112</f>
        <v>0</v>
      </c>
      <c r="L112" s="33">
        <f t="shared" si="13"/>
        <v>0</v>
      </c>
      <c r="N112" s="35"/>
      <c r="O112" s="35" t="s">
        <v>561</v>
      </c>
      <c r="P112" s="33">
        <f>SUMIFS('FY17 InventoryDump'!$H$2:$H$4997, 'FY17 InventoryDump'!$A$2:$A$4997, "*SPECIAL SANDWICH*", 'FY17 InventoryDump'!$F$2:$F$4997, Profit!$C111)</f>
        <v>0</v>
      </c>
      <c r="Q112" s="100">
        <f>'FY17 Bucket'!$D112</f>
        <v>0</v>
      </c>
      <c r="R112" s="33">
        <f t="shared" si="9"/>
        <v>0</v>
      </c>
    </row>
    <row r="113" spans="2:18" hidden="1" outlineLevel="2" x14ac:dyDescent="0.25">
      <c r="B113" s="35"/>
      <c r="C113" s="35" t="s">
        <v>562</v>
      </c>
      <c r="D113" s="360">
        <f>SUMIFS('FY15 InventoryDump'!$H$2:$H$4997, 'FY15 InventoryDump'!$A$2:$A$4997, "*SPECIAL SANDWICH*", 'FY15 InventoryDump'!$F$2:$F$4997, Profit!$C113)</f>
        <v>1918.3999999999999</v>
      </c>
      <c r="E113" s="100">
        <f>'FY15 Bucket'!$D113</f>
        <v>2887.3</v>
      </c>
      <c r="F113" s="33">
        <f t="shared" si="8"/>
        <v>968.90000000000032</v>
      </c>
      <c r="H113" s="35"/>
      <c r="I113" s="35" t="s">
        <v>562</v>
      </c>
      <c r="J113" s="33">
        <f>SUMIFS(FY16InventoryDump!$H$2:$H$5000, FY16InventoryDump!$A$2:$A$5000, "*SPECIAL SANDWICH*", FY16InventoryDump!$F$2:$F$5000, Profit!$I113)</f>
        <v>0</v>
      </c>
      <c r="K113" s="100">
        <f>'FY16 Bucket'!$D113</f>
        <v>0</v>
      </c>
      <c r="L113" s="33">
        <f t="shared" si="13"/>
        <v>0</v>
      </c>
      <c r="N113" s="35"/>
      <c r="O113" s="35" t="s">
        <v>562</v>
      </c>
      <c r="P113" s="33">
        <f>SUMIFS('FY17 InventoryDump'!$H$2:$H$4997, 'FY17 InventoryDump'!$A$2:$A$4997, "*SPECIAL SANDWICH*", 'FY17 InventoryDump'!$F$2:$F$4997, Profit!$C112)</f>
        <v>0</v>
      </c>
      <c r="Q113" s="100">
        <f>'FY17 Bucket'!$D113</f>
        <v>0</v>
      </c>
      <c r="R113" s="33">
        <f t="shared" si="9"/>
        <v>0</v>
      </c>
    </row>
    <row r="114" spans="2:18" hidden="1" outlineLevel="2" x14ac:dyDescent="0.25">
      <c r="B114" s="35"/>
      <c r="C114" s="35" t="s">
        <v>563</v>
      </c>
      <c r="D114" s="360">
        <f>SUMIFS('FY15 InventoryDump'!$H$2:$H$4997, 'FY15 InventoryDump'!$A$2:$A$4997, "*SPECIAL SANDWICH*", 'FY15 InventoryDump'!$F$2:$F$4997, Profit!$C114)</f>
        <v>3844.0999999999995</v>
      </c>
      <c r="E114" s="100">
        <f>'FY15 Bucket'!$D114</f>
        <v>4877.5499999999993</v>
      </c>
      <c r="F114" s="33">
        <f t="shared" si="8"/>
        <v>1033.4499999999998</v>
      </c>
      <c r="H114" s="35"/>
      <c r="I114" s="35" t="s">
        <v>563</v>
      </c>
      <c r="J114" s="33">
        <f>SUMIFS(FY16InventoryDump!$H$2:$H$5000, FY16InventoryDump!$A$2:$A$5000, "*SPECIAL SANDWICH*", FY16InventoryDump!$F$2:$F$5000, Profit!$I114)</f>
        <v>0</v>
      </c>
      <c r="K114" s="100">
        <f>'FY16 Bucket'!$D114</f>
        <v>0</v>
      </c>
      <c r="L114" s="33">
        <f t="shared" si="13"/>
        <v>0</v>
      </c>
      <c r="N114" s="35"/>
      <c r="O114" s="35" t="s">
        <v>563</v>
      </c>
      <c r="P114" s="33">
        <f>SUMIFS('FY17 InventoryDump'!$H$2:$H$4997, 'FY17 InventoryDump'!$A$2:$A$4997, "*SPECIAL SANDWICH*", 'FY17 InventoryDump'!$F$2:$F$4997, Profit!$C113)</f>
        <v>0</v>
      </c>
      <c r="Q114" s="100">
        <f>'FY17 Bucket'!$D114</f>
        <v>0</v>
      </c>
      <c r="R114" s="33">
        <f t="shared" si="9"/>
        <v>0</v>
      </c>
    </row>
    <row r="115" spans="2:18" hidden="1" outlineLevel="2" x14ac:dyDescent="0.25">
      <c r="B115" s="35"/>
      <c r="C115" s="35" t="s">
        <v>564</v>
      </c>
      <c r="D115" s="360">
        <f>SUMIFS('FY15 InventoryDump'!$H$2:$H$4997, 'FY15 InventoryDump'!$A$2:$A$4997, "*SPECIAL SANDWICH*", 'FY15 InventoryDump'!$F$2:$F$4997, Profit!$C115)</f>
        <v>4372.5000000000009</v>
      </c>
      <c r="E115" s="100">
        <f>'FY15 Bucket'!$D115</f>
        <v>5956.7000000000007</v>
      </c>
      <c r="F115" s="33">
        <f t="shared" si="8"/>
        <v>1584.1999999999998</v>
      </c>
      <c r="H115" s="35"/>
      <c r="I115" s="35" t="s">
        <v>564</v>
      </c>
      <c r="J115" s="33">
        <f>SUMIFS(FY16InventoryDump!$H$2:$H$5000, FY16InventoryDump!$A$2:$A$5000, "*SPECIAL SANDWICH*", FY16InventoryDump!$F$2:$F$5000, Profit!$I115)</f>
        <v>0</v>
      </c>
      <c r="K115" s="100">
        <f>'FY16 Bucket'!$D115</f>
        <v>0</v>
      </c>
      <c r="L115" s="33">
        <f t="shared" si="13"/>
        <v>0</v>
      </c>
      <c r="N115" s="35"/>
      <c r="O115" s="35" t="s">
        <v>564</v>
      </c>
      <c r="P115" s="33">
        <f>SUMIFS('FY17 InventoryDump'!$H$2:$H$4997, 'FY17 InventoryDump'!$A$2:$A$4997, "*SPECIAL SANDWICH*", 'FY17 InventoryDump'!$F$2:$F$4997, Profit!$C114)</f>
        <v>0</v>
      </c>
      <c r="Q115" s="100">
        <f>'FY17 Bucket'!$D115</f>
        <v>0</v>
      </c>
      <c r="R115" s="33">
        <f t="shared" si="9"/>
        <v>0</v>
      </c>
    </row>
    <row r="116" spans="2:18" hidden="1" outlineLevel="2" x14ac:dyDescent="0.25">
      <c r="B116" s="35"/>
      <c r="C116" s="35" t="s">
        <v>565</v>
      </c>
      <c r="D116" s="360">
        <f>SUMIFS('FY15 InventoryDump'!$H$2:$H$4997, 'FY15 InventoryDump'!$A$2:$A$4997, "*SPECIAL SANDWICH*", 'FY15 InventoryDump'!$F$2:$F$4997, Profit!$C116)</f>
        <v>3390.9999999999995</v>
      </c>
      <c r="E116" s="100">
        <f>'FY15 Bucket'!$D116</f>
        <v>5193.75</v>
      </c>
      <c r="F116" s="33">
        <f t="shared" si="8"/>
        <v>1802.7500000000005</v>
      </c>
      <c r="H116" s="35"/>
      <c r="I116" s="35" t="s">
        <v>565</v>
      </c>
      <c r="J116" s="33">
        <f>SUMIFS(FY16InventoryDump!$H$2:$H$5000, FY16InventoryDump!$A$2:$A$5000, "*SPECIAL SANDWICH*", FY16InventoryDump!$F$2:$F$5000, Profit!$I116)</f>
        <v>0</v>
      </c>
      <c r="K116" s="100">
        <f>'FY16 Bucket'!$D116</f>
        <v>0</v>
      </c>
      <c r="L116" s="33">
        <f t="shared" si="13"/>
        <v>0</v>
      </c>
      <c r="N116" s="35"/>
      <c r="O116" s="35" t="s">
        <v>565</v>
      </c>
      <c r="P116" s="33">
        <f>SUMIFS('FY17 InventoryDump'!$H$2:$H$4997, 'FY17 InventoryDump'!$A$2:$A$4997, "*SPECIAL SANDWICH*", 'FY17 InventoryDump'!$F$2:$F$4997, Profit!$C115)</f>
        <v>0</v>
      </c>
      <c r="Q116" s="100">
        <f>'FY17 Bucket'!$D116</f>
        <v>0</v>
      </c>
      <c r="R116" s="33">
        <f t="shared" si="9"/>
        <v>0</v>
      </c>
    </row>
    <row r="117" spans="2:18" hidden="1" outlineLevel="2" x14ac:dyDescent="0.25">
      <c r="B117" s="35"/>
      <c r="C117" s="35" t="s">
        <v>566</v>
      </c>
      <c r="D117" s="360">
        <f>SUMIFS('FY15 InventoryDump'!$H$2:$H$4997, 'FY15 InventoryDump'!$A$2:$A$4997, "*SPECIAL SANDWICH*", 'FY15 InventoryDump'!$F$2:$F$4997, Profit!$C117)</f>
        <v>4685.5</v>
      </c>
      <c r="E117" s="100">
        <f>'FY15 Bucket'!$D117</f>
        <v>6506.75</v>
      </c>
      <c r="F117" s="33">
        <f t="shared" si="8"/>
        <v>1821.25</v>
      </c>
      <c r="H117" s="35"/>
      <c r="I117" s="35" t="s">
        <v>566</v>
      </c>
      <c r="J117" s="33">
        <f>SUMIFS(FY16InventoryDump!$H$2:$H$5000, FY16InventoryDump!$A$2:$A$5000, "*SPECIAL SANDWICH*", FY16InventoryDump!$F$2:$F$5000, Profit!$I117)</f>
        <v>0</v>
      </c>
      <c r="K117" s="100">
        <f>'FY16 Bucket'!$D117</f>
        <v>0</v>
      </c>
      <c r="L117" s="33">
        <f t="shared" si="13"/>
        <v>0</v>
      </c>
      <c r="N117" s="35"/>
      <c r="O117" s="35" t="s">
        <v>566</v>
      </c>
      <c r="P117" s="33">
        <f>SUMIFS('FY17 InventoryDump'!$H$2:$H$4997, 'FY17 InventoryDump'!$A$2:$A$4997, "*SPECIAL SANDWICH*", 'FY17 InventoryDump'!$F$2:$F$4997, Profit!$C116)</f>
        <v>0</v>
      </c>
      <c r="Q117" s="100">
        <f>'FY17 Bucket'!$D117</f>
        <v>0</v>
      </c>
      <c r="R117" s="33">
        <f t="shared" si="9"/>
        <v>0</v>
      </c>
    </row>
    <row r="118" spans="2:18" hidden="1" outlineLevel="2" x14ac:dyDescent="0.25">
      <c r="B118" s="35"/>
      <c r="C118" s="35" t="s">
        <v>567</v>
      </c>
      <c r="D118" s="360">
        <f>SUMIFS('FY15 InventoryDump'!$H$2:$H$4997, 'FY15 InventoryDump'!$A$2:$A$4997, "*SPECIAL SANDWICH*", 'FY15 InventoryDump'!$F$2:$F$4997, Profit!$C118)</f>
        <v>5662.55</v>
      </c>
      <c r="E118" s="100">
        <f>'FY15 Bucket'!$D118</f>
        <v>6299.5</v>
      </c>
      <c r="F118" s="33">
        <f t="shared" si="8"/>
        <v>636.94999999999982</v>
      </c>
      <c r="H118" s="35"/>
      <c r="I118" s="35" t="s">
        <v>567</v>
      </c>
      <c r="J118" s="33">
        <f>SUMIFS(FY16InventoryDump!$H$2:$H$5000, FY16InventoryDump!$A$2:$A$5000, "*SPECIAL SANDWICH*", FY16InventoryDump!$F$2:$F$5000, Profit!$I118)</f>
        <v>0</v>
      </c>
      <c r="K118" s="100">
        <f>'FY16 Bucket'!$D118</f>
        <v>0</v>
      </c>
      <c r="L118" s="33">
        <f t="shared" si="13"/>
        <v>0</v>
      </c>
      <c r="N118" s="35"/>
      <c r="O118" s="35" t="s">
        <v>567</v>
      </c>
      <c r="P118" s="33">
        <f>SUMIFS('FY17 InventoryDump'!$H$2:$H$4997, 'FY17 InventoryDump'!$A$2:$A$4997, "*SPECIAL SANDWICH*", 'FY17 InventoryDump'!$F$2:$F$4997, Profit!$C117)</f>
        <v>0</v>
      </c>
      <c r="Q118" s="100">
        <f>'FY17 Bucket'!$D118</f>
        <v>0</v>
      </c>
      <c r="R118" s="33">
        <f t="shared" si="9"/>
        <v>0</v>
      </c>
    </row>
    <row r="119" spans="2:18" hidden="1" outlineLevel="2" x14ac:dyDescent="0.25">
      <c r="B119" s="35"/>
      <c r="C119" s="35" t="s">
        <v>568</v>
      </c>
      <c r="D119" s="360">
        <f>SUMIFS('FY15 InventoryDump'!$H$2:$H$4997, 'FY15 InventoryDump'!$A$2:$A$4997, "*SPECIAL SANDWICH*", 'FY15 InventoryDump'!$F$2:$F$4997, Profit!$C119)</f>
        <v>2258.9000000000005</v>
      </c>
      <c r="E119" s="100">
        <f>'FY15 Bucket'!$D119</f>
        <v>3611.5499999999997</v>
      </c>
      <c r="F119" s="33">
        <f t="shared" si="8"/>
        <v>1352.6499999999992</v>
      </c>
      <c r="H119" s="35"/>
      <c r="I119" s="35" t="s">
        <v>568</v>
      </c>
      <c r="J119" s="33">
        <f>SUMIFS(FY16InventoryDump!$H$2:$H$5000, FY16InventoryDump!$A$2:$A$5000, "*SPECIAL SANDWICH*", FY16InventoryDump!$F$2:$F$5000, Profit!$I119)</f>
        <v>0</v>
      </c>
      <c r="K119" s="100">
        <f>'FY16 Bucket'!$D119</f>
        <v>0</v>
      </c>
      <c r="L119" s="33">
        <f t="shared" si="13"/>
        <v>0</v>
      </c>
      <c r="N119" s="35"/>
      <c r="O119" s="35" t="s">
        <v>568</v>
      </c>
      <c r="P119" s="33">
        <f>SUMIFS('FY17 InventoryDump'!$H$2:$H$4997, 'FY17 InventoryDump'!$A$2:$A$4997, "*SPECIAL SANDWICH*", 'FY17 InventoryDump'!$F$2:$F$4997, Profit!$C118)</f>
        <v>0</v>
      </c>
      <c r="Q119" s="100">
        <f>'FY17 Bucket'!$D119</f>
        <v>0</v>
      </c>
      <c r="R119" s="33">
        <f t="shared" si="9"/>
        <v>0</v>
      </c>
    </row>
    <row r="120" spans="2:18" s="67" customFormat="1" outlineLevel="1" collapsed="1" x14ac:dyDescent="0.25">
      <c r="B120" s="67" t="s">
        <v>244</v>
      </c>
      <c r="E120" s="110"/>
      <c r="F120" s="111">
        <f>SUM(F121:F132)</f>
        <v>8684.055263311333</v>
      </c>
      <c r="H120" s="67" t="s">
        <v>244</v>
      </c>
      <c r="L120" s="110">
        <f>SUM(L121:L132)</f>
        <v>514.3900000000001</v>
      </c>
      <c r="N120" s="67" t="s">
        <v>244</v>
      </c>
      <c r="Q120" s="110"/>
      <c r="R120" s="111">
        <f>SUM(R121:R132)</f>
        <v>0</v>
      </c>
    </row>
    <row r="121" spans="2:18" hidden="1" outlineLevel="2" x14ac:dyDescent="0.25">
      <c r="B121" s="35"/>
      <c r="C121" s="35" t="s">
        <v>557</v>
      </c>
      <c r="D121" s="360">
        <f>SUMIFS('FY15 InventoryDump'!$H$2:$H$4997, 'FY15 InventoryDump'!$A$2:$A$4997, "*SALAD &amp; SANDWICH*", 'FY15 InventoryDump'!$F$2:$F$4997, Profit!$C121)</f>
        <v>614.5</v>
      </c>
      <c r="E121" s="100">
        <f>'FY15 Bucket'!$D121</f>
        <v>1537.03</v>
      </c>
      <c r="F121" s="33">
        <f t="shared" si="8"/>
        <v>922.53</v>
      </c>
      <c r="H121" s="35"/>
      <c r="I121" s="35" t="s">
        <v>557</v>
      </c>
      <c r="J121" s="33">
        <f>SUMIFS(FY16InventoryDump!$H$2:$H$5000, FY16InventoryDump!$A$2:$A$5000, "*SALAD &amp; SANDWICH*", FY16InventoryDump!$F$2:$F$5000, Profit!$I121)</f>
        <v>1492.2</v>
      </c>
      <c r="K121" s="100">
        <f>'FY16 Bucket'!$D121</f>
        <v>2006.5900000000001</v>
      </c>
      <c r="L121" s="33">
        <f>$K121 - $J121</f>
        <v>514.3900000000001</v>
      </c>
      <c r="N121" s="35"/>
      <c r="O121" s="35" t="s">
        <v>557</v>
      </c>
      <c r="P121" s="33">
        <f>SUMIFS('FY17 InventoryDump'!$H$2:$H$4997, 'FY17 InventoryDump'!$A$2:$A$4997, "*SALAD &amp; SANDWICH*", 'FY17 InventoryDump'!$F$2:$F$4997, Profit!$C121)</f>
        <v>0</v>
      </c>
      <c r="Q121" s="100">
        <f>'FY17 Bucket'!$D121</f>
        <v>0</v>
      </c>
      <c r="R121" s="33">
        <f t="shared" si="9"/>
        <v>0</v>
      </c>
    </row>
    <row r="122" spans="2:18" hidden="1" outlineLevel="2" x14ac:dyDescent="0.25">
      <c r="B122" s="35"/>
      <c r="C122" s="362" t="s">
        <v>558</v>
      </c>
      <c r="D122" s="363">
        <f>(D123/D292) * 15000</f>
        <v>801.61723668866694</v>
      </c>
      <c r="E122" s="358">
        <f>'FY15 Bucket'!$D122</f>
        <v>959.78</v>
      </c>
      <c r="F122" s="363">
        <f t="shared" si="8"/>
        <v>158.16276331133304</v>
      </c>
      <c r="H122" s="35"/>
      <c r="I122" s="35" t="s">
        <v>558</v>
      </c>
      <c r="J122" s="33">
        <f>SUMIFS(FY16InventoryDump!$H$2:$H$5000, FY16InventoryDump!$A$2:$A$5000, "*SALAD &amp; SANDWICH*", FY16InventoryDump!$F$2:$F$5000, Profit!$I122)</f>
        <v>0</v>
      </c>
      <c r="K122" s="100">
        <f>'FY16 Bucket'!$D122</f>
        <v>0</v>
      </c>
      <c r="L122" s="33">
        <f t="shared" ref="L122:L132" si="14">$K122 - $J122</f>
        <v>0</v>
      </c>
      <c r="N122" s="35"/>
      <c r="O122" s="35" t="s">
        <v>558</v>
      </c>
      <c r="P122" s="33">
        <f>SUMIFS('FY17 InventoryDump'!$H$2:$H$4997, 'FY17 InventoryDump'!$A$2:$A$4997, "*SALAD &amp; SANDWICH*", 'FY17 InventoryDump'!$F$2:$F$4997, Profit!$C122)</f>
        <v>0</v>
      </c>
      <c r="Q122" s="100">
        <f>'FY17 Bucket'!$D122</f>
        <v>0</v>
      </c>
      <c r="R122" s="33">
        <f t="shared" si="9"/>
        <v>0</v>
      </c>
    </row>
    <row r="123" spans="2:18" hidden="1" outlineLevel="2" x14ac:dyDescent="0.25">
      <c r="B123" s="35"/>
      <c r="C123" s="35" t="s">
        <v>559</v>
      </c>
      <c r="D123" s="360">
        <f>SUMIFS('FY15 InventoryDump'!$H$2:$H$4997, 'FY15 InventoryDump'!$A$2:$A$4997, "*SALAD &amp; SANDWICH*", 'FY15 InventoryDump'!$F$2:$F$4997, Profit!$C123)</f>
        <v>798.38750000000005</v>
      </c>
      <c r="E123" s="100">
        <f>'FY15 Bucket'!$D123</f>
        <v>1539.22</v>
      </c>
      <c r="F123" s="33">
        <f t="shared" si="8"/>
        <v>740.83249999999998</v>
      </c>
      <c r="H123" s="35"/>
      <c r="I123" s="35" t="s">
        <v>559</v>
      </c>
      <c r="J123" s="33">
        <f>SUMIFS(FY16InventoryDump!$H$2:$H$5000, FY16InventoryDump!$A$2:$A$5000, "*SALAD &amp; SANDWICH*", FY16InventoryDump!$F$2:$F$5000, Profit!$I123)</f>
        <v>0</v>
      </c>
      <c r="K123" s="100">
        <f>'FY16 Bucket'!$D123</f>
        <v>0</v>
      </c>
      <c r="L123" s="33">
        <f t="shared" si="14"/>
        <v>0</v>
      </c>
      <c r="N123" s="35"/>
      <c r="O123" s="35" t="s">
        <v>559</v>
      </c>
      <c r="P123" s="33">
        <f>SUMIFS('FY17 InventoryDump'!$H$2:$H$4997, 'FY17 InventoryDump'!$A$2:$A$4997, "*SALAD &amp; SANDWICH*", 'FY17 InventoryDump'!$F$2:$F$4997, Profit!$C123)</f>
        <v>0</v>
      </c>
      <c r="Q123" s="100">
        <f>'FY17 Bucket'!$D123</f>
        <v>0</v>
      </c>
      <c r="R123" s="33">
        <f t="shared" si="9"/>
        <v>0</v>
      </c>
    </row>
    <row r="124" spans="2:18" hidden="1" outlineLevel="2" x14ac:dyDescent="0.25">
      <c r="B124" s="35"/>
      <c r="C124" s="35" t="s">
        <v>560</v>
      </c>
      <c r="D124" s="360">
        <f>SUMIFS('FY15 InventoryDump'!$H$2:$H$4997, 'FY15 InventoryDump'!$A$2:$A$4997, "*SALAD &amp; SANDWICH*", 'FY15 InventoryDump'!$F$2:$F$4997, Profit!$C124)</f>
        <v>2808.2500000000005</v>
      </c>
      <c r="E124" s="100">
        <f>'FY15 Bucket'!$D124</f>
        <v>4109.37</v>
      </c>
      <c r="F124" s="33">
        <f t="shared" si="8"/>
        <v>1301.1199999999994</v>
      </c>
      <c r="H124" s="35"/>
      <c r="I124" s="35" t="s">
        <v>560</v>
      </c>
      <c r="J124" s="33">
        <f>SUMIFS(FY16InventoryDump!$H$2:$H$5000, FY16InventoryDump!$A$2:$A$5000, "*SALAD &amp; SANDWICH*", FY16InventoryDump!$F$2:$F$5000, Profit!$I124)</f>
        <v>0</v>
      </c>
      <c r="K124" s="100">
        <f>'FY16 Bucket'!$D124</f>
        <v>0</v>
      </c>
      <c r="L124" s="33">
        <f t="shared" si="14"/>
        <v>0</v>
      </c>
      <c r="N124" s="35"/>
      <c r="O124" s="35" t="s">
        <v>560</v>
      </c>
      <c r="P124" s="33">
        <f>SUMIFS('FY17 InventoryDump'!$H$2:$H$4997, 'FY17 InventoryDump'!$A$2:$A$4997, "*SALAD &amp; SANDWICH*", 'FY17 InventoryDump'!$F$2:$F$4997, Profit!$C124)</f>
        <v>0</v>
      </c>
      <c r="Q124" s="100">
        <f>'FY17 Bucket'!$D124</f>
        <v>0</v>
      </c>
      <c r="R124" s="33">
        <f t="shared" si="9"/>
        <v>0</v>
      </c>
    </row>
    <row r="125" spans="2:18" hidden="1" outlineLevel="2" x14ac:dyDescent="0.25">
      <c r="B125" s="35"/>
      <c r="C125" s="35" t="s">
        <v>561</v>
      </c>
      <c r="D125" s="360">
        <f>SUMIFS('FY15 InventoryDump'!$H$2:$H$4997, 'FY15 InventoryDump'!$A$2:$A$4997, "*SALAD &amp; SANDWICH*", 'FY15 InventoryDump'!$F$2:$F$4997, Profit!$C125)</f>
        <v>1548.1</v>
      </c>
      <c r="E125" s="100">
        <f>'FY15 Bucket'!$D125</f>
        <v>2265.5100000000002</v>
      </c>
      <c r="F125" s="33">
        <f t="shared" si="8"/>
        <v>717.41000000000031</v>
      </c>
      <c r="H125" s="35"/>
      <c r="I125" s="35" t="s">
        <v>561</v>
      </c>
      <c r="J125" s="33">
        <f>SUMIFS(FY16InventoryDump!$H$2:$H$5000, FY16InventoryDump!$A$2:$A$5000, "*SALAD &amp; SANDWICH*", FY16InventoryDump!$F$2:$F$5000, Profit!$I125)</f>
        <v>0</v>
      </c>
      <c r="K125" s="100">
        <f>'FY16 Bucket'!$D125</f>
        <v>0</v>
      </c>
      <c r="L125" s="33">
        <f t="shared" si="14"/>
        <v>0</v>
      </c>
      <c r="N125" s="35"/>
      <c r="O125" s="35" t="s">
        <v>561</v>
      </c>
      <c r="P125" s="33">
        <f>SUMIFS('FY17 InventoryDump'!$H$2:$H$4997, 'FY17 InventoryDump'!$A$2:$A$4997, "*SALAD &amp; SANDWICH*", 'FY17 InventoryDump'!$F$2:$F$4997, Profit!$C125)</f>
        <v>0</v>
      </c>
      <c r="Q125" s="100">
        <f>'FY17 Bucket'!$D125</f>
        <v>0</v>
      </c>
      <c r="R125" s="33">
        <f t="shared" si="9"/>
        <v>0</v>
      </c>
    </row>
    <row r="126" spans="2:18" hidden="1" outlineLevel="2" x14ac:dyDescent="0.25">
      <c r="B126" s="35"/>
      <c r="C126" s="35" t="s">
        <v>562</v>
      </c>
      <c r="D126" s="360">
        <f>SUMIFS('FY15 InventoryDump'!$H$2:$H$4997, 'FY15 InventoryDump'!$A$2:$A$4997, "*SALAD &amp; SANDWICH*", 'FY15 InventoryDump'!$F$2:$F$4997, Profit!$C126)</f>
        <v>855.80000000000007</v>
      </c>
      <c r="E126" s="100">
        <f>'FY15 Bucket'!$D126</f>
        <v>1389.58</v>
      </c>
      <c r="F126" s="33">
        <f t="shared" si="8"/>
        <v>533.77999999999986</v>
      </c>
      <c r="H126" s="35"/>
      <c r="I126" s="35" t="s">
        <v>562</v>
      </c>
      <c r="J126" s="33">
        <f>SUMIFS(FY16InventoryDump!$H$2:$H$5000, FY16InventoryDump!$A$2:$A$5000, "*SALAD &amp; SANDWICH*", FY16InventoryDump!$F$2:$F$5000, Profit!$I126)</f>
        <v>0</v>
      </c>
      <c r="K126" s="100">
        <f>'FY16 Bucket'!$D126</f>
        <v>0</v>
      </c>
      <c r="L126" s="33">
        <f t="shared" si="14"/>
        <v>0</v>
      </c>
      <c r="N126" s="35"/>
      <c r="O126" s="35" t="s">
        <v>562</v>
      </c>
      <c r="P126" s="33">
        <f>SUMIFS('FY17 InventoryDump'!$H$2:$H$4997, 'FY17 InventoryDump'!$A$2:$A$4997, "*SALAD &amp; SANDWICH*", 'FY17 InventoryDump'!$F$2:$F$4997, Profit!$C126)</f>
        <v>0</v>
      </c>
      <c r="Q126" s="100">
        <f>'FY17 Bucket'!$D126</f>
        <v>0</v>
      </c>
      <c r="R126" s="33">
        <f t="shared" si="9"/>
        <v>0</v>
      </c>
    </row>
    <row r="127" spans="2:18" hidden="1" outlineLevel="2" x14ac:dyDescent="0.25">
      <c r="B127" s="35"/>
      <c r="C127" s="35" t="s">
        <v>563</v>
      </c>
      <c r="D127" s="360">
        <f>SUMIFS('FY15 InventoryDump'!$H$2:$H$4997, 'FY15 InventoryDump'!$A$2:$A$4997, "*SALAD &amp; SANDWICH*", 'FY15 InventoryDump'!$F$2:$F$4997, Profit!$C127)</f>
        <v>1721.1</v>
      </c>
      <c r="E127" s="100">
        <f>'FY15 Bucket'!$D127</f>
        <v>2278.96</v>
      </c>
      <c r="F127" s="33">
        <f t="shared" si="8"/>
        <v>557.86000000000013</v>
      </c>
      <c r="H127" s="35"/>
      <c r="I127" s="35" t="s">
        <v>563</v>
      </c>
      <c r="J127" s="33">
        <f>SUMIFS(FY16InventoryDump!$H$2:$H$5000, FY16InventoryDump!$A$2:$A$5000, "*SALAD &amp; SANDWICH*", FY16InventoryDump!$F$2:$F$5000, Profit!$I127)</f>
        <v>0</v>
      </c>
      <c r="K127" s="100">
        <f>'FY16 Bucket'!$D127</f>
        <v>0</v>
      </c>
      <c r="L127" s="33">
        <f t="shared" si="14"/>
        <v>0</v>
      </c>
      <c r="N127" s="35"/>
      <c r="O127" s="35" t="s">
        <v>563</v>
      </c>
      <c r="P127" s="33">
        <f>SUMIFS('FY17 InventoryDump'!$H$2:$H$4997, 'FY17 InventoryDump'!$A$2:$A$4997, "*SALAD &amp; SANDWICH*", 'FY17 InventoryDump'!$F$2:$F$4997, Profit!$C127)</f>
        <v>0</v>
      </c>
      <c r="Q127" s="100">
        <f>'FY17 Bucket'!$D127</f>
        <v>0</v>
      </c>
      <c r="R127" s="33">
        <f t="shared" si="9"/>
        <v>0</v>
      </c>
    </row>
    <row r="128" spans="2:18" hidden="1" outlineLevel="2" x14ac:dyDescent="0.25">
      <c r="B128" s="35"/>
      <c r="C128" s="35" t="s">
        <v>564</v>
      </c>
      <c r="D128" s="360">
        <f>SUMIFS('FY15 InventoryDump'!$H$2:$H$4997, 'FY15 InventoryDump'!$A$2:$A$4997, "*SALAD &amp; SANDWICH*", 'FY15 InventoryDump'!$F$2:$F$4997, Profit!$C128)</f>
        <v>1585.05</v>
      </c>
      <c r="E128" s="100">
        <f>'FY15 Bucket'!$D128</f>
        <v>2247.69</v>
      </c>
      <c r="F128" s="33">
        <f t="shared" si="8"/>
        <v>662.6400000000001</v>
      </c>
      <c r="H128" s="35"/>
      <c r="I128" s="35" t="s">
        <v>564</v>
      </c>
      <c r="J128" s="33">
        <f>SUMIFS(FY16InventoryDump!$H$2:$H$5000, FY16InventoryDump!$A$2:$A$5000, "*SALAD &amp; SANDWICH*", FY16InventoryDump!$F$2:$F$5000, Profit!$I128)</f>
        <v>0</v>
      </c>
      <c r="K128" s="100">
        <f>'FY16 Bucket'!$D128</f>
        <v>0</v>
      </c>
      <c r="L128" s="33">
        <f t="shared" si="14"/>
        <v>0</v>
      </c>
      <c r="N128" s="35"/>
      <c r="O128" s="35" t="s">
        <v>564</v>
      </c>
      <c r="P128" s="33">
        <f>SUMIFS('FY17 InventoryDump'!$H$2:$H$4997, 'FY17 InventoryDump'!$A$2:$A$4997, "*SALAD &amp; SANDWICH*", 'FY17 InventoryDump'!$F$2:$F$4997, Profit!$C128)</f>
        <v>0</v>
      </c>
      <c r="Q128" s="100">
        <f>'FY17 Bucket'!$D128</f>
        <v>0</v>
      </c>
      <c r="R128" s="33">
        <f t="shared" si="9"/>
        <v>0</v>
      </c>
    </row>
    <row r="129" spans="2:18" hidden="1" outlineLevel="2" x14ac:dyDescent="0.25">
      <c r="B129" s="35"/>
      <c r="C129" s="35" t="s">
        <v>565</v>
      </c>
      <c r="D129" s="360">
        <f>SUMIFS('FY15 InventoryDump'!$H$2:$H$4997, 'FY15 InventoryDump'!$A$2:$A$4997, "*SALAD &amp; SANDWICH*", 'FY15 InventoryDump'!$F$2:$F$4997, Profit!$C129)</f>
        <v>1147.45</v>
      </c>
      <c r="E129" s="100">
        <f>'FY15 Bucket'!$D129</f>
        <v>1942.09</v>
      </c>
      <c r="F129" s="33">
        <f t="shared" si="8"/>
        <v>794.63999999999987</v>
      </c>
      <c r="H129" s="35"/>
      <c r="I129" s="35" t="s">
        <v>565</v>
      </c>
      <c r="J129" s="33">
        <f>SUMIFS(FY16InventoryDump!$H$2:$H$5000, FY16InventoryDump!$A$2:$A$5000, "*SALAD &amp; SANDWICH*", FY16InventoryDump!$F$2:$F$5000, Profit!$I129)</f>
        <v>0</v>
      </c>
      <c r="K129" s="100">
        <f>'FY16 Bucket'!$D129</f>
        <v>0</v>
      </c>
      <c r="L129" s="33">
        <f t="shared" si="14"/>
        <v>0</v>
      </c>
      <c r="N129" s="35"/>
      <c r="O129" s="35" t="s">
        <v>565</v>
      </c>
      <c r="P129" s="33">
        <f>SUMIFS('FY17 InventoryDump'!$H$2:$H$4997, 'FY17 InventoryDump'!$A$2:$A$4997, "*SALAD &amp; SANDWICH*", 'FY17 InventoryDump'!$F$2:$F$4997, Profit!$C129)</f>
        <v>0</v>
      </c>
      <c r="Q129" s="100">
        <f>'FY17 Bucket'!$D129</f>
        <v>0</v>
      </c>
      <c r="R129" s="33">
        <f t="shared" si="9"/>
        <v>0</v>
      </c>
    </row>
    <row r="130" spans="2:18" hidden="1" outlineLevel="2" x14ac:dyDescent="0.25">
      <c r="B130" s="35"/>
      <c r="C130" s="35" t="s">
        <v>566</v>
      </c>
      <c r="D130" s="360">
        <f>SUMIFS('FY15 InventoryDump'!$H$2:$H$4997, 'FY15 InventoryDump'!$A$2:$A$4997, "*SALAD &amp; SANDWICH*", 'FY15 InventoryDump'!$F$2:$F$4997, Profit!$C130)</f>
        <v>1674.6000000000001</v>
      </c>
      <c r="E130" s="100">
        <f>'FY15 Bucket'!$D130</f>
        <v>2852.61</v>
      </c>
      <c r="F130" s="33">
        <f t="shared" si="8"/>
        <v>1178.01</v>
      </c>
      <c r="H130" s="35"/>
      <c r="I130" s="35" t="s">
        <v>566</v>
      </c>
      <c r="J130" s="33">
        <f>SUMIFS(FY16InventoryDump!$H$2:$H$5000, FY16InventoryDump!$A$2:$A$5000, "*SALAD &amp; SANDWICH*", FY16InventoryDump!$F$2:$F$5000, Profit!$I130)</f>
        <v>0</v>
      </c>
      <c r="K130" s="100">
        <f>'FY16 Bucket'!$D130</f>
        <v>0</v>
      </c>
      <c r="L130" s="33">
        <f t="shared" si="14"/>
        <v>0</v>
      </c>
      <c r="N130" s="35"/>
      <c r="O130" s="35" t="s">
        <v>566</v>
      </c>
      <c r="P130" s="33">
        <f>SUMIFS('FY17 InventoryDump'!$H$2:$H$4997, 'FY17 InventoryDump'!$A$2:$A$4997, "*SALAD &amp; SANDWICH*", 'FY17 InventoryDump'!$F$2:$F$4997, Profit!$C130)</f>
        <v>0</v>
      </c>
      <c r="Q130" s="100">
        <f>'FY17 Bucket'!$D130</f>
        <v>0</v>
      </c>
      <c r="R130" s="33">
        <f t="shared" si="9"/>
        <v>0</v>
      </c>
    </row>
    <row r="131" spans="2:18" hidden="1" outlineLevel="2" x14ac:dyDescent="0.25">
      <c r="B131" s="35"/>
      <c r="C131" s="35" t="s">
        <v>567</v>
      </c>
      <c r="D131" s="360">
        <f>SUMIFS('FY15 InventoryDump'!$H$2:$H$4997, 'FY15 InventoryDump'!$A$2:$A$4997, "*SALAD &amp; SANDWICH*", 'FY15 InventoryDump'!$F$2:$F$4997, Profit!$C131)</f>
        <v>2139.85</v>
      </c>
      <c r="E131" s="100">
        <f>'FY15 Bucket'!$D131</f>
        <v>2482.4499999999998</v>
      </c>
      <c r="F131" s="33">
        <f t="shared" si="8"/>
        <v>342.59999999999991</v>
      </c>
      <c r="H131" s="35"/>
      <c r="I131" s="35" t="s">
        <v>567</v>
      </c>
      <c r="J131" s="33">
        <f>SUMIFS(FY16InventoryDump!$H$2:$H$5000, FY16InventoryDump!$A$2:$A$5000, "*SALAD &amp; SANDWICH*", FY16InventoryDump!$F$2:$F$5000, Profit!$I131)</f>
        <v>0</v>
      </c>
      <c r="K131" s="100">
        <f>'FY16 Bucket'!$D131</f>
        <v>0</v>
      </c>
      <c r="L131" s="33">
        <f t="shared" si="14"/>
        <v>0</v>
      </c>
      <c r="N131" s="35"/>
      <c r="O131" s="35" t="s">
        <v>567</v>
      </c>
      <c r="P131" s="33">
        <f>SUMIFS('FY17 InventoryDump'!$H$2:$H$4997, 'FY17 InventoryDump'!$A$2:$A$4997, "*SALAD &amp; SANDWICH*", 'FY17 InventoryDump'!$F$2:$F$4997, Profit!$C131)</f>
        <v>0</v>
      </c>
      <c r="Q131" s="100">
        <f>'FY17 Bucket'!$D131</f>
        <v>0</v>
      </c>
      <c r="R131" s="33">
        <f t="shared" si="9"/>
        <v>0</v>
      </c>
    </row>
    <row r="132" spans="2:18" hidden="1" outlineLevel="2" x14ac:dyDescent="0.25">
      <c r="B132" s="35"/>
      <c r="C132" s="35" t="s">
        <v>568</v>
      </c>
      <c r="D132" s="360">
        <f>SUMIFS('FY15 InventoryDump'!$H$2:$H$4997, 'FY15 InventoryDump'!$A$2:$A$4997, "*SALAD &amp; SANDWICH*", 'FY15 InventoryDump'!$F$2:$F$4997, Profit!$C132)</f>
        <v>1250.3499999999999</v>
      </c>
      <c r="E132" s="100">
        <f>'FY15 Bucket'!$D132</f>
        <v>2024.82</v>
      </c>
      <c r="F132" s="33">
        <f t="shared" si="8"/>
        <v>774.47</v>
      </c>
      <c r="H132" s="35"/>
      <c r="I132" s="35" t="s">
        <v>568</v>
      </c>
      <c r="J132" s="33">
        <f>SUMIFS(FY16InventoryDump!$H$2:$H$5000, FY16InventoryDump!$A$2:$A$5000, "*SALAD &amp; SANDWICH*", FY16InventoryDump!$F$2:$F$5000, Profit!$I132)</f>
        <v>0</v>
      </c>
      <c r="K132" s="100">
        <f>'FY16 Bucket'!$D132</f>
        <v>0</v>
      </c>
      <c r="L132" s="33">
        <f t="shared" si="14"/>
        <v>0</v>
      </c>
      <c r="N132" s="35"/>
      <c r="O132" s="35" t="s">
        <v>568</v>
      </c>
      <c r="P132" s="33">
        <f>SUMIFS('FY17 InventoryDump'!$H$2:$H$4997, 'FY17 InventoryDump'!$A$2:$A$4997, "*SALAD &amp; SANDWICH*", 'FY17 InventoryDump'!$F$2:$F$4997, Profit!$C132)</f>
        <v>0</v>
      </c>
      <c r="Q132" s="100">
        <f>'FY17 Bucket'!$D132</f>
        <v>0</v>
      </c>
      <c r="R132" s="33">
        <f t="shared" si="9"/>
        <v>0</v>
      </c>
    </row>
    <row r="133" spans="2:18" s="67" customFormat="1" outlineLevel="1" collapsed="1" x14ac:dyDescent="0.25">
      <c r="B133" s="67" t="s">
        <v>641</v>
      </c>
      <c r="E133" s="110"/>
      <c r="F133" s="111">
        <f>SUM(F134:F145)</f>
        <v>248.96</v>
      </c>
      <c r="H133" s="67" t="s">
        <v>641</v>
      </c>
      <c r="L133" s="110">
        <f>SUM(L134:L145)</f>
        <v>10.07</v>
      </c>
      <c r="N133" s="67" t="s">
        <v>641</v>
      </c>
      <c r="Q133" s="110"/>
      <c r="R133" s="111">
        <f>SUM(R134:R145)</f>
        <v>0</v>
      </c>
    </row>
    <row r="134" spans="2:18" hidden="1" outlineLevel="2" x14ac:dyDescent="0.25">
      <c r="C134" s="95" t="s">
        <v>557</v>
      </c>
      <c r="D134" s="33">
        <f>SUMIFS('FY15 InventoryDump'!$H$2:$H$4997, 'FY15 InventoryDump'!$A$2:$A$4997, "*Sundries*", 'FY15 InventoryDump'!$F$2:$F$4997, Profit!$C133)</f>
        <v>0</v>
      </c>
      <c r="E134" s="100">
        <f>'FY15 Bucket'!$D134</f>
        <v>0</v>
      </c>
      <c r="F134" s="33">
        <f>E134-D134</f>
        <v>0</v>
      </c>
      <c r="H134" s="95"/>
      <c r="I134" s="95" t="s">
        <v>557</v>
      </c>
      <c r="J134" s="33">
        <f>SUMIFS(FY16InventoryDump!$H$2:$H$5000, FY16InventoryDump!$A$2:$A$5000, "*Sundries*", FY16InventoryDump!$F$2:$F$5000, Profit!$I134)</f>
        <v>0</v>
      </c>
      <c r="K134" s="34">
        <f>'FY16 Bucket'!$D134</f>
        <v>10.07</v>
      </c>
      <c r="L134" s="33">
        <f>$K134-$J134</f>
        <v>10.07</v>
      </c>
      <c r="N134" s="95"/>
      <c r="O134" s="95" t="s">
        <v>557</v>
      </c>
      <c r="P134" s="33">
        <f>SUMIFS('FY17 InventoryDump'!$H$2:$H$4997, 'FY17 InventoryDump'!$A$2:$A$4997, "*Sundries*", 'FY17 InventoryDump'!$F$2:$F$4997, Profit!$C133)</f>
        <v>0</v>
      </c>
      <c r="Q134" s="100">
        <f>'FY17 Bucket'!$D134</f>
        <v>0</v>
      </c>
      <c r="R134" s="33">
        <f t="shared" ref="R134:R196" si="15">$Q134 - $P134</f>
        <v>0</v>
      </c>
    </row>
    <row r="135" spans="2:18" hidden="1" outlineLevel="2" x14ac:dyDescent="0.25">
      <c r="C135" s="362" t="s">
        <v>558</v>
      </c>
      <c r="D135" s="363">
        <f>(D136/D292) * 15000</f>
        <v>0</v>
      </c>
      <c r="E135" s="358">
        <f>'FY15 Bucket'!$D135</f>
        <v>0</v>
      </c>
      <c r="F135" s="360">
        <f t="shared" ref="F135:F145" si="16">E135-D135</f>
        <v>0</v>
      </c>
      <c r="H135" s="95"/>
      <c r="I135" s="95" t="s">
        <v>558</v>
      </c>
      <c r="J135" s="33">
        <f>SUMIFS(FY16InventoryDump!$H$2:$H$5000, FY16InventoryDump!$A$2:$A$5000, "*Sundries*", FY16InventoryDump!$F$2:$F$5000, Profit!$I135)</f>
        <v>0</v>
      </c>
      <c r="K135" s="34">
        <f>'FY16 Bucket'!$D135</f>
        <v>0</v>
      </c>
      <c r="L135" s="33">
        <f t="shared" ref="L135:L145" si="17">$K135-$J135</f>
        <v>0</v>
      </c>
      <c r="N135" s="95"/>
      <c r="O135" s="95" t="s">
        <v>558</v>
      </c>
      <c r="P135" s="33">
        <f>SUMIFS('FY17 InventoryDump'!$H$2:$H$4997, 'FY17 InventoryDump'!$A$2:$A$4997, "*Sundries*", 'FY17 InventoryDump'!$F$2:$F$4997, Profit!$C134)</f>
        <v>0</v>
      </c>
      <c r="Q135" s="100">
        <f>'FY17 Bucket'!$D135</f>
        <v>0</v>
      </c>
      <c r="R135" s="33">
        <f t="shared" si="15"/>
        <v>0</v>
      </c>
    </row>
    <row r="136" spans="2:18" hidden="1" outlineLevel="2" x14ac:dyDescent="0.25">
      <c r="C136" s="95" t="s">
        <v>559</v>
      </c>
      <c r="D136" s="360">
        <f>SUMIFS('FY15 InventoryDump'!$H$2:$H$4997, 'FY15 InventoryDump'!$A$2:$A$4997, "*Sundries*", 'FY15 InventoryDump'!$F$2:$F$4997, Profit!$C135)</f>
        <v>0</v>
      </c>
      <c r="E136" s="100">
        <f>'FY15 Bucket'!$D136</f>
        <v>0</v>
      </c>
      <c r="F136" s="360">
        <f t="shared" si="16"/>
        <v>0</v>
      </c>
      <c r="H136" s="95"/>
      <c r="I136" s="95" t="s">
        <v>559</v>
      </c>
      <c r="J136" s="33">
        <f>SUMIFS(FY16InventoryDump!$H$2:$H$5000, FY16InventoryDump!$A$2:$A$5000, "*Sundries*", FY16InventoryDump!$F$2:$F$5000, Profit!$I136)</f>
        <v>0</v>
      </c>
      <c r="K136" s="34">
        <f>'FY16 Bucket'!$D136</f>
        <v>0</v>
      </c>
      <c r="L136" s="33">
        <f t="shared" si="17"/>
        <v>0</v>
      </c>
      <c r="N136" s="95"/>
      <c r="O136" s="95" t="s">
        <v>559</v>
      </c>
      <c r="P136" s="33">
        <f>SUMIFS('FY17 InventoryDump'!$H$2:$H$4997, 'FY17 InventoryDump'!$A$2:$A$4997, "*Sundries*", 'FY17 InventoryDump'!$F$2:$F$4997, Profit!$C135)</f>
        <v>0</v>
      </c>
      <c r="Q136" s="100">
        <f>'FY17 Bucket'!$D136</f>
        <v>0</v>
      </c>
      <c r="R136" s="33">
        <f t="shared" si="15"/>
        <v>0</v>
      </c>
    </row>
    <row r="137" spans="2:18" hidden="1" outlineLevel="2" x14ac:dyDescent="0.25">
      <c r="C137" s="95" t="s">
        <v>560</v>
      </c>
      <c r="D137" s="360">
        <f>SUMIFS('FY15 InventoryDump'!$H$2:$H$4997, 'FY15 InventoryDump'!$A$2:$A$4997, "*Sundries*", 'FY15 InventoryDump'!$F$2:$F$4997, Profit!$C136)</f>
        <v>0</v>
      </c>
      <c r="E137" s="100">
        <f>'FY15 Bucket'!$D137</f>
        <v>0</v>
      </c>
      <c r="F137" s="360">
        <f t="shared" si="16"/>
        <v>0</v>
      </c>
      <c r="H137" s="95"/>
      <c r="I137" s="95" t="s">
        <v>560</v>
      </c>
      <c r="J137" s="33">
        <f>SUMIFS(FY16InventoryDump!$H$2:$H$5000, FY16InventoryDump!$A$2:$A$5000, "*Sundries*", FY16InventoryDump!$F$2:$F$5000, Profit!$I137)</f>
        <v>0</v>
      </c>
      <c r="K137" s="34">
        <f>'FY16 Bucket'!$D137</f>
        <v>0</v>
      </c>
      <c r="L137" s="33">
        <f t="shared" si="17"/>
        <v>0</v>
      </c>
      <c r="N137" s="95"/>
      <c r="O137" s="95" t="s">
        <v>560</v>
      </c>
      <c r="P137" s="33">
        <f>SUMIFS('FY17 InventoryDump'!$H$2:$H$4997, 'FY17 InventoryDump'!$A$2:$A$4997, "*Sundries*", 'FY17 InventoryDump'!$F$2:$F$4997, Profit!$C136)</f>
        <v>0</v>
      </c>
      <c r="Q137" s="100">
        <f>'FY17 Bucket'!$D137</f>
        <v>0</v>
      </c>
      <c r="R137" s="33">
        <f t="shared" si="15"/>
        <v>0</v>
      </c>
    </row>
    <row r="138" spans="2:18" hidden="1" outlineLevel="2" x14ac:dyDescent="0.25">
      <c r="C138" s="95" t="s">
        <v>561</v>
      </c>
      <c r="D138" s="360">
        <f>SUMIFS('FY15 InventoryDump'!$H$2:$H$4997, 'FY15 InventoryDump'!$A$2:$A$4997, "*Sundries*", 'FY15 InventoryDump'!$F$2:$F$4997, Profit!$C137)</f>
        <v>0</v>
      </c>
      <c r="E138" s="100">
        <f>'FY15 Bucket'!$D138</f>
        <v>1</v>
      </c>
      <c r="F138" s="360">
        <f t="shared" si="16"/>
        <v>1</v>
      </c>
      <c r="H138" s="95"/>
      <c r="I138" s="95" t="s">
        <v>561</v>
      </c>
      <c r="J138" s="33">
        <f>SUMIFS(FY16InventoryDump!$H$2:$H$5000, FY16InventoryDump!$A$2:$A$5000, "*Sundries*", FY16InventoryDump!$F$2:$F$5000, Profit!$I138)</f>
        <v>0</v>
      </c>
      <c r="K138" s="34">
        <f>'FY16 Bucket'!$D138</f>
        <v>0</v>
      </c>
      <c r="L138" s="33">
        <f t="shared" si="17"/>
        <v>0</v>
      </c>
      <c r="N138" s="95"/>
      <c r="O138" s="95" t="s">
        <v>561</v>
      </c>
      <c r="P138" s="33">
        <f>SUMIFS('FY17 InventoryDump'!$H$2:$H$4997, 'FY17 InventoryDump'!$A$2:$A$4997, "*Sundries*", 'FY17 InventoryDump'!$F$2:$F$4997, Profit!$C137)</f>
        <v>0</v>
      </c>
      <c r="Q138" s="100">
        <f>'FY17 Bucket'!$D138</f>
        <v>0</v>
      </c>
      <c r="R138" s="33">
        <f t="shared" si="15"/>
        <v>0</v>
      </c>
    </row>
    <row r="139" spans="2:18" hidden="1" outlineLevel="2" x14ac:dyDescent="0.25">
      <c r="C139" s="95" t="s">
        <v>562</v>
      </c>
      <c r="D139" s="360">
        <f>SUMIFS('FY15 InventoryDump'!$H$2:$H$4997, 'FY15 InventoryDump'!$A$2:$A$4997, "*Sundries*", 'FY15 InventoryDump'!$F$2:$F$4997, Profit!$C138)</f>
        <v>0</v>
      </c>
      <c r="E139" s="100">
        <f>'FY15 Bucket'!$D139</f>
        <v>32.5</v>
      </c>
      <c r="F139" s="360">
        <f t="shared" si="16"/>
        <v>32.5</v>
      </c>
      <c r="H139" s="95"/>
      <c r="I139" s="95" t="s">
        <v>562</v>
      </c>
      <c r="J139" s="33">
        <f>SUMIFS(FY16InventoryDump!$H$2:$H$5000, FY16InventoryDump!$A$2:$A$5000, "*Sundries*", FY16InventoryDump!$F$2:$F$5000, Profit!$I139)</f>
        <v>0</v>
      </c>
      <c r="K139" s="34">
        <f>'FY16 Bucket'!$D139</f>
        <v>0</v>
      </c>
      <c r="L139" s="33">
        <f t="shared" si="17"/>
        <v>0</v>
      </c>
      <c r="N139" s="95"/>
      <c r="O139" s="95" t="s">
        <v>562</v>
      </c>
      <c r="P139" s="33">
        <f>SUMIFS('FY17 InventoryDump'!$H$2:$H$4997, 'FY17 InventoryDump'!$A$2:$A$4997, "*Sundries*", 'FY17 InventoryDump'!$F$2:$F$4997, Profit!$C138)</f>
        <v>0</v>
      </c>
      <c r="Q139" s="100">
        <f>'FY17 Bucket'!$D139</f>
        <v>0</v>
      </c>
      <c r="R139" s="33">
        <f t="shared" si="15"/>
        <v>0</v>
      </c>
    </row>
    <row r="140" spans="2:18" hidden="1" outlineLevel="2" x14ac:dyDescent="0.25">
      <c r="C140" s="95" t="s">
        <v>563</v>
      </c>
      <c r="D140" s="360">
        <f>SUMIFS('FY15 InventoryDump'!$H$2:$H$4997, 'FY15 InventoryDump'!$A$2:$A$4997, "*Sundries*", 'FY15 InventoryDump'!$F$2:$F$4997, Profit!$C139)</f>
        <v>0</v>
      </c>
      <c r="E140" s="100">
        <f>'FY15 Bucket'!$D140</f>
        <v>2.25</v>
      </c>
      <c r="F140" s="360">
        <f t="shared" si="16"/>
        <v>2.25</v>
      </c>
      <c r="H140" s="95"/>
      <c r="I140" s="95" t="s">
        <v>563</v>
      </c>
      <c r="J140" s="33">
        <f>SUMIFS(FY16InventoryDump!$H$2:$H$5000, FY16InventoryDump!$A$2:$A$5000, "*Sundries*", FY16InventoryDump!$F$2:$F$5000, Profit!$I140)</f>
        <v>0</v>
      </c>
      <c r="K140" s="34">
        <f>'FY16 Bucket'!$D140</f>
        <v>0</v>
      </c>
      <c r="L140" s="33">
        <f t="shared" si="17"/>
        <v>0</v>
      </c>
      <c r="N140" s="95"/>
      <c r="O140" s="95" t="s">
        <v>563</v>
      </c>
      <c r="P140" s="33">
        <f>SUMIFS('FY17 InventoryDump'!$H$2:$H$4997, 'FY17 InventoryDump'!$A$2:$A$4997, "*Sundries*", 'FY17 InventoryDump'!$F$2:$F$4997, Profit!$C139)</f>
        <v>0</v>
      </c>
      <c r="Q140" s="100">
        <f>'FY17 Bucket'!$D140</f>
        <v>0</v>
      </c>
      <c r="R140" s="33">
        <f t="shared" si="15"/>
        <v>0</v>
      </c>
    </row>
    <row r="141" spans="2:18" hidden="1" outlineLevel="2" x14ac:dyDescent="0.25">
      <c r="C141" s="95" t="s">
        <v>564</v>
      </c>
      <c r="D141" s="360">
        <f>SUMIFS('FY15 InventoryDump'!$H$2:$H$4997, 'FY15 InventoryDump'!$A$2:$A$4997, "*Sundries*", 'FY15 InventoryDump'!$F$2:$F$4997, Profit!$C140)</f>
        <v>0</v>
      </c>
      <c r="E141" s="100">
        <f>'FY15 Bucket'!$D141</f>
        <v>1.5</v>
      </c>
      <c r="F141" s="360">
        <f t="shared" si="16"/>
        <v>1.5</v>
      </c>
      <c r="H141" s="95"/>
      <c r="I141" s="95" t="s">
        <v>564</v>
      </c>
      <c r="J141" s="33">
        <f>SUMIFS(FY16InventoryDump!$H$2:$H$5000, FY16InventoryDump!$A$2:$A$5000, "*Sundries*", FY16InventoryDump!$F$2:$F$5000, Profit!$I141)</f>
        <v>0</v>
      </c>
      <c r="K141" s="34">
        <f>'FY16 Bucket'!$D141</f>
        <v>0</v>
      </c>
      <c r="L141" s="33">
        <f t="shared" si="17"/>
        <v>0</v>
      </c>
      <c r="N141" s="95"/>
      <c r="O141" s="95" t="s">
        <v>564</v>
      </c>
      <c r="P141" s="33">
        <f>SUMIFS('FY17 InventoryDump'!$H$2:$H$4997, 'FY17 InventoryDump'!$A$2:$A$4997, "*Sundries*", 'FY17 InventoryDump'!$F$2:$F$4997, Profit!$C140)</f>
        <v>0</v>
      </c>
      <c r="Q141" s="100">
        <f>'FY17 Bucket'!$D141</f>
        <v>0</v>
      </c>
      <c r="R141" s="33">
        <f t="shared" si="15"/>
        <v>0</v>
      </c>
    </row>
    <row r="142" spans="2:18" hidden="1" outlineLevel="2" x14ac:dyDescent="0.25">
      <c r="C142" s="95" t="s">
        <v>565</v>
      </c>
      <c r="D142" s="360">
        <f>SUMIFS('FY15 InventoryDump'!$H$2:$H$4997, 'FY15 InventoryDump'!$A$2:$A$4997, "*Sundries*", 'FY15 InventoryDump'!$F$2:$F$4997, Profit!$C141)</f>
        <v>0</v>
      </c>
      <c r="E142" s="100">
        <f>'FY15 Bucket'!$D142</f>
        <v>10.4</v>
      </c>
      <c r="F142" s="360">
        <f t="shared" si="16"/>
        <v>10.4</v>
      </c>
      <c r="H142" s="95"/>
      <c r="I142" s="95" t="s">
        <v>565</v>
      </c>
      <c r="J142" s="33">
        <f>SUMIFS(FY16InventoryDump!$H$2:$H$5000, FY16InventoryDump!$A$2:$A$5000, "*Sundries*", FY16InventoryDump!$F$2:$F$5000, Profit!$I142)</f>
        <v>0</v>
      </c>
      <c r="K142" s="34">
        <f>'FY16 Bucket'!$D142</f>
        <v>0</v>
      </c>
      <c r="L142" s="33">
        <f t="shared" si="17"/>
        <v>0</v>
      </c>
      <c r="N142" s="95"/>
      <c r="O142" s="95" t="s">
        <v>565</v>
      </c>
      <c r="P142" s="33">
        <f>SUMIFS('FY17 InventoryDump'!$H$2:$H$4997, 'FY17 InventoryDump'!$A$2:$A$4997, "*Sundries*", 'FY17 InventoryDump'!$F$2:$F$4997, Profit!$C141)</f>
        <v>0</v>
      </c>
      <c r="Q142" s="100">
        <f>'FY17 Bucket'!$D142</f>
        <v>0</v>
      </c>
      <c r="R142" s="33">
        <f t="shared" si="15"/>
        <v>0</v>
      </c>
    </row>
    <row r="143" spans="2:18" hidden="1" outlineLevel="2" x14ac:dyDescent="0.25">
      <c r="C143" s="95" t="s">
        <v>566</v>
      </c>
      <c r="D143" s="360">
        <f>SUMIFS('FY15 InventoryDump'!$H$2:$H$4997, 'FY15 InventoryDump'!$A$2:$A$4997, "*Sundries*", 'FY15 InventoryDump'!$F$2:$F$4997, Profit!$C142)</f>
        <v>0</v>
      </c>
      <c r="E143" s="100">
        <f>'FY15 Bucket'!$D143</f>
        <v>181.34</v>
      </c>
      <c r="F143" s="360">
        <f t="shared" si="16"/>
        <v>181.34</v>
      </c>
      <c r="H143" s="95"/>
      <c r="I143" s="95" t="s">
        <v>566</v>
      </c>
      <c r="J143" s="33">
        <f>SUMIFS(FY16InventoryDump!$H$2:$H$5000, FY16InventoryDump!$A$2:$A$5000, "*Sundries*", FY16InventoryDump!$F$2:$F$5000, Profit!$I143)</f>
        <v>0</v>
      </c>
      <c r="K143" s="34">
        <f>'FY16 Bucket'!$D143</f>
        <v>0</v>
      </c>
      <c r="L143" s="33">
        <f t="shared" si="17"/>
        <v>0</v>
      </c>
      <c r="N143" s="95"/>
      <c r="O143" s="95" t="s">
        <v>566</v>
      </c>
      <c r="P143" s="33">
        <f>SUMIFS('FY17 InventoryDump'!$H$2:$H$4997, 'FY17 InventoryDump'!$A$2:$A$4997, "*Sundries*", 'FY17 InventoryDump'!$F$2:$F$4997, Profit!$C142)</f>
        <v>0</v>
      </c>
      <c r="Q143" s="100">
        <f>'FY17 Bucket'!$D143</f>
        <v>0</v>
      </c>
      <c r="R143" s="33">
        <f t="shared" si="15"/>
        <v>0</v>
      </c>
    </row>
    <row r="144" spans="2:18" hidden="1" outlineLevel="2" x14ac:dyDescent="0.25">
      <c r="C144" s="95" t="s">
        <v>567</v>
      </c>
      <c r="D144" s="360">
        <f>SUMIFS('FY15 InventoryDump'!$H$2:$H$4997, 'FY15 InventoryDump'!$A$2:$A$4997, "*Sundries*", 'FY15 InventoryDump'!$F$2:$F$4997, Profit!$C143)</f>
        <v>0</v>
      </c>
      <c r="E144" s="100">
        <f>'FY15 Bucket'!$D144</f>
        <v>13.06</v>
      </c>
      <c r="F144" s="360">
        <f t="shared" si="16"/>
        <v>13.06</v>
      </c>
      <c r="H144" s="95"/>
      <c r="I144" s="95" t="s">
        <v>567</v>
      </c>
      <c r="J144" s="33">
        <f>SUMIFS(FY16InventoryDump!$H$2:$H$5000, FY16InventoryDump!$A$2:$A$5000, "*Sundries*", FY16InventoryDump!$F$2:$F$5000, Profit!$I144)</f>
        <v>0</v>
      </c>
      <c r="K144" s="34">
        <f>'FY16 Bucket'!$D144</f>
        <v>0</v>
      </c>
      <c r="L144" s="33">
        <f t="shared" si="17"/>
        <v>0</v>
      </c>
      <c r="N144" s="95"/>
      <c r="O144" s="95" t="s">
        <v>567</v>
      </c>
      <c r="P144" s="33">
        <f>SUMIFS('FY17 InventoryDump'!$H$2:$H$4997, 'FY17 InventoryDump'!$A$2:$A$4997, "*Sundries*", 'FY17 InventoryDump'!$F$2:$F$4997, Profit!$C143)</f>
        <v>0</v>
      </c>
      <c r="Q144" s="100">
        <f>'FY17 Bucket'!$D144</f>
        <v>0</v>
      </c>
      <c r="R144" s="33">
        <f t="shared" si="15"/>
        <v>0</v>
      </c>
    </row>
    <row r="145" spans="2:18" hidden="1" outlineLevel="2" x14ac:dyDescent="0.25">
      <c r="C145" s="95" t="s">
        <v>568</v>
      </c>
      <c r="D145" s="360">
        <f>SUMIFS('FY15 InventoryDump'!$H$2:$H$4997, 'FY15 InventoryDump'!$A$2:$A$4997, "*Sundries*", 'FY15 InventoryDump'!$F$2:$F$4997, Profit!$C144)</f>
        <v>0</v>
      </c>
      <c r="E145" s="100">
        <f>'FY15 Bucket'!$D145</f>
        <v>6.91</v>
      </c>
      <c r="F145" s="360">
        <f t="shared" si="16"/>
        <v>6.91</v>
      </c>
      <c r="H145" s="95"/>
      <c r="I145" s="95" t="s">
        <v>568</v>
      </c>
      <c r="J145" s="33">
        <f>SUMIFS(FY16InventoryDump!$H$2:$H$5000, FY16InventoryDump!$A$2:$A$5000, "*Sundries*", FY16InventoryDump!$F$2:$F$5000, Profit!$I145)</f>
        <v>0</v>
      </c>
      <c r="K145" s="34">
        <f>'FY16 Bucket'!$D145</f>
        <v>0</v>
      </c>
      <c r="L145" s="33">
        <f t="shared" si="17"/>
        <v>0</v>
      </c>
      <c r="N145" s="95"/>
      <c r="O145" s="95" t="s">
        <v>568</v>
      </c>
      <c r="P145" s="33">
        <f>SUMIFS('FY17 InventoryDump'!$H$2:$H$4997, 'FY17 InventoryDump'!$A$2:$A$4997, "*Sundries*", 'FY17 InventoryDump'!$F$2:$F$4997, Profit!$C144)</f>
        <v>0</v>
      </c>
      <c r="Q145" s="100">
        <f>'FY17 Bucket'!$D145</f>
        <v>0</v>
      </c>
      <c r="R145" s="33">
        <f t="shared" si="15"/>
        <v>0</v>
      </c>
    </row>
    <row r="146" spans="2:18" s="67" customFormat="1" outlineLevel="1" collapsed="1" x14ac:dyDescent="0.25">
      <c r="B146" s="67" t="s">
        <v>627</v>
      </c>
      <c r="E146" s="110"/>
      <c r="F146" s="33">
        <f>SUM(F147:F158)</f>
        <v>-934.05759999999998</v>
      </c>
      <c r="H146" s="67" t="s">
        <v>627</v>
      </c>
      <c r="L146" s="110">
        <f>SUM(L147:L158)</f>
        <v>-3263.1611999999996</v>
      </c>
      <c r="N146" s="67" t="s">
        <v>627</v>
      </c>
      <c r="Q146" s="110"/>
      <c r="R146" s="111">
        <f>SUM(R147:R158)</f>
        <v>0</v>
      </c>
    </row>
    <row r="147" spans="2:18" hidden="1" outlineLevel="2" x14ac:dyDescent="0.25">
      <c r="C147" s="95" t="s">
        <v>557</v>
      </c>
      <c r="D147" s="360">
        <f>SUMIFS('FY15 InventoryDump'!$H$2:$H$4997, 'FY15 InventoryDump'!$A$2:$A$4997, "*Cleaning*", 'FY15 InventoryDump'!$F$2:$F$4997, Profit!$C147)</f>
        <v>0</v>
      </c>
      <c r="E147" s="100">
        <v>0</v>
      </c>
      <c r="F147" s="33">
        <f>E147-D147</f>
        <v>0</v>
      </c>
      <c r="H147" s="95"/>
      <c r="I147" s="95" t="s">
        <v>557</v>
      </c>
      <c r="J147" s="33">
        <f>SUMIFS(FY16InventoryDump!$H$2:$H$5000, FY16InventoryDump!$A$2:$A$5000, "*Cleaning*", FY16InventoryDump!$F$2:$F$5000, Profit!$I147)</f>
        <v>3263.1611999999996</v>
      </c>
      <c r="K147" s="33">
        <v>0</v>
      </c>
      <c r="L147" s="33">
        <f>$K147 - $J147</f>
        <v>-3263.1611999999996</v>
      </c>
      <c r="N147" s="95"/>
      <c r="O147" s="95" t="s">
        <v>557</v>
      </c>
      <c r="P147" s="33">
        <f>SUMIFS('FY17 InventoryDump'!$H$2:$H$4997, 'FY17 InventoryDump'!$A$2:$A$4997, "*Cleaning*", 'FY17 InventoryDump'!$F$2:$F$4997, Profit!$C147)</f>
        <v>0</v>
      </c>
      <c r="Q147" s="100">
        <v>0</v>
      </c>
      <c r="R147" s="33">
        <f t="shared" si="15"/>
        <v>0</v>
      </c>
    </row>
    <row r="148" spans="2:18" hidden="1" outlineLevel="2" x14ac:dyDescent="0.25">
      <c r="C148" s="362" t="s">
        <v>558</v>
      </c>
      <c r="D148" s="363">
        <f>(D149/D292) * 15000</f>
        <v>0</v>
      </c>
      <c r="E148" s="358">
        <v>0</v>
      </c>
      <c r="F148" s="363">
        <f t="shared" ref="F148:F158" si="18">E148-D148</f>
        <v>0</v>
      </c>
      <c r="H148" s="95"/>
      <c r="I148" s="95" t="s">
        <v>558</v>
      </c>
      <c r="J148" s="33">
        <f>SUMIFS(FY16InventoryDump!$H$2:$H$5000, FY16InventoryDump!$A$2:$A$5000, "*Cleaning*", FY16InventoryDump!$F$2:$F$5000, Profit!$I148)</f>
        <v>0</v>
      </c>
      <c r="K148" s="33">
        <v>0</v>
      </c>
      <c r="L148" s="33">
        <f t="shared" ref="L148:L158" si="19">$K148 - $J148</f>
        <v>0</v>
      </c>
      <c r="N148" s="95"/>
      <c r="O148" s="95" t="s">
        <v>558</v>
      </c>
      <c r="P148" s="33">
        <f>SUMIFS('FY17 InventoryDump'!$H$2:$H$4997, 'FY17 InventoryDump'!$A$2:$A$4997, "*Cleaning*", 'FY17 InventoryDump'!$F$2:$F$4997, Profit!$C148)</f>
        <v>0</v>
      </c>
      <c r="Q148" s="100">
        <v>0</v>
      </c>
      <c r="R148" s="33">
        <f t="shared" si="15"/>
        <v>0</v>
      </c>
    </row>
    <row r="149" spans="2:18" hidden="1" outlineLevel="2" x14ac:dyDescent="0.25">
      <c r="C149" s="95" t="s">
        <v>559</v>
      </c>
      <c r="D149" s="360">
        <f>SUMIFS('FY15 InventoryDump'!$H$2:$H$4997, 'FY15 InventoryDump'!$A$2:$A$4997, "*Cleaning*", 'FY15 InventoryDump'!$F$2:$F$4997, Profit!$C149)</f>
        <v>0</v>
      </c>
      <c r="E149" s="100">
        <v>0</v>
      </c>
      <c r="F149" s="360">
        <f t="shared" si="18"/>
        <v>0</v>
      </c>
      <c r="H149" s="95"/>
      <c r="I149" s="95" t="s">
        <v>559</v>
      </c>
      <c r="J149" s="33">
        <f>SUMIFS(FY16InventoryDump!$H$2:$H$5000, FY16InventoryDump!$A$2:$A$5000, "*Cleaning*", FY16InventoryDump!$F$2:$F$5000, Profit!$I149)</f>
        <v>0</v>
      </c>
      <c r="K149" s="33">
        <v>0</v>
      </c>
      <c r="L149" s="33">
        <f t="shared" si="19"/>
        <v>0</v>
      </c>
      <c r="N149" s="95"/>
      <c r="O149" s="95" t="s">
        <v>559</v>
      </c>
      <c r="P149" s="33">
        <f>SUMIFS('FY17 InventoryDump'!$H$2:$H$4997, 'FY17 InventoryDump'!$A$2:$A$4997, "*Cleaning*", 'FY17 InventoryDump'!$F$2:$F$4997, Profit!$C149)</f>
        <v>0</v>
      </c>
      <c r="Q149" s="100">
        <v>0</v>
      </c>
      <c r="R149" s="33">
        <f t="shared" si="15"/>
        <v>0</v>
      </c>
    </row>
    <row r="150" spans="2:18" hidden="1" outlineLevel="2" x14ac:dyDescent="0.25">
      <c r="C150" s="95" t="s">
        <v>560</v>
      </c>
      <c r="D150" s="360">
        <f>SUMIFS('FY15 InventoryDump'!$H$2:$H$4997, 'FY15 InventoryDump'!$A$2:$A$4997, "*Cleaning*", 'FY15 InventoryDump'!$F$2:$F$4997, Profit!$C150)</f>
        <v>301.85799999999995</v>
      </c>
      <c r="E150" s="100">
        <v>0</v>
      </c>
      <c r="F150" s="360">
        <f t="shared" si="18"/>
        <v>-301.85799999999995</v>
      </c>
      <c r="H150" s="95"/>
      <c r="I150" s="95" t="s">
        <v>560</v>
      </c>
      <c r="J150" s="33">
        <f>SUMIFS(FY16InventoryDump!$H$2:$H$5000, FY16InventoryDump!$A$2:$A$5000, "*Cleaning*", FY16InventoryDump!$F$2:$F$5000, Profit!$I150)</f>
        <v>0</v>
      </c>
      <c r="K150" s="33">
        <v>0</v>
      </c>
      <c r="L150" s="33">
        <f t="shared" si="19"/>
        <v>0</v>
      </c>
      <c r="N150" s="95"/>
      <c r="O150" s="95" t="s">
        <v>560</v>
      </c>
      <c r="P150" s="33">
        <f>SUMIFS('FY17 InventoryDump'!$H$2:$H$4997, 'FY17 InventoryDump'!$A$2:$A$4997, "*Cleaning*", 'FY17 InventoryDump'!$F$2:$F$4997, Profit!$C150)</f>
        <v>0</v>
      </c>
      <c r="Q150" s="100">
        <v>0</v>
      </c>
      <c r="R150" s="33">
        <f t="shared" si="15"/>
        <v>0</v>
      </c>
    </row>
    <row r="151" spans="2:18" hidden="1" outlineLevel="2" x14ac:dyDescent="0.25">
      <c r="C151" s="95" t="s">
        <v>561</v>
      </c>
      <c r="D151" s="360">
        <f>SUMIFS('FY15 InventoryDump'!$H$2:$H$4997, 'FY15 InventoryDump'!$A$2:$A$4997, "*Cleaning*", 'FY15 InventoryDump'!$F$2:$F$4997, Profit!$C151)</f>
        <v>70.62</v>
      </c>
      <c r="E151" s="100">
        <v>0</v>
      </c>
      <c r="F151" s="360">
        <f t="shared" si="18"/>
        <v>-70.62</v>
      </c>
      <c r="H151" s="95"/>
      <c r="I151" s="95" t="s">
        <v>561</v>
      </c>
      <c r="J151" s="33">
        <f>SUMIFS(FY16InventoryDump!$H$2:$H$5000, FY16InventoryDump!$A$2:$A$5000, "*Cleaning*", FY16InventoryDump!$F$2:$F$5000, Profit!$I151)</f>
        <v>0</v>
      </c>
      <c r="K151" s="33">
        <v>0</v>
      </c>
      <c r="L151" s="33">
        <f t="shared" si="19"/>
        <v>0</v>
      </c>
      <c r="N151" s="95"/>
      <c r="O151" s="95" t="s">
        <v>561</v>
      </c>
      <c r="P151" s="33">
        <f>SUMIFS('FY17 InventoryDump'!$H$2:$H$4997, 'FY17 InventoryDump'!$A$2:$A$4997, "*Cleaning*", 'FY17 InventoryDump'!$F$2:$F$4997, Profit!$C151)</f>
        <v>0</v>
      </c>
      <c r="Q151" s="100">
        <v>0</v>
      </c>
      <c r="R151" s="33">
        <f t="shared" si="15"/>
        <v>0</v>
      </c>
    </row>
    <row r="152" spans="2:18" hidden="1" outlineLevel="2" x14ac:dyDescent="0.25">
      <c r="C152" s="95" t="s">
        <v>562</v>
      </c>
      <c r="D152" s="360">
        <f>SUMIFS('FY15 InventoryDump'!$H$2:$H$4997, 'FY15 InventoryDump'!$A$2:$A$4997, "*Cleaning*", 'FY15 InventoryDump'!$F$2:$F$4997, Profit!$C152)</f>
        <v>0</v>
      </c>
      <c r="E152" s="100">
        <v>0</v>
      </c>
      <c r="F152" s="360">
        <f t="shared" si="18"/>
        <v>0</v>
      </c>
      <c r="H152" s="95"/>
      <c r="I152" s="95" t="s">
        <v>562</v>
      </c>
      <c r="J152" s="33">
        <f>SUMIFS(FY16InventoryDump!$H$2:$H$5000, FY16InventoryDump!$A$2:$A$5000, "*Cleaning*", FY16InventoryDump!$F$2:$F$5000, Profit!$I152)</f>
        <v>0</v>
      </c>
      <c r="K152" s="33">
        <v>0</v>
      </c>
      <c r="L152" s="33">
        <f t="shared" si="19"/>
        <v>0</v>
      </c>
      <c r="N152" s="95"/>
      <c r="O152" s="95" t="s">
        <v>562</v>
      </c>
      <c r="P152" s="33">
        <f>SUMIFS('FY17 InventoryDump'!$H$2:$H$4997, 'FY17 InventoryDump'!$A$2:$A$4997, "*Cleaning*", 'FY17 InventoryDump'!$F$2:$F$4997, Profit!$C152)</f>
        <v>0</v>
      </c>
      <c r="Q152" s="100">
        <v>0</v>
      </c>
      <c r="R152" s="33">
        <f t="shared" si="15"/>
        <v>0</v>
      </c>
    </row>
    <row r="153" spans="2:18" hidden="1" outlineLevel="2" x14ac:dyDescent="0.25">
      <c r="C153" s="95" t="s">
        <v>563</v>
      </c>
      <c r="D153" s="360">
        <f>SUMIFS('FY15 InventoryDump'!$H$2:$H$4997, 'FY15 InventoryDump'!$A$2:$A$4997, "*Cleaning*", 'FY15 InventoryDump'!$F$2:$F$4997, Profit!$C153)</f>
        <v>0</v>
      </c>
      <c r="E153" s="100">
        <v>0</v>
      </c>
      <c r="F153" s="360">
        <f t="shared" si="18"/>
        <v>0</v>
      </c>
      <c r="H153" s="95"/>
      <c r="I153" s="95" t="s">
        <v>563</v>
      </c>
      <c r="J153" s="33">
        <f>SUMIFS(FY16InventoryDump!$H$2:$H$5000, FY16InventoryDump!$A$2:$A$5000, "*Cleaning*", FY16InventoryDump!$F$2:$F$5000, Profit!$I153)</f>
        <v>0</v>
      </c>
      <c r="K153" s="33">
        <v>0</v>
      </c>
      <c r="L153" s="33">
        <f t="shared" si="19"/>
        <v>0</v>
      </c>
      <c r="N153" s="95"/>
      <c r="O153" s="95" t="s">
        <v>563</v>
      </c>
      <c r="P153" s="33">
        <f>SUMIFS('FY17 InventoryDump'!$H$2:$H$4997, 'FY17 InventoryDump'!$A$2:$A$4997, "*Cleaning*", 'FY17 InventoryDump'!$F$2:$F$4997, Profit!$C153)</f>
        <v>0</v>
      </c>
      <c r="Q153" s="100">
        <v>0</v>
      </c>
      <c r="R153" s="33">
        <f t="shared" si="15"/>
        <v>0</v>
      </c>
    </row>
    <row r="154" spans="2:18" hidden="1" outlineLevel="2" x14ac:dyDescent="0.25">
      <c r="C154" s="95" t="s">
        <v>564</v>
      </c>
      <c r="D154" s="360">
        <f>SUMIFS('FY15 InventoryDump'!$H$2:$H$4997, 'FY15 InventoryDump'!$A$2:$A$4997, "*Cleaning*", 'FY15 InventoryDump'!$F$2:$F$4997, Profit!$C154)</f>
        <v>119.05</v>
      </c>
      <c r="E154" s="100">
        <v>0</v>
      </c>
      <c r="F154" s="360">
        <f t="shared" si="18"/>
        <v>-119.05</v>
      </c>
      <c r="H154" s="95"/>
      <c r="I154" s="95" t="s">
        <v>564</v>
      </c>
      <c r="J154" s="33">
        <f>SUMIFS(FY16InventoryDump!$H$2:$H$5000, FY16InventoryDump!$A$2:$A$5000, "*Cleaning*", FY16InventoryDump!$F$2:$F$5000, Profit!$I154)</f>
        <v>0</v>
      </c>
      <c r="K154" s="33">
        <v>0</v>
      </c>
      <c r="L154" s="33">
        <f t="shared" si="19"/>
        <v>0</v>
      </c>
      <c r="N154" s="95"/>
      <c r="O154" s="95" t="s">
        <v>564</v>
      </c>
      <c r="P154" s="33">
        <f>SUMIFS('FY17 InventoryDump'!$H$2:$H$4997, 'FY17 InventoryDump'!$A$2:$A$4997, "*Cleaning*", 'FY17 InventoryDump'!$F$2:$F$4997, Profit!$C154)</f>
        <v>0</v>
      </c>
      <c r="Q154" s="100">
        <v>0</v>
      </c>
      <c r="R154" s="33">
        <f t="shared" si="15"/>
        <v>0</v>
      </c>
    </row>
    <row r="155" spans="2:18" hidden="1" outlineLevel="2" x14ac:dyDescent="0.25">
      <c r="C155" s="95" t="s">
        <v>565</v>
      </c>
      <c r="D155" s="360">
        <f>SUMIFS('FY15 InventoryDump'!$H$2:$H$4997, 'FY15 InventoryDump'!$A$2:$A$4997, "*Cleaning*", 'FY15 InventoryDump'!$F$2:$F$4997, Profit!$C155)</f>
        <v>121.44</v>
      </c>
      <c r="E155" s="100">
        <v>0</v>
      </c>
      <c r="F155" s="360">
        <f t="shared" si="18"/>
        <v>-121.44</v>
      </c>
      <c r="H155" s="95"/>
      <c r="I155" s="95" t="s">
        <v>565</v>
      </c>
      <c r="J155" s="33">
        <f>SUMIFS(FY16InventoryDump!$H$2:$H$5000, FY16InventoryDump!$A$2:$A$5000, "*Cleaning*", FY16InventoryDump!$F$2:$F$5000, Profit!$I155)</f>
        <v>0</v>
      </c>
      <c r="K155" s="33">
        <v>0</v>
      </c>
      <c r="L155" s="33">
        <f t="shared" si="19"/>
        <v>0</v>
      </c>
      <c r="N155" s="95"/>
      <c r="O155" s="95" t="s">
        <v>565</v>
      </c>
      <c r="P155" s="33">
        <f>SUMIFS('FY17 InventoryDump'!$H$2:$H$4997, 'FY17 InventoryDump'!$A$2:$A$4997, "*Cleaning*", 'FY17 InventoryDump'!$F$2:$F$4997, Profit!$C155)</f>
        <v>0</v>
      </c>
      <c r="Q155" s="100">
        <v>0</v>
      </c>
      <c r="R155" s="33">
        <f t="shared" si="15"/>
        <v>0</v>
      </c>
    </row>
    <row r="156" spans="2:18" hidden="1" outlineLevel="2" x14ac:dyDescent="0.25">
      <c r="C156" s="95" t="s">
        <v>566</v>
      </c>
      <c r="D156" s="360">
        <f>SUMIFS('FY15 InventoryDump'!$H$2:$H$4997, 'FY15 InventoryDump'!$A$2:$A$4997, "*Cleaning*", 'FY15 InventoryDump'!$F$2:$F$4997, Profit!$C156)</f>
        <v>103.38</v>
      </c>
      <c r="E156" s="100">
        <v>0</v>
      </c>
      <c r="F156" s="360">
        <f t="shared" si="18"/>
        <v>-103.38</v>
      </c>
      <c r="H156" s="95"/>
      <c r="I156" s="95" t="s">
        <v>566</v>
      </c>
      <c r="J156" s="33">
        <f>SUMIFS(FY16InventoryDump!$H$2:$H$5000, FY16InventoryDump!$A$2:$A$5000, "*Cleaning*", FY16InventoryDump!$F$2:$F$5000, Profit!$I156)</f>
        <v>0</v>
      </c>
      <c r="K156" s="33">
        <v>0</v>
      </c>
      <c r="L156" s="33">
        <f t="shared" si="19"/>
        <v>0</v>
      </c>
      <c r="N156" s="95"/>
      <c r="O156" s="95" t="s">
        <v>566</v>
      </c>
      <c r="P156" s="33">
        <f>SUMIFS('FY17 InventoryDump'!$H$2:$H$4997, 'FY17 InventoryDump'!$A$2:$A$4997, "*Cleaning*", 'FY17 InventoryDump'!$F$2:$F$4997, Profit!$C156)</f>
        <v>0</v>
      </c>
      <c r="Q156" s="100">
        <v>0</v>
      </c>
      <c r="R156" s="33">
        <f t="shared" si="15"/>
        <v>0</v>
      </c>
    </row>
    <row r="157" spans="2:18" hidden="1" outlineLevel="2" x14ac:dyDescent="0.25">
      <c r="C157" s="95" t="s">
        <v>567</v>
      </c>
      <c r="D157" s="360">
        <f>SUMIFS('FY15 InventoryDump'!$H$2:$H$4997, 'FY15 InventoryDump'!$A$2:$A$4997, "*Cleaning*", 'FY15 InventoryDump'!$F$2:$F$4997, Profit!$C157)</f>
        <v>112.35999999999999</v>
      </c>
      <c r="E157" s="100">
        <v>0</v>
      </c>
      <c r="F157" s="360">
        <f t="shared" si="18"/>
        <v>-112.35999999999999</v>
      </c>
      <c r="H157" s="95"/>
      <c r="I157" s="95" t="s">
        <v>567</v>
      </c>
      <c r="J157" s="33">
        <f>SUMIFS(FY16InventoryDump!$H$2:$H$5000, FY16InventoryDump!$A$2:$A$5000, "*Cleaning*", FY16InventoryDump!$F$2:$F$5000, Profit!$I157)</f>
        <v>0</v>
      </c>
      <c r="K157" s="33">
        <v>0</v>
      </c>
      <c r="L157" s="33">
        <f t="shared" si="19"/>
        <v>0</v>
      </c>
      <c r="N157" s="95"/>
      <c r="O157" s="95" t="s">
        <v>567</v>
      </c>
      <c r="P157" s="33">
        <f>SUMIFS('FY17 InventoryDump'!$H$2:$H$4997, 'FY17 InventoryDump'!$A$2:$A$4997, "*Cleaning*", 'FY17 InventoryDump'!$F$2:$F$4997, Profit!$C157)</f>
        <v>0</v>
      </c>
      <c r="Q157" s="100">
        <v>0</v>
      </c>
      <c r="R157" s="33">
        <f t="shared" si="15"/>
        <v>0</v>
      </c>
    </row>
    <row r="158" spans="2:18" hidden="1" outlineLevel="2" x14ac:dyDescent="0.25">
      <c r="C158" s="95" t="s">
        <v>568</v>
      </c>
      <c r="D158" s="360">
        <f>SUMIFS('FY15 InventoryDump'!$H$2:$H$4997, 'FY15 InventoryDump'!$A$2:$A$4997, "*Cleaning*", 'FY15 InventoryDump'!$F$2:$F$4997, Profit!$C158)</f>
        <v>105.3496</v>
      </c>
      <c r="E158" s="100">
        <v>0</v>
      </c>
      <c r="F158" s="360">
        <f t="shared" si="18"/>
        <v>-105.3496</v>
      </c>
      <c r="H158" s="95"/>
      <c r="I158" s="95" t="s">
        <v>568</v>
      </c>
      <c r="J158" s="33">
        <f>SUMIFS(FY16InventoryDump!$H$2:$H$5000, FY16InventoryDump!$A$2:$A$5000, "*Cleaning*", FY16InventoryDump!$F$2:$F$5000, Profit!$I158)</f>
        <v>0</v>
      </c>
      <c r="K158" s="33">
        <v>0</v>
      </c>
      <c r="L158" s="33">
        <f t="shared" si="19"/>
        <v>0</v>
      </c>
      <c r="N158" s="95"/>
      <c r="O158" s="95" t="s">
        <v>568</v>
      </c>
      <c r="P158" s="33">
        <f>SUMIFS('FY17 InventoryDump'!$H$2:$H$4997, 'FY17 InventoryDump'!$A$2:$A$4997, "*Cleaning*", 'FY17 InventoryDump'!$F$2:$F$4997, Profit!$C158)</f>
        <v>0</v>
      </c>
      <c r="Q158" s="100">
        <v>0</v>
      </c>
      <c r="R158" s="33">
        <f t="shared" si="15"/>
        <v>0</v>
      </c>
    </row>
    <row r="159" spans="2:18" s="67" customFormat="1" outlineLevel="1" collapsed="1" x14ac:dyDescent="0.25">
      <c r="B159" s="67" t="s">
        <v>623</v>
      </c>
      <c r="D159" s="33"/>
      <c r="E159" s="100"/>
      <c r="F159" s="33">
        <f>SUM(F160:F171)</f>
        <v>-7578.8643607149834</v>
      </c>
      <c r="H159" s="67" t="s">
        <v>623</v>
      </c>
      <c r="L159" s="110">
        <f>SUM(L160:L171)</f>
        <v>-334.89799999999997</v>
      </c>
      <c r="N159" s="67" t="s">
        <v>623</v>
      </c>
      <c r="Q159" s="100"/>
      <c r="R159" s="111">
        <f>SUM(R160:R171)</f>
        <v>0</v>
      </c>
    </row>
    <row r="160" spans="2:18" hidden="1" outlineLevel="2" x14ac:dyDescent="0.25">
      <c r="C160" s="95" t="s">
        <v>557</v>
      </c>
      <c r="D160" s="360">
        <f>SUMIFS('FY15 InventoryDump'!$H$2:$H$4997, 'FY15 InventoryDump'!$A$2:$A$4997, "*Milk*", 'FY15 InventoryDump'!$F$2:$F$4997, Profit!$C160)</f>
        <v>0</v>
      </c>
      <c r="E160" s="100">
        <v>0</v>
      </c>
      <c r="F160" s="33">
        <f>E160-D160</f>
        <v>0</v>
      </c>
      <c r="H160" s="95"/>
      <c r="I160" s="95" t="s">
        <v>557</v>
      </c>
      <c r="J160" s="33">
        <f>SUMIFS(FY16InventoryDump!$H$2:$H$5000, FY16InventoryDump!$A$2:$A$5000, "*Milk*", FY16InventoryDump!$F$2:$F$5000, Profit!$I160)</f>
        <v>334.89799999999997</v>
      </c>
      <c r="K160" s="33">
        <v>0</v>
      </c>
      <c r="L160" s="33">
        <f>$K160 - $J160</f>
        <v>-334.89799999999997</v>
      </c>
      <c r="N160" s="95"/>
      <c r="O160" s="95" t="s">
        <v>557</v>
      </c>
      <c r="P160" s="33">
        <f>SUMIFS('FY17 InventoryDump'!$H$2:$H$4997, 'FY17 InventoryDump'!$A$2:$A$4997, "*Milk*", 'FY17 InventoryDump'!$F$2:$F$4997, Profit!$C160)</f>
        <v>0</v>
      </c>
      <c r="Q160" s="100">
        <v>0</v>
      </c>
      <c r="R160" s="33">
        <f t="shared" si="15"/>
        <v>0</v>
      </c>
    </row>
    <row r="161" spans="2:18" hidden="1" outlineLevel="2" x14ac:dyDescent="0.25">
      <c r="C161" s="362" t="s">
        <v>558</v>
      </c>
      <c r="D161" s="363">
        <f>(D162/D292) * 15000</f>
        <v>481.69476071498451</v>
      </c>
      <c r="E161" s="358">
        <v>0</v>
      </c>
      <c r="F161" s="363">
        <f t="shared" ref="F161:F171" si="20">E161-D161</f>
        <v>-481.69476071498451</v>
      </c>
      <c r="H161" s="95"/>
      <c r="I161" s="95" t="s">
        <v>558</v>
      </c>
      <c r="J161" s="33">
        <f>SUMIFS(FY16InventoryDump!$H$2:$H$5000, FY16InventoryDump!$A$2:$A$5000, "*Milk*", FY16InventoryDump!$F$2:$F$5000, Profit!$I161)</f>
        <v>0</v>
      </c>
      <c r="K161" s="33">
        <v>0</v>
      </c>
      <c r="L161" s="33">
        <f t="shared" ref="L161:L171" si="21">$K161 - $J161</f>
        <v>0</v>
      </c>
      <c r="N161" s="95"/>
      <c r="O161" s="95" t="s">
        <v>558</v>
      </c>
      <c r="P161" s="33">
        <f>SUMIFS('FY17 InventoryDump'!$H$2:$H$4997, 'FY17 InventoryDump'!$A$2:$A$4997, "*Milk*", 'FY17 InventoryDump'!$F$2:$F$4997, Profit!$C161)</f>
        <v>0</v>
      </c>
      <c r="Q161" s="100">
        <v>0</v>
      </c>
      <c r="R161" s="33">
        <f t="shared" si="15"/>
        <v>0</v>
      </c>
    </row>
    <row r="162" spans="2:18" hidden="1" outlineLevel="2" x14ac:dyDescent="0.25">
      <c r="C162" s="95" t="s">
        <v>559</v>
      </c>
      <c r="D162" s="360">
        <f>SUMIFS('FY15 InventoryDump'!$H$2:$H$4997, 'FY15 InventoryDump'!$A$2:$A$4997, "*Milk*", 'FY15 InventoryDump'!$F$2:$F$4997, Profit!$C162)</f>
        <v>479.75400000000002</v>
      </c>
      <c r="E162" s="100">
        <v>0</v>
      </c>
      <c r="F162" s="360">
        <f t="shared" si="20"/>
        <v>-479.75400000000002</v>
      </c>
      <c r="H162" s="95"/>
      <c r="I162" s="95" t="s">
        <v>559</v>
      </c>
      <c r="J162" s="33">
        <f>SUMIFS(FY16InventoryDump!$H$2:$H$5000, FY16InventoryDump!$A$2:$A$5000, "*Milk*", FY16InventoryDump!$F$2:$F$5000, Profit!$I162)</f>
        <v>0</v>
      </c>
      <c r="K162" s="33">
        <v>0</v>
      </c>
      <c r="L162" s="33">
        <f t="shared" si="21"/>
        <v>0</v>
      </c>
      <c r="N162" s="95"/>
      <c r="O162" s="95" t="s">
        <v>559</v>
      </c>
      <c r="P162" s="33">
        <f>SUMIFS('FY17 InventoryDump'!$H$2:$H$4997, 'FY17 InventoryDump'!$A$2:$A$4997, "*Milk*", 'FY17 InventoryDump'!$F$2:$F$4997, Profit!$C162)</f>
        <v>0</v>
      </c>
      <c r="Q162" s="100">
        <v>0</v>
      </c>
      <c r="R162" s="33">
        <f t="shared" si="15"/>
        <v>0</v>
      </c>
    </row>
    <row r="163" spans="2:18" hidden="1" outlineLevel="2" x14ac:dyDescent="0.25">
      <c r="C163" s="95" t="s">
        <v>560</v>
      </c>
      <c r="D163" s="360">
        <f>SUMIFS('FY15 InventoryDump'!$H$2:$H$4997, 'FY15 InventoryDump'!$A$2:$A$4997, "*Milk*", 'FY15 InventoryDump'!$F$2:$F$4997, Profit!$C163)</f>
        <v>0</v>
      </c>
      <c r="E163" s="100">
        <v>0</v>
      </c>
      <c r="F163" s="360">
        <f t="shared" si="20"/>
        <v>0</v>
      </c>
      <c r="H163" s="95"/>
      <c r="I163" s="95" t="s">
        <v>560</v>
      </c>
      <c r="J163" s="33">
        <f>SUMIFS(FY16InventoryDump!$H$2:$H$5000, FY16InventoryDump!$A$2:$A$5000, "*Milk*", FY16InventoryDump!$F$2:$F$5000, Profit!$I163)</f>
        <v>0</v>
      </c>
      <c r="K163" s="33">
        <v>0</v>
      </c>
      <c r="L163" s="33">
        <f t="shared" si="21"/>
        <v>0</v>
      </c>
      <c r="N163" s="95"/>
      <c r="O163" s="95" t="s">
        <v>560</v>
      </c>
      <c r="P163" s="33">
        <f>SUMIFS('FY17 InventoryDump'!$H$2:$H$4997, 'FY17 InventoryDump'!$A$2:$A$4997, "*Milk*", 'FY17 InventoryDump'!$F$2:$F$4997, Profit!$C163)</f>
        <v>0</v>
      </c>
      <c r="Q163" s="100">
        <v>0</v>
      </c>
      <c r="R163" s="33">
        <f t="shared" si="15"/>
        <v>0</v>
      </c>
    </row>
    <row r="164" spans="2:18" hidden="1" outlineLevel="2" x14ac:dyDescent="0.25">
      <c r="C164" s="95" t="s">
        <v>561</v>
      </c>
      <c r="D164" s="360">
        <f>SUMIFS('FY15 InventoryDump'!$H$2:$H$4997, 'FY15 InventoryDump'!$A$2:$A$4997, "*Milk*", 'FY15 InventoryDump'!$F$2:$F$4997, Profit!$C164)</f>
        <v>966.29399999999998</v>
      </c>
      <c r="E164" s="100">
        <v>0</v>
      </c>
      <c r="F164" s="360">
        <f t="shared" si="20"/>
        <v>-966.29399999999998</v>
      </c>
      <c r="H164" s="95"/>
      <c r="I164" s="95" t="s">
        <v>561</v>
      </c>
      <c r="J164" s="33">
        <f>SUMIFS(FY16InventoryDump!$H$2:$H$5000, FY16InventoryDump!$A$2:$A$5000, "*Milk*", FY16InventoryDump!$F$2:$F$5000, Profit!$I164)</f>
        <v>0</v>
      </c>
      <c r="K164" s="33">
        <v>0</v>
      </c>
      <c r="L164" s="33">
        <f t="shared" si="21"/>
        <v>0</v>
      </c>
      <c r="N164" s="95"/>
      <c r="O164" s="95" t="s">
        <v>561</v>
      </c>
      <c r="P164" s="33">
        <f>SUMIFS('FY17 InventoryDump'!$H$2:$H$4997, 'FY17 InventoryDump'!$A$2:$A$4997, "*Milk*", 'FY17 InventoryDump'!$F$2:$F$4997, Profit!$C164)</f>
        <v>0</v>
      </c>
      <c r="Q164" s="100">
        <v>0</v>
      </c>
      <c r="R164" s="33">
        <f t="shared" si="15"/>
        <v>0</v>
      </c>
    </row>
    <row r="165" spans="2:18" hidden="1" outlineLevel="2" x14ac:dyDescent="0.25">
      <c r="C165" s="95" t="s">
        <v>562</v>
      </c>
      <c r="D165" s="360">
        <f>SUMIFS('FY15 InventoryDump'!$H$2:$H$4997, 'FY15 InventoryDump'!$A$2:$A$4997, "*Milk*", 'FY15 InventoryDump'!$F$2:$F$4997, Profit!$C165)</f>
        <v>599.89799999999991</v>
      </c>
      <c r="E165" s="100">
        <v>0</v>
      </c>
      <c r="F165" s="360">
        <f t="shared" si="20"/>
        <v>-599.89799999999991</v>
      </c>
      <c r="H165" s="95"/>
      <c r="I165" s="95" t="s">
        <v>562</v>
      </c>
      <c r="J165" s="33">
        <f>SUMIFS(FY16InventoryDump!$H$2:$H$5000, FY16InventoryDump!$A$2:$A$5000, "*Milk*", FY16InventoryDump!$F$2:$F$5000, Profit!$I165)</f>
        <v>0</v>
      </c>
      <c r="K165" s="33">
        <v>0</v>
      </c>
      <c r="L165" s="33">
        <f t="shared" si="21"/>
        <v>0</v>
      </c>
      <c r="N165" s="95"/>
      <c r="O165" s="95" t="s">
        <v>562</v>
      </c>
      <c r="P165" s="33">
        <f>SUMIFS('FY17 InventoryDump'!$H$2:$H$4997, 'FY17 InventoryDump'!$A$2:$A$4997, "*Milk*", 'FY17 InventoryDump'!$F$2:$F$4997, Profit!$C165)</f>
        <v>0</v>
      </c>
      <c r="Q165" s="100">
        <v>0</v>
      </c>
      <c r="R165" s="33">
        <f t="shared" si="15"/>
        <v>0</v>
      </c>
    </row>
    <row r="166" spans="2:18" hidden="1" outlineLevel="2" x14ac:dyDescent="0.25">
      <c r="C166" s="95" t="s">
        <v>563</v>
      </c>
      <c r="D166" s="360">
        <f>SUMIFS('FY15 InventoryDump'!$H$2:$H$4997, 'FY15 InventoryDump'!$A$2:$A$4997, "*Milk*", 'FY15 InventoryDump'!$F$2:$F$4997, Profit!$C166)</f>
        <v>1386.4409999999998</v>
      </c>
      <c r="E166" s="100">
        <v>0</v>
      </c>
      <c r="F166" s="360">
        <f t="shared" si="20"/>
        <v>-1386.4409999999998</v>
      </c>
      <c r="H166" s="95"/>
      <c r="I166" s="95" t="s">
        <v>563</v>
      </c>
      <c r="J166" s="33">
        <f>SUMIFS(FY16InventoryDump!$H$2:$H$5000, FY16InventoryDump!$A$2:$A$5000, "*Milk*", FY16InventoryDump!$F$2:$F$5000, Profit!$I166)</f>
        <v>0</v>
      </c>
      <c r="K166" s="33">
        <v>0</v>
      </c>
      <c r="L166" s="33">
        <f t="shared" si="21"/>
        <v>0</v>
      </c>
      <c r="N166" s="95"/>
      <c r="O166" s="95" t="s">
        <v>563</v>
      </c>
      <c r="P166" s="33">
        <f>SUMIFS('FY17 InventoryDump'!$H$2:$H$4997, 'FY17 InventoryDump'!$A$2:$A$4997, "*Milk*", 'FY17 InventoryDump'!$F$2:$F$4997, Profit!$C166)</f>
        <v>0</v>
      </c>
      <c r="Q166" s="100">
        <v>0</v>
      </c>
      <c r="R166" s="33">
        <f t="shared" si="15"/>
        <v>0</v>
      </c>
    </row>
    <row r="167" spans="2:18" hidden="1" outlineLevel="2" x14ac:dyDescent="0.25">
      <c r="C167" s="95" t="s">
        <v>564</v>
      </c>
      <c r="D167" s="360">
        <f>SUMIFS('FY15 InventoryDump'!$H$2:$H$4997, 'FY15 InventoryDump'!$A$2:$A$4997, "*Milk*", 'FY15 InventoryDump'!$F$2:$F$4997, Profit!$C167)</f>
        <v>1371.4379999999999</v>
      </c>
      <c r="E167" s="100">
        <v>0</v>
      </c>
      <c r="F167" s="360">
        <f t="shared" si="20"/>
        <v>-1371.4379999999999</v>
      </c>
      <c r="H167" s="95"/>
      <c r="I167" s="95" t="s">
        <v>564</v>
      </c>
      <c r="J167" s="33">
        <f>SUMIFS(FY16InventoryDump!$H$2:$H$5000, FY16InventoryDump!$A$2:$A$5000, "*Milk*", FY16InventoryDump!$F$2:$F$5000, Profit!$I167)</f>
        <v>0</v>
      </c>
      <c r="K167" s="33">
        <v>0</v>
      </c>
      <c r="L167" s="33">
        <f t="shared" si="21"/>
        <v>0</v>
      </c>
      <c r="N167" s="95"/>
      <c r="O167" s="95" t="s">
        <v>564</v>
      </c>
      <c r="P167" s="33">
        <f>SUMIFS('FY17 InventoryDump'!$H$2:$H$4997, 'FY17 InventoryDump'!$A$2:$A$4997, "*Milk*", 'FY17 InventoryDump'!$F$2:$F$4997, Profit!$C167)</f>
        <v>0</v>
      </c>
      <c r="Q167" s="100">
        <v>0</v>
      </c>
      <c r="R167" s="33">
        <f t="shared" si="15"/>
        <v>0</v>
      </c>
    </row>
    <row r="168" spans="2:18" hidden="1" outlineLevel="2" x14ac:dyDescent="0.25">
      <c r="C168" s="95" t="s">
        <v>565</v>
      </c>
      <c r="D168" s="360">
        <f>SUMIFS('FY15 InventoryDump'!$H$2:$H$4997, 'FY15 InventoryDump'!$A$2:$A$4997, "*Milk*", 'FY15 InventoryDump'!$F$2:$F$4997, Profit!$C168)</f>
        <v>518.81430000000012</v>
      </c>
      <c r="E168" s="100">
        <v>0</v>
      </c>
      <c r="F168" s="360">
        <f t="shared" si="20"/>
        <v>-518.81430000000012</v>
      </c>
      <c r="H168" s="95"/>
      <c r="I168" s="95" t="s">
        <v>565</v>
      </c>
      <c r="J168" s="33">
        <f>SUMIFS(FY16InventoryDump!$H$2:$H$5000, FY16InventoryDump!$A$2:$A$5000, "*Milk*", FY16InventoryDump!$F$2:$F$5000, Profit!$I168)</f>
        <v>0</v>
      </c>
      <c r="K168" s="33">
        <v>0</v>
      </c>
      <c r="L168" s="33">
        <f t="shared" si="21"/>
        <v>0</v>
      </c>
      <c r="N168" s="95"/>
      <c r="O168" s="95" t="s">
        <v>565</v>
      </c>
      <c r="P168" s="33">
        <f>SUMIFS('FY17 InventoryDump'!$H$2:$H$4997, 'FY17 InventoryDump'!$A$2:$A$4997, "*Milk*", 'FY17 InventoryDump'!$F$2:$F$4997, Profit!$C168)</f>
        <v>0</v>
      </c>
      <c r="Q168" s="100">
        <v>0</v>
      </c>
      <c r="R168" s="33">
        <f t="shared" si="15"/>
        <v>0</v>
      </c>
    </row>
    <row r="169" spans="2:18" hidden="1" outlineLevel="2" x14ac:dyDescent="0.25">
      <c r="C169" s="95" t="s">
        <v>566</v>
      </c>
      <c r="D169" s="360">
        <f>SUMIFS('FY15 InventoryDump'!$H$2:$H$4997, 'FY15 InventoryDump'!$A$2:$A$4997, "*Milk*", 'FY15 InventoryDump'!$F$2:$F$4997, Profit!$C169)</f>
        <v>666.83570000000009</v>
      </c>
      <c r="E169" s="100">
        <v>0</v>
      </c>
      <c r="F169" s="360">
        <f t="shared" si="20"/>
        <v>-666.83570000000009</v>
      </c>
      <c r="H169" s="95"/>
      <c r="I169" s="95" t="s">
        <v>566</v>
      </c>
      <c r="J169" s="33">
        <f>SUMIFS(FY16InventoryDump!$H$2:$H$5000, FY16InventoryDump!$A$2:$A$5000, "*Milk*", FY16InventoryDump!$F$2:$F$5000, Profit!$I169)</f>
        <v>0</v>
      </c>
      <c r="K169" s="33">
        <v>0</v>
      </c>
      <c r="L169" s="33">
        <f t="shared" si="21"/>
        <v>0</v>
      </c>
      <c r="N169" s="95"/>
      <c r="O169" s="95" t="s">
        <v>566</v>
      </c>
      <c r="P169" s="33">
        <f>SUMIFS('FY17 InventoryDump'!$H$2:$H$4997, 'FY17 InventoryDump'!$A$2:$A$4997, "*Milk*", 'FY17 InventoryDump'!$F$2:$F$4997, Profit!$C169)</f>
        <v>0</v>
      </c>
      <c r="Q169" s="100">
        <v>0</v>
      </c>
      <c r="R169" s="33">
        <f t="shared" si="15"/>
        <v>0</v>
      </c>
    </row>
    <row r="170" spans="2:18" hidden="1" outlineLevel="2" x14ac:dyDescent="0.25">
      <c r="C170" s="95" t="s">
        <v>567</v>
      </c>
      <c r="D170" s="360">
        <f>SUMIFS('FY15 InventoryDump'!$H$2:$H$4997, 'FY15 InventoryDump'!$A$2:$A$4997, "*Milk*", 'FY15 InventoryDump'!$F$2:$F$4997, Profit!$C170)</f>
        <v>902.19960000000003</v>
      </c>
      <c r="E170" s="100">
        <v>0</v>
      </c>
      <c r="F170" s="360">
        <f t="shared" si="20"/>
        <v>-902.19960000000003</v>
      </c>
      <c r="H170" s="95"/>
      <c r="I170" s="95" t="s">
        <v>567</v>
      </c>
      <c r="J170" s="33">
        <f>SUMIFS(FY16InventoryDump!$H$2:$H$5000, FY16InventoryDump!$A$2:$A$5000, "*Milk*", FY16InventoryDump!$F$2:$F$5000, Profit!$I170)</f>
        <v>0</v>
      </c>
      <c r="K170" s="33">
        <v>0</v>
      </c>
      <c r="L170" s="33">
        <f t="shared" si="21"/>
        <v>0</v>
      </c>
      <c r="N170" s="95"/>
      <c r="O170" s="95" t="s">
        <v>567</v>
      </c>
      <c r="P170" s="33">
        <f>SUMIFS('FY17 InventoryDump'!$H$2:$H$4997, 'FY17 InventoryDump'!$A$2:$A$4997, "*Milk*", 'FY17 InventoryDump'!$F$2:$F$4997, Profit!$C170)</f>
        <v>0</v>
      </c>
      <c r="Q170" s="100">
        <v>0</v>
      </c>
      <c r="R170" s="33">
        <f t="shared" si="15"/>
        <v>0</v>
      </c>
    </row>
    <row r="171" spans="2:18" hidden="1" outlineLevel="2" x14ac:dyDescent="0.25">
      <c r="C171" s="95" t="s">
        <v>568</v>
      </c>
      <c r="D171" s="360">
        <f>SUMIFS('FY15 InventoryDump'!$H$2:$H$4997, 'FY15 InventoryDump'!$A$2:$A$4997, "*Milk*", 'FY15 InventoryDump'!$F$2:$F$4997, Profit!$C171)</f>
        <v>205.49499999999998</v>
      </c>
      <c r="E171" s="100">
        <v>0</v>
      </c>
      <c r="F171" s="360">
        <f t="shared" si="20"/>
        <v>-205.49499999999998</v>
      </c>
      <c r="H171" s="95"/>
      <c r="I171" s="95" t="s">
        <v>568</v>
      </c>
      <c r="J171" s="33">
        <f>SUMIFS(FY16InventoryDump!$H$2:$H$5000, FY16InventoryDump!$A$2:$A$5000, "*Milk*", FY16InventoryDump!$F$2:$F$5000, Profit!$I171)</f>
        <v>0</v>
      </c>
      <c r="K171" s="33">
        <v>0</v>
      </c>
      <c r="L171" s="33">
        <f t="shared" si="21"/>
        <v>0</v>
      </c>
      <c r="N171" s="95"/>
      <c r="O171" s="95" t="s">
        <v>568</v>
      </c>
      <c r="P171" s="33">
        <f>SUMIFS('FY17 InventoryDump'!$H$2:$H$4997, 'FY17 InventoryDump'!$A$2:$A$4997, "*Milk*", 'FY17 InventoryDump'!$F$2:$F$4997, Profit!$C171)</f>
        <v>0</v>
      </c>
      <c r="Q171" s="100">
        <v>0</v>
      </c>
      <c r="R171" s="33">
        <f t="shared" si="15"/>
        <v>0</v>
      </c>
    </row>
    <row r="172" spans="2:18" s="67" customFormat="1" outlineLevel="1" collapsed="1" x14ac:dyDescent="0.25">
      <c r="B172" s="67" t="s">
        <v>622</v>
      </c>
      <c r="D172" s="33"/>
      <c r="E172" s="100"/>
      <c r="F172" s="33">
        <f>SUM(F173:F184)</f>
        <v>-12216.402838921835</v>
      </c>
      <c r="H172" s="67" t="s">
        <v>622</v>
      </c>
      <c r="L172" s="110">
        <f>SUM(L173:L184)</f>
        <v>-616.18240000000003</v>
      </c>
      <c r="N172" s="67" t="s">
        <v>622</v>
      </c>
      <c r="Q172" s="100"/>
      <c r="R172" s="111">
        <f>SUM(R173:R184)</f>
        <v>0</v>
      </c>
    </row>
    <row r="173" spans="2:18" hidden="1" outlineLevel="2" x14ac:dyDescent="0.25">
      <c r="C173" s="95" t="s">
        <v>557</v>
      </c>
      <c r="D173" s="33">
        <f>SUMIFS('FY15 InventoryDump'!$H$2:$H$4997, 'FY15 InventoryDump'!$A$2:$A$4997, "*Coffee*", 'FY15 InventoryDump'!$F$2:$F$4997, Profit!$C173)</f>
        <v>0</v>
      </c>
      <c r="E173" s="100">
        <v>0</v>
      </c>
      <c r="F173" s="33">
        <f>E173-D173</f>
        <v>0</v>
      </c>
      <c r="H173" s="95"/>
      <c r="I173" s="95" t="s">
        <v>557</v>
      </c>
      <c r="J173" s="33">
        <f>SUMIFS(FY16InventoryDump!$H$2:$H$5000, FY16InventoryDump!$A$2:$A$5000, "*Coffee*", FY16InventoryDump!$F$2:$F$5000, Profit!$I173)</f>
        <v>616.18240000000003</v>
      </c>
      <c r="K173" s="33">
        <v>0</v>
      </c>
      <c r="L173" s="33">
        <f>$K173 - $J173</f>
        <v>-616.18240000000003</v>
      </c>
      <c r="N173" s="95"/>
      <c r="O173" s="95" t="s">
        <v>557</v>
      </c>
      <c r="P173" s="33">
        <f>SUMIFS('FY17 InventoryDump'!$H$2:$H$4997, 'FY17 InventoryDump'!$A$2:$A$4997, "*Coffee*", 'FY17 InventoryDump'!$F$2:$F$4997, Profit!$C173)</f>
        <v>0</v>
      </c>
      <c r="Q173" s="100">
        <v>0</v>
      </c>
      <c r="R173" s="33">
        <f t="shared" si="15"/>
        <v>0</v>
      </c>
    </row>
    <row r="174" spans="2:18" hidden="1" outlineLevel="2" x14ac:dyDescent="0.25">
      <c r="C174" s="362" t="s">
        <v>558</v>
      </c>
      <c r="D174" s="363">
        <f>(D175/D292) * 15000</f>
        <v>296.59498892183575</v>
      </c>
      <c r="E174" s="358">
        <v>0</v>
      </c>
      <c r="F174" s="363">
        <f t="shared" ref="F174:F184" si="22">E174-D174</f>
        <v>-296.59498892183575</v>
      </c>
      <c r="H174" s="95"/>
      <c r="I174" s="95" t="s">
        <v>558</v>
      </c>
      <c r="J174" s="33">
        <f>SUMIFS(FY16InventoryDump!$H$2:$H$5000, FY16InventoryDump!$A$2:$A$5000, "*Coffee*", FY16InventoryDump!$F$2:$F$5000, Profit!$I174)</f>
        <v>0</v>
      </c>
      <c r="K174" s="33">
        <v>0</v>
      </c>
      <c r="L174" s="33">
        <f t="shared" ref="L174:L184" si="23">$K174 - $J174</f>
        <v>0</v>
      </c>
      <c r="N174" s="95"/>
      <c r="O174" s="95" t="s">
        <v>558</v>
      </c>
      <c r="P174" s="33">
        <f>SUMIFS('FY17 InventoryDump'!$H$2:$H$4997, 'FY17 InventoryDump'!$A$2:$A$4997, "*Coffee*", 'FY17 InventoryDump'!$F$2:$F$4997, Profit!$C174)</f>
        <v>0</v>
      </c>
      <c r="Q174" s="100">
        <v>0</v>
      </c>
      <c r="R174" s="33">
        <f t="shared" si="15"/>
        <v>0</v>
      </c>
    </row>
    <row r="175" spans="2:18" hidden="1" outlineLevel="2" x14ac:dyDescent="0.25">
      <c r="C175" s="95" t="s">
        <v>559</v>
      </c>
      <c r="D175" s="360">
        <f>SUMIFS('FY15 InventoryDump'!$H$2:$H$4997, 'FY15 InventoryDump'!$A$2:$A$4997, "*Coffee*", 'FY15 InventoryDump'!$F$2:$F$4997, Profit!$C175)</f>
        <v>295.39999999999998</v>
      </c>
      <c r="E175" s="100">
        <v>0</v>
      </c>
      <c r="F175" s="360">
        <f t="shared" si="22"/>
        <v>-295.39999999999998</v>
      </c>
      <c r="H175" s="95"/>
      <c r="I175" s="95" t="s">
        <v>559</v>
      </c>
      <c r="J175" s="33">
        <f>SUMIFS(FY16InventoryDump!$H$2:$H$5000, FY16InventoryDump!$A$2:$A$5000, "*Coffee*", FY16InventoryDump!$F$2:$F$5000, Profit!$I175)</f>
        <v>0</v>
      </c>
      <c r="K175" s="33">
        <v>0</v>
      </c>
      <c r="L175" s="33">
        <f t="shared" si="23"/>
        <v>0</v>
      </c>
      <c r="N175" s="95"/>
      <c r="O175" s="95" t="s">
        <v>559</v>
      </c>
      <c r="P175" s="33">
        <f>SUMIFS('FY17 InventoryDump'!$H$2:$H$4997, 'FY17 InventoryDump'!$A$2:$A$4997, "*Coffee*", 'FY17 InventoryDump'!$F$2:$F$4997, Profit!$C175)</f>
        <v>0</v>
      </c>
      <c r="Q175" s="100">
        <v>0</v>
      </c>
      <c r="R175" s="33">
        <f t="shared" si="15"/>
        <v>0</v>
      </c>
    </row>
    <row r="176" spans="2:18" hidden="1" outlineLevel="2" x14ac:dyDescent="0.25">
      <c r="C176" s="95" t="s">
        <v>560</v>
      </c>
      <c r="D176" s="360">
        <f>SUMIFS('FY15 InventoryDump'!$H$2:$H$4997, 'FY15 InventoryDump'!$A$2:$A$4997, "*Coffee*", 'FY15 InventoryDump'!$F$2:$F$4997, Profit!$C176)</f>
        <v>6531.5478499999972</v>
      </c>
      <c r="E176" s="100">
        <v>0</v>
      </c>
      <c r="F176" s="360">
        <f t="shared" si="22"/>
        <v>-6531.5478499999972</v>
      </c>
      <c r="H176" s="95"/>
      <c r="I176" s="95" t="s">
        <v>560</v>
      </c>
      <c r="J176" s="33">
        <f>SUMIFS(FY16InventoryDump!$H$2:$H$5000, FY16InventoryDump!$A$2:$A$5000, "*Coffee*", FY16InventoryDump!$F$2:$F$5000, Profit!$I176)</f>
        <v>0</v>
      </c>
      <c r="K176" s="33">
        <v>0</v>
      </c>
      <c r="L176" s="33">
        <f t="shared" si="23"/>
        <v>0</v>
      </c>
      <c r="N176" s="95"/>
      <c r="O176" s="95" t="s">
        <v>560</v>
      </c>
      <c r="P176" s="33">
        <f>SUMIFS('FY17 InventoryDump'!$H$2:$H$4997, 'FY17 InventoryDump'!$A$2:$A$4997, "*Coffee*", 'FY17 InventoryDump'!$F$2:$F$4997, Profit!$C176)</f>
        <v>0</v>
      </c>
      <c r="Q176" s="100">
        <v>0</v>
      </c>
      <c r="R176" s="33">
        <f t="shared" si="15"/>
        <v>0</v>
      </c>
    </row>
    <row r="177" spans="2:18" hidden="1" outlineLevel="2" x14ac:dyDescent="0.25">
      <c r="C177" s="95" t="s">
        <v>561</v>
      </c>
      <c r="D177" s="360">
        <f>SUMIFS('FY15 InventoryDump'!$H$2:$H$4997, 'FY15 InventoryDump'!$A$2:$A$4997, "*Coffee*", 'FY15 InventoryDump'!$F$2:$F$4997, Profit!$C177)</f>
        <v>821.86</v>
      </c>
      <c r="E177" s="100">
        <v>0</v>
      </c>
      <c r="F177" s="360">
        <f t="shared" si="22"/>
        <v>-821.86</v>
      </c>
      <c r="H177" s="95"/>
      <c r="I177" s="95" t="s">
        <v>561</v>
      </c>
      <c r="J177" s="33">
        <f>SUMIFS(FY16InventoryDump!$H$2:$H$5000, FY16InventoryDump!$A$2:$A$5000, "*Coffee*", FY16InventoryDump!$F$2:$F$5000, Profit!$I177)</f>
        <v>0</v>
      </c>
      <c r="K177" s="33">
        <v>0</v>
      </c>
      <c r="L177" s="33">
        <f t="shared" si="23"/>
        <v>0</v>
      </c>
      <c r="N177" s="95"/>
      <c r="O177" s="95" t="s">
        <v>561</v>
      </c>
      <c r="P177" s="33">
        <f>SUMIFS('FY17 InventoryDump'!$H$2:$H$4997, 'FY17 InventoryDump'!$A$2:$A$4997, "*Coffee*", 'FY17 InventoryDump'!$F$2:$F$4997, Profit!$C177)</f>
        <v>0</v>
      </c>
      <c r="Q177" s="100">
        <v>0</v>
      </c>
      <c r="R177" s="33">
        <f t="shared" si="15"/>
        <v>0</v>
      </c>
    </row>
    <row r="178" spans="2:18" hidden="1" outlineLevel="2" x14ac:dyDescent="0.25">
      <c r="C178" s="95" t="s">
        <v>562</v>
      </c>
      <c r="D178" s="360">
        <f>SUMIFS('FY15 InventoryDump'!$H$2:$H$4997, 'FY15 InventoryDump'!$A$2:$A$4997, "*Coffee*", 'FY15 InventoryDump'!$F$2:$F$4997, Profit!$C178)</f>
        <v>520</v>
      </c>
      <c r="E178" s="100">
        <v>0</v>
      </c>
      <c r="F178" s="360">
        <f t="shared" si="22"/>
        <v>-520</v>
      </c>
      <c r="H178" s="95"/>
      <c r="I178" s="95" t="s">
        <v>562</v>
      </c>
      <c r="J178" s="33">
        <f>SUMIFS(FY16InventoryDump!$H$2:$H$5000, FY16InventoryDump!$A$2:$A$5000, "*Coffee*", FY16InventoryDump!$F$2:$F$5000, Profit!$I178)</f>
        <v>0</v>
      </c>
      <c r="K178" s="33">
        <v>0</v>
      </c>
      <c r="L178" s="33">
        <f t="shared" si="23"/>
        <v>0</v>
      </c>
      <c r="N178" s="95"/>
      <c r="O178" s="95" t="s">
        <v>562</v>
      </c>
      <c r="P178" s="33">
        <f>SUMIFS('FY17 InventoryDump'!$H$2:$H$4997, 'FY17 InventoryDump'!$A$2:$A$4997, "*Coffee*", 'FY17 InventoryDump'!$F$2:$F$4997, Profit!$C178)</f>
        <v>0</v>
      </c>
      <c r="Q178" s="100">
        <v>0</v>
      </c>
      <c r="R178" s="33">
        <f t="shared" si="15"/>
        <v>0</v>
      </c>
    </row>
    <row r="179" spans="2:18" hidden="1" outlineLevel="2" x14ac:dyDescent="0.25">
      <c r="C179" s="95" t="s">
        <v>563</v>
      </c>
      <c r="D179" s="360">
        <f>SUMIFS('FY15 InventoryDump'!$H$2:$H$4997, 'FY15 InventoryDump'!$A$2:$A$4997, "*Coffee*", 'FY15 InventoryDump'!$F$2:$F$4997, Profit!$C179)</f>
        <v>0</v>
      </c>
      <c r="E179" s="100">
        <v>0</v>
      </c>
      <c r="F179" s="360">
        <f t="shared" si="22"/>
        <v>0</v>
      </c>
      <c r="H179" s="95"/>
      <c r="I179" s="95" t="s">
        <v>563</v>
      </c>
      <c r="J179" s="33">
        <f>SUMIFS(FY16InventoryDump!$H$2:$H$5000, FY16InventoryDump!$A$2:$A$5000, "*Coffee*", FY16InventoryDump!$F$2:$F$5000, Profit!$I179)</f>
        <v>0</v>
      </c>
      <c r="K179" s="33">
        <v>0</v>
      </c>
      <c r="L179" s="33">
        <f t="shared" si="23"/>
        <v>0</v>
      </c>
      <c r="N179" s="95"/>
      <c r="O179" s="95" t="s">
        <v>563</v>
      </c>
      <c r="P179" s="33">
        <f>SUMIFS('FY17 InventoryDump'!$H$2:$H$4997, 'FY17 InventoryDump'!$A$2:$A$4997, "*Coffee*", 'FY17 InventoryDump'!$F$2:$F$4997, Profit!$C179)</f>
        <v>0</v>
      </c>
      <c r="Q179" s="100">
        <v>0</v>
      </c>
      <c r="R179" s="33">
        <f t="shared" si="15"/>
        <v>0</v>
      </c>
    </row>
    <row r="180" spans="2:18" hidden="1" outlineLevel="2" x14ac:dyDescent="0.25">
      <c r="C180" s="95" t="s">
        <v>564</v>
      </c>
      <c r="D180" s="360">
        <f>SUMIFS('FY15 InventoryDump'!$H$2:$H$4997, 'FY15 InventoryDump'!$A$2:$A$4997, "*Coffee*", 'FY15 InventoryDump'!$F$2:$F$4997, Profit!$C180)</f>
        <v>465.28</v>
      </c>
      <c r="E180" s="100">
        <v>0</v>
      </c>
      <c r="F180" s="360">
        <f t="shared" si="22"/>
        <v>-465.28</v>
      </c>
      <c r="H180" s="95"/>
      <c r="I180" s="95" t="s">
        <v>564</v>
      </c>
      <c r="J180" s="33">
        <f>SUMIFS(FY16InventoryDump!$H$2:$H$5000, FY16InventoryDump!$A$2:$A$5000, "*Coffee*", FY16InventoryDump!$F$2:$F$5000, Profit!$I180)</f>
        <v>0</v>
      </c>
      <c r="K180" s="33">
        <v>0</v>
      </c>
      <c r="L180" s="33">
        <f t="shared" si="23"/>
        <v>0</v>
      </c>
      <c r="N180" s="95"/>
      <c r="O180" s="95" t="s">
        <v>564</v>
      </c>
      <c r="P180" s="33">
        <f>SUMIFS('FY17 InventoryDump'!$H$2:$H$4997, 'FY17 InventoryDump'!$A$2:$A$4997, "*Coffee*", 'FY17 InventoryDump'!$F$2:$F$4997, Profit!$C180)</f>
        <v>0</v>
      </c>
      <c r="Q180" s="100">
        <v>0</v>
      </c>
      <c r="R180" s="33">
        <f t="shared" si="15"/>
        <v>0</v>
      </c>
    </row>
    <row r="181" spans="2:18" hidden="1" outlineLevel="2" x14ac:dyDescent="0.25">
      <c r="C181" s="95" t="s">
        <v>565</v>
      </c>
      <c r="D181" s="360">
        <f>SUMIFS('FY15 InventoryDump'!$H$2:$H$4997, 'FY15 InventoryDump'!$A$2:$A$4997, "*Coffee*", 'FY15 InventoryDump'!$F$2:$F$4997, Profit!$C181)</f>
        <v>452.61999999999995</v>
      </c>
      <c r="E181" s="100">
        <v>0</v>
      </c>
      <c r="F181" s="360">
        <f t="shared" si="22"/>
        <v>-452.61999999999995</v>
      </c>
      <c r="H181" s="95"/>
      <c r="I181" s="95" t="s">
        <v>565</v>
      </c>
      <c r="J181" s="33">
        <f>SUMIFS(FY16InventoryDump!$H$2:$H$5000, FY16InventoryDump!$A$2:$A$5000, "*Coffee*", FY16InventoryDump!$F$2:$F$5000, Profit!$I181)</f>
        <v>0</v>
      </c>
      <c r="K181" s="33">
        <v>0</v>
      </c>
      <c r="L181" s="33">
        <f t="shared" si="23"/>
        <v>0</v>
      </c>
      <c r="N181" s="95"/>
      <c r="O181" s="95" t="s">
        <v>565</v>
      </c>
      <c r="P181" s="33">
        <f>SUMIFS('FY17 InventoryDump'!$H$2:$H$4997, 'FY17 InventoryDump'!$A$2:$A$4997, "*Coffee*", 'FY17 InventoryDump'!$F$2:$F$4997, Profit!$C181)</f>
        <v>0</v>
      </c>
      <c r="Q181" s="100">
        <v>0</v>
      </c>
      <c r="R181" s="33">
        <f t="shared" si="15"/>
        <v>0</v>
      </c>
    </row>
    <row r="182" spans="2:18" hidden="1" outlineLevel="2" x14ac:dyDescent="0.25">
      <c r="C182" s="95" t="s">
        <v>566</v>
      </c>
      <c r="D182" s="360">
        <f>SUMIFS('FY15 InventoryDump'!$H$2:$H$4997, 'FY15 InventoryDump'!$A$2:$A$4997, "*Coffee*", 'FY15 InventoryDump'!$F$2:$F$4997, Profit!$C182)</f>
        <v>480.71999999999997</v>
      </c>
      <c r="E182" s="100">
        <v>0</v>
      </c>
      <c r="F182" s="360">
        <f t="shared" si="22"/>
        <v>-480.71999999999997</v>
      </c>
      <c r="H182" s="95"/>
      <c r="I182" s="95" t="s">
        <v>566</v>
      </c>
      <c r="J182" s="33">
        <f>SUMIFS(FY16InventoryDump!$H$2:$H$5000, FY16InventoryDump!$A$2:$A$5000, "*Coffee*", FY16InventoryDump!$F$2:$F$5000, Profit!$I182)</f>
        <v>0</v>
      </c>
      <c r="K182" s="33">
        <v>0</v>
      </c>
      <c r="L182" s="33">
        <f t="shared" si="23"/>
        <v>0</v>
      </c>
      <c r="N182" s="95"/>
      <c r="O182" s="95" t="s">
        <v>566</v>
      </c>
      <c r="P182" s="33">
        <f>SUMIFS('FY17 InventoryDump'!$H$2:$H$4997, 'FY17 InventoryDump'!$A$2:$A$4997, "*Coffee*", 'FY17 InventoryDump'!$F$2:$F$4997, Profit!$C182)</f>
        <v>0</v>
      </c>
      <c r="Q182" s="100">
        <v>0</v>
      </c>
      <c r="R182" s="33">
        <f t="shared" si="15"/>
        <v>0</v>
      </c>
    </row>
    <row r="183" spans="2:18" hidden="1" outlineLevel="2" x14ac:dyDescent="0.25">
      <c r="C183" s="95" t="s">
        <v>567</v>
      </c>
      <c r="D183" s="360">
        <f>SUMIFS('FY15 InventoryDump'!$H$2:$H$4997, 'FY15 InventoryDump'!$A$2:$A$4997, "*Coffee*", 'FY15 InventoryDump'!$F$2:$F$4997, Profit!$C183)</f>
        <v>732.78</v>
      </c>
      <c r="E183" s="100">
        <v>0</v>
      </c>
      <c r="F183" s="360">
        <f t="shared" si="22"/>
        <v>-732.78</v>
      </c>
      <c r="H183" s="95"/>
      <c r="I183" s="95" t="s">
        <v>567</v>
      </c>
      <c r="J183" s="33">
        <f>SUMIFS(FY16InventoryDump!$H$2:$H$5000, FY16InventoryDump!$A$2:$A$5000, "*Coffee*", FY16InventoryDump!$F$2:$F$5000, Profit!$I183)</f>
        <v>0</v>
      </c>
      <c r="K183" s="33">
        <v>0</v>
      </c>
      <c r="L183" s="33">
        <f t="shared" si="23"/>
        <v>0</v>
      </c>
      <c r="N183" s="95"/>
      <c r="O183" s="95" t="s">
        <v>567</v>
      </c>
      <c r="P183" s="33">
        <f>SUMIFS('FY17 InventoryDump'!$H$2:$H$4997, 'FY17 InventoryDump'!$A$2:$A$4997, "*Coffee*", 'FY17 InventoryDump'!$F$2:$F$4997, Profit!$C183)</f>
        <v>0</v>
      </c>
      <c r="Q183" s="100">
        <v>0</v>
      </c>
      <c r="R183" s="33">
        <f t="shared" si="15"/>
        <v>0</v>
      </c>
    </row>
    <row r="184" spans="2:18" hidden="1" outlineLevel="2" x14ac:dyDescent="0.25">
      <c r="C184" s="95" t="s">
        <v>568</v>
      </c>
      <c r="D184" s="360">
        <f>SUMIFS('FY15 InventoryDump'!$H$2:$H$4997, 'FY15 InventoryDump'!$A$2:$A$4997, "*Coffee*", 'FY15 InventoryDump'!$F$2:$F$4997, Profit!$C184)</f>
        <v>1619.6</v>
      </c>
      <c r="E184" s="100">
        <v>0</v>
      </c>
      <c r="F184" s="360">
        <f t="shared" si="22"/>
        <v>-1619.6</v>
      </c>
      <c r="H184" s="95"/>
      <c r="I184" s="95" t="s">
        <v>568</v>
      </c>
      <c r="J184" s="33">
        <f>SUMIFS(FY16InventoryDump!$H$2:$H$5000, FY16InventoryDump!$A$2:$A$5000, "*Coffee*", FY16InventoryDump!$F$2:$F$5000, Profit!$I184)</f>
        <v>0</v>
      </c>
      <c r="K184" s="33">
        <v>0</v>
      </c>
      <c r="L184" s="33">
        <f t="shared" si="23"/>
        <v>0</v>
      </c>
      <c r="N184" s="95"/>
      <c r="O184" s="95" t="s">
        <v>568</v>
      </c>
      <c r="P184" s="33">
        <f>SUMIFS('FY17 InventoryDump'!$H$2:$H$4997, 'FY17 InventoryDump'!$A$2:$A$4997, "*Coffee*", 'FY17 InventoryDump'!$F$2:$F$4997, Profit!$C184)</f>
        <v>0</v>
      </c>
      <c r="Q184" s="100">
        <v>0</v>
      </c>
      <c r="R184" s="33">
        <f t="shared" si="15"/>
        <v>0</v>
      </c>
    </row>
    <row r="185" spans="2:18" s="67" customFormat="1" outlineLevel="1" collapsed="1" x14ac:dyDescent="0.25">
      <c r="B185" s="67" t="s">
        <v>629</v>
      </c>
      <c r="D185" s="33"/>
      <c r="E185" s="100"/>
      <c r="F185" s="33">
        <f>SUM(F186:F197)</f>
        <v>-3763.1216596639006</v>
      </c>
      <c r="H185" s="67" t="s">
        <v>629</v>
      </c>
      <c r="L185" s="110">
        <f>SUM(L186:L197)</f>
        <v>-727.73500000000013</v>
      </c>
      <c r="N185" s="67" t="s">
        <v>629</v>
      </c>
      <c r="Q185" s="100"/>
      <c r="R185" s="111">
        <f>SUM(R186:R197)</f>
        <v>0</v>
      </c>
    </row>
    <row r="186" spans="2:18" hidden="1" outlineLevel="2" x14ac:dyDescent="0.25">
      <c r="C186" s="95" t="s">
        <v>557</v>
      </c>
      <c r="D186" s="360">
        <f>SUMIFS('FY15 InventoryDump'!$H$2:$H$4997, 'FY15 InventoryDump'!$A$2:$A$4997, "*Syrup*", 'FY15 InventoryDump'!$F$2:$F$4997, Profit!$C186)</f>
        <v>0</v>
      </c>
      <c r="E186" s="100">
        <v>0</v>
      </c>
      <c r="F186" s="33">
        <f>E186-D186</f>
        <v>0</v>
      </c>
      <c r="H186" s="95"/>
      <c r="I186" s="95" t="s">
        <v>557</v>
      </c>
      <c r="J186" s="33">
        <f>SUMIFS(FY16InventoryDump!$H$2:$H$5000, FY16InventoryDump!$A$2:$A$5000, "*Syrup*", FY16InventoryDump!$F$2:$F$5000, Profit!$I186)</f>
        <v>727.73500000000013</v>
      </c>
      <c r="K186" s="33">
        <v>0</v>
      </c>
      <c r="L186" s="33">
        <f>$K186 - $J186</f>
        <v>-727.73500000000013</v>
      </c>
      <c r="N186" s="95"/>
      <c r="O186" s="95" t="s">
        <v>557</v>
      </c>
      <c r="P186" s="33">
        <f>SUMIFS('FY17 InventoryDump'!$H$2:$H$4997, 'FY17 InventoryDump'!$A$2:$A$4997, "*Syrup*", 'FY17 InventoryDump'!$F$2:$F$4997, Profit!$C186)</f>
        <v>0</v>
      </c>
      <c r="Q186" s="100">
        <v>0</v>
      </c>
      <c r="R186" s="33">
        <f t="shared" si="15"/>
        <v>0</v>
      </c>
    </row>
    <row r="187" spans="2:18" hidden="1" outlineLevel="2" x14ac:dyDescent="0.25">
      <c r="C187" s="362" t="s">
        <v>558</v>
      </c>
      <c r="D187" s="363">
        <f>(D188/D292) * 15000</f>
        <v>157.27365966390101</v>
      </c>
      <c r="E187" s="358">
        <v>0</v>
      </c>
      <c r="F187" s="363">
        <f t="shared" ref="F187:F197" si="24">E187-D187</f>
        <v>-157.27365966390101</v>
      </c>
      <c r="H187" s="95"/>
      <c r="I187" s="95" t="s">
        <v>558</v>
      </c>
      <c r="J187" s="33">
        <f>SUMIFS(FY16InventoryDump!$H$2:$H$5000, FY16InventoryDump!$A$2:$A$5000, "*Syrup*", FY16InventoryDump!$F$2:$F$5000, Profit!$I187)</f>
        <v>0</v>
      </c>
      <c r="K187" s="33">
        <v>0</v>
      </c>
      <c r="L187" s="33">
        <f t="shared" ref="L187:L197" si="25">$K187 - $J187</f>
        <v>0</v>
      </c>
      <c r="N187" s="95"/>
      <c r="O187" s="95" t="s">
        <v>558</v>
      </c>
      <c r="P187" s="33">
        <f>SUMIFS('FY17 InventoryDump'!$H$2:$H$4997, 'FY17 InventoryDump'!$A$2:$A$4997, "*Syrup*", 'FY17 InventoryDump'!$F$2:$F$4997, Profit!$C187)</f>
        <v>0</v>
      </c>
      <c r="Q187" s="100">
        <v>0</v>
      </c>
      <c r="R187" s="33">
        <f t="shared" si="15"/>
        <v>0</v>
      </c>
    </row>
    <row r="188" spans="2:18" hidden="1" outlineLevel="2" x14ac:dyDescent="0.25">
      <c r="C188" s="95" t="s">
        <v>559</v>
      </c>
      <c r="D188" s="360">
        <f>SUMIFS('FY15 InventoryDump'!$H$2:$H$4997, 'FY15 InventoryDump'!$A$2:$A$4997, "*Syrup*", 'FY15 InventoryDump'!$F$2:$F$4997, Profit!$C188)</f>
        <v>156.63999999999999</v>
      </c>
      <c r="E188" s="100">
        <v>0</v>
      </c>
      <c r="F188" s="360">
        <f t="shared" si="24"/>
        <v>-156.63999999999999</v>
      </c>
      <c r="H188" s="95"/>
      <c r="I188" s="95" t="s">
        <v>559</v>
      </c>
      <c r="J188" s="33">
        <f>SUMIFS(FY16InventoryDump!$H$2:$H$5000, FY16InventoryDump!$A$2:$A$5000, "*Syrup*", FY16InventoryDump!$F$2:$F$5000, Profit!$I188)</f>
        <v>0</v>
      </c>
      <c r="K188" s="33">
        <v>0</v>
      </c>
      <c r="L188" s="33">
        <f t="shared" si="25"/>
        <v>0</v>
      </c>
      <c r="N188" s="95"/>
      <c r="O188" s="95" t="s">
        <v>559</v>
      </c>
      <c r="P188" s="33">
        <f>SUMIFS('FY17 InventoryDump'!$H$2:$H$4997, 'FY17 InventoryDump'!$A$2:$A$4997, "*Syrup*", 'FY17 InventoryDump'!$F$2:$F$4997, Profit!$C188)</f>
        <v>0</v>
      </c>
      <c r="Q188" s="100">
        <v>0</v>
      </c>
      <c r="R188" s="33">
        <f t="shared" si="15"/>
        <v>0</v>
      </c>
    </row>
    <row r="189" spans="2:18" hidden="1" outlineLevel="2" x14ac:dyDescent="0.25">
      <c r="C189" s="95" t="s">
        <v>560</v>
      </c>
      <c r="D189" s="360">
        <f>SUMIFS('FY15 InventoryDump'!$H$2:$H$4997, 'FY15 InventoryDump'!$A$2:$A$4997, "*Syrup*", 'FY15 InventoryDump'!$F$2:$F$4997, Profit!$C189)</f>
        <v>0</v>
      </c>
      <c r="E189" s="100">
        <v>0</v>
      </c>
      <c r="F189" s="360">
        <f t="shared" si="24"/>
        <v>0</v>
      </c>
      <c r="H189" s="95"/>
      <c r="I189" s="95" t="s">
        <v>560</v>
      </c>
      <c r="J189" s="33">
        <f>SUMIFS(FY16InventoryDump!$H$2:$H$5000, FY16InventoryDump!$A$2:$A$5000, "*Syrup*", FY16InventoryDump!$F$2:$F$5000, Profit!$I189)</f>
        <v>0</v>
      </c>
      <c r="K189" s="33">
        <v>0</v>
      </c>
      <c r="L189" s="33">
        <f t="shared" si="25"/>
        <v>0</v>
      </c>
      <c r="N189" s="95"/>
      <c r="O189" s="95" t="s">
        <v>560</v>
      </c>
      <c r="P189" s="33">
        <f>SUMIFS('FY17 InventoryDump'!$H$2:$H$4997, 'FY17 InventoryDump'!$A$2:$A$4997, "*Syrup*", 'FY17 InventoryDump'!$F$2:$F$4997, Profit!$C189)</f>
        <v>0</v>
      </c>
      <c r="Q189" s="100">
        <v>0</v>
      </c>
      <c r="R189" s="33">
        <f t="shared" si="15"/>
        <v>0</v>
      </c>
    </row>
    <row r="190" spans="2:18" hidden="1" outlineLevel="2" x14ac:dyDescent="0.25">
      <c r="C190" s="95" t="s">
        <v>561</v>
      </c>
      <c r="D190" s="360">
        <f>SUMIFS('FY15 InventoryDump'!$H$2:$H$4997, 'FY15 InventoryDump'!$A$2:$A$4997, "*Syrup*", 'FY15 InventoryDump'!$F$2:$F$4997, Profit!$C190)</f>
        <v>252.15960000000001</v>
      </c>
      <c r="E190" s="100">
        <v>0</v>
      </c>
      <c r="F190" s="360">
        <f t="shared" si="24"/>
        <v>-252.15960000000001</v>
      </c>
      <c r="H190" s="95"/>
      <c r="I190" s="95" t="s">
        <v>561</v>
      </c>
      <c r="J190" s="33">
        <f>SUMIFS(FY16InventoryDump!$H$2:$H$5000, FY16InventoryDump!$A$2:$A$5000, "*Syrup*", FY16InventoryDump!$F$2:$F$5000, Profit!$I190)</f>
        <v>0</v>
      </c>
      <c r="K190" s="33">
        <v>0</v>
      </c>
      <c r="L190" s="33">
        <f t="shared" si="25"/>
        <v>0</v>
      </c>
      <c r="N190" s="95"/>
      <c r="O190" s="95" t="s">
        <v>561</v>
      </c>
      <c r="P190" s="33">
        <f>SUMIFS('FY17 InventoryDump'!$H$2:$H$4997, 'FY17 InventoryDump'!$A$2:$A$4997, "*Syrup*", 'FY17 InventoryDump'!$F$2:$F$4997, Profit!$C190)</f>
        <v>0</v>
      </c>
      <c r="Q190" s="100">
        <v>0</v>
      </c>
      <c r="R190" s="33">
        <f t="shared" si="15"/>
        <v>0</v>
      </c>
    </row>
    <row r="191" spans="2:18" hidden="1" outlineLevel="2" x14ac:dyDescent="0.25">
      <c r="C191" s="95" t="s">
        <v>562</v>
      </c>
      <c r="D191" s="360">
        <f>SUMIFS('FY15 InventoryDump'!$H$2:$H$4997, 'FY15 InventoryDump'!$A$2:$A$4997, "*Syrup*", 'FY15 InventoryDump'!$F$2:$F$4997, Profit!$C191)</f>
        <v>0</v>
      </c>
      <c r="E191" s="100">
        <v>0</v>
      </c>
      <c r="F191" s="360">
        <f t="shared" si="24"/>
        <v>0</v>
      </c>
      <c r="H191" s="95"/>
      <c r="I191" s="95" t="s">
        <v>562</v>
      </c>
      <c r="J191" s="33">
        <f>SUMIFS(FY16InventoryDump!$H$2:$H$5000, FY16InventoryDump!$A$2:$A$5000, "*Syrup*", FY16InventoryDump!$F$2:$F$5000, Profit!$I191)</f>
        <v>0</v>
      </c>
      <c r="K191" s="33">
        <v>0</v>
      </c>
      <c r="L191" s="33">
        <f t="shared" si="25"/>
        <v>0</v>
      </c>
      <c r="N191" s="95"/>
      <c r="O191" s="95" t="s">
        <v>562</v>
      </c>
      <c r="P191" s="33">
        <f>SUMIFS('FY17 InventoryDump'!$H$2:$H$4997, 'FY17 InventoryDump'!$A$2:$A$4997, "*Syrup*", 'FY17 InventoryDump'!$F$2:$F$4997, Profit!$C191)</f>
        <v>0</v>
      </c>
      <c r="Q191" s="100">
        <v>0</v>
      </c>
      <c r="R191" s="33">
        <f t="shared" si="15"/>
        <v>0</v>
      </c>
    </row>
    <row r="192" spans="2:18" hidden="1" outlineLevel="2" x14ac:dyDescent="0.25">
      <c r="C192" s="95" t="s">
        <v>563</v>
      </c>
      <c r="D192" s="360">
        <f>SUMIFS('FY15 InventoryDump'!$H$2:$H$4997, 'FY15 InventoryDump'!$A$2:$A$4997, "*Syrup*", 'FY15 InventoryDump'!$F$2:$F$4997, Profit!$C192)</f>
        <v>0</v>
      </c>
      <c r="E192" s="100">
        <v>0</v>
      </c>
      <c r="F192" s="360">
        <f t="shared" si="24"/>
        <v>0</v>
      </c>
      <c r="H192" s="95"/>
      <c r="I192" s="95" t="s">
        <v>563</v>
      </c>
      <c r="J192" s="33">
        <f>SUMIFS(FY16InventoryDump!$H$2:$H$5000, FY16InventoryDump!$A$2:$A$5000, "*Syrup*", FY16InventoryDump!$F$2:$F$5000, Profit!$I192)</f>
        <v>0</v>
      </c>
      <c r="K192" s="33">
        <v>0</v>
      </c>
      <c r="L192" s="33">
        <f t="shared" si="25"/>
        <v>0</v>
      </c>
      <c r="N192" s="95"/>
      <c r="O192" s="95" t="s">
        <v>563</v>
      </c>
      <c r="P192" s="33">
        <f>SUMIFS('FY17 InventoryDump'!$H$2:$H$4997, 'FY17 InventoryDump'!$A$2:$A$4997, "*Syrup*", 'FY17 InventoryDump'!$F$2:$F$4997, Profit!$C192)</f>
        <v>0</v>
      </c>
      <c r="Q192" s="100">
        <v>0</v>
      </c>
      <c r="R192" s="33">
        <f t="shared" si="15"/>
        <v>0</v>
      </c>
    </row>
    <row r="193" spans="2:18" hidden="1" outlineLevel="2" x14ac:dyDescent="0.25">
      <c r="C193" s="95" t="s">
        <v>564</v>
      </c>
      <c r="D193" s="360">
        <f>SUMIFS('FY15 InventoryDump'!$H$2:$H$4997, 'FY15 InventoryDump'!$A$2:$A$4997, "*Syrup*", 'FY15 InventoryDump'!$F$2:$F$4997, Profit!$C193)</f>
        <v>473.71800000000007</v>
      </c>
      <c r="E193" s="100">
        <v>0</v>
      </c>
      <c r="F193" s="360">
        <f t="shared" si="24"/>
        <v>-473.71800000000007</v>
      </c>
      <c r="H193" s="95"/>
      <c r="I193" s="95" t="s">
        <v>564</v>
      </c>
      <c r="J193" s="33">
        <f>SUMIFS(FY16InventoryDump!$H$2:$H$5000, FY16InventoryDump!$A$2:$A$5000, "*Syrup*", FY16InventoryDump!$F$2:$F$5000, Profit!$I193)</f>
        <v>0</v>
      </c>
      <c r="K193" s="33">
        <v>0</v>
      </c>
      <c r="L193" s="33">
        <f t="shared" si="25"/>
        <v>0</v>
      </c>
      <c r="N193" s="95"/>
      <c r="O193" s="95" t="s">
        <v>564</v>
      </c>
      <c r="P193" s="33">
        <f>SUMIFS('FY17 InventoryDump'!$H$2:$H$4997, 'FY17 InventoryDump'!$A$2:$A$4997, "*Syrup*", 'FY17 InventoryDump'!$F$2:$F$4997, Profit!$C193)</f>
        <v>0</v>
      </c>
      <c r="Q193" s="100">
        <v>0</v>
      </c>
      <c r="R193" s="33">
        <f t="shared" si="15"/>
        <v>0</v>
      </c>
    </row>
    <row r="194" spans="2:18" hidden="1" outlineLevel="2" x14ac:dyDescent="0.25">
      <c r="C194" s="95" t="s">
        <v>565</v>
      </c>
      <c r="D194" s="360">
        <f>SUMIFS('FY15 InventoryDump'!$H$2:$H$4997, 'FY15 InventoryDump'!$A$2:$A$4997, "*Syrup*", 'FY15 InventoryDump'!$F$2:$F$4997, Profit!$C194)</f>
        <v>627.28120000000001</v>
      </c>
      <c r="E194" s="100">
        <v>0</v>
      </c>
      <c r="F194" s="360">
        <f t="shared" si="24"/>
        <v>-627.28120000000001</v>
      </c>
      <c r="H194" s="95"/>
      <c r="I194" s="95" t="s">
        <v>565</v>
      </c>
      <c r="J194" s="33">
        <f>SUMIFS(FY16InventoryDump!$H$2:$H$5000, FY16InventoryDump!$A$2:$A$5000, "*Syrup*", FY16InventoryDump!$F$2:$F$5000, Profit!$I194)</f>
        <v>0</v>
      </c>
      <c r="K194" s="33">
        <v>0</v>
      </c>
      <c r="L194" s="33">
        <f t="shared" si="25"/>
        <v>0</v>
      </c>
      <c r="N194" s="95"/>
      <c r="O194" s="95" t="s">
        <v>565</v>
      </c>
      <c r="P194" s="33">
        <f>SUMIFS('FY17 InventoryDump'!$H$2:$H$4997, 'FY17 InventoryDump'!$A$2:$A$4997, "*Syrup*", 'FY17 InventoryDump'!$F$2:$F$4997, Profit!$C194)</f>
        <v>0</v>
      </c>
      <c r="Q194" s="100">
        <v>0</v>
      </c>
      <c r="R194" s="33">
        <f t="shared" si="15"/>
        <v>0</v>
      </c>
    </row>
    <row r="195" spans="2:18" hidden="1" outlineLevel="2" x14ac:dyDescent="0.25">
      <c r="C195" s="95" t="s">
        <v>566</v>
      </c>
      <c r="D195" s="360">
        <f>SUMIFS('FY15 InventoryDump'!$H$2:$H$4997, 'FY15 InventoryDump'!$A$2:$A$4997, "*Syrup*", 'FY15 InventoryDump'!$F$2:$F$4997, Profit!$C195)</f>
        <v>477.71000000000009</v>
      </c>
      <c r="E195" s="100">
        <v>0</v>
      </c>
      <c r="F195" s="360">
        <f t="shared" si="24"/>
        <v>-477.71000000000009</v>
      </c>
      <c r="H195" s="95"/>
      <c r="I195" s="95" t="s">
        <v>566</v>
      </c>
      <c r="J195" s="33">
        <f>SUMIFS(FY16InventoryDump!$H$2:$H$5000, FY16InventoryDump!$A$2:$A$5000, "*Syrup*", FY16InventoryDump!$F$2:$F$5000, Profit!$I195)</f>
        <v>0</v>
      </c>
      <c r="K195" s="33">
        <v>0</v>
      </c>
      <c r="L195" s="33">
        <f t="shared" si="25"/>
        <v>0</v>
      </c>
      <c r="N195" s="95"/>
      <c r="O195" s="95" t="s">
        <v>566</v>
      </c>
      <c r="P195" s="33">
        <f>SUMIFS('FY17 InventoryDump'!$H$2:$H$4997, 'FY17 InventoryDump'!$A$2:$A$4997, "*Syrup*", 'FY17 InventoryDump'!$F$2:$F$4997, Profit!$C195)</f>
        <v>0</v>
      </c>
      <c r="Q195" s="100">
        <v>0</v>
      </c>
      <c r="R195" s="33">
        <f t="shared" si="15"/>
        <v>0</v>
      </c>
    </row>
    <row r="196" spans="2:18" hidden="1" outlineLevel="2" x14ac:dyDescent="0.25">
      <c r="C196" s="95" t="s">
        <v>567</v>
      </c>
      <c r="D196" s="360">
        <f>SUMIFS('FY15 InventoryDump'!$H$2:$H$4997, 'FY15 InventoryDump'!$A$2:$A$4997, "*Syrup*", 'FY15 InventoryDump'!$F$2:$F$4997, Profit!$C196)</f>
        <v>1132.2191999999998</v>
      </c>
      <c r="E196" s="100">
        <v>0</v>
      </c>
      <c r="F196" s="360">
        <f t="shared" si="24"/>
        <v>-1132.2191999999998</v>
      </c>
      <c r="H196" s="95"/>
      <c r="I196" s="95" t="s">
        <v>567</v>
      </c>
      <c r="J196" s="33">
        <f>SUMIFS(FY16InventoryDump!$H$2:$H$5000, FY16InventoryDump!$A$2:$A$5000, "*Syrup*", FY16InventoryDump!$F$2:$F$5000, Profit!$I196)</f>
        <v>0</v>
      </c>
      <c r="K196" s="33">
        <v>0</v>
      </c>
      <c r="L196" s="33">
        <f t="shared" si="25"/>
        <v>0</v>
      </c>
      <c r="N196" s="95"/>
      <c r="O196" s="95" t="s">
        <v>567</v>
      </c>
      <c r="P196" s="33">
        <f>SUMIFS('FY17 InventoryDump'!$H$2:$H$4997, 'FY17 InventoryDump'!$A$2:$A$4997, "*Syrup*", 'FY17 InventoryDump'!$F$2:$F$4997, Profit!$C196)</f>
        <v>0</v>
      </c>
      <c r="Q196" s="100">
        <v>0</v>
      </c>
      <c r="R196" s="33">
        <f t="shared" si="15"/>
        <v>0</v>
      </c>
    </row>
    <row r="197" spans="2:18" hidden="1" outlineLevel="2" x14ac:dyDescent="0.25">
      <c r="C197" s="95" t="s">
        <v>568</v>
      </c>
      <c r="D197" s="360">
        <f>SUMIFS('FY15 InventoryDump'!$H$2:$H$4997, 'FY15 InventoryDump'!$A$2:$A$4997, "*Syrup*", 'FY15 InventoryDump'!$F$2:$F$4997, Profit!$C197)</f>
        <v>486.12000000000006</v>
      </c>
      <c r="E197" s="100">
        <v>0</v>
      </c>
      <c r="F197" s="360">
        <f t="shared" si="24"/>
        <v>-486.12000000000006</v>
      </c>
      <c r="H197" s="95"/>
      <c r="I197" s="95" t="s">
        <v>568</v>
      </c>
      <c r="J197" s="33">
        <f>SUMIFS(FY16InventoryDump!$H$2:$H$5000, FY16InventoryDump!$A$2:$A$5000, "*Syrup*", FY16InventoryDump!$F$2:$F$5000, Profit!$I197)</f>
        <v>0</v>
      </c>
      <c r="K197" s="33">
        <v>0</v>
      </c>
      <c r="L197" s="33">
        <f t="shared" si="25"/>
        <v>0</v>
      </c>
      <c r="N197" s="95"/>
      <c r="O197" s="95" t="s">
        <v>568</v>
      </c>
      <c r="P197" s="33">
        <f>SUMIFS('FY17 InventoryDump'!$H$2:$H$4997, 'FY17 InventoryDump'!$A$2:$A$4997, "*Syrup*", 'FY17 InventoryDump'!$F$2:$F$4997, Profit!$C197)</f>
        <v>0</v>
      </c>
      <c r="Q197" s="100">
        <v>0</v>
      </c>
      <c r="R197" s="33">
        <f t="shared" ref="R197:R260" si="26">$Q197 - $P197</f>
        <v>0</v>
      </c>
    </row>
    <row r="198" spans="2:18" s="67" customFormat="1" outlineLevel="1" collapsed="1" x14ac:dyDescent="0.25">
      <c r="B198" s="67" t="s">
        <v>626</v>
      </c>
      <c r="D198" s="33"/>
      <c r="E198" s="100"/>
      <c r="F198" s="33">
        <f>SUM(F199:F210)</f>
        <v>-1153.5428253875198</v>
      </c>
      <c r="H198" s="67" t="s">
        <v>626</v>
      </c>
      <c r="L198" s="110">
        <f>SUM(L199:L210)</f>
        <v>0</v>
      </c>
      <c r="N198" s="67" t="s">
        <v>626</v>
      </c>
      <c r="Q198" s="100"/>
      <c r="R198" s="111">
        <f>SUM(R199:R210)</f>
        <v>0</v>
      </c>
    </row>
    <row r="199" spans="2:18" hidden="1" outlineLevel="2" x14ac:dyDescent="0.25">
      <c r="C199" s="95" t="s">
        <v>557</v>
      </c>
      <c r="D199" s="360">
        <f>SUMIFS('FY15 InventoryDump'!$H$2:$H$4997, 'FY15 InventoryDump'!$A$2:$A$4997, "*Soup*", 'FY15 InventoryDump'!$F$2:$F$4997, Profit!$C199)</f>
        <v>0</v>
      </c>
      <c r="E199" s="100">
        <v>0</v>
      </c>
      <c r="F199" s="33">
        <f>E199-D199</f>
        <v>0</v>
      </c>
      <c r="H199" s="95"/>
      <c r="I199" s="95" t="s">
        <v>557</v>
      </c>
      <c r="J199" s="33">
        <f>SUMIFS(FY16InventoryDump!$H$2:$H$5000, FY16InventoryDump!$A$2:$A$5000, "*Soup*", FY16InventoryDump!$F$2:$F$5000, Profit!$I199)</f>
        <v>0</v>
      </c>
      <c r="K199" s="33">
        <v>0</v>
      </c>
      <c r="L199" s="33">
        <f>$K199 - $J199</f>
        <v>0</v>
      </c>
      <c r="N199" s="95"/>
      <c r="O199" s="95" t="s">
        <v>557</v>
      </c>
      <c r="P199" s="33">
        <f>SUMIFS('FY17 InventoryDump'!$H$2:$H$4997, 'FY17 InventoryDump'!$A$2:$A$4997, "*Soup*", 'FY17 InventoryDump'!$F$2:$F$4997, Profit!$C199)</f>
        <v>0</v>
      </c>
      <c r="Q199" s="100">
        <v>0</v>
      </c>
      <c r="R199" s="33">
        <f t="shared" si="26"/>
        <v>0</v>
      </c>
    </row>
    <row r="200" spans="2:18" hidden="1" outlineLevel="2" x14ac:dyDescent="0.25">
      <c r="C200" s="362" t="s">
        <v>558</v>
      </c>
      <c r="D200" s="363">
        <f>(D201/D292) * 15000</f>
        <v>102.46282538751977</v>
      </c>
      <c r="E200" s="358">
        <v>0</v>
      </c>
      <c r="F200" s="363">
        <f t="shared" ref="F200:F210" si="27">E200-D200</f>
        <v>-102.46282538751977</v>
      </c>
      <c r="H200" s="95"/>
      <c r="I200" s="95" t="s">
        <v>558</v>
      </c>
      <c r="J200" s="33">
        <f>SUMIFS(FY16InventoryDump!$H$2:$H$5000, FY16InventoryDump!$A$2:$A$5000, "*Soup*", FY16InventoryDump!$F$2:$F$5000, Profit!$I200)</f>
        <v>0</v>
      </c>
      <c r="K200" s="33">
        <v>0</v>
      </c>
      <c r="L200" s="33">
        <f t="shared" ref="L200:L210" si="28">$K200 - $J200</f>
        <v>0</v>
      </c>
      <c r="N200" s="95"/>
      <c r="O200" s="95" t="s">
        <v>558</v>
      </c>
      <c r="P200" s="33">
        <f>SUMIFS('FY17 InventoryDump'!$H$2:$H$4997, 'FY17 InventoryDump'!$A$2:$A$4997, "*Soup*", 'FY17 InventoryDump'!$F$2:$F$4997, Profit!$C200)</f>
        <v>0</v>
      </c>
      <c r="Q200" s="100">
        <v>0</v>
      </c>
      <c r="R200" s="33">
        <f t="shared" si="26"/>
        <v>0</v>
      </c>
    </row>
    <row r="201" spans="2:18" hidden="1" outlineLevel="2" x14ac:dyDescent="0.25">
      <c r="C201" s="95" t="s">
        <v>559</v>
      </c>
      <c r="D201" s="360">
        <f>SUMIFS('FY15 InventoryDump'!$H$2:$H$4997, 'FY15 InventoryDump'!$A$2:$A$4997, "*Soup*", 'FY15 InventoryDump'!$F$2:$F$4997, Profit!$C201)</f>
        <v>102.05</v>
      </c>
      <c r="E201" s="100">
        <v>0</v>
      </c>
      <c r="F201" s="360">
        <f t="shared" si="27"/>
        <v>-102.05</v>
      </c>
      <c r="H201" s="95"/>
      <c r="I201" s="95" t="s">
        <v>559</v>
      </c>
      <c r="J201" s="33">
        <f>SUMIFS(FY16InventoryDump!$H$2:$H$5000, FY16InventoryDump!$A$2:$A$5000, "*Soup*", FY16InventoryDump!$F$2:$F$5000, Profit!$I201)</f>
        <v>0</v>
      </c>
      <c r="K201" s="33">
        <v>0</v>
      </c>
      <c r="L201" s="33">
        <f t="shared" si="28"/>
        <v>0</v>
      </c>
      <c r="N201" s="95"/>
      <c r="O201" s="95" t="s">
        <v>559</v>
      </c>
      <c r="P201" s="33">
        <f>SUMIFS('FY17 InventoryDump'!$H$2:$H$4997, 'FY17 InventoryDump'!$A$2:$A$4997, "*Soup*", 'FY17 InventoryDump'!$F$2:$F$4997, Profit!$C201)</f>
        <v>0</v>
      </c>
      <c r="Q201" s="100">
        <v>0</v>
      </c>
      <c r="R201" s="33">
        <f t="shared" si="26"/>
        <v>0</v>
      </c>
    </row>
    <row r="202" spans="2:18" hidden="1" outlineLevel="2" x14ac:dyDescent="0.25">
      <c r="C202" s="95" t="s">
        <v>560</v>
      </c>
      <c r="D202" s="360">
        <f>SUMIFS('FY15 InventoryDump'!$H$2:$H$4997, 'FY15 InventoryDump'!$A$2:$A$4997, "*Soup*", 'FY15 InventoryDump'!$F$2:$F$4997, Profit!$C202)</f>
        <v>0</v>
      </c>
      <c r="E202" s="100">
        <v>0</v>
      </c>
      <c r="F202" s="360">
        <f t="shared" si="27"/>
        <v>0</v>
      </c>
      <c r="H202" s="95"/>
      <c r="I202" s="95" t="s">
        <v>560</v>
      </c>
      <c r="J202" s="33">
        <f>SUMIFS(FY16InventoryDump!$H$2:$H$5000, FY16InventoryDump!$A$2:$A$5000, "*Soup*", FY16InventoryDump!$F$2:$F$5000, Profit!$I202)</f>
        <v>0</v>
      </c>
      <c r="K202" s="33">
        <v>0</v>
      </c>
      <c r="L202" s="33">
        <f t="shared" si="28"/>
        <v>0</v>
      </c>
      <c r="N202" s="95"/>
      <c r="O202" s="95" t="s">
        <v>560</v>
      </c>
      <c r="P202" s="33">
        <f>SUMIFS('FY17 InventoryDump'!$H$2:$H$4997, 'FY17 InventoryDump'!$A$2:$A$4997, "*Soup*", 'FY17 InventoryDump'!$F$2:$F$4997, Profit!$C202)</f>
        <v>0</v>
      </c>
      <c r="Q202" s="100">
        <v>0</v>
      </c>
      <c r="R202" s="33">
        <f t="shared" si="26"/>
        <v>0</v>
      </c>
    </row>
    <row r="203" spans="2:18" hidden="1" outlineLevel="2" x14ac:dyDescent="0.25">
      <c r="C203" s="95" t="s">
        <v>561</v>
      </c>
      <c r="D203" s="360">
        <f>SUMIFS('FY15 InventoryDump'!$H$2:$H$4997, 'FY15 InventoryDump'!$A$2:$A$4997, "*Soup*", 'FY15 InventoryDump'!$F$2:$F$4997, Profit!$C203)</f>
        <v>244.84</v>
      </c>
      <c r="E203" s="100">
        <v>0</v>
      </c>
      <c r="F203" s="360">
        <f t="shared" si="27"/>
        <v>-244.84</v>
      </c>
      <c r="H203" s="95"/>
      <c r="I203" s="95" t="s">
        <v>561</v>
      </c>
      <c r="J203" s="33">
        <f>SUMIFS(FY16InventoryDump!$H$2:$H$5000, FY16InventoryDump!$A$2:$A$5000, "*Soup*", FY16InventoryDump!$F$2:$F$5000, Profit!$I203)</f>
        <v>0</v>
      </c>
      <c r="K203" s="33">
        <v>0</v>
      </c>
      <c r="L203" s="33">
        <f t="shared" si="28"/>
        <v>0</v>
      </c>
      <c r="N203" s="95"/>
      <c r="O203" s="95" t="s">
        <v>561</v>
      </c>
      <c r="P203" s="33">
        <f>SUMIFS('FY17 InventoryDump'!$H$2:$H$4997, 'FY17 InventoryDump'!$A$2:$A$4997, "*Soup*", 'FY17 InventoryDump'!$F$2:$F$4997, Profit!$C203)</f>
        <v>0</v>
      </c>
      <c r="Q203" s="100">
        <v>0</v>
      </c>
      <c r="R203" s="33">
        <f t="shared" si="26"/>
        <v>0</v>
      </c>
    </row>
    <row r="204" spans="2:18" hidden="1" outlineLevel="2" x14ac:dyDescent="0.25">
      <c r="C204" s="95" t="s">
        <v>562</v>
      </c>
      <c r="D204" s="360">
        <f>SUMIFS('FY15 InventoryDump'!$H$2:$H$4997, 'FY15 InventoryDump'!$A$2:$A$4997, "*Soup*", 'FY15 InventoryDump'!$F$2:$F$4997, Profit!$C204)</f>
        <v>0</v>
      </c>
      <c r="E204" s="100">
        <v>0</v>
      </c>
      <c r="F204" s="360">
        <f t="shared" si="27"/>
        <v>0</v>
      </c>
      <c r="H204" s="95"/>
      <c r="I204" s="95" t="s">
        <v>562</v>
      </c>
      <c r="J204" s="33">
        <f>SUMIFS(FY16InventoryDump!$H$2:$H$5000, FY16InventoryDump!$A$2:$A$5000, "*Soup*", FY16InventoryDump!$F$2:$F$5000, Profit!$I204)</f>
        <v>0</v>
      </c>
      <c r="K204" s="33">
        <v>0</v>
      </c>
      <c r="L204" s="33">
        <f t="shared" si="28"/>
        <v>0</v>
      </c>
      <c r="N204" s="95"/>
      <c r="O204" s="95" t="s">
        <v>562</v>
      </c>
      <c r="P204" s="33">
        <f>SUMIFS('FY17 InventoryDump'!$H$2:$H$4997, 'FY17 InventoryDump'!$A$2:$A$4997, "*Soup*", 'FY17 InventoryDump'!$F$2:$F$4997, Profit!$C204)</f>
        <v>0</v>
      </c>
      <c r="Q204" s="100">
        <v>0</v>
      </c>
      <c r="R204" s="33">
        <f t="shared" si="26"/>
        <v>0</v>
      </c>
    </row>
    <row r="205" spans="2:18" hidden="1" outlineLevel="2" x14ac:dyDescent="0.25">
      <c r="C205" s="95" t="s">
        <v>563</v>
      </c>
      <c r="D205" s="360">
        <f>SUMIFS('FY15 InventoryDump'!$H$2:$H$4997, 'FY15 InventoryDump'!$A$2:$A$4997, "*Soup*", 'FY15 InventoryDump'!$F$2:$F$4997, Profit!$C205)</f>
        <v>0</v>
      </c>
      <c r="E205" s="100">
        <v>0</v>
      </c>
      <c r="F205" s="360">
        <f t="shared" si="27"/>
        <v>0</v>
      </c>
      <c r="H205" s="95"/>
      <c r="I205" s="95" t="s">
        <v>563</v>
      </c>
      <c r="J205" s="33">
        <f>SUMIFS(FY16InventoryDump!$H$2:$H$5000, FY16InventoryDump!$A$2:$A$5000, "*Soup*", FY16InventoryDump!$F$2:$F$5000, Profit!$I205)</f>
        <v>0</v>
      </c>
      <c r="K205" s="33">
        <v>0</v>
      </c>
      <c r="L205" s="33">
        <f t="shared" si="28"/>
        <v>0</v>
      </c>
      <c r="N205" s="95"/>
      <c r="O205" s="95" t="s">
        <v>563</v>
      </c>
      <c r="P205" s="33">
        <f>SUMIFS('FY17 InventoryDump'!$H$2:$H$4997, 'FY17 InventoryDump'!$A$2:$A$4997, "*Soup*", 'FY17 InventoryDump'!$F$2:$F$4997, Profit!$C205)</f>
        <v>0</v>
      </c>
      <c r="Q205" s="100">
        <v>0</v>
      </c>
      <c r="R205" s="33">
        <f t="shared" si="26"/>
        <v>0</v>
      </c>
    </row>
    <row r="206" spans="2:18" hidden="1" outlineLevel="2" x14ac:dyDescent="0.25">
      <c r="C206" s="95" t="s">
        <v>564</v>
      </c>
      <c r="D206" s="360">
        <f>SUMIFS('FY15 InventoryDump'!$H$2:$H$4997, 'FY15 InventoryDump'!$A$2:$A$4997, "*Soup*", 'FY15 InventoryDump'!$F$2:$F$4997, Profit!$C206)</f>
        <v>123.74</v>
      </c>
      <c r="E206" s="100">
        <v>0</v>
      </c>
      <c r="F206" s="360">
        <f t="shared" si="27"/>
        <v>-123.74</v>
      </c>
      <c r="H206" s="95"/>
      <c r="I206" s="95" t="s">
        <v>564</v>
      </c>
      <c r="J206" s="33">
        <f>SUMIFS(FY16InventoryDump!$H$2:$H$5000, FY16InventoryDump!$A$2:$A$5000, "*Soup*", FY16InventoryDump!$F$2:$F$5000, Profit!$I206)</f>
        <v>0</v>
      </c>
      <c r="K206" s="33">
        <v>0</v>
      </c>
      <c r="L206" s="33">
        <f t="shared" si="28"/>
        <v>0</v>
      </c>
      <c r="N206" s="95"/>
      <c r="O206" s="95" t="s">
        <v>564</v>
      </c>
      <c r="P206" s="33">
        <f>SUMIFS('FY17 InventoryDump'!$H$2:$H$4997, 'FY17 InventoryDump'!$A$2:$A$4997, "*Soup*", 'FY17 InventoryDump'!$F$2:$F$4997, Profit!$C206)</f>
        <v>0</v>
      </c>
      <c r="Q206" s="100">
        <v>0</v>
      </c>
      <c r="R206" s="33">
        <f t="shared" si="26"/>
        <v>0</v>
      </c>
    </row>
    <row r="207" spans="2:18" hidden="1" outlineLevel="2" x14ac:dyDescent="0.25">
      <c r="C207" s="95" t="s">
        <v>565</v>
      </c>
      <c r="D207" s="360">
        <f>SUMIFS('FY15 InventoryDump'!$H$2:$H$4997, 'FY15 InventoryDump'!$A$2:$A$4997, "*Soup*", 'FY15 InventoryDump'!$F$2:$F$4997, Profit!$C207)</f>
        <v>86.5</v>
      </c>
      <c r="E207" s="100">
        <v>0</v>
      </c>
      <c r="F207" s="360">
        <f t="shared" si="27"/>
        <v>-86.5</v>
      </c>
      <c r="H207" s="95"/>
      <c r="I207" s="95" t="s">
        <v>565</v>
      </c>
      <c r="J207" s="33">
        <f>SUMIFS(FY16InventoryDump!$H$2:$H$5000, FY16InventoryDump!$A$2:$A$5000, "*Soup*", FY16InventoryDump!$F$2:$F$5000, Profit!$I207)</f>
        <v>0</v>
      </c>
      <c r="K207" s="33">
        <v>0</v>
      </c>
      <c r="L207" s="33">
        <f t="shared" si="28"/>
        <v>0</v>
      </c>
      <c r="N207" s="95"/>
      <c r="O207" s="95" t="s">
        <v>565</v>
      </c>
      <c r="P207" s="33">
        <f>SUMIFS('FY17 InventoryDump'!$H$2:$H$4997, 'FY17 InventoryDump'!$A$2:$A$4997, "*Soup*", 'FY17 InventoryDump'!$F$2:$F$4997, Profit!$C207)</f>
        <v>0</v>
      </c>
      <c r="Q207" s="100">
        <v>0</v>
      </c>
      <c r="R207" s="33">
        <f t="shared" si="26"/>
        <v>0</v>
      </c>
    </row>
    <row r="208" spans="2:18" hidden="1" outlineLevel="2" x14ac:dyDescent="0.25">
      <c r="C208" s="95" t="s">
        <v>566</v>
      </c>
      <c r="D208" s="360">
        <f>SUMIFS('FY15 InventoryDump'!$H$2:$H$4997, 'FY15 InventoryDump'!$A$2:$A$4997, "*Soup*", 'FY15 InventoryDump'!$F$2:$F$4997, Profit!$C208)</f>
        <v>144.69</v>
      </c>
      <c r="E208" s="100">
        <v>0</v>
      </c>
      <c r="F208" s="360">
        <f t="shared" si="27"/>
        <v>-144.69</v>
      </c>
      <c r="H208" s="95"/>
      <c r="I208" s="95" t="s">
        <v>566</v>
      </c>
      <c r="J208" s="33">
        <f>SUMIFS(FY16InventoryDump!$H$2:$H$5000, FY16InventoryDump!$A$2:$A$5000, "*Soup*", FY16InventoryDump!$F$2:$F$5000, Profit!$I208)</f>
        <v>0</v>
      </c>
      <c r="K208" s="33">
        <v>0</v>
      </c>
      <c r="L208" s="33">
        <f t="shared" si="28"/>
        <v>0</v>
      </c>
      <c r="N208" s="95"/>
      <c r="O208" s="95" t="s">
        <v>566</v>
      </c>
      <c r="P208" s="33">
        <f>SUMIFS('FY17 InventoryDump'!$H$2:$H$4997, 'FY17 InventoryDump'!$A$2:$A$4997, "*Soup*", 'FY17 InventoryDump'!$F$2:$F$4997, Profit!$C208)</f>
        <v>0</v>
      </c>
      <c r="Q208" s="100">
        <v>0</v>
      </c>
      <c r="R208" s="33">
        <f t="shared" si="26"/>
        <v>0</v>
      </c>
    </row>
    <row r="209" spans="2:18" hidden="1" outlineLevel="2" x14ac:dyDescent="0.25">
      <c r="C209" s="95" t="s">
        <v>567</v>
      </c>
      <c r="D209" s="360">
        <f>SUMIFS('FY15 InventoryDump'!$H$2:$H$4997, 'FY15 InventoryDump'!$A$2:$A$4997, "*Soup*", 'FY15 InventoryDump'!$F$2:$F$4997, Profit!$C209)</f>
        <v>349.26</v>
      </c>
      <c r="E209" s="100">
        <v>0</v>
      </c>
      <c r="F209" s="360">
        <f t="shared" si="27"/>
        <v>-349.26</v>
      </c>
      <c r="H209" s="95"/>
      <c r="I209" s="95" t="s">
        <v>567</v>
      </c>
      <c r="J209" s="33">
        <f>SUMIFS(FY16InventoryDump!$H$2:$H$5000, FY16InventoryDump!$A$2:$A$5000, "*Soup*", FY16InventoryDump!$F$2:$F$5000, Profit!$I209)</f>
        <v>0</v>
      </c>
      <c r="K209" s="33">
        <v>0</v>
      </c>
      <c r="L209" s="33">
        <f t="shared" si="28"/>
        <v>0</v>
      </c>
      <c r="N209" s="95"/>
      <c r="O209" s="95" t="s">
        <v>567</v>
      </c>
      <c r="P209" s="33">
        <f>SUMIFS('FY17 InventoryDump'!$H$2:$H$4997, 'FY17 InventoryDump'!$A$2:$A$4997, "*Soup*", 'FY17 InventoryDump'!$F$2:$F$4997, Profit!$C209)</f>
        <v>0</v>
      </c>
      <c r="Q209" s="100">
        <v>0</v>
      </c>
      <c r="R209" s="33">
        <f t="shared" si="26"/>
        <v>0</v>
      </c>
    </row>
    <row r="210" spans="2:18" hidden="1" outlineLevel="2" x14ac:dyDescent="0.25">
      <c r="C210" s="95" t="s">
        <v>568</v>
      </c>
      <c r="D210" s="360">
        <f>SUMIFS('FY15 InventoryDump'!$H$2:$H$4997, 'FY15 InventoryDump'!$A$2:$A$4997, "*Soup*", 'FY15 InventoryDump'!$F$2:$F$4997, Profit!$C210)</f>
        <v>0</v>
      </c>
      <c r="E210" s="100">
        <v>0</v>
      </c>
      <c r="F210" s="360">
        <f t="shared" si="27"/>
        <v>0</v>
      </c>
      <c r="H210" s="95"/>
      <c r="I210" s="95" t="s">
        <v>568</v>
      </c>
      <c r="J210" s="33">
        <f>SUMIFS(FY16InventoryDump!$H$2:$H$5000, FY16InventoryDump!$A$2:$A$5000, "*Soup*", FY16InventoryDump!$F$2:$F$5000, Profit!$I210)</f>
        <v>0</v>
      </c>
      <c r="K210" s="33">
        <v>0</v>
      </c>
      <c r="L210" s="33">
        <f t="shared" si="28"/>
        <v>0</v>
      </c>
      <c r="N210" s="95"/>
      <c r="O210" s="95" t="s">
        <v>568</v>
      </c>
      <c r="P210" s="33">
        <f>SUMIFS('FY17 InventoryDump'!$H$2:$H$4997, 'FY17 InventoryDump'!$A$2:$A$4997, "*Soup*", 'FY17 InventoryDump'!$F$2:$F$4997, Profit!$C210)</f>
        <v>0</v>
      </c>
      <c r="Q210" s="100">
        <v>0</v>
      </c>
      <c r="R210" s="33">
        <f t="shared" si="26"/>
        <v>0</v>
      </c>
    </row>
    <row r="211" spans="2:18" s="67" customFormat="1" outlineLevel="1" collapsed="1" x14ac:dyDescent="0.25">
      <c r="B211" s="67" t="s">
        <v>631</v>
      </c>
      <c r="D211" s="33"/>
      <c r="E211" s="100"/>
      <c r="F211" s="33">
        <f>SUM(F212:F223)</f>
        <v>-255.42000000000002</v>
      </c>
      <c r="H211" s="67" t="s">
        <v>631</v>
      </c>
      <c r="L211" s="110">
        <f>SUM(L212:L223)</f>
        <v>-118.67999999999998</v>
      </c>
      <c r="N211" s="67" t="s">
        <v>631</v>
      </c>
      <c r="Q211" s="100"/>
      <c r="R211" s="111">
        <f>SUM(R212:R223)</f>
        <v>0</v>
      </c>
    </row>
    <row r="212" spans="2:18" hidden="1" outlineLevel="2" x14ac:dyDescent="0.25">
      <c r="C212" s="95" t="s">
        <v>557</v>
      </c>
      <c r="D212" s="360">
        <f>SUMIFS('FY15 InventoryDump'!$H$2:$H$4997, 'FY15 InventoryDump'!$A$2:$A$4997, "*Tea*", 'FY15 InventoryDump'!$F$2:$F$4997, Profit!$C211)</f>
        <v>0</v>
      </c>
      <c r="E212" s="100">
        <v>0</v>
      </c>
      <c r="F212" s="33">
        <f>E212-D212</f>
        <v>0</v>
      </c>
      <c r="H212" s="95"/>
      <c r="I212" s="95" t="s">
        <v>557</v>
      </c>
      <c r="J212" s="33">
        <f>SUMIFS(FY16InventoryDump!$H$2:$H$5000, FY16InventoryDump!$A$2:$A$5000, "*Tea*", FY16InventoryDump!$F$2:$F$5000, Profit!$I212)</f>
        <v>118.67999999999998</v>
      </c>
      <c r="K212" s="33">
        <v>0</v>
      </c>
      <c r="L212" s="33">
        <f>$K212 - $J212</f>
        <v>-118.67999999999998</v>
      </c>
      <c r="N212" s="95"/>
      <c r="O212" s="95" t="s">
        <v>557</v>
      </c>
      <c r="P212" s="33">
        <f>SUMIFS('FY17 InventoryDump'!$H$2:$H$4997, 'FY17 InventoryDump'!$A$2:$A$4997, "*Tea*", 'FY17 InventoryDump'!$F$2:$F$4997, Profit!$C211)</f>
        <v>0</v>
      </c>
      <c r="Q212" s="100">
        <v>0</v>
      </c>
      <c r="R212" s="33">
        <f t="shared" si="26"/>
        <v>0</v>
      </c>
    </row>
    <row r="213" spans="2:18" hidden="1" outlineLevel="2" x14ac:dyDescent="0.25">
      <c r="C213" s="362" t="s">
        <v>558</v>
      </c>
      <c r="D213" s="363">
        <f>(D214/D292) * 15000</f>
        <v>0</v>
      </c>
      <c r="E213" s="358">
        <v>0</v>
      </c>
      <c r="F213" s="363">
        <f t="shared" ref="F213:F223" si="29">E213-D213</f>
        <v>0</v>
      </c>
      <c r="H213" s="95"/>
      <c r="I213" s="95" t="s">
        <v>558</v>
      </c>
      <c r="J213" s="33">
        <f>SUMIFS(FY16InventoryDump!$H$2:$H$5000, FY16InventoryDump!$A$2:$A$5000, "*Tea*", FY16InventoryDump!$F$2:$F$5000, Profit!$I213)</f>
        <v>0</v>
      </c>
      <c r="K213" s="33">
        <v>0</v>
      </c>
      <c r="L213" s="33">
        <f t="shared" ref="L213:L223" si="30">$K213 - $J213</f>
        <v>0</v>
      </c>
      <c r="N213" s="95"/>
      <c r="O213" s="95" t="s">
        <v>558</v>
      </c>
      <c r="P213" s="33">
        <f>SUMIFS('FY17 InventoryDump'!$H$2:$H$4997, 'FY17 InventoryDump'!$A$2:$A$4997, "*Tea*", 'FY17 InventoryDump'!$F$2:$F$4997, Profit!$C212)</f>
        <v>0</v>
      </c>
      <c r="Q213" s="100">
        <v>0</v>
      </c>
      <c r="R213" s="33">
        <f t="shared" si="26"/>
        <v>0</v>
      </c>
    </row>
    <row r="214" spans="2:18" hidden="1" outlineLevel="2" x14ac:dyDescent="0.25">
      <c r="C214" s="95" t="s">
        <v>559</v>
      </c>
      <c r="D214" s="360">
        <f>SUMIFS('FY15 InventoryDump'!$H$2:$H$4997, 'FY15 InventoryDump'!$A$2:$A$4997, "*Tea*", 'FY15 InventoryDump'!$F$2:$F$4997, Profit!$C213)</f>
        <v>0</v>
      </c>
      <c r="E214" s="100">
        <v>0</v>
      </c>
      <c r="F214" s="360">
        <f t="shared" si="29"/>
        <v>0</v>
      </c>
      <c r="H214" s="95"/>
      <c r="I214" s="95" t="s">
        <v>559</v>
      </c>
      <c r="J214" s="33">
        <f>SUMIFS(FY16InventoryDump!$H$2:$H$5000, FY16InventoryDump!$A$2:$A$5000, "*Tea*", FY16InventoryDump!$F$2:$F$5000, Profit!$I214)</f>
        <v>0</v>
      </c>
      <c r="K214" s="33">
        <v>0</v>
      </c>
      <c r="L214" s="33">
        <f t="shared" si="30"/>
        <v>0</v>
      </c>
      <c r="N214" s="95"/>
      <c r="O214" s="95" t="s">
        <v>559</v>
      </c>
      <c r="P214" s="33">
        <f>SUMIFS('FY17 InventoryDump'!$H$2:$H$4997, 'FY17 InventoryDump'!$A$2:$A$4997, "*Tea*", 'FY17 InventoryDump'!$F$2:$F$4997, Profit!$C213)</f>
        <v>0</v>
      </c>
      <c r="Q214" s="100">
        <v>0</v>
      </c>
      <c r="R214" s="33">
        <f t="shared" si="26"/>
        <v>0</v>
      </c>
    </row>
    <row r="215" spans="2:18" hidden="1" outlineLevel="2" x14ac:dyDescent="0.25">
      <c r="C215" s="95" t="s">
        <v>560</v>
      </c>
      <c r="D215" s="360">
        <f>SUMIFS('FY15 InventoryDump'!$H$2:$H$4997, 'FY15 InventoryDump'!$A$2:$A$4997, "*Tea*", 'FY15 InventoryDump'!$F$2:$F$4997, Profit!$C214)</f>
        <v>25.8</v>
      </c>
      <c r="E215" s="100">
        <v>0</v>
      </c>
      <c r="F215" s="360">
        <f t="shared" si="29"/>
        <v>-25.8</v>
      </c>
      <c r="H215" s="95"/>
      <c r="I215" s="95" t="s">
        <v>560</v>
      </c>
      <c r="J215" s="33">
        <f>SUMIFS(FY16InventoryDump!$H$2:$H$5000, FY16InventoryDump!$A$2:$A$5000, "*Tea*", FY16InventoryDump!$F$2:$F$5000, Profit!$I215)</f>
        <v>0</v>
      </c>
      <c r="K215" s="33">
        <v>0</v>
      </c>
      <c r="L215" s="33">
        <f t="shared" si="30"/>
        <v>0</v>
      </c>
      <c r="N215" s="95"/>
      <c r="O215" s="95" t="s">
        <v>560</v>
      </c>
      <c r="P215" s="33">
        <f>SUMIFS('FY17 InventoryDump'!$H$2:$H$4997, 'FY17 InventoryDump'!$A$2:$A$4997, "*Tea*", 'FY17 InventoryDump'!$F$2:$F$4997, Profit!$C214)</f>
        <v>0</v>
      </c>
      <c r="Q215" s="100">
        <v>0</v>
      </c>
      <c r="R215" s="33">
        <f t="shared" si="26"/>
        <v>0</v>
      </c>
    </row>
    <row r="216" spans="2:18" hidden="1" outlineLevel="2" x14ac:dyDescent="0.25">
      <c r="C216" s="95" t="s">
        <v>561</v>
      </c>
      <c r="D216" s="360">
        <f>SUMIFS('FY15 InventoryDump'!$H$2:$H$4997, 'FY15 InventoryDump'!$A$2:$A$4997, "*Tea*", 'FY15 InventoryDump'!$F$2:$F$4997, Profit!$C215)</f>
        <v>0</v>
      </c>
      <c r="E216" s="100">
        <v>0</v>
      </c>
      <c r="F216" s="360">
        <f t="shared" si="29"/>
        <v>0</v>
      </c>
      <c r="H216" s="95"/>
      <c r="I216" s="95" t="s">
        <v>561</v>
      </c>
      <c r="J216" s="33">
        <f>SUMIFS(FY16InventoryDump!$H$2:$H$5000, FY16InventoryDump!$A$2:$A$5000, "*Tea*", FY16InventoryDump!$F$2:$F$5000, Profit!$I216)</f>
        <v>0</v>
      </c>
      <c r="K216" s="33">
        <v>0</v>
      </c>
      <c r="L216" s="33">
        <f t="shared" si="30"/>
        <v>0</v>
      </c>
      <c r="N216" s="95"/>
      <c r="O216" s="95" t="s">
        <v>561</v>
      </c>
      <c r="P216" s="33">
        <f>SUMIFS('FY17 InventoryDump'!$H$2:$H$4997, 'FY17 InventoryDump'!$A$2:$A$4997, "*Tea*", 'FY17 InventoryDump'!$F$2:$F$4997, Profit!$C215)</f>
        <v>0</v>
      </c>
      <c r="Q216" s="100">
        <v>0</v>
      </c>
      <c r="R216" s="33">
        <f t="shared" si="26"/>
        <v>0</v>
      </c>
    </row>
    <row r="217" spans="2:18" hidden="1" outlineLevel="2" x14ac:dyDescent="0.25">
      <c r="C217" s="95" t="s">
        <v>562</v>
      </c>
      <c r="D217" s="360">
        <f>SUMIFS('FY15 InventoryDump'!$H$2:$H$4997, 'FY15 InventoryDump'!$A$2:$A$4997, "*Tea*", 'FY15 InventoryDump'!$F$2:$F$4997, Profit!$C216)</f>
        <v>33.54</v>
      </c>
      <c r="E217" s="100">
        <v>0</v>
      </c>
      <c r="F217" s="360">
        <f t="shared" si="29"/>
        <v>-33.54</v>
      </c>
      <c r="H217" s="95"/>
      <c r="I217" s="95" t="s">
        <v>562</v>
      </c>
      <c r="J217" s="33">
        <f>SUMIFS(FY16InventoryDump!$H$2:$H$5000, FY16InventoryDump!$A$2:$A$5000, "*Tea*", FY16InventoryDump!$F$2:$F$5000, Profit!$I217)</f>
        <v>0</v>
      </c>
      <c r="K217" s="33">
        <v>0</v>
      </c>
      <c r="L217" s="33">
        <f t="shared" si="30"/>
        <v>0</v>
      </c>
      <c r="N217" s="95"/>
      <c r="O217" s="95" t="s">
        <v>562</v>
      </c>
      <c r="P217" s="33">
        <f>SUMIFS('FY17 InventoryDump'!$H$2:$H$4997, 'FY17 InventoryDump'!$A$2:$A$4997, "*Tea*", 'FY17 InventoryDump'!$F$2:$F$4997, Profit!$C216)</f>
        <v>0</v>
      </c>
      <c r="Q217" s="100">
        <v>0</v>
      </c>
      <c r="R217" s="33">
        <f t="shared" si="26"/>
        <v>0</v>
      </c>
    </row>
    <row r="218" spans="2:18" hidden="1" outlineLevel="2" x14ac:dyDescent="0.25">
      <c r="C218" s="95" t="s">
        <v>563</v>
      </c>
      <c r="D218" s="360">
        <f>SUMIFS('FY15 InventoryDump'!$H$2:$H$4997, 'FY15 InventoryDump'!$A$2:$A$4997, "*Tea*", 'FY15 InventoryDump'!$F$2:$F$4997, Profit!$C217)</f>
        <v>0</v>
      </c>
      <c r="E218" s="100">
        <v>0</v>
      </c>
      <c r="F218" s="360">
        <f t="shared" si="29"/>
        <v>0</v>
      </c>
      <c r="H218" s="95"/>
      <c r="I218" s="95" t="s">
        <v>563</v>
      </c>
      <c r="J218" s="33">
        <f>SUMIFS(FY16InventoryDump!$H$2:$H$5000, FY16InventoryDump!$A$2:$A$5000, "*Tea*", FY16InventoryDump!$F$2:$F$5000, Profit!$I218)</f>
        <v>0</v>
      </c>
      <c r="K218" s="33">
        <v>0</v>
      </c>
      <c r="L218" s="33">
        <f t="shared" si="30"/>
        <v>0</v>
      </c>
      <c r="N218" s="95"/>
      <c r="O218" s="95" t="s">
        <v>563</v>
      </c>
      <c r="P218" s="33">
        <f>SUMIFS('FY17 InventoryDump'!$H$2:$H$4997, 'FY17 InventoryDump'!$A$2:$A$4997, "*Tea*", 'FY17 InventoryDump'!$F$2:$F$4997, Profit!$C217)</f>
        <v>0</v>
      </c>
      <c r="Q218" s="100">
        <v>0</v>
      </c>
      <c r="R218" s="33">
        <f t="shared" si="26"/>
        <v>0</v>
      </c>
    </row>
    <row r="219" spans="2:18" hidden="1" outlineLevel="2" x14ac:dyDescent="0.25">
      <c r="C219" s="95" t="s">
        <v>564</v>
      </c>
      <c r="D219" s="360">
        <f>SUMIFS('FY15 InventoryDump'!$H$2:$H$4997, 'FY15 InventoryDump'!$A$2:$A$4997, "*Tea*", 'FY15 InventoryDump'!$F$2:$F$4997, Profit!$C218)</f>
        <v>0</v>
      </c>
      <c r="E219" s="100">
        <v>0</v>
      </c>
      <c r="F219" s="360">
        <f t="shared" si="29"/>
        <v>0</v>
      </c>
      <c r="H219" s="95"/>
      <c r="I219" s="95" t="s">
        <v>564</v>
      </c>
      <c r="J219" s="33">
        <f>SUMIFS(FY16InventoryDump!$H$2:$H$5000, FY16InventoryDump!$A$2:$A$5000, "*Tea*", FY16InventoryDump!$F$2:$F$5000, Profit!$I219)</f>
        <v>0</v>
      </c>
      <c r="K219" s="33">
        <v>0</v>
      </c>
      <c r="L219" s="33">
        <f t="shared" si="30"/>
        <v>0</v>
      </c>
      <c r="N219" s="95"/>
      <c r="O219" s="95" t="s">
        <v>564</v>
      </c>
      <c r="P219" s="33">
        <f>SUMIFS('FY17 InventoryDump'!$H$2:$H$4997, 'FY17 InventoryDump'!$A$2:$A$4997, "*Tea*", 'FY17 InventoryDump'!$F$2:$F$4997, Profit!$C218)</f>
        <v>0</v>
      </c>
      <c r="Q219" s="100">
        <v>0</v>
      </c>
      <c r="R219" s="33">
        <f t="shared" si="26"/>
        <v>0</v>
      </c>
    </row>
    <row r="220" spans="2:18" hidden="1" outlineLevel="2" x14ac:dyDescent="0.25">
      <c r="C220" s="95" t="s">
        <v>565</v>
      </c>
      <c r="D220" s="360">
        <f>SUMIFS('FY15 InventoryDump'!$H$2:$H$4997, 'FY15 InventoryDump'!$A$2:$A$4997, "*Tea*", 'FY15 InventoryDump'!$F$2:$F$4997, Profit!$C219)</f>
        <v>72.240000000000009</v>
      </c>
      <c r="E220" s="100">
        <v>0</v>
      </c>
      <c r="F220" s="360">
        <f t="shared" si="29"/>
        <v>-72.240000000000009</v>
      </c>
      <c r="H220" s="95"/>
      <c r="I220" s="95" t="s">
        <v>565</v>
      </c>
      <c r="J220" s="33">
        <f>SUMIFS(FY16InventoryDump!$H$2:$H$5000, FY16InventoryDump!$A$2:$A$5000, "*Tea*", FY16InventoryDump!$F$2:$F$5000, Profit!$I220)</f>
        <v>0</v>
      </c>
      <c r="K220" s="33">
        <v>0</v>
      </c>
      <c r="L220" s="33">
        <f t="shared" si="30"/>
        <v>0</v>
      </c>
      <c r="N220" s="95"/>
      <c r="O220" s="95" t="s">
        <v>565</v>
      </c>
      <c r="P220" s="33">
        <f>SUMIFS('FY17 InventoryDump'!$H$2:$H$4997, 'FY17 InventoryDump'!$A$2:$A$4997, "*Tea*", 'FY17 InventoryDump'!$F$2:$F$4997, Profit!$C219)</f>
        <v>0</v>
      </c>
      <c r="Q220" s="100">
        <v>0</v>
      </c>
      <c r="R220" s="33">
        <f t="shared" si="26"/>
        <v>0</v>
      </c>
    </row>
    <row r="221" spans="2:18" hidden="1" outlineLevel="2" x14ac:dyDescent="0.25">
      <c r="C221" s="95" t="s">
        <v>566</v>
      </c>
      <c r="D221" s="360">
        <f>SUMIFS('FY15 InventoryDump'!$H$2:$H$4997, 'FY15 InventoryDump'!$A$2:$A$4997, "*Tea*", 'FY15 InventoryDump'!$F$2:$F$4997, Profit!$C220)</f>
        <v>25.8</v>
      </c>
      <c r="E221" s="100">
        <v>0</v>
      </c>
      <c r="F221" s="360">
        <f t="shared" si="29"/>
        <v>-25.8</v>
      </c>
      <c r="H221" s="95"/>
      <c r="I221" s="95" t="s">
        <v>566</v>
      </c>
      <c r="J221" s="33">
        <f>SUMIFS(FY16InventoryDump!$H$2:$H$5000, FY16InventoryDump!$A$2:$A$5000, "*Tea*", FY16InventoryDump!$F$2:$F$5000, Profit!$I221)</f>
        <v>0</v>
      </c>
      <c r="K221" s="33">
        <v>0</v>
      </c>
      <c r="L221" s="33">
        <f t="shared" si="30"/>
        <v>0</v>
      </c>
      <c r="N221" s="95"/>
      <c r="O221" s="95" t="s">
        <v>566</v>
      </c>
      <c r="P221" s="33">
        <f>SUMIFS('FY17 InventoryDump'!$H$2:$H$4997, 'FY17 InventoryDump'!$A$2:$A$4997, "*Tea*", 'FY17 InventoryDump'!$F$2:$F$4997, Profit!$C220)</f>
        <v>0</v>
      </c>
      <c r="Q221" s="100">
        <v>0</v>
      </c>
      <c r="R221" s="33">
        <f t="shared" si="26"/>
        <v>0</v>
      </c>
    </row>
    <row r="222" spans="2:18" hidden="1" outlineLevel="2" x14ac:dyDescent="0.25">
      <c r="C222" s="95" t="s">
        <v>567</v>
      </c>
      <c r="D222" s="360">
        <f>SUMIFS('FY15 InventoryDump'!$H$2:$H$4997, 'FY15 InventoryDump'!$A$2:$A$4997, "*Tea*", 'FY15 InventoryDump'!$F$2:$F$4997, Profit!$C221)</f>
        <v>36.120000000000005</v>
      </c>
      <c r="E222" s="100">
        <v>0</v>
      </c>
      <c r="F222" s="360">
        <f t="shared" si="29"/>
        <v>-36.120000000000005</v>
      </c>
      <c r="H222" s="95"/>
      <c r="I222" s="95" t="s">
        <v>567</v>
      </c>
      <c r="J222" s="33">
        <f>SUMIFS(FY16InventoryDump!$H$2:$H$5000, FY16InventoryDump!$A$2:$A$5000, "*Tea*", FY16InventoryDump!$F$2:$F$5000, Profit!$I222)</f>
        <v>0</v>
      </c>
      <c r="K222" s="33">
        <v>0</v>
      </c>
      <c r="L222" s="33">
        <f t="shared" si="30"/>
        <v>0</v>
      </c>
      <c r="N222" s="95"/>
      <c r="O222" s="95" t="s">
        <v>567</v>
      </c>
      <c r="P222" s="33">
        <f>SUMIFS('FY17 InventoryDump'!$H$2:$H$4997, 'FY17 InventoryDump'!$A$2:$A$4997, "*Tea*", 'FY17 InventoryDump'!$F$2:$F$4997, Profit!$C221)</f>
        <v>0</v>
      </c>
      <c r="Q222" s="100">
        <v>0</v>
      </c>
      <c r="R222" s="33">
        <f t="shared" si="26"/>
        <v>0</v>
      </c>
    </row>
    <row r="223" spans="2:18" hidden="1" outlineLevel="2" x14ac:dyDescent="0.25">
      <c r="C223" s="95" t="s">
        <v>568</v>
      </c>
      <c r="D223" s="360">
        <f>SUMIFS('FY15 InventoryDump'!$H$2:$H$4997, 'FY15 InventoryDump'!$A$2:$A$4997, "*Tea*", 'FY15 InventoryDump'!$F$2:$F$4997, Profit!$C222)</f>
        <v>61.919999999999995</v>
      </c>
      <c r="E223" s="100">
        <v>0</v>
      </c>
      <c r="F223" s="360">
        <f t="shared" si="29"/>
        <v>-61.919999999999995</v>
      </c>
      <c r="H223" s="95"/>
      <c r="I223" s="95" t="s">
        <v>568</v>
      </c>
      <c r="J223" s="33">
        <f>SUMIFS(FY16InventoryDump!$H$2:$H$5000, FY16InventoryDump!$A$2:$A$5000, "*Tea*", FY16InventoryDump!$F$2:$F$5000, Profit!$I223)</f>
        <v>0</v>
      </c>
      <c r="K223" s="33">
        <v>0</v>
      </c>
      <c r="L223" s="33">
        <f t="shared" si="30"/>
        <v>0</v>
      </c>
      <c r="N223" s="95"/>
      <c r="O223" s="95" t="s">
        <v>568</v>
      </c>
      <c r="P223" s="33">
        <f>SUMIFS('FY17 InventoryDump'!$H$2:$H$4997, 'FY17 InventoryDump'!$A$2:$A$4997, "*Tea*", 'FY17 InventoryDump'!$F$2:$F$4997, Profit!$C222)</f>
        <v>0</v>
      </c>
      <c r="Q223" s="100">
        <v>0</v>
      </c>
      <c r="R223" s="33">
        <f t="shared" si="26"/>
        <v>0</v>
      </c>
    </row>
    <row r="224" spans="2:18" s="67" customFormat="1" outlineLevel="1" collapsed="1" x14ac:dyDescent="0.25">
      <c r="B224" s="67" t="s">
        <v>651</v>
      </c>
      <c r="D224" s="33"/>
      <c r="E224" s="100"/>
      <c r="F224" s="33">
        <f>SUM(F225:F236)</f>
        <v>-35.959800000000001</v>
      </c>
      <c r="H224" s="67" t="s">
        <v>651</v>
      </c>
      <c r="L224" s="110">
        <f>SUM(L225:L236)</f>
        <v>-38.68</v>
      </c>
      <c r="N224" s="67" t="s">
        <v>651</v>
      </c>
      <c r="Q224" s="100"/>
      <c r="R224" s="111">
        <f>SUM(R225:R236)</f>
        <v>0</v>
      </c>
    </row>
    <row r="225" spans="2:18" hidden="1" outlineLevel="2" x14ac:dyDescent="0.25">
      <c r="C225" s="95" t="s">
        <v>557</v>
      </c>
      <c r="D225" s="360">
        <f>SUMIFS('FY15 InventoryDump'!$H$2:$H$4997, 'FY15 InventoryDump'!$A$2:$A$4997, "*Bubble*", 'FY15 InventoryDump'!$F$2:$F$4997, Profit!$C225)</f>
        <v>0</v>
      </c>
      <c r="E225" s="100">
        <v>0</v>
      </c>
      <c r="F225" s="33">
        <f>E225-D225</f>
        <v>0</v>
      </c>
      <c r="H225" s="95"/>
      <c r="I225" s="95" t="s">
        <v>557</v>
      </c>
      <c r="J225" s="33">
        <f>SUMIFS(FY16InventoryDump!$H$2:$H$5000, FY16InventoryDump!$A$2:$A$5000, "*Bubble*", FY16InventoryDump!$F$2:$F$5000, Profit!$I225)</f>
        <v>38.68</v>
      </c>
      <c r="K225" s="33">
        <v>0</v>
      </c>
      <c r="L225" s="33">
        <f>$K225 - $J225</f>
        <v>-38.68</v>
      </c>
      <c r="N225" s="95"/>
      <c r="O225" s="95" t="s">
        <v>557</v>
      </c>
      <c r="P225" s="33">
        <f>SUMIFS('FY17 InventoryDump'!$H$2:$H$4997, 'FY17 InventoryDump'!$A$2:$A$4997, "*Bubble*", 'FY17 InventoryDump'!$F$2:$F$4997, Profit!$C225)</f>
        <v>0</v>
      </c>
      <c r="Q225" s="100">
        <v>0</v>
      </c>
      <c r="R225" s="33">
        <f t="shared" si="26"/>
        <v>0</v>
      </c>
    </row>
    <row r="226" spans="2:18" hidden="1" outlineLevel="2" x14ac:dyDescent="0.25">
      <c r="C226" s="362" t="s">
        <v>558</v>
      </c>
      <c r="D226" s="363">
        <f>(D227/D292) * 15000</f>
        <v>0</v>
      </c>
      <c r="E226" s="358">
        <v>0</v>
      </c>
      <c r="F226" s="360">
        <f t="shared" ref="F226:F236" si="31">E226-D226</f>
        <v>0</v>
      </c>
      <c r="H226" s="95"/>
      <c r="I226" s="95" t="s">
        <v>558</v>
      </c>
      <c r="J226" s="33">
        <f>SUMIFS(FY16InventoryDump!$H$2:$H$5000, FY16InventoryDump!$A$2:$A$5000, "*Bubble*", FY16InventoryDump!$F$2:$F$5000, Profit!$I226)</f>
        <v>0</v>
      </c>
      <c r="K226" s="33">
        <v>0</v>
      </c>
      <c r="L226" s="33">
        <f t="shared" ref="L226:L236" si="32">$K226 - $J226</f>
        <v>0</v>
      </c>
      <c r="N226" s="95"/>
      <c r="O226" s="95" t="s">
        <v>558</v>
      </c>
      <c r="P226" s="33">
        <f>SUMIFS('FY17 InventoryDump'!$H$2:$H$4997, 'FY17 InventoryDump'!$A$2:$A$4997, "*Bubble*", 'FY17 InventoryDump'!$F$2:$F$4997, Profit!$C226)</f>
        <v>0</v>
      </c>
      <c r="Q226" s="100">
        <v>0</v>
      </c>
      <c r="R226" s="33">
        <f t="shared" si="26"/>
        <v>0</v>
      </c>
    </row>
    <row r="227" spans="2:18" hidden="1" outlineLevel="2" x14ac:dyDescent="0.25">
      <c r="C227" s="95" t="s">
        <v>559</v>
      </c>
      <c r="D227" s="360">
        <f>SUMIFS('FY15 InventoryDump'!$H$2:$H$4997, 'FY15 InventoryDump'!$A$2:$A$4997, "*Bubble*", 'FY15 InventoryDump'!$F$2:$F$4997, Profit!$C227)</f>
        <v>0</v>
      </c>
      <c r="E227" s="100">
        <v>0</v>
      </c>
      <c r="F227" s="360">
        <f t="shared" si="31"/>
        <v>0</v>
      </c>
      <c r="H227" s="95"/>
      <c r="I227" s="95" t="s">
        <v>559</v>
      </c>
      <c r="J227" s="33">
        <f>SUMIFS(FY16InventoryDump!$H$2:$H$5000, FY16InventoryDump!$A$2:$A$5000, "*Bubble*", FY16InventoryDump!$F$2:$F$5000, Profit!$I227)</f>
        <v>0</v>
      </c>
      <c r="K227" s="33">
        <v>0</v>
      </c>
      <c r="L227" s="33">
        <f t="shared" si="32"/>
        <v>0</v>
      </c>
      <c r="N227" s="95"/>
      <c r="O227" s="95" t="s">
        <v>559</v>
      </c>
      <c r="P227" s="33">
        <f>SUMIFS('FY17 InventoryDump'!$H$2:$H$4997, 'FY17 InventoryDump'!$A$2:$A$4997, "*Bubble*", 'FY17 InventoryDump'!$F$2:$F$4997, Profit!$C227)</f>
        <v>0</v>
      </c>
      <c r="Q227" s="100">
        <v>0</v>
      </c>
      <c r="R227" s="33">
        <f t="shared" si="26"/>
        <v>0</v>
      </c>
    </row>
    <row r="228" spans="2:18" hidden="1" outlineLevel="2" x14ac:dyDescent="0.25">
      <c r="C228" s="95" t="s">
        <v>560</v>
      </c>
      <c r="D228" s="360">
        <f>SUMIFS('FY15 InventoryDump'!$H$2:$H$4997, 'FY15 InventoryDump'!$A$2:$A$4997, "*Bubble*", 'FY15 InventoryDump'!$F$2:$F$4997, Profit!$C228)</f>
        <v>0</v>
      </c>
      <c r="E228" s="100">
        <v>0</v>
      </c>
      <c r="F228" s="360">
        <f t="shared" si="31"/>
        <v>0</v>
      </c>
      <c r="H228" s="95"/>
      <c r="I228" s="95" t="s">
        <v>560</v>
      </c>
      <c r="J228" s="33">
        <f>SUMIFS(FY16InventoryDump!$H$2:$H$5000, FY16InventoryDump!$A$2:$A$5000, "*Bubble*", FY16InventoryDump!$F$2:$F$5000, Profit!$I228)</f>
        <v>0</v>
      </c>
      <c r="K228" s="33">
        <v>0</v>
      </c>
      <c r="L228" s="33">
        <f t="shared" si="32"/>
        <v>0</v>
      </c>
      <c r="N228" s="95"/>
      <c r="O228" s="95" t="s">
        <v>560</v>
      </c>
      <c r="P228" s="33">
        <f>SUMIFS('FY17 InventoryDump'!$H$2:$H$4997, 'FY17 InventoryDump'!$A$2:$A$4997, "*Bubble*", 'FY17 InventoryDump'!$F$2:$F$4997, Profit!$C228)</f>
        <v>0</v>
      </c>
      <c r="Q228" s="100">
        <v>0</v>
      </c>
      <c r="R228" s="33">
        <f t="shared" si="26"/>
        <v>0</v>
      </c>
    </row>
    <row r="229" spans="2:18" hidden="1" outlineLevel="2" x14ac:dyDescent="0.25">
      <c r="C229" s="95" t="s">
        <v>561</v>
      </c>
      <c r="D229" s="360">
        <f>SUMIFS('FY15 InventoryDump'!$H$2:$H$4997, 'FY15 InventoryDump'!$A$2:$A$4997, "*Bubble*", 'FY15 InventoryDump'!$F$2:$F$4997, Profit!$C229)</f>
        <v>0</v>
      </c>
      <c r="E229" s="100">
        <v>0</v>
      </c>
      <c r="F229" s="360">
        <f t="shared" si="31"/>
        <v>0</v>
      </c>
      <c r="H229" s="95"/>
      <c r="I229" s="95" t="s">
        <v>561</v>
      </c>
      <c r="J229" s="33">
        <f>SUMIFS(FY16InventoryDump!$H$2:$H$5000, FY16InventoryDump!$A$2:$A$5000, "*Bubble*", FY16InventoryDump!$F$2:$F$5000, Profit!$I229)</f>
        <v>0</v>
      </c>
      <c r="K229" s="33">
        <v>0</v>
      </c>
      <c r="L229" s="33">
        <f t="shared" si="32"/>
        <v>0</v>
      </c>
      <c r="N229" s="95"/>
      <c r="O229" s="95" t="s">
        <v>561</v>
      </c>
      <c r="P229" s="33">
        <f>SUMIFS('FY17 InventoryDump'!$H$2:$H$4997, 'FY17 InventoryDump'!$A$2:$A$4997, "*Bubble*", 'FY17 InventoryDump'!$F$2:$F$4997, Profit!$C229)</f>
        <v>0</v>
      </c>
      <c r="Q229" s="100">
        <v>0</v>
      </c>
      <c r="R229" s="33">
        <f t="shared" si="26"/>
        <v>0</v>
      </c>
    </row>
    <row r="230" spans="2:18" hidden="1" outlineLevel="2" x14ac:dyDescent="0.25">
      <c r="C230" s="95" t="s">
        <v>562</v>
      </c>
      <c r="D230" s="360">
        <f>SUMIFS('FY15 InventoryDump'!$H$2:$H$4997, 'FY15 InventoryDump'!$A$2:$A$4997, "*Bubble*", 'FY15 InventoryDump'!$F$2:$F$4997, Profit!$C230)</f>
        <v>0</v>
      </c>
      <c r="E230" s="100">
        <v>0</v>
      </c>
      <c r="F230" s="360">
        <f t="shared" si="31"/>
        <v>0</v>
      </c>
      <c r="H230" s="95"/>
      <c r="I230" s="95" t="s">
        <v>562</v>
      </c>
      <c r="J230" s="33">
        <f>SUMIFS(FY16InventoryDump!$H$2:$H$5000, FY16InventoryDump!$A$2:$A$5000, "*Bubble*", FY16InventoryDump!$F$2:$F$5000, Profit!$I230)</f>
        <v>0</v>
      </c>
      <c r="K230" s="33">
        <v>0</v>
      </c>
      <c r="L230" s="33">
        <f t="shared" si="32"/>
        <v>0</v>
      </c>
      <c r="N230" s="95"/>
      <c r="O230" s="95" t="s">
        <v>562</v>
      </c>
      <c r="P230" s="33">
        <f>SUMIFS('FY17 InventoryDump'!$H$2:$H$4997, 'FY17 InventoryDump'!$A$2:$A$4997, "*Bubble*", 'FY17 InventoryDump'!$F$2:$F$4997, Profit!$C230)</f>
        <v>0</v>
      </c>
      <c r="Q230" s="100">
        <v>0</v>
      </c>
      <c r="R230" s="33">
        <f t="shared" si="26"/>
        <v>0</v>
      </c>
    </row>
    <row r="231" spans="2:18" hidden="1" outlineLevel="2" x14ac:dyDescent="0.25">
      <c r="C231" s="95" t="s">
        <v>563</v>
      </c>
      <c r="D231" s="360">
        <f>SUMIFS('FY15 InventoryDump'!$H$2:$H$4997, 'FY15 InventoryDump'!$A$2:$A$4997, "*Bubble*", 'FY15 InventoryDump'!$F$2:$F$4997, Profit!$C231)</f>
        <v>0</v>
      </c>
      <c r="E231" s="100">
        <v>0</v>
      </c>
      <c r="F231" s="360">
        <f t="shared" si="31"/>
        <v>0</v>
      </c>
      <c r="H231" s="95"/>
      <c r="I231" s="95" t="s">
        <v>563</v>
      </c>
      <c r="J231" s="33">
        <f>SUMIFS(FY16InventoryDump!$H$2:$H$5000, FY16InventoryDump!$A$2:$A$5000, "*Bubble*", FY16InventoryDump!$F$2:$F$5000, Profit!$I231)</f>
        <v>0</v>
      </c>
      <c r="K231" s="33">
        <v>0</v>
      </c>
      <c r="L231" s="33">
        <f t="shared" si="32"/>
        <v>0</v>
      </c>
      <c r="N231" s="95"/>
      <c r="O231" s="95" t="s">
        <v>563</v>
      </c>
      <c r="P231" s="33">
        <f>SUMIFS('FY17 InventoryDump'!$H$2:$H$4997, 'FY17 InventoryDump'!$A$2:$A$4997, "*Bubble*", 'FY17 InventoryDump'!$F$2:$F$4997, Profit!$C231)</f>
        <v>0</v>
      </c>
      <c r="Q231" s="100">
        <v>0</v>
      </c>
      <c r="R231" s="33">
        <f t="shared" si="26"/>
        <v>0</v>
      </c>
    </row>
    <row r="232" spans="2:18" hidden="1" outlineLevel="2" x14ac:dyDescent="0.25">
      <c r="C232" s="95" t="s">
        <v>564</v>
      </c>
      <c r="D232" s="360">
        <f>SUMIFS('FY15 InventoryDump'!$H$2:$H$4997, 'FY15 InventoryDump'!$A$2:$A$4997, "*Bubble*", 'FY15 InventoryDump'!$F$2:$F$4997, Profit!$C232)</f>
        <v>0</v>
      </c>
      <c r="E232" s="100">
        <v>0</v>
      </c>
      <c r="F232" s="360">
        <f t="shared" si="31"/>
        <v>0</v>
      </c>
      <c r="H232" s="95"/>
      <c r="I232" s="95" t="s">
        <v>564</v>
      </c>
      <c r="J232" s="33">
        <f>SUMIFS(FY16InventoryDump!$H$2:$H$5000, FY16InventoryDump!$A$2:$A$5000, "*Bubble*", FY16InventoryDump!$F$2:$F$5000, Profit!$I232)</f>
        <v>0</v>
      </c>
      <c r="K232" s="33">
        <v>0</v>
      </c>
      <c r="L232" s="33">
        <f t="shared" si="32"/>
        <v>0</v>
      </c>
      <c r="N232" s="95"/>
      <c r="O232" s="95" t="s">
        <v>564</v>
      </c>
      <c r="P232" s="33">
        <f>SUMIFS('FY17 InventoryDump'!$H$2:$H$4997, 'FY17 InventoryDump'!$A$2:$A$4997, "*Bubble*", 'FY17 InventoryDump'!$F$2:$F$4997, Profit!$C232)</f>
        <v>0</v>
      </c>
      <c r="Q232" s="100">
        <v>0</v>
      </c>
      <c r="R232" s="33">
        <f t="shared" si="26"/>
        <v>0</v>
      </c>
    </row>
    <row r="233" spans="2:18" hidden="1" outlineLevel="2" x14ac:dyDescent="0.25">
      <c r="C233" s="95" t="s">
        <v>565</v>
      </c>
      <c r="D233" s="360">
        <f>SUMIFS('FY15 InventoryDump'!$H$2:$H$4997, 'FY15 InventoryDump'!$A$2:$A$4997, "*Bubble*", 'FY15 InventoryDump'!$F$2:$F$4997, Profit!$C233)</f>
        <v>0</v>
      </c>
      <c r="E233" s="100">
        <v>0</v>
      </c>
      <c r="F233" s="360">
        <f t="shared" si="31"/>
        <v>0</v>
      </c>
      <c r="H233" s="95"/>
      <c r="I233" s="95" t="s">
        <v>565</v>
      </c>
      <c r="J233" s="33">
        <f>SUMIFS(FY16InventoryDump!$H$2:$H$5000, FY16InventoryDump!$A$2:$A$5000, "*Bubble*", FY16InventoryDump!$F$2:$F$5000, Profit!$I233)</f>
        <v>0</v>
      </c>
      <c r="K233" s="33">
        <v>0</v>
      </c>
      <c r="L233" s="33">
        <f t="shared" si="32"/>
        <v>0</v>
      </c>
      <c r="N233" s="95"/>
      <c r="O233" s="95" t="s">
        <v>565</v>
      </c>
      <c r="P233" s="33">
        <f>SUMIFS('FY17 InventoryDump'!$H$2:$H$4997, 'FY17 InventoryDump'!$A$2:$A$4997, "*Bubble*", 'FY17 InventoryDump'!$F$2:$F$4997, Profit!$C233)</f>
        <v>0</v>
      </c>
      <c r="Q233" s="100">
        <v>0</v>
      </c>
      <c r="R233" s="33">
        <f t="shared" si="26"/>
        <v>0</v>
      </c>
    </row>
    <row r="234" spans="2:18" hidden="1" outlineLevel="2" x14ac:dyDescent="0.25">
      <c r="C234" s="95" t="s">
        <v>566</v>
      </c>
      <c r="D234" s="360">
        <f>SUMIFS('FY15 InventoryDump'!$H$2:$H$4997, 'FY15 InventoryDump'!$A$2:$A$4997, "*Bubble*", 'FY15 InventoryDump'!$F$2:$F$4997, Profit!$C234)</f>
        <v>0</v>
      </c>
      <c r="E234" s="100">
        <v>0</v>
      </c>
      <c r="F234" s="360">
        <f t="shared" si="31"/>
        <v>0</v>
      </c>
      <c r="H234" s="95"/>
      <c r="I234" s="95" t="s">
        <v>566</v>
      </c>
      <c r="J234" s="33">
        <f>SUMIFS(FY16InventoryDump!$H$2:$H$5000, FY16InventoryDump!$A$2:$A$5000, "*Bubble*", FY16InventoryDump!$F$2:$F$5000, Profit!$I234)</f>
        <v>0</v>
      </c>
      <c r="K234" s="33">
        <v>0</v>
      </c>
      <c r="L234" s="33">
        <f t="shared" si="32"/>
        <v>0</v>
      </c>
      <c r="N234" s="95"/>
      <c r="O234" s="95" t="s">
        <v>566</v>
      </c>
      <c r="P234" s="33">
        <f>SUMIFS('FY17 InventoryDump'!$H$2:$H$4997, 'FY17 InventoryDump'!$A$2:$A$4997, "*Bubble*", 'FY17 InventoryDump'!$F$2:$F$4997, Profit!$C234)</f>
        <v>0</v>
      </c>
      <c r="Q234" s="100">
        <v>0</v>
      </c>
      <c r="R234" s="33">
        <f t="shared" si="26"/>
        <v>0</v>
      </c>
    </row>
    <row r="235" spans="2:18" hidden="1" outlineLevel="2" x14ac:dyDescent="0.25">
      <c r="C235" s="95" t="s">
        <v>567</v>
      </c>
      <c r="D235" s="360">
        <f>SUMIFS('FY15 InventoryDump'!$H$2:$H$4997, 'FY15 InventoryDump'!$A$2:$A$4997, "*Bubble*", 'FY15 InventoryDump'!$F$2:$F$4997, Profit!$C235)</f>
        <v>35.959800000000001</v>
      </c>
      <c r="E235" s="100">
        <v>0</v>
      </c>
      <c r="F235" s="360">
        <f t="shared" si="31"/>
        <v>-35.959800000000001</v>
      </c>
      <c r="H235" s="95"/>
      <c r="I235" s="95" t="s">
        <v>567</v>
      </c>
      <c r="J235" s="33">
        <f>SUMIFS(FY16InventoryDump!$H$2:$H$5000, FY16InventoryDump!$A$2:$A$5000, "*Bubble*", FY16InventoryDump!$F$2:$F$5000, Profit!$I235)</f>
        <v>0</v>
      </c>
      <c r="K235" s="33">
        <v>0</v>
      </c>
      <c r="L235" s="33">
        <f t="shared" si="32"/>
        <v>0</v>
      </c>
      <c r="N235" s="95"/>
      <c r="O235" s="95" t="s">
        <v>567</v>
      </c>
      <c r="P235" s="33">
        <f>SUMIFS('FY17 InventoryDump'!$H$2:$H$4997, 'FY17 InventoryDump'!$A$2:$A$4997, "*Bubble*", 'FY17 InventoryDump'!$F$2:$F$4997, Profit!$C235)</f>
        <v>0</v>
      </c>
      <c r="Q235" s="100">
        <v>0</v>
      </c>
      <c r="R235" s="33">
        <f t="shared" si="26"/>
        <v>0</v>
      </c>
    </row>
    <row r="236" spans="2:18" hidden="1" outlineLevel="2" x14ac:dyDescent="0.25">
      <c r="C236" s="95" t="s">
        <v>568</v>
      </c>
      <c r="D236" s="360">
        <f>SUMIFS('FY15 InventoryDump'!$H$2:$H$4997, 'FY15 InventoryDump'!$A$2:$A$4997, "*Bubble*", 'FY15 InventoryDump'!$F$2:$F$4997, Profit!$C236)</f>
        <v>0</v>
      </c>
      <c r="E236" s="100">
        <v>0</v>
      </c>
      <c r="F236" s="360">
        <f t="shared" si="31"/>
        <v>0</v>
      </c>
      <c r="H236" s="95"/>
      <c r="I236" s="95" t="s">
        <v>568</v>
      </c>
      <c r="J236" s="33">
        <f>SUMIFS(FY16InventoryDump!$H$2:$H$5000, FY16InventoryDump!$A$2:$A$5000, "*Bubble*", FY16InventoryDump!$F$2:$F$5000, Profit!$I236)</f>
        <v>0</v>
      </c>
      <c r="K236" s="33">
        <v>0</v>
      </c>
      <c r="L236" s="33">
        <f t="shared" si="32"/>
        <v>0</v>
      </c>
      <c r="N236" s="95"/>
      <c r="O236" s="95" t="s">
        <v>568</v>
      </c>
      <c r="P236" s="33">
        <f>SUMIFS('FY17 InventoryDump'!$H$2:$H$4997, 'FY17 InventoryDump'!$A$2:$A$4997, "*Bubble*", 'FY17 InventoryDump'!$F$2:$F$4997, Profit!$C236)</f>
        <v>0</v>
      </c>
      <c r="Q236" s="100">
        <v>0</v>
      </c>
      <c r="R236" s="33">
        <f t="shared" si="26"/>
        <v>0</v>
      </c>
    </row>
    <row r="237" spans="2:18" s="67" customFormat="1" outlineLevel="1" collapsed="1" x14ac:dyDescent="0.25">
      <c r="B237" s="67" t="s">
        <v>630</v>
      </c>
      <c r="D237" s="33"/>
      <c r="E237" s="100"/>
      <c r="F237" s="33">
        <f>SUM(F238:F249)</f>
        <v>0</v>
      </c>
      <c r="H237" s="67" t="s">
        <v>630</v>
      </c>
      <c r="L237" s="110">
        <f>SUM(L238:L249)</f>
        <v>-81.799199999999999</v>
      </c>
      <c r="N237" s="67" t="s">
        <v>630</v>
      </c>
      <c r="Q237" s="100"/>
      <c r="R237" s="111">
        <f>SUM(R238:R249)</f>
        <v>0</v>
      </c>
    </row>
    <row r="238" spans="2:18" hidden="1" outlineLevel="2" x14ac:dyDescent="0.25">
      <c r="C238" s="95" t="s">
        <v>557</v>
      </c>
      <c r="D238" s="360">
        <f>SUMIFS('FY15 InventoryDump'!$H$2:$H$4997, 'FY15 InventoryDump'!$A$2:$A$4997, "*Smoothie*", 'FY15 InventoryDump'!$F$2:$F$4997, Profit!$C238)</f>
        <v>0</v>
      </c>
      <c r="E238" s="100">
        <v>0</v>
      </c>
      <c r="F238" s="33">
        <f>E238-D238</f>
        <v>0</v>
      </c>
      <c r="H238" s="95"/>
      <c r="I238" s="95" t="s">
        <v>557</v>
      </c>
      <c r="J238" s="33">
        <f>SUMIFS(FY16InventoryDump!$H$2:$H$5000, FY16InventoryDump!$A$2:$A$5000, "*Smoothie*", FY16InventoryDump!$F$2:$F$5000, Profit!$I238)</f>
        <v>81.799199999999999</v>
      </c>
      <c r="K238" s="33">
        <v>0</v>
      </c>
      <c r="L238" s="33">
        <f>$K238 - $J238</f>
        <v>-81.799199999999999</v>
      </c>
      <c r="N238" s="95"/>
      <c r="O238" s="95" t="s">
        <v>557</v>
      </c>
      <c r="P238" s="33">
        <f>SUMIFS('FY17 InventoryDump'!$H$2:$H$4997, 'FY17 InventoryDump'!$A$2:$A$4997, "*Smoothie*", 'FY17 InventoryDump'!$F$2:$F$4997, Profit!$C238)</f>
        <v>0</v>
      </c>
      <c r="Q238" s="100">
        <v>0</v>
      </c>
      <c r="R238" s="33">
        <f t="shared" si="26"/>
        <v>0</v>
      </c>
    </row>
    <row r="239" spans="2:18" hidden="1" outlineLevel="2" x14ac:dyDescent="0.25">
      <c r="C239" s="362" t="s">
        <v>558</v>
      </c>
      <c r="D239" s="363">
        <f>(D240/D292) * 15000</f>
        <v>0</v>
      </c>
      <c r="E239" s="358">
        <v>0</v>
      </c>
      <c r="F239" s="363">
        <f t="shared" ref="F239:F249" si="33">E239-D239</f>
        <v>0</v>
      </c>
      <c r="H239" s="95"/>
      <c r="I239" s="95" t="s">
        <v>558</v>
      </c>
      <c r="J239" s="33">
        <f>SUMIFS(FY16InventoryDump!$H$2:$H$5000, FY16InventoryDump!$A$2:$A$5000, "*Smoothie*", FY16InventoryDump!$F$2:$F$5000, Profit!$I239)</f>
        <v>0</v>
      </c>
      <c r="K239" s="33">
        <v>0</v>
      </c>
      <c r="L239" s="33">
        <f t="shared" ref="L239:L249" si="34">K239 - J239</f>
        <v>0</v>
      </c>
      <c r="N239" s="95"/>
      <c r="O239" s="95" t="s">
        <v>558</v>
      </c>
      <c r="P239" s="33">
        <f>SUMIFS('FY17 InventoryDump'!$H$2:$H$4997, 'FY17 InventoryDump'!$A$2:$A$4997, "*Smoothie*", 'FY17 InventoryDump'!$F$2:$F$4997, Profit!$C239)</f>
        <v>0</v>
      </c>
      <c r="Q239" s="100">
        <v>0</v>
      </c>
      <c r="R239" s="33">
        <f t="shared" si="26"/>
        <v>0</v>
      </c>
    </row>
    <row r="240" spans="2:18" hidden="1" outlineLevel="2" x14ac:dyDescent="0.25">
      <c r="C240" s="95" t="s">
        <v>559</v>
      </c>
      <c r="D240" s="360">
        <f>SUMIFS('FY15 InventoryDump'!$H$2:$H$4997, 'FY15 InventoryDump'!$A$2:$A$4997, "*Smoothie*", 'FY15 InventoryDump'!$F$2:$F$4997, Profit!$C240)</f>
        <v>0</v>
      </c>
      <c r="E240" s="100">
        <v>0</v>
      </c>
      <c r="F240" s="360">
        <f t="shared" si="33"/>
        <v>0</v>
      </c>
      <c r="H240" s="95"/>
      <c r="I240" s="95" t="s">
        <v>559</v>
      </c>
      <c r="J240" s="33">
        <f>SUMIFS(FY16InventoryDump!$H$2:$H$5000, FY16InventoryDump!$A$2:$A$5000, "*Smoothie*", FY16InventoryDump!$F$2:$F$5000, Profit!$I240)</f>
        <v>0</v>
      </c>
      <c r="K240" s="33">
        <v>0</v>
      </c>
      <c r="L240" s="33">
        <f t="shared" si="34"/>
        <v>0</v>
      </c>
      <c r="N240" s="95"/>
      <c r="O240" s="95" t="s">
        <v>559</v>
      </c>
      <c r="P240" s="33">
        <f>SUMIFS('FY17 InventoryDump'!$H$2:$H$4997, 'FY17 InventoryDump'!$A$2:$A$4997, "*Smoothie*", 'FY17 InventoryDump'!$F$2:$F$4997, Profit!$C240)</f>
        <v>0</v>
      </c>
      <c r="Q240" s="100">
        <v>0</v>
      </c>
      <c r="R240" s="33">
        <f t="shared" si="26"/>
        <v>0</v>
      </c>
    </row>
    <row r="241" spans="2:18" hidden="1" outlineLevel="2" x14ac:dyDescent="0.25">
      <c r="C241" s="95" t="s">
        <v>560</v>
      </c>
      <c r="D241" s="360">
        <f>SUMIFS('FY15 InventoryDump'!$H$2:$H$4997, 'FY15 InventoryDump'!$A$2:$A$4997, "*Smoothie*", 'FY15 InventoryDump'!$F$2:$F$4997, Profit!$C241)</f>
        <v>0</v>
      </c>
      <c r="E241" s="100">
        <v>0</v>
      </c>
      <c r="F241" s="360">
        <f t="shared" si="33"/>
        <v>0</v>
      </c>
      <c r="H241" s="95"/>
      <c r="I241" s="95" t="s">
        <v>560</v>
      </c>
      <c r="J241" s="33">
        <f>SUMIFS(FY16InventoryDump!$H$2:$H$5000, FY16InventoryDump!$A$2:$A$5000, "*Smoothie*", FY16InventoryDump!$F$2:$F$5000, Profit!$I241)</f>
        <v>0</v>
      </c>
      <c r="K241" s="33">
        <v>0</v>
      </c>
      <c r="L241" s="33">
        <f t="shared" si="34"/>
        <v>0</v>
      </c>
      <c r="N241" s="95"/>
      <c r="O241" s="95" t="s">
        <v>560</v>
      </c>
      <c r="P241" s="33">
        <f>SUMIFS('FY17 InventoryDump'!$H$2:$H$4997, 'FY17 InventoryDump'!$A$2:$A$4997, "*Smoothie*", 'FY17 InventoryDump'!$F$2:$F$4997, Profit!$C241)</f>
        <v>0</v>
      </c>
      <c r="Q241" s="100">
        <v>0</v>
      </c>
      <c r="R241" s="33">
        <f t="shared" si="26"/>
        <v>0</v>
      </c>
    </row>
    <row r="242" spans="2:18" hidden="1" outlineLevel="2" x14ac:dyDescent="0.25">
      <c r="C242" s="95" t="s">
        <v>561</v>
      </c>
      <c r="D242" s="360">
        <f>SUMIFS('FY15 InventoryDump'!$H$2:$H$4997, 'FY15 InventoryDump'!$A$2:$A$4997, "*Smoothie*", 'FY15 InventoryDump'!$F$2:$F$4997, Profit!$C242)</f>
        <v>0</v>
      </c>
      <c r="E242" s="100">
        <v>0</v>
      </c>
      <c r="F242" s="360">
        <f t="shared" si="33"/>
        <v>0</v>
      </c>
      <c r="H242" s="95"/>
      <c r="I242" s="95" t="s">
        <v>561</v>
      </c>
      <c r="J242" s="33">
        <f>SUMIFS(FY16InventoryDump!$H$2:$H$5000, FY16InventoryDump!$A$2:$A$5000, "*Smoothie*", FY16InventoryDump!$F$2:$F$5000, Profit!$I242)</f>
        <v>0</v>
      </c>
      <c r="K242" s="33">
        <v>0</v>
      </c>
      <c r="L242" s="33">
        <f t="shared" si="34"/>
        <v>0</v>
      </c>
      <c r="N242" s="95"/>
      <c r="O242" s="95" t="s">
        <v>561</v>
      </c>
      <c r="P242" s="33">
        <f>SUMIFS('FY17 InventoryDump'!$H$2:$H$4997, 'FY17 InventoryDump'!$A$2:$A$4997, "*Smoothie*", 'FY17 InventoryDump'!$F$2:$F$4997, Profit!$C242)</f>
        <v>0</v>
      </c>
      <c r="Q242" s="100">
        <v>0</v>
      </c>
      <c r="R242" s="33">
        <f t="shared" si="26"/>
        <v>0</v>
      </c>
    </row>
    <row r="243" spans="2:18" hidden="1" outlineLevel="2" x14ac:dyDescent="0.25">
      <c r="C243" s="95" t="s">
        <v>562</v>
      </c>
      <c r="D243" s="360">
        <f>SUMIFS('FY15 InventoryDump'!$H$2:$H$4997, 'FY15 InventoryDump'!$A$2:$A$4997, "*Smoothie*", 'FY15 InventoryDump'!$F$2:$F$4997, Profit!$C243)</f>
        <v>0</v>
      </c>
      <c r="E243" s="100">
        <v>0</v>
      </c>
      <c r="F243" s="360">
        <f t="shared" si="33"/>
        <v>0</v>
      </c>
      <c r="H243" s="95"/>
      <c r="I243" s="95" t="s">
        <v>562</v>
      </c>
      <c r="J243" s="33">
        <f>SUMIFS(FY16InventoryDump!$H$2:$H$5000, FY16InventoryDump!$A$2:$A$5000, "*Smoothie*", FY16InventoryDump!$F$2:$F$5000, Profit!$I243)</f>
        <v>0</v>
      </c>
      <c r="K243" s="33">
        <v>0</v>
      </c>
      <c r="L243" s="33">
        <f t="shared" si="34"/>
        <v>0</v>
      </c>
      <c r="N243" s="95"/>
      <c r="O243" s="95" t="s">
        <v>562</v>
      </c>
      <c r="P243" s="33">
        <f>SUMIFS('FY17 InventoryDump'!$H$2:$H$4997, 'FY17 InventoryDump'!$A$2:$A$4997, "*Smoothie*", 'FY17 InventoryDump'!$F$2:$F$4997, Profit!$C243)</f>
        <v>0</v>
      </c>
      <c r="Q243" s="100">
        <v>0</v>
      </c>
      <c r="R243" s="33">
        <f t="shared" si="26"/>
        <v>0</v>
      </c>
    </row>
    <row r="244" spans="2:18" hidden="1" outlineLevel="2" x14ac:dyDescent="0.25">
      <c r="C244" s="95" t="s">
        <v>563</v>
      </c>
      <c r="D244" s="360">
        <f>SUMIFS('FY15 InventoryDump'!$H$2:$H$4997, 'FY15 InventoryDump'!$A$2:$A$4997, "*Smoothie*", 'FY15 InventoryDump'!$F$2:$F$4997, Profit!$C244)</f>
        <v>0</v>
      </c>
      <c r="E244" s="100">
        <v>0</v>
      </c>
      <c r="F244" s="360">
        <f t="shared" si="33"/>
        <v>0</v>
      </c>
      <c r="H244" s="95"/>
      <c r="I244" s="95" t="s">
        <v>563</v>
      </c>
      <c r="J244" s="33">
        <f>SUMIFS(FY16InventoryDump!$H$2:$H$5000, FY16InventoryDump!$A$2:$A$5000, "*Smoothie*", FY16InventoryDump!$F$2:$F$5000, Profit!$I244)</f>
        <v>0</v>
      </c>
      <c r="K244" s="33">
        <v>0</v>
      </c>
      <c r="L244" s="33">
        <f t="shared" si="34"/>
        <v>0</v>
      </c>
      <c r="N244" s="95"/>
      <c r="O244" s="95" t="s">
        <v>563</v>
      </c>
      <c r="P244" s="33">
        <f>SUMIFS('FY17 InventoryDump'!$H$2:$H$4997, 'FY17 InventoryDump'!$A$2:$A$4997, "*Smoothie*", 'FY17 InventoryDump'!$F$2:$F$4997, Profit!$C244)</f>
        <v>0</v>
      </c>
      <c r="Q244" s="100">
        <v>0</v>
      </c>
      <c r="R244" s="33">
        <f t="shared" si="26"/>
        <v>0</v>
      </c>
    </row>
    <row r="245" spans="2:18" hidden="1" outlineLevel="2" x14ac:dyDescent="0.25">
      <c r="C245" s="95" t="s">
        <v>564</v>
      </c>
      <c r="D245" s="360">
        <f>SUMIFS('FY15 InventoryDump'!$H$2:$H$4997, 'FY15 InventoryDump'!$A$2:$A$4997, "*Smoothie*", 'FY15 InventoryDump'!$F$2:$F$4997, Profit!$C245)</f>
        <v>0</v>
      </c>
      <c r="E245" s="100">
        <v>0</v>
      </c>
      <c r="F245" s="360">
        <f t="shared" si="33"/>
        <v>0</v>
      </c>
      <c r="H245" s="95"/>
      <c r="I245" s="95" t="s">
        <v>564</v>
      </c>
      <c r="J245" s="33">
        <f>SUMIFS(FY16InventoryDump!$H$2:$H$5000, FY16InventoryDump!$A$2:$A$5000, "*Smoothie*", FY16InventoryDump!$F$2:$F$5000, Profit!$I245)</f>
        <v>0</v>
      </c>
      <c r="K245" s="33">
        <v>0</v>
      </c>
      <c r="L245" s="33">
        <f t="shared" si="34"/>
        <v>0</v>
      </c>
      <c r="N245" s="95"/>
      <c r="O245" s="95" t="s">
        <v>564</v>
      </c>
      <c r="P245" s="33">
        <f>SUMIFS('FY17 InventoryDump'!$H$2:$H$4997, 'FY17 InventoryDump'!$A$2:$A$4997, "*Smoothie*", 'FY17 InventoryDump'!$F$2:$F$4997, Profit!$C245)</f>
        <v>0</v>
      </c>
      <c r="Q245" s="100">
        <v>0</v>
      </c>
      <c r="R245" s="33">
        <f t="shared" si="26"/>
        <v>0</v>
      </c>
    </row>
    <row r="246" spans="2:18" hidden="1" outlineLevel="2" x14ac:dyDescent="0.25">
      <c r="C246" s="95" t="s">
        <v>565</v>
      </c>
      <c r="D246" s="360">
        <f>SUMIFS('FY15 InventoryDump'!$H$2:$H$4997, 'FY15 InventoryDump'!$A$2:$A$4997, "*Smoothie*", 'FY15 InventoryDump'!$F$2:$F$4997, Profit!$C246)</f>
        <v>0</v>
      </c>
      <c r="E246" s="100">
        <v>0</v>
      </c>
      <c r="F246" s="360">
        <f t="shared" si="33"/>
        <v>0</v>
      </c>
      <c r="H246" s="95"/>
      <c r="I246" s="95" t="s">
        <v>565</v>
      </c>
      <c r="J246" s="33">
        <f>SUMIFS(FY16InventoryDump!$H$2:$H$5000, FY16InventoryDump!$A$2:$A$5000, "*Smoothie*", FY16InventoryDump!$F$2:$F$5000, Profit!$I246)</f>
        <v>0</v>
      </c>
      <c r="K246" s="33">
        <v>0</v>
      </c>
      <c r="L246" s="33">
        <f t="shared" si="34"/>
        <v>0</v>
      </c>
      <c r="N246" s="95"/>
      <c r="O246" s="95" t="s">
        <v>565</v>
      </c>
      <c r="P246" s="33">
        <f>SUMIFS('FY17 InventoryDump'!$H$2:$H$4997, 'FY17 InventoryDump'!$A$2:$A$4997, "*Smoothie*", 'FY17 InventoryDump'!$F$2:$F$4997, Profit!$C246)</f>
        <v>0</v>
      </c>
      <c r="Q246" s="100">
        <v>0</v>
      </c>
      <c r="R246" s="33">
        <f t="shared" si="26"/>
        <v>0</v>
      </c>
    </row>
    <row r="247" spans="2:18" hidden="1" outlineLevel="2" x14ac:dyDescent="0.25">
      <c r="C247" s="95" t="s">
        <v>566</v>
      </c>
      <c r="D247" s="360">
        <f>SUMIFS('FY15 InventoryDump'!$H$2:$H$4997, 'FY15 InventoryDump'!$A$2:$A$4997, "*Smoothie*", 'FY15 InventoryDump'!$F$2:$F$4997, Profit!$C247)</f>
        <v>0</v>
      </c>
      <c r="E247" s="100">
        <v>0</v>
      </c>
      <c r="F247" s="360">
        <f t="shared" si="33"/>
        <v>0</v>
      </c>
      <c r="H247" s="95"/>
      <c r="I247" s="95" t="s">
        <v>566</v>
      </c>
      <c r="J247" s="33">
        <f>SUMIFS(FY16InventoryDump!$H$2:$H$5000, FY16InventoryDump!$A$2:$A$5000, "*Smoothie*", FY16InventoryDump!$F$2:$F$5000, Profit!$I247)</f>
        <v>0</v>
      </c>
      <c r="K247" s="33">
        <v>0</v>
      </c>
      <c r="L247" s="33">
        <f t="shared" si="34"/>
        <v>0</v>
      </c>
      <c r="N247" s="95"/>
      <c r="O247" s="95" t="s">
        <v>566</v>
      </c>
      <c r="P247" s="33">
        <f>SUMIFS('FY17 InventoryDump'!$H$2:$H$4997, 'FY17 InventoryDump'!$A$2:$A$4997, "*Smoothie*", 'FY17 InventoryDump'!$F$2:$F$4997, Profit!$C247)</f>
        <v>0</v>
      </c>
      <c r="Q247" s="100">
        <v>0</v>
      </c>
      <c r="R247" s="33">
        <f t="shared" si="26"/>
        <v>0</v>
      </c>
    </row>
    <row r="248" spans="2:18" hidden="1" outlineLevel="2" x14ac:dyDescent="0.25">
      <c r="C248" s="95" t="s">
        <v>567</v>
      </c>
      <c r="D248" s="360">
        <f>SUMIFS('FY15 InventoryDump'!$H$2:$H$4997, 'FY15 InventoryDump'!$A$2:$A$4997, "*Smoothie*", 'FY15 InventoryDump'!$F$2:$F$4997, Profit!$C248)</f>
        <v>0</v>
      </c>
      <c r="E248" s="100">
        <v>0</v>
      </c>
      <c r="F248" s="360">
        <f t="shared" si="33"/>
        <v>0</v>
      </c>
      <c r="H248" s="95"/>
      <c r="I248" s="95" t="s">
        <v>567</v>
      </c>
      <c r="J248" s="33">
        <f>SUMIFS(FY16InventoryDump!$H$2:$H$5000, FY16InventoryDump!$A$2:$A$5000, "*Smoothie*", FY16InventoryDump!$F$2:$F$5000, Profit!$I248)</f>
        <v>0</v>
      </c>
      <c r="K248" s="33">
        <v>0</v>
      </c>
      <c r="L248" s="33">
        <f t="shared" si="34"/>
        <v>0</v>
      </c>
      <c r="N248" s="95"/>
      <c r="O248" s="95" t="s">
        <v>567</v>
      </c>
      <c r="P248" s="33">
        <f>SUMIFS('FY17 InventoryDump'!$H$2:$H$4997, 'FY17 InventoryDump'!$A$2:$A$4997, "*Smoothie*", 'FY17 InventoryDump'!$F$2:$F$4997, Profit!$C248)</f>
        <v>0</v>
      </c>
      <c r="Q248" s="100">
        <v>0</v>
      </c>
      <c r="R248" s="33">
        <f t="shared" si="26"/>
        <v>0</v>
      </c>
    </row>
    <row r="249" spans="2:18" hidden="1" outlineLevel="2" x14ac:dyDescent="0.25">
      <c r="C249" s="95" t="s">
        <v>568</v>
      </c>
      <c r="D249" s="360">
        <f>SUMIFS('FY15 InventoryDump'!$H$2:$H$4997, 'FY15 InventoryDump'!$A$2:$A$4997, "*Smoothie*", 'FY15 InventoryDump'!$F$2:$F$4997, Profit!$C249)</f>
        <v>0</v>
      </c>
      <c r="E249" s="100">
        <v>0</v>
      </c>
      <c r="F249" s="360">
        <f t="shared" si="33"/>
        <v>0</v>
      </c>
      <c r="H249" s="95"/>
      <c r="I249" s="95" t="s">
        <v>568</v>
      </c>
      <c r="J249" s="33">
        <f>SUMIFS(FY16InventoryDump!$H$2:$H$5000, FY16InventoryDump!$A$2:$A$5000, "*Smoothie*", FY16InventoryDump!$F$2:$F$5000, Profit!$I249)</f>
        <v>0</v>
      </c>
      <c r="K249" s="33">
        <v>0</v>
      </c>
      <c r="L249" s="33">
        <f t="shared" si="34"/>
        <v>0</v>
      </c>
      <c r="N249" s="95"/>
      <c r="O249" s="95" t="s">
        <v>568</v>
      </c>
      <c r="P249" s="33">
        <f>SUMIFS('FY17 InventoryDump'!$H$2:$H$4997, 'FY17 InventoryDump'!$A$2:$A$4997, "*Smoothie*", 'FY17 InventoryDump'!$F$2:$F$4997, Profit!$C249)</f>
        <v>0</v>
      </c>
      <c r="Q249" s="100">
        <v>0</v>
      </c>
      <c r="R249" s="33">
        <f t="shared" si="26"/>
        <v>0</v>
      </c>
    </row>
    <row r="250" spans="2:18" s="67" customFormat="1" outlineLevel="1" collapsed="1" x14ac:dyDescent="0.25">
      <c r="B250" s="67" t="s">
        <v>628</v>
      </c>
      <c r="D250" s="33"/>
      <c r="E250" s="100"/>
      <c r="F250" s="33">
        <f>SUM(F251:F262)</f>
        <v>-909.54190947326515</v>
      </c>
      <c r="H250" s="67" t="s">
        <v>628</v>
      </c>
      <c r="L250" s="110">
        <f>SUM(L251:L262)</f>
        <v>-91.48</v>
      </c>
      <c r="N250" s="67" t="s">
        <v>628</v>
      </c>
      <c r="Q250" s="100"/>
      <c r="R250" s="111">
        <f>SUM(R251:R262)</f>
        <v>0</v>
      </c>
    </row>
    <row r="251" spans="2:18" ht="15" hidden="1" customHeight="1" outlineLevel="2" x14ac:dyDescent="0.25">
      <c r="C251" s="95" t="s">
        <v>557</v>
      </c>
      <c r="D251" s="360">
        <f>SUMIFS('FY15 InventoryDump'!$H$2:$H$4997, 'FY15 InventoryDump'!$A$2:$A$4997, "*Condiment*", 'FY15 InventoryDump'!$F$2:$F$4997, Profit!$C251)</f>
        <v>0</v>
      </c>
      <c r="E251" s="100">
        <v>0</v>
      </c>
      <c r="F251" s="33">
        <f>E251-D251</f>
        <v>0</v>
      </c>
      <c r="H251" s="95"/>
      <c r="I251" s="95" t="s">
        <v>557</v>
      </c>
      <c r="J251" s="33">
        <f>SUMIFS(FY16InventoryDump!$H$2:$H$5000, FY16InventoryDump!$A$2:$A$5000, "*Condiment*", FY16InventoryDump!$F$2:$F$5000, Profit!$I251)</f>
        <v>91.48</v>
      </c>
      <c r="K251" s="33">
        <v>0</v>
      </c>
      <c r="L251" s="33">
        <f>$K251 - $J251</f>
        <v>-91.48</v>
      </c>
      <c r="N251" s="95"/>
      <c r="O251" s="95" t="s">
        <v>557</v>
      </c>
      <c r="P251" s="33">
        <f>SUMIFS('FY17 InventoryDump'!$H$2:$H$4997, 'FY17 InventoryDump'!$A$2:$A$4997, "*Condiment*", 'FY17 InventoryDump'!$F$2:$F$4997, Profit!$C251)</f>
        <v>0</v>
      </c>
      <c r="Q251" s="100">
        <v>0</v>
      </c>
      <c r="R251" s="33">
        <f t="shared" si="26"/>
        <v>0</v>
      </c>
    </row>
    <row r="252" spans="2:18" ht="15" hidden="1" customHeight="1" outlineLevel="2" x14ac:dyDescent="0.25">
      <c r="C252" s="362" t="s">
        <v>558</v>
      </c>
      <c r="D252" s="363">
        <f>(D253/D292) * 15000</f>
        <v>42.742209473265241</v>
      </c>
      <c r="E252" s="358">
        <v>0</v>
      </c>
      <c r="F252" s="363">
        <f t="shared" ref="F252:F262" si="35">E252-D252</f>
        <v>-42.742209473265241</v>
      </c>
      <c r="H252" s="95"/>
      <c r="I252" s="95" t="s">
        <v>558</v>
      </c>
      <c r="J252" s="33">
        <f>SUMIFS(FY16InventoryDump!$H$2:$H$5000, FY16InventoryDump!$A$2:$A$5000, "*Condiment*", FY16InventoryDump!$F$2:$F$5000, Profit!$I252)</f>
        <v>0</v>
      </c>
      <c r="K252" s="33">
        <v>0</v>
      </c>
      <c r="L252" s="33">
        <f t="shared" ref="L252:L262" si="36">$K252 - $J252</f>
        <v>0</v>
      </c>
      <c r="N252" s="95"/>
      <c r="O252" s="95" t="s">
        <v>558</v>
      </c>
      <c r="P252" s="33">
        <f>SUMIFS('FY17 InventoryDump'!$H$2:$H$4997, 'FY17 InventoryDump'!$A$2:$A$4997, "*Condiment*", 'FY17 InventoryDump'!$F$2:$F$4997, Profit!$C252)</f>
        <v>0</v>
      </c>
      <c r="Q252" s="100">
        <v>0</v>
      </c>
      <c r="R252" s="33">
        <f t="shared" si="26"/>
        <v>0</v>
      </c>
    </row>
    <row r="253" spans="2:18" ht="15" hidden="1" customHeight="1" outlineLevel="2" x14ac:dyDescent="0.25">
      <c r="C253" s="95" t="s">
        <v>559</v>
      </c>
      <c r="D253" s="360">
        <f>SUMIFS('FY15 InventoryDump'!$H$2:$H$4997, 'FY15 InventoryDump'!$A$2:$A$4997, "*Condiment*", 'FY15 InventoryDump'!$F$2:$F$4997, Profit!$C253)</f>
        <v>42.570000000000007</v>
      </c>
      <c r="E253" s="100">
        <v>0</v>
      </c>
      <c r="F253" s="360">
        <f t="shared" si="35"/>
        <v>-42.570000000000007</v>
      </c>
      <c r="H253" s="95"/>
      <c r="I253" s="95" t="s">
        <v>559</v>
      </c>
      <c r="J253" s="33">
        <f>SUMIFS(FY16InventoryDump!$H$2:$H$5000, FY16InventoryDump!$A$2:$A$5000, "*Condiment*", FY16InventoryDump!$F$2:$F$5000, Profit!$I253)</f>
        <v>0</v>
      </c>
      <c r="K253" s="33">
        <v>0</v>
      </c>
      <c r="L253" s="33">
        <f t="shared" si="36"/>
        <v>0</v>
      </c>
      <c r="N253" s="95"/>
      <c r="O253" s="95" t="s">
        <v>559</v>
      </c>
      <c r="P253" s="33">
        <f>SUMIFS('FY17 InventoryDump'!$H$2:$H$4997, 'FY17 InventoryDump'!$A$2:$A$4997, "*Condiment*", 'FY17 InventoryDump'!$F$2:$F$4997, Profit!$C253)</f>
        <v>0</v>
      </c>
      <c r="Q253" s="100">
        <v>0</v>
      </c>
      <c r="R253" s="33">
        <f t="shared" si="26"/>
        <v>0</v>
      </c>
    </row>
    <row r="254" spans="2:18" ht="15" hidden="1" customHeight="1" outlineLevel="2" x14ac:dyDescent="0.25">
      <c r="C254" s="95" t="s">
        <v>560</v>
      </c>
      <c r="D254" s="360">
        <f>SUMIFS('FY15 InventoryDump'!$H$2:$H$4997, 'FY15 InventoryDump'!$A$2:$A$4997, "*Condiment*", 'FY15 InventoryDump'!$F$2:$F$4997, Profit!$C254)</f>
        <v>0</v>
      </c>
      <c r="E254" s="100">
        <v>0</v>
      </c>
      <c r="F254" s="360">
        <f t="shared" si="35"/>
        <v>0</v>
      </c>
      <c r="H254" s="95"/>
      <c r="I254" s="95" t="s">
        <v>560</v>
      </c>
      <c r="J254" s="33">
        <f>SUMIFS(FY16InventoryDump!$H$2:$H$5000, FY16InventoryDump!$A$2:$A$5000, "*Condiment*", FY16InventoryDump!$F$2:$F$5000, Profit!$I254)</f>
        <v>0</v>
      </c>
      <c r="K254" s="33">
        <v>0</v>
      </c>
      <c r="L254" s="33">
        <f t="shared" si="36"/>
        <v>0</v>
      </c>
      <c r="N254" s="95"/>
      <c r="O254" s="95" t="s">
        <v>560</v>
      </c>
      <c r="P254" s="33">
        <f>SUMIFS('FY17 InventoryDump'!$H$2:$H$4997, 'FY17 InventoryDump'!$A$2:$A$4997, "*Condiment*", 'FY17 InventoryDump'!$F$2:$F$4997, Profit!$C254)</f>
        <v>0</v>
      </c>
      <c r="Q254" s="100">
        <v>0</v>
      </c>
      <c r="R254" s="33">
        <f t="shared" si="26"/>
        <v>0</v>
      </c>
    </row>
    <row r="255" spans="2:18" ht="15" hidden="1" customHeight="1" outlineLevel="2" x14ac:dyDescent="0.25">
      <c r="C255" s="95" t="s">
        <v>561</v>
      </c>
      <c r="D255" s="360">
        <f>SUMIFS('FY15 InventoryDump'!$H$2:$H$4997, 'FY15 InventoryDump'!$A$2:$A$4997, "*Condiment*", 'FY15 InventoryDump'!$F$2:$F$4997, Profit!$C255)</f>
        <v>118.92</v>
      </c>
      <c r="E255" s="100">
        <v>0</v>
      </c>
      <c r="F255" s="360">
        <f t="shared" si="35"/>
        <v>-118.92</v>
      </c>
      <c r="H255" s="95"/>
      <c r="I255" s="95" t="s">
        <v>561</v>
      </c>
      <c r="J255" s="33">
        <f>SUMIFS(FY16InventoryDump!$H$2:$H$5000, FY16InventoryDump!$A$2:$A$5000, "*Condiment*", FY16InventoryDump!$F$2:$F$5000, Profit!$I255)</f>
        <v>0</v>
      </c>
      <c r="K255" s="33">
        <v>0</v>
      </c>
      <c r="L255" s="33">
        <f t="shared" si="36"/>
        <v>0</v>
      </c>
      <c r="N255" s="95"/>
      <c r="O255" s="95" t="s">
        <v>561</v>
      </c>
      <c r="P255" s="33">
        <f>SUMIFS('FY17 InventoryDump'!$H$2:$H$4997, 'FY17 InventoryDump'!$A$2:$A$4997, "*Condiment*", 'FY17 InventoryDump'!$F$2:$F$4997, Profit!$C255)</f>
        <v>0</v>
      </c>
      <c r="Q255" s="100">
        <v>0</v>
      </c>
      <c r="R255" s="33">
        <f t="shared" si="26"/>
        <v>0</v>
      </c>
    </row>
    <row r="256" spans="2:18" ht="15" hidden="1" customHeight="1" outlineLevel="2" x14ac:dyDescent="0.25">
      <c r="C256" s="95" t="s">
        <v>562</v>
      </c>
      <c r="D256" s="360">
        <f>SUMIFS('FY15 InventoryDump'!$H$2:$H$4997, 'FY15 InventoryDump'!$A$2:$A$4997, "*Condiment*", 'FY15 InventoryDump'!$F$2:$F$4997, Profit!$C256)</f>
        <v>0</v>
      </c>
      <c r="E256" s="100">
        <v>0</v>
      </c>
      <c r="F256" s="360">
        <f t="shared" si="35"/>
        <v>0</v>
      </c>
      <c r="H256" s="95"/>
      <c r="I256" s="95" t="s">
        <v>562</v>
      </c>
      <c r="J256" s="33">
        <f>SUMIFS(FY16InventoryDump!$H$2:$H$5000, FY16InventoryDump!$A$2:$A$5000, "*Condiment*", FY16InventoryDump!$F$2:$F$5000, Profit!$I256)</f>
        <v>0</v>
      </c>
      <c r="K256" s="33">
        <v>0</v>
      </c>
      <c r="L256" s="33">
        <f t="shared" si="36"/>
        <v>0</v>
      </c>
      <c r="N256" s="95"/>
      <c r="O256" s="95" t="s">
        <v>562</v>
      </c>
      <c r="P256" s="33">
        <f>SUMIFS('FY17 InventoryDump'!$H$2:$H$4997, 'FY17 InventoryDump'!$A$2:$A$4997, "*Condiment*", 'FY17 InventoryDump'!$F$2:$F$4997, Profit!$C256)</f>
        <v>0</v>
      </c>
      <c r="Q256" s="100">
        <v>0</v>
      </c>
      <c r="R256" s="33">
        <f t="shared" si="26"/>
        <v>0</v>
      </c>
    </row>
    <row r="257" spans="2:18" ht="15" hidden="1" customHeight="1" outlineLevel="2" x14ac:dyDescent="0.25">
      <c r="C257" s="95" t="s">
        <v>563</v>
      </c>
      <c r="D257" s="360">
        <f>SUMIFS('FY15 InventoryDump'!$H$2:$H$4997, 'FY15 InventoryDump'!$A$2:$A$4997, "*Condiment*", 'FY15 InventoryDump'!$F$2:$F$4997, Profit!$C257)</f>
        <v>0</v>
      </c>
      <c r="E257" s="100">
        <v>0</v>
      </c>
      <c r="F257" s="360">
        <f t="shared" si="35"/>
        <v>0</v>
      </c>
      <c r="H257" s="95"/>
      <c r="I257" s="95" t="s">
        <v>563</v>
      </c>
      <c r="J257" s="33">
        <f>SUMIFS(FY16InventoryDump!$H$2:$H$5000, FY16InventoryDump!$A$2:$A$5000, "*Condiment*", FY16InventoryDump!$F$2:$F$5000, Profit!$I257)</f>
        <v>0</v>
      </c>
      <c r="K257" s="33">
        <v>0</v>
      </c>
      <c r="L257" s="33">
        <f t="shared" si="36"/>
        <v>0</v>
      </c>
      <c r="N257" s="95"/>
      <c r="O257" s="95" t="s">
        <v>563</v>
      </c>
      <c r="P257" s="33">
        <f>SUMIFS('FY17 InventoryDump'!$H$2:$H$4997, 'FY17 InventoryDump'!$A$2:$A$4997, "*Condiment*", 'FY17 InventoryDump'!$F$2:$F$4997, Profit!$C257)</f>
        <v>0</v>
      </c>
      <c r="Q257" s="100">
        <v>0</v>
      </c>
      <c r="R257" s="33">
        <f t="shared" si="26"/>
        <v>0</v>
      </c>
    </row>
    <row r="258" spans="2:18" ht="15" hidden="1" customHeight="1" outlineLevel="2" x14ac:dyDescent="0.25">
      <c r="C258" s="95" t="s">
        <v>564</v>
      </c>
      <c r="D258" s="360">
        <f>SUMIFS('FY15 InventoryDump'!$H$2:$H$4997, 'FY15 InventoryDump'!$A$2:$A$4997, "*Condiment*", 'FY15 InventoryDump'!$F$2:$F$4997, Profit!$C258)</f>
        <v>156.86969999999997</v>
      </c>
      <c r="E258" s="100">
        <v>0</v>
      </c>
      <c r="F258" s="360">
        <f t="shared" si="35"/>
        <v>-156.86969999999997</v>
      </c>
      <c r="H258" s="95"/>
      <c r="I258" s="95" t="s">
        <v>564</v>
      </c>
      <c r="J258" s="33">
        <f>SUMIFS(FY16InventoryDump!$H$2:$H$5000, FY16InventoryDump!$A$2:$A$5000, "*Condiment*", FY16InventoryDump!$F$2:$F$5000, Profit!$I258)</f>
        <v>0</v>
      </c>
      <c r="K258" s="33">
        <v>0</v>
      </c>
      <c r="L258" s="33">
        <f t="shared" si="36"/>
        <v>0</v>
      </c>
      <c r="N258" s="95"/>
      <c r="O258" s="95" t="s">
        <v>564</v>
      </c>
      <c r="P258" s="33">
        <f>SUMIFS('FY17 InventoryDump'!$H$2:$H$4997, 'FY17 InventoryDump'!$A$2:$A$4997, "*Condiment*", 'FY17 InventoryDump'!$F$2:$F$4997, Profit!$C258)</f>
        <v>0</v>
      </c>
      <c r="Q258" s="100">
        <v>0</v>
      </c>
      <c r="R258" s="33">
        <f t="shared" si="26"/>
        <v>0</v>
      </c>
    </row>
    <row r="259" spans="2:18" ht="15" hidden="1" customHeight="1" outlineLevel="2" x14ac:dyDescent="0.25">
      <c r="C259" s="95" t="s">
        <v>565</v>
      </c>
      <c r="D259" s="360">
        <f>SUMIFS('FY15 InventoryDump'!$H$2:$H$4997, 'FY15 InventoryDump'!$A$2:$A$4997, "*Condiment*", 'FY15 InventoryDump'!$F$2:$F$4997, Profit!$C259)</f>
        <v>171.86</v>
      </c>
      <c r="E259" s="100">
        <v>0</v>
      </c>
      <c r="F259" s="360">
        <f t="shared" si="35"/>
        <v>-171.86</v>
      </c>
      <c r="H259" s="95"/>
      <c r="I259" s="95" t="s">
        <v>565</v>
      </c>
      <c r="J259" s="33">
        <f>SUMIFS(FY16InventoryDump!$H$2:$H$5000, FY16InventoryDump!$A$2:$A$5000, "*Condiment*", FY16InventoryDump!$F$2:$F$5000, Profit!$I259)</f>
        <v>0</v>
      </c>
      <c r="K259" s="33">
        <v>0</v>
      </c>
      <c r="L259" s="33">
        <f t="shared" si="36"/>
        <v>0</v>
      </c>
      <c r="N259" s="95"/>
      <c r="O259" s="95" t="s">
        <v>565</v>
      </c>
      <c r="P259" s="33">
        <f>SUMIFS('FY17 InventoryDump'!$H$2:$H$4997, 'FY17 InventoryDump'!$A$2:$A$4997, "*Condiment*", 'FY17 InventoryDump'!$F$2:$F$4997, Profit!$C259)</f>
        <v>0</v>
      </c>
      <c r="Q259" s="100">
        <v>0</v>
      </c>
      <c r="R259" s="33">
        <f t="shared" si="26"/>
        <v>0</v>
      </c>
    </row>
    <row r="260" spans="2:18" ht="15" hidden="1" customHeight="1" outlineLevel="2" x14ac:dyDescent="0.25">
      <c r="C260" s="95" t="s">
        <v>566</v>
      </c>
      <c r="D260" s="360">
        <f>SUMIFS('FY15 InventoryDump'!$H$2:$H$4997, 'FY15 InventoryDump'!$A$2:$A$4997, "*Condiment*", 'FY15 InventoryDump'!$F$2:$F$4997, Profit!$C260)</f>
        <v>67.539999999999992</v>
      </c>
      <c r="E260" s="100">
        <v>0</v>
      </c>
      <c r="F260" s="360">
        <f t="shared" si="35"/>
        <v>-67.539999999999992</v>
      </c>
      <c r="H260" s="95"/>
      <c r="I260" s="95" t="s">
        <v>566</v>
      </c>
      <c r="J260" s="33">
        <f>SUMIFS(FY16InventoryDump!$H$2:$H$5000, FY16InventoryDump!$A$2:$A$5000, "*Condiment*", FY16InventoryDump!$F$2:$F$5000, Profit!$I260)</f>
        <v>0</v>
      </c>
      <c r="K260" s="33">
        <v>0</v>
      </c>
      <c r="L260" s="33">
        <f t="shared" si="36"/>
        <v>0</v>
      </c>
      <c r="N260" s="95"/>
      <c r="O260" s="95" t="s">
        <v>566</v>
      </c>
      <c r="P260" s="33">
        <f>SUMIFS('FY17 InventoryDump'!$H$2:$H$4997, 'FY17 InventoryDump'!$A$2:$A$4997, "*Condiment*", 'FY17 InventoryDump'!$F$2:$F$4997, Profit!$C260)</f>
        <v>0</v>
      </c>
      <c r="Q260" s="100">
        <v>0</v>
      </c>
      <c r="R260" s="33">
        <f t="shared" si="26"/>
        <v>0</v>
      </c>
    </row>
    <row r="261" spans="2:18" ht="15" hidden="1" customHeight="1" outlineLevel="2" x14ac:dyDescent="0.25">
      <c r="C261" s="95" t="s">
        <v>567</v>
      </c>
      <c r="D261" s="360">
        <f>SUMIFS('FY15 InventoryDump'!$H$2:$H$4997, 'FY15 InventoryDump'!$A$2:$A$4997, "*Condiment*", 'FY15 InventoryDump'!$F$2:$F$4997, Profit!$C261)</f>
        <v>208.27999999999997</v>
      </c>
      <c r="E261" s="100">
        <v>0</v>
      </c>
      <c r="F261" s="360">
        <f t="shared" si="35"/>
        <v>-208.27999999999997</v>
      </c>
      <c r="H261" s="95"/>
      <c r="I261" s="95" t="s">
        <v>567</v>
      </c>
      <c r="J261" s="33">
        <f>SUMIFS(FY16InventoryDump!$H$2:$H$5000, FY16InventoryDump!$A$2:$A$5000, "*Condiment*", FY16InventoryDump!$F$2:$F$5000, Profit!$I261)</f>
        <v>0</v>
      </c>
      <c r="K261" s="33">
        <v>0</v>
      </c>
      <c r="L261" s="33">
        <f t="shared" si="36"/>
        <v>0</v>
      </c>
      <c r="N261" s="95"/>
      <c r="O261" s="95" t="s">
        <v>567</v>
      </c>
      <c r="P261" s="33">
        <f>SUMIFS('FY17 InventoryDump'!$H$2:$H$4997, 'FY17 InventoryDump'!$A$2:$A$4997, "*Condiment*", 'FY17 InventoryDump'!$F$2:$F$4997, Profit!$C261)</f>
        <v>0</v>
      </c>
      <c r="Q261" s="100">
        <v>0</v>
      </c>
      <c r="R261" s="33">
        <f t="shared" ref="R261:R288" si="37">$Q261 - $P261</f>
        <v>0</v>
      </c>
    </row>
    <row r="262" spans="2:18" ht="15" hidden="1" customHeight="1" outlineLevel="2" x14ac:dyDescent="0.25">
      <c r="C262" s="95" t="s">
        <v>568</v>
      </c>
      <c r="D262" s="360">
        <f>SUMIFS('FY15 InventoryDump'!$H$2:$H$4997, 'FY15 InventoryDump'!$A$2:$A$4997, "*Condiment*", 'FY15 InventoryDump'!$F$2:$F$4997, Profit!$C262)</f>
        <v>100.75999999999999</v>
      </c>
      <c r="E262" s="100">
        <v>0</v>
      </c>
      <c r="F262" s="360">
        <f t="shared" si="35"/>
        <v>-100.75999999999999</v>
      </c>
      <c r="H262" s="95"/>
      <c r="I262" s="95" t="s">
        <v>568</v>
      </c>
      <c r="J262" s="33">
        <f>SUMIFS(FY16InventoryDump!$H$2:$H$5000, FY16InventoryDump!$A$2:$A$5000, "*Condiment*", FY16InventoryDump!$F$2:$F$5000, Profit!$I262)</f>
        <v>0</v>
      </c>
      <c r="K262" s="33">
        <v>0</v>
      </c>
      <c r="L262" s="33">
        <f t="shared" si="36"/>
        <v>0</v>
      </c>
      <c r="N262" s="95"/>
      <c r="O262" s="95" t="s">
        <v>568</v>
      </c>
      <c r="P262" s="33">
        <f>SUMIFS('FY17 InventoryDump'!$H$2:$H$4997, 'FY17 InventoryDump'!$A$2:$A$4997, "*Condiment*", 'FY17 InventoryDump'!$F$2:$F$4997, Profit!$C262)</f>
        <v>0</v>
      </c>
      <c r="Q262" s="100">
        <v>0</v>
      </c>
      <c r="R262" s="33">
        <f t="shared" si="37"/>
        <v>0</v>
      </c>
    </row>
    <row r="263" spans="2:18" s="67" customFormat="1" outlineLevel="1" collapsed="1" x14ac:dyDescent="0.25">
      <c r="B263" s="67" t="s">
        <v>624</v>
      </c>
      <c r="D263" s="33"/>
      <c r="E263" s="100"/>
      <c r="F263" s="33">
        <f>SUM(F264:F275)</f>
        <v>-16537.115602185015</v>
      </c>
      <c r="H263" s="67" t="s">
        <v>624</v>
      </c>
      <c r="L263" s="110">
        <f>SUM(L264:L275)</f>
        <v>-2421.7463900000002</v>
      </c>
      <c r="N263" s="67" t="s">
        <v>624</v>
      </c>
      <c r="Q263" s="100"/>
      <c r="R263" s="111">
        <f>SUM(R264:R275)</f>
        <v>0</v>
      </c>
    </row>
    <row r="264" spans="2:18" hidden="1" outlineLevel="2" x14ac:dyDescent="0.25">
      <c r="C264" s="95" t="s">
        <v>557</v>
      </c>
      <c r="D264" s="360">
        <f>SUMIFS('FY15 InventoryDump'!$H$2:$H$4998, 'FY15 InventoryDump'!$A$2:$A$4998, "*Cups*", 'FY15 InventoryDump'!$F$2:$F$4998, Profit!$C264)</f>
        <v>0</v>
      </c>
      <c r="E264" s="100">
        <v>0</v>
      </c>
      <c r="F264" s="33">
        <f>E264-D264</f>
        <v>0</v>
      </c>
      <c r="H264" s="95"/>
      <c r="I264" s="95" t="s">
        <v>557</v>
      </c>
      <c r="J264" s="33">
        <f>SUMIFS(FY16InventoryDump!$H$2:$H$5000, FY16InventoryDump!$A$2:$A$5000, "*Cups*", FY16InventoryDump!$F$2:$F$5000, Profit!$I264)</f>
        <v>2421.7463900000002</v>
      </c>
      <c r="K264" s="33">
        <v>0</v>
      </c>
      <c r="L264" s="33">
        <f>$K264 - $J264</f>
        <v>-2421.7463900000002</v>
      </c>
      <c r="N264" s="95"/>
      <c r="O264" s="95" t="s">
        <v>557</v>
      </c>
      <c r="P264" s="33">
        <f>SUMIFS('FY17 InventoryDump'!$H$2:$H$4998, 'FY17 InventoryDump'!$A$2:$A$4998, "*Cups*", 'FY17 InventoryDump'!$F$2:$F$4998, Profit!$C264)</f>
        <v>0</v>
      </c>
      <c r="Q264" s="100">
        <v>0</v>
      </c>
      <c r="R264" s="33">
        <f t="shared" si="37"/>
        <v>0</v>
      </c>
    </row>
    <row r="265" spans="2:18" hidden="1" outlineLevel="2" x14ac:dyDescent="0.25">
      <c r="C265" s="362" t="s">
        <v>558</v>
      </c>
      <c r="D265" s="363">
        <f>(D266/D292) * 15000</f>
        <v>1642.0897221850162</v>
      </c>
      <c r="E265" s="358">
        <v>0</v>
      </c>
      <c r="F265" s="360">
        <f t="shared" ref="F265:F275" si="38">E265-D265</f>
        <v>-1642.0897221850162</v>
      </c>
      <c r="H265" s="95"/>
      <c r="I265" s="95" t="s">
        <v>558</v>
      </c>
      <c r="J265" s="33">
        <f>SUMIFS(FY16InventoryDump!$H$2:$H$5000, FY16InventoryDump!$A$2:$A$5000, "*Cups*", FY16InventoryDump!$F$2:$F$5000, Profit!$I265)</f>
        <v>0</v>
      </c>
      <c r="K265" s="33">
        <v>0</v>
      </c>
      <c r="L265" s="33">
        <f t="shared" ref="L265:L275" si="39">$K265 - $J265</f>
        <v>0</v>
      </c>
      <c r="N265" s="95"/>
      <c r="O265" s="95" t="s">
        <v>558</v>
      </c>
      <c r="P265" s="33">
        <f>SUMIFS('FY17 InventoryDump'!$H$2:$H$4998, 'FY17 InventoryDump'!$A$2:$A$4998, "*Cups*", 'FY17 InventoryDump'!$F$2:$F$4998, Profit!$C265)</f>
        <v>0</v>
      </c>
      <c r="Q265" s="100">
        <v>0</v>
      </c>
      <c r="R265" s="33">
        <f t="shared" si="37"/>
        <v>0</v>
      </c>
    </row>
    <row r="266" spans="2:18" hidden="1" outlineLevel="2" x14ac:dyDescent="0.25">
      <c r="C266" s="95" t="s">
        <v>559</v>
      </c>
      <c r="D266" s="360">
        <f>SUMIFS('FY15 InventoryDump'!$H$2:$H$4998, 'FY15 InventoryDump'!$A$2:$A$4998, "*Cups*", 'FY15 InventoryDump'!$F$2:$F$4998, Profit!$C266)</f>
        <v>1635.4737</v>
      </c>
      <c r="E266" s="100">
        <v>0</v>
      </c>
      <c r="F266" s="360">
        <f t="shared" si="38"/>
        <v>-1635.4737</v>
      </c>
      <c r="H266" s="95"/>
      <c r="I266" s="95" t="s">
        <v>559</v>
      </c>
      <c r="J266" s="33">
        <f>SUMIFS(FY16InventoryDump!$H$2:$H$5000, FY16InventoryDump!$A$2:$A$5000, "*Cups*", FY16InventoryDump!$F$2:$F$5000, Profit!$I266)</f>
        <v>0</v>
      </c>
      <c r="K266" s="33">
        <v>0</v>
      </c>
      <c r="L266" s="33">
        <f t="shared" si="39"/>
        <v>0</v>
      </c>
      <c r="N266" s="95"/>
      <c r="O266" s="95" t="s">
        <v>559</v>
      </c>
      <c r="P266" s="33">
        <f>SUMIFS('FY17 InventoryDump'!$H$2:$H$4998, 'FY17 InventoryDump'!$A$2:$A$4998, "*Cups*", 'FY17 InventoryDump'!$F$2:$F$4998, Profit!$C266)</f>
        <v>0</v>
      </c>
      <c r="Q266" s="100">
        <v>0</v>
      </c>
      <c r="R266" s="33">
        <f t="shared" si="37"/>
        <v>0</v>
      </c>
    </row>
    <row r="267" spans="2:18" hidden="1" outlineLevel="2" x14ac:dyDescent="0.25">
      <c r="C267" s="95" t="s">
        <v>560</v>
      </c>
      <c r="D267" s="360">
        <f>SUMIFS('FY15 InventoryDump'!$H$2:$H$4998, 'FY15 InventoryDump'!$A$2:$A$4998, "*Cups*", 'FY15 InventoryDump'!$F$2:$F$4998, Profit!$C267)</f>
        <v>0</v>
      </c>
      <c r="E267" s="100">
        <v>0</v>
      </c>
      <c r="F267" s="360">
        <f t="shared" si="38"/>
        <v>0</v>
      </c>
      <c r="H267" s="95"/>
      <c r="I267" s="95" t="s">
        <v>560</v>
      </c>
      <c r="J267" s="33">
        <f>SUMIFS(FY16InventoryDump!$H$2:$H$5000, FY16InventoryDump!$A$2:$A$5000, "*Cups*", FY16InventoryDump!$F$2:$F$5000, Profit!$I267)</f>
        <v>0</v>
      </c>
      <c r="K267" s="33">
        <v>0</v>
      </c>
      <c r="L267" s="33">
        <f t="shared" si="39"/>
        <v>0</v>
      </c>
      <c r="N267" s="95"/>
      <c r="O267" s="95" t="s">
        <v>560</v>
      </c>
      <c r="P267" s="33">
        <f>SUMIFS('FY17 InventoryDump'!$H$2:$H$4998, 'FY17 InventoryDump'!$A$2:$A$4998, "*Cups*", 'FY17 InventoryDump'!$F$2:$F$4998, Profit!$C267)</f>
        <v>0</v>
      </c>
      <c r="Q267" s="100">
        <v>0</v>
      </c>
      <c r="R267" s="33">
        <f t="shared" si="37"/>
        <v>0</v>
      </c>
    </row>
    <row r="268" spans="2:18" hidden="1" outlineLevel="2" x14ac:dyDescent="0.25">
      <c r="C268" s="95" t="s">
        <v>561</v>
      </c>
      <c r="D268" s="360">
        <f>SUMIFS('FY15 InventoryDump'!$H$2:$H$4998, 'FY15 InventoryDump'!$A$2:$A$4998, "*Cups*", 'FY15 InventoryDump'!$F$2:$F$4998, Profit!$C268)</f>
        <v>884.10869999999989</v>
      </c>
      <c r="E268" s="100">
        <v>0</v>
      </c>
      <c r="F268" s="360">
        <f t="shared" si="38"/>
        <v>-884.10869999999989</v>
      </c>
      <c r="H268" s="95"/>
      <c r="I268" s="95" t="s">
        <v>561</v>
      </c>
      <c r="J268" s="33">
        <f>SUMIFS(FY16InventoryDump!$H$2:$H$5000, FY16InventoryDump!$A$2:$A$5000, "*Cups*", FY16InventoryDump!$F$2:$F$5000, Profit!$I268)</f>
        <v>0</v>
      </c>
      <c r="K268" s="33">
        <v>0</v>
      </c>
      <c r="L268" s="33">
        <f t="shared" si="39"/>
        <v>0</v>
      </c>
      <c r="N268" s="95"/>
      <c r="O268" s="95" t="s">
        <v>561</v>
      </c>
      <c r="P268" s="33">
        <f>SUMIFS('FY17 InventoryDump'!$H$2:$H$4998, 'FY17 InventoryDump'!$A$2:$A$4998, "*Cups*", 'FY17 InventoryDump'!$F$2:$F$4998, Profit!$C268)</f>
        <v>0</v>
      </c>
      <c r="Q268" s="100">
        <v>0</v>
      </c>
      <c r="R268" s="33">
        <f t="shared" si="37"/>
        <v>0</v>
      </c>
    </row>
    <row r="269" spans="2:18" hidden="1" outlineLevel="2" x14ac:dyDescent="0.25">
      <c r="C269" s="95" t="s">
        <v>562</v>
      </c>
      <c r="D269" s="360">
        <f>SUMIFS('FY15 InventoryDump'!$H$2:$H$4998, 'FY15 InventoryDump'!$A$2:$A$4998, "*Cups*", 'FY15 InventoryDump'!$F$2:$F$4998, Profit!$C269)</f>
        <v>0</v>
      </c>
      <c r="E269" s="100">
        <v>0</v>
      </c>
      <c r="F269" s="360">
        <f t="shared" si="38"/>
        <v>0</v>
      </c>
      <c r="H269" s="95"/>
      <c r="I269" s="95" t="s">
        <v>562</v>
      </c>
      <c r="J269" s="33">
        <f>SUMIFS(FY16InventoryDump!$H$2:$H$5000, FY16InventoryDump!$A$2:$A$5000, "*Cups*", FY16InventoryDump!$F$2:$F$5000, Profit!$I269)</f>
        <v>0</v>
      </c>
      <c r="K269" s="33">
        <v>0</v>
      </c>
      <c r="L269" s="33">
        <f t="shared" si="39"/>
        <v>0</v>
      </c>
      <c r="N269" s="95"/>
      <c r="O269" s="95" t="s">
        <v>562</v>
      </c>
      <c r="P269" s="33">
        <f>SUMIFS('FY17 InventoryDump'!$H$2:$H$4998, 'FY17 InventoryDump'!$A$2:$A$4998, "*Cups*", 'FY17 InventoryDump'!$F$2:$F$4998, Profit!$C269)</f>
        <v>0</v>
      </c>
      <c r="Q269" s="100">
        <v>0</v>
      </c>
      <c r="R269" s="33">
        <f t="shared" si="37"/>
        <v>0</v>
      </c>
    </row>
    <row r="270" spans="2:18" hidden="1" outlineLevel="2" x14ac:dyDescent="0.25">
      <c r="C270" s="95" t="s">
        <v>563</v>
      </c>
      <c r="D270" s="360">
        <f>SUMIFS('FY15 InventoryDump'!$H$2:$H$4998, 'FY15 InventoryDump'!$A$2:$A$4998, "*Cups*", 'FY15 InventoryDump'!$F$2:$F$4998, Profit!$C270)</f>
        <v>0</v>
      </c>
      <c r="E270" s="100">
        <v>0</v>
      </c>
      <c r="F270" s="360">
        <f t="shared" si="38"/>
        <v>0</v>
      </c>
      <c r="H270" s="95"/>
      <c r="I270" s="95" t="s">
        <v>563</v>
      </c>
      <c r="J270" s="33">
        <f>SUMIFS(FY16InventoryDump!$H$2:$H$5000, FY16InventoryDump!$A$2:$A$5000, "*Cups*", FY16InventoryDump!$F$2:$F$5000, Profit!$I270)</f>
        <v>0</v>
      </c>
      <c r="K270" s="33">
        <v>0</v>
      </c>
      <c r="L270" s="33">
        <f t="shared" si="39"/>
        <v>0</v>
      </c>
      <c r="N270" s="95"/>
      <c r="O270" s="95" t="s">
        <v>563</v>
      </c>
      <c r="P270" s="33">
        <f>SUMIFS('FY17 InventoryDump'!$H$2:$H$4998, 'FY17 InventoryDump'!$A$2:$A$4998, "*Cups*", 'FY17 InventoryDump'!$F$2:$F$4998, Profit!$C270)</f>
        <v>0</v>
      </c>
      <c r="Q270" s="100">
        <v>0</v>
      </c>
      <c r="R270" s="33">
        <f t="shared" si="37"/>
        <v>0</v>
      </c>
    </row>
    <row r="271" spans="2:18" hidden="1" outlineLevel="2" x14ac:dyDescent="0.25">
      <c r="C271" s="95" t="s">
        <v>564</v>
      </c>
      <c r="D271" s="360">
        <f>SUMIFS('FY15 InventoryDump'!$H$2:$H$4998, 'FY15 InventoryDump'!$A$2:$A$4998, "*Cups*", 'FY15 InventoryDump'!$F$2:$F$4998, Profit!$C271)</f>
        <v>997.07299999999987</v>
      </c>
      <c r="E271" s="100">
        <v>0</v>
      </c>
      <c r="F271" s="360">
        <f t="shared" si="38"/>
        <v>-997.07299999999987</v>
      </c>
      <c r="H271" s="95"/>
      <c r="I271" s="95" t="s">
        <v>564</v>
      </c>
      <c r="J271" s="33">
        <f>SUMIFS(FY16InventoryDump!$H$2:$H$5000, FY16InventoryDump!$A$2:$A$5000, "*Cups*", FY16InventoryDump!$F$2:$F$5000, Profit!$I271)</f>
        <v>0</v>
      </c>
      <c r="K271" s="33">
        <v>0</v>
      </c>
      <c r="L271" s="33">
        <f t="shared" si="39"/>
        <v>0</v>
      </c>
      <c r="N271" s="95"/>
      <c r="O271" s="95" t="s">
        <v>564</v>
      </c>
      <c r="P271" s="33">
        <f>SUMIFS('FY17 InventoryDump'!$H$2:$H$4998, 'FY17 InventoryDump'!$A$2:$A$4998, "*Cups*", 'FY17 InventoryDump'!$F$2:$F$4998, Profit!$C271)</f>
        <v>0</v>
      </c>
      <c r="Q271" s="100">
        <v>0</v>
      </c>
      <c r="R271" s="33">
        <f t="shared" si="37"/>
        <v>0</v>
      </c>
    </row>
    <row r="272" spans="2:18" hidden="1" outlineLevel="2" x14ac:dyDescent="0.25">
      <c r="C272" s="95" t="s">
        <v>565</v>
      </c>
      <c r="D272" s="360">
        <f>SUMIFS('FY15 InventoryDump'!$H$2:$H$4998, 'FY15 InventoryDump'!$A$2:$A$4998, "*Cups*", 'FY15 InventoryDump'!$F$2:$F$4998, Profit!$C272)</f>
        <v>705.19650000000001</v>
      </c>
      <c r="E272" s="100">
        <v>0</v>
      </c>
      <c r="F272" s="360">
        <f t="shared" si="38"/>
        <v>-705.19650000000001</v>
      </c>
      <c r="H272" s="95"/>
      <c r="I272" s="95" t="s">
        <v>565</v>
      </c>
      <c r="J272" s="33">
        <f>SUMIFS(FY16InventoryDump!$H$2:$H$5000, FY16InventoryDump!$A$2:$A$5000, "*Cups*", FY16InventoryDump!$F$2:$F$5000, Profit!$I272)</f>
        <v>0</v>
      </c>
      <c r="K272" s="33">
        <v>0</v>
      </c>
      <c r="L272" s="33">
        <f t="shared" si="39"/>
        <v>0</v>
      </c>
      <c r="N272" s="95"/>
      <c r="O272" s="95" t="s">
        <v>565</v>
      </c>
      <c r="P272" s="33">
        <f>SUMIFS('FY17 InventoryDump'!$H$2:$H$4998, 'FY17 InventoryDump'!$A$2:$A$4998, "*Cups*", 'FY17 InventoryDump'!$F$2:$F$4998, Profit!$C272)</f>
        <v>0</v>
      </c>
      <c r="Q272" s="100">
        <v>0</v>
      </c>
      <c r="R272" s="33">
        <f t="shared" si="37"/>
        <v>0</v>
      </c>
    </row>
    <row r="273" spans="2:18" hidden="1" outlineLevel="2" x14ac:dyDescent="0.25">
      <c r="C273" s="95" t="s">
        <v>566</v>
      </c>
      <c r="D273" s="360">
        <f>SUMIFS('FY15 InventoryDump'!$H$2:$H$4998, 'FY15 InventoryDump'!$A$2:$A$4998, "*Cups*", 'FY15 InventoryDump'!$F$2:$F$4998, Profit!$C273)</f>
        <v>1023.3871</v>
      </c>
      <c r="E273" s="100">
        <v>0</v>
      </c>
      <c r="F273" s="360">
        <f t="shared" si="38"/>
        <v>-1023.3871</v>
      </c>
      <c r="H273" s="95"/>
      <c r="I273" s="95" t="s">
        <v>566</v>
      </c>
      <c r="J273" s="33">
        <f>SUMIFS(FY16InventoryDump!$H$2:$H$5000, FY16InventoryDump!$A$2:$A$5000, "*Cups*", FY16InventoryDump!$F$2:$F$5000, Profit!$I273)</f>
        <v>0</v>
      </c>
      <c r="K273" s="33">
        <v>0</v>
      </c>
      <c r="L273" s="33">
        <f t="shared" si="39"/>
        <v>0</v>
      </c>
      <c r="N273" s="95"/>
      <c r="O273" s="95" t="s">
        <v>566</v>
      </c>
      <c r="P273" s="33">
        <f>SUMIFS('FY17 InventoryDump'!$H$2:$H$4998, 'FY17 InventoryDump'!$A$2:$A$4998, "*Cups*", 'FY17 InventoryDump'!$F$2:$F$4998, Profit!$C273)</f>
        <v>0</v>
      </c>
      <c r="Q273" s="100">
        <v>0</v>
      </c>
      <c r="R273" s="33">
        <f t="shared" si="37"/>
        <v>0</v>
      </c>
    </row>
    <row r="274" spans="2:18" hidden="1" outlineLevel="2" x14ac:dyDescent="0.25">
      <c r="C274" s="95" t="s">
        <v>567</v>
      </c>
      <c r="D274" s="360">
        <f>SUMIFS('FY15 InventoryDump'!$H$2:$H$4998, 'FY15 InventoryDump'!$A$2:$A$4998, "*Cups*", 'FY15 InventoryDump'!$F$2:$F$4998, Profit!$C274)</f>
        <v>1243.7920999999999</v>
      </c>
      <c r="E274" s="100">
        <v>0</v>
      </c>
      <c r="F274" s="360">
        <f t="shared" si="38"/>
        <v>-1243.7920999999999</v>
      </c>
      <c r="H274" s="95"/>
      <c r="I274" s="95" t="s">
        <v>567</v>
      </c>
      <c r="J274" s="33">
        <f>SUMIFS(FY16InventoryDump!$H$2:$H$5000, FY16InventoryDump!$A$2:$A$5000, "*Cups*", FY16InventoryDump!$F$2:$F$5000, Profit!$I274)</f>
        <v>0</v>
      </c>
      <c r="K274" s="33">
        <v>0</v>
      </c>
      <c r="L274" s="33">
        <f t="shared" si="39"/>
        <v>0</v>
      </c>
      <c r="N274" s="95"/>
      <c r="O274" s="95" t="s">
        <v>567</v>
      </c>
      <c r="P274" s="33">
        <f>SUMIFS('FY17 InventoryDump'!$H$2:$H$4998, 'FY17 InventoryDump'!$A$2:$A$4998, "*Cups*", 'FY17 InventoryDump'!$F$2:$F$4998, Profit!$C274)</f>
        <v>0</v>
      </c>
      <c r="Q274" s="100">
        <v>0</v>
      </c>
      <c r="R274" s="33">
        <f t="shared" si="37"/>
        <v>0</v>
      </c>
    </row>
    <row r="275" spans="2:18" hidden="1" outlineLevel="2" x14ac:dyDescent="0.25">
      <c r="C275" s="95" t="s">
        <v>568</v>
      </c>
      <c r="D275" s="360">
        <f>SUMIFS('FY15 InventoryDump'!$H$2:$H$4998, 'FY15 InventoryDump'!$A$2:$A$4998, "*Cups*", 'FY15 InventoryDump'!$F$2:$F$4998, Profit!$C275)</f>
        <v>8405.9947799999991</v>
      </c>
      <c r="E275" s="100">
        <v>0</v>
      </c>
      <c r="F275" s="360">
        <f t="shared" si="38"/>
        <v>-8405.9947799999991</v>
      </c>
      <c r="H275" s="95"/>
      <c r="I275" s="95" t="s">
        <v>568</v>
      </c>
      <c r="J275" s="33">
        <f>SUMIFS(FY16InventoryDump!$H$2:$H$5000, FY16InventoryDump!$A$2:$A$5000, "*Cups*", FY16InventoryDump!$F$2:$F$5000, Profit!$I275)</f>
        <v>0</v>
      </c>
      <c r="K275" s="33">
        <v>0</v>
      </c>
      <c r="L275" s="33">
        <f t="shared" si="39"/>
        <v>0</v>
      </c>
      <c r="N275" s="95"/>
      <c r="O275" s="95" t="s">
        <v>568</v>
      </c>
      <c r="P275" s="33">
        <f>SUMIFS('FY17 InventoryDump'!$H$2:$H$4998, 'FY17 InventoryDump'!$A$2:$A$4998, "*Cups*", 'FY17 InventoryDump'!$F$2:$F$4998, Profit!$C275)</f>
        <v>0</v>
      </c>
      <c r="Q275" s="100">
        <v>0</v>
      </c>
      <c r="R275" s="33">
        <f t="shared" si="37"/>
        <v>0</v>
      </c>
    </row>
    <row r="276" spans="2:18" s="67" customFormat="1" outlineLevel="1" collapsed="1" x14ac:dyDescent="0.25">
      <c r="B276" s="67" t="s">
        <v>625</v>
      </c>
      <c r="D276" s="33"/>
      <c r="E276" s="100"/>
      <c r="F276" s="33">
        <f>SUM(F277:F288)</f>
        <v>-10306.915166108165</v>
      </c>
      <c r="H276" s="67" t="s">
        <v>625</v>
      </c>
      <c r="L276" s="110">
        <f>SUM(L277:L288)</f>
        <v>-431.88269500000001</v>
      </c>
      <c r="N276" s="67" t="s">
        <v>625</v>
      </c>
      <c r="Q276" s="110"/>
      <c r="R276" s="111">
        <f>SUM(R277:R288)</f>
        <v>0</v>
      </c>
    </row>
    <row r="277" spans="2:18" hidden="1" outlineLevel="2" x14ac:dyDescent="0.25">
      <c r="C277" s="95" t="s">
        <v>557</v>
      </c>
      <c r="D277" s="360">
        <f>SUMIFS('FY15 InventoryDump'!$H$2:$H$4998, 'FY15 InventoryDump'!$A$2:$A$4998, "*Cutlery*", 'FY15 InventoryDump'!$F$2:$F$4998, Profit!$C277)</f>
        <v>0</v>
      </c>
      <c r="E277" s="100">
        <v>0</v>
      </c>
      <c r="F277" s="33">
        <f>E277-D277</f>
        <v>0</v>
      </c>
      <c r="H277" s="95"/>
      <c r="I277" s="95" t="s">
        <v>557</v>
      </c>
      <c r="J277" s="33">
        <f>SUMIFS(FY16InventoryDump!$H$2:$H$5000, FY16InventoryDump!$A$2:$A$5000, "*Cutlery*", FY16InventoryDump!$F$2:$F$5000, Profit!$I277)</f>
        <v>431.88269500000001</v>
      </c>
      <c r="K277" s="33">
        <v>0</v>
      </c>
      <c r="L277" s="33">
        <f>$K277 - $J277</f>
        <v>-431.88269500000001</v>
      </c>
      <c r="N277" s="95"/>
      <c r="O277" s="95" t="s">
        <v>557</v>
      </c>
      <c r="P277" s="33">
        <f>SUMIFS('FY17 InventoryDump'!$H$2:$H$4998, 'FY17 InventoryDump'!$A$2:$A$4998, "*Cutlery*", 'FY17 InventoryDump'!$F$2:$F$4998, Profit!$C277)</f>
        <v>0</v>
      </c>
      <c r="Q277" s="100">
        <f>'FY17 Bucket'!$D277</f>
        <v>0</v>
      </c>
      <c r="R277" s="33">
        <f t="shared" si="37"/>
        <v>0</v>
      </c>
    </row>
    <row r="278" spans="2:18" hidden="1" outlineLevel="2" x14ac:dyDescent="0.25">
      <c r="C278" s="95" t="s">
        <v>558</v>
      </c>
      <c r="D278" s="360">
        <f>(D279/D292) * 15000</f>
        <v>3513.1049311081638</v>
      </c>
      <c r="E278" s="100">
        <v>0</v>
      </c>
      <c r="F278" s="360">
        <f t="shared" ref="F278:F288" si="40">E278-D278</f>
        <v>-3513.1049311081638</v>
      </c>
      <c r="H278" s="95"/>
      <c r="I278" s="95" t="s">
        <v>558</v>
      </c>
      <c r="J278" s="33">
        <f>SUMIFS(FY16InventoryDump!$H$2:$H$5000, FY16InventoryDump!$A$2:$A$5000, Profit!$H$276, FY16InventoryDump!$F$2:$F$5000, Profit!$I278)</f>
        <v>0</v>
      </c>
      <c r="K278" s="33">
        <v>0</v>
      </c>
      <c r="L278" s="33">
        <f t="shared" ref="L278:L288" si="41">$K278 - $J278</f>
        <v>0</v>
      </c>
      <c r="N278" s="95"/>
      <c r="O278" s="95" t="s">
        <v>558</v>
      </c>
      <c r="P278" s="33">
        <f>SUMIFS('FY17 InventoryDump'!$H$2:$H$4998, 'FY17 InventoryDump'!$A$2:$A$4998, "*Cutlery*", 'FY17 InventoryDump'!$F$2:$F$4998, Profit!$C278)</f>
        <v>0</v>
      </c>
      <c r="Q278" s="100">
        <f>'FY17 Bucket'!$D278</f>
        <v>0</v>
      </c>
      <c r="R278" s="33">
        <f t="shared" si="37"/>
        <v>0</v>
      </c>
    </row>
    <row r="279" spans="2:18" hidden="1" outlineLevel="2" x14ac:dyDescent="0.25">
      <c r="C279" s="95" t="s">
        <v>559</v>
      </c>
      <c r="D279" s="360">
        <f>SUMIFS('FY15 InventoryDump'!$H$2:$H$4998, 'FY15 InventoryDump'!$A$2:$A$4998, "*Cutlery*", 'FY15 InventoryDump'!$F$2:$F$4998, Profit!$C279)</f>
        <v>3498.9505400000003</v>
      </c>
      <c r="E279" s="100">
        <v>0</v>
      </c>
      <c r="F279" s="360">
        <f t="shared" si="40"/>
        <v>-3498.9505400000003</v>
      </c>
      <c r="H279" s="95"/>
      <c r="I279" s="95" t="s">
        <v>559</v>
      </c>
      <c r="J279" s="33">
        <f>SUMIFS(FY16InventoryDump!$H$2:$H$5000, FY16InventoryDump!$A$2:$A$5000, Profit!$H$276, FY16InventoryDump!$F$2:$F$5000, Profit!$I279)</f>
        <v>0</v>
      </c>
      <c r="K279" s="33">
        <v>0</v>
      </c>
      <c r="L279" s="33">
        <f t="shared" si="41"/>
        <v>0</v>
      </c>
      <c r="N279" s="95"/>
      <c r="O279" s="95" t="s">
        <v>559</v>
      </c>
      <c r="P279" s="33">
        <f>SUMIFS('FY17 InventoryDump'!$H$2:$H$4998, 'FY17 InventoryDump'!$A$2:$A$4998, "*Cutlery*", 'FY17 InventoryDump'!$F$2:$F$4998, Profit!$C279)</f>
        <v>0</v>
      </c>
      <c r="Q279" s="100">
        <f>'FY17 Bucket'!$D279</f>
        <v>0</v>
      </c>
      <c r="R279" s="33">
        <f t="shared" si="37"/>
        <v>0</v>
      </c>
    </row>
    <row r="280" spans="2:18" hidden="1" outlineLevel="2" x14ac:dyDescent="0.25">
      <c r="C280" s="95" t="s">
        <v>560</v>
      </c>
      <c r="D280" s="360">
        <f>SUMIFS('FY15 InventoryDump'!$H$2:$H$4998, 'FY15 InventoryDump'!$A$2:$A$4998, "*Cutlery*", 'FY15 InventoryDump'!$F$2:$F$4998, Profit!$C280)</f>
        <v>0</v>
      </c>
      <c r="E280" s="100">
        <v>0</v>
      </c>
      <c r="F280" s="360">
        <f t="shared" si="40"/>
        <v>0</v>
      </c>
      <c r="H280" s="95"/>
      <c r="I280" s="95" t="s">
        <v>560</v>
      </c>
      <c r="J280" s="33">
        <f>SUMIFS(FY16InventoryDump!$H$2:$H$5000, FY16InventoryDump!$A$2:$A$5000, Profit!$H$276, FY16InventoryDump!$F$2:$F$5000, Profit!$I280)</f>
        <v>0</v>
      </c>
      <c r="K280" s="33">
        <v>0</v>
      </c>
      <c r="L280" s="33">
        <f t="shared" si="41"/>
        <v>0</v>
      </c>
      <c r="N280" s="95"/>
      <c r="O280" s="95" t="s">
        <v>560</v>
      </c>
      <c r="P280" s="33">
        <f>SUMIFS('FY17 InventoryDump'!$H$2:$H$4998, 'FY17 InventoryDump'!$A$2:$A$4998, "*Cutlery*", 'FY17 InventoryDump'!$F$2:$F$4998, Profit!$C280)</f>
        <v>0</v>
      </c>
      <c r="Q280" s="100">
        <f>'FY17 Bucket'!$D280</f>
        <v>0</v>
      </c>
      <c r="R280" s="33">
        <f t="shared" si="37"/>
        <v>0</v>
      </c>
    </row>
    <row r="281" spans="2:18" hidden="1" outlineLevel="2" x14ac:dyDescent="0.25">
      <c r="C281" s="95" t="s">
        <v>561</v>
      </c>
      <c r="D281" s="360">
        <f>SUMIFS('FY15 InventoryDump'!$H$2:$H$4998, 'FY15 InventoryDump'!$A$2:$A$4998, "*Cutlery*", 'FY15 InventoryDump'!$F$2:$F$4998, Profit!$C281)</f>
        <v>342.51460000000003</v>
      </c>
      <c r="E281" s="100">
        <v>0</v>
      </c>
      <c r="F281" s="360">
        <f t="shared" si="40"/>
        <v>-342.51460000000003</v>
      </c>
      <c r="H281" s="95"/>
      <c r="I281" s="95" t="s">
        <v>561</v>
      </c>
      <c r="J281" s="33">
        <f>SUMIFS(FY16InventoryDump!$H$2:$H$5000, FY16InventoryDump!$A$2:$A$5000, Profit!$H$276, FY16InventoryDump!$F$2:$F$5000, Profit!$I281)</f>
        <v>0</v>
      </c>
      <c r="K281" s="33">
        <v>0</v>
      </c>
      <c r="L281" s="33">
        <f t="shared" si="41"/>
        <v>0</v>
      </c>
      <c r="N281" s="95"/>
      <c r="O281" s="95" t="s">
        <v>561</v>
      </c>
      <c r="P281" s="33">
        <f>SUMIFS('FY17 InventoryDump'!$H$2:$H$4998, 'FY17 InventoryDump'!$A$2:$A$4998, "*Cutlery*", 'FY17 InventoryDump'!$F$2:$F$4998, Profit!$C281)</f>
        <v>0</v>
      </c>
      <c r="Q281" s="100">
        <f>'FY17 Bucket'!$D281</f>
        <v>0</v>
      </c>
      <c r="R281" s="33">
        <f t="shared" si="37"/>
        <v>0</v>
      </c>
    </row>
    <row r="282" spans="2:18" hidden="1" outlineLevel="2" x14ac:dyDescent="0.25">
      <c r="C282" s="95" t="s">
        <v>562</v>
      </c>
      <c r="D282" s="360">
        <f>SUMIFS('FY15 InventoryDump'!$H$2:$H$4998, 'FY15 InventoryDump'!$A$2:$A$4998, "*Cutlery*", 'FY15 InventoryDump'!$F$2:$F$4998, Profit!$C282)</f>
        <v>0</v>
      </c>
      <c r="E282" s="100">
        <v>0</v>
      </c>
      <c r="F282" s="360">
        <f t="shared" si="40"/>
        <v>0</v>
      </c>
      <c r="H282" s="95"/>
      <c r="I282" s="95" t="s">
        <v>562</v>
      </c>
      <c r="J282" s="33">
        <f>SUMIFS(FY16InventoryDump!$H$2:$H$5000, FY16InventoryDump!$A$2:$A$5000, Profit!$H$276, FY16InventoryDump!$F$2:$F$5000, Profit!$I282)</f>
        <v>0</v>
      </c>
      <c r="K282" s="33">
        <v>0</v>
      </c>
      <c r="L282" s="33">
        <f t="shared" si="41"/>
        <v>0</v>
      </c>
      <c r="N282" s="95"/>
      <c r="O282" s="95" t="s">
        <v>562</v>
      </c>
      <c r="P282" s="33">
        <f>SUMIFS('FY17 InventoryDump'!$H$2:$H$4998, 'FY17 InventoryDump'!$A$2:$A$4998, "*Cutlery*", 'FY17 InventoryDump'!$F$2:$F$4998, Profit!$C282)</f>
        <v>0</v>
      </c>
      <c r="Q282" s="100">
        <f>'FY17 Bucket'!$D282</f>
        <v>0</v>
      </c>
      <c r="R282" s="33">
        <f t="shared" si="37"/>
        <v>0</v>
      </c>
    </row>
    <row r="283" spans="2:18" hidden="1" outlineLevel="2" x14ac:dyDescent="0.25">
      <c r="C283" s="95" t="s">
        <v>563</v>
      </c>
      <c r="D283" s="360">
        <f>SUMIFS('FY15 InventoryDump'!$H$2:$H$4998, 'FY15 InventoryDump'!$A$2:$A$4998, "*Cutlery*", 'FY15 InventoryDump'!$F$2:$F$4998, Profit!$C283)</f>
        <v>0</v>
      </c>
      <c r="E283" s="100">
        <v>0</v>
      </c>
      <c r="F283" s="360">
        <f t="shared" si="40"/>
        <v>0</v>
      </c>
      <c r="H283" s="95"/>
      <c r="I283" s="95" t="s">
        <v>563</v>
      </c>
      <c r="J283" s="33">
        <f>SUMIFS(FY16InventoryDump!$H$2:$H$5000, FY16InventoryDump!$A$2:$A$5000, Profit!$H$276, FY16InventoryDump!$F$2:$F$5000, Profit!$I283)</f>
        <v>0</v>
      </c>
      <c r="K283" s="33">
        <v>0</v>
      </c>
      <c r="L283" s="33">
        <f t="shared" si="41"/>
        <v>0</v>
      </c>
      <c r="N283" s="95"/>
      <c r="O283" s="95" t="s">
        <v>563</v>
      </c>
      <c r="P283" s="33">
        <f>SUMIFS('FY17 InventoryDump'!$H$2:$H$4998, 'FY17 InventoryDump'!$A$2:$A$4998, "*Cutlery*", 'FY17 InventoryDump'!$F$2:$F$4998, Profit!$C283)</f>
        <v>0</v>
      </c>
      <c r="Q283" s="100">
        <f>'FY17 Bucket'!$D283</f>
        <v>0</v>
      </c>
      <c r="R283" s="33">
        <f t="shared" si="37"/>
        <v>0</v>
      </c>
    </row>
    <row r="284" spans="2:18" hidden="1" outlineLevel="2" x14ac:dyDescent="0.25">
      <c r="C284" s="95" t="s">
        <v>564</v>
      </c>
      <c r="D284" s="360">
        <f>SUMIFS('FY15 InventoryDump'!$H$2:$H$4998, 'FY15 InventoryDump'!$A$2:$A$4998, "*Cutlery*", 'FY15 InventoryDump'!$F$2:$F$4998, Profit!$C284)</f>
        <v>537.56399999999996</v>
      </c>
      <c r="E284" s="100">
        <v>0</v>
      </c>
      <c r="F284" s="360">
        <f t="shared" si="40"/>
        <v>-537.56399999999996</v>
      </c>
      <c r="H284" s="95"/>
      <c r="I284" s="95" t="s">
        <v>564</v>
      </c>
      <c r="J284" s="33">
        <f>SUMIFS(FY16InventoryDump!$H$2:$H$5000, FY16InventoryDump!$A$2:$A$5000, Profit!$H$276, FY16InventoryDump!$F$2:$F$5000, Profit!$I284)</f>
        <v>0</v>
      </c>
      <c r="K284" s="33">
        <v>0</v>
      </c>
      <c r="L284" s="33">
        <f t="shared" si="41"/>
        <v>0</v>
      </c>
      <c r="N284" s="95"/>
      <c r="O284" s="95" t="s">
        <v>564</v>
      </c>
      <c r="P284" s="33">
        <f>SUMIFS('FY17 InventoryDump'!$H$2:$H$4998, 'FY17 InventoryDump'!$A$2:$A$4998, "*Cutlery*", 'FY17 InventoryDump'!$F$2:$F$4998, Profit!$C284)</f>
        <v>0</v>
      </c>
      <c r="Q284" s="100">
        <f>'FY17 Bucket'!$D284</f>
        <v>0</v>
      </c>
      <c r="R284" s="33">
        <f t="shared" si="37"/>
        <v>0</v>
      </c>
    </row>
    <row r="285" spans="2:18" hidden="1" outlineLevel="2" x14ac:dyDescent="0.25">
      <c r="C285" s="95" t="s">
        <v>565</v>
      </c>
      <c r="D285" s="360">
        <f>SUMIFS('FY15 InventoryDump'!$H$2:$H$4998, 'FY15 InventoryDump'!$A$2:$A$4998, "*Cutlery*", 'FY15 InventoryDump'!$F$2:$F$4998, Profit!$C285)</f>
        <v>467.101</v>
      </c>
      <c r="E285" s="100">
        <v>0</v>
      </c>
      <c r="F285" s="360">
        <f t="shared" si="40"/>
        <v>-467.101</v>
      </c>
      <c r="H285" s="95"/>
      <c r="I285" s="95" t="s">
        <v>565</v>
      </c>
      <c r="J285" s="33">
        <f>SUMIFS(FY16InventoryDump!$H$2:$H$5000, FY16InventoryDump!$A$2:$A$5000, Profit!$H$276, FY16InventoryDump!$F$2:$F$5000, Profit!$I285)</f>
        <v>0</v>
      </c>
      <c r="K285" s="33">
        <v>0</v>
      </c>
      <c r="L285" s="33">
        <f t="shared" si="41"/>
        <v>0</v>
      </c>
      <c r="N285" s="95"/>
      <c r="O285" s="95" t="s">
        <v>565</v>
      </c>
      <c r="P285" s="33">
        <f>SUMIFS('FY17 InventoryDump'!$H$2:$H$4998, 'FY17 InventoryDump'!$A$2:$A$4998, "*Cutlery*", 'FY17 InventoryDump'!$F$2:$F$4998, Profit!$C285)</f>
        <v>0</v>
      </c>
      <c r="Q285" s="100">
        <f>'FY17 Bucket'!$D285</f>
        <v>0</v>
      </c>
      <c r="R285" s="33">
        <f t="shared" si="37"/>
        <v>0</v>
      </c>
    </row>
    <row r="286" spans="2:18" hidden="1" outlineLevel="2" x14ac:dyDescent="0.25">
      <c r="C286" s="95" t="s">
        <v>566</v>
      </c>
      <c r="D286" s="360">
        <f>SUMIFS('FY15 InventoryDump'!$H$2:$H$4998, 'FY15 InventoryDump'!$A$2:$A$4998, "*Cutlery*", 'FY15 InventoryDump'!$F$2:$F$4998, Profit!$C286)</f>
        <v>1048.473</v>
      </c>
      <c r="E286" s="100">
        <v>0</v>
      </c>
      <c r="F286" s="360">
        <f t="shared" si="40"/>
        <v>-1048.473</v>
      </c>
      <c r="H286" s="95"/>
      <c r="I286" s="95" t="s">
        <v>566</v>
      </c>
      <c r="J286" s="33">
        <f>SUMIFS(FY16InventoryDump!$H$2:$H$5000, FY16InventoryDump!$A$2:$A$5000, Profit!$H$276, FY16InventoryDump!$F$2:$F$5000, Profit!$I286)</f>
        <v>0</v>
      </c>
      <c r="K286" s="33">
        <v>0</v>
      </c>
      <c r="L286" s="33">
        <f t="shared" si="41"/>
        <v>0</v>
      </c>
      <c r="N286" s="95"/>
      <c r="O286" s="95" t="s">
        <v>566</v>
      </c>
      <c r="P286" s="33">
        <f>SUMIFS('FY17 InventoryDump'!$H$2:$H$4998, 'FY17 InventoryDump'!$A$2:$A$4998, "*Cutlery*", 'FY17 InventoryDump'!$F$2:$F$4998, Profit!$C286)</f>
        <v>0</v>
      </c>
      <c r="Q286" s="100">
        <f>'FY17 Bucket'!$D286</f>
        <v>0</v>
      </c>
      <c r="R286" s="33">
        <f t="shared" si="37"/>
        <v>0</v>
      </c>
    </row>
    <row r="287" spans="2:18" hidden="1" outlineLevel="2" x14ac:dyDescent="0.25">
      <c r="C287" s="95" t="s">
        <v>567</v>
      </c>
      <c r="D287" s="360">
        <f>SUMIFS('FY15 InventoryDump'!$H$2:$H$4998, 'FY15 InventoryDump'!$A$2:$A$4998, "*Cutlery*", 'FY15 InventoryDump'!$F$2:$F$4998, Profit!$C287)</f>
        <v>593.264095</v>
      </c>
      <c r="E287" s="100">
        <v>0</v>
      </c>
      <c r="F287" s="360">
        <f t="shared" si="40"/>
        <v>-593.264095</v>
      </c>
      <c r="H287" s="95"/>
      <c r="I287" s="95" t="s">
        <v>567</v>
      </c>
      <c r="J287" s="33">
        <f>SUMIFS(FY16InventoryDump!$H$2:$H$5000, FY16InventoryDump!$A$2:$A$5000, Profit!$H$276, FY16InventoryDump!$F$2:$F$5000, Profit!$I287)</f>
        <v>0</v>
      </c>
      <c r="K287" s="33">
        <v>0</v>
      </c>
      <c r="L287" s="33">
        <f t="shared" si="41"/>
        <v>0</v>
      </c>
      <c r="N287" s="95"/>
      <c r="O287" s="95" t="s">
        <v>567</v>
      </c>
      <c r="P287" s="33">
        <f>SUMIFS('FY17 InventoryDump'!$H$2:$H$4998, 'FY17 InventoryDump'!$A$2:$A$4998, "*Cutlery*", 'FY17 InventoryDump'!$F$2:$F$4998, Profit!$C287)</f>
        <v>0</v>
      </c>
      <c r="Q287" s="100">
        <f>'FY17 Bucket'!$D287</f>
        <v>0</v>
      </c>
      <c r="R287" s="33">
        <f t="shared" si="37"/>
        <v>0</v>
      </c>
    </row>
    <row r="288" spans="2:18" hidden="1" outlineLevel="2" x14ac:dyDescent="0.25">
      <c r="C288" s="95" t="s">
        <v>568</v>
      </c>
      <c r="D288" s="360">
        <f>SUMIFS('FY15 InventoryDump'!$H$2:$H$4998, 'FY15 InventoryDump'!$A$2:$A$4998, "*Cutlery*", 'FY15 InventoryDump'!$F$2:$F$4998, Profit!$C288)</f>
        <v>305.94300000000004</v>
      </c>
      <c r="E288" s="100">
        <v>0</v>
      </c>
      <c r="F288" s="360">
        <f t="shared" si="40"/>
        <v>-305.94300000000004</v>
      </c>
      <c r="H288" s="95"/>
      <c r="I288" s="95" t="s">
        <v>568</v>
      </c>
      <c r="J288" s="33">
        <f>SUMIFS(FY16InventoryDump!$H$2:$H$5000, FY16InventoryDump!$A$2:$A$5000, Profit!$H$276, FY16InventoryDump!$F$2:$F$5000, Profit!$I288)</f>
        <v>0</v>
      </c>
      <c r="K288" s="33">
        <v>0</v>
      </c>
      <c r="L288" s="33">
        <f t="shared" si="41"/>
        <v>0</v>
      </c>
      <c r="N288" s="95"/>
      <c r="O288" s="95" t="s">
        <v>568</v>
      </c>
      <c r="P288" s="33">
        <f>SUMIFS('FY17 InventoryDump'!$H$2:$H$4998, 'FY17 InventoryDump'!$A$2:$A$4998, "*Cutlery*", 'FY17 InventoryDump'!$F$2:$F$4998, Profit!$C288)</f>
        <v>0</v>
      </c>
      <c r="Q288" s="100">
        <f>'FY17 Bucket'!$D288</f>
        <v>0</v>
      </c>
      <c r="R288" s="33">
        <f t="shared" si="37"/>
        <v>0</v>
      </c>
    </row>
    <row r="289" spans="2:18" s="67" customFormat="1" x14ac:dyDescent="0.25">
      <c r="B289" s="67" t="s">
        <v>554</v>
      </c>
      <c r="D289" s="67" t="s">
        <v>638</v>
      </c>
      <c r="E289" s="67" t="s">
        <v>647</v>
      </c>
      <c r="F289" s="67" t="s">
        <v>648</v>
      </c>
      <c r="H289" s="67" t="s">
        <v>554</v>
      </c>
      <c r="J289" s="67" t="s">
        <v>638</v>
      </c>
      <c r="K289" s="67" t="s">
        <v>647</v>
      </c>
      <c r="L289" s="67" t="s">
        <v>648</v>
      </c>
      <c r="N289" s="67" t="s">
        <v>554</v>
      </c>
      <c r="P289" s="67" t="s">
        <v>638</v>
      </c>
      <c r="Q289" s="67" t="s">
        <v>647</v>
      </c>
      <c r="R289" s="67" t="s">
        <v>648</v>
      </c>
    </row>
    <row r="290" spans="2:18" x14ac:dyDescent="0.25">
      <c r="C290" s="365" t="s">
        <v>557</v>
      </c>
      <c r="D290" s="360">
        <f>SUM(D277,D264,D251,D238,D225,D212,D199,D186,D173,D160,D147,D134,D121,D108,D95,D82,D69,D56,D43,D30,D17,D4)</f>
        <v>7962.4141199999985</v>
      </c>
      <c r="E290" s="360">
        <f>SUM(E277,E264,E251,E238,E225,E212,E199,E186,E173,E160,E147,E134,E121,E108,E95,E82,E69,E56,E43,E30,E17,E4)</f>
        <v>25894.230000000003</v>
      </c>
      <c r="F290" s="360">
        <f>E290-D290</f>
        <v>17931.815880000006</v>
      </c>
      <c r="H290" s="95"/>
      <c r="I290" s="95" t="s">
        <v>557</v>
      </c>
      <c r="J290" s="33">
        <f>SUM(J277,J264,J251,J238,J225,J212,J199,J186,J173,J160,J147,J134,J121,J108,J95,J82,J69,J56,J43,J30,J17,J4)</f>
        <v>20446.729005000001</v>
      </c>
      <c r="K290" s="33">
        <f>SUM(K277,K264,K251,K238,K225,K212,K199,K186,K173,K160,K147,K134,K121,K108,K95,K82,K69,K56,K43,K30,K17,K4)</f>
        <v>29266.920000000006</v>
      </c>
      <c r="L290" s="33">
        <f>K290-J290</f>
        <v>8820.1909950000045</v>
      </c>
      <c r="N290" s="95"/>
      <c r="O290" s="95" t="s">
        <v>557</v>
      </c>
      <c r="P290" s="33">
        <f>SUM(P277,P264,P251,P238,P225,P212,P199,P186,P173,P160,P147,P134,P121,P108,P95,P82,P69,P56,P43,P30,P17,P4)</f>
        <v>0</v>
      </c>
      <c r="Q290" s="33">
        <f t="shared" ref="Q290" si="42">SUM(Q277,Q264,Q251,Q238,Q225,Q212,Q199,Q186,Q173,Q160,Q147,Q134,Q121,Q108,Q95,Q82,Q69,Q56,Q43,Q30,Q17,Q4)</f>
        <v>0</v>
      </c>
      <c r="R290" s="33">
        <f>Q290-P290</f>
        <v>0</v>
      </c>
    </row>
    <row r="291" spans="2:18" x14ac:dyDescent="0.25">
      <c r="C291" s="364" t="s">
        <v>558</v>
      </c>
      <c r="D291" s="363">
        <f t="shared" ref="D291:E301" si="43">SUM(D278,D265,D252,D239,D226,D213,D200,D187,D174,D161,D148,D135,D122,D109,D96,D83,D70,D57,D44,D31,D18,D5)</f>
        <v>15000</v>
      </c>
      <c r="E291" s="363">
        <f t="shared" si="43"/>
        <v>19832.059999999998</v>
      </c>
      <c r="F291" s="363">
        <f t="shared" ref="F291:F301" si="44">E291-D291</f>
        <v>4832.0599999999977</v>
      </c>
      <c r="H291" s="95"/>
      <c r="I291" s="95" t="s">
        <v>558</v>
      </c>
      <c r="J291" s="33">
        <f>SUM(J278,J265,J252,J239,J226,J213,J200,J187,J174,J161,J148,J135,J122,J109,J96,J83,J70,J57,J44,J31,J18,J5)</f>
        <v>0</v>
      </c>
      <c r="K291" s="33">
        <f t="shared" ref="K291:K301" si="45">SUM(K278,K265,K252,K239,K226,K213,K200,K187,K174,K161,K148,K135,K122,K109,K96,K83,K70,K57,K44,K31,K18,K5)</f>
        <v>0</v>
      </c>
      <c r="L291" s="360">
        <f t="shared" ref="L291:L301" si="46">K291-J291</f>
        <v>0</v>
      </c>
      <c r="N291" s="95"/>
      <c r="O291" s="95" t="s">
        <v>558</v>
      </c>
      <c r="P291" s="33">
        <f t="shared" ref="P291:Q291" si="47">SUM(P278,P265,P252,P239,P226,P213,P200,P187,P174,P161,P148,P135,P122,P109,P96,P83,P70,P57,P44,P31,P18,P5)</f>
        <v>0</v>
      </c>
      <c r="Q291" s="33">
        <f t="shared" si="47"/>
        <v>0</v>
      </c>
      <c r="R291" s="360">
        <f t="shared" ref="R291:R301" si="48">Q291-P291</f>
        <v>0</v>
      </c>
    </row>
    <row r="292" spans="2:18" x14ac:dyDescent="0.25">
      <c r="C292" s="365" t="s">
        <v>559</v>
      </c>
      <c r="D292" s="360">
        <f t="shared" si="43"/>
        <v>14939.564609999999</v>
      </c>
      <c r="E292" s="360">
        <f t="shared" si="43"/>
        <v>25543.57</v>
      </c>
      <c r="F292" s="360">
        <f t="shared" si="44"/>
        <v>10604.00539</v>
      </c>
      <c r="H292" s="95"/>
      <c r="I292" s="95" t="s">
        <v>559</v>
      </c>
      <c r="J292" s="33">
        <f t="shared" ref="J292:J301" si="49">SUM(J279,J266,J253,J240,J227,J214,J201,J188,J175,J162,J149,J136,J123,J110,J97,J84,J71,J58,J45,J32,J19,J6)</f>
        <v>0</v>
      </c>
      <c r="K292" s="33">
        <f t="shared" si="45"/>
        <v>0</v>
      </c>
      <c r="L292" s="360">
        <f t="shared" si="46"/>
        <v>0</v>
      </c>
      <c r="N292" s="95"/>
      <c r="O292" s="95" t="s">
        <v>559</v>
      </c>
      <c r="P292" s="33">
        <f t="shared" ref="P292:Q292" si="50">SUM(P279,P266,P253,P240,P227,P214,P201,P188,P175,P162,P149,P136,P123,P110,P97,P84,P71,P58,P45,P32,P19,P6)</f>
        <v>0</v>
      </c>
      <c r="Q292" s="33">
        <f t="shared" si="50"/>
        <v>0</v>
      </c>
      <c r="R292" s="360">
        <f t="shared" si="48"/>
        <v>0</v>
      </c>
    </row>
    <row r="293" spans="2:18" x14ac:dyDescent="0.25">
      <c r="C293" s="365" t="s">
        <v>560</v>
      </c>
      <c r="D293" s="360">
        <f t="shared" si="43"/>
        <v>32520.965329999995</v>
      </c>
      <c r="E293" s="360">
        <f t="shared" si="43"/>
        <v>63897.17</v>
      </c>
      <c r="F293" s="360">
        <f t="shared" si="44"/>
        <v>31376.204670000003</v>
      </c>
      <c r="H293" s="95"/>
      <c r="I293" s="95" t="s">
        <v>560</v>
      </c>
      <c r="J293" s="33">
        <f t="shared" si="49"/>
        <v>0</v>
      </c>
      <c r="K293" s="33">
        <f t="shared" si="45"/>
        <v>0</v>
      </c>
      <c r="L293" s="360">
        <f t="shared" si="46"/>
        <v>0</v>
      </c>
      <c r="N293" s="95"/>
      <c r="O293" s="95" t="s">
        <v>560</v>
      </c>
      <c r="P293" s="33">
        <f t="shared" ref="P293:Q293" si="51">SUM(P280,P267,P254,P241,P228,P215,P202,P189,P176,P163,P150,P137,P124,P111,P98,P85,P72,P59,P46,P33,P20,P7)</f>
        <v>0</v>
      </c>
      <c r="Q293" s="33">
        <f t="shared" si="51"/>
        <v>0</v>
      </c>
      <c r="R293" s="360">
        <f t="shared" si="48"/>
        <v>0</v>
      </c>
    </row>
    <row r="294" spans="2:18" x14ac:dyDescent="0.25">
      <c r="C294" s="365" t="s">
        <v>561</v>
      </c>
      <c r="D294" s="360">
        <f t="shared" si="43"/>
        <v>21723.366860000002</v>
      </c>
      <c r="E294" s="360">
        <f t="shared" si="43"/>
        <v>40340.400000000001</v>
      </c>
      <c r="F294" s="360">
        <f t="shared" si="44"/>
        <v>18617.03314</v>
      </c>
      <c r="H294" s="95"/>
      <c r="I294" s="95" t="s">
        <v>561</v>
      </c>
      <c r="J294" s="33">
        <f t="shared" si="49"/>
        <v>0</v>
      </c>
      <c r="K294" s="33">
        <f t="shared" si="45"/>
        <v>0</v>
      </c>
      <c r="L294" s="360">
        <f t="shared" si="46"/>
        <v>0</v>
      </c>
      <c r="N294" s="95"/>
      <c r="O294" s="95" t="s">
        <v>561</v>
      </c>
      <c r="P294" s="33">
        <f t="shared" ref="P294:Q294" si="52">SUM(P281,P268,P255,P242,P229,P216,P203,P190,P177,P164,P151,P138,P125,P112,P99,P86,P73,P60,P47,P34,P21,P8)</f>
        <v>0</v>
      </c>
      <c r="Q294" s="33">
        <f t="shared" si="52"/>
        <v>0</v>
      </c>
      <c r="R294" s="360">
        <f t="shared" si="48"/>
        <v>0</v>
      </c>
    </row>
    <row r="295" spans="2:18" x14ac:dyDescent="0.25">
      <c r="C295" s="365" t="s">
        <v>562</v>
      </c>
      <c r="D295" s="360">
        <f t="shared" si="43"/>
        <v>10853.385120000001</v>
      </c>
      <c r="E295" s="360">
        <f t="shared" si="43"/>
        <v>24730.519999999993</v>
      </c>
      <c r="F295" s="360">
        <f t="shared" si="44"/>
        <v>13877.134879999992</v>
      </c>
      <c r="H295" s="95"/>
      <c r="I295" s="95" t="s">
        <v>562</v>
      </c>
      <c r="J295" s="33">
        <f t="shared" si="49"/>
        <v>0</v>
      </c>
      <c r="K295" s="33">
        <f t="shared" si="45"/>
        <v>0</v>
      </c>
      <c r="L295" s="360">
        <f t="shared" si="46"/>
        <v>0</v>
      </c>
      <c r="N295" s="95"/>
      <c r="O295" s="95" t="s">
        <v>562</v>
      </c>
      <c r="P295" s="33">
        <f t="shared" ref="P295:Q295" si="53">SUM(P282,P269,P256,P243,P230,P217,P204,P191,P178,P165,P152,P139,P126,P113,P100,P87,P74,P61,P48,P35,P22,P9)</f>
        <v>0</v>
      </c>
      <c r="Q295" s="33">
        <f t="shared" si="53"/>
        <v>0</v>
      </c>
      <c r="R295" s="360">
        <f t="shared" si="48"/>
        <v>0</v>
      </c>
    </row>
    <row r="296" spans="2:18" x14ac:dyDescent="0.25">
      <c r="C296" s="365" t="s">
        <v>563</v>
      </c>
      <c r="D296" s="360">
        <f t="shared" si="43"/>
        <v>22518.448519999998</v>
      </c>
      <c r="E296" s="360">
        <f t="shared" si="43"/>
        <v>45814.36</v>
      </c>
      <c r="F296" s="360">
        <f t="shared" si="44"/>
        <v>23295.911480000002</v>
      </c>
      <c r="H296" s="95"/>
      <c r="I296" s="95" t="s">
        <v>563</v>
      </c>
      <c r="J296" s="33">
        <f t="shared" si="49"/>
        <v>0</v>
      </c>
      <c r="K296" s="33">
        <f t="shared" si="45"/>
        <v>0</v>
      </c>
      <c r="L296" s="360">
        <f t="shared" si="46"/>
        <v>0</v>
      </c>
      <c r="N296" s="95"/>
      <c r="O296" s="95" t="s">
        <v>563</v>
      </c>
      <c r="P296" s="33">
        <f t="shared" ref="P296:Q296" si="54">SUM(P283,P270,P257,P244,P231,P218,P205,P192,P179,P166,P153,P140,P127,P114,P101,P88,P75,P62,P49,P36,P23,P10)</f>
        <v>0</v>
      </c>
      <c r="Q296" s="33">
        <f t="shared" si="54"/>
        <v>0</v>
      </c>
      <c r="R296" s="360">
        <f t="shared" si="48"/>
        <v>0</v>
      </c>
    </row>
    <row r="297" spans="2:18" x14ac:dyDescent="0.25">
      <c r="C297" s="365" t="s">
        <v>564</v>
      </c>
      <c r="D297" s="360">
        <f t="shared" si="43"/>
        <v>25046.970740000001</v>
      </c>
      <c r="E297" s="360">
        <f t="shared" si="43"/>
        <v>47601.919999999991</v>
      </c>
      <c r="F297" s="360">
        <f t="shared" si="44"/>
        <v>22554.94925999999</v>
      </c>
      <c r="H297" s="95"/>
      <c r="I297" s="95" t="s">
        <v>564</v>
      </c>
      <c r="J297" s="33">
        <f t="shared" si="49"/>
        <v>0</v>
      </c>
      <c r="K297" s="33">
        <f t="shared" si="45"/>
        <v>0</v>
      </c>
      <c r="L297" s="360">
        <f t="shared" si="46"/>
        <v>0</v>
      </c>
      <c r="N297" s="95"/>
      <c r="O297" s="95" t="s">
        <v>564</v>
      </c>
      <c r="P297" s="33">
        <f t="shared" ref="P297:Q297" si="55">SUM(P284,P271,P258,P245,P232,P219,P206,P193,P180,P167,P154,P141,P128,P115,P102,P89,P76,P63,P50,P37,P24,P11)</f>
        <v>0</v>
      </c>
      <c r="Q297" s="33">
        <f t="shared" si="55"/>
        <v>0</v>
      </c>
      <c r="R297" s="360">
        <f t="shared" si="48"/>
        <v>0</v>
      </c>
    </row>
    <row r="298" spans="2:18" x14ac:dyDescent="0.25">
      <c r="C298" s="365" t="s">
        <v>565</v>
      </c>
      <c r="D298" s="360">
        <f t="shared" si="43"/>
        <v>20077.737240000002</v>
      </c>
      <c r="E298" s="360">
        <f t="shared" si="43"/>
        <v>41422.789999999994</v>
      </c>
      <c r="F298" s="360">
        <f t="shared" si="44"/>
        <v>21345.052759999991</v>
      </c>
      <c r="H298" s="95"/>
      <c r="I298" s="95" t="s">
        <v>565</v>
      </c>
      <c r="J298" s="33">
        <f t="shared" si="49"/>
        <v>0</v>
      </c>
      <c r="K298" s="33">
        <f t="shared" si="45"/>
        <v>0</v>
      </c>
      <c r="L298" s="360">
        <f t="shared" si="46"/>
        <v>0</v>
      </c>
      <c r="N298" s="95"/>
      <c r="O298" s="95" t="s">
        <v>565</v>
      </c>
      <c r="P298" s="33">
        <f t="shared" ref="P298:Q298" si="56">SUM(P285,P272,P259,P246,P233,P220,P207,P194,P181,P168,P155,P142,P129,P116,P103,P90,P77,P64,P51,P38,P25,P12)</f>
        <v>0</v>
      </c>
      <c r="Q298" s="33">
        <f t="shared" si="56"/>
        <v>0</v>
      </c>
      <c r="R298" s="360">
        <f t="shared" si="48"/>
        <v>0</v>
      </c>
    </row>
    <row r="299" spans="2:18" x14ac:dyDescent="0.25">
      <c r="C299" s="365" t="s">
        <v>566</v>
      </c>
      <c r="D299" s="360">
        <f t="shared" si="43"/>
        <v>25702.194520000001</v>
      </c>
      <c r="E299" s="360">
        <f t="shared" si="43"/>
        <v>52521.100000000006</v>
      </c>
      <c r="F299" s="360">
        <f t="shared" si="44"/>
        <v>26818.905480000005</v>
      </c>
      <c r="H299" s="95"/>
      <c r="I299" s="95" t="s">
        <v>566</v>
      </c>
      <c r="J299" s="33">
        <f t="shared" si="49"/>
        <v>0</v>
      </c>
      <c r="K299" s="33">
        <f t="shared" si="45"/>
        <v>0</v>
      </c>
      <c r="L299" s="360">
        <f t="shared" si="46"/>
        <v>0</v>
      </c>
      <c r="N299" s="95"/>
      <c r="O299" s="95" t="s">
        <v>566</v>
      </c>
      <c r="P299" s="33">
        <f t="shared" ref="P299:Q299" si="57">SUM(P286,P273,P260,P247,P234,P221,P208,P195,P182,P169,P156,P143,P130,P117,P104,P91,P78,P65,P52,P39,P26,P13)</f>
        <v>0</v>
      </c>
      <c r="Q299" s="33">
        <f t="shared" si="57"/>
        <v>0</v>
      </c>
      <c r="R299" s="360">
        <f t="shared" si="48"/>
        <v>0</v>
      </c>
    </row>
    <row r="300" spans="2:18" x14ac:dyDescent="0.25">
      <c r="C300" s="365" t="s">
        <v>567</v>
      </c>
      <c r="D300" s="360">
        <f t="shared" si="43"/>
        <v>32313.141455000001</v>
      </c>
      <c r="E300" s="360">
        <f t="shared" si="43"/>
        <v>48349.27</v>
      </c>
      <c r="F300" s="360">
        <f t="shared" si="44"/>
        <v>16036.128544999996</v>
      </c>
      <c r="H300" s="95"/>
      <c r="I300" s="95" t="s">
        <v>567</v>
      </c>
      <c r="J300" s="33">
        <f t="shared" si="49"/>
        <v>0</v>
      </c>
      <c r="K300" s="33">
        <f t="shared" si="45"/>
        <v>0</v>
      </c>
      <c r="L300" s="360">
        <f t="shared" si="46"/>
        <v>0</v>
      </c>
      <c r="N300" s="95"/>
      <c r="O300" s="95" t="s">
        <v>567</v>
      </c>
      <c r="P300" s="33">
        <f t="shared" ref="P300:Q300" si="58">SUM(P287,P274,P261,P248,P235,P222,P209,P196,P183,P170,P157,P144,P131,P118,P105,P92,P79,P66,P53,P40,P27,P14)</f>
        <v>0</v>
      </c>
      <c r="Q300" s="33">
        <f t="shared" si="58"/>
        <v>0</v>
      </c>
      <c r="R300" s="360">
        <f t="shared" si="48"/>
        <v>0</v>
      </c>
    </row>
    <row r="301" spans="2:18" x14ac:dyDescent="0.25">
      <c r="C301" s="365" t="s">
        <v>568</v>
      </c>
      <c r="D301" s="360">
        <f t="shared" si="43"/>
        <v>24977.518740000003</v>
      </c>
      <c r="E301" s="360">
        <f t="shared" si="43"/>
        <v>36343.120000000003</v>
      </c>
      <c r="F301" s="360">
        <f t="shared" si="44"/>
        <v>11365.601259999999</v>
      </c>
      <c r="H301" s="95"/>
      <c r="I301" s="95" t="s">
        <v>568</v>
      </c>
      <c r="J301" s="33">
        <f t="shared" si="49"/>
        <v>0</v>
      </c>
      <c r="K301" s="33">
        <f t="shared" si="45"/>
        <v>0</v>
      </c>
      <c r="L301" s="360">
        <f t="shared" si="46"/>
        <v>0</v>
      </c>
      <c r="N301" s="95"/>
      <c r="O301" s="95" t="s">
        <v>568</v>
      </c>
      <c r="P301" s="33">
        <f t="shared" ref="P301:Q301" si="59">SUM(P288,P275,P262,P249,P236,P223,P210,P197,P184,P171,P158,P145,P132,P119,P106,P93,P80,P67,P54,P41,P28,P15)</f>
        <v>0</v>
      </c>
      <c r="Q301" s="33">
        <f t="shared" si="59"/>
        <v>0</v>
      </c>
      <c r="R301" s="360">
        <f t="shared" si="48"/>
        <v>0</v>
      </c>
    </row>
    <row r="302" spans="2:18" x14ac:dyDescent="0.25">
      <c r="N302" s="95"/>
      <c r="O302" s="95"/>
      <c r="P302" s="95"/>
      <c r="Q302" s="95"/>
      <c r="R302" s="95"/>
    </row>
    <row r="303" spans="2:18" s="67" customFormat="1" x14ac:dyDescent="0.25">
      <c r="B303" s="67" t="s">
        <v>642</v>
      </c>
      <c r="D303" s="110">
        <f>SUM(D290:D301)</f>
        <v>253635.70725499999</v>
      </c>
      <c r="E303" s="110">
        <f>SUM(E290:E301)</f>
        <v>472290.51</v>
      </c>
      <c r="F303" s="110">
        <f>SUM(F290:F301)</f>
        <v>218654.80274499999</v>
      </c>
      <c r="H303" s="67" t="s">
        <v>642</v>
      </c>
      <c r="J303" s="110">
        <f>SUM(J290:J301)</f>
        <v>20446.729005000001</v>
      </c>
      <c r="K303" s="110">
        <f>SUM(K290:K301)</f>
        <v>29266.920000000006</v>
      </c>
      <c r="L303" s="110">
        <f>SUM(L290:L301)</f>
        <v>8820.1909950000045</v>
      </c>
      <c r="N303" s="67" t="s">
        <v>642</v>
      </c>
      <c r="P303" s="110">
        <f>SUM(P290:P301)</f>
        <v>0</v>
      </c>
      <c r="Q303" s="110">
        <f>SUM(Q290:Q301)</f>
        <v>0</v>
      </c>
      <c r="R303" s="110">
        <f>SUM(R290:R301)</f>
        <v>0</v>
      </c>
    </row>
  </sheetData>
  <mergeCells count="3">
    <mergeCell ref="H1:L1"/>
    <mergeCell ref="B1:F1"/>
    <mergeCell ref="N1:R1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3:J99"/>
  <sheetViews>
    <sheetView zoomScale="70" zoomScaleNormal="70" workbookViewId="0">
      <selection activeCell="AA21" sqref="AA21"/>
    </sheetView>
  </sheetViews>
  <sheetFormatPr defaultRowHeight="15" x14ac:dyDescent="0.25"/>
  <cols>
    <col min="1" max="1" width="19.140625" bestFit="1" customWidth="1"/>
    <col min="3" max="3" width="12.7109375" bestFit="1" customWidth="1"/>
    <col min="5" max="5" width="19.42578125" bestFit="1" customWidth="1"/>
    <col min="6" max="6" width="3.5703125" bestFit="1" customWidth="1"/>
    <col min="7" max="7" width="17.140625" bestFit="1" customWidth="1"/>
  </cols>
  <sheetData>
    <row r="3" spans="1:10" x14ac:dyDescent="0.25">
      <c r="A3" s="368" t="s">
        <v>593</v>
      </c>
      <c r="B3" s="369"/>
      <c r="C3" s="369"/>
      <c r="E3" s="368" t="s">
        <v>595</v>
      </c>
      <c r="F3" s="369"/>
      <c r="G3" s="369"/>
    </row>
    <row r="4" spans="1:10" x14ac:dyDescent="0.25">
      <c r="C4" s="67" t="s">
        <v>592</v>
      </c>
      <c r="E4" s="2"/>
      <c r="F4" s="2"/>
      <c r="G4" s="67" t="s">
        <v>592</v>
      </c>
    </row>
    <row r="5" spans="1:10" x14ac:dyDescent="0.25">
      <c r="A5" s="368" t="s">
        <v>653</v>
      </c>
      <c r="B5" s="37">
        <v>14</v>
      </c>
      <c r="C5" s="76">
        <f>'FY14 Bucket'!E3</f>
        <v>7.0844878598600475E-2</v>
      </c>
      <c r="E5" s="368" t="s">
        <v>653</v>
      </c>
      <c r="F5" s="37">
        <v>14</v>
      </c>
      <c r="G5" s="76">
        <f>'FY14 Bucket'!F3</f>
        <v>5.1689487910120693E-2</v>
      </c>
      <c r="J5" s="2"/>
    </row>
    <row r="6" spans="1:10" x14ac:dyDescent="0.25">
      <c r="A6" s="368"/>
      <c r="B6" s="37">
        <v>15</v>
      </c>
      <c r="C6" s="76">
        <f>'FY15 Bucket'!E3</f>
        <v>8.4597257259127756E-2</v>
      </c>
      <c r="E6" s="368"/>
      <c r="F6" s="37">
        <v>15</v>
      </c>
      <c r="G6" s="76">
        <f>'FY15 Bucket'!F3</f>
        <v>6.5399196778271065E-2</v>
      </c>
    </row>
    <row r="7" spans="1:10" x14ac:dyDescent="0.25">
      <c r="A7" s="368"/>
      <c r="B7" s="37">
        <v>16</v>
      </c>
      <c r="C7" s="76">
        <f>'FY16 Bucket'!E3</f>
        <v>8.871488537294156E-2</v>
      </c>
      <c r="E7" s="368"/>
      <c r="F7" s="37">
        <v>16</v>
      </c>
      <c r="G7" s="76">
        <f>'FY16 Bucket'!F3</f>
        <v>7.2584679221455492E-2</v>
      </c>
    </row>
    <row r="8" spans="1:10" s="2" customFormat="1" x14ac:dyDescent="0.25">
      <c r="A8" s="368"/>
      <c r="B8" s="37">
        <v>17</v>
      </c>
      <c r="C8" s="76" t="e">
        <f>'FY17 Bucket'!E3</f>
        <v>#DIV/0!</v>
      </c>
      <c r="E8" s="368"/>
      <c r="F8" s="37">
        <v>17</v>
      </c>
      <c r="G8" s="76" t="e">
        <f>'FY17 Bucket'!F3</f>
        <v>#DIV/0!</v>
      </c>
    </row>
    <row r="9" spans="1:10" x14ac:dyDescent="0.25">
      <c r="A9" s="368" t="s">
        <v>654</v>
      </c>
      <c r="B9" s="37">
        <v>14</v>
      </c>
      <c r="C9" s="76">
        <f>'FY14 Bucket'!E16</f>
        <v>0.21847555534682758</v>
      </c>
      <c r="E9" s="368" t="s">
        <v>654</v>
      </c>
      <c r="F9" s="37">
        <v>14</v>
      </c>
      <c r="G9" s="76">
        <f>'FY14 Bucket'!F16</f>
        <v>0.20382780378510279</v>
      </c>
    </row>
    <row r="10" spans="1:10" x14ac:dyDescent="0.25">
      <c r="A10" s="368"/>
      <c r="B10" s="37">
        <v>15</v>
      </c>
      <c r="C10" s="76">
        <f>'FY15 Bucket'!E16</f>
        <v>0.2154017046103377</v>
      </c>
      <c r="E10" s="368"/>
      <c r="F10" s="37">
        <v>15</v>
      </c>
      <c r="G10" s="76">
        <f>'FY15 Bucket'!F16</f>
        <v>0.20256780090711543</v>
      </c>
    </row>
    <row r="11" spans="1:10" x14ac:dyDescent="0.25">
      <c r="A11" s="368"/>
      <c r="B11" s="37">
        <v>16</v>
      </c>
      <c r="C11" s="76">
        <f>'FY16 Bucket'!E16</f>
        <v>0.21036486922828543</v>
      </c>
      <c r="E11" s="368"/>
      <c r="F11" s="37">
        <v>16</v>
      </c>
      <c r="G11" s="76">
        <f>'FY16 Bucket'!F16</f>
        <v>0.2063343187462158</v>
      </c>
    </row>
    <row r="12" spans="1:10" s="2" customFormat="1" x14ac:dyDescent="0.25">
      <c r="A12" s="368"/>
      <c r="B12" s="37">
        <v>17</v>
      </c>
      <c r="C12" s="76" t="e">
        <f>'FY17 Bucket'!E16</f>
        <v>#DIV/0!</v>
      </c>
      <c r="E12" s="368"/>
      <c r="F12" s="37">
        <v>17</v>
      </c>
      <c r="G12" s="76" t="e">
        <f>'FY17 Bucket'!F16</f>
        <v>#DIV/0!</v>
      </c>
    </row>
    <row r="13" spans="1:10" x14ac:dyDescent="0.25">
      <c r="A13" s="368" t="s">
        <v>655</v>
      </c>
      <c r="B13" s="37">
        <v>14</v>
      </c>
      <c r="C13" s="76">
        <f>'FY14 Bucket'!E29</f>
        <v>8.2286432160804016E-2</v>
      </c>
      <c r="E13" s="368" t="s">
        <v>655</v>
      </c>
      <c r="F13" s="37">
        <v>14</v>
      </c>
      <c r="G13" s="76">
        <f>'FY14 Bucket'!F29</f>
        <v>3.9570059017081036E-2</v>
      </c>
    </row>
    <row r="14" spans="1:10" x14ac:dyDescent="0.25">
      <c r="A14" s="368"/>
      <c r="B14" s="37">
        <v>15</v>
      </c>
      <c r="C14" s="76">
        <f>'FY15 Bucket'!E29</f>
        <v>5.5436170544084215E-2</v>
      </c>
      <c r="E14" s="368"/>
      <c r="F14" s="37">
        <v>15</v>
      </c>
      <c r="G14" s="76">
        <f>'FY15 Bucket'!F29</f>
        <v>2.6152547507253533E-2</v>
      </c>
    </row>
    <row r="15" spans="1:10" x14ac:dyDescent="0.25">
      <c r="A15" s="368"/>
      <c r="B15" s="37">
        <v>16</v>
      </c>
      <c r="C15" s="76">
        <f>'FY16 Bucket'!E29</f>
        <v>4.4639974168550207E-2</v>
      </c>
      <c r="E15" s="368"/>
      <c r="F15" s="37">
        <v>16</v>
      </c>
      <c r="G15" s="76">
        <f>'FY16 Bucket'!F29</f>
        <v>2.1584095627418254E-2</v>
      </c>
    </row>
    <row r="16" spans="1:10" s="2" customFormat="1" x14ac:dyDescent="0.25">
      <c r="A16" s="368"/>
      <c r="B16" s="37">
        <v>17</v>
      </c>
      <c r="C16" s="76" t="e">
        <f>'FY17 Bucket'!E29</f>
        <v>#DIV/0!</v>
      </c>
      <c r="E16" s="368"/>
      <c r="F16" s="37">
        <v>17</v>
      </c>
      <c r="G16" s="76" t="e">
        <f>'FY17 Bucket'!F29</f>
        <v>#DIV/0!</v>
      </c>
    </row>
    <row r="17" spans="1:7" x14ac:dyDescent="0.25">
      <c r="A17" s="368" t="s">
        <v>100</v>
      </c>
      <c r="B17" s="37">
        <v>14</v>
      </c>
      <c r="C17" s="76">
        <f>'FY14 Bucket'!E42</f>
        <v>6.026041422063589E-2</v>
      </c>
      <c r="E17" s="368" t="s">
        <v>100</v>
      </c>
      <c r="F17" s="37">
        <v>14</v>
      </c>
      <c r="G17" s="76">
        <f>'FY14 Bucket'!F42</f>
        <v>2.6357711857929469E-2</v>
      </c>
    </row>
    <row r="18" spans="1:7" x14ac:dyDescent="0.25">
      <c r="A18" s="368"/>
      <c r="B18" s="37">
        <v>15</v>
      </c>
      <c r="C18" s="76">
        <f>'FY15 Bucket'!E42</f>
        <v>6.0138901865520573E-2</v>
      </c>
      <c r="E18" s="368"/>
      <c r="F18" s="37">
        <v>15</v>
      </c>
      <c r="G18" s="76">
        <f>'FY15 Bucket'!F42</f>
        <v>2.344171598959293E-2</v>
      </c>
    </row>
    <row r="19" spans="1:7" x14ac:dyDescent="0.25">
      <c r="A19" s="368"/>
      <c r="B19" s="37">
        <v>16</v>
      </c>
      <c r="C19" s="76">
        <f>'FY16 Bucket'!E42</f>
        <v>8.5566677429770741E-2</v>
      </c>
      <c r="E19" s="368"/>
      <c r="F19" s="37">
        <v>16</v>
      </c>
      <c r="G19" s="76">
        <f>'FY16 Bucket'!F42</f>
        <v>3.5950144395105459E-2</v>
      </c>
    </row>
    <row r="20" spans="1:7" s="2" customFormat="1" x14ac:dyDescent="0.25">
      <c r="A20" s="368"/>
      <c r="B20" s="37">
        <v>17</v>
      </c>
      <c r="C20" s="76" t="e">
        <f>'FY17 Bucket'!E42</f>
        <v>#DIV/0!</v>
      </c>
      <c r="E20" s="368"/>
      <c r="F20" s="37">
        <v>17</v>
      </c>
      <c r="G20" s="76" t="e">
        <f>'FY17 Bucket'!F42</f>
        <v>#DIV/0!</v>
      </c>
    </row>
    <row r="21" spans="1:7" x14ac:dyDescent="0.25">
      <c r="A21" s="368" t="s">
        <v>659</v>
      </c>
      <c r="B21" s="37">
        <v>14</v>
      </c>
      <c r="C21" s="76">
        <f>'FY14 Bucket'!E55</f>
        <v>0.15439346264030432</v>
      </c>
      <c r="E21" s="368" t="s">
        <v>659</v>
      </c>
      <c r="F21" s="37">
        <v>14</v>
      </c>
      <c r="G21" s="76">
        <f>'FY14 Bucket'!F55</f>
        <v>9.3926515111796394E-2</v>
      </c>
    </row>
    <row r="22" spans="1:7" x14ac:dyDescent="0.25">
      <c r="A22" s="368"/>
      <c r="B22" s="37">
        <v>15</v>
      </c>
      <c r="C22" s="76">
        <f>'FY15 Bucket'!E55</f>
        <v>0.13650897463847103</v>
      </c>
      <c r="E22" s="368"/>
      <c r="F22" s="37">
        <v>15</v>
      </c>
      <c r="G22" s="76">
        <f>'FY15 Bucket'!F55</f>
        <v>7.8532956336556492E-2</v>
      </c>
    </row>
    <row r="23" spans="1:7" x14ac:dyDescent="0.25">
      <c r="A23" s="368"/>
      <c r="B23" s="37">
        <v>16</v>
      </c>
      <c r="C23" s="76">
        <f>'FY16 Bucket'!E55</f>
        <v>0.12794639974168551</v>
      </c>
      <c r="E23" s="368"/>
      <c r="F23" s="37">
        <v>16</v>
      </c>
      <c r="G23" s="76">
        <f>'FY16 Bucket'!F55</f>
        <v>7.9549539206722114E-2</v>
      </c>
    </row>
    <row r="24" spans="1:7" s="2" customFormat="1" x14ac:dyDescent="0.25">
      <c r="A24" s="368"/>
      <c r="B24" s="37">
        <v>17</v>
      </c>
      <c r="C24" s="76" t="e">
        <f>'FY17 Bucket'!E55</f>
        <v>#DIV/0!</v>
      </c>
      <c r="E24" s="368"/>
      <c r="F24" s="37">
        <v>17</v>
      </c>
      <c r="G24" s="76" t="e">
        <f>'FY17 Bucket'!F55</f>
        <v>#DIV/0!</v>
      </c>
    </row>
    <row r="25" spans="1:7" x14ac:dyDescent="0.25">
      <c r="A25" s="368" t="s">
        <v>159</v>
      </c>
      <c r="B25" s="37">
        <v>14</v>
      </c>
      <c r="C25" s="76">
        <f>'FY14 Bucket'!E68</f>
        <v>0.28565138778002158</v>
      </c>
      <c r="E25" s="368" t="s">
        <v>159</v>
      </c>
      <c r="F25" s="37">
        <v>14</v>
      </c>
      <c r="G25" s="76">
        <f>'FY14 Bucket'!F68</f>
        <v>0.27431364139116832</v>
      </c>
    </row>
    <row r="26" spans="1:7" x14ac:dyDescent="0.25">
      <c r="A26" s="368"/>
      <c r="B26" s="37">
        <v>15</v>
      </c>
      <c r="C26" s="76">
        <f>'FY15 Bucket'!E68</f>
        <v>0.28730262543212182</v>
      </c>
      <c r="E26" s="368"/>
      <c r="F26" s="37">
        <v>15</v>
      </c>
      <c r="G26" s="76">
        <f>'FY15 Bucket'!F68</f>
        <v>0.27004851314924788</v>
      </c>
    </row>
    <row r="27" spans="1:7" x14ac:dyDescent="0.25">
      <c r="A27" s="368"/>
      <c r="B27" s="37">
        <v>16</v>
      </c>
      <c r="C27" s="76">
        <f>'FY16 Bucket'!E68</f>
        <v>0.31917985146916372</v>
      </c>
      <c r="E27" s="368"/>
      <c r="F27" s="37">
        <v>16</v>
      </c>
      <c r="G27" s="76">
        <f>'FY16 Bucket'!F68</f>
        <v>0.3146333813055831</v>
      </c>
    </row>
    <row r="28" spans="1:7" s="2" customFormat="1" x14ac:dyDescent="0.25">
      <c r="A28" s="368"/>
      <c r="B28" s="37">
        <v>17</v>
      </c>
      <c r="C28" s="76" t="e">
        <f>'FY17 Bucket'!E68</f>
        <v>#DIV/0!</v>
      </c>
      <c r="E28" s="368"/>
      <c r="F28" s="37">
        <v>17</v>
      </c>
      <c r="G28" s="76" t="e">
        <f>'FY17 Bucket'!F68</f>
        <v>#DIV/0!</v>
      </c>
    </row>
    <row r="29" spans="1:7" x14ac:dyDescent="0.25">
      <c r="A29" s="368" t="s">
        <v>217</v>
      </c>
      <c r="B29" s="37">
        <v>14</v>
      </c>
      <c r="C29" s="76">
        <f>'FY14 Bucket'!E81</f>
        <v>4.3735030291645145E-3</v>
      </c>
      <c r="E29" s="368" t="s">
        <v>217</v>
      </c>
      <c r="F29" s="37">
        <v>14</v>
      </c>
      <c r="G29" s="76">
        <f>'FY14 Bucket'!F81</f>
        <v>2.3168957634414982E-3</v>
      </c>
    </row>
    <row r="30" spans="1:7" x14ac:dyDescent="0.25">
      <c r="A30" s="368"/>
      <c r="B30" s="37">
        <v>15</v>
      </c>
      <c r="C30" s="76">
        <f>'FY15 Bucket'!E81</f>
        <v>2.294268481318841E-3</v>
      </c>
      <c r="E30" s="368"/>
      <c r="F30" s="37">
        <v>15</v>
      </c>
      <c r="G30" s="76">
        <f>'FY15 Bucket'!F81</f>
        <v>1.207265418058051E-3</v>
      </c>
    </row>
    <row r="31" spans="1:7" x14ac:dyDescent="0.25">
      <c r="A31" s="368"/>
      <c r="B31" s="37">
        <v>16</v>
      </c>
      <c r="C31" s="76">
        <f>'FY16 Bucket'!E81</f>
        <v>0</v>
      </c>
      <c r="E31" s="368"/>
      <c r="F31" s="37">
        <v>16</v>
      </c>
      <c r="G31" s="76">
        <f>'FY16 Bucket'!F81</f>
        <v>0</v>
      </c>
    </row>
    <row r="32" spans="1:7" s="2" customFormat="1" x14ac:dyDescent="0.25">
      <c r="A32" s="368"/>
      <c r="B32" s="37">
        <v>17</v>
      </c>
      <c r="C32" s="76" t="e">
        <f>'FY17 Bucket'!E81</f>
        <v>#DIV/0!</v>
      </c>
      <c r="E32" s="368"/>
      <c r="F32" s="37">
        <v>17</v>
      </c>
      <c r="G32" s="76" t="e">
        <f>'FY17 Bucket'!F81</f>
        <v>#DIV/0!</v>
      </c>
    </row>
    <row r="33" spans="1:7" x14ac:dyDescent="0.25">
      <c r="A33" s="368" t="s">
        <v>660</v>
      </c>
      <c r="B33" s="37">
        <v>14</v>
      </c>
      <c r="C33" s="76">
        <f>'FY14 Bucket'!E94</f>
        <v>5.3274550321701968E-2</v>
      </c>
      <c r="E33" s="368" t="s">
        <v>660</v>
      </c>
      <c r="F33" s="37">
        <v>14</v>
      </c>
      <c r="G33" s="76">
        <f>'FY14 Bucket'!F94</f>
        <v>0.1424401601666602</v>
      </c>
    </row>
    <row r="34" spans="1:7" x14ac:dyDescent="0.25">
      <c r="A34" s="368"/>
      <c r="B34" s="37">
        <v>15</v>
      </c>
      <c r="C34" s="76">
        <f>'FY15 Bucket'!E94</f>
        <v>8.3138683858108325E-2</v>
      </c>
      <c r="E34" s="368"/>
      <c r="F34" s="37">
        <v>15</v>
      </c>
      <c r="G34" s="76">
        <f>'FY15 Bucket'!F94</f>
        <v>0.16595796091689416</v>
      </c>
    </row>
    <row r="35" spans="1:7" x14ac:dyDescent="0.25">
      <c r="A35" s="368"/>
      <c r="B35" s="37">
        <v>16</v>
      </c>
      <c r="C35" s="76">
        <f>'FY16 Bucket'!E94</f>
        <v>6.0138844042621889E-2</v>
      </c>
      <c r="E35" s="368"/>
      <c r="F35" s="37">
        <v>16</v>
      </c>
      <c r="G35" s="76">
        <f>'FY16 Bucket'!F94</f>
        <v>0.13191822029786526</v>
      </c>
    </row>
    <row r="36" spans="1:7" s="2" customFormat="1" x14ac:dyDescent="0.25">
      <c r="A36" s="368"/>
      <c r="B36" s="37">
        <v>17</v>
      </c>
      <c r="C36" s="76" t="e">
        <f>'FY17 Bucket'!E94</f>
        <v>#DIV/0!</v>
      </c>
      <c r="E36" s="368"/>
      <c r="F36" s="37">
        <v>17</v>
      </c>
      <c r="G36" s="76" t="e">
        <f>'FY17 Bucket'!F94</f>
        <v>#DIV/0!</v>
      </c>
    </row>
    <row r="37" spans="1:7" x14ac:dyDescent="0.25">
      <c r="A37" s="368" t="s">
        <v>650</v>
      </c>
      <c r="B37" s="37">
        <v>14</v>
      </c>
      <c r="C37" s="76">
        <f>'FY14 Bucket'!E107</f>
        <v>4.1486638801484059E-2</v>
      </c>
      <c r="E37" s="368" t="s">
        <v>650</v>
      </c>
      <c r="F37" s="37">
        <v>14</v>
      </c>
      <c r="G37" s="76">
        <f>'FY14 Bucket'!F107</f>
        <v>0.10967904132459015</v>
      </c>
    </row>
    <row r="38" spans="1:7" x14ac:dyDescent="0.25">
      <c r="A38" s="368"/>
      <c r="B38" s="37">
        <v>15</v>
      </c>
      <c r="C38" s="76">
        <f>'FY15 Bucket'!E107</f>
        <v>4.4094594454306683E-2</v>
      </c>
      <c r="E38" s="368"/>
      <c r="F38" s="37">
        <v>15</v>
      </c>
      <c r="G38" s="76">
        <f>'FY15 Bucket'!F107</f>
        <v>0.11189934771291508</v>
      </c>
    </row>
    <row r="39" spans="1:7" x14ac:dyDescent="0.25">
      <c r="A39" s="368"/>
      <c r="B39" s="37">
        <v>16</v>
      </c>
      <c r="C39" s="76">
        <f>'FY16 Bucket'!E107</f>
        <v>2.5266386825960607E-2</v>
      </c>
      <c r="E39" s="368"/>
      <c r="F39" s="37">
        <v>16</v>
      </c>
      <c r="G39" s="76">
        <f>'FY16 Bucket'!F107</f>
        <v>6.8539839518473408E-2</v>
      </c>
    </row>
    <row r="40" spans="1:7" s="2" customFormat="1" x14ac:dyDescent="0.25">
      <c r="A40" s="368"/>
      <c r="B40" s="37">
        <v>17</v>
      </c>
      <c r="C40" s="76" t="e">
        <f>'FY17 Bucket'!E107</f>
        <v>#DIV/0!</v>
      </c>
      <c r="E40" s="368"/>
      <c r="F40" s="37">
        <v>17</v>
      </c>
      <c r="G40" s="76" t="e">
        <f>'FY17 Bucket'!F107</f>
        <v>#DIV/0!</v>
      </c>
    </row>
    <row r="41" spans="1:7" x14ac:dyDescent="0.25">
      <c r="A41" s="368" t="s">
        <v>244</v>
      </c>
      <c r="B41" s="37">
        <v>14</v>
      </c>
      <c r="C41" s="76">
        <f>'FY14 Bucket'!E120</f>
        <v>2.895317710045555E-2</v>
      </c>
      <c r="E41" s="368" t="s">
        <v>244</v>
      </c>
      <c r="F41" s="37">
        <v>14</v>
      </c>
      <c r="G41" s="76">
        <f>'FY14 Bucket'!F120</f>
        <v>5.5878683672109353E-2</v>
      </c>
    </row>
    <row r="42" spans="1:7" x14ac:dyDescent="0.25">
      <c r="A42" s="368"/>
      <c r="B42" s="37">
        <v>15</v>
      </c>
      <c r="C42" s="76">
        <f>'FY15 Bucket'!E120</f>
        <v>2.9591910886874916E-2</v>
      </c>
      <c r="E42" s="368"/>
      <c r="F42" s="37">
        <v>15</v>
      </c>
      <c r="G42" s="76">
        <f>'FY15 Bucket'!F120</f>
        <v>5.4265562100750238E-2</v>
      </c>
    </row>
    <row r="43" spans="1:7" x14ac:dyDescent="0.25">
      <c r="A43" s="368"/>
      <c r="B43" s="37">
        <v>16</v>
      </c>
      <c r="C43" s="76">
        <f>'FY16 Bucket'!E120</f>
        <v>3.6971262512108492E-2</v>
      </c>
      <c r="E43" s="368"/>
      <c r="F43" s="37">
        <v>16</v>
      </c>
      <c r="G43" s="76">
        <f>'FY16 Bucket'!F120</f>
        <v>6.8561707210734846E-2</v>
      </c>
    </row>
    <row r="44" spans="1:7" s="2" customFormat="1" x14ac:dyDescent="0.25">
      <c r="A44" s="368"/>
      <c r="B44" s="37">
        <v>17</v>
      </c>
      <c r="C44" s="76" t="e">
        <f>'FY17 Bucket'!E120</f>
        <v>#DIV/0!</v>
      </c>
      <c r="E44" s="368"/>
      <c r="F44" s="37">
        <v>17</v>
      </c>
      <c r="G44" s="76" t="e">
        <f>'FY17 Bucket'!F120</f>
        <v>#DIV/0!</v>
      </c>
    </row>
    <row r="45" spans="1:7" x14ac:dyDescent="0.25">
      <c r="A45" s="368" t="s">
        <v>251</v>
      </c>
      <c r="B45" s="37">
        <v>14</v>
      </c>
      <c r="C45" s="76">
        <f>'FY14 Bucket'!E133</f>
        <v>0</v>
      </c>
      <c r="E45" s="368" t="s">
        <v>251</v>
      </c>
      <c r="F45" s="37">
        <v>14</v>
      </c>
      <c r="G45" s="76">
        <f>'FY14 Bucket'!F133</f>
        <v>0</v>
      </c>
    </row>
    <row r="46" spans="1:7" x14ac:dyDescent="0.25">
      <c r="A46" s="368"/>
      <c r="B46" s="37">
        <v>15</v>
      </c>
      <c r="C46" s="76">
        <f>'FY15 Bucket'!E133</f>
        <v>1.4949079697281135E-3</v>
      </c>
      <c r="E46" s="368"/>
      <c r="F46" s="37">
        <v>15</v>
      </c>
      <c r="G46" s="76">
        <f>'FY15 Bucket'!F133</f>
        <v>5.2713318334514066E-4</v>
      </c>
    </row>
    <row r="47" spans="1:7" x14ac:dyDescent="0.25">
      <c r="A47" s="368"/>
      <c r="B47" s="37">
        <v>16</v>
      </c>
      <c r="C47" s="76">
        <f>'FY16 Bucket'!E133</f>
        <v>1.2108492089118502E-3</v>
      </c>
      <c r="E47" s="368"/>
      <c r="F47" s="37">
        <v>16</v>
      </c>
      <c r="G47" s="76">
        <f>'FY16 Bucket'!F133</f>
        <v>3.4407447042599627E-4</v>
      </c>
    </row>
    <row r="48" spans="1:7" x14ac:dyDescent="0.25">
      <c r="A48" s="368"/>
      <c r="B48" s="37">
        <v>17</v>
      </c>
      <c r="C48" s="76" t="e">
        <f>'FY17 Bucket'!E133</f>
        <v>#DIV/0!</v>
      </c>
      <c r="E48" s="368"/>
      <c r="F48" s="37">
        <v>17</v>
      </c>
      <c r="G48" s="76" t="e">
        <f>'FY17 Bucket'!F133</f>
        <v>#DIV/0!</v>
      </c>
    </row>
    <row r="50" spans="1:3" x14ac:dyDescent="0.25">
      <c r="A50" s="40"/>
      <c r="B50" s="40"/>
      <c r="C50" s="40"/>
    </row>
    <row r="51" spans="1:3" s="2" customFormat="1" x14ac:dyDescent="0.25"/>
    <row r="65" spans="1:7" x14ac:dyDescent="0.25">
      <c r="A65" s="368" t="s">
        <v>596</v>
      </c>
      <c r="B65" s="369"/>
      <c r="C65" s="369"/>
      <c r="E65" s="368" t="s">
        <v>597</v>
      </c>
      <c r="F65" s="369"/>
      <c r="G65" s="369"/>
    </row>
    <row r="66" spans="1:7" x14ac:dyDescent="0.25">
      <c r="A66" s="2"/>
      <c r="B66" s="2"/>
      <c r="C66" s="67" t="s">
        <v>594</v>
      </c>
      <c r="E66" s="2"/>
      <c r="F66" s="2"/>
      <c r="G66" s="67" t="s">
        <v>594</v>
      </c>
    </row>
    <row r="67" spans="1:7" x14ac:dyDescent="0.25">
      <c r="A67" s="368" t="s">
        <v>653</v>
      </c>
      <c r="B67" s="37">
        <v>15</v>
      </c>
      <c r="C67" s="76">
        <f>Analysis!AO8 / Analysis!N8</f>
        <v>0.35051375538614515</v>
      </c>
      <c r="E67" s="368" t="s">
        <v>653</v>
      </c>
      <c r="F67" s="37">
        <v>15</v>
      </c>
      <c r="G67" s="76">
        <f>Analysis!AO25 / Analysis!N25</f>
        <v>0.50983946167209748</v>
      </c>
    </row>
    <row r="68" spans="1:7" x14ac:dyDescent="0.25">
      <c r="A68" s="368"/>
      <c r="B68" s="37">
        <v>16</v>
      </c>
      <c r="C68" s="76">
        <f>Analysis!BP8 / Analysis!AN8</f>
        <v>-0.93256841330224571</v>
      </c>
      <c r="E68" s="368"/>
      <c r="F68" s="37">
        <v>16</v>
      </c>
      <c r="G68" s="76">
        <f>Analysis!BP825 / Analysis!AN25</f>
        <v>0</v>
      </c>
    </row>
    <row r="69" spans="1:7" x14ac:dyDescent="0.25">
      <c r="A69" s="368"/>
      <c r="B69" s="37">
        <v>17</v>
      </c>
      <c r="C69" s="76">
        <f>Analysis!CQ8 / Analysis!BO8</f>
        <v>-1</v>
      </c>
      <c r="E69" s="368"/>
      <c r="F69" s="37">
        <v>17</v>
      </c>
      <c r="G69" s="76">
        <f>Analysis!CQ25 / Analysis!BO25</f>
        <v>-1</v>
      </c>
    </row>
    <row r="70" spans="1:7" x14ac:dyDescent="0.25">
      <c r="A70" s="368" t="s">
        <v>654</v>
      </c>
      <c r="B70" s="37">
        <v>15</v>
      </c>
      <c r="C70" s="76">
        <f>Analysis!AO9 / Analysis!N9</f>
        <v>0.11505803955288048</v>
      </c>
      <c r="E70" s="368" t="s">
        <v>654</v>
      </c>
      <c r="F70" s="37">
        <v>15</v>
      </c>
      <c r="G70" s="76">
        <f>Analysis!AO26 / Analysis!N26</f>
        <v>0.18595326639395052</v>
      </c>
    </row>
    <row r="71" spans="1:7" x14ac:dyDescent="0.25">
      <c r="A71" s="368"/>
      <c r="B71" s="37">
        <v>16</v>
      </c>
      <c r="C71" s="76">
        <f>Analysis!BP9 / Analysis!AN9</f>
        <v>-0.93720179285748706</v>
      </c>
      <c r="E71" s="368"/>
      <c r="F71" s="37">
        <v>16</v>
      </c>
      <c r="G71" s="76">
        <f>Analysis!BP26 / Analysis!AN26</f>
        <v>-0.93687972877841053</v>
      </c>
    </row>
    <row r="72" spans="1:7" x14ac:dyDescent="0.25">
      <c r="A72" s="368"/>
      <c r="B72" s="37">
        <v>17</v>
      </c>
      <c r="C72" s="76">
        <f>Analysis!CQ9 / Analysis!BO9</f>
        <v>-1</v>
      </c>
      <c r="E72" s="368"/>
      <c r="F72" s="37">
        <v>17</v>
      </c>
      <c r="G72" s="76">
        <f>Analysis!CQ26 / Analysis!BO26</f>
        <v>-1</v>
      </c>
    </row>
    <row r="73" spans="1:7" x14ac:dyDescent="0.25">
      <c r="A73" s="368" t="s">
        <v>655</v>
      </c>
      <c r="B73" s="37">
        <v>15</v>
      </c>
      <c r="C73" s="76">
        <f>Analysis!AO10 / Analysis!N10</f>
        <v>-0.23806806021259899</v>
      </c>
      <c r="E73" s="368" t="s">
        <v>655</v>
      </c>
      <c r="F73" s="37">
        <v>15</v>
      </c>
      <c r="G73" s="76">
        <f>Analysis!AO27/ Analysis!N27</f>
        <v>-0.21130717681351915</v>
      </c>
    </row>
    <row r="74" spans="1:7" x14ac:dyDescent="0.25">
      <c r="A74" s="368"/>
      <c r="B74" s="37">
        <v>16</v>
      </c>
      <c r="C74" s="76">
        <f>Analysis!BP10 / Analysis!AN10</f>
        <v>-0.94822097378277148</v>
      </c>
      <c r="E74" s="368"/>
      <c r="F74" s="37">
        <v>16</v>
      </c>
      <c r="G74" s="76">
        <f>Analysis!BP27 / Analysis!AN27</f>
        <v>-0.94885682826516393</v>
      </c>
    </row>
    <row r="75" spans="1:7" x14ac:dyDescent="0.25">
      <c r="A75" s="368"/>
      <c r="B75" s="37">
        <v>17</v>
      </c>
      <c r="C75" s="76">
        <f>Analysis!CQ10 / Analysis!BO10</f>
        <v>-1</v>
      </c>
      <c r="E75" s="368"/>
      <c r="F75" s="37">
        <v>17</v>
      </c>
      <c r="G75" s="76">
        <f>Analysis!CQ27 / Analysis!BO27</f>
        <v>-1</v>
      </c>
    </row>
    <row r="76" spans="1:7" x14ac:dyDescent="0.25">
      <c r="A76" s="368" t="s">
        <v>100</v>
      </c>
      <c r="B76" s="37">
        <v>15</v>
      </c>
      <c r="C76" s="76">
        <f>Analysis!AO11 / Analysis!N11</f>
        <v>0.12868972235752557</v>
      </c>
      <c r="E76" s="368" t="s">
        <v>100</v>
      </c>
      <c r="F76" s="37">
        <v>15</v>
      </c>
      <c r="G76" s="76">
        <f>Analysis!AO28 / Analysis!N28</f>
        <v>6.1310060747354254E-2</v>
      </c>
    </row>
    <row r="77" spans="1:7" x14ac:dyDescent="0.25">
      <c r="A77" s="368"/>
      <c r="B77" s="37">
        <v>16</v>
      </c>
      <c r="C77" s="76">
        <f>Analysis!BP11 / Analysis!AN11</f>
        <v>-0.90851027101674431</v>
      </c>
      <c r="E77" s="368"/>
      <c r="F77" s="37">
        <v>16</v>
      </c>
      <c r="G77" s="76">
        <f>Analysis!BP28 / Analysis!AN28</f>
        <v>-0.90496599315346893</v>
      </c>
    </row>
    <row r="78" spans="1:7" x14ac:dyDescent="0.25">
      <c r="A78" s="368"/>
      <c r="B78" s="37">
        <v>17</v>
      </c>
      <c r="C78" s="76">
        <f>Analysis!CQ11 / Analysis!BO11</f>
        <v>-1</v>
      </c>
      <c r="E78" s="368"/>
      <c r="F78" s="37">
        <v>17</v>
      </c>
      <c r="G78" s="76">
        <f>Analysis!CQ28 / Analysis!BO28</f>
        <v>-1</v>
      </c>
    </row>
    <row r="79" spans="1:7" x14ac:dyDescent="0.25">
      <c r="A79" s="368" t="s">
        <v>659</v>
      </c>
      <c r="B79" s="37">
        <v>15</v>
      </c>
      <c r="C79" s="76">
        <f>Analysis!AO12 / Analysis!N12</f>
        <v>-3.8022813688212928E-5</v>
      </c>
      <c r="E79" s="368" t="s">
        <v>659</v>
      </c>
      <c r="F79" s="37">
        <v>15</v>
      </c>
      <c r="G79" s="76">
        <f>Analysis!AO29 / Analysis!N29</f>
        <v>-2.2440542113140879E-3</v>
      </c>
    </row>
    <row r="80" spans="1:7" x14ac:dyDescent="0.25">
      <c r="A80" s="368"/>
      <c r="B80" s="37">
        <v>16</v>
      </c>
      <c r="C80" s="76">
        <f>Analysis!BP12 / Analysis!AN12</f>
        <v>-0.93973154872808851</v>
      </c>
      <c r="E80" s="368"/>
      <c r="F80" s="37">
        <v>16</v>
      </c>
      <c r="G80" s="76">
        <f>Analysis!BP29 / Analysis!AN29</f>
        <v>-0.93722979846251198</v>
      </c>
    </row>
    <row r="81" spans="1:7" x14ac:dyDescent="0.25">
      <c r="A81" s="368"/>
      <c r="B81" s="37">
        <v>17</v>
      </c>
      <c r="C81" s="76">
        <f>Analysis!CQ12 / Analysis!BO12</f>
        <v>-1</v>
      </c>
      <c r="E81" s="368"/>
      <c r="F81" s="37">
        <v>17</v>
      </c>
      <c r="G81" s="76">
        <f>Analysis!CQ29 / Analysis!BO29</f>
        <v>-1</v>
      </c>
    </row>
    <row r="82" spans="1:7" x14ac:dyDescent="0.25">
      <c r="A82" s="368" t="s">
        <v>159</v>
      </c>
      <c r="B82" s="37">
        <v>15</v>
      </c>
      <c r="C82" s="76">
        <f>Analysis!AO13 / Analysis!N13</f>
        <v>0.13750796358330422</v>
      </c>
      <c r="E82" s="368" t="s">
        <v>159</v>
      </c>
      <c r="F82" s="37">
        <v>15</v>
      </c>
      <c r="G82" s="76">
        <f>Analysis!AO30 / Analysis!N30</f>
        <v>0.17477574814710414</v>
      </c>
    </row>
    <row r="83" spans="1:7" x14ac:dyDescent="0.25">
      <c r="A83" s="368"/>
      <c r="B83" s="37">
        <v>16</v>
      </c>
      <c r="C83" s="76">
        <f>Analysis!BP13 / Analysis!AN13</f>
        <v>-0.92856368563685632</v>
      </c>
      <c r="E83" s="368"/>
      <c r="F83" s="37">
        <v>16</v>
      </c>
      <c r="G83" s="76">
        <f>Analysis!BP30 / Analysis!AN30</f>
        <v>-0.9278010621653292</v>
      </c>
    </row>
    <row r="84" spans="1:7" x14ac:dyDescent="0.25">
      <c r="A84" s="368"/>
      <c r="B84" s="37">
        <v>17</v>
      </c>
      <c r="C84" s="76">
        <f>Analysis!CQ13 / Analysis!BO13</f>
        <v>-1</v>
      </c>
      <c r="E84" s="368"/>
      <c r="F84" s="37">
        <v>17</v>
      </c>
      <c r="G84" s="76">
        <f>Analysis!CQ30 / Analysis!BO30</f>
        <v>-1</v>
      </c>
    </row>
    <row r="85" spans="1:7" x14ac:dyDescent="0.25">
      <c r="A85" s="368" t="s">
        <v>217</v>
      </c>
      <c r="B85" s="37">
        <v>15</v>
      </c>
      <c r="C85" s="76">
        <f>Analysis!AO14 / Analysis!N14</f>
        <v>-0.40671140939597317</v>
      </c>
      <c r="E85" s="368" t="s">
        <v>217</v>
      </c>
      <c r="F85" s="37">
        <v>15</v>
      </c>
      <c r="G85" s="76">
        <f>Analysis!AO31 / Analysis!N31</f>
        <v>-0.37819121672464734</v>
      </c>
    </row>
    <row r="86" spans="1:7" x14ac:dyDescent="0.25">
      <c r="A86" s="368"/>
      <c r="B86" s="37">
        <v>16</v>
      </c>
      <c r="C86" s="76">
        <f>Analysis!BP14 / Analysis!AN14</f>
        <v>-1</v>
      </c>
      <c r="E86" s="368"/>
      <c r="F86" s="37">
        <v>16</v>
      </c>
      <c r="G86" s="76">
        <f>Analysis!BP31 / Analysis!AN14</f>
        <v>-1.29</v>
      </c>
    </row>
    <row r="87" spans="1:7" x14ac:dyDescent="0.25">
      <c r="A87" s="368"/>
      <c r="B87" s="37">
        <v>17</v>
      </c>
      <c r="C87" s="76" t="e">
        <f>Analysis!CQ14 / Analysis!BO14</f>
        <v>#DIV/0!</v>
      </c>
      <c r="E87" s="368"/>
      <c r="F87" s="37">
        <v>17</v>
      </c>
      <c r="G87" s="76" t="e">
        <f>Analysis!CQ31 / Analysis!BO31</f>
        <v>#DIV/0!</v>
      </c>
    </row>
    <row r="88" spans="1:7" x14ac:dyDescent="0.25">
      <c r="A88" s="368" t="s">
        <v>660</v>
      </c>
      <c r="B88" s="37">
        <v>15</v>
      </c>
      <c r="C88" s="76">
        <f>Analysis!AO15 / Analysis!N15</f>
        <v>0.76495867768595038</v>
      </c>
      <c r="E88" s="368" t="s">
        <v>660</v>
      </c>
      <c r="F88" s="37">
        <v>15</v>
      </c>
      <c r="G88" s="76">
        <f>Analysis!AO32 / Analysis!N32</f>
        <v>0.3903566679065939</v>
      </c>
    </row>
    <row r="89" spans="1:7" x14ac:dyDescent="0.25">
      <c r="A89" s="368"/>
      <c r="B89" s="37">
        <v>16</v>
      </c>
      <c r="C89" s="76">
        <f>Analysis!BP15 / Analysis!AN15</f>
        <v>-0.95348692014734349</v>
      </c>
      <c r="E89" s="368"/>
      <c r="F89" s="37">
        <v>16</v>
      </c>
      <c r="G89" s="76">
        <f>Analysis!BP32 / Analysis!AN32</f>
        <v>-0.95074225855274741</v>
      </c>
    </row>
    <row r="90" spans="1:7" x14ac:dyDescent="0.25">
      <c r="A90" s="368"/>
      <c r="B90" s="37">
        <v>17</v>
      </c>
      <c r="C90" s="76">
        <f>Analysis!CQ15 / Analysis!BO15</f>
        <v>-1</v>
      </c>
      <c r="E90" s="368"/>
      <c r="F90" s="37">
        <v>17</v>
      </c>
      <c r="G90" s="76">
        <f>Analysis!CQ32 / Analysis!BO32</f>
        <v>-1</v>
      </c>
    </row>
    <row r="91" spans="1:7" x14ac:dyDescent="0.25">
      <c r="A91" s="368" t="s">
        <v>650</v>
      </c>
      <c r="B91" s="37">
        <v>15</v>
      </c>
      <c r="C91" s="76">
        <f>Analysis!AO16 / Analysis!N16</f>
        <v>0.20206594028583558</v>
      </c>
      <c r="E91" s="368" t="s">
        <v>650</v>
      </c>
      <c r="F91" s="37">
        <v>15</v>
      </c>
      <c r="G91" s="76">
        <f>Analysis!AO33 / Analysis!N33</f>
        <v>0.21748745918114623</v>
      </c>
    </row>
    <row r="92" spans="1:7" x14ac:dyDescent="0.25">
      <c r="A92" s="368"/>
      <c r="B92" s="37">
        <v>16</v>
      </c>
      <c r="C92" s="76">
        <f>Analysis!BP16 / Analysis!AN16</f>
        <v>-0.96315479693937611</v>
      </c>
      <c r="E92" s="368"/>
      <c r="F92" s="37">
        <v>16</v>
      </c>
      <c r="G92" s="76">
        <f>Analysis!BP33 / Analysis!AN33</f>
        <v>-0.96204374727998643</v>
      </c>
    </row>
    <row r="93" spans="1:7" x14ac:dyDescent="0.25">
      <c r="A93" s="368"/>
      <c r="B93" s="37">
        <v>17</v>
      </c>
      <c r="C93" s="76">
        <f>Analysis!CQ16 / Analysis!BO16</f>
        <v>-1</v>
      </c>
      <c r="E93" s="368"/>
      <c r="F93" s="37">
        <v>17</v>
      </c>
      <c r="G93" s="76">
        <f>Analysis!CQ33 / Analysis!BO33</f>
        <v>-1</v>
      </c>
    </row>
    <row r="94" spans="1:7" x14ac:dyDescent="0.25">
      <c r="A94" s="368" t="s">
        <v>244</v>
      </c>
      <c r="B94" s="37">
        <v>15</v>
      </c>
      <c r="C94" s="76">
        <f>Analysis!AO17 / Analysis!N17</f>
        <v>0.1559205190592052</v>
      </c>
      <c r="E94" s="368" t="s">
        <v>244</v>
      </c>
      <c r="F94" s="37">
        <v>15</v>
      </c>
      <c r="G94" s="76">
        <f>Analysis!AO34 / Analysis!N34</f>
        <v>0.15888068947430292</v>
      </c>
    </row>
    <row r="95" spans="1:7" x14ac:dyDescent="0.25">
      <c r="A95" s="368"/>
      <c r="B95" s="37">
        <v>16</v>
      </c>
      <c r="C95" s="76">
        <f>Analysis!BP17 / Analysis!AN17</f>
        <v>-0.91966321697947728</v>
      </c>
      <c r="E95" s="368"/>
      <c r="F95" s="37">
        <v>16</v>
      </c>
      <c r="G95" s="76">
        <f>Analysis!BP34 / Analysis!AN34</f>
        <v>-0.92170660627700296</v>
      </c>
    </row>
    <row r="96" spans="1:7" x14ac:dyDescent="0.25">
      <c r="A96" s="368"/>
      <c r="B96" s="37">
        <v>17</v>
      </c>
      <c r="C96" s="76">
        <f>Analysis!CQ17 / Analysis!BO17</f>
        <v>-1</v>
      </c>
      <c r="E96" s="368"/>
      <c r="F96" s="37">
        <v>17</v>
      </c>
      <c r="G96" s="76">
        <f>Analysis!CQ34 / Analysis!BO34</f>
        <v>-1</v>
      </c>
    </row>
    <row r="97" spans="1:7" x14ac:dyDescent="0.25">
      <c r="A97" s="368" t="s">
        <v>251</v>
      </c>
      <c r="B97" s="37">
        <v>15</v>
      </c>
      <c r="C97" s="76" t="e">
        <f>Analysis!AO18 / Analysis!N18</f>
        <v>#DIV/0!</v>
      </c>
      <c r="E97" s="368" t="s">
        <v>251</v>
      </c>
      <c r="F97" s="37">
        <v>15</v>
      </c>
      <c r="G97" s="76" t="e">
        <f>Analysis!AO35 / Analysis!N35</f>
        <v>#DIV/0!</v>
      </c>
    </row>
    <row r="98" spans="1:7" x14ac:dyDescent="0.25">
      <c r="A98" s="368"/>
      <c r="B98" s="37">
        <v>16</v>
      </c>
      <c r="C98" s="76">
        <f>Analysis!BP18 / Analysis!AN18</f>
        <v>-0.94791666666666663</v>
      </c>
      <c r="E98" s="368"/>
      <c r="F98" s="37">
        <v>16</v>
      </c>
      <c r="G98" s="76">
        <f>Analysis!BP35 / Analysis!AN35</f>
        <v>-0.95955173521850901</v>
      </c>
    </row>
    <row r="99" spans="1:7" x14ac:dyDescent="0.25">
      <c r="A99" s="368"/>
      <c r="B99" s="37">
        <v>17</v>
      </c>
      <c r="C99" s="76">
        <f>Analysis!CQ18 / Analysis!BO18</f>
        <v>-1</v>
      </c>
      <c r="E99" s="368"/>
      <c r="F99" s="37">
        <v>17</v>
      </c>
      <c r="G99" s="76">
        <f>Analysis!CQ35 / Analysis!BO35</f>
        <v>-1</v>
      </c>
    </row>
  </sheetData>
  <mergeCells count="48">
    <mergeCell ref="A73:A75"/>
    <mergeCell ref="A3:C3"/>
    <mergeCell ref="A45:A48"/>
    <mergeCell ref="A41:A44"/>
    <mergeCell ref="A37:A40"/>
    <mergeCell ref="A33:A36"/>
    <mergeCell ref="A29:A32"/>
    <mergeCell ref="A25:A28"/>
    <mergeCell ref="A21:A24"/>
    <mergeCell ref="A17:A20"/>
    <mergeCell ref="A13:A16"/>
    <mergeCell ref="A9:A12"/>
    <mergeCell ref="A5:A8"/>
    <mergeCell ref="A65:C65"/>
    <mergeCell ref="A67:A69"/>
    <mergeCell ref="A70:A72"/>
    <mergeCell ref="A94:A96"/>
    <mergeCell ref="A97:A99"/>
    <mergeCell ref="A76:A78"/>
    <mergeCell ref="A79:A81"/>
    <mergeCell ref="A82:A84"/>
    <mergeCell ref="A85:A87"/>
    <mergeCell ref="A88:A90"/>
    <mergeCell ref="A91:A93"/>
    <mergeCell ref="E73:E75"/>
    <mergeCell ref="E3:G3"/>
    <mergeCell ref="E5:E8"/>
    <mergeCell ref="E9:E12"/>
    <mergeCell ref="E13:E16"/>
    <mergeCell ref="E17:E20"/>
    <mergeCell ref="E21:E24"/>
    <mergeCell ref="E25:E28"/>
    <mergeCell ref="E29:E32"/>
    <mergeCell ref="E33:E36"/>
    <mergeCell ref="E37:E40"/>
    <mergeCell ref="E41:E44"/>
    <mergeCell ref="E45:E48"/>
    <mergeCell ref="E65:G65"/>
    <mergeCell ref="E67:E69"/>
    <mergeCell ref="E70:E72"/>
    <mergeCell ref="E94:E96"/>
    <mergeCell ref="E97:E99"/>
    <mergeCell ref="E76:E78"/>
    <mergeCell ref="E79:E81"/>
    <mergeCell ref="E82:E84"/>
    <mergeCell ref="E85:E87"/>
    <mergeCell ref="E88:E90"/>
    <mergeCell ref="E91:E9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CR38"/>
  <sheetViews>
    <sheetView workbookViewId="0">
      <pane xSplit="1" topLeftCell="AN1" activePane="topRight" state="frozen"/>
      <selection pane="topRight" activeCell="CV16" sqref="CV16"/>
    </sheetView>
  </sheetViews>
  <sheetFormatPr defaultRowHeight="15" outlineLevelCol="1" x14ac:dyDescent="0.25"/>
  <cols>
    <col min="1" max="1" width="33.42578125" customWidth="1"/>
    <col min="2" max="12" width="12.7109375" hidden="1" customWidth="1" outlineLevel="1"/>
    <col min="13" max="13" width="8" hidden="1" customWidth="1" outlineLevel="1"/>
    <col min="14" max="14" width="9" bestFit="1" customWidth="1" collapsed="1"/>
    <col min="16" max="39" width="8.7109375" hidden="1" customWidth="1" outlineLevel="1"/>
    <col min="40" max="40" width="13.7109375" bestFit="1" customWidth="1" collapsed="1"/>
    <col min="42" max="42" width="9.140625" style="2"/>
    <col min="43" max="66" width="8.7109375" hidden="1" customWidth="1" outlineLevel="1"/>
    <col min="67" max="67" width="13.7109375" bestFit="1" customWidth="1" collapsed="1"/>
    <col min="68" max="68" width="13.7109375" style="2" customWidth="1"/>
    <col min="70" max="70" width="5.5703125" hidden="1" customWidth="1" outlineLevel="1"/>
    <col min="71" max="93" width="8.7109375" hidden="1" customWidth="1" outlineLevel="1"/>
    <col min="94" max="94" width="13.7109375" bestFit="1" customWidth="1" collapsed="1"/>
    <col min="95" max="95" width="13.7109375" style="2" customWidth="1"/>
    <col min="96" max="96" width="9.140625" style="75"/>
  </cols>
  <sheetData>
    <row r="1" spans="1:96" s="2" customFormat="1" ht="18.75" x14ac:dyDescent="0.3">
      <c r="A1" s="70" t="s">
        <v>585</v>
      </c>
      <c r="CR1" s="74"/>
    </row>
    <row r="2" spans="1:96" s="2" customFormat="1" ht="18.75" x14ac:dyDescent="0.3">
      <c r="A2" s="70" t="s">
        <v>586</v>
      </c>
      <c r="CR2" s="75"/>
    </row>
    <row r="3" spans="1:96" s="2" customFormat="1" x14ac:dyDescent="0.25">
      <c r="A3" s="73">
        <v>42233</v>
      </c>
      <c r="CR3" s="75"/>
    </row>
    <row r="4" spans="1:96" s="2" customFormat="1" ht="18.75" x14ac:dyDescent="0.3">
      <c r="A4" s="71" t="s">
        <v>583</v>
      </c>
      <c r="CR4" s="75"/>
    </row>
    <row r="5" spans="1:96" s="2" customFormat="1" x14ac:dyDescent="0.25">
      <c r="A5" s="40"/>
      <c r="B5" s="368" t="s">
        <v>582</v>
      </c>
      <c r="C5" s="368"/>
      <c r="D5" s="368"/>
      <c r="E5" s="368"/>
      <c r="F5" s="368"/>
      <c r="G5" s="368"/>
      <c r="H5" s="368"/>
      <c r="I5" s="368"/>
      <c r="J5" s="368"/>
      <c r="K5" s="368"/>
      <c r="L5" s="368"/>
      <c r="M5" s="368"/>
      <c r="N5" s="368"/>
      <c r="P5" s="368" t="s">
        <v>588</v>
      </c>
      <c r="Q5" s="368"/>
      <c r="R5" s="368"/>
      <c r="S5" s="368"/>
      <c r="T5" s="368"/>
      <c r="U5" s="368"/>
      <c r="V5" s="368"/>
      <c r="W5" s="368"/>
      <c r="X5" s="368"/>
      <c r="Y5" s="368"/>
      <c r="Z5" s="368"/>
      <c r="AA5" s="368"/>
      <c r="AB5" s="368"/>
      <c r="AC5" s="368"/>
      <c r="AD5" s="368"/>
      <c r="AE5" s="368"/>
      <c r="AF5" s="368"/>
      <c r="AG5" s="368"/>
      <c r="AH5" s="368"/>
      <c r="AI5" s="368"/>
      <c r="AJ5" s="368"/>
      <c r="AK5" s="368"/>
      <c r="AL5" s="368"/>
      <c r="AM5" s="368"/>
      <c r="AN5" s="368"/>
      <c r="AO5" s="368"/>
      <c r="AQ5" s="368" t="s">
        <v>587</v>
      </c>
      <c r="AR5" s="368"/>
      <c r="AS5" s="368"/>
      <c r="AT5" s="368"/>
      <c r="AU5" s="368"/>
      <c r="AV5" s="368"/>
      <c r="AW5" s="368"/>
      <c r="AX5" s="368"/>
      <c r="AY5" s="368"/>
      <c r="AZ5" s="368"/>
      <c r="BA5" s="368"/>
      <c r="BB5" s="368"/>
      <c r="BC5" s="368"/>
      <c r="BD5" s="368"/>
      <c r="BE5" s="368"/>
      <c r="BF5" s="368"/>
      <c r="BG5" s="368"/>
      <c r="BH5" s="368"/>
      <c r="BI5" s="368"/>
      <c r="BJ5" s="368"/>
      <c r="BK5" s="368"/>
      <c r="BL5" s="368"/>
      <c r="BM5" s="368"/>
      <c r="BN5" s="368"/>
      <c r="BO5" s="368"/>
      <c r="BP5" s="368"/>
      <c r="BR5" s="368" t="s">
        <v>589</v>
      </c>
      <c r="BS5" s="368"/>
      <c r="BT5" s="368"/>
      <c r="BU5" s="368"/>
      <c r="BV5" s="368"/>
      <c r="BW5" s="368"/>
      <c r="BX5" s="368"/>
      <c r="BY5" s="368"/>
      <c r="BZ5" s="368"/>
      <c r="CA5" s="368"/>
      <c r="CB5" s="368"/>
      <c r="CC5" s="368"/>
      <c r="CD5" s="368"/>
      <c r="CE5" s="368"/>
      <c r="CF5" s="368"/>
      <c r="CG5" s="368"/>
      <c r="CH5" s="368"/>
      <c r="CI5" s="368"/>
      <c r="CJ5" s="368"/>
      <c r="CK5" s="368"/>
      <c r="CL5" s="368"/>
      <c r="CM5" s="368"/>
      <c r="CN5" s="368"/>
      <c r="CO5" s="368"/>
      <c r="CP5" s="368"/>
      <c r="CQ5" s="373"/>
      <c r="CR5" s="75"/>
    </row>
    <row r="6" spans="1:96" s="2" customFormat="1" x14ac:dyDescent="0.25">
      <c r="A6" s="68"/>
      <c r="B6" s="69" t="s">
        <v>557</v>
      </c>
      <c r="C6" s="69" t="s">
        <v>558</v>
      </c>
      <c r="D6" s="69" t="s">
        <v>559</v>
      </c>
      <c r="E6" s="69" t="s">
        <v>560</v>
      </c>
      <c r="F6" s="69" t="s">
        <v>561</v>
      </c>
      <c r="G6" s="69" t="s">
        <v>562</v>
      </c>
      <c r="H6" s="69" t="s">
        <v>563</v>
      </c>
      <c r="I6" s="69" t="s">
        <v>564</v>
      </c>
      <c r="J6" s="69" t="s">
        <v>565</v>
      </c>
      <c r="K6" s="69" t="s">
        <v>566</v>
      </c>
      <c r="L6" s="69" t="s">
        <v>567</v>
      </c>
      <c r="M6" s="69" t="s">
        <v>568</v>
      </c>
      <c r="N6" s="67" t="s">
        <v>554</v>
      </c>
      <c r="O6" s="67"/>
      <c r="P6" s="372" t="s">
        <v>557</v>
      </c>
      <c r="Q6" s="372"/>
      <c r="R6" s="372" t="s">
        <v>558</v>
      </c>
      <c r="S6" s="372"/>
      <c r="T6" s="372" t="s">
        <v>559</v>
      </c>
      <c r="U6" s="372"/>
      <c r="V6" s="372" t="s">
        <v>560</v>
      </c>
      <c r="W6" s="372"/>
      <c r="X6" s="372" t="s">
        <v>561</v>
      </c>
      <c r="Y6" s="372"/>
      <c r="Z6" s="372" t="s">
        <v>562</v>
      </c>
      <c r="AA6" s="372"/>
      <c r="AB6" s="372" t="s">
        <v>563</v>
      </c>
      <c r="AC6" s="372"/>
      <c r="AD6" s="372" t="s">
        <v>564</v>
      </c>
      <c r="AE6" s="372"/>
      <c r="AF6" s="372" t="s">
        <v>565</v>
      </c>
      <c r="AG6" s="372"/>
      <c r="AH6" s="372" t="s">
        <v>566</v>
      </c>
      <c r="AI6" s="372"/>
      <c r="AJ6" s="372" t="s">
        <v>567</v>
      </c>
      <c r="AK6" s="372"/>
      <c r="AL6" s="372" t="s">
        <v>568</v>
      </c>
      <c r="AM6" s="372"/>
      <c r="AN6" s="368" t="s">
        <v>554</v>
      </c>
      <c r="AO6" s="368"/>
      <c r="AP6" s="67"/>
      <c r="AQ6" s="372" t="s">
        <v>557</v>
      </c>
      <c r="AR6" s="372"/>
      <c r="AS6" s="372" t="s">
        <v>558</v>
      </c>
      <c r="AT6" s="372"/>
      <c r="AU6" s="372" t="s">
        <v>559</v>
      </c>
      <c r="AV6" s="372"/>
      <c r="AW6" s="372" t="s">
        <v>560</v>
      </c>
      <c r="AX6" s="372"/>
      <c r="AY6" s="372" t="s">
        <v>561</v>
      </c>
      <c r="AZ6" s="372"/>
      <c r="BA6" s="372" t="s">
        <v>562</v>
      </c>
      <c r="BB6" s="372"/>
      <c r="BC6" s="372" t="s">
        <v>563</v>
      </c>
      <c r="BD6" s="372"/>
      <c r="BE6" s="372" t="s">
        <v>564</v>
      </c>
      <c r="BF6" s="372"/>
      <c r="BG6" s="372" t="s">
        <v>565</v>
      </c>
      <c r="BH6" s="372"/>
      <c r="BI6" s="372" t="s">
        <v>566</v>
      </c>
      <c r="BJ6" s="372"/>
      <c r="BK6" s="372" t="s">
        <v>567</v>
      </c>
      <c r="BL6" s="372"/>
      <c r="BM6" s="372" t="s">
        <v>568</v>
      </c>
      <c r="BN6" s="372"/>
      <c r="BO6" s="368" t="s">
        <v>554</v>
      </c>
      <c r="BP6" s="368"/>
      <c r="BQ6" s="67"/>
      <c r="BR6" s="77" t="s">
        <v>557</v>
      </c>
      <c r="BS6" s="77"/>
      <c r="BT6" s="77" t="s">
        <v>558</v>
      </c>
      <c r="BU6" s="77"/>
      <c r="BV6" s="77" t="s">
        <v>559</v>
      </c>
      <c r="BW6" s="77"/>
      <c r="BX6" s="77" t="s">
        <v>560</v>
      </c>
      <c r="BY6" s="77"/>
      <c r="BZ6" s="77" t="s">
        <v>561</v>
      </c>
      <c r="CA6" s="77"/>
      <c r="CB6" s="77" t="s">
        <v>562</v>
      </c>
      <c r="CC6" s="77"/>
      <c r="CD6" s="77" t="s">
        <v>563</v>
      </c>
      <c r="CE6" s="77"/>
      <c r="CF6" s="77" t="s">
        <v>564</v>
      </c>
      <c r="CG6" s="77"/>
      <c r="CH6" s="77" t="s">
        <v>565</v>
      </c>
      <c r="CI6" s="77"/>
      <c r="CJ6" s="77" t="s">
        <v>566</v>
      </c>
      <c r="CK6" s="77"/>
      <c r="CL6" s="77" t="s">
        <v>567</v>
      </c>
      <c r="CM6" s="77"/>
      <c r="CN6" s="77" t="s">
        <v>568</v>
      </c>
      <c r="CO6" s="77"/>
      <c r="CP6" s="67" t="s">
        <v>554</v>
      </c>
      <c r="CQ6" s="67"/>
      <c r="CR6" s="75"/>
    </row>
    <row r="7" spans="1:96" x14ac:dyDescent="0.25">
      <c r="A7" s="68" t="s">
        <v>591</v>
      </c>
      <c r="B7" s="69" t="s">
        <v>574</v>
      </c>
      <c r="C7" s="69" t="s">
        <v>574</v>
      </c>
      <c r="D7" s="69" t="s">
        <v>574</v>
      </c>
      <c r="E7" s="69" t="s">
        <v>574</v>
      </c>
      <c r="F7" s="69" t="s">
        <v>574</v>
      </c>
      <c r="G7" s="69" t="s">
        <v>574</v>
      </c>
      <c r="H7" s="69" t="s">
        <v>574</v>
      </c>
      <c r="I7" s="69" t="s">
        <v>574</v>
      </c>
      <c r="J7" s="69" t="s">
        <v>574</v>
      </c>
      <c r="K7" s="69" t="s">
        <v>574</v>
      </c>
      <c r="L7" s="69" t="s">
        <v>574</v>
      </c>
      <c r="M7" s="69" t="s">
        <v>574</v>
      </c>
      <c r="N7" s="72" t="s">
        <v>574</v>
      </c>
      <c r="O7" s="72"/>
      <c r="P7" s="69" t="s">
        <v>574</v>
      </c>
      <c r="Q7" s="69" t="s">
        <v>573</v>
      </c>
      <c r="R7" s="69" t="s">
        <v>574</v>
      </c>
      <c r="S7" s="69" t="s">
        <v>573</v>
      </c>
      <c r="T7" s="69" t="s">
        <v>574</v>
      </c>
      <c r="U7" s="69" t="s">
        <v>573</v>
      </c>
      <c r="V7" s="69" t="s">
        <v>574</v>
      </c>
      <c r="W7" s="69" t="s">
        <v>573</v>
      </c>
      <c r="X7" s="69" t="s">
        <v>574</v>
      </c>
      <c r="Y7" s="69" t="s">
        <v>573</v>
      </c>
      <c r="Z7" s="69" t="s">
        <v>574</v>
      </c>
      <c r="AA7" s="69" t="s">
        <v>573</v>
      </c>
      <c r="AB7" s="69" t="s">
        <v>574</v>
      </c>
      <c r="AC7" s="69" t="s">
        <v>573</v>
      </c>
      <c r="AD7" s="69" t="s">
        <v>574</v>
      </c>
      <c r="AE7" s="69" t="s">
        <v>573</v>
      </c>
      <c r="AF7" s="69" t="s">
        <v>574</v>
      </c>
      <c r="AG7" s="69" t="s">
        <v>573</v>
      </c>
      <c r="AH7" s="69" t="s">
        <v>574</v>
      </c>
      <c r="AI7" s="69" t="s">
        <v>573</v>
      </c>
      <c r="AJ7" s="69" t="s">
        <v>574</v>
      </c>
      <c r="AK7" s="69" t="s">
        <v>573</v>
      </c>
      <c r="AL7" s="69" t="s">
        <v>574</v>
      </c>
      <c r="AM7" s="69" t="s">
        <v>573</v>
      </c>
      <c r="AN7" s="69" t="s">
        <v>574</v>
      </c>
      <c r="AO7" s="72" t="s">
        <v>573</v>
      </c>
      <c r="AP7" s="72"/>
      <c r="AQ7" s="69" t="s">
        <v>574</v>
      </c>
      <c r="AR7" s="69" t="s">
        <v>573</v>
      </c>
      <c r="AS7" s="69" t="s">
        <v>574</v>
      </c>
      <c r="AT7" s="69" t="s">
        <v>573</v>
      </c>
      <c r="AU7" s="69" t="s">
        <v>574</v>
      </c>
      <c r="AV7" s="69" t="s">
        <v>573</v>
      </c>
      <c r="AW7" s="69" t="s">
        <v>574</v>
      </c>
      <c r="AX7" s="69" t="s">
        <v>573</v>
      </c>
      <c r="AY7" s="69" t="s">
        <v>574</v>
      </c>
      <c r="AZ7" s="69" t="s">
        <v>573</v>
      </c>
      <c r="BA7" s="69" t="s">
        <v>574</v>
      </c>
      <c r="BB7" s="69" t="s">
        <v>573</v>
      </c>
      <c r="BC7" s="69" t="s">
        <v>574</v>
      </c>
      <c r="BD7" s="69" t="s">
        <v>573</v>
      </c>
      <c r="BE7" s="69" t="s">
        <v>574</v>
      </c>
      <c r="BF7" s="69" t="s">
        <v>573</v>
      </c>
      <c r="BG7" s="69" t="s">
        <v>574</v>
      </c>
      <c r="BH7" s="69" t="s">
        <v>573</v>
      </c>
      <c r="BI7" s="69" t="s">
        <v>574</v>
      </c>
      <c r="BJ7" s="69" t="s">
        <v>573</v>
      </c>
      <c r="BK7" s="69" t="s">
        <v>574</v>
      </c>
      <c r="BL7" s="69" t="s">
        <v>573</v>
      </c>
      <c r="BM7" s="69" t="s">
        <v>574</v>
      </c>
      <c r="BN7" s="69" t="s">
        <v>573</v>
      </c>
      <c r="BO7" s="72" t="s">
        <v>574</v>
      </c>
      <c r="BP7" s="72" t="s">
        <v>573</v>
      </c>
      <c r="BQ7" s="72"/>
      <c r="BR7" s="69" t="s">
        <v>574</v>
      </c>
      <c r="BS7" s="69" t="s">
        <v>573</v>
      </c>
      <c r="BT7" s="69" t="s">
        <v>574</v>
      </c>
      <c r="BU7" s="69" t="s">
        <v>573</v>
      </c>
      <c r="BV7" s="69" t="s">
        <v>574</v>
      </c>
      <c r="BW7" s="69" t="s">
        <v>573</v>
      </c>
      <c r="BX7" s="69" t="s">
        <v>574</v>
      </c>
      <c r="BY7" s="69" t="s">
        <v>573</v>
      </c>
      <c r="BZ7" s="69" t="s">
        <v>574</v>
      </c>
      <c r="CA7" s="69" t="s">
        <v>573</v>
      </c>
      <c r="CB7" s="69" t="s">
        <v>574</v>
      </c>
      <c r="CC7" s="69" t="s">
        <v>573</v>
      </c>
      <c r="CD7" s="69" t="s">
        <v>574</v>
      </c>
      <c r="CE7" s="69" t="s">
        <v>573</v>
      </c>
      <c r="CF7" s="69" t="s">
        <v>574</v>
      </c>
      <c r="CG7" s="69" t="s">
        <v>573</v>
      </c>
      <c r="CH7" s="69" t="s">
        <v>574</v>
      </c>
      <c r="CI7" s="69" t="s">
        <v>573</v>
      </c>
      <c r="CJ7" s="69" t="s">
        <v>574</v>
      </c>
      <c r="CK7" s="69" t="s">
        <v>573</v>
      </c>
      <c r="CL7" s="69" t="s">
        <v>574</v>
      </c>
      <c r="CM7" s="69" t="s">
        <v>573</v>
      </c>
      <c r="CN7" s="69" t="s">
        <v>574</v>
      </c>
      <c r="CO7" s="69" t="s">
        <v>573</v>
      </c>
      <c r="CP7" s="72" t="s">
        <v>574</v>
      </c>
      <c r="CQ7" s="72" t="s">
        <v>573</v>
      </c>
    </row>
    <row r="8" spans="1:96" x14ac:dyDescent="0.25">
      <c r="A8" s="62" t="s">
        <v>653</v>
      </c>
      <c r="B8" s="62">
        <f>'FY14 Bucket'!$C$4</f>
        <v>658</v>
      </c>
      <c r="C8" s="62">
        <f>'FY14 Bucket'!$C$5</f>
        <v>974</v>
      </c>
      <c r="D8" s="62">
        <f>'FY14 Bucket'!$C$6</f>
        <v>662</v>
      </c>
      <c r="E8" s="62">
        <f>'FY14 Bucket'!$C$7</f>
        <v>1205</v>
      </c>
      <c r="F8" s="62">
        <f>'FY14 Bucket'!$C$8</f>
        <v>975</v>
      </c>
      <c r="G8" s="62">
        <f>'FY14 Bucket'!$C$9</f>
        <v>679</v>
      </c>
      <c r="H8" s="62">
        <f>'FY14 Bucket'!$C$10</f>
        <v>979</v>
      </c>
      <c r="I8" s="62">
        <f>'FY14 Bucket'!$C$11</f>
        <v>956</v>
      </c>
      <c r="J8" s="62">
        <f>'FY14 Bucket'!$C$12</f>
        <v>889</v>
      </c>
      <c r="K8" s="62">
        <f>'FY14 Bucket'!$C$13</f>
        <v>1489</v>
      </c>
      <c r="L8" s="62">
        <f>'FY14 Bucket'!$C$14</f>
        <v>1533</v>
      </c>
      <c r="M8" s="62">
        <f>'FY14 Bucket'!$C$15</f>
        <v>1069</v>
      </c>
      <c r="N8" s="64">
        <f t="shared" ref="N8:N19" si="0">SUM(B8,C8,D8,E8,F8,G8,H8,I8,J8,K8,L8,M8)</f>
        <v>12068</v>
      </c>
      <c r="P8" s="62">
        <f>'FY15 Bucket'!$C$4</f>
        <v>1006</v>
      </c>
      <c r="Q8" s="64">
        <f t="shared" ref="Q8:Q18" si="1">P8 - B8</f>
        <v>348</v>
      </c>
      <c r="R8" s="62">
        <f>'FY15 Bucket'!$C$5</f>
        <v>895</v>
      </c>
      <c r="S8" s="64">
        <f t="shared" ref="S8:S18" si="2">R8 - C8</f>
        <v>-79</v>
      </c>
      <c r="T8" s="62">
        <f>'FY15 Bucket'!$C$6</f>
        <v>907</v>
      </c>
      <c r="U8" s="64">
        <f t="shared" ref="U8:U18" si="3">T8 - D8</f>
        <v>245</v>
      </c>
      <c r="V8" s="62">
        <f>'FY15 Bucket'!$C$7</f>
        <v>1981</v>
      </c>
      <c r="W8" s="64">
        <f t="shared" ref="W8:W18" si="4">V8 - E8</f>
        <v>776</v>
      </c>
      <c r="X8" s="62">
        <f>'FY15 Bucket'!$C$8</f>
        <v>1375</v>
      </c>
      <c r="Y8" s="64">
        <f t="shared" ref="Y8:Y18" si="5">X8 - F8</f>
        <v>400</v>
      </c>
      <c r="Z8" s="62">
        <f>'FY15 Bucket'!$C$9</f>
        <v>961</v>
      </c>
      <c r="AA8" s="64">
        <f t="shared" ref="AA8:AA18" si="6">Z8 - G8</f>
        <v>282</v>
      </c>
      <c r="AB8" s="62">
        <f>'FY15 Bucket'!$C$10</f>
        <v>1560</v>
      </c>
      <c r="AC8" s="64">
        <f t="shared" ref="AC8:AC18" si="7">AB8 - H8</f>
        <v>581</v>
      </c>
      <c r="AD8" s="62">
        <f>'FY15 Bucket'!$C$11</f>
        <v>1574</v>
      </c>
      <c r="AE8" s="64">
        <f t="shared" ref="AE8:AE18" si="8">AD8 - I8</f>
        <v>618</v>
      </c>
      <c r="AF8" s="62">
        <f>'FY15 Bucket'!$C$12</f>
        <v>1446</v>
      </c>
      <c r="AG8" s="64">
        <f t="shared" ref="AG8:AG18" si="9">AF8 - J8</f>
        <v>557</v>
      </c>
      <c r="AH8" s="62">
        <f>'FY15 Bucket'!$C$13</f>
        <v>1703</v>
      </c>
      <c r="AI8" s="64">
        <f t="shared" ref="AI8:AI18" si="10">AH8 - K8</f>
        <v>214</v>
      </c>
      <c r="AJ8" s="62">
        <f>'FY15 Bucket'!$C$14</f>
        <v>1611</v>
      </c>
      <c r="AK8" s="64">
        <f t="shared" ref="AK8:AK18" si="11">AJ8 - L8</f>
        <v>78</v>
      </c>
      <c r="AL8" s="62">
        <f>'FY15 Bucket'!$C$15</f>
        <v>1279</v>
      </c>
      <c r="AM8" s="64">
        <f t="shared" ref="AM8:AM18" si="12">AL8 - M8</f>
        <v>210</v>
      </c>
      <c r="AN8" s="64">
        <f>SUM(P8,R8,T8,V8,X8,Z8,AB8,AD8,AF8,AH8,AJ8,AL8)</f>
        <v>16298</v>
      </c>
      <c r="AO8" s="64">
        <f>AN8 - N8</f>
        <v>4230</v>
      </c>
      <c r="AQ8" s="62">
        <f>'FY16 Bucket'!$C$4</f>
        <v>1099</v>
      </c>
      <c r="AR8" s="64">
        <f t="shared" ref="AR8:AR18" si="13">AQ8 - P8</f>
        <v>93</v>
      </c>
      <c r="AS8" s="62">
        <f>'FY16 Bucket'!$C$5</f>
        <v>0</v>
      </c>
      <c r="AT8" s="64">
        <f t="shared" ref="AT8:AT18" si="14">AS8 - R8</f>
        <v>-895</v>
      </c>
      <c r="AU8" s="62">
        <f>'FY16 Bucket'!$C$6</f>
        <v>0</v>
      </c>
      <c r="AV8" s="64">
        <f t="shared" ref="AV8:AV18" si="15">AU8 -T8</f>
        <v>-907</v>
      </c>
      <c r="AW8" s="62">
        <f>'FY16 Bucket'!$C$7</f>
        <v>0</v>
      </c>
      <c r="AX8" s="64">
        <f t="shared" ref="AX8:AX18" si="16">AW8 - V8</f>
        <v>-1981</v>
      </c>
      <c r="AY8" s="62">
        <f>'FY16 Bucket'!$C$8</f>
        <v>0</v>
      </c>
      <c r="AZ8" s="64">
        <f t="shared" ref="AZ8:AZ18" si="17">AY8 - X8</f>
        <v>-1375</v>
      </c>
      <c r="BA8" s="62">
        <f>'FY16 Bucket'!$C$9</f>
        <v>0</v>
      </c>
      <c r="BB8" s="64">
        <f t="shared" ref="BB8:BB18" si="18">BA8 - Z8</f>
        <v>-961</v>
      </c>
      <c r="BC8" s="62">
        <f>'FY16 Bucket'!$C$10</f>
        <v>0</v>
      </c>
      <c r="BD8" s="64">
        <f t="shared" ref="BD8:BD18" si="19">BC8 - AB8</f>
        <v>-1560</v>
      </c>
      <c r="BE8" s="62">
        <f>'FY16 Bucket'!$C$11</f>
        <v>0</v>
      </c>
      <c r="BF8" s="64">
        <f t="shared" ref="BF8:BF18" si="20">BE8 - AD8</f>
        <v>-1574</v>
      </c>
      <c r="BG8" s="62">
        <f>'FY16 Bucket'!$C$12</f>
        <v>0</v>
      </c>
      <c r="BH8" s="64">
        <f t="shared" ref="BH8:BH18" si="21">BG8 - AF8</f>
        <v>-1446</v>
      </c>
      <c r="BI8" s="62">
        <f>'FY16 Bucket'!$C$13</f>
        <v>0</v>
      </c>
      <c r="BJ8" s="64">
        <f t="shared" ref="BJ8:BJ18" si="22">BI8 - AH8</f>
        <v>-1703</v>
      </c>
      <c r="BK8" s="62">
        <f>'FY16 Bucket'!$C$14</f>
        <v>0</v>
      </c>
      <c r="BL8" s="64">
        <f t="shared" ref="BL8:BL18" si="23">BK8 - AJ8</f>
        <v>-1611</v>
      </c>
      <c r="BM8" s="62">
        <f>'FY16 Bucket'!$C$15</f>
        <v>0</v>
      </c>
      <c r="BN8" s="64">
        <f t="shared" ref="BN8:BN18" si="24">BM8 - AL8</f>
        <v>-1279</v>
      </c>
      <c r="BO8" s="64">
        <f>SUM(AQ8,AS8,AU8,AW8,AY8,BA8,BC8,BE8,BG8,BI8,BK8,BM8)</f>
        <v>1099</v>
      </c>
      <c r="BP8" s="64">
        <f>BO8 -AN8</f>
        <v>-15199</v>
      </c>
      <c r="BR8" s="62">
        <f>'FY17 Bucket'!$C$4</f>
        <v>0</v>
      </c>
      <c r="BS8" s="64">
        <f t="shared" ref="BS8:BS18" si="25">BR8 - AQ8</f>
        <v>-1099</v>
      </c>
      <c r="BT8" s="62">
        <f>'FY17 Bucket'!$C$5</f>
        <v>0</v>
      </c>
      <c r="BU8" s="64">
        <f t="shared" ref="BU8:BU18" si="26">BT8 - AS8</f>
        <v>0</v>
      </c>
      <c r="BV8" s="62">
        <f>'FY17 Bucket'!$C$6</f>
        <v>0</v>
      </c>
      <c r="BW8" s="64">
        <f t="shared" ref="BW8:BW18" si="27">BV8 -AU8</f>
        <v>0</v>
      </c>
      <c r="BX8" s="62">
        <f>'FY17 Bucket'!$C$7</f>
        <v>0</v>
      </c>
      <c r="BY8" s="64">
        <f t="shared" ref="BY8:BY18" si="28">BX8 - AW8</f>
        <v>0</v>
      </c>
      <c r="BZ8" s="62">
        <f>'FY17 Bucket'!$C$8</f>
        <v>0</v>
      </c>
      <c r="CA8" s="64">
        <f t="shared" ref="CA8:CA18" si="29">BZ8 - AY8</f>
        <v>0</v>
      </c>
      <c r="CB8" s="62">
        <f>'FY17 Bucket'!$C$9</f>
        <v>0</v>
      </c>
      <c r="CC8" s="64">
        <f t="shared" ref="CC8:CC18" si="30">CB8 - BA8</f>
        <v>0</v>
      </c>
      <c r="CD8" s="62">
        <f>'FY17 Bucket'!$C$10</f>
        <v>0</v>
      </c>
      <c r="CE8" s="64">
        <f t="shared" ref="CE8:CE18" si="31">CD8 - BC8</f>
        <v>0</v>
      </c>
      <c r="CF8" s="62">
        <f>'FY17 Bucket'!$C$11</f>
        <v>0</v>
      </c>
      <c r="CG8" s="64">
        <f t="shared" ref="CG8:CG18" si="32">CF8 - BE8</f>
        <v>0</v>
      </c>
      <c r="CH8" s="62">
        <f>'FY17 Bucket'!$C$12</f>
        <v>0</v>
      </c>
      <c r="CI8" s="64">
        <f t="shared" ref="CI8:CI18" si="33">CH8 - BG8</f>
        <v>0</v>
      </c>
      <c r="CJ8" s="62">
        <f>'FY17 Bucket'!$C$13</f>
        <v>0</v>
      </c>
      <c r="CK8" s="64">
        <f t="shared" ref="CK8:CK18" si="34">CJ8 - BI8</f>
        <v>0</v>
      </c>
      <c r="CL8" s="62">
        <f>'FY17 Bucket'!$C$14</f>
        <v>0</v>
      </c>
      <c r="CM8" s="64">
        <f t="shared" ref="CM8:CM18" si="35">CL8 - BK8</f>
        <v>0</v>
      </c>
      <c r="CN8" s="62">
        <f>'FY17 Bucket'!$C$15</f>
        <v>0</v>
      </c>
      <c r="CO8" s="64">
        <f t="shared" ref="CO8:CO18" si="36">CN8 - BM8</f>
        <v>0</v>
      </c>
      <c r="CP8" s="64">
        <f t="shared" ref="CP8:CP18" si="37">SUM(BR8,BT8,BV8,BX8,BZ8,CB8,CD8,CF8,CH8,CJ8,CL8,CN8)</f>
        <v>0</v>
      </c>
      <c r="CQ8" s="64">
        <f>CP8-BO8</f>
        <v>-1099</v>
      </c>
    </row>
    <row r="9" spans="1:96" x14ac:dyDescent="0.25">
      <c r="A9" s="62" t="s">
        <v>654</v>
      </c>
      <c r="B9" s="62">
        <f>'FY14 Bucket'!$C$17</f>
        <v>1824</v>
      </c>
      <c r="C9" s="62">
        <f>'FY14 Bucket'!$C$18</f>
        <v>2024</v>
      </c>
      <c r="D9" s="62">
        <f>'FY14 Bucket'!$C$19</f>
        <v>1846</v>
      </c>
      <c r="E9" s="62">
        <f>'FY14 Bucket'!$C$20</f>
        <v>4688</v>
      </c>
      <c r="F9" s="62">
        <f>'FY14 Bucket'!$C$21</f>
        <v>3225</v>
      </c>
      <c r="G9" s="62">
        <f>'FY14 Bucket'!$C$22</f>
        <v>1727</v>
      </c>
      <c r="H9" s="62">
        <f>'FY14 Bucket'!$C$23</f>
        <v>3502</v>
      </c>
      <c r="I9" s="62">
        <f>'FY14 Bucket'!$C$24</f>
        <v>3604</v>
      </c>
      <c r="J9" s="62">
        <f>'FY14 Bucket'!$C$25</f>
        <v>3060</v>
      </c>
      <c r="K9" s="62">
        <f>'FY14 Bucket'!$C$26</f>
        <v>4537</v>
      </c>
      <c r="L9" s="62">
        <f>'FY14 Bucket'!$C$27</f>
        <v>4596</v>
      </c>
      <c r="M9" s="62">
        <f>'FY14 Bucket'!$C$28</f>
        <v>2583</v>
      </c>
      <c r="N9" s="64">
        <f t="shared" si="0"/>
        <v>37216</v>
      </c>
      <c r="P9" s="62">
        <f>'FY15 Bucket'!$C$17</f>
        <v>2184</v>
      </c>
      <c r="Q9" s="64">
        <f t="shared" si="1"/>
        <v>360</v>
      </c>
      <c r="R9" s="62">
        <f>'FY15 Bucket'!$C$18</f>
        <v>1700</v>
      </c>
      <c r="S9" s="64">
        <f t="shared" si="2"/>
        <v>-324</v>
      </c>
      <c r="T9" s="62">
        <f>'FY15 Bucket'!$C$19</f>
        <v>2093</v>
      </c>
      <c r="U9" s="64">
        <f t="shared" si="3"/>
        <v>247</v>
      </c>
      <c r="V9" s="62">
        <f>'FY15 Bucket'!$C$20</f>
        <v>5884</v>
      </c>
      <c r="W9" s="64">
        <f t="shared" si="4"/>
        <v>1196</v>
      </c>
      <c r="X9" s="62">
        <f>'FY15 Bucket'!$C$21</f>
        <v>3254</v>
      </c>
      <c r="Y9" s="64">
        <f t="shared" si="5"/>
        <v>29</v>
      </c>
      <c r="Z9" s="62">
        <f>'FY15 Bucket'!$C$22</f>
        <v>1801</v>
      </c>
      <c r="AA9" s="64">
        <f t="shared" si="6"/>
        <v>74</v>
      </c>
      <c r="AB9" s="62">
        <f>'FY15 Bucket'!$C$23</f>
        <v>3912</v>
      </c>
      <c r="AC9" s="64">
        <f t="shared" si="7"/>
        <v>410</v>
      </c>
      <c r="AD9" s="62">
        <f>'FY15 Bucket'!$C$24</f>
        <v>4047</v>
      </c>
      <c r="AE9" s="64">
        <f t="shared" si="8"/>
        <v>443</v>
      </c>
      <c r="AF9" s="62">
        <f>'FY15 Bucket'!$C$25</f>
        <v>3688</v>
      </c>
      <c r="AG9" s="64">
        <f t="shared" si="9"/>
        <v>628</v>
      </c>
      <c r="AH9" s="62">
        <f>'FY15 Bucket'!$C$26</f>
        <v>4749</v>
      </c>
      <c r="AI9" s="64">
        <f t="shared" si="10"/>
        <v>212</v>
      </c>
      <c r="AJ9" s="62">
        <f>'FY15 Bucket'!$C$27</f>
        <v>4560</v>
      </c>
      <c r="AK9" s="64">
        <f t="shared" si="11"/>
        <v>-36</v>
      </c>
      <c r="AL9" s="62">
        <f>'FY15 Bucket'!$C$28</f>
        <v>3626</v>
      </c>
      <c r="AM9" s="64">
        <f t="shared" si="12"/>
        <v>1043</v>
      </c>
      <c r="AN9" s="64">
        <f t="shared" ref="AN9:AN19" si="38">SUM(P9,R9,T9,V9,X9,Z9,AB9,AD9,AF9,AH9,AJ9,AL9)</f>
        <v>41498</v>
      </c>
      <c r="AO9" s="64">
        <f t="shared" ref="AO9:AO19" si="39">AN9 - N9</f>
        <v>4282</v>
      </c>
      <c r="AQ9" s="62">
        <f>'FY16 Bucket'!$C$17</f>
        <v>2606</v>
      </c>
      <c r="AR9" s="64">
        <f t="shared" si="13"/>
        <v>422</v>
      </c>
      <c r="AS9" s="62">
        <f>'FY16 Bucket'!$C$18</f>
        <v>0</v>
      </c>
      <c r="AT9" s="64">
        <f t="shared" si="14"/>
        <v>-1700</v>
      </c>
      <c r="AU9" s="62">
        <f>'FY16 Bucket'!$C$19</f>
        <v>0</v>
      </c>
      <c r="AV9" s="64">
        <f t="shared" si="15"/>
        <v>-2093</v>
      </c>
      <c r="AW9" s="62">
        <f>'FY16 Bucket'!$C$20</f>
        <v>0</v>
      </c>
      <c r="AX9" s="64">
        <f t="shared" si="16"/>
        <v>-5884</v>
      </c>
      <c r="AY9" s="62">
        <f>'FY16 Bucket'!$C$21</f>
        <v>0</v>
      </c>
      <c r="AZ9" s="64">
        <f t="shared" si="17"/>
        <v>-3254</v>
      </c>
      <c r="BA9" s="62">
        <f>'FY16 Bucket'!$C$22</f>
        <v>0</v>
      </c>
      <c r="BB9" s="64">
        <f t="shared" si="18"/>
        <v>-1801</v>
      </c>
      <c r="BC9" s="62">
        <f>'FY16 Bucket'!$C$23</f>
        <v>0</v>
      </c>
      <c r="BD9" s="64">
        <f t="shared" si="19"/>
        <v>-3912</v>
      </c>
      <c r="BE9" s="62">
        <f>'FY16 Bucket'!$C$24</f>
        <v>0</v>
      </c>
      <c r="BF9" s="64">
        <f t="shared" si="20"/>
        <v>-4047</v>
      </c>
      <c r="BG9" s="62">
        <f>'FY16 Bucket'!$C$25</f>
        <v>0</v>
      </c>
      <c r="BH9" s="64">
        <f t="shared" si="21"/>
        <v>-3688</v>
      </c>
      <c r="BI9" s="62">
        <f>'FY16 Bucket'!$C$26</f>
        <v>0</v>
      </c>
      <c r="BJ9" s="64">
        <f t="shared" si="22"/>
        <v>-4749</v>
      </c>
      <c r="BK9" s="62">
        <f>'FY16 Bucket'!$C$27</f>
        <v>0</v>
      </c>
      <c r="BL9" s="64">
        <f t="shared" si="23"/>
        <v>-4560</v>
      </c>
      <c r="BM9" s="62">
        <f>'FY16 Bucket'!$C$28</f>
        <v>0</v>
      </c>
      <c r="BN9" s="64">
        <f t="shared" si="24"/>
        <v>-3626</v>
      </c>
      <c r="BO9" s="64">
        <f t="shared" ref="BO9:BO18" si="40">SUM(AQ9,AS9,AU9,AW9,AY9,BA9,BC9,BE9,BG9,BI9,BK9,BM9)</f>
        <v>2606</v>
      </c>
      <c r="BP9" s="64">
        <f t="shared" ref="BP9:BP19" si="41">BO9 -AN9</f>
        <v>-38892</v>
      </c>
      <c r="BR9" s="62">
        <f>'FY17 Bucket'!$C$17</f>
        <v>0</v>
      </c>
      <c r="BS9" s="64">
        <f t="shared" si="25"/>
        <v>-2606</v>
      </c>
      <c r="BT9" s="62">
        <f>'FY17 Bucket'!$C$18</f>
        <v>0</v>
      </c>
      <c r="BU9" s="64">
        <f t="shared" si="26"/>
        <v>0</v>
      </c>
      <c r="BV9" s="62">
        <f>'FY17 Bucket'!$C$19</f>
        <v>0</v>
      </c>
      <c r="BW9" s="64">
        <f t="shared" si="27"/>
        <v>0</v>
      </c>
      <c r="BX9" s="62">
        <f>'FY17 Bucket'!$C$20</f>
        <v>0</v>
      </c>
      <c r="BY9" s="64">
        <f t="shared" si="28"/>
        <v>0</v>
      </c>
      <c r="BZ9" s="62">
        <f>'FY17 Bucket'!$C$21</f>
        <v>0</v>
      </c>
      <c r="CA9" s="64">
        <f t="shared" si="29"/>
        <v>0</v>
      </c>
      <c r="CB9" s="62">
        <f>'FY17 Bucket'!$C$22</f>
        <v>0</v>
      </c>
      <c r="CC9" s="64">
        <f t="shared" si="30"/>
        <v>0</v>
      </c>
      <c r="CD9" s="62">
        <f>'FY17 Bucket'!$C$23</f>
        <v>0</v>
      </c>
      <c r="CE9" s="64">
        <f t="shared" si="31"/>
        <v>0</v>
      </c>
      <c r="CF9" s="62">
        <f>'FY17 Bucket'!$C$24</f>
        <v>0</v>
      </c>
      <c r="CG9" s="64">
        <f t="shared" si="32"/>
        <v>0</v>
      </c>
      <c r="CH9" s="62">
        <f>'FY17 Bucket'!$C$25</f>
        <v>0</v>
      </c>
      <c r="CI9" s="64">
        <f t="shared" si="33"/>
        <v>0</v>
      </c>
      <c r="CJ9" s="62">
        <f>'FY17 Bucket'!$C$26</f>
        <v>0</v>
      </c>
      <c r="CK9" s="64">
        <f t="shared" si="34"/>
        <v>0</v>
      </c>
      <c r="CL9" s="62">
        <f>'FY17 Bucket'!$C$27</f>
        <v>0</v>
      </c>
      <c r="CM9" s="64">
        <f t="shared" si="35"/>
        <v>0</v>
      </c>
      <c r="CN9" s="62">
        <f>'FY17 Bucket'!$C$28</f>
        <v>0</v>
      </c>
      <c r="CO9" s="64">
        <f t="shared" si="36"/>
        <v>0</v>
      </c>
      <c r="CP9" s="64">
        <f t="shared" si="37"/>
        <v>0</v>
      </c>
      <c r="CQ9" s="64">
        <f t="shared" ref="CQ9:CQ19" si="42">CP9-BO9</f>
        <v>-2606</v>
      </c>
    </row>
    <row r="10" spans="1:96" x14ac:dyDescent="0.25">
      <c r="A10" s="62" t="s">
        <v>655</v>
      </c>
      <c r="B10" s="62">
        <f>'FY14 Bucket'!$C$30</f>
        <v>751</v>
      </c>
      <c r="C10" s="62">
        <f>'FY14 Bucket'!$C$31</f>
        <v>787</v>
      </c>
      <c r="D10" s="62">
        <f>'FY14 Bucket'!$C$32</f>
        <v>651</v>
      </c>
      <c r="E10" s="62">
        <f>'FY14 Bucket'!$C$33</f>
        <v>1939</v>
      </c>
      <c r="F10" s="62">
        <f>'FY14 Bucket'!$C$34</f>
        <v>1444</v>
      </c>
      <c r="G10" s="62">
        <f>'FY14 Bucket'!$C$35</f>
        <v>671</v>
      </c>
      <c r="H10" s="62">
        <f>'FY14 Bucket'!$C$36</f>
        <v>1422</v>
      </c>
      <c r="I10" s="62">
        <f>'FY14 Bucket'!$C$37</f>
        <v>1591</v>
      </c>
      <c r="J10" s="62">
        <f>'FY14 Bucket'!$C$38</f>
        <v>1133</v>
      </c>
      <c r="K10" s="62">
        <f>'FY14 Bucket'!$C$39</f>
        <v>1575</v>
      </c>
      <c r="L10" s="62">
        <f>'FY14 Bucket'!$C$40</f>
        <v>1380</v>
      </c>
      <c r="M10" s="62">
        <f>'FY14 Bucket'!$C$41</f>
        <v>673</v>
      </c>
      <c r="N10" s="64">
        <f t="shared" si="0"/>
        <v>14017</v>
      </c>
      <c r="P10" s="62">
        <f>'FY15 Bucket'!$C$30</f>
        <v>467</v>
      </c>
      <c r="Q10" s="64">
        <f t="shared" si="1"/>
        <v>-284</v>
      </c>
      <c r="R10" s="62">
        <f>'FY15 Bucket'!$C$31</f>
        <v>405</v>
      </c>
      <c r="S10" s="64">
        <f t="shared" si="2"/>
        <v>-382</v>
      </c>
      <c r="T10" s="62">
        <f>'FY15 Bucket'!$C$32</f>
        <v>530</v>
      </c>
      <c r="U10" s="64">
        <f t="shared" si="3"/>
        <v>-121</v>
      </c>
      <c r="V10" s="62">
        <f>'FY15 Bucket'!$C$33</f>
        <v>1659</v>
      </c>
      <c r="W10" s="64">
        <f t="shared" si="4"/>
        <v>-280</v>
      </c>
      <c r="X10" s="62">
        <f>'FY15 Bucket'!$C$34</f>
        <v>981</v>
      </c>
      <c r="Y10" s="64">
        <f t="shared" si="5"/>
        <v>-463</v>
      </c>
      <c r="Z10" s="62">
        <f>'FY15 Bucket'!$C$35</f>
        <v>391</v>
      </c>
      <c r="AA10" s="64">
        <f t="shared" si="6"/>
        <v>-280</v>
      </c>
      <c r="AB10" s="62">
        <f>'FY15 Bucket'!$C$36</f>
        <v>1013</v>
      </c>
      <c r="AC10" s="64">
        <f t="shared" si="7"/>
        <v>-409</v>
      </c>
      <c r="AD10" s="62">
        <f>'FY15 Bucket'!$C$37</f>
        <v>1133</v>
      </c>
      <c r="AE10" s="64">
        <f t="shared" si="8"/>
        <v>-458</v>
      </c>
      <c r="AF10" s="62">
        <f>'FY15 Bucket'!$C$38</f>
        <v>964</v>
      </c>
      <c r="AG10" s="64">
        <f t="shared" si="9"/>
        <v>-169</v>
      </c>
      <c r="AH10" s="62">
        <f>'FY15 Bucket'!$C$39</f>
        <v>1224</v>
      </c>
      <c r="AI10" s="64">
        <f t="shared" si="10"/>
        <v>-351</v>
      </c>
      <c r="AJ10" s="62">
        <f>'FY15 Bucket'!$C$40</f>
        <v>1181</v>
      </c>
      <c r="AK10" s="64">
        <f t="shared" si="11"/>
        <v>-199</v>
      </c>
      <c r="AL10" s="62">
        <f>'FY15 Bucket'!$C$41</f>
        <v>732</v>
      </c>
      <c r="AM10" s="64">
        <f t="shared" si="12"/>
        <v>59</v>
      </c>
      <c r="AN10" s="64">
        <f t="shared" si="38"/>
        <v>10680</v>
      </c>
      <c r="AO10" s="64">
        <f t="shared" si="39"/>
        <v>-3337</v>
      </c>
      <c r="AQ10" s="62">
        <f>'FY16 Bucket'!$C$30</f>
        <v>553</v>
      </c>
      <c r="AR10" s="64">
        <f t="shared" si="13"/>
        <v>86</v>
      </c>
      <c r="AS10" s="62">
        <f>'FY16 Bucket'!$C$31</f>
        <v>0</v>
      </c>
      <c r="AT10" s="64">
        <f t="shared" si="14"/>
        <v>-405</v>
      </c>
      <c r="AU10" s="62">
        <f>'FY16 Bucket'!$C$32</f>
        <v>0</v>
      </c>
      <c r="AV10" s="64">
        <f t="shared" si="15"/>
        <v>-530</v>
      </c>
      <c r="AW10" s="62">
        <f>'FY16 Bucket'!$C$33</f>
        <v>0</v>
      </c>
      <c r="AX10" s="64">
        <f t="shared" si="16"/>
        <v>-1659</v>
      </c>
      <c r="AY10" s="62">
        <f>'FY16 Bucket'!$C$34</f>
        <v>0</v>
      </c>
      <c r="AZ10" s="64">
        <f t="shared" si="17"/>
        <v>-981</v>
      </c>
      <c r="BA10" s="62">
        <f>'FY16 Bucket'!$C$35</f>
        <v>0</v>
      </c>
      <c r="BB10" s="64">
        <f t="shared" si="18"/>
        <v>-391</v>
      </c>
      <c r="BC10" s="62">
        <f>'FY16 Bucket'!$C$36</f>
        <v>0</v>
      </c>
      <c r="BD10" s="64">
        <f t="shared" si="19"/>
        <v>-1013</v>
      </c>
      <c r="BE10" s="62">
        <f>'FY16 Bucket'!$C$37</f>
        <v>0</v>
      </c>
      <c r="BF10" s="64">
        <f t="shared" si="20"/>
        <v>-1133</v>
      </c>
      <c r="BG10" s="62">
        <f>'FY16 Bucket'!$C$38</f>
        <v>0</v>
      </c>
      <c r="BH10" s="64">
        <f t="shared" si="21"/>
        <v>-964</v>
      </c>
      <c r="BI10" s="62">
        <f>'FY16 Bucket'!$C$39</f>
        <v>0</v>
      </c>
      <c r="BJ10" s="64">
        <f t="shared" si="22"/>
        <v>-1224</v>
      </c>
      <c r="BK10" s="62">
        <f>'FY16 Bucket'!$C$40</f>
        <v>0</v>
      </c>
      <c r="BL10" s="64">
        <f t="shared" si="23"/>
        <v>-1181</v>
      </c>
      <c r="BM10" s="62">
        <f>'FY16 Bucket'!$C$41</f>
        <v>0</v>
      </c>
      <c r="BN10" s="64">
        <f t="shared" si="24"/>
        <v>-732</v>
      </c>
      <c r="BO10" s="64">
        <f t="shared" si="40"/>
        <v>553</v>
      </c>
      <c r="BP10" s="64">
        <f t="shared" si="41"/>
        <v>-10127</v>
      </c>
      <c r="BR10" s="62">
        <f>'FY17 Bucket'!$C$30</f>
        <v>0</v>
      </c>
      <c r="BS10" s="64">
        <f t="shared" si="25"/>
        <v>-553</v>
      </c>
      <c r="BT10" s="62">
        <f>'FY17 Bucket'!$C$31</f>
        <v>0</v>
      </c>
      <c r="BU10" s="64">
        <f t="shared" si="26"/>
        <v>0</v>
      </c>
      <c r="BV10" s="62">
        <f>'FY17 Bucket'!$C$32</f>
        <v>0</v>
      </c>
      <c r="BW10" s="64">
        <f t="shared" si="27"/>
        <v>0</v>
      </c>
      <c r="BX10" s="62">
        <f>'FY17 Bucket'!$C$33</f>
        <v>0</v>
      </c>
      <c r="BY10" s="64">
        <f t="shared" si="28"/>
        <v>0</v>
      </c>
      <c r="BZ10" s="62">
        <f>'FY17 Bucket'!$C$34</f>
        <v>0</v>
      </c>
      <c r="CA10" s="64">
        <f t="shared" si="29"/>
        <v>0</v>
      </c>
      <c r="CB10" s="62">
        <f>'FY17 Bucket'!$C$35</f>
        <v>0</v>
      </c>
      <c r="CC10" s="64">
        <f t="shared" si="30"/>
        <v>0</v>
      </c>
      <c r="CD10" s="62">
        <f>'FY17 Bucket'!$C$36</f>
        <v>0</v>
      </c>
      <c r="CE10" s="64">
        <f t="shared" si="31"/>
        <v>0</v>
      </c>
      <c r="CF10" s="62">
        <f>'FY17 Bucket'!$C$37</f>
        <v>0</v>
      </c>
      <c r="CG10" s="64">
        <f t="shared" si="32"/>
        <v>0</v>
      </c>
      <c r="CH10" s="62">
        <f>'FY17 Bucket'!$C$38</f>
        <v>0</v>
      </c>
      <c r="CI10" s="64">
        <f t="shared" si="33"/>
        <v>0</v>
      </c>
      <c r="CJ10" s="62">
        <f>'FY17 Bucket'!$C$39</f>
        <v>0</v>
      </c>
      <c r="CK10" s="64">
        <f t="shared" si="34"/>
        <v>0</v>
      </c>
      <c r="CL10" s="62">
        <f>'FY17 Bucket'!$C$40</f>
        <v>0</v>
      </c>
      <c r="CM10" s="64">
        <f t="shared" si="35"/>
        <v>0</v>
      </c>
      <c r="CN10" s="62">
        <f>'FY17 Bucket'!$C$41</f>
        <v>0</v>
      </c>
      <c r="CO10" s="64">
        <f t="shared" si="36"/>
        <v>0</v>
      </c>
      <c r="CP10" s="64">
        <f t="shared" si="37"/>
        <v>0</v>
      </c>
      <c r="CQ10" s="64">
        <f t="shared" si="42"/>
        <v>-553</v>
      </c>
    </row>
    <row r="11" spans="1:96" x14ac:dyDescent="0.25">
      <c r="A11" s="62" t="s">
        <v>100</v>
      </c>
      <c r="B11" s="62">
        <f>'FY14 Bucket'!$C$43</f>
        <v>704</v>
      </c>
      <c r="C11" s="62">
        <f>'FY14 Bucket'!$C$44</f>
        <v>789</v>
      </c>
      <c r="D11" s="62">
        <f>'FY14 Bucket'!$C$45</f>
        <v>574</v>
      </c>
      <c r="E11" s="62">
        <f>'FY14 Bucket'!$C$46</f>
        <v>1348</v>
      </c>
      <c r="F11" s="62">
        <f>'FY14 Bucket'!$C$47</f>
        <v>952</v>
      </c>
      <c r="G11" s="62">
        <f>'FY14 Bucket'!$C$48</f>
        <v>479</v>
      </c>
      <c r="H11" s="62">
        <f>'FY14 Bucket'!$C$49</f>
        <v>894</v>
      </c>
      <c r="I11" s="62">
        <f>'FY14 Bucket'!$C$50</f>
        <v>755</v>
      </c>
      <c r="J11" s="62">
        <f>'FY14 Bucket'!$C$51</f>
        <v>696</v>
      </c>
      <c r="K11" s="62">
        <f>'FY14 Bucket'!$C$52</f>
        <v>1098</v>
      </c>
      <c r="L11" s="62">
        <f>'FY14 Bucket'!$C$53</f>
        <v>1168</v>
      </c>
      <c r="M11" s="62">
        <f>'FY14 Bucket'!$C$54</f>
        <v>808</v>
      </c>
      <c r="N11" s="64">
        <f t="shared" si="0"/>
        <v>10265</v>
      </c>
      <c r="P11" s="62">
        <f>'FY15 Bucket'!$C$43</f>
        <v>901</v>
      </c>
      <c r="Q11" s="64">
        <f t="shared" si="1"/>
        <v>197</v>
      </c>
      <c r="R11" s="62">
        <f>'FY15 Bucket'!$C$44</f>
        <v>619</v>
      </c>
      <c r="S11" s="64">
        <f t="shared" si="2"/>
        <v>-170</v>
      </c>
      <c r="T11" s="62">
        <f>'FY15 Bucket'!$C$45</f>
        <v>803</v>
      </c>
      <c r="U11" s="64">
        <f t="shared" si="3"/>
        <v>229</v>
      </c>
      <c r="V11" s="62">
        <f>'FY15 Bucket'!$C$46</f>
        <v>1445</v>
      </c>
      <c r="W11" s="64">
        <f t="shared" si="4"/>
        <v>97</v>
      </c>
      <c r="X11" s="62">
        <f>'FY15 Bucket'!$C$47</f>
        <v>885</v>
      </c>
      <c r="Y11" s="64">
        <f t="shared" si="5"/>
        <v>-67</v>
      </c>
      <c r="Z11" s="62">
        <f>'FY15 Bucket'!$C$48</f>
        <v>644</v>
      </c>
      <c r="AA11" s="64">
        <f t="shared" si="6"/>
        <v>165</v>
      </c>
      <c r="AB11" s="62">
        <f>'FY15 Bucket'!$C$49</f>
        <v>1026</v>
      </c>
      <c r="AC11" s="64">
        <f t="shared" si="7"/>
        <v>132</v>
      </c>
      <c r="AD11" s="62">
        <f>'FY15 Bucket'!$C$50</f>
        <v>994</v>
      </c>
      <c r="AE11" s="64">
        <f t="shared" si="8"/>
        <v>239</v>
      </c>
      <c r="AF11" s="62">
        <f>'FY15 Bucket'!$C$51</f>
        <v>968</v>
      </c>
      <c r="AG11" s="64">
        <f t="shared" si="9"/>
        <v>272</v>
      </c>
      <c r="AH11" s="62">
        <f>'FY15 Bucket'!$C$52</f>
        <v>1174</v>
      </c>
      <c r="AI11" s="64">
        <f t="shared" si="10"/>
        <v>76</v>
      </c>
      <c r="AJ11" s="62">
        <f>'FY15 Bucket'!$C$53</f>
        <v>1114</v>
      </c>
      <c r="AK11" s="64">
        <f t="shared" si="11"/>
        <v>-54</v>
      </c>
      <c r="AL11" s="62">
        <f>'FY15 Bucket'!$C$54</f>
        <v>1013</v>
      </c>
      <c r="AM11" s="64">
        <f t="shared" si="12"/>
        <v>205</v>
      </c>
      <c r="AN11" s="64">
        <f t="shared" si="38"/>
        <v>11586</v>
      </c>
      <c r="AO11" s="64">
        <f t="shared" si="39"/>
        <v>1321</v>
      </c>
      <c r="AQ11" s="62">
        <f>'FY16 Bucket'!$C$43</f>
        <v>1060</v>
      </c>
      <c r="AR11" s="64">
        <f t="shared" si="13"/>
        <v>159</v>
      </c>
      <c r="AS11" s="62">
        <f>'FY16 Bucket'!$C$44</f>
        <v>0</v>
      </c>
      <c r="AT11" s="64">
        <f t="shared" si="14"/>
        <v>-619</v>
      </c>
      <c r="AU11" s="62">
        <f>'FY16 Bucket'!$C$45</f>
        <v>0</v>
      </c>
      <c r="AV11" s="64">
        <f t="shared" si="15"/>
        <v>-803</v>
      </c>
      <c r="AW11" s="62">
        <f>'FY16 Bucket'!$C$46</f>
        <v>0</v>
      </c>
      <c r="AX11" s="64">
        <f t="shared" si="16"/>
        <v>-1445</v>
      </c>
      <c r="AY11" s="62">
        <f>'FY16 Bucket'!$C$47</f>
        <v>0</v>
      </c>
      <c r="AZ11" s="64">
        <f t="shared" si="17"/>
        <v>-885</v>
      </c>
      <c r="BA11" s="62">
        <f>'FY16 Bucket'!$C$48</f>
        <v>0</v>
      </c>
      <c r="BB11" s="64">
        <f t="shared" si="18"/>
        <v>-644</v>
      </c>
      <c r="BC11" s="62">
        <f>'FY16 Bucket'!$C$49</f>
        <v>0</v>
      </c>
      <c r="BD11" s="64">
        <f t="shared" si="19"/>
        <v>-1026</v>
      </c>
      <c r="BE11" s="62">
        <f>'FY16 Bucket'!$C$50</f>
        <v>0</v>
      </c>
      <c r="BF11" s="64">
        <f t="shared" si="20"/>
        <v>-994</v>
      </c>
      <c r="BG11" s="62">
        <f>'FY16 Bucket'!$C$51</f>
        <v>0</v>
      </c>
      <c r="BH11" s="64">
        <f t="shared" si="21"/>
        <v>-968</v>
      </c>
      <c r="BI11" s="62">
        <f>'FY16 Bucket'!$C$52</f>
        <v>0</v>
      </c>
      <c r="BJ11" s="64">
        <f t="shared" si="22"/>
        <v>-1174</v>
      </c>
      <c r="BK11" s="62">
        <f>'FY16 Bucket'!$C$53</f>
        <v>0</v>
      </c>
      <c r="BL11" s="64">
        <f t="shared" si="23"/>
        <v>-1114</v>
      </c>
      <c r="BM11" s="62">
        <f>'FY16 Bucket'!$C$54</f>
        <v>0</v>
      </c>
      <c r="BN11" s="64">
        <f t="shared" si="24"/>
        <v>-1013</v>
      </c>
      <c r="BO11" s="64">
        <f t="shared" si="40"/>
        <v>1060</v>
      </c>
      <c r="BP11" s="64">
        <f t="shared" si="41"/>
        <v>-10526</v>
      </c>
      <c r="BR11" s="62">
        <f>'FY17 Bucket'!$C$43</f>
        <v>0</v>
      </c>
      <c r="BS11" s="64">
        <f t="shared" si="25"/>
        <v>-1060</v>
      </c>
      <c r="BT11" s="62">
        <f>'FY17 Bucket'!$C$44</f>
        <v>0</v>
      </c>
      <c r="BU11" s="64">
        <f t="shared" si="26"/>
        <v>0</v>
      </c>
      <c r="BV11" s="62">
        <f>'FY17 Bucket'!$C$45</f>
        <v>0</v>
      </c>
      <c r="BW11" s="64">
        <f t="shared" si="27"/>
        <v>0</v>
      </c>
      <c r="BX11" s="62">
        <f>'FY17 Bucket'!$C$46</f>
        <v>0</v>
      </c>
      <c r="BY11" s="64">
        <f t="shared" si="28"/>
        <v>0</v>
      </c>
      <c r="BZ11" s="62">
        <f>'FY17 Bucket'!$C$47</f>
        <v>0</v>
      </c>
      <c r="CA11" s="64">
        <f t="shared" si="29"/>
        <v>0</v>
      </c>
      <c r="CB11" s="62">
        <f>'FY17 Bucket'!$C$48</f>
        <v>0</v>
      </c>
      <c r="CC11" s="64">
        <f t="shared" si="30"/>
        <v>0</v>
      </c>
      <c r="CD11" s="62">
        <f>'FY17 Bucket'!$C$49</f>
        <v>0</v>
      </c>
      <c r="CE11" s="64">
        <f t="shared" si="31"/>
        <v>0</v>
      </c>
      <c r="CF11" s="62">
        <f>'FY17 Bucket'!$C$50</f>
        <v>0</v>
      </c>
      <c r="CG11" s="64">
        <f t="shared" si="32"/>
        <v>0</v>
      </c>
      <c r="CH11" s="62">
        <f>'FY17 Bucket'!$C$51</f>
        <v>0</v>
      </c>
      <c r="CI11" s="64">
        <f t="shared" si="33"/>
        <v>0</v>
      </c>
      <c r="CJ11" s="62">
        <f>'FY17 Bucket'!$C$52</f>
        <v>0</v>
      </c>
      <c r="CK11" s="64">
        <f t="shared" si="34"/>
        <v>0</v>
      </c>
      <c r="CL11" s="62">
        <f>'FY17 Bucket'!$C$53</f>
        <v>0</v>
      </c>
      <c r="CM11" s="64">
        <f t="shared" si="35"/>
        <v>0</v>
      </c>
      <c r="CN11" s="62">
        <f>'FY17 Bucket'!$C$54</f>
        <v>0</v>
      </c>
      <c r="CO11" s="64">
        <f t="shared" si="36"/>
        <v>0</v>
      </c>
      <c r="CP11" s="64">
        <f t="shared" si="37"/>
        <v>0</v>
      </c>
      <c r="CQ11" s="64">
        <f t="shared" si="42"/>
        <v>-1060</v>
      </c>
    </row>
    <row r="12" spans="1:96" x14ac:dyDescent="0.25">
      <c r="A12" s="62" t="s">
        <v>659</v>
      </c>
      <c r="B12" s="62">
        <f>'FY14 Bucket'!$C$56</f>
        <v>1155</v>
      </c>
      <c r="C12" s="62">
        <f>'FY14 Bucket'!$C$57</f>
        <v>1161</v>
      </c>
      <c r="D12" s="62">
        <f>'FY14 Bucket'!$C$58</f>
        <v>982</v>
      </c>
      <c r="E12" s="62">
        <f>'FY14 Bucket'!$C$59</f>
        <v>3335</v>
      </c>
      <c r="F12" s="62">
        <f>'FY14 Bucket'!$C$60</f>
        <v>2511</v>
      </c>
      <c r="G12" s="62">
        <f>'FY14 Bucket'!$C$61</f>
        <v>1261</v>
      </c>
      <c r="H12" s="62">
        <f>'FY14 Bucket'!$C$62</f>
        <v>2637</v>
      </c>
      <c r="I12" s="62">
        <f>'FY14 Bucket'!$C$63</f>
        <v>2812</v>
      </c>
      <c r="J12" s="62">
        <f>'FY14 Bucket'!$C$64</f>
        <v>2154</v>
      </c>
      <c r="K12" s="62">
        <f>'FY14 Bucket'!$C$65</f>
        <v>3549</v>
      </c>
      <c r="L12" s="62">
        <f>'FY14 Bucket'!$C$66</f>
        <v>3130</v>
      </c>
      <c r="M12" s="62">
        <f>'FY14 Bucket'!$C$67</f>
        <v>1613</v>
      </c>
      <c r="N12" s="64">
        <f t="shared" si="0"/>
        <v>26300</v>
      </c>
      <c r="P12" s="62">
        <f>'FY15 Bucket'!$C$56</f>
        <v>1224</v>
      </c>
      <c r="Q12" s="64">
        <f t="shared" si="1"/>
        <v>69</v>
      </c>
      <c r="R12" s="62">
        <f>'FY15 Bucket'!$C$57</f>
        <v>953</v>
      </c>
      <c r="S12" s="64">
        <f t="shared" si="2"/>
        <v>-208</v>
      </c>
      <c r="T12" s="62">
        <f>'FY15 Bucket'!$C$58</f>
        <v>1291</v>
      </c>
      <c r="U12" s="64">
        <f t="shared" si="3"/>
        <v>309</v>
      </c>
      <c r="V12" s="62">
        <f>'FY15 Bucket'!$C$59</f>
        <v>3631</v>
      </c>
      <c r="W12" s="64">
        <f t="shared" si="4"/>
        <v>296</v>
      </c>
      <c r="X12" s="62">
        <f>'FY15 Bucket'!$C$60</f>
        <v>2346</v>
      </c>
      <c r="Y12" s="64">
        <f t="shared" si="5"/>
        <v>-165</v>
      </c>
      <c r="Z12" s="62">
        <f>'FY15 Bucket'!$C$61</f>
        <v>1078</v>
      </c>
      <c r="AA12" s="64">
        <f t="shared" si="6"/>
        <v>-183</v>
      </c>
      <c r="AB12" s="62">
        <f>'FY15 Bucket'!$C$62</f>
        <v>2656</v>
      </c>
      <c r="AC12" s="64">
        <f t="shared" si="7"/>
        <v>19</v>
      </c>
      <c r="AD12" s="62">
        <f>'FY15 Bucket'!$C$63</f>
        <v>2853</v>
      </c>
      <c r="AE12" s="64">
        <f t="shared" si="8"/>
        <v>41</v>
      </c>
      <c r="AF12" s="62">
        <f>'FY15 Bucket'!$C$64</f>
        <v>2396</v>
      </c>
      <c r="AG12" s="64">
        <f t="shared" si="9"/>
        <v>242</v>
      </c>
      <c r="AH12" s="62">
        <f>'FY15 Bucket'!$C$65</f>
        <v>3075</v>
      </c>
      <c r="AI12" s="64">
        <f t="shared" si="10"/>
        <v>-474</v>
      </c>
      <c r="AJ12" s="62">
        <f>'FY15 Bucket'!$C$66</f>
        <v>2809</v>
      </c>
      <c r="AK12" s="64">
        <f t="shared" si="11"/>
        <v>-321</v>
      </c>
      <c r="AL12" s="62">
        <f>'FY15 Bucket'!$C$67</f>
        <v>1987</v>
      </c>
      <c r="AM12" s="64">
        <f t="shared" si="12"/>
        <v>374</v>
      </c>
      <c r="AN12" s="64">
        <f t="shared" si="38"/>
        <v>26299</v>
      </c>
      <c r="AO12" s="64">
        <f t="shared" si="39"/>
        <v>-1</v>
      </c>
      <c r="AQ12" s="62">
        <f>'FY16 Bucket'!$C$56</f>
        <v>1585</v>
      </c>
      <c r="AR12" s="64">
        <f t="shared" si="13"/>
        <v>361</v>
      </c>
      <c r="AS12" s="62">
        <f>'FY16 Bucket'!$C$57</f>
        <v>0</v>
      </c>
      <c r="AT12" s="64">
        <f t="shared" si="14"/>
        <v>-953</v>
      </c>
      <c r="AU12" s="62">
        <f>'FY16 Bucket'!$C$58</f>
        <v>0</v>
      </c>
      <c r="AV12" s="64">
        <f t="shared" si="15"/>
        <v>-1291</v>
      </c>
      <c r="AW12" s="62">
        <f>'FY16 Bucket'!$C$59</f>
        <v>0</v>
      </c>
      <c r="AX12" s="64">
        <f t="shared" si="16"/>
        <v>-3631</v>
      </c>
      <c r="AY12" s="62">
        <f>'FY16 Bucket'!$C$60</f>
        <v>0</v>
      </c>
      <c r="AZ12" s="64">
        <f t="shared" si="17"/>
        <v>-2346</v>
      </c>
      <c r="BA12" s="62">
        <f>'FY16 Bucket'!$C$61</f>
        <v>0</v>
      </c>
      <c r="BB12" s="64">
        <f t="shared" si="18"/>
        <v>-1078</v>
      </c>
      <c r="BC12" s="62">
        <f>'FY16 Bucket'!$C$62</f>
        <v>0</v>
      </c>
      <c r="BD12" s="64">
        <f t="shared" si="19"/>
        <v>-2656</v>
      </c>
      <c r="BE12" s="62">
        <f>'FY16 Bucket'!$C$63</f>
        <v>0</v>
      </c>
      <c r="BF12" s="64">
        <f t="shared" si="20"/>
        <v>-2853</v>
      </c>
      <c r="BG12" s="62">
        <f>'FY16 Bucket'!$C$64</f>
        <v>0</v>
      </c>
      <c r="BH12" s="64">
        <f t="shared" si="21"/>
        <v>-2396</v>
      </c>
      <c r="BI12" s="62">
        <f>'FY16 Bucket'!$C$65</f>
        <v>0</v>
      </c>
      <c r="BJ12" s="64">
        <f t="shared" si="22"/>
        <v>-3075</v>
      </c>
      <c r="BK12" s="62">
        <f>'FY16 Bucket'!$C$66</f>
        <v>0</v>
      </c>
      <c r="BL12" s="64">
        <f t="shared" si="23"/>
        <v>-2809</v>
      </c>
      <c r="BM12" s="62">
        <f>'FY16 Bucket'!$C$67</f>
        <v>0</v>
      </c>
      <c r="BN12" s="64">
        <f t="shared" si="24"/>
        <v>-1987</v>
      </c>
      <c r="BO12" s="64">
        <f t="shared" si="40"/>
        <v>1585</v>
      </c>
      <c r="BP12" s="64">
        <f t="shared" si="41"/>
        <v>-24714</v>
      </c>
      <c r="BR12" s="62">
        <f>'FY17 Bucket'!$C$56</f>
        <v>0</v>
      </c>
      <c r="BS12" s="64">
        <f t="shared" si="25"/>
        <v>-1585</v>
      </c>
      <c r="BT12" s="62">
        <f>'FY17 Bucket'!$C$57</f>
        <v>0</v>
      </c>
      <c r="BU12" s="64">
        <f t="shared" si="26"/>
        <v>0</v>
      </c>
      <c r="BV12" s="62">
        <f>'FY17 Bucket'!$C$58</f>
        <v>0</v>
      </c>
      <c r="BW12" s="64">
        <f t="shared" si="27"/>
        <v>0</v>
      </c>
      <c r="BX12" s="62">
        <f>'FY17 Bucket'!$C$59</f>
        <v>0</v>
      </c>
      <c r="BY12" s="64">
        <f t="shared" si="28"/>
        <v>0</v>
      </c>
      <c r="BZ12" s="62">
        <f>'FY17 Bucket'!$C$60</f>
        <v>0</v>
      </c>
      <c r="CA12" s="64">
        <f t="shared" si="29"/>
        <v>0</v>
      </c>
      <c r="CB12" s="62">
        <f>'FY17 Bucket'!$C$61</f>
        <v>0</v>
      </c>
      <c r="CC12" s="64">
        <f t="shared" si="30"/>
        <v>0</v>
      </c>
      <c r="CD12" s="62">
        <f>'FY17 Bucket'!$C$62</f>
        <v>0</v>
      </c>
      <c r="CE12" s="64">
        <f t="shared" si="31"/>
        <v>0</v>
      </c>
      <c r="CF12" s="62">
        <f>'FY17 Bucket'!$C$63</f>
        <v>0</v>
      </c>
      <c r="CG12" s="64">
        <f t="shared" si="32"/>
        <v>0</v>
      </c>
      <c r="CH12" s="62">
        <f>'FY17 Bucket'!$C$64</f>
        <v>0</v>
      </c>
      <c r="CI12" s="64">
        <f t="shared" si="33"/>
        <v>0</v>
      </c>
      <c r="CJ12" s="62">
        <f>'FY17 Bucket'!$C$65</f>
        <v>0</v>
      </c>
      <c r="CK12" s="64">
        <f t="shared" si="34"/>
        <v>0</v>
      </c>
      <c r="CL12" s="62">
        <f>'FY17 Bucket'!$C$66</f>
        <v>0</v>
      </c>
      <c r="CM12" s="64">
        <f t="shared" si="35"/>
        <v>0</v>
      </c>
      <c r="CN12" s="62">
        <f>'FY17 Bucket'!$C$67</f>
        <v>0</v>
      </c>
      <c r="CO12" s="64">
        <f t="shared" si="36"/>
        <v>0</v>
      </c>
      <c r="CP12" s="64">
        <f t="shared" si="37"/>
        <v>0</v>
      </c>
      <c r="CQ12" s="64">
        <f t="shared" si="42"/>
        <v>-1585</v>
      </c>
    </row>
    <row r="13" spans="1:96" x14ac:dyDescent="0.25">
      <c r="A13" s="62" t="s">
        <v>159</v>
      </c>
      <c r="B13" s="62">
        <f>'FY14 Bucket'!$C$69</f>
        <v>2103</v>
      </c>
      <c r="C13" s="62">
        <f>'FY14 Bucket'!$C$70</f>
        <v>2853</v>
      </c>
      <c r="D13" s="62">
        <f>'FY14 Bucket'!$C$71</f>
        <v>2772</v>
      </c>
      <c r="E13" s="62">
        <f>'FY14 Bucket'!$C$72</f>
        <v>6457</v>
      </c>
      <c r="F13" s="62">
        <f>'FY14 Bucket'!$C$73</f>
        <v>4593</v>
      </c>
      <c r="G13" s="62">
        <f>'FY14 Bucket'!$C$74</f>
        <v>2947</v>
      </c>
      <c r="H13" s="62">
        <f>'FY14 Bucket'!$C$75</f>
        <v>4964</v>
      </c>
      <c r="I13" s="62">
        <f>'FY14 Bucket'!$C$76</f>
        <v>4518</v>
      </c>
      <c r="J13" s="62">
        <f>'FY14 Bucket'!$C$77</f>
        <v>3908</v>
      </c>
      <c r="K13" s="62">
        <f>'FY14 Bucket'!$C$78</f>
        <v>5239</v>
      </c>
      <c r="L13" s="62">
        <f>'FY14 Bucket'!$C$79</f>
        <v>4706</v>
      </c>
      <c r="M13" s="62">
        <f>'FY14 Bucket'!$C$80</f>
        <v>3599</v>
      </c>
      <c r="N13" s="64">
        <f t="shared" si="0"/>
        <v>48659</v>
      </c>
      <c r="P13" s="62">
        <f>'FY15 Bucket'!$C$69</f>
        <v>3564</v>
      </c>
      <c r="Q13" s="64">
        <f t="shared" si="1"/>
        <v>1461</v>
      </c>
      <c r="R13" s="62">
        <f>'FY15 Bucket'!$C$70</f>
        <v>2898</v>
      </c>
      <c r="S13" s="64">
        <f t="shared" si="2"/>
        <v>45</v>
      </c>
      <c r="T13" s="62">
        <f>'FY15 Bucket'!$C$71</f>
        <v>3542</v>
      </c>
      <c r="U13" s="64">
        <f t="shared" si="3"/>
        <v>770</v>
      </c>
      <c r="V13" s="62">
        <f>'FY15 Bucket'!$C$72</f>
        <v>7521</v>
      </c>
      <c r="W13" s="64">
        <f t="shared" si="4"/>
        <v>1064</v>
      </c>
      <c r="X13" s="62">
        <f>'FY15 Bucket'!$C$73</f>
        <v>4867</v>
      </c>
      <c r="Y13" s="64">
        <f t="shared" si="5"/>
        <v>274</v>
      </c>
      <c r="Z13" s="62">
        <f>'FY15 Bucket'!$C$74</f>
        <v>3209</v>
      </c>
      <c r="AA13" s="64">
        <f t="shared" si="6"/>
        <v>262</v>
      </c>
      <c r="AB13" s="62">
        <f>'FY15 Bucket'!$C$75</f>
        <v>5248</v>
      </c>
      <c r="AC13" s="64">
        <f t="shared" si="7"/>
        <v>284</v>
      </c>
      <c r="AD13" s="62">
        <f>'FY15 Bucket'!$C$76</f>
        <v>5049</v>
      </c>
      <c r="AE13" s="64">
        <f t="shared" si="8"/>
        <v>531</v>
      </c>
      <c r="AF13" s="62">
        <f>'FY15 Bucket'!$C$77</f>
        <v>4545</v>
      </c>
      <c r="AG13" s="64">
        <f t="shared" si="9"/>
        <v>637</v>
      </c>
      <c r="AH13" s="62">
        <f>'FY15 Bucket'!$C$78</f>
        <v>5522</v>
      </c>
      <c r="AI13" s="64">
        <f t="shared" si="10"/>
        <v>283</v>
      </c>
      <c r="AJ13" s="62">
        <f>'FY15 Bucket'!$C$79</f>
        <v>5121</v>
      </c>
      <c r="AK13" s="64">
        <f t="shared" si="11"/>
        <v>415</v>
      </c>
      <c r="AL13" s="62">
        <f>'FY15 Bucket'!$C$80</f>
        <v>4264</v>
      </c>
      <c r="AM13" s="64">
        <f t="shared" si="12"/>
        <v>665</v>
      </c>
      <c r="AN13" s="64">
        <f t="shared" si="38"/>
        <v>55350</v>
      </c>
      <c r="AO13" s="64">
        <f t="shared" si="39"/>
        <v>6691</v>
      </c>
      <c r="AQ13" s="62">
        <f>'FY16 Bucket'!$C$69</f>
        <v>3954</v>
      </c>
      <c r="AR13" s="64">
        <f t="shared" si="13"/>
        <v>390</v>
      </c>
      <c r="AS13" s="62">
        <f>'FY16 Bucket'!$C$70</f>
        <v>0</v>
      </c>
      <c r="AT13" s="64">
        <f t="shared" si="14"/>
        <v>-2898</v>
      </c>
      <c r="AU13" s="62">
        <f>'FY16 Bucket'!$C$71</f>
        <v>0</v>
      </c>
      <c r="AV13" s="64">
        <f t="shared" si="15"/>
        <v>-3542</v>
      </c>
      <c r="AW13" s="62">
        <f>'FY16 Bucket'!$C$72</f>
        <v>0</v>
      </c>
      <c r="AX13" s="64">
        <f t="shared" si="16"/>
        <v>-7521</v>
      </c>
      <c r="AY13" s="62">
        <f>'FY16 Bucket'!$C$73</f>
        <v>0</v>
      </c>
      <c r="AZ13" s="64">
        <f t="shared" si="17"/>
        <v>-4867</v>
      </c>
      <c r="BA13" s="62">
        <f>'FY16 Bucket'!$C$74</f>
        <v>0</v>
      </c>
      <c r="BB13" s="64">
        <f t="shared" si="18"/>
        <v>-3209</v>
      </c>
      <c r="BC13" s="62">
        <f>'FY16 Bucket'!$C$75</f>
        <v>0</v>
      </c>
      <c r="BD13" s="64">
        <f t="shared" si="19"/>
        <v>-5248</v>
      </c>
      <c r="BE13" s="62">
        <f>'FY16 Bucket'!$C$76</f>
        <v>0</v>
      </c>
      <c r="BF13" s="64">
        <f t="shared" si="20"/>
        <v>-5049</v>
      </c>
      <c r="BG13" s="62">
        <f>'FY16 Bucket'!$C$77</f>
        <v>0</v>
      </c>
      <c r="BH13" s="64">
        <f t="shared" si="21"/>
        <v>-4545</v>
      </c>
      <c r="BI13" s="62">
        <f>'FY16 Bucket'!$C$78</f>
        <v>0</v>
      </c>
      <c r="BJ13" s="64">
        <f t="shared" si="22"/>
        <v>-5522</v>
      </c>
      <c r="BK13" s="62">
        <f>'FY16 Bucket'!$C$79</f>
        <v>0</v>
      </c>
      <c r="BL13" s="64">
        <f t="shared" si="23"/>
        <v>-5121</v>
      </c>
      <c r="BM13" s="62">
        <f>'FY16 Bucket'!$C$80</f>
        <v>0</v>
      </c>
      <c r="BN13" s="64">
        <f t="shared" si="24"/>
        <v>-4264</v>
      </c>
      <c r="BO13" s="64">
        <f t="shared" si="40"/>
        <v>3954</v>
      </c>
      <c r="BP13" s="64">
        <f t="shared" si="41"/>
        <v>-51396</v>
      </c>
      <c r="BR13" s="62">
        <f>'FY17 Bucket'!$C$69</f>
        <v>0</v>
      </c>
      <c r="BS13" s="64">
        <f t="shared" si="25"/>
        <v>-3954</v>
      </c>
      <c r="BT13" s="62">
        <f>'FY17 Bucket'!$C$70</f>
        <v>0</v>
      </c>
      <c r="BU13" s="64">
        <f t="shared" si="26"/>
        <v>0</v>
      </c>
      <c r="BV13" s="62">
        <f>'FY17 Bucket'!$C$71</f>
        <v>0</v>
      </c>
      <c r="BW13" s="64">
        <f t="shared" si="27"/>
        <v>0</v>
      </c>
      <c r="BX13" s="62">
        <f>'FY17 Bucket'!$C$72</f>
        <v>0</v>
      </c>
      <c r="BY13" s="64">
        <f t="shared" si="28"/>
        <v>0</v>
      </c>
      <c r="BZ13" s="62">
        <f>'FY17 Bucket'!$C$73</f>
        <v>0</v>
      </c>
      <c r="CA13" s="64">
        <f t="shared" si="29"/>
        <v>0</v>
      </c>
      <c r="CB13" s="62">
        <f>'FY17 Bucket'!$C$74</f>
        <v>0</v>
      </c>
      <c r="CC13" s="64">
        <f t="shared" si="30"/>
        <v>0</v>
      </c>
      <c r="CD13" s="62">
        <f>'FY17 Bucket'!$C$75</f>
        <v>0</v>
      </c>
      <c r="CE13" s="64">
        <f t="shared" si="31"/>
        <v>0</v>
      </c>
      <c r="CF13" s="62">
        <f>'FY17 Bucket'!$C$76</f>
        <v>0</v>
      </c>
      <c r="CG13" s="64">
        <f t="shared" si="32"/>
        <v>0</v>
      </c>
      <c r="CH13" s="62">
        <f>'FY17 Bucket'!$C$77</f>
        <v>0</v>
      </c>
      <c r="CI13" s="64">
        <f t="shared" si="33"/>
        <v>0</v>
      </c>
      <c r="CJ13" s="62">
        <f>'FY17 Bucket'!$C$78</f>
        <v>0</v>
      </c>
      <c r="CK13" s="64">
        <f t="shared" si="34"/>
        <v>0</v>
      </c>
      <c r="CL13" s="62">
        <f>'FY17 Bucket'!$C$79</f>
        <v>0</v>
      </c>
      <c r="CM13" s="64">
        <f t="shared" si="35"/>
        <v>0</v>
      </c>
      <c r="CN13" s="62">
        <f>'FY17 Bucket'!$C$80</f>
        <v>0</v>
      </c>
      <c r="CO13" s="64">
        <f t="shared" si="36"/>
        <v>0</v>
      </c>
      <c r="CP13" s="64">
        <f t="shared" si="37"/>
        <v>0</v>
      </c>
      <c r="CQ13" s="64">
        <f t="shared" si="42"/>
        <v>-3954</v>
      </c>
    </row>
    <row r="14" spans="1:96" x14ac:dyDescent="0.25">
      <c r="A14" s="62" t="s">
        <v>217</v>
      </c>
      <c r="B14" s="62">
        <f>'FY14 Bucket'!$C$82</f>
        <v>69</v>
      </c>
      <c r="C14" s="62">
        <f>'FY14 Bucket'!$C$83</f>
        <v>71</v>
      </c>
      <c r="D14" s="62">
        <f>'FY14 Bucket'!$C$84</f>
        <v>55</v>
      </c>
      <c r="E14" s="62">
        <f>'FY14 Bucket'!$C$85</f>
        <v>148</v>
      </c>
      <c r="F14" s="62">
        <f>'FY14 Bucket'!$C$86</f>
        <v>61</v>
      </c>
      <c r="G14" s="62">
        <f>'FY14 Bucket'!$C$87</f>
        <v>31</v>
      </c>
      <c r="H14" s="62">
        <f>'FY14 Bucket'!$C$88</f>
        <v>69</v>
      </c>
      <c r="I14" s="62">
        <f>'FY14 Bucket'!$C$89</f>
        <v>40</v>
      </c>
      <c r="J14" s="62">
        <f>'FY14 Bucket'!$C$90</f>
        <v>42</v>
      </c>
      <c r="K14" s="62">
        <f>'FY14 Bucket'!$C$91</f>
        <v>53</v>
      </c>
      <c r="L14" s="62">
        <f>'FY14 Bucket'!$C$92</f>
        <v>73</v>
      </c>
      <c r="M14" s="62">
        <f>'FY14 Bucket'!$C$93</f>
        <v>33</v>
      </c>
      <c r="N14" s="64">
        <f t="shared" si="0"/>
        <v>745</v>
      </c>
      <c r="P14" s="62">
        <f>'FY15 Bucket'!$C$82</f>
        <v>19</v>
      </c>
      <c r="Q14" s="64">
        <f t="shared" si="1"/>
        <v>-50</v>
      </c>
      <c r="R14" s="62">
        <f>'FY15 Bucket'!$C$83</f>
        <v>30</v>
      </c>
      <c r="S14" s="64">
        <f t="shared" si="2"/>
        <v>-41</v>
      </c>
      <c r="T14" s="62">
        <f>'FY15 Bucket'!$C$84</f>
        <v>9</v>
      </c>
      <c r="U14" s="64">
        <f t="shared" si="3"/>
        <v>-46</v>
      </c>
      <c r="V14" s="62">
        <f>'FY15 Bucket'!$C$85</f>
        <v>64</v>
      </c>
      <c r="W14" s="64">
        <f t="shared" si="4"/>
        <v>-84</v>
      </c>
      <c r="X14" s="62">
        <f>'FY15 Bucket'!$C$86</f>
        <v>42</v>
      </c>
      <c r="Y14" s="64">
        <f t="shared" si="5"/>
        <v>-19</v>
      </c>
      <c r="Z14" s="62">
        <f>'FY15 Bucket'!$C$87</f>
        <v>28</v>
      </c>
      <c r="AA14" s="64">
        <f t="shared" si="6"/>
        <v>-3</v>
      </c>
      <c r="AB14" s="62">
        <f>'FY15 Bucket'!$C$88</f>
        <v>59</v>
      </c>
      <c r="AC14" s="64">
        <f t="shared" si="7"/>
        <v>-10</v>
      </c>
      <c r="AD14" s="62">
        <f>'FY15 Bucket'!$C$89</f>
        <v>67</v>
      </c>
      <c r="AE14" s="64">
        <f t="shared" si="8"/>
        <v>27</v>
      </c>
      <c r="AF14" s="62">
        <f>'FY15 Bucket'!$C$90</f>
        <v>57</v>
      </c>
      <c r="AG14" s="64">
        <f t="shared" si="9"/>
        <v>15</v>
      </c>
      <c r="AH14" s="62">
        <f>'FY15 Bucket'!$C$91</f>
        <v>67</v>
      </c>
      <c r="AI14" s="64">
        <f t="shared" si="10"/>
        <v>14</v>
      </c>
      <c r="AJ14" s="62">
        <f>'FY15 Bucket'!$C$92</f>
        <v>0</v>
      </c>
      <c r="AK14" s="64">
        <f t="shared" si="11"/>
        <v>-73</v>
      </c>
      <c r="AL14" s="62">
        <f>'FY15 Bucket'!$C$93</f>
        <v>0</v>
      </c>
      <c r="AM14" s="64">
        <f t="shared" si="12"/>
        <v>-33</v>
      </c>
      <c r="AN14" s="64">
        <f t="shared" si="38"/>
        <v>442</v>
      </c>
      <c r="AO14" s="64">
        <f t="shared" si="39"/>
        <v>-303</v>
      </c>
      <c r="AQ14" s="62">
        <f>'FY16 Bucket'!$C$82</f>
        <v>0</v>
      </c>
      <c r="AR14" s="64">
        <f t="shared" si="13"/>
        <v>-19</v>
      </c>
      <c r="AS14" s="62">
        <f>'FY16 Bucket'!$C$83</f>
        <v>0</v>
      </c>
      <c r="AT14" s="64">
        <f t="shared" si="14"/>
        <v>-30</v>
      </c>
      <c r="AU14" s="62">
        <f>'FY16 Bucket'!$C$84</f>
        <v>0</v>
      </c>
      <c r="AV14" s="64">
        <f t="shared" si="15"/>
        <v>-9</v>
      </c>
      <c r="AW14" s="62">
        <f>'FY16 Bucket'!$C$85</f>
        <v>0</v>
      </c>
      <c r="AX14" s="64">
        <f t="shared" si="16"/>
        <v>-64</v>
      </c>
      <c r="AY14" s="62">
        <f>'FY16 Bucket'!$C$86</f>
        <v>0</v>
      </c>
      <c r="AZ14" s="64">
        <f t="shared" si="17"/>
        <v>-42</v>
      </c>
      <c r="BA14" s="62">
        <f>'FY16 Bucket'!$C$87</f>
        <v>0</v>
      </c>
      <c r="BB14" s="64">
        <f t="shared" si="18"/>
        <v>-28</v>
      </c>
      <c r="BC14" s="62">
        <f>'FY16 Bucket'!$C$88</f>
        <v>0</v>
      </c>
      <c r="BD14" s="64">
        <f t="shared" si="19"/>
        <v>-59</v>
      </c>
      <c r="BE14" s="62">
        <f>'FY16 Bucket'!$C$89</f>
        <v>0</v>
      </c>
      <c r="BF14" s="64">
        <f t="shared" si="20"/>
        <v>-67</v>
      </c>
      <c r="BG14" s="62">
        <f>'FY16 Bucket'!$C$90</f>
        <v>0</v>
      </c>
      <c r="BH14" s="64">
        <f t="shared" si="21"/>
        <v>-57</v>
      </c>
      <c r="BI14" s="62">
        <f>'FY16 Bucket'!$C$91</f>
        <v>0</v>
      </c>
      <c r="BJ14" s="64">
        <f t="shared" si="22"/>
        <v>-67</v>
      </c>
      <c r="BK14" s="62">
        <f>'FY16 Bucket'!$C$92</f>
        <v>0</v>
      </c>
      <c r="BL14" s="64">
        <f t="shared" si="23"/>
        <v>0</v>
      </c>
      <c r="BM14" s="62">
        <f>'FY16 Bucket'!$C$93</f>
        <v>0</v>
      </c>
      <c r="BN14" s="64">
        <f t="shared" si="24"/>
        <v>0</v>
      </c>
      <c r="BO14" s="64">
        <f t="shared" si="40"/>
        <v>0</v>
      </c>
      <c r="BP14" s="64">
        <f t="shared" si="41"/>
        <v>-442</v>
      </c>
      <c r="BR14" s="62">
        <f>'FY17 Bucket'!$C$82</f>
        <v>0</v>
      </c>
      <c r="BS14" s="64">
        <f t="shared" si="25"/>
        <v>0</v>
      </c>
      <c r="BT14" s="62">
        <f>'FY17 Bucket'!$C$83</f>
        <v>0</v>
      </c>
      <c r="BU14" s="64">
        <f t="shared" si="26"/>
        <v>0</v>
      </c>
      <c r="BV14" s="62">
        <f>'FY17 Bucket'!$C$84</f>
        <v>0</v>
      </c>
      <c r="BW14" s="64">
        <f t="shared" si="27"/>
        <v>0</v>
      </c>
      <c r="BX14" s="62">
        <f>'FY17 Bucket'!$C$85</f>
        <v>0</v>
      </c>
      <c r="BY14" s="64">
        <f t="shared" si="28"/>
        <v>0</v>
      </c>
      <c r="BZ14" s="62">
        <f>'FY17 Bucket'!$C$86</f>
        <v>0</v>
      </c>
      <c r="CA14" s="64">
        <f t="shared" si="29"/>
        <v>0</v>
      </c>
      <c r="CB14" s="62">
        <f>'FY17 Bucket'!$C$87</f>
        <v>0</v>
      </c>
      <c r="CC14" s="64">
        <f t="shared" si="30"/>
        <v>0</v>
      </c>
      <c r="CD14" s="62">
        <f>'FY17 Bucket'!$C$88</f>
        <v>0</v>
      </c>
      <c r="CE14" s="64">
        <f t="shared" si="31"/>
        <v>0</v>
      </c>
      <c r="CF14" s="62">
        <f>'FY17 Bucket'!$C$89</f>
        <v>0</v>
      </c>
      <c r="CG14" s="64">
        <f t="shared" si="32"/>
        <v>0</v>
      </c>
      <c r="CH14" s="62">
        <f>'FY17 Bucket'!$C$90</f>
        <v>0</v>
      </c>
      <c r="CI14" s="64">
        <f t="shared" si="33"/>
        <v>0</v>
      </c>
      <c r="CJ14" s="62">
        <f>'FY17 Bucket'!$C$91</f>
        <v>0</v>
      </c>
      <c r="CK14" s="64">
        <f t="shared" si="34"/>
        <v>0</v>
      </c>
      <c r="CL14" s="62">
        <f>'FY17 Bucket'!$C$92</f>
        <v>0</v>
      </c>
      <c r="CM14" s="64">
        <f t="shared" si="35"/>
        <v>0</v>
      </c>
      <c r="CN14" s="62">
        <f>'FY17 Bucket'!$C$93</f>
        <v>0</v>
      </c>
      <c r="CO14" s="64">
        <f t="shared" si="36"/>
        <v>0</v>
      </c>
      <c r="CP14" s="64">
        <f t="shared" si="37"/>
        <v>0</v>
      </c>
      <c r="CQ14" s="64">
        <f t="shared" si="42"/>
        <v>0</v>
      </c>
    </row>
    <row r="15" spans="1:96" x14ac:dyDescent="0.25">
      <c r="A15" s="62" t="s">
        <v>660</v>
      </c>
      <c r="B15" s="62">
        <f>'FY14 Bucket'!$C$95</f>
        <v>270</v>
      </c>
      <c r="C15" s="62">
        <f>'FY14 Bucket'!$C$96</f>
        <v>281</v>
      </c>
      <c r="D15" s="62">
        <f>'FY14 Bucket'!$C$97</f>
        <v>334</v>
      </c>
      <c r="E15" s="62">
        <f>'FY14 Bucket'!$C$98</f>
        <v>1271</v>
      </c>
      <c r="F15" s="62">
        <f>'FY14 Bucket'!$C$99</f>
        <v>825</v>
      </c>
      <c r="G15" s="62">
        <f>'FY14 Bucket'!$C$100</f>
        <v>599</v>
      </c>
      <c r="H15" s="62">
        <f>'FY14 Bucket'!$C$101</f>
        <v>860</v>
      </c>
      <c r="I15" s="62">
        <f>'FY14 Bucket'!$C$102</f>
        <v>933</v>
      </c>
      <c r="J15" s="62">
        <f>'FY14 Bucket'!$C$103</f>
        <v>696</v>
      </c>
      <c r="K15" s="62">
        <f>'FY14 Bucket'!$C$104</f>
        <v>1180</v>
      </c>
      <c r="L15" s="62">
        <f>'FY14 Bucket'!$C$105</f>
        <v>1050</v>
      </c>
      <c r="M15" s="62">
        <f>'FY14 Bucket'!$C$106</f>
        <v>776</v>
      </c>
      <c r="N15" s="64">
        <f t="shared" si="0"/>
        <v>9075</v>
      </c>
      <c r="P15" s="62">
        <f>'FY15 Bucket'!$C$95</f>
        <v>815</v>
      </c>
      <c r="Q15" s="64">
        <f t="shared" si="1"/>
        <v>545</v>
      </c>
      <c r="R15" s="62">
        <f>'FY15 Bucket'!$C$96</f>
        <v>603</v>
      </c>
      <c r="S15" s="64">
        <f t="shared" si="2"/>
        <v>322</v>
      </c>
      <c r="T15" s="62">
        <f>'FY15 Bucket'!$C$97</f>
        <v>853</v>
      </c>
      <c r="U15" s="64">
        <f t="shared" si="3"/>
        <v>519</v>
      </c>
      <c r="V15" s="62">
        <f>'FY15 Bucket'!$C$98</f>
        <v>2229</v>
      </c>
      <c r="W15" s="64">
        <f t="shared" si="4"/>
        <v>958</v>
      </c>
      <c r="X15" s="62">
        <f>'FY15 Bucket'!$C$99</f>
        <v>1477</v>
      </c>
      <c r="Y15" s="64">
        <f t="shared" si="5"/>
        <v>652</v>
      </c>
      <c r="Z15" s="62">
        <f>'FY15 Bucket'!$C$100</f>
        <v>975</v>
      </c>
      <c r="AA15" s="64">
        <f t="shared" si="6"/>
        <v>376</v>
      </c>
      <c r="AB15" s="62">
        <f>'FY15 Bucket'!$C$101</f>
        <v>1603</v>
      </c>
      <c r="AC15" s="64">
        <f t="shared" si="7"/>
        <v>743</v>
      </c>
      <c r="AD15" s="62">
        <f>'FY15 Bucket'!$C$102</f>
        <v>1665</v>
      </c>
      <c r="AE15" s="64">
        <f t="shared" si="8"/>
        <v>732</v>
      </c>
      <c r="AF15" s="62">
        <f>'FY15 Bucket'!$C$103</f>
        <v>1416</v>
      </c>
      <c r="AG15" s="64">
        <f t="shared" si="9"/>
        <v>720</v>
      </c>
      <c r="AH15" s="62">
        <f>'FY15 Bucket'!$C$104</f>
        <v>1722</v>
      </c>
      <c r="AI15" s="64">
        <f t="shared" si="10"/>
        <v>542</v>
      </c>
      <c r="AJ15" s="62">
        <f>'FY15 Bucket'!$C$105</f>
        <v>1544</v>
      </c>
      <c r="AK15" s="64">
        <f t="shared" si="11"/>
        <v>494</v>
      </c>
      <c r="AL15" s="62">
        <f>'FY15 Bucket'!$C$106</f>
        <v>1115</v>
      </c>
      <c r="AM15" s="64">
        <f t="shared" si="12"/>
        <v>339</v>
      </c>
      <c r="AN15" s="64">
        <f t="shared" si="38"/>
        <v>16017</v>
      </c>
      <c r="AO15" s="64">
        <f t="shared" si="39"/>
        <v>6942</v>
      </c>
      <c r="AQ15" s="62">
        <f>'FY16 Bucket'!$C$95</f>
        <v>745</v>
      </c>
      <c r="AR15" s="64">
        <f t="shared" si="13"/>
        <v>-70</v>
      </c>
      <c r="AS15" s="62">
        <f>'FY16 Bucket'!$C$96</f>
        <v>0</v>
      </c>
      <c r="AT15" s="64">
        <f t="shared" si="14"/>
        <v>-603</v>
      </c>
      <c r="AU15" s="62">
        <f>'FY16 Bucket'!$C$97</f>
        <v>0</v>
      </c>
      <c r="AV15" s="64">
        <f t="shared" si="15"/>
        <v>-853</v>
      </c>
      <c r="AW15" s="62">
        <f>'FY16 Bucket'!$C$98</f>
        <v>0</v>
      </c>
      <c r="AX15" s="64">
        <f t="shared" si="16"/>
        <v>-2229</v>
      </c>
      <c r="AY15" s="62">
        <f>'FY16 Bucket'!$C$99</f>
        <v>0</v>
      </c>
      <c r="AZ15" s="64">
        <f t="shared" si="17"/>
        <v>-1477</v>
      </c>
      <c r="BA15" s="62">
        <f>'FY16 Bucket'!$C$100</f>
        <v>0</v>
      </c>
      <c r="BB15" s="64">
        <f t="shared" si="18"/>
        <v>-975</v>
      </c>
      <c r="BC15" s="62">
        <f>'FY16 Bucket'!$C$101</f>
        <v>0</v>
      </c>
      <c r="BD15" s="64">
        <f t="shared" si="19"/>
        <v>-1603</v>
      </c>
      <c r="BE15" s="62">
        <f>'FY16 Bucket'!$C$102</f>
        <v>0</v>
      </c>
      <c r="BF15" s="64">
        <f t="shared" si="20"/>
        <v>-1665</v>
      </c>
      <c r="BG15" s="62">
        <f>'FY16 Bucket'!$C$103</f>
        <v>0</v>
      </c>
      <c r="BH15" s="64">
        <f t="shared" si="21"/>
        <v>-1416</v>
      </c>
      <c r="BI15" s="62">
        <f>'FY16 Bucket'!$C$104</f>
        <v>0</v>
      </c>
      <c r="BJ15" s="64">
        <f t="shared" si="22"/>
        <v>-1722</v>
      </c>
      <c r="BK15" s="62">
        <f>'FY16 Bucket'!$C$105</f>
        <v>0</v>
      </c>
      <c r="BL15" s="64">
        <f t="shared" si="23"/>
        <v>-1544</v>
      </c>
      <c r="BM15" s="62">
        <f>'FY16 Bucket'!$C$106</f>
        <v>0</v>
      </c>
      <c r="BN15" s="64">
        <f t="shared" si="24"/>
        <v>-1115</v>
      </c>
      <c r="BO15" s="64">
        <f t="shared" si="40"/>
        <v>745</v>
      </c>
      <c r="BP15" s="64">
        <f t="shared" si="41"/>
        <v>-15272</v>
      </c>
      <c r="BR15" s="62">
        <f>'FY17 Bucket'!$C$95</f>
        <v>0</v>
      </c>
      <c r="BS15" s="64">
        <f t="shared" si="25"/>
        <v>-745</v>
      </c>
      <c r="BT15" s="62">
        <f>'FY17 Bucket'!$C$96</f>
        <v>0</v>
      </c>
      <c r="BU15" s="64">
        <f t="shared" si="26"/>
        <v>0</v>
      </c>
      <c r="BV15" s="62">
        <f>'FY17 Bucket'!$C$97</f>
        <v>0</v>
      </c>
      <c r="BW15" s="64">
        <f t="shared" si="27"/>
        <v>0</v>
      </c>
      <c r="BX15" s="62">
        <f>'FY17 Bucket'!$C$98</f>
        <v>0</v>
      </c>
      <c r="BY15" s="64">
        <f t="shared" si="28"/>
        <v>0</v>
      </c>
      <c r="BZ15" s="62">
        <f>'FY17 Bucket'!$C$99</f>
        <v>0</v>
      </c>
      <c r="CA15" s="64">
        <f t="shared" si="29"/>
        <v>0</v>
      </c>
      <c r="CB15" s="62">
        <f>'FY17 Bucket'!$C$100</f>
        <v>0</v>
      </c>
      <c r="CC15" s="64">
        <f t="shared" si="30"/>
        <v>0</v>
      </c>
      <c r="CD15" s="62">
        <f>'FY17 Bucket'!$C$101</f>
        <v>0</v>
      </c>
      <c r="CE15" s="64">
        <f t="shared" si="31"/>
        <v>0</v>
      </c>
      <c r="CF15" s="62">
        <f>'FY17 Bucket'!$C$102</f>
        <v>0</v>
      </c>
      <c r="CG15" s="64">
        <f t="shared" si="32"/>
        <v>0</v>
      </c>
      <c r="CH15" s="62">
        <f>'FY17 Bucket'!$C$103</f>
        <v>0</v>
      </c>
      <c r="CI15" s="64">
        <f t="shared" si="33"/>
        <v>0</v>
      </c>
      <c r="CJ15" s="62">
        <f>'FY17 Bucket'!$C$104</f>
        <v>0</v>
      </c>
      <c r="CK15" s="64">
        <f t="shared" si="34"/>
        <v>0</v>
      </c>
      <c r="CL15" s="62">
        <f>'FY17 Bucket'!$C$105</f>
        <v>0</v>
      </c>
      <c r="CM15" s="64">
        <f t="shared" si="35"/>
        <v>0</v>
      </c>
      <c r="CN15" s="62">
        <f>'FY17 Bucket'!$C$106</f>
        <v>0</v>
      </c>
      <c r="CO15" s="64">
        <f t="shared" si="36"/>
        <v>0</v>
      </c>
      <c r="CP15" s="64">
        <f t="shared" si="37"/>
        <v>0</v>
      </c>
      <c r="CQ15" s="64">
        <f t="shared" si="42"/>
        <v>-745</v>
      </c>
    </row>
    <row r="16" spans="1:96" x14ac:dyDescent="0.25">
      <c r="A16" s="62" t="s">
        <v>650</v>
      </c>
      <c r="B16" s="62">
        <f>'FY14 Bucket'!$C$108</f>
        <v>269</v>
      </c>
      <c r="C16" s="62">
        <f>'FY14 Bucket'!$C$109</f>
        <v>468</v>
      </c>
      <c r="D16" s="62">
        <f>'FY14 Bucket'!$C$110</f>
        <v>174</v>
      </c>
      <c r="E16" s="62">
        <f>'FY14 Bucket'!$C$111</f>
        <v>567</v>
      </c>
      <c r="F16" s="62">
        <f>'FY14 Bucket'!$C$112</f>
        <v>513</v>
      </c>
      <c r="G16" s="62">
        <f>'FY14 Bucket'!$C$113</f>
        <v>345</v>
      </c>
      <c r="H16" s="62">
        <f>'FY14 Bucket'!$C$114</f>
        <v>637</v>
      </c>
      <c r="I16" s="62">
        <f>'FY14 Bucket'!$C$115</f>
        <v>666</v>
      </c>
      <c r="J16" s="62">
        <f>'FY14 Bucket'!$C$116</f>
        <v>622</v>
      </c>
      <c r="K16" s="62">
        <f>'FY14 Bucket'!$C$117</f>
        <v>1046</v>
      </c>
      <c r="L16" s="62">
        <f>'FY14 Bucket'!$C$118</f>
        <v>1126</v>
      </c>
      <c r="M16" s="62">
        <f>'FY14 Bucket'!$C$119</f>
        <v>634</v>
      </c>
      <c r="N16" s="64">
        <f t="shared" si="0"/>
        <v>7067</v>
      </c>
      <c r="P16" s="62">
        <f>'FY15 Bucket'!$C$108</f>
        <v>556</v>
      </c>
      <c r="Q16" s="64">
        <f t="shared" si="1"/>
        <v>287</v>
      </c>
      <c r="R16" s="62">
        <f>'FY15 Bucket'!$C$109</f>
        <v>412</v>
      </c>
      <c r="S16" s="64">
        <f t="shared" si="2"/>
        <v>-56</v>
      </c>
      <c r="T16" s="62">
        <f>'FY15 Bucket'!$C$110</f>
        <v>409</v>
      </c>
      <c r="U16" s="64">
        <f t="shared" si="3"/>
        <v>235</v>
      </c>
      <c r="V16" s="62">
        <f>'FY15 Bucket'!$C$111</f>
        <v>828</v>
      </c>
      <c r="W16" s="64">
        <f t="shared" si="4"/>
        <v>261</v>
      </c>
      <c r="X16" s="62">
        <f>'FY15 Bucket'!$C$112</f>
        <v>667</v>
      </c>
      <c r="Y16" s="64">
        <f t="shared" si="5"/>
        <v>154</v>
      </c>
      <c r="Z16" s="62">
        <f>'FY15 Bucket'!$C$113</f>
        <v>466</v>
      </c>
      <c r="AA16" s="64">
        <f t="shared" si="6"/>
        <v>121</v>
      </c>
      <c r="AB16" s="62">
        <f>'FY15 Bucket'!$C$114</f>
        <v>775</v>
      </c>
      <c r="AC16" s="64">
        <f t="shared" si="7"/>
        <v>138</v>
      </c>
      <c r="AD16" s="62">
        <f>'FY15 Bucket'!$C$115</f>
        <v>945</v>
      </c>
      <c r="AE16" s="64">
        <f t="shared" si="8"/>
        <v>279</v>
      </c>
      <c r="AF16" s="62">
        <f>'FY15 Bucket'!$C$116</f>
        <v>830</v>
      </c>
      <c r="AG16" s="64">
        <f t="shared" si="9"/>
        <v>208</v>
      </c>
      <c r="AH16" s="62">
        <f>'FY15 Bucket'!$C$117</f>
        <v>1037</v>
      </c>
      <c r="AI16" s="64">
        <f t="shared" si="10"/>
        <v>-9</v>
      </c>
      <c r="AJ16" s="62">
        <f>'FY15 Bucket'!$C$118</f>
        <v>997</v>
      </c>
      <c r="AK16" s="64">
        <f t="shared" si="11"/>
        <v>-129</v>
      </c>
      <c r="AL16" s="62">
        <f>'FY15 Bucket'!$C$119</f>
        <v>573</v>
      </c>
      <c r="AM16" s="64">
        <f t="shared" si="12"/>
        <v>-61</v>
      </c>
      <c r="AN16" s="64">
        <f t="shared" si="38"/>
        <v>8495</v>
      </c>
      <c r="AO16" s="64">
        <f t="shared" si="39"/>
        <v>1428</v>
      </c>
      <c r="AQ16" s="62">
        <f>'FY16 Bucket'!$C$108</f>
        <v>313</v>
      </c>
      <c r="AR16" s="64">
        <f t="shared" si="13"/>
        <v>-243</v>
      </c>
      <c r="AS16" s="62">
        <f>'FY16 Bucket'!$C$109</f>
        <v>0</v>
      </c>
      <c r="AT16" s="64">
        <f t="shared" si="14"/>
        <v>-412</v>
      </c>
      <c r="AU16" s="62">
        <f>'FY16 Bucket'!$C$110</f>
        <v>0</v>
      </c>
      <c r="AV16" s="64">
        <f t="shared" si="15"/>
        <v>-409</v>
      </c>
      <c r="AW16" s="62">
        <f>'FY16 Bucket'!$C$111</f>
        <v>0</v>
      </c>
      <c r="AX16" s="64">
        <f t="shared" si="16"/>
        <v>-828</v>
      </c>
      <c r="AY16" s="62">
        <f>'FY16 Bucket'!$C$112</f>
        <v>0</v>
      </c>
      <c r="AZ16" s="64">
        <f t="shared" si="17"/>
        <v>-667</v>
      </c>
      <c r="BA16" s="62">
        <f>'FY16 Bucket'!$C$113</f>
        <v>0</v>
      </c>
      <c r="BB16" s="64">
        <f t="shared" si="18"/>
        <v>-466</v>
      </c>
      <c r="BC16" s="62">
        <f>'FY16 Bucket'!$C$114</f>
        <v>0</v>
      </c>
      <c r="BD16" s="64">
        <f t="shared" si="19"/>
        <v>-775</v>
      </c>
      <c r="BE16" s="62">
        <f>'FY16 Bucket'!$C$115</f>
        <v>0</v>
      </c>
      <c r="BF16" s="64">
        <f t="shared" si="20"/>
        <v>-945</v>
      </c>
      <c r="BG16" s="62">
        <f>'FY16 Bucket'!$C$116</f>
        <v>0</v>
      </c>
      <c r="BH16" s="64">
        <f t="shared" si="21"/>
        <v>-830</v>
      </c>
      <c r="BI16" s="62">
        <f>'FY16 Bucket'!$C$117</f>
        <v>0</v>
      </c>
      <c r="BJ16" s="64">
        <f t="shared" si="22"/>
        <v>-1037</v>
      </c>
      <c r="BK16" s="62">
        <f>'FY16 Bucket'!$C$118</f>
        <v>0</v>
      </c>
      <c r="BL16" s="64">
        <f t="shared" si="23"/>
        <v>-997</v>
      </c>
      <c r="BM16" s="62">
        <f>'FY16 Bucket'!$C$119</f>
        <v>0</v>
      </c>
      <c r="BN16" s="64">
        <f t="shared" si="24"/>
        <v>-573</v>
      </c>
      <c r="BO16" s="64">
        <f t="shared" si="40"/>
        <v>313</v>
      </c>
      <c r="BP16" s="64">
        <f t="shared" si="41"/>
        <v>-8182</v>
      </c>
      <c r="BR16" s="62">
        <f>'FY17 Bucket'!$C$108</f>
        <v>0</v>
      </c>
      <c r="BS16" s="64">
        <f t="shared" si="25"/>
        <v>-313</v>
      </c>
      <c r="BT16" s="62">
        <f>'FY17 Bucket'!$C$109</f>
        <v>0</v>
      </c>
      <c r="BU16" s="64">
        <f t="shared" si="26"/>
        <v>0</v>
      </c>
      <c r="BV16" s="62">
        <f>'FY17 Bucket'!$C$110</f>
        <v>0</v>
      </c>
      <c r="BW16" s="64">
        <f t="shared" si="27"/>
        <v>0</v>
      </c>
      <c r="BX16" s="62">
        <f>'FY17 Bucket'!$C$111</f>
        <v>0</v>
      </c>
      <c r="BY16" s="64">
        <f t="shared" si="28"/>
        <v>0</v>
      </c>
      <c r="BZ16" s="62">
        <f>'FY17 Bucket'!$C$112</f>
        <v>0</v>
      </c>
      <c r="CA16" s="64">
        <f t="shared" si="29"/>
        <v>0</v>
      </c>
      <c r="CB16" s="62">
        <f>'FY17 Bucket'!$C$113</f>
        <v>0</v>
      </c>
      <c r="CC16" s="64">
        <f t="shared" si="30"/>
        <v>0</v>
      </c>
      <c r="CD16" s="62">
        <f>'FY17 Bucket'!$C$114</f>
        <v>0</v>
      </c>
      <c r="CE16" s="64">
        <f t="shared" si="31"/>
        <v>0</v>
      </c>
      <c r="CF16" s="62">
        <f>'FY17 Bucket'!$C$115</f>
        <v>0</v>
      </c>
      <c r="CG16" s="64">
        <f t="shared" si="32"/>
        <v>0</v>
      </c>
      <c r="CH16" s="62">
        <f>'FY17 Bucket'!$C$116</f>
        <v>0</v>
      </c>
      <c r="CI16" s="64">
        <f t="shared" si="33"/>
        <v>0</v>
      </c>
      <c r="CJ16" s="62">
        <f>'FY17 Bucket'!$C$117</f>
        <v>0</v>
      </c>
      <c r="CK16" s="64">
        <f t="shared" si="34"/>
        <v>0</v>
      </c>
      <c r="CL16" s="62">
        <f>'FY17 Bucket'!$C$118</f>
        <v>0</v>
      </c>
      <c r="CM16" s="64">
        <f t="shared" si="35"/>
        <v>0</v>
      </c>
      <c r="CN16" s="62">
        <f>'FY17 Bucket'!$C$119</f>
        <v>0</v>
      </c>
      <c r="CO16" s="64">
        <f t="shared" si="36"/>
        <v>0</v>
      </c>
      <c r="CP16" s="64">
        <f t="shared" si="37"/>
        <v>0</v>
      </c>
      <c r="CQ16" s="64">
        <f t="shared" si="42"/>
        <v>-313</v>
      </c>
    </row>
    <row r="17" spans="1:96" x14ac:dyDescent="0.25">
      <c r="A17" s="62" t="s">
        <v>244</v>
      </c>
      <c r="B17" s="62">
        <f>'FY14 Bucket'!$C$121</f>
        <v>300</v>
      </c>
      <c r="C17" s="62">
        <f>'FY14 Bucket'!$C$122</f>
        <v>334</v>
      </c>
      <c r="D17" s="62">
        <f>'FY14 Bucket'!$C$123</f>
        <v>316</v>
      </c>
      <c r="E17" s="62">
        <f>'FY14 Bucket'!$C$124</f>
        <v>719</v>
      </c>
      <c r="F17" s="62">
        <f>'FY14 Bucket'!$C$125</f>
        <v>431</v>
      </c>
      <c r="G17" s="62">
        <f>'FY14 Bucket'!$C$126</f>
        <v>273</v>
      </c>
      <c r="H17" s="62">
        <f>'FY14 Bucket'!$C$127</f>
        <v>448</v>
      </c>
      <c r="I17" s="62">
        <f>'FY14 Bucket'!$C$128</f>
        <v>456</v>
      </c>
      <c r="J17" s="62">
        <f>'FY14 Bucket'!$C$129</f>
        <v>387</v>
      </c>
      <c r="K17" s="62">
        <f>'FY14 Bucket'!$C$130</f>
        <v>544</v>
      </c>
      <c r="L17" s="62">
        <f>'FY14 Bucket'!$C$131</f>
        <v>438</v>
      </c>
      <c r="M17" s="62">
        <f>'FY14 Bucket'!$C$132</f>
        <v>286</v>
      </c>
      <c r="N17" s="64">
        <f t="shared" si="0"/>
        <v>4932</v>
      </c>
      <c r="P17" s="62">
        <f>'FY15 Bucket'!$C$121</f>
        <v>346</v>
      </c>
      <c r="Q17" s="64">
        <f t="shared" si="1"/>
        <v>46</v>
      </c>
      <c r="R17" s="62">
        <f>'FY15 Bucket'!$C$122</f>
        <v>218</v>
      </c>
      <c r="S17" s="64">
        <f t="shared" si="2"/>
        <v>-116</v>
      </c>
      <c r="T17" s="62">
        <f>'FY15 Bucket'!$C$123</f>
        <v>341</v>
      </c>
      <c r="U17" s="64">
        <f t="shared" si="3"/>
        <v>25</v>
      </c>
      <c r="V17" s="62">
        <f>'FY15 Bucket'!$C$124</f>
        <v>919</v>
      </c>
      <c r="W17" s="64">
        <f t="shared" si="4"/>
        <v>200</v>
      </c>
      <c r="X17" s="62">
        <f>'FY15 Bucket'!$C$125</f>
        <v>498</v>
      </c>
      <c r="Y17" s="64">
        <f t="shared" si="5"/>
        <v>67</v>
      </c>
      <c r="Z17" s="62">
        <f>'FY15 Bucket'!$C$126</f>
        <v>307</v>
      </c>
      <c r="AA17" s="64">
        <f t="shared" si="6"/>
        <v>34</v>
      </c>
      <c r="AB17" s="62">
        <f>'FY15 Bucket'!$C$127</f>
        <v>499</v>
      </c>
      <c r="AC17" s="64">
        <f t="shared" si="7"/>
        <v>51</v>
      </c>
      <c r="AD17" s="62">
        <f>'FY15 Bucket'!$C$128</f>
        <v>496</v>
      </c>
      <c r="AE17" s="64">
        <f t="shared" si="8"/>
        <v>40</v>
      </c>
      <c r="AF17" s="62">
        <f>'FY15 Bucket'!$C$129</f>
        <v>433</v>
      </c>
      <c r="AG17" s="64">
        <f t="shared" si="9"/>
        <v>46</v>
      </c>
      <c r="AH17" s="62">
        <f>'FY15 Bucket'!$C$130</f>
        <v>633</v>
      </c>
      <c r="AI17" s="64">
        <f t="shared" si="10"/>
        <v>89</v>
      </c>
      <c r="AJ17" s="62">
        <f>'FY15 Bucket'!$C$131</f>
        <v>558</v>
      </c>
      <c r="AK17" s="64">
        <f t="shared" si="11"/>
        <v>120</v>
      </c>
      <c r="AL17" s="62">
        <f>'FY15 Bucket'!$C$132</f>
        <v>453</v>
      </c>
      <c r="AM17" s="64">
        <f t="shared" si="12"/>
        <v>167</v>
      </c>
      <c r="AN17" s="64">
        <f t="shared" si="38"/>
        <v>5701</v>
      </c>
      <c r="AO17" s="64">
        <f t="shared" si="39"/>
        <v>769</v>
      </c>
      <c r="AQ17" s="62">
        <f>'FY16 Bucket'!$C$121</f>
        <v>458</v>
      </c>
      <c r="AR17" s="64">
        <f t="shared" si="13"/>
        <v>112</v>
      </c>
      <c r="AS17" s="62">
        <f>'FY16 Bucket'!$C$122</f>
        <v>0</v>
      </c>
      <c r="AT17" s="64">
        <f t="shared" si="14"/>
        <v>-218</v>
      </c>
      <c r="AU17" s="62">
        <f>'FY16 Bucket'!$C$123</f>
        <v>0</v>
      </c>
      <c r="AV17" s="64">
        <f t="shared" si="15"/>
        <v>-341</v>
      </c>
      <c r="AW17" s="62">
        <f>'FY16 Bucket'!$C$124</f>
        <v>0</v>
      </c>
      <c r="AX17" s="64">
        <f t="shared" si="16"/>
        <v>-919</v>
      </c>
      <c r="AY17" s="62">
        <f>'FY16 Bucket'!$C$125</f>
        <v>0</v>
      </c>
      <c r="AZ17" s="64">
        <f t="shared" si="17"/>
        <v>-498</v>
      </c>
      <c r="BA17" s="62">
        <f>'FY16 Bucket'!$C$126</f>
        <v>0</v>
      </c>
      <c r="BB17" s="64">
        <f t="shared" si="18"/>
        <v>-307</v>
      </c>
      <c r="BC17" s="62">
        <f>'FY16 Bucket'!$C$127</f>
        <v>0</v>
      </c>
      <c r="BD17" s="64">
        <f t="shared" si="19"/>
        <v>-499</v>
      </c>
      <c r="BE17" s="62">
        <f>'FY16 Bucket'!$C$128</f>
        <v>0</v>
      </c>
      <c r="BF17" s="64">
        <f t="shared" si="20"/>
        <v>-496</v>
      </c>
      <c r="BG17" s="62">
        <f>'FY16 Bucket'!$C$129</f>
        <v>0</v>
      </c>
      <c r="BH17" s="64">
        <f t="shared" si="21"/>
        <v>-433</v>
      </c>
      <c r="BI17" s="62">
        <f>'FY16 Bucket'!$C$130</f>
        <v>0</v>
      </c>
      <c r="BJ17" s="64">
        <f t="shared" si="22"/>
        <v>-633</v>
      </c>
      <c r="BK17" s="62">
        <f>'FY16 Bucket'!$C$131</f>
        <v>0</v>
      </c>
      <c r="BL17" s="64">
        <f t="shared" si="23"/>
        <v>-558</v>
      </c>
      <c r="BM17" s="62">
        <f>'FY16 Bucket'!$C$132</f>
        <v>0</v>
      </c>
      <c r="BN17" s="64">
        <f t="shared" si="24"/>
        <v>-453</v>
      </c>
      <c r="BO17" s="64">
        <f t="shared" si="40"/>
        <v>458</v>
      </c>
      <c r="BP17" s="64">
        <f t="shared" si="41"/>
        <v>-5243</v>
      </c>
      <c r="BR17" s="62">
        <f>'FY17 Bucket'!$C$121</f>
        <v>0</v>
      </c>
      <c r="BS17" s="64">
        <f t="shared" si="25"/>
        <v>-458</v>
      </c>
      <c r="BT17" s="62">
        <f>'FY17 Bucket'!$C$122</f>
        <v>0</v>
      </c>
      <c r="BU17" s="64">
        <f t="shared" si="26"/>
        <v>0</v>
      </c>
      <c r="BV17" s="62">
        <f>'FY17 Bucket'!$C$123</f>
        <v>0</v>
      </c>
      <c r="BW17" s="64">
        <f t="shared" si="27"/>
        <v>0</v>
      </c>
      <c r="BX17" s="62">
        <f>'FY17 Bucket'!$C$124</f>
        <v>0</v>
      </c>
      <c r="BY17" s="64">
        <f t="shared" si="28"/>
        <v>0</v>
      </c>
      <c r="BZ17" s="62">
        <f>'FY17 Bucket'!$C$125</f>
        <v>0</v>
      </c>
      <c r="CA17" s="64">
        <f t="shared" si="29"/>
        <v>0</v>
      </c>
      <c r="CB17" s="62">
        <f>'FY17 Bucket'!$C$126</f>
        <v>0</v>
      </c>
      <c r="CC17" s="64">
        <f t="shared" si="30"/>
        <v>0</v>
      </c>
      <c r="CD17" s="62">
        <f>'FY17 Bucket'!$C$127</f>
        <v>0</v>
      </c>
      <c r="CE17" s="64">
        <f t="shared" si="31"/>
        <v>0</v>
      </c>
      <c r="CF17" s="62">
        <f>'FY17 Bucket'!$C$128</f>
        <v>0</v>
      </c>
      <c r="CG17" s="64">
        <f t="shared" si="32"/>
        <v>0</v>
      </c>
      <c r="CH17" s="62">
        <f>'FY17 Bucket'!$C$129</f>
        <v>0</v>
      </c>
      <c r="CI17" s="64">
        <f t="shared" si="33"/>
        <v>0</v>
      </c>
      <c r="CJ17" s="62">
        <f>'FY17 Bucket'!$C$130</f>
        <v>0</v>
      </c>
      <c r="CK17" s="64">
        <f t="shared" si="34"/>
        <v>0</v>
      </c>
      <c r="CL17" s="62">
        <f>'FY17 Bucket'!$C$131</f>
        <v>0</v>
      </c>
      <c r="CM17" s="64">
        <f t="shared" si="35"/>
        <v>0</v>
      </c>
      <c r="CN17" s="62">
        <f>'FY17 Bucket'!$C$132</f>
        <v>0</v>
      </c>
      <c r="CO17" s="64">
        <f t="shared" si="36"/>
        <v>0</v>
      </c>
      <c r="CP17" s="64">
        <f t="shared" si="37"/>
        <v>0</v>
      </c>
      <c r="CQ17" s="64">
        <f t="shared" si="42"/>
        <v>-458</v>
      </c>
    </row>
    <row r="18" spans="1:96" x14ac:dyDescent="0.25">
      <c r="A18" s="62" t="s">
        <v>251</v>
      </c>
      <c r="B18" s="62">
        <f>'FY14 Bucket'!$C$134</f>
        <v>0</v>
      </c>
      <c r="C18" s="62">
        <f>'FY14 Bucket'!$C$135</f>
        <v>0</v>
      </c>
      <c r="D18" s="62">
        <f>'FY14 Bucket'!$C$136</f>
        <v>0</v>
      </c>
      <c r="E18" s="62">
        <f>'FY14 Bucket'!$C$137</f>
        <v>0</v>
      </c>
      <c r="F18" s="62">
        <f>'FY14 Bucket'!$C$138</f>
        <v>0</v>
      </c>
      <c r="G18" s="62">
        <f>'FY14 Bucket'!$C$139</f>
        <v>0</v>
      </c>
      <c r="H18" s="62">
        <f>'FY14 Bucket'!$C$140</f>
        <v>0</v>
      </c>
      <c r="I18" s="62">
        <f>'FY14 Bucket'!$C$141</f>
        <v>0</v>
      </c>
      <c r="J18" s="62">
        <f>'FY14 Bucket'!$C$142</f>
        <v>0</v>
      </c>
      <c r="K18" s="62">
        <f>'FY14 Bucket'!$C$143</f>
        <v>0</v>
      </c>
      <c r="L18" s="62">
        <f>'FY14 Bucket'!$C$144</f>
        <v>0</v>
      </c>
      <c r="M18" s="62">
        <f>'FY14 Bucket'!$C$145</f>
        <v>0</v>
      </c>
      <c r="N18" s="64">
        <f t="shared" si="0"/>
        <v>0</v>
      </c>
      <c r="P18" s="62">
        <f>'FY15 Bucket'!$C$134</f>
        <v>0</v>
      </c>
      <c r="Q18" s="64">
        <f t="shared" si="1"/>
        <v>0</v>
      </c>
      <c r="R18" s="62">
        <f>'FY15 Bucket'!$C$135</f>
        <v>0</v>
      </c>
      <c r="S18" s="64">
        <f t="shared" si="2"/>
        <v>0</v>
      </c>
      <c r="T18" s="62">
        <f>'FY15 Bucket'!$C$136</f>
        <v>0</v>
      </c>
      <c r="U18" s="64">
        <f t="shared" si="3"/>
        <v>0</v>
      </c>
      <c r="V18" s="62">
        <f>'FY15 Bucket'!$C$137</f>
        <v>0</v>
      </c>
      <c r="W18" s="64">
        <f t="shared" si="4"/>
        <v>0</v>
      </c>
      <c r="X18" s="62">
        <f>'FY15 Bucket'!$C$138</f>
        <v>4</v>
      </c>
      <c r="Y18" s="64">
        <f t="shared" si="5"/>
        <v>4</v>
      </c>
      <c r="Z18" s="62">
        <f>'FY15 Bucket'!$C$139</f>
        <v>130</v>
      </c>
      <c r="AA18" s="64">
        <f t="shared" si="6"/>
        <v>130</v>
      </c>
      <c r="AB18" s="62">
        <f>'FY15 Bucket'!$C$140</f>
        <v>9</v>
      </c>
      <c r="AC18" s="64">
        <f t="shared" si="7"/>
        <v>9</v>
      </c>
      <c r="AD18" s="62">
        <f>'FY15 Bucket'!$C$141</f>
        <v>6</v>
      </c>
      <c r="AE18" s="64">
        <f t="shared" si="8"/>
        <v>6</v>
      </c>
      <c r="AF18" s="62">
        <f>'FY15 Bucket'!$C$142</f>
        <v>10</v>
      </c>
      <c r="AG18" s="64">
        <f t="shared" si="9"/>
        <v>10</v>
      </c>
      <c r="AH18" s="62">
        <f>'FY15 Bucket'!$C$143</f>
        <v>106</v>
      </c>
      <c r="AI18" s="64">
        <f t="shared" si="10"/>
        <v>106</v>
      </c>
      <c r="AJ18" s="62">
        <f>'FY15 Bucket'!$C$144</f>
        <v>8</v>
      </c>
      <c r="AK18" s="64">
        <f t="shared" si="11"/>
        <v>8</v>
      </c>
      <c r="AL18" s="62">
        <f>'FY15 Bucket'!$C$145</f>
        <v>15</v>
      </c>
      <c r="AM18" s="64">
        <f t="shared" si="12"/>
        <v>15</v>
      </c>
      <c r="AN18" s="64">
        <f t="shared" si="38"/>
        <v>288</v>
      </c>
      <c r="AO18" s="64">
        <f t="shared" si="39"/>
        <v>288</v>
      </c>
      <c r="AQ18" s="62">
        <f>'FY16 Bucket'!$C$134</f>
        <v>15</v>
      </c>
      <c r="AR18" s="64">
        <f t="shared" si="13"/>
        <v>15</v>
      </c>
      <c r="AS18" s="62">
        <f>'FY16 Bucket'!$C$135</f>
        <v>0</v>
      </c>
      <c r="AT18" s="64">
        <f t="shared" si="14"/>
        <v>0</v>
      </c>
      <c r="AU18" s="62">
        <f>'FY16 Bucket'!$C$136</f>
        <v>0</v>
      </c>
      <c r="AV18" s="64">
        <f t="shared" si="15"/>
        <v>0</v>
      </c>
      <c r="AW18" s="62">
        <f>'FY16 Bucket'!$C$137</f>
        <v>0</v>
      </c>
      <c r="AX18" s="64">
        <f t="shared" si="16"/>
        <v>0</v>
      </c>
      <c r="AY18" s="62">
        <f>'FY16 Bucket'!$C$138</f>
        <v>0</v>
      </c>
      <c r="AZ18" s="64">
        <f t="shared" si="17"/>
        <v>-4</v>
      </c>
      <c r="BA18" s="62">
        <f>'FY16 Bucket'!$C$139</f>
        <v>0</v>
      </c>
      <c r="BB18" s="64">
        <f t="shared" si="18"/>
        <v>-130</v>
      </c>
      <c r="BC18" s="62">
        <f>'FY16 Bucket'!$C$140</f>
        <v>0</v>
      </c>
      <c r="BD18" s="64">
        <f t="shared" si="19"/>
        <v>-9</v>
      </c>
      <c r="BE18" s="62">
        <f>'FY16 Bucket'!$C$141</f>
        <v>0</v>
      </c>
      <c r="BF18" s="64">
        <f t="shared" si="20"/>
        <v>-6</v>
      </c>
      <c r="BG18" s="62">
        <f>'FY16 Bucket'!$C$142</f>
        <v>0</v>
      </c>
      <c r="BH18" s="64">
        <f t="shared" si="21"/>
        <v>-10</v>
      </c>
      <c r="BI18" s="62">
        <f>'FY16 Bucket'!$C$143</f>
        <v>0</v>
      </c>
      <c r="BJ18" s="64">
        <f t="shared" si="22"/>
        <v>-106</v>
      </c>
      <c r="BK18" s="62">
        <f>'FY16 Bucket'!$C$144</f>
        <v>0</v>
      </c>
      <c r="BL18" s="64">
        <f t="shared" si="23"/>
        <v>-8</v>
      </c>
      <c r="BM18" s="62">
        <f>'FY16 Bucket'!$C$145</f>
        <v>0</v>
      </c>
      <c r="BN18" s="64">
        <f t="shared" si="24"/>
        <v>-15</v>
      </c>
      <c r="BO18" s="64">
        <f t="shared" si="40"/>
        <v>15</v>
      </c>
      <c r="BP18" s="64">
        <f t="shared" si="41"/>
        <v>-273</v>
      </c>
      <c r="BR18" s="62">
        <f>'FY17 Bucket'!$C$134</f>
        <v>0</v>
      </c>
      <c r="BS18" s="64">
        <f t="shared" si="25"/>
        <v>-15</v>
      </c>
      <c r="BT18" s="62">
        <f>'FY17 Bucket'!$C$135</f>
        <v>0</v>
      </c>
      <c r="BU18" s="64">
        <f t="shared" si="26"/>
        <v>0</v>
      </c>
      <c r="BV18" s="62">
        <f>'FY17 Bucket'!$C$136</f>
        <v>0</v>
      </c>
      <c r="BW18" s="64">
        <f t="shared" si="27"/>
        <v>0</v>
      </c>
      <c r="BX18" s="62">
        <f>'FY17 Bucket'!$C$137</f>
        <v>0</v>
      </c>
      <c r="BY18" s="64">
        <f t="shared" si="28"/>
        <v>0</v>
      </c>
      <c r="BZ18" s="62">
        <f>'FY17 Bucket'!$C$138</f>
        <v>0</v>
      </c>
      <c r="CA18" s="64">
        <f t="shared" si="29"/>
        <v>0</v>
      </c>
      <c r="CB18" s="62">
        <f>'FY17 Bucket'!$C$139</f>
        <v>0</v>
      </c>
      <c r="CC18" s="64">
        <f t="shared" si="30"/>
        <v>0</v>
      </c>
      <c r="CD18" s="62">
        <f>'FY17 Bucket'!$C$140</f>
        <v>0</v>
      </c>
      <c r="CE18" s="64">
        <f t="shared" si="31"/>
        <v>0</v>
      </c>
      <c r="CF18" s="62">
        <f>'FY17 Bucket'!$C$141</f>
        <v>0</v>
      </c>
      <c r="CG18" s="64">
        <f t="shared" si="32"/>
        <v>0</v>
      </c>
      <c r="CH18" s="62">
        <f>'FY17 Bucket'!$C$142</f>
        <v>0</v>
      </c>
      <c r="CI18" s="64">
        <f t="shared" si="33"/>
        <v>0</v>
      </c>
      <c r="CJ18" s="62">
        <f>'FY17 Bucket'!$C$143</f>
        <v>0</v>
      </c>
      <c r="CK18" s="64">
        <f t="shared" si="34"/>
        <v>0</v>
      </c>
      <c r="CL18" s="62">
        <f>'FY17 Bucket'!$C$144</f>
        <v>0</v>
      </c>
      <c r="CM18" s="64">
        <f t="shared" si="35"/>
        <v>0</v>
      </c>
      <c r="CN18" s="62">
        <f>'FY17 Bucket'!$C$145</f>
        <v>0</v>
      </c>
      <c r="CO18" s="64">
        <f t="shared" si="36"/>
        <v>0</v>
      </c>
      <c r="CP18" s="64">
        <f t="shared" si="37"/>
        <v>0</v>
      </c>
      <c r="CQ18" s="64">
        <f t="shared" si="42"/>
        <v>-15</v>
      </c>
    </row>
    <row r="19" spans="1:96" s="2" customFormat="1" x14ac:dyDescent="0.25">
      <c r="A19" s="62" t="s">
        <v>554</v>
      </c>
      <c r="B19" s="64">
        <f>SUM(B8:B18)</f>
        <v>8103</v>
      </c>
      <c r="C19" s="64">
        <f t="shared" ref="C19:G19" si="43">SUM(C8:C18)</f>
        <v>9742</v>
      </c>
      <c r="D19" s="64">
        <f t="shared" si="43"/>
        <v>8366</v>
      </c>
      <c r="E19" s="64">
        <f t="shared" si="43"/>
        <v>21677</v>
      </c>
      <c r="F19" s="64">
        <f t="shared" si="43"/>
        <v>15530</v>
      </c>
      <c r="G19" s="64">
        <f t="shared" si="43"/>
        <v>9012</v>
      </c>
      <c r="H19" s="64">
        <f t="shared" ref="H19" si="44">SUM(H8:H18)</f>
        <v>16412</v>
      </c>
      <c r="I19" s="64">
        <f t="shared" ref="I19" si="45">SUM(I8:I18)</f>
        <v>16331</v>
      </c>
      <c r="J19" s="64">
        <f t="shared" ref="J19" si="46">SUM(J8:J18)</f>
        <v>13587</v>
      </c>
      <c r="K19" s="64">
        <f t="shared" ref="K19" si="47">SUM(K8:K18)</f>
        <v>20310</v>
      </c>
      <c r="L19" s="64">
        <f t="shared" ref="L19" si="48">SUM(L8:L18)</f>
        <v>19200</v>
      </c>
      <c r="M19" s="64">
        <f t="shared" ref="M19" si="49">SUM(M8:M18)</f>
        <v>12074</v>
      </c>
      <c r="N19" s="64">
        <f t="shared" si="0"/>
        <v>170344</v>
      </c>
      <c r="P19" s="64">
        <f>SUM(P8:P18)</f>
        <v>11082</v>
      </c>
      <c r="Q19" s="64">
        <f t="shared" ref="Q19:AM19" si="50">SUM(Q8:Q18)</f>
        <v>2979</v>
      </c>
      <c r="R19" s="64">
        <f t="shared" si="50"/>
        <v>8733</v>
      </c>
      <c r="S19" s="64">
        <f t="shared" si="50"/>
        <v>-1009</v>
      </c>
      <c r="T19" s="64">
        <f t="shared" si="50"/>
        <v>10778</v>
      </c>
      <c r="U19" s="64">
        <f t="shared" si="50"/>
        <v>2412</v>
      </c>
      <c r="V19" s="64">
        <f t="shared" si="50"/>
        <v>26161</v>
      </c>
      <c r="W19" s="64">
        <f t="shared" si="50"/>
        <v>4484</v>
      </c>
      <c r="X19" s="64">
        <f t="shared" si="50"/>
        <v>16396</v>
      </c>
      <c r="Y19" s="64">
        <f t="shared" si="50"/>
        <v>866</v>
      </c>
      <c r="Z19" s="64">
        <f t="shared" si="50"/>
        <v>9990</v>
      </c>
      <c r="AA19" s="64">
        <f t="shared" si="50"/>
        <v>978</v>
      </c>
      <c r="AB19" s="64">
        <f t="shared" si="50"/>
        <v>18360</v>
      </c>
      <c r="AC19" s="64">
        <f t="shared" si="50"/>
        <v>1948</v>
      </c>
      <c r="AD19" s="64">
        <f t="shared" si="50"/>
        <v>18829</v>
      </c>
      <c r="AE19" s="64">
        <f t="shared" si="50"/>
        <v>2498</v>
      </c>
      <c r="AF19" s="64">
        <f t="shared" si="50"/>
        <v>16753</v>
      </c>
      <c r="AG19" s="64">
        <f t="shared" si="50"/>
        <v>3166</v>
      </c>
      <c r="AH19" s="64">
        <f t="shared" si="50"/>
        <v>21012</v>
      </c>
      <c r="AI19" s="64">
        <f t="shared" si="50"/>
        <v>702</v>
      </c>
      <c r="AJ19" s="64">
        <f t="shared" si="50"/>
        <v>19503</v>
      </c>
      <c r="AK19" s="64">
        <f t="shared" si="50"/>
        <v>303</v>
      </c>
      <c r="AL19" s="64">
        <f t="shared" si="50"/>
        <v>15057</v>
      </c>
      <c r="AM19" s="64">
        <f t="shared" si="50"/>
        <v>2983</v>
      </c>
      <c r="AN19" s="64">
        <f t="shared" si="38"/>
        <v>192654</v>
      </c>
      <c r="AO19" s="64">
        <f t="shared" si="39"/>
        <v>22310</v>
      </c>
      <c r="AQ19" s="64">
        <f>SUM(AQ8:AQ18)</f>
        <v>12388</v>
      </c>
      <c r="AR19" s="64">
        <f t="shared" ref="AR19:BO19" si="51">SUM(AR8:AR18)</f>
        <v>1306</v>
      </c>
      <c r="AS19" s="64">
        <f t="shared" si="51"/>
        <v>0</v>
      </c>
      <c r="AT19" s="64">
        <f t="shared" si="51"/>
        <v>-8733</v>
      </c>
      <c r="AU19" s="64">
        <f t="shared" si="51"/>
        <v>0</v>
      </c>
      <c r="AV19" s="64">
        <f t="shared" si="51"/>
        <v>-10778</v>
      </c>
      <c r="AW19" s="64">
        <f t="shared" si="51"/>
        <v>0</v>
      </c>
      <c r="AX19" s="64">
        <f t="shared" si="51"/>
        <v>-26161</v>
      </c>
      <c r="AY19" s="64">
        <f t="shared" si="51"/>
        <v>0</v>
      </c>
      <c r="AZ19" s="64">
        <f t="shared" si="51"/>
        <v>-16396</v>
      </c>
      <c r="BA19" s="64">
        <f t="shared" si="51"/>
        <v>0</v>
      </c>
      <c r="BB19" s="64">
        <f t="shared" si="51"/>
        <v>-9990</v>
      </c>
      <c r="BC19" s="64">
        <f t="shared" si="51"/>
        <v>0</v>
      </c>
      <c r="BD19" s="64">
        <f t="shared" si="51"/>
        <v>-18360</v>
      </c>
      <c r="BE19" s="64">
        <f t="shared" si="51"/>
        <v>0</v>
      </c>
      <c r="BF19" s="64">
        <f t="shared" si="51"/>
        <v>-18829</v>
      </c>
      <c r="BG19" s="64">
        <f t="shared" si="51"/>
        <v>0</v>
      </c>
      <c r="BH19" s="64">
        <f t="shared" si="51"/>
        <v>-16753</v>
      </c>
      <c r="BI19" s="64">
        <f t="shared" si="51"/>
        <v>0</v>
      </c>
      <c r="BJ19" s="64">
        <f t="shared" si="51"/>
        <v>-21012</v>
      </c>
      <c r="BK19" s="64">
        <f t="shared" si="51"/>
        <v>0</v>
      </c>
      <c r="BL19" s="64">
        <f t="shared" si="51"/>
        <v>-19503</v>
      </c>
      <c r="BM19" s="64">
        <f t="shared" si="51"/>
        <v>0</v>
      </c>
      <c r="BN19" s="64">
        <f t="shared" si="51"/>
        <v>-15057</v>
      </c>
      <c r="BO19" s="64">
        <f t="shared" si="51"/>
        <v>12388</v>
      </c>
      <c r="BP19" s="64">
        <f t="shared" si="41"/>
        <v>-180266</v>
      </c>
      <c r="BR19" s="64">
        <f>SUM(BR8:BR18)</f>
        <v>0</v>
      </c>
      <c r="BS19" s="64">
        <f t="shared" ref="BS19" si="52">SUM(BS8:BS18)</f>
        <v>-12388</v>
      </c>
      <c r="BT19" s="64">
        <f t="shared" ref="BT19" si="53">SUM(BT8:BT18)</f>
        <v>0</v>
      </c>
      <c r="BU19" s="64">
        <f t="shared" ref="BU19" si="54">SUM(BU8:BU18)</f>
        <v>0</v>
      </c>
      <c r="BV19" s="64">
        <f t="shared" ref="BV19" si="55">SUM(BV8:BV18)</f>
        <v>0</v>
      </c>
      <c r="BW19" s="64">
        <f t="shared" ref="BW19" si="56">SUM(BW8:BW18)</f>
        <v>0</v>
      </c>
      <c r="BX19" s="64">
        <f t="shared" ref="BX19" si="57">SUM(BX8:BX18)</f>
        <v>0</v>
      </c>
      <c r="BY19" s="64">
        <f t="shared" ref="BY19" si="58">SUM(BY8:BY18)</f>
        <v>0</v>
      </c>
      <c r="BZ19" s="64">
        <f t="shared" ref="BZ19" si="59">SUM(BZ8:BZ18)</f>
        <v>0</v>
      </c>
      <c r="CA19" s="64">
        <f t="shared" ref="CA19" si="60">SUM(CA8:CA18)</f>
        <v>0</v>
      </c>
      <c r="CB19" s="64">
        <f t="shared" ref="CB19" si="61">SUM(CB8:CB18)</f>
        <v>0</v>
      </c>
      <c r="CC19" s="64">
        <f t="shared" ref="CC19" si="62">SUM(CC8:CC18)</f>
        <v>0</v>
      </c>
      <c r="CD19" s="64">
        <f t="shared" ref="CD19" si="63">SUM(CD8:CD18)</f>
        <v>0</v>
      </c>
      <c r="CE19" s="64">
        <f t="shared" ref="CE19" si="64">SUM(CE8:CE18)</f>
        <v>0</v>
      </c>
      <c r="CF19" s="64">
        <f t="shared" ref="CF19" si="65">SUM(CF8:CF18)</f>
        <v>0</v>
      </c>
      <c r="CG19" s="64">
        <f t="shared" ref="CG19" si="66">SUM(CG8:CG18)</f>
        <v>0</v>
      </c>
      <c r="CH19" s="64">
        <f t="shared" ref="CH19" si="67">SUM(CH8:CH18)</f>
        <v>0</v>
      </c>
      <c r="CI19" s="64">
        <f t="shared" ref="CI19" si="68">SUM(CI8:CI18)</f>
        <v>0</v>
      </c>
      <c r="CJ19" s="64">
        <f t="shared" ref="CJ19" si="69">SUM(CJ8:CJ18)</f>
        <v>0</v>
      </c>
      <c r="CK19" s="64">
        <f t="shared" ref="CK19" si="70">SUM(CK8:CK18)</f>
        <v>0</v>
      </c>
      <c r="CL19" s="64">
        <f t="shared" ref="CL19" si="71">SUM(CL8:CL18)</f>
        <v>0</v>
      </c>
      <c r="CM19" s="64">
        <f t="shared" ref="CM19" si="72">SUM(CM8:CM18)</f>
        <v>0</v>
      </c>
      <c r="CN19" s="64">
        <f t="shared" ref="CN19" si="73">SUM(CN8:CN18)</f>
        <v>0</v>
      </c>
      <c r="CO19" s="64">
        <f t="shared" ref="CO19" si="74">SUM(CO8:CO18)</f>
        <v>0</v>
      </c>
      <c r="CP19" s="64">
        <f t="shared" ref="CP19" si="75">SUM(CP8:CP18)</f>
        <v>0</v>
      </c>
      <c r="CQ19" s="64">
        <f t="shared" si="42"/>
        <v>-12388</v>
      </c>
      <c r="CR19" s="75"/>
    </row>
    <row r="20" spans="1:96" s="2" customFormat="1" x14ac:dyDescent="0.25">
      <c r="A20" s="62"/>
      <c r="B20" s="64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  <c r="N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Q20" s="64"/>
      <c r="AR20" s="64"/>
      <c r="AS20" s="64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R20" s="64"/>
      <c r="BS20" s="64"/>
      <c r="BT20" s="64"/>
      <c r="BU20" s="64"/>
      <c r="BV20" s="64"/>
      <c r="BW20" s="64"/>
      <c r="BX20" s="64"/>
      <c r="BY20" s="64"/>
      <c r="BZ20" s="64"/>
      <c r="CA20" s="64"/>
      <c r="CB20" s="64"/>
      <c r="CC20" s="64"/>
      <c r="CD20" s="64"/>
      <c r="CE20" s="64"/>
      <c r="CF20" s="64"/>
      <c r="CG20" s="64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75"/>
    </row>
    <row r="21" spans="1:96" s="2" customFormat="1" ht="18.75" x14ac:dyDescent="0.3">
      <c r="A21" s="71" t="s">
        <v>584</v>
      </c>
      <c r="B21" s="64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Q21" s="64"/>
      <c r="AR21" s="64"/>
      <c r="AS21" s="64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R21" s="64"/>
      <c r="BS21" s="64"/>
      <c r="BT21" s="64"/>
      <c r="BU21" s="64"/>
      <c r="BV21" s="64"/>
      <c r="BW21" s="64"/>
      <c r="BX21" s="64"/>
      <c r="BY21" s="64"/>
      <c r="BZ21" s="64"/>
      <c r="CA21" s="64"/>
      <c r="CB21" s="64"/>
      <c r="CC21" s="64"/>
      <c r="CD21" s="64"/>
      <c r="CE21" s="64"/>
      <c r="CF21" s="64"/>
      <c r="CG21" s="64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75"/>
    </row>
    <row r="22" spans="1:96" s="2" customFormat="1" x14ac:dyDescent="0.25">
      <c r="A22" s="62"/>
      <c r="B22" s="370" t="s">
        <v>582</v>
      </c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Q22" s="64"/>
      <c r="AR22" s="64"/>
      <c r="AS22" s="64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R22" s="64"/>
      <c r="BS22" s="64"/>
      <c r="BT22" s="64"/>
      <c r="BU22" s="64"/>
      <c r="BV22" s="64"/>
      <c r="BW22" s="64"/>
      <c r="BX22" s="64"/>
      <c r="BY22" s="64"/>
      <c r="BZ22" s="64"/>
      <c r="CA22" s="64"/>
      <c r="CB22" s="64"/>
      <c r="CC22" s="64"/>
      <c r="CD22" s="64"/>
      <c r="CE22" s="64"/>
      <c r="CF22" s="64"/>
      <c r="CG22" s="64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75"/>
    </row>
    <row r="23" spans="1:96" x14ac:dyDescent="0.25">
      <c r="A23" s="68"/>
      <c r="B23" s="69" t="s">
        <v>557</v>
      </c>
      <c r="C23" s="69" t="s">
        <v>558</v>
      </c>
      <c r="D23" s="69" t="s">
        <v>559</v>
      </c>
      <c r="E23" s="69" t="s">
        <v>560</v>
      </c>
      <c r="F23" s="69" t="s">
        <v>561</v>
      </c>
      <c r="G23" s="69" t="s">
        <v>562</v>
      </c>
      <c r="H23" s="69" t="s">
        <v>563</v>
      </c>
      <c r="I23" s="69" t="s">
        <v>564</v>
      </c>
      <c r="J23" s="69" t="s">
        <v>565</v>
      </c>
      <c r="K23" s="69" t="s">
        <v>566</v>
      </c>
      <c r="L23" s="69" t="s">
        <v>567</v>
      </c>
      <c r="M23" s="69" t="s">
        <v>568</v>
      </c>
      <c r="N23" s="67" t="s">
        <v>554</v>
      </c>
      <c r="O23" s="67"/>
      <c r="P23" s="372" t="s">
        <v>557</v>
      </c>
      <c r="Q23" s="372"/>
      <c r="R23" s="372" t="s">
        <v>558</v>
      </c>
      <c r="S23" s="372"/>
      <c r="T23" s="372" t="s">
        <v>559</v>
      </c>
      <c r="U23" s="372"/>
      <c r="V23" s="372" t="s">
        <v>560</v>
      </c>
      <c r="W23" s="372"/>
      <c r="X23" s="372" t="s">
        <v>561</v>
      </c>
      <c r="Y23" s="372"/>
      <c r="Z23" s="372" t="s">
        <v>562</v>
      </c>
      <c r="AA23" s="372"/>
      <c r="AB23" s="372" t="s">
        <v>563</v>
      </c>
      <c r="AC23" s="372"/>
      <c r="AD23" s="372" t="s">
        <v>564</v>
      </c>
      <c r="AE23" s="372"/>
      <c r="AF23" s="372" t="s">
        <v>565</v>
      </c>
      <c r="AG23" s="372"/>
      <c r="AH23" s="372" t="s">
        <v>566</v>
      </c>
      <c r="AI23" s="372"/>
      <c r="AJ23" s="372" t="s">
        <v>567</v>
      </c>
      <c r="AK23" s="372"/>
      <c r="AL23" s="372" t="s">
        <v>568</v>
      </c>
      <c r="AM23" s="372"/>
      <c r="AN23" s="368" t="s">
        <v>554</v>
      </c>
      <c r="AO23" s="368"/>
      <c r="AP23" s="67"/>
      <c r="AQ23" s="372" t="s">
        <v>557</v>
      </c>
      <c r="AR23" s="372"/>
      <c r="AS23" s="372" t="s">
        <v>558</v>
      </c>
      <c r="AT23" s="372"/>
      <c r="AU23" s="372" t="s">
        <v>559</v>
      </c>
      <c r="AV23" s="372"/>
      <c r="AW23" s="372" t="s">
        <v>560</v>
      </c>
      <c r="AX23" s="372"/>
      <c r="AY23" s="372" t="s">
        <v>561</v>
      </c>
      <c r="AZ23" s="372"/>
      <c r="BA23" s="372" t="s">
        <v>562</v>
      </c>
      <c r="BB23" s="372"/>
      <c r="BC23" s="372" t="s">
        <v>563</v>
      </c>
      <c r="BD23" s="372"/>
      <c r="BE23" s="372" t="s">
        <v>564</v>
      </c>
      <c r="BF23" s="372"/>
      <c r="BG23" s="372" t="s">
        <v>565</v>
      </c>
      <c r="BH23" s="372"/>
      <c r="BI23" s="372" t="s">
        <v>566</v>
      </c>
      <c r="BJ23" s="372"/>
      <c r="BK23" s="372" t="s">
        <v>567</v>
      </c>
      <c r="BL23" s="372"/>
      <c r="BM23" s="372" t="s">
        <v>568</v>
      </c>
      <c r="BN23" s="372"/>
      <c r="BO23" s="368" t="s">
        <v>554</v>
      </c>
      <c r="BP23" s="368"/>
      <c r="BQ23" s="67"/>
      <c r="BR23" s="372" t="s">
        <v>557</v>
      </c>
      <c r="BS23" s="372"/>
      <c r="BT23" s="372" t="s">
        <v>558</v>
      </c>
      <c r="BU23" s="372"/>
      <c r="BV23" s="372" t="s">
        <v>559</v>
      </c>
      <c r="BW23" s="372"/>
      <c r="BX23" s="372" t="s">
        <v>560</v>
      </c>
      <c r="BY23" s="372"/>
      <c r="BZ23" s="372" t="s">
        <v>561</v>
      </c>
      <c r="CA23" s="372"/>
      <c r="CB23" s="372" t="s">
        <v>562</v>
      </c>
      <c r="CC23" s="372"/>
      <c r="CD23" s="372" t="s">
        <v>563</v>
      </c>
      <c r="CE23" s="372"/>
      <c r="CF23" s="372" t="s">
        <v>564</v>
      </c>
      <c r="CG23" s="372"/>
      <c r="CH23" s="372" t="s">
        <v>565</v>
      </c>
      <c r="CI23" s="372"/>
      <c r="CJ23" s="372" t="s">
        <v>566</v>
      </c>
      <c r="CK23" s="372"/>
      <c r="CL23" s="372" t="s">
        <v>567</v>
      </c>
      <c r="CM23" s="372"/>
      <c r="CN23" s="372" t="s">
        <v>568</v>
      </c>
      <c r="CO23" s="372"/>
      <c r="CP23" s="67" t="s">
        <v>554</v>
      </c>
      <c r="CQ23" s="67"/>
    </row>
    <row r="24" spans="1:96" x14ac:dyDescent="0.25">
      <c r="A24" s="68" t="s">
        <v>590</v>
      </c>
      <c r="B24" s="69" t="s">
        <v>575</v>
      </c>
      <c r="C24" s="69" t="s">
        <v>575</v>
      </c>
      <c r="D24" s="69" t="s">
        <v>575</v>
      </c>
      <c r="E24" s="69" t="s">
        <v>575</v>
      </c>
      <c r="F24" s="69" t="s">
        <v>575</v>
      </c>
      <c r="G24" s="69" t="s">
        <v>575</v>
      </c>
      <c r="H24" s="69" t="s">
        <v>575</v>
      </c>
      <c r="I24" s="69" t="s">
        <v>575</v>
      </c>
      <c r="J24" s="69" t="s">
        <v>575</v>
      </c>
      <c r="K24" s="69" t="s">
        <v>575</v>
      </c>
      <c r="L24" s="69" t="s">
        <v>575</v>
      </c>
      <c r="M24" s="69" t="s">
        <v>575</v>
      </c>
      <c r="N24" s="72" t="s">
        <v>575</v>
      </c>
      <c r="O24" s="72"/>
      <c r="P24" s="69" t="s">
        <v>575</v>
      </c>
      <c r="Q24" s="69" t="s">
        <v>573</v>
      </c>
      <c r="R24" s="69" t="s">
        <v>575</v>
      </c>
      <c r="S24" s="69" t="s">
        <v>573</v>
      </c>
      <c r="T24" s="69" t="s">
        <v>575</v>
      </c>
      <c r="U24" s="69" t="s">
        <v>573</v>
      </c>
      <c r="V24" s="69" t="s">
        <v>575</v>
      </c>
      <c r="W24" s="69" t="s">
        <v>573</v>
      </c>
      <c r="X24" s="69" t="s">
        <v>575</v>
      </c>
      <c r="Y24" s="69" t="s">
        <v>573</v>
      </c>
      <c r="Z24" s="69" t="s">
        <v>575</v>
      </c>
      <c r="AA24" s="69" t="s">
        <v>573</v>
      </c>
      <c r="AB24" s="69" t="s">
        <v>575</v>
      </c>
      <c r="AC24" s="69" t="s">
        <v>573</v>
      </c>
      <c r="AD24" s="69" t="s">
        <v>575</v>
      </c>
      <c r="AE24" s="69" t="s">
        <v>573</v>
      </c>
      <c r="AF24" s="69" t="s">
        <v>575</v>
      </c>
      <c r="AG24" s="69" t="s">
        <v>573</v>
      </c>
      <c r="AH24" s="69" t="s">
        <v>575</v>
      </c>
      <c r="AI24" s="69" t="s">
        <v>573</v>
      </c>
      <c r="AJ24" s="69" t="s">
        <v>575</v>
      </c>
      <c r="AK24" s="69" t="s">
        <v>573</v>
      </c>
      <c r="AL24" s="69" t="s">
        <v>575</v>
      </c>
      <c r="AM24" s="69" t="s">
        <v>573</v>
      </c>
      <c r="AN24" s="72" t="s">
        <v>575</v>
      </c>
      <c r="AO24" s="72" t="s">
        <v>573</v>
      </c>
      <c r="AP24" s="72"/>
      <c r="AQ24" s="69" t="s">
        <v>575</v>
      </c>
      <c r="AR24" s="69" t="s">
        <v>573</v>
      </c>
      <c r="AS24" s="69" t="s">
        <v>575</v>
      </c>
      <c r="AT24" s="69" t="s">
        <v>573</v>
      </c>
      <c r="AU24" s="69" t="s">
        <v>575</v>
      </c>
      <c r="AV24" s="69" t="s">
        <v>573</v>
      </c>
      <c r="AW24" s="69" t="s">
        <v>575</v>
      </c>
      <c r="AX24" s="69" t="s">
        <v>573</v>
      </c>
      <c r="AY24" s="69" t="s">
        <v>575</v>
      </c>
      <c r="AZ24" s="69" t="s">
        <v>573</v>
      </c>
      <c r="BA24" s="69" t="s">
        <v>575</v>
      </c>
      <c r="BB24" s="69" t="s">
        <v>573</v>
      </c>
      <c r="BC24" s="69" t="s">
        <v>575</v>
      </c>
      <c r="BD24" s="69" t="s">
        <v>573</v>
      </c>
      <c r="BE24" s="69" t="s">
        <v>575</v>
      </c>
      <c r="BF24" s="69" t="s">
        <v>573</v>
      </c>
      <c r="BG24" s="69" t="s">
        <v>575</v>
      </c>
      <c r="BH24" s="69" t="s">
        <v>573</v>
      </c>
      <c r="BI24" s="69" t="s">
        <v>575</v>
      </c>
      <c r="BJ24" s="69" t="s">
        <v>573</v>
      </c>
      <c r="BK24" s="69" t="s">
        <v>575</v>
      </c>
      <c r="BL24" s="69" t="s">
        <v>573</v>
      </c>
      <c r="BM24" s="69" t="s">
        <v>575</v>
      </c>
      <c r="BN24" s="69" t="s">
        <v>573</v>
      </c>
      <c r="BO24" s="72" t="s">
        <v>575</v>
      </c>
      <c r="BP24" s="72" t="s">
        <v>573</v>
      </c>
      <c r="BQ24" s="72"/>
      <c r="BR24" s="63" t="s">
        <v>575</v>
      </c>
      <c r="BS24" s="63" t="s">
        <v>573</v>
      </c>
      <c r="BT24" s="63" t="s">
        <v>575</v>
      </c>
      <c r="BU24" s="63" t="s">
        <v>573</v>
      </c>
      <c r="BV24" s="63" t="s">
        <v>575</v>
      </c>
      <c r="BW24" s="63" t="s">
        <v>573</v>
      </c>
      <c r="BX24" s="63" t="s">
        <v>575</v>
      </c>
      <c r="BY24" s="63" t="s">
        <v>573</v>
      </c>
      <c r="BZ24" s="63" t="s">
        <v>575</v>
      </c>
      <c r="CA24" s="63" t="s">
        <v>573</v>
      </c>
      <c r="CB24" s="63" t="s">
        <v>575</v>
      </c>
      <c r="CC24" s="63" t="s">
        <v>573</v>
      </c>
      <c r="CD24" s="63" t="s">
        <v>575</v>
      </c>
      <c r="CE24" s="63" t="s">
        <v>573</v>
      </c>
      <c r="CF24" s="63" t="s">
        <v>575</v>
      </c>
      <c r="CG24" s="63" t="s">
        <v>573</v>
      </c>
      <c r="CH24" s="63" t="s">
        <v>575</v>
      </c>
      <c r="CI24" s="63" t="s">
        <v>573</v>
      </c>
      <c r="CJ24" s="63" t="s">
        <v>575</v>
      </c>
      <c r="CK24" s="63" t="s">
        <v>573</v>
      </c>
      <c r="CL24" s="63" t="s">
        <v>575</v>
      </c>
      <c r="CM24" s="63" t="s">
        <v>573</v>
      </c>
      <c r="CN24" s="63" t="s">
        <v>575</v>
      </c>
      <c r="CO24" s="63" t="s">
        <v>573</v>
      </c>
      <c r="CP24" s="66" t="s">
        <v>575</v>
      </c>
      <c r="CQ24" s="66" t="s">
        <v>573</v>
      </c>
    </row>
    <row r="25" spans="1:96" x14ac:dyDescent="0.25">
      <c r="A25" s="62" t="s">
        <v>653</v>
      </c>
      <c r="B25" s="62">
        <f>'FY14 Bucket'!$D$4</f>
        <v>849.59999999999991</v>
      </c>
      <c r="C25" s="62">
        <f>'FY14 Bucket'!$D$5</f>
        <v>1189.3699999999999</v>
      </c>
      <c r="D25" s="62">
        <f>'FY14 Bucket'!$D$6</f>
        <v>1017.0999999999999</v>
      </c>
      <c r="E25" s="62">
        <f>'FY14 Bucket'!$D$7</f>
        <v>1920.75</v>
      </c>
      <c r="F25" s="62">
        <f>'FY14 Bucket'!$D$8</f>
        <v>1544.6399999999999</v>
      </c>
      <c r="G25" s="62">
        <f>'FY14 Bucket'!$D$9</f>
        <v>1075.04</v>
      </c>
      <c r="H25" s="62">
        <f>'FY14 Bucket'!$D$10</f>
        <v>1553.6399999999999</v>
      </c>
      <c r="I25" s="62">
        <f>'FY14 Bucket'!$D$11</f>
        <v>1518.7</v>
      </c>
      <c r="J25" s="62">
        <f>'FY14 Bucket'!$D$12</f>
        <v>1616.6999999999998</v>
      </c>
      <c r="K25" s="62">
        <f>'FY14 Bucket'!$D$13</f>
        <v>2953.5699999999997</v>
      </c>
      <c r="L25" s="62">
        <f>'FY14 Bucket'!$D$14</f>
        <v>3132.0499999999993</v>
      </c>
      <c r="M25" s="62">
        <f>'FY14 Bucket'!$D$15</f>
        <v>2086.2599999999998</v>
      </c>
      <c r="N25" s="64">
        <f t="shared" ref="N25:N36" si="76">SUM(B25,C25,D25,E25,F25,G25,H25,I25,J25,K25,L25,M25)</f>
        <v>20457.419999999998</v>
      </c>
      <c r="P25" s="62">
        <f>'FY15 Bucket'!$D$4</f>
        <v>1870.8100000000002</v>
      </c>
      <c r="Q25" s="62">
        <f>P25 - B25</f>
        <v>1021.2100000000003</v>
      </c>
      <c r="R25" s="62">
        <f>'FY15 Bucket'!$D$5</f>
        <v>1604.5800000000002</v>
      </c>
      <c r="S25" s="62">
        <f>R25 -C25</f>
        <v>415.21000000000026</v>
      </c>
      <c r="T25" s="62">
        <f>'FY15 Bucket'!$D$6</f>
        <v>1645.2600000000002</v>
      </c>
      <c r="U25" s="62">
        <f>T25-D25</f>
        <v>628.16000000000031</v>
      </c>
      <c r="V25" s="62">
        <f>'FY15 Bucket'!$D$7</f>
        <v>3753.64</v>
      </c>
      <c r="W25" s="62">
        <f>V25-E25</f>
        <v>1832.8899999999999</v>
      </c>
      <c r="X25" s="62">
        <f>'FY15 Bucket'!$D$8</f>
        <v>2542.46</v>
      </c>
      <c r="Y25" s="62">
        <f>X25-F25</f>
        <v>997.82000000000016</v>
      </c>
      <c r="Z25" s="62">
        <f>'FY15 Bucket'!$D$9</f>
        <v>1741.1399999999999</v>
      </c>
      <c r="AA25" s="62">
        <f>Z25-G25</f>
        <v>666.09999999999991</v>
      </c>
      <c r="AB25" s="62">
        <f>'FY15 Bucket'!$D$10</f>
        <v>2966.3299999999995</v>
      </c>
      <c r="AC25" s="62">
        <f>AB25-H25</f>
        <v>1412.6899999999996</v>
      </c>
      <c r="AD25" s="62">
        <f>'FY15 Bucket'!$D$11</f>
        <v>3040.08</v>
      </c>
      <c r="AE25" s="62">
        <f>AD25 -I25</f>
        <v>1521.3799999999999</v>
      </c>
      <c r="AF25" s="62">
        <f>'FY15 Bucket'!$D$12</f>
        <v>2839.38</v>
      </c>
      <c r="AG25" s="62">
        <f>AF25-J25</f>
        <v>1222.6800000000003</v>
      </c>
      <c r="AH25" s="62">
        <f>'FY15 Bucket'!$D$13</f>
        <v>3340.5299999999997</v>
      </c>
      <c r="AI25" s="62">
        <f>AH25-K25</f>
        <v>386.96000000000004</v>
      </c>
      <c r="AJ25" s="62">
        <f>'FY15 Bucket'!$D$14</f>
        <v>3137.3500000000004</v>
      </c>
      <c r="AK25" s="62">
        <f>AJ25-L25</f>
        <v>5.3000000000010914</v>
      </c>
      <c r="AL25" s="62">
        <f>'FY15 Bucket'!$D$15</f>
        <v>2405.86</v>
      </c>
      <c r="AM25" s="62">
        <f>AL25 -M25</f>
        <v>319.60000000000036</v>
      </c>
      <c r="AN25" s="64">
        <f>SUM(P25,R25,T25,V25,X25,Z25,AB25,AD25,AF25,AH25,AJ25,AL25)</f>
        <v>30887.42</v>
      </c>
      <c r="AO25" s="64">
        <f>AN25-N25</f>
        <v>10430</v>
      </c>
      <c r="AQ25" s="62">
        <f>'FY16 Bucket'!$D$4</f>
        <v>2124.3300000000004</v>
      </c>
      <c r="AR25" s="62">
        <f t="shared" ref="AR25:AR35" si="77">AQ25 - P25</f>
        <v>253.52000000000021</v>
      </c>
      <c r="AS25" s="62">
        <f>'FY16 Bucket'!$D$5</f>
        <v>0</v>
      </c>
      <c r="AT25" s="62">
        <f t="shared" ref="AT25:AT35" si="78">AS25 - R25</f>
        <v>-1604.5800000000002</v>
      </c>
      <c r="AU25" s="62">
        <f>'FY16 Bucket'!$D$6</f>
        <v>0</v>
      </c>
      <c r="AV25" s="62">
        <f t="shared" ref="AV25:AV35" si="79">AU25 - T25</f>
        <v>-1645.2600000000002</v>
      </c>
      <c r="AW25" s="62">
        <f>'FY16 Bucket'!$D$7</f>
        <v>0</v>
      </c>
      <c r="AX25" s="62">
        <f t="shared" ref="AX25:AX35" si="80">AW25 - V25</f>
        <v>-3753.64</v>
      </c>
      <c r="AY25" s="62">
        <f>'FY16 Bucket'!$D$8</f>
        <v>0</v>
      </c>
      <c r="AZ25" s="62">
        <f t="shared" ref="AZ25:AZ35" si="81">AY25- X25</f>
        <v>-2542.46</v>
      </c>
      <c r="BA25" s="62">
        <f>'FY16 Bucket'!$D$9</f>
        <v>0</v>
      </c>
      <c r="BB25" s="62">
        <f t="shared" ref="BB25:BB35" si="82">BA25 - Z25</f>
        <v>-1741.1399999999999</v>
      </c>
      <c r="BC25" s="62">
        <f>'FY16 Bucket'!$D$10</f>
        <v>0</v>
      </c>
      <c r="BD25" s="62">
        <f t="shared" ref="BD25:BD35" si="83">BC25 - AB25</f>
        <v>-2966.3299999999995</v>
      </c>
      <c r="BE25" s="62">
        <f>'FY16 Bucket'!$D$11</f>
        <v>0</v>
      </c>
      <c r="BF25" s="62">
        <f t="shared" ref="BF25:BF35" si="84">BE25 - AD25</f>
        <v>-3040.08</v>
      </c>
      <c r="BG25" s="62">
        <f>'FY16 Bucket'!$D$12</f>
        <v>0</v>
      </c>
      <c r="BH25" s="62">
        <f t="shared" ref="BH25:BH35" si="85">BG25 - AF25</f>
        <v>-2839.38</v>
      </c>
      <c r="BI25" s="62">
        <f>'FY16 Bucket'!$D$13</f>
        <v>0</v>
      </c>
      <c r="BJ25" s="62">
        <f t="shared" ref="BJ25:BJ35" si="86">BI25 - AH25</f>
        <v>-3340.5299999999997</v>
      </c>
      <c r="BK25" s="62">
        <f>'FY16 Bucket'!$D$14</f>
        <v>0</v>
      </c>
      <c r="BL25" s="62">
        <f t="shared" ref="BL25:BL35" si="87">BK25 - AJ25</f>
        <v>-3137.3500000000004</v>
      </c>
      <c r="BM25" s="62">
        <f>'FY16 Bucket'!$D$15</f>
        <v>0</v>
      </c>
      <c r="BN25" s="62">
        <f t="shared" ref="BN25:BN35" si="88">BM25 - AL25</f>
        <v>-2405.86</v>
      </c>
      <c r="BO25" s="64">
        <f>SUM(AQ25,AS25,AU25,AW25,AY25,BA25,BC25,BE25,BG25,BI25,BK25,BM25)</f>
        <v>2124.3300000000004</v>
      </c>
      <c r="BP25" s="64">
        <f>BO25 - AN25</f>
        <v>-28763.089999999997</v>
      </c>
      <c r="BR25" s="62">
        <f>'FY17 Bucket'!$D$4</f>
        <v>0</v>
      </c>
      <c r="BS25" s="62">
        <f t="shared" ref="BS25:BS35" si="89">BR25 - AQ25</f>
        <v>-2124.3300000000004</v>
      </c>
      <c r="BT25" s="62">
        <f>'FY17 Bucket'!$D$5</f>
        <v>0</v>
      </c>
      <c r="BU25" s="62">
        <f t="shared" ref="BU25:BU35" si="90">BT25 - AS25</f>
        <v>0</v>
      </c>
      <c r="BV25" s="62">
        <f>'FY17 Bucket'!$D$6</f>
        <v>0</v>
      </c>
      <c r="BW25" s="62">
        <f t="shared" ref="BW25:BW35" si="91">BV25 - AU25</f>
        <v>0</v>
      </c>
      <c r="BX25" s="62">
        <f>'FY17 Bucket'!$D$7</f>
        <v>0</v>
      </c>
      <c r="BY25" s="62">
        <f t="shared" ref="BY25:BY35" si="92">BX25 - AW25</f>
        <v>0</v>
      </c>
      <c r="BZ25" s="62">
        <f>'FY17 Bucket'!$D$8</f>
        <v>0</v>
      </c>
      <c r="CA25" s="62">
        <f t="shared" ref="CA25:CA35" si="93">BZ25- AY25</f>
        <v>0</v>
      </c>
      <c r="CB25" s="62">
        <f>'FY17 Bucket'!$D$9</f>
        <v>0</v>
      </c>
      <c r="CC25" s="62">
        <f t="shared" ref="CC25:CC35" si="94">CB25 - BA25</f>
        <v>0</v>
      </c>
      <c r="CD25" s="62">
        <f>'FY17 Bucket'!$D$10</f>
        <v>0</v>
      </c>
      <c r="CE25" s="62">
        <f t="shared" ref="CE25:CE35" si="95">CD25 - BC25</f>
        <v>0</v>
      </c>
      <c r="CF25" s="62">
        <f>'FY17 Bucket'!$D$11</f>
        <v>0</v>
      </c>
      <c r="CG25" s="62">
        <f t="shared" ref="CG25:CG35" si="96">CF25 - BE25</f>
        <v>0</v>
      </c>
      <c r="CH25" s="62">
        <f>'FY17 Bucket'!$D$12</f>
        <v>0</v>
      </c>
      <c r="CI25" s="62">
        <f t="shared" ref="CI25:CI35" si="97">CH25 - BG25</f>
        <v>0</v>
      </c>
      <c r="CJ25" s="62">
        <f>'FY17 Bucket'!$D$13</f>
        <v>0</v>
      </c>
      <c r="CK25" s="62">
        <f t="shared" ref="CK25:CK35" si="98">CJ25 - BI25</f>
        <v>0</v>
      </c>
      <c r="CL25" s="62">
        <f>'FY17 Bucket'!$D$14</f>
        <v>0</v>
      </c>
      <c r="CM25" s="62">
        <f t="shared" ref="CM25:CM35" si="99">CL25 - BK25</f>
        <v>0</v>
      </c>
      <c r="CN25" s="62">
        <f>'FY17 Bucket'!$D$15</f>
        <v>0</v>
      </c>
      <c r="CO25" s="62">
        <f t="shared" ref="CO25:CO35" si="100">CN25 - BM25</f>
        <v>0</v>
      </c>
      <c r="CP25" s="64">
        <f t="shared" ref="CP25:CP36" si="101">SUM(BR25,BT25,BV25,BX25,BZ25,CB25,CD25,CF25,CH25,CJ25,CL25,CN25)</f>
        <v>0</v>
      </c>
      <c r="CQ25" s="64">
        <f>CP25-BO25</f>
        <v>-2124.3300000000004</v>
      </c>
    </row>
    <row r="26" spans="1:96" x14ac:dyDescent="0.25">
      <c r="A26" s="62" t="s">
        <v>654</v>
      </c>
      <c r="B26" s="62">
        <f>'FY14 Bucket'!$D$17</f>
        <v>3826.9600000000005</v>
      </c>
      <c r="C26" s="62">
        <f>'FY14 Bucket'!$D$18</f>
        <v>4060.9199999999992</v>
      </c>
      <c r="D26" s="62">
        <f>'FY14 Bucket'!$D$19</f>
        <v>3844.610000000001</v>
      </c>
      <c r="E26" s="62">
        <f>'FY14 Bucket'!$D$20</f>
        <v>10207.790000000003</v>
      </c>
      <c r="F26" s="62">
        <f>'FY14 Bucket'!$D$21</f>
        <v>6876.99</v>
      </c>
      <c r="G26" s="62">
        <f>'FY14 Bucket'!$D$22</f>
        <v>3642.170000000001</v>
      </c>
      <c r="H26" s="62">
        <f>'FY14 Bucket'!$D$23</f>
        <v>7778.420000000001</v>
      </c>
      <c r="I26" s="62">
        <f>'FY14 Bucket'!$D$24</f>
        <v>7954.8700000000017</v>
      </c>
      <c r="J26" s="62">
        <f>'FY14 Bucket'!$D$25</f>
        <v>6754.98</v>
      </c>
      <c r="K26" s="62">
        <f>'FY14 Bucket'!$D$26</f>
        <v>10023.710000000003</v>
      </c>
      <c r="L26" s="62">
        <f>'FY14 Bucket'!$D$27</f>
        <v>10128.620000000003</v>
      </c>
      <c r="M26" s="62">
        <f>'FY14 Bucket'!$D$28</f>
        <v>5569.96</v>
      </c>
      <c r="N26" s="64">
        <f t="shared" si="76"/>
        <v>80670.000000000015</v>
      </c>
      <c r="P26" s="62">
        <f>'FY15 Bucket'!$D$17</f>
        <v>4700.12</v>
      </c>
      <c r="Q26" s="62">
        <f t="shared" ref="Q26:Q35" si="102">P26 - B26</f>
        <v>873.1599999999994</v>
      </c>
      <c r="R26" s="62">
        <f>'FY15 Bucket'!$D$18</f>
        <v>3466.5099999999998</v>
      </c>
      <c r="S26" s="62">
        <f t="shared" ref="S26:S35" si="103">R26 -C26</f>
        <v>-594.4099999999994</v>
      </c>
      <c r="T26" s="62">
        <f>'FY15 Bucket'!$D$19</f>
        <v>4571.4599999999991</v>
      </c>
      <c r="U26" s="62">
        <f t="shared" ref="U26:U35" si="104">T26-D26</f>
        <v>726.84999999999809</v>
      </c>
      <c r="V26" s="62">
        <f>'FY15 Bucket'!$D$20</f>
        <v>13814.999999999998</v>
      </c>
      <c r="W26" s="62">
        <f t="shared" ref="W26:W35" si="105">V26-E26</f>
        <v>3607.2099999999955</v>
      </c>
      <c r="X26" s="62">
        <f>'FY15 Bucket'!$D$21</f>
        <v>7304.3399999999983</v>
      </c>
      <c r="Y26" s="62">
        <f t="shared" ref="Y26:Y35" si="106">X26-F26</f>
        <v>427.34999999999854</v>
      </c>
      <c r="Z26" s="62">
        <f>'FY15 Bucket'!$D$22</f>
        <v>4058.5200000000004</v>
      </c>
      <c r="AA26" s="62">
        <f t="shared" ref="AA26:AA35" si="107">Z26-G26</f>
        <v>416.34999999999945</v>
      </c>
      <c r="AB26" s="62">
        <f>'FY15 Bucket'!$D$23</f>
        <v>9219.48</v>
      </c>
      <c r="AC26" s="62">
        <f t="shared" ref="AC26:AC35" si="108">AB26-H26</f>
        <v>1441.0599999999986</v>
      </c>
      <c r="AD26" s="62">
        <f>'FY15 Bucket'!$D$24</f>
        <v>9686.0199999999968</v>
      </c>
      <c r="AE26" s="62">
        <f t="shared" ref="AE26:AE35" si="109">AD26 -I26</f>
        <v>1731.1499999999951</v>
      </c>
      <c r="AF26" s="62">
        <f>'FY15 Bucket'!$D$25</f>
        <v>8629.51</v>
      </c>
      <c r="AG26" s="62">
        <f t="shared" ref="AG26:AG35" si="110">AF26-J26</f>
        <v>1874.5300000000007</v>
      </c>
      <c r="AH26" s="62">
        <f>'FY15 Bucket'!$D$26</f>
        <v>11169.25</v>
      </c>
      <c r="AI26" s="62">
        <f t="shared" ref="AI26:AI35" si="111">AH26-K26</f>
        <v>1145.5399999999972</v>
      </c>
      <c r="AJ26" s="62">
        <f>'FY15 Bucket'!$D$27</f>
        <v>10670.230000000003</v>
      </c>
      <c r="AK26" s="62">
        <f t="shared" ref="AK26:AK35" si="112">AJ26-L26</f>
        <v>541.61000000000058</v>
      </c>
      <c r="AL26" s="62">
        <f>'FY15 Bucket'!$D$28</f>
        <v>8380.41</v>
      </c>
      <c r="AM26" s="62">
        <f t="shared" ref="AM26:AM35" si="113">AL26 -M26</f>
        <v>2810.45</v>
      </c>
      <c r="AN26" s="64">
        <f t="shared" ref="AN26:AN36" si="114">SUM(P26,R26,T26,V26,X26,Z26,AB26,AD26,AF26,AH26,AJ26,AL26)</f>
        <v>95670.85</v>
      </c>
      <c r="AO26" s="64">
        <f t="shared" ref="AO26:AO36" si="115">AN26-N26</f>
        <v>15000.849999999991</v>
      </c>
      <c r="AQ26" s="62">
        <f>'FY16 Bucket'!$D$17</f>
        <v>6038.7699999999995</v>
      </c>
      <c r="AR26" s="62">
        <f t="shared" si="77"/>
        <v>1338.6499999999996</v>
      </c>
      <c r="AS26" s="62">
        <f>'FY16 Bucket'!$D$18</f>
        <v>0</v>
      </c>
      <c r="AT26" s="62">
        <f t="shared" si="78"/>
        <v>-3466.5099999999998</v>
      </c>
      <c r="AU26" s="62">
        <f>'FY16 Bucket'!$D$19</f>
        <v>0</v>
      </c>
      <c r="AV26" s="62">
        <f t="shared" si="79"/>
        <v>-4571.4599999999991</v>
      </c>
      <c r="AW26" s="62">
        <f>'FY16 Bucket'!$D$20</f>
        <v>0</v>
      </c>
      <c r="AX26" s="62">
        <f t="shared" si="80"/>
        <v>-13814.999999999998</v>
      </c>
      <c r="AY26" s="62">
        <f>'FY16 Bucket'!$D$21</f>
        <v>0</v>
      </c>
      <c r="AZ26" s="62">
        <f t="shared" si="81"/>
        <v>-7304.3399999999983</v>
      </c>
      <c r="BA26" s="62">
        <f>'FY16 Bucket'!$D$22</f>
        <v>0</v>
      </c>
      <c r="BB26" s="62">
        <f t="shared" si="82"/>
        <v>-4058.5200000000004</v>
      </c>
      <c r="BC26" s="62">
        <f>'FY16 Bucket'!$D$23</f>
        <v>0</v>
      </c>
      <c r="BD26" s="62">
        <f t="shared" si="83"/>
        <v>-9219.48</v>
      </c>
      <c r="BE26" s="62">
        <f>'FY16 Bucket'!$D$24</f>
        <v>0</v>
      </c>
      <c r="BF26" s="62">
        <f t="shared" si="84"/>
        <v>-9686.0199999999968</v>
      </c>
      <c r="BG26" s="62">
        <f>'FY16 Bucket'!$D$25</f>
        <v>0</v>
      </c>
      <c r="BH26" s="62">
        <f t="shared" si="85"/>
        <v>-8629.51</v>
      </c>
      <c r="BI26" s="62">
        <f>'FY16 Bucket'!$D$26</f>
        <v>0</v>
      </c>
      <c r="BJ26" s="62">
        <f t="shared" si="86"/>
        <v>-11169.25</v>
      </c>
      <c r="BK26" s="62">
        <f>'FY16 Bucket'!$D$27</f>
        <v>0</v>
      </c>
      <c r="BL26" s="62">
        <f t="shared" si="87"/>
        <v>-10670.230000000003</v>
      </c>
      <c r="BM26" s="62">
        <f>'FY16 Bucket'!$D$28</f>
        <v>0</v>
      </c>
      <c r="BN26" s="62">
        <f t="shared" si="88"/>
        <v>-8380.41</v>
      </c>
      <c r="BO26" s="64">
        <f t="shared" ref="BO26:BO36" si="116">SUM(AQ26,AS26,AU26,AW26,AY26,BA26,BC26,BE26,BG26,BI26,BK26,BM26)</f>
        <v>6038.7699999999995</v>
      </c>
      <c r="BP26" s="64">
        <f t="shared" ref="BP26:BP36" si="117">BO26 - AN26</f>
        <v>-89632.08</v>
      </c>
      <c r="BR26" s="62">
        <f>'FY17 Bucket'!$D$17</f>
        <v>0</v>
      </c>
      <c r="BS26" s="62">
        <f t="shared" si="89"/>
        <v>-6038.7699999999995</v>
      </c>
      <c r="BT26" s="62">
        <f>'FY17 Bucket'!$D$18</f>
        <v>0</v>
      </c>
      <c r="BU26" s="62">
        <f t="shared" si="90"/>
        <v>0</v>
      </c>
      <c r="BV26" s="62">
        <f>'FY17 Bucket'!$D$19</f>
        <v>0</v>
      </c>
      <c r="BW26" s="62">
        <f t="shared" si="91"/>
        <v>0</v>
      </c>
      <c r="BX26" s="62">
        <f>'FY17 Bucket'!$D$20</f>
        <v>0</v>
      </c>
      <c r="BY26" s="62">
        <f t="shared" si="92"/>
        <v>0</v>
      </c>
      <c r="BZ26" s="62">
        <f>'FY17 Bucket'!$D$21</f>
        <v>0</v>
      </c>
      <c r="CA26" s="62">
        <f t="shared" si="93"/>
        <v>0</v>
      </c>
      <c r="CB26" s="62">
        <f>'FY17 Bucket'!$D$22</f>
        <v>0</v>
      </c>
      <c r="CC26" s="62">
        <f t="shared" si="94"/>
        <v>0</v>
      </c>
      <c r="CD26" s="62">
        <f>'FY17 Bucket'!$D$23</f>
        <v>0</v>
      </c>
      <c r="CE26" s="62">
        <f t="shared" si="95"/>
        <v>0</v>
      </c>
      <c r="CF26" s="62">
        <f>'FY17 Bucket'!$D$24</f>
        <v>0</v>
      </c>
      <c r="CG26" s="62">
        <f t="shared" si="96"/>
        <v>0</v>
      </c>
      <c r="CH26" s="62">
        <f>'FY17 Bucket'!$D$25</f>
        <v>0</v>
      </c>
      <c r="CI26" s="62">
        <f t="shared" si="97"/>
        <v>0</v>
      </c>
      <c r="CJ26" s="62">
        <f>'FY17 Bucket'!$D$26</f>
        <v>0</v>
      </c>
      <c r="CK26" s="62">
        <f t="shared" si="98"/>
        <v>0</v>
      </c>
      <c r="CL26" s="62">
        <f>'FY17 Bucket'!$D$27</f>
        <v>0</v>
      </c>
      <c r="CM26" s="62">
        <f t="shared" si="99"/>
        <v>0</v>
      </c>
      <c r="CN26" s="62">
        <f>'FY17 Bucket'!$D$28</f>
        <v>0</v>
      </c>
      <c r="CO26" s="62">
        <f t="shared" si="100"/>
        <v>0</v>
      </c>
      <c r="CP26" s="64">
        <f t="shared" si="101"/>
        <v>0</v>
      </c>
      <c r="CQ26" s="64">
        <f t="shared" ref="CQ26:CQ36" si="118">CP26-BO26</f>
        <v>-6038.7699999999995</v>
      </c>
    </row>
    <row r="27" spans="1:96" x14ac:dyDescent="0.25">
      <c r="A27" s="62" t="s">
        <v>655</v>
      </c>
      <c r="B27" s="62">
        <f>'FY14 Bucket'!$D$30</f>
        <v>664.69999999999993</v>
      </c>
      <c r="C27" s="62">
        <f>'FY14 Bucket'!$D$31</f>
        <v>696.87999999999977</v>
      </c>
      <c r="D27" s="62">
        <f>'FY14 Bucket'!$D$32</f>
        <v>717.19999999999993</v>
      </c>
      <c r="E27" s="62">
        <f>'FY14 Bucket'!$D$33</f>
        <v>2174.3000000000002</v>
      </c>
      <c r="F27" s="62">
        <f>'FY14 Bucket'!$D$34</f>
        <v>1645.13</v>
      </c>
      <c r="G27" s="62">
        <f>'FY14 Bucket'!$D$35</f>
        <v>773.90000000000009</v>
      </c>
      <c r="H27" s="62">
        <f>'FY14 Bucket'!$D$36</f>
        <v>1647.1899999999998</v>
      </c>
      <c r="I27" s="62">
        <f>'FY14 Bucket'!$D$37</f>
        <v>1833.6</v>
      </c>
      <c r="J27" s="62">
        <f>'FY14 Bucket'!$D$38</f>
        <v>1315.8999999999994</v>
      </c>
      <c r="K27" s="62">
        <f>'FY14 Bucket'!$D$39</f>
        <v>1829.6499999999999</v>
      </c>
      <c r="L27" s="62">
        <f>'FY14 Bucket'!$D$40</f>
        <v>1589.7</v>
      </c>
      <c r="M27" s="62">
        <f>'FY14 Bucket'!$D$41</f>
        <v>772.70000000000016</v>
      </c>
      <c r="N27" s="64">
        <f t="shared" si="76"/>
        <v>15660.850000000002</v>
      </c>
      <c r="P27" s="62">
        <f>'FY15 Bucket'!$D$30</f>
        <v>534.4</v>
      </c>
      <c r="Q27" s="62">
        <f t="shared" si="102"/>
        <v>-130.29999999999995</v>
      </c>
      <c r="R27" s="62">
        <f>'FY15 Bucket'!$D$31</f>
        <v>460.49999999999994</v>
      </c>
      <c r="S27" s="62">
        <f t="shared" si="103"/>
        <v>-236.37999999999982</v>
      </c>
      <c r="T27" s="62">
        <f>'FY15 Bucket'!$D$32</f>
        <v>617.5</v>
      </c>
      <c r="U27" s="62">
        <f t="shared" si="104"/>
        <v>-99.699999999999932</v>
      </c>
      <c r="V27" s="62">
        <f>'FY15 Bucket'!$D$33</f>
        <v>1917.6000000000004</v>
      </c>
      <c r="W27" s="62">
        <f t="shared" si="105"/>
        <v>-256.69999999999982</v>
      </c>
      <c r="X27" s="62">
        <f>'FY15 Bucket'!$D$34</f>
        <v>1134.3</v>
      </c>
      <c r="Y27" s="62">
        <f t="shared" si="106"/>
        <v>-510.83000000000015</v>
      </c>
      <c r="Z27" s="62">
        <f>'FY15 Bucket'!$D$35</f>
        <v>449</v>
      </c>
      <c r="AA27" s="62">
        <f t="shared" si="107"/>
        <v>-324.90000000000009</v>
      </c>
      <c r="AB27" s="62">
        <f>'FY15 Bucket'!$D$36</f>
        <v>1177.3</v>
      </c>
      <c r="AC27" s="62">
        <f t="shared" si="108"/>
        <v>-469.88999999999987</v>
      </c>
      <c r="AD27" s="62">
        <f>'FY15 Bucket'!$D$37</f>
        <v>1315</v>
      </c>
      <c r="AE27" s="62">
        <f t="shared" si="109"/>
        <v>-518.59999999999991</v>
      </c>
      <c r="AF27" s="62">
        <f>'FY15 Bucket'!$D$38</f>
        <v>1117.7</v>
      </c>
      <c r="AG27" s="62">
        <f t="shared" si="110"/>
        <v>-198.19999999999936</v>
      </c>
      <c r="AH27" s="62">
        <f>'FY15 Bucket'!$D$39</f>
        <v>1417.8</v>
      </c>
      <c r="AI27" s="62">
        <f t="shared" si="111"/>
        <v>-411.84999999999991</v>
      </c>
      <c r="AJ27" s="62">
        <f>'FY15 Bucket'!$D$40</f>
        <v>1368.1000000000004</v>
      </c>
      <c r="AK27" s="62">
        <f t="shared" si="112"/>
        <v>-221.59999999999968</v>
      </c>
      <c r="AL27" s="62">
        <f>'FY15 Bucket'!$D$41</f>
        <v>842.4000000000002</v>
      </c>
      <c r="AM27" s="62">
        <f t="shared" si="113"/>
        <v>69.700000000000045</v>
      </c>
      <c r="AN27" s="64">
        <f t="shared" si="114"/>
        <v>12351.6</v>
      </c>
      <c r="AO27" s="64">
        <f t="shared" si="115"/>
        <v>-3309.2500000000018</v>
      </c>
      <c r="AQ27" s="62">
        <f>'FY16 Bucket'!$D$30</f>
        <v>631.69999999999993</v>
      </c>
      <c r="AR27" s="62">
        <f t="shared" si="77"/>
        <v>97.299999999999955</v>
      </c>
      <c r="AS27" s="62">
        <f>'FY16 Bucket'!$D$31</f>
        <v>0</v>
      </c>
      <c r="AT27" s="62">
        <f t="shared" si="78"/>
        <v>-460.49999999999994</v>
      </c>
      <c r="AU27" s="62">
        <f>'FY16 Bucket'!$D$32</f>
        <v>0</v>
      </c>
      <c r="AV27" s="62">
        <f t="shared" si="79"/>
        <v>-617.5</v>
      </c>
      <c r="AW27" s="62">
        <f>'FY16 Bucket'!$D$33</f>
        <v>0</v>
      </c>
      <c r="AX27" s="62">
        <f t="shared" si="80"/>
        <v>-1917.6000000000004</v>
      </c>
      <c r="AY27" s="62">
        <f>'FY16 Bucket'!$D$34</f>
        <v>0</v>
      </c>
      <c r="AZ27" s="62">
        <f t="shared" si="81"/>
        <v>-1134.3</v>
      </c>
      <c r="BA27" s="62">
        <f>'FY16 Bucket'!$D$35</f>
        <v>0</v>
      </c>
      <c r="BB27" s="62">
        <f t="shared" si="82"/>
        <v>-449</v>
      </c>
      <c r="BC27" s="62">
        <f>'FY16 Bucket'!$D$36</f>
        <v>0</v>
      </c>
      <c r="BD27" s="62">
        <f t="shared" si="83"/>
        <v>-1177.3</v>
      </c>
      <c r="BE27" s="62">
        <f>'FY16 Bucket'!$D$37</f>
        <v>0</v>
      </c>
      <c r="BF27" s="62">
        <f t="shared" si="84"/>
        <v>-1315</v>
      </c>
      <c r="BG27" s="62">
        <f>'FY16 Bucket'!$D$38</f>
        <v>0</v>
      </c>
      <c r="BH27" s="62">
        <f t="shared" si="85"/>
        <v>-1117.7</v>
      </c>
      <c r="BI27" s="62">
        <f>'FY16 Bucket'!$D$39</f>
        <v>0</v>
      </c>
      <c r="BJ27" s="62">
        <f t="shared" si="86"/>
        <v>-1417.8</v>
      </c>
      <c r="BK27" s="62">
        <f>'FY16 Bucket'!$D$40</f>
        <v>0</v>
      </c>
      <c r="BL27" s="62">
        <f t="shared" si="87"/>
        <v>-1368.1000000000004</v>
      </c>
      <c r="BM27" s="62">
        <f>'FY16 Bucket'!$D$41</f>
        <v>0</v>
      </c>
      <c r="BN27" s="62">
        <f t="shared" si="88"/>
        <v>-842.4000000000002</v>
      </c>
      <c r="BO27" s="64">
        <f t="shared" si="116"/>
        <v>631.69999999999993</v>
      </c>
      <c r="BP27" s="64">
        <f t="shared" si="117"/>
        <v>-11719.9</v>
      </c>
      <c r="BR27" s="62">
        <f>'FY17 Bucket'!$D$30</f>
        <v>0</v>
      </c>
      <c r="BS27" s="62">
        <f t="shared" si="89"/>
        <v>-631.69999999999993</v>
      </c>
      <c r="BT27" s="62">
        <f>'FY17 Bucket'!$D$31</f>
        <v>0</v>
      </c>
      <c r="BU27" s="62">
        <f t="shared" si="90"/>
        <v>0</v>
      </c>
      <c r="BV27" s="62">
        <f>'FY17 Bucket'!$D$32</f>
        <v>0</v>
      </c>
      <c r="BW27" s="62">
        <f t="shared" si="91"/>
        <v>0</v>
      </c>
      <c r="BX27" s="62">
        <f>'FY17 Bucket'!$D$33</f>
        <v>0</v>
      </c>
      <c r="BY27" s="62">
        <f t="shared" si="92"/>
        <v>0</v>
      </c>
      <c r="BZ27" s="62">
        <f>'FY17 Bucket'!$D$34</f>
        <v>0</v>
      </c>
      <c r="CA27" s="62">
        <f t="shared" si="93"/>
        <v>0</v>
      </c>
      <c r="CB27" s="62">
        <f>'FY17 Bucket'!$D$35</f>
        <v>0</v>
      </c>
      <c r="CC27" s="62">
        <f t="shared" si="94"/>
        <v>0</v>
      </c>
      <c r="CD27" s="62">
        <f>'FY17 Bucket'!$D$36</f>
        <v>0</v>
      </c>
      <c r="CE27" s="62">
        <f t="shared" si="95"/>
        <v>0</v>
      </c>
      <c r="CF27" s="62">
        <f>'FY17 Bucket'!$D$37</f>
        <v>0</v>
      </c>
      <c r="CG27" s="62">
        <f t="shared" si="96"/>
        <v>0</v>
      </c>
      <c r="CH27" s="62">
        <f>'FY17 Bucket'!$D$38</f>
        <v>0</v>
      </c>
      <c r="CI27" s="62">
        <f t="shared" si="97"/>
        <v>0</v>
      </c>
      <c r="CJ27" s="62">
        <f>'FY17 Bucket'!$D$39</f>
        <v>0</v>
      </c>
      <c r="CK27" s="62">
        <f t="shared" si="98"/>
        <v>0</v>
      </c>
      <c r="CL27" s="62">
        <f>'FY17 Bucket'!$D$40</f>
        <v>0</v>
      </c>
      <c r="CM27" s="62">
        <f t="shared" si="99"/>
        <v>0</v>
      </c>
      <c r="CN27" s="62">
        <f>'FY17 Bucket'!$D$41</f>
        <v>0</v>
      </c>
      <c r="CO27" s="62">
        <f t="shared" si="100"/>
        <v>0</v>
      </c>
      <c r="CP27" s="64">
        <f t="shared" si="101"/>
        <v>0</v>
      </c>
      <c r="CQ27" s="64">
        <f t="shared" si="118"/>
        <v>-631.69999999999993</v>
      </c>
    </row>
    <row r="28" spans="1:96" x14ac:dyDescent="0.25">
      <c r="A28" s="62" t="s">
        <v>100</v>
      </c>
      <c r="B28" s="62">
        <f>'FY14 Bucket'!$D$43</f>
        <v>627.89</v>
      </c>
      <c r="C28" s="62">
        <f>'FY14 Bucket'!$D$44</f>
        <v>704.5</v>
      </c>
      <c r="D28" s="62">
        <f>'FY14 Bucket'!$D$45</f>
        <v>635.80999999999995</v>
      </c>
      <c r="E28" s="62">
        <f>'FY14 Bucket'!$D$46</f>
        <v>1388.9</v>
      </c>
      <c r="F28" s="62">
        <f>'FY14 Bucket'!$D$47</f>
        <v>936.05</v>
      </c>
      <c r="G28" s="62">
        <f>'FY14 Bucket'!$D$48</f>
        <v>472.66999999999996</v>
      </c>
      <c r="H28" s="62">
        <f>'FY14 Bucket'!$D$49</f>
        <v>924.09999999999991</v>
      </c>
      <c r="I28" s="62">
        <f>'FY14 Bucket'!$D$50</f>
        <v>870.99</v>
      </c>
      <c r="J28" s="62">
        <f>'FY14 Bucket'!$D$51</f>
        <v>756.22</v>
      </c>
      <c r="K28" s="62">
        <f>'FY14 Bucket'!$D$52</f>
        <v>1176.3699999999999</v>
      </c>
      <c r="L28" s="62">
        <f>'FY14 Bucket'!$D$53</f>
        <v>1171.6300000000001</v>
      </c>
      <c r="M28" s="62">
        <f>'FY14 Bucket'!$D$54</f>
        <v>766.6</v>
      </c>
      <c r="N28" s="64">
        <f t="shared" si="76"/>
        <v>10431.730000000001</v>
      </c>
      <c r="P28" s="62">
        <f>'FY15 Bucket'!$D$43</f>
        <v>859.75</v>
      </c>
      <c r="Q28" s="62">
        <f t="shared" si="102"/>
        <v>231.86</v>
      </c>
      <c r="R28" s="62">
        <f>'FY15 Bucket'!$D$44</f>
        <v>546.65000000000009</v>
      </c>
      <c r="S28" s="62">
        <f t="shared" si="103"/>
        <v>-157.84999999999991</v>
      </c>
      <c r="T28" s="62">
        <f>'FY15 Bucket'!$D$45</f>
        <v>767.4</v>
      </c>
      <c r="U28" s="62">
        <f t="shared" si="104"/>
        <v>131.59000000000003</v>
      </c>
      <c r="V28" s="62">
        <f>'FY15 Bucket'!$D$46</f>
        <v>1472.9</v>
      </c>
      <c r="W28" s="62">
        <f t="shared" si="105"/>
        <v>84</v>
      </c>
      <c r="X28" s="62">
        <f>'FY15 Bucket'!$D$47</f>
        <v>877.45</v>
      </c>
      <c r="Y28" s="62">
        <f t="shared" si="106"/>
        <v>-58.599999999999909</v>
      </c>
      <c r="Z28" s="62">
        <f>'FY15 Bucket'!$D$48</f>
        <v>628.29999999999995</v>
      </c>
      <c r="AA28" s="62">
        <f t="shared" si="107"/>
        <v>155.63</v>
      </c>
      <c r="AB28" s="62">
        <f>'FY15 Bucket'!$D$49</f>
        <v>978.59999999999991</v>
      </c>
      <c r="AC28" s="62">
        <f t="shared" si="108"/>
        <v>54.5</v>
      </c>
      <c r="AD28" s="62">
        <f>'FY15 Bucket'!$D$50</f>
        <v>963.7</v>
      </c>
      <c r="AE28" s="62">
        <f t="shared" si="109"/>
        <v>92.710000000000036</v>
      </c>
      <c r="AF28" s="62">
        <f>'FY15 Bucket'!$D$51</f>
        <v>858.09999999999991</v>
      </c>
      <c r="AG28" s="62">
        <f t="shared" si="110"/>
        <v>101.87999999999988</v>
      </c>
      <c r="AH28" s="62">
        <f>'FY15 Bucket'!$D$52</f>
        <v>1083.3</v>
      </c>
      <c r="AI28" s="62">
        <f t="shared" si="111"/>
        <v>-93.069999999999936</v>
      </c>
      <c r="AJ28" s="62">
        <f>'FY15 Bucket'!$D$53</f>
        <v>1042.0999999999999</v>
      </c>
      <c r="AK28" s="62">
        <f t="shared" si="112"/>
        <v>-129.5300000000002</v>
      </c>
      <c r="AL28" s="62">
        <f>'FY15 Bucket'!$D$54</f>
        <v>993.05</v>
      </c>
      <c r="AM28" s="62">
        <f t="shared" si="113"/>
        <v>226.44999999999993</v>
      </c>
      <c r="AN28" s="64">
        <f t="shared" si="114"/>
        <v>11071.3</v>
      </c>
      <c r="AO28" s="64">
        <f t="shared" si="115"/>
        <v>639.56999999999789</v>
      </c>
      <c r="AQ28" s="62">
        <f>'FY16 Bucket'!$D$43</f>
        <v>1052.1500000000001</v>
      </c>
      <c r="AR28" s="62">
        <f t="shared" si="77"/>
        <v>192.40000000000009</v>
      </c>
      <c r="AS28" s="62">
        <f>'FY16 Bucket'!$D$44</f>
        <v>0</v>
      </c>
      <c r="AT28" s="62">
        <f t="shared" si="78"/>
        <v>-546.65000000000009</v>
      </c>
      <c r="AU28" s="62">
        <f>'FY16 Bucket'!$D$45</f>
        <v>0</v>
      </c>
      <c r="AV28" s="62">
        <f t="shared" si="79"/>
        <v>-767.4</v>
      </c>
      <c r="AW28" s="62">
        <f>'FY16 Bucket'!$D$46</f>
        <v>0</v>
      </c>
      <c r="AX28" s="62">
        <f t="shared" si="80"/>
        <v>-1472.9</v>
      </c>
      <c r="AY28" s="62">
        <f>'FY16 Bucket'!$D$47</f>
        <v>0</v>
      </c>
      <c r="AZ28" s="62">
        <f t="shared" si="81"/>
        <v>-877.45</v>
      </c>
      <c r="BA28" s="62">
        <f>'FY16 Bucket'!$D$48</f>
        <v>0</v>
      </c>
      <c r="BB28" s="62">
        <f t="shared" si="82"/>
        <v>-628.29999999999995</v>
      </c>
      <c r="BC28" s="62">
        <f>'FY16 Bucket'!$D$49</f>
        <v>0</v>
      </c>
      <c r="BD28" s="62">
        <f t="shared" si="83"/>
        <v>-978.59999999999991</v>
      </c>
      <c r="BE28" s="62">
        <f>'FY16 Bucket'!$D$50</f>
        <v>0</v>
      </c>
      <c r="BF28" s="62">
        <f t="shared" si="84"/>
        <v>-963.7</v>
      </c>
      <c r="BG28" s="62">
        <f>'FY16 Bucket'!$D$51</f>
        <v>0</v>
      </c>
      <c r="BH28" s="62">
        <f t="shared" si="85"/>
        <v>-858.09999999999991</v>
      </c>
      <c r="BI28" s="62">
        <f>'FY16 Bucket'!$D$52</f>
        <v>0</v>
      </c>
      <c r="BJ28" s="62">
        <f t="shared" si="86"/>
        <v>-1083.3</v>
      </c>
      <c r="BK28" s="62">
        <f>'FY16 Bucket'!$D$53</f>
        <v>0</v>
      </c>
      <c r="BL28" s="62">
        <f t="shared" si="87"/>
        <v>-1042.0999999999999</v>
      </c>
      <c r="BM28" s="62">
        <f>'FY16 Bucket'!$D$54</f>
        <v>0</v>
      </c>
      <c r="BN28" s="62">
        <f t="shared" si="88"/>
        <v>-993.05</v>
      </c>
      <c r="BO28" s="64">
        <f t="shared" si="116"/>
        <v>1052.1500000000001</v>
      </c>
      <c r="BP28" s="64">
        <f t="shared" si="117"/>
        <v>-10019.15</v>
      </c>
      <c r="BR28" s="62">
        <f>'FY17 Bucket'!$D$43</f>
        <v>0</v>
      </c>
      <c r="BS28" s="62">
        <f t="shared" si="89"/>
        <v>-1052.1500000000001</v>
      </c>
      <c r="BT28" s="62">
        <f>'FY17 Bucket'!$D$44</f>
        <v>0</v>
      </c>
      <c r="BU28" s="62">
        <f t="shared" si="90"/>
        <v>0</v>
      </c>
      <c r="BV28" s="62">
        <f>'FY17 Bucket'!$D$45</f>
        <v>0</v>
      </c>
      <c r="BW28" s="62">
        <f t="shared" si="91"/>
        <v>0</v>
      </c>
      <c r="BX28" s="62">
        <f>'FY17 Bucket'!$D$46</f>
        <v>0</v>
      </c>
      <c r="BY28" s="62">
        <f t="shared" si="92"/>
        <v>0</v>
      </c>
      <c r="BZ28" s="62">
        <f>'FY17 Bucket'!$D$47</f>
        <v>0</v>
      </c>
      <c r="CA28" s="62">
        <f t="shared" si="93"/>
        <v>0</v>
      </c>
      <c r="CB28" s="62">
        <f>'FY17 Bucket'!$D$48</f>
        <v>0</v>
      </c>
      <c r="CC28" s="62">
        <f t="shared" si="94"/>
        <v>0</v>
      </c>
      <c r="CD28" s="62">
        <f>'FY17 Bucket'!$D$49</f>
        <v>0</v>
      </c>
      <c r="CE28" s="62">
        <f t="shared" si="95"/>
        <v>0</v>
      </c>
      <c r="CF28" s="62">
        <f>'FY17 Bucket'!$D$50</f>
        <v>0</v>
      </c>
      <c r="CG28" s="62">
        <f t="shared" si="96"/>
        <v>0</v>
      </c>
      <c r="CH28" s="62">
        <f>'FY17 Bucket'!$D$51</f>
        <v>0</v>
      </c>
      <c r="CI28" s="62">
        <f t="shared" si="97"/>
        <v>0</v>
      </c>
      <c r="CJ28" s="62">
        <f>'FY17 Bucket'!$D$52</f>
        <v>0</v>
      </c>
      <c r="CK28" s="62">
        <f t="shared" si="98"/>
        <v>0</v>
      </c>
      <c r="CL28" s="62">
        <f>'FY17 Bucket'!$D$53</f>
        <v>0</v>
      </c>
      <c r="CM28" s="62">
        <f t="shared" si="99"/>
        <v>0</v>
      </c>
      <c r="CN28" s="62">
        <f>'FY17 Bucket'!$D$54</f>
        <v>0</v>
      </c>
      <c r="CO28" s="62">
        <f t="shared" si="100"/>
        <v>0</v>
      </c>
      <c r="CP28" s="64">
        <f t="shared" si="101"/>
        <v>0</v>
      </c>
      <c r="CQ28" s="64">
        <f t="shared" si="118"/>
        <v>-1052.1500000000001</v>
      </c>
    </row>
    <row r="29" spans="1:96" x14ac:dyDescent="0.25">
      <c r="A29" s="62" t="s">
        <v>659</v>
      </c>
      <c r="B29" s="62">
        <f>'FY14 Bucket'!$D$56</f>
        <v>1745.5600000000004</v>
      </c>
      <c r="C29" s="62">
        <f>'FY14 Bucket'!$D$57</f>
        <v>1824.8799999999999</v>
      </c>
      <c r="D29" s="62">
        <f>'FY14 Bucket'!$D$58</f>
        <v>1527.0600000000002</v>
      </c>
      <c r="E29" s="62">
        <f>'FY14 Bucket'!$D$59</f>
        <v>4716.0799999999981</v>
      </c>
      <c r="F29" s="62">
        <f>'FY14 Bucket'!$D$60</f>
        <v>3440.43</v>
      </c>
      <c r="G29" s="62">
        <f>'FY14 Bucket'!$D$61</f>
        <v>1707.6200000000001</v>
      </c>
      <c r="H29" s="62">
        <f>'FY14 Bucket'!$D$62</f>
        <v>3720.3799999999997</v>
      </c>
      <c r="I29" s="62">
        <f>'FY14 Bucket'!$D$63</f>
        <v>3889.8900000000003</v>
      </c>
      <c r="J29" s="62">
        <f>'FY14 Bucket'!$D$64</f>
        <v>3052.22</v>
      </c>
      <c r="K29" s="62">
        <f>'FY14 Bucket'!$D$65</f>
        <v>4961.2200000000021</v>
      </c>
      <c r="L29" s="62">
        <f>'FY14 Bucket'!$D$66</f>
        <v>4354.43</v>
      </c>
      <c r="M29" s="62">
        <f>'FY14 Bucket'!$D$67</f>
        <v>2234.02</v>
      </c>
      <c r="N29" s="64">
        <f t="shared" si="76"/>
        <v>37173.79</v>
      </c>
      <c r="P29" s="62">
        <f>'FY15 Bucket'!$D$56</f>
        <v>1723.4000000000003</v>
      </c>
      <c r="Q29" s="62">
        <f t="shared" si="102"/>
        <v>-22.160000000000082</v>
      </c>
      <c r="R29" s="62">
        <f>'FY15 Bucket'!$D$57</f>
        <v>1301.8300000000004</v>
      </c>
      <c r="S29" s="62">
        <f t="shared" si="103"/>
        <v>-523.0499999999995</v>
      </c>
      <c r="T29" s="62">
        <f>'FY15 Bucket'!$D$58</f>
        <v>1810.5700000000002</v>
      </c>
      <c r="U29" s="62">
        <f t="shared" si="104"/>
        <v>283.51</v>
      </c>
      <c r="V29" s="62">
        <f>'FY15 Bucket'!$D$59</f>
        <v>5129.9599999999991</v>
      </c>
      <c r="W29" s="62">
        <f t="shared" si="105"/>
        <v>413.88000000000102</v>
      </c>
      <c r="X29" s="62">
        <f>'FY15 Bucket'!$D$60</f>
        <v>3269.3500000000008</v>
      </c>
      <c r="Y29" s="62">
        <f t="shared" si="106"/>
        <v>-171.07999999999902</v>
      </c>
      <c r="Z29" s="62">
        <f>'FY15 Bucket'!$D$61</f>
        <v>1446.8</v>
      </c>
      <c r="AA29" s="62">
        <f t="shared" si="107"/>
        <v>-260.82000000000016</v>
      </c>
      <c r="AB29" s="62">
        <f>'FY15 Bucket'!$D$62</f>
        <v>3767.1400000000003</v>
      </c>
      <c r="AC29" s="62">
        <f t="shared" si="108"/>
        <v>46.760000000000673</v>
      </c>
      <c r="AD29" s="62">
        <f>'FY15 Bucket'!$D$63</f>
        <v>3983.71</v>
      </c>
      <c r="AE29" s="62">
        <f t="shared" si="109"/>
        <v>93.819999999999709</v>
      </c>
      <c r="AF29" s="62">
        <f>'FY15 Bucket'!$D$64</f>
        <v>3457.8200000000006</v>
      </c>
      <c r="AG29" s="62">
        <f t="shared" si="110"/>
        <v>405.60000000000082</v>
      </c>
      <c r="AH29" s="62">
        <f>'FY15 Bucket'!$D$65</f>
        <v>4317.57</v>
      </c>
      <c r="AI29" s="62">
        <f t="shared" si="111"/>
        <v>-643.65000000000236</v>
      </c>
      <c r="AJ29" s="62">
        <f>'FY15 Bucket'!$D$66</f>
        <v>3972.6100000000006</v>
      </c>
      <c r="AK29" s="62">
        <f t="shared" si="112"/>
        <v>-381.81999999999971</v>
      </c>
      <c r="AL29" s="62">
        <f>'FY15 Bucket'!$D$67</f>
        <v>2909.6100000000006</v>
      </c>
      <c r="AM29" s="62">
        <f t="shared" si="113"/>
        <v>675.5900000000006</v>
      </c>
      <c r="AN29" s="64">
        <f t="shared" si="114"/>
        <v>37090.369999999995</v>
      </c>
      <c r="AO29" s="64">
        <f t="shared" si="115"/>
        <v>-83.42000000000553</v>
      </c>
      <c r="AQ29" s="62">
        <f>'FY16 Bucket'!$D$56</f>
        <v>2328.17</v>
      </c>
      <c r="AR29" s="62">
        <f t="shared" si="77"/>
        <v>604.76999999999975</v>
      </c>
      <c r="AS29" s="62">
        <f>'FY16 Bucket'!$D$57</f>
        <v>0</v>
      </c>
      <c r="AT29" s="62">
        <f t="shared" si="78"/>
        <v>-1301.8300000000004</v>
      </c>
      <c r="AU29" s="62">
        <f>'FY16 Bucket'!$D$58</f>
        <v>0</v>
      </c>
      <c r="AV29" s="62">
        <f t="shared" si="79"/>
        <v>-1810.5700000000002</v>
      </c>
      <c r="AW29" s="62">
        <f>'FY16 Bucket'!$D$59</f>
        <v>0</v>
      </c>
      <c r="AX29" s="62">
        <f t="shared" si="80"/>
        <v>-5129.9599999999991</v>
      </c>
      <c r="AY29" s="62">
        <f>'FY16 Bucket'!$D$60</f>
        <v>0</v>
      </c>
      <c r="AZ29" s="62">
        <f t="shared" si="81"/>
        <v>-3269.3500000000008</v>
      </c>
      <c r="BA29" s="62">
        <f>'FY16 Bucket'!$D$61</f>
        <v>0</v>
      </c>
      <c r="BB29" s="62">
        <f t="shared" si="82"/>
        <v>-1446.8</v>
      </c>
      <c r="BC29" s="62">
        <f>'FY16 Bucket'!$D$62</f>
        <v>0</v>
      </c>
      <c r="BD29" s="62">
        <f t="shared" si="83"/>
        <v>-3767.1400000000003</v>
      </c>
      <c r="BE29" s="62">
        <f>'FY16 Bucket'!$D$63</f>
        <v>0</v>
      </c>
      <c r="BF29" s="62">
        <f t="shared" si="84"/>
        <v>-3983.71</v>
      </c>
      <c r="BG29" s="62">
        <f>'FY16 Bucket'!$D$64</f>
        <v>0</v>
      </c>
      <c r="BH29" s="62">
        <f t="shared" si="85"/>
        <v>-3457.8200000000006</v>
      </c>
      <c r="BI29" s="62">
        <f>'FY16 Bucket'!$D$65</f>
        <v>0</v>
      </c>
      <c r="BJ29" s="62">
        <f t="shared" si="86"/>
        <v>-4317.57</v>
      </c>
      <c r="BK29" s="62">
        <f>'FY16 Bucket'!$D$66</f>
        <v>0</v>
      </c>
      <c r="BL29" s="62">
        <f t="shared" si="87"/>
        <v>-3972.6100000000006</v>
      </c>
      <c r="BM29" s="62">
        <f>'FY16 Bucket'!$D$67</f>
        <v>0</v>
      </c>
      <c r="BN29" s="62">
        <f t="shared" si="88"/>
        <v>-2909.6100000000006</v>
      </c>
      <c r="BO29" s="64">
        <f t="shared" si="116"/>
        <v>2328.17</v>
      </c>
      <c r="BP29" s="64">
        <f t="shared" si="117"/>
        <v>-34762.199999999997</v>
      </c>
      <c r="BR29" s="62">
        <f>'FY17 Bucket'!$D$56</f>
        <v>0</v>
      </c>
      <c r="BS29" s="62">
        <f t="shared" si="89"/>
        <v>-2328.17</v>
      </c>
      <c r="BT29" s="62">
        <f>'FY17 Bucket'!$D$57</f>
        <v>0</v>
      </c>
      <c r="BU29" s="62">
        <f t="shared" si="90"/>
        <v>0</v>
      </c>
      <c r="BV29" s="62">
        <f>'FY17 Bucket'!$D$58</f>
        <v>0</v>
      </c>
      <c r="BW29" s="62">
        <f t="shared" si="91"/>
        <v>0</v>
      </c>
      <c r="BX29" s="62">
        <f>'FY17 Bucket'!$D$59</f>
        <v>0</v>
      </c>
      <c r="BY29" s="62">
        <f t="shared" si="92"/>
        <v>0</v>
      </c>
      <c r="BZ29" s="62">
        <f>'FY17 Bucket'!$D$60</f>
        <v>0</v>
      </c>
      <c r="CA29" s="62">
        <f t="shared" si="93"/>
        <v>0</v>
      </c>
      <c r="CB29" s="62">
        <f>'FY17 Bucket'!$D$61</f>
        <v>0</v>
      </c>
      <c r="CC29" s="62">
        <f t="shared" si="94"/>
        <v>0</v>
      </c>
      <c r="CD29" s="62">
        <f>'FY17 Bucket'!$D$62</f>
        <v>0</v>
      </c>
      <c r="CE29" s="62">
        <f t="shared" si="95"/>
        <v>0</v>
      </c>
      <c r="CF29" s="62">
        <f>'FY17 Bucket'!$D$63</f>
        <v>0</v>
      </c>
      <c r="CG29" s="62">
        <f t="shared" si="96"/>
        <v>0</v>
      </c>
      <c r="CH29" s="62">
        <f>'FY17 Bucket'!$D$64</f>
        <v>0</v>
      </c>
      <c r="CI29" s="62">
        <f t="shared" si="97"/>
        <v>0</v>
      </c>
      <c r="CJ29" s="62">
        <f>'FY17 Bucket'!$D$65</f>
        <v>0</v>
      </c>
      <c r="CK29" s="62">
        <f t="shared" si="98"/>
        <v>0</v>
      </c>
      <c r="CL29" s="62">
        <f>'FY17 Bucket'!$D$66</f>
        <v>0</v>
      </c>
      <c r="CM29" s="62">
        <f t="shared" si="99"/>
        <v>0</v>
      </c>
      <c r="CN29" s="62">
        <f>'FY17 Bucket'!$D$67</f>
        <v>0</v>
      </c>
      <c r="CO29" s="62">
        <f t="shared" si="100"/>
        <v>0</v>
      </c>
      <c r="CP29" s="64">
        <f t="shared" si="101"/>
        <v>0</v>
      </c>
      <c r="CQ29" s="64">
        <f t="shared" si="118"/>
        <v>-2328.17</v>
      </c>
    </row>
    <row r="30" spans="1:96" x14ac:dyDescent="0.25">
      <c r="A30" s="62" t="s">
        <v>159</v>
      </c>
      <c r="B30" s="62">
        <f>'FY14 Bucket'!$D$69</f>
        <v>4951.5999999999995</v>
      </c>
      <c r="C30" s="62">
        <f>'FY14 Bucket'!$D$70</f>
        <v>6438.0999999999995</v>
      </c>
      <c r="D30" s="62">
        <f>'FY14 Bucket'!$D$71</f>
        <v>6256.15</v>
      </c>
      <c r="E30" s="62">
        <f>'FY14 Bucket'!$D$72</f>
        <v>14382.200000000003</v>
      </c>
      <c r="F30" s="62">
        <f>'FY14 Bucket'!$D$73</f>
        <v>10137.950000000001</v>
      </c>
      <c r="G30" s="62">
        <f>'FY14 Bucket'!$D$74</f>
        <v>6744.7500000000018</v>
      </c>
      <c r="H30" s="62">
        <f>'FY14 Bucket'!$D$75</f>
        <v>11008.499999999998</v>
      </c>
      <c r="I30" s="62">
        <f>'FY14 Bucket'!$D$76</f>
        <v>10255.150000000001</v>
      </c>
      <c r="J30" s="62">
        <f>'FY14 Bucket'!$D$77</f>
        <v>8773.5499999999993</v>
      </c>
      <c r="K30" s="62">
        <f>'FY14 Bucket'!$D$78</f>
        <v>11778.650000000005</v>
      </c>
      <c r="L30" s="62">
        <f>'FY14 Bucket'!$D$79</f>
        <v>10170.299999999997</v>
      </c>
      <c r="M30" s="62">
        <f>'FY14 Bucket'!$D$80</f>
        <v>7669.6500000000005</v>
      </c>
      <c r="N30" s="64">
        <f t="shared" si="76"/>
        <v>108566.55</v>
      </c>
      <c r="P30" s="62">
        <f>'FY15 Bucket'!$D$69</f>
        <v>7380.7</v>
      </c>
      <c r="Q30" s="62">
        <f t="shared" si="102"/>
        <v>2429.1000000000004</v>
      </c>
      <c r="R30" s="62">
        <f>'FY15 Bucket'!$D$70</f>
        <v>6244.2499999999982</v>
      </c>
      <c r="S30" s="62">
        <f t="shared" si="103"/>
        <v>-193.85000000000127</v>
      </c>
      <c r="T30" s="62">
        <f>'FY15 Bucket'!$D$71</f>
        <v>8050.6500000000024</v>
      </c>
      <c r="U30" s="62">
        <f t="shared" si="104"/>
        <v>1794.5000000000027</v>
      </c>
      <c r="V30" s="62">
        <f>'FY15 Bucket'!$D$72</f>
        <v>17478.599999999999</v>
      </c>
      <c r="W30" s="62">
        <f t="shared" si="105"/>
        <v>3096.399999999996</v>
      </c>
      <c r="X30" s="62">
        <f>'FY15 Bucket'!$D$73</f>
        <v>11594.4</v>
      </c>
      <c r="Y30" s="62">
        <f t="shared" si="106"/>
        <v>1456.4499999999989</v>
      </c>
      <c r="Z30" s="62">
        <f>'FY15 Bucket'!$D$74</f>
        <v>7390.649999999996</v>
      </c>
      <c r="AA30" s="62">
        <f t="shared" si="107"/>
        <v>645.89999999999418</v>
      </c>
      <c r="AB30" s="62">
        <f>'FY15 Bucket'!$D$75</f>
        <v>12516.649999999996</v>
      </c>
      <c r="AC30" s="62">
        <f t="shared" si="108"/>
        <v>1508.1499999999978</v>
      </c>
      <c r="AD30" s="62">
        <f>'FY15 Bucket'!$D$76</f>
        <v>11962.499999999995</v>
      </c>
      <c r="AE30" s="62">
        <f t="shared" si="109"/>
        <v>1707.3499999999931</v>
      </c>
      <c r="AF30" s="62">
        <f>'FY15 Bucket'!$D$77</f>
        <v>10470.249999999996</v>
      </c>
      <c r="AG30" s="62">
        <f t="shared" si="110"/>
        <v>1696.6999999999971</v>
      </c>
      <c r="AH30" s="62">
        <f>'FY15 Bucket'!$D$78</f>
        <v>13002</v>
      </c>
      <c r="AI30" s="62">
        <f t="shared" si="111"/>
        <v>1223.3499999999949</v>
      </c>
      <c r="AJ30" s="62">
        <f>'FY15 Bucket'!$D$79</f>
        <v>11761.399999999996</v>
      </c>
      <c r="AK30" s="62">
        <f t="shared" si="112"/>
        <v>1591.0999999999985</v>
      </c>
      <c r="AL30" s="62">
        <f>'FY15 Bucket'!$D$80</f>
        <v>9689.2999999999993</v>
      </c>
      <c r="AM30" s="62">
        <f t="shared" si="113"/>
        <v>2019.6499999999987</v>
      </c>
      <c r="AN30" s="64">
        <f t="shared" si="114"/>
        <v>127541.34999999999</v>
      </c>
      <c r="AO30" s="64">
        <f t="shared" si="115"/>
        <v>18974.799999999988</v>
      </c>
      <c r="AQ30" s="62">
        <f>'FY16 Bucket'!$D$69</f>
        <v>9208.3499999999985</v>
      </c>
      <c r="AR30" s="62">
        <f t="shared" si="77"/>
        <v>1827.6499999999987</v>
      </c>
      <c r="AS30" s="62">
        <f>'FY16 Bucket'!$D$70</f>
        <v>0</v>
      </c>
      <c r="AT30" s="62">
        <f t="shared" si="78"/>
        <v>-6244.2499999999982</v>
      </c>
      <c r="AU30" s="62">
        <f>'FY16 Bucket'!$D$71</f>
        <v>0</v>
      </c>
      <c r="AV30" s="62">
        <f t="shared" si="79"/>
        <v>-8050.6500000000024</v>
      </c>
      <c r="AW30" s="62">
        <f>'FY16 Bucket'!$D$72</f>
        <v>0</v>
      </c>
      <c r="AX30" s="62">
        <f t="shared" si="80"/>
        <v>-17478.599999999999</v>
      </c>
      <c r="AY30" s="62">
        <f>'FY16 Bucket'!$D$73</f>
        <v>0</v>
      </c>
      <c r="AZ30" s="62">
        <f t="shared" si="81"/>
        <v>-11594.4</v>
      </c>
      <c r="BA30" s="62">
        <f>'FY16 Bucket'!$D$74</f>
        <v>0</v>
      </c>
      <c r="BB30" s="62">
        <f t="shared" si="82"/>
        <v>-7390.649999999996</v>
      </c>
      <c r="BC30" s="62">
        <f>'FY16 Bucket'!$D$75</f>
        <v>0</v>
      </c>
      <c r="BD30" s="62">
        <f t="shared" si="83"/>
        <v>-12516.649999999996</v>
      </c>
      <c r="BE30" s="62">
        <f>'FY16 Bucket'!$D$76</f>
        <v>0</v>
      </c>
      <c r="BF30" s="62">
        <f t="shared" si="84"/>
        <v>-11962.499999999995</v>
      </c>
      <c r="BG30" s="62">
        <f>'FY16 Bucket'!$D$77</f>
        <v>0</v>
      </c>
      <c r="BH30" s="62">
        <f t="shared" si="85"/>
        <v>-10470.249999999996</v>
      </c>
      <c r="BI30" s="62">
        <f>'FY16 Bucket'!$D$78</f>
        <v>0</v>
      </c>
      <c r="BJ30" s="62">
        <f t="shared" si="86"/>
        <v>-13002</v>
      </c>
      <c r="BK30" s="62">
        <f>'FY16 Bucket'!$D$79</f>
        <v>0</v>
      </c>
      <c r="BL30" s="62">
        <f t="shared" si="87"/>
        <v>-11761.399999999996</v>
      </c>
      <c r="BM30" s="62">
        <f>'FY16 Bucket'!$D$80</f>
        <v>0</v>
      </c>
      <c r="BN30" s="62">
        <f t="shared" si="88"/>
        <v>-9689.2999999999993</v>
      </c>
      <c r="BO30" s="64">
        <f t="shared" si="116"/>
        <v>9208.3499999999985</v>
      </c>
      <c r="BP30" s="64">
        <f t="shared" si="117"/>
        <v>-118333</v>
      </c>
      <c r="BR30" s="62">
        <f>'FY17 Bucket'!$D$69</f>
        <v>0</v>
      </c>
      <c r="BS30" s="62">
        <f t="shared" si="89"/>
        <v>-9208.3499999999985</v>
      </c>
      <c r="BT30" s="62">
        <f>'FY17 Bucket'!$D$70</f>
        <v>0</v>
      </c>
      <c r="BU30" s="62">
        <f t="shared" si="90"/>
        <v>0</v>
      </c>
      <c r="BV30" s="62">
        <f>'FY17 Bucket'!$D$71</f>
        <v>0</v>
      </c>
      <c r="BW30" s="62">
        <f t="shared" si="91"/>
        <v>0</v>
      </c>
      <c r="BX30" s="62">
        <f>'FY17 Bucket'!$D$72</f>
        <v>0</v>
      </c>
      <c r="BY30" s="62">
        <f t="shared" si="92"/>
        <v>0</v>
      </c>
      <c r="BZ30" s="62">
        <f>'FY17 Bucket'!$D$73</f>
        <v>0</v>
      </c>
      <c r="CA30" s="62">
        <f t="shared" si="93"/>
        <v>0</v>
      </c>
      <c r="CB30" s="62">
        <f>'FY17 Bucket'!$D$74</f>
        <v>0</v>
      </c>
      <c r="CC30" s="62">
        <f t="shared" si="94"/>
        <v>0</v>
      </c>
      <c r="CD30" s="62">
        <f>'FY17 Bucket'!$D$75</f>
        <v>0</v>
      </c>
      <c r="CE30" s="62">
        <f t="shared" si="95"/>
        <v>0</v>
      </c>
      <c r="CF30" s="62">
        <f>'FY17 Bucket'!$D$76</f>
        <v>0</v>
      </c>
      <c r="CG30" s="62">
        <f t="shared" si="96"/>
        <v>0</v>
      </c>
      <c r="CH30" s="62">
        <f>'FY17 Bucket'!$D$77</f>
        <v>0</v>
      </c>
      <c r="CI30" s="62">
        <f t="shared" si="97"/>
        <v>0</v>
      </c>
      <c r="CJ30" s="62">
        <f>'FY17 Bucket'!$D$78</f>
        <v>0</v>
      </c>
      <c r="CK30" s="62">
        <f t="shared" si="98"/>
        <v>0</v>
      </c>
      <c r="CL30" s="62">
        <f>'FY17 Bucket'!$D$79</f>
        <v>0</v>
      </c>
      <c r="CM30" s="62">
        <f t="shared" si="99"/>
        <v>0</v>
      </c>
      <c r="CN30" s="62">
        <f>'FY17 Bucket'!$D$80</f>
        <v>0</v>
      </c>
      <c r="CO30" s="62">
        <f t="shared" si="100"/>
        <v>0</v>
      </c>
      <c r="CP30" s="64">
        <f t="shared" si="101"/>
        <v>0</v>
      </c>
      <c r="CQ30" s="64">
        <f t="shared" si="118"/>
        <v>-9208.3499999999985</v>
      </c>
    </row>
    <row r="31" spans="1:96" x14ac:dyDescent="0.25">
      <c r="A31" s="62" t="s">
        <v>217</v>
      </c>
      <c r="B31" s="62">
        <f>'FY14 Bucket'!$D$82</f>
        <v>69</v>
      </c>
      <c r="C31" s="62">
        <f>'FY14 Bucket'!$D$83</f>
        <v>71</v>
      </c>
      <c r="D31" s="62">
        <f>'FY14 Bucket'!$D$84</f>
        <v>67.47</v>
      </c>
      <c r="E31" s="62">
        <f>'FY14 Bucket'!$D$85</f>
        <v>190.92000000000002</v>
      </c>
      <c r="F31" s="62">
        <f>'FY14 Bucket'!$D$86</f>
        <v>78.69</v>
      </c>
      <c r="G31" s="62">
        <f>'FY14 Bucket'!$D$87</f>
        <v>39.99</v>
      </c>
      <c r="H31" s="62">
        <f>'FY14 Bucket'!$D$88</f>
        <v>89.01</v>
      </c>
      <c r="I31" s="62">
        <f>'FY14 Bucket'!$D$89</f>
        <v>51.6</v>
      </c>
      <c r="J31" s="62">
        <f>'FY14 Bucket'!$D$90</f>
        <v>54.18</v>
      </c>
      <c r="K31" s="62">
        <f>'FY14 Bucket'!$D$91</f>
        <v>68.37</v>
      </c>
      <c r="L31" s="62">
        <f>'FY14 Bucket'!$D$92</f>
        <v>94.17</v>
      </c>
      <c r="M31" s="62">
        <f>'FY14 Bucket'!$D$93</f>
        <v>42.57</v>
      </c>
      <c r="N31" s="64">
        <f t="shared" si="76"/>
        <v>916.96999999999991</v>
      </c>
      <c r="P31" s="62">
        <f>'FY15 Bucket'!$D$82</f>
        <v>24.51</v>
      </c>
      <c r="Q31" s="62">
        <f t="shared" si="102"/>
        <v>-44.489999999999995</v>
      </c>
      <c r="R31" s="62">
        <f>'FY15 Bucket'!$D$83</f>
        <v>38.700000000000003</v>
      </c>
      <c r="S31" s="62">
        <f t="shared" si="103"/>
        <v>-32.299999999999997</v>
      </c>
      <c r="T31" s="62">
        <f>'FY15 Bucket'!$D$84</f>
        <v>11.61</v>
      </c>
      <c r="U31" s="62">
        <f t="shared" si="104"/>
        <v>-55.86</v>
      </c>
      <c r="V31" s="62">
        <f>'FY15 Bucket'!$D$85</f>
        <v>82.56</v>
      </c>
      <c r="W31" s="62">
        <f t="shared" si="105"/>
        <v>-108.36000000000001</v>
      </c>
      <c r="X31" s="62">
        <f>'FY15 Bucket'!$D$86</f>
        <v>54.18</v>
      </c>
      <c r="Y31" s="62">
        <f t="shared" si="106"/>
        <v>-24.509999999999998</v>
      </c>
      <c r="Z31" s="62">
        <f>'FY15 Bucket'!$D$87</f>
        <v>36.119999999999997</v>
      </c>
      <c r="AA31" s="62">
        <f t="shared" si="107"/>
        <v>-3.8700000000000045</v>
      </c>
      <c r="AB31" s="62">
        <f>'FY15 Bucket'!$D$88</f>
        <v>76.11</v>
      </c>
      <c r="AC31" s="62">
        <f t="shared" si="108"/>
        <v>-12.900000000000006</v>
      </c>
      <c r="AD31" s="62">
        <f>'FY15 Bucket'!$D$89</f>
        <v>86.43</v>
      </c>
      <c r="AE31" s="62">
        <f t="shared" si="109"/>
        <v>34.830000000000005</v>
      </c>
      <c r="AF31" s="62">
        <f>'FY15 Bucket'!$D$90</f>
        <v>73.53</v>
      </c>
      <c r="AG31" s="62">
        <f t="shared" si="110"/>
        <v>19.350000000000001</v>
      </c>
      <c r="AH31" s="62">
        <f>'FY15 Bucket'!$D$91</f>
        <v>86.43</v>
      </c>
      <c r="AI31" s="62">
        <f t="shared" si="111"/>
        <v>18.060000000000002</v>
      </c>
      <c r="AJ31" s="62">
        <f>'FY15 Bucket'!$D$92</f>
        <v>0</v>
      </c>
      <c r="AK31" s="62">
        <f t="shared" si="112"/>
        <v>-94.17</v>
      </c>
      <c r="AL31" s="62">
        <f>'FY15 Bucket'!$D$93</f>
        <v>0</v>
      </c>
      <c r="AM31" s="62">
        <f t="shared" si="113"/>
        <v>-42.57</v>
      </c>
      <c r="AN31" s="64">
        <f t="shared" si="114"/>
        <v>570.18000000000006</v>
      </c>
      <c r="AO31" s="64">
        <f t="shared" si="115"/>
        <v>-346.78999999999985</v>
      </c>
      <c r="AQ31" s="62">
        <f>'FY16 Bucket'!$D$82</f>
        <v>0</v>
      </c>
      <c r="AR31" s="62">
        <f t="shared" si="77"/>
        <v>-24.51</v>
      </c>
      <c r="AS31" s="62">
        <f>'FY16 Bucket'!$D$83</f>
        <v>0</v>
      </c>
      <c r="AT31" s="62">
        <f t="shared" si="78"/>
        <v>-38.700000000000003</v>
      </c>
      <c r="AU31" s="62">
        <f>'FY16 Bucket'!$D$84</f>
        <v>0</v>
      </c>
      <c r="AV31" s="62">
        <f t="shared" si="79"/>
        <v>-11.61</v>
      </c>
      <c r="AW31" s="62">
        <f>'FY16 Bucket'!$D$85</f>
        <v>0</v>
      </c>
      <c r="AX31" s="62">
        <f t="shared" si="80"/>
        <v>-82.56</v>
      </c>
      <c r="AY31" s="62">
        <f>'FY16 Bucket'!$D$86</f>
        <v>0</v>
      </c>
      <c r="AZ31" s="62">
        <f t="shared" si="81"/>
        <v>-54.18</v>
      </c>
      <c r="BA31" s="62">
        <f>'FY16 Bucket'!$D$87</f>
        <v>0</v>
      </c>
      <c r="BB31" s="62">
        <f t="shared" si="82"/>
        <v>-36.119999999999997</v>
      </c>
      <c r="BC31" s="62">
        <f>'FY16 Bucket'!$D$88</f>
        <v>0</v>
      </c>
      <c r="BD31" s="62">
        <f t="shared" si="83"/>
        <v>-76.11</v>
      </c>
      <c r="BE31" s="62">
        <f>'FY16 Bucket'!$D$89</f>
        <v>0</v>
      </c>
      <c r="BF31" s="62">
        <f t="shared" si="84"/>
        <v>-86.43</v>
      </c>
      <c r="BG31" s="62">
        <f>'FY16 Bucket'!$D$90</f>
        <v>0</v>
      </c>
      <c r="BH31" s="62">
        <f t="shared" si="85"/>
        <v>-73.53</v>
      </c>
      <c r="BI31" s="62">
        <f>'FY16 Bucket'!$D$91</f>
        <v>0</v>
      </c>
      <c r="BJ31" s="62">
        <f t="shared" si="86"/>
        <v>-86.43</v>
      </c>
      <c r="BK31" s="62">
        <f>'FY16 Bucket'!$D$92</f>
        <v>0</v>
      </c>
      <c r="BL31" s="62">
        <f t="shared" si="87"/>
        <v>0</v>
      </c>
      <c r="BM31" s="62">
        <f>'FY16 Bucket'!$D$93</f>
        <v>0</v>
      </c>
      <c r="BN31" s="62">
        <f t="shared" si="88"/>
        <v>0</v>
      </c>
      <c r="BO31" s="64">
        <f t="shared" si="116"/>
        <v>0</v>
      </c>
      <c r="BP31" s="64">
        <f t="shared" si="117"/>
        <v>-570.18000000000006</v>
      </c>
      <c r="BR31" s="62">
        <f>'FY17 Bucket'!$D$82</f>
        <v>0</v>
      </c>
      <c r="BS31" s="62">
        <f t="shared" si="89"/>
        <v>0</v>
      </c>
      <c r="BT31" s="62">
        <f>'FY17 Bucket'!$D$83</f>
        <v>0</v>
      </c>
      <c r="BU31" s="62">
        <f t="shared" si="90"/>
        <v>0</v>
      </c>
      <c r="BV31" s="62">
        <f>'FY17 Bucket'!$D$84</f>
        <v>0</v>
      </c>
      <c r="BW31" s="62">
        <f t="shared" si="91"/>
        <v>0</v>
      </c>
      <c r="BX31" s="62">
        <f>'FY17 Bucket'!$D$85</f>
        <v>0</v>
      </c>
      <c r="BY31" s="62">
        <f t="shared" si="92"/>
        <v>0</v>
      </c>
      <c r="BZ31" s="62">
        <f>'FY17 Bucket'!$D$86</f>
        <v>0</v>
      </c>
      <c r="CA31" s="62">
        <f t="shared" si="93"/>
        <v>0</v>
      </c>
      <c r="CB31" s="62">
        <f>'FY17 Bucket'!$D$87</f>
        <v>0</v>
      </c>
      <c r="CC31" s="62">
        <f t="shared" si="94"/>
        <v>0</v>
      </c>
      <c r="CD31" s="62">
        <f>'FY17 Bucket'!$D$88</f>
        <v>0</v>
      </c>
      <c r="CE31" s="62">
        <f t="shared" si="95"/>
        <v>0</v>
      </c>
      <c r="CF31" s="62">
        <f>'FY17 Bucket'!$D$89</f>
        <v>0</v>
      </c>
      <c r="CG31" s="62">
        <f t="shared" si="96"/>
        <v>0</v>
      </c>
      <c r="CH31" s="62">
        <f>'FY17 Bucket'!$D$90</f>
        <v>0</v>
      </c>
      <c r="CI31" s="62">
        <f t="shared" si="97"/>
        <v>0</v>
      </c>
      <c r="CJ31" s="62">
        <f>'FY17 Bucket'!$D$91</f>
        <v>0</v>
      </c>
      <c r="CK31" s="62">
        <f t="shared" si="98"/>
        <v>0</v>
      </c>
      <c r="CL31" s="62">
        <f>'FY17 Bucket'!$D$92</f>
        <v>0</v>
      </c>
      <c r="CM31" s="62">
        <f t="shared" si="99"/>
        <v>0</v>
      </c>
      <c r="CN31" s="62">
        <f>'FY17 Bucket'!$D$93</f>
        <v>0</v>
      </c>
      <c r="CO31" s="62">
        <f t="shared" si="100"/>
        <v>0</v>
      </c>
      <c r="CP31" s="64">
        <f t="shared" si="101"/>
        <v>0</v>
      </c>
      <c r="CQ31" s="64">
        <f t="shared" si="118"/>
        <v>0</v>
      </c>
    </row>
    <row r="32" spans="1:96" x14ac:dyDescent="0.25">
      <c r="A32" s="62" t="s">
        <v>660</v>
      </c>
      <c r="B32" s="62">
        <f>'FY14 Bucket'!$D$95</f>
        <v>763.6</v>
      </c>
      <c r="C32" s="62">
        <f>'FY14 Bucket'!$D$96</f>
        <v>793</v>
      </c>
      <c r="D32" s="62">
        <f>'FY14 Bucket'!$D$97</f>
        <v>1887.29</v>
      </c>
      <c r="E32" s="62">
        <f>'FY14 Bucket'!$D$98</f>
        <v>8716.08</v>
      </c>
      <c r="F32" s="62">
        <f>'FY14 Bucket'!$D$99</f>
        <v>5622.49</v>
      </c>
      <c r="G32" s="62">
        <f>'FY14 Bucket'!$D$100</f>
        <v>3898.99</v>
      </c>
      <c r="H32" s="62">
        <f>'FY14 Bucket'!$D$101</f>
        <v>5909.78</v>
      </c>
      <c r="I32" s="62">
        <f>'FY14 Bucket'!$D$102</f>
        <v>6426.92</v>
      </c>
      <c r="J32" s="62">
        <f>'FY14 Bucket'!$D$103</f>
        <v>4772.8200000000006</v>
      </c>
      <c r="K32" s="62">
        <f>'FY14 Bucket'!$D$104</f>
        <v>7284.93</v>
      </c>
      <c r="L32" s="62">
        <f>'FY14 Bucket'!$D$105</f>
        <v>6093.62</v>
      </c>
      <c r="M32" s="62">
        <f>'FY14 Bucket'!$D$106</f>
        <v>4204.7700000000004</v>
      </c>
      <c r="N32" s="64">
        <f t="shared" si="76"/>
        <v>56374.289999999994</v>
      </c>
      <c r="P32" s="62">
        <f>'FY15 Bucket'!$D$95</f>
        <v>3874.76</v>
      </c>
      <c r="Q32" s="62">
        <f t="shared" si="102"/>
        <v>3111.1600000000003</v>
      </c>
      <c r="R32" s="62">
        <f>'FY15 Bucket'!$D$96</f>
        <v>2743.71</v>
      </c>
      <c r="S32" s="62">
        <f t="shared" si="103"/>
        <v>1950.71</v>
      </c>
      <c r="T32" s="62">
        <f>'FY15 Bucket'!$D$97</f>
        <v>4047.3</v>
      </c>
      <c r="U32" s="62">
        <f t="shared" si="104"/>
        <v>2160.0100000000002</v>
      </c>
      <c r="V32" s="62">
        <f>'FY15 Bucket'!$D$98</f>
        <v>11030.59</v>
      </c>
      <c r="W32" s="62">
        <f t="shared" si="105"/>
        <v>2314.5100000000002</v>
      </c>
      <c r="X32" s="62">
        <f>'FY15 Bucket'!$D$99</f>
        <v>7225.3600000000006</v>
      </c>
      <c r="Y32" s="62">
        <f t="shared" si="106"/>
        <v>1602.8700000000008</v>
      </c>
      <c r="Z32" s="62">
        <f>'FY15 Bucket'!$D$100</f>
        <v>4670.6099999999997</v>
      </c>
      <c r="AA32" s="62">
        <f t="shared" si="107"/>
        <v>771.61999999999989</v>
      </c>
      <c r="AB32" s="62">
        <f>'FY15 Bucket'!$D$101</f>
        <v>7953.99</v>
      </c>
      <c r="AC32" s="62">
        <f t="shared" si="108"/>
        <v>2044.21</v>
      </c>
      <c r="AD32" s="62">
        <f>'FY15 Bucket'!$D$102</f>
        <v>8358.59</v>
      </c>
      <c r="AE32" s="62">
        <f t="shared" si="109"/>
        <v>1931.67</v>
      </c>
      <c r="AF32" s="62">
        <f>'FY15 Bucket'!$D$103</f>
        <v>6830.26</v>
      </c>
      <c r="AG32" s="62">
        <f t="shared" si="110"/>
        <v>2057.4399999999996</v>
      </c>
      <c r="AH32" s="62">
        <f>'FY15 Bucket'!$D$104</f>
        <v>8563.52</v>
      </c>
      <c r="AI32" s="62">
        <f t="shared" si="111"/>
        <v>1278.5900000000001</v>
      </c>
      <c r="AJ32" s="62">
        <f>'FY15 Bucket'!$D$105</f>
        <v>7602.47</v>
      </c>
      <c r="AK32" s="62">
        <f t="shared" si="112"/>
        <v>1508.8500000000004</v>
      </c>
      <c r="AL32" s="62">
        <f>'FY15 Bucket'!$D$106</f>
        <v>5479.21</v>
      </c>
      <c r="AM32" s="62">
        <f t="shared" si="113"/>
        <v>1274.4399999999996</v>
      </c>
      <c r="AN32" s="64">
        <f t="shared" si="114"/>
        <v>78380.37000000001</v>
      </c>
      <c r="AO32" s="64">
        <f t="shared" si="115"/>
        <v>22006.080000000016</v>
      </c>
      <c r="AQ32" s="62">
        <f>'FY16 Bucket'!$D$95</f>
        <v>3860.8399999999997</v>
      </c>
      <c r="AR32" s="62">
        <f t="shared" si="77"/>
        <v>-13.920000000000528</v>
      </c>
      <c r="AS32" s="62">
        <f>'FY16 Bucket'!$D$96</f>
        <v>0</v>
      </c>
      <c r="AT32" s="62">
        <f t="shared" si="78"/>
        <v>-2743.71</v>
      </c>
      <c r="AU32" s="62">
        <f>'FY16 Bucket'!$D$97</f>
        <v>0</v>
      </c>
      <c r="AV32" s="62">
        <f t="shared" si="79"/>
        <v>-4047.3</v>
      </c>
      <c r="AW32" s="62">
        <f>'FY16 Bucket'!$D$98</f>
        <v>0</v>
      </c>
      <c r="AX32" s="62">
        <f t="shared" si="80"/>
        <v>-11030.59</v>
      </c>
      <c r="AY32" s="62">
        <f>'FY16 Bucket'!$D$99</f>
        <v>0</v>
      </c>
      <c r="AZ32" s="62">
        <f t="shared" si="81"/>
        <v>-7225.3600000000006</v>
      </c>
      <c r="BA32" s="62">
        <f>'FY16 Bucket'!$D$100</f>
        <v>0</v>
      </c>
      <c r="BB32" s="62">
        <f t="shared" si="82"/>
        <v>-4670.6099999999997</v>
      </c>
      <c r="BC32" s="62">
        <f>'FY16 Bucket'!$D$101</f>
        <v>0</v>
      </c>
      <c r="BD32" s="62">
        <f t="shared" si="83"/>
        <v>-7953.99</v>
      </c>
      <c r="BE32" s="62">
        <f>'FY16 Bucket'!$D$102</f>
        <v>0</v>
      </c>
      <c r="BF32" s="62">
        <f t="shared" si="84"/>
        <v>-8358.59</v>
      </c>
      <c r="BG32" s="62">
        <f>'FY16 Bucket'!$D$103</f>
        <v>0</v>
      </c>
      <c r="BH32" s="62">
        <f t="shared" si="85"/>
        <v>-6830.26</v>
      </c>
      <c r="BI32" s="62">
        <f>'FY16 Bucket'!$D$104</f>
        <v>0</v>
      </c>
      <c r="BJ32" s="62">
        <f t="shared" si="86"/>
        <v>-8563.52</v>
      </c>
      <c r="BK32" s="62">
        <f>'FY16 Bucket'!$D$105</f>
        <v>0</v>
      </c>
      <c r="BL32" s="62">
        <f t="shared" si="87"/>
        <v>-7602.47</v>
      </c>
      <c r="BM32" s="62">
        <f>'FY16 Bucket'!$D$106</f>
        <v>0</v>
      </c>
      <c r="BN32" s="62">
        <f t="shared" si="88"/>
        <v>-5479.21</v>
      </c>
      <c r="BO32" s="64">
        <f t="shared" si="116"/>
        <v>3860.8399999999997</v>
      </c>
      <c r="BP32" s="64">
        <f t="shared" si="117"/>
        <v>-74519.530000000013</v>
      </c>
      <c r="BR32" s="62">
        <f>'FY17 Bucket'!$D$95</f>
        <v>0</v>
      </c>
      <c r="BS32" s="62">
        <f t="shared" si="89"/>
        <v>-3860.8399999999997</v>
      </c>
      <c r="BT32" s="62">
        <f>'FY17 Bucket'!$D$96</f>
        <v>0</v>
      </c>
      <c r="BU32" s="62">
        <f t="shared" si="90"/>
        <v>0</v>
      </c>
      <c r="BV32" s="62">
        <f>'FY17 Bucket'!$D$97</f>
        <v>0</v>
      </c>
      <c r="BW32" s="62">
        <f t="shared" si="91"/>
        <v>0</v>
      </c>
      <c r="BX32" s="62">
        <f>'FY17 Bucket'!$D$98</f>
        <v>0</v>
      </c>
      <c r="BY32" s="62">
        <f t="shared" si="92"/>
        <v>0</v>
      </c>
      <c r="BZ32" s="62">
        <f>'FY17 Bucket'!$D$99</f>
        <v>0</v>
      </c>
      <c r="CA32" s="62">
        <f t="shared" si="93"/>
        <v>0</v>
      </c>
      <c r="CB32" s="62">
        <f>'FY17 Bucket'!$D$100</f>
        <v>0</v>
      </c>
      <c r="CC32" s="62">
        <f t="shared" si="94"/>
        <v>0</v>
      </c>
      <c r="CD32" s="62">
        <f>'FY17 Bucket'!$D$101</f>
        <v>0</v>
      </c>
      <c r="CE32" s="62">
        <f t="shared" si="95"/>
        <v>0</v>
      </c>
      <c r="CF32" s="62">
        <f>'FY17 Bucket'!$D$102</f>
        <v>0</v>
      </c>
      <c r="CG32" s="62">
        <f t="shared" si="96"/>
        <v>0</v>
      </c>
      <c r="CH32" s="62">
        <f>'FY17 Bucket'!$D$103</f>
        <v>0</v>
      </c>
      <c r="CI32" s="62">
        <f t="shared" si="97"/>
        <v>0</v>
      </c>
      <c r="CJ32" s="62">
        <f>'FY17 Bucket'!$D$104</f>
        <v>0</v>
      </c>
      <c r="CK32" s="62">
        <f t="shared" si="98"/>
        <v>0</v>
      </c>
      <c r="CL32" s="62">
        <f>'FY17 Bucket'!$D$105</f>
        <v>0</v>
      </c>
      <c r="CM32" s="62">
        <f t="shared" si="99"/>
        <v>0</v>
      </c>
      <c r="CN32" s="62">
        <f>'FY17 Bucket'!$D$106</f>
        <v>0</v>
      </c>
      <c r="CO32" s="62">
        <f t="shared" si="100"/>
        <v>0</v>
      </c>
      <c r="CP32" s="64">
        <f t="shared" si="101"/>
        <v>0</v>
      </c>
      <c r="CQ32" s="64">
        <f t="shared" si="118"/>
        <v>-3860.8399999999997</v>
      </c>
    </row>
    <row r="33" spans="1:95" x14ac:dyDescent="0.25">
      <c r="A33" s="62" t="s">
        <v>650</v>
      </c>
      <c r="B33" s="62">
        <f>'FY14 Bucket'!$D$108</f>
        <v>1618.55</v>
      </c>
      <c r="C33" s="62">
        <f>'FY14 Bucket'!$D$109</f>
        <v>2834.75</v>
      </c>
      <c r="D33" s="62">
        <f>'FY14 Bucket'!$D$110</f>
        <v>1048.2</v>
      </c>
      <c r="E33" s="62">
        <f>'FY14 Bucket'!$D$111</f>
        <v>3569.2</v>
      </c>
      <c r="F33" s="62">
        <f>'FY14 Bucket'!$D$112</f>
        <v>3255.7</v>
      </c>
      <c r="G33" s="62">
        <f>'FY14 Bucket'!$D$113</f>
        <v>2146.1999999999998</v>
      </c>
      <c r="H33" s="62">
        <f>'FY14 Bucket'!$D$114</f>
        <v>3961.65</v>
      </c>
      <c r="I33" s="62">
        <f>'FY14 Bucket'!$D$115</f>
        <v>4141.5</v>
      </c>
      <c r="J33" s="62">
        <f>'FY14 Bucket'!$D$116</f>
        <v>3845.35</v>
      </c>
      <c r="K33" s="62">
        <f>'FY14 Bucket'!$D$117</f>
        <v>6401.0999999999995</v>
      </c>
      <c r="L33" s="62">
        <f>'FY14 Bucket'!$D$118</f>
        <v>6727.9</v>
      </c>
      <c r="M33" s="62">
        <f>'FY14 Bucket'!$D$119</f>
        <v>3858.1499999999996</v>
      </c>
      <c r="N33" s="64">
        <f t="shared" si="76"/>
        <v>43408.250000000007</v>
      </c>
      <c r="P33" s="62">
        <f>'FY15 Bucket'!$D$108</f>
        <v>3388.7500000000005</v>
      </c>
      <c r="Q33" s="62">
        <f t="shared" si="102"/>
        <v>1770.2000000000005</v>
      </c>
      <c r="R33" s="62">
        <f>'FY15 Bucket'!$D$109</f>
        <v>2465.5499999999997</v>
      </c>
      <c r="S33" s="62">
        <f t="shared" si="103"/>
        <v>-369.20000000000027</v>
      </c>
      <c r="T33" s="62">
        <f>'FY15 Bucket'!$D$110</f>
        <v>2482.6</v>
      </c>
      <c r="U33" s="62">
        <f t="shared" si="104"/>
        <v>1434.3999999999999</v>
      </c>
      <c r="V33" s="62">
        <f>'FY15 Bucket'!$D$111</f>
        <v>5106.95</v>
      </c>
      <c r="W33" s="62">
        <f t="shared" si="105"/>
        <v>1537.75</v>
      </c>
      <c r="X33" s="62">
        <f>'FY15 Bucket'!$D$112</f>
        <v>4072.05</v>
      </c>
      <c r="Y33" s="62">
        <f t="shared" si="106"/>
        <v>816.35000000000036</v>
      </c>
      <c r="Z33" s="62">
        <f>'FY15 Bucket'!$D$113</f>
        <v>2887.3</v>
      </c>
      <c r="AA33" s="62">
        <f t="shared" si="107"/>
        <v>741.10000000000036</v>
      </c>
      <c r="AB33" s="62">
        <f>'FY15 Bucket'!$D$114</f>
        <v>4877.5499999999993</v>
      </c>
      <c r="AC33" s="62">
        <f t="shared" si="108"/>
        <v>915.89999999999918</v>
      </c>
      <c r="AD33" s="62">
        <f>'FY15 Bucket'!$D$115</f>
        <v>5956.7000000000007</v>
      </c>
      <c r="AE33" s="62">
        <f t="shared" si="109"/>
        <v>1815.2000000000007</v>
      </c>
      <c r="AF33" s="62">
        <f>'FY15 Bucket'!$D$116</f>
        <v>5193.75</v>
      </c>
      <c r="AG33" s="62">
        <f t="shared" si="110"/>
        <v>1348.4</v>
      </c>
      <c r="AH33" s="62">
        <f>'FY15 Bucket'!$D$117</f>
        <v>6506.75</v>
      </c>
      <c r="AI33" s="62">
        <f t="shared" si="111"/>
        <v>105.65000000000055</v>
      </c>
      <c r="AJ33" s="62">
        <f>'FY15 Bucket'!$D$118</f>
        <v>6299.5</v>
      </c>
      <c r="AK33" s="62">
        <f t="shared" si="112"/>
        <v>-428.39999999999964</v>
      </c>
      <c r="AL33" s="62">
        <f>'FY15 Bucket'!$D$119</f>
        <v>3611.5499999999997</v>
      </c>
      <c r="AM33" s="62">
        <f t="shared" si="113"/>
        <v>-246.59999999999991</v>
      </c>
      <c r="AN33" s="64">
        <f t="shared" si="114"/>
        <v>52849</v>
      </c>
      <c r="AO33" s="64">
        <f t="shared" si="115"/>
        <v>9440.7499999999927</v>
      </c>
      <c r="AQ33" s="62">
        <f>'FY16 Bucket'!$D$108</f>
        <v>2005.95</v>
      </c>
      <c r="AR33" s="62">
        <f t="shared" si="77"/>
        <v>-1382.8000000000004</v>
      </c>
      <c r="AS33" s="62">
        <f>'FY16 Bucket'!$D$109</f>
        <v>0</v>
      </c>
      <c r="AT33" s="62">
        <f t="shared" si="78"/>
        <v>-2465.5499999999997</v>
      </c>
      <c r="AU33" s="62">
        <f>'FY16 Bucket'!$D$110</f>
        <v>0</v>
      </c>
      <c r="AV33" s="62">
        <f t="shared" si="79"/>
        <v>-2482.6</v>
      </c>
      <c r="AW33" s="62">
        <f>'FY16 Bucket'!$D$111</f>
        <v>0</v>
      </c>
      <c r="AX33" s="62">
        <f t="shared" si="80"/>
        <v>-5106.95</v>
      </c>
      <c r="AY33" s="62">
        <f>'FY16 Bucket'!$D$112</f>
        <v>0</v>
      </c>
      <c r="AZ33" s="62">
        <f t="shared" si="81"/>
        <v>-4072.05</v>
      </c>
      <c r="BA33" s="62">
        <f>'FY16 Bucket'!$D$113</f>
        <v>0</v>
      </c>
      <c r="BB33" s="62">
        <f t="shared" si="82"/>
        <v>-2887.3</v>
      </c>
      <c r="BC33" s="62">
        <f>'FY16 Bucket'!$D$114</f>
        <v>0</v>
      </c>
      <c r="BD33" s="62">
        <f t="shared" si="83"/>
        <v>-4877.5499999999993</v>
      </c>
      <c r="BE33" s="62">
        <f>'FY16 Bucket'!$D$115</f>
        <v>0</v>
      </c>
      <c r="BF33" s="62">
        <f t="shared" si="84"/>
        <v>-5956.7000000000007</v>
      </c>
      <c r="BG33" s="62">
        <f>'FY16 Bucket'!$D$116</f>
        <v>0</v>
      </c>
      <c r="BH33" s="62">
        <f t="shared" si="85"/>
        <v>-5193.75</v>
      </c>
      <c r="BI33" s="62">
        <f>'FY16 Bucket'!$D$117</f>
        <v>0</v>
      </c>
      <c r="BJ33" s="62">
        <f t="shared" si="86"/>
        <v>-6506.75</v>
      </c>
      <c r="BK33" s="62">
        <f>'FY16 Bucket'!$D$118</f>
        <v>0</v>
      </c>
      <c r="BL33" s="62">
        <f t="shared" si="87"/>
        <v>-6299.5</v>
      </c>
      <c r="BM33" s="62">
        <f>'FY16 Bucket'!$D$119</f>
        <v>0</v>
      </c>
      <c r="BN33" s="62">
        <f t="shared" si="88"/>
        <v>-3611.5499999999997</v>
      </c>
      <c r="BO33" s="64">
        <f t="shared" si="116"/>
        <v>2005.95</v>
      </c>
      <c r="BP33" s="64">
        <f t="shared" si="117"/>
        <v>-50843.05</v>
      </c>
      <c r="BR33" s="62">
        <f>'FY17 Bucket'!$D$108</f>
        <v>0</v>
      </c>
      <c r="BS33" s="62">
        <f t="shared" si="89"/>
        <v>-2005.95</v>
      </c>
      <c r="BT33" s="62">
        <f>'FY17 Bucket'!$D$109</f>
        <v>0</v>
      </c>
      <c r="BU33" s="62">
        <f t="shared" si="90"/>
        <v>0</v>
      </c>
      <c r="BV33" s="62">
        <f>'FY17 Bucket'!$D$110</f>
        <v>0</v>
      </c>
      <c r="BW33" s="62">
        <f t="shared" si="91"/>
        <v>0</v>
      </c>
      <c r="BX33" s="62">
        <f>'FY17 Bucket'!$D$111</f>
        <v>0</v>
      </c>
      <c r="BY33" s="62">
        <f t="shared" si="92"/>
        <v>0</v>
      </c>
      <c r="BZ33" s="62">
        <f>'FY17 Bucket'!$D$112</f>
        <v>0</v>
      </c>
      <c r="CA33" s="62">
        <f t="shared" si="93"/>
        <v>0</v>
      </c>
      <c r="CB33" s="62">
        <f>'FY17 Bucket'!$D$113</f>
        <v>0</v>
      </c>
      <c r="CC33" s="62">
        <f t="shared" si="94"/>
        <v>0</v>
      </c>
      <c r="CD33" s="62">
        <f>'FY17 Bucket'!$D$114</f>
        <v>0</v>
      </c>
      <c r="CE33" s="62">
        <f t="shared" si="95"/>
        <v>0</v>
      </c>
      <c r="CF33" s="62">
        <f>'FY17 Bucket'!$D$115</f>
        <v>0</v>
      </c>
      <c r="CG33" s="62">
        <f t="shared" si="96"/>
        <v>0</v>
      </c>
      <c r="CH33" s="62">
        <f>'FY17 Bucket'!$D$116</f>
        <v>0</v>
      </c>
      <c r="CI33" s="62">
        <f t="shared" si="97"/>
        <v>0</v>
      </c>
      <c r="CJ33" s="62">
        <f>'FY17 Bucket'!$D$117</f>
        <v>0</v>
      </c>
      <c r="CK33" s="62">
        <f t="shared" si="98"/>
        <v>0</v>
      </c>
      <c r="CL33" s="62">
        <f>'FY17 Bucket'!$D$118</f>
        <v>0</v>
      </c>
      <c r="CM33" s="62">
        <f t="shared" si="99"/>
        <v>0</v>
      </c>
      <c r="CN33" s="62">
        <f>'FY17 Bucket'!$D$119</f>
        <v>0</v>
      </c>
      <c r="CO33" s="62">
        <f t="shared" si="100"/>
        <v>0</v>
      </c>
      <c r="CP33" s="64">
        <f t="shared" si="101"/>
        <v>0</v>
      </c>
      <c r="CQ33" s="64">
        <f t="shared" si="118"/>
        <v>-2005.95</v>
      </c>
    </row>
    <row r="34" spans="1:95" x14ac:dyDescent="0.25">
      <c r="A34" s="62" t="s">
        <v>244</v>
      </c>
      <c r="B34" s="62">
        <f>'FY14 Bucket'!$D$121</f>
        <v>1294.1500000000001</v>
      </c>
      <c r="C34" s="62">
        <f>'FY14 Bucket'!$D$122</f>
        <v>1436.1000000000001</v>
      </c>
      <c r="D34" s="62">
        <f>'FY14 Bucket'!$D$123</f>
        <v>1403.8200000000002</v>
      </c>
      <c r="E34" s="62">
        <f>'FY14 Bucket'!$D$124</f>
        <v>3229.46</v>
      </c>
      <c r="F34" s="62">
        <f>'FY14 Bucket'!$D$125</f>
        <v>1944.82</v>
      </c>
      <c r="G34" s="62">
        <f>'FY14 Bucket'!$D$126</f>
        <v>1252.3999999999999</v>
      </c>
      <c r="H34" s="62">
        <f>'FY14 Bucket'!$D$127</f>
        <v>2040.6</v>
      </c>
      <c r="I34" s="62">
        <f>'FY14 Bucket'!$D$128</f>
        <v>2059.9</v>
      </c>
      <c r="J34" s="62">
        <f>'FY14 Bucket'!$D$129</f>
        <v>1769.04</v>
      </c>
      <c r="K34" s="62">
        <f>'FY14 Bucket'!$D$130</f>
        <v>2452.5299999999997</v>
      </c>
      <c r="L34" s="62">
        <f>'FY14 Bucket'!$D$131</f>
        <v>1954.5</v>
      </c>
      <c r="M34" s="62">
        <f>'FY14 Bucket'!$D$132</f>
        <v>1278.08</v>
      </c>
      <c r="N34" s="64">
        <f t="shared" si="76"/>
        <v>22115.4</v>
      </c>
      <c r="P34" s="62">
        <f>'FY15 Bucket'!$D$121</f>
        <v>1537.03</v>
      </c>
      <c r="Q34" s="62">
        <f t="shared" si="102"/>
        <v>242.87999999999988</v>
      </c>
      <c r="R34" s="62">
        <f>'FY15 Bucket'!$D$122</f>
        <v>959.78</v>
      </c>
      <c r="S34" s="62">
        <f t="shared" si="103"/>
        <v>-476.32000000000016</v>
      </c>
      <c r="T34" s="62">
        <f>'FY15 Bucket'!$D$123</f>
        <v>1539.22</v>
      </c>
      <c r="U34" s="62">
        <f t="shared" si="104"/>
        <v>135.39999999999986</v>
      </c>
      <c r="V34" s="62">
        <f>'FY15 Bucket'!$D$124</f>
        <v>4109.37</v>
      </c>
      <c r="W34" s="62">
        <f t="shared" si="105"/>
        <v>879.90999999999985</v>
      </c>
      <c r="X34" s="62">
        <f>'FY15 Bucket'!$D$125</f>
        <v>2265.5100000000002</v>
      </c>
      <c r="Y34" s="62">
        <f t="shared" si="106"/>
        <v>320.69000000000028</v>
      </c>
      <c r="Z34" s="62">
        <f>'FY15 Bucket'!$D$126</f>
        <v>1389.58</v>
      </c>
      <c r="AA34" s="62">
        <f t="shared" si="107"/>
        <v>137.18000000000006</v>
      </c>
      <c r="AB34" s="62">
        <f>'FY15 Bucket'!$D$127</f>
        <v>2278.96</v>
      </c>
      <c r="AC34" s="62">
        <f t="shared" si="108"/>
        <v>238.36000000000013</v>
      </c>
      <c r="AD34" s="62">
        <f>'FY15 Bucket'!$D$128</f>
        <v>2247.69</v>
      </c>
      <c r="AE34" s="62">
        <f t="shared" si="109"/>
        <v>187.78999999999996</v>
      </c>
      <c r="AF34" s="62">
        <f>'FY15 Bucket'!$D$129</f>
        <v>1942.09</v>
      </c>
      <c r="AG34" s="62">
        <f t="shared" si="110"/>
        <v>173.04999999999995</v>
      </c>
      <c r="AH34" s="62">
        <f>'FY15 Bucket'!$D$130</f>
        <v>2852.61</v>
      </c>
      <c r="AI34" s="62">
        <f t="shared" si="111"/>
        <v>400.08000000000038</v>
      </c>
      <c r="AJ34" s="62">
        <f>'FY15 Bucket'!$D$131</f>
        <v>2482.4499999999998</v>
      </c>
      <c r="AK34" s="62">
        <f t="shared" si="112"/>
        <v>527.94999999999982</v>
      </c>
      <c r="AL34" s="62">
        <f>'FY15 Bucket'!$D$132</f>
        <v>2024.82</v>
      </c>
      <c r="AM34" s="62">
        <f t="shared" si="113"/>
        <v>746.74</v>
      </c>
      <c r="AN34" s="64">
        <f t="shared" si="114"/>
        <v>25629.11</v>
      </c>
      <c r="AO34" s="64">
        <f t="shared" si="115"/>
        <v>3513.7099999999991</v>
      </c>
      <c r="AQ34" s="62">
        <f>'FY16 Bucket'!$D$121</f>
        <v>2006.5900000000001</v>
      </c>
      <c r="AR34" s="62">
        <f t="shared" si="77"/>
        <v>469.56000000000017</v>
      </c>
      <c r="AS34" s="62">
        <f>'FY16 Bucket'!$D$122</f>
        <v>0</v>
      </c>
      <c r="AT34" s="62">
        <f t="shared" si="78"/>
        <v>-959.78</v>
      </c>
      <c r="AU34" s="62">
        <f>'FY16 Bucket'!$D$123</f>
        <v>0</v>
      </c>
      <c r="AV34" s="62">
        <f t="shared" si="79"/>
        <v>-1539.22</v>
      </c>
      <c r="AW34" s="62">
        <f>'FY16 Bucket'!$D$124</f>
        <v>0</v>
      </c>
      <c r="AX34" s="62">
        <f t="shared" si="80"/>
        <v>-4109.37</v>
      </c>
      <c r="AY34" s="62">
        <f>'FY16 Bucket'!$D$125</f>
        <v>0</v>
      </c>
      <c r="AZ34" s="62">
        <f t="shared" si="81"/>
        <v>-2265.5100000000002</v>
      </c>
      <c r="BA34" s="62">
        <f>'FY16 Bucket'!$D$126</f>
        <v>0</v>
      </c>
      <c r="BB34" s="62">
        <f t="shared" si="82"/>
        <v>-1389.58</v>
      </c>
      <c r="BC34" s="62">
        <f>'FY16 Bucket'!$D$127</f>
        <v>0</v>
      </c>
      <c r="BD34" s="62">
        <f t="shared" si="83"/>
        <v>-2278.96</v>
      </c>
      <c r="BE34" s="62">
        <f>'FY16 Bucket'!$D$128</f>
        <v>0</v>
      </c>
      <c r="BF34" s="62">
        <f t="shared" si="84"/>
        <v>-2247.69</v>
      </c>
      <c r="BG34" s="62">
        <f>'FY16 Bucket'!$D$129</f>
        <v>0</v>
      </c>
      <c r="BH34" s="62">
        <f t="shared" si="85"/>
        <v>-1942.09</v>
      </c>
      <c r="BI34" s="62">
        <f>'FY16 Bucket'!$D$130</f>
        <v>0</v>
      </c>
      <c r="BJ34" s="62">
        <f t="shared" si="86"/>
        <v>-2852.61</v>
      </c>
      <c r="BK34" s="62">
        <f>'FY16 Bucket'!$D$131</f>
        <v>0</v>
      </c>
      <c r="BL34" s="62">
        <f t="shared" si="87"/>
        <v>-2482.4499999999998</v>
      </c>
      <c r="BM34" s="62">
        <f>'FY16 Bucket'!$D$132</f>
        <v>0</v>
      </c>
      <c r="BN34" s="62">
        <f t="shared" si="88"/>
        <v>-2024.82</v>
      </c>
      <c r="BO34" s="64">
        <f t="shared" si="116"/>
        <v>2006.5900000000001</v>
      </c>
      <c r="BP34" s="64">
        <f t="shared" si="117"/>
        <v>-23622.52</v>
      </c>
      <c r="BR34" s="62">
        <f>'FY17 Bucket'!$D$121</f>
        <v>0</v>
      </c>
      <c r="BS34" s="62">
        <f t="shared" si="89"/>
        <v>-2006.5900000000001</v>
      </c>
      <c r="BT34" s="62">
        <f>'FY17 Bucket'!$D$122</f>
        <v>0</v>
      </c>
      <c r="BU34" s="62">
        <f t="shared" si="90"/>
        <v>0</v>
      </c>
      <c r="BV34" s="62">
        <f>'FY17 Bucket'!$D$123</f>
        <v>0</v>
      </c>
      <c r="BW34" s="62">
        <f t="shared" si="91"/>
        <v>0</v>
      </c>
      <c r="BX34" s="62">
        <f>'FY17 Bucket'!$D$124</f>
        <v>0</v>
      </c>
      <c r="BY34" s="62">
        <f t="shared" si="92"/>
        <v>0</v>
      </c>
      <c r="BZ34" s="62">
        <f>'FY17 Bucket'!$D$125</f>
        <v>0</v>
      </c>
      <c r="CA34" s="62">
        <f t="shared" si="93"/>
        <v>0</v>
      </c>
      <c r="CB34" s="62">
        <f>'FY17 Bucket'!$D$126</f>
        <v>0</v>
      </c>
      <c r="CC34" s="62">
        <f t="shared" si="94"/>
        <v>0</v>
      </c>
      <c r="CD34" s="62">
        <f>'FY17 Bucket'!$D$127</f>
        <v>0</v>
      </c>
      <c r="CE34" s="62">
        <f t="shared" si="95"/>
        <v>0</v>
      </c>
      <c r="CF34" s="62">
        <f>'FY17 Bucket'!$D$128</f>
        <v>0</v>
      </c>
      <c r="CG34" s="62">
        <f t="shared" si="96"/>
        <v>0</v>
      </c>
      <c r="CH34" s="62">
        <f>'FY17 Bucket'!$D$129</f>
        <v>0</v>
      </c>
      <c r="CI34" s="62">
        <f t="shared" si="97"/>
        <v>0</v>
      </c>
      <c r="CJ34" s="62">
        <f>'FY17 Bucket'!$D$130</f>
        <v>0</v>
      </c>
      <c r="CK34" s="62">
        <f t="shared" si="98"/>
        <v>0</v>
      </c>
      <c r="CL34" s="62">
        <f>'FY17 Bucket'!$D$131</f>
        <v>0</v>
      </c>
      <c r="CM34" s="62">
        <f t="shared" si="99"/>
        <v>0</v>
      </c>
      <c r="CN34" s="62">
        <f>'FY17 Bucket'!$D$132</f>
        <v>0</v>
      </c>
      <c r="CO34" s="62">
        <f t="shared" si="100"/>
        <v>0</v>
      </c>
      <c r="CP34" s="64">
        <f t="shared" si="101"/>
        <v>0</v>
      </c>
      <c r="CQ34" s="64">
        <f t="shared" si="118"/>
        <v>-2006.5900000000001</v>
      </c>
    </row>
    <row r="35" spans="1:95" x14ac:dyDescent="0.25">
      <c r="A35" s="62" t="s">
        <v>251</v>
      </c>
      <c r="B35" s="62">
        <f>'FY14 Bucket'!$D$134</f>
        <v>0</v>
      </c>
      <c r="C35" s="62">
        <f>'FY14 Bucket'!$D$135</f>
        <v>0</v>
      </c>
      <c r="D35" s="62">
        <f>'FY14 Bucket'!$D$136</f>
        <v>0</v>
      </c>
      <c r="E35" s="62">
        <f>'FY14 Bucket'!$D$137</f>
        <v>0</v>
      </c>
      <c r="F35" s="62">
        <f>'FY14 Bucket'!$D$138</f>
        <v>0</v>
      </c>
      <c r="G35" s="62">
        <f>'FY14 Bucket'!$D$139</f>
        <v>0</v>
      </c>
      <c r="H35" s="62">
        <f>'FY14 Bucket'!$D$140</f>
        <v>0</v>
      </c>
      <c r="I35" s="62">
        <f>'FY14 Bucket'!$D$141</f>
        <v>0</v>
      </c>
      <c r="J35" s="62">
        <f>'FY14 Bucket'!$D$142</f>
        <v>0</v>
      </c>
      <c r="K35" s="62">
        <f>'FY14 Bucket'!$D$143</f>
        <v>0</v>
      </c>
      <c r="L35" s="62">
        <f>'FY14 Bucket'!$D$144</f>
        <v>0</v>
      </c>
      <c r="M35" s="62">
        <f>'FY14 Bucket'!$D$145</f>
        <v>0</v>
      </c>
      <c r="N35" s="64">
        <f t="shared" si="76"/>
        <v>0</v>
      </c>
      <c r="P35" s="62">
        <f>'FY15 Bucket'!$D$134</f>
        <v>0</v>
      </c>
      <c r="Q35" s="62">
        <f t="shared" si="102"/>
        <v>0</v>
      </c>
      <c r="R35" s="62">
        <f>'FY15 Bucket'!$D$135</f>
        <v>0</v>
      </c>
      <c r="S35" s="62">
        <f t="shared" si="103"/>
        <v>0</v>
      </c>
      <c r="T35" s="62">
        <f>'FY15 Bucket'!$D$136</f>
        <v>0</v>
      </c>
      <c r="U35" s="62">
        <f t="shared" si="104"/>
        <v>0</v>
      </c>
      <c r="V35" s="62">
        <f>'FY15 Bucket'!$D$137</f>
        <v>0</v>
      </c>
      <c r="W35" s="62">
        <f t="shared" si="105"/>
        <v>0</v>
      </c>
      <c r="X35" s="62">
        <f>'FY15 Bucket'!$D$138</f>
        <v>1</v>
      </c>
      <c r="Y35" s="62">
        <f t="shared" si="106"/>
        <v>1</v>
      </c>
      <c r="Z35" s="62">
        <f>'FY15 Bucket'!$D$139</f>
        <v>32.5</v>
      </c>
      <c r="AA35" s="62">
        <f t="shared" si="107"/>
        <v>32.5</v>
      </c>
      <c r="AB35" s="62">
        <f>'FY15 Bucket'!$D$140</f>
        <v>2.25</v>
      </c>
      <c r="AC35" s="62">
        <f t="shared" si="108"/>
        <v>2.25</v>
      </c>
      <c r="AD35" s="62">
        <f>'FY15 Bucket'!$D$141</f>
        <v>1.5</v>
      </c>
      <c r="AE35" s="62">
        <f t="shared" si="109"/>
        <v>1.5</v>
      </c>
      <c r="AF35" s="62">
        <f>'FY15 Bucket'!$D$142</f>
        <v>10.4</v>
      </c>
      <c r="AG35" s="62">
        <f t="shared" si="110"/>
        <v>10.4</v>
      </c>
      <c r="AH35" s="62">
        <f>'FY15 Bucket'!$D$143</f>
        <v>181.34</v>
      </c>
      <c r="AI35" s="62">
        <f t="shared" si="111"/>
        <v>181.34</v>
      </c>
      <c r="AJ35" s="62">
        <f>'FY15 Bucket'!$D$144</f>
        <v>13.06</v>
      </c>
      <c r="AK35" s="62">
        <f t="shared" si="112"/>
        <v>13.06</v>
      </c>
      <c r="AL35" s="62">
        <f>'FY15 Bucket'!$D$145</f>
        <v>6.91</v>
      </c>
      <c r="AM35" s="62">
        <f t="shared" si="113"/>
        <v>6.91</v>
      </c>
      <c r="AN35" s="64">
        <f t="shared" si="114"/>
        <v>248.96</v>
      </c>
      <c r="AO35" s="64">
        <f t="shared" si="115"/>
        <v>248.96</v>
      </c>
      <c r="AQ35" s="62">
        <f>'FY16 Bucket'!$D$134</f>
        <v>10.07</v>
      </c>
      <c r="AR35" s="62">
        <f t="shared" si="77"/>
        <v>10.07</v>
      </c>
      <c r="AS35" s="62">
        <f>'FY16 Bucket'!$D$135</f>
        <v>0</v>
      </c>
      <c r="AT35" s="62">
        <f t="shared" si="78"/>
        <v>0</v>
      </c>
      <c r="AU35" s="62">
        <f>'FY16 Bucket'!$D$136</f>
        <v>0</v>
      </c>
      <c r="AV35" s="62">
        <f t="shared" si="79"/>
        <v>0</v>
      </c>
      <c r="AW35" s="62">
        <f>'FY16 Bucket'!$D$137</f>
        <v>0</v>
      </c>
      <c r="AX35" s="62">
        <f t="shared" si="80"/>
        <v>0</v>
      </c>
      <c r="AY35" s="62">
        <f>'FY16 Bucket'!$D$138</f>
        <v>0</v>
      </c>
      <c r="AZ35" s="62">
        <f t="shared" si="81"/>
        <v>-1</v>
      </c>
      <c r="BA35" s="62">
        <f>'FY16 Bucket'!$D$139</f>
        <v>0</v>
      </c>
      <c r="BB35" s="62">
        <f t="shared" si="82"/>
        <v>-32.5</v>
      </c>
      <c r="BC35" s="62">
        <f>'FY16 Bucket'!$D$140</f>
        <v>0</v>
      </c>
      <c r="BD35" s="62">
        <f t="shared" si="83"/>
        <v>-2.25</v>
      </c>
      <c r="BE35" s="62">
        <f>'FY16 Bucket'!$D$141</f>
        <v>0</v>
      </c>
      <c r="BF35" s="62">
        <f t="shared" si="84"/>
        <v>-1.5</v>
      </c>
      <c r="BG35" s="62">
        <f>'FY16 Bucket'!$D$142</f>
        <v>0</v>
      </c>
      <c r="BH35" s="62">
        <f t="shared" si="85"/>
        <v>-10.4</v>
      </c>
      <c r="BI35" s="62">
        <f>'FY16 Bucket'!$D$143</f>
        <v>0</v>
      </c>
      <c r="BJ35" s="62">
        <f t="shared" si="86"/>
        <v>-181.34</v>
      </c>
      <c r="BK35" s="62">
        <f>'FY16 Bucket'!$D$144</f>
        <v>0</v>
      </c>
      <c r="BL35" s="62">
        <f t="shared" si="87"/>
        <v>-13.06</v>
      </c>
      <c r="BM35" s="62">
        <f>'FY16 Bucket'!$D$145</f>
        <v>0</v>
      </c>
      <c r="BN35" s="62">
        <f t="shared" si="88"/>
        <v>-6.91</v>
      </c>
      <c r="BO35" s="64">
        <f t="shared" si="116"/>
        <v>10.07</v>
      </c>
      <c r="BP35" s="64">
        <f t="shared" si="117"/>
        <v>-238.89000000000001</v>
      </c>
      <c r="BR35" s="62">
        <f>'FY17 Bucket'!$D$134</f>
        <v>0</v>
      </c>
      <c r="BS35" s="62">
        <f t="shared" si="89"/>
        <v>-10.07</v>
      </c>
      <c r="BT35" s="62">
        <f>'FY17 Bucket'!$D$135</f>
        <v>0</v>
      </c>
      <c r="BU35" s="62">
        <f t="shared" si="90"/>
        <v>0</v>
      </c>
      <c r="BV35" s="62">
        <f>'FY17 Bucket'!$D$136</f>
        <v>0</v>
      </c>
      <c r="BW35" s="62">
        <f t="shared" si="91"/>
        <v>0</v>
      </c>
      <c r="BX35" s="62">
        <f>'FY17 Bucket'!$D$137</f>
        <v>0</v>
      </c>
      <c r="BY35" s="62">
        <f t="shared" si="92"/>
        <v>0</v>
      </c>
      <c r="BZ35" s="62">
        <f>'FY17 Bucket'!$D$138</f>
        <v>0</v>
      </c>
      <c r="CA35" s="62">
        <f t="shared" si="93"/>
        <v>0</v>
      </c>
      <c r="CB35" s="62">
        <f>'FY17 Bucket'!$D$139</f>
        <v>0</v>
      </c>
      <c r="CC35" s="62">
        <f t="shared" si="94"/>
        <v>0</v>
      </c>
      <c r="CD35" s="62">
        <f>'FY17 Bucket'!$D$140</f>
        <v>0</v>
      </c>
      <c r="CE35" s="62">
        <f t="shared" si="95"/>
        <v>0</v>
      </c>
      <c r="CF35" s="62">
        <f>'FY17 Bucket'!$D$141</f>
        <v>0</v>
      </c>
      <c r="CG35" s="62">
        <f t="shared" si="96"/>
        <v>0</v>
      </c>
      <c r="CH35" s="62">
        <f>'FY17 Bucket'!$D$142</f>
        <v>0</v>
      </c>
      <c r="CI35" s="62">
        <f t="shared" si="97"/>
        <v>0</v>
      </c>
      <c r="CJ35" s="62">
        <f>'FY17 Bucket'!$D$143</f>
        <v>0</v>
      </c>
      <c r="CK35" s="62">
        <f t="shared" si="98"/>
        <v>0</v>
      </c>
      <c r="CL35" s="62">
        <f>'FY17 Bucket'!$D$144</f>
        <v>0</v>
      </c>
      <c r="CM35" s="62">
        <f t="shared" si="99"/>
        <v>0</v>
      </c>
      <c r="CN35" s="62">
        <f>'FY17 Bucket'!$D$145</f>
        <v>0</v>
      </c>
      <c r="CO35" s="62">
        <f t="shared" si="100"/>
        <v>0</v>
      </c>
      <c r="CP35" s="64">
        <f t="shared" si="101"/>
        <v>0</v>
      </c>
      <c r="CQ35" s="64">
        <f t="shared" si="118"/>
        <v>-10.07</v>
      </c>
    </row>
    <row r="36" spans="1:95" x14ac:dyDescent="0.25">
      <c r="A36" s="62" t="s">
        <v>554</v>
      </c>
      <c r="B36" s="64">
        <f>SUM(B25:B35)</f>
        <v>16411.61</v>
      </c>
      <c r="C36" s="64">
        <f t="shared" ref="C36:M36" si="119">SUM(C25:C35)</f>
        <v>20049.499999999996</v>
      </c>
      <c r="D36" s="64">
        <f t="shared" si="119"/>
        <v>18404.71</v>
      </c>
      <c r="E36" s="64">
        <f t="shared" si="119"/>
        <v>50495.68</v>
      </c>
      <c r="F36" s="64">
        <f t="shared" si="119"/>
        <v>35482.889999999992</v>
      </c>
      <c r="G36" s="64">
        <f t="shared" si="119"/>
        <v>21753.730000000003</v>
      </c>
      <c r="H36" s="64">
        <f t="shared" si="119"/>
        <v>38633.269999999997</v>
      </c>
      <c r="I36" s="64">
        <f t="shared" si="119"/>
        <v>39003.120000000003</v>
      </c>
      <c r="J36" s="64">
        <f t="shared" si="119"/>
        <v>32710.959999999999</v>
      </c>
      <c r="K36" s="64">
        <f t="shared" si="119"/>
        <v>48930.100000000006</v>
      </c>
      <c r="L36" s="64">
        <f t="shared" si="119"/>
        <v>45416.920000000006</v>
      </c>
      <c r="M36" s="64">
        <f t="shared" si="119"/>
        <v>28482.760000000002</v>
      </c>
      <c r="N36" s="64">
        <f t="shared" si="76"/>
        <v>395775.24999999994</v>
      </c>
      <c r="P36" s="64">
        <f>SUM(P25:P35)</f>
        <v>25894.229999999996</v>
      </c>
      <c r="Q36" s="64">
        <f t="shared" ref="Q36:AM36" si="120">SUM(Q25:Q35)</f>
        <v>9482.6200000000008</v>
      </c>
      <c r="R36" s="64">
        <f t="shared" si="120"/>
        <v>19832.059999999998</v>
      </c>
      <c r="S36" s="64">
        <f t="shared" si="120"/>
        <v>-217.44000000000005</v>
      </c>
      <c r="T36" s="64">
        <f t="shared" si="120"/>
        <v>25543.57</v>
      </c>
      <c r="U36" s="64">
        <f t="shared" si="120"/>
        <v>7138.8600000000006</v>
      </c>
      <c r="V36" s="64">
        <f t="shared" si="120"/>
        <v>63897.169999999991</v>
      </c>
      <c r="W36" s="64">
        <f t="shared" si="120"/>
        <v>13401.489999999993</v>
      </c>
      <c r="X36" s="64">
        <f t="shared" si="120"/>
        <v>40340.400000000001</v>
      </c>
      <c r="Y36" s="64">
        <f t="shared" si="120"/>
        <v>4857.51</v>
      </c>
      <c r="Z36" s="64">
        <f t="shared" si="120"/>
        <v>24730.519999999997</v>
      </c>
      <c r="AA36" s="64">
        <f t="shared" si="120"/>
        <v>2976.7899999999936</v>
      </c>
      <c r="AB36" s="64">
        <f t="shared" si="120"/>
        <v>45814.359999999993</v>
      </c>
      <c r="AC36" s="64">
        <f t="shared" si="120"/>
        <v>7181.0899999999965</v>
      </c>
      <c r="AD36" s="64">
        <f t="shared" si="120"/>
        <v>47601.919999999998</v>
      </c>
      <c r="AE36" s="64">
        <f t="shared" si="120"/>
        <v>8598.7999999999884</v>
      </c>
      <c r="AF36" s="64">
        <f t="shared" si="120"/>
        <v>41422.789999999994</v>
      </c>
      <c r="AG36" s="64">
        <f t="shared" si="120"/>
        <v>8711.8299999999981</v>
      </c>
      <c r="AH36" s="64">
        <f t="shared" si="120"/>
        <v>52521.099999999991</v>
      </c>
      <c r="AI36" s="64">
        <f t="shared" si="120"/>
        <v>3590.9999999999914</v>
      </c>
      <c r="AJ36" s="64">
        <f t="shared" si="120"/>
        <v>48349.27</v>
      </c>
      <c r="AK36" s="64">
        <f t="shared" si="120"/>
        <v>2932.3500000000008</v>
      </c>
      <c r="AL36" s="64">
        <f t="shared" si="120"/>
        <v>36343.120000000003</v>
      </c>
      <c r="AM36" s="64">
        <f t="shared" si="120"/>
        <v>7860.3599999999988</v>
      </c>
      <c r="AN36" s="64">
        <f t="shared" si="114"/>
        <v>472290.50999999989</v>
      </c>
      <c r="AO36" s="64">
        <f t="shared" si="115"/>
        <v>76515.259999999951</v>
      </c>
      <c r="AQ36" s="64">
        <f>SUM(AQ25:AQ35)</f>
        <v>29266.920000000002</v>
      </c>
      <c r="AR36" s="64">
        <f t="shared" ref="AR36:BN36" si="121">SUM(AR25:AR35)</f>
        <v>3372.6899999999973</v>
      </c>
      <c r="AS36" s="64">
        <f t="shared" si="121"/>
        <v>0</v>
      </c>
      <c r="AT36" s="64">
        <f t="shared" si="121"/>
        <v>-19832.059999999998</v>
      </c>
      <c r="AU36" s="64">
        <f t="shared" si="121"/>
        <v>0</v>
      </c>
      <c r="AV36" s="64">
        <f t="shared" si="121"/>
        <v>-25543.57</v>
      </c>
      <c r="AW36" s="64">
        <f t="shared" si="121"/>
        <v>0</v>
      </c>
      <c r="AX36" s="64">
        <f t="shared" si="121"/>
        <v>-63897.169999999991</v>
      </c>
      <c r="AY36" s="64">
        <f t="shared" si="121"/>
        <v>0</v>
      </c>
      <c r="AZ36" s="64">
        <f t="shared" si="121"/>
        <v>-40340.400000000001</v>
      </c>
      <c r="BA36" s="64">
        <f t="shared" si="121"/>
        <v>0</v>
      </c>
      <c r="BB36" s="64">
        <f t="shared" si="121"/>
        <v>-24730.519999999997</v>
      </c>
      <c r="BC36" s="64">
        <f t="shared" si="121"/>
        <v>0</v>
      </c>
      <c r="BD36" s="64">
        <f t="shared" si="121"/>
        <v>-45814.359999999993</v>
      </c>
      <c r="BE36" s="64">
        <f t="shared" si="121"/>
        <v>0</v>
      </c>
      <c r="BF36" s="64">
        <f t="shared" si="121"/>
        <v>-47601.919999999998</v>
      </c>
      <c r="BG36" s="64">
        <f t="shared" si="121"/>
        <v>0</v>
      </c>
      <c r="BH36" s="64">
        <f t="shared" si="121"/>
        <v>-41422.789999999994</v>
      </c>
      <c r="BI36" s="64">
        <f t="shared" si="121"/>
        <v>0</v>
      </c>
      <c r="BJ36" s="64">
        <f t="shared" si="121"/>
        <v>-52521.099999999991</v>
      </c>
      <c r="BK36" s="64">
        <f t="shared" si="121"/>
        <v>0</v>
      </c>
      <c r="BL36" s="64">
        <f t="shared" si="121"/>
        <v>-48349.27</v>
      </c>
      <c r="BM36" s="64">
        <f t="shared" si="121"/>
        <v>0</v>
      </c>
      <c r="BN36" s="64">
        <f t="shared" si="121"/>
        <v>-36343.120000000003</v>
      </c>
      <c r="BO36" s="64">
        <f t="shared" si="116"/>
        <v>29266.920000000002</v>
      </c>
      <c r="BP36" s="64">
        <f t="shared" si="117"/>
        <v>-443023.58999999991</v>
      </c>
      <c r="BR36" s="64">
        <f>SUM(BR25:BR35)</f>
        <v>0</v>
      </c>
      <c r="BS36" s="64">
        <f t="shared" ref="BS36" si="122">SUM(BS25:BS35)</f>
        <v>-29266.920000000002</v>
      </c>
      <c r="BT36" s="64">
        <f t="shared" ref="BT36" si="123">SUM(BT25:BT35)</f>
        <v>0</v>
      </c>
      <c r="BU36" s="64">
        <f t="shared" ref="BU36" si="124">SUM(BU25:BU35)</f>
        <v>0</v>
      </c>
      <c r="BV36" s="64">
        <f t="shared" ref="BV36" si="125">SUM(BV25:BV35)</f>
        <v>0</v>
      </c>
      <c r="BW36" s="64">
        <f t="shared" ref="BW36" si="126">SUM(BW25:BW35)</f>
        <v>0</v>
      </c>
      <c r="BX36" s="64">
        <f t="shared" ref="BX36" si="127">SUM(BX25:BX35)</f>
        <v>0</v>
      </c>
      <c r="BY36" s="64">
        <f t="shared" ref="BY36" si="128">SUM(BY25:BY35)</f>
        <v>0</v>
      </c>
      <c r="BZ36" s="64">
        <f t="shared" ref="BZ36" si="129">SUM(BZ25:BZ35)</f>
        <v>0</v>
      </c>
      <c r="CA36" s="64">
        <f t="shared" ref="CA36" si="130">SUM(CA25:CA35)</f>
        <v>0</v>
      </c>
      <c r="CB36" s="64">
        <f t="shared" ref="CB36" si="131">SUM(CB25:CB35)</f>
        <v>0</v>
      </c>
      <c r="CC36" s="64">
        <f t="shared" ref="CC36" si="132">SUM(CC25:CC35)</f>
        <v>0</v>
      </c>
      <c r="CD36" s="64">
        <f t="shared" ref="CD36" si="133">SUM(CD25:CD35)</f>
        <v>0</v>
      </c>
      <c r="CE36" s="64">
        <f t="shared" ref="CE36" si="134">SUM(CE25:CE35)</f>
        <v>0</v>
      </c>
      <c r="CF36" s="64">
        <f t="shared" ref="CF36" si="135">SUM(CF25:CF35)</f>
        <v>0</v>
      </c>
      <c r="CG36" s="64">
        <f t="shared" ref="CG36" si="136">SUM(CG25:CG35)</f>
        <v>0</v>
      </c>
      <c r="CH36" s="64">
        <f t="shared" ref="CH36" si="137">SUM(CH25:CH35)</f>
        <v>0</v>
      </c>
      <c r="CI36" s="64">
        <f t="shared" ref="CI36" si="138">SUM(CI25:CI35)</f>
        <v>0</v>
      </c>
      <c r="CJ36" s="64">
        <f t="shared" ref="CJ36" si="139">SUM(CJ25:CJ35)</f>
        <v>0</v>
      </c>
      <c r="CK36" s="64">
        <f t="shared" ref="CK36" si="140">SUM(CK25:CK35)</f>
        <v>0</v>
      </c>
      <c r="CL36" s="64">
        <f t="shared" ref="CL36" si="141">SUM(CL25:CL35)</f>
        <v>0</v>
      </c>
      <c r="CM36" s="64">
        <f t="shared" ref="CM36" si="142">SUM(CM25:CM35)</f>
        <v>0</v>
      </c>
      <c r="CN36" s="64">
        <f t="shared" ref="CN36" si="143">SUM(CN25:CN35)</f>
        <v>0</v>
      </c>
      <c r="CO36" s="64">
        <f t="shared" ref="CO36" si="144">SUM(CO25:CO35)</f>
        <v>0</v>
      </c>
      <c r="CP36" s="64">
        <f t="shared" si="101"/>
        <v>0</v>
      </c>
      <c r="CQ36" s="64">
        <f t="shared" si="118"/>
        <v>-29266.920000000002</v>
      </c>
    </row>
    <row r="37" spans="1:95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1:95" x14ac:dyDescent="0.25">
      <c r="A38" s="6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</row>
  </sheetData>
  <mergeCells count="69">
    <mergeCell ref="AJ23:AK23"/>
    <mergeCell ref="AL23:AM23"/>
    <mergeCell ref="Z23:AA23"/>
    <mergeCell ref="AB23:AC23"/>
    <mergeCell ref="AD23:AE23"/>
    <mergeCell ref="AF23:AG23"/>
    <mergeCell ref="AH23:AI23"/>
    <mergeCell ref="P23:Q23"/>
    <mergeCell ref="R23:S23"/>
    <mergeCell ref="T23:U23"/>
    <mergeCell ref="V23:W23"/>
    <mergeCell ref="X23:Y23"/>
    <mergeCell ref="AB6:AC6"/>
    <mergeCell ref="AD6:AE6"/>
    <mergeCell ref="R6:S6"/>
    <mergeCell ref="AQ6:AR6"/>
    <mergeCell ref="B5:N5"/>
    <mergeCell ref="P6:Q6"/>
    <mergeCell ref="T6:U6"/>
    <mergeCell ref="V6:W6"/>
    <mergeCell ref="X6:Y6"/>
    <mergeCell ref="Z6:AA6"/>
    <mergeCell ref="AF6:AG6"/>
    <mergeCell ref="AH6:AI6"/>
    <mergeCell ref="AJ6:AK6"/>
    <mergeCell ref="AL6:AM6"/>
    <mergeCell ref="P5:AO5"/>
    <mergeCell ref="AQ5:BP5"/>
    <mergeCell ref="AS6:AT6"/>
    <mergeCell ref="AU6:AV6"/>
    <mergeCell ref="AW6:AX6"/>
    <mergeCell ref="AY6:AZ6"/>
    <mergeCell ref="BA6:BB6"/>
    <mergeCell ref="BM23:BN23"/>
    <mergeCell ref="BC6:BD6"/>
    <mergeCell ref="BE6:BF6"/>
    <mergeCell ref="BG6:BH6"/>
    <mergeCell ref="BI6:BJ6"/>
    <mergeCell ref="BK6:BL6"/>
    <mergeCell ref="BM6:BN6"/>
    <mergeCell ref="BR5:CQ5"/>
    <mergeCell ref="BR23:BS23"/>
    <mergeCell ref="BT23:BU23"/>
    <mergeCell ref="BV23:BW23"/>
    <mergeCell ref="BX23:BY23"/>
    <mergeCell ref="BZ23:CA23"/>
    <mergeCell ref="CB23:CC23"/>
    <mergeCell ref="CD23:CE23"/>
    <mergeCell ref="CF23:CG23"/>
    <mergeCell ref="CH23:CI23"/>
    <mergeCell ref="CJ23:CK23"/>
    <mergeCell ref="CL23:CM23"/>
    <mergeCell ref="CN23:CO23"/>
    <mergeCell ref="AN6:AO6"/>
    <mergeCell ref="AN23:AO23"/>
    <mergeCell ref="BO6:BP6"/>
    <mergeCell ref="BO23:BP23"/>
    <mergeCell ref="B22:M22"/>
    <mergeCell ref="AQ23:AR23"/>
    <mergeCell ref="AS23:AT23"/>
    <mergeCell ref="AU23:AV23"/>
    <mergeCell ref="AW23:AX23"/>
    <mergeCell ref="AY23:AZ23"/>
    <mergeCell ref="BA23:BB23"/>
    <mergeCell ref="BC23:BD23"/>
    <mergeCell ref="BE23:BF23"/>
    <mergeCell ref="BG23:BH23"/>
    <mergeCell ref="BI23:BJ23"/>
    <mergeCell ref="BK23:BL23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  <outlinePr summaryBelow="0"/>
  </sheetPr>
  <dimension ref="A1:I291"/>
  <sheetViews>
    <sheetView workbookViewId="0">
      <selection activeCell="K29" sqref="K29"/>
    </sheetView>
  </sheetViews>
  <sheetFormatPr defaultRowHeight="15" outlineLevelRow="1" x14ac:dyDescent="0.25"/>
  <cols>
    <col min="1" max="1" width="25.140625" style="2" bestFit="1" customWidth="1"/>
    <col min="2" max="2" width="11.140625" style="2" bestFit="1" customWidth="1"/>
    <col min="3" max="3" width="23.28515625" style="2" bestFit="1" customWidth="1"/>
    <col min="4" max="4" width="27.5703125" style="2" bestFit="1" customWidth="1"/>
    <col min="5" max="6" width="16.7109375" style="2" customWidth="1"/>
    <col min="7" max="10" width="9.140625" style="2"/>
    <col min="11" max="11" width="14.7109375" style="2" bestFit="1" customWidth="1"/>
    <col min="12" max="16384" width="9.140625" style="2"/>
  </cols>
  <sheetData>
    <row r="1" spans="1:6" x14ac:dyDescent="0.25">
      <c r="A1" s="2" t="s">
        <v>661</v>
      </c>
    </row>
    <row r="2" spans="1:6" ht="15.75" thickBot="1" x14ac:dyDescent="0.3">
      <c r="A2" s="60" t="s">
        <v>1</v>
      </c>
      <c r="B2" s="60" t="s">
        <v>570</v>
      </c>
      <c r="C2" s="60" t="s">
        <v>569</v>
      </c>
      <c r="D2" s="60" t="s">
        <v>5</v>
      </c>
      <c r="E2" s="60" t="s">
        <v>571</v>
      </c>
      <c r="F2" s="61" t="s">
        <v>572</v>
      </c>
    </row>
    <row r="3" spans="1:6" ht="15.75" collapsed="1" thickTop="1" x14ac:dyDescent="0.25">
      <c r="A3" s="54" t="s">
        <v>653</v>
      </c>
      <c r="B3" s="37"/>
      <c r="C3" s="37">
        <f>SUM(C4:C15)</f>
        <v>0</v>
      </c>
      <c r="D3" s="38">
        <f>SUM(D4:D15)</f>
        <v>0</v>
      </c>
      <c r="E3" s="39" t="e">
        <f xml:space="preserve"> C3 / $C$146</f>
        <v>#DIV/0!</v>
      </c>
      <c r="F3" s="57" t="e">
        <f>D3 / $D$146</f>
        <v>#DIV/0!</v>
      </c>
    </row>
    <row r="4" spans="1:6" s="35" customFormat="1" hidden="1" outlineLevel="1" x14ac:dyDescent="0.25">
      <c r="A4" s="55"/>
      <c r="B4" s="35" t="s">
        <v>557</v>
      </c>
      <c r="C4" s="35">
        <f>SUMIFS('FY17 DataDump'!$E$2:$E$4999, 'FY17 DataDump'!$B$2:$B$4999, "BAKED GOODS", 'FY17 DataDump'!$H$2:$H$4999, "July")</f>
        <v>0</v>
      </c>
      <c r="D4" s="36">
        <f>SUMIFS('FY17 DataDump'!$F$2:$F$4999, 'FY17 DataDump'!$B$2:$B$4999, "BAKED GOODS", 'FY17 DataDump'!$H$2:$H$4999, "July")</f>
        <v>0</v>
      </c>
      <c r="E4" s="39" t="e">
        <f t="shared" ref="E4:E67" si="0" xml:space="preserve"> C4 / $C$146</f>
        <v>#DIV/0!</v>
      </c>
      <c r="F4" s="58" t="e">
        <f t="shared" ref="F4:F67" si="1">D4 / $D$146</f>
        <v>#DIV/0!</v>
      </c>
    </row>
    <row r="5" spans="1:6" s="35" customFormat="1" hidden="1" outlineLevel="1" x14ac:dyDescent="0.25">
      <c r="A5" s="55"/>
      <c r="B5" s="35" t="s">
        <v>558</v>
      </c>
      <c r="C5" s="35">
        <f>SUMIFS('FY17 DataDump'!$E$2:$E$4999, 'FY17 DataDump'!$B$2:$B$4999, "BAKED GOODS", 'FY17 DataDump'!$H$2:$H$4999, "August")</f>
        <v>0</v>
      </c>
      <c r="D5" s="36">
        <f>SUMIFS('FY17 DataDump'!$F$2:$F$4999, 'FY17 DataDump'!$B$2:$B$4999, "BAKED GOODS", 'FY17 DataDump'!$H$2:$H$4999, "August")</f>
        <v>0</v>
      </c>
      <c r="E5" s="39" t="e">
        <f t="shared" si="0"/>
        <v>#DIV/0!</v>
      </c>
      <c r="F5" s="58" t="e">
        <f t="shared" si="1"/>
        <v>#DIV/0!</v>
      </c>
    </row>
    <row r="6" spans="1:6" s="35" customFormat="1" hidden="1" outlineLevel="1" x14ac:dyDescent="0.25">
      <c r="A6" s="55"/>
      <c r="B6" s="35" t="s">
        <v>559</v>
      </c>
      <c r="C6" s="35">
        <f>SUMIFS('FY17 DataDump'!$E$2:$E$4999, 'FY17 DataDump'!$B$2:$B$4999, "BAKED GOODS", 'FY17 DataDump'!$H$2:$H$4999, "September")</f>
        <v>0</v>
      </c>
      <c r="D6" s="36">
        <f>SUMIFS('FY17 DataDump'!$F$2:$F$4999, 'FY17 DataDump'!$B$2:$B$4999, "BAKED GOODS", 'FY17 DataDump'!$H$2:$H$4999, "September")</f>
        <v>0</v>
      </c>
      <c r="E6" s="39" t="e">
        <f t="shared" si="0"/>
        <v>#DIV/0!</v>
      </c>
      <c r="F6" s="58" t="e">
        <f t="shared" si="1"/>
        <v>#DIV/0!</v>
      </c>
    </row>
    <row r="7" spans="1:6" s="35" customFormat="1" hidden="1" outlineLevel="1" x14ac:dyDescent="0.25">
      <c r="A7" s="55"/>
      <c r="B7" s="35" t="s">
        <v>560</v>
      </c>
      <c r="C7" s="35">
        <f>SUMIFS('FY17 DataDump'!$E$2:$E$4999, 'FY17 DataDump'!$B$2:$B$4999, "BAKED GOODS", 'FY17 DataDump'!$H$2:$H$4999, "October")</f>
        <v>0</v>
      </c>
      <c r="D7" s="36">
        <f>SUMIFS('FY17 DataDump'!$F$2:$F$4999, 'FY17 DataDump'!$B$2:$B$4999, "BAKED GOODS", 'FY17 DataDump'!$H$2:$H$4999, "October")</f>
        <v>0</v>
      </c>
      <c r="E7" s="39" t="e">
        <f t="shared" si="0"/>
        <v>#DIV/0!</v>
      </c>
      <c r="F7" s="58" t="e">
        <f t="shared" si="1"/>
        <v>#DIV/0!</v>
      </c>
    </row>
    <row r="8" spans="1:6" s="35" customFormat="1" hidden="1" outlineLevel="1" x14ac:dyDescent="0.25">
      <c r="A8" s="55"/>
      <c r="B8" s="35" t="s">
        <v>561</v>
      </c>
      <c r="C8" s="35">
        <f>SUMIFS('FY17 DataDump'!$E$2:$E$4999, 'FY17 DataDump'!$B$2:$B$4999, "BAKED GOODS", 'FY17 DataDump'!$H$2:$H$4999, "November")</f>
        <v>0</v>
      </c>
      <c r="D8" s="36">
        <f>SUMIFS('FY17 DataDump'!$F$2:$F$4999, 'FY17 DataDump'!$B$2:$B$4999, "BAKED GOODS", 'FY17 DataDump'!$H$2:$H$4999, "November")</f>
        <v>0</v>
      </c>
      <c r="E8" s="39" t="e">
        <f t="shared" si="0"/>
        <v>#DIV/0!</v>
      </c>
      <c r="F8" s="58" t="e">
        <f t="shared" si="1"/>
        <v>#DIV/0!</v>
      </c>
    </row>
    <row r="9" spans="1:6" s="35" customFormat="1" hidden="1" outlineLevel="1" x14ac:dyDescent="0.25">
      <c r="A9" s="55"/>
      <c r="B9" s="35" t="s">
        <v>562</v>
      </c>
      <c r="C9" s="35">
        <f>SUMIFS('FY17 DataDump'!$E$2:$E$4999, 'FY17 DataDump'!$B$2:$B$4999, "BAKED GOODS", 'FY17 DataDump'!$H$2:$H$4999, "December")</f>
        <v>0</v>
      </c>
      <c r="D9" s="36">
        <f>SUMIFS('FY17 DataDump'!$F$2:$F$4999, 'FY17 DataDump'!$B$2:$B$4999, "BAKED GOODS", 'FY17 DataDump'!$H$2:$H$4999, "December")</f>
        <v>0</v>
      </c>
      <c r="E9" s="39" t="e">
        <f t="shared" si="0"/>
        <v>#DIV/0!</v>
      </c>
      <c r="F9" s="58" t="e">
        <f t="shared" si="1"/>
        <v>#DIV/0!</v>
      </c>
    </row>
    <row r="10" spans="1:6" s="35" customFormat="1" hidden="1" outlineLevel="1" x14ac:dyDescent="0.25">
      <c r="A10" s="55"/>
      <c r="B10" s="35" t="s">
        <v>563</v>
      </c>
      <c r="C10" s="35">
        <f>SUMIFS('FY17 DataDump'!$E$2:$E$4999, 'FY17 DataDump'!$B$2:$B$4999, "BAKED GOODS", 'FY17 DataDump'!$H$2:$H$4999, "January")</f>
        <v>0</v>
      </c>
      <c r="D10" s="36">
        <f>SUMIFS('FY17 DataDump'!$F$2:$F$4999, 'FY17 DataDump'!$B$2:$B$4999, "BAKED GOODS", 'FY17 DataDump'!$H$2:$H$4999, "January")</f>
        <v>0</v>
      </c>
      <c r="E10" s="39" t="e">
        <f t="shared" si="0"/>
        <v>#DIV/0!</v>
      </c>
      <c r="F10" s="58" t="e">
        <f t="shared" si="1"/>
        <v>#DIV/0!</v>
      </c>
    </row>
    <row r="11" spans="1:6" s="35" customFormat="1" hidden="1" outlineLevel="1" x14ac:dyDescent="0.25">
      <c r="A11" s="55"/>
      <c r="B11" s="35" t="s">
        <v>564</v>
      </c>
      <c r="C11" s="35">
        <f>SUMIFS('FY17 DataDump'!$E$2:$E$4999, 'FY17 DataDump'!$B$2:$B$4999, "BAKED GOODS", 'FY17 DataDump'!$H$2:$H$4999, "February")</f>
        <v>0</v>
      </c>
      <c r="D11" s="36">
        <f>SUMIFS('FY17 DataDump'!$F$2:$F$4999, 'FY17 DataDump'!$B$2:$B$4999, "BAKED GOODS", 'FY17 DataDump'!$H$2:$H$4999, "February")</f>
        <v>0</v>
      </c>
      <c r="E11" s="39" t="e">
        <f t="shared" si="0"/>
        <v>#DIV/0!</v>
      </c>
      <c r="F11" s="58" t="e">
        <f t="shared" si="1"/>
        <v>#DIV/0!</v>
      </c>
    </row>
    <row r="12" spans="1:6" s="35" customFormat="1" hidden="1" outlineLevel="1" x14ac:dyDescent="0.25">
      <c r="A12" s="55"/>
      <c r="B12" s="35" t="s">
        <v>565</v>
      </c>
      <c r="C12" s="35">
        <f>SUMIFS('FY17 DataDump'!$E$2:$E$4999, 'FY17 DataDump'!$B$2:$B$4999, "BAKED GOODS", 'FY17 DataDump'!$H$2:$H$4999, "March")</f>
        <v>0</v>
      </c>
      <c r="D12" s="36">
        <f>SUMIFS('FY17 DataDump'!$F$2:$F$4999, 'FY17 DataDump'!$B$2:$B$4999, "BAKED GOODS", 'FY17 DataDump'!$H$2:$H$4999, "March")</f>
        <v>0</v>
      </c>
      <c r="E12" s="39" t="e">
        <f t="shared" si="0"/>
        <v>#DIV/0!</v>
      </c>
      <c r="F12" s="58" t="e">
        <f t="shared" si="1"/>
        <v>#DIV/0!</v>
      </c>
    </row>
    <row r="13" spans="1:6" s="35" customFormat="1" hidden="1" outlineLevel="1" x14ac:dyDescent="0.25">
      <c r="A13" s="55"/>
      <c r="B13" s="35" t="s">
        <v>566</v>
      </c>
      <c r="C13" s="35">
        <f>SUMIFS('FY17 DataDump'!$E$2:$E$4999, 'FY17 DataDump'!$B$2:$B$4999, "BAKED GOODS", 'FY17 DataDump'!$H$2:$H$4999, "April")</f>
        <v>0</v>
      </c>
      <c r="D13" s="36">
        <f>SUMIFS('FY17 DataDump'!$F$2:$F$4999, 'FY17 DataDump'!$B$2:$B$4999, "BAKED GOODS", 'FY17 DataDump'!$H$2:$H$4999, "April")</f>
        <v>0</v>
      </c>
      <c r="E13" s="39" t="e">
        <f t="shared" si="0"/>
        <v>#DIV/0!</v>
      </c>
      <c r="F13" s="58" t="e">
        <f t="shared" si="1"/>
        <v>#DIV/0!</v>
      </c>
    </row>
    <row r="14" spans="1:6" s="35" customFormat="1" hidden="1" outlineLevel="1" x14ac:dyDescent="0.25">
      <c r="A14" s="55"/>
      <c r="B14" s="35" t="s">
        <v>567</v>
      </c>
      <c r="C14" s="35">
        <f>SUMIFS('FY17 DataDump'!$E$2:$E$4999, 'FY17 DataDump'!$B$2:$B$4999, "BAKED GOODS", 'FY17 DataDump'!$H$2:$H$4999, "May")</f>
        <v>0</v>
      </c>
      <c r="D14" s="36">
        <f>SUMIFS('FY17 DataDump'!$F$2:$F$4999, 'FY17 DataDump'!$B$2:$B$4999, "BAKED GOODS", 'FY17 DataDump'!$H$2:$H$4999, "May")</f>
        <v>0</v>
      </c>
      <c r="E14" s="39" t="e">
        <f t="shared" si="0"/>
        <v>#DIV/0!</v>
      </c>
      <c r="F14" s="58" t="e">
        <f t="shared" si="1"/>
        <v>#DIV/0!</v>
      </c>
    </row>
    <row r="15" spans="1:6" s="35" customFormat="1" hidden="1" outlineLevel="1" x14ac:dyDescent="0.25">
      <c r="A15" s="55"/>
      <c r="B15" s="35" t="s">
        <v>568</v>
      </c>
      <c r="C15" s="35">
        <f>SUMIFS('FY17 DataDump'!$E$2:$E$4999, 'FY17 DataDump'!$B$2:$B$4999, "BAKED GOODS", 'FY17 DataDump'!$H$2:$H$4999, "June")</f>
        <v>0</v>
      </c>
      <c r="D15" s="36">
        <f>SUMIFS('FY17 DataDump'!$F$2:$F$4999, 'FY17 DataDump'!$B$2:$B$4999, "BAKED GOODS", 'FY17 DataDump'!$H$2:$H$4999, "June")</f>
        <v>0</v>
      </c>
      <c r="E15" s="39" t="e">
        <f t="shared" si="0"/>
        <v>#DIV/0!</v>
      </c>
      <c r="F15" s="58" t="e">
        <f t="shared" si="1"/>
        <v>#DIV/0!</v>
      </c>
    </row>
    <row r="16" spans="1:6" collapsed="1" x14ac:dyDescent="0.25">
      <c r="A16" s="56" t="s">
        <v>654</v>
      </c>
      <c r="B16" s="37"/>
      <c r="C16" s="37">
        <f>SUM(C17:C28)</f>
        <v>0</v>
      </c>
      <c r="D16" s="38">
        <f>SUM(D17:D28)</f>
        <v>0</v>
      </c>
      <c r="E16" s="39" t="e">
        <f t="shared" si="0"/>
        <v>#DIV/0!</v>
      </c>
      <c r="F16" s="58" t="e">
        <f t="shared" si="1"/>
        <v>#DIV/0!</v>
      </c>
    </row>
    <row r="17" spans="1:6" s="35" customFormat="1" hidden="1" outlineLevel="1" x14ac:dyDescent="0.25">
      <c r="A17" s="55"/>
      <c r="B17" s="35" t="s">
        <v>557</v>
      </c>
      <c r="C17" s="35">
        <f>SUMIFS('FY17 DataDump'!$E$2:$E$4999, 'FY17 DataDump'!$B$2:$B$4999, "DRINKS", 'FY17 DataDump'!$H$2:$H$4999, "July")</f>
        <v>0</v>
      </c>
      <c r="D17" s="36">
        <f>SUMIFS('FY17 DataDump'!$F$2:$F$4999, 'FY17 DataDump'!$B$2:$B$4999, "DRINKS", 'FY17 DataDump'!$H$2:$H$4999, "July")</f>
        <v>0</v>
      </c>
      <c r="E17" s="39" t="e">
        <f t="shared" si="0"/>
        <v>#DIV/0!</v>
      </c>
      <c r="F17" s="58" t="e">
        <f t="shared" si="1"/>
        <v>#DIV/0!</v>
      </c>
    </row>
    <row r="18" spans="1:6" s="35" customFormat="1" hidden="1" outlineLevel="1" x14ac:dyDescent="0.25">
      <c r="A18" s="55"/>
      <c r="B18" s="35" t="s">
        <v>558</v>
      </c>
      <c r="C18" s="35">
        <f>SUMIFS('FY17 DataDump'!$E$2:$E$4999, 'FY17 DataDump'!$B$2:$B$4999, "DRINKS", 'FY17 DataDump'!$H$2:$H$4999, "August")</f>
        <v>0</v>
      </c>
      <c r="D18" s="36">
        <f>SUMIFS('FY17 DataDump'!$F$2:$F$4999, 'FY17 DataDump'!$B$2:$B$4999, "DRINKS", 'FY17 DataDump'!$H$2:$H$4999, "August")</f>
        <v>0</v>
      </c>
      <c r="E18" s="39" t="e">
        <f t="shared" si="0"/>
        <v>#DIV/0!</v>
      </c>
      <c r="F18" s="58" t="e">
        <f t="shared" si="1"/>
        <v>#DIV/0!</v>
      </c>
    </row>
    <row r="19" spans="1:6" s="35" customFormat="1" hidden="1" outlineLevel="1" x14ac:dyDescent="0.25">
      <c r="A19" s="55"/>
      <c r="B19" s="35" t="s">
        <v>559</v>
      </c>
      <c r="C19" s="35">
        <f>SUMIFS('FY17 DataDump'!$E$2:$E$4999, 'FY17 DataDump'!$B$2:$B$4999, "DRINKS", 'FY17 DataDump'!$H$2:$H$4999, "September")</f>
        <v>0</v>
      </c>
      <c r="D19" s="36">
        <f>SUMIFS('FY17 DataDump'!$F$2:$F$4999, 'FY17 DataDump'!$B$2:$B$4999, "DRINKS", 'FY17 DataDump'!$H$2:$H$4999, "September")</f>
        <v>0</v>
      </c>
      <c r="E19" s="39" t="e">
        <f t="shared" si="0"/>
        <v>#DIV/0!</v>
      </c>
      <c r="F19" s="58" t="e">
        <f t="shared" si="1"/>
        <v>#DIV/0!</v>
      </c>
    </row>
    <row r="20" spans="1:6" s="35" customFormat="1" hidden="1" outlineLevel="1" x14ac:dyDescent="0.25">
      <c r="A20" s="55"/>
      <c r="B20" s="35" t="s">
        <v>560</v>
      </c>
      <c r="C20" s="35">
        <f>SUMIFS('FY17 DataDump'!$E$2:$E$4999, 'FY17 DataDump'!$B$2:$B$4999, "DRINKS", 'FY17 DataDump'!$H$2:$H$4999, "October")</f>
        <v>0</v>
      </c>
      <c r="D20" s="36">
        <f>SUMIFS('FY17 DataDump'!$F$2:$F$4999, 'FY17 DataDump'!$B$2:$B$4999, "DRINKS", 'FY17 DataDump'!$H$2:$H$4999, "October")</f>
        <v>0</v>
      </c>
      <c r="E20" s="39" t="e">
        <f t="shared" si="0"/>
        <v>#DIV/0!</v>
      </c>
      <c r="F20" s="58" t="e">
        <f t="shared" si="1"/>
        <v>#DIV/0!</v>
      </c>
    </row>
    <row r="21" spans="1:6" s="35" customFormat="1" hidden="1" outlineLevel="1" x14ac:dyDescent="0.25">
      <c r="A21" s="55"/>
      <c r="B21" s="35" t="s">
        <v>561</v>
      </c>
      <c r="C21" s="35">
        <f>SUMIFS('FY17 DataDump'!$E$2:$E$4999, 'FY17 DataDump'!$B$2:$B$4999, "DRINKS", 'FY17 DataDump'!$H$2:$H$4999, "November")</f>
        <v>0</v>
      </c>
      <c r="D21" s="36">
        <f>SUMIFS('FY17 DataDump'!$F$2:$F$4999, 'FY17 DataDump'!$B$2:$B$4999, "DRINKS", 'FY17 DataDump'!$H$2:$H$4999, "November")</f>
        <v>0</v>
      </c>
      <c r="E21" s="39" t="e">
        <f t="shared" si="0"/>
        <v>#DIV/0!</v>
      </c>
      <c r="F21" s="58" t="e">
        <f t="shared" si="1"/>
        <v>#DIV/0!</v>
      </c>
    </row>
    <row r="22" spans="1:6" s="35" customFormat="1" hidden="1" outlineLevel="1" x14ac:dyDescent="0.25">
      <c r="A22" s="55"/>
      <c r="B22" s="35" t="s">
        <v>562</v>
      </c>
      <c r="C22" s="35">
        <f>SUMIFS('FY17 DataDump'!$E$2:$E$4999, 'FY17 DataDump'!$B$2:$B$4999, "DRINKS", 'FY17 DataDump'!$H$2:$H$4999, "December")</f>
        <v>0</v>
      </c>
      <c r="D22" s="36">
        <f>SUMIFS('FY17 DataDump'!$F$2:$F$4999, 'FY17 DataDump'!$B$2:$B$4999, "DRINKS", 'FY17 DataDump'!$H$2:$H$4999, "December")</f>
        <v>0</v>
      </c>
      <c r="E22" s="39" t="e">
        <f t="shared" si="0"/>
        <v>#DIV/0!</v>
      </c>
      <c r="F22" s="58" t="e">
        <f t="shared" si="1"/>
        <v>#DIV/0!</v>
      </c>
    </row>
    <row r="23" spans="1:6" s="35" customFormat="1" hidden="1" outlineLevel="1" x14ac:dyDescent="0.25">
      <c r="A23" s="55"/>
      <c r="B23" s="35" t="s">
        <v>563</v>
      </c>
      <c r="C23" s="35">
        <f>SUMIFS('FY17 DataDump'!$E$2:$E$4999, 'FY17 DataDump'!$B$2:$B$4999, "DRINKS", 'FY17 DataDump'!$H$2:$H$4999, "January")</f>
        <v>0</v>
      </c>
      <c r="D23" s="36">
        <f>SUMIFS('FY17 DataDump'!$F$2:$F$4999, 'FY17 DataDump'!$B$2:$B$4999, "DRINKS", 'FY17 DataDump'!$H$2:$H$4999, "January")</f>
        <v>0</v>
      </c>
      <c r="E23" s="39" t="e">
        <f t="shared" si="0"/>
        <v>#DIV/0!</v>
      </c>
      <c r="F23" s="58" t="e">
        <f t="shared" si="1"/>
        <v>#DIV/0!</v>
      </c>
    </row>
    <row r="24" spans="1:6" s="35" customFormat="1" hidden="1" outlineLevel="1" x14ac:dyDescent="0.25">
      <c r="A24" s="55"/>
      <c r="B24" s="35" t="s">
        <v>564</v>
      </c>
      <c r="C24" s="35">
        <f>SUMIFS('FY17 DataDump'!$E$2:$E$4999, 'FY17 DataDump'!$B$2:$B$4999, "DRINKS", 'FY17 DataDump'!$H$2:$H$4999, "February")</f>
        <v>0</v>
      </c>
      <c r="D24" s="36">
        <f>SUMIFS('FY17 DataDump'!$F$2:$F$4999, 'FY17 DataDump'!$B$2:$B$4999, "DRINKS", 'FY17 DataDump'!$H$2:$H$4999, "February")</f>
        <v>0</v>
      </c>
      <c r="E24" s="39" t="e">
        <f t="shared" si="0"/>
        <v>#DIV/0!</v>
      </c>
      <c r="F24" s="58" t="e">
        <f t="shared" si="1"/>
        <v>#DIV/0!</v>
      </c>
    </row>
    <row r="25" spans="1:6" s="35" customFormat="1" hidden="1" outlineLevel="1" x14ac:dyDescent="0.25">
      <c r="A25" s="55"/>
      <c r="B25" s="35" t="s">
        <v>565</v>
      </c>
      <c r="C25" s="35">
        <f>SUMIFS('FY17 DataDump'!$E$2:$E$4999, 'FY17 DataDump'!$B$2:$B$4999, "DRINKS", 'FY17 DataDump'!$H$2:$H$4999, "March")</f>
        <v>0</v>
      </c>
      <c r="D25" s="36">
        <f>SUMIFS('FY17 DataDump'!$F$2:$F$4999, 'FY17 DataDump'!$B$2:$B$4999, "DRINKS", 'FY17 DataDump'!$H$2:$H$4999, "March")</f>
        <v>0</v>
      </c>
      <c r="E25" s="39" t="e">
        <f t="shared" si="0"/>
        <v>#DIV/0!</v>
      </c>
      <c r="F25" s="58" t="e">
        <f t="shared" si="1"/>
        <v>#DIV/0!</v>
      </c>
    </row>
    <row r="26" spans="1:6" s="35" customFormat="1" hidden="1" outlineLevel="1" x14ac:dyDescent="0.25">
      <c r="A26" s="55"/>
      <c r="B26" s="35" t="s">
        <v>566</v>
      </c>
      <c r="C26" s="35">
        <f>SUMIFS('FY17 DataDump'!$E$2:$E$4999, 'FY17 DataDump'!$B$2:$B$4999, "DRINKS", 'FY17 DataDump'!$H$2:$H$4999, "April")</f>
        <v>0</v>
      </c>
      <c r="D26" s="36">
        <f>SUMIFS('FY17 DataDump'!$F$2:$F$4999, 'FY17 DataDump'!$B$2:$B$4999, "DRINKS", 'FY17 DataDump'!$H$2:$H$4999, "April")</f>
        <v>0</v>
      </c>
      <c r="E26" s="39" t="e">
        <f t="shared" si="0"/>
        <v>#DIV/0!</v>
      </c>
      <c r="F26" s="58" t="e">
        <f t="shared" si="1"/>
        <v>#DIV/0!</v>
      </c>
    </row>
    <row r="27" spans="1:6" s="35" customFormat="1" hidden="1" outlineLevel="1" x14ac:dyDescent="0.25">
      <c r="A27" s="55"/>
      <c r="B27" s="35" t="s">
        <v>567</v>
      </c>
      <c r="C27" s="35">
        <f>SUMIFS('FY17 DataDump'!$E$2:$E$4999, 'FY17 DataDump'!$B$2:$B$4999, "DRINKS", 'FY17 DataDump'!$H$2:$H$4999, "May")</f>
        <v>0</v>
      </c>
      <c r="D27" s="36">
        <f>SUMIFS('FY17 DataDump'!$F$2:$F$4999, 'FY17 DataDump'!$B$2:$B$4999, "DRINKS", 'FY17 DataDump'!$H$2:$H$4999, "May")</f>
        <v>0</v>
      </c>
      <c r="E27" s="39" t="e">
        <f t="shared" si="0"/>
        <v>#DIV/0!</v>
      </c>
      <c r="F27" s="58" t="e">
        <f t="shared" si="1"/>
        <v>#DIV/0!</v>
      </c>
    </row>
    <row r="28" spans="1:6" s="35" customFormat="1" hidden="1" outlineLevel="1" x14ac:dyDescent="0.25">
      <c r="A28" s="55"/>
      <c r="B28" s="35" t="s">
        <v>568</v>
      </c>
      <c r="C28" s="35">
        <f>SUMIFS('FY17 DataDump'!$E$2:$E$4999, 'FY17 DataDump'!$B$2:$B$4999, "DRINKS", 'FY17 DataDump'!$H$2:$H$4999, "June")</f>
        <v>0</v>
      </c>
      <c r="D28" s="36">
        <f>SUMIFS('FY17 DataDump'!$F$2:$F$4999, 'FY17 DataDump'!$B$2:$B$4999, "DRINKS", 'FY17 DataDump'!$H$2:$H$4999, "June")</f>
        <v>0</v>
      </c>
      <c r="E28" s="39" t="e">
        <f t="shared" si="0"/>
        <v>#DIV/0!</v>
      </c>
      <c r="F28" s="58" t="e">
        <f t="shared" si="1"/>
        <v>#DIV/0!</v>
      </c>
    </row>
    <row r="29" spans="1:6" collapsed="1" x14ac:dyDescent="0.25">
      <c r="A29" s="56" t="s">
        <v>655</v>
      </c>
      <c r="B29" s="37"/>
      <c r="C29" s="37">
        <f>SUM(C30:C41)</f>
        <v>0</v>
      </c>
      <c r="D29" s="38">
        <f>SUM(D30:D41)</f>
        <v>0</v>
      </c>
      <c r="E29" s="39" t="e">
        <f t="shared" si="0"/>
        <v>#DIV/0!</v>
      </c>
      <c r="F29" s="58" t="e">
        <f t="shared" si="1"/>
        <v>#DIV/0!</v>
      </c>
    </row>
    <row r="30" spans="1:6" s="35" customFormat="1" hidden="1" outlineLevel="1" x14ac:dyDescent="0.25">
      <c r="A30" s="55"/>
      <c r="B30" s="35" t="s">
        <v>557</v>
      </c>
      <c r="C30" s="35">
        <f>SUMIFS('FY17 DataDump'!$E$2:$E$4999, 'FY17 DataDump'!$B$2:$B$4999, "SWEETS", 'FY17 DataDump'!$H$2:$H$4999, "July")</f>
        <v>0</v>
      </c>
      <c r="D30" s="36">
        <f>SUMIFS('FY17 DataDump'!$F$2:$F$4999, 'FY17 DataDump'!$B$2:$B$4999, "SWEETS", 'FY17 DataDump'!$H$2:$H$4999, "July")</f>
        <v>0</v>
      </c>
      <c r="E30" s="39" t="e">
        <f t="shared" si="0"/>
        <v>#DIV/0!</v>
      </c>
      <c r="F30" s="58" t="e">
        <f t="shared" si="1"/>
        <v>#DIV/0!</v>
      </c>
    </row>
    <row r="31" spans="1:6" s="35" customFormat="1" hidden="1" outlineLevel="1" x14ac:dyDescent="0.25">
      <c r="A31" s="55"/>
      <c r="B31" s="35" t="s">
        <v>558</v>
      </c>
      <c r="C31" s="35">
        <f>SUMIFS('FY17 DataDump'!$E$2:$E$4999, 'FY17 DataDump'!$B$2:$B$4999, "SWEETS", 'FY17 DataDump'!$H$2:$H$4999, "August")</f>
        <v>0</v>
      </c>
      <c r="D31" s="36">
        <f>SUMIFS('FY17 DataDump'!$F$2:$F$4999, 'FY17 DataDump'!$B$2:$B$4999, "SWEETS", 'FY17 DataDump'!$H$2:$H$4999, "August")</f>
        <v>0</v>
      </c>
      <c r="E31" s="39" t="e">
        <f t="shared" si="0"/>
        <v>#DIV/0!</v>
      </c>
      <c r="F31" s="58" t="e">
        <f t="shared" si="1"/>
        <v>#DIV/0!</v>
      </c>
    </row>
    <row r="32" spans="1:6" s="35" customFormat="1" hidden="1" outlineLevel="1" x14ac:dyDescent="0.25">
      <c r="A32" s="55"/>
      <c r="B32" s="35" t="s">
        <v>559</v>
      </c>
      <c r="C32" s="35">
        <f>SUMIFS('FY17 DataDump'!$E$2:$E$4999, 'FY17 DataDump'!$B$2:$B$4999, "SWEETS", 'FY17 DataDump'!$H$2:$H$4999, "September")</f>
        <v>0</v>
      </c>
      <c r="D32" s="36">
        <f>SUMIFS('FY17 DataDump'!$F$2:$F$4999, 'FY17 DataDump'!$B$2:$B$4999, "SWEETS", 'FY17 DataDump'!$H$2:$H$4999, "September")</f>
        <v>0</v>
      </c>
      <c r="E32" s="39" t="e">
        <f t="shared" si="0"/>
        <v>#DIV/0!</v>
      </c>
      <c r="F32" s="58" t="e">
        <f t="shared" si="1"/>
        <v>#DIV/0!</v>
      </c>
    </row>
    <row r="33" spans="1:6" s="35" customFormat="1" hidden="1" outlineLevel="1" x14ac:dyDescent="0.25">
      <c r="A33" s="55"/>
      <c r="B33" s="35" t="s">
        <v>560</v>
      </c>
      <c r="C33" s="35">
        <f>SUMIFS('FY17 DataDump'!$E$2:$E$4999, 'FY17 DataDump'!$B$2:$B$4999, "SWEETS", 'FY17 DataDump'!$H$2:$H$4999, "October")</f>
        <v>0</v>
      </c>
      <c r="D33" s="36">
        <f>SUMIFS('FY17 DataDump'!$F$2:$F$4999, 'FY17 DataDump'!$B$2:$B$4999, "SWEETS", 'FY17 DataDump'!$H$2:$H$4999, "October")</f>
        <v>0</v>
      </c>
      <c r="E33" s="39" t="e">
        <f t="shared" si="0"/>
        <v>#DIV/0!</v>
      </c>
      <c r="F33" s="58" t="e">
        <f t="shared" si="1"/>
        <v>#DIV/0!</v>
      </c>
    </row>
    <row r="34" spans="1:6" s="35" customFormat="1" hidden="1" outlineLevel="1" x14ac:dyDescent="0.25">
      <c r="A34" s="55"/>
      <c r="B34" s="35" t="s">
        <v>561</v>
      </c>
      <c r="C34" s="35">
        <f>SUMIFS('FY17 DataDump'!$E$2:$E$4999, 'FY17 DataDump'!$B$2:$B$4999, "SWEETS", 'FY17 DataDump'!$H$2:$H$4999, "November")</f>
        <v>0</v>
      </c>
      <c r="D34" s="36">
        <f>SUMIFS('FY17 DataDump'!$F$2:$F$4999, 'FY17 DataDump'!$B$2:$B$4999, "SWEETS", 'FY17 DataDump'!$H$2:$H$4999, "November")</f>
        <v>0</v>
      </c>
      <c r="E34" s="39" t="e">
        <f t="shared" si="0"/>
        <v>#DIV/0!</v>
      </c>
      <c r="F34" s="58" t="e">
        <f t="shared" si="1"/>
        <v>#DIV/0!</v>
      </c>
    </row>
    <row r="35" spans="1:6" s="35" customFormat="1" hidden="1" outlineLevel="1" x14ac:dyDescent="0.25">
      <c r="A35" s="55"/>
      <c r="B35" s="35" t="s">
        <v>562</v>
      </c>
      <c r="C35" s="35">
        <f>SUMIFS('FY17 DataDump'!$E$2:$E$4999, 'FY17 DataDump'!$B$2:$B$4999, "SWEETS", 'FY17 DataDump'!$H$2:$H$4999, "December")</f>
        <v>0</v>
      </c>
      <c r="D35" s="36">
        <f>SUMIFS('FY17 DataDump'!$F$2:$F$4999, 'FY17 DataDump'!$B$2:$B$4999, "SWEETS", 'FY17 DataDump'!$H$2:$H$4999, "December")</f>
        <v>0</v>
      </c>
      <c r="E35" s="39" t="e">
        <f t="shared" si="0"/>
        <v>#DIV/0!</v>
      </c>
      <c r="F35" s="58" t="e">
        <f t="shared" si="1"/>
        <v>#DIV/0!</v>
      </c>
    </row>
    <row r="36" spans="1:6" s="35" customFormat="1" hidden="1" outlineLevel="1" x14ac:dyDescent="0.25">
      <c r="A36" s="55"/>
      <c r="B36" s="35" t="s">
        <v>563</v>
      </c>
      <c r="C36" s="35">
        <f>SUMIFS('FY17 DataDump'!$E$2:$E$4999, 'FY17 DataDump'!$B$2:$B$4999, "SWEETS", 'FY17 DataDump'!$H$2:$H$4999, "January")</f>
        <v>0</v>
      </c>
      <c r="D36" s="36">
        <f>SUMIFS('FY17 DataDump'!$F$2:$F$4999, 'FY17 DataDump'!$B$2:$B$4999, "SWEETS", 'FY17 DataDump'!$H$2:$H$4999, "January")</f>
        <v>0</v>
      </c>
      <c r="E36" s="39" t="e">
        <f t="shared" si="0"/>
        <v>#DIV/0!</v>
      </c>
      <c r="F36" s="58" t="e">
        <f t="shared" si="1"/>
        <v>#DIV/0!</v>
      </c>
    </row>
    <row r="37" spans="1:6" s="35" customFormat="1" hidden="1" outlineLevel="1" x14ac:dyDescent="0.25">
      <c r="A37" s="55"/>
      <c r="B37" s="35" t="s">
        <v>564</v>
      </c>
      <c r="C37" s="35">
        <f>SUMIFS('FY17 DataDump'!$E$2:$E$4999, 'FY17 DataDump'!$B$2:$B$4999, "SWEETS", 'FY17 DataDump'!$H$2:$H$4999, "February")</f>
        <v>0</v>
      </c>
      <c r="D37" s="36">
        <f>SUMIFS('FY17 DataDump'!$F$2:$F$4999, 'FY17 DataDump'!$B$2:$B$4999, "SWEETS", 'FY17 DataDump'!$H$2:$H$4999, "February")</f>
        <v>0</v>
      </c>
      <c r="E37" s="39" t="e">
        <f t="shared" si="0"/>
        <v>#DIV/0!</v>
      </c>
      <c r="F37" s="58" t="e">
        <f t="shared" si="1"/>
        <v>#DIV/0!</v>
      </c>
    </row>
    <row r="38" spans="1:6" s="35" customFormat="1" hidden="1" outlineLevel="1" x14ac:dyDescent="0.25">
      <c r="A38" s="55"/>
      <c r="B38" s="35" t="s">
        <v>565</v>
      </c>
      <c r="C38" s="35">
        <f>SUMIFS('FY17 DataDump'!$E$2:$E$4999, 'FY17 DataDump'!$B$2:$B$4999, "SWEETS", 'FY17 DataDump'!$H$2:$H$4999, "March")</f>
        <v>0</v>
      </c>
      <c r="D38" s="36">
        <f>SUMIFS('FY17 DataDump'!$F$2:$F$4999, 'FY17 DataDump'!$B$2:$B$4999, "SWEETS", 'FY17 DataDump'!$H$2:$H$4999, "March")</f>
        <v>0</v>
      </c>
      <c r="E38" s="39" t="e">
        <f t="shared" si="0"/>
        <v>#DIV/0!</v>
      </c>
      <c r="F38" s="58" t="e">
        <f t="shared" si="1"/>
        <v>#DIV/0!</v>
      </c>
    </row>
    <row r="39" spans="1:6" s="35" customFormat="1" hidden="1" outlineLevel="1" x14ac:dyDescent="0.25">
      <c r="A39" s="55"/>
      <c r="B39" s="35" t="s">
        <v>566</v>
      </c>
      <c r="C39" s="35">
        <f>SUMIFS('FY17 DataDump'!$E$2:$E$4999, 'FY17 DataDump'!$B$2:$B$4999, "SWEETS", 'FY17 DataDump'!$H$2:$H$4999, "April")</f>
        <v>0</v>
      </c>
      <c r="D39" s="36">
        <f>SUMIFS('FY17 DataDump'!$F$2:$F$4999, 'FY17 DataDump'!$B$2:$B$4999, "SWEETS", 'FY17 DataDump'!$H$2:$H$4999, "April")</f>
        <v>0</v>
      </c>
      <c r="E39" s="39" t="e">
        <f t="shared" si="0"/>
        <v>#DIV/0!</v>
      </c>
      <c r="F39" s="58" t="e">
        <f t="shared" si="1"/>
        <v>#DIV/0!</v>
      </c>
    </row>
    <row r="40" spans="1:6" s="35" customFormat="1" hidden="1" outlineLevel="1" x14ac:dyDescent="0.25">
      <c r="A40" s="55"/>
      <c r="B40" s="35" t="s">
        <v>567</v>
      </c>
      <c r="C40" s="35">
        <f>SUMIFS('FY17 DataDump'!$E$2:$E$4999, 'FY17 DataDump'!$B$2:$B$4999, "SWEETS", 'FY17 DataDump'!$H$2:$H$4999, "May")</f>
        <v>0</v>
      </c>
      <c r="D40" s="36">
        <f>SUMIFS('FY17 DataDump'!$F$2:$F$4999, 'FY17 DataDump'!$B$2:$B$4999, "SWEETS", 'FY17 DataDump'!$H$2:$H$4999, "May")</f>
        <v>0</v>
      </c>
      <c r="E40" s="39" t="e">
        <f t="shared" si="0"/>
        <v>#DIV/0!</v>
      </c>
      <c r="F40" s="58" t="e">
        <f t="shared" si="1"/>
        <v>#DIV/0!</v>
      </c>
    </row>
    <row r="41" spans="1:6" s="35" customFormat="1" hidden="1" outlineLevel="1" x14ac:dyDescent="0.25">
      <c r="A41" s="55"/>
      <c r="B41" s="35" t="s">
        <v>568</v>
      </c>
      <c r="C41" s="35">
        <f>SUMIFS('FY17 DataDump'!$E$2:$E$4999, 'FY17 DataDump'!$B$2:$B$4999, "SWEETS", 'FY17 DataDump'!$H$2:$H$4999, "June")</f>
        <v>0</v>
      </c>
      <c r="D41" s="36">
        <f>SUMIFS('FY17 DataDump'!$F$2:$F$4999, 'FY17 DataDump'!$B$2:$B$4999, "SWEETS", 'FY17 DataDump'!$H$2:$H$4999, "June")</f>
        <v>0</v>
      </c>
      <c r="E41" s="39" t="e">
        <f t="shared" si="0"/>
        <v>#DIV/0!</v>
      </c>
      <c r="F41" s="58" t="e">
        <f t="shared" si="1"/>
        <v>#DIV/0!</v>
      </c>
    </row>
    <row r="42" spans="1:6" collapsed="1" x14ac:dyDescent="0.25">
      <c r="A42" s="56" t="s">
        <v>100</v>
      </c>
      <c r="B42" s="37"/>
      <c r="C42" s="37">
        <f>SUM(C43:C54)</f>
        <v>0</v>
      </c>
      <c r="D42" s="38">
        <f>SUM(D43:D54)</f>
        <v>0</v>
      </c>
      <c r="E42" s="39" t="e">
        <f t="shared" si="0"/>
        <v>#DIV/0!</v>
      </c>
      <c r="F42" s="58" t="e">
        <f t="shared" si="1"/>
        <v>#DIV/0!</v>
      </c>
    </row>
    <row r="43" spans="1:6" s="35" customFormat="1" hidden="1" outlineLevel="1" x14ac:dyDescent="0.25">
      <c r="A43" s="55"/>
      <c r="B43" s="35" t="s">
        <v>557</v>
      </c>
      <c r="C43" s="35">
        <f>SUMIFS('FY17 DataDump'!$E$2:$E$4999, 'FY17 DataDump'!$B$2:$B$4999, "DAIRY", 'FY17 DataDump'!$H$2:$H$4999, "July")</f>
        <v>0</v>
      </c>
      <c r="D43" s="36">
        <f>SUMIFS('FY17 DataDump'!$F$2:$F$4999, 'FY17 DataDump'!$B$2:$B$4999, "DAIRY", 'FY17 DataDump'!$H$2:$H$4999, "July")</f>
        <v>0</v>
      </c>
      <c r="E43" s="39" t="e">
        <f t="shared" si="0"/>
        <v>#DIV/0!</v>
      </c>
      <c r="F43" s="58" t="e">
        <f t="shared" si="1"/>
        <v>#DIV/0!</v>
      </c>
    </row>
    <row r="44" spans="1:6" s="35" customFormat="1" hidden="1" outlineLevel="1" x14ac:dyDescent="0.25">
      <c r="A44" s="55"/>
      <c r="B44" s="35" t="s">
        <v>558</v>
      </c>
      <c r="C44" s="35">
        <f>SUMIFS('FY17 DataDump'!$E$2:$E$4999, 'FY17 DataDump'!$B$2:$B$4999, "DAIRY", 'FY17 DataDump'!$H$2:$H$4999, "August")</f>
        <v>0</v>
      </c>
      <c r="D44" s="36">
        <f>SUMIFS('FY17 DataDump'!$F$2:$F$4999, 'FY17 DataDump'!$B$2:$B$4999, "DAIRY", 'FY17 DataDump'!$H$2:$H$4999, "August")</f>
        <v>0</v>
      </c>
      <c r="E44" s="39" t="e">
        <f t="shared" si="0"/>
        <v>#DIV/0!</v>
      </c>
      <c r="F44" s="58" t="e">
        <f t="shared" si="1"/>
        <v>#DIV/0!</v>
      </c>
    </row>
    <row r="45" spans="1:6" s="35" customFormat="1" hidden="1" outlineLevel="1" x14ac:dyDescent="0.25">
      <c r="A45" s="55"/>
      <c r="B45" s="35" t="s">
        <v>559</v>
      </c>
      <c r="C45" s="35">
        <f>SUMIFS('FY17 DataDump'!$E$2:$E$4999, 'FY17 DataDump'!$B$2:$B$4999, "DAIRY", 'FY17 DataDump'!$H$2:$H$4999, "September")</f>
        <v>0</v>
      </c>
      <c r="D45" s="36">
        <f>SUMIFS('FY17 DataDump'!$F$2:$F$4999, 'FY17 DataDump'!$B$2:$B$4999, "DAIRY", 'FY17 DataDump'!$H$2:$H$4999, "September")</f>
        <v>0</v>
      </c>
      <c r="E45" s="39" t="e">
        <f t="shared" si="0"/>
        <v>#DIV/0!</v>
      </c>
      <c r="F45" s="58" t="e">
        <f t="shared" si="1"/>
        <v>#DIV/0!</v>
      </c>
    </row>
    <row r="46" spans="1:6" s="35" customFormat="1" hidden="1" outlineLevel="1" x14ac:dyDescent="0.25">
      <c r="A46" s="55"/>
      <c r="B46" s="35" t="s">
        <v>560</v>
      </c>
      <c r="C46" s="35">
        <f>SUMIFS('FY17 DataDump'!$E$2:$E$4999, 'FY17 DataDump'!$B$2:$B$4999, "DAIRY", 'FY17 DataDump'!$H$2:$H$4999, "October")</f>
        <v>0</v>
      </c>
      <c r="D46" s="36">
        <f>SUMIFS('FY17 DataDump'!$F$2:$F$4999, 'FY17 DataDump'!$B$2:$B$4999, "DAIRY", 'FY17 DataDump'!$H$2:$H$4999, "October")</f>
        <v>0</v>
      </c>
      <c r="E46" s="39" t="e">
        <f t="shared" si="0"/>
        <v>#DIV/0!</v>
      </c>
      <c r="F46" s="58" t="e">
        <f t="shared" si="1"/>
        <v>#DIV/0!</v>
      </c>
    </row>
    <row r="47" spans="1:6" s="35" customFormat="1" hidden="1" outlineLevel="1" x14ac:dyDescent="0.25">
      <c r="A47" s="55"/>
      <c r="B47" s="35" t="s">
        <v>561</v>
      </c>
      <c r="C47" s="35">
        <f>SUMIFS('FY17 DataDump'!$E$2:$E$4999, 'FY17 DataDump'!$B$2:$B$4999, "DAIRY", 'FY17 DataDump'!$H$2:$H$4999, "November")</f>
        <v>0</v>
      </c>
      <c r="D47" s="36">
        <f>SUMIFS('FY17 DataDump'!$F$2:$F$4999, 'FY17 DataDump'!$B$2:$B$4999, "DAIRY", 'FY17 DataDump'!$H$2:$H$4999, "November")</f>
        <v>0</v>
      </c>
      <c r="E47" s="39" t="e">
        <f t="shared" si="0"/>
        <v>#DIV/0!</v>
      </c>
      <c r="F47" s="58" t="e">
        <f t="shared" si="1"/>
        <v>#DIV/0!</v>
      </c>
    </row>
    <row r="48" spans="1:6" s="35" customFormat="1" hidden="1" outlineLevel="1" x14ac:dyDescent="0.25">
      <c r="A48" s="55"/>
      <c r="B48" s="35" t="s">
        <v>562</v>
      </c>
      <c r="C48" s="35">
        <f>SUMIFS('FY17 DataDump'!$E$2:$E$4999, 'FY17 DataDump'!$B$2:$B$4999, "DAIRY", 'FY17 DataDump'!$H$2:$H$4999, "December")</f>
        <v>0</v>
      </c>
      <c r="D48" s="36">
        <f>SUMIFS('FY17 DataDump'!$F$2:$F$4999, 'FY17 DataDump'!$B$2:$B$4999, "DAIRY", 'FY17 DataDump'!$H$2:$H$4999, "December")</f>
        <v>0</v>
      </c>
      <c r="E48" s="39" t="e">
        <f t="shared" si="0"/>
        <v>#DIV/0!</v>
      </c>
      <c r="F48" s="58" t="e">
        <f t="shared" si="1"/>
        <v>#DIV/0!</v>
      </c>
    </row>
    <row r="49" spans="1:6" s="35" customFormat="1" hidden="1" outlineLevel="1" x14ac:dyDescent="0.25">
      <c r="A49" s="55"/>
      <c r="B49" s="35" t="s">
        <v>563</v>
      </c>
      <c r="C49" s="35">
        <f>SUMIFS('FY17 DataDump'!$E$2:$E$4999, 'FY17 DataDump'!$B$2:$B$4999, "DAIRY", 'FY17 DataDump'!$H$2:$H$4999, "January")</f>
        <v>0</v>
      </c>
      <c r="D49" s="36">
        <f>SUMIFS('FY17 DataDump'!$F$2:$F$4999, 'FY17 DataDump'!$B$2:$B$4999, "DAIRY", 'FY17 DataDump'!$H$2:$H$4999, "January")</f>
        <v>0</v>
      </c>
      <c r="E49" s="39" t="e">
        <f t="shared" si="0"/>
        <v>#DIV/0!</v>
      </c>
      <c r="F49" s="58" t="e">
        <f t="shared" si="1"/>
        <v>#DIV/0!</v>
      </c>
    </row>
    <row r="50" spans="1:6" s="35" customFormat="1" hidden="1" outlineLevel="1" x14ac:dyDescent="0.25">
      <c r="A50" s="55"/>
      <c r="B50" s="35" t="s">
        <v>564</v>
      </c>
      <c r="C50" s="35">
        <f>SUMIFS('FY17 DataDump'!$E$2:$E$4999, 'FY17 DataDump'!$B$2:$B$4999, "DAIRY", 'FY17 DataDump'!$H$2:$H$4999, "February")</f>
        <v>0</v>
      </c>
      <c r="D50" s="36">
        <f>SUMIFS('FY17 DataDump'!$F$2:$F$4999, 'FY17 DataDump'!$B$2:$B$4999, "DAIRY", 'FY17 DataDump'!$H$2:$H$4999, "February")</f>
        <v>0</v>
      </c>
      <c r="E50" s="39" t="e">
        <f t="shared" si="0"/>
        <v>#DIV/0!</v>
      </c>
      <c r="F50" s="58" t="e">
        <f t="shared" si="1"/>
        <v>#DIV/0!</v>
      </c>
    </row>
    <row r="51" spans="1:6" s="35" customFormat="1" hidden="1" outlineLevel="1" x14ac:dyDescent="0.25">
      <c r="A51" s="55"/>
      <c r="B51" s="35" t="s">
        <v>565</v>
      </c>
      <c r="C51" s="35">
        <f>SUMIFS('FY17 DataDump'!$E$2:$E$4999, 'FY17 DataDump'!$B$2:$B$4999, "DAIRY", 'FY17 DataDump'!$H$2:$H$4999, "March")</f>
        <v>0</v>
      </c>
      <c r="D51" s="36">
        <f>SUMIFS('FY17 DataDump'!$F$2:$F$4999, 'FY17 DataDump'!$B$2:$B$4999, "DAIRY", 'FY17 DataDump'!$H$2:$H$4999, "March")</f>
        <v>0</v>
      </c>
      <c r="E51" s="39" t="e">
        <f t="shared" si="0"/>
        <v>#DIV/0!</v>
      </c>
      <c r="F51" s="58" t="e">
        <f t="shared" si="1"/>
        <v>#DIV/0!</v>
      </c>
    </row>
    <row r="52" spans="1:6" s="35" customFormat="1" hidden="1" outlineLevel="1" x14ac:dyDescent="0.25">
      <c r="A52" s="55"/>
      <c r="B52" s="35" t="s">
        <v>566</v>
      </c>
      <c r="C52" s="35">
        <f>SUMIFS('FY17 DataDump'!$E$2:$E$4999, 'FY17 DataDump'!$B$2:$B$4999, "DAIRY", 'FY17 DataDump'!$H$2:$H$4999, "April")</f>
        <v>0</v>
      </c>
      <c r="D52" s="36">
        <f>SUMIFS('FY17 DataDump'!$F$2:$F$4999, 'FY17 DataDump'!$B$2:$B$4999, "DAIRY", 'FY17 DataDump'!$H$2:$H$4999, "April")</f>
        <v>0</v>
      </c>
      <c r="E52" s="39" t="e">
        <f t="shared" si="0"/>
        <v>#DIV/0!</v>
      </c>
      <c r="F52" s="58" t="e">
        <f t="shared" si="1"/>
        <v>#DIV/0!</v>
      </c>
    </row>
    <row r="53" spans="1:6" s="35" customFormat="1" hidden="1" outlineLevel="1" x14ac:dyDescent="0.25">
      <c r="A53" s="55"/>
      <c r="B53" s="35" t="s">
        <v>567</v>
      </c>
      <c r="C53" s="35">
        <f>SUMIFS('FY17 DataDump'!$E$2:$E$4999, 'FY17 DataDump'!$B$2:$B$4999, "DAIRY", 'FY17 DataDump'!$H$2:$H$4999, "May")</f>
        <v>0</v>
      </c>
      <c r="D53" s="36">
        <f>SUMIFS('FY17 DataDump'!$F$2:$F$4999, 'FY17 DataDump'!$B$2:$B$4999, "DAIRY", 'FY17 DataDump'!$H$2:$H$4999, "May")</f>
        <v>0</v>
      </c>
      <c r="E53" s="39" t="e">
        <f t="shared" si="0"/>
        <v>#DIV/0!</v>
      </c>
      <c r="F53" s="58" t="e">
        <f t="shared" si="1"/>
        <v>#DIV/0!</v>
      </c>
    </row>
    <row r="54" spans="1:6" s="35" customFormat="1" hidden="1" outlineLevel="1" x14ac:dyDescent="0.25">
      <c r="A54" s="55"/>
      <c r="B54" s="35" t="s">
        <v>568</v>
      </c>
      <c r="C54" s="35">
        <f>SUMIFS('FY17 DataDump'!$E$2:$E$4999, 'FY17 DataDump'!$B$2:$B$4999, "DAIRY", 'FY17 DataDump'!$H$2:$H$4999, "June")</f>
        <v>0</v>
      </c>
      <c r="D54" s="36">
        <f>SUMIFS('FY17 DataDump'!$F$2:$F$4999, 'FY17 DataDump'!$B$2:$B$4999, "DAIRY", 'FY17 DataDump'!$H$2:$H$4999, "June")</f>
        <v>0</v>
      </c>
      <c r="E54" s="39" t="e">
        <f t="shared" si="0"/>
        <v>#DIV/0!</v>
      </c>
      <c r="F54" s="58" t="e">
        <f t="shared" si="1"/>
        <v>#DIV/0!</v>
      </c>
    </row>
    <row r="55" spans="1:6" collapsed="1" x14ac:dyDescent="0.25">
      <c r="A55" s="56" t="s">
        <v>659</v>
      </c>
      <c r="B55" s="37"/>
      <c r="C55" s="37">
        <f>SUM(C56:C67)</f>
        <v>0</v>
      </c>
      <c r="D55" s="38">
        <f>SUM(D56:D67)</f>
        <v>0</v>
      </c>
      <c r="E55" s="39" t="e">
        <f t="shared" si="0"/>
        <v>#DIV/0!</v>
      </c>
      <c r="F55" s="58" t="e">
        <f t="shared" si="1"/>
        <v>#DIV/0!</v>
      </c>
    </row>
    <row r="56" spans="1:6" s="35" customFormat="1" hidden="1" outlineLevel="1" x14ac:dyDescent="0.25">
      <c r="A56" s="55"/>
      <c r="B56" s="35" t="s">
        <v>557</v>
      </c>
      <c r="C56" s="35">
        <f>SUMIFS('FY17 DataDump'!$E$2:$E$4999, 'FY17 DataDump'!$B$2:$B$4999, "BOXED GOODS", 'FY17 DataDump'!$H$2:$H$4999, "July")</f>
        <v>0</v>
      </c>
      <c r="D56" s="36">
        <f>SUMIFS('FY17 DataDump'!$F$2:$F$4999, 'FY17 DataDump'!$B$2:$B$4999, "BOXED GOODS", 'FY17 DataDump'!$H$2:$H$4999, "July")</f>
        <v>0</v>
      </c>
      <c r="E56" s="39" t="e">
        <f t="shared" si="0"/>
        <v>#DIV/0!</v>
      </c>
      <c r="F56" s="58" t="e">
        <f t="shared" si="1"/>
        <v>#DIV/0!</v>
      </c>
    </row>
    <row r="57" spans="1:6" s="35" customFormat="1" hidden="1" outlineLevel="1" x14ac:dyDescent="0.25">
      <c r="A57" s="55"/>
      <c r="B57" s="35" t="s">
        <v>558</v>
      </c>
      <c r="C57" s="35">
        <f>SUMIFS('FY17 DataDump'!$E$2:$E$4999, 'FY17 DataDump'!$B$2:$B$4999, "BOXED GOODS", 'FY17 DataDump'!$H$2:$H$4999, "August")</f>
        <v>0</v>
      </c>
      <c r="D57" s="36">
        <f>SUMIFS('FY17 DataDump'!$F$2:$F$4999, 'FY17 DataDump'!$B$2:$B$4999, "BOXED GOODS", 'FY17 DataDump'!$H$2:$H$4999, "August")</f>
        <v>0</v>
      </c>
      <c r="E57" s="39" t="e">
        <f t="shared" si="0"/>
        <v>#DIV/0!</v>
      </c>
      <c r="F57" s="58" t="e">
        <f t="shared" si="1"/>
        <v>#DIV/0!</v>
      </c>
    </row>
    <row r="58" spans="1:6" s="35" customFormat="1" hidden="1" outlineLevel="1" x14ac:dyDescent="0.25">
      <c r="A58" s="55"/>
      <c r="B58" s="35" t="s">
        <v>559</v>
      </c>
      <c r="C58" s="35">
        <f>SUMIFS('FY17 DataDump'!$E$2:$E$4999, 'FY17 DataDump'!$B$2:$B$4999, "BOXED GOODS", 'FY17 DataDump'!$H$2:$H$4999, "September")</f>
        <v>0</v>
      </c>
      <c r="D58" s="36">
        <f>SUMIFS('FY17 DataDump'!$F$2:$F$4999, 'FY17 DataDump'!$B$2:$B$4999, "BOXED GOODS", 'FY17 DataDump'!$H$2:$H$4999, "September")</f>
        <v>0</v>
      </c>
      <c r="E58" s="39" t="e">
        <f t="shared" si="0"/>
        <v>#DIV/0!</v>
      </c>
      <c r="F58" s="58" t="e">
        <f t="shared" si="1"/>
        <v>#DIV/0!</v>
      </c>
    </row>
    <row r="59" spans="1:6" s="35" customFormat="1" hidden="1" outlineLevel="1" x14ac:dyDescent="0.25">
      <c r="A59" s="55"/>
      <c r="B59" s="35" t="s">
        <v>560</v>
      </c>
      <c r="C59" s="35">
        <f>SUMIFS('FY17 DataDump'!$E$2:$E$4999, 'FY17 DataDump'!$B$2:$B$4999, "BOXED GOODS", 'FY17 DataDump'!$H$2:$H$4999, "October")</f>
        <v>0</v>
      </c>
      <c r="D59" s="36">
        <f>SUMIFS('FY17 DataDump'!$F$2:$F$4999, 'FY17 DataDump'!$B$2:$B$4999, "BOXED GOODS", 'FY17 DataDump'!$H$2:$H$4999, "October")</f>
        <v>0</v>
      </c>
      <c r="E59" s="39" t="e">
        <f t="shared" si="0"/>
        <v>#DIV/0!</v>
      </c>
      <c r="F59" s="58" t="e">
        <f t="shared" si="1"/>
        <v>#DIV/0!</v>
      </c>
    </row>
    <row r="60" spans="1:6" s="35" customFormat="1" hidden="1" outlineLevel="1" x14ac:dyDescent="0.25">
      <c r="A60" s="55"/>
      <c r="B60" s="35" t="s">
        <v>561</v>
      </c>
      <c r="C60" s="35">
        <f>SUMIFS('FY17 DataDump'!$E$2:$E$4999, 'FY17 DataDump'!$B$2:$B$4999, "BOXED GOODS", 'FY17 DataDump'!$H$2:$H$4999, "November")</f>
        <v>0</v>
      </c>
      <c r="D60" s="36">
        <f>SUMIFS('FY17 DataDump'!$F$2:$F$4999, 'FY17 DataDump'!$B$2:$B$4999, "BOXED GOODS", 'FY17 DataDump'!$H$2:$H$4999, "November")</f>
        <v>0</v>
      </c>
      <c r="E60" s="39" t="e">
        <f t="shared" si="0"/>
        <v>#DIV/0!</v>
      </c>
      <c r="F60" s="58" t="e">
        <f t="shared" si="1"/>
        <v>#DIV/0!</v>
      </c>
    </row>
    <row r="61" spans="1:6" s="35" customFormat="1" hidden="1" outlineLevel="1" x14ac:dyDescent="0.25">
      <c r="A61" s="55"/>
      <c r="B61" s="35" t="s">
        <v>562</v>
      </c>
      <c r="C61" s="35">
        <f>SUMIFS('FY17 DataDump'!$E$2:$E$4999, 'FY17 DataDump'!$B$2:$B$4999, "BOXED GOODS", 'FY17 DataDump'!$H$2:$H$4999, "December")</f>
        <v>0</v>
      </c>
      <c r="D61" s="36">
        <f>SUMIFS('FY17 DataDump'!$F$2:$F$4999, 'FY17 DataDump'!$B$2:$B$4999, "BOXED GOODS", 'FY17 DataDump'!$H$2:$H$4999, "December")</f>
        <v>0</v>
      </c>
      <c r="E61" s="39" t="e">
        <f t="shared" si="0"/>
        <v>#DIV/0!</v>
      </c>
      <c r="F61" s="58" t="e">
        <f t="shared" si="1"/>
        <v>#DIV/0!</v>
      </c>
    </row>
    <row r="62" spans="1:6" s="35" customFormat="1" hidden="1" outlineLevel="1" x14ac:dyDescent="0.25">
      <c r="A62" s="55"/>
      <c r="B62" s="35" t="s">
        <v>563</v>
      </c>
      <c r="C62" s="35">
        <f>SUMIFS('FY17 DataDump'!$E$2:$E$4999, 'FY17 DataDump'!$B$2:$B$4999, "BOXED GOODS", 'FY17 DataDump'!$H$2:$H$4999, "January")</f>
        <v>0</v>
      </c>
      <c r="D62" s="36">
        <f>SUMIFS('FY17 DataDump'!$F$2:$F$4999, 'FY17 DataDump'!$B$2:$B$4999, "BOXED GOODS", 'FY17 DataDump'!$H$2:$H$4999, "January")</f>
        <v>0</v>
      </c>
      <c r="E62" s="39" t="e">
        <f t="shared" si="0"/>
        <v>#DIV/0!</v>
      </c>
      <c r="F62" s="58" t="e">
        <f t="shared" si="1"/>
        <v>#DIV/0!</v>
      </c>
    </row>
    <row r="63" spans="1:6" s="35" customFormat="1" hidden="1" outlineLevel="1" x14ac:dyDescent="0.25">
      <c r="A63" s="55"/>
      <c r="B63" s="35" t="s">
        <v>564</v>
      </c>
      <c r="C63" s="35">
        <f>SUMIFS('FY17 DataDump'!$E$2:$E$4999, 'FY17 DataDump'!$B$2:$B$4999, "BOXED GOODS", 'FY17 DataDump'!$H$2:$H$4999, "February")</f>
        <v>0</v>
      </c>
      <c r="D63" s="36">
        <f>SUMIFS('FY17 DataDump'!$F$2:$F$4999, 'FY17 DataDump'!$B$2:$B$4999, "BOXED GOODS", 'FY17 DataDump'!$H$2:$H$4999, "February")</f>
        <v>0</v>
      </c>
      <c r="E63" s="39" t="e">
        <f t="shared" si="0"/>
        <v>#DIV/0!</v>
      </c>
      <c r="F63" s="58" t="e">
        <f t="shared" si="1"/>
        <v>#DIV/0!</v>
      </c>
    </row>
    <row r="64" spans="1:6" s="35" customFormat="1" hidden="1" outlineLevel="1" x14ac:dyDescent="0.25">
      <c r="A64" s="55"/>
      <c r="B64" s="35" t="s">
        <v>565</v>
      </c>
      <c r="C64" s="35">
        <f>SUMIFS('FY17 DataDump'!$E$2:$E$4999, 'FY17 DataDump'!$B$2:$B$4999, "BOXED GOODS", 'FY17 DataDump'!$H$2:$H$4999, "March")</f>
        <v>0</v>
      </c>
      <c r="D64" s="36">
        <f>SUMIFS('FY17 DataDump'!$F$2:$F$4999, 'FY17 DataDump'!$B$2:$B$4999, "BOXED GOODS", 'FY17 DataDump'!$H$2:$H$4999, "March")</f>
        <v>0</v>
      </c>
      <c r="E64" s="39" t="e">
        <f t="shared" si="0"/>
        <v>#DIV/0!</v>
      </c>
      <c r="F64" s="58" t="e">
        <f t="shared" si="1"/>
        <v>#DIV/0!</v>
      </c>
    </row>
    <row r="65" spans="1:6" s="35" customFormat="1" hidden="1" outlineLevel="1" x14ac:dyDescent="0.25">
      <c r="A65" s="55"/>
      <c r="B65" s="35" t="s">
        <v>566</v>
      </c>
      <c r="C65" s="35">
        <f>SUMIFS('FY17 DataDump'!$E$2:$E$4999, 'FY17 DataDump'!$B$2:$B$4999, "BOXED GOODS", 'FY17 DataDump'!$H$2:$H$4999, "April")</f>
        <v>0</v>
      </c>
      <c r="D65" s="36">
        <f>SUMIFS('FY17 DataDump'!$F$2:$F$4999, 'FY17 DataDump'!$B$2:$B$4999, "BOXED GOODS", 'FY17 DataDump'!$H$2:$H$4999, "April")</f>
        <v>0</v>
      </c>
      <c r="E65" s="39" t="e">
        <f t="shared" si="0"/>
        <v>#DIV/0!</v>
      </c>
      <c r="F65" s="58" t="e">
        <f t="shared" si="1"/>
        <v>#DIV/0!</v>
      </c>
    </row>
    <row r="66" spans="1:6" s="35" customFormat="1" hidden="1" outlineLevel="1" x14ac:dyDescent="0.25">
      <c r="A66" s="55"/>
      <c r="B66" s="35" t="s">
        <v>567</v>
      </c>
      <c r="C66" s="35">
        <f>SUMIFS('FY17 DataDump'!$E$2:$E$4999, 'FY17 DataDump'!$B$2:$B$4999, "BOXED GOODS", 'FY17 DataDump'!$H$2:$H$4999, "May")</f>
        <v>0</v>
      </c>
      <c r="D66" s="36">
        <f>SUMIFS('FY17 DataDump'!$F$2:$F$4999, 'FY17 DataDump'!$B$2:$B$4999, "BOXED GOODS", 'FY17 DataDump'!$H$2:$H$4999, "May")</f>
        <v>0</v>
      </c>
      <c r="E66" s="39" t="e">
        <f t="shared" si="0"/>
        <v>#DIV/0!</v>
      </c>
      <c r="F66" s="58" t="e">
        <f t="shared" si="1"/>
        <v>#DIV/0!</v>
      </c>
    </row>
    <row r="67" spans="1:6" s="35" customFormat="1" hidden="1" outlineLevel="1" x14ac:dyDescent="0.25">
      <c r="A67" s="55"/>
      <c r="B67" s="35" t="s">
        <v>568</v>
      </c>
      <c r="C67" s="35">
        <f>SUMIFS('FY17 DataDump'!$E$2:$E$4999, 'FY17 DataDump'!$B$2:$B$4999, "BOXED GOODS", 'FY17 DataDump'!$H$2:$H$4999, "June")</f>
        <v>0</v>
      </c>
      <c r="D67" s="36">
        <f>SUMIFS('FY17 DataDump'!$F$2:$F$4999, 'FY17 DataDump'!$B$2:$B$4999, "BOXED GOODS", 'FY17 DataDump'!$H$2:$H$4999, "June")</f>
        <v>0</v>
      </c>
      <c r="E67" s="39" t="e">
        <f t="shared" si="0"/>
        <v>#DIV/0!</v>
      </c>
      <c r="F67" s="58" t="e">
        <f t="shared" si="1"/>
        <v>#DIV/0!</v>
      </c>
    </row>
    <row r="68" spans="1:6" collapsed="1" x14ac:dyDescent="0.25">
      <c r="A68" s="56" t="s">
        <v>159</v>
      </c>
      <c r="B68" s="37"/>
      <c r="C68" s="37">
        <f>SUM(C69:C80)</f>
        <v>0</v>
      </c>
      <c r="D68" s="38">
        <f>SUM(D69:D80)</f>
        <v>0</v>
      </c>
      <c r="E68" s="39" t="e">
        <f t="shared" ref="E68:E131" si="2" xml:space="preserve"> C68 / $C$146</f>
        <v>#DIV/0!</v>
      </c>
      <c r="F68" s="58" t="e">
        <f t="shared" ref="F68:F131" si="3">D68 / $D$146</f>
        <v>#DIV/0!</v>
      </c>
    </row>
    <row r="69" spans="1:6" s="35" customFormat="1" hidden="1" outlineLevel="1" x14ac:dyDescent="0.25">
      <c r="A69" s="55"/>
      <c r="B69" s="35" t="s">
        <v>557</v>
      </c>
      <c r="C69" s="35">
        <f>SUMIFS('FY17 DataDump'!$E$2:$E$4999, 'FY17 DataDump'!$B$2:$B$4999, "ESPRESSO", 'FY17 DataDump'!$H$2:$H$4999, "July")</f>
        <v>0</v>
      </c>
      <c r="D69" s="36">
        <f>SUMIFS('FY17 DataDump'!$F$2:$F$4999, 'FY17 DataDump'!$B$2:$B$4999, "ESPRESSO", 'FY17 DataDump'!$H$2:$H$4999, "July")</f>
        <v>0</v>
      </c>
      <c r="E69" s="39" t="e">
        <f t="shared" si="2"/>
        <v>#DIV/0!</v>
      </c>
      <c r="F69" s="58" t="e">
        <f t="shared" si="3"/>
        <v>#DIV/0!</v>
      </c>
    </row>
    <row r="70" spans="1:6" s="35" customFormat="1" hidden="1" outlineLevel="1" x14ac:dyDescent="0.25">
      <c r="A70" s="55"/>
      <c r="B70" s="35" t="s">
        <v>558</v>
      </c>
      <c r="C70" s="35">
        <f>SUMIFS('FY17 DataDump'!$E$2:$E$4999, 'FY17 DataDump'!$B$2:$B$4999, "ESPRESSO", 'FY17 DataDump'!$H$2:$H$4999, "August")</f>
        <v>0</v>
      </c>
      <c r="D70" s="36">
        <f>SUMIFS('FY17 DataDump'!$F$2:$F$4999, 'FY17 DataDump'!$B$2:$B$4999, "ESPRESSO", 'FY17 DataDump'!$H$2:$H$4999, "August")</f>
        <v>0</v>
      </c>
      <c r="E70" s="39" t="e">
        <f t="shared" si="2"/>
        <v>#DIV/0!</v>
      </c>
      <c r="F70" s="58" t="e">
        <f t="shared" si="3"/>
        <v>#DIV/0!</v>
      </c>
    </row>
    <row r="71" spans="1:6" s="35" customFormat="1" hidden="1" outlineLevel="1" x14ac:dyDescent="0.25">
      <c r="A71" s="55"/>
      <c r="B71" s="35" t="s">
        <v>559</v>
      </c>
      <c r="C71" s="35">
        <f>SUMIFS('FY17 DataDump'!$E$2:$E$4999, 'FY17 DataDump'!$B$2:$B$4999, "ESPRESSO", 'FY17 DataDump'!$H$2:$H$4999, "September")</f>
        <v>0</v>
      </c>
      <c r="D71" s="36">
        <f>SUMIFS('FY17 DataDump'!$F$2:$F$4999, 'FY17 DataDump'!$B$2:$B$4999, "ESPRESSO", 'FY17 DataDump'!$H$2:$H$4999, "September")</f>
        <v>0</v>
      </c>
      <c r="E71" s="39" t="e">
        <f t="shared" si="2"/>
        <v>#DIV/0!</v>
      </c>
      <c r="F71" s="58" t="e">
        <f t="shared" si="3"/>
        <v>#DIV/0!</v>
      </c>
    </row>
    <row r="72" spans="1:6" s="35" customFormat="1" hidden="1" outlineLevel="1" x14ac:dyDescent="0.25">
      <c r="A72" s="55"/>
      <c r="B72" s="35" t="s">
        <v>560</v>
      </c>
      <c r="C72" s="35">
        <f>SUMIFS('FY17 DataDump'!$E$2:$E$4999, 'FY17 DataDump'!$B$2:$B$4999, "ESPRESSO", 'FY17 DataDump'!$H$2:$H$4999, "October")</f>
        <v>0</v>
      </c>
      <c r="D72" s="36">
        <f>SUMIFS('FY17 DataDump'!$F$2:$F$4999, 'FY17 DataDump'!$B$2:$B$4999, "ESPRESSO", 'FY17 DataDump'!$H$2:$H$4999, "October")</f>
        <v>0</v>
      </c>
      <c r="E72" s="39" t="e">
        <f t="shared" si="2"/>
        <v>#DIV/0!</v>
      </c>
      <c r="F72" s="58" t="e">
        <f t="shared" si="3"/>
        <v>#DIV/0!</v>
      </c>
    </row>
    <row r="73" spans="1:6" s="35" customFormat="1" hidden="1" outlineLevel="1" x14ac:dyDescent="0.25">
      <c r="A73" s="55"/>
      <c r="B73" s="35" t="s">
        <v>561</v>
      </c>
      <c r="C73" s="35">
        <f>SUMIFS('FY17 DataDump'!$E$2:$E$4999, 'FY17 DataDump'!$B$2:$B$4999, "ESPRESSO", 'FY17 DataDump'!$H$2:$H$4999, "November")</f>
        <v>0</v>
      </c>
      <c r="D73" s="36">
        <f>SUMIFS('FY17 DataDump'!$F$2:$F$4999, 'FY17 DataDump'!$B$2:$B$4999, "ESPRESSO", 'FY17 DataDump'!$H$2:$H$4999, "November")</f>
        <v>0</v>
      </c>
      <c r="E73" s="39" t="e">
        <f t="shared" si="2"/>
        <v>#DIV/0!</v>
      </c>
      <c r="F73" s="58" t="e">
        <f t="shared" si="3"/>
        <v>#DIV/0!</v>
      </c>
    </row>
    <row r="74" spans="1:6" s="35" customFormat="1" hidden="1" outlineLevel="1" x14ac:dyDescent="0.25">
      <c r="A74" s="55"/>
      <c r="B74" s="35" t="s">
        <v>562</v>
      </c>
      <c r="C74" s="35">
        <f>SUMIFS('FY17 DataDump'!$E$2:$E$4999, 'FY17 DataDump'!$B$2:$B$4999, "ESPRESSO", 'FY17 DataDump'!$H$2:$H$4999, "December")</f>
        <v>0</v>
      </c>
      <c r="D74" s="36">
        <f>SUMIFS('FY17 DataDump'!$F$2:$F$4999, 'FY17 DataDump'!$B$2:$B$4999, "ESPRESSO", 'FY17 DataDump'!$H$2:$H$4999, "December")</f>
        <v>0</v>
      </c>
      <c r="E74" s="39" t="e">
        <f t="shared" si="2"/>
        <v>#DIV/0!</v>
      </c>
      <c r="F74" s="58" t="e">
        <f t="shared" si="3"/>
        <v>#DIV/0!</v>
      </c>
    </row>
    <row r="75" spans="1:6" s="35" customFormat="1" hidden="1" outlineLevel="1" x14ac:dyDescent="0.25">
      <c r="A75" s="55"/>
      <c r="B75" s="35" t="s">
        <v>563</v>
      </c>
      <c r="C75" s="35">
        <f>SUMIFS('FY17 DataDump'!$E$2:$E$4999, 'FY17 DataDump'!$B$2:$B$4999, "ESPRESSO", 'FY17 DataDump'!$H$2:$H$4999, "January")</f>
        <v>0</v>
      </c>
      <c r="D75" s="36">
        <f>SUMIFS('FY17 DataDump'!$F$2:$F$4999, 'FY17 DataDump'!$B$2:$B$4999, "ESPRESSO", 'FY17 DataDump'!$H$2:$H$4999, "January")</f>
        <v>0</v>
      </c>
      <c r="E75" s="39" t="e">
        <f t="shared" si="2"/>
        <v>#DIV/0!</v>
      </c>
      <c r="F75" s="58" t="e">
        <f t="shared" si="3"/>
        <v>#DIV/0!</v>
      </c>
    </row>
    <row r="76" spans="1:6" s="35" customFormat="1" hidden="1" outlineLevel="1" x14ac:dyDescent="0.25">
      <c r="A76" s="55"/>
      <c r="B76" s="35" t="s">
        <v>564</v>
      </c>
      <c r="C76" s="35">
        <f>SUMIFS('FY17 DataDump'!$E$2:$E$4999, 'FY17 DataDump'!$B$2:$B$4999, "ESPRESSO", 'FY17 DataDump'!$H$2:$H$4999, "February")</f>
        <v>0</v>
      </c>
      <c r="D76" s="36">
        <f>SUMIFS('FY17 DataDump'!$F$2:$F$4999, 'FY17 DataDump'!$B$2:$B$4999, "ESPRESSO", 'FY17 DataDump'!$H$2:$H$4999, "February")</f>
        <v>0</v>
      </c>
      <c r="E76" s="39" t="e">
        <f t="shared" si="2"/>
        <v>#DIV/0!</v>
      </c>
      <c r="F76" s="58" t="e">
        <f t="shared" si="3"/>
        <v>#DIV/0!</v>
      </c>
    </row>
    <row r="77" spans="1:6" s="35" customFormat="1" hidden="1" outlineLevel="1" x14ac:dyDescent="0.25">
      <c r="A77" s="55"/>
      <c r="B77" s="35" t="s">
        <v>565</v>
      </c>
      <c r="C77" s="35">
        <f>SUMIFS('FY17 DataDump'!$E$2:$E$4999, 'FY17 DataDump'!$B$2:$B$4999, "ESPRESSO", 'FY17 DataDump'!$H$2:$H$4999, "March")</f>
        <v>0</v>
      </c>
      <c r="D77" s="36">
        <f>SUMIFS('FY17 DataDump'!$F$2:$F$4999, 'FY17 DataDump'!$B$2:$B$4999, "ESPRESSO", 'FY17 DataDump'!$H$2:$H$4999, "March")</f>
        <v>0</v>
      </c>
      <c r="E77" s="39" t="e">
        <f t="shared" si="2"/>
        <v>#DIV/0!</v>
      </c>
      <c r="F77" s="58" t="e">
        <f t="shared" si="3"/>
        <v>#DIV/0!</v>
      </c>
    </row>
    <row r="78" spans="1:6" s="35" customFormat="1" hidden="1" outlineLevel="1" x14ac:dyDescent="0.25">
      <c r="A78" s="55"/>
      <c r="B78" s="35" t="s">
        <v>566</v>
      </c>
      <c r="C78" s="35">
        <f>SUMIFS('FY17 DataDump'!$E$2:$E$4999, 'FY17 DataDump'!$B$2:$B$4999, "ESPRESSO", 'FY17 DataDump'!$H$2:$H$4999, "April")</f>
        <v>0</v>
      </c>
      <c r="D78" s="36">
        <f>SUMIFS('FY17 DataDump'!$F$2:$F$4999, 'FY17 DataDump'!$B$2:$B$4999, "ESPRESSO", 'FY17 DataDump'!$H$2:$H$4999, "April")</f>
        <v>0</v>
      </c>
      <c r="E78" s="39" t="e">
        <f t="shared" si="2"/>
        <v>#DIV/0!</v>
      </c>
      <c r="F78" s="58" t="e">
        <f t="shared" si="3"/>
        <v>#DIV/0!</v>
      </c>
    </row>
    <row r="79" spans="1:6" s="35" customFormat="1" hidden="1" outlineLevel="1" x14ac:dyDescent="0.25">
      <c r="A79" s="55"/>
      <c r="B79" s="35" t="s">
        <v>567</v>
      </c>
      <c r="C79" s="35">
        <f>SUMIFS('FY17 DataDump'!$E$2:$E$4999, 'FY17 DataDump'!$B$2:$B$4999, "ESPRESSO", 'FY17 DataDump'!$H$2:$H$4999, "May")</f>
        <v>0</v>
      </c>
      <c r="D79" s="36">
        <f>SUMIFS('FY17 DataDump'!$F$2:$F$4999, 'FY17 DataDump'!$B$2:$B$4999, "ESPRESSO", 'FY17 DataDump'!$H$2:$H$4999, "May")</f>
        <v>0</v>
      </c>
      <c r="E79" s="39" t="e">
        <f t="shared" si="2"/>
        <v>#DIV/0!</v>
      </c>
      <c r="F79" s="58" t="e">
        <f t="shared" si="3"/>
        <v>#DIV/0!</v>
      </c>
    </row>
    <row r="80" spans="1:6" s="35" customFormat="1" hidden="1" outlineLevel="1" x14ac:dyDescent="0.25">
      <c r="A80" s="55"/>
      <c r="B80" s="35" t="s">
        <v>568</v>
      </c>
      <c r="C80" s="35">
        <f>SUMIFS('FY17 DataDump'!$E$2:$E$4999, 'FY17 DataDump'!$B$2:$B$4999, "ESPRESSO", 'FY17 DataDump'!$H$2:$H$4999, "June")</f>
        <v>0</v>
      </c>
      <c r="D80" s="36">
        <f>SUMIFS('FY17 DataDump'!$F$2:$F$4999, 'FY17 DataDump'!$B$2:$B$4999, "ESPRESSO", 'FY17 DataDump'!$H$2:$H$4999, "June")</f>
        <v>0</v>
      </c>
      <c r="E80" s="39" t="e">
        <f t="shared" si="2"/>
        <v>#DIV/0!</v>
      </c>
      <c r="F80" s="58" t="e">
        <f t="shared" si="3"/>
        <v>#DIV/0!</v>
      </c>
    </row>
    <row r="81" spans="1:6" collapsed="1" x14ac:dyDescent="0.25">
      <c r="A81" s="56" t="s">
        <v>217</v>
      </c>
      <c r="B81" s="37"/>
      <c r="C81" s="37">
        <f>SUM(C82:C93)</f>
        <v>0</v>
      </c>
      <c r="D81" s="38">
        <f>SUM(D82:D93)</f>
        <v>0</v>
      </c>
      <c r="E81" s="39" t="e">
        <f t="shared" si="2"/>
        <v>#DIV/0!</v>
      </c>
      <c r="F81" s="58" t="e">
        <f t="shared" si="3"/>
        <v>#DIV/0!</v>
      </c>
    </row>
    <row r="82" spans="1:6" s="35" customFormat="1" hidden="1" outlineLevel="1" x14ac:dyDescent="0.25">
      <c r="A82" s="55"/>
      <c r="B82" s="35" t="s">
        <v>557</v>
      </c>
      <c r="C82" s="35">
        <f>SUMIFS('FY17 DataDump'!$E$2:$E$4999, 'FY17 DataDump'!$B$2:$B$4999, "FRUITS/VEGGIES", 'FY17 DataDump'!$H$2:$H$4999, "July")</f>
        <v>0</v>
      </c>
      <c r="D82" s="36">
        <f>SUMIFS('FY17 DataDump'!$F$2:$F$4999, 'FY17 DataDump'!$B$2:$B$4999, "FRUITS/VEGGIES", 'FY17 DataDump'!$H$2:$H$4999, "July")</f>
        <v>0</v>
      </c>
      <c r="E82" s="39" t="e">
        <f t="shared" si="2"/>
        <v>#DIV/0!</v>
      </c>
      <c r="F82" s="58" t="e">
        <f t="shared" si="3"/>
        <v>#DIV/0!</v>
      </c>
    </row>
    <row r="83" spans="1:6" s="35" customFormat="1" hidden="1" outlineLevel="1" x14ac:dyDescent="0.25">
      <c r="A83" s="55"/>
      <c r="B83" s="35" t="s">
        <v>558</v>
      </c>
      <c r="C83" s="35">
        <f>SUMIFS('FY17 DataDump'!$E$2:$E$4999, 'FY17 DataDump'!$B$2:$B$4999, "FRUITS/VEGGIES", 'FY17 DataDump'!$H$2:$H$4999, "August")</f>
        <v>0</v>
      </c>
      <c r="D83" s="36">
        <f>SUMIFS('FY17 DataDump'!$F$2:$F$4999, 'FY17 DataDump'!$B$2:$B$4999, "FRUITS/VEGGIES", 'FY17 DataDump'!$H$2:$H$4999, "August")</f>
        <v>0</v>
      </c>
      <c r="E83" s="39" t="e">
        <f t="shared" si="2"/>
        <v>#DIV/0!</v>
      </c>
      <c r="F83" s="58" t="e">
        <f t="shared" si="3"/>
        <v>#DIV/0!</v>
      </c>
    </row>
    <row r="84" spans="1:6" s="35" customFormat="1" hidden="1" outlineLevel="1" x14ac:dyDescent="0.25">
      <c r="A84" s="55"/>
      <c r="B84" s="35" t="s">
        <v>559</v>
      </c>
      <c r="C84" s="35">
        <f>SUMIFS('FY17 DataDump'!$E$2:$E$4999, 'FY17 DataDump'!$B$2:$B$4999, "FRUITS/VEGGIES", 'FY17 DataDump'!$H$2:$H$4999, "September")</f>
        <v>0</v>
      </c>
      <c r="D84" s="36">
        <f>SUMIFS('FY17 DataDump'!$F$2:$F$4999, 'FY17 DataDump'!$B$2:$B$4999, "FRUITS/VEGGIES", 'FY17 DataDump'!$H$2:$H$4999, "September")</f>
        <v>0</v>
      </c>
      <c r="E84" s="39" t="e">
        <f t="shared" si="2"/>
        <v>#DIV/0!</v>
      </c>
      <c r="F84" s="58" t="e">
        <f t="shared" si="3"/>
        <v>#DIV/0!</v>
      </c>
    </row>
    <row r="85" spans="1:6" s="35" customFormat="1" hidden="1" outlineLevel="1" x14ac:dyDescent="0.25">
      <c r="A85" s="55"/>
      <c r="B85" s="35" t="s">
        <v>560</v>
      </c>
      <c r="C85" s="35">
        <f>SUMIFS('FY17 DataDump'!$E$2:$E$4999, 'FY17 DataDump'!$B$2:$B$4999, "FRUITS/VEGGIES", 'FY17 DataDump'!$H$2:$H$4999, "October")</f>
        <v>0</v>
      </c>
      <c r="D85" s="36">
        <f>SUMIFS('FY17 DataDump'!$F$2:$F$4999, 'FY17 DataDump'!$B$2:$B$4999, "FRUITS/VEGGIES", 'FY17 DataDump'!$H$2:$H$4999, "October")</f>
        <v>0</v>
      </c>
      <c r="E85" s="39" t="e">
        <f t="shared" si="2"/>
        <v>#DIV/0!</v>
      </c>
      <c r="F85" s="58" t="e">
        <f t="shared" si="3"/>
        <v>#DIV/0!</v>
      </c>
    </row>
    <row r="86" spans="1:6" s="35" customFormat="1" hidden="1" outlineLevel="1" x14ac:dyDescent="0.25">
      <c r="A86" s="55"/>
      <c r="B86" s="35" t="s">
        <v>561</v>
      </c>
      <c r="C86" s="35">
        <f>SUMIFS('FY17 DataDump'!$E$2:$E$4999, 'FY17 DataDump'!$B$2:$B$4999, "FRUITS/VEGGIES", 'FY17 DataDump'!$H$2:$H$4999, "November")</f>
        <v>0</v>
      </c>
      <c r="D86" s="36">
        <f>SUMIFS('FY17 DataDump'!$F$2:$F$4999, 'FY17 DataDump'!$B$2:$B$4999, "FRUITS/VEGGIES", 'FY17 DataDump'!$H$2:$H$4999, "November")</f>
        <v>0</v>
      </c>
      <c r="E86" s="39" t="e">
        <f t="shared" si="2"/>
        <v>#DIV/0!</v>
      </c>
      <c r="F86" s="58" t="e">
        <f t="shared" si="3"/>
        <v>#DIV/0!</v>
      </c>
    </row>
    <row r="87" spans="1:6" s="35" customFormat="1" hidden="1" outlineLevel="1" x14ac:dyDescent="0.25">
      <c r="A87" s="55"/>
      <c r="B87" s="35" t="s">
        <v>562</v>
      </c>
      <c r="C87" s="35">
        <f>SUMIFS('FY17 DataDump'!$E$2:$E$4999, 'FY17 DataDump'!$B$2:$B$4999, "FRUITS/VEGGIES", 'FY17 DataDump'!$H$2:$H$4999, "December")</f>
        <v>0</v>
      </c>
      <c r="D87" s="36">
        <f>SUMIFS('FY17 DataDump'!$F$2:$F$4999, 'FY17 DataDump'!$B$2:$B$4999, "FRUITS/VEGGIES", 'FY17 DataDump'!$H$2:$H$4999, "December")</f>
        <v>0</v>
      </c>
      <c r="E87" s="39" t="e">
        <f t="shared" si="2"/>
        <v>#DIV/0!</v>
      </c>
      <c r="F87" s="58" t="e">
        <f t="shared" si="3"/>
        <v>#DIV/0!</v>
      </c>
    </row>
    <row r="88" spans="1:6" s="35" customFormat="1" hidden="1" outlineLevel="1" x14ac:dyDescent="0.25">
      <c r="A88" s="55"/>
      <c r="B88" s="35" t="s">
        <v>563</v>
      </c>
      <c r="C88" s="35">
        <f>SUMIFS('FY17 DataDump'!$E$2:$E$4999, 'FY17 DataDump'!$B$2:$B$4999, "FRUITS/VEGGIES", 'FY17 DataDump'!$H$2:$H$4999, "January")</f>
        <v>0</v>
      </c>
      <c r="D88" s="36">
        <f>SUMIFS('FY17 DataDump'!$F$2:$F$4999, 'FY17 DataDump'!$B$2:$B$4999, "FRUITS/VEGGIES", 'FY17 DataDump'!$H$2:$H$4999, "January")</f>
        <v>0</v>
      </c>
      <c r="E88" s="39" t="e">
        <f t="shared" si="2"/>
        <v>#DIV/0!</v>
      </c>
      <c r="F88" s="58" t="e">
        <f t="shared" si="3"/>
        <v>#DIV/0!</v>
      </c>
    </row>
    <row r="89" spans="1:6" s="35" customFormat="1" hidden="1" outlineLevel="1" x14ac:dyDescent="0.25">
      <c r="A89" s="55"/>
      <c r="B89" s="35" t="s">
        <v>564</v>
      </c>
      <c r="C89" s="35">
        <f>SUMIFS('FY17 DataDump'!$E$2:$E$4999, 'FY17 DataDump'!$B$2:$B$4999, "FRUITS/VEGGIES", 'FY17 DataDump'!$H$2:$H$4999, "February")</f>
        <v>0</v>
      </c>
      <c r="D89" s="36">
        <f>SUMIFS('FY17 DataDump'!$F$2:$F$4999, 'FY17 DataDump'!$B$2:$B$4999, "FRUITS/VEGGIES", 'FY17 DataDump'!$H$2:$H$4999, "February")</f>
        <v>0</v>
      </c>
      <c r="E89" s="39" t="e">
        <f t="shared" si="2"/>
        <v>#DIV/0!</v>
      </c>
      <c r="F89" s="58" t="e">
        <f t="shared" si="3"/>
        <v>#DIV/0!</v>
      </c>
    </row>
    <row r="90" spans="1:6" s="35" customFormat="1" hidden="1" outlineLevel="1" x14ac:dyDescent="0.25">
      <c r="A90" s="55"/>
      <c r="B90" s="35" t="s">
        <v>565</v>
      </c>
      <c r="C90" s="35">
        <f>SUMIFS('FY17 DataDump'!$E$2:$E$4999, 'FY17 DataDump'!$B$2:$B$4999, "FRUITS/VEGGIES", 'FY17 DataDump'!$H$2:$H$4999, "March")</f>
        <v>0</v>
      </c>
      <c r="D90" s="36">
        <f>SUMIFS('FY17 DataDump'!$F$2:$F$4999, 'FY17 DataDump'!$B$2:$B$4999, "FRUITS/VEGGIES", 'FY17 DataDump'!$H$2:$H$4999, "March")</f>
        <v>0</v>
      </c>
      <c r="E90" s="39" t="e">
        <f t="shared" si="2"/>
        <v>#DIV/0!</v>
      </c>
      <c r="F90" s="58" t="e">
        <f t="shared" si="3"/>
        <v>#DIV/0!</v>
      </c>
    </row>
    <row r="91" spans="1:6" s="35" customFormat="1" hidden="1" outlineLevel="1" x14ac:dyDescent="0.25">
      <c r="A91" s="55"/>
      <c r="B91" s="35" t="s">
        <v>566</v>
      </c>
      <c r="C91" s="35">
        <f>SUMIFS('FY17 DataDump'!$E$2:$E$4999, 'FY17 DataDump'!$B$2:$B$4999, "FRUITS/VEGGIES", 'FY17 DataDump'!$H$2:$H$4999, "April")</f>
        <v>0</v>
      </c>
      <c r="D91" s="36">
        <f>SUMIFS('FY17 DataDump'!$F$2:$F$4999, 'FY17 DataDump'!$B$2:$B$4999, "FRUITS/VEGGIES", 'FY17 DataDump'!$H$2:$H$4999, "April")</f>
        <v>0</v>
      </c>
      <c r="E91" s="39" t="e">
        <f t="shared" si="2"/>
        <v>#DIV/0!</v>
      </c>
      <c r="F91" s="58" t="e">
        <f t="shared" si="3"/>
        <v>#DIV/0!</v>
      </c>
    </row>
    <row r="92" spans="1:6" s="35" customFormat="1" hidden="1" outlineLevel="1" x14ac:dyDescent="0.25">
      <c r="A92" s="55"/>
      <c r="B92" s="35" t="s">
        <v>567</v>
      </c>
      <c r="C92" s="35">
        <f>SUMIFS('FY17 DataDump'!$E$2:$E$4999, 'FY17 DataDump'!$B$2:$B$4999, "FRUITS/VEGGIES", 'FY17 DataDump'!$H$2:$H$4999, "May")</f>
        <v>0</v>
      </c>
      <c r="D92" s="36">
        <f>SUMIFS('FY17 DataDump'!$F$2:$F$4999, 'FY17 DataDump'!$B$2:$B$4999, "FRUITS/VEGGIES", 'FY17 DataDump'!$H$2:$H$4999, "May")</f>
        <v>0</v>
      </c>
      <c r="E92" s="39" t="e">
        <f t="shared" si="2"/>
        <v>#DIV/0!</v>
      </c>
      <c r="F92" s="58" t="e">
        <f t="shared" si="3"/>
        <v>#DIV/0!</v>
      </c>
    </row>
    <row r="93" spans="1:6" s="35" customFormat="1" hidden="1" outlineLevel="1" x14ac:dyDescent="0.25">
      <c r="A93" s="55"/>
      <c r="B93" s="35" t="s">
        <v>568</v>
      </c>
      <c r="C93" s="35">
        <f>SUMIFS('FY17 DataDump'!$E$2:$E$4999, 'FY17 DataDump'!$B$2:$B$4999, "FRUITS/VEGGIES", 'FY17 DataDump'!$H$2:$H$4999, "June")</f>
        <v>0</v>
      </c>
      <c r="D93" s="36">
        <f>SUMIFS('FY17 DataDump'!$F$2:$F$4999, 'FY17 DataDump'!$B$2:$B$4999, "FRUITS/VEGGIES", 'FY17 DataDump'!$H$2:$H$4999, "June")</f>
        <v>0</v>
      </c>
      <c r="E93" s="39" t="e">
        <f t="shared" si="2"/>
        <v>#DIV/0!</v>
      </c>
      <c r="F93" s="58" t="e">
        <f t="shared" si="3"/>
        <v>#DIV/0!</v>
      </c>
    </row>
    <row r="94" spans="1:6" collapsed="1" x14ac:dyDescent="0.25">
      <c r="A94" s="56" t="s">
        <v>660</v>
      </c>
      <c r="B94" s="37"/>
      <c r="C94" s="37">
        <f>SUM(C95:C106)</f>
        <v>0</v>
      </c>
      <c r="D94" s="38">
        <f>SUM(D95:D106)</f>
        <v>0</v>
      </c>
      <c r="E94" s="39" t="e">
        <f t="shared" si="2"/>
        <v>#DIV/0!</v>
      </c>
      <c r="F94" s="58" t="e">
        <f t="shared" si="3"/>
        <v>#DIV/0!</v>
      </c>
    </row>
    <row r="95" spans="1:6" s="35" customFormat="1" hidden="1" outlineLevel="1" x14ac:dyDescent="0.25">
      <c r="A95" s="55"/>
      <c r="B95" s="35" t="s">
        <v>557</v>
      </c>
      <c r="C95" s="35">
        <f>SUMIFS('FY17 DataDump'!$E$2:$E$4999, 'FY17 DataDump'!$B$2:$B$4999, "HOT MEALS", 'FY17 DataDump'!$H$2:$H$4999, "July")</f>
        <v>0</v>
      </c>
      <c r="D95" s="36">
        <f>SUMIFS('FY17 DataDump'!$F$2:$F$4999, 'FY17 DataDump'!$B$2:$B$4999, "HOT MEALS", 'FY17 DataDump'!$H$2:$H$4999, "July")</f>
        <v>0</v>
      </c>
      <c r="E95" s="39" t="e">
        <f t="shared" si="2"/>
        <v>#DIV/0!</v>
      </c>
      <c r="F95" s="58" t="e">
        <f t="shared" si="3"/>
        <v>#DIV/0!</v>
      </c>
    </row>
    <row r="96" spans="1:6" s="35" customFormat="1" hidden="1" outlineLevel="1" x14ac:dyDescent="0.25">
      <c r="A96" s="55"/>
      <c r="B96" s="35" t="s">
        <v>558</v>
      </c>
      <c r="C96" s="35">
        <f>SUMIFS('FY17 DataDump'!$E$2:$E$4999, 'FY17 DataDump'!$B$2:$B$4999, "HOT MEALS", 'FY17 DataDump'!$H$2:$H$4999, "August")</f>
        <v>0</v>
      </c>
      <c r="D96" s="36">
        <f>SUMIFS('FY17 DataDump'!$F$2:$F$4999, 'FY17 DataDump'!$B$2:$B$4999, "HOT MEALS", 'FY17 DataDump'!$H$2:$H$4999, "August")</f>
        <v>0</v>
      </c>
      <c r="E96" s="39" t="e">
        <f t="shared" si="2"/>
        <v>#DIV/0!</v>
      </c>
      <c r="F96" s="58" t="e">
        <f t="shared" si="3"/>
        <v>#DIV/0!</v>
      </c>
    </row>
    <row r="97" spans="1:6" s="35" customFormat="1" hidden="1" outlineLevel="1" x14ac:dyDescent="0.25">
      <c r="A97" s="55"/>
      <c r="B97" s="35" t="s">
        <v>559</v>
      </c>
      <c r="C97" s="35">
        <f>SUMIFS('FY17 DataDump'!$E$2:$E$4999, 'FY17 DataDump'!$B$2:$B$4999, "HOT MEALS", 'FY17 DataDump'!$H$2:$H$4999, "September")</f>
        <v>0</v>
      </c>
      <c r="D97" s="36">
        <f>SUMIFS('FY17 DataDump'!$F$2:$F$4999, 'FY17 DataDump'!$B$2:$B$4999, "HOT MEALS", 'FY17 DataDump'!$H$2:$H$4999, "September")</f>
        <v>0</v>
      </c>
      <c r="E97" s="39" t="e">
        <f t="shared" si="2"/>
        <v>#DIV/0!</v>
      </c>
      <c r="F97" s="58" t="e">
        <f t="shared" si="3"/>
        <v>#DIV/0!</v>
      </c>
    </row>
    <row r="98" spans="1:6" s="35" customFormat="1" hidden="1" outlineLevel="1" x14ac:dyDescent="0.25">
      <c r="A98" s="55"/>
      <c r="B98" s="35" t="s">
        <v>560</v>
      </c>
      <c r="C98" s="35">
        <f>SUMIFS('FY17 DataDump'!$E$2:$E$4999, 'FY17 DataDump'!$B$2:$B$4999, "HOT MEALS", 'FY17 DataDump'!$H$2:$H$4999, "October")</f>
        <v>0</v>
      </c>
      <c r="D98" s="36">
        <f>SUMIFS('FY17 DataDump'!$F$2:$F$4999, 'FY17 DataDump'!$B$2:$B$4999, "HOT MEALS", 'FY17 DataDump'!$H$2:$H$4999, "October")</f>
        <v>0</v>
      </c>
      <c r="E98" s="39" t="e">
        <f t="shared" si="2"/>
        <v>#DIV/0!</v>
      </c>
      <c r="F98" s="58" t="e">
        <f t="shared" si="3"/>
        <v>#DIV/0!</v>
      </c>
    </row>
    <row r="99" spans="1:6" s="35" customFormat="1" hidden="1" outlineLevel="1" x14ac:dyDescent="0.25">
      <c r="A99" s="55"/>
      <c r="B99" s="35" t="s">
        <v>561</v>
      </c>
      <c r="C99" s="35">
        <f>SUMIFS('FY17 DataDump'!$E$2:$E$4999, 'FY17 DataDump'!$B$2:$B$4999, "HOT MEALS", 'FY17 DataDump'!$H$2:$H$4999, "November")</f>
        <v>0</v>
      </c>
      <c r="D99" s="36">
        <f>SUMIFS('FY17 DataDump'!$F$2:$F$4999, 'FY17 DataDump'!$B$2:$B$4999, "HOT MEALS", 'FY17 DataDump'!$H$2:$H$4999, "November")</f>
        <v>0</v>
      </c>
      <c r="E99" s="39" t="e">
        <f t="shared" si="2"/>
        <v>#DIV/0!</v>
      </c>
      <c r="F99" s="58" t="e">
        <f t="shared" si="3"/>
        <v>#DIV/0!</v>
      </c>
    </row>
    <row r="100" spans="1:6" s="35" customFormat="1" hidden="1" outlineLevel="1" x14ac:dyDescent="0.25">
      <c r="A100" s="55"/>
      <c r="B100" s="35" t="s">
        <v>562</v>
      </c>
      <c r="C100" s="35">
        <f>SUMIFS('FY17 DataDump'!$E$2:$E$4999, 'FY17 DataDump'!$B$2:$B$4999, "HOT MEALS", 'FY17 DataDump'!$H$2:$H$4999, "December")</f>
        <v>0</v>
      </c>
      <c r="D100" s="36">
        <f>SUMIFS('FY17 DataDump'!$F$2:$F$4999, 'FY17 DataDump'!$B$2:$B$4999, "HOT MEALS", 'FY17 DataDump'!$H$2:$H$4999, "December")</f>
        <v>0</v>
      </c>
      <c r="E100" s="39" t="e">
        <f t="shared" si="2"/>
        <v>#DIV/0!</v>
      </c>
      <c r="F100" s="58" t="e">
        <f t="shared" si="3"/>
        <v>#DIV/0!</v>
      </c>
    </row>
    <row r="101" spans="1:6" s="35" customFormat="1" hidden="1" outlineLevel="1" x14ac:dyDescent="0.25">
      <c r="A101" s="55"/>
      <c r="B101" s="35" t="s">
        <v>563</v>
      </c>
      <c r="C101" s="35">
        <f>SUMIFS('FY17 DataDump'!$E$2:$E$4999, 'FY17 DataDump'!$B$2:$B$4999, "HOT MEALS", 'FY17 DataDump'!$H$2:$H$4999, "January")</f>
        <v>0</v>
      </c>
      <c r="D101" s="36">
        <f>SUMIFS('FY17 DataDump'!$F$2:$F$4999, 'FY17 DataDump'!$B$2:$B$4999, "HOT MEALS", 'FY17 DataDump'!$H$2:$H$4999, "January")</f>
        <v>0</v>
      </c>
      <c r="E101" s="39" t="e">
        <f t="shared" si="2"/>
        <v>#DIV/0!</v>
      </c>
      <c r="F101" s="58" t="e">
        <f t="shared" si="3"/>
        <v>#DIV/0!</v>
      </c>
    </row>
    <row r="102" spans="1:6" s="35" customFormat="1" hidden="1" outlineLevel="1" x14ac:dyDescent="0.25">
      <c r="A102" s="55"/>
      <c r="B102" s="35" t="s">
        <v>564</v>
      </c>
      <c r="C102" s="35">
        <f>SUMIFS('FY17 DataDump'!$E$2:$E$4999, 'FY17 DataDump'!$B$2:$B$4999, "HOT MEALS", 'FY17 DataDump'!$H$2:$H$4999, "February")</f>
        <v>0</v>
      </c>
      <c r="D102" s="36">
        <f>SUMIFS('FY17 DataDump'!$F$2:$F$4999, 'FY17 DataDump'!$B$2:$B$4999, "HOT MEALS", 'FY17 DataDump'!$H$2:$H$4999, "February")</f>
        <v>0</v>
      </c>
      <c r="E102" s="39" t="e">
        <f t="shared" si="2"/>
        <v>#DIV/0!</v>
      </c>
      <c r="F102" s="58" t="e">
        <f t="shared" si="3"/>
        <v>#DIV/0!</v>
      </c>
    </row>
    <row r="103" spans="1:6" s="35" customFormat="1" hidden="1" outlineLevel="1" x14ac:dyDescent="0.25">
      <c r="A103" s="55"/>
      <c r="B103" s="35" t="s">
        <v>565</v>
      </c>
      <c r="C103" s="35">
        <f>SUMIFS('FY17 DataDump'!$E$2:$E$4999, 'FY17 DataDump'!$B$2:$B$4999, "HOT MEALS", 'FY17 DataDump'!$H$2:$H$4999, "March")</f>
        <v>0</v>
      </c>
      <c r="D103" s="36">
        <f>SUMIFS('FY17 DataDump'!$F$2:$F$4999, 'FY17 DataDump'!$B$2:$B$4999, "HOT MEALS", 'FY17 DataDump'!$H$2:$H$4999, "March")</f>
        <v>0</v>
      </c>
      <c r="E103" s="39" t="e">
        <f t="shared" si="2"/>
        <v>#DIV/0!</v>
      </c>
      <c r="F103" s="58" t="e">
        <f t="shared" si="3"/>
        <v>#DIV/0!</v>
      </c>
    </row>
    <row r="104" spans="1:6" s="35" customFormat="1" hidden="1" outlineLevel="1" x14ac:dyDescent="0.25">
      <c r="A104" s="55"/>
      <c r="B104" s="35" t="s">
        <v>566</v>
      </c>
      <c r="C104" s="35">
        <f>SUMIFS('FY17 DataDump'!$E$2:$E$4999, 'FY17 DataDump'!$B$2:$B$4999, "HOT MEALS", 'FY17 DataDump'!$H$2:$H$4999, "April")</f>
        <v>0</v>
      </c>
      <c r="D104" s="36">
        <f>SUMIFS('FY17 DataDump'!$F$2:$F$4999, 'FY17 DataDump'!$B$2:$B$4999, "HOT MEALS", 'FY17 DataDump'!$H$2:$H$4999, "April")</f>
        <v>0</v>
      </c>
      <c r="E104" s="39" t="e">
        <f t="shared" si="2"/>
        <v>#DIV/0!</v>
      </c>
      <c r="F104" s="58" t="e">
        <f t="shared" si="3"/>
        <v>#DIV/0!</v>
      </c>
    </row>
    <row r="105" spans="1:6" s="35" customFormat="1" hidden="1" outlineLevel="1" x14ac:dyDescent="0.25">
      <c r="A105" s="55"/>
      <c r="B105" s="35" t="s">
        <v>567</v>
      </c>
      <c r="C105" s="35">
        <f>SUMIFS('FY17 DataDump'!$E$2:$E$4999, 'FY17 DataDump'!$B$2:$B$4999, "HOT MEALS", 'FY17 DataDump'!$H$2:$H$4999, "May")</f>
        <v>0</v>
      </c>
      <c r="D105" s="36">
        <f>SUMIFS('FY17 DataDump'!$F$2:$F$4999, 'FY17 DataDump'!$B$2:$B$4999, "HOT MEALS", 'FY17 DataDump'!$H$2:$H$4999, "May")</f>
        <v>0</v>
      </c>
      <c r="E105" s="39" t="e">
        <f t="shared" si="2"/>
        <v>#DIV/0!</v>
      </c>
      <c r="F105" s="58" t="e">
        <f t="shared" si="3"/>
        <v>#DIV/0!</v>
      </c>
    </row>
    <row r="106" spans="1:6" s="35" customFormat="1" hidden="1" outlineLevel="1" x14ac:dyDescent="0.25">
      <c r="A106" s="55"/>
      <c r="B106" s="35" t="s">
        <v>568</v>
      </c>
      <c r="C106" s="35">
        <f>SUMIFS('FY17 DataDump'!$E$2:$E$4999, 'FY17 DataDump'!$B$2:$B$4999, "HOT MEALS", 'FY17 DataDump'!$H$2:$H$4999, "June")</f>
        <v>0</v>
      </c>
      <c r="D106" s="36">
        <f>SUMIFS('FY17 DataDump'!$F$2:$F$4999, 'FY17 DataDump'!$B$2:$B$4999, "HOT MEALS", 'FY17 DataDump'!$H$2:$H$4999, "June")</f>
        <v>0</v>
      </c>
      <c r="E106" s="39" t="e">
        <f t="shared" si="2"/>
        <v>#DIV/0!</v>
      </c>
      <c r="F106" s="58" t="e">
        <f t="shared" si="3"/>
        <v>#DIV/0!</v>
      </c>
    </row>
    <row r="107" spans="1:6" collapsed="1" x14ac:dyDescent="0.25">
      <c r="A107" s="56" t="s">
        <v>650</v>
      </c>
      <c r="B107" s="37"/>
      <c r="C107" s="37">
        <f>SUM(C108:C119)</f>
        <v>0</v>
      </c>
      <c r="D107" s="38">
        <f>SUM(D108:D119)</f>
        <v>0</v>
      </c>
      <c r="E107" s="39" t="e">
        <f t="shared" si="2"/>
        <v>#DIV/0!</v>
      </c>
      <c r="F107" s="58" t="e">
        <f t="shared" si="3"/>
        <v>#DIV/0!</v>
      </c>
    </row>
    <row r="108" spans="1:6" s="35" customFormat="1" hidden="1" outlineLevel="1" x14ac:dyDescent="0.25">
      <c r="A108" s="55"/>
      <c r="B108" s="35" t="s">
        <v>557</v>
      </c>
      <c r="C108" s="35">
        <f>SUMIFS('FY17 DataDump'!$E$2:$E$4999, 'FY17 DataDump'!$B$2:$B$4999, "SPECIAL SANDWICH", 'FY17 DataDump'!$H$2:$H$4999, "July")</f>
        <v>0</v>
      </c>
      <c r="D108" s="36">
        <f>SUMIFS('FY17 DataDump'!$F$2:$F$4999, 'FY17 DataDump'!$B$2:$B$4999, "SPECIAL SANDWICH", 'FY17 DataDump'!$H$2:$H$4999, "July")</f>
        <v>0</v>
      </c>
      <c r="E108" s="39" t="e">
        <f t="shared" si="2"/>
        <v>#DIV/0!</v>
      </c>
      <c r="F108" s="58" t="e">
        <f t="shared" si="3"/>
        <v>#DIV/0!</v>
      </c>
    </row>
    <row r="109" spans="1:6" s="35" customFormat="1" hidden="1" outlineLevel="1" x14ac:dyDescent="0.25">
      <c r="A109" s="55"/>
      <c r="B109" s="35" t="s">
        <v>558</v>
      </c>
      <c r="C109" s="35">
        <f>SUMIFS('FY17 DataDump'!$E$2:$E$4999, 'FY17 DataDump'!$B$2:$B$4999, "SPECIAL SANDWICH", 'FY17 DataDump'!$H$2:$H$4999, "August")</f>
        <v>0</v>
      </c>
      <c r="D109" s="36">
        <f>SUMIFS('FY17 DataDump'!$F$2:$F$4999, 'FY17 DataDump'!$B$2:$B$4999, "SPECIAL SANDWICH", 'FY17 DataDump'!$H$2:$H$4999, "August")</f>
        <v>0</v>
      </c>
      <c r="E109" s="39" t="e">
        <f t="shared" si="2"/>
        <v>#DIV/0!</v>
      </c>
      <c r="F109" s="58" t="e">
        <f t="shared" si="3"/>
        <v>#DIV/0!</v>
      </c>
    </row>
    <row r="110" spans="1:6" s="35" customFormat="1" hidden="1" outlineLevel="1" x14ac:dyDescent="0.25">
      <c r="A110" s="55"/>
      <c r="B110" s="35" t="s">
        <v>559</v>
      </c>
      <c r="C110" s="35">
        <f>SUMIFS('FY17 DataDump'!$E$2:$E$4999, 'FY17 DataDump'!$B$2:$B$4999, "SPECIAL SANDWICH", 'FY17 DataDump'!$H$2:$H$4999, "September")</f>
        <v>0</v>
      </c>
      <c r="D110" s="36">
        <f>SUMIFS('FY17 DataDump'!$F$2:$F$4999, 'FY17 DataDump'!$B$2:$B$4999, "SPECIAL SANDWICH", 'FY17 DataDump'!$H$2:$H$4999, "September")</f>
        <v>0</v>
      </c>
      <c r="E110" s="39" t="e">
        <f t="shared" si="2"/>
        <v>#DIV/0!</v>
      </c>
      <c r="F110" s="58" t="e">
        <f t="shared" si="3"/>
        <v>#DIV/0!</v>
      </c>
    </row>
    <row r="111" spans="1:6" s="35" customFormat="1" hidden="1" outlineLevel="1" x14ac:dyDescent="0.25">
      <c r="A111" s="55"/>
      <c r="B111" s="35" t="s">
        <v>560</v>
      </c>
      <c r="C111" s="35">
        <f>SUMIFS('FY17 DataDump'!$E$2:$E$4999, 'FY17 DataDump'!$B$2:$B$4999, "SPECIAL SANDWICH", 'FY17 DataDump'!$H$2:$H$4999, "October")</f>
        <v>0</v>
      </c>
      <c r="D111" s="36">
        <f>SUMIFS('FY17 DataDump'!$F$2:$F$4999, 'FY17 DataDump'!$B$2:$B$4999, "SPECIAL SANDWICH", 'FY17 DataDump'!$H$2:$H$4999, "October")</f>
        <v>0</v>
      </c>
      <c r="E111" s="39" t="e">
        <f t="shared" si="2"/>
        <v>#DIV/0!</v>
      </c>
      <c r="F111" s="58" t="e">
        <f t="shared" si="3"/>
        <v>#DIV/0!</v>
      </c>
    </row>
    <row r="112" spans="1:6" s="35" customFormat="1" hidden="1" outlineLevel="1" x14ac:dyDescent="0.25">
      <c r="A112" s="55"/>
      <c r="B112" s="35" t="s">
        <v>561</v>
      </c>
      <c r="C112" s="35">
        <f>SUMIFS('FY17 DataDump'!$E$2:$E$4999, 'FY17 DataDump'!$B$2:$B$4999, "SPECIAL SANDWICH", 'FY17 DataDump'!$H$2:$H$4999, "November")</f>
        <v>0</v>
      </c>
      <c r="D112" s="36">
        <f>SUMIFS('FY17 DataDump'!$F$2:$F$4999, 'FY17 DataDump'!$B$2:$B$4999, "SPECIAL SANDWICH", 'FY17 DataDump'!$H$2:$H$4999, "November")</f>
        <v>0</v>
      </c>
      <c r="E112" s="39" t="e">
        <f t="shared" si="2"/>
        <v>#DIV/0!</v>
      </c>
      <c r="F112" s="58" t="e">
        <f t="shared" si="3"/>
        <v>#DIV/0!</v>
      </c>
    </row>
    <row r="113" spans="1:6" s="35" customFormat="1" hidden="1" outlineLevel="1" x14ac:dyDescent="0.25">
      <c r="A113" s="55"/>
      <c r="B113" s="35" t="s">
        <v>562</v>
      </c>
      <c r="C113" s="35">
        <f>SUMIFS('FY17 DataDump'!$E$2:$E$4999, 'FY17 DataDump'!$B$2:$B$4999, "SPECIAL SANDWICH", 'FY17 DataDump'!$H$2:$H$4999, "December")</f>
        <v>0</v>
      </c>
      <c r="D113" s="36">
        <f>SUMIFS('FY17 DataDump'!$F$2:$F$4999, 'FY17 DataDump'!$B$2:$B$4999, "SPECIAL SANDWICH", 'FY17 DataDump'!$H$2:$H$4999, "December")</f>
        <v>0</v>
      </c>
      <c r="E113" s="39" t="e">
        <f t="shared" si="2"/>
        <v>#DIV/0!</v>
      </c>
      <c r="F113" s="58" t="e">
        <f t="shared" si="3"/>
        <v>#DIV/0!</v>
      </c>
    </row>
    <row r="114" spans="1:6" s="35" customFormat="1" hidden="1" outlineLevel="1" x14ac:dyDescent="0.25">
      <c r="A114" s="55"/>
      <c r="B114" s="35" t="s">
        <v>563</v>
      </c>
      <c r="C114" s="35">
        <f>SUMIFS('FY17 DataDump'!$E$2:$E$4999, 'FY17 DataDump'!$B$2:$B$4999, "SPECIAL SANDWICH", 'FY17 DataDump'!$H$2:$H$4999, "January")</f>
        <v>0</v>
      </c>
      <c r="D114" s="36">
        <f>SUMIFS('FY17 DataDump'!$F$2:$F$4999, 'FY17 DataDump'!$B$2:$B$4999, "SPECIAL SANDWICH", 'FY17 DataDump'!$H$2:$H$4999, "January")</f>
        <v>0</v>
      </c>
      <c r="E114" s="39" t="e">
        <f t="shared" si="2"/>
        <v>#DIV/0!</v>
      </c>
      <c r="F114" s="58" t="e">
        <f t="shared" si="3"/>
        <v>#DIV/0!</v>
      </c>
    </row>
    <row r="115" spans="1:6" s="35" customFormat="1" hidden="1" outlineLevel="1" x14ac:dyDescent="0.25">
      <c r="A115" s="55"/>
      <c r="B115" s="35" t="s">
        <v>564</v>
      </c>
      <c r="C115" s="35">
        <f>SUMIFS('FY17 DataDump'!$E$2:$E$4999, 'FY17 DataDump'!$B$2:$B$4999, "SPECIAL SANDWICH", 'FY17 DataDump'!$H$2:$H$4999, "February")</f>
        <v>0</v>
      </c>
      <c r="D115" s="36">
        <f>SUMIFS('FY17 DataDump'!$F$2:$F$4999, 'FY17 DataDump'!$B$2:$B$4999, "SPECIAL SANDWICH", 'FY17 DataDump'!$H$2:$H$4999, "February")</f>
        <v>0</v>
      </c>
      <c r="E115" s="39" t="e">
        <f t="shared" si="2"/>
        <v>#DIV/0!</v>
      </c>
      <c r="F115" s="58" t="e">
        <f t="shared" si="3"/>
        <v>#DIV/0!</v>
      </c>
    </row>
    <row r="116" spans="1:6" s="35" customFormat="1" hidden="1" outlineLevel="1" x14ac:dyDescent="0.25">
      <c r="A116" s="55"/>
      <c r="B116" s="35" t="s">
        <v>565</v>
      </c>
      <c r="C116" s="35">
        <f>SUMIFS('FY17 DataDump'!$E$2:$E$4999, 'FY17 DataDump'!$B$2:$B$4999, "SPECIAL SANDWICH", 'FY17 DataDump'!$H$2:$H$4999, "March")</f>
        <v>0</v>
      </c>
      <c r="D116" s="36">
        <f>SUMIFS('FY17 DataDump'!$F$2:$F$4999, 'FY17 DataDump'!$B$2:$B$4999, "SPECIAL SANDWICH", 'FY17 DataDump'!$H$2:$H$4999, "March")</f>
        <v>0</v>
      </c>
      <c r="E116" s="39" t="e">
        <f t="shared" si="2"/>
        <v>#DIV/0!</v>
      </c>
      <c r="F116" s="58" t="e">
        <f t="shared" si="3"/>
        <v>#DIV/0!</v>
      </c>
    </row>
    <row r="117" spans="1:6" s="35" customFormat="1" hidden="1" outlineLevel="1" x14ac:dyDescent="0.25">
      <c r="A117" s="55"/>
      <c r="B117" s="35" t="s">
        <v>566</v>
      </c>
      <c r="C117" s="35">
        <f>SUMIFS('FY17 DataDump'!$E$2:$E$4999, 'FY17 DataDump'!$B$2:$B$4999, "SPECIAL SANDWICH", 'FY17 DataDump'!$H$2:$H$4999, "April")</f>
        <v>0</v>
      </c>
      <c r="D117" s="36">
        <f>SUMIFS('FY17 DataDump'!$F$2:$F$4999, 'FY17 DataDump'!$B$2:$B$4999, "SPECIAL SANDWICH", 'FY17 DataDump'!$H$2:$H$4999, "April")</f>
        <v>0</v>
      </c>
      <c r="E117" s="39" t="e">
        <f t="shared" si="2"/>
        <v>#DIV/0!</v>
      </c>
      <c r="F117" s="58" t="e">
        <f t="shared" si="3"/>
        <v>#DIV/0!</v>
      </c>
    </row>
    <row r="118" spans="1:6" s="35" customFormat="1" hidden="1" outlineLevel="1" x14ac:dyDescent="0.25">
      <c r="A118" s="55"/>
      <c r="B118" s="35" t="s">
        <v>567</v>
      </c>
      <c r="C118" s="35">
        <f>SUMIFS('FY17 DataDump'!$E$2:$E$4999, 'FY17 DataDump'!$B$2:$B$4999, "SPECIAL SANDWICH", 'FY17 DataDump'!$H$2:$H$4999, "May")</f>
        <v>0</v>
      </c>
      <c r="D118" s="36">
        <f>SUMIFS('FY17 DataDump'!$F$2:$F$4999, 'FY17 DataDump'!$B$2:$B$4999, "SPECIAL SANDWICH", 'FY17 DataDump'!$H$2:$H$4999, "May")</f>
        <v>0</v>
      </c>
      <c r="E118" s="39" t="e">
        <f t="shared" si="2"/>
        <v>#DIV/0!</v>
      </c>
      <c r="F118" s="58" t="e">
        <f t="shared" si="3"/>
        <v>#DIV/0!</v>
      </c>
    </row>
    <row r="119" spans="1:6" s="35" customFormat="1" hidden="1" outlineLevel="1" x14ac:dyDescent="0.25">
      <c r="A119" s="55"/>
      <c r="B119" s="35" t="s">
        <v>568</v>
      </c>
      <c r="C119" s="35">
        <f>SUMIFS('FY17 DataDump'!$E$2:$E$4999, 'FY17 DataDump'!$B$2:$B$4999, "SPECIAL SANDWICH", 'FY17 DataDump'!$H$2:$H$4999, "June")</f>
        <v>0</v>
      </c>
      <c r="D119" s="36">
        <f>SUMIFS('FY17 DataDump'!$F$2:$F$4999, 'FY17 DataDump'!$B$2:$B$4999, "SPECIAL SANDWICH", 'FY17 DataDump'!$H$2:$H$4999, "June")</f>
        <v>0</v>
      </c>
      <c r="E119" s="39" t="e">
        <f t="shared" si="2"/>
        <v>#DIV/0!</v>
      </c>
      <c r="F119" s="58" t="e">
        <f t="shared" si="3"/>
        <v>#DIV/0!</v>
      </c>
    </row>
    <row r="120" spans="1:6" collapsed="1" x14ac:dyDescent="0.25">
      <c r="A120" s="56" t="s">
        <v>244</v>
      </c>
      <c r="B120" s="37"/>
      <c r="C120" s="37">
        <f>SUM(C121:C132)</f>
        <v>0</v>
      </c>
      <c r="D120" s="38">
        <f>SUM(D121:D132)</f>
        <v>0</v>
      </c>
      <c r="E120" s="39" t="e">
        <f t="shared" si="2"/>
        <v>#DIV/0!</v>
      </c>
      <c r="F120" s="58" t="e">
        <f t="shared" si="3"/>
        <v>#DIV/0!</v>
      </c>
    </row>
    <row r="121" spans="1:6" s="35" customFormat="1" hidden="1" outlineLevel="1" x14ac:dyDescent="0.25">
      <c r="A121" s="55"/>
      <c r="B121" s="35" t="s">
        <v>557</v>
      </c>
      <c r="C121" s="35">
        <f>SUMIFS('FY17 DataDump'!$E$2:$E$4999, 'FY17 DataDump'!$B$2:$B$4999, "=SALAD &amp; SANDWICH", 'FY17 DataDump'!$H$2:$H$4999, "July")</f>
        <v>0</v>
      </c>
      <c r="D121" s="36">
        <f>SUMIFS('FY17 DataDump'!$F$2:$F$4999, 'FY17 DataDump'!$B$2:$B$4999, "SALAD &amp; SANDWICH", 'FY17 DataDump'!$H$2:$H$4999, "July")</f>
        <v>0</v>
      </c>
      <c r="E121" s="39" t="e">
        <f t="shared" si="2"/>
        <v>#DIV/0!</v>
      </c>
      <c r="F121" s="58" t="e">
        <f t="shared" si="3"/>
        <v>#DIV/0!</v>
      </c>
    </row>
    <row r="122" spans="1:6" s="35" customFormat="1" hidden="1" outlineLevel="1" x14ac:dyDescent="0.25">
      <c r="A122" s="55"/>
      <c r="B122" s="35" t="s">
        <v>558</v>
      </c>
      <c r="C122" s="35">
        <f>SUMIFS('FY17 DataDump'!$E$2:$E$4999, 'FY17 DataDump'!$B$2:$B$4999, "SALAD &amp; SANDWICH", 'FY17 DataDump'!$H$2:$H$4999, "August")</f>
        <v>0</v>
      </c>
      <c r="D122" s="36">
        <f>SUMIFS('FY17 DataDump'!$F$2:$F$4999, 'FY17 DataDump'!$B$2:$B$4999, "SALAD &amp; SANDWICH", 'FY17 DataDump'!$H$2:$H$4999, "August")</f>
        <v>0</v>
      </c>
      <c r="E122" s="39" t="e">
        <f t="shared" si="2"/>
        <v>#DIV/0!</v>
      </c>
      <c r="F122" s="58" t="e">
        <f t="shared" si="3"/>
        <v>#DIV/0!</v>
      </c>
    </row>
    <row r="123" spans="1:6" s="35" customFormat="1" hidden="1" outlineLevel="1" x14ac:dyDescent="0.25">
      <c r="A123" s="55"/>
      <c r="B123" s="35" t="s">
        <v>559</v>
      </c>
      <c r="C123" s="35">
        <f>SUMIFS('FY17 DataDump'!$E$2:$E$4999, 'FY17 DataDump'!$B$2:$B$4999, "SALAD &amp; SANDWICH", 'FY17 DataDump'!$H$2:$H$4999, "September")</f>
        <v>0</v>
      </c>
      <c r="D123" s="36">
        <f>SUMIFS('FY17 DataDump'!$F$2:$F$4999, 'FY17 DataDump'!$B$2:$B$4999, "SALAD &amp; SANDWICH", 'FY17 DataDump'!$H$2:$H$4999, "September")</f>
        <v>0</v>
      </c>
      <c r="E123" s="39" t="e">
        <f t="shared" si="2"/>
        <v>#DIV/0!</v>
      </c>
      <c r="F123" s="58" t="e">
        <f t="shared" si="3"/>
        <v>#DIV/0!</v>
      </c>
    </row>
    <row r="124" spans="1:6" s="35" customFormat="1" hidden="1" outlineLevel="1" x14ac:dyDescent="0.25">
      <c r="A124" s="55"/>
      <c r="B124" s="35" t="s">
        <v>560</v>
      </c>
      <c r="C124" s="35">
        <f>SUMIFS('FY17 DataDump'!$E$2:$E$4999, 'FY17 DataDump'!$B$2:$B$4999, "SALAD &amp; SANDWICH", 'FY17 DataDump'!$H$2:$H$4999, "October")</f>
        <v>0</v>
      </c>
      <c r="D124" s="36">
        <f>SUMIFS('FY17 DataDump'!$F$2:$F$4999, 'FY17 DataDump'!$B$2:$B$4999, "SALAD &amp; SANDWICH", 'FY17 DataDump'!$H$2:$H$4999, "October")</f>
        <v>0</v>
      </c>
      <c r="E124" s="39" t="e">
        <f t="shared" si="2"/>
        <v>#DIV/0!</v>
      </c>
      <c r="F124" s="58" t="e">
        <f t="shared" si="3"/>
        <v>#DIV/0!</v>
      </c>
    </row>
    <row r="125" spans="1:6" s="35" customFormat="1" hidden="1" outlineLevel="1" x14ac:dyDescent="0.25">
      <c r="A125" s="55"/>
      <c r="B125" s="35" t="s">
        <v>561</v>
      </c>
      <c r="C125" s="35">
        <f>SUMIFS('FY17 DataDump'!$E$2:$E$4999, 'FY17 DataDump'!$B$2:$B$4999, "SALAD &amp; SANDWICH", 'FY17 DataDump'!$H$2:$H$4999, "November")</f>
        <v>0</v>
      </c>
      <c r="D125" s="36">
        <f>SUMIFS('FY17 DataDump'!$F$2:$F$4999, 'FY17 DataDump'!$B$2:$B$4999, "SALAD &amp; SANDWICH", 'FY17 DataDump'!$H$2:$H$4999, "November")</f>
        <v>0</v>
      </c>
      <c r="E125" s="39" t="e">
        <f t="shared" si="2"/>
        <v>#DIV/0!</v>
      </c>
      <c r="F125" s="58" t="e">
        <f t="shared" si="3"/>
        <v>#DIV/0!</v>
      </c>
    </row>
    <row r="126" spans="1:6" s="35" customFormat="1" hidden="1" outlineLevel="1" x14ac:dyDescent="0.25">
      <c r="A126" s="55"/>
      <c r="B126" s="35" t="s">
        <v>562</v>
      </c>
      <c r="C126" s="35">
        <f>SUMIFS('FY17 DataDump'!$E$2:$E$4999, 'FY17 DataDump'!$B$2:$B$4999, "SALAD &amp; SANDWICH", 'FY17 DataDump'!$H$2:$H$4999, "December")</f>
        <v>0</v>
      </c>
      <c r="D126" s="36">
        <f>SUMIFS('FY17 DataDump'!$F$2:$F$4999, 'FY17 DataDump'!$B$2:$B$4999, "SALAD &amp; SANDWICH", 'FY17 DataDump'!$H$2:$H$4999, "December")</f>
        <v>0</v>
      </c>
      <c r="E126" s="39" t="e">
        <f t="shared" si="2"/>
        <v>#DIV/0!</v>
      </c>
      <c r="F126" s="58" t="e">
        <f t="shared" si="3"/>
        <v>#DIV/0!</v>
      </c>
    </row>
    <row r="127" spans="1:6" s="35" customFormat="1" hidden="1" outlineLevel="1" x14ac:dyDescent="0.25">
      <c r="A127" s="55"/>
      <c r="B127" s="35" t="s">
        <v>563</v>
      </c>
      <c r="C127" s="35">
        <f>SUMIFS('FY17 DataDump'!$E$2:$E$4999, 'FY17 DataDump'!$B$2:$B$4999, "SALAD &amp; SANDWICH", 'FY17 DataDump'!$H$2:$H$4999, "January")</f>
        <v>0</v>
      </c>
      <c r="D127" s="36">
        <f>SUMIFS('FY17 DataDump'!$F$2:$F$4999, 'FY17 DataDump'!$B$2:$B$4999, "SALAD &amp; SANDWICH", 'FY17 DataDump'!$H$2:$H$4999, "January")</f>
        <v>0</v>
      </c>
      <c r="E127" s="39" t="e">
        <f t="shared" si="2"/>
        <v>#DIV/0!</v>
      </c>
      <c r="F127" s="58" t="e">
        <f t="shared" si="3"/>
        <v>#DIV/0!</v>
      </c>
    </row>
    <row r="128" spans="1:6" s="35" customFormat="1" hidden="1" outlineLevel="1" x14ac:dyDescent="0.25">
      <c r="A128" s="55"/>
      <c r="B128" s="35" t="s">
        <v>564</v>
      </c>
      <c r="C128" s="35">
        <f>SUMIFS('FY17 DataDump'!$E$2:$E$4999, 'FY17 DataDump'!$B$2:$B$4999, "SALAD &amp; SANDWICH", 'FY17 DataDump'!$H$2:$H$4999, "February")</f>
        <v>0</v>
      </c>
      <c r="D128" s="36">
        <f>SUMIFS('FY17 DataDump'!$F$2:$F$4999, 'FY17 DataDump'!$B$2:$B$4999, "SALAD &amp; SANDWICH", 'FY17 DataDump'!$H$2:$H$4999, "February")</f>
        <v>0</v>
      </c>
      <c r="E128" s="39" t="e">
        <f t="shared" si="2"/>
        <v>#DIV/0!</v>
      </c>
      <c r="F128" s="58" t="e">
        <f t="shared" si="3"/>
        <v>#DIV/0!</v>
      </c>
    </row>
    <row r="129" spans="1:6" s="35" customFormat="1" hidden="1" outlineLevel="1" x14ac:dyDescent="0.25">
      <c r="A129" s="55"/>
      <c r="B129" s="35" t="s">
        <v>565</v>
      </c>
      <c r="C129" s="35">
        <f>SUMIFS('FY17 DataDump'!$E$2:$E$4999, 'FY17 DataDump'!$B$2:$B$4999, "SALAD &amp; SANDWICH", 'FY17 DataDump'!$H$2:$H$4999, "March")</f>
        <v>0</v>
      </c>
      <c r="D129" s="36">
        <f>SUMIFS('FY17 DataDump'!$F$2:$F$4999, 'FY17 DataDump'!$B$2:$B$4999, "SALAD &amp; SANDWICH", 'FY17 DataDump'!$H$2:$H$4999, "March")</f>
        <v>0</v>
      </c>
      <c r="E129" s="39" t="e">
        <f t="shared" si="2"/>
        <v>#DIV/0!</v>
      </c>
      <c r="F129" s="58" t="e">
        <f t="shared" si="3"/>
        <v>#DIV/0!</v>
      </c>
    </row>
    <row r="130" spans="1:6" s="35" customFormat="1" hidden="1" outlineLevel="1" x14ac:dyDescent="0.25">
      <c r="A130" s="55"/>
      <c r="B130" s="35" t="s">
        <v>566</v>
      </c>
      <c r="C130" s="35">
        <f>SUMIFS('FY17 DataDump'!$E$2:$E$4999, 'FY17 DataDump'!$B$2:$B$4999, "SALAD &amp; SANDWICH", 'FY17 DataDump'!$H$2:$H$4999, "April")</f>
        <v>0</v>
      </c>
      <c r="D130" s="36">
        <f>SUMIFS('FY17 DataDump'!$F$2:$F$4999, 'FY17 DataDump'!$B$2:$B$4999, "SALAD &amp; SANDWICH", 'FY17 DataDump'!$H$2:$H$4999, "April")</f>
        <v>0</v>
      </c>
      <c r="E130" s="39" t="e">
        <f t="shared" si="2"/>
        <v>#DIV/0!</v>
      </c>
      <c r="F130" s="58" t="e">
        <f t="shared" si="3"/>
        <v>#DIV/0!</v>
      </c>
    </row>
    <row r="131" spans="1:6" s="35" customFormat="1" hidden="1" outlineLevel="1" x14ac:dyDescent="0.25">
      <c r="A131" s="55"/>
      <c r="B131" s="35" t="s">
        <v>567</v>
      </c>
      <c r="C131" s="35">
        <f>SUMIFS('FY17 DataDump'!$E$2:$E$4999, 'FY17 DataDump'!$B$2:$B$4999, "SALAD &amp; SANDWICH", 'FY17 DataDump'!$H$2:$H$4999, "May")</f>
        <v>0</v>
      </c>
      <c r="D131" s="36">
        <f>SUMIFS('FY17 DataDump'!$F$2:$F$4999, 'FY17 DataDump'!$B$2:$B$4999, "SALAD &amp; SANDWICH", 'FY17 DataDump'!$H$2:$H$4999, "May")</f>
        <v>0</v>
      </c>
      <c r="E131" s="39" t="e">
        <f t="shared" si="2"/>
        <v>#DIV/0!</v>
      </c>
      <c r="F131" s="58" t="e">
        <f t="shared" si="3"/>
        <v>#DIV/0!</v>
      </c>
    </row>
    <row r="132" spans="1:6" s="35" customFormat="1" hidden="1" outlineLevel="1" x14ac:dyDescent="0.25">
      <c r="A132" s="55"/>
      <c r="B132" s="35" t="s">
        <v>568</v>
      </c>
      <c r="C132" s="35">
        <f>SUMIFS('FY17 DataDump'!$E$2:$E$4999, 'FY17 DataDump'!$B$2:$B$4999, "SALAD &amp; SANDWICH", 'FY17 DataDump'!$H$2:$H$4999, "June")</f>
        <v>0</v>
      </c>
      <c r="D132" s="36">
        <f>SUMIFS('FY17 DataDump'!$F$2:$F$4999, 'FY17 DataDump'!$B$2:$B$4999, "SALAD &amp; SANDWICH", 'FY17 DataDump'!$H$2:$H$4999, "June")</f>
        <v>0</v>
      </c>
      <c r="E132" s="39" t="e">
        <f t="shared" ref="E132:E133" si="4" xml:space="preserve"> C132 / $C$146</f>
        <v>#DIV/0!</v>
      </c>
      <c r="F132" s="58" t="e">
        <f t="shared" ref="F132:F145" si="5">D132 / $D$146</f>
        <v>#DIV/0!</v>
      </c>
    </row>
    <row r="133" spans="1:6" collapsed="1" x14ac:dyDescent="0.25">
      <c r="A133" s="56" t="s">
        <v>251</v>
      </c>
      <c r="B133" s="37"/>
      <c r="C133" s="37">
        <f>SUM(C134:C145)</f>
        <v>0</v>
      </c>
      <c r="D133" s="38">
        <f>SUM(D134:D145)</f>
        <v>0</v>
      </c>
      <c r="E133" s="39" t="e">
        <f t="shared" si="4"/>
        <v>#DIV/0!</v>
      </c>
      <c r="F133" s="58" t="e">
        <f t="shared" si="5"/>
        <v>#DIV/0!</v>
      </c>
    </row>
    <row r="134" spans="1:6" hidden="1" outlineLevel="1" x14ac:dyDescent="0.25">
      <c r="B134" s="2" t="s">
        <v>557</v>
      </c>
      <c r="C134" s="2">
        <f>SUMIFS('FY17 DataDump'!$E$2:$E$4999, 'FY17 DataDump'!$B$2:$B$4999, "=SUNDRIES", 'FY17 DataDump'!$H$2:$H$4999, "July")</f>
        <v>0</v>
      </c>
      <c r="D134" s="33">
        <f>SUMIFS('FY17 DataDump'!$F$2:$F$4999, 'FY17 DataDump'!$B$2:$B$4999, "SUNDRIES", 'FY17 DataDump'!$H$2:$H$4999, "July")</f>
        <v>0</v>
      </c>
      <c r="F134" s="34" t="e">
        <f t="shared" si="5"/>
        <v>#DIV/0!</v>
      </c>
    </row>
    <row r="135" spans="1:6" hidden="1" outlineLevel="1" x14ac:dyDescent="0.25">
      <c r="B135" s="2" t="s">
        <v>558</v>
      </c>
      <c r="C135" s="2">
        <f>SUMIFS('FY17 DataDump'!$E$2:$E$4999, 'FY17 DataDump'!$B$2:$B$4999, "SUNDRIES", 'FY17 DataDump'!$H$2:$H$4999, "August")</f>
        <v>0</v>
      </c>
      <c r="D135" s="33">
        <f>SUMIFS('FY17 DataDump'!$F$2:$F$4999, 'FY17 DataDump'!$B$2:$B$4999, "SUNDRIES", 'FY17 DataDump'!$H$2:$H$4999, "August")</f>
        <v>0</v>
      </c>
      <c r="F135" s="34" t="e">
        <f t="shared" si="5"/>
        <v>#DIV/0!</v>
      </c>
    </row>
    <row r="136" spans="1:6" hidden="1" outlineLevel="1" x14ac:dyDescent="0.25">
      <c r="B136" s="2" t="s">
        <v>559</v>
      </c>
      <c r="C136" s="2">
        <f>SUMIFS('FY17 DataDump'!$E$2:$E$4999, 'FY17 DataDump'!$B$2:$B$4999, "SUNDRIES", 'FY17 DataDump'!$H$2:$H$4999, "September")</f>
        <v>0</v>
      </c>
      <c r="D136" s="33">
        <f>SUMIFS('FY17 DataDump'!$F$2:$F$4999, 'FY17 DataDump'!$B$2:$B$4999, "SUNDRIES", 'FY17 DataDump'!$H$2:$H$4999, "September")</f>
        <v>0</v>
      </c>
      <c r="F136" s="34" t="e">
        <f t="shared" si="5"/>
        <v>#DIV/0!</v>
      </c>
    </row>
    <row r="137" spans="1:6" hidden="1" outlineLevel="1" x14ac:dyDescent="0.25">
      <c r="B137" s="2" t="s">
        <v>560</v>
      </c>
      <c r="C137" s="2">
        <f>SUMIFS('FY17 DataDump'!$E$2:$E$4999, 'FY17 DataDump'!$B$2:$B$4999, "SUNDRIES", 'FY17 DataDump'!$H$2:$H$4999, "October")</f>
        <v>0</v>
      </c>
      <c r="D137" s="33">
        <f>SUMIFS('FY17 DataDump'!$F$2:$F$4999, 'FY17 DataDump'!$B$2:$B$4999, "SUNDRIES", 'FY17 DataDump'!$H$2:$H$4999, "October")</f>
        <v>0</v>
      </c>
      <c r="F137" s="34" t="e">
        <f t="shared" si="5"/>
        <v>#DIV/0!</v>
      </c>
    </row>
    <row r="138" spans="1:6" hidden="1" outlineLevel="1" x14ac:dyDescent="0.25">
      <c r="B138" s="2" t="s">
        <v>561</v>
      </c>
      <c r="C138" s="2">
        <f>SUMIFS('FY17 DataDump'!$E$2:$E$4999, 'FY17 DataDump'!$B$2:$B$4999, "SUNDRIES", 'FY17 DataDump'!$H$2:$H$4999, "November")</f>
        <v>0</v>
      </c>
      <c r="D138" s="33">
        <f>SUMIFS('FY17 DataDump'!$F$2:$F$4999, 'FY17 DataDump'!$B$2:$B$4999, "SUNDRIES", 'FY17 DataDump'!$H$2:$H$4999, "November")</f>
        <v>0</v>
      </c>
      <c r="F138" s="34" t="e">
        <f t="shared" si="5"/>
        <v>#DIV/0!</v>
      </c>
    </row>
    <row r="139" spans="1:6" hidden="1" outlineLevel="1" x14ac:dyDescent="0.25">
      <c r="B139" s="2" t="s">
        <v>562</v>
      </c>
      <c r="C139" s="2">
        <f>SUMIFS('FY17 DataDump'!$E$2:$E$4999, 'FY17 DataDump'!$B$2:$B$4999, "SUNDRIES", 'FY17 DataDump'!$H$2:$H$4999, "December")</f>
        <v>0</v>
      </c>
      <c r="D139" s="33">
        <f>SUMIFS('FY17 DataDump'!$F$2:$F$4999, 'FY17 DataDump'!$B$2:$B$4999, "SUNDRIES", 'FY17 DataDump'!$H$2:$H$4999, "December")</f>
        <v>0</v>
      </c>
      <c r="F139" s="34" t="e">
        <f t="shared" si="5"/>
        <v>#DIV/0!</v>
      </c>
    </row>
    <row r="140" spans="1:6" hidden="1" outlineLevel="1" x14ac:dyDescent="0.25">
      <c r="B140" s="2" t="s">
        <v>563</v>
      </c>
      <c r="C140" s="2">
        <f>SUMIFS('FY17 DataDump'!$E$2:$E$4999, 'FY17 DataDump'!$B$2:$B$4999, "SUNDRIES", 'FY17 DataDump'!$H$2:$H$4999, "January")</f>
        <v>0</v>
      </c>
      <c r="D140" s="33">
        <f>SUMIFS('FY17 DataDump'!$F$2:$F$4999, 'FY17 DataDump'!$B$2:$B$4999, "SUNDRIES", 'FY17 DataDump'!$H$2:$H$4999, "January")</f>
        <v>0</v>
      </c>
      <c r="F140" s="34" t="e">
        <f t="shared" si="5"/>
        <v>#DIV/0!</v>
      </c>
    </row>
    <row r="141" spans="1:6" hidden="1" outlineLevel="1" x14ac:dyDescent="0.25">
      <c r="B141" s="2" t="s">
        <v>564</v>
      </c>
      <c r="C141" s="2">
        <f>SUMIFS('FY17 DataDump'!$E$2:$E$4999, 'FY17 DataDump'!$B$2:$B$4999, "SUNDRIES", 'FY17 DataDump'!$H$2:$H$4999, "February")</f>
        <v>0</v>
      </c>
      <c r="D141" s="33">
        <f>SUMIFS('FY17 DataDump'!$F$2:$F$4999, 'FY17 DataDump'!$B$2:$B$4999, "SUNDRIES", 'FY17 DataDump'!$H$2:$H$4999, "February")</f>
        <v>0</v>
      </c>
      <c r="F141" s="34" t="e">
        <f t="shared" si="5"/>
        <v>#DIV/0!</v>
      </c>
    </row>
    <row r="142" spans="1:6" hidden="1" outlineLevel="1" x14ac:dyDescent="0.25">
      <c r="B142" s="2" t="s">
        <v>565</v>
      </c>
      <c r="C142" s="2">
        <f>SUMIFS('FY17 DataDump'!$E$2:$E$4999, 'FY17 DataDump'!$B$2:$B$4999, "SUNDRIES", 'FY17 DataDump'!$H$2:$H$4999, "March")</f>
        <v>0</v>
      </c>
      <c r="D142" s="33">
        <f>SUMIFS('FY17 DataDump'!$F$2:$F$4999, 'FY17 DataDump'!$B$2:$B$4999, "SUNDRIES", 'FY17 DataDump'!$H$2:$H$4999, "March")</f>
        <v>0</v>
      </c>
      <c r="F142" s="34" t="e">
        <f t="shared" si="5"/>
        <v>#DIV/0!</v>
      </c>
    </row>
    <row r="143" spans="1:6" hidden="1" outlineLevel="1" x14ac:dyDescent="0.25">
      <c r="B143" s="2" t="s">
        <v>566</v>
      </c>
      <c r="C143" s="2">
        <f>SUMIFS('FY17 DataDump'!$E$2:$E$4999, 'FY17 DataDump'!$B$2:$B$4999, "SUNDRIES", 'FY17 DataDump'!$H$2:$H$4999, "April")</f>
        <v>0</v>
      </c>
      <c r="D143" s="33">
        <f>SUMIFS('FY17 DataDump'!$F$2:$F$4999, 'FY17 DataDump'!$B$2:$B$4999, "SUNDRIES", 'FY17 DataDump'!$H$2:$H$4999, "April")</f>
        <v>0</v>
      </c>
      <c r="F143" s="34" t="e">
        <f t="shared" si="5"/>
        <v>#DIV/0!</v>
      </c>
    </row>
    <row r="144" spans="1:6" hidden="1" outlineLevel="1" x14ac:dyDescent="0.25">
      <c r="B144" s="2" t="s">
        <v>567</v>
      </c>
      <c r="C144" s="2">
        <f>SUMIFS('FY17 DataDump'!$E$2:$E$4999, 'FY17 DataDump'!$B$2:$B$4999, "SUNDRIES", 'FY17 DataDump'!$H$2:$H$4999, "May")</f>
        <v>0</v>
      </c>
      <c r="D144" s="33">
        <f>SUMIFS('FY17 DataDump'!$F$2:$F$4999, 'FY17 DataDump'!$B$2:$B$4999, "SUNDRIES", 'FY17 DataDump'!$H$2:$H$4999, "May")</f>
        <v>0</v>
      </c>
      <c r="F144" s="34" t="e">
        <f t="shared" si="5"/>
        <v>#DIV/0!</v>
      </c>
    </row>
    <row r="145" spans="1:6" hidden="1" outlineLevel="1" x14ac:dyDescent="0.25">
      <c r="B145" s="2" t="s">
        <v>568</v>
      </c>
      <c r="C145" s="2">
        <f>SUMIFS('FY17 DataDump'!$E$2:$E$4999, 'FY17 DataDump'!$B$2:$B$4999, "SUNDRIES", 'FY17 DataDump'!$H$2:$H$4999, "June")</f>
        <v>0</v>
      </c>
      <c r="D145" s="33">
        <f>SUMIFS('FY17 DataDump'!$F$2:$F$4999, 'FY17 DataDump'!$B$2:$B$4999, "SUNDRIES", 'FY17 DataDump'!$H$2:$H$4999, "June")</f>
        <v>0</v>
      </c>
      <c r="F145" s="34" t="e">
        <f t="shared" si="5"/>
        <v>#DIV/0!</v>
      </c>
    </row>
    <row r="146" spans="1:6" ht="15.75" collapsed="1" thickBot="1" x14ac:dyDescent="0.3">
      <c r="A146" s="51" t="s">
        <v>554</v>
      </c>
      <c r="B146" s="51"/>
      <c r="C146" s="51">
        <f>SUM(C147:C158)</f>
        <v>0</v>
      </c>
      <c r="D146" s="52">
        <f>SUM(D147:D158)</f>
        <v>0</v>
      </c>
      <c r="E146" s="53"/>
      <c r="F146" s="59"/>
    </row>
    <row r="147" spans="1:6" ht="15.75" hidden="1" outlineLevel="1" thickTop="1" x14ac:dyDescent="0.25">
      <c r="B147" s="37" t="s">
        <v>557</v>
      </c>
      <c r="C147" s="2">
        <f>C134+C121+C108+C95+C82+C69+C56+C43+C30+C17+C4</f>
        <v>0</v>
      </c>
      <c r="D147" s="33">
        <f>D134+D121+D108+D95+D82+D69+D56+D43+D30+D17+D4</f>
        <v>0</v>
      </c>
    </row>
    <row r="148" spans="1:6" ht="15.75" hidden="1" outlineLevel="1" thickTop="1" x14ac:dyDescent="0.25">
      <c r="B148" s="37" t="s">
        <v>558</v>
      </c>
      <c r="C148" s="2">
        <f t="shared" ref="C148:D158" si="6">C135+C122+C109+C96+C83+C70+C57+C44+C31+C18+C5</f>
        <v>0</v>
      </c>
      <c r="D148" s="33">
        <f t="shared" si="6"/>
        <v>0</v>
      </c>
    </row>
    <row r="149" spans="1:6" ht="15.75" hidden="1" outlineLevel="1" thickTop="1" x14ac:dyDescent="0.25">
      <c r="B149" s="37" t="s">
        <v>559</v>
      </c>
      <c r="C149" s="2">
        <f t="shared" si="6"/>
        <v>0</v>
      </c>
      <c r="D149" s="33">
        <f t="shared" si="6"/>
        <v>0</v>
      </c>
    </row>
    <row r="150" spans="1:6" ht="15.75" hidden="1" outlineLevel="1" thickTop="1" x14ac:dyDescent="0.25">
      <c r="B150" s="48" t="s">
        <v>560</v>
      </c>
      <c r="C150" s="49">
        <f t="shared" si="6"/>
        <v>0</v>
      </c>
      <c r="D150" s="50">
        <f t="shared" si="6"/>
        <v>0</v>
      </c>
    </row>
    <row r="151" spans="1:6" ht="15.75" hidden="1" outlineLevel="1" thickTop="1" x14ac:dyDescent="0.25">
      <c r="B151" s="37" t="s">
        <v>561</v>
      </c>
      <c r="C151" s="2">
        <f t="shared" si="6"/>
        <v>0</v>
      </c>
      <c r="D151" s="33">
        <f t="shared" si="6"/>
        <v>0</v>
      </c>
    </row>
    <row r="152" spans="1:6" ht="15.75" hidden="1" outlineLevel="1" thickTop="1" x14ac:dyDescent="0.25">
      <c r="B152" s="37" t="s">
        <v>562</v>
      </c>
      <c r="C152" s="2">
        <f t="shared" si="6"/>
        <v>0</v>
      </c>
      <c r="D152" s="33">
        <f t="shared" si="6"/>
        <v>0</v>
      </c>
    </row>
    <row r="153" spans="1:6" ht="15.75" hidden="1" outlineLevel="1" thickTop="1" x14ac:dyDescent="0.25">
      <c r="B153" s="37" t="s">
        <v>563</v>
      </c>
      <c r="C153" s="2">
        <f t="shared" si="6"/>
        <v>0</v>
      </c>
      <c r="D153" s="33">
        <f t="shared" si="6"/>
        <v>0</v>
      </c>
    </row>
    <row r="154" spans="1:6" ht="15.75" hidden="1" outlineLevel="1" thickTop="1" x14ac:dyDescent="0.25">
      <c r="B154" s="37" t="s">
        <v>564</v>
      </c>
      <c r="C154" s="2">
        <f t="shared" si="6"/>
        <v>0</v>
      </c>
      <c r="D154" s="33">
        <f t="shared" si="6"/>
        <v>0</v>
      </c>
    </row>
    <row r="155" spans="1:6" ht="15.75" hidden="1" outlineLevel="1" thickTop="1" x14ac:dyDescent="0.25">
      <c r="B155" s="37" t="s">
        <v>565</v>
      </c>
      <c r="C155" s="2">
        <f t="shared" si="6"/>
        <v>0</v>
      </c>
      <c r="D155" s="33">
        <f t="shared" si="6"/>
        <v>0</v>
      </c>
    </row>
    <row r="156" spans="1:6" ht="15.75" hidden="1" outlineLevel="1" thickTop="1" x14ac:dyDescent="0.25">
      <c r="B156" s="37" t="s">
        <v>566</v>
      </c>
      <c r="C156" s="2">
        <f t="shared" si="6"/>
        <v>0</v>
      </c>
      <c r="D156" s="33">
        <f t="shared" si="6"/>
        <v>0</v>
      </c>
    </row>
    <row r="157" spans="1:6" ht="15.75" hidden="1" outlineLevel="1" thickTop="1" x14ac:dyDescent="0.25">
      <c r="B157" s="37" t="s">
        <v>567</v>
      </c>
      <c r="C157" s="2">
        <f t="shared" si="6"/>
        <v>0</v>
      </c>
      <c r="D157" s="33">
        <f t="shared" si="6"/>
        <v>0</v>
      </c>
    </row>
    <row r="158" spans="1:6" ht="15.75" hidden="1" outlineLevel="1" thickTop="1" x14ac:dyDescent="0.25">
      <c r="B158" s="37" t="s">
        <v>568</v>
      </c>
      <c r="C158" s="2">
        <f t="shared" si="6"/>
        <v>0</v>
      </c>
      <c r="D158" s="33">
        <f t="shared" si="6"/>
        <v>0</v>
      </c>
    </row>
    <row r="159" spans="1:6" ht="15.75" thickTop="1" x14ac:dyDescent="0.25"/>
    <row r="161" spans="9:9" x14ac:dyDescent="0.25">
      <c r="I161" s="37"/>
    </row>
    <row r="162" spans="9:9" x14ac:dyDescent="0.25">
      <c r="I162" s="35"/>
    </row>
    <row r="163" spans="9:9" x14ac:dyDescent="0.25">
      <c r="I163" s="35"/>
    </row>
    <row r="164" spans="9:9" x14ac:dyDescent="0.25">
      <c r="I164" s="35"/>
    </row>
    <row r="165" spans="9:9" x14ac:dyDescent="0.25">
      <c r="I165" s="35"/>
    </row>
    <row r="166" spans="9:9" x14ac:dyDescent="0.25">
      <c r="I166" s="35"/>
    </row>
    <row r="167" spans="9:9" x14ac:dyDescent="0.25">
      <c r="I167" s="35"/>
    </row>
    <row r="168" spans="9:9" x14ac:dyDescent="0.25">
      <c r="I168" s="35"/>
    </row>
    <row r="169" spans="9:9" x14ac:dyDescent="0.25">
      <c r="I169" s="35"/>
    </row>
    <row r="170" spans="9:9" x14ac:dyDescent="0.25">
      <c r="I170" s="35"/>
    </row>
    <row r="171" spans="9:9" x14ac:dyDescent="0.25">
      <c r="I171" s="35"/>
    </row>
    <row r="172" spans="9:9" x14ac:dyDescent="0.25">
      <c r="I172" s="35"/>
    </row>
    <row r="173" spans="9:9" x14ac:dyDescent="0.25">
      <c r="I173" s="35"/>
    </row>
    <row r="174" spans="9:9" x14ac:dyDescent="0.25">
      <c r="I174" s="37"/>
    </row>
    <row r="175" spans="9:9" x14ac:dyDescent="0.25">
      <c r="I175" s="35"/>
    </row>
    <row r="176" spans="9:9" x14ac:dyDescent="0.25">
      <c r="I176" s="35"/>
    </row>
    <row r="177" spans="9:9" x14ac:dyDescent="0.25">
      <c r="I177" s="35"/>
    </row>
    <row r="178" spans="9:9" x14ac:dyDescent="0.25">
      <c r="I178" s="35"/>
    </row>
    <row r="179" spans="9:9" x14ac:dyDescent="0.25">
      <c r="I179" s="35"/>
    </row>
    <row r="180" spans="9:9" x14ac:dyDescent="0.25">
      <c r="I180" s="35"/>
    </row>
    <row r="181" spans="9:9" x14ac:dyDescent="0.25">
      <c r="I181" s="35"/>
    </row>
    <row r="182" spans="9:9" x14ac:dyDescent="0.25">
      <c r="I182" s="35"/>
    </row>
    <row r="183" spans="9:9" x14ac:dyDescent="0.25">
      <c r="I183" s="35"/>
    </row>
    <row r="184" spans="9:9" x14ac:dyDescent="0.25">
      <c r="I184" s="35"/>
    </row>
    <row r="185" spans="9:9" x14ac:dyDescent="0.25">
      <c r="I185" s="35"/>
    </row>
    <row r="186" spans="9:9" x14ac:dyDescent="0.25">
      <c r="I186" s="35"/>
    </row>
    <row r="187" spans="9:9" x14ac:dyDescent="0.25">
      <c r="I187" s="37"/>
    </row>
    <row r="188" spans="9:9" x14ac:dyDescent="0.25">
      <c r="I188" s="35"/>
    </row>
    <row r="189" spans="9:9" x14ac:dyDescent="0.25">
      <c r="I189" s="35"/>
    </row>
    <row r="190" spans="9:9" x14ac:dyDescent="0.25">
      <c r="I190" s="35"/>
    </row>
    <row r="191" spans="9:9" x14ac:dyDescent="0.25">
      <c r="I191" s="35"/>
    </row>
    <row r="192" spans="9:9" x14ac:dyDescent="0.25">
      <c r="I192" s="35"/>
    </row>
    <row r="193" spans="9:9" x14ac:dyDescent="0.25">
      <c r="I193" s="35"/>
    </row>
    <row r="194" spans="9:9" x14ac:dyDescent="0.25">
      <c r="I194" s="35"/>
    </row>
    <row r="195" spans="9:9" x14ac:dyDescent="0.25">
      <c r="I195" s="35"/>
    </row>
    <row r="196" spans="9:9" x14ac:dyDescent="0.25">
      <c r="I196" s="35"/>
    </row>
    <row r="197" spans="9:9" x14ac:dyDescent="0.25">
      <c r="I197" s="35"/>
    </row>
    <row r="198" spans="9:9" x14ac:dyDescent="0.25">
      <c r="I198" s="35"/>
    </row>
    <row r="199" spans="9:9" x14ac:dyDescent="0.25">
      <c r="I199" s="35"/>
    </row>
    <row r="200" spans="9:9" x14ac:dyDescent="0.25">
      <c r="I200" s="37"/>
    </row>
    <row r="201" spans="9:9" x14ac:dyDescent="0.25">
      <c r="I201" s="35"/>
    </row>
    <row r="202" spans="9:9" x14ac:dyDescent="0.25">
      <c r="I202" s="35"/>
    </row>
    <row r="203" spans="9:9" x14ac:dyDescent="0.25">
      <c r="I203" s="35"/>
    </row>
    <row r="204" spans="9:9" x14ac:dyDescent="0.25">
      <c r="I204" s="35"/>
    </row>
    <row r="205" spans="9:9" x14ac:dyDescent="0.25">
      <c r="I205" s="35"/>
    </row>
    <row r="206" spans="9:9" x14ac:dyDescent="0.25">
      <c r="I206" s="35"/>
    </row>
    <row r="207" spans="9:9" x14ac:dyDescent="0.25">
      <c r="I207" s="35"/>
    </row>
    <row r="208" spans="9:9" x14ac:dyDescent="0.25">
      <c r="I208" s="35"/>
    </row>
    <row r="209" spans="9:9" x14ac:dyDescent="0.25">
      <c r="I209" s="35"/>
    </row>
    <row r="210" spans="9:9" x14ac:dyDescent="0.25">
      <c r="I210" s="35"/>
    </row>
    <row r="211" spans="9:9" x14ac:dyDescent="0.25">
      <c r="I211" s="35"/>
    </row>
    <row r="212" spans="9:9" x14ac:dyDescent="0.25">
      <c r="I212" s="35"/>
    </row>
    <row r="213" spans="9:9" x14ac:dyDescent="0.25">
      <c r="I213" s="37"/>
    </row>
    <row r="214" spans="9:9" x14ac:dyDescent="0.25">
      <c r="I214" s="35"/>
    </row>
    <row r="215" spans="9:9" x14ac:dyDescent="0.25">
      <c r="I215" s="35"/>
    </row>
    <row r="216" spans="9:9" x14ac:dyDescent="0.25">
      <c r="I216" s="35"/>
    </row>
    <row r="217" spans="9:9" x14ac:dyDescent="0.25">
      <c r="I217" s="35"/>
    </row>
    <row r="218" spans="9:9" x14ac:dyDescent="0.25">
      <c r="I218" s="35"/>
    </row>
    <row r="219" spans="9:9" x14ac:dyDescent="0.25">
      <c r="I219" s="35"/>
    </row>
    <row r="220" spans="9:9" x14ac:dyDescent="0.25">
      <c r="I220" s="35"/>
    </row>
    <row r="221" spans="9:9" x14ac:dyDescent="0.25">
      <c r="I221" s="35"/>
    </row>
    <row r="222" spans="9:9" x14ac:dyDescent="0.25">
      <c r="I222" s="35"/>
    </row>
    <row r="223" spans="9:9" x14ac:dyDescent="0.25">
      <c r="I223" s="35"/>
    </row>
    <row r="224" spans="9:9" x14ac:dyDescent="0.25">
      <c r="I224" s="35"/>
    </row>
    <row r="225" spans="9:9" x14ac:dyDescent="0.25">
      <c r="I225" s="35"/>
    </row>
    <row r="226" spans="9:9" x14ac:dyDescent="0.25">
      <c r="I226" s="37"/>
    </row>
    <row r="227" spans="9:9" x14ac:dyDescent="0.25">
      <c r="I227" s="35"/>
    </row>
    <row r="228" spans="9:9" x14ac:dyDescent="0.25">
      <c r="I228" s="35"/>
    </row>
    <row r="229" spans="9:9" x14ac:dyDescent="0.25">
      <c r="I229" s="35"/>
    </row>
    <row r="230" spans="9:9" x14ac:dyDescent="0.25">
      <c r="I230" s="35"/>
    </row>
    <row r="231" spans="9:9" x14ac:dyDescent="0.25">
      <c r="I231" s="35"/>
    </row>
    <row r="232" spans="9:9" x14ac:dyDescent="0.25">
      <c r="I232" s="35"/>
    </row>
    <row r="233" spans="9:9" x14ac:dyDescent="0.25">
      <c r="I233" s="35"/>
    </row>
    <row r="234" spans="9:9" x14ac:dyDescent="0.25">
      <c r="I234" s="35"/>
    </row>
    <row r="235" spans="9:9" x14ac:dyDescent="0.25">
      <c r="I235" s="35"/>
    </row>
    <row r="236" spans="9:9" x14ac:dyDescent="0.25">
      <c r="I236" s="35"/>
    </row>
    <row r="237" spans="9:9" x14ac:dyDescent="0.25">
      <c r="I237" s="35"/>
    </row>
    <row r="238" spans="9:9" x14ac:dyDescent="0.25">
      <c r="I238" s="35"/>
    </row>
    <row r="239" spans="9:9" x14ac:dyDescent="0.25">
      <c r="I239" s="37"/>
    </row>
    <row r="240" spans="9:9" x14ac:dyDescent="0.25">
      <c r="I240" s="35"/>
    </row>
    <row r="241" spans="9:9" x14ac:dyDescent="0.25">
      <c r="I241" s="35"/>
    </row>
    <row r="242" spans="9:9" x14ac:dyDescent="0.25">
      <c r="I242" s="35"/>
    </row>
    <row r="243" spans="9:9" x14ac:dyDescent="0.25">
      <c r="I243" s="35"/>
    </row>
    <row r="244" spans="9:9" x14ac:dyDescent="0.25">
      <c r="I244" s="35"/>
    </row>
    <row r="245" spans="9:9" x14ac:dyDescent="0.25">
      <c r="I245" s="35"/>
    </row>
    <row r="246" spans="9:9" x14ac:dyDescent="0.25">
      <c r="I246" s="35"/>
    </row>
    <row r="247" spans="9:9" x14ac:dyDescent="0.25">
      <c r="I247" s="35"/>
    </row>
    <row r="248" spans="9:9" x14ac:dyDescent="0.25">
      <c r="I248" s="35"/>
    </row>
    <row r="249" spans="9:9" x14ac:dyDescent="0.25">
      <c r="I249" s="35"/>
    </row>
    <row r="250" spans="9:9" x14ac:dyDescent="0.25">
      <c r="I250" s="35"/>
    </row>
    <row r="251" spans="9:9" x14ac:dyDescent="0.25">
      <c r="I251" s="35"/>
    </row>
    <row r="252" spans="9:9" x14ac:dyDescent="0.25">
      <c r="I252" s="37"/>
    </row>
    <row r="253" spans="9:9" x14ac:dyDescent="0.25">
      <c r="I253" s="35"/>
    </row>
    <row r="254" spans="9:9" x14ac:dyDescent="0.25">
      <c r="I254" s="35"/>
    </row>
    <row r="255" spans="9:9" x14ac:dyDescent="0.25">
      <c r="I255" s="35"/>
    </row>
    <row r="256" spans="9:9" x14ac:dyDescent="0.25">
      <c r="I256" s="35"/>
    </row>
    <row r="257" spans="9:9" x14ac:dyDescent="0.25">
      <c r="I257" s="35"/>
    </row>
    <row r="258" spans="9:9" x14ac:dyDescent="0.25">
      <c r="I258" s="35"/>
    </row>
    <row r="259" spans="9:9" x14ac:dyDescent="0.25">
      <c r="I259" s="35"/>
    </row>
    <row r="260" spans="9:9" x14ac:dyDescent="0.25">
      <c r="I260" s="35"/>
    </row>
    <row r="261" spans="9:9" x14ac:dyDescent="0.25">
      <c r="I261" s="35"/>
    </row>
    <row r="262" spans="9:9" x14ac:dyDescent="0.25">
      <c r="I262" s="35"/>
    </row>
    <row r="263" spans="9:9" x14ac:dyDescent="0.25">
      <c r="I263" s="35"/>
    </row>
    <row r="264" spans="9:9" x14ac:dyDescent="0.25">
      <c r="I264" s="35"/>
    </row>
    <row r="265" spans="9:9" x14ac:dyDescent="0.25">
      <c r="I265" s="37"/>
    </row>
    <row r="266" spans="9:9" x14ac:dyDescent="0.25">
      <c r="I266" s="35"/>
    </row>
    <row r="267" spans="9:9" x14ac:dyDescent="0.25">
      <c r="I267" s="35"/>
    </row>
    <row r="268" spans="9:9" x14ac:dyDescent="0.25">
      <c r="I268" s="35"/>
    </row>
    <row r="269" spans="9:9" x14ac:dyDescent="0.25">
      <c r="I269" s="35"/>
    </row>
    <row r="270" spans="9:9" x14ac:dyDescent="0.25">
      <c r="I270" s="35"/>
    </row>
    <row r="271" spans="9:9" x14ac:dyDescent="0.25">
      <c r="I271" s="35"/>
    </row>
    <row r="272" spans="9:9" x14ac:dyDescent="0.25">
      <c r="I272" s="35"/>
    </row>
    <row r="273" spans="9:9" x14ac:dyDescent="0.25">
      <c r="I273" s="35"/>
    </row>
    <row r="274" spans="9:9" x14ac:dyDescent="0.25">
      <c r="I274" s="35"/>
    </row>
    <row r="275" spans="9:9" x14ac:dyDescent="0.25">
      <c r="I275" s="35"/>
    </row>
    <row r="276" spans="9:9" x14ac:dyDescent="0.25">
      <c r="I276" s="35"/>
    </row>
    <row r="277" spans="9:9" x14ac:dyDescent="0.25">
      <c r="I277" s="35"/>
    </row>
    <row r="278" spans="9:9" x14ac:dyDescent="0.25">
      <c r="I278" s="37"/>
    </row>
    <row r="279" spans="9:9" x14ac:dyDescent="0.25">
      <c r="I279" s="35"/>
    </row>
    <row r="280" spans="9:9" x14ac:dyDescent="0.25">
      <c r="I280" s="35"/>
    </row>
    <row r="281" spans="9:9" x14ac:dyDescent="0.25">
      <c r="I281" s="35"/>
    </row>
    <row r="282" spans="9:9" x14ac:dyDescent="0.25">
      <c r="I282" s="35"/>
    </row>
    <row r="283" spans="9:9" x14ac:dyDescent="0.25">
      <c r="I283" s="35"/>
    </row>
    <row r="284" spans="9:9" x14ac:dyDescent="0.25">
      <c r="I284" s="35"/>
    </row>
    <row r="285" spans="9:9" x14ac:dyDescent="0.25">
      <c r="I285" s="35"/>
    </row>
    <row r="286" spans="9:9" x14ac:dyDescent="0.25">
      <c r="I286" s="35"/>
    </row>
    <row r="287" spans="9:9" x14ac:dyDescent="0.25">
      <c r="I287" s="35"/>
    </row>
    <row r="288" spans="9:9" x14ac:dyDescent="0.25">
      <c r="I288" s="35"/>
    </row>
    <row r="289" spans="9:9" x14ac:dyDescent="0.25">
      <c r="I289" s="35"/>
    </row>
    <row r="290" spans="9:9" x14ac:dyDescent="0.25">
      <c r="I290" s="35"/>
    </row>
    <row r="291" spans="9:9" x14ac:dyDescent="0.25">
      <c r="I291" s="37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FF00"/>
  </sheetPr>
  <dimension ref="A1:AI1031"/>
  <sheetViews>
    <sheetView workbookViewId="0">
      <selection activeCell="C41" sqref="C41"/>
    </sheetView>
  </sheetViews>
  <sheetFormatPr defaultRowHeight="15" x14ac:dyDescent="0.25"/>
  <cols>
    <col min="1" max="1" width="28.7109375" style="95" bestFit="1" customWidth="1"/>
    <col min="2" max="3" width="28.7109375" style="2" bestFit="1" customWidth="1"/>
    <col min="4" max="15" width="8.7109375" style="27" customWidth="1"/>
    <col min="16" max="16" width="10.7109375" style="27" customWidth="1"/>
    <col min="17" max="17" width="24.7109375" style="102" customWidth="1"/>
    <col min="18" max="18" width="2.5703125" style="12" customWidth="1"/>
    <col min="19" max="30" width="7.7109375" style="12" customWidth="1"/>
    <col min="31" max="31" width="19.85546875" style="12" bestFit="1" customWidth="1"/>
    <col min="32" max="32" width="20.5703125" style="2" bestFit="1" customWidth="1"/>
    <col min="33" max="33" width="19.85546875" style="9" customWidth="1"/>
    <col min="34" max="34" width="9.140625" style="2"/>
    <col min="35" max="35" width="0" style="9" hidden="1" customWidth="1"/>
    <col min="36" max="16384" width="9.140625" style="2"/>
  </cols>
  <sheetData>
    <row r="1" spans="1:35" ht="31.5" customHeight="1" thickBot="1" x14ac:dyDescent="0.3">
      <c r="D1" s="374" t="s">
        <v>602</v>
      </c>
      <c r="E1" s="375"/>
      <c r="F1" s="375"/>
      <c r="G1" s="375"/>
      <c r="H1" s="375"/>
      <c r="I1" s="375"/>
      <c r="J1" s="375"/>
      <c r="K1" s="375"/>
      <c r="L1" s="375"/>
      <c r="M1" s="375"/>
      <c r="N1" s="375"/>
      <c r="O1" s="375"/>
      <c r="P1" s="375"/>
      <c r="Q1" s="376"/>
      <c r="R1" s="14"/>
      <c r="S1" s="374" t="s">
        <v>603</v>
      </c>
      <c r="T1" s="375"/>
      <c r="U1" s="375"/>
      <c r="V1" s="375"/>
      <c r="W1" s="375"/>
      <c r="X1" s="375"/>
      <c r="Y1" s="375"/>
      <c r="Z1" s="375"/>
      <c r="AA1" s="375"/>
      <c r="AB1" s="375"/>
      <c r="AC1" s="375"/>
      <c r="AD1" s="375"/>
      <c r="AE1" s="375"/>
      <c r="AF1" s="375"/>
      <c r="AG1" s="10">
        <v>0.2</v>
      </c>
    </row>
    <row r="2" spans="1:35" ht="19.5" customHeight="1" thickBot="1" x14ac:dyDescent="0.3">
      <c r="A2" s="7" t="s">
        <v>2</v>
      </c>
      <c r="B2" s="7" t="s">
        <v>577</v>
      </c>
      <c r="C2" s="7" t="s">
        <v>320</v>
      </c>
      <c r="D2" s="65" t="s">
        <v>557</v>
      </c>
      <c r="E2" s="65" t="s">
        <v>558</v>
      </c>
      <c r="F2" s="65" t="s">
        <v>559</v>
      </c>
      <c r="G2" s="65" t="s">
        <v>560</v>
      </c>
      <c r="H2" s="65" t="s">
        <v>561</v>
      </c>
      <c r="I2" s="65" t="s">
        <v>562</v>
      </c>
      <c r="J2" s="65" t="s">
        <v>563</v>
      </c>
      <c r="K2" s="65" t="s">
        <v>564</v>
      </c>
      <c r="L2" s="65" t="s">
        <v>565</v>
      </c>
      <c r="M2" s="65" t="s">
        <v>566</v>
      </c>
      <c r="N2" s="65" t="s">
        <v>567</v>
      </c>
      <c r="O2" s="65" t="s">
        <v>568</v>
      </c>
      <c r="P2" s="13" t="s">
        <v>348</v>
      </c>
      <c r="Q2" s="105" t="s">
        <v>351</v>
      </c>
      <c r="R2" s="11"/>
      <c r="S2" s="16" t="s">
        <v>540</v>
      </c>
      <c r="T2" s="16" t="s">
        <v>541</v>
      </c>
      <c r="U2" s="16" t="s">
        <v>542</v>
      </c>
      <c r="V2" s="16" t="s">
        <v>543</v>
      </c>
      <c r="W2" s="16" t="s">
        <v>544</v>
      </c>
      <c r="X2" s="16" t="s">
        <v>545</v>
      </c>
      <c r="Y2" s="16" t="s">
        <v>546</v>
      </c>
      <c r="Z2" s="16" t="s">
        <v>547</v>
      </c>
      <c r="AA2" s="16" t="s">
        <v>548</v>
      </c>
      <c r="AB2" s="16" t="s">
        <v>549</v>
      </c>
      <c r="AC2" s="16" t="s">
        <v>550</v>
      </c>
      <c r="AD2" s="18" t="s">
        <v>551</v>
      </c>
      <c r="AE2" s="17"/>
      <c r="AF2" s="8" t="s">
        <v>604</v>
      </c>
      <c r="AI2" s="9">
        <v>0.05</v>
      </c>
    </row>
    <row r="3" spans="1:35" hidden="1" x14ac:dyDescent="0.25">
      <c r="A3" s="74">
        <v>99999999999</v>
      </c>
      <c r="B3" s="74" t="str">
        <f>INDEX('FY17 DataDump'!$A$2:$H$4768, MATCH('FY17 Individual Analysis'!A3, 'FY17 DataDump'!$C$2:$C$4768, 0), MATCH('FY17 DataDump'!$B$1, 'FY17 DataDump'!$A$1:$H$1))</f>
        <v>TEST DEPARTMENT</v>
      </c>
      <c r="C3" s="74" t="str">
        <f>INDEX('FY17 DataDump'!$A$2:$H$4768, MATCH('FY17 Individual Analysis'!A3, 'FY17 DataDump'!$C$2:$C$4768, 0), MATCH('FY17 DataDump'!$D$1, 'FY17 DataDump'!$A$1:$H$1))</f>
        <v>TEST</v>
      </c>
      <c r="D3" s="27">
        <f>SUMIFS('FY17 DataDump'!$E$2:$E$4768, 'FY17 DataDump'!$C$2:$C$4768, 'FY17 Individual Analysis'!$A3, 'FY17 DataDump'!$H$2:$H$4768, D$2)</f>
        <v>0</v>
      </c>
      <c r="E3" s="27">
        <f>SUMIFS('FY17 DataDump'!$E$2:$E$4768, 'FY17 DataDump'!$C$2:$C$4768, 'FY17 Individual Analysis'!$A3, 'FY17 DataDump'!$H$2:$H$4768, E$2)</f>
        <v>0</v>
      </c>
      <c r="F3" s="27">
        <f>SUMIFS('FY17 DataDump'!$E$2:$E$4768, 'FY17 DataDump'!$C$2:$C$4768, 'FY17 Individual Analysis'!$A3, 'FY17 DataDump'!$H$2:$H$4768, F$2)</f>
        <v>0</v>
      </c>
      <c r="G3" s="27">
        <f>SUMIFS('FY17 DataDump'!$E$2:$E$4768, 'FY17 DataDump'!$C$2:$C$4768, 'FY17 Individual Analysis'!$A3, 'FY17 DataDump'!$H$2:$H$4768, G$2)</f>
        <v>0</v>
      </c>
      <c r="H3" s="27">
        <f>SUMIFS('FY17 DataDump'!$E$2:$E$4768, 'FY17 DataDump'!$C$2:$C$4768, 'FY17 Individual Analysis'!$A3, 'FY17 DataDump'!$H$2:$H$4768, H$2)</f>
        <v>0</v>
      </c>
      <c r="I3" s="27">
        <f>SUMIFS('FY17 DataDump'!$E$2:$E$4768, 'FY17 DataDump'!$C$2:$C$4768, 'FY17 Individual Analysis'!$A3, 'FY17 DataDump'!$H$2:$H$4768, I$2)</f>
        <v>0</v>
      </c>
      <c r="J3" s="27">
        <f>SUMIFS('FY17 DataDump'!$E$2:$E$4768, 'FY17 DataDump'!$C$2:$C$4768, 'FY17 Individual Analysis'!$A3, 'FY17 DataDump'!$H$2:$H$4768, J$2)</f>
        <v>0</v>
      </c>
      <c r="K3" s="27">
        <f>SUMIFS('FY17 DataDump'!$E$2:$E$4768, 'FY17 DataDump'!$C$2:$C$4768, 'FY17 Individual Analysis'!$A3, 'FY17 DataDump'!$H$2:$H$4768, K$2)</f>
        <v>0</v>
      </c>
      <c r="L3" s="27">
        <f>SUMIFS('FY17 DataDump'!$E$2:$E$4768, 'FY17 DataDump'!$C$2:$C$4768, 'FY17 Individual Analysis'!$A3, 'FY17 DataDump'!$H$2:$H$4768, L$2)</f>
        <v>0</v>
      </c>
      <c r="M3" s="27">
        <f>SUMIFS('FY17 DataDump'!$E$2:$E$4768, 'FY17 DataDump'!$C$2:$C$4768, 'FY17 Individual Analysis'!$A3, 'FY17 DataDump'!$H$2:$H$4768, M$2)</f>
        <v>0</v>
      </c>
      <c r="N3" s="27">
        <f>SUMIFS('FY17 DataDump'!$E$2:$E$4768, 'FY17 DataDump'!$C$2:$C$4768, 'FY17 Individual Analysis'!$A3, 'FY17 DataDump'!$H$2:$H$4768, N$2)</f>
        <v>0</v>
      </c>
      <c r="O3" s="27">
        <f>SUMIFS('FY17 DataDump'!$E$2:$E$4768, 'FY17 DataDump'!$C$2:$C$4768, 'FY17 Individual Analysis'!$A3, 'FY17 DataDump'!$H$2:$H$4768, O$2)</f>
        <v>0</v>
      </c>
      <c r="P3" s="27">
        <f t="shared" ref="P3:P66" si="0">SUM(D3:O3)</f>
        <v>0</v>
      </c>
      <c r="Q3" s="106" t="e">
        <f t="shared" ref="Q3:Q34" si="1">P3/$P$400</f>
        <v>#DIV/0!</v>
      </c>
      <c r="S3" s="20">
        <f t="shared" ref="S3:AD37" si="2">IFERROR((D3/$P3) * ($AF3), 0)</f>
        <v>0</v>
      </c>
      <c r="T3" s="21">
        <f t="shared" ref="T3:AD17" si="3">IFERROR((E3/$P3) * ($AF3), 0)</f>
        <v>0</v>
      </c>
      <c r="U3" s="21">
        <f t="shared" si="3"/>
        <v>0</v>
      </c>
      <c r="V3" s="21">
        <f t="shared" si="3"/>
        <v>0</v>
      </c>
      <c r="W3" s="21">
        <f t="shared" si="3"/>
        <v>0</v>
      </c>
      <c r="X3" s="21">
        <f t="shared" si="3"/>
        <v>0</v>
      </c>
      <c r="Y3" s="21">
        <f t="shared" si="3"/>
        <v>0</v>
      </c>
      <c r="Z3" s="21">
        <f t="shared" si="3"/>
        <v>0</v>
      </c>
      <c r="AA3" s="21">
        <f t="shared" si="3"/>
        <v>0</v>
      </c>
      <c r="AB3" s="21">
        <f t="shared" si="3"/>
        <v>0</v>
      </c>
      <c r="AC3" s="21">
        <f t="shared" si="3"/>
        <v>0</v>
      </c>
      <c r="AD3" s="24">
        <f t="shared" si="3"/>
        <v>0</v>
      </c>
      <c r="AF3" s="15">
        <f t="shared" ref="AF3:AF65" si="4">(P3) + (P3 *$AG$1)</f>
        <v>0</v>
      </c>
      <c r="AI3" s="9">
        <v>0.1</v>
      </c>
    </row>
    <row r="4" spans="1:35" hidden="1" x14ac:dyDescent="0.25">
      <c r="A4" s="75">
        <v>99999999991</v>
      </c>
      <c r="B4" s="75" t="str">
        <f>INDEX('FY17 DataDump'!$A$2:$H$4768, MATCH('FY17 Individual Analysis'!A4, 'FY17 DataDump'!$C$2:$C$4768, 0), MATCH('FY17 DataDump'!$B$1, 'FY17 DataDump'!$A$1:$H$1))</f>
        <v>TEST DEPARTMENT2</v>
      </c>
      <c r="C4" s="75" t="str">
        <f>INDEX('FY17 DataDump'!$A$2:$H$4768, MATCH('FY17 Individual Analysis'!A4, 'FY17 DataDump'!$C$2:$C$4768, 0), MATCH('FY17 DataDump'!$D$1, 'FY17 DataDump'!$A$1:$H$1))</f>
        <v>TEST2</v>
      </c>
      <c r="D4" s="27">
        <f>SUMIFS('FY17 DataDump'!$E$2:$E$4768, 'FY17 DataDump'!$C$2:$C$4768, 'FY17 Individual Analysis'!$A4, 'FY17 DataDump'!$H$2:$H$4768, D$2)</f>
        <v>0</v>
      </c>
      <c r="E4" s="27">
        <f>SUMIFS('FY17 DataDump'!$E$2:$E$4768, 'FY17 DataDump'!$C$2:$C$4768, 'FY17 Individual Analysis'!$A4, 'FY17 DataDump'!$H$2:$H$4768, E$2)</f>
        <v>0</v>
      </c>
      <c r="F4" s="27">
        <f>SUMIFS('FY17 DataDump'!$E$2:$E$4768, 'FY17 DataDump'!$C$2:$C$4768, 'FY17 Individual Analysis'!$A4, 'FY17 DataDump'!$H$2:$H$4768, F$2)</f>
        <v>0</v>
      </c>
      <c r="G4" s="27">
        <f>SUMIFS('FY17 DataDump'!$E$2:$E$4768, 'FY17 DataDump'!$C$2:$C$4768, 'FY17 Individual Analysis'!$A4, 'FY17 DataDump'!$H$2:$H$4768, G$2)</f>
        <v>0</v>
      </c>
      <c r="H4" s="27">
        <f>SUMIFS('FY17 DataDump'!$E$2:$E$4768, 'FY17 DataDump'!$C$2:$C$4768, 'FY17 Individual Analysis'!$A4, 'FY17 DataDump'!$H$2:$H$4768, H$2)</f>
        <v>0</v>
      </c>
      <c r="I4" s="27">
        <f>SUMIFS('FY17 DataDump'!$E$2:$E$4768, 'FY17 DataDump'!$C$2:$C$4768, 'FY17 Individual Analysis'!$A4, 'FY17 DataDump'!$H$2:$H$4768, I$2)</f>
        <v>0</v>
      </c>
      <c r="J4" s="27">
        <f>SUMIFS('FY17 DataDump'!$E$2:$E$4768, 'FY17 DataDump'!$C$2:$C$4768, 'FY17 Individual Analysis'!$A4, 'FY17 DataDump'!$H$2:$H$4768, J$2)</f>
        <v>0</v>
      </c>
      <c r="K4" s="27">
        <f>SUMIFS('FY17 DataDump'!$E$2:$E$4768, 'FY17 DataDump'!$C$2:$C$4768, 'FY17 Individual Analysis'!$A4, 'FY17 DataDump'!$H$2:$H$4768, K$2)</f>
        <v>0</v>
      </c>
      <c r="L4" s="27">
        <f>SUMIFS('FY17 DataDump'!$E$2:$E$4768, 'FY17 DataDump'!$C$2:$C$4768, 'FY17 Individual Analysis'!$A4, 'FY17 DataDump'!$H$2:$H$4768, L$2)</f>
        <v>0</v>
      </c>
      <c r="M4" s="27">
        <f>SUMIFS('FY17 DataDump'!$E$2:$E$4768, 'FY17 DataDump'!$C$2:$C$4768, 'FY17 Individual Analysis'!$A4, 'FY17 DataDump'!$H$2:$H$4768, M$2)</f>
        <v>0</v>
      </c>
      <c r="N4" s="27">
        <f>SUMIFS('FY17 DataDump'!$E$2:$E$4768, 'FY17 DataDump'!$C$2:$C$4768, 'FY17 Individual Analysis'!$A4, 'FY17 DataDump'!$H$2:$H$4768, N$2)</f>
        <v>0</v>
      </c>
      <c r="O4" s="27">
        <f>SUMIFS('FY17 DataDump'!$E$2:$E$4768, 'FY17 DataDump'!$C$2:$C$4768, 'FY17 Individual Analysis'!$A4, 'FY17 DataDump'!$H$2:$H$4768, O$2)</f>
        <v>0</v>
      </c>
      <c r="P4" s="27">
        <f t="shared" si="0"/>
        <v>0</v>
      </c>
      <c r="Q4" s="106" t="e">
        <f t="shared" si="1"/>
        <v>#DIV/0!</v>
      </c>
      <c r="S4" s="20">
        <f t="shared" si="2"/>
        <v>0</v>
      </c>
      <c r="T4" s="21">
        <f t="shared" si="3"/>
        <v>0</v>
      </c>
      <c r="U4" s="21">
        <f t="shared" si="3"/>
        <v>0</v>
      </c>
      <c r="V4" s="21">
        <f t="shared" si="3"/>
        <v>0</v>
      </c>
      <c r="W4" s="21">
        <f t="shared" si="3"/>
        <v>0</v>
      </c>
      <c r="X4" s="21">
        <f t="shared" si="3"/>
        <v>0</v>
      </c>
      <c r="Y4" s="21">
        <f t="shared" si="3"/>
        <v>0</v>
      </c>
      <c r="Z4" s="21">
        <f t="shared" si="3"/>
        <v>0</v>
      </c>
      <c r="AA4" s="21">
        <f t="shared" si="3"/>
        <v>0</v>
      </c>
      <c r="AB4" s="21">
        <f t="shared" si="3"/>
        <v>0</v>
      </c>
      <c r="AC4" s="21">
        <f t="shared" si="3"/>
        <v>0</v>
      </c>
      <c r="AD4" s="24">
        <f t="shared" si="3"/>
        <v>0</v>
      </c>
      <c r="AF4" s="15">
        <f t="shared" si="4"/>
        <v>0</v>
      </c>
      <c r="AI4" s="9">
        <v>0.125</v>
      </c>
    </row>
    <row r="5" spans="1:35" x14ac:dyDescent="0.25">
      <c r="A5" s="75"/>
      <c r="B5" s="75" t="e">
        <f>INDEX('FY17 DataDump'!$A$2:$H$4768, MATCH('FY17 Individual Analysis'!A5, 'FY17 DataDump'!$C$2:$C$4768, 0), MATCH('FY17 DataDump'!$B$1, 'FY17 DataDump'!$A$1:$H$1))</f>
        <v>#N/A</v>
      </c>
      <c r="C5" s="75" t="e">
        <f>INDEX('FY17 DataDump'!$A$2:$H$4768, MATCH('FY17 Individual Analysis'!A5, 'FY17 DataDump'!$C$2:$C$4768, 0), MATCH('FY17 DataDump'!$D$1, 'FY17 DataDump'!$A$1:$H$1))</f>
        <v>#N/A</v>
      </c>
      <c r="D5" s="27">
        <f>SUMIFS('FY17 DataDump'!$E$2:$E$4768, 'FY17 DataDump'!$C$2:$C$4768, 'FY17 Individual Analysis'!$A5, 'FY17 DataDump'!$H$2:$H$4768, D$2)</f>
        <v>0</v>
      </c>
      <c r="E5" s="27">
        <f>SUMIFS('FY17 DataDump'!$E$2:$E$4768, 'FY17 DataDump'!$C$2:$C$4768, 'FY17 Individual Analysis'!$A5, 'FY17 DataDump'!$H$2:$H$4768, E$2)</f>
        <v>0</v>
      </c>
      <c r="F5" s="27">
        <f>SUMIFS('FY17 DataDump'!$E$2:$E$4768, 'FY17 DataDump'!$C$2:$C$4768, 'FY17 Individual Analysis'!$A5, 'FY17 DataDump'!$H$2:$H$4768, F$2)</f>
        <v>0</v>
      </c>
      <c r="G5" s="27">
        <f>SUMIFS('FY17 DataDump'!$E$2:$E$4768, 'FY17 DataDump'!$C$2:$C$4768, 'FY17 Individual Analysis'!$A5, 'FY17 DataDump'!$H$2:$H$4768, G$2)</f>
        <v>0</v>
      </c>
      <c r="H5" s="27">
        <f>SUMIFS('FY17 DataDump'!$E$2:$E$4768, 'FY17 DataDump'!$C$2:$C$4768, 'FY17 Individual Analysis'!$A5, 'FY17 DataDump'!$H$2:$H$4768, H$2)</f>
        <v>0</v>
      </c>
      <c r="I5" s="27">
        <f>SUMIFS('FY17 DataDump'!$E$2:$E$4768, 'FY17 DataDump'!$C$2:$C$4768, 'FY17 Individual Analysis'!$A5, 'FY17 DataDump'!$H$2:$H$4768, I$2)</f>
        <v>0</v>
      </c>
      <c r="J5" s="27">
        <f>SUMIFS('FY17 DataDump'!$E$2:$E$4768, 'FY17 DataDump'!$C$2:$C$4768, 'FY17 Individual Analysis'!$A5, 'FY17 DataDump'!$H$2:$H$4768, J$2)</f>
        <v>0</v>
      </c>
      <c r="K5" s="27">
        <f>SUMIFS('FY17 DataDump'!$E$2:$E$4768, 'FY17 DataDump'!$C$2:$C$4768, 'FY17 Individual Analysis'!$A5, 'FY17 DataDump'!$H$2:$H$4768, K$2)</f>
        <v>0</v>
      </c>
      <c r="L5" s="27">
        <f>SUMIFS('FY17 DataDump'!$E$2:$E$4768, 'FY17 DataDump'!$C$2:$C$4768, 'FY17 Individual Analysis'!$A5, 'FY17 DataDump'!$H$2:$H$4768, L$2)</f>
        <v>0</v>
      </c>
      <c r="M5" s="27">
        <f>SUMIFS('FY17 DataDump'!$E$2:$E$4768, 'FY17 DataDump'!$C$2:$C$4768, 'FY17 Individual Analysis'!$A5, 'FY17 DataDump'!$H$2:$H$4768, M$2)</f>
        <v>0</v>
      </c>
      <c r="N5" s="27">
        <f>SUMIFS('FY17 DataDump'!$E$2:$E$4768, 'FY17 DataDump'!$C$2:$C$4768, 'FY17 Individual Analysis'!$A5, 'FY17 DataDump'!$H$2:$H$4768, N$2)</f>
        <v>0</v>
      </c>
      <c r="O5" s="27">
        <f>SUMIFS('FY17 DataDump'!$E$2:$E$4768, 'FY17 DataDump'!$C$2:$C$4768, 'FY17 Individual Analysis'!$A5, 'FY17 DataDump'!$H$2:$H$4768, O$2)</f>
        <v>0</v>
      </c>
      <c r="P5" s="27">
        <f t="shared" si="0"/>
        <v>0</v>
      </c>
      <c r="Q5" s="108" t="e">
        <f t="shared" si="1"/>
        <v>#DIV/0!</v>
      </c>
      <c r="S5" s="20">
        <f t="shared" si="2"/>
        <v>0</v>
      </c>
      <c r="T5" s="21">
        <f t="shared" si="3"/>
        <v>0</v>
      </c>
      <c r="U5" s="21">
        <f t="shared" si="3"/>
        <v>0</v>
      </c>
      <c r="V5" s="21">
        <f t="shared" si="3"/>
        <v>0</v>
      </c>
      <c r="W5" s="21">
        <f t="shared" si="3"/>
        <v>0</v>
      </c>
      <c r="X5" s="21">
        <f t="shared" si="3"/>
        <v>0</v>
      </c>
      <c r="Y5" s="21">
        <f t="shared" si="3"/>
        <v>0</v>
      </c>
      <c r="Z5" s="21">
        <f t="shared" si="3"/>
        <v>0</v>
      </c>
      <c r="AA5" s="21">
        <f t="shared" si="3"/>
        <v>0</v>
      </c>
      <c r="AB5" s="21">
        <f t="shared" si="3"/>
        <v>0</v>
      </c>
      <c r="AC5" s="21">
        <f t="shared" si="3"/>
        <v>0</v>
      </c>
      <c r="AD5" s="24">
        <f t="shared" si="3"/>
        <v>0</v>
      </c>
      <c r="AF5" s="15">
        <f t="shared" si="4"/>
        <v>0</v>
      </c>
      <c r="AI5" s="9">
        <v>0.15</v>
      </c>
    </row>
    <row r="6" spans="1:35" x14ac:dyDescent="0.25">
      <c r="A6" s="75"/>
      <c r="B6" s="75" t="e">
        <f>INDEX('FY17 DataDump'!$A$2:$H$4768, MATCH('FY17 Individual Analysis'!A6, 'FY17 DataDump'!$C$2:$C$4768, 0), MATCH('FY17 DataDump'!$B$1, 'FY17 DataDump'!$A$1:$H$1))</f>
        <v>#N/A</v>
      </c>
      <c r="C6" s="75" t="e">
        <f>INDEX('FY17 DataDump'!$A$2:$H$4768, MATCH('FY17 Individual Analysis'!A6, 'FY17 DataDump'!$C$2:$C$4768, 0), MATCH('FY17 DataDump'!$D$1, 'FY17 DataDump'!$A$1:$H$1))</f>
        <v>#N/A</v>
      </c>
      <c r="D6" s="27">
        <f>SUMIFS('FY17 DataDump'!$E$2:$E$4768, 'FY17 DataDump'!$C$2:$C$4768, 'FY17 Individual Analysis'!$A6, 'FY17 DataDump'!$H$2:$H$4768, D$2)</f>
        <v>0</v>
      </c>
      <c r="E6" s="27">
        <f>SUMIFS('FY17 DataDump'!$E$2:$E$4768, 'FY17 DataDump'!$C$2:$C$4768, 'FY17 Individual Analysis'!$A6, 'FY17 DataDump'!$H$2:$H$4768, E$2)</f>
        <v>0</v>
      </c>
      <c r="F6" s="27">
        <f>SUMIFS('FY17 DataDump'!$E$2:$E$4768, 'FY17 DataDump'!$C$2:$C$4768, 'FY17 Individual Analysis'!$A6, 'FY17 DataDump'!$H$2:$H$4768, F$2)</f>
        <v>0</v>
      </c>
      <c r="G6" s="27">
        <f>SUMIFS('FY17 DataDump'!$E$2:$E$4768, 'FY17 DataDump'!$C$2:$C$4768, 'FY17 Individual Analysis'!$A6, 'FY17 DataDump'!$H$2:$H$4768, G$2)</f>
        <v>0</v>
      </c>
      <c r="H6" s="27">
        <f>SUMIFS('FY17 DataDump'!$E$2:$E$4768, 'FY17 DataDump'!$C$2:$C$4768, 'FY17 Individual Analysis'!$A6, 'FY17 DataDump'!$H$2:$H$4768, H$2)</f>
        <v>0</v>
      </c>
      <c r="I6" s="27">
        <f>SUMIFS('FY17 DataDump'!$E$2:$E$4768, 'FY17 DataDump'!$C$2:$C$4768, 'FY17 Individual Analysis'!$A6, 'FY17 DataDump'!$H$2:$H$4768, I$2)</f>
        <v>0</v>
      </c>
      <c r="J6" s="27">
        <f>SUMIFS('FY17 DataDump'!$E$2:$E$4768, 'FY17 DataDump'!$C$2:$C$4768, 'FY17 Individual Analysis'!$A6, 'FY17 DataDump'!$H$2:$H$4768, J$2)</f>
        <v>0</v>
      </c>
      <c r="K6" s="27">
        <f>SUMIFS('FY17 DataDump'!$E$2:$E$4768, 'FY17 DataDump'!$C$2:$C$4768, 'FY17 Individual Analysis'!$A6, 'FY17 DataDump'!$H$2:$H$4768, K$2)</f>
        <v>0</v>
      </c>
      <c r="L6" s="27">
        <f>SUMIFS('FY17 DataDump'!$E$2:$E$4768, 'FY17 DataDump'!$C$2:$C$4768, 'FY17 Individual Analysis'!$A6, 'FY17 DataDump'!$H$2:$H$4768, L$2)</f>
        <v>0</v>
      </c>
      <c r="M6" s="27">
        <f>SUMIFS('FY17 DataDump'!$E$2:$E$4768, 'FY17 DataDump'!$C$2:$C$4768, 'FY17 Individual Analysis'!$A6, 'FY17 DataDump'!$H$2:$H$4768, M$2)</f>
        <v>0</v>
      </c>
      <c r="N6" s="27">
        <f>SUMIFS('FY17 DataDump'!$E$2:$E$4768, 'FY17 DataDump'!$C$2:$C$4768, 'FY17 Individual Analysis'!$A6, 'FY17 DataDump'!$H$2:$H$4768, N$2)</f>
        <v>0</v>
      </c>
      <c r="O6" s="27">
        <f>SUMIFS('FY17 DataDump'!$E$2:$E$4768, 'FY17 DataDump'!$C$2:$C$4768, 'FY17 Individual Analysis'!$A6, 'FY17 DataDump'!$H$2:$H$4768, O$2)</f>
        <v>0</v>
      </c>
      <c r="P6" s="27">
        <f t="shared" si="0"/>
        <v>0</v>
      </c>
      <c r="Q6" s="108" t="e">
        <f t="shared" si="1"/>
        <v>#DIV/0!</v>
      </c>
      <c r="S6" s="20">
        <f t="shared" si="2"/>
        <v>0</v>
      </c>
      <c r="T6" s="21">
        <f t="shared" si="3"/>
        <v>0</v>
      </c>
      <c r="U6" s="21">
        <f t="shared" si="3"/>
        <v>0</v>
      </c>
      <c r="V6" s="21">
        <f t="shared" si="3"/>
        <v>0</v>
      </c>
      <c r="W6" s="21">
        <f t="shared" si="3"/>
        <v>0</v>
      </c>
      <c r="X6" s="21">
        <f t="shared" si="3"/>
        <v>0</v>
      </c>
      <c r="Y6" s="21">
        <f t="shared" si="3"/>
        <v>0</v>
      </c>
      <c r="Z6" s="21">
        <f t="shared" si="3"/>
        <v>0</v>
      </c>
      <c r="AA6" s="21">
        <f t="shared" si="3"/>
        <v>0</v>
      </c>
      <c r="AB6" s="21">
        <f t="shared" si="3"/>
        <v>0</v>
      </c>
      <c r="AC6" s="21">
        <f t="shared" si="3"/>
        <v>0</v>
      </c>
      <c r="AD6" s="24">
        <f t="shared" si="3"/>
        <v>0</v>
      </c>
      <c r="AF6" s="15">
        <f t="shared" si="4"/>
        <v>0</v>
      </c>
      <c r="AI6" s="9">
        <v>0.17499999999999999</v>
      </c>
    </row>
    <row r="7" spans="1:35" x14ac:dyDescent="0.25">
      <c r="A7" s="75"/>
      <c r="B7" s="75" t="e">
        <f>INDEX('FY17 DataDump'!$A$2:$H$4768, MATCH('FY17 Individual Analysis'!A7, 'FY17 DataDump'!$C$2:$C$4768, 0), MATCH('FY17 DataDump'!$B$1, 'FY17 DataDump'!$A$1:$H$1))</f>
        <v>#N/A</v>
      </c>
      <c r="C7" s="75" t="e">
        <f>INDEX('FY17 DataDump'!$A$2:$H$4768, MATCH('FY17 Individual Analysis'!A7, 'FY17 DataDump'!$C$2:$C$4768, 0), MATCH('FY17 DataDump'!$D$1, 'FY17 DataDump'!$A$1:$H$1))</f>
        <v>#N/A</v>
      </c>
      <c r="D7" s="27">
        <f>SUMIFS('FY17 DataDump'!$E$2:$E$4768, 'FY17 DataDump'!$C$2:$C$4768, 'FY17 Individual Analysis'!$A7, 'FY17 DataDump'!$H$2:$H$4768, D$2)</f>
        <v>0</v>
      </c>
      <c r="E7" s="27">
        <f>SUMIFS('FY17 DataDump'!$E$2:$E$4768, 'FY17 DataDump'!$C$2:$C$4768, 'FY17 Individual Analysis'!$A7, 'FY17 DataDump'!$H$2:$H$4768, E$2)</f>
        <v>0</v>
      </c>
      <c r="F7" s="27">
        <f>SUMIFS('FY17 DataDump'!$E$2:$E$4768, 'FY17 DataDump'!$C$2:$C$4768, 'FY17 Individual Analysis'!$A7, 'FY17 DataDump'!$H$2:$H$4768, F$2)</f>
        <v>0</v>
      </c>
      <c r="G7" s="27">
        <f>SUMIFS('FY17 DataDump'!$E$2:$E$4768, 'FY17 DataDump'!$C$2:$C$4768, 'FY17 Individual Analysis'!$A7, 'FY17 DataDump'!$H$2:$H$4768, G$2)</f>
        <v>0</v>
      </c>
      <c r="H7" s="27">
        <f>SUMIFS('FY17 DataDump'!$E$2:$E$4768, 'FY17 DataDump'!$C$2:$C$4768, 'FY17 Individual Analysis'!$A7, 'FY17 DataDump'!$H$2:$H$4768, H$2)</f>
        <v>0</v>
      </c>
      <c r="I7" s="27">
        <f>SUMIFS('FY17 DataDump'!$E$2:$E$4768, 'FY17 DataDump'!$C$2:$C$4768, 'FY17 Individual Analysis'!$A7, 'FY17 DataDump'!$H$2:$H$4768, I$2)</f>
        <v>0</v>
      </c>
      <c r="J7" s="27">
        <f>SUMIFS('FY17 DataDump'!$E$2:$E$4768, 'FY17 DataDump'!$C$2:$C$4768, 'FY17 Individual Analysis'!$A7, 'FY17 DataDump'!$H$2:$H$4768, J$2)</f>
        <v>0</v>
      </c>
      <c r="K7" s="27">
        <f>SUMIFS('FY17 DataDump'!$E$2:$E$4768, 'FY17 DataDump'!$C$2:$C$4768, 'FY17 Individual Analysis'!$A7, 'FY17 DataDump'!$H$2:$H$4768, K$2)</f>
        <v>0</v>
      </c>
      <c r="L7" s="27">
        <f>SUMIFS('FY17 DataDump'!$E$2:$E$4768, 'FY17 DataDump'!$C$2:$C$4768, 'FY17 Individual Analysis'!$A7, 'FY17 DataDump'!$H$2:$H$4768, L$2)</f>
        <v>0</v>
      </c>
      <c r="M7" s="27">
        <f>SUMIFS('FY17 DataDump'!$E$2:$E$4768, 'FY17 DataDump'!$C$2:$C$4768, 'FY17 Individual Analysis'!$A7, 'FY17 DataDump'!$H$2:$H$4768, M$2)</f>
        <v>0</v>
      </c>
      <c r="N7" s="27">
        <f>SUMIFS('FY17 DataDump'!$E$2:$E$4768, 'FY17 DataDump'!$C$2:$C$4768, 'FY17 Individual Analysis'!$A7, 'FY17 DataDump'!$H$2:$H$4768, N$2)</f>
        <v>0</v>
      </c>
      <c r="O7" s="27">
        <f>SUMIFS('FY17 DataDump'!$E$2:$E$4768, 'FY17 DataDump'!$C$2:$C$4768, 'FY17 Individual Analysis'!$A7, 'FY17 DataDump'!$H$2:$H$4768, O$2)</f>
        <v>0</v>
      </c>
      <c r="P7" s="27">
        <f t="shared" si="0"/>
        <v>0</v>
      </c>
      <c r="Q7" s="108" t="e">
        <f t="shared" si="1"/>
        <v>#DIV/0!</v>
      </c>
      <c r="S7" s="20">
        <f t="shared" si="2"/>
        <v>0</v>
      </c>
      <c r="T7" s="21">
        <f t="shared" si="3"/>
        <v>0</v>
      </c>
      <c r="U7" s="21">
        <f t="shared" si="3"/>
        <v>0</v>
      </c>
      <c r="V7" s="21">
        <f t="shared" si="3"/>
        <v>0</v>
      </c>
      <c r="W7" s="21">
        <f t="shared" si="3"/>
        <v>0</v>
      </c>
      <c r="X7" s="21">
        <f t="shared" si="3"/>
        <v>0</v>
      </c>
      <c r="Y7" s="21">
        <f t="shared" si="3"/>
        <v>0</v>
      </c>
      <c r="Z7" s="21">
        <f t="shared" si="3"/>
        <v>0</v>
      </c>
      <c r="AA7" s="21">
        <f t="shared" si="3"/>
        <v>0</v>
      </c>
      <c r="AB7" s="21">
        <f t="shared" si="3"/>
        <v>0</v>
      </c>
      <c r="AC7" s="21">
        <f t="shared" si="3"/>
        <v>0</v>
      </c>
      <c r="AD7" s="24">
        <f t="shared" si="3"/>
        <v>0</v>
      </c>
      <c r="AF7" s="15">
        <f t="shared" si="4"/>
        <v>0</v>
      </c>
      <c r="AI7" s="9">
        <v>0.2</v>
      </c>
    </row>
    <row r="8" spans="1:35" x14ac:dyDescent="0.25">
      <c r="A8" s="75"/>
      <c r="B8" s="75" t="e">
        <f>INDEX('FY17 DataDump'!$A$2:$H$4768, MATCH('FY17 Individual Analysis'!A8, 'FY17 DataDump'!$C$2:$C$4768, 0), MATCH('FY17 DataDump'!$B$1, 'FY17 DataDump'!$A$1:$H$1))</f>
        <v>#N/A</v>
      </c>
      <c r="C8" s="75" t="e">
        <f>INDEX('FY17 DataDump'!$A$2:$H$4768, MATCH('FY17 Individual Analysis'!A8, 'FY17 DataDump'!$C$2:$C$4768, 0), MATCH('FY17 DataDump'!$D$1, 'FY17 DataDump'!$A$1:$H$1))</f>
        <v>#N/A</v>
      </c>
      <c r="D8" s="27">
        <f>SUMIFS('FY17 DataDump'!$E$2:$E$4768, 'FY17 DataDump'!$C$2:$C$4768, 'FY17 Individual Analysis'!$A8, 'FY17 DataDump'!$H$2:$H$4768, D$2)</f>
        <v>0</v>
      </c>
      <c r="E8" s="27">
        <f>SUMIFS('FY17 DataDump'!$E$2:$E$4768, 'FY17 DataDump'!$C$2:$C$4768, 'FY17 Individual Analysis'!$A8, 'FY17 DataDump'!$H$2:$H$4768, E$2)</f>
        <v>0</v>
      </c>
      <c r="F8" s="27">
        <f>SUMIFS('FY17 DataDump'!$E$2:$E$4768, 'FY17 DataDump'!$C$2:$C$4768, 'FY17 Individual Analysis'!$A8, 'FY17 DataDump'!$H$2:$H$4768, F$2)</f>
        <v>0</v>
      </c>
      <c r="G8" s="27">
        <f>SUMIFS('FY17 DataDump'!$E$2:$E$4768, 'FY17 DataDump'!$C$2:$C$4768, 'FY17 Individual Analysis'!$A8, 'FY17 DataDump'!$H$2:$H$4768, G$2)</f>
        <v>0</v>
      </c>
      <c r="H8" s="27">
        <f>SUMIFS('FY17 DataDump'!$E$2:$E$4768, 'FY17 DataDump'!$C$2:$C$4768, 'FY17 Individual Analysis'!$A8, 'FY17 DataDump'!$H$2:$H$4768, H$2)</f>
        <v>0</v>
      </c>
      <c r="I8" s="27">
        <f>SUMIFS('FY17 DataDump'!$E$2:$E$4768, 'FY17 DataDump'!$C$2:$C$4768, 'FY17 Individual Analysis'!$A8, 'FY17 DataDump'!$H$2:$H$4768, I$2)</f>
        <v>0</v>
      </c>
      <c r="J8" s="27">
        <f>SUMIFS('FY17 DataDump'!$E$2:$E$4768, 'FY17 DataDump'!$C$2:$C$4768, 'FY17 Individual Analysis'!$A8, 'FY17 DataDump'!$H$2:$H$4768, J$2)</f>
        <v>0</v>
      </c>
      <c r="K8" s="27">
        <f>SUMIFS('FY17 DataDump'!$E$2:$E$4768, 'FY17 DataDump'!$C$2:$C$4768, 'FY17 Individual Analysis'!$A8, 'FY17 DataDump'!$H$2:$H$4768, K$2)</f>
        <v>0</v>
      </c>
      <c r="L8" s="27">
        <f>SUMIFS('FY17 DataDump'!$E$2:$E$4768, 'FY17 DataDump'!$C$2:$C$4768, 'FY17 Individual Analysis'!$A8, 'FY17 DataDump'!$H$2:$H$4768, L$2)</f>
        <v>0</v>
      </c>
      <c r="M8" s="27">
        <f>SUMIFS('FY17 DataDump'!$E$2:$E$4768, 'FY17 DataDump'!$C$2:$C$4768, 'FY17 Individual Analysis'!$A8, 'FY17 DataDump'!$H$2:$H$4768, M$2)</f>
        <v>0</v>
      </c>
      <c r="N8" s="27">
        <f>SUMIFS('FY17 DataDump'!$E$2:$E$4768, 'FY17 DataDump'!$C$2:$C$4768, 'FY17 Individual Analysis'!$A8, 'FY17 DataDump'!$H$2:$H$4768, N$2)</f>
        <v>0</v>
      </c>
      <c r="O8" s="27">
        <f>SUMIFS('FY17 DataDump'!$E$2:$E$4768, 'FY17 DataDump'!$C$2:$C$4768, 'FY17 Individual Analysis'!$A8, 'FY17 DataDump'!$H$2:$H$4768, O$2)</f>
        <v>0</v>
      </c>
      <c r="P8" s="27">
        <f t="shared" si="0"/>
        <v>0</v>
      </c>
      <c r="Q8" s="108" t="e">
        <f t="shared" si="1"/>
        <v>#DIV/0!</v>
      </c>
      <c r="S8" s="20">
        <f t="shared" si="2"/>
        <v>0</v>
      </c>
      <c r="T8" s="21">
        <f t="shared" si="3"/>
        <v>0</v>
      </c>
      <c r="U8" s="21">
        <f t="shared" si="3"/>
        <v>0</v>
      </c>
      <c r="V8" s="21">
        <f t="shared" si="3"/>
        <v>0</v>
      </c>
      <c r="W8" s="21">
        <f t="shared" si="3"/>
        <v>0</v>
      </c>
      <c r="X8" s="21">
        <f t="shared" si="3"/>
        <v>0</v>
      </c>
      <c r="Y8" s="21">
        <f t="shared" si="3"/>
        <v>0</v>
      </c>
      <c r="Z8" s="21">
        <f t="shared" si="3"/>
        <v>0</v>
      </c>
      <c r="AA8" s="21">
        <f t="shared" si="3"/>
        <v>0</v>
      </c>
      <c r="AB8" s="21">
        <f t="shared" si="3"/>
        <v>0</v>
      </c>
      <c r="AC8" s="21">
        <f t="shared" si="3"/>
        <v>0</v>
      </c>
      <c r="AD8" s="24">
        <f t="shared" si="3"/>
        <v>0</v>
      </c>
      <c r="AF8" s="15">
        <f t="shared" si="4"/>
        <v>0</v>
      </c>
      <c r="AI8" s="9">
        <v>0.22500000000000001</v>
      </c>
    </row>
    <row r="9" spans="1:35" x14ac:dyDescent="0.25">
      <c r="A9" s="75"/>
      <c r="B9" s="75" t="e">
        <f>INDEX('FY17 DataDump'!$A$2:$H$4768, MATCH('FY17 Individual Analysis'!A9, 'FY17 DataDump'!$C$2:$C$4768, 0), MATCH('FY17 DataDump'!$B$1, 'FY17 DataDump'!$A$1:$H$1))</f>
        <v>#N/A</v>
      </c>
      <c r="C9" s="75" t="e">
        <f>INDEX('FY17 DataDump'!$A$2:$H$4768, MATCH('FY17 Individual Analysis'!A9, 'FY17 DataDump'!$C$2:$C$4768, 0), MATCH('FY17 DataDump'!$D$1, 'FY17 DataDump'!$A$1:$H$1))</f>
        <v>#N/A</v>
      </c>
      <c r="D9" s="27">
        <f>SUMIFS('FY17 DataDump'!$E$2:$E$4768, 'FY17 DataDump'!$C$2:$C$4768, 'FY17 Individual Analysis'!$A9, 'FY17 DataDump'!$H$2:$H$4768, D$2)</f>
        <v>0</v>
      </c>
      <c r="E9" s="27">
        <f>SUMIFS('FY17 DataDump'!$E$2:$E$4768, 'FY17 DataDump'!$C$2:$C$4768, 'FY17 Individual Analysis'!$A9, 'FY17 DataDump'!$H$2:$H$4768, E$2)</f>
        <v>0</v>
      </c>
      <c r="F9" s="27">
        <f>SUMIFS('FY17 DataDump'!$E$2:$E$4768, 'FY17 DataDump'!$C$2:$C$4768, 'FY17 Individual Analysis'!$A9, 'FY17 DataDump'!$H$2:$H$4768, F$2)</f>
        <v>0</v>
      </c>
      <c r="G9" s="27">
        <f>SUMIFS('FY17 DataDump'!$E$2:$E$4768, 'FY17 DataDump'!$C$2:$C$4768, 'FY17 Individual Analysis'!$A9, 'FY17 DataDump'!$H$2:$H$4768, G$2)</f>
        <v>0</v>
      </c>
      <c r="H9" s="27">
        <f>SUMIFS('FY17 DataDump'!$E$2:$E$4768, 'FY17 DataDump'!$C$2:$C$4768, 'FY17 Individual Analysis'!$A9, 'FY17 DataDump'!$H$2:$H$4768, H$2)</f>
        <v>0</v>
      </c>
      <c r="I9" s="27">
        <f>SUMIFS('FY17 DataDump'!$E$2:$E$4768, 'FY17 DataDump'!$C$2:$C$4768, 'FY17 Individual Analysis'!$A9, 'FY17 DataDump'!$H$2:$H$4768, I$2)</f>
        <v>0</v>
      </c>
      <c r="J9" s="27">
        <f>SUMIFS('FY17 DataDump'!$E$2:$E$4768, 'FY17 DataDump'!$C$2:$C$4768, 'FY17 Individual Analysis'!$A9, 'FY17 DataDump'!$H$2:$H$4768, J$2)</f>
        <v>0</v>
      </c>
      <c r="K9" s="27">
        <f>SUMIFS('FY17 DataDump'!$E$2:$E$4768, 'FY17 DataDump'!$C$2:$C$4768, 'FY17 Individual Analysis'!$A9, 'FY17 DataDump'!$H$2:$H$4768, K$2)</f>
        <v>0</v>
      </c>
      <c r="L9" s="27">
        <f>SUMIFS('FY17 DataDump'!$E$2:$E$4768, 'FY17 DataDump'!$C$2:$C$4768, 'FY17 Individual Analysis'!$A9, 'FY17 DataDump'!$H$2:$H$4768, L$2)</f>
        <v>0</v>
      </c>
      <c r="M9" s="27">
        <f>SUMIFS('FY17 DataDump'!$E$2:$E$4768, 'FY17 DataDump'!$C$2:$C$4768, 'FY17 Individual Analysis'!$A9, 'FY17 DataDump'!$H$2:$H$4768, M$2)</f>
        <v>0</v>
      </c>
      <c r="N9" s="27">
        <f>SUMIFS('FY17 DataDump'!$E$2:$E$4768, 'FY17 DataDump'!$C$2:$C$4768, 'FY17 Individual Analysis'!$A9, 'FY17 DataDump'!$H$2:$H$4768, N$2)</f>
        <v>0</v>
      </c>
      <c r="O9" s="27">
        <f>SUMIFS('FY17 DataDump'!$E$2:$E$4768, 'FY17 DataDump'!$C$2:$C$4768, 'FY17 Individual Analysis'!$A9, 'FY17 DataDump'!$H$2:$H$4768, O$2)</f>
        <v>0</v>
      </c>
      <c r="P9" s="27">
        <f t="shared" si="0"/>
        <v>0</v>
      </c>
      <c r="Q9" s="108" t="e">
        <f t="shared" si="1"/>
        <v>#DIV/0!</v>
      </c>
      <c r="S9" s="20">
        <f t="shared" si="2"/>
        <v>0</v>
      </c>
      <c r="T9" s="21">
        <f t="shared" si="3"/>
        <v>0</v>
      </c>
      <c r="U9" s="21">
        <f t="shared" si="3"/>
        <v>0</v>
      </c>
      <c r="V9" s="21">
        <f t="shared" si="3"/>
        <v>0</v>
      </c>
      <c r="W9" s="21">
        <f t="shared" si="3"/>
        <v>0</v>
      </c>
      <c r="X9" s="21">
        <f t="shared" si="3"/>
        <v>0</v>
      </c>
      <c r="Y9" s="21">
        <f t="shared" si="3"/>
        <v>0</v>
      </c>
      <c r="Z9" s="21">
        <f t="shared" si="3"/>
        <v>0</v>
      </c>
      <c r="AA9" s="21">
        <f t="shared" si="3"/>
        <v>0</v>
      </c>
      <c r="AB9" s="21">
        <f t="shared" si="3"/>
        <v>0</v>
      </c>
      <c r="AC9" s="21">
        <f t="shared" si="3"/>
        <v>0</v>
      </c>
      <c r="AD9" s="24">
        <f t="shared" si="3"/>
        <v>0</v>
      </c>
      <c r="AF9" s="15">
        <f t="shared" si="4"/>
        <v>0</v>
      </c>
      <c r="AI9" s="9">
        <v>0.25</v>
      </c>
    </row>
    <row r="10" spans="1:35" x14ac:dyDescent="0.25">
      <c r="A10" s="75"/>
      <c r="B10" s="75" t="e">
        <f>INDEX('FY17 DataDump'!$A$2:$H$4768, MATCH('FY17 Individual Analysis'!A10, 'FY17 DataDump'!$C$2:$C$4768, 0), MATCH('FY17 DataDump'!$B$1, 'FY17 DataDump'!$A$1:$H$1))</f>
        <v>#N/A</v>
      </c>
      <c r="C10" s="75" t="e">
        <f>INDEX('FY17 DataDump'!$A$2:$H$4768, MATCH('FY17 Individual Analysis'!A10, 'FY17 DataDump'!$C$2:$C$4768, 0), MATCH('FY17 DataDump'!$D$1, 'FY17 DataDump'!$A$1:$H$1))</f>
        <v>#N/A</v>
      </c>
      <c r="D10" s="27">
        <f>SUMIFS('FY17 DataDump'!$E$2:$E$4768, 'FY17 DataDump'!$C$2:$C$4768, 'FY17 Individual Analysis'!$A10, 'FY17 DataDump'!$H$2:$H$4768, D$2)</f>
        <v>0</v>
      </c>
      <c r="E10" s="27">
        <f>SUMIFS('FY17 DataDump'!$E$2:$E$4768, 'FY17 DataDump'!$C$2:$C$4768, 'FY17 Individual Analysis'!$A10, 'FY17 DataDump'!$H$2:$H$4768, E$2)</f>
        <v>0</v>
      </c>
      <c r="F10" s="27">
        <f>SUMIFS('FY17 DataDump'!$E$2:$E$4768, 'FY17 DataDump'!$C$2:$C$4768, 'FY17 Individual Analysis'!$A10, 'FY17 DataDump'!$H$2:$H$4768, F$2)</f>
        <v>0</v>
      </c>
      <c r="G10" s="27">
        <f>SUMIFS('FY17 DataDump'!$E$2:$E$4768, 'FY17 DataDump'!$C$2:$C$4768, 'FY17 Individual Analysis'!$A10, 'FY17 DataDump'!$H$2:$H$4768, G$2)</f>
        <v>0</v>
      </c>
      <c r="H10" s="27">
        <f>SUMIFS('FY17 DataDump'!$E$2:$E$4768, 'FY17 DataDump'!$C$2:$C$4768, 'FY17 Individual Analysis'!$A10, 'FY17 DataDump'!$H$2:$H$4768, H$2)</f>
        <v>0</v>
      </c>
      <c r="I10" s="27">
        <f>SUMIFS('FY17 DataDump'!$E$2:$E$4768, 'FY17 DataDump'!$C$2:$C$4768, 'FY17 Individual Analysis'!$A10, 'FY17 DataDump'!$H$2:$H$4768, I$2)</f>
        <v>0</v>
      </c>
      <c r="J10" s="27">
        <f>SUMIFS('FY17 DataDump'!$E$2:$E$4768, 'FY17 DataDump'!$C$2:$C$4768, 'FY17 Individual Analysis'!$A10, 'FY17 DataDump'!$H$2:$H$4768, J$2)</f>
        <v>0</v>
      </c>
      <c r="K10" s="27">
        <f>SUMIFS('FY17 DataDump'!$E$2:$E$4768, 'FY17 DataDump'!$C$2:$C$4768, 'FY17 Individual Analysis'!$A10, 'FY17 DataDump'!$H$2:$H$4768, K$2)</f>
        <v>0</v>
      </c>
      <c r="L10" s="27">
        <f>SUMIFS('FY17 DataDump'!$E$2:$E$4768, 'FY17 DataDump'!$C$2:$C$4768, 'FY17 Individual Analysis'!$A10, 'FY17 DataDump'!$H$2:$H$4768, L$2)</f>
        <v>0</v>
      </c>
      <c r="M10" s="27">
        <f>SUMIFS('FY17 DataDump'!$E$2:$E$4768, 'FY17 DataDump'!$C$2:$C$4768, 'FY17 Individual Analysis'!$A10, 'FY17 DataDump'!$H$2:$H$4768, M$2)</f>
        <v>0</v>
      </c>
      <c r="N10" s="27">
        <f>SUMIFS('FY17 DataDump'!$E$2:$E$4768, 'FY17 DataDump'!$C$2:$C$4768, 'FY17 Individual Analysis'!$A10, 'FY17 DataDump'!$H$2:$H$4768, N$2)</f>
        <v>0</v>
      </c>
      <c r="O10" s="27">
        <f>SUMIFS('FY17 DataDump'!$E$2:$E$4768, 'FY17 DataDump'!$C$2:$C$4768, 'FY17 Individual Analysis'!$A10, 'FY17 DataDump'!$H$2:$H$4768, O$2)</f>
        <v>0</v>
      </c>
      <c r="P10" s="27">
        <f t="shared" si="0"/>
        <v>0</v>
      </c>
      <c r="Q10" s="108" t="e">
        <f t="shared" si="1"/>
        <v>#DIV/0!</v>
      </c>
      <c r="S10" s="20">
        <f t="shared" si="2"/>
        <v>0</v>
      </c>
      <c r="T10" s="21">
        <f t="shared" si="3"/>
        <v>0</v>
      </c>
      <c r="U10" s="21">
        <f t="shared" si="3"/>
        <v>0</v>
      </c>
      <c r="V10" s="21">
        <f t="shared" si="3"/>
        <v>0</v>
      </c>
      <c r="W10" s="21">
        <f t="shared" si="3"/>
        <v>0</v>
      </c>
      <c r="X10" s="21">
        <f t="shared" si="3"/>
        <v>0</v>
      </c>
      <c r="Y10" s="21">
        <f t="shared" si="3"/>
        <v>0</v>
      </c>
      <c r="Z10" s="21">
        <f t="shared" si="3"/>
        <v>0</v>
      </c>
      <c r="AA10" s="21">
        <f t="shared" si="3"/>
        <v>0</v>
      </c>
      <c r="AB10" s="21">
        <f t="shared" si="3"/>
        <v>0</v>
      </c>
      <c r="AC10" s="21">
        <f t="shared" si="3"/>
        <v>0</v>
      </c>
      <c r="AD10" s="24">
        <f t="shared" si="3"/>
        <v>0</v>
      </c>
      <c r="AF10" s="15">
        <f t="shared" si="4"/>
        <v>0</v>
      </c>
    </row>
    <row r="11" spans="1:35" x14ac:dyDescent="0.25">
      <c r="A11" s="75"/>
      <c r="B11" s="75" t="e">
        <f>INDEX('FY17 DataDump'!$A$2:$H$4768, MATCH('FY17 Individual Analysis'!A11, 'FY17 DataDump'!$C$2:$C$4768, 0), MATCH('FY17 DataDump'!$B$1, 'FY17 DataDump'!$A$1:$H$1))</f>
        <v>#N/A</v>
      </c>
      <c r="C11" s="75" t="e">
        <f>INDEX('FY17 DataDump'!$A$2:$H$4768, MATCH('FY17 Individual Analysis'!A11, 'FY17 DataDump'!$C$2:$C$4768, 0), MATCH('FY17 DataDump'!$D$1, 'FY17 DataDump'!$A$1:$H$1))</f>
        <v>#N/A</v>
      </c>
      <c r="D11" s="27">
        <f>SUMIFS('FY17 DataDump'!$E$2:$E$4768, 'FY17 DataDump'!$C$2:$C$4768, 'FY17 Individual Analysis'!$A11, 'FY17 DataDump'!$H$2:$H$4768, D$2)</f>
        <v>0</v>
      </c>
      <c r="E11" s="27">
        <f>SUMIFS('FY17 DataDump'!$E$2:$E$4768, 'FY17 DataDump'!$C$2:$C$4768, 'FY17 Individual Analysis'!$A11, 'FY17 DataDump'!$H$2:$H$4768, E$2)</f>
        <v>0</v>
      </c>
      <c r="F11" s="27">
        <f>SUMIFS('FY17 DataDump'!$E$2:$E$4768, 'FY17 DataDump'!$C$2:$C$4768, 'FY17 Individual Analysis'!$A11, 'FY17 DataDump'!$H$2:$H$4768, F$2)</f>
        <v>0</v>
      </c>
      <c r="G11" s="27">
        <f>SUMIFS('FY17 DataDump'!$E$2:$E$4768, 'FY17 DataDump'!$C$2:$C$4768, 'FY17 Individual Analysis'!$A11, 'FY17 DataDump'!$H$2:$H$4768, G$2)</f>
        <v>0</v>
      </c>
      <c r="H11" s="27">
        <f>SUMIFS('FY17 DataDump'!$E$2:$E$4768, 'FY17 DataDump'!$C$2:$C$4768, 'FY17 Individual Analysis'!$A11, 'FY17 DataDump'!$H$2:$H$4768, H$2)</f>
        <v>0</v>
      </c>
      <c r="I11" s="27">
        <f>SUMIFS('FY17 DataDump'!$E$2:$E$4768, 'FY17 DataDump'!$C$2:$C$4768, 'FY17 Individual Analysis'!$A11, 'FY17 DataDump'!$H$2:$H$4768, I$2)</f>
        <v>0</v>
      </c>
      <c r="J11" s="27">
        <f>SUMIFS('FY17 DataDump'!$E$2:$E$4768, 'FY17 DataDump'!$C$2:$C$4768, 'FY17 Individual Analysis'!$A11, 'FY17 DataDump'!$H$2:$H$4768, J$2)</f>
        <v>0</v>
      </c>
      <c r="K11" s="27">
        <f>SUMIFS('FY17 DataDump'!$E$2:$E$4768, 'FY17 DataDump'!$C$2:$C$4768, 'FY17 Individual Analysis'!$A11, 'FY17 DataDump'!$H$2:$H$4768, K$2)</f>
        <v>0</v>
      </c>
      <c r="L11" s="27">
        <f>SUMIFS('FY17 DataDump'!$E$2:$E$4768, 'FY17 DataDump'!$C$2:$C$4768, 'FY17 Individual Analysis'!$A11, 'FY17 DataDump'!$H$2:$H$4768, L$2)</f>
        <v>0</v>
      </c>
      <c r="M11" s="27">
        <f>SUMIFS('FY17 DataDump'!$E$2:$E$4768, 'FY17 DataDump'!$C$2:$C$4768, 'FY17 Individual Analysis'!$A11, 'FY17 DataDump'!$H$2:$H$4768, M$2)</f>
        <v>0</v>
      </c>
      <c r="N11" s="27">
        <f>SUMIFS('FY17 DataDump'!$E$2:$E$4768, 'FY17 DataDump'!$C$2:$C$4768, 'FY17 Individual Analysis'!$A11, 'FY17 DataDump'!$H$2:$H$4768, N$2)</f>
        <v>0</v>
      </c>
      <c r="O11" s="27">
        <f>SUMIFS('FY17 DataDump'!$E$2:$E$4768, 'FY17 DataDump'!$C$2:$C$4768, 'FY17 Individual Analysis'!$A11, 'FY17 DataDump'!$H$2:$H$4768, O$2)</f>
        <v>0</v>
      </c>
      <c r="P11" s="27">
        <f t="shared" si="0"/>
        <v>0</v>
      </c>
      <c r="Q11" s="108" t="e">
        <f t="shared" si="1"/>
        <v>#DIV/0!</v>
      </c>
      <c r="S11" s="20">
        <f t="shared" si="2"/>
        <v>0</v>
      </c>
      <c r="T11" s="21">
        <f t="shared" si="3"/>
        <v>0</v>
      </c>
      <c r="U11" s="21">
        <f t="shared" si="3"/>
        <v>0</v>
      </c>
      <c r="V11" s="21">
        <f t="shared" si="3"/>
        <v>0</v>
      </c>
      <c r="W11" s="21">
        <f t="shared" si="3"/>
        <v>0</v>
      </c>
      <c r="X11" s="21">
        <f t="shared" si="3"/>
        <v>0</v>
      </c>
      <c r="Y11" s="21">
        <f t="shared" si="3"/>
        <v>0</v>
      </c>
      <c r="Z11" s="21">
        <f t="shared" si="3"/>
        <v>0</v>
      </c>
      <c r="AA11" s="21">
        <f t="shared" si="3"/>
        <v>0</v>
      </c>
      <c r="AB11" s="21">
        <f t="shared" si="3"/>
        <v>0</v>
      </c>
      <c r="AC11" s="21">
        <f t="shared" si="3"/>
        <v>0</v>
      </c>
      <c r="AD11" s="24">
        <f t="shared" si="3"/>
        <v>0</v>
      </c>
      <c r="AF11" s="15">
        <f t="shared" si="4"/>
        <v>0</v>
      </c>
    </row>
    <row r="12" spans="1:35" x14ac:dyDescent="0.25">
      <c r="A12" s="75"/>
      <c r="B12" s="75" t="e">
        <f>INDEX('FY17 DataDump'!$A$2:$H$4768, MATCH('FY17 Individual Analysis'!A12, 'FY17 DataDump'!$C$2:$C$4768, 0), MATCH('FY17 DataDump'!$B$1, 'FY17 DataDump'!$A$1:$H$1))</f>
        <v>#N/A</v>
      </c>
      <c r="C12" s="75" t="e">
        <f>INDEX('FY17 DataDump'!$A$2:$H$4768, MATCH('FY17 Individual Analysis'!A12, 'FY17 DataDump'!$C$2:$C$4768, 0), MATCH('FY17 DataDump'!$D$1, 'FY17 DataDump'!$A$1:$H$1))</f>
        <v>#N/A</v>
      </c>
      <c r="D12" s="27">
        <f>SUMIFS('FY17 DataDump'!$E$2:$E$4768, 'FY17 DataDump'!$C$2:$C$4768, 'FY17 Individual Analysis'!$A12, 'FY17 DataDump'!$H$2:$H$4768, D$2)</f>
        <v>0</v>
      </c>
      <c r="E12" s="27">
        <f>SUMIFS('FY17 DataDump'!$E$2:$E$4768, 'FY17 DataDump'!$C$2:$C$4768, 'FY17 Individual Analysis'!$A12, 'FY17 DataDump'!$H$2:$H$4768, E$2)</f>
        <v>0</v>
      </c>
      <c r="F12" s="27">
        <f>SUMIFS('FY17 DataDump'!$E$2:$E$4768, 'FY17 DataDump'!$C$2:$C$4768, 'FY17 Individual Analysis'!$A12, 'FY17 DataDump'!$H$2:$H$4768, F$2)</f>
        <v>0</v>
      </c>
      <c r="G12" s="27">
        <f>SUMIFS('FY17 DataDump'!$E$2:$E$4768, 'FY17 DataDump'!$C$2:$C$4768, 'FY17 Individual Analysis'!$A12, 'FY17 DataDump'!$H$2:$H$4768, G$2)</f>
        <v>0</v>
      </c>
      <c r="H12" s="27">
        <f>SUMIFS('FY17 DataDump'!$E$2:$E$4768, 'FY17 DataDump'!$C$2:$C$4768, 'FY17 Individual Analysis'!$A12, 'FY17 DataDump'!$H$2:$H$4768, H$2)</f>
        <v>0</v>
      </c>
      <c r="I12" s="27">
        <f>SUMIFS('FY17 DataDump'!$E$2:$E$4768, 'FY17 DataDump'!$C$2:$C$4768, 'FY17 Individual Analysis'!$A12, 'FY17 DataDump'!$H$2:$H$4768, I$2)</f>
        <v>0</v>
      </c>
      <c r="J12" s="27">
        <f>SUMIFS('FY17 DataDump'!$E$2:$E$4768, 'FY17 DataDump'!$C$2:$C$4768, 'FY17 Individual Analysis'!$A12, 'FY17 DataDump'!$H$2:$H$4768, J$2)</f>
        <v>0</v>
      </c>
      <c r="K12" s="27">
        <f>SUMIFS('FY17 DataDump'!$E$2:$E$4768, 'FY17 DataDump'!$C$2:$C$4768, 'FY17 Individual Analysis'!$A12, 'FY17 DataDump'!$H$2:$H$4768, K$2)</f>
        <v>0</v>
      </c>
      <c r="L12" s="27">
        <f>SUMIFS('FY17 DataDump'!$E$2:$E$4768, 'FY17 DataDump'!$C$2:$C$4768, 'FY17 Individual Analysis'!$A12, 'FY17 DataDump'!$H$2:$H$4768, L$2)</f>
        <v>0</v>
      </c>
      <c r="M12" s="27">
        <f>SUMIFS('FY17 DataDump'!$E$2:$E$4768, 'FY17 DataDump'!$C$2:$C$4768, 'FY17 Individual Analysis'!$A12, 'FY17 DataDump'!$H$2:$H$4768, M$2)</f>
        <v>0</v>
      </c>
      <c r="N12" s="27">
        <f>SUMIFS('FY17 DataDump'!$E$2:$E$4768, 'FY17 DataDump'!$C$2:$C$4768, 'FY17 Individual Analysis'!$A12, 'FY17 DataDump'!$H$2:$H$4768, N$2)</f>
        <v>0</v>
      </c>
      <c r="O12" s="27">
        <f>SUMIFS('FY17 DataDump'!$E$2:$E$4768, 'FY17 DataDump'!$C$2:$C$4768, 'FY17 Individual Analysis'!$A12, 'FY17 DataDump'!$H$2:$H$4768, O$2)</f>
        <v>0</v>
      </c>
      <c r="P12" s="27">
        <f t="shared" si="0"/>
        <v>0</v>
      </c>
      <c r="Q12" s="108" t="e">
        <f t="shared" si="1"/>
        <v>#DIV/0!</v>
      </c>
      <c r="S12" s="20">
        <f t="shared" si="2"/>
        <v>0</v>
      </c>
      <c r="T12" s="21">
        <f t="shared" si="3"/>
        <v>0</v>
      </c>
      <c r="U12" s="21">
        <f t="shared" si="3"/>
        <v>0</v>
      </c>
      <c r="V12" s="21">
        <f t="shared" si="3"/>
        <v>0</v>
      </c>
      <c r="W12" s="21">
        <f t="shared" si="3"/>
        <v>0</v>
      </c>
      <c r="X12" s="21">
        <f t="shared" si="3"/>
        <v>0</v>
      </c>
      <c r="Y12" s="21">
        <f t="shared" si="3"/>
        <v>0</v>
      </c>
      <c r="Z12" s="21">
        <f t="shared" si="3"/>
        <v>0</v>
      </c>
      <c r="AA12" s="21">
        <f t="shared" si="3"/>
        <v>0</v>
      </c>
      <c r="AB12" s="21">
        <f t="shared" si="3"/>
        <v>0</v>
      </c>
      <c r="AC12" s="21">
        <f t="shared" si="3"/>
        <v>0</v>
      </c>
      <c r="AD12" s="24">
        <f t="shared" si="3"/>
        <v>0</v>
      </c>
      <c r="AF12" s="15">
        <f t="shared" si="4"/>
        <v>0</v>
      </c>
    </row>
    <row r="13" spans="1:35" x14ac:dyDescent="0.25">
      <c r="A13" s="75"/>
      <c r="B13" s="75" t="e">
        <f>INDEX('FY17 DataDump'!$A$2:$H$4768, MATCH('FY17 Individual Analysis'!A13, 'FY17 DataDump'!$C$2:$C$4768, 0), MATCH('FY17 DataDump'!$B$1, 'FY17 DataDump'!$A$1:$H$1))</f>
        <v>#N/A</v>
      </c>
      <c r="C13" s="75" t="e">
        <f>INDEX('FY17 DataDump'!$A$2:$H$4768, MATCH('FY17 Individual Analysis'!A13, 'FY17 DataDump'!$C$2:$C$4768, 0), MATCH('FY17 DataDump'!$D$1, 'FY17 DataDump'!$A$1:$H$1))</f>
        <v>#N/A</v>
      </c>
      <c r="D13" s="27">
        <f>SUMIFS('FY17 DataDump'!$E$2:$E$4768, 'FY17 DataDump'!$C$2:$C$4768, 'FY17 Individual Analysis'!$A13, 'FY17 DataDump'!$H$2:$H$4768, D$2)</f>
        <v>0</v>
      </c>
      <c r="E13" s="27">
        <f>SUMIFS('FY17 DataDump'!$E$2:$E$4768, 'FY17 DataDump'!$C$2:$C$4768, 'FY17 Individual Analysis'!$A13, 'FY17 DataDump'!$H$2:$H$4768, E$2)</f>
        <v>0</v>
      </c>
      <c r="F13" s="27">
        <f>SUMIFS('FY17 DataDump'!$E$2:$E$4768, 'FY17 DataDump'!$C$2:$C$4768, 'FY17 Individual Analysis'!$A13, 'FY17 DataDump'!$H$2:$H$4768, F$2)</f>
        <v>0</v>
      </c>
      <c r="G13" s="27">
        <f>SUMIFS('FY17 DataDump'!$E$2:$E$4768, 'FY17 DataDump'!$C$2:$C$4768, 'FY17 Individual Analysis'!$A13, 'FY17 DataDump'!$H$2:$H$4768, G$2)</f>
        <v>0</v>
      </c>
      <c r="H13" s="27">
        <f>SUMIFS('FY17 DataDump'!$E$2:$E$4768, 'FY17 DataDump'!$C$2:$C$4768, 'FY17 Individual Analysis'!$A13, 'FY17 DataDump'!$H$2:$H$4768, H$2)</f>
        <v>0</v>
      </c>
      <c r="I13" s="27">
        <f>SUMIFS('FY17 DataDump'!$E$2:$E$4768, 'FY17 DataDump'!$C$2:$C$4768, 'FY17 Individual Analysis'!$A13, 'FY17 DataDump'!$H$2:$H$4768, I$2)</f>
        <v>0</v>
      </c>
      <c r="J13" s="27">
        <f>SUMIFS('FY17 DataDump'!$E$2:$E$4768, 'FY17 DataDump'!$C$2:$C$4768, 'FY17 Individual Analysis'!$A13, 'FY17 DataDump'!$H$2:$H$4768, J$2)</f>
        <v>0</v>
      </c>
      <c r="K13" s="27">
        <f>SUMIFS('FY17 DataDump'!$E$2:$E$4768, 'FY17 DataDump'!$C$2:$C$4768, 'FY17 Individual Analysis'!$A13, 'FY17 DataDump'!$H$2:$H$4768, K$2)</f>
        <v>0</v>
      </c>
      <c r="L13" s="27">
        <f>SUMIFS('FY17 DataDump'!$E$2:$E$4768, 'FY17 DataDump'!$C$2:$C$4768, 'FY17 Individual Analysis'!$A13, 'FY17 DataDump'!$H$2:$H$4768, L$2)</f>
        <v>0</v>
      </c>
      <c r="M13" s="27">
        <f>SUMIFS('FY17 DataDump'!$E$2:$E$4768, 'FY17 DataDump'!$C$2:$C$4768, 'FY17 Individual Analysis'!$A13, 'FY17 DataDump'!$H$2:$H$4768, M$2)</f>
        <v>0</v>
      </c>
      <c r="N13" s="27">
        <f>SUMIFS('FY17 DataDump'!$E$2:$E$4768, 'FY17 DataDump'!$C$2:$C$4768, 'FY17 Individual Analysis'!$A13, 'FY17 DataDump'!$H$2:$H$4768, N$2)</f>
        <v>0</v>
      </c>
      <c r="O13" s="27">
        <f>SUMIFS('FY17 DataDump'!$E$2:$E$4768, 'FY17 DataDump'!$C$2:$C$4768, 'FY17 Individual Analysis'!$A13, 'FY17 DataDump'!$H$2:$H$4768, O$2)</f>
        <v>0</v>
      </c>
      <c r="P13" s="27">
        <f t="shared" si="0"/>
        <v>0</v>
      </c>
      <c r="Q13" s="108" t="e">
        <f t="shared" si="1"/>
        <v>#DIV/0!</v>
      </c>
      <c r="S13" s="20">
        <f t="shared" si="2"/>
        <v>0</v>
      </c>
      <c r="T13" s="21">
        <f t="shared" si="3"/>
        <v>0</v>
      </c>
      <c r="U13" s="21">
        <f t="shared" si="3"/>
        <v>0</v>
      </c>
      <c r="V13" s="21">
        <f t="shared" si="3"/>
        <v>0</v>
      </c>
      <c r="W13" s="21">
        <f t="shared" si="3"/>
        <v>0</v>
      </c>
      <c r="X13" s="21">
        <f t="shared" si="3"/>
        <v>0</v>
      </c>
      <c r="Y13" s="21">
        <f t="shared" si="3"/>
        <v>0</v>
      </c>
      <c r="Z13" s="21">
        <f t="shared" si="3"/>
        <v>0</v>
      </c>
      <c r="AA13" s="21">
        <f t="shared" si="3"/>
        <v>0</v>
      </c>
      <c r="AB13" s="21">
        <f t="shared" si="3"/>
        <v>0</v>
      </c>
      <c r="AC13" s="21">
        <f t="shared" si="3"/>
        <v>0</v>
      </c>
      <c r="AD13" s="24">
        <f t="shared" si="3"/>
        <v>0</v>
      </c>
      <c r="AF13" s="15">
        <f t="shared" si="4"/>
        <v>0</v>
      </c>
    </row>
    <row r="14" spans="1:35" x14ac:dyDescent="0.25">
      <c r="A14" s="75"/>
      <c r="B14" s="75" t="e">
        <f>INDEX('FY17 DataDump'!$A$2:$H$4768, MATCH('FY17 Individual Analysis'!A14, 'FY17 DataDump'!$C$2:$C$4768, 0), MATCH('FY17 DataDump'!$B$1, 'FY17 DataDump'!$A$1:$H$1))</f>
        <v>#N/A</v>
      </c>
      <c r="C14" s="75" t="e">
        <f>INDEX('FY17 DataDump'!$A$2:$H$4768, MATCH('FY17 Individual Analysis'!A14, 'FY17 DataDump'!$C$2:$C$4768, 0), MATCH('FY17 DataDump'!$D$1, 'FY17 DataDump'!$A$1:$H$1))</f>
        <v>#N/A</v>
      </c>
      <c r="D14" s="27">
        <f>SUMIFS('FY17 DataDump'!$E$2:$E$4768, 'FY17 DataDump'!$C$2:$C$4768, 'FY17 Individual Analysis'!$A14, 'FY17 DataDump'!$H$2:$H$4768, D$2)</f>
        <v>0</v>
      </c>
      <c r="E14" s="27">
        <f>SUMIFS('FY17 DataDump'!$E$2:$E$4768, 'FY17 DataDump'!$C$2:$C$4768, 'FY17 Individual Analysis'!$A14, 'FY17 DataDump'!$H$2:$H$4768, E$2)</f>
        <v>0</v>
      </c>
      <c r="F14" s="27">
        <f>SUMIFS('FY17 DataDump'!$E$2:$E$4768, 'FY17 DataDump'!$C$2:$C$4768, 'FY17 Individual Analysis'!$A14, 'FY17 DataDump'!$H$2:$H$4768, F$2)</f>
        <v>0</v>
      </c>
      <c r="G14" s="27">
        <f>SUMIFS('FY17 DataDump'!$E$2:$E$4768, 'FY17 DataDump'!$C$2:$C$4768, 'FY17 Individual Analysis'!$A14, 'FY17 DataDump'!$H$2:$H$4768, G$2)</f>
        <v>0</v>
      </c>
      <c r="H14" s="27">
        <f>SUMIFS('FY17 DataDump'!$E$2:$E$4768, 'FY17 DataDump'!$C$2:$C$4768, 'FY17 Individual Analysis'!$A14, 'FY17 DataDump'!$H$2:$H$4768, H$2)</f>
        <v>0</v>
      </c>
      <c r="I14" s="27">
        <f>SUMIFS('FY17 DataDump'!$E$2:$E$4768, 'FY17 DataDump'!$C$2:$C$4768, 'FY17 Individual Analysis'!$A14, 'FY17 DataDump'!$H$2:$H$4768, I$2)</f>
        <v>0</v>
      </c>
      <c r="J14" s="27">
        <f>SUMIFS('FY17 DataDump'!$E$2:$E$4768, 'FY17 DataDump'!$C$2:$C$4768, 'FY17 Individual Analysis'!$A14, 'FY17 DataDump'!$H$2:$H$4768, J$2)</f>
        <v>0</v>
      </c>
      <c r="K14" s="27">
        <f>SUMIFS('FY17 DataDump'!$E$2:$E$4768, 'FY17 DataDump'!$C$2:$C$4768, 'FY17 Individual Analysis'!$A14, 'FY17 DataDump'!$H$2:$H$4768, K$2)</f>
        <v>0</v>
      </c>
      <c r="L14" s="27">
        <f>SUMIFS('FY17 DataDump'!$E$2:$E$4768, 'FY17 DataDump'!$C$2:$C$4768, 'FY17 Individual Analysis'!$A14, 'FY17 DataDump'!$H$2:$H$4768, L$2)</f>
        <v>0</v>
      </c>
      <c r="M14" s="27">
        <f>SUMIFS('FY17 DataDump'!$E$2:$E$4768, 'FY17 DataDump'!$C$2:$C$4768, 'FY17 Individual Analysis'!$A14, 'FY17 DataDump'!$H$2:$H$4768, M$2)</f>
        <v>0</v>
      </c>
      <c r="N14" s="27">
        <f>SUMIFS('FY17 DataDump'!$E$2:$E$4768, 'FY17 DataDump'!$C$2:$C$4768, 'FY17 Individual Analysis'!$A14, 'FY17 DataDump'!$H$2:$H$4768, N$2)</f>
        <v>0</v>
      </c>
      <c r="O14" s="27">
        <f>SUMIFS('FY17 DataDump'!$E$2:$E$4768, 'FY17 DataDump'!$C$2:$C$4768, 'FY17 Individual Analysis'!$A14, 'FY17 DataDump'!$H$2:$H$4768, O$2)</f>
        <v>0</v>
      </c>
      <c r="P14" s="27">
        <f t="shared" si="0"/>
        <v>0</v>
      </c>
      <c r="Q14" s="108" t="e">
        <f t="shared" si="1"/>
        <v>#DIV/0!</v>
      </c>
      <c r="S14" s="20">
        <f t="shared" si="2"/>
        <v>0</v>
      </c>
      <c r="T14" s="21">
        <f t="shared" si="3"/>
        <v>0</v>
      </c>
      <c r="U14" s="21">
        <f t="shared" si="3"/>
        <v>0</v>
      </c>
      <c r="V14" s="21">
        <f t="shared" si="3"/>
        <v>0</v>
      </c>
      <c r="W14" s="21">
        <f t="shared" si="3"/>
        <v>0</v>
      </c>
      <c r="X14" s="21">
        <f t="shared" si="3"/>
        <v>0</v>
      </c>
      <c r="Y14" s="21">
        <f t="shared" si="3"/>
        <v>0</v>
      </c>
      <c r="Z14" s="21">
        <f t="shared" si="3"/>
        <v>0</v>
      </c>
      <c r="AA14" s="21">
        <f t="shared" si="3"/>
        <v>0</v>
      </c>
      <c r="AB14" s="21">
        <f t="shared" si="3"/>
        <v>0</v>
      </c>
      <c r="AC14" s="21">
        <f t="shared" si="3"/>
        <v>0</v>
      </c>
      <c r="AD14" s="24">
        <f t="shared" si="3"/>
        <v>0</v>
      </c>
      <c r="AF14" s="15">
        <f t="shared" si="4"/>
        <v>0</v>
      </c>
    </row>
    <row r="15" spans="1:35" x14ac:dyDescent="0.25">
      <c r="A15" s="75"/>
      <c r="B15" s="75" t="e">
        <f>INDEX('FY17 DataDump'!$A$2:$H$4768, MATCH('FY17 Individual Analysis'!A15, 'FY17 DataDump'!$C$2:$C$4768, 0), MATCH('FY17 DataDump'!$B$1, 'FY17 DataDump'!$A$1:$H$1))</f>
        <v>#N/A</v>
      </c>
      <c r="C15" s="75" t="e">
        <f>INDEX('FY17 DataDump'!$A$2:$H$4768, MATCH('FY17 Individual Analysis'!A15, 'FY17 DataDump'!$C$2:$C$4768, 0), MATCH('FY17 DataDump'!$D$1, 'FY17 DataDump'!$A$1:$H$1))</f>
        <v>#N/A</v>
      </c>
      <c r="D15" s="27">
        <f>SUMIFS('FY17 DataDump'!$E$2:$E$4768, 'FY17 DataDump'!$C$2:$C$4768, 'FY17 Individual Analysis'!$A15, 'FY17 DataDump'!$H$2:$H$4768, D$2)</f>
        <v>0</v>
      </c>
      <c r="E15" s="27">
        <f>SUMIFS('FY17 DataDump'!$E$2:$E$4768, 'FY17 DataDump'!$C$2:$C$4768, 'FY17 Individual Analysis'!$A15, 'FY17 DataDump'!$H$2:$H$4768, E$2)</f>
        <v>0</v>
      </c>
      <c r="F15" s="27">
        <f>SUMIFS('FY17 DataDump'!$E$2:$E$4768, 'FY17 DataDump'!$C$2:$C$4768, 'FY17 Individual Analysis'!$A15, 'FY17 DataDump'!$H$2:$H$4768, F$2)</f>
        <v>0</v>
      </c>
      <c r="G15" s="27">
        <f>SUMIFS('FY17 DataDump'!$E$2:$E$4768, 'FY17 DataDump'!$C$2:$C$4768, 'FY17 Individual Analysis'!$A15, 'FY17 DataDump'!$H$2:$H$4768, G$2)</f>
        <v>0</v>
      </c>
      <c r="H15" s="27">
        <f>SUMIFS('FY17 DataDump'!$E$2:$E$4768, 'FY17 DataDump'!$C$2:$C$4768, 'FY17 Individual Analysis'!$A15, 'FY17 DataDump'!$H$2:$H$4768, H$2)</f>
        <v>0</v>
      </c>
      <c r="I15" s="27">
        <f>SUMIFS('FY17 DataDump'!$E$2:$E$4768, 'FY17 DataDump'!$C$2:$C$4768, 'FY17 Individual Analysis'!$A15, 'FY17 DataDump'!$H$2:$H$4768, I$2)</f>
        <v>0</v>
      </c>
      <c r="J15" s="27">
        <f>SUMIFS('FY17 DataDump'!$E$2:$E$4768, 'FY17 DataDump'!$C$2:$C$4768, 'FY17 Individual Analysis'!$A15, 'FY17 DataDump'!$H$2:$H$4768, J$2)</f>
        <v>0</v>
      </c>
      <c r="K15" s="27">
        <f>SUMIFS('FY17 DataDump'!$E$2:$E$4768, 'FY17 DataDump'!$C$2:$C$4768, 'FY17 Individual Analysis'!$A15, 'FY17 DataDump'!$H$2:$H$4768, K$2)</f>
        <v>0</v>
      </c>
      <c r="L15" s="27">
        <f>SUMIFS('FY17 DataDump'!$E$2:$E$4768, 'FY17 DataDump'!$C$2:$C$4768, 'FY17 Individual Analysis'!$A15, 'FY17 DataDump'!$H$2:$H$4768, L$2)</f>
        <v>0</v>
      </c>
      <c r="M15" s="27">
        <f>SUMIFS('FY17 DataDump'!$E$2:$E$4768, 'FY17 DataDump'!$C$2:$C$4768, 'FY17 Individual Analysis'!$A15, 'FY17 DataDump'!$H$2:$H$4768, M$2)</f>
        <v>0</v>
      </c>
      <c r="N15" s="27">
        <f>SUMIFS('FY17 DataDump'!$E$2:$E$4768, 'FY17 DataDump'!$C$2:$C$4768, 'FY17 Individual Analysis'!$A15, 'FY17 DataDump'!$H$2:$H$4768, N$2)</f>
        <v>0</v>
      </c>
      <c r="O15" s="27">
        <f>SUMIFS('FY17 DataDump'!$E$2:$E$4768, 'FY17 DataDump'!$C$2:$C$4768, 'FY17 Individual Analysis'!$A15, 'FY17 DataDump'!$H$2:$H$4768, O$2)</f>
        <v>0</v>
      </c>
      <c r="P15" s="27">
        <f t="shared" si="0"/>
        <v>0</v>
      </c>
      <c r="Q15" s="108" t="e">
        <f t="shared" si="1"/>
        <v>#DIV/0!</v>
      </c>
      <c r="S15" s="20">
        <f t="shared" si="2"/>
        <v>0</v>
      </c>
      <c r="T15" s="21">
        <f t="shared" si="3"/>
        <v>0</v>
      </c>
      <c r="U15" s="21">
        <f t="shared" si="3"/>
        <v>0</v>
      </c>
      <c r="V15" s="21">
        <f t="shared" si="3"/>
        <v>0</v>
      </c>
      <c r="W15" s="21">
        <f t="shared" si="3"/>
        <v>0</v>
      </c>
      <c r="X15" s="21">
        <f t="shared" si="3"/>
        <v>0</v>
      </c>
      <c r="Y15" s="21">
        <f t="shared" si="3"/>
        <v>0</v>
      </c>
      <c r="Z15" s="21">
        <f t="shared" si="3"/>
        <v>0</v>
      </c>
      <c r="AA15" s="21">
        <f t="shared" si="3"/>
        <v>0</v>
      </c>
      <c r="AB15" s="21">
        <f t="shared" si="3"/>
        <v>0</v>
      </c>
      <c r="AC15" s="21">
        <f t="shared" si="3"/>
        <v>0</v>
      </c>
      <c r="AD15" s="24">
        <f t="shared" si="3"/>
        <v>0</v>
      </c>
      <c r="AF15" s="15">
        <f t="shared" si="4"/>
        <v>0</v>
      </c>
    </row>
    <row r="16" spans="1:35" x14ac:dyDescent="0.25">
      <c r="A16" s="75"/>
      <c r="B16" s="75" t="e">
        <f>INDEX('FY17 DataDump'!$A$2:$H$4768, MATCH('FY17 Individual Analysis'!A16, 'FY17 DataDump'!$C$2:$C$4768, 0), MATCH('FY17 DataDump'!$B$1, 'FY17 DataDump'!$A$1:$H$1))</f>
        <v>#N/A</v>
      </c>
      <c r="C16" s="75" t="e">
        <f>INDEX('FY17 DataDump'!$A$2:$H$4768, MATCH('FY17 Individual Analysis'!A16, 'FY17 DataDump'!$C$2:$C$4768, 0), MATCH('FY17 DataDump'!$D$1, 'FY17 DataDump'!$A$1:$H$1))</f>
        <v>#N/A</v>
      </c>
      <c r="D16" s="27">
        <f>SUMIFS('FY17 DataDump'!$E$2:$E$4768, 'FY17 DataDump'!$C$2:$C$4768, 'FY17 Individual Analysis'!$A16, 'FY17 DataDump'!$H$2:$H$4768, D$2)</f>
        <v>0</v>
      </c>
      <c r="E16" s="27">
        <f>SUMIFS('FY17 DataDump'!$E$2:$E$4768, 'FY17 DataDump'!$C$2:$C$4768, 'FY17 Individual Analysis'!$A16, 'FY17 DataDump'!$H$2:$H$4768, E$2)</f>
        <v>0</v>
      </c>
      <c r="F16" s="27">
        <f>SUMIFS('FY17 DataDump'!$E$2:$E$4768, 'FY17 DataDump'!$C$2:$C$4768, 'FY17 Individual Analysis'!$A16, 'FY17 DataDump'!$H$2:$H$4768, F$2)</f>
        <v>0</v>
      </c>
      <c r="G16" s="27">
        <f>SUMIFS('FY17 DataDump'!$E$2:$E$4768, 'FY17 DataDump'!$C$2:$C$4768, 'FY17 Individual Analysis'!$A16, 'FY17 DataDump'!$H$2:$H$4768, G$2)</f>
        <v>0</v>
      </c>
      <c r="H16" s="27">
        <f>SUMIFS('FY17 DataDump'!$E$2:$E$4768, 'FY17 DataDump'!$C$2:$C$4768, 'FY17 Individual Analysis'!$A16, 'FY17 DataDump'!$H$2:$H$4768, H$2)</f>
        <v>0</v>
      </c>
      <c r="I16" s="27">
        <f>SUMIFS('FY17 DataDump'!$E$2:$E$4768, 'FY17 DataDump'!$C$2:$C$4768, 'FY17 Individual Analysis'!$A16, 'FY17 DataDump'!$H$2:$H$4768, I$2)</f>
        <v>0</v>
      </c>
      <c r="J16" s="27">
        <f>SUMIFS('FY17 DataDump'!$E$2:$E$4768, 'FY17 DataDump'!$C$2:$C$4768, 'FY17 Individual Analysis'!$A16, 'FY17 DataDump'!$H$2:$H$4768, J$2)</f>
        <v>0</v>
      </c>
      <c r="K16" s="27">
        <f>SUMIFS('FY17 DataDump'!$E$2:$E$4768, 'FY17 DataDump'!$C$2:$C$4768, 'FY17 Individual Analysis'!$A16, 'FY17 DataDump'!$H$2:$H$4768, K$2)</f>
        <v>0</v>
      </c>
      <c r="L16" s="27">
        <f>SUMIFS('FY17 DataDump'!$E$2:$E$4768, 'FY17 DataDump'!$C$2:$C$4768, 'FY17 Individual Analysis'!$A16, 'FY17 DataDump'!$H$2:$H$4768, L$2)</f>
        <v>0</v>
      </c>
      <c r="M16" s="27">
        <f>SUMIFS('FY17 DataDump'!$E$2:$E$4768, 'FY17 DataDump'!$C$2:$C$4768, 'FY17 Individual Analysis'!$A16, 'FY17 DataDump'!$H$2:$H$4768, M$2)</f>
        <v>0</v>
      </c>
      <c r="N16" s="27">
        <f>SUMIFS('FY17 DataDump'!$E$2:$E$4768, 'FY17 DataDump'!$C$2:$C$4768, 'FY17 Individual Analysis'!$A16, 'FY17 DataDump'!$H$2:$H$4768, N$2)</f>
        <v>0</v>
      </c>
      <c r="O16" s="27">
        <f>SUMIFS('FY17 DataDump'!$E$2:$E$4768, 'FY17 DataDump'!$C$2:$C$4768, 'FY17 Individual Analysis'!$A16, 'FY17 DataDump'!$H$2:$H$4768, O$2)</f>
        <v>0</v>
      </c>
      <c r="P16" s="27">
        <f t="shared" si="0"/>
        <v>0</v>
      </c>
      <c r="Q16" s="108" t="e">
        <f t="shared" si="1"/>
        <v>#DIV/0!</v>
      </c>
      <c r="S16" s="20">
        <f t="shared" si="2"/>
        <v>0</v>
      </c>
      <c r="T16" s="21">
        <f t="shared" si="3"/>
        <v>0</v>
      </c>
      <c r="U16" s="21">
        <f t="shared" si="3"/>
        <v>0</v>
      </c>
      <c r="V16" s="21">
        <f t="shared" si="3"/>
        <v>0</v>
      </c>
      <c r="W16" s="21">
        <f t="shared" si="3"/>
        <v>0</v>
      </c>
      <c r="X16" s="21">
        <f t="shared" si="3"/>
        <v>0</v>
      </c>
      <c r="Y16" s="21">
        <f t="shared" si="3"/>
        <v>0</v>
      </c>
      <c r="Z16" s="21">
        <f t="shared" si="3"/>
        <v>0</v>
      </c>
      <c r="AA16" s="21">
        <f t="shared" si="3"/>
        <v>0</v>
      </c>
      <c r="AB16" s="21">
        <f t="shared" si="3"/>
        <v>0</v>
      </c>
      <c r="AC16" s="21">
        <f t="shared" si="3"/>
        <v>0</v>
      </c>
      <c r="AD16" s="24">
        <f t="shared" si="3"/>
        <v>0</v>
      </c>
      <c r="AF16" s="15">
        <f t="shared" si="4"/>
        <v>0</v>
      </c>
    </row>
    <row r="17" spans="1:32" x14ac:dyDescent="0.25">
      <c r="A17" s="75"/>
      <c r="B17" s="75" t="e">
        <f>INDEX('FY17 DataDump'!$A$2:$H$4768, MATCH('FY17 Individual Analysis'!A17, 'FY17 DataDump'!$C$2:$C$4768, 0), MATCH('FY17 DataDump'!$B$1, 'FY17 DataDump'!$A$1:$H$1))</f>
        <v>#N/A</v>
      </c>
      <c r="C17" s="75" t="e">
        <f>INDEX('FY17 DataDump'!$A$2:$H$4768, MATCH('FY17 Individual Analysis'!A17, 'FY17 DataDump'!$C$2:$C$4768, 0), MATCH('FY17 DataDump'!$D$1, 'FY17 DataDump'!$A$1:$H$1))</f>
        <v>#N/A</v>
      </c>
      <c r="D17" s="27">
        <f>SUMIFS('FY17 DataDump'!$E$2:$E$4768, 'FY17 DataDump'!$C$2:$C$4768, 'FY17 Individual Analysis'!$A17, 'FY17 DataDump'!$H$2:$H$4768, D$2)</f>
        <v>0</v>
      </c>
      <c r="E17" s="27">
        <f>SUMIFS('FY17 DataDump'!$E$2:$E$4768, 'FY17 DataDump'!$C$2:$C$4768, 'FY17 Individual Analysis'!$A17, 'FY17 DataDump'!$H$2:$H$4768, E$2)</f>
        <v>0</v>
      </c>
      <c r="F17" s="27">
        <f>SUMIFS('FY17 DataDump'!$E$2:$E$4768, 'FY17 DataDump'!$C$2:$C$4768, 'FY17 Individual Analysis'!$A17, 'FY17 DataDump'!$H$2:$H$4768, F$2)</f>
        <v>0</v>
      </c>
      <c r="G17" s="27">
        <f>SUMIFS('FY17 DataDump'!$E$2:$E$4768, 'FY17 DataDump'!$C$2:$C$4768, 'FY17 Individual Analysis'!$A17, 'FY17 DataDump'!$H$2:$H$4768, G$2)</f>
        <v>0</v>
      </c>
      <c r="H17" s="27">
        <f>SUMIFS('FY17 DataDump'!$E$2:$E$4768, 'FY17 DataDump'!$C$2:$C$4768, 'FY17 Individual Analysis'!$A17, 'FY17 DataDump'!$H$2:$H$4768, H$2)</f>
        <v>0</v>
      </c>
      <c r="I17" s="27">
        <f>SUMIFS('FY17 DataDump'!$E$2:$E$4768, 'FY17 DataDump'!$C$2:$C$4768, 'FY17 Individual Analysis'!$A17, 'FY17 DataDump'!$H$2:$H$4768, I$2)</f>
        <v>0</v>
      </c>
      <c r="J17" s="27">
        <f>SUMIFS('FY17 DataDump'!$E$2:$E$4768, 'FY17 DataDump'!$C$2:$C$4768, 'FY17 Individual Analysis'!$A17, 'FY17 DataDump'!$H$2:$H$4768, J$2)</f>
        <v>0</v>
      </c>
      <c r="K17" s="27">
        <f>SUMIFS('FY17 DataDump'!$E$2:$E$4768, 'FY17 DataDump'!$C$2:$C$4768, 'FY17 Individual Analysis'!$A17, 'FY17 DataDump'!$H$2:$H$4768, K$2)</f>
        <v>0</v>
      </c>
      <c r="L17" s="27">
        <f>SUMIFS('FY17 DataDump'!$E$2:$E$4768, 'FY17 DataDump'!$C$2:$C$4768, 'FY17 Individual Analysis'!$A17, 'FY17 DataDump'!$H$2:$H$4768, L$2)</f>
        <v>0</v>
      </c>
      <c r="M17" s="27">
        <f>SUMIFS('FY17 DataDump'!$E$2:$E$4768, 'FY17 DataDump'!$C$2:$C$4768, 'FY17 Individual Analysis'!$A17, 'FY17 DataDump'!$H$2:$H$4768, M$2)</f>
        <v>0</v>
      </c>
      <c r="N17" s="27">
        <f>SUMIFS('FY17 DataDump'!$E$2:$E$4768, 'FY17 DataDump'!$C$2:$C$4768, 'FY17 Individual Analysis'!$A17, 'FY17 DataDump'!$H$2:$H$4768, N$2)</f>
        <v>0</v>
      </c>
      <c r="O17" s="27">
        <f>SUMIFS('FY17 DataDump'!$E$2:$E$4768, 'FY17 DataDump'!$C$2:$C$4768, 'FY17 Individual Analysis'!$A17, 'FY17 DataDump'!$H$2:$H$4768, O$2)</f>
        <v>0</v>
      </c>
      <c r="P17" s="27">
        <f t="shared" si="0"/>
        <v>0</v>
      </c>
      <c r="Q17" s="108" t="e">
        <f t="shared" si="1"/>
        <v>#DIV/0!</v>
      </c>
      <c r="S17" s="20">
        <f t="shared" si="2"/>
        <v>0</v>
      </c>
      <c r="T17" s="21">
        <f t="shared" si="3"/>
        <v>0</v>
      </c>
      <c r="U17" s="21">
        <f t="shared" si="3"/>
        <v>0</v>
      </c>
      <c r="V17" s="21">
        <f t="shared" si="3"/>
        <v>0</v>
      </c>
      <c r="W17" s="21">
        <f t="shared" si="3"/>
        <v>0</v>
      </c>
      <c r="X17" s="21">
        <f t="shared" si="3"/>
        <v>0</v>
      </c>
      <c r="Y17" s="21">
        <f t="shared" si="3"/>
        <v>0</v>
      </c>
      <c r="Z17" s="21">
        <f t="shared" si="3"/>
        <v>0</v>
      </c>
      <c r="AA17" s="21">
        <f t="shared" si="3"/>
        <v>0</v>
      </c>
      <c r="AB17" s="21">
        <f t="shared" si="3"/>
        <v>0</v>
      </c>
      <c r="AC17" s="21">
        <f t="shared" si="3"/>
        <v>0</v>
      </c>
      <c r="AD17" s="24">
        <f t="shared" si="3"/>
        <v>0</v>
      </c>
      <c r="AF17" s="15">
        <f t="shared" si="4"/>
        <v>0</v>
      </c>
    </row>
    <row r="18" spans="1:32" x14ac:dyDescent="0.25">
      <c r="A18" s="75"/>
      <c r="B18" s="75" t="e">
        <f>INDEX('FY17 DataDump'!$A$2:$H$4768, MATCH('FY17 Individual Analysis'!A18, 'FY17 DataDump'!$C$2:$C$4768, 0), MATCH('FY17 DataDump'!$B$1, 'FY17 DataDump'!$A$1:$H$1))</f>
        <v>#N/A</v>
      </c>
      <c r="C18" s="75" t="e">
        <f>INDEX('FY17 DataDump'!$A$2:$H$4768, MATCH('FY17 Individual Analysis'!A18, 'FY17 DataDump'!$C$2:$C$4768, 0), MATCH('FY17 DataDump'!$D$1, 'FY17 DataDump'!$A$1:$H$1))</f>
        <v>#N/A</v>
      </c>
      <c r="D18" s="27">
        <f>SUMIFS('FY17 DataDump'!$E$2:$E$4768, 'FY17 DataDump'!$C$2:$C$4768, 'FY17 Individual Analysis'!$A18, 'FY17 DataDump'!$H$2:$H$4768, D$2)</f>
        <v>0</v>
      </c>
      <c r="E18" s="27">
        <f>SUMIFS('FY17 DataDump'!$E$2:$E$4768, 'FY17 DataDump'!$C$2:$C$4768, 'FY17 Individual Analysis'!$A18, 'FY17 DataDump'!$H$2:$H$4768, E$2)</f>
        <v>0</v>
      </c>
      <c r="F18" s="27">
        <f>SUMIFS('FY17 DataDump'!$E$2:$E$4768, 'FY17 DataDump'!$C$2:$C$4768, 'FY17 Individual Analysis'!$A18, 'FY17 DataDump'!$H$2:$H$4768, F$2)</f>
        <v>0</v>
      </c>
      <c r="G18" s="27">
        <f>SUMIFS('FY17 DataDump'!$E$2:$E$4768, 'FY17 DataDump'!$C$2:$C$4768, 'FY17 Individual Analysis'!$A18, 'FY17 DataDump'!$H$2:$H$4768, G$2)</f>
        <v>0</v>
      </c>
      <c r="H18" s="27">
        <f>SUMIFS('FY17 DataDump'!$E$2:$E$4768, 'FY17 DataDump'!$C$2:$C$4768, 'FY17 Individual Analysis'!$A18, 'FY17 DataDump'!$H$2:$H$4768, H$2)</f>
        <v>0</v>
      </c>
      <c r="I18" s="27">
        <f>SUMIFS('FY17 DataDump'!$E$2:$E$4768, 'FY17 DataDump'!$C$2:$C$4768, 'FY17 Individual Analysis'!$A18, 'FY17 DataDump'!$H$2:$H$4768, I$2)</f>
        <v>0</v>
      </c>
      <c r="J18" s="27">
        <f>SUMIFS('FY17 DataDump'!$E$2:$E$4768, 'FY17 DataDump'!$C$2:$C$4768, 'FY17 Individual Analysis'!$A18, 'FY17 DataDump'!$H$2:$H$4768, J$2)</f>
        <v>0</v>
      </c>
      <c r="K18" s="27">
        <f>SUMIFS('FY17 DataDump'!$E$2:$E$4768, 'FY17 DataDump'!$C$2:$C$4768, 'FY17 Individual Analysis'!$A18, 'FY17 DataDump'!$H$2:$H$4768, K$2)</f>
        <v>0</v>
      </c>
      <c r="L18" s="27">
        <f>SUMIFS('FY17 DataDump'!$E$2:$E$4768, 'FY17 DataDump'!$C$2:$C$4768, 'FY17 Individual Analysis'!$A18, 'FY17 DataDump'!$H$2:$H$4768, L$2)</f>
        <v>0</v>
      </c>
      <c r="M18" s="27">
        <f>SUMIFS('FY17 DataDump'!$E$2:$E$4768, 'FY17 DataDump'!$C$2:$C$4768, 'FY17 Individual Analysis'!$A18, 'FY17 DataDump'!$H$2:$H$4768, M$2)</f>
        <v>0</v>
      </c>
      <c r="N18" s="27">
        <f>SUMIFS('FY17 DataDump'!$E$2:$E$4768, 'FY17 DataDump'!$C$2:$C$4768, 'FY17 Individual Analysis'!$A18, 'FY17 DataDump'!$H$2:$H$4768, N$2)</f>
        <v>0</v>
      </c>
      <c r="O18" s="27">
        <f>SUMIFS('FY17 DataDump'!$E$2:$E$4768, 'FY17 DataDump'!$C$2:$C$4768, 'FY17 Individual Analysis'!$A18, 'FY17 DataDump'!$H$2:$H$4768, O$2)</f>
        <v>0</v>
      </c>
      <c r="P18" s="27">
        <f t="shared" si="0"/>
        <v>0</v>
      </c>
      <c r="Q18" s="108" t="e">
        <f t="shared" si="1"/>
        <v>#DIV/0!</v>
      </c>
      <c r="S18" s="20">
        <f t="shared" si="2"/>
        <v>0</v>
      </c>
      <c r="T18" s="21">
        <f t="shared" si="2"/>
        <v>0</v>
      </c>
      <c r="U18" s="21">
        <f t="shared" si="2"/>
        <v>0</v>
      </c>
      <c r="V18" s="21">
        <f t="shared" si="2"/>
        <v>0</v>
      </c>
      <c r="W18" s="21">
        <f t="shared" si="2"/>
        <v>0</v>
      </c>
      <c r="X18" s="21">
        <f t="shared" si="2"/>
        <v>0</v>
      </c>
      <c r="Y18" s="21">
        <f t="shared" si="2"/>
        <v>0</v>
      </c>
      <c r="Z18" s="21">
        <f t="shared" si="2"/>
        <v>0</v>
      </c>
      <c r="AA18" s="21">
        <f t="shared" si="2"/>
        <v>0</v>
      </c>
      <c r="AB18" s="21">
        <f t="shared" si="2"/>
        <v>0</v>
      </c>
      <c r="AC18" s="21">
        <f t="shared" si="2"/>
        <v>0</v>
      </c>
      <c r="AD18" s="24">
        <f t="shared" si="2"/>
        <v>0</v>
      </c>
      <c r="AF18" s="15">
        <f t="shared" si="4"/>
        <v>0</v>
      </c>
    </row>
    <row r="19" spans="1:32" x14ac:dyDescent="0.25">
      <c r="A19" s="75"/>
      <c r="B19" s="75" t="e">
        <f>INDEX('FY17 DataDump'!$A$2:$H$4768, MATCH('FY17 Individual Analysis'!A19, 'FY17 DataDump'!$C$2:$C$4768, 0), MATCH('FY17 DataDump'!$B$1, 'FY17 DataDump'!$A$1:$H$1))</f>
        <v>#N/A</v>
      </c>
      <c r="C19" s="75" t="e">
        <f>INDEX('FY17 DataDump'!$A$2:$H$4768, MATCH('FY17 Individual Analysis'!A19, 'FY17 DataDump'!$C$2:$C$4768, 0), MATCH('FY17 DataDump'!$D$1, 'FY17 DataDump'!$A$1:$H$1))</f>
        <v>#N/A</v>
      </c>
      <c r="D19" s="27">
        <f>SUMIFS('FY17 DataDump'!$E$2:$E$4768, 'FY17 DataDump'!$C$2:$C$4768, 'FY17 Individual Analysis'!$A19, 'FY17 DataDump'!$H$2:$H$4768, D$2)</f>
        <v>0</v>
      </c>
      <c r="E19" s="27">
        <f>SUMIFS('FY17 DataDump'!$E$2:$E$4768, 'FY17 DataDump'!$C$2:$C$4768, 'FY17 Individual Analysis'!$A19, 'FY17 DataDump'!$H$2:$H$4768, E$2)</f>
        <v>0</v>
      </c>
      <c r="F19" s="27">
        <f>SUMIFS('FY17 DataDump'!$E$2:$E$4768, 'FY17 DataDump'!$C$2:$C$4768, 'FY17 Individual Analysis'!$A19, 'FY17 DataDump'!$H$2:$H$4768, F$2)</f>
        <v>0</v>
      </c>
      <c r="G19" s="27">
        <f>SUMIFS('FY17 DataDump'!$E$2:$E$4768, 'FY17 DataDump'!$C$2:$C$4768, 'FY17 Individual Analysis'!$A19, 'FY17 DataDump'!$H$2:$H$4768, G$2)</f>
        <v>0</v>
      </c>
      <c r="H19" s="27">
        <f>SUMIFS('FY17 DataDump'!$E$2:$E$4768, 'FY17 DataDump'!$C$2:$C$4768, 'FY17 Individual Analysis'!$A19, 'FY17 DataDump'!$H$2:$H$4768, H$2)</f>
        <v>0</v>
      </c>
      <c r="I19" s="27">
        <f>SUMIFS('FY17 DataDump'!$E$2:$E$4768, 'FY17 DataDump'!$C$2:$C$4768, 'FY17 Individual Analysis'!$A19, 'FY17 DataDump'!$H$2:$H$4768, I$2)</f>
        <v>0</v>
      </c>
      <c r="J19" s="27">
        <f>SUMIFS('FY17 DataDump'!$E$2:$E$4768, 'FY17 DataDump'!$C$2:$C$4768, 'FY17 Individual Analysis'!$A19, 'FY17 DataDump'!$H$2:$H$4768, J$2)</f>
        <v>0</v>
      </c>
      <c r="K19" s="27">
        <f>SUMIFS('FY17 DataDump'!$E$2:$E$4768, 'FY17 DataDump'!$C$2:$C$4768, 'FY17 Individual Analysis'!$A19, 'FY17 DataDump'!$H$2:$H$4768, K$2)</f>
        <v>0</v>
      </c>
      <c r="L19" s="27">
        <f>SUMIFS('FY17 DataDump'!$E$2:$E$4768, 'FY17 DataDump'!$C$2:$C$4768, 'FY17 Individual Analysis'!$A19, 'FY17 DataDump'!$H$2:$H$4768, L$2)</f>
        <v>0</v>
      </c>
      <c r="M19" s="27">
        <f>SUMIFS('FY17 DataDump'!$E$2:$E$4768, 'FY17 DataDump'!$C$2:$C$4768, 'FY17 Individual Analysis'!$A19, 'FY17 DataDump'!$H$2:$H$4768, M$2)</f>
        <v>0</v>
      </c>
      <c r="N19" s="27">
        <f>SUMIFS('FY17 DataDump'!$E$2:$E$4768, 'FY17 DataDump'!$C$2:$C$4768, 'FY17 Individual Analysis'!$A19, 'FY17 DataDump'!$H$2:$H$4768, N$2)</f>
        <v>0</v>
      </c>
      <c r="O19" s="27">
        <f>SUMIFS('FY17 DataDump'!$E$2:$E$4768, 'FY17 DataDump'!$C$2:$C$4768, 'FY17 Individual Analysis'!$A19, 'FY17 DataDump'!$H$2:$H$4768, O$2)</f>
        <v>0</v>
      </c>
      <c r="P19" s="27">
        <f t="shared" si="0"/>
        <v>0</v>
      </c>
      <c r="Q19" s="108" t="e">
        <f t="shared" si="1"/>
        <v>#DIV/0!</v>
      </c>
      <c r="S19" s="20">
        <f t="shared" si="2"/>
        <v>0</v>
      </c>
      <c r="T19" s="21">
        <f t="shared" si="2"/>
        <v>0</v>
      </c>
      <c r="U19" s="21">
        <f t="shared" si="2"/>
        <v>0</v>
      </c>
      <c r="V19" s="21">
        <f t="shared" si="2"/>
        <v>0</v>
      </c>
      <c r="W19" s="21">
        <f t="shared" si="2"/>
        <v>0</v>
      </c>
      <c r="X19" s="21">
        <f t="shared" si="2"/>
        <v>0</v>
      </c>
      <c r="Y19" s="21">
        <f t="shared" si="2"/>
        <v>0</v>
      </c>
      <c r="Z19" s="21">
        <f t="shared" si="2"/>
        <v>0</v>
      </c>
      <c r="AA19" s="21">
        <f t="shared" si="2"/>
        <v>0</v>
      </c>
      <c r="AB19" s="21">
        <f t="shared" si="2"/>
        <v>0</v>
      </c>
      <c r="AC19" s="21">
        <f t="shared" si="2"/>
        <v>0</v>
      </c>
      <c r="AD19" s="24">
        <f t="shared" si="2"/>
        <v>0</v>
      </c>
      <c r="AF19" s="15">
        <f t="shared" si="4"/>
        <v>0</v>
      </c>
    </row>
    <row r="20" spans="1:32" x14ac:dyDescent="0.25">
      <c r="A20" s="75"/>
      <c r="B20" s="75" t="e">
        <f>INDEX('FY17 DataDump'!$A$2:$H$4768, MATCH('FY17 Individual Analysis'!A20, 'FY17 DataDump'!$C$2:$C$4768, 0), MATCH('FY17 DataDump'!$B$1, 'FY17 DataDump'!$A$1:$H$1))</f>
        <v>#N/A</v>
      </c>
      <c r="C20" s="75" t="e">
        <f>INDEX('FY17 DataDump'!$A$2:$H$4768, MATCH('FY17 Individual Analysis'!A20, 'FY17 DataDump'!$C$2:$C$4768, 0), MATCH('FY17 DataDump'!$D$1, 'FY17 DataDump'!$A$1:$H$1))</f>
        <v>#N/A</v>
      </c>
      <c r="D20" s="27">
        <f>SUMIFS('FY17 DataDump'!$E$2:$E$4768, 'FY17 DataDump'!$C$2:$C$4768, 'FY17 Individual Analysis'!$A20, 'FY17 DataDump'!$H$2:$H$4768, D$2)</f>
        <v>0</v>
      </c>
      <c r="E20" s="27">
        <f>SUMIFS('FY17 DataDump'!$E$2:$E$4768, 'FY17 DataDump'!$C$2:$C$4768, 'FY17 Individual Analysis'!$A20, 'FY17 DataDump'!$H$2:$H$4768, E$2)</f>
        <v>0</v>
      </c>
      <c r="F20" s="27">
        <f>SUMIFS('FY17 DataDump'!$E$2:$E$4768, 'FY17 DataDump'!$C$2:$C$4768, 'FY17 Individual Analysis'!$A20, 'FY17 DataDump'!$H$2:$H$4768, F$2)</f>
        <v>0</v>
      </c>
      <c r="G20" s="27">
        <f>SUMIFS('FY17 DataDump'!$E$2:$E$4768, 'FY17 DataDump'!$C$2:$C$4768, 'FY17 Individual Analysis'!$A20, 'FY17 DataDump'!$H$2:$H$4768, G$2)</f>
        <v>0</v>
      </c>
      <c r="H20" s="27">
        <f>SUMIFS('FY17 DataDump'!$E$2:$E$4768, 'FY17 DataDump'!$C$2:$C$4768, 'FY17 Individual Analysis'!$A20, 'FY17 DataDump'!$H$2:$H$4768, H$2)</f>
        <v>0</v>
      </c>
      <c r="I20" s="27">
        <f>SUMIFS('FY17 DataDump'!$E$2:$E$4768, 'FY17 DataDump'!$C$2:$C$4768, 'FY17 Individual Analysis'!$A20, 'FY17 DataDump'!$H$2:$H$4768, I$2)</f>
        <v>0</v>
      </c>
      <c r="J20" s="27">
        <f>SUMIFS('FY17 DataDump'!$E$2:$E$4768, 'FY17 DataDump'!$C$2:$C$4768, 'FY17 Individual Analysis'!$A20, 'FY17 DataDump'!$H$2:$H$4768, J$2)</f>
        <v>0</v>
      </c>
      <c r="K20" s="27">
        <f>SUMIFS('FY17 DataDump'!$E$2:$E$4768, 'FY17 DataDump'!$C$2:$C$4768, 'FY17 Individual Analysis'!$A20, 'FY17 DataDump'!$H$2:$H$4768, K$2)</f>
        <v>0</v>
      </c>
      <c r="L20" s="27">
        <f>SUMIFS('FY17 DataDump'!$E$2:$E$4768, 'FY17 DataDump'!$C$2:$C$4768, 'FY17 Individual Analysis'!$A20, 'FY17 DataDump'!$H$2:$H$4768, L$2)</f>
        <v>0</v>
      </c>
      <c r="M20" s="27">
        <f>SUMIFS('FY17 DataDump'!$E$2:$E$4768, 'FY17 DataDump'!$C$2:$C$4768, 'FY17 Individual Analysis'!$A20, 'FY17 DataDump'!$H$2:$H$4768, M$2)</f>
        <v>0</v>
      </c>
      <c r="N20" s="27">
        <f>SUMIFS('FY17 DataDump'!$E$2:$E$4768, 'FY17 DataDump'!$C$2:$C$4768, 'FY17 Individual Analysis'!$A20, 'FY17 DataDump'!$H$2:$H$4768, N$2)</f>
        <v>0</v>
      </c>
      <c r="O20" s="27">
        <f>SUMIFS('FY17 DataDump'!$E$2:$E$4768, 'FY17 DataDump'!$C$2:$C$4768, 'FY17 Individual Analysis'!$A20, 'FY17 DataDump'!$H$2:$H$4768, O$2)</f>
        <v>0</v>
      </c>
      <c r="P20" s="27">
        <f t="shared" si="0"/>
        <v>0</v>
      </c>
      <c r="Q20" s="108" t="e">
        <f t="shared" si="1"/>
        <v>#DIV/0!</v>
      </c>
      <c r="S20" s="20">
        <f t="shared" si="2"/>
        <v>0</v>
      </c>
      <c r="T20" s="21">
        <f t="shared" si="2"/>
        <v>0</v>
      </c>
      <c r="U20" s="21">
        <f t="shared" si="2"/>
        <v>0</v>
      </c>
      <c r="V20" s="21">
        <f t="shared" si="2"/>
        <v>0</v>
      </c>
      <c r="W20" s="21">
        <f t="shared" si="2"/>
        <v>0</v>
      </c>
      <c r="X20" s="21">
        <f t="shared" si="2"/>
        <v>0</v>
      </c>
      <c r="Y20" s="21">
        <f t="shared" si="2"/>
        <v>0</v>
      </c>
      <c r="Z20" s="21">
        <f t="shared" si="2"/>
        <v>0</v>
      </c>
      <c r="AA20" s="21">
        <f t="shared" si="2"/>
        <v>0</v>
      </c>
      <c r="AB20" s="21">
        <f t="shared" si="2"/>
        <v>0</v>
      </c>
      <c r="AC20" s="21">
        <f t="shared" si="2"/>
        <v>0</v>
      </c>
      <c r="AD20" s="24">
        <f t="shared" si="2"/>
        <v>0</v>
      </c>
      <c r="AF20" s="15">
        <f t="shared" si="4"/>
        <v>0</v>
      </c>
    </row>
    <row r="21" spans="1:32" x14ac:dyDescent="0.25">
      <c r="A21" s="75"/>
      <c r="B21" s="75" t="e">
        <f>INDEX('FY17 DataDump'!$A$2:$H$4768, MATCH('FY17 Individual Analysis'!A21, 'FY17 DataDump'!$C$2:$C$4768, 0), MATCH('FY17 DataDump'!$B$1, 'FY17 DataDump'!$A$1:$H$1))</f>
        <v>#N/A</v>
      </c>
      <c r="C21" s="75" t="e">
        <f>INDEX('FY17 DataDump'!$A$2:$H$4768, MATCH('FY17 Individual Analysis'!A21, 'FY17 DataDump'!$C$2:$C$4768, 0), MATCH('FY17 DataDump'!$D$1, 'FY17 DataDump'!$A$1:$H$1))</f>
        <v>#N/A</v>
      </c>
      <c r="D21" s="27">
        <f>SUMIFS('FY17 DataDump'!$E$2:$E$4768, 'FY17 DataDump'!$C$2:$C$4768, 'FY17 Individual Analysis'!$A21, 'FY17 DataDump'!$H$2:$H$4768, D$2)</f>
        <v>0</v>
      </c>
      <c r="E21" s="27">
        <f>SUMIFS('FY17 DataDump'!$E$2:$E$4768, 'FY17 DataDump'!$C$2:$C$4768, 'FY17 Individual Analysis'!$A21, 'FY17 DataDump'!$H$2:$H$4768, E$2)</f>
        <v>0</v>
      </c>
      <c r="F21" s="27">
        <f>SUMIFS('FY17 DataDump'!$E$2:$E$4768, 'FY17 DataDump'!$C$2:$C$4768, 'FY17 Individual Analysis'!$A21, 'FY17 DataDump'!$H$2:$H$4768, F$2)</f>
        <v>0</v>
      </c>
      <c r="G21" s="27">
        <f>SUMIFS('FY17 DataDump'!$E$2:$E$4768, 'FY17 DataDump'!$C$2:$C$4768, 'FY17 Individual Analysis'!$A21, 'FY17 DataDump'!$H$2:$H$4768, G$2)</f>
        <v>0</v>
      </c>
      <c r="H21" s="27">
        <f>SUMIFS('FY17 DataDump'!$E$2:$E$4768, 'FY17 DataDump'!$C$2:$C$4768, 'FY17 Individual Analysis'!$A21, 'FY17 DataDump'!$H$2:$H$4768, H$2)</f>
        <v>0</v>
      </c>
      <c r="I21" s="27">
        <f>SUMIFS('FY17 DataDump'!$E$2:$E$4768, 'FY17 DataDump'!$C$2:$C$4768, 'FY17 Individual Analysis'!$A21, 'FY17 DataDump'!$H$2:$H$4768, I$2)</f>
        <v>0</v>
      </c>
      <c r="J21" s="27">
        <f>SUMIFS('FY17 DataDump'!$E$2:$E$4768, 'FY17 DataDump'!$C$2:$C$4768, 'FY17 Individual Analysis'!$A21, 'FY17 DataDump'!$H$2:$H$4768, J$2)</f>
        <v>0</v>
      </c>
      <c r="K21" s="27">
        <f>SUMIFS('FY17 DataDump'!$E$2:$E$4768, 'FY17 DataDump'!$C$2:$C$4768, 'FY17 Individual Analysis'!$A21, 'FY17 DataDump'!$H$2:$H$4768, K$2)</f>
        <v>0</v>
      </c>
      <c r="L21" s="27">
        <f>SUMIFS('FY17 DataDump'!$E$2:$E$4768, 'FY17 DataDump'!$C$2:$C$4768, 'FY17 Individual Analysis'!$A21, 'FY17 DataDump'!$H$2:$H$4768, L$2)</f>
        <v>0</v>
      </c>
      <c r="M21" s="27">
        <f>SUMIFS('FY17 DataDump'!$E$2:$E$4768, 'FY17 DataDump'!$C$2:$C$4768, 'FY17 Individual Analysis'!$A21, 'FY17 DataDump'!$H$2:$H$4768, M$2)</f>
        <v>0</v>
      </c>
      <c r="N21" s="27">
        <f>SUMIFS('FY17 DataDump'!$E$2:$E$4768, 'FY17 DataDump'!$C$2:$C$4768, 'FY17 Individual Analysis'!$A21, 'FY17 DataDump'!$H$2:$H$4768, N$2)</f>
        <v>0</v>
      </c>
      <c r="O21" s="27">
        <f>SUMIFS('FY17 DataDump'!$E$2:$E$4768, 'FY17 DataDump'!$C$2:$C$4768, 'FY17 Individual Analysis'!$A21, 'FY17 DataDump'!$H$2:$H$4768, O$2)</f>
        <v>0</v>
      </c>
      <c r="P21" s="27">
        <f t="shared" si="0"/>
        <v>0</v>
      </c>
      <c r="Q21" s="108" t="e">
        <f t="shared" si="1"/>
        <v>#DIV/0!</v>
      </c>
      <c r="S21" s="20">
        <f t="shared" si="2"/>
        <v>0</v>
      </c>
      <c r="T21" s="21">
        <f t="shared" si="2"/>
        <v>0</v>
      </c>
      <c r="U21" s="21">
        <f t="shared" si="2"/>
        <v>0</v>
      </c>
      <c r="V21" s="21">
        <f t="shared" si="2"/>
        <v>0</v>
      </c>
      <c r="W21" s="21">
        <f t="shared" si="2"/>
        <v>0</v>
      </c>
      <c r="X21" s="21">
        <f t="shared" si="2"/>
        <v>0</v>
      </c>
      <c r="Y21" s="21">
        <f t="shared" si="2"/>
        <v>0</v>
      </c>
      <c r="Z21" s="21">
        <f t="shared" si="2"/>
        <v>0</v>
      </c>
      <c r="AA21" s="21">
        <f t="shared" si="2"/>
        <v>0</v>
      </c>
      <c r="AB21" s="21">
        <f t="shared" si="2"/>
        <v>0</v>
      </c>
      <c r="AC21" s="21">
        <f t="shared" si="2"/>
        <v>0</v>
      </c>
      <c r="AD21" s="24">
        <f t="shared" si="2"/>
        <v>0</v>
      </c>
      <c r="AF21" s="15">
        <f t="shared" si="4"/>
        <v>0</v>
      </c>
    </row>
    <row r="22" spans="1:32" x14ac:dyDescent="0.25">
      <c r="A22" s="75"/>
      <c r="B22" s="75" t="e">
        <f>INDEX('FY17 DataDump'!$A$2:$H$4768, MATCH('FY17 Individual Analysis'!A22, 'FY17 DataDump'!$C$2:$C$4768, 0), MATCH('FY17 DataDump'!$B$1, 'FY17 DataDump'!$A$1:$H$1))</f>
        <v>#N/A</v>
      </c>
      <c r="C22" s="75" t="e">
        <f>INDEX('FY17 DataDump'!$A$2:$H$4768, MATCH('FY17 Individual Analysis'!A22, 'FY17 DataDump'!$C$2:$C$4768, 0), MATCH('FY17 DataDump'!$D$1, 'FY17 DataDump'!$A$1:$H$1))</f>
        <v>#N/A</v>
      </c>
      <c r="D22" s="27">
        <f>SUMIFS('FY17 DataDump'!$E$2:$E$4768, 'FY17 DataDump'!$C$2:$C$4768, 'FY17 Individual Analysis'!$A22, 'FY17 DataDump'!$H$2:$H$4768, D$2)</f>
        <v>0</v>
      </c>
      <c r="E22" s="27">
        <f>SUMIFS('FY17 DataDump'!$E$2:$E$4768, 'FY17 DataDump'!$C$2:$C$4768, 'FY17 Individual Analysis'!$A22, 'FY17 DataDump'!$H$2:$H$4768, E$2)</f>
        <v>0</v>
      </c>
      <c r="F22" s="27">
        <f>SUMIFS('FY17 DataDump'!$E$2:$E$4768, 'FY17 DataDump'!$C$2:$C$4768, 'FY17 Individual Analysis'!$A22, 'FY17 DataDump'!$H$2:$H$4768, F$2)</f>
        <v>0</v>
      </c>
      <c r="G22" s="27">
        <f>SUMIFS('FY17 DataDump'!$E$2:$E$4768, 'FY17 DataDump'!$C$2:$C$4768, 'FY17 Individual Analysis'!$A22, 'FY17 DataDump'!$H$2:$H$4768, G$2)</f>
        <v>0</v>
      </c>
      <c r="H22" s="27">
        <f>SUMIFS('FY17 DataDump'!$E$2:$E$4768, 'FY17 DataDump'!$C$2:$C$4768, 'FY17 Individual Analysis'!$A22, 'FY17 DataDump'!$H$2:$H$4768, H$2)</f>
        <v>0</v>
      </c>
      <c r="I22" s="27">
        <f>SUMIFS('FY17 DataDump'!$E$2:$E$4768, 'FY17 DataDump'!$C$2:$C$4768, 'FY17 Individual Analysis'!$A22, 'FY17 DataDump'!$H$2:$H$4768, I$2)</f>
        <v>0</v>
      </c>
      <c r="J22" s="27">
        <f>SUMIFS('FY17 DataDump'!$E$2:$E$4768, 'FY17 DataDump'!$C$2:$C$4768, 'FY17 Individual Analysis'!$A22, 'FY17 DataDump'!$H$2:$H$4768, J$2)</f>
        <v>0</v>
      </c>
      <c r="K22" s="27">
        <f>SUMIFS('FY17 DataDump'!$E$2:$E$4768, 'FY17 DataDump'!$C$2:$C$4768, 'FY17 Individual Analysis'!$A22, 'FY17 DataDump'!$H$2:$H$4768, K$2)</f>
        <v>0</v>
      </c>
      <c r="L22" s="27">
        <f>SUMIFS('FY17 DataDump'!$E$2:$E$4768, 'FY17 DataDump'!$C$2:$C$4768, 'FY17 Individual Analysis'!$A22, 'FY17 DataDump'!$H$2:$H$4768, L$2)</f>
        <v>0</v>
      </c>
      <c r="M22" s="27">
        <f>SUMIFS('FY17 DataDump'!$E$2:$E$4768, 'FY17 DataDump'!$C$2:$C$4768, 'FY17 Individual Analysis'!$A22, 'FY17 DataDump'!$H$2:$H$4768, M$2)</f>
        <v>0</v>
      </c>
      <c r="N22" s="27">
        <f>SUMIFS('FY17 DataDump'!$E$2:$E$4768, 'FY17 DataDump'!$C$2:$C$4768, 'FY17 Individual Analysis'!$A22, 'FY17 DataDump'!$H$2:$H$4768, N$2)</f>
        <v>0</v>
      </c>
      <c r="O22" s="27">
        <f>SUMIFS('FY17 DataDump'!$E$2:$E$4768, 'FY17 DataDump'!$C$2:$C$4768, 'FY17 Individual Analysis'!$A22, 'FY17 DataDump'!$H$2:$H$4768, O$2)</f>
        <v>0</v>
      </c>
      <c r="P22" s="27">
        <f t="shared" si="0"/>
        <v>0</v>
      </c>
      <c r="Q22" s="108" t="e">
        <f t="shared" si="1"/>
        <v>#DIV/0!</v>
      </c>
      <c r="S22" s="20">
        <f t="shared" si="2"/>
        <v>0</v>
      </c>
      <c r="T22" s="21">
        <f t="shared" si="2"/>
        <v>0</v>
      </c>
      <c r="U22" s="21">
        <f t="shared" si="2"/>
        <v>0</v>
      </c>
      <c r="V22" s="21">
        <f t="shared" si="2"/>
        <v>0</v>
      </c>
      <c r="W22" s="21">
        <f t="shared" si="2"/>
        <v>0</v>
      </c>
      <c r="X22" s="21">
        <f t="shared" si="2"/>
        <v>0</v>
      </c>
      <c r="Y22" s="21">
        <f t="shared" si="2"/>
        <v>0</v>
      </c>
      <c r="Z22" s="21">
        <f t="shared" si="2"/>
        <v>0</v>
      </c>
      <c r="AA22" s="21">
        <f t="shared" si="2"/>
        <v>0</v>
      </c>
      <c r="AB22" s="21">
        <f t="shared" si="2"/>
        <v>0</v>
      </c>
      <c r="AC22" s="21">
        <f t="shared" si="2"/>
        <v>0</v>
      </c>
      <c r="AD22" s="24">
        <f t="shared" si="2"/>
        <v>0</v>
      </c>
      <c r="AF22" s="15">
        <f t="shared" si="4"/>
        <v>0</v>
      </c>
    </row>
    <row r="23" spans="1:32" x14ac:dyDescent="0.25">
      <c r="A23" s="75"/>
      <c r="B23" s="75" t="e">
        <f>INDEX('FY17 DataDump'!$A$2:$H$4768, MATCH('FY17 Individual Analysis'!A23, 'FY17 DataDump'!$C$2:$C$4768, 0), MATCH('FY17 DataDump'!$B$1, 'FY17 DataDump'!$A$1:$H$1))</f>
        <v>#N/A</v>
      </c>
      <c r="C23" s="75" t="e">
        <f>INDEX('FY17 DataDump'!$A$2:$H$4768, MATCH('FY17 Individual Analysis'!A23, 'FY17 DataDump'!$C$2:$C$4768, 0), MATCH('FY17 DataDump'!$D$1, 'FY17 DataDump'!$A$1:$H$1))</f>
        <v>#N/A</v>
      </c>
      <c r="D23" s="27">
        <f>SUMIFS('FY17 DataDump'!$E$2:$E$4768, 'FY17 DataDump'!$C$2:$C$4768, 'FY17 Individual Analysis'!$A23, 'FY17 DataDump'!$H$2:$H$4768, D$2)</f>
        <v>0</v>
      </c>
      <c r="E23" s="27">
        <f>SUMIFS('FY17 DataDump'!$E$2:$E$4768, 'FY17 DataDump'!$C$2:$C$4768, 'FY17 Individual Analysis'!$A23, 'FY17 DataDump'!$H$2:$H$4768, E$2)</f>
        <v>0</v>
      </c>
      <c r="F23" s="27">
        <f>SUMIFS('FY17 DataDump'!$E$2:$E$4768, 'FY17 DataDump'!$C$2:$C$4768, 'FY17 Individual Analysis'!$A23, 'FY17 DataDump'!$H$2:$H$4768, F$2)</f>
        <v>0</v>
      </c>
      <c r="G23" s="27">
        <f>SUMIFS('FY17 DataDump'!$E$2:$E$4768, 'FY17 DataDump'!$C$2:$C$4768, 'FY17 Individual Analysis'!$A23, 'FY17 DataDump'!$H$2:$H$4768, G$2)</f>
        <v>0</v>
      </c>
      <c r="H23" s="27">
        <f>SUMIFS('FY17 DataDump'!$E$2:$E$4768, 'FY17 DataDump'!$C$2:$C$4768, 'FY17 Individual Analysis'!$A23, 'FY17 DataDump'!$H$2:$H$4768, H$2)</f>
        <v>0</v>
      </c>
      <c r="I23" s="27">
        <f>SUMIFS('FY17 DataDump'!$E$2:$E$4768, 'FY17 DataDump'!$C$2:$C$4768, 'FY17 Individual Analysis'!$A23, 'FY17 DataDump'!$H$2:$H$4768, I$2)</f>
        <v>0</v>
      </c>
      <c r="J23" s="27">
        <f>SUMIFS('FY17 DataDump'!$E$2:$E$4768, 'FY17 DataDump'!$C$2:$C$4768, 'FY17 Individual Analysis'!$A23, 'FY17 DataDump'!$H$2:$H$4768, J$2)</f>
        <v>0</v>
      </c>
      <c r="K23" s="27">
        <f>SUMIFS('FY17 DataDump'!$E$2:$E$4768, 'FY17 DataDump'!$C$2:$C$4768, 'FY17 Individual Analysis'!$A23, 'FY17 DataDump'!$H$2:$H$4768, K$2)</f>
        <v>0</v>
      </c>
      <c r="L23" s="27">
        <f>SUMIFS('FY17 DataDump'!$E$2:$E$4768, 'FY17 DataDump'!$C$2:$C$4768, 'FY17 Individual Analysis'!$A23, 'FY17 DataDump'!$H$2:$H$4768, L$2)</f>
        <v>0</v>
      </c>
      <c r="M23" s="27">
        <f>SUMIFS('FY17 DataDump'!$E$2:$E$4768, 'FY17 DataDump'!$C$2:$C$4768, 'FY17 Individual Analysis'!$A23, 'FY17 DataDump'!$H$2:$H$4768, M$2)</f>
        <v>0</v>
      </c>
      <c r="N23" s="27">
        <f>SUMIFS('FY17 DataDump'!$E$2:$E$4768, 'FY17 DataDump'!$C$2:$C$4768, 'FY17 Individual Analysis'!$A23, 'FY17 DataDump'!$H$2:$H$4768, N$2)</f>
        <v>0</v>
      </c>
      <c r="O23" s="27">
        <f>SUMIFS('FY17 DataDump'!$E$2:$E$4768, 'FY17 DataDump'!$C$2:$C$4768, 'FY17 Individual Analysis'!$A23, 'FY17 DataDump'!$H$2:$H$4768, O$2)</f>
        <v>0</v>
      </c>
      <c r="P23" s="27">
        <f t="shared" si="0"/>
        <v>0</v>
      </c>
      <c r="Q23" s="108" t="e">
        <f t="shared" si="1"/>
        <v>#DIV/0!</v>
      </c>
      <c r="S23" s="20">
        <f t="shared" si="2"/>
        <v>0</v>
      </c>
      <c r="T23" s="21">
        <f t="shared" si="2"/>
        <v>0</v>
      </c>
      <c r="U23" s="21">
        <f t="shared" si="2"/>
        <v>0</v>
      </c>
      <c r="V23" s="21">
        <f t="shared" si="2"/>
        <v>0</v>
      </c>
      <c r="W23" s="21">
        <f t="shared" si="2"/>
        <v>0</v>
      </c>
      <c r="X23" s="21">
        <f t="shared" si="2"/>
        <v>0</v>
      </c>
      <c r="Y23" s="21">
        <f t="shared" si="2"/>
        <v>0</v>
      </c>
      <c r="Z23" s="21">
        <f t="shared" si="2"/>
        <v>0</v>
      </c>
      <c r="AA23" s="21">
        <f t="shared" si="2"/>
        <v>0</v>
      </c>
      <c r="AB23" s="21">
        <f t="shared" si="2"/>
        <v>0</v>
      </c>
      <c r="AC23" s="21">
        <f t="shared" si="2"/>
        <v>0</v>
      </c>
      <c r="AD23" s="24">
        <f t="shared" si="2"/>
        <v>0</v>
      </c>
      <c r="AF23" s="15">
        <f t="shared" si="4"/>
        <v>0</v>
      </c>
    </row>
    <row r="24" spans="1:32" x14ac:dyDescent="0.25">
      <c r="A24" s="75"/>
      <c r="B24" s="75" t="e">
        <f>INDEX('FY17 DataDump'!$A$2:$H$4768, MATCH('FY17 Individual Analysis'!A24, 'FY17 DataDump'!$C$2:$C$4768, 0), MATCH('FY17 DataDump'!$B$1, 'FY17 DataDump'!$A$1:$H$1))</f>
        <v>#N/A</v>
      </c>
      <c r="C24" s="75" t="e">
        <f>INDEX('FY17 DataDump'!$A$2:$H$4768, MATCH('FY17 Individual Analysis'!A24, 'FY17 DataDump'!$C$2:$C$4768, 0), MATCH('FY17 DataDump'!$D$1, 'FY17 DataDump'!$A$1:$H$1))</f>
        <v>#N/A</v>
      </c>
      <c r="D24" s="27">
        <f>SUMIFS('FY17 DataDump'!$E$2:$E$4768, 'FY17 DataDump'!$C$2:$C$4768, 'FY17 Individual Analysis'!$A24, 'FY17 DataDump'!$H$2:$H$4768, D$2)</f>
        <v>0</v>
      </c>
      <c r="E24" s="27">
        <f>SUMIFS('FY17 DataDump'!$E$2:$E$4768, 'FY17 DataDump'!$C$2:$C$4768, 'FY17 Individual Analysis'!$A24, 'FY17 DataDump'!$H$2:$H$4768, E$2)</f>
        <v>0</v>
      </c>
      <c r="F24" s="27">
        <f>SUMIFS('FY17 DataDump'!$E$2:$E$4768, 'FY17 DataDump'!$C$2:$C$4768, 'FY17 Individual Analysis'!$A24, 'FY17 DataDump'!$H$2:$H$4768, F$2)</f>
        <v>0</v>
      </c>
      <c r="G24" s="27">
        <f>SUMIFS('FY17 DataDump'!$E$2:$E$4768, 'FY17 DataDump'!$C$2:$C$4768, 'FY17 Individual Analysis'!$A24, 'FY17 DataDump'!$H$2:$H$4768, G$2)</f>
        <v>0</v>
      </c>
      <c r="H24" s="27">
        <f>SUMIFS('FY17 DataDump'!$E$2:$E$4768, 'FY17 DataDump'!$C$2:$C$4768, 'FY17 Individual Analysis'!$A24, 'FY17 DataDump'!$H$2:$H$4768, H$2)</f>
        <v>0</v>
      </c>
      <c r="I24" s="27">
        <f>SUMIFS('FY17 DataDump'!$E$2:$E$4768, 'FY17 DataDump'!$C$2:$C$4768, 'FY17 Individual Analysis'!$A24, 'FY17 DataDump'!$H$2:$H$4768, I$2)</f>
        <v>0</v>
      </c>
      <c r="J24" s="27">
        <f>SUMIFS('FY17 DataDump'!$E$2:$E$4768, 'FY17 DataDump'!$C$2:$C$4768, 'FY17 Individual Analysis'!$A24, 'FY17 DataDump'!$H$2:$H$4768, J$2)</f>
        <v>0</v>
      </c>
      <c r="K24" s="27">
        <f>SUMIFS('FY17 DataDump'!$E$2:$E$4768, 'FY17 DataDump'!$C$2:$C$4768, 'FY17 Individual Analysis'!$A24, 'FY17 DataDump'!$H$2:$H$4768, K$2)</f>
        <v>0</v>
      </c>
      <c r="L24" s="27">
        <f>SUMIFS('FY17 DataDump'!$E$2:$E$4768, 'FY17 DataDump'!$C$2:$C$4768, 'FY17 Individual Analysis'!$A24, 'FY17 DataDump'!$H$2:$H$4768, L$2)</f>
        <v>0</v>
      </c>
      <c r="M24" s="27">
        <f>SUMIFS('FY17 DataDump'!$E$2:$E$4768, 'FY17 DataDump'!$C$2:$C$4768, 'FY17 Individual Analysis'!$A24, 'FY17 DataDump'!$H$2:$H$4768, M$2)</f>
        <v>0</v>
      </c>
      <c r="N24" s="27">
        <f>SUMIFS('FY17 DataDump'!$E$2:$E$4768, 'FY17 DataDump'!$C$2:$C$4768, 'FY17 Individual Analysis'!$A24, 'FY17 DataDump'!$H$2:$H$4768, N$2)</f>
        <v>0</v>
      </c>
      <c r="O24" s="27">
        <f>SUMIFS('FY17 DataDump'!$E$2:$E$4768, 'FY17 DataDump'!$C$2:$C$4768, 'FY17 Individual Analysis'!$A24, 'FY17 DataDump'!$H$2:$H$4768, O$2)</f>
        <v>0</v>
      </c>
      <c r="P24" s="27">
        <f t="shared" si="0"/>
        <v>0</v>
      </c>
      <c r="Q24" s="108" t="e">
        <f t="shared" si="1"/>
        <v>#DIV/0!</v>
      </c>
      <c r="S24" s="20">
        <f t="shared" si="2"/>
        <v>0</v>
      </c>
      <c r="T24" s="21">
        <f t="shared" si="2"/>
        <v>0</v>
      </c>
      <c r="U24" s="21">
        <f t="shared" si="2"/>
        <v>0</v>
      </c>
      <c r="V24" s="21">
        <f t="shared" si="2"/>
        <v>0</v>
      </c>
      <c r="W24" s="21">
        <f t="shared" si="2"/>
        <v>0</v>
      </c>
      <c r="X24" s="21">
        <f t="shared" si="2"/>
        <v>0</v>
      </c>
      <c r="Y24" s="21">
        <f t="shared" si="2"/>
        <v>0</v>
      </c>
      <c r="Z24" s="21">
        <f t="shared" si="2"/>
        <v>0</v>
      </c>
      <c r="AA24" s="21">
        <f t="shared" si="2"/>
        <v>0</v>
      </c>
      <c r="AB24" s="21">
        <f t="shared" si="2"/>
        <v>0</v>
      </c>
      <c r="AC24" s="21">
        <f t="shared" si="2"/>
        <v>0</v>
      </c>
      <c r="AD24" s="24">
        <f t="shared" si="2"/>
        <v>0</v>
      </c>
      <c r="AF24" s="15">
        <f t="shared" si="4"/>
        <v>0</v>
      </c>
    </row>
    <row r="25" spans="1:32" x14ac:dyDescent="0.25">
      <c r="A25" s="75"/>
      <c r="B25" s="75" t="e">
        <f>INDEX('FY17 DataDump'!$A$2:$H$4768, MATCH('FY17 Individual Analysis'!A25, 'FY17 DataDump'!$C$2:$C$4768, 0), MATCH('FY17 DataDump'!$B$1, 'FY17 DataDump'!$A$1:$H$1))</f>
        <v>#N/A</v>
      </c>
      <c r="C25" s="75" t="e">
        <f>INDEX('FY17 DataDump'!$A$2:$H$4768, MATCH('FY17 Individual Analysis'!A25, 'FY17 DataDump'!$C$2:$C$4768, 0), MATCH('FY17 DataDump'!$D$1, 'FY17 DataDump'!$A$1:$H$1))</f>
        <v>#N/A</v>
      </c>
      <c r="D25" s="27">
        <f>SUMIFS('FY17 DataDump'!$E$2:$E$4768, 'FY17 DataDump'!$C$2:$C$4768, 'FY17 Individual Analysis'!$A25, 'FY17 DataDump'!$H$2:$H$4768, D$2)</f>
        <v>0</v>
      </c>
      <c r="E25" s="27">
        <f>SUMIFS('FY17 DataDump'!$E$2:$E$4768, 'FY17 DataDump'!$C$2:$C$4768, 'FY17 Individual Analysis'!$A25, 'FY17 DataDump'!$H$2:$H$4768, E$2)</f>
        <v>0</v>
      </c>
      <c r="F25" s="27">
        <f>SUMIFS('FY17 DataDump'!$E$2:$E$4768, 'FY17 DataDump'!$C$2:$C$4768, 'FY17 Individual Analysis'!$A25, 'FY17 DataDump'!$H$2:$H$4768, F$2)</f>
        <v>0</v>
      </c>
      <c r="G25" s="27">
        <f>SUMIFS('FY17 DataDump'!$E$2:$E$4768, 'FY17 DataDump'!$C$2:$C$4768, 'FY17 Individual Analysis'!$A25, 'FY17 DataDump'!$H$2:$H$4768, G$2)</f>
        <v>0</v>
      </c>
      <c r="H25" s="27">
        <f>SUMIFS('FY17 DataDump'!$E$2:$E$4768, 'FY17 DataDump'!$C$2:$C$4768, 'FY17 Individual Analysis'!$A25, 'FY17 DataDump'!$H$2:$H$4768, H$2)</f>
        <v>0</v>
      </c>
      <c r="I25" s="27">
        <f>SUMIFS('FY17 DataDump'!$E$2:$E$4768, 'FY17 DataDump'!$C$2:$C$4768, 'FY17 Individual Analysis'!$A25, 'FY17 DataDump'!$H$2:$H$4768, I$2)</f>
        <v>0</v>
      </c>
      <c r="J25" s="27">
        <f>SUMIFS('FY17 DataDump'!$E$2:$E$4768, 'FY17 DataDump'!$C$2:$C$4768, 'FY17 Individual Analysis'!$A25, 'FY17 DataDump'!$H$2:$H$4768, J$2)</f>
        <v>0</v>
      </c>
      <c r="K25" s="27">
        <f>SUMIFS('FY17 DataDump'!$E$2:$E$4768, 'FY17 DataDump'!$C$2:$C$4768, 'FY17 Individual Analysis'!$A25, 'FY17 DataDump'!$H$2:$H$4768, K$2)</f>
        <v>0</v>
      </c>
      <c r="L25" s="27">
        <f>SUMIFS('FY17 DataDump'!$E$2:$E$4768, 'FY17 DataDump'!$C$2:$C$4768, 'FY17 Individual Analysis'!$A25, 'FY17 DataDump'!$H$2:$H$4768, L$2)</f>
        <v>0</v>
      </c>
      <c r="M25" s="27">
        <f>SUMIFS('FY17 DataDump'!$E$2:$E$4768, 'FY17 DataDump'!$C$2:$C$4768, 'FY17 Individual Analysis'!$A25, 'FY17 DataDump'!$H$2:$H$4768, M$2)</f>
        <v>0</v>
      </c>
      <c r="N25" s="27">
        <f>SUMIFS('FY17 DataDump'!$E$2:$E$4768, 'FY17 DataDump'!$C$2:$C$4768, 'FY17 Individual Analysis'!$A25, 'FY17 DataDump'!$H$2:$H$4768, N$2)</f>
        <v>0</v>
      </c>
      <c r="O25" s="27">
        <f>SUMIFS('FY17 DataDump'!$E$2:$E$4768, 'FY17 DataDump'!$C$2:$C$4768, 'FY17 Individual Analysis'!$A25, 'FY17 DataDump'!$H$2:$H$4768, O$2)</f>
        <v>0</v>
      </c>
      <c r="P25" s="27">
        <f t="shared" si="0"/>
        <v>0</v>
      </c>
      <c r="Q25" s="108" t="e">
        <f t="shared" si="1"/>
        <v>#DIV/0!</v>
      </c>
      <c r="S25" s="20">
        <f t="shared" si="2"/>
        <v>0</v>
      </c>
      <c r="T25" s="21">
        <f t="shared" si="2"/>
        <v>0</v>
      </c>
      <c r="U25" s="21">
        <f t="shared" si="2"/>
        <v>0</v>
      </c>
      <c r="V25" s="21">
        <f t="shared" si="2"/>
        <v>0</v>
      </c>
      <c r="W25" s="21">
        <f t="shared" si="2"/>
        <v>0</v>
      </c>
      <c r="X25" s="21">
        <f t="shared" si="2"/>
        <v>0</v>
      </c>
      <c r="Y25" s="21">
        <f t="shared" si="2"/>
        <v>0</v>
      </c>
      <c r="Z25" s="21">
        <f t="shared" si="2"/>
        <v>0</v>
      </c>
      <c r="AA25" s="21">
        <f t="shared" si="2"/>
        <v>0</v>
      </c>
      <c r="AB25" s="21">
        <f t="shared" si="2"/>
        <v>0</v>
      </c>
      <c r="AC25" s="21">
        <f t="shared" si="2"/>
        <v>0</v>
      </c>
      <c r="AD25" s="24">
        <f t="shared" si="2"/>
        <v>0</v>
      </c>
      <c r="AF25" s="15">
        <f t="shared" si="4"/>
        <v>0</v>
      </c>
    </row>
    <row r="26" spans="1:32" x14ac:dyDescent="0.25">
      <c r="A26" s="75"/>
      <c r="B26" s="75" t="e">
        <f>INDEX('FY17 DataDump'!$A$2:$H$4768, MATCH('FY17 Individual Analysis'!A26, 'FY17 DataDump'!$C$2:$C$4768, 0), MATCH('FY17 DataDump'!$B$1, 'FY17 DataDump'!$A$1:$H$1))</f>
        <v>#N/A</v>
      </c>
      <c r="C26" s="75" t="e">
        <f>INDEX('FY17 DataDump'!$A$2:$H$4768, MATCH('FY17 Individual Analysis'!A26, 'FY17 DataDump'!$C$2:$C$4768, 0), MATCH('FY17 DataDump'!$D$1, 'FY17 DataDump'!$A$1:$H$1))</f>
        <v>#N/A</v>
      </c>
      <c r="D26" s="27">
        <f>SUMIFS('FY17 DataDump'!$E$2:$E$4768, 'FY17 DataDump'!$C$2:$C$4768, 'FY17 Individual Analysis'!$A26, 'FY17 DataDump'!$H$2:$H$4768, D$2)</f>
        <v>0</v>
      </c>
      <c r="E26" s="27">
        <f>SUMIFS('FY17 DataDump'!$E$2:$E$4768, 'FY17 DataDump'!$C$2:$C$4768, 'FY17 Individual Analysis'!$A26, 'FY17 DataDump'!$H$2:$H$4768, E$2)</f>
        <v>0</v>
      </c>
      <c r="F26" s="27">
        <f>SUMIFS('FY17 DataDump'!$E$2:$E$4768, 'FY17 DataDump'!$C$2:$C$4768, 'FY17 Individual Analysis'!$A26, 'FY17 DataDump'!$H$2:$H$4768, F$2)</f>
        <v>0</v>
      </c>
      <c r="G26" s="27">
        <f>SUMIFS('FY17 DataDump'!$E$2:$E$4768, 'FY17 DataDump'!$C$2:$C$4768, 'FY17 Individual Analysis'!$A26, 'FY17 DataDump'!$H$2:$H$4768, G$2)</f>
        <v>0</v>
      </c>
      <c r="H26" s="27">
        <f>SUMIFS('FY17 DataDump'!$E$2:$E$4768, 'FY17 DataDump'!$C$2:$C$4768, 'FY17 Individual Analysis'!$A26, 'FY17 DataDump'!$H$2:$H$4768, H$2)</f>
        <v>0</v>
      </c>
      <c r="I26" s="27">
        <f>SUMIFS('FY17 DataDump'!$E$2:$E$4768, 'FY17 DataDump'!$C$2:$C$4768, 'FY17 Individual Analysis'!$A26, 'FY17 DataDump'!$H$2:$H$4768, I$2)</f>
        <v>0</v>
      </c>
      <c r="J26" s="27">
        <f>SUMIFS('FY17 DataDump'!$E$2:$E$4768, 'FY17 DataDump'!$C$2:$C$4768, 'FY17 Individual Analysis'!$A26, 'FY17 DataDump'!$H$2:$H$4768, J$2)</f>
        <v>0</v>
      </c>
      <c r="K26" s="27">
        <f>SUMIFS('FY17 DataDump'!$E$2:$E$4768, 'FY17 DataDump'!$C$2:$C$4768, 'FY17 Individual Analysis'!$A26, 'FY17 DataDump'!$H$2:$H$4768, K$2)</f>
        <v>0</v>
      </c>
      <c r="L26" s="27">
        <f>SUMIFS('FY17 DataDump'!$E$2:$E$4768, 'FY17 DataDump'!$C$2:$C$4768, 'FY17 Individual Analysis'!$A26, 'FY17 DataDump'!$H$2:$H$4768, L$2)</f>
        <v>0</v>
      </c>
      <c r="M26" s="27">
        <f>SUMIFS('FY17 DataDump'!$E$2:$E$4768, 'FY17 DataDump'!$C$2:$C$4768, 'FY17 Individual Analysis'!$A26, 'FY17 DataDump'!$H$2:$H$4768, M$2)</f>
        <v>0</v>
      </c>
      <c r="N26" s="27">
        <f>SUMIFS('FY17 DataDump'!$E$2:$E$4768, 'FY17 DataDump'!$C$2:$C$4768, 'FY17 Individual Analysis'!$A26, 'FY17 DataDump'!$H$2:$H$4768, N$2)</f>
        <v>0</v>
      </c>
      <c r="O26" s="27">
        <f>SUMIFS('FY17 DataDump'!$E$2:$E$4768, 'FY17 DataDump'!$C$2:$C$4768, 'FY17 Individual Analysis'!$A26, 'FY17 DataDump'!$H$2:$H$4768, O$2)</f>
        <v>0</v>
      </c>
      <c r="P26" s="27">
        <f t="shared" si="0"/>
        <v>0</v>
      </c>
      <c r="Q26" s="108" t="e">
        <f t="shared" si="1"/>
        <v>#DIV/0!</v>
      </c>
      <c r="S26" s="20">
        <f t="shared" si="2"/>
        <v>0</v>
      </c>
      <c r="T26" s="21">
        <f t="shared" si="2"/>
        <v>0</v>
      </c>
      <c r="U26" s="21">
        <f t="shared" si="2"/>
        <v>0</v>
      </c>
      <c r="V26" s="21">
        <f t="shared" si="2"/>
        <v>0</v>
      </c>
      <c r="W26" s="21">
        <f t="shared" si="2"/>
        <v>0</v>
      </c>
      <c r="X26" s="21">
        <f t="shared" si="2"/>
        <v>0</v>
      </c>
      <c r="Y26" s="21">
        <f t="shared" si="2"/>
        <v>0</v>
      </c>
      <c r="Z26" s="21">
        <f t="shared" si="2"/>
        <v>0</v>
      </c>
      <c r="AA26" s="21">
        <f t="shared" si="2"/>
        <v>0</v>
      </c>
      <c r="AB26" s="21">
        <f t="shared" si="2"/>
        <v>0</v>
      </c>
      <c r="AC26" s="21">
        <f t="shared" si="2"/>
        <v>0</v>
      </c>
      <c r="AD26" s="24">
        <f t="shared" si="2"/>
        <v>0</v>
      </c>
      <c r="AF26" s="15">
        <f t="shared" si="4"/>
        <v>0</v>
      </c>
    </row>
    <row r="27" spans="1:32" x14ac:dyDescent="0.25">
      <c r="A27" s="75"/>
      <c r="B27" s="75" t="e">
        <f>INDEX('FY17 DataDump'!$A$2:$H$4768, MATCH('FY17 Individual Analysis'!A27, 'FY17 DataDump'!$C$2:$C$4768, 0), MATCH('FY17 DataDump'!$B$1, 'FY17 DataDump'!$A$1:$H$1))</f>
        <v>#N/A</v>
      </c>
      <c r="C27" s="75" t="e">
        <f>INDEX('FY17 DataDump'!$A$2:$H$4768, MATCH('FY17 Individual Analysis'!A27, 'FY17 DataDump'!$C$2:$C$4768, 0), MATCH('FY17 DataDump'!$D$1, 'FY17 DataDump'!$A$1:$H$1))</f>
        <v>#N/A</v>
      </c>
      <c r="D27" s="27">
        <f>SUMIFS('FY17 DataDump'!$E$2:$E$4768, 'FY17 DataDump'!$C$2:$C$4768, 'FY17 Individual Analysis'!$A27, 'FY17 DataDump'!$H$2:$H$4768, D$2)</f>
        <v>0</v>
      </c>
      <c r="E27" s="27">
        <f>SUMIFS('FY17 DataDump'!$E$2:$E$4768, 'FY17 DataDump'!$C$2:$C$4768, 'FY17 Individual Analysis'!$A27, 'FY17 DataDump'!$H$2:$H$4768, E$2)</f>
        <v>0</v>
      </c>
      <c r="F27" s="27">
        <f>SUMIFS('FY17 DataDump'!$E$2:$E$4768, 'FY17 DataDump'!$C$2:$C$4768, 'FY17 Individual Analysis'!$A27, 'FY17 DataDump'!$H$2:$H$4768, F$2)</f>
        <v>0</v>
      </c>
      <c r="G27" s="27">
        <f>SUMIFS('FY17 DataDump'!$E$2:$E$4768, 'FY17 DataDump'!$C$2:$C$4768, 'FY17 Individual Analysis'!$A27, 'FY17 DataDump'!$H$2:$H$4768, G$2)</f>
        <v>0</v>
      </c>
      <c r="H27" s="27">
        <f>SUMIFS('FY17 DataDump'!$E$2:$E$4768, 'FY17 DataDump'!$C$2:$C$4768, 'FY17 Individual Analysis'!$A27, 'FY17 DataDump'!$H$2:$H$4768, H$2)</f>
        <v>0</v>
      </c>
      <c r="I27" s="27">
        <f>SUMIFS('FY17 DataDump'!$E$2:$E$4768, 'FY17 DataDump'!$C$2:$C$4768, 'FY17 Individual Analysis'!$A27, 'FY17 DataDump'!$H$2:$H$4768, I$2)</f>
        <v>0</v>
      </c>
      <c r="J27" s="27">
        <f>SUMIFS('FY17 DataDump'!$E$2:$E$4768, 'FY17 DataDump'!$C$2:$C$4768, 'FY17 Individual Analysis'!$A27, 'FY17 DataDump'!$H$2:$H$4768, J$2)</f>
        <v>0</v>
      </c>
      <c r="K27" s="27">
        <f>SUMIFS('FY17 DataDump'!$E$2:$E$4768, 'FY17 DataDump'!$C$2:$C$4768, 'FY17 Individual Analysis'!$A27, 'FY17 DataDump'!$H$2:$H$4768, K$2)</f>
        <v>0</v>
      </c>
      <c r="L27" s="27">
        <f>SUMIFS('FY17 DataDump'!$E$2:$E$4768, 'FY17 DataDump'!$C$2:$C$4768, 'FY17 Individual Analysis'!$A27, 'FY17 DataDump'!$H$2:$H$4768, L$2)</f>
        <v>0</v>
      </c>
      <c r="M27" s="27">
        <f>SUMIFS('FY17 DataDump'!$E$2:$E$4768, 'FY17 DataDump'!$C$2:$C$4768, 'FY17 Individual Analysis'!$A27, 'FY17 DataDump'!$H$2:$H$4768, M$2)</f>
        <v>0</v>
      </c>
      <c r="N27" s="27">
        <f>SUMIFS('FY17 DataDump'!$E$2:$E$4768, 'FY17 DataDump'!$C$2:$C$4768, 'FY17 Individual Analysis'!$A27, 'FY17 DataDump'!$H$2:$H$4768, N$2)</f>
        <v>0</v>
      </c>
      <c r="O27" s="27">
        <f>SUMIFS('FY17 DataDump'!$E$2:$E$4768, 'FY17 DataDump'!$C$2:$C$4768, 'FY17 Individual Analysis'!$A27, 'FY17 DataDump'!$H$2:$H$4768, O$2)</f>
        <v>0</v>
      </c>
      <c r="P27" s="27">
        <f t="shared" si="0"/>
        <v>0</v>
      </c>
      <c r="Q27" s="108" t="e">
        <f t="shared" si="1"/>
        <v>#DIV/0!</v>
      </c>
      <c r="S27" s="20">
        <f t="shared" si="2"/>
        <v>0</v>
      </c>
      <c r="T27" s="21">
        <f t="shared" si="2"/>
        <v>0</v>
      </c>
      <c r="U27" s="21">
        <f t="shared" si="2"/>
        <v>0</v>
      </c>
      <c r="V27" s="21">
        <f t="shared" si="2"/>
        <v>0</v>
      </c>
      <c r="W27" s="21">
        <f t="shared" si="2"/>
        <v>0</v>
      </c>
      <c r="X27" s="21">
        <f t="shared" si="2"/>
        <v>0</v>
      </c>
      <c r="Y27" s="21">
        <f t="shared" si="2"/>
        <v>0</v>
      </c>
      <c r="Z27" s="21">
        <f t="shared" si="2"/>
        <v>0</v>
      </c>
      <c r="AA27" s="21">
        <f t="shared" si="2"/>
        <v>0</v>
      </c>
      <c r="AB27" s="21">
        <f t="shared" si="2"/>
        <v>0</v>
      </c>
      <c r="AC27" s="21">
        <f t="shared" si="2"/>
        <v>0</v>
      </c>
      <c r="AD27" s="24">
        <f t="shared" si="2"/>
        <v>0</v>
      </c>
      <c r="AF27" s="15">
        <f t="shared" si="4"/>
        <v>0</v>
      </c>
    </row>
    <row r="28" spans="1:32" x14ac:dyDescent="0.25">
      <c r="A28" s="75"/>
      <c r="B28" s="75" t="e">
        <f>INDEX('FY17 DataDump'!$A$2:$H$4768, MATCH('FY17 Individual Analysis'!A28, 'FY17 DataDump'!$C$2:$C$4768, 0), MATCH('FY17 DataDump'!$B$1, 'FY17 DataDump'!$A$1:$H$1))</f>
        <v>#N/A</v>
      </c>
      <c r="C28" s="75" t="e">
        <f>INDEX('FY17 DataDump'!$A$2:$H$4768, MATCH('FY17 Individual Analysis'!A28, 'FY17 DataDump'!$C$2:$C$4768, 0), MATCH('FY17 DataDump'!$D$1, 'FY17 DataDump'!$A$1:$H$1))</f>
        <v>#N/A</v>
      </c>
      <c r="D28" s="27">
        <f>SUMIFS('FY17 DataDump'!$E$2:$E$4768, 'FY17 DataDump'!$C$2:$C$4768, 'FY17 Individual Analysis'!$A28, 'FY17 DataDump'!$H$2:$H$4768, D$2)</f>
        <v>0</v>
      </c>
      <c r="E28" s="27">
        <f>SUMIFS('FY17 DataDump'!$E$2:$E$4768, 'FY17 DataDump'!$C$2:$C$4768, 'FY17 Individual Analysis'!$A28, 'FY17 DataDump'!$H$2:$H$4768, E$2)</f>
        <v>0</v>
      </c>
      <c r="F28" s="27">
        <f>SUMIFS('FY17 DataDump'!$E$2:$E$4768, 'FY17 DataDump'!$C$2:$C$4768, 'FY17 Individual Analysis'!$A28, 'FY17 DataDump'!$H$2:$H$4768, F$2)</f>
        <v>0</v>
      </c>
      <c r="G28" s="27">
        <f>SUMIFS('FY17 DataDump'!$E$2:$E$4768, 'FY17 DataDump'!$C$2:$C$4768, 'FY17 Individual Analysis'!$A28, 'FY17 DataDump'!$H$2:$H$4768, G$2)</f>
        <v>0</v>
      </c>
      <c r="H28" s="27">
        <f>SUMIFS('FY17 DataDump'!$E$2:$E$4768, 'FY17 DataDump'!$C$2:$C$4768, 'FY17 Individual Analysis'!$A28, 'FY17 DataDump'!$H$2:$H$4768, H$2)</f>
        <v>0</v>
      </c>
      <c r="I28" s="27">
        <f>SUMIFS('FY17 DataDump'!$E$2:$E$4768, 'FY17 DataDump'!$C$2:$C$4768, 'FY17 Individual Analysis'!$A28, 'FY17 DataDump'!$H$2:$H$4768, I$2)</f>
        <v>0</v>
      </c>
      <c r="J28" s="27">
        <f>SUMIFS('FY17 DataDump'!$E$2:$E$4768, 'FY17 DataDump'!$C$2:$C$4768, 'FY17 Individual Analysis'!$A28, 'FY17 DataDump'!$H$2:$H$4768, J$2)</f>
        <v>0</v>
      </c>
      <c r="K28" s="27">
        <f>SUMIFS('FY17 DataDump'!$E$2:$E$4768, 'FY17 DataDump'!$C$2:$C$4768, 'FY17 Individual Analysis'!$A28, 'FY17 DataDump'!$H$2:$H$4768, K$2)</f>
        <v>0</v>
      </c>
      <c r="L28" s="27">
        <f>SUMIFS('FY17 DataDump'!$E$2:$E$4768, 'FY17 DataDump'!$C$2:$C$4768, 'FY17 Individual Analysis'!$A28, 'FY17 DataDump'!$H$2:$H$4768, L$2)</f>
        <v>0</v>
      </c>
      <c r="M28" s="27">
        <f>SUMIFS('FY17 DataDump'!$E$2:$E$4768, 'FY17 DataDump'!$C$2:$C$4768, 'FY17 Individual Analysis'!$A28, 'FY17 DataDump'!$H$2:$H$4768, M$2)</f>
        <v>0</v>
      </c>
      <c r="N28" s="27">
        <f>SUMIFS('FY17 DataDump'!$E$2:$E$4768, 'FY17 DataDump'!$C$2:$C$4768, 'FY17 Individual Analysis'!$A28, 'FY17 DataDump'!$H$2:$H$4768, N$2)</f>
        <v>0</v>
      </c>
      <c r="O28" s="27">
        <f>SUMIFS('FY17 DataDump'!$E$2:$E$4768, 'FY17 DataDump'!$C$2:$C$4768, 'FY17 Individual Analysis'!$A28, 'FY17 DataDump'!$H$2:$H$4768, O$2)</f>
        <v>0</v>
      </c>
      <c r="P28" s="27">
        <f t="shared" si="0"/>
        <v>0</v>
      </c>
      <c r="Q28" s="108" t="e">
        <f t="shared" si="1"/>
        <v>#DIV/0!</v>
      </c>
      <c r="S28" s="20">
        <f t="shared" si="2"/>
        <v>0</v>
      </c>
      <c r="T28" s="21">
        <f t="shared" si="2"/>
        <v>0</v>
      </c>
      <c r="U28" s="21">
        <f t="shared" si="2"/>
        <v>0</v>
      </c>
      <c r="V28" s="21">
        <f t="shared" si="2"/>
        <v>0</v>
      </c>
      <c r="W28" s="21">
        <f t="shared" si="2"/>
        <v>0</v>
      </c>
      <c r="X28" s="21">
        <f t="shared" si="2"/>
        <v>0</v>
      </c>
      <c r="Y28" s="21">
        <f t="shared" si="2"/>
        <v>0</v>
      </c>
      <c r="Z28" s="21">
        <f t="shared" si="2"/>
        <v>0</v>
      </c>
      <c r="AA28" s="21">
        <f t="shared" si="2"/>
        <v>0</v>
      </c>
      <c r="AB28" s="21">
        <f t="shared" si="2"/>
        <v>0</v>
      </c>
      <c r="AC28" s="21">
        <f t="shared" si="2"/>
        <v>0</v>
      </c>
      <c r="AD28" s="24">
        <f t="shared" si="2"/>
        <v>0</v>
      </c>
      <c r="AF28" s="15">
        <f t="shared" si="4"/>
        <v>0</v>
      </c>
    </row>
    <row r="29" spans="1:32" x14ac:dyDescent="0.25">
      <c r="A29" s="75"/>
      <c r="B29" s="75" t="e">
        <f>INDEX('FY17 DataDump'!$A$2:$H$4768, MATCH('FY17 Individual Analysis'!A29, 'FY17 DataDump'!$C$2:$C$4768, 0), MATCH('FY17 DataDump'!$B$1, 'FY17 DataDump'!$A$1:$H$1))</f>
        <v>#N/A</v>
      </c>
      <c r="C29" s="75" t="e">
        <f>INDEX('FY17 DataDump'!$A$2:$H$4768, MATCH('FY17 Individual Analysis'!A29, 'FY17 DataDump'!$C$2:$C$4768, 0), MATCH('FY17 DataDump'!$D$1, 'FY17 DataDump'!$A$1:$H$1))</f>
        <v>#N/A</v>
      </c>
      <c r="D29" s="27">
        <f>SUMIFS('FY17 DataDump'!$E$2:$E$4768, 'FY17 DataDump'!$C$2:$C$4768, 'FY17 Individual Analysis'!$A29, 'FY17 DataDump'!$H$2:$H$4768, D$2)</f>
        <v>0</v>
      </c>
      <c r="E29" s="27">
        <f>SUMIFS('FY17 DataDump'!$E$2:$E$4768, 'FY17 DataDump'!$C$2:$C$4768, 'FY17 Individual Analysis'!$A29, 'FY17 DataDump'!$H$2:$H$4768, E$2)</f>
        <v>0</v>
      </c>
      <c r="F29" s="27">
        <f>SUMIFS('FY17 DataDump'!$E$2:$E$4768, 'FY17 DataDump'!$C$2:$C$4768, 'FY17 Individual Analysis'!$A29, 'FY17 DataDump'!$H$2:$H$4768, F$2)</f>
        <v>0</v>
      </c>
      <c r="G29" s="27">
        <f>SUMIFS('FY17 DataDump'!$E$2:$E$4768, 'FY17 DataDump'!$C$2:$C$4768, 'FY17 Individual Analysis'!$A29, 'FY17 DataDump'!$H$2:$H$4768, G$2)</f>
        <v>0</v>
      </c>
      <c r="H29" s="27">
        <f>SUMIFS('FY17 DataDump'!$E$2:$E$4768, 'FY17 DataDump'!$C$2:$C$4768, 'FY17 Individual Analysis'!$A29, 'FY17 DataDump'!$H$2:$H$4768, H$2)</f>
        <v>0</v>
      </c>
      <c r="I29" s="27">
        <f>SUMIFS('FY17 DataDump'!$E$2:$E$4768, 'FY17 DataDump'!$C$2:$C$4768, 'FY17 Individual Analysis'!$A29, 'FY17 DataDump'!$H$2:$H$4768, I$2)</f>
        <v>0</v>
      </c>
      <c r="J29" s="27">
        <f>SUMIFS('FY17 DataDump'!$E$2:$E$4768, 'FY17 DataDump'!$C$2:$C$4768, 'FY17 Individual Analysis'!$A29, 'FY17 DataDump'!$H$2:$H$4768, J$2)</f>
        <v>0</v>
      </c>
      <c r="K29" s="27">
        <f>SUMIFS('FY17 DataDump'!$E$2:$E$4768, 'FY17 DataDump'!$C$2:$C$4768, 'FY17 Individual Analysis'!$A29, 'FY17 DataDump'!$H$2:$H$4768, K$2)</f>
        <v>0</v>
      </c>
      <c r="L29" s="27">
        <f>SUMIFS('FY17 DataDump'!$E$2:$E$4768, 'FY17 DataDump'!$C$2:$C$4768, 'FY17 Individual Analysis'!$A29, 'FY17 DataDump'!$H$2:$H$4768, L$2)</f>
        <v>0</v>
      </c>
      <c r="M29" s="27">
        <f>SUMIFS('FY17 DataDump'!$E$2:$E$4768, 'FY17 DataDump'!$C$2:$C$4768, 'FY17 Individual Analysis'!$A29, 'FY17 DataDump'!$H$2:$H$4768, M$2)</f>
        <v>0</v>
      </c>
      <c r="N29" s="27">
        <f>SUMIFS('FY17 DataDump'!$E$2:$E$4768, 'FY17 DataDump'!$C$2:$C$4768, 'FY17 Individual Analysis'!$A29, 'FY17 DataDump'!$H$2:$H$4768, N$2)</f>
        <v>0</v>
      </c>
      <c r="O29" s="27">
        <f>SUMIFS('FY17 DataDump'!$E$2:$E$4768, 'FY17 DataDump'!$C$2:$C$4768, 'FY17 Individual Analysis'!$A29, 'FY17 DataDump'!$H$2:$H$4768, O$2)</f>
        <v>0</v>
      </c>
      <c r="P29" s="27">
        <f t="shared" si="0"/>
        <v>0</v>
      </c>
      <c r="Q29" s="108" t="e">
        <f t="shared" si="1"/>
        <v>#DIV/0!</v>
      </c>
      <c r="S29" s="20">
        <f t="shared" si="2"/>
        <v>0</v>
      </c>
      <c r="T29" s="21">
        <f t="shared" si="2"/>
        <v>0</v>
      </c>
      <c r="U29" s="21">
        <f t="shared" si="2"/>
        <v>0</v>
      </c>
      <c r="V29" s="21">
        <f t="shared" si="2"/>
        <v>0</v>
      </c>
      <c r="W29" s="21">
        <f t="shared" si="2"/>
        <v>0</v>
      </c>
      <c r="X29" s="21">
        <f t="shared" si="2"/>
        <v>0</v>
      </c>
      <c r="Y29" s="21">
        <f t="shared" si="2"/>
        <v>0</v>
      </c>
      <c r="Z29" s="21">
        <f t="shared" si="2"/>
        <v>0</v>
      </c>
      <c r="AA29" s="21">
        <f t="shared" si="2"/>
        <v>0</v>
      </c>
      <c r="AB29" s="21">
        <f t="shared" si="2"/>
        <v>0</v>
      </c>
      <c r="AC29" s="21">
        <f t="shared" si="2"/>
        <v>0</v>
      </c>
      <c r="AD29" s="24">
        <f t="shared" si="2"/>
        <v>0</v>
      </c>
      <c r="AF29" s="15">
        <f t="shared" si="4"/>
        <v>0</v>
      </c>
    </row>
    <row r="30" spans="1:32" x14ac:dyDescent="0.25">
      <c r="A30" s="75"/>
      <c r="B30" s="75" t="e">
        <f>INDEX('FY17 DataDump'!$A$2:$H$4768, MATCH('FY17 Individual Analysis'!A30, 'FY17 DataDump'!$C$2:$C$4768, 0), MATCH('FY17 DataDump'!$B$1, 'FY17 DataDump'!$A$1:$H$1))</f>
        <v>#N/A</v>
      </c>
      <c r="C30" s="75" t="e">
        <f>INDEX('FY17 DataDump'!$A$2:$H$4768, MATCH('FY17 Individual Analysis'!A30, 'FY17 DataDump'!$C$2:$C$4768, 0), MATCH('FY17 DataDump'!$D$1, 'FY17 DataDump'!$A$1:$H$1))</f>
        <v>#N/A</v>
      </c>
      <c r="D30" s="27">
        <f>SUMIFS('FY17 DataDump'!$E$2:$E$4768, 'FY17 DataDump'!$C$2:$C$4768, 'FY17 Individual Analysis'!$A30, 'FY17 DataDump'!$H$2:$H$4768, D$2)</f>
        <v>0</v>
      </c>
      <c r="E30" s="27">
        <f>SUMIFS('FY17 DataDump'!$E$2:$E$4768, 'FY17 DataDump'!$C$2:$C$4768, 'FY17 Individual Analysis'!$A30, 'FY17 DataDump'!$H$2:$H$4768, E$2)</f>
        <v>0</v>
      </c>
      <c r="F30" s="27">
        <f>SUMIFS('FY17 DataDump'!$E$2:$E$4768, 'FY17 DataDump'!$C$2:$C$4768, 'FY17 Individual Analysis'!$A30, 'FY17 DataDump'!$H$2:$H$4768, F$2)</f>
        <v>0</v>
      </c>
      <c r="G30" s="27">
        <f>SUMIFS('FY17 DataDump'!$E$2:$E$4768, 'FY17 DataDump'!$C$2:$C$4768, 'FY17 Individual Analysis'!$A30, 'FY17 DataDump'!$H$2:$H$4768, G$2)</f>
        <v>0</v>
      </c>
      <c r="H30" s="27">
        <f>SUMIFS('FY17 DataDump'!$E$2:$E$4768, 'FY17 DataDump'!$C$2:$C$4768, 'FY17 Individual Analysis'!$A30, 'FY17 DataDump'!$H$2:$H$4768, H$2)</f>
        <v>0</v>
      </c>
      <c r="I30" s="27">
        <f>SUMIFS('FY17 DataDump'!$E$2:$E$4768, 'FY17 DataDump'!$C$2:$C$4768, 'FY17 Individual Analysis'!$A30, 'FY17 DataDump'!$H$2:$H$4768, I$2)</f>
        <v>0</v>
      </c>
      <c r="J30" s="27">
        <f>SUMIFS('FY17 DataDump'!$E$2:$E$4768, 'FY17 DataDump'!$C$2:$C$4768, 'FY17 Individual Analysis'!$A30, 'FY17 DataDump'!$H$2:$H$4768, J$2)</f>
        <v>0</v>
      </c>
      <c r="K30" s="27">
        <f>SUMIFS('FY17 DataDump'!$E$2:$E$4768, 'FY17 DataDump'!$C$2:$C$4768, 'FY17 Individual Analysis'!$A30, 'FY17 DataDump'!$H$2:$H$4768, K$2)</f>
        <v>0</v>
      </c>
      <c r="L30" s="27">
        <f>SUMIFS('FY17 DataDump'!$E$2:$E$4768, 'FY17 DataDump'!$C$2:$C$4768, 'FY17 Individual Analysis'!$A30, 'FY17 DataDump'!$H$2:$H$4768, L$2)</f>
        <v>0</v>
      </c>
      <c r="M30" s="27">
        <f>SUMIFS('FY17 DataDump'!$E$2:$E$4768, 'FY17 DataDump'!$C$2:$C$4768, 'FY17 Individual Analysis'!$A30, 'FY17 DataDump'!$H$2:$H$4768, M$2)</f>
        <v>0</v>
      </c>
      <c r="N30" s="27">
        <f>SUMIFS('FY17 DataDump'!$E$2:$E$4768, 'FY17 DataDump'!$C$2:$C$4768, 'FY17 Individual Analysis'!$A30, 'FY17 DataDump'!$H$2:$H$4768, N$2)</f>
        <v>0</v>
      </c>
      <c r="O30" s="27">
        <f>SUMIFS('FY17 DataDump'!$E$2:$E$4768, 'FY17 DataDump'!$C$2:$C$4768, 'FY17 Individual Analysis'!$A30, 'FY17 DataDump'!$H$2:$H$4768, O$2)</f>
        <v>0</v>
      </c>
      <c r="P30" s="27">
        <f t="shared" si="0"/>
        <v>0</v>
      </c>
      <c r="Q30" s="108" t="e">
        <f t="shared" si="1"/>
        <v>#DIV/0!</v>
      </c>
      <c r="S30" s="20">
        <f t="shared" si="2"/>
        <v>0</v>
      </c>
      <c r="T30" s="21">
        <f t="shared" si="2"/>
        <v>0</v>
      </c>
      <c r="U30" s="21">
        <f t="shared" si="2"/>
        <v>0</v>
      </c>
      <c r="V30" s="21">
        <f t="shared" si="2"/>
        <v>0</v>
      </c>
      <c r="W30" s="21">
        <f t="shared" si="2"/>
        <v>0</v>
      </c>
      <c r="X30" s="21">
        <f t="shared" si="2"/>
        <v>0</v>
      </c>
      <c r="Y30" s="21">
        <f t="shared" si="2"/>
        <v>0</v>
      </c>
      <c r="Z30" s="21">
        <f t="shared" si="2"/>
        <v>0</v>
      </c>
      <c r="AA30" s="21">
        <f t="shared" si="2"/>
        <v>0</v>
      </c>
      <c r="AB30" s="21">
        <f t="shared" si="2"/>
        <v>0</v>
      </c>
      <c r="AC30" s="21">
        <f t="shared" si="2"/>
        <v>0</v>
      </c>
      <c r="AD30" s="24">
        <f t="shared" si="2"/>
        <v>0</v>
      </c>
      <c r="AF30" s="15">
        <f t="shared" si="4"/>
        <v>0</v>
      </c>
    </row>
    <row r="31" spans="1:32" x14ac:dyDescent="0.25">
      <c r="A31" s="75"/>
      <c r="B31" s="75" t="e">
        <f>INDEX('FY17 DataDump'!$A$2:$H$4768, MATCH('FY17 Individual Analysis'!A31, 'FY17 DataDump'!$C$2:$C$4768, 0), MATCH('FY17 DataDump'!$B$1, 'FY17 DataDump'!$A$1:$H$1))</f>
        <v>#N/A</v>
      </c>
      <c r="C31" s="75" t="e">
        <f>INDEX('FY17 DataDump'!$A$2:$H$4768, MATCH('FY17 Individual Analysis'!A31, 'FY17 DataDump'!$C$2:$C$4768, 0), MATCH('FY17 DataDump'!$D$1, 'FY17 DataDump'!$A$1:$H$1))</f>
        <v>#N/A</v>
      </c>
      <c r="D31" s="27">
        <f>SUMIFS('FY17 DataDump'!$E$2:$E$4768, 'FY17 DataDump'!$C$2:$C$4768, 'FY17 Individual Analysis'!$A31, 'FY17 DataDump'!$H$2:$H$4768, D$2)</f>
        <v>0</v>
      </c>
      <c r="E31" s="27">
        <f>SUMIFS('FY17 DataDump'!$E$2:$E$4768, 'FY17 DataDump'!$C$2:$C$4768, 'FY17 Individual Analysis'!$A31, 'FY17 DataDump'!$H$2:$H$4768, E$2)</f>
        <v>0</v>
      </c>
      <c r="F31" s="27">
        <f>SUMIFS('FY17 DataDump'!$E$2:$E$4768, 'FY17 DataDump'!$C$2:$C$4768, 'FY17 Individual Analysis'!$A31, 'FY17 DataDump'!$H$2:$H$4768, F$2)</f>
        <v>0</v>
      </c>
      <c r="G31" s="27">
        <f>SUMIFS('FY17 DataDump'!$E$2:$E$4768, 'FY17 DataDump'!$C$2:$C$4768, 'FY17 Individual Analysis'!$A31, 'FY17 DataDump'!$H$2:$H$4768, G$2)</f>
        <v>0</v>
      </c>
      <c r="H31" s="27">
        <f>SUMIFS('FY17 DataDump'!$E$2:$E$4768, 'FY17 DataDump'!$C$2:$C$4768, 'FY17 Individual Analysis'!$A31, 'FY17 DataDump'!$H$2:$H$4768, H$2)</f>
        <v>0</v>
      </c>
      <c r="I31" s="27">
        <f>SUMIFS('FY17 DataDump'!$E$2:$E$4768, 'FY17 DataDump'!$C$2:$C$4768, 'FY17 Individual Analysis'!$A31, 'FY17 DataDump'!$H$2:$H$4768, I$2)</f>
        <v>0</v>
      </c>
      <c r="J31" s="27">
        <f>SUMIFS('FY17 DataDump'!$E$2:$E$4768, 'FY17 DataDump'!$C$2:$C$4768, 'FY17 Individual Analysis'!$A31, 'FY17 DataDump'!$H$2:$H$4768, J$2)</f>
        <v>0</v>
      </c>
      <c r="K31" s="27">
        <f>SUMIFS('FY17 DataDump'!$E$2:$E$4768, 'FY17 DataDump'!$C$2:$C$4768, 'FY17 Individual Analysis'!$A31, 'FY17 DataDump'!$H$2:$H$4768, K$2)</f>
        <v>0</v>
      </c>
      <c r="L31" s="27">
        <f>SUMIFS('FY17 DataDump'!$E$2:$E$4768, 'FY17 DataDump'!$C$2:$C$4768, 'FY17 Individual Analysis'!$A31, 'FY17 DataDump'!$H$2:$H$4768, L$2)</f>
        <v>0</v>
      </c>
      <c r="M31" s="27">
        <f>SUMIFS('FY17 DataDump'!$E$2:$E$4768, 'FY17 DataDump'!$C$2:$C$4768, 'FY17 Individual Analysis'!$A31, 'FY17 DataDump'!$H$2:$H$4768, M$2)</f>
        <v>0</v>
      </c>
      <c r="N31" s="27">
        <f>SUMIFS('FY17 DataDump'!$E$2:$E$4768, 'FY17 DataDump'!$C$2:$C$4768, 'FY17 Individual Analysis'!$A31, 'FY17 DataDump'!$H$2:$H$4768, N$2)</f>
        <v>0</v>
      </c>
      <c r="O31" s="27">
        <f>SUMIFS('FY17 DataDump'!$E$2:$E$4768, 'FY17 DataDump'!$C$2:$C$4768, 'FY17 Individual Analysis'!$A31, 'FY17 DataDump'!$H$2:$H$4768, O$2)</f>
        <v>0</v>
      </c>
      <c r="P31" s="27">
        <f t="shared" si="0"/>
        <v>0</v>
      </c>
      <c r="Q31" s="108" t="e">
        <f t="shared" si="1"/>
        <v>#DIV/0!</v>
      </c>
      <c r="S31" s="20">
        <f t="shared" si="2"/>
        <v>0</v>
      </c>
      <c r="T31" s="21">
        <f t="shared" si="2"/>
        <v>0</v>
      </c>
      <c r="U31" s="21">
        <f t="shared" si="2"/>
        <v>0</v>
      </c>
      <c r="V31" s="21">
        <f t="shared" si="2"/>
        <v>0</v>
      </c>
      <c r="W31" s="21">
        <f t="shared" si="2"/>
        <v>0</v>
      </c>
      <c r="X31" s="21">
        <f t="shared" si="2"/>
        <v>0</v>
      </c>
      <c r="Y31" s="21">
        <f t="shared" si="2"/>
        <v>0</v>
      </c>
      <c r="Z31" s="21">
        <f t="shared" si="2"/>
        <v>0</v>
      </c>
      <c r="AA31" s="21">
        <f t="shared" si="2"/>
        <v>0</v>
      </c>
      <c r="AB31" s="21">
        <f t="shared" si="2"/>
        <v>0</v>
      </c>
      <c r="AC31" s="21">
        <f t="shared" si="2"/>
        <v>0</v>
      </c>
      <c r="AD31" s="24">
        <f t="shared" si="2"/>
        <v>0</v>
      </c>
      <c r="AF31" s="15">
        <f t="shared" si="4"/>
        <v>0</v>
      </c>
    </row>
    <row r="32" spans="1:32" x14ac:dyDescent="0.25">
      <c r="A32" s="75"/>
      <c r="B32" s="75" t="e">
        <f>INDEX('FY17 DataDump'!$A$2:$H$4768, MATCH('FY17 Individual Analysis'!A32, 'FY17 DataDump'!$C$2:$C$4768, 0), MATCH('FY17 DataDump'!$B$1, 'FY17 DataDump'!$A$1:$H$1))</f>
        <v>#N/A</v>
      </c>
      <c r="C32" s="75" t="e">
        <f>INDEX('FY17 DataDump'!$A$2:$H$4768, MATCH('FY17 Individual Analysis'!A32, 'FY17 DataDump'!$C$2:$C$4768, 0), MATCH('FY17 DataDump'!$D$1, 'FY17 DataDump'!$A$1:$H$1))</f>
        <v>#N/A</v>
      </c>
      <c r="D32" s="27">
        <f>SUMIFS('FY17 DataDump'!$E$2:$E$4768, 'FY17 DataDump'!$C$2:$C$4768, 'FY17 Individual Analysis'!$A32, 'FY17 DataDump'!$H$2:$H$4768, D$2)</f>
        <v>0</v>
      </c>
      <c r="E32" s="27">
        <f>SUMIFS('FY17 DataDump'!$E$2:$E$4768, 'FY17 DataDump'!$C$2:$C$4768, 'FY17 Individual Analysis'!$A32, 'FY17 DataDump'!$H$2:$H$4768, E$2)</f>
        <v>0</v>
      </c>
      <c r="F32" s="27">
        <f>SUMIFS('FY17 DataDump'!$E$2:$E$4768, 'FY17 DataDump'!$C$2:$C$4768, 'FY17 Individual Analysis'!$A32, 'FY17 DataDump'!$H$2:$H$4768, F$2)</f>
        <v>0</v>
      </c>
      <c r="G32" s="27">
        <f>SUMIFS('FY17 DataDump'!$E$2:$E$4768, 'FY17 DataDump'!$C$2:$C$4768, 'FY17 Individual Analysis'!$A32, 'FY17 DataDump'!$H$2:$H$4768, G$2)</f>
        <v>0</v>
      </c>
      <c r="H32" s="27">
        <f>SUMIFS('FY17 DataDump'!$E$2:$E$4768, 'FY17 DataDump'!$C$2:$C$4768, 'FY17 Individual Analysis'!$A32, 'FY17 DataDump'!$H$2:$H$4768, H$2)</f>
        <v>0</v>
      </c>
      <c r="I32" s="27">
        <f>SUMIFS('FY17 DataDump'!$E$2:$E$4768, 'FY17 DataDump'!$C$2:$C$4768, 'FY17 Individual Analysis'!$A32, 'FY17 DataDump'!$H$2:$H$4768, I$2)</f>
        <v>0</v>
      </c>
      <c r="J32" s="27">
        <f>SUMIFS('FY17 DataDump'!$E$2:$E$4768, 'FY17 DataDump'!$C$2:$C$4768, 'FY17 Individual Analysis'!$A32, 'FY17 DataDump'!$H$2:$H$4768, J$2)</f>
        <v>0</v>
      </c>
      <c r="K32" s="27">
        <f>SUMIFS('FY17 DataDump'!$E$2:$E$4768, 'FY17 DataDump'!$C$2:$C$4768, 'FY17 Individual Analysis'!$A32, 'FY17 DataDump'!$H$2:$H$4768, K$2)</f>
        <v>0</v>
      </c>
      <c r="L32" s="27">
        <f>SUMIFS('FY17 DataDump'!$E$2:$E$4768, 'FY17 DataDump'!$C$2:$C$4768, 'FY17 Individual Analysis'!$A32, 'FY17 DataDump'!$H$2:$H$4768, L$2)</f>
        <v>0</v>
      </c>
      <c r="M32" s="27">
        <f>SUMIFS('FY17 DataDump'!$E$2:$E$4768, 'FY17 DataDump'!$C$2:$C$4768, 'FY17 Individual Analysis'!$A32, 'FY17 DataDump'!$H$2:$H$4768, M$2)</f>
        <v>0</v>
      </c>
      <c r="N32" s="27">
        <f>SUMIFS('FY17 DataDump'!$E$2:$E$4768, 'FY17 DataDump'!$C$2:$C$4768, 'FY17 Individual Analysis'!$A32, 'FY17 DataDump'!$H$2:$H$4768, N$2)</f>
        <v>0</v>
      </c>
      <c r="O32" s="27">
        <f>SUMIFS('FY17 DataDump'!$E$2:$E$4768, 'FY17 DataDump'!$C$2:$C$4768, 'FY17 Individual Analysis'!$A32, 'FY17 DataDump'!$H$2:$H$4768, O$2)</f>
        <v>0</v>
      </c>
      <c r="P32" s="27">
        <f t="shared" si="0"/>
        <v>0</v>
      </c>
      <c r="Q32" s="108" t="e">
        <f t="shared" si="1"/>
        <v>#DIV/0!</v>
      </c>
      <c r="S32" s="20">
        <f t="shared" si="2"/>
        <v>0</v>
      </c>
      <c r="T32" s="21">
        <f t="shared" si="2"/>
        <v>0</v>
      </c>
      <c r="U32" s="21">
        <f t="shared" si="2"/>
        <v>0</v>
      </c>
      <c r="V32" s="21">
        <f t="shared" si="2"/>
        <v>0</v>
      </c>
      <c r="W32" s="21">
        <f t="shared" si="2"/>
        <v>0</v>
      </c>
      <c r="X32" s="21">
        <f t="shared" si="2"/>
        <v>0</v>
      </c>
      <c r="Y32" s="21">
        <f t="shared" si="2"/>
        <v>0</v>
      </c>
      <c r="Z32" s="21">
        <f t="shared" si="2"/>
        <v>0</v>
      </c>
      <c r="AA32" s="21">
        <f t="shared" si="2"/>
        <v>0</v>
      </c>
      <c r="AB32" s="21">
        <f t="shared" si="2"/>
        <v>0</v>
      </c>
      <c r="AC32" s="21">
        <f t="shared" si="2"/>
        <v>0</v>
      </c>
      <c r="AD32" s="24">
        <f t="shared" si="2"/>
        <v>0</v>
      </c>
      <c r="AF32" s="15">
        <f t="shared" si="4"/>
        <v>0</v>
      </c>
    </row>
    <row r="33" spans="1:32" x14ac:dyDescent="0.25">
      <c r="A33" s="75"/>
      <c r="B33" s="75" t="e">
        <f>INDEX('FY17 DataDump'!$A$2:$H$4768, MATCH('FY17 Individual Analysis'!A33, 'FY17 DataDump'!$C$2:$C$4768, 0), MATCH('FY17 DataDump'!$B$1, 'FY17 DataDump'!$A$1:$H$1))</f>
        <v>#N/A</v>
      </c>
      <c r="C33" s="75" t="e">
        <f>INDEX('FY17 DataDump'!$A$2:$H$4768, MATCH('FY17 Individual Analysis'!A33, 'FY17 DataDump'!$C$2:$C$4768, 0), MATCH('FY17 DataDump'!$D$1, 'FY17 DataDump'!$A$1:$H$1))</f>
        <v>#N/A</v>
      </c>
      <c r="D33" s="27">
        <f>SUMIFS('FY17 DataDump'!$E$2:$E$4768, 'FY17 DataDump'!$C$2:$C$4768, 'FY17 Individual Analysis'!$A33, 'FY17 DataDump'!$H$2:$H$4768, D$2)</f>
        <v>0</v>
      </c>
      <c r="E33" s="27">
        <f>SUMIFS('FY17 DataDump'!$E$2:$E$4768, 'FY17 DataDump'!$C$2:$C$4768, 'FY17 Individual Analysis'!$A33, 'FY17 DataDump'!$H$2:$H$4768, E$2)</f>
        <v>0</v>
      </c>
      <c r="F33" s="27">
        <f>SUMIFS('FY17 DataDump'!$E$2:$E$4768, 'FY17 DataDump'!$C$2:$C$4768, 'FY17 Individual Analysis'!$A33, 'FY17 DataDump'!$H$2:$H$4768, F$2)</f>
        <v>0</v>
      </c>
      <c r="G33" s="27">
        <f>SUMIFS('FY17 DataDump'!$E$2:$E$4768, 'FY17 DataDump'!$C$2:$C$4768, 'FY17 Individual Analysis'!$A33, 'FY17 DataDump'!$H$2:$H$4768, G$2)</f>
        <v>0</v>
      </c>
      <c r="H33" s="27">
        <f>SUMIFS('FY17 DataDump'!$E$2:$E$4768, 'FY17 DataDump'!$C$2:$C$4768, 'FY17 Individual Analysis'!$A33, 'FY17 DataDump'!$H$2:$H$4768, H$2)</f>
        <v>0</v>
      </c>
      <c r="I33" s="27">
        <f>SUMIFS('FY17 DataDump'!$E$2:$E$4768, 'FY17 DataDump'!$C$2:$C$4768, 'FY17 Individual Analysis'!$A33, 'FY17 DataDump'!$H$2:$H$4768, I$2)</f>
        <v>0</v>
      </c>
      <c r="J33" s="27">
        <f>SUMIFS('FY17 DataDump'!$E$2:$E$4768, 'FY17 DataDump'!$C$2:$C$4768, 'FY17 Individual Analysis'!$A33, 'FY17 DataDump'!$H$2:$H$4768, J$2)</f>
        <v>0</v>
      </c>
      <c r="K33" s="27">
        <f>SUMIFS('FY17 DataDump'!$E$2:$E$4768, 'FY17 DataDump'!$C$2:$C$4768, 'FY17 Individual Analysis'!$A33, 'FY17 DataDump'!$H$2:$H$4768, K$2)</f>
        <v>0</v>
      </c>
      <c r="L33" s="27">
        <f>SUMIFS('FY17 DataDump'!$E$2:$E$4768, 'FY17 DataDump'!$C$2:$C$4768, 'FY17 Individual Analysis'!$A33, 'FY17 DataDump'!$H$2:$H$4768, L$2)</f>
        <v>0</v>
      </c>
      <c r="M33" s="27">
        <f>SUMIFS('FY17 DataDump'!$E$2:$E$4768, 'FY17 DataDump'!$C$2:$C$4768, 'FY17 Individual Analysis'!$A33, 'FY17 DataDump'!$H$2:$H$4768, M$2)</f>
        <v>0</v>
      </c>
      <c r="N33" s="27">
        <f>SUMIFS('FY17 DataDump'!$E$2:$E$4768, 'FY17 DataDump'!$C$2:$C$4768, 'FY17 Individual Analysis'!$A33, 'FY17 DataDump'!$H$2:$H$4768, N$2)</f>
        <v>0</v>
      </c>
      <c r="O33" s="27">
        <f>SUMIFS('FY17 DataDump'!$E$2:$E$4768, 'FY17 DataDump'!$C$2:$C$4768, 'FY17 Individual Analysis'!$A33, 'FY17 DataDump'!$H$2:$H$4768, O$2)</f>
        <v>0</v>
      </c>
      <c r="P33" s="27">
        <f t="shared" si="0"/>
        <v>0</v>
      </c>
      <c r="Q33" s="108" t="e">
        <f t="shared" si="1"/>
        <v>#DIV/0!</v>
      </c>
      <c r="S33" s="20">
        <f t="shared" si="2"/>
        <v>0</v>
      </c>
      <c r="T33" s="21">
        <f t="shared" si="2"/>
        <v>0</v>
      </c>
      <c r="U33" s="21">
        <f t="shared" si="2"/>
        <v>0</v>
      </c>
      <c r="V33" s="21">
        <f t="shared" si="2"/>
        <v>0</v>
      </c>
      <c r="W33" s="21">
        <f t="shared" si="2"/>
        <v>0</v>
      </c>
      <c r="X33" s="21">
        <f t="shared" si="2"/>
        <v>0</v>
      </c>
      <c r="Y33" s="21">
        <f t="shared" si="2"/>
        <v>0</v>
      </c>
      <c r="Z33" s="21">
        <f t="shared" si="2"/>
        <v>0</v>
      </c>
      <c r="AA33" s="21">
        <f t="shared" si="2"/>
        <v>0</v>
      </c>
      <c r="AB33" s="21">
        <f t="shared" si="2"/>
        <v>0</v>
      </c>
      <c r="AC33" s="21">
        <f t="shared" si="2"/>
        <v>0</v>
      </c>
      <c r="AD33" s="24">
        <f t="shared" si="2"/>
        <v>0</v>
      </c>
      <c r="AF33" s="15">
        <f t="shared" si="4"/>
        <v>0</v>
      </c>
    </row>
    <row r="34" spans="1:32" x14ac:dyDescent="0.25">
      <c r="A34" s="75"/>
      <c r="B34" s="75" t="e">
        <f>INDEX('FY17 DataDump'!$A$2:$H$4768, MATCH('FY17 Individual Analysis'!A34, 'FY17 DataDump'!$C$2:$C$4768, 0), MATCH('FY17 DataDump'!$B$1, 'FY17 DataDump'!$A$1:$H$1))</f>
        <v>#N/A</v>
      </c>
      <c r="C34" s="75" t="e">
        <f>INDEX('FY17 DataDump'!$A$2:$H$4768, MATCH('FY17 Individual Analysis'!A34, 'FY17 DataDump'!$C$2:$C$4768, 0), MATCH('FY17 DataDump'!$D$1, 'FY17 DataDump'!$A$1:$H$1))</f>
        <v>#N/A</v>
      </c>
      <c r="D34" s="27">
        <f>SUMIFS('FY17 DataDump'!$E$2:$E$4768, 'FY17 DataDump'!$C$2:$C$4768, 'FY17 Individual Analysis'!$A34, 'FY17 DataDump'!$H$2:$H$4768, D$2)</f>
        <v>0</v>
      </c>
      <c r="E34" s="27">
        <f>SUMIFS('FY17 DataDump'!$E$2:$E$4768, 'FY17 DataDump'!$C$2:$C$4768, 'FY17 Individual Analysis'!$A34, 'FY17 DataDump'!$H$2:$H$4768, E$2)</f>
        <v>0</v>
      </c>
      <c r="F34" s="27">
        <f>SUMIFS('FY17 DataDump'!$E$2:$E$4768, 'FY17 DataDump'!$C$2:$C$4768, 'FY17 Individual Analysis'!$A34, 'FY17 DataDump'!$H$2:$H$4768, F$2)</f>
        <v>0</v>
      </c>
      <c r="G34" s="27">
        <f>SUMIFS('FY17 DataDump'!$E$2:$E$4768, 'FY17 DataDump'!$C$2:$C$4768, 'FY17 Individual Analysis'!$A34, 'FY17 DataDump'!$H$2:$H$4768, G$2)</f>
        <v>0</v>
      </c>
      <c r="H34" s="27">
        <f>SUMIFS('FY17 DataDump'!$E$2:$E$4768, 'FY17 DataDump'!$C$2:$C$4768, 'FY17 Individual Analysis'!$A34, 'FY17 DataDump'!$H$2:$H$4768, H$2)</f>
        <v>0</v>
      </c>
      <c r="I34" s="27">
        <f>SUMIFS('FY17 DataDump'!$E$2:$E$4768, 'FY17 DataDump'!$C$2:$C$4768, 'FY17 Individual Analysis'!$A34, 'FY17 DataDump'!$H$2:$H$4768, I$2)</f>
        <v>0</v>
      </c>
      <c r="J34" s="27">
        <f>SUMIFS('FY17 DataDump'!$E$2:$E$4768, 'FY17 DataDump'!$C$2:$C$4768, 'FY17 Individual Analysis'!$A34, 'FY17 DataDump'!$H$2:$H$4768, J$2)</f>
        <v>0</v>
      </c>
      <c r="K34" s="27">
        <f>SUMIFS('FY17 DataDump'!$E$2:$E$4768, 'FY17 DataDump'!$C$2:$C$4768, 'FY17 Individual Analysis'!$A34, 'FY17 DataDump'!$H$2:$H$4768, K$2)</f>
        <v>0</v>
      </c>
      <c r="L34" s="27">
        <f>SUMIFS('FY17 DataDump'!$E$2:$E$4768, 'FY17 DataDump'!$C$2:$C$4768, 'FY17 Individual Analysis'!$A34, 'FY17 DataDump'!$H$2:$H$4768, L$2)</f>
        <v>0</v>
      </c>
      <c r="M34" s="27">
        <f>SUMIFS('FY17 DataDump'!$E$2:$E$4768, 'FY17 DataDump'!$C$2:$C$4768, 'FY17 Individual Analysis'!$A34, 'FY17 DataDump'!$H$2:$H$4768, M$2)</f>
        <v>0</v>
      </c>
      <c r="N34" s="27">
        <f>SUMIFS('FY17 DataDump'!$E$2:$E$4768, 'FY17 DataDump'!$C$2:$C$4768, 'FY17 Individual Analysis'!$A34, 'FY17 DataDump'!$H$2:$H$4768, N$2)</f>
        <v>0</v>
      </c>
      <c r="O34" s="27">
        <f>SUMIFS('FY17 DataDump'!$E$2:$E$4768, 'FY17 DataDump'!$C$2:$C$4768, 'FY17 Individual Analysis'!$A34, 'FY17 DataDump'!$H$2:$H$4768, O$2)</f>
        <v>0</v>
      </c>
      <c r="P34" s="27">
        <f t="shared" si="0"/>
        <v>0</v>
      </c>
      <c r="Q34" s="108" t="e">
        <f t="shared" si="1"/>
        <v>#DIV/0!</v>
      </c>
      <c r="S34" s="20">
        <f t="shared" si="2"/>
        <v>0</v>
      </c>
      <c r="T34" s="21">
        <f t="shared" si="2"/>
        <v>0</v>
      </c>
      <c r="U34" s="21">
        <f t="shared" si="2"/>
        <v>0</v>
      </c>
      <c r="V34" s="21">
        <f t="shared" si="2"/>
        <v>0</v>
      </c>
      <c r="W34" s="21">
        <f t="shared" si="2"/>
        <v>0</v>
      </c>
      <c r="X34" s="21">
        <f t="shared" si="2"/>
        <v>0</v>
      </c>
      <c r="Y34" s="21">
        <f t="shared" si="2"/>
        <v>0</v>
      </c>
      <c r="Z34" s="21">
        <f t="shared" si="2"/>
        <v>0</v>
      </c>
      <c r="AA34" s="21">
        <f t="shared" si="2"/>
        <v>0</v>
      </c>
      <c r="AB34" s="21">
        <f t="shared" si="2"/>
        <v>0</v>
      </c>
      <c r="AC34" s="21">
        <f t="shared" si="2"/>
        <v>0</v>
      </c>
      <c r="AD34" s="24">
        <f t="shared" si="2"/>
        <v>0</v>
      </c>
      <c r="AF34" s="15">
        <f t="shared" si="4"/>
        <v>0</v>
      </c>
    </row>
    <row r="35" spans="1:32" x14ac:dyDescent="0.25">
      <c r="A35" s="75"/>
      <c r="B35" s="75" t="e">
        <f>INDEX('FY17 DataDump'!$A$2:$H$4768, MATCH('FY17 Individual Analysis'!A35, 'FY17 DataDump'!$C$2:$C$4768, 0), MATCH('FY17 DataDump'!$B$1, 'FY17 DataDump'!$A$1:$H$1))</f>
        <v>#N/A</v>
      </c>
      <c r="C35" s="75" t="e">
        <f>INDEX('FY17 DataDump'!$A$2:$H$4768, MATCH('FY17 Individual Analysis'!A35, 'FY17 DataDump'!$C$2:$C$4768, 0), MATCH('FY17 DataDump'!$D$1, 'FY17 DataDump'!$A$1:$H$1))</f>
        <v>#N/A</v>
      </c>
      <c r="D35" s="27">
        <f>SUMIFS('FY17 DataDump'!$E$2:$E$4768, 'FY17 DataDump'!$C$2:$C$4768, 'FY17 Individual Analysis'!$A35, 'FY17 DataDump'!$H$2:$H$4768, D$2)</f>
        <v>0</v>
      </c>
      <c r="E35" s="27">
        <f>SUMIFS('FY17 DataDump'!$E$2:$E$4768, 'FY17 DataDump'!$C$2:$C$4768, 'FY17 Individual Analysis'!$A35, 'FY17 DataDump'!$H$2:$H$4768, E$2)</f>
        <v>0</v>
      </c>
      <c r="F35" s="27">
        <f>SUMIFS('FY17 DataDump'!$E$2:$E$4768, 'FY17 DataDump'!$C$2:$C$4768, 'FY17 Individual Analysis'!$A35, 'FY17 DataDump'!$H$2:$H$4768, F$2)</f>
        <v>0</v>
      </c>
      <c r="G35" s="27">
        <f>SUMIFS('FY17 DataDump'!$E$2:$E$4768, 'FY17 DataDump'!$C$2:$C$4768, 'FY17 Individual Analysis'!$A35, 'FY17 DataDump'!$H$2:$H$4768, G$2)</f>
        <v>0</v>
      </c>
      <c r="H35" s="27">
        <f>SUMIFS('FY17 DataDump'!$E$2:$E$4768, 'FY17 DataDump'!$C$2:$C$4768, 'FY17 Individual Analysis'!$A35, 'FY17 DataDump'!$H$2:$H$4768, H$2)</f>
        <v>0</v>
      </c>
      <c r="I35" s="27">
        <f>SUMIFS('FY17 DataDump'!$E$2:$E$4768, 'FY17 DataDump'!$C$2:$C$4768, 'FY17 Individual Analysis'!$A35, 'FY17 DataDump'!$H$2:$H$4768, I$2)</f>
        <v>0</v>
      </c>
      <c r="J35" s="27">
        <f>SUMIFS('FY17 DataDump'!$E$2:$E$4768, 'FY17 DataDump'!$C$2:$C$4768, 'FY17 Individual Analysis'!$A35, 'FY17 DataDump'!$H$2:$H$4768, J$2)</f>
        <v>0</v>
      </c>
      <c r="K35" s="27">
        <f>SUMIFS('FY17 DataDump'!$E$2:$E$4768, 'FY17 DataDump'!$C$2:$C$4768, 'FY17 Individual Analysis'!$A35, 'FY17 DataDump'!$H$2:$H$4768, K$2)</f>
        <v>0</v>
      </c>
      <c r="L35" s="27">
        <f>SUMIFS('FY17 DataDump'!$E$2:$E$4768, 'FY17 DataDump'!$C$2:$C$4768, 'FY17 Individual Analysis'!$A35, 'FY17 DataDump'!$H$2:$H$4768, L$2)</f>
        <v>0</v>
      </c>
      <c r="M35" s="27">
        <f>SUMIFS('FY17 DataDump'!$E$2:$E$4768, 'FY17 DataDump'!$C$2:$C$4768, 'FY17 Individual Analysis'!$A35, 'FY17 DataDump'!$H$2:$H$4768, M$2)</f>
        <v>0</v>
      </c>
      <c r="N35" s="27">
        <f>SUMIFS('FY17 DataDump'!$E$2:$E$4768, 'FY17 DataDump'!$C$2:$C$4768, 'FY17 Individual Analysis'!$A35, 'FY17 DataDump'!$H$2:$H$4768, N$2)</f>
        <v>0</v>
      </c>
      <c r="O35" s="27">
        <f>SUMIFS('FY17 DataDump'!$E$2:$E$4768, 'FY17 DataDump'!$C$2:$C$4768, 'FY17 Individual Analysis'!$A35, 'FY17 DataDump'!$H$2:$H$4768, O$2)</f>
        <v>0</v>
      </c>
      <c r="P35" s="27">
        <f t="shared" si="0"/>
        <v>0</v>
      </c>
      <c r="Q35" s="108" t="e">
        <f t="shared" ref="Q35:Q65" si="5">P35/$P$400</f>
        <v>#DIV/0!</v>
      </c>
      <c r="S35" s="20">
        <f t="shared" si="2"/>
        <v>0</v>
      </c>
      <c r="T35" s="21">
        <f t="shared" si="2"/>
        <v>0</v>
      </c>
      <c r="U35" s="21">
        <f t="shared" si="2"/>
        <v>0</v>
      </c>
      <c r="V35" s="21">
        <f t="shared" si="2"/>
        <v>0</v>
      </c>
      <c r="W35" s="21">
        <f t="shared" si="2"/>
        <v>0</v>
      </c>
      <c r="X35" s="21">
        <f t="shared" si="2"/>
        <v>0</v>
      </c>
      <c r="Y35" s="21">
        <f t="shared" si="2"/>
        <v>0</v>
      </c>
      <c r="Z35" s="21">
        <f t="shared" si="2"/>
        <v>0</v>
      </c>
      <c r="AA35" s="21">
        <f t="shared" si="2"/>
        <v>0</v>
      </c>
      <c r="AB35" s="21">
        <f t="shared" si="2"/>
        <v>0</v>
      </c>
      <c r="AC35" s="21">
        <f t="shared" si="2"/>
        <v>0</v>
      </c>
      <c r="AD35" s="24">
        <f t="shared" si="2"/>
        <v>0</v>
      </c>
      <c r="AF35" s="15">
        <f t="shared" si="4"/>
        <v>0</v>
      </c>
    </row>
    <row r="36" spans="1:32" x14ac:dyDescent="0.25">
      <c r="A36" s="75"/>
      <c r="B36" s="75" t="e">
        <f>INDEX('FY17 DataDump'!$A$2:$H$4768, MATCH('FY17 Individual Analysis'!A36, 'FY17 DataDump'!$C$2:$C$4768, 0), MATCH('FY17 DataDump'!$B$1, 'FY17 DataDump'!$A$1:$H$1))</f>
        <v>#N/A</v>
      </c>
      <c r="C36" s="75" t="e">
        <f>INDEX('FY17 DataDump'!$A$2:$H$4768, MATCH('FY17 Individual Analysis'!A36, 'FY17 DataDump'!$C$2:$C$4768, 0), MATCH('FY17 DataDump'!$D$1, 'FY17 DataDump'!$A$1:$H$1))</f>
        <v>#N/A</v>
      </c>
      <c r="D36" s="27">
        <f>SUMIFS('FY17 DataDump'!$E$2:$E$4768, 'FY17 DataDump'!$C$2:$C$4768, 'FY17 Individual Analysis'!$A36, 'FY17 DataDump'!$H$2:$H$4768, D$2)</f>
        <v>0</v>
      </c>
      <c r="E36" s="27">
        <f>SUMIFS('FY17 DataDump'!$E$2:$E$4768, 'FY17 DataDump'!$C$2:$C$4768, 'FY17 Individual Analysis'!$A36, 'FY17 DataDump'!$H$2:$H$4768, E$2)</f>
        <v>0</v>
      </c>
      <c r="F36" s="27">
        <f>SUMIFS('FY17 DataDump'!$E$2:$E$4768, 'FY17 DataDump'!$C$2:$C$4768, 'FY17 Individual Analysis'!$A36, 'FY17 DataDump'!$H$2:$H$4768, F$2)</f>
        <v>0</v>
      </c>
      <c r="G36" s="27">
        <f>SUMIFS('FY17 DataDump'!$E$2:$E$4768, 'FY17 DataDump'!$C$2:$C$4768, 'FY17 Individual Analysis'!$A36, 'FY17 DataDump'!$H$2:$H$4768, G$2)</f>
        <v>0</v>
      </c>
      <c r="H36" s="27">
        <f>SUMIFS('FY17 DataDump'!$E$2:$E$4768, 'FY17 DataDump'!$C$2:$C$4768, 'FY17 Individual Analysis'!$A36, 'FY17 DataDump'!$H$2:$H$4768, H$2)</f>
        <v>0</v>
      </c>
      <c r="I36" s="27">
        <f>SUMIFS('FY17 DataDump'!$E$2:$E$4768, 'FY17 DataDump'!$C$2:$C$4768, 'FY17 Individual Analysis'!$A36, 'FY17 DataDump'!$H$2:$H$4768, I$2)</f>
        <v>0</v>
      </c>
      <c r="J36" s="27">
        <f>SUMIFS('FY17 DataDump'!$E$2:$E$4768, 'FY17 DataDump'!$C$2:$C$4768, 'FY17 Individual Analysis'!$A36, 'FY17 DataDump'!$H$2:$H$4768, J$2)</f>
        <v>0</v>
      </c>
      <c r="K36" s="27">
        <f>SUMIFS('FY17 DataDump'!$E$2:$E$4768, 'FY17 DataDump'!$C$2:$C$4768, 'FY17 Individual Analysis'!$A36, 'FY17 DataDump'!$H$2:$H$4768, K$2)</f>
        <v>0</v>
      </c>
      <c r="L36" s="27">
        <f>SUMIFS('FY17 DataDump'!$E$2:$E$4768, 'FY17 DataDump'!$C$2:$C$4768, 'FY17 Individual Analysis'!$A36, 'FY17 DataDump'!$H$2:$H$4768, L$2)</f>
        <v>0</v>
      </c>
      <c r="M36" s="27">
        <f>SUMIFS('FY17 DataDump'!$E$2:$E$4768, 'FY17 DataDump'!$C$2:$C$4768, 'FY17 Individual Analysis'!$A36, 'FY17 DataDump'!$H$2:$H$4768, M$2)</f>
        <v>0</v>
      </c>
      <c r="N36" s="27">
        <f>SUMIFS('FY17 DataDump'!$E$2:$E$4768, 'FY17 DataDump'!$C$2:$C$4768, 'FY17 Individual Analysis'!$A36, 'FY17 DataDump'!$H$2:$H$4768, N$2)</f>
        <v>0</v>
      </c>
      <c r="O36" s="27">
        <f>SUMIFS('FY17 DataDump'!$E$2:$E$4768, 'FY17 DataDump'!$C$2:$C$4768, 'FY17 Individual Analysis'!$A36, 'FY17 DataDump'!$H$2:$H$4768, O$2)</f>
        <v>0</v>
      </c>
      <c r="P36" s="27">
        <f t="shared" si="0"/>
        <v>0</v>
      </c>
      <c r="Q36" s="108" t="e">
        <f t="shared" si="5"/>
        <v>#DIV/0!</v>
      </c>
      <c r="S36" s="20">
        <f t="shared" si="2"/>
        <v>0</v>
      </c>
      <c r="T36" s="21">
        <f t="shared" si="2"/>
        <v>0</v>
      </c>
      <c r="U36" s="21">
        <f t="shared" si="2"/>
        <v>0</v>
      </c>
      <c r="V36" s="21">
        <f t="shared" si="2"/>
        <v>0</v>
      </c>
      <c r="W36" s="21">
        <f t="shared" si="2"/>
        <v>0</v>
      </c>
      <c r="X36" s="21">
        <f t="shared" si="2"/>
        <v>0</v>
      </c>
      <c r="Y36" s="21">
        <f t="shared" si="2"/>
        <v>0</v>
      </c>
      <c r="Z36" s="21">
        <f t="shared" si="2"/>
        <v>0</v>
      </c>
      <c r="AA36" s="21">
        <f t="shared" si="2"/>
        <v>0</v>
      </c>
      <c r="AB36" s="21">
        <f t="shared" si="2"/>
        <v>0</v>
      </c>
      <c r="AC36" s="21">
        <f t="shared" si="2"/>
        <v>0</v>
      </c>
      <c r="AD36" s="24">
        <f t="shared" si="2"/>
        <v>0</v>
      </c>
      <c r="AF36" s="15">
        <f t="shared" si="4"/>
        <v>0</v>
      </c>
    </row>
    <row r="37" spans="1:32" x14ac:dyDescent="0.25">
      <c r="A37" s="75"/>
      <c r="B37" s="75" t="e">
        <f>INDEX('FY17 DataDump'!$A$2:$H$4768, MATCH('FY17 Individual Analysis'!A37, 'FY17 DataDump'!$C$2:$C$4768, 0), MATCH('FY17 DataDump'!$B$1, 'FY17 DataDump'!$A$1:$H$1))</f>
        <v>#N/A</v>
      </c>
      <c r="C37" s="75" t="e">
        <f>INDEX('FY17 DataDump'!$A$2:$H$4768, MATCH('FY17 Individual Analysis'!A37, 'FY17 DataDump'!$C$2:$C$4768, 0), MATCH('FY17 DataDump'!$D$1, 'FY17 DataDump'!$A$1:$H$1))</f>
        <v>#N/A</v>
      </c>
      <c r="D37" s="27">
        <f>SUMIFS('FY17 DataDump'!$E$2:$E$4768, 'FY17 DataDump'!$C$2:$C$4768, 'FY17 Individual Analysis'!$A37, 'FY17 DataDump'!$H$2:$H$4768, D$2)</f>
        <v>0</v>
      </c>
      <c r="E37" s="27">
        <f>SUMIFS('FY17 DataDump'!$E$2:$E$4768, 'FY17 DataDump'!$C$2:$C$4768, 'FY17 Individual Analysis'!$A37, 'FY17 DataDump'!$H$2:$H$4768, E$2)</f>
        <v>0</v>
      </c>
      <c r="F37" s="27">
        <f>SUMIFS('FY17 DataDump'!$E$2:$E$4768, 'FY17 DataDump'!$C$2:$C$4768, 'FY17 Individual Analysis'!$A37, 'FY17 DataDump'!$H$2:$H$4768, F$2)</f>
        <v>0</v>
      </c>
      <c r="G37" s="27">
        <f>SUMIFS('FY17 DataDump'!$E$2:$E$4768, 'FY17 DataDump'!$C$2:$C$4768, 'FY17 Individual Analysis'!$A37, 'FY17 DataDump'!$H$2:$H$4768, G$2)</f>
        <v>0</v>
      </c>
      <c r="H37" s="27">
        <f>SUMIFS('FY17 DataDump'!$E$2:$E$4768, 'FY17 DataDump'!$C$2:$C$4768, 'FY17 Individual Analysis'!$A37, 'FY17 DataDump'!$H$2:$H$4768, H$2)</f>
        <v>0</v>
      </c>
      <c r="I37" s="27">
        <f>SUMIFS('FY17 DataDump'!$E$2:$E$4768, 'FY17 DataDump'!$C$2:$C$4768, 'FY17 Individual Analysis'!$A37, 'FY17 DataDump'!$H$2:$H$4768, I$2)</f>
        <v>0</v>
      </c>
      <c r="J37" s="27">
        <f>SUMIFS('FY17 DataDump'!$E$2:$E$4768, 'FY17 DataDump'!$C$2:$C$4768, 'FY17 Individual Analysis'!$A37, 'FY17 DataDump'!$H$2:$H$4768, J$2)</f>
        <v>0</v>
      </c>
      <c r="K37" s="27">
        <f>SUMIFS('FY17 DataDump'!$E$2:$E$4768, 'FY17 DataDump'!$C$2:$C$4768, 'FY17 Individual Analysis'!$A37, 'FY17 DataDump'!$H$2:$H$4768, K$2)</f>
        <v>0</v>
      </c>
      <c r="L37" s="27">
        <f>SUMIFS('FY17 DataDump'!$E$2:$E$4768, 'FY17 DataDump'!$C$2:$C$4768, 'FY17 Individual Analysis'!$A37, 'FY17 DataDump'!$H$2:$H$4768, L$2)</f>
        <v>0</v>
      </c>
      <c r="M37" s="27">
        <f>SUMIFS('FY17 DataDump'!$E$2:$E$4768, 'FY17 DataDump'!$C$2:$C$4768, 'FY17 Individual Analysis'!$A37, 'FY17 DataDump'!$H$2:$H$4768, M$2)</f>
        <v>0</v>
      </c>
      <c r="N37" s="27">
        <f>SUMIFS('FY17 DataDump'!$E$2:$E$4768, 'FY17 DataDump'!$C$2:$C$4768, 'FY17 Individual Analysis'!$A37, 'FY17 DataDump'!$H$2:$H$4768, N$2)</f>
        <v>0</v>
      </c>
      <c r="O37" s="27">
        <f>SUMIFS('FY17 DataDump'!$E$2:$E$4768, 'FY17 DataDump'!$C$2:$C$4768, 'FY17 Individual Analysis'!$A37, 'FY17 DataDump'!$H$2:$H$4768, O$2)</f>
        <v>0</v>
      </c>
      <c r="P37" s="27">
        <f t="shared" si="0"/>
        <v>0</v>
      </c>
      <c r="Q37" s="108" t="e">
        <f t="shared" si="5"/>
        <v>#DIV/0!</v>
      </c>
      <c r="S37" s="20">
        <f t="shared" si="2"/>
        <v>0</v>
      </c>
      <c r="T37" s="21">
        <f t="shared" si="2"/>
        <v>0</v>
      </c>
      <c r="U37" s="21">
        <f t="shared" si="2"/>
        <v>0</v>
      </c>
      <c r="V37" s="21">
        <f t="shared" si="2"/>
        <v>0</v>
      </c>
      <c r="W37" s="21">
        <f t="shared" si="2"/>
        <v>0</v>
      </c>
      <c r="X37" s="21">
        <f t="shared" si="2"/>
        <v>0</v>
      </c>
      <c r="Y37" s="21">
        <f t="shared" si="2"/>
        <v>0</v>
      </c>
      <c r="Z37" s="21">
        <f t="shared" si="2"/>
        <v>0</v>
      </c>
      <c r="AA37" s="21">
        <f t="shared" si="2"/>
        <v>0</v>
      </c>
      <c r="AB37" s="21">
        <f t="shared" si="2"/>
        <v>0</v>
      </c>
      <c r="AC37" s="21">
        <f t="shared" si="2"/>
        <v>0</v>
      </c>
      <c r="AD37" s="24">
        <f t="shared" si="2"/>
        <v>0</v>
      </c>
      <c r="AF37" s="15">
        <f t="shared" si="4"/>
        <v>0</v>
      </c>
    </row>
    <row r="38" spans="1:32" x14ac:dyDescent="0.25">
      <c r="A38" s="75"/>
      <c r="B38" s="75" t="e">
        <f>INDEX('FY17 DataDump'!$A$2:$H$4768, MATCH('FY17 Individual Analysis'!A38, 'FY17 DataDump'!$C$2:$C$4768, 0), MATCH('FY17 DataDump'!$B$1, 'FY17 DataDump'!$A$1:$H$1))</f>
        <v>#N/A</v>
      </c>
      <c r="C38" s="75" t="e">
        <f>INDEX('FY17 DataDump'!$A$2:$H$4768, MATCH('FY17 Individual Analysis'!A38, 'FY17 DataDump'!$C$2:$C$4768, 0), MATCH('FY17 DataDump'!$D$1, 'FY17 DataDump'!$A$1:$H$1))</f>
        <v>#N/A</v>
      </c>
      <c r="D38" s="27">
        <f>SUMIFS('FY17 DataDump'!$E$2:$E$4768, 'FY17 DataDump'!$C$2:$C$4768, 'FY17 Individual Analysis'!$A38, 'FY17 DataDump'!$H$2:$H$4768, D$2)</f>
        <v>0</v>
      </c>
      <c r="E38" s="27">
        <f>SUMIFS('FY17 DataDump'!$E$2:$E$4768, 'FY17 DataDump'!$C$2:$C$4768, 'FY17 Individual Analysis'!$A38, 'FY17 DataDump'!$H$2:$H$4768, E$2)</f>
        <v>0</v>
      </c>
      <c r="F38" s="27">
        <f>SUMIFS('FY17 DataDump'!$E$2:$E$4768, 'FY17 DataDump'!$C$2:$C$4768, 'FY17 Individual Analysis'!$A38, 'FY17 DataDump'!$H$2:$H$4768, F$2)</f>
        <v>0</v>
      </c>
      <c r="G38" s="27">
        <f>SUMIFS('FY17 DataDump'!$E$2:$E$4768, 'FY17 DataDump'!$C$2:$C$4768, 'FY17 Individual Analysis'!$A38, 'FY17 DataDump'!$H$2:$H$4768, G$2)</f>
        <v>0</v>
      </c>
      <c r="H38" s="27">
        <f>SUMIFS('FY17 DataDump'!$E$2:$E$4768, 'FY17 DataDump'!$C$2:$C$4768, 'FY17 Individual Analysis'!$A38, 'FY17 DataDump'!$H$2:$H$4768, H$2)</f>
        <v>0</v>
      </c>
      <c r="I38" s="27">
        <f>SUMIFS('FY17 DataDump'!$E$2:$E$4768, 'FY17 DataDump'!$C$2:$C$4768, 'FY17 Individual Analysis'!$A38, 'FY17 DataDump'!$H$2:$H$4768, I$2)</f>
        <v>0</v>
      </c>
      <c r="J38" s="27">
        <f>SUMIFS('FY17 DataDump'!$E$2:$E$4768, 'FY17 DataDump'!$C$2:$C$4768, 'FY17 Individual Analysis'!$A38, 'FY17 DataDump'!$H$2:$H$4768, J$2)</f>
        <v>0</v>
      </c>
      <c r="K38" s="27">
        <f>SUMIFS('FY17 DataDump'!$E$2:$E$4768, 'FY17 DataDump'!$C$2:$C$4768, 'FY17 Individual Analysis'!$A38, 'FY17 DataDump'!$H$2:$H$4768, K$2)</f>
        <v>0</v>
      </c>
      <c r="L38" s="27">
        <f>SUMIFS('FY17 DataDump'!$E$2:$E$4768, 'FY17 DataDump'!$C$2:$C$4768, 'FY17 Individual Analysis'!$A38, 'FY17 DataDump'!$H$2:$H$4768, L$2)</f>
        <v>0</v>
      </c>
      <c r="M38" s="27">
        <f>SUMIFS('FY17 DataDump'!$E$2:$E$4768, 'FY17 DataDump'!$C$2:$C$4768, 'FY17 Individual Analysis'!$A38, 'FY17 DataDump'!$H$2:$H$4768, M$2)</f>
        <v>0</v>
      </c>
      <c r="N38" s="27">
        <f>SUMIFS('FY17 DataDump'!$E$2:$E$4768, 'FY17 DataDump'!$C$2:$C$4768, 'FY17 Individual Analysis'!$A38, 'FY17 DataDump'!$H$2:$H$4768, N$2)</f>
        <v>0</v>
      </c>
      <c r="O38" s="27">
        <f>SUMIFS('FY17 DataDump'!$E$2:$E$4768, 'FY17 DataDump'!$C$2:$C$4768, 'FY17 Individual Analysis'!$A38, 'FY17 DataDump'!$H$2:$H$4768, O$2)</f>
        <v>0</v>
      </c>
      <c r="P38" s="27">
        <f t="shared" si="0"/>
        <v>0</v>
      </c>
      <c r="Q38" s="108" t="e">
        <f t="shared" si="5"/>
        <v>#DIV/0!</v>
      </c>
      <c r="S38" s="20">
        <f t="shared" ref="S38:AD59" si="6">IFERROR((D38/$P38) * ($AF38), 0)</f>
        <v>0</v>
      </c>
      <c r="T38" s="21">
        <f t="shared" si="6"/>
        <v>0</v>
      </c>
      <c r="U38" s="21">
        <f t="shared" si="6"/>
        <v>0</v>
      </c>
      <c r="V38" s="21">
        <f t="shared" si="6"/>
        <v>0</v>
      </c>
      <c r="W38" s="21">
        <f t="shared" si="6"/>
        <v>0</v>
      </c>
      <c r="X38" s="21">
        <f t="shared" si="6"/>
        <v>0</v>
      </c>
      <c r="Y38" s="21">
        <f t="shared" si="6"/>
        <v>0</v>
      </c>
      <c r="Z38" s="21">
        <f t="shared" si="6"/>
        <v>0</v>
      </c>
      <c r="AA38" s="21">
        <f t="shared" si="6"/>
        <v>0</v>
      </c>
      <c r="AB38" s="21">
        <f t="shared" si="6"/>
        <v>0</v>
      </c>
      <c r="AC38" s="21">
        <f t="shared" si="6"/>
        <v>0</v>
      </c>
      <c r="AD38" s="24">
        <f t="shared" si="6"/>
        <v>0</v>
      </c>
      <c r="AF38" s="15">
        <f t="shared" si="4"/>
        <v>0</v>
      </c>
    </row>
    <row r="39" spans="1:32" x14ac:dyDescent="0.25">
      <c r="A39" s="75"/>
      <c r="B39" s="75" t="e">
        <f>INDEX('FY17 DataDump'!$A$2:$H$4768, MATCH('FY17 Individual Analysis'!A39, 'FY17 DataDump'!$C$2:$C$4768, 0), MATCH('FY17 DataDump'!$B$1, 'FY17 DataDump'!$A$1:$H$1))</f>
        <v>#N/A</v>
      </c>
      <c r="C39" s="75" t="e">
        <f>INDEX('FY17 DataDump'!$A$2:$H$4768, MATCH('FY17 Individual Analysis'!A39, 'FY17 DataDump'!$C$2:$C$4768, 0), MATCH('FY17 DataDump'!$D$1, 'FY17 DataDump'!$A$1:$H$1))</f>
        <v>#N/A</v>
      </c>
      <c r="D39" s="27">
        <f>SUMIFS('FY17 DataDump'!$E$2:$E$4768, 'FY17 DataDump'!$C$2:$C$4768, 'FY17 Individual Analysis'!$A39, 'FY17 DataDump'!$H$2:$H$4768, D$2)</f>
        <v>0</v>
      </c>
      <c r="E39" s="27">
        <f>SUMIFS('FY17 DataDump'!$E$2:$E$4768, 'FY17 DataDump'!$C$2:$C$4768, 'FY17 Individual Analysis'!$A39, 'FY17 DataDump'!$H$2:$H$4768, E$2)</f>
        <v>0</v>
      </c>
      <c r="F39" s="27">
        <f>SUMIFS('FY17 DataDump'!$E$2:$E$4768, 'FY17 DataDump'!$C$2:$C$4768, 'FY17 Individual Analysis'!$A39, 'FY17 DataDump'!$H$2:$H$4768, F$2)</f>
        <v>0</v>
      </c>
      <c r="G39" s="27">
        <f>SUMIFS('FY17 DataDump'!$E$2:$E$4768, 'FY17 DataDump'!$C$2:$C$4768, 'FY17 Individual Analysis'!$A39, 'FY17 DataDump'!$H$2:$H$4768, G$2)</f>
        <v>0</v>
      </c>
      <c r="H39" s="27">
        <f>SUMIFS('FY17 DataDump'!$E$2:$E$4768, 'FY17 DataDump'!$C$2:$C$4768, 'FY17 Individual Analysis'!$A39, 'FY17 DataDump'!$H$2:$H$4768, H$2)</f>
        <v>0</v>
      </c>
      <c r="I39" s="27">
        <f>SUMIFS('FY17 DataDump'!$E$2:$E$4768, 'FY17 DataDump'!$C$2:$C$4768, 'FY17 Individual Analysis'!$A39, 'FY17 DataDump'!$H$2:$H$4768, I$2)</f>
        <v>0</v>
      </c>
      <c r="J39" s="27">
        <f>SUMIFS('FY17 DataDump'!$E$2:$E$4768, 'FY17 DataDump'!$C$2:$C$4768, 'FY17 Individual Analysis'!$A39, 'FY17 DataDump'!$H$2:$H$4768, J$2)</f>
        <v>0</v>
      </c>
      <c r="K39" s="27">
        <f>SUMIFS('FY17 DataDump'!$E$2:$E$4768, 'FY17 DataDump'!$C$2:$C$4768, 'FY17 Individual Analysis'!$A39, 'FY17 DataDump'!$H$2:$H$4768, K$2)</f>
        <v>0</v>
      </c>
      <c r="L39" s="27">
        <f>SUMIFS('FY17 DataDump'!$E$2:$E$4768, 'FY17 DataDump'!$C$2:$C$4768, 'FY17 Individual Analysis'!$A39, 'FY17 DataDump'!$H$2:$H$4768, L$2)</f>
        <v>0</v>
      </c>
      <c r="M39" s="27">
        <f>SUMIFS('FY17 DataDump'!$E$2:$E$4768, 'FY17 DataDump'!$C$2:$C$4768, 'FY17 Individual Analysis'!$A39, 'FY17 DataDump'!$H$2:$H$4768, M$2)</f>
        <v>0</v>
      </c>
      <c r="N39" s="27">
        <f>SUMIFS('FY17 DataDump'!$E$2:$E$4768, 'FY17 DataDump'!$C$2:$C$4768, 'FY17 Individual Analysis'!$A39, 'FY17 DataDump'!$H$2:$H$4768, N$2)</f>
        <v>0</v>
      </c>
      <c r="O39" s="27">
        <f>SUMIFS('FY17 DataDump'!$E$2:$E$4768, 'FY17 DataDump'!$C$2:$C$4768, 'FY17 Individual Analysis'!$A39, 'FY17 DataDump'!$H$2:$H$4768, O$2)</f>
        <v>0</v>
      </c>
      <c r="P39" s="27">
        <f t="shared" si="0"/>
        <v>0</v>
      </c>
      <c r="Q39" s="108" t="e">
        <f t="shared" si="5"/>
        <v>#DIV/0!</v>
      </c>
      <c r="S39" s="20">
        <f t="shared" si="6"/>
        <v>0</v>
      </c>
      <c r="T39" s="21">
        <f t="shared" si="6"/>
        <v>0</v>
      </c>
      <c r="U39" s="21">
        <f t="shared" si="6"/>
        <v>0</v>
      </c>
      <c r="V39" s="21">
        <f t="shared" si="6"/>
        <v>0</v>
      </c>
      <c r="W39" s="21">
        <f t="shared" si="6"/>
        <v>0</v>
      </c>
      <c r="X39" s="21">
        <f t="shared" si="6"/>
        <v>0</v>
      </c>
      <c r="Y39" s="21">
        <f t="shared" si="6"/>
        <v>0</v>
      </c>
      <c r="Z39" s="21">
        <f t="shared" si="6"/>
        <v>0</v>
      </c>
      <c r="AA39" s="21">
        <f t="shared" si="6"/>
        <v>0</v>
      </c>
      <c r="AB39" s="21">
        <f t="shared" si="6"/>
        <v>0</v>
      </c>
      <c r="AC39" s="21">
        <f t="shared" si="6"/>
        <v>0</v>
      </c>
      <c r="AD39" s="24">
        <f t="shared" si="6"/>
        <v>0</v>
      </c>
      <c r="AF39" s="15">
        <f t="shared" si="4"/>
        <v>0</v>
      </c>
    </row>
    <row r="40" spans="1:32" x14ac:dyDescent="0.25">
      <c r="A40" s="75"/>
      <c r="B40" s="75" t="e">
        <f>INDEX('FY17 DataDump'!$A$2:$H$4768, MATCH('FY17 Individual Analysis'!A40, 'FY17 DataDump'!$C$2:$C$4768, 0), MATCH('FY17 DataDump'!$B$1, 'FY17 DataDump'!$A$1:$H$1))</f>
        <v>#N/A</v>
      </c>
      <c r="C40" s="75" t="e">
        <f>INDEX('FY17 DataDump'!$A$2:$H$4768, MATCH('FY17 Individual Analysis'!A40, 'FY17 DataDump'!$C$2:$C$4768, 0), MATCH('FY17 DataDump'!$D$1, 'FY17 DataDump'!$A$1:$H$1))</f>
        <v>#N/A</v>
      </c>
      <c r="D40" s="27">
        <f>SUMIFS('FY17 DataDump'!$E$2:$E$4768, 'FY17 DataDump'!$C$2:$C$4768, 'FY17 Individual Analysis'!$A40, 'FY17 DataDump'!$H$2:$H$4768, D$2)</f>
        <v>0</v>
      </c>
      <c r="E40" s="27">
        <f>SUMIFS('FY17 DataDump'!$E$2:$E$4768, 'FY17 DataDump'!$C$2:$C$4768, 'FY17 Individual Analysis'!$A40, 'FY17 DataDump'!$H$2:$H$4768, E$2)</f>
        <v>0</v>
      </c>
      <c r="F40" s="27">
        <f>SUMIFS('FY17 DataDump'!$E$2:$E$4768, 'FY17 DataDump'!$C$2:$C$4768, 'FY17 Individual Analysis'!$A40, 'FY17 DataDump'!$H$2:$H$4768, F$2)</f>
        <v>0</v>
      </c>
      <c r="G40" s="27">
        <f>SUMIFS('FY17 DataDump'!$E$2:$E$4768, 'FY17 DataDump'!$C$2:$C$4768, 'FY17 Individual Analysis'!$A40, 'FY17 DataDump'!$H$2:$H$4768, G$2)</f>
        <v>0</v>
      </c>
      <c r="H40" s="27">
        <f>SUMIFS('FY17 DataDump'!$E$2:$E$4768, 'FY17 DataDump'!$C$2:$C$4768, 'FY17 Individual Analysis'!$A40, 'FY17 DataDump'!$H$2:$H$4768, H$2)</f>
        <v>0</v>
      </c>
      <c r="I40" s="27">
        <f>SUMIFS('FY17 DataDump'!$E$2:$E$4768, 'FY17 DataDump'!$C$2:$C$4768, 'FY17 Individual Analysis'!$A40, 'FY17 DataDump'!$H$2:$H$4768, I$2)</f>
        <v>0</v>
      </c>
      <c r="J40" s="27">
        <f>SUMIFS('FY17 DataDump'!$E$2:$E$4768, 'FY17 DataDump'!$C$2:$C$4768, 'FY17 Individual Analysis'!$A40, 'FY17 DataDump'!$H$2:$H$4768, J$2)</f>
        <v>0</v>
      </c>
      <c r="K40" s="27">
        <f>SUMIFS('FY17 DataDump'!$E$2:$E$4768, 'FY17 DataDump'!$C$2:$C$4768, 'FY17 Individual Analysis'!$A40, 'FY17 DataDump'!$H$2:$H$4768, K$2)</f>
        <v>0</v>
      </c>
      <c r="L40" s="27">
        <f>SUMIFS('FY17 DataDump'!$E$2:$E$4768, 'FY17 DataDump'!$C$2:$C$4768, 'FY17 Individual Analysis'!$A40, 'FY17 DataDump'!$H$2:$H$4768, L$2)</f>
        <v>0</v>
      </c>
      <c r="M40" s="27">
        <f>SUMIFS('FY17 DataDump'!$E$2:$E$4768, 'FY17 DataDump'!$C$2:$C$4768, 'FY17 Individual Analysis'!$A40, 'FY17 DataDump'!$H$2:$H$4768, M$2)</f>
        <v>0</v>
      </c>
      <c r="N40" s="27">
        <f>SUMIFS('FY17 DataDump'!$E$2:$E$4768, 'FY17 DataDump'!$C$2:$C$4768, 'FY17 Individual Analysis'!$A40, 'FY17 DataDump'!$H$2:$H$4768, N$2)</f>
        <v>0</v>
      </c>
      <c r="O40" s="27">
        <f>SUMIFS('FY17 DataDump'!$E$2:$E$4768, 'FY17 DataDump'!$C$2:$C$4768, 'FY17 Individual Analysis'!$A40, 'FY17 DataDump'!$H$2:$H$4768, O$2)</f>
        <v>0</v>
      </c>
      <c r="P40" s="27">
        <f t="shared" si="0"/>
        <v>0</v>
      </c>
      <c r="Q40" s="108" t="e">
        <f t="shared" si="5"/>
        <v>#DIV/0!</v>
      </c>
      <c r="S40" s="20">
        <f t="shared" si="6"/>
        <v>0</v>
      </c>
      <c r="T40" s="21">
        <f t="shared" si="6"/>
        <v>0</v>
      </c>
      <c r="U40" s="21">
        <f t="shared" si="6"/>
        <v>0</v>
      </c>
      <c r="V40" s="21">
        <f t="shared" si="6"/>
        <v>0</v>
      </c>
      <c r="W40" s="21">
        <f t="shared" si="6"/>
        <v>0</v>
      </c>
      <c r="X40" s="21">
        <f t="shared" si="6"/>
        <v>0</v>
      </c>
      <c r="Y40" s="21">
        <f t="shared" si="6"/>
        <v>0</v>
      </c>
      <c r="Z40" s="21">
        <f t="shared" si="6"/>
        <v>0</v>
      </c>
      <c r="AA40" s="21">
        <f t="shared" si="6"/>
        <v>0</v>
      </c>
      <c r="AB40" s="21">
        <f t="shared" si="6"/>
        <v>0</v>
      </c>
      <c r="AC40" s="21">
        <f t="shared" si="6"/>
        <v>0</v>
      </c>
      <c r="AD40" s="24">
        <f t="shared" si="6"/>
        <v>0</v>
      </c>
      <c r="AF40" s="15">
        <f t="shared" si="4"/>
        <v>0</v>
      </c>
    </row>
    <row r="41" spans="1:32" x14ac:dyDescent="0.25">
      <c r="A41" s="75"/>
      <c r="B41" s="75" t="e">
        <f>INDEX('FY17 DataDump'!$A$2:$H$4768, MATCH('FY17 Individual Analysis'!A41, 'FY17 DataDump'!$C$2:$C$4768, 0), MATCH('FY17 DataDump'!$B$1, 'FY17 DataDump'!$A$1:$H$1))</f>
        <v>#N/A</v>
      </c>
      <c r="C41" s="75" t="e">
        <f>INDEX('FY17 DataDump'!$A$2:$H$4768, MATCH('FY17 Individual Analysis'!A41, 'FY17 DataDump'!$C$2:$C$4768, 0), MATCH('FY17 DataDump'!$D$1, 'FY17 DataDump'!$A$1:$H$1))</f>
        <v>#N/A</v>
      </c>
      <c r="D41" s="27">
        <f>SUMIFS('FY17 DataDump'!$E$2:$E$4768, 'FY17 DataDump'!$C$2:$C$4768, 'FY17 Individual Analysis'!$A41, 'FY17 DataDump'!$H$2:$H$4768, D$2)</f>
        <v>0</v>
      </c>
      <c r="E41" s="27">
        <f>SUMIFS('FY17 DataDump'!$E$2:$E$4768, 'FY17 DataDump'!$C$2:$C$4768, 'FY17 Individual Analysis'!$A41, 'FY17 DataDump'!$H$2:$H$4768, E$2)</f>
        <v>0</v>
      </c>
      <c r="F41" s="27">
        <f>SUMIFS('FY17 DataDump'!$E$2:$E$4768, 'FY17 DataDump'!$C$2:$C$4768, 'FY17 Individual Analysis'!$A41, 'FY17 DataDump'!$H$2:$H$4768, F$2)</f>
        <v>0</v>
      </c>
      <c r="G41" s="27">
        <f>SUMIFS('FY17 DataDump'!$E$2:$E$4768, 'FY17 DataDump'!$C$2:$C$4768, 'FY17 Individual Analysis'!$A41, 'FY17 DataDump'!$H$2:$H$4768, G$2)</f>
        <v>0</v>
      </c>
      <c r="H41" s="27">
        <f>SUMIFS('FY17 DataDump'!$E$2:$E$4768, 'FY17 DataDump'!$C$2:$C$4768, 'FY17 Individual Analysis'!$A41, 'FY17 DataDump'!$H$2:$H$4768, H$2)</f>
        <v>0</v>
      </c>
      <c r="I41" s="27">
        <f>SUMIFS('FY17 DataDump'!$E$2:$E$4768, 'FY17 DataDump'!$C$2:$C$4768, 'FY17 Individual Analysis'!$A41, 'FY17 DataDump'!$H$2:$H$4768, I$2)</f>
        <v>0</v>
      </c>
      <c r="J41" s="27">
        <f>SUMIFS('FY17 DataDump'!$E$2:$E$4768, 'FY17 DataDump'!$C$2:$C$4768, 'FY17 Individual Analysis'!$A41, 'FY17 DataDump'!$H$2:$H$4768, J$2)</f>
        <v>0</v>
      </c>
      <c r="K41" s="27">
        <f>SUMIFS('FY17 DataDump'!$E$2:$E$4768, 'FY17 DataDump'!$C$2:$C$4768, 'FY17 Individual Analysis'!$A41, 'FY17 DataDump'!$H$2:$H$4768, K$2)</f>
        <v>0</v>
      </c>
      <c r="L41" s="27">
        <f>SUMIFS('FY17 DataDump'!$E$2:$E$4768, 'FY17 DataDump'!$C$2:$C$4768, 'FY17 Individual Analysis'!$A41, 'FY17 DataDump'!$H$2:$H$4768, L$2)</f>
        <v>0</v>
      </c>
      <c r="M41" s="27">
        <f>SUMIFS('FY17 DataDump'!$E$2:$E$4768, 'FY17 DataDump'!$C$2:$C$4768, 'FY17 Individual Analysis'!$A41, 'FY17 DataDump'!$H$2:$H$4768, M$2)</f>
        <v>0</v>
      </c>
      <c r="N41" s="27">
        <f>SUMIFS('FY17 DataDump'!$E$2:$E$4768, 'FY17 DataDump'!$C$2:$C$4768, 'FY17 Individual Analysis'!$A41, 'FY17 DataDump'!$H$2:$H$4768, N$2)</f>
        <v>0</v>
      </c>
      <c r="O41" s="27">
        <f>SUMIFS('FY17 DataDump'!$E$2:$E$4768, 'FY17 DataDump'!$C$2:$C$4768, 'FY17 Individual Analysis'!$A41, 'FY17 DataDump'!$H$2:$H$4768, O$2)</f>
        <v>0</v>
      </c>
      <c r="P41" s="27">
        <f t="shared" si="0"/>
        <v>0</v>
      </c>
      <c r="Q41" s="108" t="e">
        <f t="shared" si="5"/>
        <v>#DIV/0!</v>
      </c>
      <c r="S41" s="20">
        <f t="shared" si="6"/>
        <v>0</v>
      </c>
      <c r="T41" s="21">
        <f t="shared" si="6"/>
        <v>0</v>
      </c>
      <c r="U41" s="21">
        <f t="shared" si="6"/>
        <v>0</v>
      </c>
      <c r="V41" s="21">
        <f t="shared" si="6"/>
        <v>0</v>
      </c>
      <c r="W41" s="21">
        <f t="shared" si="6"/>
        <v>0</v>
      </c>
      <c r="X41" s="21">
        <f t="shared" si="6"/>
        <v>0</v>
      </c>
      <c r="Y41" s="21">
        <f t="shared" si="6"/>
        <v>0</v>
      </c>
      <c r="Z41" s="21">
        <f t="shared" si="6"/>
        <v>0</v>
      </c>
      <c r="AA41" s="21">
        <f t="shared" si="6"/>
        <v>0</v>
      </c>
      <c r="AB41" s="21">
        <f t="shared" si="6"/>
        <v>0</v>
      </c>
      <c r="AC41" s="21">
        <f t="shared" si="6"/>
        <v>0</v>
      </c>
      <c r="AD41" s="24">
        <f t="shared" si="6"/>
        <v>0</v>
      </c>
      <c r="AF41" s="15">
        <f t="shared" si="4"/>
        <v>0</v>
      </c>
    </row>
    <row r="42" spans="1:32" x14ac:dyDescent="0.25">
      <c r="A42" s="75"/>
      <c r="B42" s="75" t="e">
        <f>INDEX('FY17 DataDump'!$A$2:$H$4768, MATCH('FY17 Individual Analysis'!A42, 'FY17 DataDump'!$C$2:$C$4768, 0), MATCH('FY17 DataDump'!$B$1, 'FY17 DataDump'!$A$1:$H$1))</f>
        <v>#N/A</v>
      </c>
      <c r="C42" s="75" t="e">
        <f>INDEX('FY17 DataDump'!$A$2:$H$4768, MATCH('FY17 Individual Analysis'!A42, 'FY17 DataDump'!$C$2:$C$4768, 0), MATCH('FY17 DataDump'!$D$1, 'FY17 DataDump'!$A$1:$H$1))</f>
        <v>#N/A</v>
      </c>
      <c r="D42" s="27">
        <f>SUMIFS('FY17 DataDump'!$E$2:$E$4768, 'FY17 DataDump'!$C$2:$C$4768, 'FY17 Individual Analysis'!$A42, 'FY17 DataDump'!$H$2:$H$4768, D$2)</f>
        <v>0</v>
      </c>
      <c r="E42" s="27">
        <f>SUMIFS('FY17 DataDump'!$E$2:$E$4768, 'FY17 DataDump'!$C$2:$C$4768, 'FY17 Individual Analysis'!$A42, 'FY17 DataDump'!$H$2:$H$4768, E$2)</f>
        <v>0</v>
      </c>
      <c r="F42" s="27">
        <f>SUMIFS('FY17 DataDump'!$E$2:$E$4768, 'FY17 DataDump'!$C$2:$C$4768, 'FY17 Individual Analysis'!$A42, 'FY17 DataDump'!$H$2:$H$4768, F$2)</f>
        <v>0</v>
      </c>
      <c r="G42" s="27">
        <f>SUMIFS('FY17 DataDump'!$E$2:$E$4768, 'FY17 DataDump'!$C$2:$C$4768, 'FY17 Individual Analysis'!$A42, 'FY17 DataDump'!$H$2:$H$4768, G$2)</f>
        <v>0</v>
      </c>
      <c r="H42" s="27">
        <f>SUMIFS('FY17 DataDump'!$E$2:$E$4768, 'FY17 DataDump'!$C$2:$C$4768, 'FY17 Individual Analysis'!$A42, 'FY17 DataDump'!$H$2:$H$4768, H$2)</f>
        <v>0</v>
      </c>
      <c r="I42" s="27">
        <f>SUMIFS('FY17 DataDump'!$E$2:$E$4768, 'FY17 DataDump'!$C$2:$C$4768, 'FY17 Individual Analysis'!$A42, 'FY17 DataDump'!$H$2:$H$4768, I$2)</f>
        <v>0</v>
      </c>
      <c r="J42" s="27">
        <f>SUMIFS('FY17 DataDump'!$E$2:$E$4768, 'FY17 DataDump'!$C$2:$C$4768, 'FY17 Individual Analysis'!$A42, 'FY17 DataDump'!$H$2:$H$4768, J$2)</f>
        <v>0</v>
      </c>
      <c r="K42" s="27">
        <f>SUMIFS('FY17 DataDump'!$E$2:$E$4768, 'FY17 DataDump'!$C$2:$C$4768, 'FY17 Individual Analysis'!$A42, 'FY17 DataDump'!$H$2:$H$4768, K$2)</f>
        <v>0</v>
      </c>
      <c r="L42" s="27">
        <f>SUMIFS('FY17 DataDump'!$E$2:$E$4768, 'FY17 DataDump'!$C$2:$C$4768, 'FY17 Individual Analysis'!$A42, 'FY17 DataDump'!$H$2:$H$4768, L$2)</f>
        <v>0</v>
      </c>
      <c r="M42" s="27">
        <f>SUMIFS('FY17 DataDump'!$E$2:$E$4768, 'FY17 DataDump'!$C$2:$C$4768, 'FY17 Individual Analysis'!$A42, 'FY17 DataDump'!$H$2:$H$4768, M$2)</f>
        <v>0</v>
      </c>
      <c r="N42" s="27">
        <f>SUMIFS('FY17 DataDump'!$E$2:$E$4768, 'FY17 DataDump'!$C$2:$C$4768, 'FY17 Individual Analysis'!$A42, 'FY17 DataDump'!$H$2:$H$4768, N$2)</f>
        <v>0</v>
      </c>
      <c r="O42" s="27">
        <f>SUMIFS('FY17 DataDump'!$E$2:$E$4768, 'FY17 DataDump'!$C$2:$C$4768, 'FY17 Individual Analysis'!$A42, 'FY17 DataDump'!$H$2:$H$4768, O$2)</f>
        <v>0</v>
      </c>
      <c r="P42" s="27">
        <f t="shared" si="0"/>
        <v>0</v>
      </c>
      <c r="Q42" s="108" t="e">
        <f t="shared" si="5"/>
        <v>#DIV/0!</v>
      </c>
      <c r="S42" s="20">
        <f t="shared" si="6"/>
        <v>0</v>
      </c>
      <c r="T42" s="21">
        <f t="shared" si="6"/>
        <v>0</v>
      </c>
      <c r="U42" s="21">
        <f t="shared" si="6"/>
        <v>0</v>
      </c>
      <c r="V42" s="21">
        <f t="shared" si="6"/>
        <v>0</v>
      </c>
      <c r="W42" s="21">
        <f t="shared" si="6"/>
        <v>0</v>
      </c>
      <c r="X42" s="21">
        <f t="shared" si="6"/>
        <v>0</v>
      </c>
      <c r="Y42" s="21">
        <f t="shared" si="6"/>
        <v>0</v>
      </c>
      <c r="Z42" s="21">
        <f t="shared" si="6"/>
        <v>0</v>
      </c>
      <c r="AA42" s="21">
        <f t="shared" si="6"/>
        <v>0</v>
      </c>
      <c r="AB42" s="21">
        <f t="shared" si="6"/>
        <v>0</v>
      </c>
      <c r="AC42" s="21">
        <f t="shared" si="6"/>
        <v>0</v>
      </c>
      <c r="AD42" s="24">
        <f t="shared" si="6"/>
        <v>0</v>
      </c>
      <c r="AF42" s="15">
        <f t="shared" si="4"/>
        <v>0</v>
      </c>
    </row>
    <row r="43" spans="1:32" x14ac:dyDescent="0.25">
      <c r="A43" s="75"/>
      <c r="B43" s="75" t="e">
        <f>INDEX('FY17 DataDump'!$A$2:$H$4768, MATCH('FY17 Individual Analysis'!A43, 'FY17 DataDump'!$C$2:$C$4768, 0), MATCH('FY17 DataDump'!$B$1, 'FY17 DataDump'!$A$1:$H$1))</f>
        <v>#N/A</v>
      </c>
      <c r="C43" s="75" t="e">
        <f>INDEX('FY17 DataDump'!$A$2:$H$4768, MATCH('FY17 Individual Analysis'!A43, 'FY17 DataDump'!$C$2:$C$4768, 0), MATCH('FY17 DataDump'!$D$1, 'FY17 DataDump'!$A$1:$H$1))</f>
        <v>#N/A</v>
      </c>
      <c r="D43" s="27">
        <f>SUMIFS('FY17 DataDump'!$E$2:$E$4768, 'FY17 DataDump'!$C$2:$C$4768, 'FY17 Individual Analysis'!$A43, 'FY17 DataDump'!$H$2:$H$4768, D$2)</f>
        <v>0</v>
      </c>
      <c r="E43" s="27">
        <f>SUMIFS('FY17 DataDump'!$E$2:$E$4768, 'FY17 DataDump'!$C$2:$C$4768, 'FY17 Individual Analysis'!$A43, 'FY17 DataDump'!$H$2:$H$4768, E$2)</f>
        <v>0</v>
      </c>
      <c r="F43" s="27">
        <f>SUMIFS('FY17 DataDump'!$E$2:$E$4768, 'FY17 DataDump'!$C$2:$C$4768, 'FY17 Individual Analysis'!$A43, 'FY17 DataDump'!$H$2:$H$4768, F$2)</f>
        <v>0</v>
      </c>
      <c r="G43" s="27">
        <f>SUMIFS('FY17 DataDump'!$E$2:$E$4768, 'FY17 DataDump'!$C$2:$C$4768, 'FY17 Individual Analysis'!$A43, 'FY17 DataDump'!$H$2:$H$4768, G$2)</f>
        <v>0</v>
      </c>
      <c r="H43" s="27">
        <f>SUMIFS('FY17 DataDump'!$E$2:$E$4768, 'FY17 DataDump'!$C$2:$C$4768, 'FY17 Individual Analysis'!$A43, 'FY17 DataDump'!$H$2:$H$4768, H$2)</f>
        <v>0</v>
      </c>
      <c r="I43" s="27">
        <f>SUMIFS('FY17 DataDump'!$E$2:$E$4768, 'FY17 DataDump'!$C$2:$C$4768, 'FY17 Individual Analysis'!$A43, 'FY17 DataDump'!$H$2:$H$4768, I$2)</f>
        <v>0</v>
      </c>
      <c r="J43" s="27">
        <f>SUMIFS('FY17 DataDump'!$E$2:$E$4768, 'FY17 DataDump'!$C$2:$C$4768, 'FY17 Individual Analysis'!$A43, 'FY17 DataDump'!$H$2:$H$4768, J$2)</f>
        <v>0</v>
      </c>
      <c r="K43" s="27">
        <f>SUMIFS('FY17 DataDump'!$E$2:$E$4768, 'FY17 DataDump'!$C$2:$C$4768, 'FY17 Individual Analysis'!$A43, 'FY17 DataDump'!$H$2:$H$4768, K$2)</f>
        <v>0</v>
      </c>
      <c r="L43" s="27">
        <f>SUMIFS('FY17 DataDump'!$E$2:$E$4768, 'FY17 DataDump'!$C$2:$C$4768, 'FY17 Individual Analysis'!$A43, 'FY17 DataDump'!$H$2:$H$4768, L$2)</f>
        <v>0</v>
      </c>
      <c r="M43" s="27">
        <f>SUMIFS('FY17 DataDump'!$E$2:$E$4768, 'FY17 DataDump'!$C$2:$C$4768, 'FY17 Individual Analysis'!$A43, 'FY17 DataDump'!$H$2:$H$4768, M$2)</f>
        <v>0</v>
      </c>
      <c r="N43" s="27">
        <f>SUMIFS('FY17 DataDump'!$E$2:$E$4768, 'FY17 DataDump'!$C$2:$C$4768, 'FY17 Individual Analysis'!$A43, 'FY17 DataDump'!$H$2:$H$4768, N$2)</f>
        <v>0</v>
      </c>
      <c r="O43" s="27">
        <f>SUMIFS('FY17 DataDump'!$E$2:$E$4768, 'FY17 DataDump'!$C$2:$C$4768, 'FY17 Individual Analysis'!$A43, 'FY17 DataDump'!$H$2:$H$4768, O$2)</f>
        <v>0</v>
      </c>
      <c r="P43" s="27">
        <f t="shared" si="0"/>
        <v>0</v>
      </c>
      <c r="Q43" s="108" t="e">
        <f t="shared" si="5"/>
        <v>#DIV/0!</v>
      </c>
      <c r="S43" s="20">
        <f t="shared" si="6"/>
        <v>0</v>
      </c>
      <c r="T43" s="21">
        <f t="shared" si="6"/>
        <v>0</v>
      </c>
      <c r="U43" s="21">
        <f t="shared" si="6"/>
        <v>0</v>
      </c>
      <c r="V43" s="21">
        <f t="shared" si="6"/>
        <v>0</v>
      </c>
      <c r="W43" s="21">
        <f t="shared" si="6"/>
        <v>0</v>
      </c>
      <c r="X43" s="21">
        <f t="shared" si="6"/>
        <v>0</v>
      </c>
      <c r="Y43" s="21">
        <f t="shared" si="6"/>
        <v>0</v>
      </c>
      <c r="Z43" s="21">
        <f t="shared" si="6"/>
        <v>0</v>
      </c>
      <c r="AA43" s="21">
        <f t="shared" si="6"/>
        <v>0</v>
      </c>
      <c r="AB43" s="21">
        <f t="shared" si="6"/>
        <v>0</v>
      </c>
      <c r="AC43" s="21">
        <f t="shared" si="6"/>
        <v>0</v>
      </c>
      <c r="AD43" s="24">
        <f t="shared" si="6"/>
        <v>0</v>
      </c>
      <c r="AF43" s="15">
        <f t="shared" si="4"/>
        <v>0</v>
      </c>
    </row>
    <row r="44" spans="1:32" x14ac:dyDescent="0.25">
      <c r="A44" s="75"/>
      <c r="B44" s="75" t="e">
        <f>INDEX('FY17 DataDump'!$A$2:$H$4768, MATCH('FY17 Individual Analysis'!A44, 'FY17 DataDump'!$C$2:$C$4768, 0), MATCH('FY17 DataDump'!$B$1, 'FY17 DataDump'!$A$1:$H$1))</f>
        <v>#N/A</v>
      </c>
      <c r="C44" s="75" t="e">
        <f>INDEX('FY17 DataDump'!$A$2:$H$4768, MATCH('FY17 Individual Analysis'!A44, 'FY17 DataDump'!$C$2:$C$4768, 0), MATCH('FY17 DataDump'!$D$1, 'FY17 DataDump'!$A$1:$H$1))</f>
        <v>#N/A</v>
      </c>
      <c r="D44" s="27">
        <f>SUMIFS('FY17 DataDump'!$E$2:$E$4768, 'FY17 DataDump'!$C$2:$C$4768, 'FY17 Individual Analysis'!$A44, 'FY17 DataDump'!$H$2:$H$4768, D$2)</f>
        <v>0</v>
      </c>
      <c r="E44" s="27">
        <f>SUMIFS('FY17 DataDump'!$E$2:$E$4768, 'FY17 DataDump'!$C$2:$C$4768, 'FY17 Individual Analysis'!$A44, 'FY17 DataDump'!$H$2:$H$4768, E$2)</f>
        <v>0</v>
      </c>
      <c r="F44" s="27">
        <f>SUMIFS('FY17 DataDump'!$E$2:$E$4768, 'FY17 DataDump'!$C$2:$C$4768, 'FY17 Individual Analysis'!$A44, 'FY17 DataDump'!$H$2:$H$4768, F$2)</f>
        <v>0</v>
      </c>
      <c r="G44" s="27">
        <f>SUMIFS('FY17 DataDump'!$E$2:$E$4768, 'FY17 DataDump'!$C$2:$C$4768, 'FY17 Individual Analysis'!$A44, 'FY17 DataDump'!$H$2:$H$4768, G$2)</f>
        <v>0</v>
      </c>
      <c r="H44" s="27">
        <f>SUMIFS('FY17 DataDump'!$E$2:$E$4768, 'FY17 DataDump'!$C$2:$C$4768, 'FY17 Individual Analysis'!$A44, 'FY17 DataDump'!$H$2:$H$4768, H$2)</f>
        <v>0</v>
      </c>
      <c r="I44" s="27">
        <f>SUMIFS('FY17 DataDump'!$E$2:$E$4768, 'FY17 DataDump'!$C$2:$C$4768, 'FY17 Individual Analysis'!$A44, 'FY17 DataDump'!$H$2:$H$4768, I$2)</f>
        <v>0</v>
      </c>
      <c r="J44" s="27">
        <f>SUMIFS('FY17 DataDump'!$E$2:$E$4768, 'FY17 DataDump'!$C$2:$C$4768, 'FY17 Individual Analysis'!$A44, 'FY17 DataDump'!$H$2:$H$4768, J$2)</f>
        <v>0</v>
      </c>
      <c r="K44" s="27">
        <f>SUMIFS('FY17 DataDump'!$E$2:$E$4768, 'FY17 DataDump'!$C$2:$C$4768, 'FY17 Individual Analysis'!$A44, 'FY17 DataDump'!$H$2:$H$4768, K$2)</f>
        <v>0</v>
      </c>
      <c r="L44" s="27">
        <f>SUMIFS('FY17 DataDump'!$E$2:$E$4768, 'FY17 DataDump'!$C$2:$C$4768, 'FY17 Individual Analysis'!$A44, 'FY17 DataDump'!$H$2:$H$4768, L$2)</f>
        <v>0</v>
      </c>
      <c r="M44" s="27">
        <f>SUMIFS('FY17 DataDump'!$E$2:$E$4768, 'FY17 DataDump'!$C$2:$C$4768, 'FY17 Individual Analysis'!$A44, 'FY17 DataDump'!$H$2:$H$4768, M$2)</f>
        <v>0</v>
      </c>
      <c r="N44" s="27">
        <f>SUMIFS('FY17 DataDump'!$E$2:$E$4768, 'FY17 DataDump'!$C$2:$C$4768, 'FY17 Individual Analysis'!$A44, 'FY17 DataDump'!$H$2:$H$4768, N$2)</f>
        <v>0</v>
      </c>
      <c r="O44" s="27">
        <f>SUMIFS('FY17 DataDump'!$E$2:$E$4768, 'FY17 DataDump'!$C$2:$C$4768, 'FY17 Individual Analysis'!$A44, 'FY17 DataDump'!$H$2:$H$4768, O$2)</f>
        <v>0</v>
      </c>
      <c r="P44" s="27">
        <f t="shared" si="0"/>
        <v>0</v>
      </c>
      <c r="Q44" s="108" t="e">
        <f t="shared" si="5"/>
        <v>#DIV/0!</v>
      </c>
      <c r="S44" s="20">
        <f t="shared" si="6"/>
        <v>0</v>
      </c>
      <c r="T44" s="21">
        <f t="shared" si="6"/>
        <v>0</v>
      </c>
      <c r="U44" s="21">
        <f t="shared" si="6"/>
        <v>0</v>
      </c>
      <c r="V44" s="21">
        <f t="shared" si="6"/>
        <v>0</v>
      </c>
      <c r="W44" s="21">
        <f t="shared" si="6"/>
        <v>0</v>
      </c>
      <c r="X44" s="21">
        <f t="shared" si="6"/>
        <v>0</v>
      </c>
      <c r="Y44" s="21">
        <f t="shared" si="6"/>
        <v>0</v>
      </c>
      <c r="Z44" s="21">
        <f t="shared" si="6"/>
        <v>0</v>
      </c>
      <c r="AA44" s="21">
        <f t="shared" si="6"/>
        <v>0</v>
      </c>
      <c r="AB44" s="21">
        <f t="shared" si="6"/>
        <v>0</v>
      </c>
      <c r="AC44" s="21">
        <f t="shared" si="6"/>
        <v>0</v>
      </c>
      <c r="AD44" s="24">
        <f t="shared" si="6"/>
        <v>0</v>
      </c>
      <c r="AF44" s="15">
        <f t="shared" si="4"/>
        <v>0</v>
      </c>
    </row>
    <row r="45" spans="1:32" x14ac:dyDescent="0.25">
      <c r="A45" s="75"/>
      <c r="B45" s="75" t="e">
        <f>INDEX('FY17 DataDump'!$A$2:$H$4768, MATCH('FY17 Individual Analysis'!A45, 'FY17 DataDump'!$C$2:$C$4768, 0), MATCH('FY17 DataDump'!$B$1, 'FY17 DataDump'!$A$1:$H$1))</f>
        <v>#N/A</v>
      </c>
      <c r="C45" s="75" t="e">
        <f>INDEX('FY17 DataDump'!$A$2:$H$4768, MATCH('FY17 Individual Analysis'!A45, 'FY17 DataDump'!$C$2:$C$4768, 0), MATCH('FY17 DataDump'!$D$1, 'FY17 DataDump'!$A$1:$H$1))</f>
        <v>#N/A</v>
      </c>
      <c r="D45" s="27">
        <f>SUMIFS('FY17 DataDump'!$E$2:$E$4768, 'FY17 DataDump'!$C$2:$C$4768, 'FY17 Individual Analysis'!$A45, 'FY17 DataDump'!$H$2:$H$4768, D$2)</f>
        <v>0</v>
      </c>
      <c r="E45" s="27">
        <f>SUMIFS('FY17 DataDump'!$E$2:$E$4768, 'FY17 DataDump'!$C$2:$C$4768, 'FY17 Individual Analysis'!$A45, 'FY17 DataDump'!$H$2:$H$4768, E$2)</f>
        <v>0</v>
      </c>
      <c r="F45" s="27">
        <f>SUMIFS('FY17 DataDump'!$E$2:$E$4768, 'FY17 DataDump'!$C$2:$C$4768, 'FY17 Individual Analysis'!$A45, 'FY17 DataDump'!$H$2:$H$4768, F$2)</f>
        <v>0</v>
      </c>
      <c r="G45" s="27">
        <f>SUMIFS('FY17 DataDump'!$E$2:$E$4768, 'FY17 DataDump'!$C$2:$C$4768, 'FY17 Individual Analysis'!$A45, 'FY17 DataDump'!$H$2:$H$4768, G$2)</f>
        <v>0</v>
      </c>
      <c r="H45" s="27">
        <f>SUMIFS('FY17 DataDump'!$E$2:$E$4768, 'FY17 DataDump'!$C$2:$C$4768, 'FY17 Individual Analysis'!$A45, 'FY17 DataDump'!$H$2:$H$4768, H$2)</f>
        <v>0</v>
      </c>
      <c r="I45" s="27">
        <f>SUMIFS('FY17 DataDump'!$E$2:$E$4768, 'FY17 DataDump'!$C$2:$C$4768, 'FY17 Individual Analysis'!$A45, 'FY17 DataDump'!$H$2:$H$4768, I$2)</f>
        <v>0</v>
      </c>
      <c r="J45" s="27">
        <f>SUMIFS('FY17 DataDump'!$E$2:$E$4768, 'FY17 DataDump'!$C$2:$C$4768, 'FY17 Individual Analysis'!$A45, 'FY17 DataDump'!$H$2:$H$4768, J$2)</f>
        <v>0</v>
      </c>
      <c r="K45" s="27">
        <f>SUMIFS('FY17 DataDump'!$E$2:$E$4768, 'FY17 DataDump'!$C$2:$C$4768, 'FY17 Individual Analysis'!$A45, 'FY17 DataDump'!$H$2:$H$4768, K$2)</f>
        <v>0</v>
      </c>
      <c r="L45" s="27">
        <f>SUMIFS('FY17 DataDump'!$E$2:$E$4768, 'FY17 DataDump'!$C$2:$C$4768, 'FY17 Individual Analysis'!$A45, 'FY17 DataDump'!$H$2:$H$4768, L$2)</f>
        <v>0</v>
      </c>
      <c r="M45" s="27">
        <f>SUMIFS('FY17 DataDump'!$E$2:$E$4768, 'FY17 DataDump'!$C$2:$C$4768, 'FY17 Individual Analysis'!$A45, 'FY17 DataDump'!$H$2:$H$4768, M$2)</f>
        <v>0</v>
      </c>
      <c r="N45" s="27">
        <f>SUMIFS('FY17 DataDump'!$E$2:$E$4768, 'FY17 DataDump'!$C$2:$C$4768, 'FY17 Individual Analysis'!$A45, 'FY17 DataDump'!$H$2:$H$4768, N$2)</f>
        <v>0</v>
      </c>
      <c r="O45" s="27">
        <f>SUMIFS('FY17 DataDump'!$E$2:$E$4768, 'FY17 DataDump'!$C$2:$C$4768, 'FY17 Individual Analysis'!$A45, 'FY17 DataDump'!$H$2:$H$4768, O$2)</f>
        <v>0</v>
      </c>
      <c r="P45" s="27">
        <f t="shared" si="0"/>
        <v>0</v>
      </c>
      <c r="Q45" s="108" t="e">
        <f t="shared" si="5"/>
        <v>#DIV/0!</v>
      </c>
      <c r="S45" s="20">
        <f t="shared" si="6"/>
        <v>0</v>
      </c>
      <c r="T45" s="21">
        <f t="shared" si="6"/>
        <v>0</v>
      </c>
      <c r="U45" s="21">
        <f t="shared" si="6"/>
        <v>0</v>
      </c>
      <c r="V45" s="21">
        <f t="shared" si="6"/>
        <v>0</v>
      </c>
      <c r="W45" s="21">
        <f t="shared" si="6"/>
        <v>0</v>
      </c>
      <c r="X45" s="21">
        <f t="shared" si="6"/>
        <v>0</v>
      </c>
      <c r="Y45" s="21">
        <f t="shared" si="6"/>
        <v>0</v>
      </c>
      <c r="Z45" s="21">
        <f t="shared" si="6"/>
        <v>0</v>
      </c>
      <c r="AA45" s="21">
        <f t="shared" si="6"/>
        <v>0</v>
      </c>
      <c r="AB45" s="21">
        <f t="shared" si="6"/>
        <v>0</v>
      </c>
      <c r="AC45" s="21">
        <f t="shared" si="6"/>
        <v>0</v>
      </c>
      <c r="AD45" s="24">
        <f t="shared" si="6"/>
        <v>0</v>
      </c>
      <c r="AF45" s="15">
        <f t="shared" si="4"/>
        <v>0</v>
      </c>
    </row>
    <row r="46" spans="1:32" x14ac:dyDescent="0.25">
      <c r="A46" s="75"/>
      <c r="B46" s="75" t="e">
        <f>INDEX('FY17 DataDump'!$A$2:$H$4768, MATCH('FY17 Individual Analysis'!A46, 'FY17 DataDump'!$C$2:$C$4768, 0), MATCH('FY17 DataDump'!$B$1, 'FY17 DataDump'!$A$1:$H$1))</f>
        <v>#N/A</v>
      </c>
      <c r="C46" s="75" t="e">
        <f>INDEX('FY17 DataDump'!$A$2:$H$4768, MATCH('FY17 Individual Analysis'!A46, 'FY17 DataDump'!$C$2:$C$4768, 0), MATCH('FY17 DataDump'!$D$1, 'FY17 DataDump'!$A$1:$H$1))</f>
        <v>#N/A</v>
      </c>
      <c r="D46" s="27">
        <f>SUMIFS('FY17 DataDump'!$E$2:$E$4768, 'FY17 DataDump'!$C$2:$C$4768, 'FY17 Individual Analysis'!$A46, 'FY17 DataDump'!$H$2:$H$4768, D$2)</f>
        <v>0</v>
      </c>
      <c r="E46" s="27">
        <f>SUMIFS('FY17 DataDump'!$E$2:$E$4768, 'FY17 DataDump'!$C$2:$C$4768, 'FY17 Individual Analysis'!$A46, 'FY17 DataDump'!$H$2:$H$4768, E$2)</f>
        <v>0</v>
      </c>
      <c r="F46" s="27">
        <f>SUMIFS('FY17 DataDump'!$E$2:$E$4768, 'FY17 DataDump'!$C$2:$C$4768, 'FY17 Individual Analysis'!$A46, 'FY17 DataDump'!$H$2:$H$4768, F$2)</f>
        <v>0</v>
      </c>
      <c r="G46" s="27">
        <f>SUMIFS('FY17 DataDump'!$E$2:$E$4768, 'FY17 DataDump'!$C$2:$C$4768, 'FY17 Individual Analysis'!$A46, 'FY17 DataDump'!$H$2:$H$4768, G$2)</f>
        <v>0</v>
      </c>
      <c r="H46" s="27">
        <f>SUMIFS('FY17 DataDump'!$E$2:$E$4768, 'FY17 DataDump'!$C$2:$C$4768, 'FY17 Individual Analysis'!$A46, 'FY17 DataDump'!$H$2:$H$4768, H$2)</f>
        <v>0</v>
      </c>
      <c r="I46" s="27">
        <f>SUMIFS('FY17 DataDump'!$E$2:$E$4768, 'FY17 DataDump'!$C$2:$C$4768, 'FY17 Individual Analysis'!$A46, 'FY17 DataDump'!$H$2:$H$4768, I$2)</f>
        <v>0</v>
      </c>
      <c r="J46" s="27">
        <f>SUMIFS('FY17 DataDump'!$E$2:$E$4768, 'FY17 DataDump'!$C$2:$C$4768, 'FY17 Individual Analysis'!$A46, 'FY17 DataDump'!$H$2:$H$4768, J$2)</f>
        <v>0</v>
      </c>
      <c r="K46" s="27">
        <f>SUMIFS('FY17 DataDump'!$E$2:$E$4768, 'FY17 DataDump'!$C$2:$C$4768, 'FY17 Individual Analysis'!$A46, 'FY17 DataDump'!$H$2:$H$4768, K$2)</f>
        <v>0</v>
      </c>
      <c r="L46" s="27">
        <f>SUMIFS('FY17 DataDump'!$E$2:$E$4768, 'FY17 DataDump'!$C$2:$C$4768, 'FY17 Individual Analysis'!$A46, 'FY17 DataDump'!$H$2:$H$4768, L$2)</f>
        <v>0</v>
      </c>
      <c r="M46" s="27">
        <f>SUMIFS('FY17 DataDump'!$E$2:$E$4768, 'FY17 DataDump'!$C$2:$C$4768, 'FY17 Individual Analysis'!$A46, 'FY17 DataDump'!$H$2:$H$4768, M$2)</f>
        <v>0</v>
      </c>
      <c r="N46" s="27">
        <f>SUMIFS('FY17 DataDump'!$E$2:$E$4768, 'FY17 DataDump'!$C$2:$C$4768, 'FY17 Individual Analysis'!$A46, 'FY17 DataDump'!$H$2:$H$4768, N$2)</f>
        <v>0</v>
      </c>
      <c r="O46" s="27">
        <f>SUMIFS('FY17 DataDump'!$E$2:$E$4768, 'FY17 DataDump'!$C$2:$C$4768, 'FY17 Individual Analysis'!$A46, 'FY17 DataDump'!$H$2:$H$4768, O$2)</f>
        <v>0</v>
      </c>
      <c r="P46" s="27">
        <f t="shared" si="0"/>
        <v>0</v>
      </c>
      <c r="Q46" s="108" t="e">
        <f t="shared" si="5"/>
        <v>#DIV/0!</v>
      </c>
      <c r="S46" s="20">
        <f t="shared" si="6"/>
        <v>0</v>
      </c>
      <c r="T46" s="21">
        <f t="shared" si="6"/>
        <v>0</v>
      </c>
      <c r="U46" s="21">
        <f t="shared" si="6"/>
        <v>0</v>
      </c>
      <c r="V46" s="21">
        <f t="shared" si="6"/>
        <v>0</v>
      </c>
      <c r="W46" s="21">
        <f t="shared" si="6"/>
        <v>0</v>
      </c>
      <c r="X46" s="21">
        <f t="shared" si="6"/>
        <v>0</v>
      </c>
      <c r="Y46" s="21">
        <f t="shared" si="6"/>
        <v>0</v>
      </c>
      <c r="Z46" s="21">
        <f t="shared" si="6"/>
        <v>0</v>
      </c>
      <c r="AA46" s="21">
        <f t="shared" si="6"/>
        <v>0</v>
      </c>
      <c r="AB46" s="21">
        <f t="shared" si="6"/>
        <v>0</v>
      </c>
      <c r="AC46" s="21">
        <f t="shared" si="6"/>
        <v>0</v>
      </c>
      <c r="AD46" s="24">
        <f t="shared" si="6"/>
        <v>0</v>
      </c>
      <c r="AF46" s="15">
        <f t="shared" si="4"/>
        <v>0</v>
      </c>
    </row>
    <row r="47" spans="1:32" x14ac:dyDescent="0.25">
      <c r="A47" s="75"/>
      <c r="B47" s="75" t="e">
        <f>INDEX('FY17 DataDump'!$A$2:$H$4768, MATCH('FY17 Individual Analysis'!A47, 'FY17 DataDump'!$C$2:$C$4768, 0), MATCH('FY17 DataDump'!$B$1, 'FY17 DataDump'!$A$1:$H$1))</f>
        <v>#N/A</v>
      </c>
      <c r="C47" s="75" t="e">
        <f>INDEX('FY17 DataDump'!$A$2:$H$4768, MATCH('FY17 Individual Analysis'!A47, 'FY17 DataDump'!$C$2:$C$4768, 0), MATCH('FY17 DataDump'!$D$1, 'FY17 DataDump'!$A$1:$H$1))</f>
        <v>#N/A</v>
      </c>
      <c r="D47" s="27">
        <f>SUMIFS('FY17 DataDump'!$E$2:$E$4768, 'FY17 DataDump'!$C$2:$C$4768, 'FY17 Individual Analysis'!$A47, 'FY17 DataDump'!$H$2:$H$4768, D$2)</f>
        <v>0</v>
      </c>
      <c r="E47" s="27">
        <f>SUMIFS('FY17 DataDump'!$E$2:$E$4768, 'FY17 DataDump'!$C$2:$C$4768, 'FY17 Individual Analysis'!$A47, 'FY17 DataDump'!$H$2:$H$4768, E$2)</f>
        <v>0</v>
      </c>
      <c r="F47" s="27">
        <f>SUMIFS('FY17 DataDump'!$E$2:$E$4768, 'FY17 DataDump'!$C$2:$C$4768, 'FY17 Individual Analysis'!$A47, 'FY17 DataDump'!$H$2:$H$4768, F$2)</f>
        <v>0</v>
      </c>
      <c r="G47" s="27">
        <f>SUMIFS('FY17 DataDump'!$E$2:$E$4768, 'FY17 DataDump'!$C$2:$C$4768, 'FY17 Individual Analysis'!$A47, 'FY17 DataDump'!$H$2:$H$4768, G$2)</f>
        <v>0</v>
      </c>
      <c r="H47" s="27">
        <f>SUMIFS('FY17 DataDump'!$E$2:$E$4768, 'FY17 DataDump'!$C$2:$C$4768, 'FY17 Individual Analysis'!$A47, 'FY17 DataDump'!$H$2:$H$4768, H$2)</f>
        <v>0</v>
      </c>
      <c r="I47" s="27">
        <f>SUMIFS('FY17 DataDump'!$E$2:$E$4768, 'FY17 DataDump'!$C$2:$C$4768, 'FY17 Individual Analysis'!$A47, 'FY17 DataDump'!$H$2:$H$4768, I$2)</f>
        <v>0</v>
      </c>
      <c r="J47" s="27">
        <f>SUMIFS('FY17 DataDump'!$E$2:$E$4768, 'FY17 DataDump'!$C$2:$C$4768, 'FY17 Individual Analysis'!$A47, 'FY17 DataDump'!$H$2:$H$4768, J$2)</f>
        <v>0</v>
      </c>
      <c r="K47" s="27">
        <f>SUMIFS('FY17 DataDump'!$E$2:$E$4768, 'FY17 DataDump'!$C$2:$C$4768, 'FY17 Individual Analysis'!$A47, 'FY17 DataDump'!$H$2:$H$4768, K$2)</f>
        <v>0</v>
      </c>
      <c r="L47" s="27">
        <f>SUMIFS('FY17 DataDump'!$E$2:$E$4768, 'FY17 DataDump'!$C$2:$C$4768, 'FY17 Individual Analysis'!$A47, 'FY17 DataDump'!$H$2:$H$4768, L$2)</f>
        <v>0</v>
      </c>
      <c r="M47" s="27">
        <f>SUMIFS('FY17 DataDump'!$E$2:$E$4768, 'FY17 DataDump'!$C$2:$C$4768, 'FY17 Individual Analysis'!$A47, 'FY17 DataDump'!$H$2:$H$4768, M$2)</f>
        <v>0</v>
      </c>
      <c r="N47" s="27">
        <f>SUMIFS('FY17 DataDump'!$E$2:$E$4768, 'FY17 DataDump'!$C$2:$C$4768, 'FY17 Individual Analysis'!$A47, 'FY17 DataDump'!$H$2:$H$4768, N$2)</f>
        <v>0</v>
      </c>
      <c r="O47" s="27">
        <f>SUMIFS('FY17 DataDump'!$E$2:$E$4768, 'FY17 DataDump'!$C$2:$C$4768, 'FY17 Individual Analysis'!$A47, 'FY17 DataDump'!$H$2:$H$4768, O$2)</f>
        <v>0</v>
      </c>
      <c r="P47" s="27">
        <f t="shared" si="0"/>
        <v>0</v>
      </c>
      <c r="Q47" s="108" t="e">
        <f t="shared" si="5"/>
        <v>#DIV/0!</v>
      </c>
      <c r="S47" s="20">
        <f t="shared" si="6"/>
        <v>0</v>
      </c>
      <c r="T47" s="21">
        <f t="shared" si="6"/>
        <v>0</v>
      </c>
      <c r="U47" s="21">
        <f t="shared" si="6"/>
        <v>0</v>
      </c>
      <c r="V47" s="21">
        <f t="shared" si="6"/>
        <v>0</v>
      </c>
      <c r="W47" s="21">
        <f t="shared" si="6"/>
        <v>0</v>
      </c>
      <c r="X47" s="21">
        <f t="shared" si="6"/>
        <v>0</v>
      </c>
      <c r="Y47" s="21">
        <f t="shared" si="6"/>
        <v>0</v>
      </c>
      <c r="Z47" s="21">
        <f t="shared" si="6"/>
        <v>0</v>
      </c>
      <c r="AA47" s="21">
        <f t="shared" si="6"/>
        <v>0</v>
      </c>
      <c r="AB47" s="21">
        <f t="shared" si="6"/>
        <v>0</v>
      </c>
      <c r="AC47" s="21">
        <f t="shared" si="6"/>
        <v>0</v>
      </c>
      <c r="AD47" s="24">
        <f t="shared" si="6"/>
        <v>0</v>
      </c>
      <c r="AF47" s="15">
        <f t="shared" si="4"/>
        <v>0</v>
      </c>
    </row>
    <row r="48" spans="1:32" x14ac:dyDescent="0.25">
      <c r="A48" s="75"/>
      <c r="B48" s="75" t="e">
        <f>INDEX('FY17 DataDump'!$A$2:$H$4768, MATCH('FY17 Individual Analysis'!A48, 'FY17 DataDump'!$C$2:$C$4768, 0), MATCH('FY17 DataDump'!$B$1, 'FY17 DataDump'!$A$1:$H$1))</f>
        <v>#N/A</v>
      </c>
      <c r="C48" s="75" t="e">
        <f>INDEX('FY17 DataDump'!$A$2:$H$4768, MATCH('FY17 Individual Analysis'!A48, 'FY17 DataDump'!$C$2:$C$4768, 0), MATCH('FY17 DataDump'!$D$1, 'FY17 DataDump'!$A$1:$H$1))</f>
        <v>#N/A</v>
      </c>
      <c r="D48" s="27">
        <f>SUMIFS('FY17 DataDump'!$E$2:$E$4768, 'FY17 DataDump'!$C$2:$C$4768, 'FY17 Individual Analysis'!$A48, 'FY17 DataDump'!$H$2:$H$4768, D$2)</f>
        <v>0</v>
      </c>
      <c r="E48" s="27">
        <f>SUMIFS('FY17 DataDump'!$E$2:$E$4768, 'FY17 DataDump'!$C$2:$C$4768, 'FY17 Individual Analysis'!$A48, 'FY17 DataDump'!$H$2:$H$4768, E$2)</f>
        <v>0</v>
      </c>
      <c r="F48" s="27">
        <f>SUMIFS('FY17 DataDump'!$E$2:$E$4768, 'FY17 DataDump'!$C$2:$C$4768, 'FY17 Individual Analysis'!$A48, 'FY17 DataDump'!$H$2:$H$4768, F$2)</f>
        <v>0</v>
      </c>
      <c r="G48" s="27">
        <f>SUMIFS('FY17 DataDump'!$E$2:$E$4768, 'FY17 DataDump'!$C$2:$C$4768, 'FY17 Individual Analysis'!$A48, 'FY17 DataDump'!$H$2:$H$4768, G$2)</f>
        <v>0</v>
      </c>
      <c r="H48" s="27">
        <f>SUMIFS('FY17 DataDump'!$E$2:$E$4768, 'FY17 DataDump'!$C$2:$C$4768, 'FY17 Individual Analysis'!$A48, 'FY17 DataDump'!$H$2:$H$4768, H$2)</f>
        <v>0</v>
      </c>
      <c r="I48" s="27">
        <f>SUMIFS('FY17 DataDump'!$E$2:$E$4768, 'FY17 DataDump'!$C$2:$C$4768, 'FY17 Individual Analysis'!$A48, 'FY17 DataDump'!$H$2:$H$4768, I$2)</f>
        <v>0</v>
      </c>
      <c r="J48" s="27">
        <f>SUMIFS('FY17 DataDump'!$E$2:$E$4768, 'FY17 DataDump'!$C$2:$C$4768, 'FY17 Individual Analysis'!$A48, 'FY17 DataDump'!$H$2:$H$4768, J$2)</f>
        <v>0</v>
      </c>
      <c r="K48" s="27">
        <f>SUMIFS('FY17 DataDump'!$E$2:$E$4768, 'FY17 DataDump'!$C$2:$C$4768, 'FY17 Individual Analysis'!$A48, 'FY17 DataDump'!$H$2:$H$4768, K$2)</f>
        <v>0</v>
      </c>
      <c r="L48" s="27">
        <f>SUMIFS('FY17 DataDump'!$E$2:$E$4768, 'FY17 DataDump'!$C$2:$C$4768, 'FY17 Individual Analysis'!$A48, 'FY17 DataDump'!$H$2:$H$4768, L$2)</f>
        <v>0</v>
      </c>
      <c r="M48" s="27">
        <f>SUMIFS('FY17 DataDump'!$E$2:$E$4768, 'FY17 DataDump'!$C$2:$C$4768, 'FY17 Individual Analysis'!$A48, 'FY17 DataDump'!$H$2:$H$4768, M$2)</f>
        <v>0</v>
      </c>
      <c r="N48" s="27">
        <f>SUMIFS('FY17 DataDump'!$E$2:$E$4768, 'FY17 DataDump'!$C$2:$C$4768, 'FY17 Individual Analysis'!$A48, 'FY17 DataDump'!$H$2:$H$4768, N$2)</f>
        <v>0</v>
      </c>
      <c r="O48" s="27">
        <f>SUMIFS('FY17 DataDump'!$E$2:$E$4768, 'FY17 DataDump'!$C$2:$C$4768, 'FY17 Individual Analysis'!$A48, 'FY17 DataDump'!$H$2:$H$4768, O$2)</f>
        <v>0</v>
      </c>
      <c r="P48" s="27">
        <f t="shared" si="0"/>
        <v>0</v>
      </c>
      <c r="Q48" s="108" t="e">
        <f t="shared" si="5"/>
        <v>#DIV/0!</v>
      </c>
      <c r="S48" s="20">
        <f t="shared" si="6"/>
        <v>0</v>
      </c>
      <c r="T48" s="21">
        <f t="shared" si="6"/>
        <v>0</v>
      </c>
      <c r="U48" s="21">
        <f t="shared" si="6"/>
        <v>0</v>
      </c>
      <c r="V48" s="21">
        <f t="shared" si="6"/>
        <v>0</v>
      </c>
      <c r="W48" s="21">
        <f t="shared" si="6"/>
        <v>0</v>
      </c>
      <c r="X48" s="21">
        <f t="shared" si="6"/>
        <v>0</v>
      </c>
      <c r="Y48" s="21">
        <f t="shared" si="6"/>
        <v>0</v>
      </c>
      <c r="Z48" s="21">
        <f t="shared" si="6"/>
        <v>0</v>
      </c>
      <c r="AA48" s="21">
        <f t="shared" si="6"/>
        <v>0</v>
      </c>
      <c r="AB48" s="21">
        <f t="shared" si="6"/>
        <v>0</v>
      </c>
      <c r="AC48" s="21">
        <f t="shared" si="6"/>
        <v>0</v>
      </c>
      <c r="AD48" s="24">
        <f t="shared" si="6"/>
        <v>0</v>
      </c>
      <c r="AF48" s="15">
        <f t="shared" si="4"/>
        <v>0</v>
      </c>
    </row>
    <row r="49" spans="1:32" x14ac:dyDescent="0.25">
      <c r="A49" s="75"/>
      <c r="B49" s="75" t="e">
        <f>INDEX('FY17 DataDump'!$A$2:$H$4768, MATCH('FY17 Individual Analysis'!A49, 'FY17 DataDump'!$C$2:$C$4768, 0), MATCH('FY17 DataDump'!$B$1, 'FY17 DataDump'!$A$1:$H$1))</f>
        <v>#N/A</v>
      </c>
      <c r="C49" s="75" t="e">
        <f>INDEX('FY17 DataDump'!$A$2:$H$4768, MATCH('FY17 Individual Analysis'!A49, 'FY17 DataDump'!$C$2:$C$4768, 0), MATCH('FY17 DataDump'!$D$1, 'FY17 DataDump'!$A$1:$H$1))</f>
        <v>#N/A</v>
      </c>
      <c r="D49" s="27">
        <f>SUMIFS('FY17 DataDump'!$E$2:$E$4768, 'FY17 DataDump'!$C$2:$C$4768, 'FY17 Individual Analysis'!$A49, 'FY17 DataDump'!$H$2:$H$4768, D$2)</f>
        <v>0</v>
      </c>
      <c r="E49" s="27">
        <f>SUMIFS('FY17 DataDump'!$E$2:$E$4768, 'FY17 DataDump'!$C$2:$C$4768, 'FY17 Individual Analysis'!$A49, 'FY17 DataDump'!$H$2:$H$4768, E$2)</f>
        <v>0</v>
      </c>
      <c r="F49" s="27">
        <f>SUMIFS('FY17 DataDump'!$E$2:$E$4768, 'FY17 DataDump'!$C$2:$C$4768, 'FY17 Individual Analysis'!$A49, 'FY17 DataDump'!$H$2:$H$4768, F$2)</f>
        <v>0</v>
      </c>
      <c r="G49" s="27">
        <f>SUMIFS('FY17 DataDump'!$E$2:$E$4768, 'FY17 DataDump'!$C$2:$C$4768, 'FY17 Individual Analysis'!$A49, 'FY17 DataDump'!$H$2:$H$4768, G$2)</f>
        <v>0</v>
      </c>
      <c r="H49" s="27">
        <f>SUMIFS('FY17 DataDump'!$E$2:$E$4768, 'FY17 DataDump'!$C$2:$C$4768, 'FY17 Individual Analysis'!$A49, 'FY17 DataDump'!$H$2:$H$4768, H$2)</f>
        <v>0</v>
      </c>
      <c r="I49" s="27">
        <f>SUMIFS('FY17 DataDump'!$E$2:$E$4768, 'FY17 DataDump'!$C$2:$C$4768, 'FY17 Individual Analysis'!$A49, 'FY17 DataDump'!$H$2:$H$4768, I$2)</f>
        <v>0</v>
      </c>
      <c r="J49" s="27">
        <f>SUMIFS('FY17 DataDump'!$E$2:$E$4768, 'FY17 DataDump'!$C$2:$C$4768, 'FY17 Individual Analysis'!$A49, 'FY17 DataDump'!$H$2:$H$4768, J$2)</f>
        <v>0</v>
      </c>
      <c r="K49" s="27">
        <f>SUMIFS('FY17 DataDump'!$E$2:$E$4768, 'FY17 DataDump'!$C$2:$C$4768, 'FY17 Individual Analysis'!$A49, 'FY17 DataDump'!$H$2:$H$4768, K$2)</f>
        <v>0</v>
      </c>
      <c r="L49" s="27">
        <f>SUMIFS('FY17 DataDump'!$E$2:$E$4768, 'FY17 DataDump'!$C$2:$C$4768, 'FY17 Individual Analysis'!$A49, 'FY17 DataDump'!$H$2:$H$4768, L$2)</f>
        <v>0</v>
      </c>
      <c r="M49" s="27">
        <f>SUMIFS('FY17 DataDump'!$E$2:$E$4768, 'FY17 DataDump'!$C$2:$C$4768, 'FY17 Individual Analysis'!$A49, 'FY17 DataDump'!$H$2:$H$4768, M$2)</f>
        <v>0</v>
      </c>
      <c r="N49" s="27">
        <f>SUMIFS('FY17 DataDump'!$E$2:$E$4768, 'FY17 DataDump'!$C$2:$C$4768, 'FY17 Individual Analysis'!$A49, 'FY17 DataDump'!$H$2:$H$4768, N$2)</f>
        <v>0</v>
      </c>
      <c r="O49" s="27">
        <f>SUMIFS('FY17 DataDump'!$E$2:$E$4768, 'FY17 DataDump'!$C$2:$C$4768, 'FY17 Individual Analysis'!$A49, 'FY17 DataDump'!$H$2:$H$4768, O$2)</f>
        <v>0</v>
      </c>
      <c r="P49" s="27">
        <f t="shared" si="0"/>
        <v>0</v>
      </c>
      <c r="Q49" s="108" t="e">
        <f t="shared" si="5"/>
        <v>#DIV/0!</v>
      </c>
      <c r="S49" s="20">
        <f t="shared" si="6"/>
        <v>0</v>
      </c>
      <c r="T49" s="21">
        <f t="shared" si="6"/>
        <v>0</v>
      </c>
      <c r="U49" s="21">
        <f t="shared" si="6"/>
        <v>0</v>
      </c>
      <c r="V49" s="21">
        <f t="shared" si="6"/>
        <v>0</v>
      </c>
      <c r="W49" s="21">
        <f t="shared" si="6"/>
        <v>0</v>
      </c>
      <c r="X49" s="21">
        <f t="shared" si="6"/>
        <v>0</v>
      </c>
      <c r="Y49" s="21">
        <f t="shared" si="6"/>
        <v>0</v>
      </c>
      <c r="Z49" s="21">
        <f t="shared" si="6"/>
        <v>0</v>
      </c>
      <c r="AA49" s="21">
        <f t="shared" si="6"/>
        <v>0</v>
      </c>
      <c r="AB49" s="21">
        <f t="shared" si="6"/>
        <v>0</v>
      </c>
      <c r="AC49" s="21">
        <f t="shared" si="6"/>
        <v>0</v>
      </c>
      <c r="AD49" s="24">
        <f t="shared" si="6"/>
        <v>0</v>
      </c>
      <c r="AF49" s="15">
        <f t="shared" si="4"/>
        <v>0</v>
      </c>
    </row>
    <row r="50" spans="1:32" x14ac:dyDescent="0.25">
      <c r="A50" s="75"/>
      <c r="B50" s="75" t="e">
        <f>INDEX('FY17 DataDump'!$A$2:$H$4768, MATCH('FY17 Individual Analysis'!A50, 'FY17 DataDump'!$C$2:$C$4768, 0), MATCH('FY17 DataDump'!$B$1, 'FY17 DataDump'!$A$1:$H$1))</f>
        <v>#N/A</v>
      </c>
      <c r="C50" s="75" t="e">
        <f>INDEX('FY17 DataDump'!$A$2:$H$4768, MATCH('FY17 Individual Analysis'!A50, 'FY17 DataDump'!$C$2:$C$4768, 0), MATCH('FY17 DataDump'!$D$1, 'FY17 DataDump'!$A$1:$H$1))</f>
        <v>#N/A</v>
      </c>
      <c r="D50" s="27">
        <f>SUMIFS('FY17 DataDump'!$E$2:$E$4768, 'FY17 DataDump'!$C$2:$C$4768, 'FY17 Individual Analysis'!$A50, 'FY17 DataDump'!$H$2:$H$4768, D$2)</f>
        <v>0</v>
      </c>
      <c r="E50" s="27">
        <f>SUMIFS('FY17 DataDump'!$E$2:$E$4768, 'FY17 DataDump'!$C$2:$C$4768, 'FY17 Individual Analysis'!$A50, 'FY17 DataDump'!$H$2:$H$4768, E$2)</f>
        <v>0</v>
      </c>
      <c r="F50" s="27">
        <f>SUMIFS('FY17 DataDump'!$E$2:$E$4768, 'FY17 DataDump'!$C$2:$C$4768, 'FY17 Individual Analysis'!$A50, 'FY17 DataDump'!$H$2:$H$4768, F$2)</f>
        <v>0</v>
      </c>
      <c r="G50" s="27">
        <f>SUMIFS('FY17 DataDump'!$E$2:$E$4768, 'FY17 DataDump'!$C$2:$C$4768, 'FY17 Individual Analysis'!$A50, 'FY17 DataDump'!$H$2:$H$4768, G$2)</f>
        <v>0</v>
      </c>
      <c r="H50" s="27">
        <f>SUMIFS('FY17 DataDump'!$E$2:$E$4768, 'FY17 DataDump'!$C$2:$C$4768, 'FY17 Individual Analysis'!$A50, 'FY17 DataDump'!$H$2:$H$4768, H$2)</f>
        <v>0</v>
      </c>
      <c r="I50" s="27">
        <f>SUMIFS('FY17 DataDump'!$E$2:$E$4768, 'FY17 DataDump'!$C$2:$C$4768, 'FY17 Individual Analysis'!$A50, 'FY17 DataDump'!$H$2:$H$4768, I$2)</f>
        <v>0</v>
      </c>
      <c r="J50" s="27">
        <f>SUMIFS('FY17 DataDump'!$E$2:$E$4768, 'FY17 DataDump'!$C$2:$C$4768, 'FY17 Individual Analysis'!$A50, 'FY17 DataDump'!$H$2:$H$4768, J$2)</f>
        <v>0</v>
      </c>
      <c r="K50" s="27">
        <f>SUMIFS('FY17 DataDump'!$E$2:$E$4768, 'FY17 DataDump'!$C$2:$C$4768, 'FY17 Individual Analysis'!$A50, 'FY17 DataDump'!$H$2:$H$4768, K$2)</f>
        <v>0</v>
      </c>
      <c r="L50" s="27">
        <f>SUMIFS('FY17 DataDump'!$E$2:$E$4768, 'FY17 DataDump'!$C$2:$C$4768, 'FY17 Individual Analysis'!$A50, 'FY17 DataDump'!$H$2:$H$4768, L$2)</f>
        <v>0</v>
      </c>
      <c r="M50" s="27">
        <f>SUMIFS('FY17 DataDump'!$E$2:$E$4768, 'FY17 DataDump'!$C$2:$C$4768, 'FY17 Individual Analysis'!$A50, 'FY17 DataDump'!$H$2:$H$4768, M$2)</f>
        <v>0</v>
      </c>
      <c r="N50" s="27">
        <f>SUMIFS('FY17 DataDump'!$E$2:$E$4768, 'FY17 DataDump'!$C$2:$C$4768, 'FY17 Individual Analysis'!$A50, 'FY17 DataDump'!$H$2:$H$4768, N$2)</f>
        <v>0</v>
      </c>
      <c r="O50" s="27">
        <f>SUMIFS('FY17 DataDump'!$E$2:$E$4768, 'FY17 DataDump'!$C$2:$C$4768, 'FY17 Individual Analysis'!$A50, 'FY17 DataDump'!$H$2:$H$4768, O$2)</f>
        <v>0</v>
      </c>
      <c r="P50" s="27">
        <f t="shared" si="0"/>
        <v>0</v>
      </c>
      <c r="Q50" s="108" t="e">
        <f t="shared" si="5"/>
        <v>#DIV/0!</v>
      </c>
      <c r="S50" s="20">
        <f t="shared" si="6"/>
        <v>0</v>
      </c>
      <c r="T50" s="21">
        <f t="shared" si="6"/>
        <v>0</v>
      </c>
      <c r="U50" s="21">
        <f t="shared" si="6"/>
        <v>0</v>
      </c>
      <c r="V50" s="21">
        <f t="shared" si="6"/>
        <v>0</v>
      </c>
      <c r="W50" s="21">
        <f t="shared" si="6"/>
        <v>0</v>
      </c>
      <c r="X50" s="21">
        <f t="shared" si="6"/>
        <v>0</v>
      </c>
      <c r="Y50" s="21">
        <f t="shared" si="6"/>
        <v>0</v>
      </c>
      <c r="Z50" s="21">
        <f t="shared" si="6"/>
        <v>0</v>
      </c>
      <c r="AA50" s="21">
        <f t="shared" si="6"/>
        <v>0</v>
      </c>
      <c r="AB50" s="21">
        <f t="shared" si="6"/>
        <v>0</v>
      </c>
      <c r="AC50" s="21">
        <f t="shared" si="6"/>
        <v>0</v>
      </c>
      <c r="AD50" s="24">
        <f t="shared" si="6"/>
        <v>0</v>
      </c>
      <c r="AF50" s="15">
        <f t="shared" si="4"/>
        <v>0</v>
      </c>
    </row>
    <row r="51" spans="1:32" x14ac:dyDescent="0.25">
      <c r="A51" s="75"/>
      <c r="B51" s="75" t="e">
        <f>INDEX('FY17 DataDump'!$A$2:$H$4768, MATCH('FY17 Individual Analysis'!A51, 'FY17 DataDump'!$C$2:$C$4768, 0), MATCH('FY17 DataDump'!$B$1, 'FY17 DataDump'!$A$1:$H$1))</f>
        <v>#N/A</v>
      </c>
      <c r="C51" s="75" t="e">
        <f>INDEX('FY17 DataDump'!$A$2:$H$4768, MATCH('FY17 Individual Analysis'!A51, 'FY17 DataDump'!$C$2:$C$4768, 0), MATCH('FY17 DataDump'!$D$1, 'FY17 DataDump'!$A$1:$H$1))</f>
        <v>#N/A</v>
      </c>
      <c r="D51" s="27">
        <f>SUMIFS('FY17 DataDump'!$E$2:$E$4768, 'FY17 DataDump'!$C$2:$C$4768, 'FY17 Individual Analysis'!$A51, 'FY17 DataDump'!$H$2:$H$4768, D$2)</f>
        <v>0</v>
      </c>
      <c r="E51" s="27">
        <f>SUMIFS('FY17 DataDump'!$E$2:$E$4768, 'FY17 DataDump'!$C$2:$C$4768, 'FY17 Individual Analysis'!$A51, 'FY17 DataDump'!$H$2:$H$4768, E$2)</f>
        <v>0</v>
      </c>
      <c r="F51" s="27">
        <f>SUMIFS('FY17 DataDump'!$E$2:$E$4768, 'FY17 DataDump'!$C$2:$C$4768, 'FY17 Individual Analysis'!$A51, 'FY17 DataDump'!$H$2:$H$4768, F$2)</f>
        <v>0</v>
      </c>
      <c r="G51" s="27">
        <f>SUMIFS('FY17 DataDump'!$E$2:$E$4768, 'FY17 DataDump'!$C$2:$C$4768, 'FY17 Individual Analysis'!$A51, 'FY17 DataDump'!$H$2:$H$4768, G$2)</f>
        <v>0</v>
      </c>
      <c r="H51" s="27">
        <f>SUMIFS('FY17 DataDump'!$E$2:$E$4768, 'FY17 DataDump'!$C$2:$C$4768, 'FY17 Individual Analysis'!$A51, 'FY17 DataDump'!$H$2:$H$4768, H$2)</f>
        <v>0</v>
      </c>
      <c r="I51" s="27">
        <f>SUMIFS('FY17 DataDump'!$E$2:$E$4768, 'FY17 DataDump'!$C$2:$C$4768, 'FY17 Individual Analysis'!$A51, 'FY17 DataDump'!$H$2:$H$4768, I$2)</f>
        <v>0</v>
      </c>
      <c r="J51" s="27">
        <f>SUMIFS('FY17 DataDump'!$E$2:$E$4768, 'FY17 DataDump'!$C$2:$C$4768, 'FY17 Individual Analysis'!$A51, 'FY17 DataDump'!$H$2:$H$4768, J$2)</f>
        <v>0</v>
      </c>
      <c r="K51" s="27">
        <f>SUMIFS('FY17 DataDump'!$E$2:$E$4768, 'FY17 DataDump'!$C$2:$C$4768, 'FY17 Individual Analysis'!$A51, 'FY17 DataDump'!$H$2:$H$4768, K$2)</f>
        <v>0</v>
      </c>
      <c r="L51" s="27">
        <f>SUMIFS('FY17 DataDump'!$E$2:$E$4768, 'FY17 DataDump'!$C$2:$C$4768, 'FY17 Individual Analysis'!$A51, 'FY17 DataDump'!$H$2:$H$4768, L$2)</f>
        <v>0</v>
      </c>
      <c r="M51" s="27">
        <f>SUMIFS('FY17 DataDump'!$E$2:$E$4768, 'FY17 DataDump'!$C$2:$C$4768, 'FY17 Individual Analysis'!$A51, 'FY17 DataDump'!$H$2:$H$4768, M$2)</f>
        <v>0</v>
      </c>
      <c r="N51" s="27">
        <f>SUMIFS('FY17 DataDump'!$E$2:$E$4768, 'FY17 DataDump'!$C$2:$C$4768, 'FY17 Individual Analysis'!$A51, 'FY17 DataDump'!$H$2:$H$4768, N$2)</f>
        <v>0</v>
      </c>
      <c r="O51" s="27">
        <f>SUMIFS('FY17 DataDump'!$E$2:$E$4768, 'FY17 DataDump'!$C$2:$C$4768, 'FY17 Individual Analysis'!$A51, 'FY17 DataDump'!$H$2:$H$4768, O$2)</f>
        <v>0</v>
      </c>
      <c r="P51" s="27">
        <f t="shared" si="0"/>
        <v>0</v>
      </c>
      <c r="Q51" s="108" t="e">
        <f t="shared" si="5"/>
        <v>#DIV/0!</v>
      </c>
      <c r="S51" s="20">
        <f t="shared" si="6"/>
        <v>0</v>
      </c>
      <c r="T51" s="21">
        <f t="shared" si="6"/>
        <v>0</v>
      </c>
      <c r="U51" s="21">
        <f t="shared" si="6"/>
        <v>0</v>
      </c>
      <c r="V51" s="21">
        <f t="shared" si="6"/>
        <v>0</v>
      </c>
      <c r="W51" s="21">
        <f t="shared" si="6"/>
        <v>0</v>
      </c>
      <c r="X51" s="21">
        <f t="shared" si="6"/>
        <v>0</v>
      </c>
      <c r="Y51" s="21">
        <f t="shared" si="6"/>
        <v>0</v>
      </c>
      <c r="Z51" s="21">
        <f t="shared" si="6"/>
        <v>0</v>
      </c>
      <c r="AA51" s="21">
        <f t="shared" si="6"/>
        <v>0</v>
      </c>
      <c r="AB51" s="21">
        <f t="shared" si="6"/>
        <v>0</v>
      </c>
      <c r="AC51" s="21">
        <f t="shared" si="6"/>
        <v>0</v>
      </c>
      <c r="AD51" s="24">
        <f t="shared" si="6"/>
        <v>0</v>
      </c>
      <c r="AF51" s="15">
        <f t="shared" si="4"/>
        <v>0</v>
      </c>
    </row>
    <row r="52" spans="1:32" x14ac:dyDescent="0.25">
      <c r="A52" s="75"/>
      <c r="B52" s="75" t="e">
        <f>INDEX('FY17 DataDump'!$A$2:$H$4768, MATCH('FY17 Individual Analysis'!A52, 'FY17 DataDump'!$C$2:$C$4768, 0), MATCH('FY17 DataDump'!$B$1, 'FY17 DataDump'!$A$1:$H$1))</f>
        <v>#N/A</v>
      </c>
      <c r="C52" s="75" t="e">
        <f>INDEX('FY17 DataDump'!$A$2:$H$4768, MATCH('FY17 Individual Analysis'!A52, 'FY17 DataDump'!$C$2:$C$4768, 0), MATCH('FY17 DataDump'!$D$1, 'FY17 DataDump'!$A$1:$H$1))</f>
        <v>#N/A</v>
      </c>
      <c r="D52" s="27">
        <f>SUMIFS('FY17 DataDump'!$E$2:$E$4768, 'FY17 DataDump'!$C$2:$C$4768, 'FY17 Individual Analysis'!$A52, 'FY17 DataDump'!$H$2:$H$4768, D$2)</f>
        <v>0</v>
      </c>
      <c r="E52" s="27">
        <f>SUMIFS('FY17 DataDump'!$E$2:$E$4768, 'FY17 DataDump'!$C$2:$C$4768, 'FY17 Individual Analysis'!$A52, 'FY17 DataDump'!$H$2:$H$4768, E$2)</f>
        <v>0</v>
      </c>
      <c r="F52" s="27">
        <f>SUMIFS('FY17 DataDump'!$E$2:$E$4768, 'FY17 DataDump'!$C$2:$C$4768, 'FY17 Individual Analysis'!$A52, 'FY17 DataDump'!$H$2:$H$4768, F$2)</f>
        <v>0</v>
      </c>
      <c r="G52" s="27">
        <f>SUMIFS('FY17 DataDump'!$E$2:$E$4768, 'FY17 DataDump'!$C$2:$C$4768, 'FY17 Individual Analysis'!$A52, 'FY17 DataDump'!$H$2:$H$4768, G$2)</f>
        <v>0</v>
      </c>
      <c r="H52" s="27">
        <f>SUMIFS('FY17 DataDump'!$E$2:$E$4768, 'FY17 DataDump'!$C$2:$C$4768, 'FY17 Individual Analysis'!$A52, 'FY17 DataDump'!$H$2:$H$4768, H$2)</f>
        <v>0</v>
      </c>
      <c r="I52" s="27">
        <f>SUMIFS('FY17 DataDump'!$E$2:$E$4768, 'FY17 DataDump'!$C$2:$C$4768, 'FY17 Individual Analysis'!$A52, 'FY17 DataDump'!$H$2:$H$4768, I$2)</f>
        <v>0</v>
      </c>
      <c r="J52" s="27">
        <f>SUMIFS('FY17 DataDump'!$E$2:$E$4768, 'FY17 DataDump'!$C$2:$C$4768, 'FY17 Individual Analysis'!$A52, 'FY17 DataDump'!$H$2:$H$4768, J$2)</f>
        <v>0</v>
      </c>
      <c r="K52" s="27">
        <f>SUMIFS('FY17 DataDump'!$E$2:$E$4768, 'FY17 DataDump'!$C$2:$C$4768, 'FY17 Individual Analysis'!$A52, 'FY17 DataDump'!$H$2:$H$4768, K$2)</f>
        <v>0</v>
      </c>
      <c r="L52" s="27">
        <f>SUMIFS('FY17 DataDump'!$E$2:$E$4768, 'FY17 DataDump'!$C$2:$C$4768, 'FY17 Individual Analysis'!$A52, 'FY17 DataDump'!$H$2:$H$4768, L$2)</f>
        <v>0</v>
      </c>
      <c r="M52" s="27">
        <f>SUMIFS('FY17 DataDump'!$E$2:$E$4768, 'FY17 DataDump'!$C$2:$C$4768, 'FY17 Individual Analysis'!$A52, 'FY17 DataDump'!$H$2:$H$4768, M$2)</f>
        <v>0</v>
      </c>
      <c r="N52" s="27">
        <f>SUMIFS('FY17 DataDump'!$E$2:$E$4768, 'FY17 DataDump'!$C$2:$C$4768, 'FY17 Individual Analysis'!$A52, 'FY17 DataDump'!$H$2:$H$4768, N$2)</f>
        <v>0</v>
      </c>
      <c r="O52" s="27">
        <f>SUMIFS('FY17 DataDump'!$E$2:$E$4768, 'FY17 DataDump'!$C$2:$C$4768, 'FY17 Individual Analysis'!$A52, 'FY17 DataDump'!$H$2:$H$4768, O$2)</f>
        <v>0</v>
      </c>
      <c r="P52" s="27">
        <f t="shared" si="0"/>
        <v>0</v>
      </c>
      <c r="Q52" s="108" t="e">
        <f t="shared" si="5"/>
        <v>#DIV/0!</v>
      </c>
      <c r="S52" s="20">
        <f t="shared" si="6"/>
        <v>0</v>
      </c>
      <c r="T52" s="21">
        <f t="shared" si="6"/>
        <v>0</v>
      </c>
      <c r="U52" s="21">
        <f t="shared" si="6"/>
        <v>0</v>
      </c>
      <c r="V52" s="21">
        <f t="shared" si="6"/>
        <v>0</v>
      </c>
      <c r="W52" s="21">
        <f t="shared" si="6"/>
        <v>0</v>
      </c>
      <c r="X52" s="21">
        <f t="shared" si="6"/>
        <v>0</v>
      </c>
      <c r="Y52" s="21">
        <f t="shared" si="6"/>
        <v>0</v>
      </c>
      <c r="Z52" s="21">
        <f t="shared" si="6"/>
        <v>0</v>
      </c>
      <c r="AA52" s="21">
        <f t="shared" si="6"/>
        <v>0</v>
      </c>
      <c r="AB52" s="21">
        <f t="shared" si="6"/>
        <v>0</v>
      </c>
      <c r="AC52" s="21">
        <f t="shared" si="6"/>
        <v>0</v>
      </c>
      <c r="AD52" s="24">
        <f t="shared" si="6"/>
        <v>0</v>
      </c>
      <c r="AF52" s="15">
        <f t="shared" si="4"/>
        <v>0</v>
      </c>
    </row>
    <row r="53" spans="1:32" x14ac:dyDescent="0.25">
      <c r="A53" s="75"/>
      <c r="B53" s="75" t="e">
        <f>INDEX('FY17 DataDump'!$A$2:$H$4768, MATCH('FY17 Individual Analysis'!A53, 'FY17 DataDump'!$C$2:$C$4768, 0), MATCH('FY17 DataDump'!$B$1, 'FY17 DataDump'!$A$1:$H$1))</f>
        <v>#N/A</v>
      </c>
      <c r="C53" s="75" t="e">
        <f>INDEX('FY17 DataDump'!$A$2:$H$4768, MATCH('FY17 Individual Analysis'!A53, 'FY17 DataDump'!$C$2:$C$4768, 0), MATCH('FY17 DataDump'!$D$1, 'FY17 DataDump'!$A$1:$H$1))</f>
        <v>#N/A</v>
      </c>
      <c r="D53" s="27">
        <f>SUMIFS('FY17 DataDump'!$E$2:$E$4768, 'FY17 DataDump'!$C$2:$C$4768, 'FY17 Individual Analysis'!$A53, 'FY17 DataDump'!$H$2:$H$4768, D$2)</f>
        <v>0</v>
      </c>
      <c r="E53" s="27">
        <f>SUMIFS('FY17 DataDump'!$E$2:$E$4768, 'FY17 DataDump'!$C$2:$C$4768, 'FY17 Individual Analysis'!$A53, 'FY17 DataDump'!$H$2:$H$4768, E$2)</f>
        <v>0</v>
      </c>
      <c r="F53" s="27">
        <f>SUMIFS('FY17 DataDump'!$E$2:$E$4768, 'FY17 DataDump'!$C$2:$C$4768, 'FY17 Individual Analysis'!$A53, 'FY17 DataDump'!$H$2:$H$4768, F$2)</f>
        <v>0</v>
      </c>
      <c r="G53" s="27">
        <f>SUMIFS('FY17 DataDump'!$E$2:$E$4768, 'FY17 DataDump'!$C$2:$C$4768, 'FY17 Individual Analysis'!$A53, 'FY17 DataDump'!$H$2:$H$4768, G$2)</f>
        <v>0</v>
      </c>
      <c r="H53" s="27">
        <f>SUMIFS('FY17 DataDump'!$E$2:$E$4768, 'FY17 DataDump'!$C$2:$C$4768, 'FY17 Individual Analysis'!$A53, 'FY17 DataDump'!$H$2:$H$4768, H$2)</f>
        <v>0</v>
      </c>
      <c r="I53" s="27">
        <f>SUMIFS('FY17 DataDump'!$E$2:$E$4768, 'FY17 DataDump'!$C$2:$C$4768, 'FY17 Individual Analysis'!$A53, 'FY17 DataDump'!$H$2:$H$4768, I$2)</f>
        <v>0</v>
      </c>
      <c r="J53" s="27">
        <f>SUMIFS('FY17 DataDump'!$E$2:$E$4768, 'FY17 DataDump'!$C$2:$C$4768, 'FY17 Individual Analysis'!$A53, 'FY17 DataDump'!$H$2:$H$4768, J$2)</f>
        <v>0</v>
      </c>
      <c r="K53" s="27">
        <f>SUMIFS('FY17 DataDump'!$E$2:$E$4768, 'FY17 DataDump'!$C$2:$C$4768, 'FY17 Individual Analysis'!$A53, 'FY17 DataDump'!$H$2:$H$4768, K$2)</f>
        <v>0</v>
      </c>
      <c r="L53" s="27">
        <f>SUMIFS('FY17 DataDump'!$E$2:$E$4768, 'FY17 DataDump'!$C$2:$C$4768, 'FY17 Individual Analysis'!$A53, 'FY17 DataDump'!$H$2:$H$4768, L$2)</f>
        <v>0</v>
      </c>
      <c r="M53" s="27">
        <f>SUMIFS('FY17 DataDump'!$E$2:$E$4768, 'FY17 DataDump'!$C$2:$C$4768, 'FY17 Individual Analysis'!$A53, 'FY17 DataDump'!$H$2:$H$4768, M$2)</f>
        <v>0</v>
      </c>
      <c r="N53" s="27">
        <f>SUMIFS('FY17 DataDump'!$E$2:$E$4768, 'FY17 DataDump'!$C$2:$C$4768, 'FY17 Individual Analysis'!$A53, 'FY17 DataDump'!$H$2:$H$4768, N$2)</f>
        <v>0</v>
      </c>
      <c r="O53" s="27">
        <f>SUMIFS('FY17 DataDump'!$E$2:$E$4768, 'FY17 DataDump'!$C$2:$C$4768, 'FY17 Individual Analysis'!$A53, 'FY17 DataDump'!$H$2:$H$4768, O$2)</f>
        <v>0</v>
      </c>
      <c r="P53" s="27">
        <f t="shared" si="0"/>
        <v>0</v>
      </c>
      <c r="Q53" s="108" t="e">
        <f t="shared" si="5"/>
        <v>#DIV/0!</v>
      </c>
      <c r="S53" s="20">
        <f t="shared" si="6"/>
        <v>0</v>
      </c>
      <c r="T53" s="21">
        <f t="shared" si="6"/>
        <v>0</v>
      </c>
      <c r="U53" s="21">
        <f t="shared" si="6"/>
        <v>0</v>
      </c>
      <c r="V53" s="21">
        <f t="shared" si="6"/>
        <v>0</v>
      </c>
      <c r="W53" s="21">
        <f t="shared" si="6"/>
        <v>0</v>
      </c>
      <c r="X53" s="21">
        <f t="shared" si="6"/>
        <v>0</v>
      </c>
      <c r="Y53" s="21">
        <f t="shared" si="6"/>
        <v>0</v>
      </c>
      <c r="Z53" s="21">
        <f t="shared" si="6"/>
        <v>0</v>
      </c>
      <c r="AA53" s="21">
        <f t="shared" si="6"/>
        <v>0</v>
      </c>
      <c r="AB53" s="21">
        <f t="shared" si="6"/>
        <v>0</v>
      </c>
      <c r="AC53" s="21">
        <f t="shared" si="6"/>
        <v>0</v>
      </c>
      <c r="AD53" s="24">
        <f t="shared" si="6"/>
        <v>0</v>
      </c>
      <c r="AF53" s="15">
        <f t="shared" si="4"/>
        <v>0</v>
      </c>
    </row>
    <row r="54" spans="1:32" x14ac:dyDescent="0.25">
      <c r="A54" s="75"/>
      <c r="B54" s="75" t="e">
        <f>INDEX('FY17 DataDump'!$A$2:$H$4768, MATCH('FY17 Individual Analysis'!A54, 'FY17 DataDump'!$C$2:$C$4768, 0), MATCH('FY17 DataDump'!$B$1, 'FY17 DataDump'!$A$1:$H$1))</f>
        <v>#N/A</v>
      </c>
      <c r="C54" s="75" t="e">
        <f>INDEX('FY17 DataDump'!$A$2:$H$4768, MATCH('FY17 Individual Analysis'!A54, 'FY17 DataDump'!$C$2:$C$4768, 0), MATCH('FY17 DataDump'!$D$1, 'FY17 DataDump'!$A$1:$H$1))</f>
        <v>#N/A</v>
      </c>
      <c r="D54" s="27">
        <f>SUMIFS('FY17 DataDump'!$E$2:$E$4768, 'FY17 DataDump'!$C$2:$C$4768, 'FY17 Individual Analysis'!$A54, 'FY17 DataDump'!$H$2:$H$4768, D$2)</f>
        <v>0</v>
      </c>
      <c r="E54" s="27">
        <f>SUMIFS('FY17 DataDump'!$E$2:$E$4768, 'FY17 DataDump'!$C$2:$C$4768, 'FY17 Individual Analysis'!$A54, 'FY17 DataDump'!$H$2:$H$4768, E$2)</f>
        <v>0</v>
      </c>
      <c r="F54" s="27">
        <f>SUMIFS('FY17 DataDump'!$E$2:$E$4768, 'FY17 DataDump'!$C$2:$C$4768, 'FY17 Individual Analysis'!$A54, 'FY17 DataDump'!$H$2:$H$4768, F$2)</f>
        <v>0</v>
      </c>
      <c r="G54" s="27">
        <f>SUMIFS('FY17 DataDump'!$E$2:$E$4768, 'FY17 DataDump'!$C$2:$C$4768, 'FY17 Individual Analysis'!$A54, 'FY17 DataDump'!$H$2:$H$4768, G$2)</f>
        <v>0</v>
      </c>
      <c r="H54" s="27">
        <f>SUMIFS('FY17 DataDump'!$E$2:$E$4768, 'FY17 DataDump'!$C$2:$C$4768, 'FY17 Individual Analysis'!$A54, 'FY17 DataDump'!$H$2:$H$4768, H$2)</f>
        <v>0</v>
      </c>
      <c r="I54" s="27">
        <f>SUMIFS('FY17 DataDump'!$E$2:$E$4768, 'FY17 DataDump'!$C$2:$C$4768, 'FY17 Individual Analysis'!$A54, 'FY17 DataDump'!$H$2:$H$4768, I$2)</f>
        <v>0</v>
      </c>
      <c r="J54" s="27">
        <f>SUMIFS('FY17 DataDump'!$E$2:$E$4768, 'FY17 DataDump'!$C$2:$C$4768, 'FY17 Individual Analysis'!$A54, 'FY17 DataDump'!$H$2:$H$4768, J$2)</f>
        <v>0</v>
      </c>
      <c r="K54" s="27">
        <f>SUMIFS('FY17 DataDump'!$E$2:$E$4768, 'FY17 DataDump'!$C$2:$C$4768, 'FY17 Individual Analysis'!$A54, 'FY17 DataDump'!$H$2:$H$4768, K$2)</f>
        <v>0</v>
      </c>
      <c r="L54" s="27">
        <f>SUMIFS('FY17 DataDump'!$E$2:$E$4768, 'FY17 DataDump'!$C$2:$C$4768, 'FY17 Individual Analysis'!$A54, 'FY17 DataDump'!$H$2:$H$4768, L$2)</f>
        <v>0</v>
      </c>
      <c r="M54" s="27">
        <f>SUMIFS('FY17 DataDump'!$E$2:$E$4768, 'FY17 DataDump'!$C$2:$C$4768, 'FY17 Individual Analysis'!$A54, 'FY17 DataDump'!$H$2:$H$4768, M$2)</f>
        <v>0</v>
      </c>
      <c r="N54" s="27">
        <f>SUMIFS('FY17 DataDump'!$E$2:$E$4768, 'FY17 DataDump'!$C$2:$C$4768, 'FY17 Individual Analysis'!$A54, 'FY17 DataDump'!$H$2:$H$4768, N$2)</f>
        <v>0</v>
      </c>
      <c r="O54" s="27">
        <f>SUMIFS('FY17 DataDump'!$E$2:$E$4768, 'FY17 DataDump'!$C$2:$C$4768, 'FY17 Individual Analysis'!$A54, 'FY17 DataDump'!$H$2:$H$4768, O$2)</f>
        <v>0</v>
      </c>
      <c r="P54" s="27">
        <f t="shared" si="0"/>
        <v>0</v>
      </c>
      <c r="Q54" s="108" t="e">
        <f t="shared" si="5"/>
        <v>#DIV/0!</v>
      </c>
      <c r="S54" s="20">
        <f t="shared" si="6"/>
        <v>0</v>
      </c>
      <c r="T54" s="21">
        <f t="shared" si="6"/>
        <v>0</v>
      </c>
      <c r="U54" s="21">
        <f t="shared" si="6"/>
        <v>0</v>
      </c>
      <c r="V54" s="21">
        <f t="shared" si="6"/>
        <v>0</v>
      </c>
      <c r="W54" s="21">
        <f t="shared" si="6"/>
        <v>0</v>
      </c>
      <c r="X54" s="21">
        <f t="shared" si="6"/>
        <v>0</v>
      </c>
      <c r="Y54" s="21">
        <f t="shared" si="6"/>
        <v>0</v>
      </c>
      <c r="Z54" s="21">
        <f t="shared" si="6"/>
        <v>0</v>
      </c>
      <c r="AA54" s="21">
        <f t="shared" si="6"/>
        <v>0</v>
      </c>
      <c r="AB54" s="21">
        <f t="shared" si="6"/>
        <v>0</v>
      </c>
      <c r="AC54" s="21">
        <f t="shared" si="6"/>
        <v>0</v>
      </c>
      <c r="AD54" s="24">
        <f t="shared" si="6"/>
        <v>0</v>
      </c>
      <c r="AF54" s="15">
        <f t="shared" si="4"/>
        <v>0</v>
      </c>
    </row>
    <row r="55" spans="1:32" x14ac:dyDescent="0.25">
      <c r="A55" s="75"/>
      <c r="B55" s="75" t="e">
        <f>INDEX('FY17 DataDump'!$A$2:$H$4768, MATCH('FY17 Individual Analysis'!A55, 'FY17 DataDump'!$C$2:$C$4768, 0), MATCH('FY17 DataDump'!$B$1, 'FY17 DataDump'!$A$1:$H$1))</f>
        <v>#N/A</v>
      </c>
      <c r="C55" s="75" t="e">
        <f>INDEX('FY17 DataDump'!$A$2:$H$4768, MATCH('FY17 Individual Analysis'!A55, 'FY17 DataDump'!$C$2:$C$4768, 0), MATCH('FY17 DataDump'!$D$1, 'FY17 DataDump'!$A$1:$H$1))</f>
        <v>#N/A</v>
      </c>
      <c r="D55" s="27">
        <f>SUMIFS('FY17 DataDump'!$E$2:$E$4768, 'FY17 DataDump'!$C$2:$C$4768, 'FY17 Individual Analysis'!$A55, 'FY17 DataDump'!$H$2:$H$4768, D$2)</f>
        <v>0</v>
      </c>
      <c r="E55" s="27">
        <f>SUMIFS('FY17 DataDump'!$E$2:$E$4768, 'FY17 DataDump'!$C$2:$C$4768, 'FY17 Individual Analysis'!$A55, 'FY17 DataDump'!$H$2:$H$4768, E$2)</f>
        <v>0</v>
      </c>
      <c r="F55" s="27">
        <f>SUMIFS('FY17 DataDump'!$E$2:$E$4768, 'FY17 DataDump'!$C$2:$C$4768, 'FY17 Individual Analysis'!$A55, 'FY17 DataDump'!$H$2:$H$4768, F$2)</f>
        <v>0</v>
      </c>
      <c r="G55" s="27">
        <f>SUMIFS('FY17 DataDump'!$E$2:$E$4768, 'FY17 DataDump'!$C$2:$C$4768, 'FY17 Individual Analysis'!$A55, 'FY17 DataDump'!$H$2:$H$4768, G$2)</f>
        <v>0</v>
      </c>
      <c r="H55" s="27">
        <f>SUMIFS('FY17 DataDump'!$E$2:$E$4768, 'FY17 DataDump'!$C$2:$C$4768, 'FY17 Individual Analysis'!$A55, 'FY17 DataDump'!$H$2:$H$4768, H$2)</f>
        <v>0</v>
      </c>
      <c r="I55" s="27">
        <f>SUMIFS('FY17 DataDump'!$E$2:$E$4768, 'FY17 DataDump'!$C$2:$C$4768, 'FY17 Individual Analysis'!$A55, 'FY17 DataDump'!$H$2:$H$4768, I$2)</f>
        <v>0</v>
      </c>
      <c r="J55" s="27">
        <f>SUMIFS('FY17 DataDump'!$E$2:$E$4768, 'FY17 DataDump'!$C$2:$C$4768, 'FY17 Individual Analysis'!$A55, 'FY17 DataDump'!$H$2:$H$4768, J$2)</f>
        <v>0</v>
      </c>
      <c r="K55" s="27">
        <f>SUMIFS('FY17 DataDump'!$E$2:$E$4768, 'FY17 DataDump'!$C$2:$C$4768, 'FY17 Individual Analysis'!$A55, 'FY17 DataDump'!$H$2:$H$4768, K$2)</f>
        <v>0</v>
      </c>
      <c r="L55" s="27">
        <f>SUMIFS('FY17 DataDump'!$E$2:$E$4768, 'FY17 DataDump'!$C$2:$C$4768, 'FY17 Individual Analysis'!$A55, 'FY17 DataDump'!$H$2:$H$4768, L$2)</f>
        <v>0</v>
      </c>
      <c r="M55" s="27">
        <f>SUMIFS('FY17 DataDump'!$E$2:$E$4768, 'FY17 DataDump'!$C$2:$C$4768, 'FY17 Individual Analysis'!$A55, 'FY17 DataDump'!$H$2:$H$4768, M$2)</f>
        <v>0</v>
      </c>
      <c r="N55" s="27">
        <f>SUMIFS('FY17 DataDump'!$E$2:$E$4768, 'FY17 DataDump'!$C$2:$C$4768, 'FY17 Individual Analysis'!$A55, 'FY17 DataDump'!$H$2:$H$4768, N$2)</f>
        <v>0</v>
      </c>
      <c r="O55" s="27">
        <f>SUMIFS('FY17 DataDump'!$E$2:$E$4768, 'FY17 DataDump'!$C$2:$C$4768, 'FY17 Individual Analysis'!$A55, 'FY17 DataDump'!$H$2:$H$4768, O$2)</f>
        <v>0</v>
      </c>
      <c r="P55" s="27">
        <f t="shared" si="0"/>
        <v>0</v>
      </c>
      <c r="Q55" s="108" t="e">
        <f t="shared" si="5"/>
        <v>#DIV/0!</v>
      </c>
      <c r="S55" s="20">
        <f t="shared" si="6"/>
        <v>0</v>
      </c>
      <c r="T55" s="21">
        <f t="shared" si="6"/>
        <v>0</v>
      </c>
      <c r="U55" s="21">
        <f t="shared" si="6"/>
        <v>0</v>
      </c>
      <c r="V55" s="21">
        <f t="shared" si="6"/>
        <v>0</v>
      </c>
      <c r="W55" s="21">
        <f t="shared" si="6"/>
        <v>0</v>
      </c>
      <c r="X55" s="21">
        <f t="shared" si="6"/>
        <v>0</v>
      </c>
      <c r="Y55" s="21">
        <f t="shared" si="6"/>
        <v>0</v>
      </c>
      <c r="Z55" s="21">
        <f t="shared" si="6"/>
        <v>0</v>
      </c>
      <c r="AA55" s="21">
        <f t="shared" si="6"/>
        <v>0</v>
      </c>
      <c r="AB55" s="21">
        <f t="shared" si="6"/>
        <v>0</v>
      </c>
      <c r="AC55" s="21">
        <f t="shared" si="6"/>
        <v>0</v>
      </c>
      <c r="AD55" s="24">
        <f t="shared" si="6"/>
        <v>0</v>
      </c>
      <c r="AF55" s="15">
        <f t="shared" si="4"/>
        <v>0</v>
      </c>
    </row>
    <row r="56" spans="1:32" x14ac:dyDescent="0.25">
      <c r="A56" s="75"/>
      <c r="B56" s="75" t="e">
        <f>INDEX('FY17 DataDump'!$A$2:$H$4768, MATCH('FY17 Individual Analysis'!A56, 'FY17 DataDump'!$C$2:$C$4768, 0), MATCH('FY17 DataDump'!$B$1, 'FY17 DataDump'!$A$1:$H$1))</f>
        <v>#N/A</v>
      </c>
      <c r="C56" s="75" t="e">
        <f>INDEX('FY17 DataDump'!$A$2:$H$4768, MATCH('FY17 Individual Analysis'!A56, 'FY17 DataDump'!$C$2:$C$4768, 0), MATCH('FY17 DataDump'!$D$1, 'FY17 DataDump'!$A$1:$H$1))</f>
        <v>#N/A</v>
      </c>
      <c r="D56" s="27">
        <f>SUMIFS('FY17 DataDump'!$E$2:$E$4768, 'FY17 DataDump'!$C$2:$C$4768, 'FY17 Individual Analysis'!$A56, 'FY17 DataDump'!$H$2:$H$4768, D$2)</f>
        <v>0</v>
      </c>
      <c r="E56" s="27">
        <f>SUMIFS('FY17 DataDump'!$E$2:$E$4768, 'FY17 DataDump'!$C$2:$C$4768, 'FY17 Individual Analysis'!$A56, 'FY17 DataDump'!$H$2:$H$4768, E$2)</f>
        <v>0</v>
      </c>
      <c r="F56" s="27">
        <f>SUMIFS('FY17 DataDump'!$E$2:$E$4768, 'FY17 DataDump'!$C$2:$C$4768, 'FY17 Individual Analysis'!$A56, 'FY17 DataDump'!$H$2:$H$4768, F$2)</f>
        <v>0</v>
      </c>
      <c r="G56" s="27">
        <f>SUMIFS('FY17 DataDump'!$E$2:$E$4768, 'FY17 DataDump'!$C$2:$C$4768, 'FY17 Individual Analysis'!$A56, 'FY17 DataDump'!$H$2:$H$4768, G$2)</f>
        <v>0</v>
      </c>
      <c r="H56" s="27">
        <f>SUMIFS('FY17 DataDump'!$E$2:$E$4768, 'FY17 DataDump'!$C$2:$C$4768, 'FY17 Individual Analysis'!$A56, 'FY17 DataDump'!$H$2:$H$4768, H$2)</f>
        <v>0</v>
      </c>
      <c r="I56" s="27">
        <f>SUMIFS('FY17 DataDump'!$E$2:$E$4768, 'FY17 DataDump'!$C$2:$C$4768, 'FY17 Individual Analysis'!$A56, 'FY17 DataDump'!$H$2:$H$4768, I$2)</f>
        <v>0</v>
      </c>
      <c r="J56" s="27">
        <f>SUMIFS('FY17 DataDump'!$E$2:$E$4768, 'FY17 DataDump'!$C$2:$C$4768, 'FY17 Individual Analysis'!$A56, 'FY17 DataDump'!$H$2:$H$4768, J$2)</f>
        <v>0</v>
      </c>
      <c r="K56" s="27">
        <f>SUMIFS('FY17 DataDump'!$E$2:$E$4768, 'FY17 DataDump'!$C$2:$C$4768, 'FY17 Individual Analysis'!$A56, 'FY17 DataDump'!$H$2:$H$4768, K$2)</f>
        <v>0</v>
      </c>
      <c r="L56" s="27">
        <f>SUMIFS('FY17 DataDump'!$E$2:$E$4768, 'FY17 DataDump'!$C$2:$C$4768, 'FY17 Individual Analysis'!$A56, 'FY17 DataDump'!$H$2:$H$4768, L$2)</f>
        <v>0</v>
      </c>
      <c r="M56" s="27">
        <f>SUMIFS('FY17 DataDump'!$E$2:$E$4768, 'FY17 DataDump'!$C$2:$C$4768, 'FY17 Individual Analysis'!$A56, 'FY17 DataDump'!$H$2:$H$4768, M$2)</f>
        <v>0</v>
      </c>
      <c r="N56" s="27">
        <f>SUMIFS('FY17 DataDump'!$E$2:$E$4768, 'FY17 DataDump'!$C$2:$C$4768, 'FY17 Individual Analysis'!$A56, 'FY17 DataDump'!$H$2:$H$4768, N$2)</f>
        <v>0</v>
      </c>
      <c r="O56" s="27">
        <f>SUMIFS('FY17 DataDump'!$E$2:$E$4768, 'FY17 DataDump'!$C$2:$C$4768, 'FY17 Individual Analysis'!$A56, 'FY17 DataDump'!$H$2:$H$4768, O$2)</f>
        <v>0</v>
      </c>
      <c r="P56" s="27">
        <f t="shared" si="0"/>
        <v>0</v>
      </c>
      <c r="Q56" s="108" t="e">
        <f t="shared" si="5"/>
        <v>#DIV/0!</v>
      </c>
      <c r="S56" s="20">
        <f t="shared" si="6"/>
        <v>0</v>
      </c>
      <c r="T56" s="21">
        <f t="shared" si="6"/>
        <v>0</v>
      </c>
      <c r="U56" s="21">
        <f t="shared" si="6"/>
        <v>0</v>
      </c>
      <c r="V56" s="21">
        <f t="shared" si="6"/>
        <v>0</v>
      </c>
      <c r="W56" s="21">
        <f t="shared" si="6"/>
        <v>0</v>
      </c>
      <c r="X56" s="21">
        <f t="shared" si="6"/>
        <v>0</v>
      </c>
      <c r="Y56" s="21">
        <f t="shared" si="6"/>
        <v>0</v>
      </c>
      <c r="Z56" s="21">
        <f t="shared" si="6"/>
        <v>0</v>
      </c>
      <c r="AA56" s="21">
        <f t="shared" si="6"/>
        <v>0</v>
      </c>
      <c r="AB56" s="21">
        <f t="shared" si="6"/>
        <v>0</v>
      </c>
      <c r="AC56" s="21">
        <f t="shared" si="6"/>
        <v>0</v>
      </c>
      <c r="AD56" s="24">
        <f t="shared" si="6"/>
        <v>0</v>
      </c>
      <c r="AF56" s="15">
        <f t="shared" si="4"/>
        <v>0</v>
      </c>
    </row>
    <row r="57" spans="1:32" x14ac:dyDescent="0.25">
      <c r="A57" s="75"/>
      <c r="B57" s="75" t="e">
        <f>INDEX('FY17 DataDump'!$A$2:$H$4768, MATCH('FY17 Individual Analysis'!A57, 'FY17 DataDump'!$C$2:$C$4768, 0), MATCH('FY17 DataDump'!$B$1, 'FY17 DataDump'!$A$1:$H$1))</f>
        <v>#N/A</v>
      </c>
      <c r="C57" s="75" t="e">
        <f>INDEX('FY17 DataDump'!$A$2:$H$4768, MATCH('FY17 Individual Analysis'!A57, 'FY17 DataDump'!$C$2:$C$4768, 0), MATCH('FY17 DataDump'!$D$1, 'FY17 DataDump'!$A$1:$H$1))</f>
        <v>#N/A</v>
      </c>
      <c r="D57" s="27">
        <f>SUMIFS('FY17 DataDump'!$E$2:$E$4768, 'FY17 DataDump'!$C$2:$C$4768, 'FY17 Individual Analysis'!$A57, 'FY17 DataDump'!$H$2:$H$4768, D$2)</f>
        <v>0</v>
      </c>
      <c r="E57" s="27">
        <f>SUMIFS('FY17 DataDump'!$E$2:$E$4768, 'FY17 DataDump'!$C$2:$C$4768, 'FY17 Individual Analysis'!$A57, 'FY17 DataDump'!$H$2:$H$4768, E$2)</f>
        <v>0</v>
      </c>
      <c r="F57" s="27">
        <f>SUMIFS('FY17 DataDump'!$E$2:$E$4768, 'FY17 DataDump'!$C$2:$C$4768, 'FY17 Individual Analysis'!$A57, 'FY17 DataDump'!$H$2:$H$4768, F$2)</f>
        <v>0</v>
      </c>
      <c r="G57" s="27">
        <f>SUMIFS('FY17 DataDump'!$E$2:$E$4768, 'FY17 DataDump'!$C$2:$C$4768, 'FY17 Individual Analysis'!$A57, 'FY17 DataDump'!$H$2:$H$4768, G$2)</f>
        <v>0</v>
      </c>
      <c r="H57" s="27">
        <f>SUMIFS('FY17 DataDump'!$E$2:$E$4768, 'FY17 DataDump'!$C$2:$C$4768, 'FY17 Individual Analysis'!$A57, 'FY17 DataDump'!$H$2:$H$4768, H$2)</f>
        <v>0</v>
      </c>
      <c r="I57" s="27">
        <f>SUMIFS('FY17 DataDump'!$E$2:$E$4768, 'FY17 DataDump'!$C$2:$C$4768, 'FY17 Individual Analysis'!$A57, 'FY17 DataDump'!$H$2:$H$4768, I$2)</f>
        <v>0</v>
      </c>
      <c r="J57" s="27">
        <f>SUMIFS('FY17 DataDump'!$E$2:$E$4768, 'FY17 DataDump'!$C$2:$C$4768, 'FY17 Individual Analysis'!$A57, 'FY17 DataDump'!$H$2:$H$4768, J$2)</f>
        <v>0</v>
      </c>
      <c r="K57" s="27">
        <f>SUMIFS('FY17 DataDump'!$E$2:$E$4768, 'FY17 DataDump'!$C$2:$C$4768, 'FY17 Individual Analysis'!$A57, 'FY17 DataDump'!$H$2:$H$4768, K$2)</f>
        <v>0</v>
      </c>
      <c r="L57" s="27">
        <f>SUMIFS('FY17 DataDump'!$E$2:$E$4768, 'FY17 DataDump'!$C$2:$C$4768, 'FY17 Individual Analysis'!$A57, 'FY17 DataDump'!$H$2:$H$4768, L$2)</f>
        <v>0</v>
      </c>
      <c r="M57" s="27">
        <f>SUMIFS('FY17 DataDump'!$E$2:$E$4768, 'FY17 DataDump'!$C$2:$C$4768, 'FY17 Individual Analysis'!$A57, 'FY17 DataDump'!$H$2:$H$4768, M$2)</f>
        <v>0</v>
      </c>
      <c r="N57" s="27">
        <f>SUMIFS('FY17 DataDump'!$E$2:$E$4768, 'FY17 DataDump'!$C$2:$C$4768, 'FY17 Individual Analysis'!$A57, 'FY17 DataDump'!$H$2:$H$4768, N$2)</f>
        <v>0</v>
      </c>
      <c r="O57" s="27">
        <f>SUMIFS('FY17 DataDump'!$E$2:$E$4768, 'FY17 DataDump'!$C$2:$C$4768, 'FY17 Individual Analysis'!$A57, 'FY17 DataDump'!$H$2:$H$4768, O$2)</f>
        <v>0</v>
      </c>
      <c r="P57" s="27">
        <f t="shared" si="0"/>
        <v>0</v>
      </c>
      <c r="Q57" s="108" t="e">
        <f t="shared" si="5"/>
        <v>#DIV/0!</v>
      </c>
      <c r="S57" s="20">
        <f t="shared" si="6"/>
        <v>0</v>
      </c>
      <c r="T57" s="21">
        <f t="shared" si="6"/>
        <v>0</v>
      </c>
      <c r="U57" s="21">
        <f t="shared" si="6"/>
        <v>0</v>
      </c>
      <c r="V57" s="21">
        <f t="shared" si="6"/>
        <v>0</v>
      </c>
      <c r="W57" s="21">
        <f t="shared" si="6"/>
        <v>0</v>
      </c>
      <c r="X57" s="21">
        <f t="shared" si="6"/>
        <v>0</v>
      </c>
      <c r="Y57" s="21">
        <f t="shared" si="6"/>
        <v>0</v>
      </c>
      <c r="Z57" s="21">
        <f t="shared" si="6"/>
        <v>0</v>
      </c>
      <c r="AA57" s="21">
        <f t="shared" si="6"/>
        <v>0</v>
      </c>
      <c r="AB57" s="21">
        <f t="shared" si="6"/>
        <v>0</v>
      </c>
      <c r="AC57" s="21">
        <f t="shared" si="6"/>
        <v>0</v>
      </c>
      <c r="AD57" s="24">
        <f t="shared" si="6"/>
        <v>0</v>
      </c>
      <c r="AF57" s="15">
        <f t="shared" si="4"/>
        <v>0</v>
      </c>
    </row>
    <row r="58" spans="1:32" x14ac:dyDescent="0.25">
      <c r="A58" s="75"/>
      <c r="B58" s="75" t="e">
        <f>INDEX('FY17 DataDump'!$A$2:$H$4768, MATCH('FY17 Individual Analysis'!A58, 'FY17 DataDump'!$C$2:$C$4768, 0), MATCH('FY17 DataDump'!$B$1, 'FY17 DataDump'!$A$1:$H$1))</f>
        <v>#N/A</v>
      </c>
      <c r="C58" s="75" t="e">
        <f>INDEX('FY17 DataDump'!$A$2:$H$4768, MATCH('FY17 Individual Analysis'!A58, 'FY17 DataDump'!$C$2:$C$4768, 0), MATCH('FY17 DataDump'!$D$1, 'FY17 DataDump'!$A$1:$H$1))</f>
        <v>#N/A</v>
      </c>
      <c r="D58" s="27">
        <f>SUMIFS('FY17 DataDump'!$E$2:$E$4768, 'FY17 DataDump'!$C$2:$C$4768, 'FY17 Individual Analysis'!$A58, 'FY17 DataDump'!$H$2:$H$4768, D$2)</f>
        <v>0</v>
      </c>
      <c r="E58" s="27">
        <f>SUMIFS('FY17 DataDump'!$E$2:$E$4768, 'FY17 DataDump'!$C$2:$C$4768, 'FY17 Individual Analysis'!$A58, 'FY17 DataDump'!$H$2:$H$4768, E$2)</f>
        <v>0</v>
      </c>
      <c r="F58" s="27">
        <f>SUMIFS('FY17 DataDump'!$E$2:$E$4768, 'FY17 DataDump'!$C$2:$C$4768, 'FY17 Individual Analysis'!$A58, 'FY17 DataDump'!$H$2:$H$4768, F$2)</f>
        <v>0</v>
      </c>
      <c r="G58" s="27">
        <f>SUMIFS('FY17 DataDump'!$E$2:$E$4768, 'FY17 DataDump'!$C$2:$C$4768, 'FY17 Individual Analysis'!$A58, 'FY17 DataDump'!$H$2:$H$4768, G$2)</f>
        <v>0</v>
      </c>
      <c r="H58" s="27">
        <f>SUMIFS('FY17 DataDump'!$E$2:$E$4768, 'FY17 DataDump'!$C$2:$C$4768, 'FY17 Individual Analysis'!$A58, 'FY17 DataDump'!$H$2:$H$4768, H$2)</f>
        <v>0</v>
      </c>
      <c r="I58" s="27">
        <f>SUMIFS('FY17 DataDump'!$E$2:$E$4768, 'FY17 DataDump'!$C$2:$C$4768, 'FY17 Individual Analysis'!$A58, 'FY17 DataDump'!$H$2:$H$4768, I$2)</f>
        <v>0</v>
      </c>
      <c r="J58" s="27">
        <f>SUMIFS('FY17 DataDump'!$E$2:$E$4768, 'FY17 DataDump'!$C$2:$C$4768, 'FY17 Individual Analysis'!$A58, 'FY17 DataDump'!$H$2:$H$4768, J$2)</f>
        <v>0</v>
      </c>
      <c r="K58" s="27">
        <f>SUMIFS('FY17 DataDump'!$E$2:$E$4768, 'FY17 DataDump'!$C$2:$C$4768, 'FY17 Individual Analysis'!$A58, 'FY17 DataDump'!$H$2:$H$4768, K$2)</f>
        <v>0</v>
      </c>
      <c r="L58" s="27">
        <f>SUMIFS('FY17 DataDump'!$E$2:$E$4768, 'FY17 DataDump'!$C$2:$C$4768, 'FY17 Individual Analysis'!$A58, 'FY17 DataDump'!$H$2:$H$4768, L$2)</f>
        <v>0</v>
      </c>
      <c r="M58" s="27">
        <f>SUMIFS('FY17 DataDump'!$E$2:$E$4768, 'FY17 DataDump'!$C$2:$C$4768, 'FY17 Individual Analysis'!$A58, 'FY17 DataDump'!$H$2:$H$4768, M$2)</f>
        <v>0</v>
      </c>
      <c r="N58" s="27">
        <f>SUMIFS('FY17 DataDump'!$E$2:$E$4768, 'FY17 DataDump'!$C$2:$C$4768, 'FY17 Individual Analysis'!$A58, 'FY17 DataDump'!$H$2:$H$4768, N$2)</f>
        <v>0</v>
      </c>
      <c r="O58" s="27">
        <f>SUMIFS('FY17 DataDump'!$E$2:$E$4768, 'FY17 DataDump'!$C$2:$C$4768, 'FY17 Individual Analysis'!$A58, 'FY17 DataDump'!$H$2:$H$4768, O$2)</f>
        <v>0</v>
      </c>
      <c r="P58" s="27">
        <f t="shared" si="0"/>
        <v>0</v>
      </c>
      <c r="Q58" s="108" t="e">
        <f t="shared" si="5"/>
        <v>#DIV/0!</v>
      </c>
      <c r="S58" s="20">
        <f t="shared" si="6"/>
        <v>0</v>
      </c>
      <c r="T58" s="21">
        <f t="shared" si="6"/>
        <v>0</v>
      </c>
      <c r="U58" s="21">
        <f t="shared" si="6"/>
        <v>0</v>
      </c>
      <c r="V58" s="21">
        <f t="shared" si="6"/>
        <v>0</v>
      </c>
      <c r="W58" s="21">
        <f t="shared" si="6"/>
        <v>0</v>
      </c>
      <c r="X58" s="21">
        <f t="shared" si="6"/>
        <v>0</v>
      </c>
      <c r="Y58" s="21">
        <f t="shared" si="6"/>
        <v>0</v>
      </c>
      <c r="Z58" s="21">
        <f t="shared" si="6"/>
        <v>0</v>
      </c>
      <c r="AA58" s="21">
        <f t="shared" si="6"/>
        <v>0</v>
      </c>
      <c r="AB58" s="21">
        <f t="shared" si="6"/>
        <v>0</v>
      </c>
      <c r="AC58" s="21">
        <f t="shared" si="6"/>
        <v>0</v>
      </c>
      <c r="AD58" s="24">
        <f t="shared" si="6"/>
        <v>0</v>
      </c>
      <c r="AF58" s="15">
        <f t="shared" si="4"/>
        <v>0</v>
      </c>
    </row>
    <row r="59" spans="1:32" x14ac:dyDescent="0.25">
      <c r="A59" s="75"/>
      <c r="B59" s="75" t="e">
        <f>INDEX('FY17 DataDump'!$A$2:$H$4768, MATCH('FY17 Individual Analysis'!A59, 'FY17 DataDump'!$C$2:$C$4768, 0), MATCH('FY17 DataDump'!$B$1, 'FY17 DataDump'!$A$1:$H$1))</f>
        <v>#N/A</v>
      </c>
      <c r="C59" s="75" t="e">
        <f>INDEX('FY17 DataDump'!$A$2:$H$4768, MATCH('FY17 Individual Analysis'!A59, 'FY17 DataDump'!$C$2:$C$4768, 0), MATCH('FY17 DataDump'!$D$1, 'FY17 DataDump'!$A$1:$H$1))</f>
        <v>#N/A</v>
      </c>
      <c r="D59" s="27">
        <f>SUMIFS('FY17 DataDump'!$E$2:$E$4768, 'FY17 DataDump'!$C$2:$C$4768, 'FY17 Individual Analysis'!$A59, 'FY17 DataDump'!$H$2:$H$4768, D$2)</f>
        <v>0</v>
      </c>
      <c r="E59" s="27">
        <f>SUMIFS('FY17 DataDump'!$E$2:$E$4768, 'FY17 DataDump'!$C$2:$C$4768, 'FY17 Individual Analysis'!$A59, 'FY17 DataDump'!$H$2:$H$4768, E$2)</f>
        <v>0</v>
      </c>
      <c r="F59" s="27">
        <f>SUMIFS('FY17 DataDump'!$E$2:$E$4768, 'FY17 DataDump'!$C$2:$C$4768, 'FY17 Individual Analysis'!$A59, 'FY17 DataDump'!$H$2:$H$4768, F$2)</f>
        <v>0</v>
      </c>
      <c r="G59" s="27">
        <f>SUMIFS('FY17 DataDump'!$E$2:$E$4768, 'FY17 DataDump'!$C$2:$C$4768, 'FY17 Individual Analysis'!$A59, 'FY17 DataDump'!$H$2:$H$4768, G$2)</f>
        <v>0</v>
      </c>
      <c r="H59" s="27">
        <f>SUMIFS('FY17 DataDump'!$E$2:$E$4768, 'FY17 DataDump'!$C$2:$C$4768, 'FY17 Individual Analysis'!$A59, 'FY17 DataDump'!$H$2:$H$4768, H$2)</f>
        <v>0</v>
      </c>
      <c r="I59" s="27">
        <f>SUMIFS('FY17 DataDump'!$E$2:$E$4768, 'FY17 DataDump'!$C$2:$C$4768, 'FY17 Individual Analysis'!$A59, 'FY17 DataDump'!$H$2:$H$4768, I$2)</f>
        <v>0</v>
      </c>
      <c r="J59" s="27">
        <f>SUMIFS('FY17 DataDump'!$E$2:$E$4768, 'FY17 DataDump'!$C$2:$C$4768, 'FY17 Individual Analysis'!$A59, 'FY17 DataDump'!$H$2:$H$4768, J$2)</f>
        <v>0</v>
      </c>
      <c r="K59" s="27">
        <f>SUMIFS('FY17 DataDump'!$E$2:$E$4768, 'FY17 DataDump'!$C$2:$C$4768, 'FY17 Individual Analysis'!$A59, 'FY17 DataDump'!$H$2:$H$4768, K$2)</f>
        <v>0</v>
      </c>
      <c r="L59" s="27">
        <f>SUMIFS('FY17 DataDump'!$E$2:$E$4768, 'FY17 DataDump'!$C$2:$C$4768, 'FY17 Individual Analysis'!$A59, 'FY17 DataDump'!$H$2:$H$4768, L$2)</f>
        <v>0</v>
      </c>
      <c r="M59" s="27">
        <f>SUMIFS('FY17 DataDump'!$E$2:$E$4768, 'FY17 DataDump'!$C$2:$C$4768, 'FY17 Individual Analysis'!$A59, 'FY17 DataDump'!$H$2:$H$4768, M$2)</f>
        <v>0</v>
      </c>
      <c r="N59" s="27">
        <f>SUMIFS('FY17 DataDump'!$E$2:$E$4768, 'FY17 DataDump'!$C$2:$C$4768, 'FY17 Individual Analysis'!$A59, 'FY17 DataDump'!$H$2:$H$4768, N$2)</f>
        <v>0</v>
      </c>
      <c r="O59" s="27">
        <f>SUMIFS('FY17 DataDump'!$E$2:$E$4768, 'FY17 DataDump'!$C$2:$C$4768, 'FY17 Individual Analysis'!$A59, 'FY17 DataDump'!$H$2:$H$4768, O$2)</f>
        <v>0</v>
      </c>
      <c r="P59" s="27">
        <f t="shared" si="0"/>
        <v>0</v>
      </c>
      <c r="Q59" s="108" t="e">
        <f t="shared" si="5"/>
        <v>#DIV/0!</v>
      </c>
      <c r="S59" s="20">
        <f t="shared" si="6"/>
        <v>0</v>
      </c>
      <c r="T59" s="21">
        <f t="shared" si="6"/>
        <v>0</v>
      </c>
      <c r="U59" s="21">
        <f t="shared" si="6"/>
        <v>0</v>
      </c>
      <c r="V59" s="21">
        <f t="shared" ref="V59:AD87" si="7">IFERROR((G59/$P59) * ($AF59), 0)</f>
        <v>0</v>
      </c>
      <c r="W59" s="21">
        <f t="shared" si="7"/>
        <v>0</v>
      </c>
      <c r="X59" s="21">
        <f t="shared" si="7"/>
        <v>0</v>
      </c>
      <c r="Y59" s="21">
        <f t="shared" si="7"/>
        <v>0</v>
      </c>
      <c r="Z59" s="21">
        <f t="shared" si="7"/>
        <v>0</v>
      </c>
      <c r="AA59" s="21">
        <f t="shared" si="7"/>
        <v>0</v>
      </c>
      <c r="AB59" s="21">
        <f t="shared" si="7"/>
        <v>0</v>
      </c>
      <c r="AC59" s="21">
        <f t="shared" si="7"/>
        <v>0</v>
      </c>
      <c r="AD59" s="24">
        <f t="shared" si="7"/>
        <v>0</v>
      </c>
      <c r="AF59" s="15">
        <f t="shared" si="4"/>
        <v>0</v>
      </c>
    </row>
    <row r="60" spans="1:32" x14ac:dyDescent="0.25">
      <c r="A60" s="75"/>
      <c r="B60" s="75" t="e">
        <f>INDEX('FY17 DataDump'!$A$2:$H$4768, MATCH('FY17 Individual Analysis'!A60, 'FY17 DataDump'!$C$2:$C$4768, 0), MATCH('FY17 DataDump'!$B$1, 'FY17 DataDump'!$A$1:$H$1))</f>
        <v>#N/A</v>
      </c>
      <c r="C60" s="75" t="e">
        <f>INDEX('FY17 DataDump'!$A$2:$H$4768, MATCH('FY17 Individual Analysis'!A60, 'FY17 DataDump'!$C$2:$C$4768, 0), MATCH('FY17 DataDump'!$D$1, 'FY17 DataDump'!$A$1:$H$1))</f>
        <v>#N/A</v>
      </c>
      <c r="D60" s="27">
        <f>SUMIFS('FY17 DataDump'!$E$2:$E$4768, 'FY17 DataDump'!$C$2:$C$4768, 'FY17 Individual Analysis'!$A60, 'FY17 DataDump'!$H$2:$H$4768, D$2)</f>
        <v>0</v>
      </c>
      <c r="E60" s="27">
        <f>SUMIFS('FY17 DataDump'!$E$2:$E$4768, 'FY17 DataDump'!$C$2:$C$4768, 'FY17 Individual Analysis'!$A60, 'FY17 DataDump'!$H$2:$H$4768, E$2)</f>
        <v>0</v>
      </c>
      <c r="F60" s="27">
        <f>SUMIFS('FY17 DataDump'!$E$2:$E$4768, 'FY17 DataDump'!$C$2:$C$4768, 'FY17 Individual Analysis'!$A60, 'FY17 DataDump'!$H$2:$H$4768, F$2)</f>
        <v>0</v>
      </c>
      <c r="G60" s="27">
        <f>SUMIFS('FY17 DataDump'!$E$2:$E$4768, 'FY17 DataDump'!$C$2:$C$4768, 'FY17 Individual Analysis'!$A60, 'FY17 DataDump'!$H$2:$H$4768, G$2)</f>
        <v>0</v>
      </c>
      <c r="H60" s="27">
        <f>SUMIFS('FY17 DataDump'!$E$2:$E$4768, 'FY17 DataDump'!$C$2:$C$4768, 'FY17 Individual Analysis'!$A60, 'FY17 DataDump'!$H$2:$H$4768, H$2)</f>
        <v>0</v>
      </c>
      <c r="I60" s="27">
        <f>SUMIFS('FY17 DataDump'!$E$2:$E$4768, 'FY17 DataDump'!$C$2:$C$4768, 'FY17 Individual Analysis'!$A60, 'FY17 DataDump'!$H$2:$H$4768, I$2)</f>
        <v>0</v>
      </c>
      <c r="J60" s="27">
        <f>SUMIFS('FY17 DataDump'!$E$2:$E$4768, 'FY17 DataDump'!$C$2:$C$4768, 'FY17 Individual Analysis'!$A60, 'FY17 DataDump'!$H$2:$H$4768, J$2)</f>
        <v>0</v>
      </c>
      <c r="K60" s="27">
        <f>SUMIFS('FY17 DataDump'!$E$2:$E$4768, 'FY17 DataDump'!$C$2:$C$4768, 'FY17 Individual Analysis'!$A60, 'FY17 DataDump'!$H$2:$H$4768, K$2)</f>
        <v>0</v>
      </c>
      <c r="L60" s="27">
        <f>SUMIFS('FY17 DataDump'!$E$2:$E$4768, 'FY17 DataDump'!$C$2:$C$4768, 'FY17 Individual Analysis'!$A60, 'FY17 DataDump'!$H$2:$H$4768, L$2)</f>
        <v>0</v>
      </c>
      <c r="M60" s="27">
        <f>SUMIFS('FY17 DataDump'!$E$2:$E$4768, 'FY17 DataDump'!$C$2:$C$4768, 'FY17 Individual Analysis'!$A60, 'FY17 DataDump'!$H$2:$H$4768, M$2)</f>
        <v>0</v>
      </c>
      <c r="N60" s="27">
        <f>SUMIFS('FY17 DataDump'!$E$2:$E$4768, 'FY17 DataDump'!$C$2:$C$4768, 'FY17 Individual Analysis'!$A60, 'FY17 DataDump'!$H$2:$H$4768, N$2)</f>
        <v>0</v>
      </c>
      <c r="O60" s="27">
        <f>SUMIFS('FY17 DataDump'!$E$2:$E$4768, 'FY17 DataDump'!$C$2:$C$4768, 'FY17 Individual Analysis'!$A60, 'FY17 DataDump'!$H$2:$H$4768, O$2)</f>
        <v>0</v>
      </c>
      <c r="P60" s="27">
        <f t="shared" si="0"/>
        <v>0</v>
      </c>
      <c r="Q60" s="108" t="e">
        <f t="shared" si="5"/>
        <v>#DIV/0!</v>
      </c>
      <c r="S60" s="20">
        <f t="shared" ref="S60:X116" si="8">IFERROR((D60/$P60) * ($AF60), 0)</f>
        <v>0</v>
      </c>
      <c r="T60" s="21">
        <f t="shared" si="8"/>
        <v>0</v>
      </c>
      <c r="U60" s="21">
        <f t="shared" si="8"/>
        <v>0</v>
      </c>
      <c r="V60" s="21">
        <f t="shared" si="7"/>
        <v>0</v>
      </c>
      <c r="W60" s="21">
        <f t="shared" si="7"/>
        <v>0</v>
      </c>
      <c r="X60" s="21">
        <f t="shared" si="7"/>
        <v>0</v>
      </c>
      <c r="Y60" s="21">
        <f t="shared" si="7"/>
        <v>0</v>
      </c>
      <c r="Z60" s="21">
        <f t="shared" si="7"/>
        <v>0</v>
      </c>
      <c r="AA60" s="21">
        <f t="shared" si="7"/>
        <v>0</v>
      </c>
      <c r="AB60" s="21">
        <f t="shared" si="7"/>
        <v>0</v>
      </c>
      <c r="AC60" s="21">
        <f t="shared" si="7"/>
        <v>0</v>
      </c>
      <c r="AD60" s="24">
        <f t="shared" si="7"/>
        <v>0</v>
      </c>
      <c r="AF60" s="15">
        <f t="shared" si="4"/>
        <v>0</v>
      </c>
    </row>
    <row r="61" spans="1:32" x14ac:dyDescent="0.25">
      <c r="A61" s="75"/>
      <c r="B61" s="75" t="e">
        <f>INDEX('FY17 DataDump'!$A$2:$H$4768, MATCH('FY17 Individual Analysis'!A61, 'FY17 DataDump'!$C$2:$C$4768, 0), MATCH('FY17 DataDump'!$B$1, 'FY17 DataDump'!$A$1:$H$1))</f>
        <v>#N/A</v>
      </c>
      <c r="C61" s="75" t="e">
        <f>INDEX('FY17 DataDump'!$A$2:$H$4768, MATCH('FY17 Individual Analysis'!A61, 'FY17 DataDump'!$C$2:$C$4768, 0), MATCH('FY17 DataDump'!$D$1, 'FY17 DataDump'!$A$1:$H$1))</f>
        <v>#N/A</v>
      </c>
      <c r="D61" s="27">
        <f>SUMIFS('FY17 DataDump'!$E$2:$E$4768, 'FY17 DataDump'!$C$2:$C$4768, 'FY17 Individual Analysis'!$A61, 'FY17 DataDump'!$H$2:$H$4768, D$2)</f>
        <v>0</v>
      </c>
      <c r="E61" s="27">
        <f>SUMIFS('FY17 DataDump'!$E$2:$E$4768, 'FY17 DataDump'!$C$2:$C$4768, 'FY17 Individual Analysis'!$A61, 'FY17 DataDump'!$H$2:$H$4768, E$2)</f>
        <v>0</v>
      </c>
      <c r="F61" s="27">
        <f>SUMIFS('FY17 DataDump'!$E$2:$E$4768, 'FY17 DataDump'!$C$2:$C$4768, 'FY17 Individual Analysis'!$A61, 'FY17 DataDump'!$H$2:$H$4768, F$2)</f>
        <v>0</v>
      </c>
      <c r="G61" s="27">
        <f>SUMIFS('FY17 DataDump'!$E$2:$E$4768, 'FY17 DataDump'!$C$2:$C$4768, 'FY17 Individual Analysis'!$A61, 'FY17 DataDump'!$H$2:$H$4768, G$2)</f>
        <v>0</v>
      </c>
      <c r="H61" s="27">
        <f>SUMIFS('FY17 DataDump'!$E$2:$E$4768, 'FY17 DataDump'!$C$2:$C$4768, 'FY17 Individual Analysis'!$A61, 'FY17 DataDump'!$H$2:$H$4768, H$2)</f>
        <v>0</v>
      </c>
      <c r="I61" s="27">
        <f>SUMIFS('FY17 DataDump'!$E$2:$E$4768, 'FY17 DataDump'!$C$2:$C$4768, 'FY17 Individual Analysis'!$A61, 'FY17 DataDump'!$H$2:$H$4768, I$2)</f>
        <v>0</v>
      </c>
      <c r="J61" s="27">
        <f>SUMIFS('FY17 DataDump'!$E$2:$E$4768, 'FY17 DataDump'!$C$2:$C$4768, 'FY17 Individual Analysis'!$A61, 'FY17 DataDump'!$H$2:$H$4768, J$2)</f>
        <v>0</v>
      </c>
      <c r="K61" s="27">
        <f>SUMIFS('FY17 DataDump'!$E$2:$E$4768, 'FY17 DataDump'!$C$2:$C$4768, 'FY17 Individual Analysis'!$A61, 'FY17 DataDump'!$H$2:$H$4768, K$2)</f>
        <v>0</v>
      </c>
      <c r="L61" s="27">
        <f>SUMIFS('FY17 DataDump'!$E$2:$E$4768, 'FY17 DataDump'!$C$2:$C$4768, 'FY17 Individual Analysis'!$A61, 'FY17 DataDump'!$H$2:$H$4768, L$2)</f>
        <v>0</v>
      </c>
      <c r="M61" s="27">
        <f>SUMIFS('FY17 DataDump'!$E$2:$E$4768, 'FY17 DataDump'!$C$2:$C$4768, 'FY17 Individual Analysis'!$A61, 'FY17 DataDump'!$H$2:$H$4768, M$2)</f>
        <v>0</v>
      </c>
      <c r="N61" s="27">
        <f>SUMIFS('FY17 DataDump'!$E$2:$E$4768, 'FY17 DataDump'!$C$2:$C$4768, 'FY17 Individual Analysis'!$A61, 'FY17 DataDump'!$H$2:$H$4768, N$2)</f>
        <v>0</v>
      </c>
      <c r="O61" s="27">
        <f>SUMIFS('FY17 DataDump'!$E$2:$E$4768, 'FY17 DataDump'!$C$2:$C$4768, 'FY17 Individual Analysis'!$A61, 'FY17 DataDump'!$H$2:$H$4768, O$2)</f>
        <v>0</v>
      </c>
      <c r="P61" s="27">
        <f t="shared" si="0"/>
        <v>0</v>
      </c>
      <c r="Q61" s="108" t="e">
        <f t="shared" si="5"/>
        <v>#DIV/0!</v>
      </c>
      <c r="S61" s="20">
        <f t="shared" si="8"/>
        <v>0</v>
      </c>
      <c r="T61" s="21">
        <f t="shared" si="8"/>
        <v>0</v>
      </c>
      <c r="U61" s="21">
        <f t="shared" si="8"/>
        <v>0</v>
      </c>
      <c r="V61" s="21">
        <f t="shared" si="7"/>
        <v>0</v>
      </c>
      <c r="W61" s="21">
        <f t="shared" si="7"/>
        <v>0</v>
      </c>
      <c r="X61" s="21">
        <f t="shared" si="7"/>
        <v>0</v>
      </c>
      <c r="Y61" s="21">
        <f t="shared" si="7"/>
        <v>0</v>
      </c>
      <c r="Z61" s="21">
        <f t="shared" si="7"/>
        <v>0</v>
      </c>
      <c r="AA61" s="21">
        <f t="shared" si="7"/>
        <v>0</v>
      </c>
      <c r="AB61" s="21">
        <f t="shared" si="7"/>
        <v>0</v>
      </c>
      <c r="AC61" s="21">
        <f t="shared" si="7"/>
        <v>0</v>
      </c>
      <c r="AD61" s="24">
        <f t="shared" si="7"/>
        <v>0</v>
      </c>
      <c r="AF61" s="15">
        <f t="shared" si="4"/>
        <v>0</v>
      </c>
    </row>
    <row r="62" spans="1:32" x14ac:dyDescent="0.25">
      <c r="A62" s="75"/>
      <c r="B62" s="75" t="e">
        <f>INDEX('FY17 DataDump'!$A$2:$H$4768, MATCH('FY17 Individual Analysis'!A62, 'FY17 DataDump'!$C$2:$C$4768, 0), MATCH('FY17 DataDump'!$B$1, 'FY17 DataDump'!$A$1:$H$1))</f>
        <v>#N/A</v>
      </c>
      <c r="C62" s="75" t="e">
        <f>INDEX('FY17 DataDump'!$A$2:$H$4768, MATCH('FY17 Individual Analysis'!A62, 'FY17 DataDump'!$C$2:$C$4768, 0), MATCH('FY17 DataDump'!$D$1, 'FY17 DataDump'!$A$1:$H$1))</f>
        <v>#N/A</v>
      </c>
      <c r="D62" s="27">
        <f>SUMIFS('FY17 DataDump'!$E$2:$E$4768, 'FY17 DataDump'!$C$2:$C$4768, 'FY17 Individual Analysis'!$A62, 'FY17 DataDump'!$H$2:$H$4768, D$2)</f>
        <v>0</v>
      </c>
      <c r="E62" s="27">
        <f>SUMIFS('FY17 DataDump'!$E$2:$E$4768, 'FY17 DataDump'!$C$2:$C$4768, 'FY17 Individual Analysis'!$A62, 'FY17 DataDump'!$H$2:$H$4768, E$2)</f>
        <v>0</v>
      </c>
      <c r="F62" s="27">
        <f>SUMIFS('FY17 DataDump'!$E$2:$E$4768, 'FY17 DataDump'!$C$2:$C$4768, 'FY17 Individual Analysis'!$A62, 'FY17 DataDump'!$H$2:$H$4768, F$2)</f>
        <v>0</v>
      </c>
      <c r="G62" s="27">
        <f>SUMIFS('FY17 DataDump'!$E$2:$E$4768, 'FY17 DataDump'!$C$2:$C$4768, 'FY17 Individual Analysis'!$A62, 'FY17 DataDump'!$H$2:$H$4768, G$2)</f>
        <v>0</v>
      </c>
      <c r="H62" s="27">
        <f>SUMIFS('FY17 DataDump'!$E$2:$E$4768, 'FY17 DataDump'!$C$2:$C$4768, 'FY17 Individual Analysis'!$A62, 'FY17 DataDump'!$H$2:$H$4768, H$2)</f>
        <v>0</v>
      </c>
      <c r="I62" s="27">
        <f>SUMIFS('FY17 DataDump'!$E$2:$E$4768, 'FY17 DataDump'!$C$2:$C$4768, 'FY17 Individual Analysis'!$A62, 'FY17 DataDump'!$H$2:$H$4768, I$2)</f>
        <v>0</v>
      </c>
      <c r="J62" s="27">
        <f>SUMIFS('FY17 DataDump'!$E$2:$E$4768, 'FY17 DataDump'!$C$2:$C$4768, 'FY17 Individual Analysis'!$A62, 'FY17 DataDump'!$H$2:$H$4768, J$2)</f>
        <v>0</v>
      </c>
      <c r="K62" s="27">
        <f>SUMIFS('FY17 DataDump'!$E$2:$E$4768, 'FY17 DataDump'!$C$2:$C$4768, 'FY17 Individual Analysis'!$A62, 'FY17 DataDump'!$H$2:$H$4768, K$2)</f>
        <v>0</v>
      </c>
      <c r="L62" s="27">
        <f>SUMIFS('FY17 DataDump'!$E$2:$E$4768, 'FY17 DataDump'!$C$2:$C$4768, 'FY17 Individual Analysis'!$A62, 'FY17 DataDump'!$H$2:$H$4768, L$2)</f>
        <v>0</v>
      </c>
      <c r="M62" s="27">
        <f>SUMIFS('FY17 DataDump'!$E$2:$E$4768, 'FY17 DataDump'!$C$2:$C$4768, 'FY17 Individual Analysis'!$A62, 'FY17 DataDump'!$H$2:$H$4768, M$2)</f>
        <v>0</v>
      </c>
      <c r="N62" s="27">
        <f>SUMIFS('FY17 DataDump'!$E$2:$E$4768, 'FY17 DataDump'!$C$2:$C$4768, 'FY17 Individual Analysis'!$A62, 'FY17 DataDump'!$H$2:$H$4768, N$2)</f>
        <v>0</v>
      </c>
      <c r="O62" s="27">
        <f>SUMIFS('FY17 DataDump'!$E$2:$E$4768, 'FY17 DataDump'!$C$2:$C$4768, 'FY17 Individual Analysis'!$A62, 'FY17 DataDump'!$H$2:$H$4768, O$2)</f>
        <v>0</v>
      </c>
      <c r="P62" s="27">
        <f t="shared" si="0"/>
        <v>0</v>
      </c>
      <c r="Q62" s="108" t="e">
        <f t="shared" si="5"/>
        <v>#DIV/0!</v>
      </c>
      <c r="S62" s="20">
        <f t="shared" si="8"/>
        <v>0</v>
      </c>
      <c r="T62" s="21">
        <f t="shared" si="8"/>
        <v>0</v>
      </c>
      <c r="U62" s="21">
        <f t="shared" si="8"/>
        <v>0</v>
      </c>
      <c r="V62" s="21">
        <f t="shared" si="7"/>
        <v>0</v>
      </c>
      <c r="W62" s="21">
        <f t="shared" si="7"/>
        <v>0</v>
      </c>
      <c r="X62" s="21">
        <f t="shared" si="7"/>
        <v>0</v>
      </c>
      <c r="Y62" s="21">
        <f t="shared" si="7"/>
        <v>0</v>
      </c>
      <c r="Z62" s="21">
        <f t="shared" si="7"/>
        <v>0</v>
      </c>
      <c r="AA62" s="21">
        <f t="shared" si="7"/>
        <v>0</v>
      </c>
      <c r="AB62" s="21">
        <f t="shared" si="7"/>
        <v>0</v>
      </c>
      <c r="AC62" s="21">
        <f t="shared" si="7"/>
        <v>0</v>
      </c>
      <c r="AD62" s="24">
        <f t="shared" si="7"/>
        <v>0</v>
      </c>
      <c r="AF62" s="15">
        <f t="shared" si="4"/>
        <v>0</v>
      </c>
    </row>
    <row r="63" spans="1:32" x14ac:dyDescent="0.25">
      <c r="A63" s="75"/>
      <c r="B63" s="75" t="e">
        <f>INDEX('FY17 DataDump'!$A$2:$H$4768, MATCH('FY17 Individual Analysis'!A63, 'FY17 DataDump'!$C$2:$C$4768, 0), MATCH('FY17 DataDump'!$B$1, 'FY17 DataDump'!$A$1:$H$1))</f>
        <v>#N/A</v>
      </c>
      <c r="C63" s="75" t="e">
        <f>INDEX('FY17 DataDump'!$A$2:$H$4768, MATCH('FY17 Individual Analysis'!A63, 'FY17 DataDump'!$C$2:$C$4768, 0), MATCH('FY17 DataDump'!$D$1, 'FY17 DataDump'!$A$1:$H$1))</f>
        <v>#N/A</v>
      </c>
      <c r="D63" s="27">
        <f>SUMIFS('FY17 DataDump'!$E$2:$E$4768, 'FY17 DataDump'!$C$2:$C$4768, 'FY17 Individual Analysis'!$A63, 'FY17 DataDump'!$H$2:$H$4768, D$2)</f>
        <v>0</v>
      </c>
      <c r="E63" s="27">
        <f>SUMIFS('FY17 DataDump'!$E$2:$E$4768, 'FY17 DataDump'!$C$2:$C$4768, 'FY17 Individual Analysis'!$A63, 'FY17 DataDump'!$H$2:$H$4768, E$2)</f>
        <v>0</v>
      </c>
      <c r="F63" s="27">
        <f>SUMIFS('FY17 DataDump'!$E$2:$E$4768, 'FY17 DataDump'!$C$2:$C$4768, 'FY17 Individual Analysis'!$A63, 'FY17 DataDump'!$H$2:$H$4768, F$2)</f>
        <v>0</v>
      </c>
      <c r="G63" s="27">
        <f>SUMIFS('FY17 DataDump'!$E$2:$E$4768, 'FY17 DataDump'!$C$2:$C$4768, 'FY17 Individual Analysis'!$A63, 'FY17 DataDump'!$H$2:$H$4768, G$2)</f>
        <v>0</v>
      </c>
      <c r="H63" s="27">
        <f>SUMIFS('FY17 DataDump'!$E$2:$E$4768, 'FY17 DataDump'!$C$2:$C$4768, 'FY17 Individual Analysis'!$A63, 'FY17 DataDump'!$H$2:$H$4768, H$2)</f>
        <v>0</v>
      </c>
      <c r="I63" s="27">
        <f>SUMIFS('FY17 DataDump'!$E$2:$E$4768, 'FY17 DataDump'!$C$2:$C$4768, 'FY17 Individual Analysis'!$A63, 'FY17 DataDump'!$H$2:$H$4768, I$2)</f>
        <v>0</v>
      </c>
      <c r="J63" s="27">
        <f>SUMIFS('FY17 DataDump'!$E$2:$E$4768, 'FY17 DataDump'!$C$2:$C$4768, 'FY17 Individual Analysis'!$A63, 'FY17 DataDump'!$H$2:$H$4768, J$2)</f>
        <v>0</v>
      </c>
      <c r="K63" s="27">
        <f>SUMIFS('FY17 DataDump'!$E$2:$E$4768, 'FY17 DataDump'!$C$2:$C$4768, 'FY17 Individual Analysis'!$A63, 'FY17 DataDump'!$H$2:$H$4768, K$2)</f>
        <v>0</v>
      </c>
      <c r="L63" s="27">
        <f>SUMIFS('FY17 DataDump'!$E$2:$E$4768, 'FY17 DataDump'!$C$2:$C$4768, 'FY17 Individual Analysis'!$A63, 'FY17 DataDump'!$H$2:$H$4768, L$2)</f>
        <v>0</v>
      </c>
      <c r="M63" s="27">
        <f>SUMIFS('FY17 DataDump'!$E$2:$E$4768, 'FY17 DataDump'!$C$2:$C$4768, 'FY17 Individual Analysis'!$A63, 'FY17 DataDump'!$H$2:$H$4768, M$2)</f>
        <v>0</v>
      </c>
      <c r="N63" s="27">
        <f>SUMIFS('FY17 DataDump'!$E$2:$E$4768, 'FY17 DataDump'!$C$2:$C$4768, 'FY17 Individual Analysis'!$A63, 'FY17 DataDump'!$H$2:$H$4768, N$2)</f>
        <v>0</v>
      </c>
      <c r="O63" s="27">
        <f>SUMIFS('FY17 DataDump'!$E$2:$E$4768, 'FY17 DataDump'!$C$2:$C$4768, 'FY17 Individual Analysis'!$A63, 'FY17 DataDump'!$H$2:$H$4768, O$2)</f>
        <v>0</v>
      </c>
      <c r="P63" s="27">
        <f t="shared" si="0"/>
        <v>0</v>
      </c>
      <c r="Q63" s="108" t="e">
        <f t="shared" si="5"/>
        <v>#DIV/0!</v>
      </c>
      <c r="S63" s="20">
        <f t="shared" si="8"/>
        <v>0</v>
      </c>
      <c r="T63" s="21">
        <f t="shared" si="8"/>
        <v>0</v>
      </c>
      <c r="U63" s="21">
        <f t="shared" si="8"/>
        <v>0</v>
      </c>
      <c r="V63" s="21">
        <f t="shared" si="7"/>
        <v>0</v>
      </c>
      <c r="W63" s="21">
        <f t="shared" si="7"/>
        <v>0</v>
      </c>
      <c r="X63" s="21">
        <f t="shared" si="7"/>
        <v>0</v>
      </c>
      <c r="Y63" s="21">
        <f t="shared" si="7"/>
        <v>0</v>
      </c>
      <c r="Z63" s="21">
        <f t="shared" si="7"/>
        <v>0</v>
      </c>
      <c r="AA63" s="21">
        <f t="shared" si="7"/>
        <v>0</v>
      </c>
      <c r="AB63" s="21">
        <f t="shared" si="7"/>
        <v>0</v>
      </c>
      <c r="AC63" s="21">
        <f t="shared" si="7"/>
        <v>0</v>
      </c>
      <c r="AD63" s="24">
        <f t="shared" si="7"/>
        <v>0</v>
      </c>
      <c r="AF63" s="15">
        <f t="shared" si="4"/>
        <v>0</v>
      </c>
    </row>
    <row r="64" spans="1:32" x14ac:dyDescent="0.25">
      <c r="A64" s="75"/>
      <c r="B64" s="75" t="e">
        <f>INDEX('FY17 DataDump'!$A$2:$H$4768, MATCH('FY17 Individual Analysis'!A64, 'FY17 DataDump'!$C$2:$C$4768, 0), MATCH('FY17 DataDump'!$B$1, 'FY17 DataDump'!$A$1:$H$1))</f>
        <v>#N/A</v>
      </c>
      <c r="C64" s="75" t="e">
        <f>INDEX('FY17 DataDump'!$A$2:$H$4768, MATCH('FY17 Individual Analysis'!A64, 'FY17 DataDump'!$C$2:$C$4768, 0), MATCH('FY17 DataDump'!$D$1, 'FY17 DataDump'!$A$1:$H$1))</f>
        <v>#N/A</v>
      </c>
      <c r="D64" s="27">
        <f>SUMIFS('FY17 DataDump'!$E$2:$E$4768, 'FY17 DataDump'!$C$2:$C$4768, 'FY17 Individual Analysis'!$A64, 'FY17 DataDump'!$H$2:$H$4768, D$2)</f>
        <v>0</v>
      </c>
      <c r="E64" s="27">
        <f>SUMIFS('FY17 DataDump'!$E$2:$E$4768, 'FY17 DataDump'!$C$2:$C$4768, 'FY17 Individual Analysis'!$A64, 'FY17 DataDump'!$H$2:$H$4768, E$2)</f>
        <v>0</v>
      </c>
      <c r="F64" s="27">
        <f>SUMIFS('FY17 DataDump'!$E$2:$E$4768, 'FY17 DataDump'!$C$2:$C$4768, 'FY17 Individual Analysis'!$A64, 'FY17 DataDump'!$H$2:$H$4768, F$2)</f>
        <v>0</v>
      </c>
      <c r="G64" s="27">
        <f>SUMIFS('FY17 DataDump'!$E$2:$E$4768, 'FY17 DataDump'!$C$2:$C$4768, 'FY17 Individual Analysis'!$A64, 'FY17 DataDump'!$H$2:$H$4768, G$2)</f>
        <v>0</v>
      </c>
      <c r="H64" s="27">
        <f>SUMIFS('FY17 DataDump'!$E$2:$E$4768, 'FY17 DataDump'!$C$2:$C$4768, 'FY17 Individual Analysis'!$A64, 'FY17 DataDump'!$H$2:$H$4768, H$2)</f>
        <v>0</v>
      </c>
      <c r="I64" s="27">
        <f>SUMIFS('FY17 DataDump'!$E$2:$E$4768, 'FY17 DataDump'!$C$2:$C$4768, 'FY17 Individual Analysis'!$A64, 'FY17 DataDump'!$H$2:$H$4768, I$2)</f>
        <v>0</v>
      </c>
      <c r="J64" s="27">
        <f>SUMIFS('FY17 DataDump'!$E$2:$E$4768, 'FY17 DataDump'!$C$2:$C$4768, 'FY17 Individual Analysis'!$A64, 'FY17 DataDump'!$H$2:$H$4768, J$2)</f>
        <v>0</v>
      </c>
      <c r="K64" s="27">
        <f>SUMIFS('FY17 DataDump'!$E$2:$E$4768, 'FY17 DataDump'!$C$2:$C$4768, 'FY17 Individual Analysis'!$A64, 'FY17 DataDump'!$H$2:$H$4768, K$2)</f>
        <v>0</v>
      </c>
      <c r="L64" s="27">
        <f>SUMIFS('FY17 DataDump'!$E$2:$E$4768, 'FY17 DataDump'!$C$2:$C$4768, 'FY17 Individual Analysis'!$A64, 'FY17 DataDump'!$H$2:$H$4768, L$2)</f>
        <v>0</v>
      </c>
      <c r="M64" s="27">
        <f>SUMIFS('FY17 DataDump'!$E$2:$E$4768, 'FY17 DataDump'!$C$2:$C$4768, 'FY17 Individual Analysis'!$A64, 'FY17 DataDump'!$H$2:$H$4768, M$2)</f>
        <v>0</v>
      </c>
      <c r="N64" s="27">
        <f>SUMIFS('FY17 DataDump'!$E$2:$E$4768, 'FY17 DataDump'!$C$2:$C$4768, 'FY17 Individual Analysis'!$A64, 'FY17 DataDump'!$H$2:$H$4768, N$2)</f>
        <v>0</v>
      </c>
      <c r="O64" s="27">
        <f>SUMIFS('FY17 DataDump'!$E$2:$E$4768, 'FY17 DataDump'!$C$2:$C$4768, 'FY17 Individual Analysis'!$A64, 'FY17 DataDump'!$H$2:$H$4768, O$2)</f>
        <v>0</v>
      </c>
      <c r="P64" s="27">
        <f t="shared" si="0"/>
        <v>0</v>
      </c>
      <c r="Q64" s="108" t="e">
        <f t="shared" si="5"/>
        <v>#DIV/0!</v>
      </c>
      <c r="S64" s="20">
        <f t="shared" si="8"/>
        <v>0</v>
      </c>
      <c r="T64" s="21">
        <f t="shared" si="8"/>
        <v>0</v>
      </c>
      <c r="U64" s="21">
        <f t="shared" si="8"/>
        <v>0</v>
      </c>
      <c r="V64" s="21">
        <f t="shared" si="7"/>
        <v>0</v>
      </c>
      <c r="W64" s="21">
        <f t="shared" si="7"/>
        <v>0</v>
      </c>
      <c r="X64" s="21">
        <f t="shared" si="7"/>
        <v>0</v>
      </c>
      <c r="Y64" s="21">
        <f t="shared" si="7"/>
        <v>0</v>
      </c>
      <c r="Z64" s="21">
        <f t="shared" si="7"/>
        <v>0</v>
      </c>
      <c r="AA64" s="21">
        <f t="shared" si="7"/>
        <v>0</v>
      </c>
      <c r="AB64" s="21">
        <f t="shared" si="7"/>
        <v>0</v>
      </c>
      <c r="AC64" s="21">
        <f t="shared" si="7"/>
        <v>0</v>
      </c>
      <c r="AD64" s="24">
        <f t="shared" si="7"/>
        <v>0</v>
      </c>
      <c r="AF64" s="15">
        <f t="shared" si="4"/>
        <v>0</v>
      </c>
    </row>
    <row r="65" spans="1:32" x14ac:dyDescent="0.25">
      <c r="A65" s="75"/>
      <c r="B65" s="75" t="e">
        <f>INDEX('FY17 DataDump'!$A$2:$H$4768, MATCH('FY17 Individual Analysis'!A65, 'FY17 DataDump'!$C$2:$C$4768, 0), MATCH('FY17 DataDump'!$B$1, 'FY17 DataDump'!$A$1:$H$1))</f>
        <v>#N/A</v>
      </c>
      <c r="C65" s="75" t="e">
        <f>INDEX('FY17 DataDump'!$A$2:$H$4768, MATCH('FY17 Individual Analysis'!A65, 'FY17 DataDump'!$C$2:$C$4768, 0), MATCH('FY17 DataDump'!$D$1, 'FY17 DataDump'!$A$1:$H$1))</f>
        <v>#N/A</v>
      </c>
      <c r="D65" s="27">
        <f>SUMIFS('FY17 DataDump'!$E$2:$E$4768, 'FY17 DataDump'!$C$2:$C$4768, 'FY17 Individual Analysis'!$A65, 'FY17 DataDump'!$H$2:$H$4768, D$2)</f>
        <v>0</v>
      </c>
      <c r="E65" s="27">
        <f>SUMIFS('FY17 DataDump'!$E$2:$E$4768, 'FY17 DataDump'!$C$2:$C$4768, 'FY17 Individual Analysis'!$A65, 'FY17 DataDump'!$H$2:$H$4768, E$2)</f>
        <v>0</v>
      </c>
      <c r="F65" s="27">
        <f>SUMIFS('FY17 DataDump'!$E$2:$E$4768, 'FY17 DataDump'!$C$2:$C$4768, 'FY17 Individual Analysis'!$A65, 'FY17 DataDump'!$H$2:$H$4768, F$2)</f>
        <v>0</v>
      </c>
      <c r="G65" s="27">
        <f>SUMIFS('FY17 DataDump'!$E$2:$E$4768, 'FY17 DataDump'!$C$2:$C$4768, 'FY17 Individual Analysis'!$A65, 'FY17 DataDump'!$H$2:$H$4768, G$2)</f>
        <v>0</v>
      </c>
      <c r="H65" s="27">
        <f>SUMIFS('FY17 DataDump'!$E$2:$E$4768, 'FY17 DataDump'!$C$2:$C$4768, 'FY17 Individual Analysis'!$A65, 'FY17 DataDump'!$H$2:$H$4768, H$2)</f>
        <v>0</v>
      </c>
      <c r="I65" s="27">
        <f>SUMIFS('FY17 DataDump'!$E$2:$E$4768, 'FY17 DataDump'!$C$2:$C$4768, 'FY17 Individual Analysis'!$A65, 'FY17 DataDump'!$H$2:$H$4768, I$2)</f>
        <v>0</v>
      </c>
      <c r="J65" s="27">
        <f>SUMIFS('FY17 DataDump'!$E$2:$E$4768, 'FY17 DataDump'!$C$2:$C$4768, 'FY17 Individual Analysis'!$A65, 'FY17 DataDump'!$H$2:$H$4768, J$2)</f>
        <v>0</v>
      </c>
      <c r="K65" s="27">
        <f>SUMIFS('FY17 DataDump'!$E$2:$E$4768, 'FY17 DataDump'!$C$2:$C$4768, 'FY17 Individual Analysis'!$A65, 'FY17 DataDump'!$H$2:$H$4768, K$2)</f>
        <v>0</v>
      </c>
      <c r="L65" s="27">
        <f>SUMIFS('FY17 DataDump'!$E$2:$E$4768, 'FY17 DataDump'!$C$2:$C$4768, 'FY17 Individual Analysis'!$A65, 'FY17 DataDump'!$H$2:$H$4768, L$2)</f>
        <v>0</v>
      </c>
      <c r="M65" s="27">
        <f>SUMIFS('FY17 DataDump'!$E$2:$E$4768, 'FY17 DataDump'!$C$2:$C$4768, 'FY17 Individual Analysis'!$A65, 'FY17 DataDump'!$H$2:$H$4768, M$2)</f>
        <v>0</v>
      </c>
      <c r="N65" s="27">
        <f>SUMIFS('FY17 DataDump'!$E$2:$E$4768, 'FY17 DataDump'!$C$2:$C$4768, 'FY17 Individual Analysis'!$A65, 'FY17 DataDump'!$H$2:$H$4768, N$2)</f>
        <v>0</v>
      </c>
      <c r="O65" s="27">
        <f>SUMIFS('FY17 DataDump'!$E$2:$E$4768, 'FY17 DataDump'!$C$2:$C$4768, 'FY17 Individual Analysis'!$A65, 'FY17 DataDump'!$H$2:$H$4768, O$2)</f>
        <v>0</v>
      </c>
      <c r="P65" s="27">
        <f t="shared" si="0"/>
        <v>0</v>
      </c>
      <c r="Q65" s="108" t="e">
        <f t="shared" si="5"/>
        <v>#DIV/0!</v>
      </c>
      <c r="S65" s="20">
        <f t="shared" si="8"/>
        <v>0</v>
      </c>
      <c r="T65" s="21">
        <f t="shared" si="8"/>
        <v>0</v>
      </c>
      <c r="U65" s="21">
        <f t="shared" si="8"/>
        <v>0</v>
      </c>
      <c r="V65" s="21">
        <f t="shared" si="7"/>
        <v>0</v>
      </c>
      <c r="W65" s="21">
        <f t="shared" si="7"/>
        <v>0</v>
      </c>
      <c r="X65" s="21">
        <f t="shared" si="7"/>
        <v>0</v>
      </c>
      <c r="Y65" s="21">
        <f t="shared" si="7"/>
        <v>0</v>
      </c>
      <c r="Z65" s="21">
        <f t="shared" si="7"/>
        <v>0</v>
      </c>
      <c r="AA65" s="21">
        <f t="shared" si="7"/>
        <v>0</v>
      </c>
      <c r="AB65" s="21">
        <f t="shared" si="7"/>
        <v>0</v>
      </c>
      <c r="AC65" s="21">
        <f t="shared" si="7"/>
        <v>0</v>
      </c>
      <c r="AD65" s="24">
        <f t="shared" si="7"/>
        <v>0</v>
      </c>
      <c r="AF65" s="15">
        <f t="shared" si="4"/>
        <v>0</v>
      </c>
    </row>
    <row r="66" spans="1:32" x14ac:dyDescent="0.25">
      <c r="A66" s="75"/>
      <c r="B66" s="75" t="e">
        <f>INDEX('FY17 DataDump'!$A$2:$H$4768, MATCH('FY17 Individual Analysis'!A66, 'FY17 DataDump'!$C$2:$C$4768, 0), MATCH('FY17 DataDump'!$B$1, 'FY17 DataDump'!$A$1:$H$1))</f>
        <v>#N/A</v>
      </c>
      <c r="C66" s="75" t="e">
        <f>INDEX('FY17 DataDump'!$A$2:$H$4768, MATCH('FY17 Individual Analysis'!A66, 'FY17 DataDump'!$C$2:$C$4768, 0), MATCH('FY17 DataDump'!$D$1, 'FY17 DataDump'!$A$1:$H$1))</f>
        <v>#N/A</v>
      </c>
      <c r="D66" s="27">
        <f>SUMIFS('FY17 DataDump'!$E$2:$E$4768, 'FY17 DataDump'!$C$2:$C$4768, 'FY17 Individual Analysis'!$A66, 'FY17 DataDump'!$H$2:$H$4768, D$2)</f>
        <v>0</v>
      </c>
      <c r="E66" s="27">
        <f>SUMIFS('FY17 DataDump'!$E$2:$E$4768, 'FY17 DataDump'!$C$2:$C$4768, 'FY17 Individual Analysis'!$A66, 'FY17 DataDump'!$H$2:$H$4768, E$2)</f>
        <v>0</v>
      </c>
      <c r="F66" s="27">
        <f>SUMIFS('FY17 DataDump'!$E$2:$E$4768, 'FY17 DataDump'!$C$2:$C$4768, 'FY17 Individual Analysis'!$A66, 'FY17 DataDump'!$H$2:$H$4768, F$2)</f>
        <v>0</v>
      </c>
      <c r="G66" s="27">
        <f>SUMIFS('FY17 DataDump'!$E$2:$E$4768, 'FY17 DataDump'!$C$2:$C$4768, 'FY17 Individual Analysis'!$A66, 'FY17 DataDump'!$H$2:$H$4768, G$2)</f>
        <v>0</v>
      </c>
      <c r="H66" s="27">
        <f>SUMIFS('FY17 DataDump'!$E$2:$E$4768, 'FY17 DataDump'!$C$2:$C$4768, 'FY17 Individual Analysis'!$A66, 'FY17 DataDump'!$H$2:$H$4768, H$2)</f>
        <v>0</v>
      </c>
      <c r="I66" s="27">
        <f>SUMIFS('FY17 DataDump'!$E$2:$E$4768, 'FY17 DataDump'!$C$2:$C$4768, 'FY17 Individual Analysis'!$A66, 'FY17 DataDump'!$H$2:$H$4768, I$2)</f>
        <v>0</v>
      </c>
      <c r="J66" s="27">
        <f>SUMIFS('FY17 DataDump'!$E$2:$E$4768, 'FY17 DataDump'!$C$2:$C$4768, 'FY17 Individual Analysis'!$A66, 'FY17 DataDump'!$H$2:$H$4768, J$2)</f>
        <v>0</v>
      </c>
      <c r="K66" s="27">
        <f>SUMIFS('FY17 DataDump'!$E$2:$E$4768, 'FY17 DataDump'!$C$2:$C$4768, 'FY17 Individual Analysis'!$A66, 'FY17 DataDump'!$H$2:$H$4768, K$2)</f>
        <v>0</v>
      </c>
      <c r="L66" s="27">
        <f>SUMIFS('FY17 DataDump'!$E$2:$E$4768, 'FY17 DataDump'!$C$2:$C$4768, 'FY17 Individual Analysis'!$A66, 'FY17 DataDump'!$H$2:$H$4768, L$2)</f>
        <v>0</v>
      </c>
      <c r="M66" s="27">
        <f>SUMIFS('FY17 DataDump'!$E$2:$E$4768, 'FY17 DataDump'!$C$2:$C$4768, 'FY17 Individual Analysis'!$A66, 'FY17 DataDump'!$H$2:$H$4768, M$2)</f>
        <v>0</v>
      </c>
      <c r="N66" s="27">
        <f>SUMIFS('FY17 DataDump'!$E$2:$E$4768, 'FY17 DataDump'!$C$2:$C$4768, 'FY17 Individual Analysis'!$A66, 'FY17 DataDump'!$H$2:$H$4768, N$2)</f>
        <v>0</v>
      </c>
      <c r="O66" s="27">
        <f>SUMIFS('FY17 DataDump'!$E$2:$E$4768, 'FY17 DataDump'!$C$2:$C$4768, 'FY17 Individual Analysis'!$A66, 'FY17 DataDump'!$H$2:$H$4768, O$2)</f>
        <v>0</v>
      </c>
      <c r="P66" s="27">
        <f t="shared" si="0"/>
        <v>0</v>
      </c>
      <c r="Q66" s="108" t="e">
        <f t="shared" ref="Q66:Q129" si="9">P66/$P$400</f>
        <v>#DIV/0!</v>
      </c>
      <c r="S66" s="20">
        <f t="shared" si="8"/>
        <v>0</v>
      </c>
      <c r="T66" s="21">
        <f t="shared" si="8"/>
        <v>0</v>
      </c>
      <c r="U66" s="21">
        <f t="shared" si="8"/>
        <v>0</v>
      </c>
      <c r="V66" s="21">
        <f t="shared" si="7"/>
        <v>0</v>
      </c>
      <c r="W66" s="21">
        <f t="shared" si="7"/>
        <v>0</v>
      </c>
      <c r="X66" s="21">
        <f t="shared" si="7"/>
        <v>0</v>
      </c>
      <c r="Y66" s="21">
        <f t="shared" si="7"/>
        <v>0</v>
      </c>
      <c r="Z66" s="21">
        <f t="shared" si="7"/>
        <v>0</v>
      </c>
      <c r="AA66" s="21">
        <f t="shared" si="7"/>
        <v>0</v>
      </c>
      <c r="AB66" s="21">
        <f t="shared" si="7"/>
        <v>0</v>
      </c>
      <c r="AC66" s="21">
        <f t="shared" si="7"/>
        <v>0</v>
      </c>
      <c r="AD66" s="24">
        <f t="shared" si="7"/>
        <v>0</v>
      </c>
      <c r="AF66" s="15">
        <f t="shared" ref="AF66:AF129" si="10">(P66) + (P66 *$AG$1)</f>
        <v>0</v>
      </c>
    </row>
    <row r="67" spans="1:32" x14ac:dyDescent="0.25">
      <c r="A67" s="75"/>
      <c r="B67" s="75" t="e">
        <f>INDEX('FY17 DataDump'!$A$2:$H$4768, MATCH('FY17 Individual Analysis'!A67, 'FY17 DataDump'!$C$2:$C$4768, 0), MATCH('FY17 DataDump'!$B$1, 'FY17 DataDump'!$A$1:$H$1))</f>
        <v>#N/A</v>
      </c>
      <c r="C67" s="75" t="e">
        <f>INDEX('FY17 DataDump'!$A$2:$H$4768, MATCH('FY17 Individual Analysis'!A67, 'FY17 DataDump'!$C$2:$C$4768, 0), MATCH('FY17 DataDump'!$D$1, 'FY17 DataDump'!$A$1:$H$1))</f>
        <v>#N/A</v>
      </c>
      <c r="D67" s="27">
        <f>SUMIFS('FY17 DataDump'!$E$2:$E$4768, 'FY17 DataDump'!$C$2:$C$4768, 'FY17 Individual Analysis'!$A67, 'FY17 DataDump'!$H$2:$H$4768, D$2)</f>
        <v>0</v>
      </c>
      <c r="E67" s="27">
        <f>SUMIFS('FY17 DataDump'!$E$2:$E$4768, 'FY17 DataDump'!$C$2:$C$4768, 'FY17 Individual Analysis'!$A67, 'FY17 DataDump'!$H$2:$H$4768, E$2)</f>
        <v>0</v>
      </c>
      <c r="F67" s="27">
        <f>SUMIFS('FY17 DataDump'!$E$2:$E$4768, 'FY17 DataDump'!$C$2:$C$4768, 'FY17 Individual Analysis'!$A67, 'FY17 DataDump'!$H$2:$H$4768, F$2)</f>
        <v>0</v>
      </c>
      <c r="G67" s="27">
        <f>SUMIFS('FY17 DataDump'!$E$2:$E$4768, 'FY17 DataDump'!$C$2:$C$4768, 'FY17 Individual Analysis'!$A67, 'FY17 DataDump'!$H$2:$H$4768, G$2)</f>
        <v>0</v>
      </c>
      <c r="H67" s="27">
        <f>SUMIFS('FY17 DataDump'!$E$2:$E$4768, 'FY17 DataDump'!$C$2:$C$4768, 'FY17 Individual Analysis'!$A67, 'FY17 DataDump'!$H$2:$H$4768, H$2)</f>
        <v>0</v>
      </c>
      <c r="I67" s="27">
        <f>SUMIFS('FY17 DataDump'!$E$2:$E$4768, 'FY17 DataDump'!$C$2:$C$4768, 'FY17 Individual Analysis'!$A67, 'FY17 DataDump'!$H$2:$H$4768, I$2)</f>
        <v>0</v>
      </c>
      <c r="J67" s="27">
        <f>SUMIFS('FY17 DataDump'!$E$2:$E$4768, 'FY17 DataDump'!$C$2:$C$4768, 'FY17 Individual Analysis'!$A67, 'FY17 DataDump'!$H$2:$H$4768, J$2)</f>
        <v>0</v>
      </c>
      <c r="K67" s="27">
        <f>SUMIFS('FY17 DataDump'!$E$2:$E$4768, 'FY17 DataDump'!$C$2:$C$4768, 'FY17 Individual Analysis'!$A67, 'FY17 DataDump'!$H$2:$H$4768, K$2)</f>
        <v>0</v>
      </c>
      <c r="L67" s="27">
        <f>SUMIFS('FY17 DataDump'!$E$2:$E$4768, 'FY17 DataDump'!$C$2:$C$4768, 'FY17 Individual Analysis'!$A67, 'FY17 DataDump'!$H$2:$H$4768, L$2)</f>
        <v>0</v>
      </c>
      <c r="M67" s="27">
        <f>SUMIFS('FY17 DataDump'!$E$2:$E$4768, 'FY17 DataDump'!$C$2:$C$4768, 'FY17 Individual Analysis'!$A67, 'FY17 DataDump'!$H$2:$H$4768, M$2)</f>
        <v>0</v>
      </c>
      <c r="N67" s="27">
        <f>SUMIFS('FY17 DataDump'!$E$2:$E$4768, 'FY17 DataDump'!$C$2:$C$4768, 'FY17 Individual Analysis'!$A67, 'FY17 DataDump'!$H$2:$H$4768, N$2)</f>
        <v>0</v>
      </c>
      <c r="O67" s="27">
        <f>SUMIFS('FY17 DataDump'!$E$2:$E$4768, 'FY17 DataDump'!$C$2:$C$4768, 'FY17 Individual Analysis'!$A67, 'FY17 DataDump'!$H$2:$H$4768, O$2)</f>
        <v>0</v>
      </c>
      <c r="P67" s="27">
        <f t="shared" ref="P67:P130" si="11">SUM(D67:O67)</f>
        <v>0</v>
      </c>
      <c r="Q67" s="108" t="e">
        <f t="shared" si="9"/>
        <v>#DIV/0!</v>
      </c>
      <c r="S67" s="20">
        <f t="shared" si="8"/>
        <v>0</v>
      </c>
      <c r="T67" s="21">
        <f t="shared" si="8"/>
        <v>0</v>
      </c>
      <c r="U67" s="21">
        <f t="shared" si="8"/>
        <v>0</v>
      </c>
      <c r="V67" s="21">
        <f t="shared" si="7"/>
        <v>0</v>
      </c>
      <c r="W67" s="21">
        <f t="shared" si="7"/>
        <v>0</v>
      </c>
      <c r="X67" s="21">
        <f t="shared" si="7"/>
        <v>0</v>
      </c>
      <c r="Y67" s="21">
        <f t="shared" si="7"/>
        <v>0</v>
      </c>
      <c r="Z67" s="21">
        <f t="shared" si="7"/>
        <v>0</v>
      </c>
      <c r="AA67" s="21">
        <f t="shared" si="7"/>
        <v>0</v>
      </c>
      <c r="AB67" s="21">
        <f t="shared" si="7"/>
        <v>0</v>
      </c>
      <c r="AC67" s="21">
        <f t="shared" si="7"/>
        <v>0</v>
      </c>
      <c r="AD67" s="24">
        <f t="shared" si="7"/>
        <v>0</v>
      </c>
      <c r="AF67" s="15">
        <f t="shared" si="10"/>
        <v>0</v>
      </c>
    </row>
    <row r="68" spans="1:32" x14ac:dyDescent="0.25">
      <c r="A68" s="75"/>
      <c r="B68" s="75" t="e">
        <f>INDEX('FY17 DataDump'!$A$2:$H$4768, MATCH('FY17 Individual Analysis'!A68, 'FY17 DataDump'!$C$2:$C$4768, 0), MATCH('FY17 DataDump'!$B$1, 'FY17 DataDump'!$A$1:$H$1))</f>
        <v>#N/A</v>
      </c>
      <c r="C68" s="75" t="e">
        <f>INDEX('FY17 DataDump'!$A$2:$H$4768, MATCH('FY17 Individual Analysis'!A68, 'FY17 DataDump'!$C$2:$C$4768, 0), MATCH('FY17 DataDump'!$D$1, 'FY17 DataDump'!$A$1:$H$1))</f>
        <v>#N/A</v>
      </c>
      <c r="D68" s="27">
        <f>SUMIFS('FY17 DataDump'!$E$2:$E$4768, 'FY17 DataDump'!$C$2:$C$4768, 'FY17 Individual Analysis'!$A68, 'FY17 DataDump'!$H$2:$H$4768, D$2)</f>
        <v>0</v>
      </c>
      <c r="E68" s="27">
        <f>SUMIFS('FY17 DataDump'!$E$2:$E$4768, 'FY17 DataDump'!$C$2:$C$4768, 'FY17 Individual Analysis'!$A68, 'FY17 DataDump'!$H$2:$H$4768, E$2)</f>
        <v>0</v>
      </c>
      <c r="F68" s="27">
        <f>SUMIFS('FY17 DataDump'!$E$2:$E$4768, 'FY17 DataDump'!$C$2:$C$4768, 'FY17 Individual Analysis'!$A68, 'FY17 DataDump'!$H$2:$H$4768, F$2)</f>
        <v>0</v>
      </c>
      <c r="G68" s="27">
        <f>SUMIFS('FY17 DataDump'!$E$2:$E$4768, 'FY17 DataDump'!$C$2:$C$4768, 'FY17 Individual Analysis'!$A68, 'FY17 DataDump'!$H$2:$H$4768, G$2)</f>
        <v>0</v>
      </c>
      <c r="H68" s="27">
        <f>SUMIFS('FY17 DataDump'!$E$2:$E$4768, 'FY17 DataDump'!$C$2:$C$4768, 'FY17 Individual Analysis'!$A68, 'FY17 DataDump'!$H$2:$H$4768, H$2)</f>
        <v>0</v>
      </c>
      <c r="I68" s="27">
        <f>SUMIFS('FY17 DataDump'!$E$2:$E$4768, 'FY17 DataDump'!$C$2:$C$4768, 'FY17 Individual Analysis'!$A68, 'FY17 DataDump'!$H$2:$H$4768, I$2)</f>
        <v>0</v>
      </c>
      <c r="J68" s="27">
        <f>SUMIFS('FY17 DataDump'!$E$2:$E$4768, 'FY17 DataDump'!$C$2:$C$4768, 'FY17 Individual Analysis'!$A68, 'FY17 DataDump'!$H$2:$H$4768, J$2)</f>
        <v>0</v>
      </c>
      <c r="K68" s="27">
        <f>SUMIFS('FY17 DataDump'!$E$2:$E$4768, 'FY17 DataDump'!$C$2:$C$4768, 'FY17 Individual Analysis'!$A68, 'FY17 DataDump'!$H$2:$H$4768, K$2)</f>
        <v>0</v>
      </c>
      <c r="L68" s="27">
        <f>SUMIFS('FY17 DataDump'!$E$2:$E$4768, 'FY17 DataDump'!$C$2:$C$4768, 'FY17 Individual Analysis'!$A68, 'FY17 DataDump'!$H$2:$H$4768, L$2)</f>
        <v>0</v>
      </c>
      <c r="M68" s="27">
        <f>SUMIFS('FY17 DataDump'!$E$2:$E$4768, 'FY17 DataDump'!$C$2:$C$4768, 'FY17 Individual Analysis'!$A68, 'FY17 DataDump'!$H$2:$H$4768, M$2)</f>
        <v>0</v>
      </c>
      <c r="N68" s="27">
        <f>SUMIFS('FY17 DataDump'!$E$2:$E$4768, 'FY17 DataDump'!$C$2:$C$4768, 'FY17 Individual Analysis'!$A68, 'FY17 DataDump'!$H$2:$H$4768, N$2)</f>
        <v>0</v>
      </c>
      <c r="O68" s="27">
        <f>SUMIFS('FY17 DataDump'!$E$2:$E$4768, 'FY17 DataDump'!$C$2:$C$4768, 'FY17 Individual Analysis'!$A68, 'FY17 DataDump'!$H$2:$H$4768, O$2)</f>
        <v>0</v>
      </c>
      <c r="P68" s="27">
        <f t="shared" si="11"/>
        <v>0</v>
      </c>
      <c r="Q68" s="108" t="e">
        <f t="shared" si="9"/>
        <v>#DIV/0!</v>
      </c>
      <c r="S68" s="20">
        <f t="shared" si="8"/>
        <v>0</v>
      </c>
      <c r="T68" s="21">
        <f t="shared" si="8"/>
        <v>0</v>
      </c>
      <c r="U68" s="21">
        <f t="shared" si="8"/>
        <v>0</v>
      </c>
      <c r="V68" s="21">
        <f t="shared" si="7"/>
        <v>0</v>
      </c>
      <c r="W68" s="21">
        <f t="shared" si="7"/>
        <v>0</v>
      </c>
      <c r="X68" s="21">
        <f t="shared" si="7"/>
        <v>0</v>
      </c>
      <c r="Y68" s="21">
        <f t="shared" si="7"/>
        <v>0</v>
      </c>
      <c r="Z68" s="21">
        <f t="shared" si="7"/>
        <v>0</v>
      </c>
      <c r="AA68" s="21">
        <f t="shared" si="7"/>
        <v>0</v>
      </c>
      <c r="AB68" s="21">
        <f t="shared" si="7"/>
        <v>0</v>
      </c>
      <c r="AC68" s="21">
        <f t="shared" si="7"/>
        <v>0</v>
      </c>
      <c r="AD68" s="24">
        <f t="shared" si="7"/>
        <v>0</v>
      </c>
      <c r="AF68" s="15">
        <f t="shared" si="10"/>
        <v>0</v>
      </c>
    </row>
    <row r="69" spans="1:32" x14ac:dyDescent="0.25">
      <c r="A69" s="75"/>
      <c r="B69" s="75" t="e">
        <f>INDEX('FY17 DataDump'!$A$2:$H$4768, MATCH('FY17 Individual Analysis'!A69, 'FY17 DataDump'!$C$2:$C$4768, 0), MATCH('FY17 DataDump'!$B$1, 'FY17 DataDump'!$A$1:$H$1))</f>
        <v>#N/A</v>
      </c>
      <c r="C69" s="75" t="e">
        <f>INDEX('FY17 DataDump'!$A$2:$H$4768, MATCH('FY17 Individual Analysis'!A69, 'FY17 DataDump'!$C$2:$C$4768, 0), MATCH('FY17 DataDump'!$D$1, 'FY17 DataDump'!$A$1:$H$1))</f>
        <v>#N/A</v>
      </c>
      <c r="D69" s="27">
        <f>SUMIFS('FY17 DataDump'!$E$2:$E$4768, 'FY17 DataDump'!$C$2:$C$4768, 'FY17 Individual Analysis'!$A69, 'FY17 DataDump'!$H$2:$H$4768, D$2)</f>
        <v>0</v>
      </c>
      <c r="E69" s="27">
        <f>SUMIFS('FY17 DataDump'!$E$2:$E$4768, 'FY17 DataDump'!$C$2:$C$4768, 'FY17 Individual Analysis'!$A69, 'FY17 DataDump'!$H$2:$H$4768, E$2)</f>
        <v>0</v>
      </c>
      <c r="F69" s="27">
        <f>SUMIFS('FY17 DataDump'!$E$2:$E$4768, 'FY17 DataDump'!$C$2:$C$4768, 'FY17 Individual Analysis'!$A69, 'FY17 DataDump'!$H$2:$H$4768, F$2)</f>
        <v>0</v>
      </c>
      <c r="G69" s="27">
        <f>SUMIFS('FY17 DataDump'!$E$2:$E$4768, 'FY17 DataDump'!$C$2:$C$4768, 'FY17 Individual Analysis'!$A69, 'FY17 DataDump'!$H$2:$H$4768, G$2)</f>
        <v>0</v>
      </c>
      <c r="H69" s="27">
        <f>SUMIFS('FY17 DataDump'!$E$2:$E$4768, 'FY17 DataDump'!$C$2:$C$4768, 'FY17 Individual Analysis'!$A69, 'FY17 DataDump'!$H$2:$H$4768, H$2)</f>
        <v>0</v>
      </c>
      <c r="I69" s="27">
        <f>SUMIFS('FY17 DataDump'!$E$2:$E$4768, 'FY17 DataDump'!$C$2:$C$4768, 'FY17 Individual Analysis'!$A69, 'FY17 DataDump'!$H$2:$H$4768, I$2)</f>
        <v>0</v>
      </c>
      <c r="J69" s="27">
        <f>SUMIFS('FY17 DataDump'!$E$2:$E$4768, 'FY17 DataDump'!$C$2:$C$4768, 'FY17 Individual Analysis'!$A69, 'FY17 DataDump'!$H$2:$H$4768, J$2)</f>
        <v>0</v>
      </c>
      <c r="K69" s="27">
        <f>SUMIFS('FY17 DataDump'!$E$2:$E$4768, 'FY17 DataDump'!$C$2:$C$4768, 'FY17 Individual Analysis'!$A69, 'FY17 DataDump'!$H$2:$H$4768, K$2)</f>
        <v>0</v>
      </c>
      <c r="L69" s="27">
        <f>SUMIFS('FY17 DataDump'!$E$2:$E$4768, 'FY17 DataDump'!$C$2:$C$4768, 'FY17 Individual Analysis'!$A69, 'FY17 DataDump'!$H$2:$H$4768, L$2)</f>
        <v>0</v>
      </c>
      <c r="M69" s="27">
        <f>SUMIFS('FY17 DataDump'!$E$2:$E$4768, 'FY17 DataDump'!$C$2:$C$4768, 'FY17 Individual Analysis'!$A69, 'FY17 DataDump'!$H$2:$H$4768, M$2)</f>
        <v>0</v>
      </c>
      <c r="N69" s="27">
        <f>SUMIFS('FY17 DataDump'!$E$2:$E$4768, 'FY17 DataDump'!$C$2:$C$4768, 'FY17 Individual Analysis'!$A69, 'FY17 DataDump'!$H$2:$H$4768, N$2)</f>
        <v>0</v>
      </c>
      <c r="O69" s="27">
        <f>SUMIFS('FY17 DataDump'!$E$2:$E$4768, 'FY17 DataDump'!$C$2:$C$4768, 'FY17 Individual Analysis'!$A69, 'FY17 DataDump'!$H$2:$H$4768, O$2)</f>
        <v>0</v>
      </c>
      <c r="P69" s="27">
        <f t="shared" si="11"/>
        <v>0</v>
      </c>
      <c r="Q69" s="108" t="e">
        <f t="shared" si="9"/>
        <v>#DIV/0!</v>
      </c>
      <c r="S69" s="20">
        <f t="shared" si="8"/>
        <v>0</v>
      </c>
      <c r="T69" s="21">
        <f t="shared" si="8"/>
        <v>0</v>
      </c>
      <c r="U69" s="21">
        <f t="shared" si="8"/>
        <v>0</v>
      </c>
      <c r="V69" s="21">
        <f t="shared" si="7"/>
        <v>0</v>
      </c>
      <c r="W69" s="21">
        <f t="shared" si="7"/>
        <v>0</v>
      </c>
      <c r="X69" s="21">
        <f t="shared" si="7"/>
        <v>0</v>
      </c>
      <c r="Y69" s="21">
        <f t="shared" si="7"/>
        <v>0</v>
      </c>
      <c r="Z69" s="21">
        <f t="shared" si="7"/>
        <v>0</v>
      </c>
      <c r="AA69" s="21">
        <f t="shared" si="7"/>
        <v>0</v>
      </c>
      <c r="AB69" s="21">
        <f t="shared" si="7"/>
        <v>0</v>
      </c>
      <c r="AC69" s="21">
        <f t="shared" si="7"/>
        <v>0</v>
      </c>
      <c r="AD69" s="24">
        <f t="shared" si="7"/>
        <v>0</v>
      </c>
      <c r="AF69" s="15">
        <f t="shared" si="10"/>
        <v>0</v>
      </c>
    </row>
    <row r="70" spans="1:32" x14ac:dyDescent="0.25">
      <c r="A70" s="75"/>
      <c r="B70" s="75" t="e">
        <f>INDEX('FY17 DataDump'!$A$2:$H$4768, MATCH('FY17 Individual Analysis'!A70, 'FY17 DataDump'!$C$2:$C$4768, 0), MATCH('FY17 DataDump'!$B$1, 'FY17 DataDump'!$A$1:$H$1))</f>
        <v>#N/A</v>
      </c>
      <c r="C70" s="75" t="e">
        <f>INDEX('FY17 DataDump'!$A$2:$H$4768, MATCH('FY17 Individual Analysis'!A70, 'FY17 DataDump'!$C$2:$C$4768, 0), MATCH('FY17 DataDump'!$D$1, 'FY17 DataDump'!$A$1:$H$1))</f>
        <v>#N/A</v>
      </c>
      <c r="D70" s="27">
        <f>SUMIFS('FY17 DataDump'!$E$2:$E$4768, 'FY17 DataDump'!$C$2:$C$4768, 'FY17 Individual Analysis'!$A70, 'FY17 DataDump'!$H$2:$H$4768, D$2)</f>
        <v>0</v>
      </c>
      <c r="E70" s="27">
        <f>SUMIFS('FY17 DataDump'!$E$2:$E$4768, 'FY17 DataDump'!$C$2:$C$4768, 'FY17 Individual Analysis'!$A70, 'FY17 DataDump'!$H$2:$H$4768, E$2)</f>
        <v>0</v>
      </c>
      <c r="F70" s="27">
        <f>SUMIFS('FY17 DataDump'!$E$2:$E$4768, 'FY17 DataDump'!$C$2:$C$4768, 'FY17 Individual Analysis'!$A70, 'FY17 DataDump'!$H$2:$H$4768, F$2)</f>
        <v>0</v>
      </c>
      <c r="G70" s="27">
        <f>SUMIFS('FY17 DataDump'!$E$2:$E$4768, 'FY17 DataDump'!$C$2:$C$4768, 'FY17 Individual Analysis'!$A70, 'FY17 DataDump'!$H$2:$H$4768, G$2)</f>
        <v>0</v>
      </c>
      <c r="H70" s="27">
        <f>SUMIFS('FY17 DataDump'!$E$2:$E$4768, 'FY17 DataDump'!$C$2:$C$4768, 'FY17 Individual Analysis'!$A70, 'FY17 DataDump'!$H$2:$H$4768, H$2)</f>
        <v>0</v>
      </c>
      <c r="I70" s="27">
        <f>SUMIFS('FY17 DataDump'!$E$2:$E$4768, 'FY17 DataDump'!$C$2:$C$4768, 'FY17 Individual Analysis'!$A70, 'FY17 DataDump'!$H$2:$H$4768, I$2)</f>
        <v>0</v>
      </c>
      <c r="J70" s="27">
        <f>SUMIFS('FY17 DataDump'!$E$2:$E$4768, 'FY17 DataDump'!$C$2:$C$4768, 'FY17 Individual Analysis'!$A70, 'FY17 DataDump'!$H$2:$H$4768, J$2)</f>
        <v>0</v>
      </c>
      <c r="K70" s="27">
        <f>SUMIFS('FY17 DataDump'!$E$2:$E$4768, 'FY17 DataDump'!$C$2:$C$4768, 'FY17 Individual Analysis'!$A70, 'FY17 DataDump'!$H$2:$H$4768, K$2)</f>
        <v>0</v>
      </c>
      <c r="L70" s="27">
        <f>SUMIFS('FY17 DataDump'!$E$2:$E$4768, 'FY17 DataDump'!$C$2:$C$4768, 'FY17 Individual Analysis'!$A70, 'FY17 DataDump'!$H$2:$H$4768, L$2)</f>
        <v>0</v>
      </c>
      <c r="M70" s="27">
        <f>SUMIFS('FY17 DataDump'!$E$2:$E$4768, 'FY17 DataDump'!$C$2:$C$4768, 'FY17 Individual Analysis'!$A70, 'FY17 DataDump'!$H$2:$H$4768, M$2)</f>
        <v>0</v>
      </c>
      <c r="N70" s="27">
        <f>SUMIFS('FY17 DataDump'!$E$2:$E$4768, 'FY17 DataDump'!$C$2:$C$4768, 'FY17 Individual Analysis'!$A70, 'FY17 DataDump'!$H$2:$H$4768, N$2)</f>
        <v>0</v>
      </c>
      <c r="O70" s="27">
        <f>SUMIFS('FY17 DataDump'!$E$2:$E$4768, 'FY17 DataDump'!$C$2:$C$4768, 'FY17 Individual Analysis'!$A70, 'FY17 DataDump'!$H$2:$H$4768, O$2)</f>
        <v>0</v>
      </c>
      <c r="P70" s="27">
        <f t="shared" si="11"/>
        <v>0</v>
      </c>
      <c r="Q70" s="108" t="e">
        <f t="shared" si="9"/>
        <v>#DIV/0!</v>
      </c>
      <c r="S70" s="20">
        <f t="shared" si="8"/>
        <v>0</v>
      </c>
      <c r="T70" s="21">
        <f t="shared" si="8"/>
        <v>0</v>
      </c>
      <c r="U70" s="21">
        <f t="shared" si="8"/>
        <v>0</v>
      </c>
      <c r="V70" s="21">
        <f t="shared" si="7"/>
        <v>0</v>
      </c>
      <c r="W70" s="21">
        <f t="shared" si="7"/>
        <v>0</v>
      </c>
      <c r="X70" s="21">
        <f t="shared" si="7"/>
        <v>0</v>
      </c>
      <c r="Y70" s="21">
        <f t="shared" si="7"/>
        <v>0</v>
      </c>
      <c r="Z70" s="21">
        <f t="shared" si="7"/>
        <v>0</v>
      </c>
      <c r="AA70" s="21">
        <f t="shared" si="7"/>
        <v>0</v>
      </c>
      <c r="AB70" s="21">
        <f t="shared" si="7"/>
        <v>0</v>
      </c>
      <c r="AC70" s="21">
        <f t="shared" si="7"/>
        <v>0</v>
      </c>
      <c r="AD70" s="24">
        <f t="shared" si="7"/>
        <v>0</v>
      </c>
      <c r="AF70" s="15">
        <f t="shared" si="10"/>
        <v>0</v>
      </c>
    </row>
    <row r="71" spans="1:32" x14ac:dyDescent="0.25">
      <c r="A71" s="75"/>
      <c r="B71" s="75" t="e">
        <f>INDEX('FY17 DataDump'!$A$2:$H$4768, MATCH('FY17 Individual Analysis'!A71, 'FY17 DataDump'!$C$2:$C$4768, 0), MATCH('FY17 DataDump'!$B$1, 'FY17 DataDump'!$A$1:$H$1))</f>
        <v>#N/A</v>
      </c>
      <c r="C71" s="75" t="e">
        <f>INDEX('FY17 DataDump'!$A$2:$H$4768, MATCH('FY17 Individual Analysis'!A71, 'FY17 DataDump'!$C$2:$C$4768, 0), MATCH('FY17 DataDump'!$D$1, 'FY17 DataDump'!$A$1:$H$1))</f>
        <v>#N/A</v>
      </c>
      <c r="D71" s="27">
        <f>SUMIFS('FY17 DataDump'!$E$2:$E$4768, 'FY17 DataDump'!$C$2:$C$4768, 'FY17 Individual Analysis'!$A71, 'FY17 DataDump'!$H$2:$H$4768, D$2)</f>
        <v>0</v>
      </c>
      <c r="E71" s="27">
        <f>SUMIFS('FY17 DataDump'!$E$2:$E$4768, 'FY17 DataDump'!$C$2:$C$4768, 'FY17 Individual Analysis'!$A71, 'FY17 DataDump'!$H$2:$H$4768, E$2)</f>
        <v>0</v>
      </c>
      <c r="F71" s="27">
        <f>SUMIFS('FY17 DataDump'!$E$2:$E$4768, 'FY17 DataDump'!$C$2:$C$4768, 'FY17 Individual Analysis'!$A71, 'FY17 DataDump'!$H$2:$H$4768, F$2)</f>
        <v>0</v>
      </c>
      <c r="G71" s="27">
        <f>SUMIFS('FY17 DataDump'!$E$2:$E$4768, 'FY17 DataDump'!$C$2:$C$4768, 'FY17 Individual Analysis'!$A71, 'FY17 DataDump'!$H$2:$H$4768, G$2)</f>
        <v>0</v>
      </c>
      <c r="H71" s="27">
        <f>SUMIFS('FY17 DataDump'!$E$2:$E$4768, 'FY17 DataDump'!$C$2:$C$4768, 'FY17 Individual Analysis'!$A71, 'FY17 DataDump'!$H$2:$H$4768, H$2)</f>
        <v>0</v>
      </c>
      <c r="I71" s="27">
        <f>SUMIFS('FY17 DataDump'!$E$2:$E$4768, 'FY17 DataDump'!$C$2:$C$4768, 'FY17 Individual Analysis'!$A71, 'FY17 DataDump'!$H$2:$H$4768, I$2)</f>
        <v>0</v>
      </c>
      <c r="J71" s="27">
        <f>SUMIFS('FY17 DataDump'!$E$2:$E$4768, 'FY17 DataDump'!$C$2:$C$4768, 'FY17 Individual Analysis'!$A71, 'FY17 DataDump'!$H$2:$H$4768, J$2)</f>
        <v>0</v>
      </c>
      <c r="K71" s="27">
        <f>SUMIFS('FY17 DataDump'!$E$2:$E$4768, 'FY17 DataDump'!$C$2:$C$4768, 'FY17 Individual Analysis'!$A71, 'FY17 DataDump'!$H$2:$H$4768, K$2)</f>
        <v>0</v>
      </c>
      <c r="L71" s="27">
        <f>SUMIFS('FY17 DataDump'!$E$2:$E$4768, 'FY17 DataDump'!$C$2:$C$4768, 'FY17 Individual Analysis'!$A71, 'FY17 DataDump'!$H$2:$H$4768, L$2)</f>
        <v>0</v>
      </c>
      <c r="M71" s="27">
        <f>SUMIFS('FY17 DataDump'!$E$2:$E$4768, 'FY17 DataDump'!$C$2:$C$4768, 'FY17 Individual Analysis'!$A71, 'FY17 DataDump'!$H$2:$H$4768, M$2)</f>
        <v>0</v>
      </c>
      <c r="N71" s="27">
        <f>SUMIFS('FY17 DataDump'!$E$2:$E$4768, 'FY17 DataDump'!$C$2:$C$4768, 'FY17 Individual Analysis'!$A71, 'FY17 DataDump'!$H$2:$H$4768, N$2)</f>
        <v>0</v>
      </c>
      <c r="O71" s="27">
        <f>SUMIFS('FY17 DataDump'!$E$2:$E$4768, 'FY17 DataDump'!$C$2:$C$4768, 'FY17 Individual Analysis'!$A71, 'FY17 DataDump'!$H$2:$H$4768, O$2)</f>
        <v>0</v>
      </c>
      <c r="P71" s="27">
        <f t="shared" si="11"/>
        <v>0</v>
      </c>
      <c r="Q71" s="108" t="e">
        <f t="shared" si="9"/>
        <v>#DIV/0!</v>
      </c>
      <c r="S71" s="20">
        <f t="shared" si="8"/>
        <v>0</v>
      </c>
      <c r="T71" s="21">
        <f t="shared" si="8"/>
        <v>0</v>
      </c>
      <c r="U71" s="21">
        <f t="shared" si="8"/>
        <v>0</v>
      </c>
      <c r="V71" s="21">
        <f t="shared" si="7"/>
        <v>0</v>
      </c>
      <c r="W71" s="21">
        <f t="shared" si="7"/>
        <v>0</v>
      </c>
      <c r="X71" s="21">
        <f t="shared" si="7"/>
        <v>0</v>
      </c>
      <c r="Y71" s="21">
        <f t="shared" si="7"/>
        <v>0</v>
      </c>
      <c r="Z71" s="21">
        <f t="shared" si="7"/>
        <v>0</v>
      </c>
      <c r="AA71" s="21">
        <f t="shared" si="7"/>
        <v>0</v>
      </c>
      <c r="AB71" s="21">
        <f t="shared" si="7"/>
        <v>0</v>
      </c>
      <c r="AC71" s="21">
        <f t="shared" si="7"/>
        <v>0</v>
      </c>
      <c r="AD71" s="24">
        <f t="shared" si="7"/>
        <v>0</v>
      </c>
      <c r="AF71" s="15">
        <f t="shared" si="10"/>
        <v>0</v>
      </c>
    </row>
    <row r="72" spans="1:32" x14ac:dyDescent="0.25">
      <c r="A72" s="75"/>
      <c r="B72" s="75" t="e">
        <f>INDEX('FY17 DataDump'!$A$2:$H$4768, MATCH('FY17 Individual Analysis'!A72, 'FY17 DataDump'!$C$2:$C$4768, 0), MATCH('FY17 DataDump'!$B$1, 'FY17 DataDump'!$A$1:$H$1))</f>
        <v>#N/A</v>
      </c>
      <c r="C72" s="75" t="e">
        <f>INDEX('FY17 DataDump'!$A$2:$H$4768, MATCH('FY17 Individual Analysis'!A72, 'FY17 DataDump'!$C$2:$C$4768, 0), MATCH('FY17 DataDump'!$D$1, 'FY17 DataDump'!$A$1:$H$1))</f>
        <v>#N/A</v>
      </c>
      <c r="D72" s="27">
        <f>SUMIFS('FY17 DataDump'!$E$2:$E$4768, 'FY17 DataDump'!$C$2:$C$4768, 'FY17 Individual Analysis'!$A72, 'FY17 DataDump'!$H$2:$H$4768, D$2)</f>
        <v>0</v>
      </c>
      <c r="E72" s="27">
        <f>SUMIFS('FY17 DataDump'!$E$2:$E$4768, 'FY17 DataDump'!$C$2:$C$4768, 'FY17 Individual Analysis'!$A72, 'FY17 DataDump'!$H$2:$H$4768, E$2)</f>
        <v>0</v>
      </c>
      <c r="F72" s="27">
        <f>SUMIFS('FY17 DataDump'!$E$2:$E$4768, 'FY17 DataDump'!$C$2:$C$4768, 'FY17 Individual Analysis'!$A72, 'FY17 DataDump'!$H$2:$H$4768, F$2)</f>
        <v>0</v>
      </c>
      <c r="G72" s="27">
        <f>SUMIFS('FY17 DataDump'!$E$2:$E$4768, 'FY17 DataDump'!$C$2:$C$4768, 'FY17 Individual Analysis'!$A72, 'FY17 DataDump'!$H$2:$H$4768, G$2)</f>
        <v>0</v>
      </c>
      <c r="H72" s="27">
        <f>SUMIFS('FY17 DataDump'!$E$2:$E$4768, 'FY17 DataDump'!$C$2:$C$4768, 'FY17 Individual Analysis'!$A72, 'FY17 DataDump'!$H$2:$H$4768, H$2)</f>
        <v>0</v>
      </c>
      <c r="I72" s="27">
        <f>SUMIFS('FY17 DataDump'!$E$2:$E$4768, 'FY17 DataDump'!$C$2:$C$4768, 'FY17 Individual Analysis'!$A72, 'FY17 DataDump'!$H$2:$H$4768, I$2)</f>
        <v>0</v>
      </c>
      <c r="J72" s="27">
        <f>SUMIFS('FY17 DataDump'!$E$2:$E$4768, 'FY17 DataDump'!$C$2:$C$4768, 'FY17 Individual Analysis'!$A72, 'FY17 DataDump'!$H$2:$H$4768, J$2)</f>
        <v>0</v>
      </c>
      <c r="K72" s="27">
        <f>SUMIFS('FY17 DataDump'!$E$2:$E$4768, 'FY17 DataDump'!$C$2:$C$4768, 'FY17 Individual Analysis'!$A72, 'FY17 DataDump'!$H$2:$H$4768, K$2)</f>
        <v>0</v>
      </c>
      <c r="L72" s="27">
        <f>SUMIFS('FY17 DataDump'!$E$2:$E$4768, 'FY17 DataDump'!$C$2:$C$4768, 'FY17 Individual Analysis'!$A72, 'FY17 DataDump'!$H$2:$H$4768, L$2)</f>
        <v>0</v>
      </c>
      <c r="M72" s="27">
        <f>SUMIFS('FY17 DataDump'!$E$2:$E$4768, 'FY17 DataDump'!$C$2:$C$4768, 'FY17 Individual Analysis'!$A72, 'FY17 DataDump'!$H$2:$H$4768, M$2)</f>
        <v>0</v>
      </c>
      <c r="N72" s="27">
        <f>SUMIFS('FY17 DataDump'!$E$2:$E$4768, 'FY17 DataDump'!$C$2:$C$4768, 'FY17 Individual Analysis'!$A72, 'FY17 DataDump'!$H$2:$H$4768, N$2)</f>
        <v>0</v>
      </c>
      <c r="O72" s="27">
        <f>SUMIFS('FY17 DataDump'!$E$2:$E$4768, 'FY17 DataDump'!$C$2:$C$4768, 'FY17 Individual Analysis'!$A72, 'FY17 DataDump'!$H$2:$H$4768, O$2)</f>
        <v>0</v>
      </c>
      <c r="P72" s="27">
        <f t="shared" si="11"/>
        <v>0</v>
      </c>
      <c r="Q72" s="108" t="e">
        <f t="shared" si="9"/>
        <v>#DIV/0!</v>
      </c>
      <c r="S72" s="20">
        <f t="shared" si="8"/>
        <v>0</v>
      </c>
      <c r="T72" s="21">
        <f t="shared" si="8"/>
        <v>0</v>
      </c>
      <c r="U72" s="21">
        <f t="shared" si="8"/>
        <v>0</v>
      </c>
      <c r="V72" s="21">
        <f t="shared" si="7"/>
        <v>0</v>
      </c>
      <c r="W72" s="21">
        <f t="shared" si="7"/>
        <v>0</v>
      </c>
      <c r="X72" s="21">
        <f t="shared" si="7"/>
        <v>0</v>
      </c>
      <c r="Y72" s="21">
        <f t="shared" si="7"/>
        <v>0</v>
      </c>
      <c r="Z72" s="21">
        <f t="shared" si="7"/>
        <v>0</v>
      </c>
      <c r="AA72" s="21">
        <f t="shared" si="7"/>
        <v>0</v>
      </c>
      <c r="AB72" s="21">
        <f t="shared" si="7"/>
        <v>0</v>
      </c>
      <c r="AC72" s="21">
        <f t="shared" si="7"/>
        <v>0</v>
      </c>
      <c r="AD72" s="24">
        <f t="shared" si="7"/>
        <v>0</v>
      </c>
      <c r="AF72" s="15">
        <f t="shared" si="10"/>
        <v>0</v>
      </c>
    </row>
    <row r="73" spans="1:32" x14ac:dyDescent="0.25">
      <c r="A73" s="75"/>
      <c r="B73" s="75" t="e">
        <f>INDEX('FY17 DataDump'!$A$2:$H$4768, MATCH('FY17 Individual Analysis'!A73, 'FY17 DataDump'!$C$2:$C$4768, 0), MATCH('FY17 DataDump'!$B$1, 'FY17 DataDump'!$A$1:$H$1))</f>
        <v>#N/A</v>
      </c>
      <c r="C73" s="75" t="e">
        <f>INDEX('FY17 DataDump'!$A$2:$H$4768, MATCH('FY17 Individual Analysis'!A73, 'FY17 DataDump'!$C$2:$C$4768, 0), MATCH('FY17 DataDump'!$D$1, 'FY17 DataDump'!$A$1:$H$1))</f>
        <v>#N/A</v>
      </c>
      <c r="D73" s="27">
        <f>SUMIFS('FY17 DataDump'!$E$2:$E$4768, 'FY17 DataDump'!$C$2:$C$4768, 'FY17 Individual Analysis'!$A73, 'FY17 DataDump'!$H$2:$H$4768, D$2)</f>
        <v>0</v>
      </c>
      <c r="E73" s="27">
        <f>SUMIFS('FY17 DataDump'!$E$2:$E$4768, 'FY17 DataDump'!$C$2:$C$4768, 'FY17 Individual Analysis'!$A73, 'FY17 DataDump'!$H$2:$H$4768, E$2)</f>
        <v>0</v>
      </c>
      <c r="F73" s="27">
        <f>SUMIFS('FY17 DataDump'!$E$2:$E$4768, 'FY17 DataDump'!$C$2:$C$4768, 'FY17 Individual Analysis'!$A73, 'FY17 DataDump'!$H$2:$H$4768, F$2)</f>
        <v>0</v>
      </c>
      <c r="G73" s="27">
        <f>SUMIFS('FY17 DataDump'!$E$2:$E$4768, 'FY17 DataDump'!$C$2:$C$4768, 'FY17 Individual Analysis'!$A73, 'FY17 DataDump'!$H$2:$H$4768, G$2)</f>
        <v>0</v>
      </c>
      <c r="H73" s="27">
        <f>SUMIFS('FY17 DataDump'!$E$2:$E$4768, 'FY17 DataDump'!$C$2:$C$4768, 'FY17 Individual Analysis'!$A73, 'FY17 DataDump'!$H$2:$H$4768, H$2)</f>
        <v>0</v>
      </c>
      <c r="I73" s="27">
        <f>SUMIFS('FY17 DataDump'!$E$2:$E$4768, 'FY17 DataDump'!$C$2:$C$4768, 'FY17 Individual Analysis'!$A73, 'FY17 DataDump'!$H$2:$H$4768, I$2)</f>
        <v>0</v>
      </c>
      <c r="J73" s="27">
        <f>SUMIFS('FY17 DataDump'!$E$2:$E$4768, 'FY17 DataDump'!$C$2:$C$4768, 'FY17 Individual Analysis'!$A73, 'FY17 DataDump'!$H$2:$H$4768, J$2)</f>
        <v>0</v>
      </c>
      <c r="K73" s="27">
        <f>SUMIFS('FY17 DataDump'!$E$2:$E$4768, 'FY17 DataDump'!$C$2:$C$4768, 'FY17 Individual Analysis'!$A73, 'FY17 DataDump'!$H$2:$H$4768, K$2)</f>
        <v>0</v>
      </c>
      <c r="L73" s="27">
        <f>SUMIFS('FY17 DataDump'!$E$2:$E$4768, 'FY17 DataDump'!$C$2:$C$4768, 'FY17 Individual Analysis'!$A73, 'FY17 DataDump'!$H$2:$H$4768, L$2)</f>
        <v>0</v>
      </c>
      <c r="M73" s="27">
        <f>SUMIFS('FY17 DataDump'!$E$2:$E$4768, 'FY17 DataDump'!$C$2:$C$4768, 'FY17 Individual Analysis'!$A73, 'FY17 DataDump'!$H$2:$H$4768, M$2)</f>
        <v>0</v>
      </c>
      <c r="N73" s="27">
        <f>SUMIFS('FY17 DataDump'!$E$2:$E$4768, 'FY17 DataDump'!$C$2:$C$4768, 'FY17 Individual Analysis'!$A73, 'FY17 DataDump'!$H$2:$H$4768, N$2)</f>
        <v>0</v>
      </c>
      <c r="O73" s="27">
        <f>SUMIFS('FY17 DataDump'!$E$2:$E$4768, 'FY17 DataDump'!$C$2:$C$4768, 'FY17 Individual Analysis'!$A73, 'FY17 DataDump'!$H$2:$H$4768, O$2)</f>
        <v>0</v>
      </c>
      <c r="P73" s="27">
        <f t="shared" si="11"/>
        <v>0</v>
      </c>
      <c r="Q73" s="108" t="e">
        <f t="shared" si="9"/>
        <v>#DIV/0!</v>
      </c>
      <c r="S73" s="20">
        <f t="shared" si="8"/>
        <v>0</v>
      </c>
      <c r="T73" s="21">
        <f t="shared" si="8"/>
        <v>0</v>
      </c>
      <c r="U73" s="21">
        <f t="shared" si="8"/>
        <v>0</v>
      </c>
      <c r="V73" s="21">
        <f t="shared" si="7"/>
        <v>0</v>
      </c>
      <c r="W73" s="21">
        <f t="shared" si="7"/>
        <v>0</v>
      </c>
      <c r="X73" s="21">
        <f t="shared" si="7"/>
        <v>0</v>
      </c>
      <c r="Y73" s="21">
        <f t="shared" si="7"/>
        <v>0</v>
      </c>
      <c r="Z73" s="21">
        <f t="shared" si="7"/>
        <v>0</v>
      </c>
      <c r="AA73" s="21">
        <f t="shared" si="7"/>
        <v>0</v>
      </c>
      <c r="AB73" s="21">
        <f t="shared" si="7"/>
        <v>0</v>
      </c>
      <c r="AC73" s="21">
        <f t="shared" si="7"/>
        <v>0</v>
      </c>
      <c r="AD73" s="24">
        <f t="shared" si="7"/>
        <v>0</v>
      </c>
      <c r="AF73" s="15">
        <f t="shared" si="10"/>
        <v>0</v>
      </c>
    </row>
    <row r="74" spans="1:32" x14ac:dyDescent="0.25">
      <c r="A74" s="75"/>
      <c r="B74" s="75" t="e">
        <f>INDEX('FY17 DataDump'!$A$2:$H$4768, MATCH('FY17 Individual Analysis'!A74, 'FY17 DataDump'!$C$2:$C$4768, 0), MATCH('FY17 DataDump'!$B$1, 'FY17 DataDump'!$A$1:$H$1))</f>
        <v>#N/A</v>
      </c>
      <c r="C74" s="75" t="e">
        <f>INDEX('FY17 DataDump'!$A$2:$H$4768, MATCH('FY17 Individual Analysis'!A74, 'FY17 DataDump'!$C$2:$C$4768, 0), MATCH('FY17 DataDump'!$D$1, 'FY17 DataDump'!$A$1:$H$1))</f>
        <v>#N/A</v>
      </c>
      <c r="D74" s="27">
        <f>SUMIFS('FY17 DataDump'!$E$2:$E$4768, 'FY17 DataDump'!$C$2:$C$4768, 'FY17 Individual Analysis'!$A74, 'FY17 DataDump'!$H$2:$H$4768, D$2)</f>
        <v>0</v>
      </c>
      <c r="E74" s="27">
        <f>SUMIFS('FY17 DataDump'!$E$2:$E$4768, 'FY17 DataDump'!$C$2:$C$4768, 'FY17 Individual Analysis'!$A74, 'FY17 DataDump'!$H$2:$H$4768, E$2)</f>
        <v>0</v>
      </c>
      <c r="F74" s="27">
        <f>SUMIFS('FY17 DataDump'!$E$2:$E$4768, 'FY17 DataDump'!$C$2:$C$4768, 'FY17 Individual Analysis'!$A74, 'FY17 DataDump'!$H$2:$H$4768, F$2)</f>
        <v>0</v>
      </c>
      <c r="G74" s="27">
        <f>SUMIFS('FY17 DataDump'!$E$2:$E$4768, 'FY17 DataDump'!$C$2:$C$4768, 'FY17 Individual Analysis'!$A74, 'FY17 DataDump'!$H$2:$H$4768, G$2)</f>
        <v>0</v>
      </c>
      <c r="H74" s="27">
        <f>SUMIFS('FY17 DataDump'!$E$2:$E$4768, 'FY17 DataDump'!$C$2:$C$4768, 'FY17 Individual Analysis'!$A74, 'FY17 DataDump'!$H$2:$H$4768, H$2)</f>
        <v>0</v>
      </c>
      <c r="I74" s="27">
        <f>SUMIFS('FY17 DataDump'!$E$2:$E$4768, 'FY17 DataDump'!$C$2:$C$4768, 'FY17 Individual Analysis'!$A74, 'FY17 DataDump'!$H$2:$H$4768, I$2)</f>
        <v>0</v>
      </c>
      <c r="J74" s="27">
        <f>SUMIFS('FY17 DataDump'!$E$2:$E$4768, 'FY17 DataDump'!$C$2:$C$4768, 'FY17 Individual Analysis'!$A74, 'FY17 DataDump'!$H$2:$H$4768, J$2)</f>
        <v>0</v>
      </c>
      <c r="K74" s="27">
        <f>SUMIFS('FY17 DataDump'!$E$2:$E$4768, 'FY17 DataDump'!$C$2:$C$4768, 'FY17 Individual Analysis'!$A74, 'FY17 DataDump'!$H$2:$H$4768, K$2)</f>
        <v>0</v>
      </c>
      <c r="L74" s="27">
        <f>SUMIFS('FY17 DataDump'!$E$2:$E$4768, 'FY17 DataDump'!$C$2:$C$4768, 'FY17 Individual Analysis'!$A74, 'FY17 DataDump'!$H$2:$H$4768, L$2)</f>
        <v>0</v>
      </c>
      <c r="M74" s="27">
        <f>SUMIFS('FY17 DataDump'!$E$2:$E$4768, 'FY17 DataDump'!$C$2:$C$4768, 'FY17 Individual Analysis'!$A74, 'FY17 DataDump'!$H$2:$H$4768, M$2)</f>
        <v>0</v>
      </c>
      <c r="N74" s="27">
        <f>SUMIFS('FY17 DataDump'!$E$2:$E$4768, 'FY17 DataDump'!$C$2:$C$4768, 'FY17 Individual Analysis'!$A74, 'FY17 DataDump'!$H$2:$H$4768, N$2)</f>
        <v>0</v>
      </c>
      <c r="O74" s="27">
        <f>SUMIFS('FY17 DataDump'!$E$2:$E$4768, 'FY17 DataDump'!$C$2:$C$4768, 'FY17 Individual Analysis'!$A74, 'FY17 DataDump'!$H$2:$H$4768, O$2)</f>
        <v>0</v>
      </c>
      <c r="P74" s="27">
        <f t="shared" si="11"/>
        <v>0</v>
      </c>
      <c r="Q74" s="108" t="e">
        <f t="shared" si="9"/>
        <v>#DIV/0!</v>
      </c>
      <c r="S74" s="20">
        <f t="shared" si="8"/>
        <v>0</v>
      </c>
      <c r="T74" s="21">
        <f t="shared" si="8"/>
        <v>0</v>
      </c>
      <c r="U74" s="21">
        <f t="shared" si="8"/>
        <v>0</v>
      </c>
      <c r="V74" s="21">
        <f t="shared" si="7"/>
        <v>0</v>
      </c>
      <c r="W74" s="21">
        <f t="shared" si="7"/>
        <v>0</v>
      </c>
      <c r="X74" s="21">
        <f t="shared" si="7"/>
        <v>0</v>
      </c>
      <c r="Y74" s="21">
        <f t="shared" si="7"/>
        <v>0</v>
      </c>
      <c r="Z74" s="21">
        <f t="shared" si="7"/>
        <v>0</v>
      </c>
      <c r="AA74" s="21">
        <f t="shared" si="7"/>
        <v>0</v>
      </c>
      <c r="AB74" s="21">
        <f t="shared" si="7"/>
        <v>0</v>
      </c>
      <c r="AC74" s="21">
        <f t="shared" si="7"/>
        <v>0</v>
      </c>
      <c r="AD74" s="24">
        <f t="shared" si="7"/>
        <v>0</v>
      </c>
      <c r="AF74" s="15">
        <f t="shared" si="10"/>
        <v>0</v>
      </c>
    </row>
    <row r="75" spans="1:32" x14ac:dyDescent="0.25">
      <c r="A75" s="75"/>
      <c r="B75" s="75" t="e">
        <f>INDEX('FY17 DataDump'!$A$2:$H$4768, MATCH('FY17 Individual Analysis'!A75, 'FY17 DataDump'!$C$2:$C$4768, 0), MATCH('FY17 DataDump'!$B$1, 'FY17 DataDump'!$A$1:$H$1))</f>
        <v>#N/A</v>
      </c>
      <c r="C75" s="75" t="e">
        <f>INDEX('FY17 DataDump'!$A$2:$H$4768, MATCH('FY17 Individual Analysis'!A75, 'FY17 DataDump'!$C$2:$C$4768, 0), MATCH('FY17 DataDump'!$D$1, 'FY17 DataDump'!$A$1:$H$1))</f>
        <v>#N/A</v>
      </c>
      <c r="D75" s="27">
        <f>SUMIFS('FY17 DataDump'!$E$2:$E$4768, 'FY17 DataDump'!$C$2:$C$4768, 'FY17 Individual Analysis'!$A75, 'FY17 DataDump'!$H$2:$H$4768, D$2)</f>
        <v>0</v>
      </c>
      <c r="E75" s="27">
        <f>SUMIFS('FY17 DataDump'!$E$2:$E$4768, 'FY17 DataDump'!$C$2:$C$4768, 'FY17 Individual Analysis'!$A75, 'FY17 DataDump'!$H$2:$H$4768, E$2)</f>
        <v>0</v>
      </c>
      <c r="F75" s="27">
        <f>SUMIFS('FY17 DataDump'!$E$2:$E$4768, 'FY17 DataDump'!$C$2:$C$4768, 'FY17 Individual Analysis'!$A75, 'FY17 DataDump'!$H$2:$H$4768, F$2)</f>
        <v>0</v>
      </c>
      <c r="G75" s="27">
        <f>SUMIFS('FY17 DataDump'!$E$2:$E$4768, 'FY17 DataDump'!$C$2:$C$4768, 'FY17 Individual Analysis'!$A75, 'FY17 DataDump'!$H$2:$H$4768, G$2)</f>
        <v>0</v>
      </c>
      <c r="H75" s="27">
        <f>SUMIFS('FY17 DataDump'!$E$2:$E$4768, 'FY17 DataDump'!$C$2:$C$4768, 'FY17 Individual Analysis'!$A75, 'FY17 DataDump'!$H$2:$H$4768, H$2)</f>
        <v>0</v>
      </c>
      <c r="I75" s="27">
        <f>SUMIFS('FY17 DataDump'!$E$2:$E$4768, 'FY17 DataDump'!$C$2:$C$4768, 'FY17 Individual Analysis'!$A75, 'FY17 DataDump'!$H$2:$H$4768, I$2)</f>
        <v>0</v>
      </c>
      <c r="J75" s="27">
        <f>SUMIFS('FY17 DataDump'!$E$2:$E$4768, 'FY17 DataDump'!$C$2:$C$4768, 'FY17 Individual Analysis'!$A75, 'FY17 DataDump'!$H$2:$H$4768, J$2)</f>
        <v>0</v>
      </c>
      <c r="K75" s="27">
        <f>SUMIFS('FY17 DataDump'!$E$2:$E$4768, 'FY17 DataDump'!$C$2:$C$4768, 'FY17 Individual Analysis'!$A75, 'FY17 DataDump'!$H$2:$H$4768, K$2)</f>
        <v>0</v>
      </c>
      <c r="L75" s="27">
        <f>SUMIFS('FY17 DataDump'!$E$2:$E$4768, 'FY17 DataDump'!$C$2:$C$4768, 'FY17 Individual Analysis'!$A75, 'FY17 DataDump'!$H$2:$H$4768, L$2)</f>
        <v>0</v>
      </c>
      <c r="M75" s="27">
        <f>SUMIFS('FY17 DataDump'!$E$2:$E$4768, 'FY17 DataDump'!$C$2:$C$4768, 'FY17 Individual Analysis'!$A75, 'FY17 DataDump'!$H$2:$H$4768, M$2)</f>
        <v>0</v>
      </c>
      <c r="N75" s="27">
        <f>SUMIFS('FY17 DataDump'!$E$2:$E$4768, 'FY17 DataDump'!$C$2:$C$4768, 'FY17 Individual Analysis'!$A75, 'FY17 DataDump'!$H$2:$H$4768, N$2)</f>
        <v>0</v>
      </c>
      <c r="O75" s="27">
        <f>SUMIFS('FY17 DataDump'!$E$2:$E$4768, 'FY17 DataDump'!$C$2:$C$4768, 'FY17 Individual Analysis'!$A75, 'FY17 DataDump'!$H$2:$H$4768, O$2)</f>
        <v>0</v>
      </c>
      <c r="P75" s="27">
        <f t="shared" si="11"/>
        <v>0</v>
      </c>
      <c r="Q75" s="108" t="e">
        <f t="shared" si="9"/>
        <v>#DIV/0!</v>
      </c>
      <c r="S75" s="20">
        <f t="shared" si="8"/>
        <v>0</v>
      </c>
      <c r="T75" s="21">
        <f t="shared" si="8"/>
        <v>0</v>
      </c>
      <c r="U75" s="21">
        <f t="shared" si="8"/>
        <v>0</v>
      </c>
      <c r="V75" s="21">
        <f t="shared" si="7"/>
        <v>0</v>
      </c>
      <c r="W75" s="21">
        <f t="shared" si="7"/>
        <v>0</v>
      </c>
      <c r="X75" s="21">
        <f t="shared" si="7"/>
        <v>0</v>
      </c>
      <c r="Y75" s="21">
        <f t="shared" si="7"/>
        <v>0</v>
      </c>
      <c r="Z75" s="21">
        <f t="shared" si="7"/>
        <v>0</v>
      </c>
      <c r="AA75" s="21">
        <f t="shared" si="7"/>
        <v>0</v>
      </c>
      <c r="AB75" s="21">
        <f t="shared" si="7"/>
        <v>0</v>
      </c>
      <c r="AC75" s="21">
        <f t="shared" si="7"/>
        <v>0</v>
      </c>
      <c r="AD75" s="24">
        <f t="shared" si="7"/>
        <v>0</v>
      </c>
      <c r="AF75" s="15">
        <f t="shared" si="10"/>
        <v>0</v>
      </c>
    </row>
    <row r="76" spans="1:32" x14ac:dyDescent="0.25">
      <c r="A76" s="75"/>
      <c r="B76" s="75" t="e">
        <f>INDEX('FY17 DataDump'!$A$2:$H$4768, MATCH('FY17 Individual Analysis'!A76, 'FY17 DataDump'!$C$2:$C$4768, 0), MATCH('FY17 DataDump'!$B$1, 'FY17 DataDump'!$A$1:$H$1))</f>
        <v>#N/A</v>
      </c>
      <c r="C76" s="75" t="e">
        <f>INDEX('FY17 DataDump'!$A$2:$H$4768, MATCH('FY17 Individual Analysis'!A76, 'FY17 DataDump'!$C$2:$C$4768, 0), MATCH('FY17 DataDump'!$D$1, 'FY17 DataDump'!$A$1:$H$1))</f>
        <v>#N/A</v>
      </c>
      <c r="D76" s="27">
        <f>SUMIFS('FY17 DataDump'!$E$2:$E$4768, 'FY17 DataDump'!$C$2:$C$4768, 'FY17 Individual Analysis'!$A76, 'FY17 DataDump'!$H$2:$H$4768, D$2)</f>
        <v>0</v>
      </c>
      <c r="E76" s="27">
        <f>SUMIFS('FY17 DataDump'!$E$2:$E$4768, 'FY17 DataDump'!$C$2:$C$4768, 'FY17 Individual Analysis'!$A76, 'FY17 DataDump'!$H$2:$H$4768, E$2)</f>
        <v>0</v>
      </c>
      <c r="F76" s="27">
        <f>SUMIFS('FY17 DataDump'!$E$2:$E$4768, 'FY17 DataDump'!$C$2:$C$4768, 'FY17 Individual Analysis'!$A76, 'FY17 DataDump'!$H$2:$H$4768, F$2)</f>
        <v>0</v>
      </c>
      <c r="G76" s="27">
        <f>SUMIFS('FY17 DataDump'!$E$2:$E$4768, 'FY17 DataDump'!$C$2:$C$4768, 'FY17 Individual Analysis'!$A76, 'FY17 DataDump'!$H$2:$H$4768, G$2)</f>
        <v>0</v>
      </c>
      <c r="H76" s="27">
        <f>SUMIFS('FY17 DataDump'!$E$2:$E$4768, 'FY17 DataDump'!$C$2:$C$4768, 'FY17 Individual Analysis'!$A76, 'FY17 DataDump'!$H$2:$H$4768, H$2)</f>
        <v>0</v>
      </c>
      <c r="I76" s="27">
        <f>SUMIFS('FY17 DataDump'!$E$2:$E$4768, 'FY17 DataDump'!$C$2:$C$4768, 'FY17 Individual Analysis'!$A76, 'FY17 DataDump'!$H$2:$H$4768, I$2)</f>
        <v>0</v>
      </c>
      <c r="J76" s="27">
        <f>SUMIFS('FY17 DataDump'!$E$2:$E$4768, 'FY17 DataDump'!$C$2:$C$4768, 'FY17 Individual Analysis'!$A76, 'FY17 DataDump'!$H$2:$H$4768, J$2)</f>
        <v>0</v>
      </c>
      <c r="K76" s="27">
        <f>SUMIFS('FY17 DataDump'!$E$2:$E$4768, 'FY17 DataDump'!$C$2:$C$4768, 'FY17 Individual Analysis'!$A76, 'FY17 DataDump'!$H$2:$H$4768, K$2)</f>
        <v>0</v>
      </c>
      <c r="L76" s="27">
        <f>SUMIFS('FY17 DataDump'!$E$2:$E$4768, 'FY17 DataDump'!$C$2:$C$4768, 'FY17 Individual Analysis'!$A76, 'FY17 DataDump'!$H$2:$H$4768, L$2)</f>
        <v>0</v>
      </c>
      <c r="M76" s="27">
        <f>SUMIFS('FY17 DataDump'!$E$2:$E$4768, 'FY17 DataDump'!$C$2:$C$4768, 'FY17 Individual Analysis'!$A76, 'FY17 DataDump'!$H$2:$H$4768, M$2)</f>
        <v>0</v>
      </c>
      <c r="N76" s="27">
        <f>SUMIFS('FY17 DataDump'!$E$2:$E$4768, 'FY17 DataDump'!$C$2:$C$4768, 'FY17 Individual Analysis'!$A76, 'FY17 DataDump'!$H$2:$H$4768, N$2)</f>
        <v>0</v>
      </c>
      <c r="O76" s="27">
        <f>SUMIFS('FY17 DataDump'!$E$2:$E$4768, 'FY17 DataDump'!$C$2:$C$4768, 'FY17 Individual Analysis'!$A76, 'FY17 DataDump'!$H$2:$H$4768, O$2)</f>
        <v>0</v>
      </c>
      <c r="P76" s="27">
        <f t="shared" si="11"/>
        <v>0</v>
      </c>
      <c r="Q76" s="108" t="e">
        <f t="shared" si="9"/>
        <v>#DIV/0!</v>
      </c>
      <c r="S76" s="20">
        <f t="shared" si="8"/>
        <v>0</v>
      </c>
      <c r="T76" s="21">
        <f t="shared" si="8"/>
        <v>0</v>
      </c>
      <c r="U76" s="21">
        <f t="shared" si="8"/>
        <v>0</v>
      </c>
      <c r="V76" s="21">
        <f t="shared" si="7"/>
        <v>0</v>
      </c>
      <c r="W76" s="21">
        <f t="shared" si="7"/>
        <v>0</v>
      </c>
      <c r="X76" s="21">
        <f t="shared" si="7"/>
        <v>0</v>
      </c>
      <c r="Y76" s="21">
        <f t="shared" si="7"/>
        <v>0</v>
      </c>
      <c r="Z76" s="21">
        <f t="shared" si="7"/>
        <v>0</v>
      </c>
      <c r="AA76" s="21">
        <f t="shared" si="7"/>
        <v>0</v>
      </c>
      <c r="AB76" s="21">
        <f t="shared" si="7"/>
        <v>0</v>
      </c>
      <c r="AC76" s="21">
        <f t="shared" si="7"/>
        <v>0</v>
      </c>
      <c r="AD76" s="24">
        <f t="shared" si="7"/>
        <v>0</v>
      </c>
      <c r="AF76" s="15">
        <f t="shared" si="10"/>
        <v>0</v>
      </c>
    </row>
    <row r="77" spans="1:32" x14ac:dyDescent="0.25">
      <c r="A77" s="75"/>
      <c r="B77" s="75" t="e">
        <f>INDEX('FY17 DataDump'!$A$2:$H$4768, MATCH('FY17 Individual Analysis'!A77, 'FY17 DataDump'!$C$2:$C$4768, 0), MATCH('FY17 DataDump'!$B$1, 'FY17 DataDump'!$A$1:$H$1))</f>
        <v>#N/A</v>
      </c>
      <c r="C77" s="75" t="e">
        <f>INDEX('FY17 DataDump'!$A$2:$H$4768, MATCH('FY17 Individual Analysis'!A77, 'FY17 DataDump'!$C$2:$C$4768, 0), MATCH('FY17 DataDump'!$D$1, 'FY17 DataDump'!$A$1:$H$1))</f>
        <v>#N/A</v>
      </c>
      <c r="D77" s="27">
        <f>SUMIFS('FY17 DataDump'!$E$2:$E$4768, 'FY17 DataDump'!$C$2:$C$4768, 'FY17 Individual Analysis'!$A77, 'FY17 DataDump'!$H$2:$H$4768, D$2)</f>
        <v>0</v>
      </c>
      <c r="E77" s="27">
        <f>SUMIFS('FY17 DataDump'!$E$2:$E$4768, 'FY17 DataDump'!$C$2:$C$4768, 'FY17 Individual Analysis'!$A77, 'FY17 DataDump'!$H$2:$H$4768, E$2)</f>
        <v>0</v>
      </c>
      <c r="F77" s="27">
        <f>SUMIFS('FY17 DataDump'!$E$2:$E$4768, 'FY17 DataDump'!$C$2:$C$4768, 'FY17 Individual Analysis'!$A77, 'FY17 DataDump'!$H$2:$H$4768, F$2)</f>
        <v>0</v>
      </c>
      <c r="G77" s="27">
        <f>SUMIFS('FY17 DataDump'!$E$2:$E$4768, 'FY17 DataDump'!$C$2:$C$4768, 'FY17 Individual Analysis'!$A77, 'FY17 DataDump'!$H$2:$H$4768, G$2)</f>
        <v>0</v>
      </c>
      <c r="H77" s="27">
        <f>SUMIFS('FY17 DataDump'!$E$2:$E$4768, 'FY17 DataDump'!$C$2:$C$4768, 'FY17 Individual Analysis'!$A77, 'FY17 DataDump'!$H$2:$H$4768, H$2)</f>
        <v>0</v>
      </c>
      <c r="I77" s="27">
        <f>SUMIFS('FY17 DataDump'!$E$2:$E$4768, 'FY17 DataDump'!$C$2:$C$4768, 'FY17 Individual Analysis'!$A77, 'FY17 DataDump'!$H$2:$H$4768, I$2)</f>
        <v>0</v>
      </c>
      <c r="J77" s="27">
        <f>SUMIFS('FY17 DataDump'!$E$2:$E$4768, 'FY17 DataDump'!$C$2:$C$4768, 'FY17 Individual Analysis'!$A77, 'FY17 DataDump'!$H$2:$H$4768, J$2)</f>
        <v>0</v>
      </c>
      <c r="K77" s="27">
        <f>SUMIFS('FY17 DataDump'!$E$2:$E$4768, 'FY17 DataDump'!$C$2:$C$4768, 'FY17 Individual Analysis'!$A77, 'FY17 DataDump'!$H$2:$H$4768, K$2)</f>
        <v>0</v>
      </c>
      <c r="L77" s="27">
        <f>SUMIFS('FY17 DataDump'!$E$2:$E$4768, 'FY17 DataDump'!$C$2:$C$4768, 'FY17 Individual Analysis'!$A77, 'FY17 DataDump'!$H$2:$H$4768, L$2)</f>
        <v>0</v>
      </c>
      <c r="M77" s="27">
        <f>SUMIFS('FY17 DataDump'!$E$2:$E$4768, 'FY17 DataDump'!$C$2:$C$4768, 'FY17 Individual Analysis'!$A77, 'FY17 DataDump'!$H$2:$H$4768, M$2)</f>
        <v>0</v>
      </c>
      <c r="N77" s="27">
        <f>SUMIFS('FY17 DataDump'!$E$2:$E$4768, 'FY17 DataDump'!$C$2:$C$4768, 'FY17 Individual Analysis'!$A77, 'FY17 DataDump'!$H$2:$H$4768, N$2)</f>
        <v>0</v>
      </c>
      <c r="O77" s="27">
        <f>SUMIFS('FY17 DataDump'!$E$2:$E$4768, 'FY17 DataDump'!$C$2:$C$4768, 'FY17 Individual Analysis'!$A77, 'FY17 DataDump'!$H$2:$H$4768, O$2)</f>
        <v>0</v>
      </c>
      <c r="P77" s="27">
        <f t="shared" si="11"/>
        <v>0</v>
      </c>
      <c r="Q77" s="108" t="e">
        <f t="shared" si="9"/>
        <v>#DIV/0!</v>
      </c>
      <c r="S77" s="20">
        <f t="shared" si="8"/>
        <v>0</v>
      </c>
      <c r="T77" s="21">
        <f t="shared" si="8"/>
        <v>0</v>
      </c>
      <c r="U77" s="21">
        <f t="shared" si="8"/>
        <v>0</v>
      </c>
      <c r="V77" s="21">
        <f t="shared" si="7"/>
        <v>0</v>
      </c>
      <c r="W77" s="21">
        <f t="shared" si="7"/>
        <v>0</v>
      </c>
      <c r="X77" s="21">
        <f t="shared" si="7"/>
        <v>0</v>
      </c>
      <c r="Y77" s="21">
        <f t="shared" si="7"/>
        <v>0</v>
      </c>
      <c r="Z77" s="21">
        <f t="shared" si="7"/>
        <v>0</v>
      </c>
      <c r="AA77" s="21">
        <f t="shared" si="7"/>
        <v>0</v>
      </c>
      <c r="AB77" s="21">
        <f t="shared" si="7"/>
        <v>0</v>
      </c>
      <c r="AC77" s="21">
        <f t="shared" si="7"/>
        <v>0</v>
      </c>
      <c r="AD77" s="24">
        <f t="shared" si="7"/>
        <v>0</v>
      </c>
      <c r="AF77" s="15">
        <f t="shared" si="10"/>
        <v>0</v>
      </c>
    </row>
    <row r="78" spans="1:32" x14ac:dyDescent="0.25">
      <c r="A78" s="75"/>
      <c r="B78" s="75" t="e">
        <f>INDEX('FY17 DataDump'!$A$2:$H$4768, MATCH('FY17 Individual Analysis'!A78, 'FY17 DataDump'!$C$2:$C$4768, 0), MATCH('FY17 DataDump'!$B$1, 'FY17 DataDump'!$A$1:$H$1))</f>
        <v>#N/A</v>
      </c>
      <c r="C78" s="75" t="e">
        <f>INDEX('FY17 DataDump'!$A$2:$H$4768, MATCH('FY17 Individual Analysis'!A78, 'FY17 DataDump'!$C$2:$C$4768, 0), MATCH('FY17 DataDump'!$D$1, 'FY17 DataDump'!$A$1:$H$1))</f>
        <v>#N/A</v>
      </c>
      <c r="D78" s="27">
        <f>SUMIFS('FY17 DataDump'!$E$2:$E$4768, 'FY17 DataDump'!$C$2:$C$4768, 'FY17 Individual Analysis'!$A78, 'FY17 DataDump'!$H$2:$H$4768, D$2)</f>
        <v>0</v>
      </c>
      <c r="E78" s="27">
        <f>SUMIFS('FY17 DataDump'!$E$2:$E$4768, 'FY17 DataDump'!$C$2:$C$4768, 'FY17 Individual Analysis'!$A78, 'FY17 DataDump'!$H$2:$H$4768, E$2)</f>
        <v>0</v>
      </c>
      <c r="F78" s="27">
        <f>SUMIFS('FY17 DataDump'!$E$2:$E$4768, 'FY17 DataDump'!$C$2:$C$4768, 'FY17 Individual Analysis'!$A78, 'FY17 DataDump'!$H$2:$H$4768, F$2)</f>
        <v>0</v>
      </c>
      <c r="G78" s="27">
        <f>SUMIFS('FY17 DataDump'!$E$2:$E$4768, 'FY17 DataDump'!$C$2:$C$4768, 'FY17 Individual Analysis'!$A78, 'FY17 DataDump'!$H$2:$H$4768, G$2)</f>
        <v>0</v>
      </c>
      <c r="H78" s="27">
        <f>SUMIFS('FY17 DataDump'!$E$2:$E$4768, 'FY17 DataDump'!$C$2:$C$4768, 'FY17 Individual Analysis'!$A78, 'FY17 DataDump'!$H$2:$H$4768, H$2)</f>
        <v>0</v>
      </c>
      <c r="I78" s="27">
        <f>SUMIFS('FY17 DataDump'!$E$2:$E$4768, 'FY17 DataDump'!$C$2:$C$4768, 'FY17 Individual Analysis'!$A78, 'FY17 DataDump'!$H$2:$H$4768, I$2)</f>
        <v>0</v>
      </c>
      <c r="J78" s="27">
        <f>SUMIFS('FY17 DataDump'!$E$2:$E$4768, 'FY17 DataDump'!$C$2:$C$4768, 'FY17 Individual Analysis'!$A78, 'FY17 DataDump'!$H$2:$H$4768, J$2)</f>
        <v>0</v>
      </c>
      <c r="K78" s="27">
        <f>SUMIFS('FY17 DataDump'!$E$2:$E$4768, 'FY17 DataDump'!$C$2:$C$4768, 'FY17 Individual Analysis'!$A78, 'FY17 DataDump'!$H$2:$H$4768, K$2)</f>
        <v>0</v>
      </c>
      <c r="L78" s="27">
        <f>SUMIFS('FY17 DataDump'!$E$2:$E$4768, 'FY17 DataDump'!$C$2:$C$4768, 'FY17 Individual Analysis'!$A78, 'FY17 DataDump'!$H$2:$H$4768, L$2)</f>
        <v>0</v>
      </c>
      <c r="M78" s="27">
        <f>SUMIFS('FY17 DataDump'!$E$2:$E$4768, 'FY17 DataDump'!$C$2:$C$4768, 'FY17 Individual Analysis'!$A78, 'FY17 DataDump'!$H$2:$H$4768, M$2)</f>
        <v>0</v>
      </c>
      <c r="N78" s="27">
        <f>SUMIFS('FY17 DataDump'!$E$2:$E$4768, 'FY17 DataDump'!$C$2:$C$4768, 'FY17 Individual Analysis'!$A78, 'FY17 DataDump'!$H$2:$H$4768, N$2)</f>
        <v>0</v>
      </c>
      <c r="O78" s="27">
        <f>SUMIFS('FY17 DataDump'!$E$2:$E$4768, 'FY17 DataDump'!$C$2:$C$4768, 'FY17 Individual Analysis'!$A78, 'FY17 DataDump'!$H$2:$H$4768, O$2)</f>
        <v>0</v>
      </c>
      <c r="P78" s="27">
        <f t="shared" si="11"/>
        <v>0</v>
      </c>
      <c r="Q78" s="108" t="e">
        <f t="shared" si="9"/>
        <v>#DIV/0!</v>
      </c>
      <c r="S78" s="20">
        <f t="shared" si="8"/>
        <v>0</v>
      </c>
      <c r="T78" s="21">
        <f t="shared" si="8"/>
        <v>0</v>
      </c>
      <c r="U78" s="21">
        <f t="shared" si="8"/>
        <v>0</v>
      </c>
      <c r="V78" s="21">
        <f t="shared" si="7"/>
        <v>0</v>
      </c>
      <c r="W78" s="21">
        <f t="shared" si="7"/>
        <v>0</v>
      </c>
      <c r="X78" s="21">
        <f t="shared" si="7"/>
        <v>0</v>
      </c>
      <c r="Y78" s="21">
        <f t="shared" si="7"/>
        <v>0</v>
      </c>
      <c r="Z78" s="21">
        <f t="shared" si="7"/>
        <v>0</v>
      </c>
      <c r="AA78" s="21">
        <f t="shared" si="7"/>
        <v>0</v>
      </c>
      <c r="AB78" s="21">
        <f t="shared" si="7"/>
        <v>0</v>
      </c>
      <c r="AC78" s="21">
        <f t="shared" si="7"/>
        <v>0</v>
      </c>
      <c r="AD78" s="24">
        <f t="shared" si="7"/>
        <v>0</v>
      </c>
      <c r="AF78" s="15">
        <f t="shared" si="10"/>
        <v>0</v>
      </c>
    </row>
    <row r="79" spans="1:32" x14ac:dyDescent="0.25">
      <c r="A79" s="75"/>
      <c r="B79" s="75" t="e">
        <f>INDEX('FY17 DataDump'!$A$2:$H$4768, MATCH('FY17 Individual Analysis'!A79, 'FY17 DataDump'!$C$2:$C$4768, 0), MATCH('FY17 DataDump'!$B$1, 'FY17 DataDump'!$A$1:$H$1))</f>
        <v>#N/A</v>
      </c>
      <c r="C79" s="75" t="e">
        <f>INDEX('FY17 DataDump'!$A$2:$H$4768, MATCH('FY17 Individual Analysis'!A79, 'FY17 DataDump'!$C$2:$C$4768, 0), MATCH('FY17 DataDump'!$D$1, 'FY17 DataDump'!$A$1:$H$1))</f>
        <v>#N/A</v>
      </c>
      <c r="D79" s="27">
        <f>SUMIFS('FY17 DataDump'!$E$2:$E$4768, 'FY17 DataDump'!$C$2:$C$4768, 'FY17 Individual Analysis'!$A79, 'FY17 DataDump'!$H$2:$H$4768, D$2)</f>
        <v>0</v>
      </c>
      <c r="E79" s="27">
        <f>SUMIFS('FY17 DataDump'!$E$2:$E$4768, 'FY17 DataDump'!$C$2:$C$4768, 'FY17 Individual Analysis'!$A79, 'FY17 DataDump'!$H$2:$H$4768, E$2)</f>
        <v>0</v>
      </c>
      <c r="F79" s="27">
        <f>SUMIFS('FY17 DataDump'!$E$2:$E$4768, 'FY17 DataDump'!$C$2:$C$4768, 'FY17 Individual Analysis'!$A79, 'FY17 DataDump'!$H$2:$H$4768, F$2)</f>
        <v>0</v>
      </c>
      <c r="G79" s="27">
        <f>SUMIFS('FY17 DataDump'!$E$2:$E$4768, 'FY17 DataDump'!$C$2:$C$4768, 'FY17 Individual Analysis'!$A79, 'FY17 DataDump'!$H$2:$H$4768, G$2)</f>
        <v>0</v>
      </c>
      <c r="H79" s="27">
        <f>SUMIFS('FY17 DataDump'!$E$2:$E$4768, 'FY17 DataDump'!$C$2:$C$4768, 'FY17 Individual Analysis'!$A79, 'FY17 DataDump'!$H$2:$H$4768, H$2)</f>
        <v>0</v>
      </c>
      <c r="I79" s="27">
        <f>SUMIFS('FY17 DataDump'!$E$2:$E$4768, 'FY17 DataDump'!$C$2:$C$4768, 'FY17 Individual Analysis'!$A79, 'FY17 DataDump'!$H$2:$H$4768, I$2)</f>
        <v>0</v>
      </c>
      <c r="J79" s="27">
        <f>SUMIFS('FY17 DataDump'!$E$2:$E$4768, 'FY17 DataDump'!$C$2:$C$4768, 'FY17 Individual Analysis'!$A79, 'FY17 DataDump'!$H$2:$H$4768, J$2)</f>
        <v>0</v>
      </c>
      <c r="K79" s="27">
        <f>SUMIFS('FY17 DataDump'!$E$2:$E$4768, 'FY17 DataDump'!$C$2:$C$4768, 'FY17 Individual Analysis'!$A79, 'FY17 DataDump'!$H$2:$H$4768, K$2)</f>
        <v>0</v>
      </c>
      <c r="L79" s="27">
        <f>SUMIFS('FY17 DataDump'!$E$2:$E$4768, 'FY17 DataDump'!$C$2:$C$4768, 'FY17 Individual Analysis'!$A79, 'FY17 DataDump'!$H$2:$H$4768, L$2)</f>
        <v>0</v>
      </c>
      <c r="M79" s="27">
        <f>SUMIFS('FY17 DataDump'!$E$2:$E$4768, 'FY17 DataDump'!$C$2:$C$4768, 'FY17 Individual Analysis'!$A79, 'FY17 DataDump'!$H$2:$H$4768, M$2)</f>
        <v>0</v>
      </c>
      <c r="N79" s="27">
        <f>SUMIFS('FY17 DataDump'!$E$2:$E$4768, 'FY17 DataDump'!$C$2:$C$4768, 'FY17 Individual Analysis'!$A79, 'FY17 DataDump'!$H$2:$H$4768, N$2)</f>
        <v>0</v>
      </c>
      <c r="O79" s="27">
        <f>SUMIFS('FY17 DataDump'!$E$2:$E$4768, 'FY17 DataDump'!$C$2:$C$4768, 'FY17 Individual Analysis'!$A79, 'FY17 DataDump'!$H$2:$H$4768, O$2)</f>
        <v>0</v>
      </c>
      <c r="P79" s="27">
        <f t="shared" si="11"/>
        <v>0</v>
      </c>
      <c r="Q79" s="108" t="e">
        <f t="shared" si="9"/>
        <v>#DIV/0!</v>
      </c>
      <c r="S79" s="20">
        <f t="shared" si="8"/>
        <v>0</v>
      </c>
      <c r="T79" s="21">
        <f t="shared" si="8"/>
        <v>0</v>
      </c>
      <c r="U79" s="21">
        <f t="shared" si="8"/>
        <v>0</v>
      </c>
      <c r="V79" s="21">
        <f t="shared" si="7"/>
        <v>0</v>
      </c>
      <c r="W79" s="21">
        <f t="shared" si="7"/>
        <v>0</v>
      </c>
      <c r="X79" s="21">
        <f t="shared" si="7"/>
        <v>0</v>
      </c>
      <c r="Y79" s="21">
        <f t="shared" si="7"/>
        <v>0</v>
      </c>
      <c r="Z79" s="21">
        <f t="shared" si="7"/>
        <v>0</v>
      </c>
      <c r="AA79" s="21">
        <f t="shared" si="7"/>
        <v>0</v>
      </c>
      <c r="AB79" s="21">
        <f t="shared" si="7"/>
        <v>0</v>
      </c>
      <c r="AC79" s="21">
        <f t="shared" si="7"/>
        <v>0</v>
      </c>
      <c r="AD79" s="24">
        <f t="shared" si="7"/>
        <v>0</v>
      </c>
      <c r="AF79" s="15">
        <f t="shared" si="10"/>
        <v>0</v>
      </c>
    </row>
    <row r="80" spans="1:32" x14ac:dyDescent="0.25">
      <c r="A80" s="75"/>
      <c r="B80" s="75" t="e">
        <f>INDEX('FY17 DataDump'!$A$2:$H$4768, MATCH('FY17 Individual Analysis'!A80, 'FY17 DataDump'!$C$2:$C$4768, 0), MATCH('FY17 DataDump'!$B$1, 'FY17 DataDump'!$A$1:$H$1))</f>
        <v>#N/A</v>
      </c>
      <c r="C80" s="75" t="e">
        <f>INDEX('FY17 DataDump'!$A$2:$H$4768, MATCH('FY17 Individual Analysis'!A80, 'FY17 DataDump'!$C$2:$C$4768, 0), MATCH('FY17 DataDump'!$D$1, 'FY17 DataDump'!$A$1:$H$1))</f>
        <v>#N/A</v>
      </c>
      <c r="D80" s="27">
        <f>SUMIFS('FY17 DataDump'!$E$2:$E$4768, 'FY17 DataDump'!$C$2:$C$4768, 'FY17 Individual Analysis'!$A80, 'FY17 DataDump'!$H$2:$H$4768, D$2)</f>
        <v>0</v>
      </c>
      <c r="E80" s="27">
        <f>SUMIFS('FY17 DataDump'!$E$2:$E$4768, 'FY17 DataDump'!$C$2:$C$4768, 'FY17 Individual Analysis'!$A80, 'FY17 DataDump'!$H$2:$H$4768, E$2)</f>
        <v>0</v>
      </c>
      <c r="F80" s="27">
        <f>SUMIFS('FY17 DataDump'!$E$2:$E$4768, 'FY17 DataDump'!$C$2:$C$4768, 'FY17 Individual Analysis'!$A80, 'FY17 DataDump'!$H$2:$H$4768, F$2)</f>
        <v>0</v>
      </c>
      <c r="G80" s="27">
        <f>SUMIFS('FY17 DataDump'!$E$2:$E$4768, 'FY17 DataDump'!$C$2:$C$4768, 'FY17 Individual Analysis'!$A80, 'FY17 DataDump'!$H$2:$H$4768, G$2)</f>
        <v>0</v>
      </c>
      <c r="H80" s="27">
        <f>SUMIFS('FY17 DataDump'!$E$2:$E$4768, 'FY17 DataDump'!$C$2:$C$4768, 'FY17 Individual Analysis'!$A80, 'FY17 DataDump'!$H$2:$H$4768, H$2)</f>
        <v>0</v>
      </c>
      <c r="I80" s="27">
        <f>SUMIFS('FY17 DataDump'!$E$2:$E$4768, 'FY17 DataDump'!$C$2:$C$4768, 'FY17 Individual Analysis'!$A80, 'FY17 DataDump'!$H$2:$H$4768, I$2)</f>
        <v>0</v>
      </c>
      <c r="J80" s="27">
        <f>SUMIFS('FY17 DataDump'!$E$2:$E$4768, 'FY17 DataDump'!$C$2:$C$4768, 'FY17 Individual Analysis'!$A80, 'FY17 DataDump'!$H$2:$H$4768, J$2)</f>
        <v>0</v>
      </c>
      <c r="K80" s="27">
        <f>SUMIFS('FY17 DataDump'!$E$2:$E$4768, 'FY17 DataDump'!$C$2:$C$4768, 'FY17 Individual Analysis'!$A80, 'FY17 DataDump'!$H$2:$H$4768, K$2)</f>
        <v>0</v>
      </c>
      <c r="L80" s="27">
        <f>SUMIFS('FY17 DataDump'!$E$2:$E$4768, 'FY17 DataDump'!$C$2:$C$4768, 'FY17 Individual Analysis'!$A80, 'FY17 DataDump'!$H$2:$H$4768, L$2)</f>
        <v>0</v>
      </c>
      <c r="M80" s="27">
        <f>SUMIFS('FY17 DataDump'!$E$2:$E$4768, 'FY17 DataDump'!$C$2:$C$4768, 'FY17 Individual Analysis'!$A80, 'FY17 DataDump'!$H$2:$H$4768, M$2)</f>
        <v>0</v>
      </c>
      <c r="N80" s="27">
        <f>SUMIFS('FY17 DataDump'!$E$2:$E$4768, 'FY17 DataDump'!$C$2:$C$4768, 'FY17 Individual Analysis'!$A80, 'FY17 DataDump'!$H$2:$H$4768, N$2)</f>
        <v>0</v>
      </c>
      <c r="O80" s="27">
        <f>SUMIFS('FY17 DataDump'!$E$2:$E$4768, 'FY17 DataDump'!$C$2:$C$4768, 'FY17 Individual Analysis'!$A80, 'FY17 DataDump'!$H$2:$H$4768, O$2)</f>
        <v>0</v>
      </c>
      <c r="P80" s="27">
        <f t="shared" si="11"/>
        <v>0</v>
      </c>
      <c r="Q80" s="108" t="e">
        <f t="shared" si="9"/>
        <v>#DIV/0!</v>
      </c>
      <c r="S80" s="20">
        <f t="shared" si="8"/>
        <v>0</v>
      </c>
      <c r="T80" s="21">
        <f t="shared" si="8"/>
        <v>0</v>
      </c>
      <c r="U80" s="21">
        <f t="shared" si="8"/>
        <v>0</v>
      </c>
      <c r="V80" s="21">
        <f t="shared" si="7"/>
        <v>0</v>
      </c>
      <c r="W80" s="21">
        <f t="shared" si="7"/>
        <v>0</v>
      </c>
      <c r="X80" s="21">
        <f t="shared" si="7"/>
        <v>0</v>
      </c>
      <c r="Y80" s="21">
        <f t="shared" si="7"/>
        <v>0</v>
      </c>
      <c r="Z80" s="21">
        <f t="shared" si="7"/>
        <v>0</v>
      </c>
      <c r="AA80" s="21">
        <f t="shared" si="7"/>
        <v>0</v>
      </c>
      <c r="AB80" s="21">
        <f t="shared" si="7"/>
        <v>0</v>
      </c>
      <c r="AC80" s="21">
        <f t="shared" si="7"/>
        <v>0</v>
      </c>
      <c r="AD80" s="24">
        <f t="shared" si="7"/>
        <v>0</v>
      </c>
      <c r="AF80" s="15">
        <f t="shared" si="10"/>
        <v>0</v>
      </c>
    </row>
    <row r="81" spans="1:32" x14ac:dyDescent="0.25">
      <c r="A81" s="75"/>
      <c r="B81" s="75" t="e">
        <f>INDEX('FY17 DataDump'!$A$2:$H$4768, MATCH('FY17 Individual Analysis'!A81, 'FY17 DataDump'!$C$2:$C$4768, 0), MATCH('FY17 DataDump'!$B$1, 'FY17 DataDump'!$A$1:$H$1))</f>
        <v>#N/A</v>
      </c>
      <c r="C81" s="75" t="e">
        <f>INDEX('FY17 DataDump'!$A$2:$H$4768, MATCH('FY17 Individual Analysis'!A81, 'FY17 DataDump'!$C$2:$C$4768, 0), MATCH('FY17 DataDump'!$D$1, 'FY17 DataDump'!$A$1:$H$1))</f>
        <v>#N/A</v>
      </c>
      <c r="D81" s="27">
        <f>SUMIFS('FY17 DataDump'!$E$2:$E$4768, 'FY17 DataDump'!$C$2:$C$4768, 'FY17 Individual Analysis'!$A81, 'FY17 DataDump'!$H$2:$H$4768, D$2)</f>
        <v>0</v>
      </c>
      <c r="E81" s="27">
        <f>SUMIFS('FY17 DataDump'!$E$2:$E$4768, 'FY17 DataDump'!$C$2:$C$4768, 'FY17 Individual Analysis'!$A81, 'FY17 DataDump'!$H$2:$H$4768, E$2)</f>
        <v>0</v>
      </c>
      <c r="F81" s="27">
        <f>SUMIFS('FY17 DataDump'!$E$2:$E$4768, 'FY17 DataDump'!$C$2:$C$4768, 'FY17 Individual Analysis'!$A81, 'FY17 DataDump'!$H$2:$H$4768, F$2)</f>
        <v>0</v>
      </c>
      <c r="G81" s="27">
        <f>SUMIFS('FY17 DataDump'!$E$2:$E$4768, 'FY17 DataDump'!$C$2:$C$4768, 'FY17 Individual Analysis'!$A81, 'FY17 DataDump'!$H$2:$H$4768, G$2)</f>
        <v>0</v>
      </c>
      <c r="H81" s="27">
        <f>SUMIFS('FY17 DataDump'!$E$2:$E$4768, 'FY17 DataDump'!$C$2:$C$4768, 'FY17 Individual Analysis'!$A81, 'FY17 DataDump'!$H$2:$H$4768, H$2)</f>
        <v>0</v>
      </c>
      <c r="I81" s="27">
        <f>SUMIFS('FY17 DataDump'!$E$2:$E$4768, 'FY17 DataDump'!$C$2:$C$4768, 'FY17 Individual Analysis'!$A81, 'FY17 DataDump'!$H$2:$H$4768, I$2)</f>
        <v>0</v>
      </c>
      <c r="J81" s="27">
        <f>SUMIFS('FY17 DataDump'!$E$2:$E$4768, 'FY17 DataDump'!$C$2:$C$4768, 'FY17 Individual Analysis'!$A81, 'FY17 DataDump'!$H$2:$H$4768, J$2)</f>
        <v>0</v>
      </c>
      <c r="K81" s="27">
        <f>SUMIFS('FY17 DataDump'!$E$2:$E$4768, 'FY17 DataDump'!$C$2:$C$4768, 'FY17 Individual Analysis'!$A81, 'FY17 DataDump'!$H$2:$H$4768, K$2)</f>
        <v>0</v>
      </c>
      <c r="L81" s="27">
        <f>SUMIFS('FY17 DataDump'!$E$2:$E$4768, 'FY17 DataDump'!$C$2:$C$4768, 'FY17 Individual Analysis'!$A81, 'FY17 DataDump'!$H$2:$H$4768, L$2)</f>
        <v>0</v>
      </c>
      <c r="M81" s="27">
        <f>SUMIFS('FY17 DataDump'!$E$2:$E$4768, 'FY17 DataDump'!$C$2:$C$4768, 'FY17 Individual Analysis'!$A81, 'FY17 DataDump'!$H$2:$H$4768, M$2)</f>
        <v>0</v>
      </c>
      <c r="N81" s="27">
        <f>SUMIFS('FY17 DataDump'!$E$2:$E$4768, 'FY17 DataDump'!$C$2:$C$4768, 'FY17 Individual Analysis'!$A81, 'FY17 DataDump'!$H$2:$H$4768, N$2)</f>
        <v>0</v>
      </c>
      <c r="O81" s="27">
        <f>SUMIFS('FY17 DataDump'!$E$2:$E$4768, 'FY17 DataDump'!$C$2:$C$4768, 'FY17 Individual Analysis'!$A81, 'FY17 DataDump'!$H$2:$H$4768, O$2)</f>
        <v>0</v>
      </c>
      <c r="P81" s="27">
        <f t="shared" si="11"/>
        <v>0</v>
      </c>
      <c r="Q81" s="108" t="e">
        <f t="shared" si="9"/>
        <v>#DIV/0!</v>
      </c>
      <c r="S81" s="20">
        <f t="shared" si="8"/>
        <v>0</v>
      </c>
      <c r="T81" s="21">
        <f t="shared" si="8"/>
        <v>0</v>
      </c>
      <c r="U81" s="21">
        <f t="shared" si="8"/>
        <v>0</v>
      </c>
      <c r="V81" s="21">
        <f t="shared" si="7"/>
        <v>0</v>
      </c>
      <c r="W81" s="21">
        <f t="shared" si="7"/>
        <v>0</v>
      </c>
      <c r="X81" s="21">
        <f t="shared" si="7"/>
        <v>0</v>
      </c>
      <c r="Y81" s="21">
        <f t="shared" si="7"/>
        <v>0</v>
      </c>
      <c r="Z81" s="21">
        <f t="shared" si="7"/>
        <v>0</v>
      </c>
      <c r="AA81" s="21">
        <f t="shared" si="7"/>
        <v>0</v>
      </c>
      <c r="AB81" s="21">
        <f t="shared" si="7"/>
        <v>0</v>
      </c>
      <c r="AC81" s="21">
        <f t="shared" si="7"/>
        <v>0</v>
      </c>
      <c r="AD81" s="24">
        <f t="shared" si="7"/>
        <v>0</v>
      </c>
      <c r="AF81" s="15">
        <f t="shared" si="10"/>
        <v>0</v>
      </c>
    </row>
    <row r="82" spans="1:32" x14ac:dyDescent="0.25">
      <c r="A82" s="75"/>
      <c r="B82" s="75" t="e">
        <f>INDEX('FY17 DataDump'!$A$2:$H$4768, MATCH('FY17 Individual Analysis'!A82, 'FY17 DataDump'!$C$2:$C$4768, 0), MATCH('FY17 DataDump'!$B$1, 'FY17 DataDump'!$A$1:$H$1))</f>
        <v>#N/A</v>
      </c>
      <c r="C82" s="75" t="e">
        <f>INDEX('FY17 DataDump'!$A$2:$H$4768, MATCH('FY17 Individual Analysis'!A82, 'FY17 DataDump'!$C$2:$C$4768, 0), MATCH('FY17 DataDump'!$D$1, 'FY17 DataDump'!$A$1:$H$1))</f>
        <v>#N/A</v>
      </c>
      <c r="D82" s="27">
        <f>SUMIFS('FY17 DataDump'!$E$2:$E$4768, 'FY17 DataDump'!$C$2:$C$4768, 'FY17 Individual Analysis'!$A82, 'FY17 DataDump'!$H$2:$H$4768, D$2)</f>
        <v>0</v>
      </c>
      <c r="E82" s="27">
        <f>SUMIFS('FY17 DataDump'!$E$2:$E$4768, 'FY17 DataDump'!$C$2:$C$4768, 'FY17 Individual Analysis'!$A82, 'FY17 DataDump'!$H$2:$H$4768, E$2)</f>
        <v>0</v>
      </c>
      <c r="F82" s="27">
        <f>SUMIFS('FY17 DataDump'!$E$2:$E$4768, 'FY17 DataDump'!$C$2:$C$4768, 'FY17 Individual Analysis'!$A82, 'FY17 DataDump'!$H$2:$H$4768, F$2)</f>
        <v>0</v>
      </c>
      <c r="G82" s="27">
        <f>SUMIFS('FY17 DataDump'!$E$2:$E$4768, 'FY17 DataDump'!$C$2:$C$4768, 'FY17 Individual Analysis'!$A82, 'FY17 DataDump'!$H$2:$H$4768, G$2)</f>
        <v>0</v>
      </c>
      <c r="H82" s="27">
        <f>SUMIFS('FY17 DataDump'!$E$2:$E$4768, 'FY17 DataDump'!$C$2:$C$4768, 'FY17 Individual Analysis'!$A82, 'FY17 DataDump'!$H$2:$H$4768, H$2)</f>
        <v>0</v>
      </c>
      <c r="I82" s="27">
        <f>SUMIFS('FY17 DataDump'!$E$2:$E$4768, 'FY17 DataDump'!$C$2:$C$4768, 'FY17 Individual Analysis'!$A82, 'FY17 DataDump'!$H$2:$H$4768, I$2)</f>
        <v>0</v>
      </c>
      <c r="J82" s="27">
        <f>SUMIFS('FY17 DataDump'!$E$2:$E$4768, 'FY17 DataDump'!$C$2:$C$4768, 'FY17 Individual Analysis'!$A82, 'FY17 DataDump'!$H$2:$H$4768, J$2)</f>
        <v>0</v>
      </c>
      <c r="K82" s="27">
        <f>SUMIFS('FY17 DataDump'!$E$2:$E$4768, 'FY17 DataDump'!$C$2:$C$4768, 'FY17 Individual Analysis'!$A82, 'FY17 DataDump'!$H$2:$H$4768, K$2)</f>
        <v>0</v>
      </c>
      <c r="L82" s="27">
        <f>SUMIFS('FY17 DataDump'!$E$2:$E$4768, 'FY17 DataDump'!$C$2:$C$4768, 'FY17 Individual Analysis'!$A82, 'FY17 DataDump'!$H$2:$H$4768, L$2)</f>
        <v>0</v>
      </c>
      <c r="M82" s="27">
        <f>SUMIFS('FY17 DataDump'!$E$2:$E$4768, 'FY17 DataDump'!$C$2:$C$4768, 'FY17 Individual Analysis'!$A82, 'FY17 DataDump'!$H$2:$H$4768, M$2)</f>
        <v>0</v>
      </c>
      <c r="N82" s="27">
        <f>SUMIFS('FY17 DataDump'!$E$2:$E$4768, 'FY17 DataDump'!$C$2:$C$4768, 'FY17 Individual Analysis'!$A82, 'FY17 DataDump'!$H$2:$H$4768, N$2)</f>
        <v>0</v>
      </c>
      <c r="O82" s="27">
        <f>SUMIFS('FY17 DataDump'!$E$2:$E$4768, 'FY17 DataDump'!$C$2:$C$4768, 'FY17 Individual Analysis'!$A82, 'FY17 DataDump'!$H$2:$H$4768, O$2)</f>
        <v>0</v>
      </c>
      <c r="P82" s="27">
        <f t="shared" si="11"/>
        <v>0</v>
      </c>
      <c r="Q82" s="108" t="e">
        <f t="shared" si="9"/>
        <v>#DIV/0!</v>
      </c>
      <c r="S82" s="20">
        <f t="shared" si="8"/>
        <v>0</v>
      </c>
      <c r="T82" s="21">
        <f t="shared" si="8"/>
        <v>0</v>
      </c>
      <c r="U82" s="21">
        <f t="shared" si="8"/>
        <v>0</v>
      </c>
      <c r="V82" s="21">
        <f t="shared" si="7"/>
        <v>0</v>
      </c>
      <c r="W82" s="21">
        <f t="shared" si="7"/>
        <v>0</v>
      </c>
      <c r="X82" s="21">
        <f t="shared" si="7"/>
        <v>0</v>
      </c>
      <c r="Y82" s="21">
        <f t="shared" si="7"/>
        <v>0</v>
      </c>
      <c r="Z82" s="21">
        <f t="shared" si="7"/>
        <v>0</v>
      </c>
      <c r="AA82" s="21">
        <f t="shared" si="7"/>
        <v>0</v>
      </c>
      <c r="AB82" s="21">
        <f t="shared" si="7"/>
        <v>0</v>
      </c>
      <c r="AC82" s="21">
        <f t="shared" si="7"/>
        <v>0</v>
      </c>
      <c r="AD82" s="24">
        <f t="shared" si="7"/>
        <v>0</v>
      </c>
      <c r="AF82" s="15">
        <f t="shared" si="10"/>
        <v>0</v>
      </c>
    </row>
    <row r="83" spans="1:32" x14ac:dyDescent="0.25">
      <c r="A83" s="75"/>
      <c r="B83" s="75" t="e">
        <f>INDEX('FY17 DataDump'!$A$2:$H$4768, MATCH('FY17 Individual Analysis'!A83, 'FY17 DataDump'!$C$2:$C$4768, 0), MATCH('FY17 DataDump'!$B$1, 'FY17 DataDump'!$A$1:$H$1))</f>
        <v>#N/A</v>
      </c>
      <c r="C83" s="75" t="e">
        <f>INDEX('FY17 DataDump'!$A$2:$H$4768, MATCH('FY17 Individual Analysis'!A83, 'FY17 DataDump'!$C$2:$C$4768, 0), MATCH('FY17 DataDump'!$D$1, 'FY17 DataDump'!$A$1:$H$1))</f>
        <v>#N/A</v>
      </c>
      <c r="D83" s="27">
        <f>SUMIFS('FY17 DataDump'!$E$2:$E$4768, 'FY17 DataDump'!$C$2:$C$4768, 'FY17 Individual Analysis'!$A83, 'FY17 DataDump'!$H$2:$H$4768, D$2)</f>
        <v>0</v>
      </c>
      <c r="E83" s="27">
        <f>SUMIFS('FY17 DataDump'!$E$2:$E$4768, 'FY17 DataDump'!$C$2:$C$4768, 'FY17 Individual Analysis'!$A83, 'FY17 DataDump'!$H$2:$H$4768, E$2)</f>
        <v>0</v>
      </c>
      <c r="F83" s="27">
        <f>SUMIFS('FY17 DataDump'!$E$2:$E$4768, 'FY17 DataDump'!$C$2:$C$4768, 'FY17 Individual Analysis'!$A83, 'FY17 DataDump'!$H$2:$H$4768, F$2)</f>
        <v>0</v>
      </c>
      <c r="G83" s="27">
        <f>SUMIFS('FY17 DataDump'!$E$2:$E$4768, 'FY17 DataDump'!$C$2:$C$4768, 'FY17 Individual Analysis'!$A83, 'FY17 DataDump'!$H$2:$H$4768, G$2)</f>
        <v>0</v>
      </c>
      <c r="H83" s="27">
        <f>SUMIFS('FY17 DataDump'!$E$2:$E$4768, 'FY17 DataDump'!$C$2:$C$4768, 'FY17 Individual Analysis'!$A83, 'FY17 DataDump'!$H$2:$H$4768, H$2)</f>
        <v>0</v>
      </c>
      <c r="I83" s="27">
        <f>SUMIFS('FY17 DataDump'!$E$2:$E$4768, 'FY17 DataDump'!$C$2:$C$4768, 'FY17 Individual Analysis'!$A83, 'FY17 DataDump'!$H$2:$H$4768, I$2)</f>
        <v>0</v>
      </c>
      <c r="J83" s="27">
        <f>SUMIFS('FY17 DataDump'!$E$2:$E$4768, 'FY17 DataDump'!$C$2:$C$4768, 'FY17 Individual Analysis'!$A83, 'FY17 DataDump'!$H$2:$H$4768, J$2)</f>
        <v>0</v>
      </c>
      <c r="K83" s="27">
        <f>SUMIFS('FY17 DataDump'!$E$2:$E$4768, 'FY17 DataDump'!$C$2:$C$4768, 'FY17 Individual Analysis'!$A83, 'FY17 DataDump'!$H$2:$H$4768, K$2)</f>
        <v>0</v>
      </c>
      <c r="L83" s="27">
        <f>SUMIFS('FY17 DataDump'!$E$2:$E$4768, 'FY17 DataDump'!$C$2:$C$4768, 'FY17 Individual Analysis'!$A83, 'FY17 DataDump'!$H$2:$H$4768, L$2)</f>
        <v>0</v>
      </c>
      <c r="M83" s="27">
        <f>SUMIFS('FY17 DataDump'!$E$2:$E$4768, 'FY17 DataDump'!$C$2:$C$4768, 'FY17 Individual Analysis'!$A83, 'FY17 DataDump'!$H$2:$H$4768, M$2)</f>
        <v>0</v>
      </c>
      <c r="N83" s="27">
        <f>SUMIFS('FY17 DataDump'!$E$2:$E$4768, 'FY17 DataDump'!$C$2:$C$4768, 'FY17 Individual Analysis'!$A83, 'FY17 DataDump'!$H$2:$H$4768, N$2)</f>
        <v>0</v>
      </c>
      <c r="O83" s="27">
        <f>SUMIFS('FY17 DataDump'!$E$2:$E$4768, 'FY17 DataDump'!$C$2:$C$4768, 'FY17 Individual Analysis'!$A83, 'FY17 DataDump'!$H$2:$H$4768, O$2)</f>
        <v>0</v>
      </c>
      <c r="P83" s="27">
        <f t="shared" si="11"/>
        <v>0</v>
      </c>
      <c r="Q83" s="108" t="e">
        <f t="shared" si="9"/>
        <v>#DIV/0!</v>
      </c>
      <c r="S83" s="20">
        <f t="shared" si="8"/>
        <v>0</v>
      </c>
      <c r="T83" s="21">
        <f t="shared" si="8"/>
        <v>0</v>
      </c>
      <c r="U83" s="21">
        <f t="shared" si="8"/>
        <v>0</v>
      </c>
      <c r="V83" s="21">
        <f t="shared" si="7"/>
        <v>0</v>
      </c>
      <c r="W83" s="21">
        <f t="shared" si="7"/>
        <v>0</v>
      </c>
      <c r="X83" s="21">
        <f t="shared" si="7"/>
        <v>0</v>
      </c>
      <c r="Y83" s="21">
        <f t="shared" si="7"/>
        <v>0</v>
      </c>
      <c r="Z83" s="21">
        <f t="shared" si="7"/>
        <v>0</v>
      </c>
      <c r="AA83" s="21">
        <f t="shared" si="7"/>
        <v>0</v>
      </c>
      <c r="AB83" s="21">
        <f t="shared" si="7"/>
        <v>0</v>
      </c>
      <c r="AC83" s="21">
        <f t="shared" si="7"/>
        <v>0</v>
      </c>
      <c r="AD83" s="24">
        <f t="shared" si="7"/>
        <v>0</v>
      </c>
      <c r="AF83" s="15">
        <f t="shared" si="10"/>
        <v>0</v>
      </c>
    </row>
    <row r="84" spans="1:32" x14ac:dyDescent="0.25">
      <c r="A84" s="75"/>
      <c r="B84" s="75" t="e">
        <f>INDEX('FY17 DataDump'!$A$2:$H$4768, MATCH('FY17 Individual Analysis'!A84, 'FY17 DataDump'!$C$2:$C$4768, 0), MATCH('FY17 DataDump'!$B$1, 'FY17 DataDump'!$A$1:$H$1))</f>
        <v>#N/A</v>
      </c>
      <c r="C84" s="75" t="e">
        <f>INDEX('FY17 DataDump'!$A$2:$H$4768, MATCH('FY17 Individual Analysis'!A84, 'FY17 DataDump'!$C$2:$C$4768, 0), MATCH('FY17 DataDump'!$D$1, 'FY17 DataDump'!$A$1:$H$1))</f>
        <v>#N/A</v>
      </c>
      <c r="D84" s="27">
        <f>SUMIFS('FY17 DataDump'!$E$2:$E$4768, 'FY17 DataDump'!$C$2:$C$4768, 'FY17 Individual Analysis'!$A84, 'FY17 DataDump'!$H$2:$H$4768, D$2)</f>
        <v>0</v>
      </c>
      <c r="E84" s="27">
        <f>SUMIFS('FY17 DataDump'!$E$2:$E$4768, 'FY17 DataDump'!$C$2:$C$4768, 'FY17 Individual Analysis'!$A84, 'FY17 DataDump'!$H$2:$H$4768, E$2)</f>
        <v>0</v>
      </c>
      <c r="F84" s="27">
        <f>SUMIFS('FY17 DataDump'!$E$2:$E$4768, 'FY17 DataDump'!$C$2:$C$4768, 'FY17 Individual Analysis'!$A84, 'FY17 DataDump'!$H$2:$H$4768, F$2)</f>
        <v>0</v>
      </c>
      <c r="G84" s="27">
        <f>SUMIFS('FY17 DataDump'!$E$2:$E$4768, 'FY17 DataDump'!$C$2:$C$4768, 'FY17 Individual Analysis'!$A84, 'FY17 DataDump'!$H$2:$H$4768, G$2)</f>
        <v>0</v>
      </c>
      <c r="H84" s="27">
        <f>SUMIFS('FY17 DataDump'!$E$2:$E$4768, 'FY17 DataDump'!$C$2:$C$4768, 'FY17 Individual Analysis'!$A84, 'FY17 DataDump'!$H$2:$H$4768, H$2)</f>
        <v>0</v>
      </c>
      <c r="I84" s="27">
        <f>SUMIFS('FY17 DataDump'!$E$2:$E$4768, 'FY17 DataDump'!$C$2:$C$4768, 'FY17 Individual Analysis'!$A84, 'FY17 DataDump'!$H$2:$H$4768, I$2)</f>
        <v>0</v>
      </c>
      <c r="J84" s="27">
        <f>SUMIFS('FY17 DataDump'!$E$2:$E$4768, 'FY17 DataDump'!$C$2:$C$4768, 'FY17 Individual Analysis'!$A84, 'FY17 DataDump'!$H$2:$H$4768, J$2)</f>
        <v>0</v>
      </c>
      <c r="K84" s="27">
        <f>SUMIFS('FY17 DataDump'!$E$2:$E$4768, 'FY17 DataDump'!$C$2:$C$4768, 'FY17 Individual Analysis'!$A84, 'FY17 DataDump'!$H$2:$H$4768, K$2)</f>
        <v>0</v>
      </c>
      <c r="L84" s="27">
        <f>SUMIFS('FY17 DataDump'!$E$2:$E$4768, 'FY17 DataDump'!$C$2:$C$4768, 'FY17 Individual Analysis'!$A84, 'FY17 DataDump'!$H$2:$H$4768, L$2)</f>
        <v>0</v>
      </c>
      <c r="M84" s="27">
        <f>SUMIFS('FY17 DataDump'!$E$2:$E$4768, 'FY17 DataDump'!$C$2:$C$4768, 'FY17 Individual Analysis'!$A84, 'FY17 DataDump'!$H$2:$H$4768, M$2)</f>
        <v>0</v>
      </c>
      <c r="N84" s="27">
        <f>SUMIFS('FY17 DataDump'!$E$2:$E$4768, 'FY17 DataDump'!$C$2:$C$4768, 'FY17 Individual Analysis'!$A84, 'FY17 DataDump'!$H$2:$H$4768, N$2)</f>
        <v>0</v>
      </c>
      <c r="O84" s="27">
        <f>SUMIFS('FY17 DataDump'!$E$2:$E$4768, 'FY17 DataDump'!$C$2:$C$4768, 'FY17 Individual Analysis'!$A84, 'FY17 DataDump'!$H$2:$H$4768, O$2)</f>
        <v>0</v>
      </c>
      <c r="P84" s="27">
        <f t="shared" si="11"/>
        <v>0</v>
      </c>
      <c r="Q84" s="108" t="e">
        <f t="shared" si="9"/>
        <v>#DIV/0!</v>
      </c>
      <c r="S84" s="20">
        <f t="shared" si="8"/>
        <v>0</v>
      </c>
      <c r="T84" s="21">
        <f t="shared" si="8"/>
        <v>0</v>
      </c>
      <c r="U84" s="21">
        <f t="shared" si="8"/>
        <v>0</v>
      </c>
      <c r="V84" s="21">
        <f t="shared" si="7"/>
        <v>0</v>
      </c>
      <c r="W84" s="21">
        <f t="shared" si="7"/>
        <v>0</v>
      </c>
      <c r="X84" s="21">
        <f t="shared" si="7"/>
        <v>0</v>
      </c>
      <c r="Y84" s="21">
        <f t="shared" si="7"/>
        <v>0</v>
      </c>
      <c r="Z84" s="21">
        <f t="shared" si="7"/>
        <v>0</v>
      </c>
      <c r="AA84" s="21">
        <f t="shared" si="7"/>
        <v>0</v>
      </c>
      <c r="AB84" s="21">
        <f t="shared" si="7"/>
        <v>0</v>
      </c>
      <c r="AC84" s="21">
        <f t="shared" si="7"/>
        <v>0</v>
      </c>
      <c r="AD84" s="24">
        <f t="shared" si="7"/>
        <v>0</v>
      </c>
      <c r="AF84" s="15">
        <f t="shared" si="10"/>
        <v>0</v>
      </c>
    </row>
    <row r="85" spans="1:32" x14ac:dyDescent="0.25">
      <c r="A85" s="75"/>
      <c r="B85" s="75" t="e">
        <f>INDEX('FY17 DataDump'!$A$2:$H$4768, MATCH('FY17 Individual Analysis'!A85, 'FY17 DataDump'!$C$2:$C$4768, 0), MATCH('FY17 DataDump'!$B$1, 'FY17 DataDump'!$A$1:$H$1))</f>
        <v>#N/A</v>
      </c>
      <c r="C85" s="75" t="e">
        <f>INDEX('FY17 DataDump'!$A$2:$H$4768, MATCH('FY17 Individual Analysis'!A85, 'FY17 DataDump'!$C$2:$C$4768, 0), MATCH('FY17 DataDump'!$D$1, 'FY17 DataDump'!$A$1:$H$1))</f>
        <v>#N/A</v>
      </c>
      <c r="D85" s="27">
        <f>SUMIFS('FY17 DataDump'!$E$2:$E$4768, 'FY17 DataDump'!$C$2:$C$4768, 'FY17 Individual Analysis'!$A85, 'FY17 DataDump'!$H$2:$H$4768, D$2)</f>
        <v>0</v>
      </c>
      <c r="E85" s="27">
        <f>SUMIFS('FY17 DataDump'!$E$2:$E$4768, 'FY17 DataDump'!$C$2:$C$4768, 'FY17 Individual Analysis'!$A85, 'FY17 DataDump'!$H$2:$H$4768, E$2)</f>
        <v>0</v>
      </c>
      <c r="F85" s="27">
        <f>SUMIFS('FY17 DataDump'!$E$2:$E$4768, 'FY17 DataDump'!$C$2:$C$4768, 'FY17 Individual Analysis'!$A85, 'FY17 DataDump'!$H$2:$H$4768, F$2)</f>
        <v>0</v>
      </c>
      <c r="G85" s="27">
        <f>SUMIFS('FY17 DataDump'!$E$2:$E$4768, 'FY17 DataDump'!$C$2:$C$4768, 'FY17 Individual Analysis'!$A85, 'FY17 DataDump'!$H$2:$H$4768, G$2)</f>
        <v>0</v>
      </c>
      <c r="H85" s="27">
        <f>SUMIFS('FY17 DataDump'!$E$2:$E$4768, 'FY17 DataDump'!$C$2:$C$4768, 'FY17 Individual Analysis'!$A85, 'FY17 DataDump'!$H$2:$H$4768, H$2)</f>
        <v>0</v>
      </c>
      <c r="I85" s="27">
        <f>SUMIFS('FY17 DataDump'!$E$2:$E$4768, 'FY17 DataDump'!$C$2:$C$4768, 'FY17 Individual Analysis'!$A85, 'FY17 DataDump'!$H$2:$H$4768, I$2)</f>
        <v>0</v>
      </c>
      <c r="J85" s="27">
        <f>SUMIFS('FY17 DataDump'!$E$2:$E$4768, 'FY17 DataDump'!$C$2:$C$4768, 'FY17 Individual Analysis'!$A85, 'FY17 DataDump'!$H$2:$H$4768, J$2)</f>
        <v>0</v>
      </c>
      <c r="K85" s="27">
        <f>SUMIFS('FY17 DataDump'!$E$2:$E$4768, 'FY17 DataDump'!$C$2:$C$4768, 'FY17 Individual Analysis'!$A85, 'FY17 DataDump'!$H$2:$H$4768, K$2)</f>
        <v>0</v>
      </c>
      <c r="L85" s="27">
        <f>SUMIFS('FY17 DataDump'!$E$2:$E$4768, 'FY17 DataDump'!$C$2:$C$4768, 'FY17 Individual Analysis'!$A85, 'FY17 DataDump'!$H$2:$H$4768, L$2)</f>
        <v>0</v>
      </c>
      <c r="M85" s="27">
        <f>SUMIFS('FY17 DataDump'!$E$2:$E$4768, 'FY17 DataDump'!$C$2:$C$4768, 'FY17 Individual Analysis'!$A85, 'FY17 DataDump'!$H$2:$H$4768, M$2)</f>
        <v>0</v>
      </c>
      <c r="N85" s="27">
        <f>SUMIFS('FY17 DataDump'!$E$2:$E$4768, 'FY17 DataDump'!$C$2:$C$4768, 'FY17 Individual Analysis'!$A85, 'FY17 DataDump'!$H$2:$H$4768, N$2)</f>
        <v>0</v>
      </c>
      <c r="O85" s="27">
        <f>SUMIFS('FY17 DataDump'!$E$2:$E$4768, 'FY17 DataDump'!$C$2:$C$4768, 'FY17 Individual Analysis'!$A85, 'FY17 DataDump'!$H$2:$H$4768, O$2)</f>
        <v>0</v>
      </c>
      <c r="P85" s="27">
        <f t="shared" si="11"/>
        <v>0</v>
      </c>
      <c r="Q85" s="108" t="e">
        <f t="shared" si="9"/>
        <v>#DIV/0!</v>
      </c>
      <c r="S85" s="20">
        <f t="shared" si="8"/>
        <v>0</v>
      </c>
      <c r="T85" s="21">
        <f t="shared" si="8"/>
        <v>0</v>
      </c>
      <c r="U85" s="21">
        <f t="shared" si="8"/>
        <v>0</v>
      </c>
      <c r="V85" s="21">
        <f t="shared" si="7"/>
        <v>0</v>
      </c>
      <c r="W85" s="21">
        <f t="shared" si="7"/>
        <v>0</v>
      </c>
      <c r="X85" s="21">
        <f t="shared" si="7"/>
        <v>0</v>
      </c>
      <c r="Y85" s="21">
        <f t="shared" si="7"/>
        <v>0</v>
      </c>
      <c r="Z85" s="21">
        <f t="shared" si="7"/>
        <v>0</v>
      </c>
      <c r="AA85" s="21">
        <f t="shared" si="7"/>
        <v>0</v>
      </c>
      <c r="AB85" s="21">
        <f t="shared" si="7"/>
        <v>0</v>
      </c>
      <c r="AC85" s="21">
        <f t="shared" si="7"/>
        <v>0</v>
      </c>
      <c r="AD85" s="24">
        <f t="shared" si="7"/>
        <v>0</v>
      </c>
      <c r="AF85" s="15">
        <f t="shared" si="10"/>
        <v>0</v>
      </c>
    </row>
    <row r="86" spans="1:32" x14ac:dyDescent="0.25">
      <c r="A86" s="75"/>
      <c r="B86" s="75" t="e">
        <f>INDEX('FY17 DataDump'!$A$2:$H$4768, MATCH('FY17 Individual Analysis'!A86, 'FY17 DataDump'!$C$2:$C$4768, 0), MATCH('FY17 DataDump'!$B$1, 'FY17 DataDump'!$A$1:$H$1))</f>
        <v>#N/A</v>
      </c>
      <c r="C86" s="75" t="e">
        <f>INDEX('FY17 DataDump'!$A$2:$H$4768, MATCH('FY17 Individual Analysis'!A86, 'FY17 DataDump'!$C$2:$C$4768, 0), MATCH('FY17 DataDump'!$D$1, 'FY17 DataDump'!$A$1:$H$1))</f>
        <v>#N/A</v>
      </c>
      <c r="D86" s="27">
        <f>SUMIFS('FY17 DataDump'!$E$2:$E$4768, 'FY17 DataDump'!$C$2:$C$4768, 'FY17 Individual Analysis'!$A86, 'FY17 DataDump'!$H$2:$H$4768, D$2)</f>
        <v>0</v>
      </c>
      <c r="E86" s="27">
        <f>SUMIFS('FY17 DataDump'!$E$2:$E$4768, 'FY17 DataDump'!$C$2:$C$4768, 'FY17 Individual Analysis'!$A86, 'FY17 DataDump'!$H$2:$H$4768, E$2)</f>
        <v>0</v>
      </c>
      <c r="F86" s="27">
        <f>SUMIFS('FY17 DataDump'!$E$2:$E$4768, 'FY17 DataDump'!$C$2:$C$4768, 'FY17 Individual Analysis'!$A86, 'FY17 DataDump'!$H$2:$H$4768, F$2)</f>
        <v>0</v>
      </c>
      <c r="G86" s="27">
        <f>SUMIFS('FY17 DataDump'!$E$2:$E$4768, 'FY17 DataDump'!$C$2:$C$4768, 'FY17 Individual Analysis'!$A86, 'FY17 DataDump'!$H$2:$H$4768, G$2)</f>
        <v>0</v>
      </c>
      <c r="H86" s="27">
        <f>SUMIFS('FY17 DataDump'!$E$2:$E$4768, 'FY17 DataDump'!$C$2:$C$4768, 'FY17 Individual Analysis'!$A86, 'FY17 DataDump'!$H$2:$H$4768, H$2)</f>
        <v>0</v>
      </c>
      <c r="I86" s="27">
        <f>SUMIFS('FY17 DataDump'!$E$2:$E$4768, 'FY17 DataDump'!$C$2:$C$4768, 'FY17 Individual Analysis'!$A86, 'FY17 DataDump'!$H$2:$H$4768, I$2)</f>
        <v>0</v>
      </c>
      <c r="J86" s="27">
        <f>SUMIFS('FY17 DataDump'!$E$2:$E$4768, 'FY17 DataDump'!$C$2:$C$4768, 'FY17 Individual Analysis'!$A86, 'FY17 DataDump'!$H$2:$H$4768, J$2)</f>
        <v>0</v>
      </c>
      <c r="K86" s="27">
        <f>SUMIFS('FY17 DataDump'!$E$2:$E$4768, 'FY17 DataDump'!$C$2:$C$4768, 'FY17 Individual Analysis'!$A86, 'FY17 DataDump'!$H$2:$H$4768, K$2)</f>
        <v>0</v>
      </c>
      <c r="L86" s="27">
        <f>SUMIFS('FY17 DataDump'!$E$2:$E$4768, 'FY17 DataDump'!$C$2:$C$4768, 'FY17 Individual Analysis'!$A86, 'FY17 DataDump'!$H$2:$H$4768, L$2)</f>
        <v>0</v>
      </c>
      <c r="M86" s="27">
        <f>SUMIFS('FY17 DataDump'!$E$2:$E$4768, 'FY17 DataDump'!$C$2:$C$4768, 'FY17 Individual Analysis'!$A86, 'FY17 DataDump'!$H$2:$H$4768, M$2)</f>
        <v>0</v>
      </c>
      <c r="N86" s="27">
        <f>SUMIFS('FY17 DataDump'!$E$2:$E$4768, 'FY17 DataDump'!$C$2:$C$4768, 'FY17 Individual Analysis'!$A86, 'FY17 DataDump'!$H$2:$H$4768, N$2)</f>
        <v>0</v>
      </c>
      <c r="O86" s="27">
        <f>SUMIFS('FY17 DataDump'!$E$2:$E$4768, 'FY17 DataDump'!$C$2:$C$4768, 'FY17 Individual Analysis'!$A86, 'FY17 DataDump'!$H$2:$H$4768, O$2)</f>
        <v>0</v>
      </c>
      <c r="P86" s="27">
        <f t="shared" si="11"/>
        <v>0</v>
      </c>
      <c r="Q86" s="108" t="e">
        <f t="shared" si="9"/>
        <v>#DIV/0!</v>
      </c>
      <c r="S86" s="20">
        <f t="shared" si="8"/>
        <v>0</v>
      </c>
      <c r="T86" s="21">
        <f t="shared" si="8"/>
        <v>0</v>
      </c>
      <c r="U86" s="21">
        <f t="shared" si="8"/>
        <v>0</v>
      </c>
      <c r="V86" s="21">
        <f t="shared" si="7"/>
        <v>0</v>
      </c>
      <c r="W86" s="21">
        <f t="shared" si="7"/>
        <v>0</v>
      </c>
      <c r="X86" s="21">
        <f t="shared" si="7"/>
        <v>0</v>
      </c>
      <c r="Y86" s="21">
        <f t="shared" si="7"/>
        <v>0</v>
      </c>
      <c r="Z86" s="21">
        <f t="shared" si="7"/>
        <v>0</v>
      </c>
      <c r="AA86" s="21">
        <f t="shared" si="7"/>
        <v>0</v>
      </c>
      <c r="AB86" s="21">
        <f t="shared" si="7"/>
        <v>0</v>
      </c>
      <c r="AC86" s="21">
        <f t="shared" si="7"/>
        <v>0</v>
      </c>
      <c r="AD86" s="24">
        <f t="shared" si="7"/>
        <v>0</v>
      </c>
      <c r="AF86" s="15">
        <f t="shared" si="10"/>
        <v>0</v>
      </c>
    </row>
    <row r="87" spans="1:32" x14ac:dyDescent="0.25">
      <c r="A87" s="75"/>
      <c r="B87" s="75" t="e">
        <f>INDEX('FY17 DataDump'!$A$2:$H$4768, MATCH('FY17 Individual Analysis'!A87, 'FY17 DataDump'!$C$2:$C$4768, 0), MATCH('FY17 DataDump'!$B$1, 'FY17 DataDump'!$A$1:$H$1))</f>
        <v>#N/A</v>
      </c>
      <c r="C87" s="75" t="e">
        <f>INDEX('FY17 DataDump'!$A$2:$H$4768, MATCH('FY17 Individual Analysis'!A87, 'FY17 DataDump'!$C$2:$C$4768, 0), MATCH('FY17 DataDump'!$D$1, 'FY17 DataDump'!$A$1:$H$1))</f>
        <v>#N/A</v>
      </c>
      <c r="D87" s="27">
        <f>SUMIFS('FY17 DataDump'!$E$2:$E$4768, 'FY17 DataDump'!$C$2:$C$4768, 'FY17 Individual Analysis'!$A87, 'FY17 DataDump'!$H$2:$H$4768, D$2)</f>
        <v>0</v>
      </c>
      <c r="E87" s="27">
        <f>SUMIFS('FY17 DataDump'!$E$2:$E$4768, 'FY17 DataDump'!$C$2:$C$4768, 'FY17 Individual Analysis'!$A87, 'FY17 DataDump'!$H$2:$H$4768, E$2)</f>
        <v>0</v>
      </c>
      <c r="F87" s="27">
        <f>SUMIFS('FY17 DataDump'!$E$2:$E$4768, 'FY17 DataDump'!$C$2:$C$4768, 'FY17 Individual Analysis'!$A87, 'FY17 DataDump'!$H$2:$H$4768, F$2)</f>
        <v>0</v>
      </c>
      <c r="G87" s="27">
        <f>SUMIFS('FY17 DataDump'!$E$2:$E$4768, 'FY17 DataDump'!$C$2:$C$4768, 'FY17 Individual Analysis'!$A87, 'FY17 DataDump'!$H$2:$H$4768, G$2)</f>
        <v>0</v>
      </c>
      <c r="H87" s="27">
        <f>SUMIFS('FY17 DataDump'!$E$2:$E$4768, 'FY17 DataDump'!$C$2:$C$4768, 'FY17 Individual Analysis'!$A87, 'FY17 DataDump'!$H$2:$H$4768, H$2)</f>
        <v>0</v>
      </c>
      <c r="I87" s="27">
        <f>SUMIFS('FY17 DataDump'!$E$2:$E$4768, 'FY17 DataDump'!$C$2:$C$4768, 'FY17 Individual Analysis'!$A87, 'FY17 DataDump'!$H$2:$H$4768, I$2)</f>
        <v>0</v>
      </c>
      <c r="J87" s="27">
        <f>SUMIFS('FY17 DataDump'!$E$2:$E$4768, 'FY17 DataDump'!$C$2:$C$4768, 'FY17 Individual Analysis'!$A87, 'FY17 DataDump'!$H$2:$H$4768, J$2)</f>
        <v>0</v>
      </c>
      <c r="K87" s="27">
        <f>SUMIFS('FY17 DataDump'!$E$2:$E$4768, 'FY17 DataDump'!$C$2:$C$4768, 'FY17 Individual Analysis'!$A87, 'FY17 DataDump'!$H$2:$H$4768, K$2)</f>
        <v>0</v>
      </c>
      <c r="L87" s="27">
        <f>SUMIFS('FY17 DataDump'!$E$2:$E$4768, 'FY17 DataDump'!$C$2:$C$4768, 'FY17 Individual Analysis'!$A87, 'FY17 DataDump'!$H$2:$H$4768, L$2)</f>
        <v>0</v>
      </c>
      <c r="M87" s="27">
        <f>SUMIFS('FY17 DataDump'!$E$2:$E$4768, 'FY17 DataDump'!$C$2:$C$4768, 'FY17 Individual Analysis'!$A87, 'FY17 DataDump'!$H$2:$H$4768, M$2)</f>
        <v>0</v>
      </c>
      <c r="N87" s="27">
        <f>SUMIFS('FY17 DataDump'!$E$2:$E$4768, 'FY17 DataDump'!$C$2:$C$4768, 'FY17 Individual Analysis'!$A87, 'FY17 DataDump'!$H$2:$H$4768, N$2)</f>
        <v>0</v>
      </c>
      <c r="O87" s="27">
        <f>SUMIFS('FY17 DataDump'!$E$2:$E$4768, 'FY17 DataDump'!$C$2:$C$4768, 'FY17 Individual Analysis'!$A87, 'FY17 DataDump'!$H$2:$H$4768, O$2)</f>
        <v>0</v>
      </c>
      <c r="P87" s="27">
        <f t="shared" si="11"/>
        <v>0</v>
      </c>
      <c r="Q87" s="108" t="e">
        <f t="shared" si="9"/>
        <v>#DIV/0!</v>
      </c>
      <c r="S87" s="20">
        <f t="shared" si="8"/>
        <v>0</v>
      </c>
      <c r="T87" s="21">
        <f t="shared" si="8"/>
        <v>0</v>
      </c>
      <c r="U87" s="21">
        <f t="shared" si="8"/>
        <v>0</v>
      </c>
      <c r="V87" s="21">
        <f t="shared" si="7"/>
        <v>0</v>
      </c>
      <c r="W87" s="21">
        <f t="shared" si="7"/>
        <v>0</v>
      </c>
      <c r="X87" s="21">
        <f t="shared" si="7"/>
        <v>0</v>
      </c>
      <c r="Y87" s="21">
        <f t="shared" ref="Y87:AD129" si="12">IFERROR((J87/$P87) * ($AF87), 0)</f>
        <v>0</v>
      </c>
      <c r="Z87" s="21">
        <f t="shared" si="12"/>
        <v>0</v>
      </c>
      <c r="AA87" s="21">
        <f t="shared" si="12"/>
        <v>0</v>
      </c>
      <c r="AB87" s="21">
        <f t="shared" si="12"/>
        <v>0</v>
      </c>
      <c r="AC87" s="21">
        <f t="shared" si="12"/>
        <v>0</v>
      </c>
      <c r="AD87" s="24">
        <f t="shared" si="12"/>
        <v>0</v>
      </c>
      <c r="AF87" s="15">
        <f t="shared" si="10"/>
        <v>0</v>
      </c>
    </row>
    <row r="88" spans="1:32" x14ac:dyDescent="0.25">
      <c r="A88" s="75"/>
      <c r="B88" s="75" t="e">
        <f>INDEX('FY17 DataDump'!$A$2:$H$4768, MATCH('FY17 Individual Analysis'!A88, 'FY17 DataDump'!$C$2:$C$4768, 0), MATCH('FY17 DataDump'!$B$1, 'FY17 DataDump'!$A$1:$H$1))</f>
        <v>#N/A</v>
      </c>
      <c r="C88" s="75" t="e">
        <f>INDEX('FY17 DataDump'!$A$2:$H$4768, MATCH('FY17 Individual Analysis'!A88, 'FY17 DataDump'!$C$2:$C$4768, 0), MATCH('FY17 DataDump'!$D$1, 'FY17 DataDump'!$A$1:$H$1))</f>
        <v>#N/A</v>
      </c>
      <c r="D88" s="27">
        <f>SUMIFS('FY17 DataDump'!$E$2:$E$4768, 'FY17 DataDump'!$C$2:$C$4768, 'FY17 Individual Analysis'!$A88, 'FY17 DataDump'!$H$2:$H$4768, D$2)</f>
        <v>0</v>
      </c>
      <c r="E88" s="27">
        <f>SUMIFS('FY17 DataDump'!$E$2:$E$4768, 'FY17 DataDump'!$C$2:$C$4768, 'FY17 Individual Analysis'!$A88, 'FY17 DataDump'!$H$2:$H$4768, E$2)</f>
        <v>0</v>
      </c>
      <c r="F88" s="27">
        <f>SUMIFS('FY17 DataDump'!$E$2:$E$4768, 'FY17 DataDump'!$C$2:$C$4768, 'FY17 Individual Analysis'!$A88, 'FY17 DataDump'!$H$2:$H$4768, F$2)</f>
        <v>0</v>
      </c>
      <c r="G88" s="27">
        <f>SUMIFS('FY17 DataDump'!$E$2:$E$4768, 'FY17 DataDump'!$C$2:$C$4768, 'FY17 Individual Analysis'!$A88, 'FY17 DataDump'!$H$2:$H$4768, G$2)</f>
        <v>0</v>
      </c>
      <c r="H88" s="27">
        <f>SUMIFS('FY17 DataDump'!$E$2:$E$4768, 'FY17 DataDump'!$C$2:$C$4768, 'FY17 Individual Analysis'!$A88, 'FY17 DataDump'!$H$2:$H$4768, H$2)</f>
        <v>0</v>
      </c>
      <c r="I88" s="27">
        <f>SUMIFS('FY17 DataDump'!$E$2:$E$4768, 'FY17 DataDump'!$C$2:$C$4768, 'FY17 Individual Analysis'!$A88, 'FY17 DataDump'!$H$2:$H$4768, I$2)</f>
        <v>0</v>
      </c>
      <c r="J88" s="27">
        <f>SUMIFS('FY17 DataDump'!$E$2:$E$4768, 'FY17 DataDump'!$C$2:$C$4768, 'FY17 Individual Analysis'!$A88, 'FY17 DataDump'!$H$2:$H$4768, J$2)</f>
        <v>0</v>
      </c>
      <c r="K88" s="27">
        <f>SUMIFS('FY17 DataDump'!$E$2:$E$4768, 'FY17 DataDump'!$C$2:$C$4768, 'FY17 Individual Analysis'!$A88, 'FY17 DataDump'!$H$2:$H$4768, K$2)</f>
        <v>0</v>
      </c>
      <c r="L88" s="27">
        <f>SUMIFS('FY17 DataDump'!$E$2:$E$4768, 'FY17 DataDump'!$C$2:$C$4768, 'FY17 Individual Analysis'!$A88, 'FY17 DataDump'!$H$2:$H$4768, L$2)</f>
        <v>0</v>
      </c>
      <c r="M88" s="27">
        <f>SUMIFS('FY17 DataDump'!$E$2:$E$4768, 'FY17 DataDump'!$C$2:$C$4768, 'FY17 Individual Analysis'!$A88, 'FY17 DataDump'!$H$2:$H$4768, M$2)</f>
        <v>0</v>
      </c>
      <c r="N88" s="27">
        <f>SUMIFS('FY17 DataDump'!$E$2:$E$4768, 'FY17 DataDump'!$C$2:$C$4768, 'FY17 Individual Analysis'!$A88, 'FY17 DataDump'!$H$2:$H$4768, N$2)</f>
        <v>0</v>
      </c>
      <c r="O88" s="27">
        <f>SUMIFS('FY17 DataDump'!$E$2:$E$4768, 'FY17 DataDump'!$C$2:$C$4768, 'FY17 Individual Analysis'!$A88, 'FY17 DataDump'!$H$2:$H$4768, O$2)</f>
        <v>0</v>
      </c>
      <c r="P88" s="27">
        <f t="shared" si="11"/>
        <v>0</v>
      </c>
      <c r="Q88" s="108" t="e">
        <f t="shared" si="9"/>
        <v>#DIV/0!</v>
      </c>
      <c r="S88" s="20">
        <f t="shared" si="8"/>
        <v>0</v>
      </c>
      <c r="T88" s="21">
        <f t="shared" si="8"/>
        <v>0</v>
      </c>
      <c r="U88" s="21">
        <f t="shared" si="8"/>
        <v>0</v>
      </c>
      <c r="V88" s="21">
        <f t="shared" si="8"/>
        <v>0</v>
      </c>
      <c r="W88" s="21">
        <f t="shared" si="8"/>
        <v>0</v>
      </c>
      <c r="X88" s="21">
        <f t="shared" si="8"/>
        <v>0</v>
      </c>
      <c r="Y88" s="21">
        <f t="shared" si="12"/>
        <v>0</v>
      </c>
      <c r="Z88" s="21">
        <f t="shared" si="12"/>
        <v>0</v>
      </c>
      <c r="AA88" s="21">
        <f t="shared" si="12"/>
        <v>0</v>
      </c>
      <c r="AB88" s="21">
        <f t="shared" si="12"/>
        <v>0</v>
      </c>
      <c r="AC88" s="21">
        <f t="shared" si="12"/>
        <v>0</v>
      </c>
      <c r="AD88" s="24">
        <f t="shared" si="12"/>
        <v>0</v>
      </c>
      <c r="AF88" s="15">
        <f t="shared" si="10"/>
        <v>0</v>
      </c>
    </row>
    <row r="89" spans="1:32" x14ac:dyDescent="0.25">
      <c r="A89" s="75"/>
      <c r="B89" s="75" t="e">
        <f>INDEX('FY17 DataDump'!$A$2:$H$4768, MATCH('FY17 Individual Analysis'!A89, 'FY17 DataDump'!$C$2:$C$4768, 0), MATCH('FY17 DataDump'!$B$1, 'FY17 DataDump'!$A$1:$H$1))</f>
        <v>#N/A</v>
      </c>
      <c r="C89" s="75" t="e">
        <f>INDEX('FY17 DataDump'!$A$2:$H$4768, MATCH('FY17 Individual Analysis'!A89, 'FY17 DataDump'!$C$2:$C$4768, 0), MATCH('FY17 DataDump'!$D$1, 'FY17 DataDump'!$A$1:$H$1))</f>
        <v>#N/A</v>
      </c>
      <c r="D89" s="27">
        <f>SUMIFS('FY17 DataDump'!$E$2:$E$4768, 'FY17 DataDump'!$C$2:$C$4768, 'FY17 Individual Analysis'!$A89, 'FY17 DataDump'!$H$2:$H$4768, D$2)</f>
        <v>0</v>
      </c>
      <c r="E89" s="27">
        <f>SUMIFS('FY17 DataDump'!$E$2:$E$4768, 'FY17 DataDump'!$C$2:$C$4768, 'FY17 Individual Analysis'!$A89, 'FY17 DataDump'!$H$2:$H$4768, E$2)</f>
        <v>0</v>
      </c>
      <c r="F89" s="27">
        <f>SUMIFS('FY17 DataDump'!$E$2:$E$4768, 'FY17 DataDump'!$C$2:$C$4768, 'FY17 Individual Analysis'!$A89, 'FY17 DataDump'!$H$2:$H$4768, F$2)</f>
        <v>0</v>
      </c>
      <c r="G89" s="27">
        <f>SUMIFS('FY17 DataDump'!$E$2:$E$4768, 'FY17 DataDump'!$C$2:$C$4768, 'FY17 Individual Analysis'!$A89, 'FY17 DataDump'!$H$2:$H$4768, G$2)</f>
        <v>0</v>
      </c>
      <c r="H89" s="27">
        <f>SUMIFS('FY17 DataDump'!$E$2:$E$4768, 'FY17 DataDump'!$C$2:$C$4768, 'FY17 Individual Analysis'!$A89, 'FY17 DataDump'!$H$2:$H$4768, H$2)</f>
        <v>0</v>
      </c>
      <c r="I89" s="27">
        <f>SUMIFS('FY17 DataDump'!$E$2:$E$4768, 'FY17 DataDump'!$C$2:$C$4768, 'FY17 Individual Analysis'!$A89, 'FY17 DataDump'!$H$2:$H$4768, I$2)</f>
        <v>0</v>
      </c>
      <c r="J89" s="27">
        <f>SUMIFS('FY17 DataDump'!$E$2:$E$4768, 'FY17 DataDump'!$C$2:$C$4768, 'FY17 Individual Analysis'!$A89, 'FY17 DataDump'!$H$2:$H$4768, J$2)</f>
        <v>0</v>
      </c>
      <c r="K89" s="27">
        <f>SUMIFS('FY17 DataDump'!$E$2:$E$4768, 'FY17 DataDump'!$C$2:$C$4768, 'FY17 Individual Analysis'!$A89, 'FY17 DataDump'!$H$2:$H$4768, K$2)</f>
        <v>0</v>
      </c>
      <c r="L89" s="27">
        <f>SUMIFS('FY17 DataDump'!$E$2:$E$4768, 'FY17 DataDump'!$C$2:$C$4768, 'FY17 Individual Analysis'!$A89, 'FY17 DataDump'!$H$2:$H$4768, L$2)</f>
        <v>0</v>
      </c>
      <c r="M89" s="27">
        <f>SUMIFS('FY17 DataDump'!$E$2:$E$4768, 'FY17 DataDump'!$C$2:$C$4768, 'FY17 Individual Analysis'!$A89, 'FY17 DataDump'!$H$2:$H$4768, M$2)</f>
        <v>0</v>
      </c>
      <c r="N89" s="27">
        <f>SUMIFS('FY17 DataDump'!$E$2:$E$4768, 'FY17 DataDump'!$C$2:$C$4768, 'FY17 Individual Analysis'!$A89, 'FY17 DataDump'!$H$2:$H$4768, N$2)</f>
        <v>0</v>
      </c>
      <c r="O89" s="27">
        <f>SUMIFS('FY17 DataDump'!$E$2:$E$4768, 'FY17 DataDump'!$C$2:$C$4768, 'FY17 Individual Analysis'!$A89, 'FY17 DataDump'!$H$2:$H$4768, O$2)</f>
        <v>0</v>
      </c>
      <c r="P89" s="27">
        <f t="shared" si="11"/>
        <v>0</v>
      </c>
      <c r="Q89" s="108" t="e">
        <f t="shared" si="9"/>
        <v>#DIV/0!</v>
      </c>
      <c r="S89" s="20">
        <f t="shared" si="8"/>
        <v>0</v>
      </c>
      <c r="T89" s="21">
        <f t="shared" si="8"/>
        <v>0</v>
      </c>
      <c r="U89" s="21">
        <f t="shared" si="8"/>
        <v>0</v>
      </c>
      <c r="V89" s="21">
        <f t="shared" si="8"/>
        <v>0</v>
      </c>
      <c r="W89" s="21">
        <f t="shared" si="8"/>
        <v>0</v>
      </c>
      <c r="X89" s="21">
        <f t="shared" si="8"/>
        <v>0</v>
      </c>
      <c r="Y89" s="21">
        <f t="shared" si="12"/>
        <v>0</v>
      </c>
      <c r="Z89" s="21">
        <f t="shared" si="12"/>
        <v>0</v>
      </c>
      <c r="AA89" s="21">
        <f t="shared" si="12"/>
        <v>0</v>
      </c>
      <c r="AB89" s="21">
        <f t="shared" si="12"/>
        <v>0</v>
      </c>
      <c r="AC89" s="21">
        <f t="shared" si="12"/>
        <v>0</v>
      </c>
      <c r="AD89" s="24">
        <f t="shared" si="12"/>
        <v>0</v>
      </c>
      <c r="AF89" s="15">
        <f t="shared" si="10"/>
        <v>0</v>
      </c>
    </row>
    <row r="90" spans="1:32" x14ac:dyDescent="0.25">
      <c r="A90" s="75"/>
      <c r="B90" s="75" t="e">
        <f>INDEX('FY17 DataDump'!$A$2:$H$4768, MATCH('FY17 Individual Analysis'!A90, 'FY17 DataDump'!$C$2:$C$4768, 0), MATCH('FY17 DataDump'!$B$1, 'FY17 DataDump'!$A$1:$H$1))</f>
        <v>#N/A</v>
      </c>
      <c r="C90" s="75" t="e">
        <f>INDEX('FY17 DataDump'!$A$2:$H$4768, MATCH('FY17 Individual Analysis'!A90, 'FY17 DataDump'!$C$2:$C$4768, 0), MATCH('FY17 DataDump'!$D$1, 'FY17 DataDump'!$A$1:$H$1))</f>
        <v>#N/A</v>
      </c>
      <c r="D90" s="27">
        <f>SUMIFS('FY17 DataDump'!$E$2:$E$4768, 'FY17 DataDump'!$C$2:$C$4768, 'FY17 Individual Analysis'!$A90, 'FY17 DataDump'!$H$2:$H$4768, D$2)</f>
        <v>0</v>
      </c>
      <c r="E90" s="27">
        <f>SUMIFS('FY17 DataDump'!$E$2:$E$4768, 'FY17 DataDump'!$C$2:$C$4768, 'FY17 Individual Analysis'!$A90, 'FY17 DataDump'!$H$2:$H$4768, E$2)</f>
        <v>0</v>
      </c>
      <c r="F90" s="27">
        <f>SUMIFS('FY17 DataDump'!$E$2:$E$4768, 'FY17 DataDump'!$C$2:$C$4768, 'FY17 Individual Analysis'!$A90, 'FY17 DataDump'!$H$2:$H$4768, F$2)</f>
        <v>0</v>
      </c>
      <c r="G90" s="27">
        <f>SUMIFS('FY17 DataDump'!$E$2:$E$4768, 'FY17 DataDump'!$C$2:$C$4768, 'FY17 Individual Analysis'!$A90, 'FY17 DataDump'!$H$2:$H$4768, G$2)</f>
        <v>0</v>
      </c>
      <c r="H90" s="27">
        <f>SUMIFS('FY17 DataDump'!$E$2:$E$4768, 'FY17 DataDump'!$C$2:$C$4768, 'FY17 Individual Analysis'!$A90, 'FY17 DataDump'!$H$2:$H$4768, H$2)</f>
        <v>0</v>
      </c>
      <c r="I90" s="27">
        <f>SUMIFS('FY17 DataDump'!$E$2:$E$4768, 'FY17 DataDump'!$C$2:$C$4768, 'FY17 Individual Analysis'!$A90, 'FY17 DataDump'!$H$2:$H$4768, I$2)</f>
        <v>0</v>
      </c>
      <c r="J90" s="27">
        <f>SUMIFS('FY17 DataDump'!$E$2:$E$4768, 'FY17 DataDump'!$C$2:$C$4768, 'FY17 Individual Analysis'!$A90, 'FY17 DataDump'!$H$2:$H$4768, J$2)</f>
        <v>0</v>
      </c>
      <c r="K90" s="27">
        <f>SUMIFS('FY17 DataDump'!$E$2:$E$4768, 'FY17 DataDump'!$C$2:$C$4768, 'FY17 Individual Analysis'!$A90, 'FY17 DataDump'!$H$2:$H$4768, K$2)</f>
        <v>0</v>
      </c>
      <c r="L90" s="27">
        <f>SUMIFS('FY17 DataDump'!$E$2:$E$4768, 'FY17 DataDump'!$C$2:$C$4768, 'FY17 Individual Analysis'!$A90, 'FY17 DataDump'!$H$2:$H$4768, L$2)</f>
        <v>0</v>
      </c>
      <c r="M90" s="27">
        <f>SUMIFS('FY17 DataDump'!$E$2:$E$4768, 'FY17 DataDump'!$C$2:$C$4768, 'FY17 Individual Analysis'!$A90, 'FY17 DataDump'!$H$2:$H$4768, M$2)</f>
        <v>0</v>
      </c>
      <c r="N90" s="27">
        <f>SUMIFS('FY17 DataDump'!$E$2:$E$4768, 'FY17 DataDump'!$C$2:$C$4768, 'FY17 Individual Analysis'!$A90, 'FY17 DataDump'!$H$2:$H$4768, N$2)</f>
        <v>0</v>
      </c>
      <c r="O90" s="27">
        <f>SUMIFS('FY17 DataDump'!$E$2:$E$4768, 'FY17 DataDump'!$C$2:$C$4768, 'FY17 Individual Analysis'!$A90, 'FY17 DataDump'!$H$2:$H$4768, O$2)</f>
        <v>0</v>
      </c>
      <c r="P90" s="27">
        <f t="shared" si="11"/>
        <v>0</v>
      </c>
      <c r="Q90" s="108" t="e">
        <f t="shared" si="9"/>
        <v>#DIV/0!</v>
      </c>
      <c r="S90" s="20">
        <f t="shared" si="8"/>
        <v>0</v>
      </c>
      <c r="T90" s="21">
        <f t="shared" si="8"/>
        <v>0</v>
      </c>
      <c r="U90" s="21">
        <f t="shared" si="8"/>
        <v>0</v>
      </c>
      <c r="V90" s="21">
        <f t="shared" si="8"/>
        <v>0</v>
      </c>
      <c r="W90" s="21">
        <f t="shared" si="8"/>
        <v>0</v>
      </c>
      <c r="X90" s="21">
        <f t="shared" si="8"/>
        <v>0</v>
      </c>
      <c r="Y90" s="21">
        <f t="shared" si="12"/>
        <v>0</v>
      </c>
      <c r="Z90" s="21">
        <f t="shared" si="12"/>
        <v>0</v>
      </c>
      <c r="AA90" s="21">
        <f t="shared" si="12"/>
        <v>0</v>
      </c>
      <c r="AB90" s="21">
        <f t="shared" si="12"/>
        <v>0</v>
      </c>
      <c r="AC90" s="21">
        <f t="shared" si="12"/>
        <v>0</v>
      </c>
      <c r="AD90" s="24">
        <f t="shared" si="12"/>
        <v>0</v>
      </c>
      <c r="AF90" s="15">
        <f t="shared" si="10"/>
        <v>0</v>
      </c>
    </row>
    <row r="91" spans="1:32" x14ac:dyDescent="0.25">
      <c r="A91" s="75"/>
      <c r="B91" s="75" t="e">
        <f>INDEX('FY17 DataDump'!$A$2:$H$4768, MATCH('FY17 Individual Analysis'!A91, 'FY17 DataDump'!$C$2:$C$4768, 0), MATCH('FY17 DataDump'!$B$1, 'FY17 DataDump'!$A$1:$H$1))</f>
        <v>#N/A</v>
      </c>
      <c r="C91" s="75" t="e">
        <f>INDEX('FY17 DataDump'!$A$2:$H$4768, MATCH('FY17 Individual Analysis'!A91, 'FY17 DataDump'!$C$2:$C$4768, 0), MATCH('FY17 DataDump'!$D$1, 'FY17 DataDump'!$A$1:$H$1))</f>
        <v>#N/A</v>
      </c>
      <c r="D91" s="27">
        <f>SUMIFS('FY17 DataDump'!$E$2:$E$4768, 'FY17 DataDump'!$C$2:$C$4768, 'FY17 Individual Analysis'!$A91, 'FY17 DataDump'!$H$2:$H$4768, D$2)</f>
        <v>0</v>
      </c>
      <c r="E91" s="27">
        <f>SUMIFS('FY17 DataDump'!$E$2:$E$4768, 'FY17 DataDump'!$C$2:$C$4768, 'FY17 Individual Analysis'!$A91, 'FY17 DataDump'!$H$2:$H$4768, E$2)</f>
        <v>0</v>
      </c>
      <c r="F91" s="27">
        <f>SUMIFS('FY17 DataDump'!$E$2:$E$4768, 'FY17 DataDump'!$C$2:$C$4768, 'FY17 Individual Analysis'!$A91, 'FY17 DataDump'!$H$2:$H$4768, F$2)</f>
        <v>0</v>
      </c>
      <c r="G91" s="27">
        <f>SUMIFS('FY17 DataDump'!$E$2:$E$4768, 'FY17 DataDump'!$C$2:$C$4768, 'FY17 Individual Analysis'!$A91, 'FY17 DataDump'!$H$2:$H$4768, G$2)</f>
        <v>0</v>
      </c>
      <c r="H91" s="27">
        <f>SUMIFS('FY17 DataDump'!$E$2:$E$4768, 'FY17 DataDump'!$C$2:$C$4768, 'FY17 Individual Analysis'!$A91, 'FY17 DataDump'!$H$2:$H$4768, H$2)</f>
        <v>0</v>
      </c>
      <c r="I91" s="27">
        <f>SUMIFS('FY17 DataDump'!$E$2:$E$4768, 'FY17 DataDump'!$C$2:$C$4768, 'FY17 Individual Analysis'!$A91, 'FY17 DataDump'!$H$2:$H$4768, I$2)</f>
        <v>0</v>
      </c>
      <c r="J91" s="27">
        <f>SUMIFS('FY17 DataDump'!$E$2:$E$4768, 'FY17 DataDump'!$C$2:$C$4768, 'FY17 Individual Analysis'!$A91, 'FY17 DataDump'!$H$2:$H$4768, J$2)</f>
        <v>0</v>
      </c>
      <c r="K91" s="27">
        <f>SUMIFS('FY17 DataDump'!$E$2:$E$4768, 'FY17 DataDump'!$C$2:$C$4768, 'FY17 Individual Analysis'!$A91, 'FY17 DataDump'!$H$2:$H$4768, K$2)</f>
        <v>0</v>
      </c>
      <c r="L91" s="27">
        <f>SUMIFS('FY17 DataDump'!$E$2:$E$4768, 'FY17 DataDump'!$C$2:$C$4768, 'FY17 Individual Analysis'!$A91, 'FY17 DataDump'!$H$2:$H$4768, L$2)</f>
        <v>0</v>
      </c>
      <c r="M91" s="27">
        <f>SUMIFS('FY17 DataDump'!$E$2:$E$4768, 'FY17 DataDump'!$C$2:$C$4768, 'FY17 Individual Analysis'!$A91, 'FY17 DataDump'!$H$2:$H$4768, M$2)</f>
        <v>0</v>
      </c>
      <c r="N91" s="27">
        <f>SUMIFS('FY17 DataDump'!$E$2:$E$4768, 'FY17 DataDump'!$C$2:$C$4768, 'FY17 Individual Analysis'!$A91, 'FY17 DataDump'!$H$2:$H$4768, N$2)</f>
        <v>0</v>
      </c>
      <c r="O91" s="27">
        <f>SUMIFS('FY17 DataDump'!$E$2:$E$4768, 'FY17 DataDump'!$C$2:$C$4768, 'FY17 Individual Analysis'!$A91, 'FY17 DataDump'!$H$2:$H$4768, O$2)</f>
        <v>0</v>
      </c>
      <c r="P91" s="27">
        <f t="shared" si="11"/>
        <v>0</v>
      </c>
      <c r="Q91" s="108" t="e">
        <f t="shared" si="9"/>
        <v>#DIV/0!</v>
      </c>
      <c r="S91" s="20">
        <f t="shared" si="8"/>
        <v>0</v>
      </c>
      <c r="T91" s="21">
        <f t="shared" si="8"/>
        <v>0</v>
      </c>
      <c r="U91" s="21">
        <f t="shared" si="8"/>
        <v>0</v>
      </c>
      <c r="V91" s="21">
        <f t="shared" si="8"/>
        <v>0</v>
      </c>
      <c r="W91" s="21">
        <f t="shared" si="8"/>
        <v>0</v>
      </c>
      <c r="X91" s="21">
        <f t="shared" si="8"/>
        <v>0</v>
      </c>
      <c r="Y91" s="21">
        <f t="shared" si="12"/>
        <v>0</v>
      </c>
      <c r="Z91" s="21">
        <f t="shared" si="12"/>
        <v>0</v>
      </c>
      <c r="AA91" s="21">
        <f t="shared" si="12"/>
        <v>0</v>
      </c>
      <c r="AB91" s="21">
        <f t="shared" si="12"/>
        <v>0</v>
      </c>
      <c r="AC91" s="21">
        <f t="shared" si="12"/>
        <v>0</v>
      </c>
      <c r="AD91" s="24">
        <f t="shared" si="12"/>
        <v>0</v>
      </c>
      <c r="AF91" s="15">
        <f t="shared" si="10"/>
        <v>0</v>
      </c>
    </row>
    <row r="92" spans="1:32" x14ac:dyDescent="0.25">
      <c r="A92" s="75"/>
      <c r="B92" s="75" t="e">
        <f>INDEX('FY17 DataDump'!$A$2:$H$4768, MATCH('FY17 Individual Analysis'!A92, 'FY17 DataDump'!$C$2:$C$4768, 0), MATCH('FY17 DataDump'!$B$1, 'FY17 DataDump'!$A$1:$H$1))</f>
        <v>#N/A</v>
      </c>
      <c r="C92" s="75" t="e">
        <f>INDEX('FY17 DataDump'!$A$2:$H$4768, MATCH('FY17 Individual Analysis'!A92, 'FY17 DataDump'!$C$2:$C$4768, 0), MATCH('FY17 DataDump'!$D$1, 'FY17 DataDump'!$A$1:$H$1))</f>
        <v>#N/A</v>
      </c>
      <c r="D92" s="27">
        <f>SUMIFS('FY17 DataDump'!$E$2:$E$4768, 'FY17 DataDump'!$C$2:$C$4768, 'FY17 Individual Analysis'!$A92, 'FY17 DataDump'!$H$2:$H$4768, D$2)</f>
        <v>0</v>
      </c>
      <c r="E92" s="27">
        <f>SUMIFS('FY17 DataDump'!$E$2:$E$4768, 'FY17 DataDump'!$C$2:$C$4768, 'FY17 Individual Analysis'!$A92, 'FY17 DataDump'!$H$2:$H$4768, E$2)</f>
        <v>0</v>
      </c>
      <c r="F92" s="27">
        <f>SUMIFS('FY17 DataDump'!$E$2:$E$4768, 'FY17 DataDump'!$C$2:$C$4768, 'FY17 Individual Analysis'!$A92, 'FY17 DataDump'!$H$2:$H$4768, F$2)</f>
        <v>0</v>
      </c>
      <c r="G92" s="27">
        <f>SUMIFS('FY17 DataDump'!$E$2:$E$4768, 'FY17 DataDump'!$C$2:$C$4768, 'FY17 Individual Analysis'!$A92, 'FY17 DataDump'!$H$2:$H$4768, G$2)</f>
        <v>0</v>
      </c>
      <c r="H92" s="27">
        <f>SUMIFS('FY17 DataDump'!$E$2:$E$4768, 'FY17 DataDump'!$C$2:$C$4768, 'FY17 Individual Analysis'!$A92, 'FY17 DataDump'!$H$2:$H$4768, H$2)</f>
        <v>0</v>
      </c>
      <c r="I92" s="27">
        <f>SUMIFS('FY17 DataDump'!$E$2:$E$4768, 'FY17 DataDump'!$C$2:$C$4768, 'FY17 Individual Analysis'!$A92, 'FY17 DataDump'!$H$2:$H$4768, I$2)</f>
        <v>0</v>
      </c>
      <c r="J92" s="27">
        <f>SUMIFS('FY17 DataDump'!$E$2:$E$4768, 'FY17 DataDump'!$C$2:$C$4768, 'FY17 Individual Analysis'!$A92, 'FY17 DataDump'!$H$2:$H$4768, J$2)</f>
        <v>0</v>
      </c>
      <c r="K92" s="27">
        <f>SUMIFS('FY17 DataDump'!$E$2:$E$4768, 'FY17 DataDump'!$C$2:$C$4768, 'FY17 Individual Analysis'!$A92, 'FY17 DataDump'!$H$2:$H$4768, K$2)</f>
        <v>0</v>
      </c>
      <c r="L92" s="27">
        <f>SUMIFS('FY17 DataDump'!$E$2:$E$4768, 'FY17 DataDump'!$C$2:$C$4768, 'FY17 Individual Analysis'!$A92, 'FY17 DataDump'!$H$2:$H$4768, L$2)</f>
        <v>0</v>
      </c>
      <c r="M92" s="27">
        <f>SUMIFS('FY17 DataDump'!$E$2:$E$4768, 'FY17 DataDump'!$C$2:$C$4768, 'FY17 Individual Analysis'!$A92, 'FY17 DataDump'!$H$2:$H$4768, M$2)</f>
        <v>0</v>
      </c>
      <c r="N92" s="27">
        <f>SUMIFS('FY17 DataDump'!$E$2:$E$4768, 'FY17 DataDump'!$C$2:$C$4768, 'FY17 Individual Analysis'!$A92, 'FY17 DataDump'!$H$2:$H$4768, N$2)</f>
        <v>0</v>
      </c>
      <c r="O92" s="27">
        <f>SUMIFS('FY17 DataDump'!$E$2:$E$4768, 'FY17 DataDump'!$C$2:$C$4768, 'FY17 Individual Analysis'!$A92, 'FY17 DataDump'!$H$2:$H$4768, O$2)</f>
        <v>0</v>
      </c>
      <c r="P92" s="27">
        <f t="shared" si="11"/>
        <v>0</v>
      </c>
      <c r="Q92" s="108" t="e">
        <f t="shared" si="9"/>
        <v>#DIV/0!</v>
      </c>
      <c r="S92" s="20">
        <f t="shared" si="8"/>
        <v>0</v>
      </c>
      <c r="T92" s="21">
        <f t="shared" si="8"/>
        <v>0</v>
      </c>
      <c r="U92" s="21">
        <f t="shared" si="8"/>
        <v>0</v>
      </c>
      <c r="V92" s="21">
        <f t="shared" si="8"/>
        <v>0</v>
      </c>
      <c r="W92" s="21">
        <f t="shared" si="8"/>
        <v>0</v>
      </c>
      <c r="X92" s="21">
        <f t="shared" si="8"/>
        <v>0</v>
      </c>
      <c r="Y92" s="21">
        <f t="shared" si="12"/>
        <v>0</v>
      </c>
      <c r="Z92" s="21">
        <f t="shared" si="12"/>
        <v>0</v>
      </c>
      <c r="AA92" s="21">
        <f t="shared" si="12"/>
        <v>0</v>
      </c>
      <c r="AB92" s="21">
        <f t="shared" si="12"/>
        <v>0</v>
      </c>
      <c r="AC92" s="21">
        <f t="shared" si="12"/>
        <v>0</v>
      </c>
      <c r="AD92" s="24">
        <f t="shared" si="12"/>
        <v>0</v>
      </c>
      <c r="AF92" s="15">
        <f t="shared" si="10"/>
        <v>0</v>
      </c>
    </row>
    <row r="93" spans="1:32" x14ac:dyDescent="0.25">
      <c r="A93" s="75"/>
      <c r="B93" s="75" t="e">
        <f>INDEX('FY17 DataDump'!$A$2:$H$4768, MATCH('FY17 Individual Analysis'!A93, 'FY17 DataDump'!$C$2:$C$4768, 0), MATCH('FY17 DataDump'!$B$1, 'FY17 DataDump'!$A$1:$H$1))</f>
        <v>#N/A</v>
      </c>
      <c r="C93" s="75" t="e">
        <f>INDEX('FY17 DataDump'!$A$2:$H$4768, MATCH('FY17 Individual Analysis'!A93, 'FY17 DataDump'!$C$2:$C$4768, 0), MATCH('FY17 DataDump'!$D$1, 'FY17 DataDump'!$A$1:$H$1))</f>
        <v>#N/A</v>
      </c>
      <c r="D93" s="27">
        <f>SUMIFS('FY17 DataDump'!$E$2:$E$4768, 'FY17 DataDump'!$C$2:$C$4768, 'FY17 Individual Analysis'!$A93, 'FY17 DataDump'!$H$2:$H$4768, D$2)</f>
        <v>0</v>
      </c>
      <c r="E93" s="27">
        <f>SUMIFS('FY17 DataDump'!$E$2:$E$4768, 'FY17 DataDump'!$C$2:$C$4768, 'FY17 Individual Analysis'!$A93, 'FY17 DataDump'!$H$2:$H$4768, E$2)</f>
        <v>0</v>
      </c>
      <c r="F93" s="27">
        <f>SUMIFS('FY17 DataDump'!$E$2:$E$4768, 'FY17 DataDump'!$C$2:$C$4768, 'FY17 Individual Analysis'!$A93, 'FY17 DataDump'!$H$2:$H$4768, F$2)</f>
        <v>0</v>
      </c>
      <c r="G93" s="27">
        <f>SUMIFS('FY17 DataDump'!$E$2:$E$4768, 'FY17 DataDump'!$C$2:$C$4768, 'FY17 Individual Analysis'!$A93, 'FY17 DataDump'!$H$2:$H$4768, G$2)</f>
        <v>0</v>
      </c>
      <c r="H93" s="27">
        <f>SUMIFS('FY17 DataDump'!$E$2:$E$4768, 'FY17 DataDump'!$C$2:$C$4768, 'FY17 Individual Analysis'!$A93, 'FY17 DataDump'!$H$2:$H$4768, H$2)</f>
        <v>0</v>
      </c>
      <c r="I93" s="27">
        <f>SUMIFS('FY17 DataDump'!$E$2:$E$4768, 'FY17 DataDump'!$C$2:$C$4768, 'FY17 Individual Analysis'!$A93, 'FY17 DataDump'!$H$2:$H$4768, I$2)</f>
        <v>0</v>
      </c>
      <c r="J93" s="27">
        <f>SUMIFS('FY17 DataDump'!$E$2:$E$4768, 'FY17 DataDump'!$C$2:$C$4768, 'FY17 Individual Analysis'!$A93, 'FY17 DataDump'!$H$2:$H$4768, J$2)</f>
        <v>0</v>
      </c>
      <c r="K93" s="27">
        <f>SUMIFS('FY17 DataDump'!$E$2:$E$4768, 'FY17 DataDump'!$C$2:$C$4768, 'FY17 Individual Analysis'!$A93, 'FY17 DataDump'!$H$2:$H$4768, K$2)</f>
        <v>0</v>
      </c>
      <c r="L93" s="27">
        <f>SUMIFS('FY17 DataDump'!$E$2:$E$4768, 'FY17 DataDump'!$C$2:$C$4768, 'FY17 Individual Analysis'!$A93, 'FY17 DataDump'!$H$2:$H$4768, L$2)</f>
        <v>0</v>
      </c>
      <c r="M93" s="27">
        <f>SUMIFS('FY17 DataDump'!$E$2:$E$4768, 'FY17 DataDump'!$C$2:$C$4768, 'FY17 Individual Analysis'!$A93, 'FY17 DataDump'!$H$2:$H$4768, M$2)</f>
        <v>0</v>
      </c>
      <c r="N93" s="27">
        <f>SUMIFS('FY17 DataDump'!$E$2:$E$4768, 'FY17 DataDump'!$C$2:$C$4768, 'FY17 Individual Analysis'!$A93, 'FY17 DataDump'!$H$2:$H$4768, N$2)</f>
        <v>0</v>
      </c>
      <c r="O93" s="27">
        <f>SUMIFS('FY17 DataDump'!$E$2:$E$4768, 'FY17 DataDump'!$C$2:$C$4768, 'FY17 Individual Analysis'!$A93, 'FY17 DataDump'!$H$2:$H$4768, O$2)</f>
        <v>0</v>
      </c>
      <c r="P93" s="27">
        <f t="shared" si="11"/>
        <v>0</v>
      </c>
      <c r="Q93" s="108" t="e">
        <f t="shared" si="9"/>
        <v>#DIV/0!</v>
      </c>
      <c r="S93" s="20">
        <f t="shared" si="8"/>
        <v>0</v>
      </c>
      <c r="T93" s="21">
        <f t="shared" si="8"/>
        <v>0</v>
      </c>
      <c r="U93" s="21">
        <f t="shared" si="8"/>
        <v>0</v>
      </c>
      <c r="V93" s="21">
        <f t="shared" si="8"/>
        <v>0</v>
      </c>
      <c r="W93" s="21">
        <f t="shared" si="8"/>
        <v>0</v>
      </c>
      <c r="X93" s="21">
        <f t="shared" si="8"/>
        <v>0</v>
      </c>
      <c r="Y93" s="21">
        <f t="shared" si="12"/>
        <v>0</v>
      </c>
      <c r="Z93" s="21">
        <f t="shared" si="12"/>
        <v>0</v>
      </c>
      <c r="AA93" s="21">
        <f t="shared" si="12"/>
        <v>0</v>
      </c>
      <c r="AB93" s="21">
        <f t="shared" si="12"/>
        <v>0</v>
      </c>
      <c r="AC93" s="21">
        <f t="shared" si="12"/>
        <v>0</v>
      </c>
      <c r="AD93" s="24">
        <f t="shared" si="12"/>
        <v>0</v>
      </c>
      <c r="AF93" s="15">
        <f t="shared" si="10"/>
        <v>0</v>
      </c>
    </row>
    <row r="94" spans="1:32" x14ac:dyDescent="0.25">
      <c r="A94" s="75"/>
      <c r="B94" s="75" t="e">
        <f>INDEX('FY17 DataDump'!$A$2:$H$4768, MATCH('FY17 Individual Analysis'!A94, 'FY17 DataDump'!$C$2:$C$4768, 0), MATCH('FY17 DataDump'!$B$1, 'FY17 DataDump'!$A$1:$H$1))</f>
        <v>#N/A</v>
      </c>
      <c r="C94" s="75" t="e">
        <f>INDEX('FY17 DataDump'!$A$2:$H$4768, MATCH('FY17 Individual Analysis'!A94, 'FY17 DataDump'!$C$2:$C$4768, 0), MATCH('FY17 DataDump'!$D$1, 'FY17 DataDump'!$A$1:$H$1))</f>
        <v>#N/A</v>
      </c>
      <c r="D94" s="27">
        <f>SUMIFS('FY17 DataDump'!$E$2:$E$4768, 'FY17 DataDump'!$C$2:$C$4768, 'FY17 Individual Analysis'!$A94, 'FY17 DataDump'!$H$2:$H$4768, D$2)</f>
        <v>0</v>
      </c>
      <c r="E94" s="27">
        <f>SUMIFS('FY17 DataDump'!$E$2:$E$4768, 'FY17 DataDump'!$C$2:$C$4768, 'FY17 Individual Analysis'!$A94, 'FY17 DataDump'!$H$2:$H$4768, E$2)</f>
        <v>0</v>
      </c>
      <c r="F94" s="27">
        <f>SUMIFS('FY17 DataDump'!$E$2:$E$4768, 'FY17 DataDump'!$C$2:$C$4768, 'FY17 Individual Analysis'!$A94, 'FY17 DataDump'!$H$2:$H$4768, F$2)</f>
        <v>0</v>
      </c>
      <c r="G94" s="27">
        <f>SUMIFS('FY17 DataDump'!$E$2:$E$4768, 'FY17 DataDump'!$C$2:$C$4768, 'FY17 Individual Analysis'!$A94, 'FY17 DataDump'!$H$2:$H$4768, G$2)</f>
        <v>0</v>
      </c>
      <c r="H94" s="27">
        <f>SUMIFS('FY17 DataDump'!$E$2:$E$4768, 'FY17 DataDump'!$C$2:$C$4768, 'FY17 Individual Analysis'!$A94, 'FY17 DataDump'!$H$2:$H$4768, H$2)</f>
        <v>0</v>
      </c>
      <c r="I94" s="27">
        <f>SUMIFS('FY17 DataDump'!$E$2:$E$4768, 'FY17 DataDump'!$C$2:$C$4768, 'FY17 Individual Analysis'!$A94, 'FY17 DataDump'!$H$2:$H$4768, I$2)</f>
        <v>0</v>
      </c>
      <c r="J94" s="27">
        <f>SUMIFS('FY17 DataDump'!$E$2:$E$4768, 'FY17 DataDump'!$C$2:$C$4768, 'FY17 Individual Analysis'!$A94, 'FY17 DataDump'!$H$2:$H$4768, J$2)</f>
        <v>0</v>
      </c>
      <c r="K94" s="27">
        <f>SUMIFS('FY17 DataDump'!$E$2:$E$4768, 'FY17 DataDump'!$C$2:$C$4768, 'FY17 Individual Analysis'!$A94, 'FY17 DataDump'!$H$2:$H$4768, K$2)</f>
        <v>0</v>
      </c>
      <c r="L94" s="27">
        <f>SUMIFS('FY17 DataDump'!$E$2:$E$4768, 'FY17 DataDump'!$C$2:$C$4768, 'FY17 Individual Analysis'!$A94, 'FY17 DataDump'!$H$2:$H$4768, L$2)</f>
        <v>0</v>
      </c>
      <c r="M94" s="27">
        <f>SUMIFS('FY17 DataDump'!$E$2:$E$4768, 'FY17 DataDump'!$C$2:$C$4768, 'FY17 Individual Analysis'!$A94, 'FY17 DataDump'!$H$2:$H$4768, M$2)</f>
        <v>0</v>
      </c>
      <c r="N94" s="27">
        <f>SUMIFS('FY17 DataDump'!$E$2:$E$4768, 'FY17 DataDump'!$C$2:$C$4768, 'FY17 Individual Analysis'!$A94, 'FY17 DataDump'!$H$2:$H$4768, N$2)</f>
        <v>0</v>
      </c>
      <c r="O94" s="27">
        <f>SUMIFS('FY17 DataDump'!$E$2:$E$4768, 'FY17 DataDump'!$C$2:$C$4768, 'FY17 Individual Analysis'!$A94, 'FY17 DataDump'!$H$2:$H$4768, O$2)</f>
        <v>0</v>
      </c>
      <c r="P94" s="27">
        <f t="shared" si="11"/>
        <v>0</v>
      </c>
      <c r="Q94" s="108" t="e">
        <f t="shared" si="9"/>
        <v>#DIV/0!</v>
      </c>
      <c r="S94" s="20">
        <f t="shared" si="8"/>
        <v>0</v>
      </c>
      <c r="T94" s="21">
        <f t="shared" si="8"/>
        <v>0</v>
      </c>
      <c r="U94" s="21">
        <f t="shared" si="8"/>
        <v>0</v>
      </c>
      <c r="V94" s="21">
        <f t="shared" si="8"/>
        <v>0</v>
      </c>
      <c r="W94" s="21">
        <f t="shared" si="8"/>
        <v>0</v>
      </c>
      <c r="X94" s="21">
        <f t="shared" si="8"/>
        <v>0</v>
      </c>
      <c r="Y94" s="21">
        <f t="shared" si="12"/>
        <v>0</v>
      </c>
      <c r="Z94" s="21">
        <f t="shared" si="12"/>
        <v>0</v>
      </c>
      <c r="AA94" s="21">
        <f t="shared" si="12"/>
        <v>0</v>
      </c>
      <c r="AB94" s="21">
        <f t="shared" si="12"/>
        <v>0</v>
      </c>
      <c r="AC94" s="21">
        <f t="shared" si="12"/>
        <v>0</v>
      </c>
      <c r="AD94" s="24">
        <f t="shared" si="12"/>
        <v>0</v>
      </c>
      <c r="AF94" s="15">
        <f t="shared" si="10"/>
        <v>0</v>
      </c>
    </row>
    <row r="95" spans="1:32" x14ac:dyDescent="0.25">
      <c r="A95" s="75"/>
      <c r="B95" s="75" t="e">
        <f>INDEX('FY17 DataDump'!$A$2:$H$4768, MATCH('FY17 Individual Analysis'!A95, 'FY17 DataDump'!$C$2:$C$4768, 0), MATCH('FY17 DataDump'!$B$1, 'FY17 DataDump'!$A$1:$H$1))</f>
        <v>#N/A</v>
      </c>
      <c r="C95" s="75" t="e">
        <f>INDEX('FY17 DataDump'!$A$2:$H$4768, MATCH('FY17 Individual Analysis'!A95, 'FY17 DataDump'!$C$2:$C$4768, 0), MATCH('FY17 DataDump'!$D$1, 'FY17 DataDump'!$A$1:$H$1))</f>
        <v>#N/A</v>
      </c>
      <c r="D95" s="27">
        <f>SUMIFS('FY17 DataDump'!$E$2:$E$4768, 'FY17 DataDump'!$C$2:$C$4768, 'FY17 Individual Analysis'!$A95, 'FY17 DataDump'!$H$2:$H$4768, D$2)</f>
        <v>0</v>
      </c>
      <c r="E95" s="27">
        <f>SUMIFS('FY17 DataDump'!$E$2:$E$4768, 'FY17 DataDump'!$C$2:$C$4768, 'FY17 Individual Analysis'!$A95, 'FY17 DataDump'!$H$2:$H$4768, E$2)</f>
        <v>0</v>
      </c>
      <c r="F95" s="27">
        <f>SUMIFS('FY17 DataDump'!$E$2:$E$4768, 'FY17 DataDump'!$C$2:$C$4768, 'FY17 Individual Analysis'!$A95, 'FY17 DataDump'!$H$2:$H$4768, F$2)</f>
        <v>0</v>
      </c>
      <c r="G95" s="27">
        <f>SUMIFS('FY17 DataDump'!$E$2:$E$4768, 'FY17 DataDump'!$C$2:$C$4768, 'FY17 Individual Analysis'!$A95, 'FY17 DataDump'!$H$2:$H$4768, G$2)</f>
        <v>0</v>
      </c>
      <c r="H95" s="27">
        <f>SUMIFS('FY17 DataDump'!$E$2:$E$4768, 'FY17 DataDump'!$C$2:$C$4768, 'FY17 Individual Analysis'!$A95, 'FY17 DataDump'!$H$2:$H$4768, H$2)</f>
        <v>0</v>
      </c>
      <c r="I95" s="27">
        <f>SUMIFS('FY17 DataDump'!$E$2:$E$4768, 'FY17 DataDump'!$C$2:$C$4768, 'FY17 Individual Analysis'!$A95, 'FY17 DataDump'!$H$2:$H$4768, I$2)</f>
        <v>0</v>
      </c>
      <c r="J95" s="27">
        <f>SUMIFS('FY17 DataDump'!$E$2:$E$4768, 'FY17 DataDump'!$C$2:$C$4768, 'FY17 Individual Analysis'!$A95, 'FY17 DataDump'!$H$2:$H$4768, J$2)</f>
        <v>0</v>
      </c>
      <c r="K95" s="27">
        <f>SUMIFS('FY17 DataDump'!$E$2:$E$4768, 'FY17 DataDump'!$C$2:$C$4768, 'FY17 Individual Analysis'!$A95, 'FY17 DataDump'!$H$2:$H$4768, K$2)</f>
        <v>0</v>
      </c>
      <c r="L95" s="27">
        <f>SUMIFS('FY17 DataDump'!$E$2:$E$4768, 'FY17 DataDump'!$C$2:$C$4768, 'FY17 Individual Analysis'!$A95, 'FY17 DataDump'!$H$2:$H$4768, L$2)</f>
        <v>0</v>
      </c>
      <c r="M95" s="27">
        <f>SUMIFS('FY17 DataDump'!$E$2:$E$4768, 'FY17 DataDump'!$C$2:$C$4768, 'FY17 Individual Analysis'!$A95, 'FY17 DataDump'!$H$2:$H$4768, M$2)</f>
        <v>0</v>
      </c>
      <c r="N95" s="27">
        <f>SUMIFS('FY17 DataDump'!$E$2:$E$4768, 'FY17 DataDump'!$C$2:$C$4768, 'FY17 Individual Analysis'!$A95, 'FY17 DataDump'!$H$2:$H$4768, N$2)</f>
        <v>0</v>
      </c>
      <c r="O95" s="27">
        <f>SUMIFS('FY17 DataDump'!$E$2:$E$4768, 'FY17 DataDump'!$C$2:$C$4768, 'FY17 Individual Analysis'!$A95, 'FY17 DataDump'!$H$2:$H$4768, O$2)</f>
        <v>0</v>
      </c>
      <c r="P95" s="27">
        <f t="shared" si="11"/>
        <v>0</v>
      </c>
      <c r="Q95" s="108" t="e">
        <f t="shared" si="9"/>
        <v>#DIV/0!</v>
      </c>
      <c r="S95" s="20">
        <f t="shared" si="8"/>
        <v>0</v>
      </c>
      <c r="T95" s="21">
        <f t="shared" si="8"/>
        <v>0</v>
      </c>
      <c r="U95" s="21">
        <f t="shared" si="8"/>
        <v>0</v>
      </c>
      <c r="V95" s="21">
        <f t="shared" si="8"/>
        <v>0</v>
      </c>
      <c r="W95" s="21">
        <f t="shared" si="8"/>
        <v>0</v>
      </c>
      <c r="X95" s="21">
        <f t="shared" si="8"/>
        <v>0</v>
      </c>
      <c r="Y95" s="21">
        <f t="shared" si="12"/>
        <v>0</v>
      </c>
      <c r="Z95" s="21">
        <f t="shared" si="12"/>
        <v>0</v>
      </c>
      <c r="AA95" s="21">
        <f t="shared" si="12"/>
        <v>0</v>
      </c>
      <c r="AB95" s="21">
        <f t="shared" si="12"/>
        <v>0</v>
      </c>
      <c r="AC95" s="21">
        <f t="shared" si="12"/>
        <v>0</v>
      </c>
      <c r="AD95" s="24">
        <f t="shared" si="12"/>
        <v>0</v>
      </c>
      <c r="AF95" s="15">
        <f t="shared" si="10"/>
        <v>0</v>
      </c>
    </row>
    <row r="96" spans="1:32" x14ac:dyDescent="0.25">
      <c r="A96" s="75"/>
      <c r="B96" s="75" t="e">
        <f>INDEX('FY17 DataDump'!$A$2:$H$4768, MATCH('FY17 Individual Analysis'!A96, 'FY17 DataDump'!$C$2:$C$4768, 0), MATCH('FY17 DataDump'!$B$1, 'FY17 DataDump'!$A$1:$H$1))</f>
        <v>#N/A</v>
      </c>
      <c r="C96" s="75" t="e">
        <f>INDEX('FY17 DataDump'!$A$2:$H$4768, MATCH('FY17 Individual Analysis'!A96, 'FY17 DataDump'!$C$2:$C$4768, 0), MATCH('FY17 DataDump'!$D$1, 'FY17 DataDump'!$A$1:$H$1))</f>
        <v>#N/A</v>
      </c>
      <c r="D96" s="27">
        <f>SUMIFS('FY17 DataDump'!$E$2:$E$4768, 'FY17 DataDump'!$C$2:$C$4768, 'FY17 Individual Analysis'!$A96, 'FY17 DataDump'!$H$2:$H$4768, D$2)</f>
        <v>0</v>
      </c>
      <c r="E96" s="27">
        <f>SUMIFS('FY17 DataDump'!$E$2:$E$4768, 'FY17 DataDump'!$C$2:$C$4768, 'FY17 Individual Analysis'!$A96, 'FY17 DataDump'!$H$2:$H$4768, E$2)</f>
        <v>0</v>
      </c>
      <c r="F96" s="27">
        <f>SUMIFS('FY17 DataDump'!$E$2:$E$4768, 'FY17 DataDump'!$C$2:$C$4768, 'FY17 Individual Analysis'!$A96, 'FY17 DataDump'!$H$2:$H$4768, F$2)</f>
        <v>0</v>
      </c>
      <c r="G96" s="27">
        <f>SUMIFS('FY17 DataDump'!$E$2:$E$4768, 'FY17 DataDump'!$C$2:$C$4768, 'FY17 Individual Analysis'!$A96, 'FY17 DataDump'!$H$2:$H$4768, G$2)</f>
        <v>0</v>
      </c>
      <c r="H96" s="27">
        <f>SUMIFS('FY17 DataDump'!$E$2:$E$4768, 'FY17 DataDump'!$C$2:$C$4768, 'FY17 Individual Analysis'!$A96, 'FY17 DataDump'!$H$2:$H$4768, H$2)</f>
        <v>0</v>
      </c>
      <c r="I96" s="27">
        <f>SUMIFS('FY17 DataDump'!$E$2:$E$4768, 'FY17 DataDump'!$C$2:$C$4768, 'FY17 Individual Analysis'!$A96, 'FY17 DataDump'!$H$2:$H$4768, I$2)</f>
        <v>0</v>
      </c>
      <c r="J96" s="27">
        <f>SUMIFS('FY17 DataDump'!$E$2:$E$4768, 'FY17 DataDump'!$C$2:$C$4768, 'FY17 Individual Analysis'!$A96, 'FY17 DataDump'!$H$2:$H$4768, J$2)</f>
        <v>0</v>
      </c>
      <c r="K96" s="27">
        <f>SUMIFS('FY17 DataDump'!$E$2:$E$4768, 'FY17 DataDump'!$C$2:$C$4768, 'FY17 Individual Analysis'!$A96, 'FY17 DataDump'!$H$2:$H$4768, K$2)</f>
        <v>0</v>
      </c>
      <c r="L96" s="27">
        <f>SUMIFS('FY17 DataDump'!$E$2:$E$4768, 'FY17 DataDump'!$C$2:$C$4768, 'FY17 Individual Analysis'!$A96, 'FY17 DataDump'!$H$2:$H$4768, L$2)</f>
        <v>0</v>
      </c>
      <c r="M96" s="27">
        <f>SUMIFS('FY17 DataDump'!$E$2:$E$4768, 'FY17 DataDump'!$C$2:$C$4768, 'FY17 Individual Analysis'!$A96, 'FY17 DataDump'!$H$2:$H$4768, M$2)</f>
        <v>0</v>
      </c>
      <c r="N96" s="27">
        <f>SUMIFS('FY17 DataDump'!$E$2:$E$4768, 'FY17 DataDump'!$C$2:$C$4768, 'FY17 Individual Analysis'!$A96, 'FY17 DataDump'!$H$2:$H$4768, N$2)</f>
        <v>0</v>
      </c>
      <c r="O96" s="27">
        <f>SUMIFS('FY17 DataDump'!$E$2:$E$4768, 'FY17 DataDump'!$C$2:$C$4768, 'FY17 Individual Analysis'!$A96, 'FY17 DataDump'!$H$2:$H$4768, O$2)</f>
        <v>0</v>
      </c>
      <c r="P96" s="27">
        <f t="shared" si="11"/>
        <v>0</v>
      </c>
      <c r="Q96" s="108" t="e">
        <f t="shared" si="9"/>
        <v>#DIV/0!</v>
      </c>
      <c r="S96" s="20">
        <f t="shared" si="8"/>
        <v>0</v>
      </c>
      <c r="T96" s="21">
        <f t="shared" si="8"/>
        <v>0</v>
      </c>
      <c r="U96" s="21">
        <f t="shared" si="8"/>
        <v>0</v>
      </c>
      <c r="V96" s="21">
        <f t="shared" si="8"/>
        <v>0</v>
      </c>
      <c r="W96" s="21">
        <f t="shared" si="8"/>
        <v>0</v>
      </c>
      <c r="X96" s="21">
        <f t="shared" si="8"/>
        <v>0</v>
      </c>
      <c r="Y96" s="21">
        <f t="shared" si="12"/>
        <v>0</v>
      </c>
      <c r="Z96" s="21">
        <f t="shared" si="12"/>
        <v>0</v>
      </c>
      <c r="AA96" s="21">
        <f t="shared" si="12"/>
        <v>0</v>
      </c>
      <c r="AB96" s="21">
        <f t="shared" si="12"/>
        <v>0</v>
      </c>
      <c r="AC96" s="21">
        <f t="shared" si="12"/>
        <v>0</v>
      </c>
      <c r="AD96" s="24">
        <f t="shared" si="12"/>
        <v>0</v>
      </c>
      <c r="AF96" s="15">
        <f t="shared" si="10"/>
        <v>0</v>
      </c>
    </row>
    <row r="97" spans="1:32" x14ac:dyDescent="0.25">
      <c r="A97" s="75"/>
      <c r="B97" s="75" t="e">
        <f>INDEX('FY17 DataDump'!$A$2:$H$4768, MATCH('FY17 Individual Analysis'!A97, 'FY17 DataDump'!$C$2:$C$4768, 0), MATCH('FY17 DataDump'!$B$1, 'FY17 DataDump'!$A$1:$H$1))</f>
        <v>#N/A</v>
      </c>
      <c r="C97" s="75" t="e">
        <f>INDEX('FY17 DataDump'!$A$2:$H$4768, MATCH('FY17 Individual Analysis'!A97, 'FY17 DataDump'!$C$2:$C$4768, 0), MATCH('FY17 DataDump'!$D$1, 'FY17 DataDump'!$A$1:$H$1))</f>
        <v>#N/A</v>
      </c>
      <c r="D97" s="27">
        <f>SUMIFS('FY17 DataDump'!$E$2:$E$4768, 'FY17 DataDump'!$C$2:$C$4768, 'FY17 Individual Analysis'!$A97, 'FY17 DataDump'!$H$2:$H$4768, D$2)</f>
        <v>0</v>
      </c>
      <c r="E97" s="27">
        <f>SUMIFS('FY17 DataDump'!$E$2:$E$4768, 'FY17 DataDump'!$C$2:$C$4768, 'FY17 Individual Analysis'!$A97, 'FY17 DataDump'!$H$2:$H$4768, E$2)</f>
        <v>0</v>
      </c>
      <c r="F97" s="27">
        <f>SUMIFS('FY17 DataDump'!$E$2:$E$4768, 'FY17 DataDump'!$C$2:$C$4768, 'FY17 Individual Analysis'!$A97, 'FY17 DataDump'!$H$2:$H$4768, F$2)</f>
        <v>0</v>
      </c>
      <c r="G97" s="27">
        <f>SUMIFS('FY17 DataDump'!$E$2:$E$4768, 'FY17 DataDump'!$C$2:$C$4768, 'FY17 Individual Analysis'!$A97, 'FY17 DataDump'!$H$2:$H$4768, G$2)</f>
        <v>0</v>
      </c>
      <c r="H97" s="27">
        <f>SUMIFS('FY17 DataDump'!$E$2:$E$4768, 'FY17 DataDump'!$C$2:$C$4768, 'FY17 Individual Analysis'!$A97, 'FY17 DataDump'!$H$2:$H$4768, H$2)</f>
        <v>0</v>
      </c>
      <c r="I97" s="27">
        <f>SUMIFS('FY17 DataDump'!$E$2:$E$4768, 'FY17 DataDump'!$C$2:$C$4768, 'FY17 Individual Analysis'!$A97, 'FY17 DataDump'!$H$2:$H$4768, I$2)</f>
        <v>0</v>
      </c>
      <c r="J97" s="27">
        <f>SUMIFS('FY17 DataDump'!$E$2:$E$4768, 'FY17 DataDump'!$C$2:$C$4768, 'FY17 Individual Analysis'!$A97, 'FY17 DataDump'!$H$2:$H$4768, J$2)</f>
        <v>0</v>
      </c>
      <c r="K97" s="27">
        <f>SUMIFS('FY17 DataDump'!$E$2:$E$4768, 'FY17 DataDump'!$C$2:$C$4768, 'FY17 Individual Analysis'!$A97, 'FY17 DataDump'!$H$2:$H$4768, K$2)</f>
        <v>0</v>
      </c>
      <c r="L97" s="27">
        <f>SUMIFS('FY17 DataDump'!$E$2:$E$4768, 'FY17 DataDump'!$C$2:$C$4768, 'FY17 Individual Analysis'!$A97, 'FY17 DataDump'!$H$2:$H$4768, L$2)</f>
        <v>0</v>
      </c>
      <c r="M97" s="27">
        <f>SUMIFS('FY17 DataDump'!$E$2:$E$4768, 'FY17 DataDump'!$C$2:$C$4768, 'FY17 Individual Analysis'!$A97, 'FY17 DataDump'!$H$2:$H$4768, M$2)</f>
        <v>0</v>
      </c>
      <c r="N97" s="27">
        <f>SUMIFS('FY17 DataDump'!$E$2:$E$4768, 'FY17 DataDump'!$C$2:$C$4768, 'FY17 Individual Analysis'!$A97, 'FY17 DataDump'!$H$2:$H$4768, N$2)</f>
        <v>0</v>
      </c>
      <c r="O97" s="27">
        <f>SUMIFS('FY17 DataDump'!$E$2:$E$4768, 'FY17 DataDump'!$C$2:$C$4768, 'FY17 Individual Analysis'!$A97, 'FY17 DataDump'!$H$2:$H$4768, O$2)</f>
        <v>0</v>
      </c>
      <c r="P97" s="27">
        <f t="shared" si="11"/>
        <v>0</v>
      </c>
      <c r="Q97" s="108" t="e">
        <f t="shared" si="9"/>
        <v>#DIV/0!</v>
      </c>
      <c r="S97" s="20">
        <f t="shared" si="8"/>
        <v>0</v>
      </c>
      <c r="T97" s="21">
        <f t="shared" si="8"/>
        <v>0</v>
      </c>
      <c r="U97" s="21">
        <f t="shared" si="8"/>
        <v>0</v>
      </c>
      <c r="V97" s="21">
        <f t="shared" si="8"/>
        <v>0</v>
      </c>
      <c r="W97" s="21">
        <f t="shared" si="8"/>
        <v>0</v>
      </c>
      <c r="X97" s="21">
        <f t="shared" si="8"/>
        <v>0</v>
      </c>
      <c r="Y97" s="21">
        <f t="shared" si="12"/>
        <v>0</v>
      </c>
      <c r="Z97" s="21">
        <f t="shared" si="12"/>
        <v>0</v>
      </c>
      <c r="AA97" s="21">
        <f t="shared" si="12"/>
        <v>0</v>
      </c>
      <c r="AB97" s="21">
        <f t="shared" si="12"/>
        <v>0</v>
      </c>
      <c r="AC97" s="21">
        <f t="shared" si="12"/>
        <v>0</v>
      </c>
      <c r="AD97" s="24">
        <f t="shared" si="12"/>
        <v>0</v>
      </c>
      <c r="AF97" s="15">
        <f t="shared" si="10"/>
        <v>0</v>
      </c>
    </row>
    <row r="98" spans="1:32" x14ac:dyDescent="0.25">
      <c r="A98" s="75"/>
      <c r="B98" s="75" t="e">
        <f>INDEX('FY17 DataDump'!$A$2:$H$4768, MATCH('FY17 Individual Analysis'!A98, 'FY17 DataDump'!$C$2:$C$4768, 0), MATCH('FY17 DataDump'!$B$1, 'FY17 DataDump'!$A$1:$H$1))</f>
        <v>#N/A</v>
      </c>
      <c r="C98" s="75" t="e">
        <f>INDEX('FY17 DataDump'!$A$2:$H$4768, MATCH('FY17 Individual Analysis'!A98, 'FY17 DataDump'!$C$2:$C$4768, 0), MATCH('FY17 DataDump'!$D$1, 'FY17 DataDump'!$A$1:$H$1))</f>
        <v>#N/A</v>
      </c>
      <c r="D98" s="27">
        <f>SUMIFS('FY17 DataDump'!$E$2:$E$4768, 'FY17 DataDump'!$C$2:$C$4768, 'FY17 Individual Analysis'!$A98, 'FY17 DataDump'!$H$2:$H$4768, D$2)</f>
        <v>0</v>
      </c>
      <c r="E98" s="27">
        <f>SUMIFS('FY17 DataDump'!$E$2:$E$4768, 'FY17 DataDump'!$C$2:$C$4768, 'FY17 Individual Analysis'!$A98, 'FY17 DataDump'!$H$2:$H$4768, E$2)</f>
        <v>0</v>
      </c>
      <c r="F98" s="27">
        <f>SUMIFS('FY17 DataDump'!$E$2:$E$4768, 'FY17 DataDump'!$C$2:$C$4768, 'FY17 Individual Analysis'!$A98, 'FY17 DataDump'!$H$2:$H$4768, F$2)</f>
        <v>0</v>
      </c>
      <c r="G98" s="27">
        <f>SUMIFS('FY17 DataDump'!$E$2:$E$4768, 'FY17 DataDump'!$C$2:$C$4768, 'FY17 Individual Analysis'!$A98, 'FY17 DataDump'!$H$2:$H$4768, G$2)</f>
        <v>0</v>
      </c>
      <c r="H98" s="27">
        <f>SUMIFS('FY17 DataDump'!$E$2:$E$4768, 'FY17 DataDump'!$C$2:$C$4768, 'FY17 Individual Analysis'!$A98, 'FY17 DataDump'!$H$2:$H$4768, H$2)</f>
        <v>0</v>
      </c>
      <c r="I98" s="27">
        <f>SUMIFS('FY17 DataDump'!$E$2:$E$4768, 'FY17 DataDump'!$C$2:$C$4768, 'FY17 Individual Analysis'!$A98, 'FY17 DataDump'!$H$2:$H$4768, I$2)</f>
        <v>0</v>
      </c>
      <c r="J98" s="27">
        <f>SUMIFS('FY17 DataDump'!$E$2:$E$4768, 'FY17 DataDump'!$C$2:$C$4768, 'FY17 Individual Analysis'!$A98, 'FY17 DataDump'!$H$2:$H$4768, J$2)</f>
        <v>0</v>
      </c>
      <c r="K98" s="27">
        <f>SUMIFS('FY17 DataDump'!$E$2:$E$4768, 'FY17 DataDump'!$C$2:$C$4768, 'FY17 Individual Analysis'!$A98, 'FY17 DataDump'!$H$2:$H$4768, K$2)</f>
        <v>0</v>
      </c>
      <c r="L98" s="27">
        <f>SUMIFS('FY17 DataDump'!$E$2:$E$4768, 'FY17 DataDump'!$C$2:$C$4768, 'FY17 Individual Analysis'!$A98, 'FY17 DataDump'!$H$2:$H$4768, L$2)</f>
        <v>0</v>
      </c>
      <c r="M98" s="27">
        <f>SUMIFS('FY17 DataDump'!$E$2:$E$4768, 'FY17 DataDump'!$C$2:$C$4768, 'FY17 Individual Analysis'!$A98, 'FY17 DataDump'!$H$2:$H$4768, M$2)</f>
        <v>0</v>
      </c>
      <c r="N98" s="27">
        <f>SUMIFS('FY17 DataDump'!$E$2:$E$4768, 'FY17 DataDump'!$C$2:$C$4768, 'FY17 Individual Analysis'!$A98, 'FY17 DataDump'!$H$2:$H$4768, N$2)</f>
        <v>0</v>
      </c>
      <c r="O98" s="27">
        <f>SUMIFS('FY17 DataDump'!$E$2:$E$4768, 'FY17 DataDump'!$C$2:$C$4768, 'FY17 Individual Analysis'!$A98, 'FY17 DataDump'!$H$2:$H$4768, O$2)</f>
        <v>0</v>
      </c>
      <c r="P98" s="27">
        <f t="shared" si="11"/>
        <v>0</v>
      </c>
      <c r="Q98" s="108" t="e">
        <f t="shared" si="9"/>
        <v>#DIV/0!</v>
      </c>
      <c r="S98" s="20">
        <f t="shared" si="8"/>
        <v>0</v>
      </c>
      <c r="T98" s="21">
        <f t="shared" si="8"/>
        <v>0</v>
      </c>
      <c r="U98" s="21">
        <f t="shared" si="8"/>
        <v>0</v>
      </c>
      <c r="V98" s="21">
        <f t="shared" si="8"/>
        <v>0</v>
      </c>
      <c r="W98" s="21">
        <f t="shared" si="8"/>
        <v>0</v>
      </c>
      <c r="X98" s="21">
        <f t="shared" si="8"/>
        <v>0</v>
      </c>
      <c r="Y98" s="21">
        <f t="shared" si="12"/>
        <v>0</v>
      </c>
      <c r="Z98" s="21">
        <f t="shared" si="12"/>
        <v>0</v>
      </c>
      <c r="AA98" s="21">
        <f t="shared" si="12"/>
        <v>0</v>
      </c>
      <c r="AB98" s="21">
        <f t="shared" si="12"/>
        <v>0</v>
      </c>
      <c r="AC98" s="21">
        <f t="shared" si="12"/>
        <v>0</v>
      </c>
      <c r="AD98" s="24">
        <f t="shared" si="12"/>
        <v>0</v>
      </c>
      <c r="AF98" s="15">
        <f t="shared" si="10"/>
        <v>0</v>
      </c>
    </row>
    <row r="99" spans="1:32" x14ac:dyDescent="0.25">
      <c r="A99" s="75"/>
      <c r="B99" s="75" t="e">
        <f>INDEX('FY17 DataDump'!$A$2:$H$4768, MATCH('FY17 Individual Analysis'!A99, 'FY17 DataDump'!$C$2:$C$4768, 0), MATCH('FY17 DataDump'!$B$1, 'FY17 DataDump'!$A$1:$H$1))</f>
        <v>#N/A</v>
      </c>
      <c r="C99" s="75" t="e">
        <f>INDEX('FY17 DataDump'!$A$2:$H$4768, MATCH('FY17 Individual Analysis'!A99, 'FY17 DataDump'!$C$2:$C$4768, 0), MATCH('FY17 DataDump'!$D$1, 'FY17 DataDump'!$A$1:$H$1))</f>
        <v>#N/A</v>
      </c>
      <c r="D99" s="27">
        <f>SUMIFS('FY17 DataDump'!$E$2:$E$4768, 'FY17 DataDump'!$C$2:$C$4768, 'FY17 Individual Analysis'!$A99, 'FY17 DataDump'!$H$2:$H$4768, D$2)</f>
        <v>0</v>
      </c>
      <c r="E99" s="27">
        <f>SUMIFS('FY17 DataDump'!$E$2:$E$4768, 'FY17 DataDump'!$C$2:$C$4768, 'FY17 Individual Analysis'!$A99, 'FY17 DataDump'!$H$2:$H$4768, E$2)</f>
        <v>0</v>
      </c>
      <c r="F99" s="27">
        <f>SUMIFS('FY17 DataDump'!$E$2:$E$4768, 'FY17 DataDump'!$C$2:$C$4768, 'FY17 Individual Analysis'!$A99, 'FY17 DataDump'!$H$2:$H$4768, F$2)</f>
        <v>0</v>
      </c>
      <c r="G99" s="27">
        <f>SUMIFS('FY17 DataDump'!$E$2:$E$4768, 'FY17 DataDump'!$C$2:$C$4768, 'FY17 Individual Analysis'!$A99, 'FY17 DataDump'!$H$2:$H$4768, G$2)</f>
        <v>0</v>
      </c>
      <c r="H99" s="27">
        <f>SUMIFS('FY17 DataDump'!$E$2:$E$4768, 'FY17 DataDump'!$C$2:$C$4768, 'FY17 Individual Analysis'!$A99, 'FY17 DataDump'!$H$2:$H$4768, H$2)</f>
        <v>0</v>
      </c>
      <c r="I99" s="27">
        <f>SUMIFS('FY17 DataDump'!$E$2:$E$4768, 'FY17 DataDump'!$C$2:$C$4768, 'FY17 Individual Analysis'!$A99, 'FY17 DataDump'!$H$2:$H$4768, I$2)</f>
        <v>0</v>
      </c>
      <c r="J99" s="27">
        <f>SUMIFS('FY17 DataDump'!$E$2:$E$4768, 'FY17 DataDump'!$C$2:$C$4768, 'FY17 Individual Analysis'!$A99, 'FY17 DataDump'!$H$2:$H$4768, J$2)</f>
        <v>0</v>
      </c>
      <c r="K99" s="27">
        <f>SUMIFS('FY17 DataDump'!$E$2:$E$4768, 'FY17 DataDump'!$C$2:$C$4768, 'FY17 Individual Analysis'!$A99, 'FY17 DataDump'!$H$2:$H$4768, K$2)</f>
        <v>0</v>
      </c>
      <c r="L99" s="27">
        <f>SUMIFS('FY17 DataDump'!$E$2:$E$4768, 'FY17 DataDump'!$C$2:$C$4768, 'FY17 Individual Analysis'!$A99, 'FY17 DataDump'!$H$2:$H$4768, L$2)</f>
        <v>0</v>
      </c>
      <c r="M99" s="27">
        <f>SUMIFS('FY17 DataDump'!$E$2:$E$4768, 'FY17 DataDump'!$C$2:$C$4768, 'FY17 Individual Analysis'!$A99, 'FY17 DataDump'!$H$2:$H$4768, M$2)</f>
        <v>0</v>
      </c>
      <c r="N99" s="27">
        <f>SUMIFS('FY17 DataDump'!$E$2:$E$4768, 'FY17 DataDump'!$C$2:$C$4768, 'FY17 Individual Analysis'!$A99, 'FY17 DataDump'!$H$2:$H$4768, N$2)</f>
        <v>0</v>
      </c>
      <c r="O99" s="27">
        <f>SUMIFS('FY17 DataDump'!$E$2:$E$4768, 'FY17 DataDump'!$C$2:$C$4768, 'FY17 Individual Analysis'!$A99, 'FY17 DataDump'!$H$2:$H$4768, O$2)</f>
        <v>0</v>
      </c>
      <c r="P99" s="27">
        <f t="shared" si="11"/>
        <v>0</v>
      </c>
      <c r="Q99" s="108" t="e">
        <f t="shared" si="9"/>
        <v>#DIV/0!</v>
      </c>
      <c r="S99" s="20">
        <f t="shared" si="8"/>
        <v>0</v>
      </c>
      <c r="T99" s="21">
        <f t="shared" si="8"/>
        <v>0</v>
      </c>
      <c r="U99" s="21">
        <f t="shared" si="8"/>
        <v>0</v>
      </c>
      <c r="V99" s="21">
        <f t="shared" si="8"/>
        <v>0</v>
      </c>
      <c r="W99" s="21">
        <f t="shared" si="8"/>
        <v>0</v>
      </c>
      <c r="X99" s="21">
        <f t="shared" si="8"/>
        <v>0</v>
      </c>
      <c r="Y99" s="21">
        <f t="shared" si="12"/>
        <v>0</v>
      </c>
      <c r="Z99" s="21">
        <f t="shared" si="12"/>
        <v>0</v>
      </c>
      <c r="AA99" s="21">
        <f t="shared" si="12"/>
        <v>0</v>
      </c>
      <c r="AB99" s="21">
        <f t="shared" si="12"/>
        <v>0</v>
      </c>
      <c r="AC99" s="21">
        <f t="shared" si="12"/>
        <v>0</v>
      </c>
      <c r="AD99" s="24">
        <f t="shared" si="12"/>
        <v>0</v>
      </c>
      <c r="AF99" s="15">
        <f t="shared" si="10"/>
        <v>0</v>
      </c>
    </row>
    <row r="100" spans="1:32" x14ac:dyDescent="0.25">
      <c r="A100" s="75"/>
      <c r="B100" s="75" t="e">
        <f>INDEX('FY17 DataDump'!$A$2:$H$4768, MATCH('FY17 Individual Analysis'!A100, 'FY17 DataDump'!$C$2:$C$4768, 0), MATCH('FY17 DataDump'!$B$1, 'FY17 DataDump'!$A$1:$H$1))</f>
        <v>#N/A</v>
      </c>
      <c r="C100" s="75" t="e">
        <f>INDEX('FY17 DataDump'!$A$2:$H$4768, MATCH('FY17 Individual Analysis'!A100, 'FY17 DataDump'!$C$2:$C$4768, 0), MATCH('FY17 DataDump'!$D$1, 'FY17 DataDump'!$A$1:$H$1))</f>
        <v>#N/A</v>
      </c>
      <c r="D100" s="27">
        <f>SUMIFS('FY17 DataDump'!$E$2:$E$4768, 'FY17 DataDump'!$C$2:$C$4768, 'FY17 Individual Analysis'!$A100, 'FY17 DataDump'!$H$2:$H$4768, D$2)</f>
        <v>0</v>
      </c>
      <c r="E100" s="27">
        <f>SUMIFS('FY17 DataDump'!$E$2:$E$4768, 'FY17 DataDump'!$C$2:$C$4768, 'FY17 Individual Analysis'!$A100, 'FY17 DataDump'!$H$2:$H$4768, E$2)</f>
        <v>0</v>
      </c>
      <c r="F100" s="27">
        <f>SUMIFS('FY17 DataDump'!$E$2:$E$4768, 'FY17 DataDump'!$C$2:$C$4768, 'FY17 Individual Analysis'!$A100, 'FY17 DataDump'!$H$2:$H$4768, F$2)</f>
        <v>0</v>
      </c>
      <c r="G100" s="27">
        <f>SUMIFS('FY17 DataDump'!$E$2:$E$4768, 'FY17 DataDump'!$C$2:$C$4768, 'FY17 Individual Analysis'!$A100, 'FY17 DataDump'!$H$2:$H$4768, G$2)</f>
        <v>0</v>
      </c>
      <c r="H100" s="27">
        <f>SUMIFS('FY17 DataDump'!$E$2:$E$4768, 'FY17 DataDump'!$C$2:$C$4768, 'FY17 Individual Analysis'!$A100, 'FY17 DataDump'!$H$2:$H$4768, H$2)</f>
        <v>0</v>
      </c>
      <c r="I100" s="27">
        <f>SUMIFS('FY17 DataDump'!$E$2:$E$4768, 'FY17 DataDump'!$C$2:$C$4768, 'FY17 Individual Analysis'!$A100, 'FY17 DataDump'!$H$2:$H$4768, I$2)</f>
        <v>0</v>
      </c>
      <c r="J100" s="27">
        <f>SUMIFS('FY17 DataDump'!$E$2:$E$4768, 'FY17 DataDump'!$C$2:$C$4768, 'FY17 Individual Analysis'!$A100, 'FY17 DataDump'!$H$2:$H$4768, J$2)</f>
        <v>0</v>
      </c>
      <c r="K100" s="27">
        <f>SUMIFS('FY17 DataDump'!$E$2:$E$4768, 'FY17 DataDump'!$C$2:$C$4768, 'FY17 Individual Analysis'!$A100, 'FY17 DataDump'!$H$2:$H$4768, K$2)</f>
        <v>0</v>
      </c>
      <c r="L100" s="27">
        <f>SUMIFS('FY17 DataDump'!$E$2:$E$4768, 'FY17 DataDump'!$C$2:$C$4768, 'FY17 Individual Analysis'!$A100, 'FY17 DataDump'!$H$2:$H$4768, L$2)</f>
        <v>0</v>
      </c>
      <c r="M100" s="27">
        <f>SUMIFS('FY17 DataDump'!$E$2:$E$4768, 'FY17 DataDump'!$C$2:$C$4768, 'FY17 Individual Analysis'!$A100, 'FY17 DataDump'!$H$2:$H$4768, M$2)</f>
        <v>0</v>
      </c>
      <c r="N100" s="27">
        <f>SUMIFS('FY17 DataDump'!$E$2:$E$4768, 'FY17 DataDump'!$C$2:$C$4768, 'FY17 Individual Analysis'!$A100, 'FY17 DataDump'!$H$2:$H$4768, N$2)</f>
        <v>0</v>
      </c>
      <c r="O100" s="27">
        <f>SUMIFS('FY17 DataDump'!$E$2:$E$4768, 'FY17 DataDump'!$C$2:$C$4768, 'FY17 Individual Analysis'!$A100, 'FY17 DataDump'!$H$2:$H$4768, O$2)</f>
        <v>0</v>
      </c>
      <c r="P100" s="27">
        <f t="shared" si="11"/>
        <v>0</v>
      </c>
      <c r="Q100" s="108" t="e">
        <f t="shared" si="9"/>
        <v>#DIV/0!</v>
      </c>
      <c r="S100" s="20">
        <f t="shared" si="8"/>
        <v>0</v>
      </c>
      <c r="T100" s="21">
        <f t="shared" si="8"/>
        <v>0</v>
      </c>
      <c r="U100" s="21">
        <f t="shared" si="8"/>
        <v>0</v>
      </c>
      <c r="V100" s="21">
        <f t="shared" si="8"/>
        <v>0</v>
      </c>
      <c r="W100" s="21">
        <f t="shared" si="8"/>
        <v>0</v>
      </c>
      <c r="X100" s="21">
        <f t="shared" si="8"/>
        <v>0</v>
      </c>
      <c r="Y100" s="21">
        <f t="shared" si="12"/>
        <v>0</v>
      </c>
      <c r="Z100" s="21">
        <f t="shared" si="12"/>
        <v>0</v>
      </c>
      <c r="AA100" s="21">
        <f t="shared" si="12"/>
        <v>0</v>
      </c>
      <c r="AB100" s="21">
        <f t="shared" si="12"/>
        <v>0</v>
      </c>
      <c r="AC100" s="21">
        <f t="shared" si="12"/>
        <v>0</v>
      </c>
      <c r="AD100" s="24">
        <f t="shared" si="12"/>
        <v>0</v>
      </c>
      <c r="AF100" s="15">
        <f t="shared" si="10"/>
        <v>0</v>
      </c>
    </row>
    <row r="101" spans="1:32" x14ac:dyDescent="0.25">
      <c r="A101" s="75"/>
      <c r="B101" s="75" t="e">
        <f>INDEX('FY17 DataDump'!$A$2:$H$4768, MATCH('FY17 Individual Analysis'!A101, 'FY17 DataDump'!$C$2:$C$4768, 0), MATCH('FY17 DataDump'!$B$1, 'FY17 DataDump'!$A$1:$H$1))</f>
        <v>#N/A</v>
      </c>
      <c r="C101" s="75" t="e">
        <f>INDEX('FY17 DataDump'!$A$2:$H$4768, MATCH('FY17 Individual Analysis'!A101, 'FY17 DataDump'!$C$2:$C$4768, 0), MATCH('FY17 DataDump'!$D$1, 'FY17 DataDump'!$A$1:$H$1))</f>
        <v>#N/A</v>
      </c>
      <c r="D101" s="27">
        <f>SUMIFS('FY17 DataDump'!$E$2:$E$4768, 'FY17 DataDump'!$C$2:$C$4768, 'FY17 Individual Analysis'!$A101, 'FY17 DataDump'!$H$2:$H$4768, D$2)</f>
        <v>0</v>
      </c>
      <c r="E101" s="27">
        <f>SUMIFS('FY17 DataDump'!$E$2:$E$4768, 'FY17 DataDump'!$C$2:$C$4768, 'FY17 Individual Analysis'!$A101, 'FY17 DataDump'!$H$2:$H$4768, E$2)</f>
        <v>0</v>
      </c>
      <c r="F101" s="27">
        <f>SUMIFS('FY17 DataDump'!$E$2:$E$4768, 'FY17 DataDump'!$C$2:$C$4768, 'FY17 Individual Analysis'!$A101, 'FY17 DataDump'!$H$2:$H$4768, F$2)</f>
        <v>0</v>
      </c>
      <c r="G101" s="27">
        <f>SUMIFS('FY17 DataDump'!$E$2:$E$4768, 'FY17 DataDump'!$C$2:$C$4768, 'FY17 Individual Analysis'!$A101, 'FY17 DataDump'!$H$2:$H$4768, G$2)</f>
        <v>0</v>
      </c>
      <c r="H101" s="27">
        <f>SUMIFS('FY17 DataDump'!$E$2:$E$4768, 'FY17 DataDump'!$C$2:$C$4768, 'FY17 Individual Analysis'!$A101, 'FY17 DataDump'!$H$2:$H$4768, H$2)</f>
        <v>0</v>
      </c>
      <c r="I101" s="27">
        <f>SUMIFS('FY17 DataDump'!$E$2:$E$4768, 'FY17 DataDump'!$C$2:$C$4768, 'FY17 Individual Analysis'!$A101, 'FY17 DataDump'!$H$2:$H$4768, I$2)</f>
        <v>0</v>
      </c>
      <c r="J101" s="27">
        <f>SUMIFS('FY17 DataDump'!$E$2:$E$4768, 'FY17 DataDump'!$C$2:$C$4768, 'FY17 Individual Analysis'!$A101, 'FY17 DataDump'!$H$2:$H$4768, J$2)</f>
        <v>0</v>
      </c>
      <c r="K101" s="27">
        <f>SUMIFS('FY17 DataDump'!$E$2:$E$4768, 'FY17 DataDump'!$C$2:$C$4768, 'FY17 Individual Analysis'!$A101, 'FY17 DataDump'!$H$2:$H$4768, K$2)</f>
        <v>0</v>
      </c>
      <c r="L101" s="27">
        <f>SUMIFS('FY17 DataDump'!$E$2:$E$4768, 'FY17 DataDump'!$C$2:$C$4768, 'FY17 Individual Analysis'!$A101, 'FY17 DataDump'!$H$2:$H$4768, L$2)</f>
        <v>0</v>
      </c>
      <c r="M101" s="27">
        <f>SUMIFS('FY17 DataDump'!$E$2:$E$4768, 'FY17 DataDump'!$C$2:$C$4768, 'FY17 Individual Analysis'!$A101, 'FY17 DataDump'!$H$2:$H$4768, M$2)</f>
        <v>0</v>
      </c>
      <c r="N101" s="27">
        <f>SUMIFS('FY17 DataDump'!$E$2:$E$4768, 'FY17 DataDump'!$C$2:$C$4768, 'FY17 Individual Analysis'!$A101, 'FY17 DataDump'!$H$2:$H$4768, N$2)</f>
        <v>0</v>
      </c>
      <c r="O101" s="27">
        <f>SUMIFS('FY17 DataDump'!$E$2:$E$4768, 'FY17 DataDump'!$C$2:$C$4768, 'FY17 Individual Analysis'!$A101, 'FY17 DataDump'!$H$2:$H$4768, O$2)</f>
        <v>0</v>
      </c>
      <c r="P101" s="27">
        <f t="shared" si="11"/>
        <v>0</v>
      </c>
      <c r="Q101" s="108" t="e">
        <f t="shared" si="9"/>
        <v>#DIV/0!</v>
      </c>
      <c r="S101" s="20">
        <f t="shared" si="8"/>
        <v>0</v>
      </c>
      <c r="T101" s="21">
        <f t="shared" si="8"/>
        <v>0</v>
      </c>
      <c r="U101" s="21">
        <f t="shared" si="8"/>
        <v>0</v>
      </c>
      <c r="V101" s="21">
        <f t="shared" si="8"/>
        <v>0</v>
      </c>
      <c r="W101" s="21">
        <f t="shared" si="8"/>
        <v>0</v>
      </c>
      <c r="X101" s="21">
        <f t="shared" si="8"/>
        <v>0</v>
      </c>
      <c r="Y101" s="21">
        <f t="shared" si="12"/>
        <v>0</v>
      </c>
      <c r="Z101" s="21">
        <f t="shared" si="12"/>
        <v>0</v>
      </c>
      <c r="AA101" s="21">
        <f t="shared" si="12"/>
        <v>0</v>
      </c>
      <c r="AB101" s="21">
        <f t="shared" si="12"/>
        <v>0</v>
      </c>
      <c r="AC101" s="21">
        <f t="shared" si="12"/>
        <v>0</v>
      </c>
      <c r="AD101" s="24">
        <f t="shared" si="12"/>
        <v>0</v>
      </c>
      <c r="AF101" s="15">
        <f t="shared" si="10"/>
        <v>0</v>
      </c>
    </row>
    <row r="102" spans="1:32" x14ac:dyDescent="0.25">
      <c r="A102" s="75"/>
      <c r="B102" s="75" t="e">
        <f>INDEX('FY17 DataDump'!$A$2:$H$4768, MATCH('FY17 Individual Analysis'!A102, 'FY17 DataDump'!$C$2:$C$4768, 0), MATCH('FY17 DataDump'!$B$1, 'FY17 DataDump'!$A$1:$H$1))</f>
        <v>#N/A</v>
      </c>
      <c r="C102" s="75" t="e">
        <f>INDEX('FY17 DataDump'!$A$2:$H$4768, MATCH('FY17 Individual Analysis'!A102, 'FY17 DataDump'!$C$2:$C$4768, 0), MATCH('FY17 DataDump'!$D$1, 'FY17 DataDump'!$A$1:$H$1))</f>
        <v>#N/A</v>
      </c>
      <c r="D102" s="27">
        <f>SUMIFS('FY17 DataDump'!$E$2:$E$4768, 'FY17 DataDump'!$C$2:$C$4768, 'FY17 Individual Analysis'!$A102, 'FY17 DataDump'!$H$2:$H$4768, D$2)</f>
        <v>0</v>
      </c>
      <c r="E102" s="27">
        <f>SUMIFS('FY17 DataDump'!$E$2:$E$4768, 'FY17 DataDump'!$C$2:$C$4768, 'FY17 Individual Analysis'!$A102, 'FY17 DataDump'!$H$2:$H$4768, E$2)</f>
        <v>0</v>
      </c>
      <c r="F102" s="27">
        <f>SUMIFS('FY17 DataDump'!$E$2:$E$4768, 'FY17 DataDump'!$C$2:$C$4768, 'FY17 Individual Analysis'!$A102, 'FY17 DataDump'!$H$2:$H$4768, F$2)</f>
        <v>0</v>
      </c>
      <c r="G102" s="27">
        <f>SUMIFS('FY17 DataDump'!$E$2:$E$4768, 'FY17 DataDump'!$C$2:$C$4768, 'FY17 Individual Analysis'!$A102, 'FY17 DataDump'!$H$2:$H$4768, G$2)</f>
        <v>0</v>
      </c>
      <c r="H102" s="27">
        <f>SUMIFS('FY17 DataDump'!$E$2:$E$4768, 'FY17 DataDump'!$C$2:$C$4768, 'FY17 Individual Analysis'!$A102, 'FY17 DataDump'!$H$2:$H$4768, H$2)</f>
        <v>0</v>
      </c>
      <c r="I102" s="27">
        <f>SUMIFS('FY17 DataDump'!$E$2:$E$4768, 'FY17 DataDump'!$C$2:$C$4768, 'FY17 Individual Analysis'!$A102, 'FY17 DataDump'!$H$2:$H$4768, I$2)</f>
        <v>0</v>
      </c>
      <c r="J102" s="27">
        <f>SUMIFS('FY17 DataDump'!$E$2:$E$4768, 'FY17 DataDump'!$C$2:$C$4768, 'FY17 Individual Analysis'!$A102, 'FY17 DataDump'!$H$2:$H$4768, J$2)</f>
        <v>0</v>
      </c>
      <c r="K102" s="27">
        <f>SUMIFS('FY17 DataDump'!$E$2:$E$4768, 'FY17 DataDump'!$C$2:$C$4768, 'FY17 Individual Analysis'!$A102, 'FY17 DataDump'!$H$2:$H$4768, K$2)</f>
        <v>0</v>
      </c>
      <c r="L102" s="27">
        <f>SUMIFS('FY17 DataDump'!$E$2:$E$4768, 'FY17 DataDump'!$C$2:$C$4768, 'FY17 Individual Analysis'!$A102, 'FY17 DataDump'!$H$2:$H$4768, L$2)</f>
        <v>0</v>
      </c>
      <c r="M102" s="27">
        <f>SUMIFS('FY17 DataDump'!$E$2:$E$4768, 'FY17 DataDump'!$C$2:$C$4768, 'FY17 Individual Analysis'!$A102, 'FY17 DataDump'!$H$2:$H$4768, M$2)</f>
        <v>0</v>
      </c>
      <c r="N102" s="27">
        <f>SUMIFS('FY17 DataDump'!$E$2:$E$4768, 'FY17 DataDump'!$C$2:$C$4768, 'FY17 Individual Analysis'!$A102, 'FY17 DataDump'!$H$2:$H$4768, N$2)</f>
        <v>0</v>
      </c>
      <c r="O102" s="27">
        <f>SUMIFS('FY17 DataDump'!$E$2:$E$4768, 'FY17 DataDump'!$C$2:$C$4768, 'FY17 Individual Analysis'!$A102, 'FY17 DataDump'!$H$2:$H$4768, O$2)</f>
        <v>0</v>
      </c>
      <c r="P102" s="27">
        <f t="shared" si="11"/>
        <v>0</v>
      </c>
      <c r="Q102" s="108" t="e">
        <f t="shared" si="9"/>
        <v>#DIV/0!</v>
      </c>
      <c r="S102" s="20">
        <f t="shared" si="8"/>
        <v>0</v>
      </c>
      <c r="T102" s="21">
        <f t="shared" si="8"/>
        <v>0</v>
      </c>
      <c r="U102" s="21">
        <f t="shared" si="8"/>
        <v>0</v>
      </c>
      <c r="V102" s="21">
        <f t="shared" si="8"/>
        <v>0</v>
      </c>
      <c r="W102" s="21">
        <f t="shared" si="8"/>
        <v>0</v>
      </c>
      <c r="X102" s="21">
        <f t="shared" si="8"/>
        <v>0</v>
      </c>
      <c r="Y102" s="21">
        <f t="shared" si="12"/>
        <v>0</v>
      </c>
      <c r="Z102" s="21">
        <f t="shared" si="12"/>
        <v>0</v>
      </c>
      <c r="AA102" s="21">
        <f t="shared" si="12"/>
        <v>0</v>
      </c>
      <c r="AB102" s="21">
        <f t="shared" si="12"/>
        <v>0</v>
      </c>
      <c r="AC102" s="21">
        <f t="shared" si="12"/>
        <v>0</v>
      </c>
      <c r="AD102" s="24">
        <f t="shared" si="12"/>
        <v>0</v>
      </c>
      <c r="AF102" s="15">
        <f t="shared" si="10"/>
        <v>0</v>
      </c>
    </row>
    <row r="103" spans="1:32" x14ac:dyDescent="0.25">
      <c r="A103" s="75"/>
      <c r="B103" s="75" t="e">
        <f>INDEX('FY17 DataDump'!$A$2:$H$4768, MATCH('FY17 Individual Analysis'!A103, 'FY17 DataDump'!$C$2:$C$4768, 0), MATCH('FY17 DataDump'!$B$1, 'FY17 DataDump'!$A$1:$H$1))</f>
        <v>#N/A</v>
      </c>
      <c r="C103" s="75" t="e">
        <f>INDEX('FY17 DataDump'!$A$2:$H$4768, MATCH('FY17 Individual Analysis'!A103, 'FY17 DataDump'!$C$2:$C$4768, 0), MATCH('FY17 DataDump'!$D$1, 'FY17 DataDump'!$A$1:$H$1))</f>
        <v>#N/A</v>
      </c>
      <c r="D103" s="27">
        <f>SUMIFS('FY17 DataDump'!$E$2:$E$4768, 'FY17 DataDump'!$C$2:$C$4768, 'FY17 Individual Analysis'!$A103, 'FY17 DataDump'!$H$2:$H$4768, D$2)</f>
        <v>0</v>
      </c>
      <c r="E103" s="27">
        <f>SUMIFS('FY17 DataDump'!$E$2:$E$4768, 'FY17 DataDump'!$C$2:$C$4768, 'FY17 Individual Analysis'!$A103, 'FY17 DataDump'!$H$2:$H$4768, E$2)</f>
        <v>0</v>
      </c>
      <c r="F103" s="27">
        <f>SUMIFS('FY17 DataDump'!$E$2:$E$4768, 'FY17 DataDump'!$C$2:$C$4768, 'FY17 Individual Analysis'!$A103, 'FY17 DataDump'!$H$2:$H$4768, F$2)</f>
        <v>0</v>
      </c>
      <c r="G103" s="27">
        <f>SUMIFS('FY17 DataDump'!$E$2:$E$4768, 'FY17 DataDump'!$C$2:$C$4768, 'FY17 Individual Analysis'!$A103, 'FY17 DataDump'!$H$2:$H$4768, G$2)</f>
        <v>0</v>
      </c>
      <c r="H103" s="27">
        <f>SUMIFS('FY17 DataDump'!$E$2:$E$4768, 'FY17 DataDump'!$C$2:$C$4768, 'FY17 Individual Analysis'!$A103, 'FY17 DataDump'!$H$2:$H$4768, H$2)</f>
        <v>0</v>
      </c>
      <c r="I103" s="27">
        <f>SUMIFS('FY17 DataDump'!$E$2:$E$4768, 'FY17 DataDump'!$C$2:$C$4768, 'FY17 Individual Analysis'!$A103, 'FY17 DataDump'!$H$2:$H$4768, I$2)</f>
        <v>0</v>
      </c>
      <c r="J103" s="27">
        <f>SUMIFS('FY17 DataDump'!$E$2:$E$4768, 'FY17 DataDump'!$C$2:$C$4768, 'FY17 Individual Analysis'!$A103, 'FY17 DataDump'!$H$2:$H$4768, J$2)</f>
        <v>0</v>
      </c>
      <c r="K103" s="27">
        <f>SUMIFS('FY17 DataDump'!$E$2:$E$4768, 'FY17 DataDump'!$C$2:$C$4768, 'FY17 Individual Analysis'!$A103, 'FY17 DataDump'!$H$2:$H$4768, K$2)</f>
        <v>0</v>
      </c>
      <c r="L103" s="27">
        <f>SUMIFS('FY17 DataDump'!$E$2:$E$4768, 'FY17 DataDump'!$C$2:$C$4768, 'FY17 Individual Analysis'!$A103, 'FY17 DataDump'!$H$2:$H$4768, L$2)</f>
        <v>0</v>
      </c>
      <c r="M103" s="27">
        <f>SUMIFS('FY17 DataDump'!$E$2:$E$4768, 'FY17 DataDump'!$C$2:$C$4768, 'FY17 Individual Analysis'!$A103, 'FY17 DataDump'!$H$2:$H$4768, M$2)</f>
        <v>0</v>
      </c>
      <c r="N103" s="27">
        <f>SUMIFS('FY17 DataDump'!$E$2:$E$4768, 'FY17 DataDump'!$C$2:$C$4768, 'FY17 Individual Analysis'!$A103, 'FY17 DataDump'!$H$2:$H$4768, N$2)</f>
        <v>0</v>
      </c>
      <c r="O103" s="27">
        <f>SUMIFS('FY17 DataDump'!$E$2:$E$4768, 'FY17 DataDump'!$C$2:$C$4768, 'FY17 Individual Analysis'!$A103, 'FY17 DataDump'!$H$2:$H$4768, O$2)</f>
        <v>0</v>
      </c>
      <c r="P103" s="27">
        <f t="shared" si="11"/>
        <v>0</v>
      </c>
      <c r="Q103" s="108" t="e">
        <f t="shared" si="9"/>
        <v>#DIV/0!</v>
      </c>
      <c r="S103" s="20">
        <f t="shared" si="8"/>
        <v>0</v>
      </c>
      <c r="T103" s="21">
        <f t="shared" si="8"/>
        <v>0</v>
      </c>
      <c r="U103" s="21">
        <f t="shared" si="8"/>
        <v>0</v>
      </c>
      <c r="V103" s="21">
        <f t="shared" si="8"/>
        <v>0</v>
      </c>
      <c r="W103" s="21">
        <f t="shared" si="8"/>
        <v>0</v>
      </c>
      <c r="X103" s="21">
        <f t="shared" si="8"/>
        <v>0</v>
      </c>
      <c r="Y103" s="21">
        <f t="shared" si="12"/>
        <v>0</v>
      </c>
      <c r="Z103" s="21">
        <f t="shared" si="12"/>
        <v>0</v>
      </c>
      <c r="AA103" s="21">
        <f t="shared" si="12"/>
        <v>0</v>
      </c>
      <c r="AB103" s="21">
        <f t="shared" si="12"/>
        <v>0</v>
      </c>
      <c r="AC103" s="21">
        <f t="shared" si="12"/>
        <v>0</v>
      </c>
      <c r="AD103" s="24">
        <f t="shared" si="12"/>
        <v>0</v>
      </c>
      <c r="AF103" s="15">
        <f t="shared" si="10"/>
        <v>0</v>
      </c>
    </row>
    <row r="104" spans="1:32" x14ac:dyDescent="0.25">
      <c r="A104" s="75"/>
      <c r="B104" s="75" t="e">
        <f>INDEX('FY17 DataDump'!$A$2:$H$4768, MATCH('FY17 Individual Analysis'!A104, 'FY17 DataDump'!$C$2:$C$4768, 0), MATCH('FY17 DataDump'!$B$1, 'FY17 DataDump'!$A$1:$H$1))</f>
        <v>#N/A</v>
      </c>
      <c r="C104" s="75" t="e">
        <f>INDEX('FY17 DataDump'!$A$2:$H$4768, MATCH('FY17 Individual Analysis'!A104, 'FY17 DataDump'!$C$2:$C$4768, 0), MATCH('FY17 DataDump'!$D$1, 'FY17 DataDump'!$A$1:$H$1))</f>
        <v>#N/A</v>
      </c>
      <c r="D104" s="27">
        <f>SUMIFS('FY17 DataDump'!$E$2:$E$4768, 'FY17 DataDump'!$C$2:$C$4768, 'FY17 Individual Analysis'!$A104, 'FY17 DataDump'!$H$2:$H$4768, D$2)</f>
        <v>0</v>
      </c>
      <c r="E104" s="27">
        <f>SUMIFS('FY17 DataDump'!$E$2:$E$4768, 'FY17 DataDump'!$C$2:$C$4768, 'FY17 Individual Analysis'!$A104, 'FY17 DataDump'!$H$2:$H$4768, E$2)</f>
        <v>0</v>
      </c>
      <c r="F104" s="27">
        <f>SUMIFS('FY17 DataDump'!$E$2:$E$4768, 'FY17 DataDump'!$C$2:$C$4768, 'FY17 Individual Analysis'!$A104, 'FY17 DataDump'!$H$2:$H$4768, F$2)</f>
        <v>0</v>
      </c>
      <c r="G104" s="27">
        <f>SUMIFS('FY17 DataDump'!$E$2:$E$4768, 'FY17 DataDump'!$C$2:$C$4768, 'FY17 Individual Analysis'!$A104, 'FY17 DataDump'!$H$2:$H$4768, G$2)</f>
        <v>0</v>
      </c>
      <c r="H104" s="27">
        <f>SUMIFS('FY17 DataDump'!$E$2:$E$4768, 'FY17 DataDump'!$C$2:$C$4768, 'FY17 Individual Analysis'!$A104, 'FY17 DataDump'!$H$2:$H$4768, H$2)</f>
        <v>0</v>
      </c>
      <c r="I104" s="27">
        <f>SUMIFS('FY17 DataDump'!$E$2:$E$4768, 'FY17 DataDump'!$C$2:$C$4768, 'FY17 Individual Analysis'!$A104, 'FY17 DataDump'!$H$2:$H$4768, I$2)</f>
        <v>0</v>
      </c>
      <c r="J104" s="27">
        <f>SUMIFS('FY17 DataDump'!$E$2:$E$4768, 'FY17 DataDump'!$C$2:$C$4768, 'FY17 Individual Analysis'!$A104, 'FY17 DataDump'!$H$2:$H$4768, J$2)</f>
        <v>0</v>
      </c>
      <c r="K104" s="27">
        <f>SUMIFS('FY17 DataDump'!$E$2:$E$4768, 'FY17 DataDump'!$C$2:$C$4768, 'FY17 Individual Analysis'!$A104, 'FY17 DataDump'!$H$2:$H$4768, K$2)</f>
        <v>0</v>
      </c>
      <c r="L104" s="27">
        <f>SUMIFS('FY17 DataDump'!$E$2:$E$4768, 'FY17 DataDump'!$C$2:$C$4768, 'FY17 Individual Analysis'!$A104, 'FY17 DataDump'!$H$2:$H$4768, L$2)</f>
        <v>0</v>
      </c>
      <c r="M104" s="27">
        <f>SUMIFS('FY17 DataDump'!$E$2:$E$4768, 'FY17 DataDump'!$C$2:$C$4768, 'FY17 Individual Analysis'!$A104, 'FY17 DataDump'!$H$2:$H$4768, M$2)</f>
        <v>0</v>
      </c>
      <c r="N104" s="27">
        <f>SUMIFS('FY17 DataDump'!$E$2:$E$4768, 'FY17 DataDump'!$C$2:$C$4768, 'FY17 Individual Analysis'!$A104, 'FY17 DataDump'!$H$2:$H$4768, N$2)</f>
        <v>0</v>
      </c>
      <c r="O104" s="27">
        <f>SUMIFS('FY17 DataDump'!$E$2:$E$4768, 'FY17 DataDump'!$C$2:$C$4768, 'FY17 Individual Analysis'!$A104, 'FY17 DataDump'!$H$2:$H$4768, O$2)</f>
        <v>0</v>
      </c>
      <c r="P104" s="27">
        <f t="shared" si="11"/>
        <v>0</v>
      </c>
      <c r="Q104" s="108" t="e">
        <f t="shared" si="9"/>
        <v>#DIV/0!</v>
      </c>
      <c r="S104" s="20">
        <f t="shared" si="8"/>
        <v>0</v>
      </c>
      <c r="T104" s="21">
        <f t="shared" si="8"/>
        <v>0</v>
      </c>
      <c r="U104" s="21">
        <f t="shared" si="8"/>
        <v>0</v>
      </c>
      <c r="V104" s="21">
        <f t="shared" si="8"/>
        <v>0</v>
      </c>
      <c r="W104" s="21">
        <f t="shared" si="8"/>
        <v>0</v>
      </c>
      <c r="X104" s="21">
        <f t="shared" si="8"/>
        <v>0</v>
      </c>
      <c r="Y104" s="21">
        <f t="shared" si="12"/>
        <v>0</v>
      </c>
      <c r="Z104" s="21">
        <f t="shared" si="12"/>
        <v>0</v>
      </c>
      <c r="AA104" s="21">
        <f t="shared" si="12"/>
        <v>0</v>
      </c>
      <c r="AB104" s="21">
        <f t="shared" si="12"/>
        <v>0</v>
      </c>
      <c r="AC104" s="21">
        <f t="shared" si="12"/>
        <v>0</v>
      </c>
      <c r="AD104" s="24">
        <f t="shared" si="12"/>
        <v>0</v>
      </c>
      <c r="AF104" s="15">
        <f t="shared" si="10"/>
        <v>0</v>
      </c>
    </row>
    <row r="105" spans="1:32" x14ac:dyDescent="0.25">
      <c r="A105" s="75"/>
      <c r="B105" s="75" t="e">
        <f>INDEX('FY17 DataDump'!$A$2:$H$4768, MATCH('FY17 Individual Analysis'!A105, 'FY17 DataDump'!$C$2:$C$4768, 0), MATCH('FY17 DataDump'!$B$1, 'FY17 DataDump'!$A$1:$H$1))</f>
        <v>#N/A</v>
      </c>
      <c r="C105" s="75" t="e">
        <f>INDEX('FY17 DataDump'!$A$2:$H$4768, MATCH('FY17 Individual Analysis'!A105, 'FY17 DataDump'!$C$2:$C$4768, 0), MATCH('FY17 DataDump'!$D$1, 'FY17 DataDump'!$A$1:$H$1))</f>
        <v>#N/A</v>
      </c>
      <c r="D105" s="27">
        <f>SUMIFS('FY17 DataDump'!$E$2:$E$4768, 'FY17 DataDump'!$C$2:$C$4768, 'FY17 Individual Analysis'!$A105, 'FY17 DataDump'!$H$2:$H$4768, D$2)</f>
        <v>0</v>
      </c>
      <c r="E105" s="27">
        <f>SUMIFS('FY17 DataDump'!$E$2:$E$4768, 'FY17 DataDump'!$C$2:$C$4768, 'FY17 Individual Analysis'!$A105, 'FY17 DataDump'!$H$2:$H$4768, E$2)</f>
        <v>0</v>
      </c>
      <c r="F105" s="27">
        <f>SUMIFS('FY17 DataDump'!$E$2:$E$4768, 'FY17 DataDump'!$C$2:$C$4768, 'FY17 Individual Analysis'!$A105, 'FY17 DataDump'!$H$2:$H$4768, F$2)</f>
        <v>0</v>
      </c>
      <c r="G105" s="27">
        <f>SUMIFS('FY17 DataDump'!$E$2:$E$4768, 'FY17 DataDump'!$C$2:$C$4768, 'FY17 Individual Analysis'!$A105, 'FY17 DataDump'!$H$2:$H$4768, G$2)</f>
        <v>0</v>
      </c>
      <c r="H105" s="27">
        <f>SUMIFS('FY17 DataDump'!$E$2:$E$4768, 'FY17 DataDump'!$C$2:$C$4768, 'FY17 Individual Analysis'!$A105, 'FY17 DataDump'!$H$2:$H$4768, H$2)</f>
        <v>0</v>
      </c>
      <c r="I105" s="27">
        <f>SUMIFS('FY17 DataDump'!$E$2:$E$4768, 'FY17 DataDump'!$C$2:$C$4768, 'FY17 Individual Analysis'!$A105, 'FY17 DataDump'!$H$2:$H$4768, I$2)</f>
        <v>0</v>
      </c>
      <c r="J105" s="27">
        <f>SUMIFS('FY17 DataDump'!$E$2:$E$4768, 'FY17 DataDump'!$C$2:$C$4768, 'FY17 Individual Analysis'!$A105, 'FY17 DataDump'!$H$2:$H$4768, J$2)</f>
        <v>0</v>
      </c>
      <c r="K105" s="27">
        <f>SUMIFS('FY17 DataDump'!$E$2:$E$4768, 'FY17 DataDump'!$C$2:$C$4768, 'FY17 Individual Analysis'!$A105, 'FY17 DataDump'!$H$2:$H$4768, K$2)</f>
        <v>0</v>
      </c>
      <c r="L105" s="27">
        <f>SUMIFS('FY17 DataDump'!$E$2:$E$4768, 'FY17 DataDump'!$C$2:$C$4768, 'FY17 Individual Analysis'!$A105, 'FY17 DataDump'!$H$2:$H$4768, L$2)</f>
        <v>0</v>
      </c>
      <c r="M105" s="27">
        <f>SUMIFS('FY17 DataDump'!$E$2:$E$4768, 'FY17 DataDump'!$C$2:$C$4768, 'FY17 Individual Analysis'!$A105, 'FY17 DataDump'!$H$2:$H$4768, M$2)</f>
        <v>0</v>
      </c>
      <c r="N105" s="27">
        <f>SUMIFS('FY17 DataDump'!$E$2:$E$4768, 'FY17 DataDump'!$C$2:$C$4768, 'FY17 Individual Analysis'!$A105, 'FY17 DataDump'!$H$2:$H$4768, N$2)</f>
        <v>0</v>
      </c>
      <c r="O105" s="27">
        <f>SUMIFS('FY17 DataDump'!$E$2:$E$4768, 'FY17 DataDump'!$C$2:$C$4768, 'FY17 Individual Analysis'!$A105, 'FY17 DataDump'!$H$2:$H$4768, O$2)</f>
        <v>0</v>
      </c>
      <c r="P105" s="27">
        <f t="shared" si="11"/>
        <v>0</v>
      </c>
      <c r="Q105" s="108" t="e">
        <f t="shared" si="9"/>
        <v>#DIV/0!</v>
      </c>
      <c r="S105" s="20">
        <f t="shared" si="8"/>
        <v>0</v>
      </c>
      <c r="T105" s="21">
        <f t="shared" si="8"/>
        <v>0</v>
      </c>
      <c r="U105" s="21">
        <f t="shared" si="8"/>
        <v>0</v>
      </c>
      <c r="V105" s="21">
        <f t="shared" si="8"/>
        <v>0</v>
      </c>
      <c r="W105" s="21">
        <f t="shared" si="8"/>
        <v>0</v>
      </c>
      <c r="X105" s="21">
        <f t="shared" si="8"/>
        <v>0</v>
      </c>
      <c r="Y105" s="21">
        <f t="shared" si="12"/>
        <v>0</v>
      </c>
      <c r="Z105" s="21">
        <f t="shared" si="12"/>
        <v>0</v>
      </c>
      <c r="AA105" s="21">
        <f t="shared" si="12"/>
        <v>0</v>
      </c>
      <c r="AB105" s="21">
        <f t="shared" si="12"/>
        <v>0</v>
      </c>
      <c r="AC105" s="21">
        <f t="shared" si="12"/>
        <v>0</v>
      </c>
      <c r="AD105" s="24">
        <f t="shared" si="12"/>
        <v>0</v>
      </c>
      <c r="AF105" s="15">
        <f t="shared" si="10"/>
        <v>0</v>
      </c>
    </row>
    <row r="106" spans="1:32" x14ac:dyDescent="0.25">
      <c r="A106" s="75"/>
      <c r="B106" s="75" t="e">
        <f>INDEX('FY17 DataDump'!$A$2:$H$4768, MATCH('FY17 Individual Analysis'!A106, 'FY17 DataDump'!$C$2:$C$4768, 0), MATCH('FY17 DataDump'!$B$1, 'FY17 DataDump'!$A$1:$H$1))</f>
        <v>#N/A</v>
      </c>
      <c r="C106" s="75" t="e">
        <f>INDEX('FY17 DataDump'!$A$2:$H$4768, MATCH('FY17 Individual Analysis'!A106, 'FY17 DataDump'!$C$2:$C$4768, 0), MATCH('FY17 DataDump'!$D$1, 'FY17 DataDump'!$A$1:$H$1))</f>
        <v>#N/A</v>
      </c>
      <c r="D106" s="27">
        <f>SUMIFS('FY17 DataDump'!$E$2:$E$4768, 'FY17 DataDump'!$C$2:$C$4768, 'FY17 Individual Analysis'!$A106, 'FY17 DataDump'!$H$2:$H$4768, D$2)</f>
        <v>0</v>
      </c>
      <c r="E106" s="27">
        <f>SUMIFS('FY17 DataDump'!$E$2:$E$4768, 'FY17 DataDump'!$C$2:$C$4768, 'FY17 Individual Analysis'!$A106, 'FY17 DataDump'!$H$2:$H$4768, E$2)</f>
        <v>0</v>
      </c>
      <c r="F106" s="27">
        <f>SUMIFS('FY17 DataDump'!$E$2:$E$4768, 'FY17 DataDump'!$C$2:$C$4768, 'FY17 Individual Analysis'!$A106, 'FY17 DataDump'!$H$2:$H$4768, F$2)</f>
        <v>0</v>
      </c>
      <c r="G106" s="27">
        <f>SUMIFS('FY17 DataDump'!$E$2:$E$4768, 'FY17 DataDump'!$C$2:$C$4768, 'FY17 Individual Analysis'!$A106, 'FY17 DataDump'!$H$2:$H$4768, G$2)</f>
        <v>0</v>
      </c>
      <c r="H106" s="27">
        <f>SUMIFS('FY17 DataDump'!$E$2:$E$4768, 'FY17 DataDump'!$C$2:$C$4768, 'FY17 Individual Analysis'!$A106, 'FY17 DataDump'!$H$2:$H$4768, H$2)</f>
        <v>0</v>
      </c>
      <c r="I106" s="27">
        <f>SUMIFS('FY17 DataDump'!$E$2:$E$4768, 'FY17 DataDump'!$C$2:$C$4768, 'FY17 Individual Analysis'!$A106, 'FY17 DataDump'!$H$2:$H$4768, I$2)</f>
        <v>0</v>
      </c>
      <c r="J106" s="27">
        <f>SUMIFS('FY17 DataDump'!$E$2:$E$4768, 'FY17 DataDump'!$C$2:$C$4768, 'FY17 Individual Analysis'!$A106, 'FY17 DataDump'!$H$2:$H$4768, J$2)</f>
        <v>0</v>
      </c>
      <c r="K106" s="27">
        <f>SUMIFS('FY17 DataDump'!$E$2:$E$4768, 'FY17 DataDump'!$C$2:$C$4768, 'FY17 Individual Analysis'!$A106, 'FY17 DataDump'!$H$2:$H$4768, K$2)</f>
        <v>0</v>
      </c>
      <c r="L106" s="27">
        <f>SUMIFS('FY17 DataDump'!$E$2:$E$4768, 'FY17 DataDump'!$C$2:$C$4768, 'FY17 Individual Analysis'!$A106, 'FY17 DataDump'!$H$2:$H$4768, L$2)</f>
        <v>0</v>
      </c>
      <c r="M106" s="27">
        <f>SUMIFS('FY17 DataDump'!$E$2:$E$4768, 'FY17 DataDump'!$C$2:$C$4768, 'FY17 Individual Analysis'!$A106, 'FY17 DataDump'!$H$2:$H$4768, M$2)</f>
        <v>0</v>
      </c>
      <c r="N106" s="27">
        <f>SUMIFS('FY17 DataDump'!$E$2:$E$4768, 'FY17 DataDump'!$C$2:$C$4768, 'FY17 Individual Analysis'!$A106, 'FY17 DataDump'!$H$2:$H$4768, N$2)</f>
        <v>0</v>
      </c>
      <c r="O106" s="27">
        <f>SUMIFS('FY17 DataDump'!$E$2:$E$4768, 'FY17 DataDump'!$C$2:$C$4768, 'FY17 Individual Analysis'!$A106, 'FY17 DataDump'!$H$2:$H$4768, O$2)</f>
        <v>0</v>
      </c>
      <c r="P106" s="27">
        <f t="shared" si="11"/>
        <v>0</v>
      </c>
      <c r="Q106" s="108" t="e">
        <f t="shared" si="9"/>
        <v>#DIV/0!</v>
      </c>
      <c r="S106" s="20">
        <f t="shared" si="8"/>
        <v>0</v>
      </c>
      <c r="T106" s="21">
        <f t="shared" si="8"/>
        <v>0</v>
      </c>
      <c r="U106" s="21">
        <f t="shared" si="8"/>
        <v>0</v>
      </c>
      <c r="V106" s="21">
        <f t="shared" si="8"/>
        <v>0</v>
      </c>
      <c r="W106" s="21">
        <f t="shared" si="8"/>
        <v>0</v>
      </c>
      <c r="X106" s="21">
        <f t="shared" si="8"/>
        <v>0</v>
      </c>
      <c r="Y106" s="21">
        <f t="shared" si="12"/>
        <v>0</v>
      </c>
      <c r="Z106" s="21">
        <f t="shared" si="12"/>
        <v>0</v>
      </c>
      <c r="AA106" s="21">
        <f t="shared" si="12"/>
        <v>0</v>
      </c>
      <c r="AB106" s="21">
        <f t="shared" si="12"/>
        <v>0</v>
      </c>
      <c r="AC106" s="21">
        <f t="shared" si="12"/>
        <v>0</v>
      </c>
      <c r="AD106" s="24">
        <f t="shared" si="12"/>
        <v>0</v>
      </c>
      <c r="AF106" s="15">
        <f t="shared" si="10"/>
        <v>0</v>
      </c>
    </row>
    <row r="107" spans="1:32" x14ac:dyDescent="0.25">
      <c r="A107" s="75"/>
      <c r="B107" s="75" t="e">
        <f>INDEX('FY17 DataDump'!$A$2:$H$4768, MATCH('FY17 Individual Analysis'!A107, 'FY17 DataDump'!$C$2:$C$4768, 0), MATCH('FY17 DataDump'!$B$1, 'FY17 DataDump'!$A$1:$H$1))</f>
        <v>#N/A</v>
      </c>
      <c r="C107" s="75" t="e">
        <f>INDEX('FY17 DataDump'!$A$2:$H$4768, MATCH('FY17 Individual Analysis'!A107, 'FY17 DataDump'!$C$2:$C$4768, 0), MATCH('FY17 DataDump'!$D$1, 'FY17 DataDump'!$A$1:$H$1))</f>
        <v>#N/A</v>
      </c>
      <c r="D107" s="27">
        <f>SUMIFS('FY17 DataDump'!$E$2:$E$4768, 'FY17 DataDump'!$C$2:$C$4768, 'FY17 Individual Analysis'!$A107, 'FY17 DataDump'!$H$2:$H$4768, D$2)</f>
        <v>0</v>
      </c>
      <c r="E107" s="27">
        <f>SUMIFS('FY17 DataDump'!$E$2:$E$4768, 'FY17 DataDump'!$C$2:$C$4768, 'FY17 Individual Analysis'!$A107, 'FY17 DataDump'!$H$2:$H$4768, E$2)</f>
        <v>0</v>
      </c>
      <c r="F107" s="27">
        <f>SUMIFS('FY17 DataDump'!$E$2:$E$4768, 'FY17 DataDump'!$C$2:$C$4768, 'FY17 Individual Analysis'!$A107, 'FY17 DataDump'!$H$2:$H$4768, F$2)</f>
        <v>0</v>
      </c>
      <c r="G107" s="27">
        <f>SUMIFS('FY17 DataDump'!$E$2:$E$4768, 'FY17 DataDump'!$C$2:$C$4768, 'FY17 Individual Analysis'!$A107, 'FY17 DataDump'!$H$2:$H$4768, G$2)</f>
        <v>0</v>
      </c>
      <c r="H107" s="27">
        <f>SUMIFS('FY17 DataDump'!$E$2:$E$4768, 'FY17 DataDump'!$C$2:$C$4768, 'FY17 Individual Analysis'!$A107, 'FY17 DataDump'!$H$2:$H$4768, H$2)</f>
        <v>0</v>
      </c>
      <c r="I107" s="27">
        <f>SUMIFS('FY17 DataDump'!$E$2:$E$4768, 'FY17 DataDump'!$C$2:$C$4768, 'FY17 Individual Analysis'!$A107, 'FY17 DataDump'!$H$2:$H$4768, I$2)</f>
        <v>0</v>
      </c>
      <c r="J107" s="27">
        <f>SUMIFS('FY17 DataDump'!$E$2:$E$4768, 'FY17 DataDump'!$C$2:$C$4768, 'FY17 Individual Analysis'!$A107, 'FY17 DataDump'!$H$2:$H$4768, J$2)</f>
        <v>0</v>
      </c>
      <c r="K107" s="27">
        <f>SUMIFS('FY17 DataDump'!$E$2:$E$4768, 'FY17 DataDump'!$C$2:$C$4768, 'FY17 Individual Analysis'!$A107, 'FY17 DataDump'!$H$2:$H$4768, K$2)</f>
        <v>0</v>
      </c>
      <c r="L107" s="27">
        <f>SUMIFS('FY17 DataDump'!$E$2:$E$4768, 'FY17 DataDump'!$C$2:$C$4768, 'FY17 Individual Analysis'!$A107, 'FY17 DataDump'!$H$2:$H$4768, L$2)</f>
        <v>0</v>
      </c>
      <c r="M107" s="27">
        <f>SUMIFS('FY17 DataDump'!$E$2:$E$4768, 'FY17 DataDump'!$C$2:$C$4768, 'FY17 Individual Analysis'!$A107, 'FY17 DataDump'!$H$2:$H$4768, M$2)</f>
        <v>0</v>
      </c>
      <c r="N107" s="27">
        <f>SUMIFS('FY17 DataDump'!$E$2:$E$4768, 'FY17 DataDump'!$C$2:$C$4768, 'FY17 Individual Analysis'!$A107, 'FY17 DataDump'!$H$2:$H$4768, N$2)</f>
        <v>0</v>
      </c>
      <c r="O107" s="27">
        <f>SUMIFS('FY17 DataDump'!$E$2:$E$4768, 'FY17 DataDump'!$C$2:$C$4768, 'FY17 Individual Analysis'!$A107, 'FY17 DataDump'!$H$2:$H$4768, O$2)</f>
        <v>0</v>
      </c>
      <c r="P107" s="27">
        <f t="shared" si="11"/>
        <v>0</v>
      </c>
      <c r="Q107" s="108" t="e">
        <f t="shared" si="9"/>
        <v>#DIV/0!</v>
      </c>
      <c r="S107" s="20">
        <f t="shared" si="8"/>
        <v>0</v>
      </c>
      <c r="T107" s="21">
        <f t="shared" si="8"/>
        <v>0</v>
      </c>
      <c r="U107" s="21">
        <f t="shared" si="8"/>
        <v>0</v>
      </c>
      <c r="V107" s="21">
        <f t="shared" si="8"/>
        <v>0</v>
      </c>
      <c r="W107" s="21">
        <f t="shared" si="8"/>
        <v>0</v>
      </c>
      <c r="X107" s="21">
        <f t="shared" si="8"/>
        <v>0</v>
      </c>
      <c r="Y107" s="21">
        <f t="shared" si="12"/>
        <v>0</v>
      </c>
      <c r="Z107" s="21">
        <f t="shared" si="12"/>
        <v>0</v>
      </c>
      <c r="AA107" s="21">
        <f t="shared" si="12"/>
        <v>0</v>
      </c>
      <c r="AB107" s="21">
        <f t="shared" si="12"/>
        <v>0</v>
      </c>
      <c r="AC107" s="21">
        <f t="shared" si="12"/>
        <v>0</v>
      </c>
      <c r="AD107" s="24">
        <f t="shared" si="12"/>
        <v>0</v>
      </c>
      <c r="AF107" s="15">
        <f t="shared" si="10"/>
        <v>0</v>
      </c>
    </row>
    <row r="108" spans="1:32" x14ac:dyDescent="0.25">
      <c r="A108" s="75"/>
      <c r="B108" s="75" t="e">
        <f>INDEX('FY17 DataDump'!$A$2:$H$4768, MATCH('FY17 Individual Analysis'!A108, 'FY17 DataDump'!$C$2:$C$4768, 0), MATCH('FY17 DataDump'!$B$1, 'FY17 DataDump'!$A$1:$H$1))</f>
        <v>#N/A</v>
      </c>
      <c r="C108" s="75" t="e">
        <f>INDEX('FY17 DataDump'!$A$2:$H$4768, MATCH('FY17 Individual Analysis'!A108, 'FY17 DataDump'!$C$2:$C$4768, 0), MATCH('FY17 DataDump'!$D$1, 'FY17 DataDump'!$A$1:$H$1))</f>
        <v>#N/A</v>
      </c>
      <c r="D108" s="27">
        <f>SUMIFS('FY17 DataDump'!$E$2:$E$4768, 'FY17 DataDump'!$C$2:$C$4768, 'FY17 Individual Analysis'!$A108, 'FY17 DataDump'!$H$2:$H$4768, D$2)</f>
        <v>0</v>
      </c>
      <c r="E108" s="27">
        <f>SUMIFS('FY17 DataDump'!$E$2:$E$4768, 'FY17 DataDump'!$C$2:$C$4768, 'FY17 Individual Analysis'!$A108, 'FY17 DataDump'!$H$2:$H$4768, E$2)</f>
        <v>0</v>
      </c>
      <c r="F108" s="27">
        <f>SUMIFS('FY17 DataDump'!$E$2:$E$4768, 'FY17 DataDump'!$C$2:$C$4768, 'FY17 Individual Analysis'!$A108, 'FY17 DataDump'!$H$2:$H$4768, F$2)</f>
        <v>0</v>
      </c>
      <c r="G108" s="27">
        <f>SUMIFS('FY17 DataDump'!$E$2:$E$4768, 'FY17 DataDump'!$C$2:$C$4768, 'FY17 Individual Analysis'!$A108, 'FY17 DataDump'!$H$2:$H$4768, G$2)</f>
        <v>0</v>
      </c>
      <c r="H108" s="27">
        <f>SUMIFS('FY17 DataDump'!$E$2:$E$4768, 'FY17 DataDump'!$C$2:$C$4768, 'FY17 Individual Analysis'!$A108, 'FY17 DataDump'!$H$2:$H$4768, H$2)</f>
        <v>0</v>
      </c>
      <c r="I108" s="27">
        <f>SUMIFS('FY17 DataDump'!$E$2:$E$4768, 'FY17 DataDump'!$C$2:$C$4768, 'FY17 Individual Analysis'!$A108, 'FY17 DataDump'!$H$2:$H$4768, I$2)</f>
        <v>0</v>
      </c>
      <c r="J108" s="27">
        <f>SUMIFS('FY17 DataDump'!$E$2:$E$4768, 'FY17 DataDump'!$C$2:$C$4768, 'FY17 Individual Analysis'!$A108, 'FY17 DataDump'!$H$2:$H$4768, J$2)</f>
        <v>0</v>
      </c>
      <c r="K108" s="27">
        <f>SUMIFS('FY17 DataDump'!$E$2:$E$4768, 'FY17 DataDump'!$C$2:$C$4768, 'FY17 Individual Analysis'!$A108, 'FY17 DataDump'!$H$2:$H$4768, K$2)</f>
        <v>0</v>
      </c>
      <c r="L108" s="27">
        <f>SUMIFS('FY17 DataDump'!$E$2:$E$4768, 'FY17 DataDump'!$C$2:$C$4768, 'FY17 Individual Analysis'!$A108, 'FY17 DataDump'!$H$2:$H$4768, L$2)</f>
        <v>0</v>
      </c>
      <c r="M108" s="27">
        <f>SUMIFS('FY17 DataDump'!$E$2:$E$4768, 'FY17 DataDump'!$C$2:$C$4768, 'FY17 Individual Analysis'!$A108, 'FY17 DataDump'!$H$2:$H$4768, M$2)</f>
        <v>0</v>
      </c>
      <c r="N108" s="27">
        <f>SUMIFS('FY17 DataDump'!$E$2:$E$4768, 'FY17 DataDump'!$C$2:$C$4768, 'FY17 Individual Analysis'!$A108, 'FY17 DataDump'!$H$2:$H$4768, N$2)</f>
        <v>0</v>
      </c>
      <c r="O108" s="27">
        <f>SUMIFS('FY17 DataDump'!$E$2:$E$4768, 'FY17 DataDump'!$C$2:$C$4768, 'FY17 Individual Analysis'!$A108, 'FY17 DataDump'!$H$2:$H$4768, O$2)</f>
        <v>0</v>
      </c>
      <c r="P108" s="27">
        <f t="shared" si="11"/>
        <v>0</v>
      </c>
      <c r="Q108" s="108" t="e">
        <f t="shared" si="9"/>
        <v>#DIV/0!</v>
      </c>
      <c r="S108" s="20">
        <f t="shared" si="8"/>
        <v>0</v>
      </c>
      <c r="T108" s="21">
        <f t="shared" si="8"/>
        <v>0</v>
      </c>
      <c r="U108" s="21">
        <f t="shared" si="8"/>
        <v>0</v>
      </c>
      <c r="V108" s="21">
        <f t="shared" si="8"/>
        <v>0</v>
      </c>
      <c r="W108" s="21">
        <f t="shared" si="8"/>
        <v>0</v>
      </c>
      <c r="X108" s="21">
        <f t="shared" si="8"/>
        <v>0</v>
      </c>
      <c r="Y108" s="21">
        <f t="shared" si="12"/>
        <v>0</v>
      </c>
      <c r="Z108" s="21">
        <f t="shared" si="12"/>
        <v>0</v>
      </c>
      <c r="AA108" s="21">
        <f t="shared" si="12"/>
        <v>0</v>
      </c>
      <c r="AB108" s="21">
        <f t="shared" si="12"/>
        <v>0</v>
      </c>
      <c r="AC108" s="21">
        <f t="shared" si="12"/>
        <v>0</v>
      </c>
      <c r="AD108" s="24">
        <f t="shared" si="12"/>
        <v>0</v>
      </c>
      <c r="AF108" s="15">
        <f t="shared" si="10"/>
        <v>0</v>
      </c>
    </row>
    <row r="109" spans="1:32" x14ac:dyDescent="0.25">
      <c r="A109" s="75"/>
      <c r="B109" s="75" t="e">
        <f>INDEX('FY17 DataDump'!$A$2:$H$4768, MATCH('FY17 Individual Analysis'!A109, 'FY17 DataDump'!$C$2:$C$4768, 0), MATCH('FY17 DataDump'!$B$1, 'FY17 DataDump'!$A$1:$H$1))</f>
        <v>#N/A</v>
      </c>
      <c r="C109" s="75" t="e">
        <f>INDEX('FY17 DataDump'!$A$2:$H$4768, MATCH('FY17 Individual Analysis'!A109, 'FY17 DataDump'!$C$2:$C$4768, 0), MATCH('FY17 DataDump'!$D$1, 'FY17 DataDump'!$A$1:$H$1))</f>
        <v>#N/A</v>
      </c>
      <c r="D109" s="27">
        <f>SUMIFS('FY17 DataDump'!$E$2:$E$4768, 'FY17 DataDump'!$C$2:$C$4768, 'FY17 Individual Analysis'!$A109, 'FY17 DataDump'!$H$2:$H$4768, D$2)</f>
        <v>0</v>
      </c>
      <c r="E109" s="27">
        <f>SUMIFS('FY17 DataDump'!$E$2:$E$4768, 'FY17 DataDump'!$C$2:$C$4768, 'FY17 Individual Analysis'!$A109, 'FY17 DataDump'!$H$2:$H$4768, E$2)</f>
        <v>0</v>
      </c>
      <c r="F109" s="27">
        <f>SUMIFS('FY17 DataDump'!$E$2:$E$4768, 'FY17 DataDump'!$C$2:$C$4768, 'FY17 Individual Analysis'!$A109, 'FY17 DataDump'!$H$2:$H$4768, F$2)</f>
        <v>0</v>
      </c>
      <c r="G109" s="27">
        <f>SUMIFS('FY17 DataDump'!$E$2:$E$4768, 'FY17 DataDump'!$C$2:$C$4768, 'FY17 Individual Analysis'!$A109, 'FY17 DataDump'!$H$2:$H$4768, G$2)</f>
        <v>0</v>
      </c>
      <c r="H109" s="27">
        <f>SUMIFS('FY17 DataDump'!$E$2:$E$4768, 'FY17 DataDump'!$C$2:$C$4768, 'FY17 Individual Analysis'!$A109, 'FY17 DataDump'!$H$2:$H$4768, H$2)</f>
        <v>0</v>
      </c>
      <c r="I109" s="27">
        <f>SUMIFS('FY17 DataDump'!$E$2:$E$4768, 'FY17 DataDump'!$C$2:$C$4768, 'FY17 Individual Analysis'!$A109, 'FY17 DataDump'!$H$2:$H$4768, I$2)</f>
        <v>0</v>
      </c>
      <c r="J109" s="27">
        <f>SUMIFS('FY17 DataDump'!$E$2:$E$4768, 'FY17 DataDump'!$C$2:$C$4768, 'FY17 Individual Analysis'!$A109, 'FY17 DataDump'!$H$2:$H$4768, J$2)</f>
        <v>0</v>
      </c>
      <c r="K109" s="27">
        <f>SUMIFS('FY17 DataDump'!$E$2:$E$4768, 'FY17 DataDump'!$C$2:$C$4768, 'FY17 Individual Analysis'!$A109, 'FY17 DataDump'!$H$2:$H$4768, K$2)</f>
        <v>0</v>
      </c>
      <c r="L109" s="27">
        <f>SUMIFS('FY17 DataDump'!$E$2:$E$4768, 'FY17 DataDump'!$C$2:$C$4768, 'FY17 Individual Analysis'!$A109, 'FY17 DataDump'!$H$2:$H$4768, L$2)</f>
        <v>0</v>
      </c>
      <c r="M109" s="27">
        <f>SUMIFS('FY17 DataDump'!$E$2:$E$4768, 'FY17 DataDump'!$C$2:$C$4768, 'FY17 Individual Analysis'!$A109, 'FY17 DataDump'!$H$2:$H$4768, M$2)</f>
        <v>0</v>
      </c>
      <c r="N109" s="27">
        <f>SUMIFS('FY17 DataDump'!$E$2:$E$4768, 'FY17 DataDump'!$C$2:$C$4768, 'FY17 Individual Analysis'!$A109, 'FY17 DataDump'!$H$2:$H$4768, N$2)</f>
        <v>0</v>
      </c>
      <c r="O109" s="27">
        <f>SUMIFS('FY17 DataDump'!$E$2:$E$4768, 'FY17 DataDump'!$C$2:$C$4768, 'FY17 Individual Analysis'!$A109, 'FY17 DataDump'!$H$2:$H$4768, O$2)</f>
        <v>0</v>
      </c>
      <c r="P109" s="27">
        <f t="shared" si="11"/>
        <v>0</v>
      </c>
      <c r="Q109" s="108" t="e">
        <f t="shared" si="9"/>
        <v>#DIV/0!</v>
      </c>
      <c r="S109" s="20">
        <f t="shared" si="8"/>
        <v>0</v>
      </c>
      <c r="T109" s="21">
        <f t="shared" si="8"/>
        <v>0</v>
      </c>
      <c r="U109" s="21">
        <f t="shared" si="8"/>
        <v>0</v>
      </c>
      <c r="V109" s="21">
        <f t="shared" si="8"/>
        <v>0</v>
      </c>
      <c r="W109" s="21">
        <f t="shared" si="8"/>
        <v>0</v>
      </c>
      <c r="X109" s="21">
        <f t="shared" si="8"/>
        <v>0</v>
      </c>
      <c r="Y109" s="21">
        <f t="shared" si="12"/>
        <v>0</v>
      </c>
      <c r="Z109" s="21">
        <f t="shared" si="12"/>
        <v>0</v>
      </c>
      <c r="AA109" s="21">
        <f t="shared" si="12"/>
        <v>0</v>
      </c>
      <c r="AB109" s="21">
        <f t="shared" si="12"/>
        <v>0</v>
      </c>
      <c r="AC109" s="21">
        <f t="shared" si="12"/>
        <v>0</v>
      </c>
      <c r="AD109" s="24">
        <f t="shared" si="12"/>
        <v>0</v>
      </c>
      <c r="AF109" s="15">
        <f t="shared" si="10"/>
        <v>0</v>
      </c>
    </row>
    <row r="110" spans="1:32" x14ac:dyDescent="0.25">
      <c r="A110" s="75"/>
      <c r="B110" s="75" t="e">
        <f>INDEX('FY17 DataDump'!$A$2:$H$4768, MATCH('FY17 Individual Analysis'!A110, 'FY17 DataDump'!$C$2:$C$4768, 0), MATCH('FY17 DataDump'!$B$1, 'FY17 DataDump'!$A$1:$H$1))</f>
        <v>#N/A</v>
      </c>
      <c r="C110" s="75" t="e">
        <f>INDEX('FY17 DataDump'!$A$2:$H$4768, MATCH('FY17 Individual Analysis'!A110, 'FY17 DataDump'!$C$2:$C$4768, 0), MATCH('FY17 DataDump'!$D$1, 'FY17 DataDump'!$A$1:$H$1))</f>
        <v>#N/A</v>
      </c>
      <c r="D110" s="27">
        <f>SUMIFS('FY17 DataDump'!$E$2:$E$4768, 'FY17 DataDump'!$C$2:$C$4768, 'FY17 Individual Analysis'!$A110, 'FY17 DataDump'!$H$2:$H$4768, D$2)</f>
        <v>0</v>
      </c>
      <c r="E110" s="27">
        <f>SUMIFS('FY17 DataDump'!$E$2:$E$4768, 'FY17 DataDump'!$C$2:$C$4768, 'FY17 Individual Analysis'!$A110, 'FY17 DataDump'!$H$2:$H$4768, E$2)</f>
        <v>0</v>
      </c>
      <c r="F110" s="27">
        <f>SUMIFS('FY17 DataDump'!$E$2:$E$4768, 'FY17 DataDump'!$C$2:$C$4768, 'FY17 Individual Analysis'!$A110, 'FY17 DataDump'!$H$2:$H$4768, F$2)</f>
        <v>0</v>
      </c>
      <c r="G110" s="27">
        <f>SUMIFS('FY17 DataDump'!$E$2:$E$4768, 'FY17 DataDump'!$C$2:$C$4768, 'FY17 Individual Analysis'!$A110, 'FY17 DataDump'!$H$2:$H$4768, G$2)</f>
        <v>0</v>
      </c>
      <c r="H110" s="27">
        <f>SUMIFS('FY17 DataDump'!$E$2:$E$4768, 'FY17 DataDump'!$C$2:$C$4768, 'FY17 Individual Analysis'!$A110, 'FY17 DataDump'!$H$2:$H$4768, H$2)</f>
        <v>0</v>
      </c>
      <c r="I110" s="27">
        <f>SUMIFS('FY17 DataDump'!$E$2:$E$4768, 'FY17 DataDump'!$C$2:$C$4768, 'FY17 Individual Analysis'!$A110, 'FY17 DataDump'!$H$2:$H$4768, I$2)</f>
        <v>0</v>
      </c>
      <c r="J110" s="27">
        <f>SUMIFS('FY17 DataDump'!$E$2:$E$4768, 'FY17 DataDump'!$C$2:$C$4768, 'FY17 Individual Analysis'!$A110, 'FY17 DataDump'!$H$2:$H$4768, J$2)</f>
        <v>0</v>
      </c>
      <c r="K110" s="27">
        <f>SUMIFS('FY17 DataDump'!$E$2:$E$4768, 'FY17 DataDump'!$C$2:$C$4768, 'FY17 Individual Analysis'!$A110, 'FY17 DataDump'!$H$2:$H$4768, K$2)</f>
        <v>0</v>
      </c>
      <c r="L110" s="27">
        <f>SUMIFS('FY17 DataDump'!$E$2:$E$4768, 'FY17 DataDump'!$C$2:$C$4768, 'FY17 Individual Analysis'!$A110, 'FY17 DataDump'!$H$2:$H$4768, L$2)</f>
        <v>0</v>
      </c>
      <c r="M110" s="27">
        <f>SUMIFS('FY17 DataDump'!$E$2:$E$4768, 'FY17 DataDump'!$C$2:$C$4768, 'FY17 Individual Analysis'!$A110, 'FY17 DataDump'!$H$2:$H$4768, M$2)</f>
        <v>0</v>
      </c>
      <c r="N110" s="27">
        <f>SUMIFS('FY17 DataDump'!$E$2:$E$4768, 'FY17 DataDump'!$C$2:$C$4768, 'FY17 Individual Analysis'!$A110, 'FY17 DataDump'!$H$2:$H$4768, N$2)</f>
        <v>0</v>
      </c>
      <c r="O110" s="27">
        <f>SUMIFS('FY17 DataDump'!$E$2:$E$4768, 'FY17 DataDump'!$C$2:$C$4768, 'FY17 Individual Analysis'!$A110, 'FY17 DataDump'!$H$2:$H$4768, O$2)</f>
        <v>0</v>
      </c>
      <c r="P110" s="27">
        <f t="shared" si="11"/>
        <v>0</v>
      </c>
      <c r="Q110" s="108" t="e">
        <f t="shared" si="9"/>
        <v>#DIV/0!</v>
      </c>
      <c r="S110" s="20">
        <f t="shared" si="8"/>
        <v>0</v>
      </c>
      <c r="T110" s="21">
        <f t="shared" si="8"/>
        <v>0</v>
      </c>
      <c r="U110" s="21">
        <f t="shared" si="8"/>
        <v>0</v>
      </c>
      <c r="V110" s="21">
        <f t="shared" si="8"/>
        <v>0</v>
      </c>
      <c r="W110" s="21">
        <f t="shared" si="8"/>
        <v>0</v>
      </c>
      <c r="X110" s="21">
        <f t="shared" si="8"/>
        <v>0</v>
      </c>
      <c r="Y110" s="21">
        <f t="shared" si="12"/>
        <v>0</v>
      </c>
      <c r="Z110" s="21">
        <f t="shared" si="12"/>
        <v>0</v>
      </c>
      <c r="AA110" s="21">
        <f t="shared" si="12"/>
        <v>0</v>
      </c>
      <c r="AB110" s="21">
        <f t="shared" si="12"/>
        <v>0</v>
      </c>
      <c r="AC110" s="21">
        <f t="shared" si="12"/>
        <v>0</v>
      </c>
      <c r="AD110" s="24">
        <f t="shared" si="12"/>
        <v>0</v>
      </c>
      <c r="AF110" s="15">
        <f t="shared" si="10"/>
        <v>0</v>
      </c>
    </row>
    <row r="111" spans="1:32" x14ac:dyDescent="0.25">
      <c r="A111" s="75"/>
      <c r="B111" s="75" t="e">
        <f>INDEX('FY17 DataDump'!$A$2:$H$4768, MATCH('FY17 Individual Analysis'!A111, 'FY17 DataDump'!$C$2:$C$4768, 0), MATCH('FY17 DataDump'!$B$1, 'FY17 DataDump'!$A$1:$H$1))</f>
        <v>#N/A</v>
      </c>
      <c r="C111" s="75" t="e">
        <f>INDEX('FY17 DataDump'!$A$2:$H$4768, MATCH('FY17 Individual Analysis'!A111, 'FY17 DataDump'!$C$2:$C$4768, 0), MATCH('FY17 DataDump'!$D$1, 'FY17 DataDump'!$A$1:$H$1))</f>
        <v>#N/A</v>
      </c>
      <c r="D111" s="27">
        <f>SUMIFS('FY17 DataDump'!$E$2:$E$4768, 'FY17 DataDump'!$C$2:$C$4768, 'FY17 Individual Analysis'!$A111, 'FY17 DataDump'!$H$2:$H$4768, D$2)</f>
        <v>0</v>
      </c>
      <c r="E111" s="27">
        <f>SUMIFS('FY17 DataDump'!$E$2:$E$4768, 'FY17 DataDump'!$C$2:$C$4768, 'FY17 Individual Analysis'!$A111, 'FY17 DataDump'!$H$2:$H$4768, E$2)</f>
        <v>0</v>
      </c>
      <c r="F111" s="27">
        <f>SUMIFS('FY17 DataDump'!$E$2:$E$4768, 'FY17 DataDump'!$C$2:$C$4768, 'FY17 Individual Analysis'!$A111, 'FY17 DataDump'!$H$2:$H$4768, F$2)</f>
        <v>0</v>
      </c>
      <c r="G111" s="27">
        <f>SUMIFS('FY17 DataDump'!$E$2:$E$4768, 'FY17 DataDump'!$C$2:$C$4768, 'FY17 Individual Analysis'!$A111, 'FY17 DataDump'!$H$2:$H$4768, G$2)</f>
        <v>0</v>
      </c>
      <c r="H111" s="27">
        <f>SUMIFS('FY17 DataDump'!$E$2:$E$4768, 'FY17 DataDump'!$C$2:$C$4768, 'FY17 Individual Analysis'!$A111, 'FY17 DataDump'!$H$2:$H$4768, H$2)</f>
        <v>0</v>
      </c>
      <c r="I111" s="27">
        <f>SUMIFS('FY17 DataDump'!$E$2:$E$4768, 'FY17 DataDump'!$C$2:$C$4768, 'FY17 Individual Analysis'!$A111, 'FY17 DataDump'!$H$2:$H$4768, I$2)</f>
        <v>0</v>
      </c>
      <c r="J111" s="27">
        <f>SUMIFS('FY17 DataDump'!$E$2:$E$4768, 'FY17 DataDump'!$C$2:$C$4768, 'FY17 Individual Analysis'!$A111, 'FY17 DataDump'!$H$2:$H$4768, J$2)</f>
        <v>0</v>
      </c>
      <c r="K111" s="27">
        <f>SUMIFS('FY17 DataDump'!$E$2:$E$4768, 'FY17 DataDump'!$C$2:$C$4768, 'FY17 Individual Analysis'!$A111, 'FY17 DataDump'!$H$2:$H$4768, K$2)</f>
        <v>0</v>
      </c>
      <c r="L111" s="27">
        <f>SUMIFS('FY17 DataDump'!$E$2:$E$4768, 'FY17 DataDump'!$C$2:$C$4768, 'FY17 Individual Analysis'!$A111, 'FY17 DataDump'!$H$2:$H$4768, L$2)</f>
        <v>0</v>
      </c>
      <c r="M111" s="27">
        <f>SUMIFS('FY17 DataDump'!$E$2:$E$4768, 'FY17 DataDump'!$C$2:$C$4768, 'FY17 Individual Analysis'!$A111, 'FY17 DataDump'!$H$2:$H$4768, M$2)</f>
        <v>0</v>
      </c>
      <c r="N111" s="27">
        <f>SUMIFS('FY17 DataDump'!$E$2:$E$4768, 'FY17 DataDump'!$C$2:$C$4768, 'FY17 Individual Analysis'!$A111, 'FY17 DataDump'!$H$2:$H$4768, N$2)</f>
        <v>0</v>
      </c>
      <c r="O111" s="27">
        <f>SUMIFS('FY17 DataDump'!$E$2:$E$4768, 'FY17 DataDump'!$C$2:$C$4768, 'FY17 Individual Analysis'!$A111, 'FY17 DataDump'!$H$2:$H$4768, O$2)</f>
        <v>0</v>
      </c>
      <c r="P111" s="27">
        <f t="shared" si="11"/>
        <v>0</v>
      </c>
      <c r="Q111" s="108" t="e">
        <f t="shared" si="9"/>
        <v>#DIV/0!</v>
      </c>
      <c r="S111" s="20">
        <f t="shared" si="8"/>
        <v>0</v>
      </c>
      <c r="T111" s="21">
        <f t="shared" si="8"/>
        <v>0</v>
      </c>
      <c r="U111" s="21">
        <f t="shared" si="8"/>
        <v>0</v>
      </c>
      <c r="V111" s="21">
        <f t="shared" si="8"/>
        <v>0</v>
      </c>
      <c r="W111" s="21">
        <f t="shared" si="8"/>
        <v>0</v>
      </c>
      <c r="X111" s="21">
        <f t="shared" si="8"/>
        <v>0</v>
      </c>
      <c r="Y111" s="21">
        <f t="shared" si="12"/>
        <v>0</v>
      </c>
      <c r="Z111" s="21">
        <f t="shared" si="12"/>
        <v>0</v>
      </c>
      <c r="AA111" s="21">
        <f t="shared" si="12"/>
        <v>0</v>
      </c>
      <c r="AB111" s="21">
        <f t="shared" si="12"/>
        <v>0</v>
      </c>
      <c r="AC111" s="21">
        <f t="shared" si="12"/>
        <v>0</v>
      </c>
      <c r="AD111" s="24">
        <f t="shared" si="12"/>
        <v>0</v>
      </c>
      <c r="AF111" s="15">
        <f t="shared" si="10"/>
        <v>0</v>
      </c>
    </row>
    <row r="112" spans="1:32" x14ac:dyDescent="0.25">
      <c r="A112" s="75"/>
      <c r="B112" s="75" t="e">
        <f>INDEX('FY17 DataDump'!$A$2:$H$4768, MATCH('FY17 Individual Analysis'!A112, 'FY17 DataDump'!$C$2:$C$4768, 0), MATCH('FY17 DataDump'!$B$1, 'FY17 DataDump'!$A$1:$H$1))</f>
        <v>#N/A</v>
      </c>
      <c r="C112" s="75" t="e">
        <f>INDEX('FY17 DataDump'!$A$2:$H$4768, MATCH('FY17 Individual Analysis'!A112, 'FY17 DataDump'!$C$2:$C$4768, 0), MATCH('FY17 DataDump'!$D$1, 'FY17 DataDump'!$A$1:$H$1))</f>
        <v>#N/A</v>
      </c>
      <c r="D112" s="27">
        <f>SUMIFS('FY17 DataDump'!$E$2:$E$4768, 'FY17 DataDump'!$C$2:$C$4768, 'FY17 Individual Analysis'!$A112, 'FY17 DataDump'!$H$2:$H$4768, D$2)</f>
        <v>0</v>
      </c>
      <c r="E112" s="27">
        <f>SUMIFS('FY17 DataDump'!$E$2:$E$4768, 'FY17 DataDump'!$C$2:$C$4768, 'FY17 Individual Analysis'!$A112, 'FY17 DataDump'!$H$2:$H$4768, E$2)</f>
        <v>0</v>
      </c>
      <c r="F112" s="27">
        <f>SUMIFS('FY17 DataDump'!$E$2:$E$4768, 'FY17 DataDump'!$C$2:$C$4768, 'FY17 Individual Analysis'!$A112, 'FY17 DataDump'!$H$2:$H$4768, F$2)</f>
        <v>0</v>
      </c>
      <c r="G112" s="27">
        <f>SUMIFS('FY17 DataDump'!$E$2:$E$4768, 'FY17 DataDump'!$C$2:$C$4768, 'FY17 Individual Analysis'!$A112, 'FY17 DataDump'!$H$2:$H$4768, G$2)</f>
        <v>0</v>
      </c>
      <c r="H112" s="27">
        <f>SUMIFS('FY17 DataDump'!$E$2:$E$4768, 'FY17 DataDump'!$C$2:$C$4768, 'FY17 Individual Analysis'!$A112, 'FY17 DataDump'!$H$2:$H$4768, H$2)</f>
        <v>0</v>
      </c>
      <c r="I112" s="27">
        <f>SUMIFS('FY17 DataDump'!$E$2:$E$4768, 'FY17 DataDump'!$C$2:$C$4768, 'FY17 Individual Analysis'!$A112, 'FY17 DataDump'!$H$2:$H$4768, I$2)</f>
        <v>0</v>
      </c>
      <c r="J112" s="27">
        <f>SUMIFS('FY17 DataDump'!$E$2:$E$4768, 'FY17 DataDump'!$C$2:$C$4768, 'FY17 Individual Analysis'!$A112, 'FY17 DataDump'!$H$2:$H$4768, J$2)</f>
        <v>0</v>
      </c>
      <c r="K112" s="27">
        <f>SUMIFS('FY17 DataDump'!$E$2:$E$4768, 'FY17 DataDump'!$C$2:$C$4768, 'FY17 Individual Analysis'!$A112, 'FY17 DataDump'!$H$2:$H$4768, K$2)</f>
        <v>0</v>
      </c>
      <c r="L112" s="27">
        <f>SUMIFS('FY17 DataDump'!$E$2:$E$4768, 'FY17 DataDump'!$C$2:$C$4768, 'FY17 Individual Analysis'!$A112, 'FY17 DataDump'!$H$2:$H$4768, L$2)</f>
        <v>0</v>
      </c>
      <c r="M112" s="27">
        <f>SUMIFS('FY17 DataDump'!$E$2:$E$4768, 'FY17 DataDump'!$C$2:$C$4768, 'FY17 Individual Analysis'!$A112, 'FY17 DataDump'!$H$2:$H$4768, M$2)</f>
        <v>0</v>
      </c>
      <c r="N112" s="27">
        <f>SUMIFS('FY17 DataDump'!$E$2:$E$4768, 'FY17 DataDump'!$C$2:$C$4768, 'FY17 Individual Analysis'!$A112, 'FY17 DataDump'!$H$2:$H$4768, N$2)</f>
        <v>0</v>
      </c>
      <c r="O112" s="27">
        <f>SUMIFS('FY17 DataDump'!$E$2:$E$4768, 'FY17 DataDump'!$C$2:$C$4768, 'FY17 Individual Analysis'!$A112, 'FY17 DataDump'!$H$2:$H$4768, O$2)</f>
        <v>0</v>
      </c>
      <c r="P112" s="27">
        <f t="shared" si="11"/>
        <v>0</v>
      </c>
      <c r="Q112" s="108" t="e">
        <f t="shared" si="9"/>
        <v>#DIV/0!</v>
      </c>
      <c r="S112" s="20">
        <f t="shared" si="8"/>
        <v>0</v>
      </c>
      <c r="T112" s="21">
        <f t="shared" si="8"/>
        <v>0</v>
      </c>
      <c r="U112" s="21">
        <f t="shared" si="8"/>
        <v>0</v>
      </c>
      <c r="V112" s="21">
        <f t="shared" si="8"/>
        <v>0</v>
      </c>
      <c r="W112" s="21">
        <f t="shared" si="8"/>
        <v>0</v>
      </c>
      <c r="X112" s="21">
        <f t="shared" si="8"/>
        <v>0</v>
      </c>
      <c r="Y112" s="21">
        <f t="shared" si="12"/>
        <v>0</v>
      </c>
      <c r="Z112" s="21">
        <f t="shared" si="12"/>
        <v>0</v>
      </c>
      <c r="AA112" s="21">
        <f t="shared" si="12"/>
        <v>0</v>
      </c>
      <c r="AB112" s="21">
        <f t="shared" si="12"/>
        <v>0</v>
      </c>
      <c r="AC112" s="21">
        <f t="shared" si="12"/>
        <v>0</v>
      </c>
      <c r="AD112" s="24">
        <f t="shared" si="12"/>
        <v>0</v>
      </c>
      <c r="AF112" s="15">
        <f t="shared" si="10"/>
        <v>0</v>
      </c>
    </row>
    <row r="113" spans="1:32" x14ac:dyDescent="0.25">
      <c r="A113" s="75"/>
      <c r="B113" s="75" t="e">
        <f>INDEX('FY17 DataDump'!$A$2:$H$4768, MATCH('FY17 Individual Analysis'!A113, 'FY17 DataDump'!$C$2:$C$4768, 0), MATCH('FY17 DataDump'!$B$1, 'FY17 DataDump'!$A$1:$H$1))</f>
        <v>#N/A</v>
      </c>
      <c r="C113" s="75" t="e">
        <f>INDEX('FY17 DataDump'!$A$2:$H$4768, MATCH('FY17 Individual Analysis'!A113, 'FY17 DataDump'!$C$2:$C$4768, 0), MATCH('FY17 DataDump'!$D$1, 'FY17 DataDump'!$A$1:$H$1))</f>
        <v>#N/A</v>
      </c>
      <c r="D113" s="27">
        <f>SUMIFS('FY17 DataDump'!$E$2:$E$4768, 'FY17 DataDump'!$C$2:$C$4768, 'FY17 Individual Analysis'!$A113, 'FY17 DataDump'!$H$2:$H$4768, D$2)</f>
        <v>0</v>
      </c>
      <c r="E113" s="27">
        <f>SUMIFS('FY17 DataDump'!$E$2:$E$4768, 'FY17 DataDump'!$C$2:$C$4768, 'FY17 Individual Analysis'!$A113, 'FY17 DataDump'!$H$2:$H$4768, E$2)</f>
        <v>0</v>
      </c>
      <c r="F113" s="27">
        <f>SUMIFS('FY17 DataDump'!$E$2:$E$4768, 'FY17 DataDump'!$C$2:$C$4768, 'FY17 Individual Analysis'!$A113, 'FY17 DataDump'!$H$2:$H$4768, F$2)</f>
        <v>0</v>
      </c>
      <c r="G113" s="27">
        <f>SUMIFS('FY17 DataDump'!$E$2:$E$4768, 'FY17 DataDump'!$C$2:$C$4768, 'FY17 Individual Analysis'!$A113, 'FY17 DataDump'!$H$2:$H$4768, G$2)</f>
        <v>0</v>
      </c>
      <c r="H113" s="27">
        <f>SUMIFS('FY17 DataDump'!$E$2:$E$4768, 'FY17 DataDump'!$C$2:$C$4768, 'FY17 Individual Analysis'!$A113, 'FY17 DataDump'!$H$2:$H$4768, H$2)</f>
        <v>0</v>
      </c>
      <c r="I113" s="27">
        <f>SUMIFS('FY17 DataDump'!$E$2:$E$4768, 'FY17 DataDump'!$C$2:$C$4768, 'FY17 Individual Analysis'!$A113, 'FY17 DataDump'!$H$2:$H$4768, I$2)</f>
        <v>0</v>
      </c>
      <c r="J113" s="27">
        <f>SUMIFS('FY17 DataDump'!$E$2:$E$4768, 'FY17 DataDump'!$C$2:$C$4768, 'FY17 Individual Analysis'!$A113, 'FY17 DataDump'!$H$2:$H$4768, J$2)</f>
        <v>0</v>
      </c>
      <c r="K113" s="27">
        <f>SUMIFS('FY17 DataDump'!$E$2:$E$4768, 'FY17 DataDump'!$C$2:$C$4768, 'FY17 Individual Analysis'!$A113, 'FY17 DataDump'!$H$2:$H$4768, K$2)</f>
        <v>0</v>
      </c>
      <c r="L113" s="27">
        <f>SUMIFS('FY17 DataDump'!$E$2:$E$4768, 'FY17 DataDump'!$C$2:$C$4768, 'FY17 Individual Analysis'!$A113, 'FY17 DataDump'!$H$2:$H$4768, L$2)</f>
        <v>0</v>
      </c>
      <c r="M113" s="27">
        <f>SUMIFS('FY17 DataDump'!$E$2:$E$4768, 'FY17 DataDump'!$C$2:$C$4768, 'FY17 Individual Analysis'!$A113, 'FY17 DataDump'!$H$2:$H$4768, M$2)</f>
        <v>0</v>
      </c>
      <c r="N113" s="27">
        <f>SUMIFS('FY17 DataDump'!$E$2:$E$4768, 'FY17 DataDump'!$C$2:$C$4768, 'FY17 Individual Analysis'!$A113, 'FY17 DataDump'!$H$2:$H$4768, N$2)</f>
        <v>0</v>
      </c>
      <c r="O113" s="27">
        <f>SUMIFS('FY17 DataDump'!$E$2:$E$4768, 'FY17 DataDump'!$C$2:$C$4768, 'FY17 Individual Analysis'!$A113, 'FY17 DataDump'!$H$2:$H$4768, O$2)</f>
        <v>0</v>
      </c>
      <c r="P113" s="27">
        <f t="shared" si="11"/>
        <v>0</v>
      </c>
      <c r="Q113" s="108" t="e">
        <f t="shared" si="9"/>
        <v>#DIV/0!</v>
      </c>
      <c r="S113" s="20">
        <f t="shared" si="8"/>
        <v>0</v>
      </c>
      <c r="T113" s="21">
        <f t="shared" si="8"/>
        <v>0</v>
      </c>
      <c r="U113" s="21">
        <f t="shared" si="8"/>
        <v>0</v>
      </c>
      <c r="V113" s="21">
        <f t="shared" si="8"/>
        <v>0</v>
      </c>
      <c r="W113" s="21">
        <f t="shared" si="8"/>
        <v>0</v>
      </c>
      <c r="X113" s="21">
        <f t="shared" si="8"/>
        <v>0</v>
      </c>
      <c r="Y113" s="21">
        <f t="shared" si="12"/>
        <v>0</v>
      </c>
      <c r="Z113" s="21">
        <f t="shared" si="12"/>
        <v>0</v>
      </c>
      <c r="AA113" s="21">
        <f t="shared" si="12"/>
        <v>0</v>
      </c>
      <c r="AB113" s="21">
        <f t="shared" si="12"/>
        <v>0</v>
      </c>
      <c r="AC113" s="21">
        <f t="shared" si="12"/>
        <v>0</v>
      </c>
      <c r="AD113" s="24">
        <f t="shared" si="12"/>
        <v>0</v>
      </c>
      <c r="AF113" s="15">
        <f t="shared" si="10"/>
        <v>0</v>
      </c>
    </row>
    <row r="114" spans="1:32" x14ac:dyDescent="0.25">
      <c r="A114" s="75"/>
      <c r="B114" s="75" t="e">
        <f>INDEX('FY17 DataDump'!$A$2:$H$4768, MATCH('FY17 Individual Analysis'!A114, 'FY17 DataDump'!$C$2:$C$4768, 0), MATCH('FY17 DataDump'!$B$1, 'FY17 DataDump'!$A$1:$H$1))</f>
        <v>#N/A</v>
      </c>
      <c r="C114" s="75" t="e">
        <f>INDEX('FY17 DataDump'!$A$2:$H$4768, MATCH('FY17 Individual Analysis'!A114, 'FY17 DataDump'!$C$2:$C$4768, 0), MATCH('FY17 DataDump'!$D$1, 'FY17 DataDump'!$A$1:$H$1))</f>
        <v>#N/A</v>
      </c>
      <c r="D114" s="27">
        <f>SUMIFS('FY17 DataDump'!$E$2:$E$4768, 'FY17 DataDump'!$C$2:$C$4768, 'FY17 Individual Analysis'!$A114, 'FY17 DataDump'!$H$2:$H$4768, D$2)</f>
        <v>0</v>
      </c>
      <c r="E114" s="27">
        <f>SUMIFS('FY17 DataDump'!$E$2:$E$4768, 'FY17 DataDump'!$C$2:$C$4768, 'FY17 Individual Analysis'!$A114, 'FY17 DataDump'!$H$2:$H$4768, E$2)</f>
        <v>0</v>
      </c>
      <c r="F114" s="27">
        <f>SUMIFS('FY17 DataDump'!$E$2:$E$4768, 'FY17 DataDump'!$C$2:$C$4768, 'FY17 Individual Analysis'!$A114, 'FY17 DataDump'!$H$2:$H$4768, F$2)</f>
        <v>0</v>
      </c>
      <c r="G114" s="27">
        <f>SUMIFS('FY17 DataDump'!$E$2:$E$4768, 'FY17 DataDump'!$C$2:$C$4768, 'FY17 Individual Analysis'!$A114, 'FY17 DataDump'!$H$2:$H$4768, G$2)</f>
        <v>0</v>
      </c>
      <c r="H114" s="27">
        <f>SUMIFS('FY17 DataDump'!$E$2:$E$4768, 'FY17 DataDump'!$C$2:$C$4768, 'FY17 Individual Analysis'!$A114, 'FY17 DataDump'!$H$2:$H$4768, H$2)</f>
        <v>0</v>
      </c>
      <c r="I114" s="27">
        <f>SUMIFS('FY17 DataDump'!$E$2:$E$4768, 'FY17 DataDump'!$C$2:$C$4768, 'FY17 Individual Analysis'!$A114, 'FY17 DataDump'!$H$2:$H$4768, I$2)</f>
        <v>0</v>
      </c>
      <c r="J114" s="27">
        <f>SUMIFS('FY17 DataDump'!$E$2:$E$4768, 'FY17 DataDump'!$C$2:$C$4768, 'FY17 Individual Analysis'!$A114, 'FY17 DataDump'!$H$2:$H$4768, J$2)</f>
        <v>0</v>
      </c>
      <c r="K114" s="27">
        <f>SUMIFS('FY17 DataDump'!$E$2:$E$4768, 'FY17 DataDump'!$C$2:$C$4768, 'FY17 Individual Analysis'!$A114, 'FY17 DataDump'!$H$2:$H$4768, K$2)</f>
        <v>0</v>
      </c>
      <c r="L114" s="27">
        <f>SUMIFS('FY17 DataDump'!$E$2:$E$4768, 'FY17 DataDump'!$C$2:$C$4768, 'FY17 Individual Analysis'!$A114, 'FY17 DataDump'!$H$2:$H$4768, L$2)</f>
        <v>0</v>
      </c>
      <c r="M114" s="27">
        <f>SUMIFS('FY17 DataDump'!$E$2:$E$4768, 'FY17 DataDump'!$C$2:$C$4768, 'FY17 Individual Analysis'!$A114, 'FY17 DataDump'!$H$2:$H$4768, M$2)</f>
        <v>0</v>
      </c>
      <c r="N114" s="27">
        <f>SUMIFS('FY17 DataDump'!$E$2:$E$4768, 'FY17 DataDump'!$C$2:$C$4768, 'FY17 Individual Analysis'!$A114, 'FY17 DataDump'!$H$2:$H$4768, N$2)</f>
        <v>0</v>
      </c>
      <c r="O114" s="27">
        <f>SUMIFS('FY17 DataDump'!$E$2:$E$4768, 'FY17 DataDump'!$C$2:$C$4768, 'FY17 Individual Analysis'!$A114, 'FY17 DataDump'!$H$2:$H$4768, O$2)</f>
        <v>0</v>
      </c>
      <c r="P114" s="27">
        <f t="shared" si="11"/>
        <v>0</v>
      </c>
      <c r="Q114" s="108" t="e">
        <f t="shared" si="9"/>
        <v>#DIV/0!</v>
      </c>
      <c r="S114" s="20">
        <f t="shared" si="8"/>
        <v>0</v>
      </c>
      <c r="T114" s="21">
        <f t="shared" si="8"/>
        <v>0</v>
      </c>
      <c r="U114" s="21">
        <f t="shared" si="8"/>
        <v>0</v>
      </c>
      <c r="V114" s="21">
        <f t="shared" si="8"/>
        <v>0</v>
      </c>
      <c r="W114" s="21">
        <f t="shared" si="8"/>
        <v>0</v>
      </c>
      <c r="X114" s="21">
        <f t="shared" si="8"/>
        <v>0</v>
      </c>
      <c r="Y114" s="21">
        <f t="shared" si="12"/>
        <v>0</v>
      </c>
      <c r="Z114" s="21">
        <f t="shared" si="12"/>
        <v>0</v>
      </c>
      <c r="AA114" s="21">
        <f t="shared" si="12"/>
        <v>0</v>
      </c>
      <c r="AB114" s="21">
        <f t="shared" si="12"/>
        <v>0</v>
      </c>
      <c r="AC114" s="21">
        <f t="shared" si="12"/>
        <v>0</v>
      </c>
      <c r="AD114" s="24">
        <f t="shared" si="12"/>
        <v>0</v>
      </c>
      <c r="AF114" s="15">
        <f t="shared" si="10"/>
        <v>0</v>
      </c>
    </row>
    <row r="115" spans="1:32" x14ac:dyDescent="0.25">
      <c r="A115" s="75"/>
      <c r="B115" s="75" t="e">
        <f>INDEX('FY17 DataDump'!$A$2:$H$4768, MATCH('FY17 Individual Analysis'!A115, 'FY17 DataDump'!$C$2:$C$4768, 0), MATCH('FY17 DataDump'!$B$1, 'FY17 DataDump'!$A$1:$H$1))</f>
        <v>#N/A</v>
      </c>
      <c r="C115" s="75" t="e">
        <f>INDEX('FY17 DataDump'!$A$2:$H$4768, MATCH('FY17 Individual Analysis'!A115, 'FY17 DataDump'!$C$2:$C$4768, 0), MATCH('FY17 DataDump'!$D$1, 'FY17 DataDump'!$A$1:$H$1))</f>
        <v>#N/A</v>
      </c>
      <c r="D115" s="27">
        <f>SUMIFS('FY17 DataDump'!$E$2:$E$4768, 'FY17 DataDump'!$C$2:$C$4768, 'FY17 Individual Analysis'!$A115, 'FY17 DataDump'!$H$2:$H$4768, D$2)</f>
        <v>0</v>
      </c>
      <c r="E115" s="27">
        <f>SUMIFS('FY17 DataDump'!$E$2:$E$4768, 'FY17 DataDump'!$C$2:$C$4768, 'FY17 Individual Analysis'!$A115, 'FY17 DataDump'!$H$2:$H$4768, E$2)</f>
        <v>0</v>
      </c>
      <c r="F115" s="27">
        <f>SUMIFS('FY17 DataDump'!$E$2:$E$4768, 'FY17 DataDump'!$C$2:$C$4768, 'FY17 Individual Analysis'!$A115, 'FY17 DataDump'!$H$2:$H$4768, F$2)</f>
        <v>0</v>
      </c>
      <c r="G115" s="27">
        <f>SUMIFS('FY17 DataDump'!$E$2:$E$4768, 'FY17 DataDump'!$C$2:$C$4768, 'FY17 Individual Analysis'!$A115, 'FY17 DataDump'!$H$2:$H$4768, G$2)</f>
        <v>0</v>
      </c>
      <c r="H115" s="27">
        <f>SUMIFS('FY17 DataDump'!$E$2:$E$4768, 'FY17 DataDump'!$C$2:$C$4768, 'FY17 Individual Analysis'!$A115, 'FY17 DataDump'!$H$2:$H$4768, H$2)</f>
        <v>0</v>
      </c>
      <c r="I115" s="27">
        <f>SUMIFS('FY17 DataDump'!$E$2:$E$4768, 'FY17 DataDump'!$C$2:$C$4768, 'FY17 Individual Analysis'!$A115, 'FY17 DataDump'!$H$2:$H$4768, I$2)</f>
        <v>0</v>
      </c>
      <c r="J115" s="27">
        <f>SUMIFS('FY17 DataDump'!$E$2:$E$4768, 'FY17 DataDump'!$C$2:$C$4768, 'FY17 Individual Analysis'!$A115, 'FY17 DataDump'!$H$2:$H$4768, J$2)</f>
        <v>0</v>
      </c>
      <c r="K115" s="27">
        <f>SUMIFS('FY17 DataDump'!$E$2:$E$4768, 'FY17 DataDump'!$C$2:$C$4768, 'FY17 Individual Analysis'!$A115, 'FY17 DataDump'!$H$2:$H$4768, K$2)</f>
        <v>0</v>
      </c>
      <c r="L115" s="27">
        <f>SUMIFS('FY17 DataDump'!$E$2:$E$4768, 'FY17 DataDump'!$C$2:$C$4768, 'FY17 Individual Analysis'!$A115, 'FY17 DataDump'!$H$2:$H$4768, L$2)</f>
        <v>0</v>
      </c>
      <c r="M115" s="27">
        <f>SUMIFS('FY17 DataDump'!$E$2:$E$4768, 'FY17 DataDump'!$C$2:$C$4768, 'FY17 Individual Analysis'!$A115, 'FY17 DataDump'!$H$2:$H$4768, M$2)</f>
        <v>0</v>
      </c>
      <c r="N115" s="27">
        <f>SUMIFS('FY17 DataDump'!$E$2:$E$4768, 'FY17 DataDump'!$C$2:$C$4768, 'FY17 Individual Analysis'!$A115, 'FY17 DataDump'!$H$2:$H$4768, N$2)</f>
        <v>0</v>
      </c>
      <c r="O115" s="27">
        <f>SUMIFS('FY17 DataDump'!$E$2:$E$4768, 'FY17 DataDump'!$C$2:$C$4768, 'FY17 Individual Analysis'!$A115, 'FY17 DataDump'!$H$2:$H$4768, O$2)</f>
        <v>0</v>
      </c>
      <c r="P115" s="27">
        <f t="shared" si="11"/>
        <v>0</v>
      </c>
      <c r="Q115" s="108" t="e">
        <f t="shared" si="9"/>
        <v>#DIV/0!</v>
      </c>
      <c r="S115" s="20">
        <f t="shared" si="8"/>
        <v>0</v>
      </c>
      <c r="T115" s="21">
        <f t="shared" si="8"/>
        <v>0</v>
      </c>
      <c r="U115" s="21">
        <f t="shared" si="8"/>
        <v>0</v>
      </c>
      <c r="V115" s="21">
        <f t="shared" si="8"/>
        <v>0</v>
      </c>
      <c r="W115" s="21">
        <f t="shared" si="8"/>
        <v>0</v>
      </c>
      <c r="X115" s="21">
        <f t="shared" si="8"/>
        <v>0</v>
      </c>
      <c r="Y115" s="21">
        <f t="shared" si="12"/>
        <v>0</v>
      </c>
      <c r="Z115" s="21">
        <f t="shared" si="12"/>
        <v>0</v>
      </c>
      <c r="AA115" s="21">
        <f t="shared" si="12"/>
        <v>0</v>
      </c>
      <c r="AB115" s="21">
        <f t="shared" si="12"/>
        <v>0</v>
      </c>
      <c r="AC115" s="21">
        <f t="shared" si="12"/>
        <v>0</v>
      </c>
      <c r="AD115" s="24">
        <f t="shared" si="12"/>
        <v>0</v>
      </c>
      <c r="AF115" s="15">
        <f t="shared" si="10"/>
        <v>0</v>
      </c>
    </row>
    <row r="116" spans="1:32" x14ac:dyDescent="0.25">
      <c r="A116" s="75"/>
      <c r="B116" s="75" t="e">
        <f>INDEX('FY17 DataDump'!$A$2:$H$4768, MATCH('FY17 Individual Analysis'!A116, 'FY17 DataDump'!$C$2:$C$4768, 0), MATCH('FY17 DataDump'!$B$1, 'FY17 DataDump'!$A$1:$H$1))</f>
        <v>#N/A</v>
      </c>
      <c r="C116" s="75" t="e">
        <f>INDEX('FY17 DataDump'!$A$2:$H$4768, MATCH('FY17 Individual Analysis'!A116, 'FY17 DataDump'!$C$2:$C$4768, 0), MATCH('FY17 DataDump'!$D$1, 'FY17 DataDump'!$A$1:$H$1))</f>
        <v>#N/A</v>
      </c>
      <c r="D116" s="27">
        <f>SUMIFS('FY17 DataDump'!$E$2:$E$4768, 'FY17 DataDump'!$C$2:$C$4768, 'FY17 Individual Analysis'!$A116, 'FY17 DataDump'!$H$2:$H$4768, D$2)</f>
        <v>0</v>
      </c>
      <c r="E116" s="27">
        <f>SUMIFS('FY17 DataDump'!$E$2:$E$4768, 'FY17 DataDump'!$C$2:$C$4768, 'FY17 Individual Analysis'!$A116, 'FY17 DataDump'!$H$2:$H$4768, E$2)</f>
        <v>0</v>
      </c>
      <c r="F116" s="27">
        <f>SUMIFS('FY17 DataDump'!$E$2:$E$4768, 'FY17 DataDump'!$C$2:$C$4768, 'FY17 Individual Analysis'!$A116, 'FY17 DataDump'!$H$2:$H$4768, F$2)</f>
        <v>0</v>
      </c>
      <c r="G116" s="27">
        <f>SUMIFS('FY17 DataDump'!$E$2:$E$4768, 'FY17 DataDump'!$C$2:$C$4768, 'FY17 Individual Analysis'!$A116, 'FY17 DataDump'!$H$2:$H$4768, G$2)</f>
        <v>0</v>
      </c>
      <c r="H116" s="27">
        <f>SUMIFS('FY17 DataDump'!$E$2:$E$4768, 'FY17 DataDump'!$C$2:$C$4768, 'FY17 Individual Analysis'!$A116, 'FY17 DataDump'!$H$2:$H$4768, H$2)</f>
        <v>0</v>
      </c>
      <c r="I116" s="27">
        <f>SUMIFS('FY17 DataDump'!$E$2:$E$4768, 'FY17 DataDump'!$C$2:$C$4768, 'FY17 Individual Analysis'!$A116, 'FY17 DataDump'!$H$2:$H$4768, I$2)</f>
        <v>0</v>
      </c>
      <c r="J116" s="27">
        <f>SUMIFS('FY17 DataDump'!$E$2:$E$4768, 'FY17 DataDump'!$C$2:$C$4768, 'FY17 Individual Analysis'!$A116, 'FY17 DataDump'!$H$2:$H$4768, J$2)</f>
        <v>0</v>
      </c>
      <c r="K116" s="27">
        <f>SUMIFS('FY17 DataDump'!$E$2:$E$4768, 'FY17 DataDump'!$C$2:$C$4768, 'FY17 Individual Analysis'!$A116, 'FY17 DataDump'!$H$2:$H$4768, K$2)</f>
        <v>0</v>
      </c>
      <c r="L116" s="27">
        <f>SUMIFS('FY17 DataDump'!$E$2:$E$4768, 'FY17 DataDump'!$C$2:$C$4768, 'FY17 Individual Analysis'!$A116, 'FY17 DataDump'!$H$2:$H$4768, L$2)</f>
        <v>0</v>
      </c>
      <c r="M116" s="27">
        <f>SUMIFS('FY17 DataDump'!$E$2:$E$4768, 'FY17 DataDump'!$C$2:$C$4768, 'FY17 Individual Analysis'!$A116, 'FY17 DataDump'!$H$2:$H$4768, M$2)</f>
        <v>0</v>
      </c>
      <c r="N116" s="27">
        <f>SUMIFS('FY17 DataDump'!$E$2:$E$4768, 'FY17 DataDump'!$C$2:$C$4768, 'FY17 Individual Analysis'!$A116, 'FY17 DataDump'!$H$2:$H$4768, N$2)</f>
        <v>0</v>
      </c>
      <c r="O116" s="27">
        <f>SUMIFS('FY17 DataDump'!$E$2:$E$4768, 'FY17 DataDump'!$C$2:$C$4768, 'FY17 Individual Analysis'!$A116, 'FY17 DataDump'!$H$2:$H$4768, O$2)</f>
        <v>0</v>
      </c>
      <c r="P116" s="27">
        <f t="shared" si="11"/>
        <v>0</v>
      </c>
      <c r="Q116" s="108" t="e">
        <f t="shared" si="9"/>
        <v>#DIV/0!</v>
      </c>
      <c r="S116" s="20">
        <f t="shared" si="8"/>
        <v>0</v>
      </c>
      <c r="T116" s="21">
        <f t="shared" si="8"/>
        <v>0</v>
      </c>
      <c r="U116" s="21">
        <f t="shared" si="8"/>
        <v>0</v>
      </c>
      <c r="V116" s="21">
        <f t="shared" ref="V116:AA165" si="13">IFERROR((G116/$P116) * ($AF116), 0)</f>
        <v>0</v>
      </c>
      <c r="W116" s="21">
        <f t="shared" si="13"/>
        <v>0</v>
      </c>
      <c r="X116" s="21">
        <f t="shared" si="13"/>
        <v>0</v>
      </c>
      <c r="Y116" s="21">
        <f t="shared" si="12"/>
        <v>0</v>
      </c>
      <c r="Z116" s="21">
        <f t="shared" si="12"/>
        <v>0</v>
      </c>
      <c r="AA116" s="21">
        <f t="shared" si="12"/>
        <v>0</v>
      </c>
      <c r="AB116" s="21">
        <f t="shared" si="12"/>
        <v>0</v>
      </c>
      <c r="AC116" s="21">
        <f t="shared" si="12"/>
        <v>0</v>
      </c>
      <c r="AD116" s="24">
        <f t="shared" si="12"/>
        <v>0</v>
      </c>
      <c r="AF116" s="15">
        <f t="shared" si="10"/>
        <v>0</v>
      </c>
    </row>
    <row r="117" spans="1:32" x14ac:dyDescent="0.25">
      <c r="A117" s="75"/>
      <c r="B117" s="75" t="e">
        <f>INDEX('FY17 DataDump'!$A$2:$H$4768, MATCH('FY17 Individual Analysis'!A117, 'FY17 DataDump'!$C$2:$C$4768, 0), MATCH('FY17 DataDump'!$B$1, 'FY17 DataDump'!$A$1:$H$1))</f>
        <v>#N/A</v>
      </c>
      <c r="C117" s="75" t="e">
        <f>INDEX('FY17 DataDump'!$A$2:$H$4768, MATCH('FY17 Individual Analysis'!A117, 'FY17 DataDump'!$C$2:$C$4768, 0), MATCH('FY17 DataDump'!$D$1, 'FY17 DataDump'!$A$1:$H$1))</f>
        <v>#N/A</v>
      </c>
      <c r="D117" s="27">
        <f>SUMIFS('FY17 DataDump'!$E$2:$E$4768, 'FY17 DataDump'!$C$2:$C$4768, 'FY17 Individual Analysis'!$A117, 'FY17 DataDump'!$H$2:$H$4768, D$2)</f>
        <v>0</v>
      </c>
      <c r="E117" s="27">
        <f>SUMIFS('FY17 DataDump'!$E$2:$E$4768, 'FY17 DataDump'!$C$2:$C$4768, 'FY17 Individual Analysis'!$A117, 'FY17 DataDump'!$H$2:$H$4768, E$2)</f>
        <v>0</v>
      </c>
      <c r="F117" s="27">
        <f>SUMIFS('FY17 DataDump'!$E$2:$E$4768, 'FY17 DataDump'!$C$2:$C$4768, 'FY17 Individual Analysis'!$A117, 'FY17 DataDump'!$H$2:$H$4768, F$2)</f>
        <v>0</v>
      </c>
      <c r="G117" s="27">
        <f>SUMIFS('FY17 DataDump'!$E$2:$E$4768, 'FY17 DataDump'!$C$2:$C$4768, 'FY17 Individual Analysis'!$A117, 'FY17 DataDump'!$H$2:$H$4768, G$2)</f>
        <v>0</v>
      </c>
      <c r="H117" s="27">
        <f>SUMIFS('FY17 DataDump'!$E$2:$E$4768, 'FY17 DataDump'!$C$2:$C$4768, 'FY17 Individual Analysis'!$A117, 'FY17 DataDump'!$H$2:$H$4768, H$2)</f>
        <v>0</v>
      </c>
      <c r="I117" s="27">
        <f>SUMIFS('FY17 DataDump'!$E$2:$E$4768, 'FY17 DataDump'!$C$2:$C$4768, 'FY17 Individual Analysis'!$A117, 'FY17 DataDump'!$H$2:$H$4768, I$2)</f>
        <v>0</v>
      </c>
      <c r="J117" s="27">
        <f>SUMIFS('FY17 DataDump'!$E$2:$E$4768, 'FY17 DataDump'!$C$2:$C$4768, 'FY17 Individual Analysis'!$A117, 'FY17 DataDump'!$H$2:$H$4768, J$2)</f>
        <v>0</v>
      </c>
      <c r="K117" s="27">
        <f>SUMIFS('FY17 DataDump'!$E$2:$E$4768, 'FY17 DataDump'!$C$2:$C$4768, 'FY17 Individual Analysis'!$A117, 'FY17 DataDump'!$H$2:$H$4768, K$2)</f>
        <v>0</v>
      </c>
      <c r="L117" s="27">
        <f>SUMIFS('FY17 DataDump'!$E$2:$E$4768, 'FY17 DataDump'!$C$2:$C$4768, 'FY17 Individual Analysis'!$A117, 'FY17 DataDump'!$H$2:$H$4768, L$2)</f>
        <v>0</v>
      </c>
      <c r="M117" s="27">
        <f>SUMIFS('FY17 DataDump'!$E$2:$E$4768, 'FY17 DataDump'!$C$2:$C$4768, 'FY17 Individual Analysis'!$A117, 'FY17 DataDump'!$H$2:$H$4768, M$2)</f>
        <v>0</v>
      </c>
      <c r="N117" s="27">
        <f>SUMIFS('FY17 DataDump'!$E$2:$E$4768, 'FY17 DataDump'!$C$2:$C$4768, 'FY17 Individual Analysis'!$A117, 'FY17 DataDump'!$H$2:$H$4768, N$2)</f>
        <v>0</v>
      </c>
      <c r="O117" s="27">
        <f>SUMIFS('FY17 DataDump'!$E$2:$E$4768, 'FY17 DataDump'!$C$2:$C$4768, 'FY17 Individual Analysis'!$A117, 'FY17 DataDump'!$H$2:$H$4768, O$2)</f>
        <v>0</v>
      </c>
      <c r="P117" s="27">
        <f t="shared" si="11"/>
        <v>0</v>
      </c>
      <c r="Q117" s="108" t="e">
        <f t="shared" si="9"/>
        <v>#DIV/0!</v>
      </c>
      <c r="S117" s="20">
        <f t="shared" ref="S117:X178" si="14">IFERROR((D117/$P117) * ($AF117), 0)</f>
        <v>0</v>
      </c>
      <c r="T117" s="21">
        <f t="shared" si="14"/>
        <v>0</v>
      </c>
      <c r="U117" s="21">
        <f t="shared" si="14"/>
        <v>0</v>
      </c>
      <c r="V117" s="21">
        <f t="shared" si="13"/>
        <v>0</v>
      </c>
      <c r="W117" s="21">
        <f t="shared" si="13"/>
        <v>0</v>
      </c>
      <c r="X117" s="21">
        <f t="shared" si="13"/>
        <v>0</v>
      </c>
      <c r="Y117" s="21">
        <f t="shared" si="12"/>
        <v>0</v>
      </c>
      <c r="Z117" s="21">
        <f t="shared" si="12"/>
        <v>0</v>
      </c>
      <c r="AA117" s="21">
        <f t="shared" si="12"/>
        <v>0</v>
      </c>
      <c r="AB117" s="21">
        <f t="shared" si="12"/>
        <v>0</v>
      </c>
      <c r="AC117" s="21">
        <f t="shared" si="12"/>
        <v>0</v>
      </c>
      <c r="AD117" s="24">
        <f t="shared" si="12"/>
        <v>0</v>
      </c>
      <c r="AF117" s="15">
        <f t="shared" si="10"/>
        <v>0</v>
      </c>
    </row>
    <row r="118" spans="1:32" x14ac:dyDescent="0.25">
      <c r="A118" s="75"/>
      <c r="B118" s="75" t="e">
        <f>INDEX('FY17 DataDump'!$A$2:$H$4768, MATCH('FY17 Individual Analysis'!A118, 'FY17 DataDump'!$C$2:$C$4768, 0), MATCH('FY17 DataDump'!$B$1, 'FY17 DataDump'!$A$1:$H$1))</f>
        <v>#N/A</v>
      </c>
      <c r="C118" s="75" t="e">
        <f>INDEX('FY17 DataDump'!$A$2:$H$4768, MATCH('FY17 Individual Analysis'!A118, 'FY17 DataDump'!$C$2:$C$4768, 0), MATCH('FY17 DataDump'!$D$1, 'FY17 DataDump'!$A$1:$H$1))</f>
        <v>#N/A</v>
      </c>
      <c r="D118" s="27">
        <f>SUMIFS('FY17 DataDump'!$E$2:$E$4768, 'FY17 DataDump'!$C$2:$C$4768, 'FY17 Individual Analysis'!$A118, 'FY17 DataDump'!$H$2:$H$4768, D$2)</f>
        <v>0</v>
      </c>
      <c r="E118" s="27">
        <f>SUMIFS('FY17 DataDump'!$E$2:$E$4768, 'FY17 DataDump'!$C$2:$C$4768, 'FY17 Individual Analysis'!$A118, 'FY17 DataDump'!$H$2:$H$4768, E$2)</f>
        <v>0</v>
      </c>
      <c r="F118" s="27">
        <f>SUMIFS('FY17 DataDump'!$E$2:$E$4768, 'FY17 DataDump'!$C$2:$C$4768, 'FY17 Individual Analysis'!$A118, 'FY17 DataDump'!$H$2:$H$4768, F$2)</f>
        <v>0</v>
      </c>
      <c r="G118" s="27">
        <f>SUMIFS('FY17 DataDump'!$E$2:$E$4768, 'FY17 DataDump'!$C$2:$C$4768, 'FY17 Individual Analysis'!$A118, 'FY17 DataDump'!$H$2:$H$4768, G$2)</f>
        <v>0</v>
      </c>
      <c r="H118" s="27">
        <f>SUMIFS('FY17 DataDump'!$E$2:$E$4768, 'FY17 DataDump'!$C$2:$C$4768, 'FY17 Individual Analysis'!$A118, 'FY17 DataDump'!$H$2:$H$4768, H$2)</f>
        <v>0</v>
      </c>
      <c r="I118" s="27">
        <f>SUMIFS('FY17 DataDump'!$E$2:$E$4768, 'FY17 DataDump'!$C$2:$C$4768, 'FY17 Individual Analysis'!$A118, 'FY17 DataDump'!$H$2:$H$4768, I$2)</f>
        <v>0</v>
      </c>
      <c r="J118" s="27">
        <f>SUMIFS('FY17 DataDump'!$E$2:$E$4768, 'FY17 DataDump'!$C$2:$C$4768, 'FY17 Individual Analysis'!$A118, 'FY17 DataDump'!$H$2:$H$4768, J$2)</f>
        <v>0</v>
      </c>
      <c r="K118" s="27">
        <f>SUMIFS('FY17 DataDump'!$E$2:$E$4768, 'FY17 DataDump'!$C$2:$C$4768, 'FY17 Individual Analysis'!$A118, 'FY17 DataDump'!$H$2:$H$4768, K$2)</f>
        <v>0</v>
      </c>
      <c r="L118" s="27">
        <f>SUMIFS('FY17 DataDump'!$E$2:$E$4768, 'FY17 DataDump'!$C$2:$C$4768, 'FY17 Individual Analysis'!$A118, 'FY17 DataDump'!$H$2:$H$4768, L$2)</f>
        <v>0</v>
      </c>
      <c r="M118" s="27">
        <f>SUMIFS('FY17 DataDump'!$E$2:$E$4768, 'FY17 DataDump'!$C$2:$C$4768, 'FY17 Individual Analysis'!$A118, 'FY17 DataDump'!$H$2:$H$4768, M$2)</f>
        <v>0</v>
      </c>
      <c r="N118" s="27">
        <f>SUMIFS('FY17 DataDump'!$E$2:$E$4768, 'FY17 DataDump'!$C$2:$C$4768, 'FY17 Individual Analysis'!$A118, 'FY17 DataDump'!$H$2:$H$4768, N$2)</f>
        <v>0</v>
      </c>
      <c r="O118" s="27">
        <f>SUMIFS('FY17 DataDump'!$E$2:$E$4768, 'FY17 DataDump'!$C$2:$C$4768, 'FY17 Individual Analysis'!$A118, 'FY17 DataDump'!$H$2:$H$4768, O$2)</f>
        <v>0</v>
      </c>
      <c r="P118" s="27">
        <f t="shared" si="11"/>
        <v>0</v>
      </c>
      <c r="Q118" s="108" t="e">
        <f t="shared" si="9"/>
        <v>#DIV/0!</v>
      </c>
      <c r="S118" s="20">
        <f t="shared" si="14"/>
        <v>0</v>
      </c>
      <c r="T118" s="21">
        <f t="shared" si="14"/>
        <v>0</v>
      </c>
      <c r="U118" s="21">
        <f t="shared" si="14"/>
        <v>0</v>
      </c>
      <c r="V118" s="21">
        <f t="shared" si="13"/>
        <v>0</v>
      </c>
      <c r="W118" s="21">
        <f t="shared" si="13"/>
        <v>0</v>
      </c>
      <c r="X118" s="21">
        <f t="shared" si="13"/>
        <v>0</v>
      </c>
      <c r="Y118" s="21">
        <f t="shared" si="12"/>
        <v>0</v>
      </c>
      <c r="Z118" s="21">
        <f t="shared" si="12"/>
        <v>0</v>
      </c>
      <c r="AA118" s="21">
        <f t="shared" si="12"/>
        <v>0</v>
      </c>
      <c r="AB118" s="21">
        <f t="shared" si="12"/>
        <v>0</v>
      </c>
      <c r="AC118" s="21">
        <f t="shared" si="12"/>
        <v>0</v>
      </c>
      <c r="AD118" s="24">
        <f t="shared" si="12"/>
        <v>0</v>
      </c>
      <c r="AF118" s="15">
        <f t="shared" si="10"/>
        <v>0</v>
      </c>
    </row>
    <row r="119" spans="1:32" x14ac:dyDescent="0.25">
      <c r="A119" s="75"/>
      <c r="B119" s="75" t="e">
        <f>INDEX('FY17 DataDump'!$A$2:$H$4768, MATCH('FY17 Individual Analysis'!A119, 'FY17 DataDump'!$C$2:$C$4768, 0), MATCH('FY17 DataDump'!$B$1, 'FY17 DataDump'!$A$1:$H$1))</f>
        <v>#N/A</v>
      </c>
      <c r="C119" s="75" t="e">
        <f>INDEX('FY17 DataDump'!$A$2:$H$4768, MATCH('FY17 Individual Analysis'!A119, 'FY17 DataDump'!$C$2:$C$4768, 0), MATCH('FY17 DataDump'!$D$1, 'FY17 DataDump'!$A$1:$H$1))</f>
        <v>#N/A</v>
      </c>
      <c r="D119" s="27">
        <f>SUMIFS('FY17 DataDump'!$E$2:$E$4768, 'FY17 DataDump'!$C$2:$C$4768, 'FY17 Individual Analysis'!$A119, 'FY17 DataDump'!$H$2:$H$4768, D$2)</f>
        <v>0</v>
      </c>
      <c r="E119" s="27">
        <f>SUMIFS('FY17 DataDump'!$E$2:$E$4768, 'FY17 DataDump'!$C$2:$C$4768, 'FY17 Individual Analysis'!$A119, 'FY17 DataDump'!$H$2:$H$4768, E$2)</f>
        <v>0</v>
      </c>
      <c r="F119" s="27">
        <f>SUMIFS('FY17 DataDump'!$E$2:$E$4768, 'FY17 DataDump'!$C$2:$C$4768, 'FY17 Individual Analysis'!$A119, 'FY17 DataDump'!$H$2:$H$4768, F$2)</f>
        <v>0</v>
      </c>
      <c r="G119" s="27">
        <f>SUMIFS('FY17 DataDump'!$E$2:$E$4768, 'FY17 DataDump'!$C$2:$C$4768, 'FY17 Individual Analysis'!$A119, 'FY17 DataDump'!$H$2:$H$4768, G$2)</f>
        <v>0</v>
      </c>
      <c r="H119" s="27">
        <f>SUMIFS('FY17 DataDump'!$E$2:$E$4768, 'FY17 DataDump'!$C$2:$C$4768, 'FY17 Individual Analysis'!$A119, 'FY17 DataDump'!$H$2:$H$4768, H$2)</f>
        <v>0</v>
      </c>
      <c r="I119" s="27">
        <f>SUMIFS('FY17 DataDump'!$E$2:$E$4768, 'FY17 DataDump'!$C$2:$C$4768, 'FY17 Individual Analysis'!$A119, 'FY17 DataDump'!$H$2:$H$4768, I$2)</f>
        <v>0</v>
      </c>
      <c r="J119" s="27">
        <f>SUMIFS('FY17 DataDump'!$E$2:$E$4768, 'FY17 DataDump'!$C$2:$C$4768, 'FY17 Individual Analysis'!$A119, 'FY17 DataDump'!$H$2:$H$4768, J$2)</f>
        <v>0</v>
      </c>
      <c r="K119" s="27">
        <f>SUMIFS('FY17 DataDump'!$E$2:$E$4768, 'FY17 DataDump'!$C$2:$C$4768, 'FY17 Individual Analysis'!$A119, 'FY17 DataDump'!$H$2:$H$4768, K$2)</f>
        <v>0</v>
      </c>
      <c r="L119" s="27">
        <f>SUMIFS('FY17 DataDump'!$E$2:$E$4768, 'FY17 DataDump'!$C$2:$C$4768, 'FY17 Individual Analysis'!$A119, 'FY17 DataDump'!$H$2:$H$4768, L$2)</f>
        <v>0</v>
      </c>
      <c r="M119" s="27">
        <f>SUMIFS('FY17 DataDump'!$E$2:$E$4768, 'FY17 DataDump'!$C$2:$C$4768, 'FY17 Individual Analysis'!$A119, 'FY17 DataDump'!$H$2:$H$4768, M$2)</f>
        <v>0</v>
      </c>
      <c r="N119" s="27">
        <f>SUMIFS('FY17 DataDump'!$E$2:$E$4768, 'FY17 DataDump'!$C$2:$C$4768, 'FY17 Individual Analysis'!$A119, 'FY17 DataDump'!$H$2:$H$4768, N$2)</f>
        <v>0</v>
      </c>
      <c r="O119" s="27">
        <f>SUMIFS('FY17 DataDump'!$E$2:$E$4768, 'FY17 DataDump'!$C$2:$C$4768, 'FY17 Individual Analysis'!$A119, 'FY17 DataDump'!$H$2:$H$4768, O$2)</f>
        <v>0</v>
      </c>
      <c r="P119" s="27">
        <f t="shared" si="11"/>
        <v>0</v>
      </c>
      <c r="Q119" s="108" t="e">
        <f t="shared" si="9"/>
        <v>#DIV/0!</v>
      </c>
      <c r="S119" s="20">
        <f t="shared" si="14"/>
        <v>0</v>
      </c>
      <c r="T119" s="21">
        <f t="shared" si="14"/>
        <v>0</v>
      </c>
      <c r="U119" s="21">
        <f t="shared" si="14"/>
        <v>0</v>
      </c>
      <c r="V119" s="21">
        <f t="shared" si="13"/>
        <v>0</v>
      </c>
      <c r="W119" s="21">
        <f t="shared" si="13"/>
        <v>0</v>
      </c>
      <c r="X119" s="21">
        <f t="shared" si="13"/>
        <v>0</v>
      </c>
      <c r="Y119" s="21">
        <f t="shared" si="12"/>
        <v>0</v>
      </c>
      <c r="Z119" s="21">
        <f t="shared" si="12"/>
        <v>0</v>
      </c>
      <c r="AA119" s="21">
        <f t="shared" si="12"/>
        <v>0</v>
      </c>
      <c r="AB119" s="21">
        <f t="shared" si="12"/>
        <v>0</v>
      </c>
      <c r="AC119" s="21">
        <f t="shared" si="12"/>
        <v>0</v>
      </c>
      <c r="AD119" s="24">
        <f t="shared" si="12"/>
        <v>0</v>
      </c>
      <c r="AF119" s="15">
        <f t="shared" si="10"/>
        <v>0</v>
      </c>
    </row>
    <row r="120" spans="1:32" x14ac:dyDescent="0.25">
      <c r="A120" s="75"/>
      <c r="B120" s="75" t="e">
        <f>INDEX('FY17 DataDump'!$A$2:$H$4768, MATCH('FY17 Individual Analysis'!A120, 'FY17 DataDump'!$C$2:$C$4768, 0), MATCH('FY17 DataDump'!$B$1, 'FY17 DataDump'!$A$1:$H$1))</f>
        <v>#N/A</v>
      </c>
      <c r="C120" s="75" t="e">
        <f>INDEX('FY17 DataDump'!$A$2:$H$4768, MATCH('FY17 Individual Analysis'!A120, 'FY17 DataDump'!$C$2:$C$4768, 0), MATCH('FY17 DataDump'!$D$1, 'FY17 DataDump'!$A$1:$H$1))</f>
        <v>#N/A</v>
      </c>
      <c r="D120" s="27">
        <f>SUMIFS('FY17 DataDump'!$E$2:$E$4768, 'FY17 DataDump'!$C$2:$C$4768, 'FY17 Individual Analysis'!$A120, 'FY17 DataDump'!$H$2:$H$4768, D$2)</f>
        <v>0</v>
      </c>
      <c r="E120" s="27">
        <f>SUMIFS('FY17 DataDump'!$E$2:$E$4768, 'FY17 DataDump'!$C$2:$C$4768, 'FY17 Individual Analysis'!$A120, 'FY17 DataDump'!$H$2:$H$4768, E$2)</f>
        <v>0</v>
      </c>
      <c r="F120" s="27">
        <f>SUMIFS('FY17 DataDump'!$E$2:$E$4768, 'FY17 DataDump'!$C$2:$C$4768, 'FY17 Individual Analysis'!$A120, 'FY17 DataDump'!$H$2:$H$4768, F$2)</f>
        <v>0</v>
      </c>
      <c r="G120" s="27">
        <f>SUMIFS('FY17 DataDump'!$E$2:$E$4768, 'FY17 DataDump'!$C$2:$C$4768, 'FY17 Individual Analysis'!$A120, 'FY17 DataDump'!$H$2:$H$4768, G$2)</f>
        <v>0</v>
      </c>
      <c r="H120" s="27">
        <f>SUMIFS('FY17 DataDump'!$E$2:$E$4768, 'FY17 DataDump'!$C$2:$C$4768, 'FY17 Individual Analysis'!$A120, 'FY17 DataDump'!$H$2:$H$4768, H$2)</f>
        <v>0</v>
      </c>
      <c r="I120" s="27">
        <f>SUMIFS('FY17 DataDump'!$E$2:$E$4768, 'FY17 DataDump'!$C$2:$C$4768, 'FY17 Individual Analysis'!$A120, 'FY17 DataDump'!$H$2:$H$4768, I$2)</f>
        <v>0</v>
      </c>
      <c r="J120" s="27">
        <f>SUMIFS('FY17 DataDump'!$E$2:$E$4768, 'FY17 DataDump'!$C$2:$C$4768, 'FY17 Individual Analysis'!$A120, 'FY17 DataDump'!$H$2:$H$4768, J$2)</f>
        <v>0</v>
      </c>
      <c r="K120" s="27">
        <f>SUMIFS('FY17 DataDump'!$E$2:$E$4768, 'FY17 DataDump'!$C$2:$C$4768, 'FY17 Individual Analysis'!$A120, 'FY17 DataDump'!$H$2:$H$4768, K$2)</f>
        <v>0</v>
      </c>
      <c r="L120" s="27">
        <f>SUMIFS('FY17 DataDump'!$E$2:$E$4768, 'FY17 DataDump'!$C$2:$C$4768, 'FY17 Individual Analysis'!$A120, 'FY17 DataDump'!$H$2:$H$4768, L$2)</f>
        <v>0</v>
      </c>
      <c r="M120" s="27">
        <f>SUMIFS('FY17 DataDump'!$E$2:$E$4768, 'FY17 DataDump'!$C$2:$C$4768, 'FY17 Individual Analysis'!$A120, 'FY17 DataDump'!$H$2:$H$4768, M$2)</f>
        <v>0</v>
      </c>
      <c r="N120" s="27">
        <f>SUMIFS('FY17 DataDump'!$E$2:$E$4768, 'FY17 DataDump'!$C$2:$C$4768, 'FY17 Individual Analysis'!$A120, 'FY17 DataDump'!$H$2:$H$4768, N$2)</f>
        <v>0</v>
      </c>
      <c r="O120" s="27">
        <f>SUMIFS('FY17 DataDump'!$E$2:$E$4768, 'FY17 DataDump'!$C$2:$C$4768, 'FY17 Individual Analysis'!$A120, 'FY17 DataDump'!$H$2:$H$4768, O$2)</f>
        <v>0</v>
      </c>
      <c r="P120" s="27">
        <f t="shared" si="11"/>
        <v>0</v>
      </c>
      <c r="Q120" s="108" t="e">
        <f t="shared" si="9"/>
        <v>#DIV/0!</v>
      </c>
      <c r="S120" s="20">
        <f t="shared" si="14"/>
        <v>0</v>
      </c>
      <c r="T120" s="21">
        <f t="shared" si="14"/>
        <v>0</v>
      </c>
      <c r="U120" s="21">
        <f t="shared" si="14"/>
        <v>0</v>
      </c>
      <c r="V120" s="21">
        <f t="shared" si="13"/>
        <v>0</v>
      </c>
      <c r="W120" s="21">
        <f t="shared" si="13"/>
        <v>0</v>
      </c>
      <c r="X120" s="21">
        <f t="shared" si="13"/>
        <v>0</v>
      </c>
      <c r="Y120" s="21">
        <f t="shared" si="12"/>
        <v>0</v>
      </c>
      <c r="Z120" s="21">
        <f t="shared" si="12"/>
        <v>0</v>
      </c>
      <c r="AA120" s="21">
        <f t="shared" si="12"/>
        <v>0</v>
      </c>
      <c r="AB120" s="21">
        <f t="shared" si="12"/>
        <v>0</v>
      </c>
      <c r="AC120" s="21">
        <f t="shared" si="12"/>
        <v>0</v>
      </c>
      <c r="AD120" s="24">
        <f t="shared" si="12"/>
        <v>0</v>
      </c>
      <c r="AF120" s="15">
        <f t="shared" si="10"/>
        <v>0</v>
      </c>
    </row>
    <row r="121" spans="1:32" x14ac:dyDescent="0.25">
      <c r="A121" s="75"/>
      <c r="B121" s="75" t="e">
        <f>INDEX('FY17 DataDump'!$A$2:$H$4768, MATCH('FY17 Individual Analysis'!A121, 'FY17 DataDump'!$C$2:$C$4768, 0), MATCH('FY17 DataDump'!$B$1, 'FY17 DataDump'!$A$1:$H$1))</f>
        <v>#N/A</v>
      </c>
      <c r="C121" s="75" t="e">
        <f>INDEX('FY17 DataDump'!$A$2:$H$4768, MATCH('FY17 Individual Analysis'!A121, 'FY17 DataDump'!$C$2:$C$4768, 0), MATCH('FY17 DataDump'!$D$1, 'FY17 DataDump'!$A$1:$H$1))</f>
        <v>#N/A</v>
      </c>
      <c r="D121" s="27">
        <f>SUMIFS('FY17 DataDump'!$E$2:$E$4768, 'FY17 DataDump'!$C$2:$C$4768, 'FY17 Individual Analysis'!$A121, 'FY17 DataDump'!$H$2:$H$4768, D$2)</f>
        <v>0</v>
      </c>
      <c r="E121" s="27">
        <f>SUMIFS('FY17 DataDump'!$E$2:$E$4768, 'FY17 DataDump'!$C$2:$C$4768, 'FY17 Individual Analysis'!$A121, 'FY17 DataDump'!$H$2:$H$4768, E$2)</f>
        <v>0</v>
      </c>
      <c r="F121" s="27">
        <f>SUMIFS('FY17 DataDump'!$E$2:$E$4768, 'FY17 DataDump'!$C$2:$C$4768, 'FY17 Individual Analysis'!$A121, 'FY17 DataDump'!$H$2:$H$4768, F$2)</f>
        <v>0</v>
      </c>
      <c r="G121" s="27">
        <f>SUMIFS('FY17 DataDump'!$E$2:$E$4768, 'FY17 DataDump'!$C$2:$C$4768, 'FY17 Individual Analysis'!$A121, 'FY17 DataDump'!$H$2:$H$4768, G$2)</f>
        <v>0</v>
      </c>
      <c r="H121" s="27">
        <f>SUMIFS('FY17 DataDump'!$E$2:$E$4768, 'FY17 DataDump'!$C$2:$C$4768, 'FY17 Individual Analysis'!$A121, 'FY17 DataDump'!$H$2:$H$4768, H$2)</f>
        <v>0</v>
      </c>
      <c r="I121" s="27">
        <f>SUMIFS('FY17 DataDump'!$E$2:$E$4768, 'FY17 DataDump'!$C$2:$C$4768, 'FY17 Individual Analysis'!$A121, 'FY17 DataDump'!$H$2:$H$4768, I$2)</f>
        <v>0</v>
      </c>
      <c r="J121" s="27">
        <f>SUMIFS('FY17 DataDump'!$E$2:$E$4768, 'FY17 DataDump'!$C$2:$C$4768, 'FY17 Individual Analysis'!$A121, 'FY17 DataDump'!$H$2:$H$4768, J$2)</f>
        <v>0</v>
      </c>
      <c r="K121" s="27">
        <f>SUMIFS('FY17 DataDump'!$E$2:$E$4768, 'FY17 DataDump'!$C$2:$C$4768, 'FY17 Individual Analysis'!$A121, 'FY17 DataDump'!$H$2:$H$4768, K$2)</f>
        <v>0</v>
      </c>
      <c r="L121" s="27">
        <f>SUMIFS('FY17 DataDump'!$E$2:$E$4768, 'FY17 DataDump'!$C$2:$C$4768, 'FY17 Individual Analysis'!$A121, 'FY17 DataDump'!$H$2:$H$4768, L$2)</f>
        <v>0</v>
      </c>
      <c r="M121" s="27">
        <f>SUMIFS('FY17 DataDump'!$E$2:$E$4768, 'FY17 DataDump'!$C$2:$C$4768, 'FY17 Individual Analysis'!$A121, 'FY17 DataDump'!$H$2:$H$4768, M$2)</f>
        <v>0</v>
      </c>
      <c r="N121" s="27">
        <f>SUMIFS('FY17 DataDump'!$E$2:$E$4768, 'FY17 DataDump'!$C$2:$C$4768, 'FY17 Individual Analysis'!$A121, 'FY17 DataDump'!$H$2:$H$4768, N$2)</f>
        <v>0</v>
      </c>
      <c r="O121" s="27">
        <f>SUMIFS('FY17 DataDump'!$E$2:$E$4768, 'FY17 DataDump'!$C$2:$C$4768, 'FY17 Individual Analysis'!$A121, 'FY17 DataDump'!$H$2:$H$4768, O$2)</f>
        <v>0</v>
      </c>
      <c r="P121" s="27">
        <f t="shared" si="11"/>
        <v>0</v>
      </c>
      <c r="Q121" s="108" t="e">
        <f t="shared" si="9"/>
        <v>#DIV/0!</v>
      </c>
      <c r="S121" s="20">
        <f t="shared" si="14"/>
        <v>0</v>
      </c>
      <c r="T121" s="21">
        <f t="shared" si="14"/>
        <v>0</v>
      </c>
      <c r="U121" s="21">
        <f t="shared" si="14"/>
        <v>0</v>
      </c>
      <c r="V121" s="21">
        <f t="shared" si="13"/>
        <v>0</v>
      </c>
      <c r="W121" s="21">
        <f t="shared" si="13"/>
        <v>0</v>
      </c>
      <c r="X121" s="21">
        <f t="shared" si="13"/>
        <v>0</v>
      </c>
      <c r="Y121" s="21">
        <f t="shared" si="12"/>
        <v>0</v>
      </c>
      <c r="Z121" s="21">
        <f t="shared" si="12"/>
        <v>0</v>
      </c>
      <c r="AA121" s="21">
        <f t="shared" si="12"/>
        <v>0</v>
      </c>
      <c r="AB121" s="21">
        <f t="shared" si="12"/>
        <v>0</v>
      </c>
      <c r="AC121" s="21">
        <f t="shared" si="12"/>
        <v>0</v>
      </c>
      <c r="AD121" s="24">
        <f t="shared" si="12"/>
        <v>0</v>
      </c>
      <c r="AF121" s="15">
        <f t="shared" si="10"/>
        <v>0</v>
      </c>
    </row>
    <row r="122" spans="1:32" x14ac:dyDescent="0.25">
      <c r="A122" s="75"/>
      <c r="B122" s="75" t="e">
        <f>INDEX('FY17 DataDump'!$A$2:$H$4768, MATCH('FY17 Individual Analysis'!A122, 'FY17 DataDump'!$C$2:$C$4768, 0), MATCH('FY17 DataDump'!$B$1, 'FY17 DataDump'!$A$1:$H$1))</f>
        <v>#N/A</v>
      </c>
      <c r="C122" s="75" t="e">
        <f>INDEX('FY17 DataDump'!$A$2:$H$4768, MATCH('FY17 Individual Analysis'!A122, 'FY17 DataDump'!$C$2:$C$4768, 0), MATCH('FY17 DataDump'!$D$1, 'FY17 DataDump'!$A$1:$H$1))</f>
        <v>#N/A</v>
      </c>
      <c r="D122" s="27">
        <f>SUMIFS('FY17 DataDump'!$E$2:$E$4768, 'FY17 DataDump'!$C$2:$C$4768, 'FY17 Individual Analysis'!$A122, 'FY17 DataDump'!$H$2:$H$4768, D$2)</f>
        <v>0</v>
      </c>
      <c r="E122" s="27">
        <f>SUMIFS('FY17 DataDump'!$E$2:$E$4768, 'FY17 DataDump'!$C$2:$C$4768, 'FY17 Individual Analysis'!$A122, 'FY17 DataDump'!$H$2:$H$4768, E$2)</f>
        <v>0</v>
      </c>
      <c r="F122" s="27">
        <f>SUMIFS('FY17 DataDump'!$E$2:$E$4768, 'FY17 DataDump'!$C$2:$C$4768, 'FY17 Individual Analysis'!$A122, 'FY17 DataDump'!$H$2:$H$4768, F$2)</f>
        <v>0</v>
      </c>
      <c r="G122" s="27">
        <f>SUMIFS('FY17 DataDump'!$E$2:$E$4768, 'FY17 DataDump'!$C$2:$C$4768, 'FY17 Individual Analysis'!$A122, 'FY17 DataDump'!$H$2:$H$4768, G$2)</f>
        <v>0</v>
      </c>
      <c r="H122" s="27">
        <f>SUMIFS('FY17 DataDump'!$E$2:$E$4768, 'FY17 DataDump'!$C$2:$C$4768, 'FY17 Individual Analysis'!$A122, 'FY17 DataDump'!$H$2:$H$4768, H$2)</f>
        <v>0</v>
      </c>
      <c r="I122" s="27">
        <f>SUMIFS('FY17 DataDump'!$E$2:$E$4768, 'FY17 DataDump'!$C$2:$C$4768, 'FY17 Individual Analysis'!$A122, 'FY17 DataDump'!$H$2:$H$4768, I$2)</f>
        <v>0</v>
      </c>
      <c r="J122" s="27">
        <f>SUMIFS('FY17 DataDump'!$E$2:$E$4768, 'FY17 DataDump'!$C$2:$C$4768, 'FY17 Individual Analysis'!$A122, 'FY17 DataDump'!$H$2:$H$4768, J$2)</f>
        <v>0</v>
      </c>
      <c r="K122" s="27">
        <f>SUMIFS('FY17 DataDump'!$E$2:$E$4768, 'FY17 DataDump'!$C$2:$C$4768, 'FY17 Individual Analysis'!$A122, 'FY17 DataDump'!$H$2:$H$4768, K$2)</f>
        <v>0</v>
      </c>
      <c r="L122" s="27">
        <f>SUMIFS('FY17 DataDump'!$E$2:$E$4768, 'FY17 DataDump'!$C$2:$C$4768, 'FY17 Individual Analysis'!$A122, 'FY17 DataDump'!$H$2:$H$4768, L$2)</f>
        <v>0</v>
      </c>
      <c r="M122" s="27">
        <f>SUMIFS('FY17 DataDump'!$E$2:$E$4768, 'FY17 DataDump'!$C$2:$C$4768, 'FY17 Individual Analysis'!$A122, 'FY17 DataDump'!$H$2:$H$4768, M$2)</f>
        <v>0</v>
      </c>
      <c r="N122" s="27">
        <f>SUMIFS('FY17 DataDump'!$E$2:$E$4768, 'FY17 DataDump'!$C$2:$C$4768, 'FY17 Individual Analysis'!$A122, 'FY17 DataDump'!$H$2:$H$4768, N$2)</f>
        <v>0</v>
      </c>
      <c r="O122" s="27">
        <f>SUMIFS('FY17 DataDump'!$E$2:$E$4768, 'FY17 DataDump'!$C$2:$C$4768, 'FY17 Individual Analysis'!$A122, 'FY17 DataDump'!$H$2:$H$4768, O$2)</f>
        <v>0</v>
      </c>
      <c r="P122" s="27">
        <f t="shared" si="11"/>
        <v>0</v>
      </c>
      <c r="Q122" s="108" t="e">
        <f t="shared" si="9"/>
        <v>#DIV/0!</v>
      </c>
      <c r="S122" s="20">
        <f t="shared" si="14"/>
        <v>0</v>
      </c>
      <c r="T122" s="21">
        <f t="shared" si="14"/>
        <v>0</v>
      </c>
      <c r="U122" s="21">
        <f t="shared" si="14"/>
        <v>0</v>
      </c>
      <c r="V122" s="21">
        <f t="shared" si="13"/>
        <v>0</v>
      </c>
      <c r="W122" s="21">
        <f t="shared" si="13"/>
        <v>0</v>
      </c>
      <c r="X122" s="21">
        <f t="shared" si="13"/>
        <v>0</v>
      </c>
      <c r="Y122" s="21">
        <f t="shared" si="12"/>
        <v>0</v>
      </c>
      <c r="Z122" s="21">
        <f t="shared" si="12"/>
        <v>0</v>
      </c>
      <c r="AA122" s="21">
        <f t="shared" si="12"/>
        <v>0</v>
      </c>
      <c r="AB122" s="21">
        <f t="shared" si="12"/>
        <v>0</v>
      </c>
      <c r="AC122" s="21">
        <f t="shared" si="12"/>
        <v>0</v>
      </c>
      <c r="AD122" s="24">
        <f t="shared" si="12"/>
        <v>0</v>
      </c>
      <c r="AF122" s="15">
        <f t="shared" si="10"/>
        <v>0</v>
      </c>
    </row>
    <row r="123" spans="1:32" x14ac:dyDescent="0.25">
      <c r="A123" s="75"/>
      <c r="B123" s="75" t="e">
        <f>INDEX('FY17 DataDump'!$A$2:$H$4768, MATCH('FY17 Individual Analysis'!A123, 'FY17 DataDump'!$C$2:$C$4768, 0), MATCH('FY17 DataDump'!$B$1, 'FY17 DataDump'!$A$1:$H$1))</f>
        <v>#N/A</v>
      </c>
      <c r="C123" s="75" t="e">
        <f>INDEX('FY17 DataDump'!$A$2:$H$4768, MATCH('FY17 Individual Analysis'!A123, 'FY17 DataDump'!$C$2:$C$4768, 0), MATCH('FY17 DataDump'!$D$1, 'FY17 DataDump'!$A$1:$H$1))</f>
        <v>#N/A</v>
      </c>
      <c r="D123" s="27">
        <f>SUMIFS('FY17 DataDump'!$E$2:$E$4768, 'FY17 DataDump'!$C$2:$C$4768, 'FY17 Individual Analysis'!$A123, 'FY17 DataDump'!$H$2:$H$4768, D$2)</f>
        <v>0</v>
      </c>
      <c r="E123" s="27">
        <f>SUMIFS('FY17 DataDump'!$E$2:$E$4768, 'FY17 DataDump'!$C$2:$C$4768, 'FY17 Individual Analysis'!$A123, 'FY17 DataDump'!$H$2:$H$4768, E$2)</f>
        <v>0</v>
      </c>
      <c r="F123" s="27">
        <f>SUMIFS('FY17 DataDump'!$E$2:$E$4768, 'FY17 DataDump'!$C$2:$C$4768, 'FY17 Individual Analysis'!$A123, 'FY17 DataDump'!$H$2:$H$4768, F$2)</f>
        <v>0</v>
      </c>
      <c r="G123" s="27">
        <f>SUMIFS('FY17 DataDump'!$E$2:$E$4768, 'FY17 DataDump'!$C$2:$C$4768, 'FY17 Individual Analysis'!$A123, 'FY17 DataDump'!$H$2:$H$4768, G$2)</f>
        <v>0</v>
      </c>
      <c r="H123" s="27">
        <f>SUMIFS('FY17 DataDump'!$E$2:$E$4768, 'FY17 DataDump'!$C$2:$C$4768, 'FY17 Individual Analysis'!$A123, 'FY17 DataDump'!$H$2:$H$4768, H$2)</f>
        <v>0</v>
      </c>
      <c r="I123" s="27">
        <f>SUMIFS('FY17 DataDump'!$E$2:$E$4768, 'FY17 DataDump'!$C$2:$C$4768, 'FY17 Individual Analysis'!$A123, 'FY17 DataDump'!$H$2:$H$4768, I$2)</f>
        <v>0</v>
      </c>
      <c r="J123" s="27">
        <f>SUMIFS('FY17 DataDump'!$E$2:$E$4768, 'FY17 DataDump'!$C$2:$C$4768, 'FY17 Individual Analysis'!$A123, 'FY17 DataDump'!$H$2:$H$4768, J$2)</f>
        <v>0</v>
      </c>
      <c r="K123" s="27">
        <f>SUMIFS('FY17 DataDump'!$E$2:$E$4768, 'FY17 DataDump'!$C$2:$C$4768, 'FY17 Individual Analysis'!$A123, 'FY17 DataDump'!$H$2:$H$4768, K$2)</f>
        <v>0</v>
      </c>
      <c r="L123" s="27">
        <f>SUMIFS('FY17 DataDump'!$E$2:$E$4768, 'FY17 DataDump'!$C$2:$C$4768, 'FY17 Individual Analysis'!$A123, 'FY17 DataDump'!$H$2:$H$4768, L$2)</f>
        <v>0</v>
      </c>
      <c r="M123" s="27">
        <f>SUMIFS('FY17 DataDump'!$E$2:$E$4768, 'FY17 DataDump'!$C$2:$C$4768, 'FY17 Individual Analysis'!$A123, 'FY17 DataDump'!$H$2:$H$4768, M$2)</f>
        <v>0</v>
      </c>
      <c r="N123" s="27">
        <f>SUMIFS('FY17 DataDump'!$E$2:$E$4768, 'FY17 DataDump'!$C$2:$C$4768, 'FY17 Individual Analysis'!$A123, 'FY17 DataDump'!$H$2:$H$4768, N$2)</f>
        <v>0</v>
      </c>
      <c r="O123" s="27">
        <f>SUMIFS('FY17 DataDump'!$E$2:$E$4768, 'FY17 DataDump'!$C$2:$C$4768, 'FY17 Individual Analysis'!$A123, 'FY17 DataDump'!$H$2:$H$4768, O$2)</f>
        <v>0</v>
      </c>
      <c r="P123" s="27">
        <f t="shared" si="11"/>
        <v>0</v>
      </c>
      <c r="Q123" s="108" t="e">
        <f t="shared" si="9"/>
        <v>#DIV/0!</v>
      </c>
      <c r="S123" s="20">
        <f t="shared" si="14"/>
        <v>0</v>
      </c>
      <c r="T123" s="21">
        <f t="shared" si="14"/>
        <v>0</v>
      </c>
      <c r="U123" s="21">
        <f t="shared" si="14"/>
        <v>0</v>
      </c>
      <c r="V123" s="21">
        <f t="shared" si="13"/>
        <v>0</v>
      </c>
      <c r="W123" s="21">
        <f t="shared" si="13"/>
        <v>0</v>
      </c>
      <c r="X123" s="21">
        <f t="shared" si="13"/>
        <v>0</v>
      </c>
      <c r="Y123" s="21">
        <f t="shared" si="12"/>
        <v>0</v>
      </c>
      <c r="Z123" s="21">
        <f t="shared" si="12"/>
        <v>0</v>
      </c>
      <c r="AA123" s="21">
        <f t="shared" si="12"/>
        <v>0</v>
      </c>
      <c r="AB123" s="21">
        <f t="shared" si="12"/>
        <v>0</v>
      </c>
      <c r="AC123" s="21">
        <f t="shared" si="12"/>
        <v>0</v>
      </c>
      <c r="AD123" s="24">
        <f t="shared" si="12"/>
        <v>0</v>
      </c>
      <c r="AF123" s="15">
        <f t="shared" si="10"/>
        <v>0</v>
      </c>
    </row>
    <row r="124" spans="1:32" x14ac:dyDescent="0.25">
      <c r="A124" s="75"/>
      <c r="B124" s="75" t="e">
        <f>INDEX('FY17 DataDump'!$A$2:$H$4768, MATCH('FY17 Individual Analysis'!A124, 'FY17 DataDump'!$C$2:$C$4768, 0), MATCH('FY17 DataDump'!$B$1, 'FY17 DataDump'!$A$1:$H$1))</f>
        <v>#N/A</v>
      </c>
      <c r="C124" s="75" t="e">
        <f>INDEX('FY17 DataDump'!$A$2:$H$4768, MATCH('FY17 Individual Analysis'!A124, 'FY17 DataDump'!$C$2:$C$4768, 0), MATCH('FY17 DataDump'!$D$1, 'FY17 DataDump'!$A$1:$H$1))</f>
        <v>#N/A</v>
      </c>
      <c r="D124" s="27">
        <f>SUMIFS('FY17 DataDump'!$E$2:$E$4768, 'FY17 DataDump'!$C$2:$C$4768, 'FY17 Individual Analysis'!$A124, 'FY17 DataDump'!$H$2:$H$4768, D$2)</f>
        <v>0</v>
      </c>
      <c r="E124" s="27">
        <f>SUMIFS('FY17 DataDump'!$E$2:$E$4768, 'FY17 DataDump'!$C$2:$C$4768, 'FY17 Individual Analysis'!$A124, 'FY17 DataDump'!$H$2:$H$4768, E$2)</f>
        <v>0</v>
      </c>
      <c r="F124" s="27">
        <f>SUMIFS('FY17 DataDump'!$E$2:$E$4768, 'FY17 DataDump'!$C$2:$C$4768, 'FY17 Individual Analysis'!$A124, 'FY17 DataDump'!$H$2:$H$4768, F$2)</f>
        <v>0</v>
      </c>
      <c r="G124" s="27">
        <f>SUMIFS('FY17 DataDump'!$E$2:$E$4768, 'FY17 DataDump'!$C$2:$C$4768, 'FY17 Individual Analysis'!$A124, 'FY17 DataDump'!$H$2:$H$4768, G$2)</f>
        <v>0</v>
      </c>
      <c r="H124" s="27">
        <f>SUMIFS('FY17 DataDump'!$E$2:$E$4768, 'FY17 DataDump'!$C$2:$C$4768, 'FY17 Individual Analysis'!$A124, 'FY17 DataDump'!$H$2:$H$4768, H$2)</f>
        <v>0</v>
      </c>
      <c r="I124" s="27">
        <f>SUMIFS('FY17 DataDump'!$E$2:$E$4768, 'FY17 DataDump'!$C$2:$C$4768, 'FY17 Individual Analysis'!$A124, 'FY17 DataDump'!$H$2:$H$4768, I$2)</f>
        <v>0</v>
      </c>
      <c r="J124" s="27">
        <f>SUMIFS('FY17 DataDump'!$E$2:$E$4768, 'FY17 DataDump'!$C$2:$C$4768, 'FY17 Individual Analysis'!$A124, 'FY17 DataDump'!$H$2:$H$4768, J$2)</f>
        <v>0</v>
      </c>
      <c r="K124" s="27">
        <f>SUMIFS('FY17 DataDump'!$E$2:$E$4768, 'FY17 DataDump'!$C$2:$C$4768, 'FY17 Individual Analysis'!$A124, 'FY17 DataDump'!$H$2:$H$4768, K$2)</f>
        <v>0</v>
      </c>
      <c r="L124" s="27">
        <f>SUMIFS('FY17 DataDump'!$E$2:$E$4768, 'FY17 DataDump'!$C$2:$C$4768, 'FY17 Individual Analysis'!$A124, 'FY17 DataDump'!$H$2:$H$4768, L$2)</f>
        <v>0</v>
      </c>
      <c r="M124" s="27">
        <f>SUMIFS('FY17 DataDump'!$E$2:$E$4768, 'FY17 DataDump'!$C$2:$C$4768, 'FY17 Individual Analysis'!$A124, 'FY17 DataDump'!$H$2:$H$4768, M$2)</f>
        <v>0</v>
      </c>
      <c r="N124" s="27">
        <f>SUMIFS('FY17 DataDump'!$E$2:$E$4768, 'FY17 DataDump'!$C$2:$C$4768, 'FY17 Individual Analysis'!$A124, 'FY17 DataDump'!$H$2:$H$4768, N$2)</f>
        <v>0</v>
      </c>
      <c r="O124" s="27">
        <f>SUMIFS('FY17 DataDump'!$E$2:$E$4768, 'FY17 DataDump'!$C$2:$C$4768, 'FY17 Individual Analysis'!$A124, 'FY17 DataDump'!$H$2:$H$4768, O$2)</f>
        <v>0</v>
      </c>
      <c r="P124" s="27">
        <f t="shared" si="11"/>
        <v>0</v>
      </c>
      <c r="Q124" s="108" t="e">
        <f t="shared" si="9"/>
        <v>#DIV/0!</v>
      </c>
      <c r="S124" s="20">
        <f t="shared" si="14"/>
        <v>0</v>
      </c>
      <c r="T124" s="21">
        <f t="shared" si="14"/>
        <v>0</v>
      </c>
      <c r="U124" s="21">
        <f t="shared" si="14"/>
        <v>0</v>
      </c>
      <c r="V124" s="21">
        <f t="shared" si="13"/>
        <v>0</v>
      </c>
      <c r="W124" s="21">
        <f t="shared" si="13"/>
        <v>0</v>
      </c>
      <c r="X124" s="21">
        <f t="shared" si="13"/>
        <v>0</v>
      </c>
      <c r="Y124" s="21">
        <f t="shared" si="12"/>
        <v>0</v>
      </c>
      <c r="Z124" s="21">
        <f t="shared" si="12"/>
        <v>0</v>
      </c>
      <c r="AA124" s="21">
        <f t="shared" si="12"/>
        <v>0</v>
      </c>
      <c r="AB124" s="21">
        <f t="shared" si="12"/>
        <v>0</v>
      </c>
      <c r="AC124" s="21">
        <f t="shared" si="12"/>
        <v>0</v>
      </c>
      <c r="AD124" s="24">
        <f t="shared" si="12"/>
        <v>0</v>
      </c>
      <c r="AF124" s="15">
        <f t="shared" si="10"/>
        <v>0</v>
      </c>
    </row>
    <row r="125" spans="1:32" x14ac:dyDescent="0.25">
      <c r="A125" s="75"/>
      <c r="B125" s="75" t="e">
        <f>INDEX('FY17 DataDump'!$A$2:$H$4768, MATCH('FY17 Individual Analysis'!A125, 'FY17 DataDump'!$C$2:$C$4768, 0), MATCH('FY17 DataDump'!$B$1, 'FY17 DataDump'!$A$1:$H$1))</f>
        <v>#N/A</v>
      </c>
      <c r="C125" s="75" t="e">
        <f>INDEX('FY17 DataDump'!$A$2:$H$4768, MATCH('FY17 Individual Analysis'!A125, 'FY17 DataDump'!$C$2:$C$4768, 0), MATCH('FY17 DataDump'!$D$1, 'FY17 DataDump'!$A$1:$H$1))</f>
        <v>#N/A</v>
      </c>
      <c r="D125" s="27">
        <f>SUMIFS('FY17 DataDump'!$E$2:$E$4768, 'FY17 DataDump'!$C$2:$C$4768, 'FY17 Individual Analysis'!$A125, 'FY17 DataDump'!$H$2:$H$4768, D$2)</f>
        <v>0</v>
      </c>
      <c r="E125" s="27">
        <f>SUMIFS('FY17 DataDump'!$E$2:$E$4768, 'FY17 DataDump'!$C$2:$C$4768, 'FY17 Individual Analysis'!$A125, 'FY17 DataDump'!$H$2:$H$4768, E$2)</f>
        <v>0</v>
      </c>
      <c r="F125" s="27">
        <f>SUMIFS('FY17 DataDump'!$E$2:$E$4768, 'FY17 DataDump'!$C$2:$C$4768, 'FY17 Individual Analysis'!$A125, 'FY17 DataDump'!$H$2:$H$4768, F$2)</f>
        <v>0</v>
      </c>
      <c r="G125" s="27">
        <f>SUMIFS('FY17 DataDump'!$E$2:$E$4768, 'FY17 DataDump'!$C$2:$C$4768, 'FY17 Individual Analysis'!$A125, 'FY17 DataDump'!$H$2:$H$4768, G$2)</f>
        <v>0</v>
      </c>
      <c r="H125" s="27">
        <f>SUMIFS('FY17 DataDump'!$E$2:$E$4768, 'FY17 DataDump'!$C$2:$C$4768, 'FY17 Individual Analysis'!$A125, 'FY17 DataDump'!$H$2:$H$4768, H$2)</f>
        <v>0</v>
      </c>
      <c r="I125" s="27">
        <f>SUMIFS('FY17 DataDump'!$E$2:$E$4768, 'FY17 DataDump'!$C$2:$C$4768, 'FY17 Individual Analysis'!$A125, 'FY17 DataDump'!$H$2:$H$4768, I$2)</f>
        <v>0</v>
      </c>
      <c r="J125" s="27">
        <f>SUMIFS('FY17 DataDump'!$E$2:$E$4768, 'FY17 DataDump'!$C$2:$C$4768, 'FY17 Individual Analysis'!$A125, 'FY17 DataDump'!$H$2:$H$4768, J$2)</f>
        <v>0</v>
      </c>
      <c r="K125" s="27">
        <f>SUMIFS('FY17 DataDump'!$E$2:$E$4768, 'FY17 DataDump'!$C$2:$C$4768, 'FY17 Individual Analysis'!$A125, 'FY17 DataDump'!$H$2:$H$4768, K$2)</f>
        <v>0</v>
      </c>
      <c r="L125" s="27">
        <f>SUMIFS('FY17 DataDump'!$E$2:$E$4768, 'FY17 DataDump'!$C$2:$C$4768, 'FY17 Individual Analysis'!$A125, 'FY17 DataDump'!$H$2:$H$4768, L$2)</f>
        <v>0</v>
      </c>
      <c r="M125" s="27">
        <f>SUMIFS('FY17 DataDump'!$E$2:$E$4768, 'FY17 DataDump'!$C$2:$C$4768, 'FY17 Individual Analysis'!$A125, 'FY17 DataDump'!$H$2:$H$4768, M$2)</f>
        <v>0</v>
      </c>
      <c r="N125" s="27">
        <f>SUMIFS('FY17 DataDump'!$E$2:$E$4768, 'FY17 DataDump'!$C$2:$C$4768, 'FY17 Individual Analysis'!$A125, 'FY17 DataDump'!$H$2:$H$4768, N$2)</f>
        <v>0</v>
      </c>
      <c r="O125" s="27">
        <f>SUMIFS('FY17 DataDump'!$E$2:$E$4768, 'FY17 DataDump'!$C$2:$C$4768, 'FY17 Individual Analysis'!$A125, 'FY17 DataDump'!$H$2:$H$4768, O$2)</f>
        <v>0</v>
      </c>
      <c r="P125" s="27">
        <f t="shared" si="11"/>
        <v>0</v>
      </c>
      <c r="Q125" s="108" t="e">
        <f t="shared" si="9"/>
        <v>#DIV/0!</v>
      </c>
      <c r="S125" s="20">
        <f t="shared" si="14"/>
        <v>0</v>
      </c>
      <c r="T125" s="21">
        <f t="shared" si="14"/>
        <v>0</v>
      </c>
      <c r="U125" s="21">
        <f t="shared" si="14"/>
        <v>0</v>
      </c>
      <c r="V125" s="21">
        <f t="shared" si="13"/>
        <v>0</v>
      </c>
      <c r="W125" s="21">
        <f t="shared" si="13"/>
        <v>0</v>
      </c>
      <c r="X125" s="21">
        <f t="shared" si="13"/>
        <v>0</v>
      </c>
      <c r="Y125" s="21">
        <f t="shared" si="12"/>
        <v>0</v>
      </c>
      <c r="Z125" s="21">
        <f t="shared" si="12"/>
        <v>0</v>
      </c>
      <c r="AA125" s="21">
        <f t="shared" si="12"/>
        <v>0</v>
      </c>
      <c r="AB125" s="21">
        <f t="shared" si="12"/>
        <v>0</v>
      </c>
      <c r="AC125" s="21">
        <f t="shared" si="12"/>
        <v>0</v>
      </c>
      <c r="AD125" s="24">
        <f t="shared" si="12"/>
        <v>0</v>
      </c>
      <c r="AF125" s="15">
        <f t="shared" si="10"/>
        <v>0</v>
      </c>
    </row>
    <row r="126" spans="1:32" x14ac:dyDescent="0.25">
      <c r="A126" s="75"/>
      <c r="B126" s="75" t="e">
        <f>INDEX('FY17 DataDump'!$A$2:$H$4768, MATCH('FY17 Individual Analysis'!A126, 'FY17 DataDump'!$C$2:$C$4768, 0), MATCH('FY17 DataDump'!$B$1, 'FY17 DataDump'!$A$1:$H$1))</f>
        <v>#N/A</v>
      </c>
      <c r="C126" s="75" t="e">
        <f>INDEX('FY17 DataDump'!$A$2:$H$4768, MATCH('FY17 Individual Analysis'!A126, 'FY17 DataDump'!$C$2:$C$4768, 0), MATCH('FY17 DataDump'!$D$1, 'FY17 DataDump'!$A$1:$H$1))</f>
        <v>#N/A</v>
      </c>
      <c r="D126" s="27">
        <f>SUMIFS('FY17 DataDump'!$E$2:$E$4768, 'FY17 DataDump'!$C$2:$C$4768, 'FY17 Individual Analysis'!$A126, 'FY17 DataDump'!$H$2:$H$4768, D$2)</f>
        <v>0</v>
      </c>
      <c r="E126" s="27">
        <f>SUMIFS('FY17 DataDump'!$E$2:$E$4768, 'FY17 DataDump'!$C$2:$C$4768, 'FY17 Individual Analysis'!$A126, 'FY17 DataDump'!$H$2:$H$4768, E$2)</f>
        <v>0</v>
      </c>
      <c r="F126" s="27">
        <f>SUMIFS('FY17 DataDump'!$E$2:$E$4768, 'FY17 DataDump'!$C$2:$C$4768, 'FY17 Individual Analysis'!$A126, 'FY17 DataDump'!$H$2:$H$4768, F$2)</f>
        <v>0</v>
      </c>
      <c r="G126" s="27">
        <f>SUMIFS('FY17 DataDump'!$E$2:$E$4768, 'FY17 DataDump'!$C$2:$C$4768, 'FY17 Individual Analysis'!$A126, 'FY17 DataDump'!$H$2:$H$4768, G$2)</f>
        <v>0</v>
      </c>
      <c r="H126" s="27">
        <f>SUMIFS('FY17 DataDump'!$E$2:$E$4768, 'FY17 DataDump'!$C$2:$C$4768, 'FY17 Individual Analysis'!$A126, 'FY17 DataDump'!$H$2:$H$4768, H$2)</f>
        <v>0</v>
      </c>
      <c r="I126" s="27">
        <f>SUMIFS('FY17 DataDump'!$E$2:$E$4768, 'FY17 DataDump'!$C$2:$C$4768, 'FY17 Individual Analysis'!$A126, 'FY17 DataDump'!$H$2:$H$4768, I$2)</f>
        <v>0</v>
      </c>
      <c r="J126" s="27">
        <f>SUMIFS('FY17 DataDump'!$E$2:$E$4768, 'FY17 DataDump'!$C$2:$C$4768, 'FY17 Individual Analysis'!$A126, 'FY17 DataDump'!$H$2:$H$4768, J$2)</f>
        <v>0</v>
      </c>
      <c r="K126" s="27">
        <f>SUMIFS('FY17 DataDump'!$E$2:$E$4768, 'FY17 DataDump'!$C$2:$C$4768, 'FY17 Individual Analysis'!$A126, 'FY17 DataDump'!$H$2:$H$4768, K$2)</f>
        <v>0</v>
      </c>
      <c r="L126" s="27">
        <f>SUMIFS('FY17 DataDump'!$E$2:$E$4768, 'FY17 DataDump'!$C$2:$C$4768, 'FY17 Individual Analysis'!$A126, 'FY17 DataDump'!$H$2:$H$4768, L$2)</f>
        <v>0</v>
      </c>
      <c r="M126" s="27">
        <f>SUMIFS('FY17 DataDump'!$E$2:$E$4768, 'FY17 DataDump'!$C$2:$C$4768, 'FY17 Individual Analysis'!$A126, 'FY17 DataDump'!$H$2:$H$4768, M$2)</f>
        <v>0</v>
      </c>
      <c r="N126" s="27">
        <f>SUMIFS('FY17 DataDump'!$E$2:$E$4768, 'FY17 DataDump'!$C$2:$C$4768, 'FY17 Individual Analysis'!$A126, 'FY17 DataDump'!$H$2:$H$4768, N$2)</f>
        <v>0</v>
      </c>
      <c r="O126" s="27">
        <f>SUMIFS('FY17 DataDump'!$E$2:$E$4768, 'FY17 DataDump'!$C$2:$C$4768, 'FY17 Individual Analysis'!$A126, 'FY17 DataDump'!$H$2:$H$4768, O$2)</f>
        <v>0</v>
      </c>
      <c r="P126" s="27">
        <f t="shared" si="11"/>
        <v>0</v>
      </c>
      <c r="Q126" s="108" t="e">
        <f t="shared" si="9"/>
        <v>#DIV/0!</v>
      </c>
      <c r="S126" s="20">
        <f t="shared" si="14"/>
        <v>0</v>
      </c>
      <c r="T126" s="21">
        <f t="shared" si="14"/>
        <v>0</v>
      </c>
      <c r="U126" s="21">
        <f t="shared" si="14"/>
        <v>0</v>
      </c>
      <c r="V126" s="21">
        <f t="shared" si="13"/>
        <v>0</v>
      </c>
      <c r="W126" s="21">
        <f t="shared" si="13"/>
        <v>0</v>
      </c>
      <c r="X126" s="21">
        <f t="shared" si="13"/>
        <v>0</v>
      </c>
      <c r="Y126" s="21">
        <f t="shared" si="12"/>
        <v>0</v>
      </c>
      <c r="Z126" s="21">
        <f t="shared" si="12"/>
        <v>0</v>
      </c>
      <c r="AA126" s="21">
        <f t="shared" si="12"/>
        <v>0</v>
      </c>
      <c r="AB126" s="21">
        <f t="shared" si="12"/>
        <v>0</v>
      </c>
      <c r="AC126" s="21">
        <f t="shared" si="12"/>
        <v>0</v>
      </c>
      <c r="AD126" s="24">
        <f t="shared" si="12"/>
        <v>0</v>
      </c>
      <c r="AF126" s="15">
        <f t="shared" si="10"/>
        <v>0</v>
      </c>
    </row>
    <row r="127" spans="1:32" x14ac:dyDescent="0.25">
      <c r="A127" s="75"/>
      <c r="B127" s="75" t="e">
        <f>INDEX('FY17 DataDump'!$A$2:$H$4768, MATCH('FY17 Individual Analysis'!A127, 'FY17 DataDump'!$C$2:$C$4768, 0), MATCH('FY17 DataDump'!$B$1, 'FY17 DataDump'!$A$1:$H$1))</f>
        <v>#N/A</v>
      </c>
      <c r="C127" s="75" t="e">
        <f>INDEX('FY17 DataDump'!$A$2:$H$4768, MATCH('FY17 Individual Analysis'!A127, 'FY17 DataDump'!$C$2:$C$4768, 0), MATCH('FY17 DataDump'!$D$1, 'FY17 DataDump'!$A$1:$H$1))</f>
        <v>#N/A</v>
      </c>
      <c r="D127" s="27">
        <f>SUMIFS('FY17 DataDump'!$E$2:$E$4768, 'FY17 DataDump'!$C$2:$C$4768, 'FY17 Individual Analysis'!$A127, 'FY17 DataDump'!$H$2:$H$4768, D$2)</f>
        <v>0</v>
      </c>
      <c r="E127" s="27">
        <f>SUMIFS('FY17 DataDump'!$E$2:$E$4768, 'FY17 DataDump'!$C$2:$C$4768, 'FY17 Individual Analysis'!$A127, 'FY17 DataDump'!$H$2:$H$4768, E$2)</f>
        <v>0</v>
      </c>
      <c r="F127" s="27">
        <f>SUMIFS('FY17 DataDump'!$E$2:$E$4768, 'FY17 DataDump'!$C$2:$C$4768, 'FY17 Individual Analysis'!$A127, 'FY17 DataDump'!$H$2:$H$4768, F$2)</f>
        <v>0</v>
      </c>
      <c r="G127" s="27">
        <f>SUMIFS('FY17 DataDump'!$E$2:$E$4768, 'FY17 DataDump'!$C$2:$C$4768, 'FY17 Individual Analysis'!$A127, 'FY17 DataDump'!$H$2:$H$4768, G$2)</f>
        <v>0</v>
      </c>
      <c r="H127" s="27">
        <f>SUMIFS('FY17 DataDump'!$E$2:$E$4768, 'FY17 DataDump'!$C$2:$C$4768, 'FY17 Individual Analysis'!$A127, 'FY17 DataDump'!$H$2:$H$4768, H$2)</f>
        <v>0</v>
      </c>
      <c r="I127" s="27">
        <f>SUMIFS('FY17 DataDump'!$E$2:$E$4768, 'FY17 DataDump'!$C$2:$C$4768, 'FY17 Individual Analysis'!$A127, 'FY17 DataDump'!$H$2:$H$4768, I$2)</f>
        <v>0</v>
      </c>
      <c r="J127" s="27">
        <f>SUMIFS('FY17 DataDump'!$E$2:$E$4768, 'FY17 DataDump'!$C$2:$C$4768, 'FY17 Individual Analysis'!$A127, 'FY17 DataDump'!$H$2:$H$4768, J$2)</f>
        <v>0</v>
      </c>
      <c r="K127" s="27">
        <f>SUMIFS('FY17 DataDump'!$E$2:$E$4768, 'FY17 DataDump'!$C$2:$C$4768, 'FY17 Individual Analysis'!$A127, 'FY17 DataDump'!$H$2:$H$4768, K$2)</f>
        <v>0</v>
      </c>
      <c r="L127" s="27">
        <f>SUMIFS('FY17 DataDump'!$E$2:$E$4768, 'FY17 DataDump'!$C$2:$C$4768, 'FY17 Individual Analysis'!$A127, 'FY17 DataDump'!$H$2:$H$4768, L$2)</f>
        <v>0</v>
      </c>
      <c r="M127" s="27">
        <f>SUMIFS('FY17 DataDump'!$E$2:$E$4768, 'FY17 DataDump'!$C$2:$C$4768, 'FY17 Individual Analysis'!$A127, 'FY17 DataDump'!$H$2:$H$4768, M$2)</f>
        <v>0</v>
      </c>
      <c r="N127" s="27">
        <f>SUMIFS('FY17 DataDump'!$E$2:$E$4768, 'FY17 DataDump'!$C$2:$C$4768, 'FY17 Individual Analysis'!$A127, 'FY17 DataDump'!$H$2:$H$4768, N$2)</f>
        <v>0</v>
      </c>
      <c r="O127" s="27">
        <f>SUMIFS('FY17 DataDump'!$E$2:$E$4768, 'FY17 DataDump'!$C$2:$C$4768, 'FY17 Individual Analysis'!$A127, 'FY17 DataDump'!$H$2:$H$4768, O$2)</f>
        <v>0</v>
      </c>
      <c r="P127" s="27">
        <f t="shared" si="11"/>
        <v>0</v>
      </c>
      <c r="Q127" s="108" t="e">
        <f t="shared" si="9"/>
        <v>#DIV/0!</v>
      </c>
      <c r="S127" s="20">
        <f t="shared" si="14"/>
        <v>0</v>
      </c>
      <c r="T127" s="21">
        <f t="shared" si="14"/>
        <v>0</v>
      </c>
      <c r="U127" s="21">
        <f t="shared" si="14"/>
        <v>0</v>
      </c>
      <c r="V127" s="21">
        <f t="shared" si="13"/>
        <v>0</v>
      </c>
      <c r="W127" s="21">
        <f t="shared" si="13"/>
        <v>0</v>
      </c>
      <c r="X127" s="21">
        <f t="shared" si="13"/>
        <v>0</v>
      </c>
      <c r="Y127" s="21">
        <f t="shared" si="12"/>
        <v>0</v>
      </c>
      <c r="Z127" s="21">
        <f t="shared" si="12"/>
        <v>0</v>
      </c>
      <c r="AA127" s="21">
        <f t="shared" si="12"/>
        <v>0</v>
      </c>
      <c r="AB127" s="21">
        <f t="shared" si="12"/>
        <v>0</v>
      </c>
      <c r="AC127" s="21">
        <f t="shared" si="12"/>
        <v>0</v>
      </c>
      <c r="AD127" s="24">
        <f t="shared" si="12"/>
        <v>0</v>
      </c>
      <c r="AF127" s="15">
        <f t="shared" si="10"/>
        <v>0</v>
      </c>
    </row>
    <row r="128" spans="1:32" x14ac:dyDescent="0.25">
      <c r="A128" s="75"/>
      <c r="B128" s="75" t="e">
        <f>INDEX('FY17 DataDump'!$A$2:$H$4768, MATCH('FY17 Individual Analysis'!A128, 'FY17 DataDump'!$C$2:$C$4768, 0), MATCH('FY17 DataDump'!$B$1, 'FY17 DataDump'!$A$1:$H$1))</f>
        <v>#N/A</v>
      </c>
      <c r="C128" s="75" t="e">
        <f>INDEX('FY17 DataDump'!$A$2:$H$4768, MATCH('FY17 Individual Analysis'!A128, 'FY17 DataDump'!$C$2:$C$4768, 0), MATCH('FY17 DataDump'!$D$1, 'FY17 DataDump'!$A$1:$H$1))</f>
        <v>#N/A</v>
      </c>
      <c r="D128" s="27">
        <f>SUMIFS('FY17 DataDump'!$E$2:$E$4768, 'FY17 DataDump'!$C$2:$C$4768, 'FY17 Individual Analysis'!$A128, 'FY17 DataDump'!$H$2:$H$4768, D$2)</f>
        <v>0</v>
      </c>
      <c r="E128" s="27">
        <f>SUMIFS('FY17 DataDump'!$E$2:$E$4768, 'FY17 DataDump'!$C$2:$C$4768, 'FY17 Individual Analysis'!$A128, 'FY17 DataDump'!$H$2:$H$4768, E$2)</f>
        <v>0</v>
      </c>
      <c r="F128" s="27">
        <f>SUMIFS('FY17 DataDump'!$E$2:$E$4768, 'FY17 DataDump'!$C$2:$C$4768, 'FY17 Individual Analysis'!$A128, 'FY17 DataDump'!$H$2:$H$4768, F$2)</f>
        <v>0</v>
      </c>
      <c r="G128" s="27">
        <f>SUMIFS('FY17 DataDump'!$E$2:$E$4768, 'FY17 DataDump'!$C$2:$C$4768, 'FY17 Individual Analysis'!$A128, 'FY17 DataDump'!$H$2:$H$4768, G$2)</f>
        <v>0</v>
      </c>
      <c r="H128" s="27">
        <f>SUMIFS('FY17 DataDump'!$E$2:$E$4768, 'FY17 DataDump'!$C$2:$C$4768, 'FY17 Individual Analysis'!$A128, 'FY17 DataDump'!$H$2:$H$4768, H$2)</f>
        <v>0</v>
      </c>
      <c r="I128" s="27">
        <f>SUMIFS('FY17 DataDump'!$E$2:$E$4768, 'FY17 DataDump'!$C$2:$C$4768, 'FY17 Individual Analysis'!$A128, 'FY17 DataDump'!$H$2:$H$4768, I$2)</f>
        <v>0</v>
      </c>
      <c r="J128" s="27">
        <f>SUMIFS('FY17 DataDump'!$E$2:$E$4768, 'FY17 DataDump'!$C$2:$C$4768, 'FY17 Individual Analysis'!$A128, 'FY17 DataDump'!$H$2:$H$4768, J$2)</f>
        <v>0</v>
      </c>
      <c r="K128" s="27">
        <f>SUMIFS('FY17 DataDump'!$E$2:$E$4768, 'FY17 DataDump'!$C$2:$C$4768, 'FY17 Individual Analysis'!$A128, 'FY17 DataDump'!$H$2:$H$4768, K$2)</f>
        <v>0</v>
      </c>
      <c r="L128" s="27">
        <f>SUMIFS('FY17 DataDump'!$E$2:$E$4768, 'FY17 DataDump'!$C$2:$C$4768, 'FY17 Individual Analysis'!$A128, 'FY17 DataDump'!$H$2:$H$4768, L$2)</f>
        <v>0</v>
      </c>
      <c r="M128" s="27">
        <f>SUMIFS('FY17 DataDump'!$E$2:$E$4768, 'FY17 DataDump'!$C$2:$C$4768, 'FY17 Individual Analysis'!$A128, 'FY17 DataDump'!$H$2:$H$4768, M$2)</f>
        <v>0</v>
      </c>
      <c r="N128" s="27">
        <f>SUMIFS('FY17 DataDump'!$E$2:$E$4768, 'FY17 DataDump'!$C$2:$C$4768, 'FY17 Individual Analysis'!$A128, 'FY17 DataDump'!$H$2:$H$4768, N$2)</f>
        <v>0</v>
      </c>
      <c r="O128" s="27">
        <f>SUMIFS('FY17 DataDump'!$E$2:$E$4768, 'FY17 DataDump'!$C$2:$C$4768, 'FY17 Individual Analysis'!$A128, 'FY17 DataDump'!$H$2:$H$4768, O$2)</f>
        <v>0</v>
      </c>
      <c r="P128" s="27">
        <f t="shared" si="11"/>
        <v>0</v>
      </c>
      <c r="Q128" s="108" t="e">
        <f t="shared" si="9"/>
        <v>#DIV/0!</v>
      </c>
      <c r="S128" s="20">
        <f t="shared" si="14"/>
        <v>0</v>
      </c>
      <c r="T128" s="21">
        <f t="shared" si="14"/>
        <v>0</v>
      </c>
      <c r="U128" s="21">
        <f t="shared" si="14"/>
        <v>0</v>
      </c>
      <c r="V128" s="21">
        <f t="shared" si="13"/>
        <v>0</v>
      </c>
      <c r="W128" s="21">
        <f t="shared" si="13"/>
        <v>0</v>
      </c>
      <c r="X128" s="21">
        <f t="shared" si="13"/>
        <v>0</v>
      </c>
      <c r="Y128" s="21">
        <f t="shared" si="12"/>
        <v>0</v>
      </c>
      <c r="Z128" s="21">
        <f t="shared" si="12"/>
        <v>0</v>
      </c>
      <c r="AA128" s="21">
        <f t="shared" si="12"/>
        <v>0</v>
      </c>
      <c r="AB128" s="21">
        <f t="shared" si="12"/>
        <v>0</v>
      </c>
      <c r="AC128" s="21">
        <f t="shared" si="12"/>
        <v>0</v>
      </c>
      <c r="AD128" s="24">
        <f t="shared" si="12"/>
        <v>0</v>
      </c>
      <c r="AF128" s="15">
        <f t="shared" si="10"/>
        <v>0</v>
      </c>
    </row>
    <row r="129" spans="1:32" x14ac:dyDescent="0.25">
      <c r="A129" s="75"/>
      <c r="B129" s="75" t="e">
        <f>INDEX('FY17 DataDump'!$A$2:$H$4768, MATCH('FY17 Individual Analysis'!A129, 'FY17 DataDump'!$C$2:$C$4768, 0), MATCH('FY17 DataDump'!$B$1, 'FY17 DataDump'!$A$1:$H$1))</f>
        <v>#N/A</v>
      </c>
      <c r="C129" s="75" t="e">
        <f>INDEX('FY17 DataDump'!$A$2:$H$4768, MATCH('FY17 Individual Analysis'!A129, 'FY17 DataDump'!$C$2:$C$4768, 0), MATCH('FY17 DataDump'!$D$1, 'FY17 DataDump'!$A$1:$H$1))</f>
        <v>#N/A</v>
      </c>
      <c r="D129" s="27">
        <f>SUMIFS('FY17 DataDump'!$E$2:$E$4768, 'FY17 DataDump'!$C$2:$C$4768, 'FY17 Individual Analysis'!$A129, 'FY17 DataDump'!$H$2:$H$4768, D$2)</f>
        <v>0</v>
      </c>
      <c r="E129" s="27">
        <f>SUMIFS('FY17 DataDump'!$E$2:$E$4768, 'FY17 DataDump'!$C$2:$C$4768, 'FY17 Individual Analysis'!$A129, 'FY17 DataDump'!$H$2:$H$4768, E$2)</f>
        <v>0</v>
      </c>
      <c r="F129" s="27">
        <f>SUMIFS('FY17 DataDump'!$E$2:$E$4768, 'FY17 DataDump'!$C$2:$C$4768, 'FY17 Individual Analysis'!$A129, 'FY17 DataDump'!$H$2:$H$4768, F$2)</f>
        <v>0</v>
      </c>
      <c r="G129" s="27">
        <f>SUMIFS('FY17 DataDump'!$E$2:$E$4768, 'FY17 DataDump'!$C$2:$C$4768, 'FY17 Individual Analysis'!$A129, 'FY17 DataDump'!$H$2:$H$4768, G$2)</f>
        <v>0</v>
      </c>
      <c r="H129" s="27">
        <f>SUMIFS('FY17 DataDump'!$E$2:$E$4768, 'FY17 DataDump'!$C$2:$C$4768, 'FY17 Individual Analysis'!$A129, 'FY17 DataDump'!$H$2:$H$4768, H$2)</f>
        <v>0</v>
      </c>
      <c r="I129" s="27">
        <f>SUMIFS('FY17 DataDump'!$E$2:$E$4768, 'FY17 DataDump'!$C$2:$C$4768, 'FY17 Individual Analysis'!$A129, 'FY17 DataDump'!$H$2:$H$4768, I$2)</f>
        <v>0</v>
      </c>
      <c r="J129" s="27">
        <f>SUMIFS('FY17 DataDump'!$E$2:$E$4768, 'FY17 DataDump'!$C$2:$C$4768, 'FY17 Individual Analysis'!$A129, 'FY17 DataDump'!$H$2:$H$4768, J$2)</f>
        <v>0</v>
      </c>
      <c r="K129" s="27">
        <f>SUMIFS('FY17 DataDump'!$E$2:$E$4768, 'FY17 DataDump'!$C$2:$C$4768, 'FY17 Individual Analysis'!$A129, 'FY17 DataDump'!$H$2:$H$4768, K$2)</f>
        <v>0</v>
      </c>
      <c r="L129" s="27">
        <f>SUMIFS('FY17 DataDump'!$E$2:$E$4768, 'FY17 DataDump'!$C$2:$C$4768, 'FY17 Individual Analysis'!$A129, 'FY17 DataDump'!$H$2:$H$4768, L$2)</f>
        <v>0</v>
      </c>
      <c r="M129" s="27">
        <f>SUMIFS('FY17 DataDump'!$E$2:$E$4768, 'FY17 DataDump'!$C$2:$C$4768, 'FY17 Individual Analysis'!$A129, 'FY17 DataDump'!$H$2:$H$4768, M$2)</f>
        <v>0</v>
      </c>
      <c r="N129" s="27">
        <f>SUMIFS('FY17 DataDump'!$E$2:$E$4768, 'FY17 DataDump'!$C$2:$C$4768, 'FY17 Individual Analysis'!$A129, 'FY17 DataDump'!$H$2:$H$4768, N$2)</f>
        <v>0</v>
      </c>
      <c r="O129" s="27">
        <f>SUMIFS('FY17 DataDump'!$E$2:$E$4768, 'FY17 DataDump'!$C$2:$C$4768, 'FY17 Individual Analysis'!$A129, 'FY17 DataDump'!$H$2:$H$4768, O$2)</f>
        <v>0</v>
      </c>
      <c r="P129" s="27">
        <f t="shared" si="11"/>
        <v>0</v>
      </c>
      <c r="Q129" s="108" t="e">
        <f t="shared" si="9"/>
        <v>#DIV/0!</v>
      </c>
      <c r="S129" s="20">
        <f t="shared" si="14"/>
        <v>0</v>
      </c>
      <c r="T129" s="21">
        <f t="shared" si="14"/>
        <v>0</v>
      </c>
      <c r="U129" s="21">
        <f t="shared" si="14"/>
        <v>0</v>
      </c>
      <c r="V129" s="21">
        <f t="shared" si="13"/>
        <v>0</v>
      </c>
      <c r="W129" s="21">
        <f t="shared" si="13"/>
        <v>0</v>
      </c>
      <c r="X129" s="21">
        <f t="shared" si="13"/>
        <v>0</v>
      </c>
      <c r="Y129" s="21">
        <f t="shared" si="12"/>
        <v>0</v>
      </c>
      <c r="Z129" s="21">
        <f t="shared" si="12"/>
        <v>0</v>
      </c>
      <c r="AA129" s="21">
        <f t="shared" si="12"/>
        <v>0</v>
      </c>
      <c r="AB129" s="21">
        <f t="shared" ref="AB129:AD192" si="15">IFERROR((M129/$P129) * ($AF129), 0)</f>
        <v>0</v>
      </c>
      <c r="AC129" s="21">
        <f t="shared" si="15"/>
        <v>0</v>
      </c>
      <c r="AD129" s="24">
        <f t="shared" si="15"/>
        <v>0</v>
      </c>
      <c r="AF129" s="15">
        <f t="shared" si="10"/>
        <v>0</v>
      </c>
    </row>
    <row r="130" spans="1:32" x14ac:dyDescent="0.25">
      <c r="A130" s="75"/>
      <c r="B130" s="75" t="e">
        <f>INDEX('FY17 DataDump'!$A$2:$H$4768, MATCH('FY17 Individual Analysis'!A130, 'FY17 DataDump'!$C$2:$C$4768, 0), MATCH('FY17 DataDump'!$B$1, 'FY17 DataDump'!$A$1:$H$1))</f>
        <v>#N/A</v>
      </c>
      <c r="C130" s="75" t="e">
        <f>INDEX('FY17 DataDump'!$A$2:$H$4768, MATCH('FY17 Individual Analysis'!A130, 'FY17 DataDump'!$C$2:$C$4768, 0), MATCH('FY17 DataDump'!$D$1, 'FY17 DataDump'!$A$1:$H$1))</f>
        <v>#N/A</v>
      </c>
      <c r="D130" s="27">
        <f>SUMIFS('FY17 DataDump'!$E$2:$E$4768, 'FY17 DataDump'!$C$2:$C$4768, 'FY17 Individual Analysis'!$A130, 'FY17 DataDump'!$H$2:$H$4768, D$2)</f>
        <v>0</v>
      </c>
      <c r="E130" s="27">
        <f>SUMIFS('FY17 DataDump'!$E$2:$E$4768, 'FY17 DataDump'!$C$2:$C$4768, 'FY17 Individual Analysis'!$A130, 'FY17 DataDump'!$H$2:$H$4768, E$2)</f>
        <v>0</v>
      </c>
      <c r="F130" s="27">
        <f>SUMIFS('FY17 DataDump'!$E$2:$E$4768, 'FY17 DataDump'!$C$2:$C$4768, 'FY17 Individual Analysis'!$A130, 'FY17 DataDump'!$H$2:$H$4768, F$2)</f>
        <v>0</v>
      </c>
      <c r="G130" s="27">
        <f>SUMIFS('FY17 DataDump'!$E$2:$E$4768, 'FY17 DataDump'!$C$2:$C$4768, 'FY17 Individual Analysis'!$A130, 'FY17 DataDump'!$H$2:$H$4768, G$2)</f>
        <v>0</v>
      </c>
      <c r="H130" s="27">
        <f>SUMIFS('FY17 DataDump'!$E$2:$E$4768, 'FY17 DataDump'!$C$2:$C$4768, 'FY17 Individual Analysis'!$A130, 'FY17 DataDump'!$H$2:$H$4768, H$2)</f>
        <v>0</v>
      </c>
      <c r="I130" s="27">
        <f>SUMIFS('FY17 DataDump'!$E$2:$E$4768, 'FY17 DataDump'!$C$2:$C$4768, 'FY17 Individual Analysis'!$A130, 'FY17 DataDump'!$H$2:$H$4768, I$2)</f>
        <v>0</v>
      </c>
      <c r="J130" s="27">
        <f>SUMIFS('FY17 DataDump'!$E$2:$E$4768, 'FY17 DataDump'!$C$2:$C$4768, 'FY17 Individual Analysis'!$A130, 'FY17 DataDump'!$H$2:$H$4768, J$2)</f>
        <v>0</v>
      </c>
      <c r="K130" s="27">
        <f>SUMIFS('FY17 DataDump'!$E$2:$E$4768, 'FY17 DataDump'!$C$2:$C$4768, 'FY17 Individual Analysis'!$A130, 'FY17 DataDump'!$H$2:$H$4768, K$2)</f>
        <v>0</v>
      </c>
      <c r="L130" s="27">
        <f>SUMIFS('FY17 DataDump'!$E$2:$E$4768, 'FY17 DataDump'!$C$2:$C$4768, 'FY17 Individual Analysis'!$A130, 'FY17 DataDump'!$H$2:$H$4768, L$2)</f>
        <v>0</v>
      </c>
      <c r="M130" s="27">
        <f>SUMIFS('FY17 DataDump'!$E$2:$E$4768, 'FY17 DataDump'!$C$2:$C$4768, 'FY17 Individual Analysis'!$A130, 'FY17 DataDump'!$H$2:$H$4768, M$2)</f>
        <v>0</v>
      </c>
      <c r="N130" s="27">
        <f>SUMIFS('FY17 DataDump'!$E$2:$E$4768, 'FY17 DataDump'!$C$2:$C$4768, 'FY17 Individual Analysis'!$A130, 'FY17 DataDump'!$H$2:$H$4768, N$2)</f>
        <v>0</v>
      </c>
      <c r="O130" s="27">
        <f>SUMIFS('FY17 DataDump'!$E$2:$E$4768, 'FY17 DataDump'!$C$2:$C$4768, 'FY17 Individual Analysis'!$A130, 'FY17 DataDump'!$H$2:$H$4768, O$2)</f>
        <v>0</v>
      </c>
      <c r="P130" s="27">
        <f t="shared" si="11"/>
        <v>0</v>
      </c>
      <c r="Q130" s="108" t="e">
        <f t="shared" ref="Q130:Q193" si="16">P130/$P$400</f>
        <v>#DIV/0!</v>
      </c>
      <c r="S130" s="20">
        <f t="shared" si="14"/>
        <v>0</v>
      </c>
      <c r="T130" s="21">
        <f t="shared" si="14"/>
        <v>0</v>
      </c>
      <c r="U130" s="21">
        <f t="shared" si="14"/>
        <v>0</v>
      </c>
      <c r="V130" s="21">
        <f t="shared" si="13"/>
        <v>0</v>
      </c>
      <c r="W130" s="21">
        <f t="shared" si="13"/>
        <v>0</v>
      </c>
      <c r="X130" s="21">
        <f t="shared" si="13"/>
        <v>0</v>
      </c>
      <c r="Y130" s="21">
        <f t="shared" si="13"/>
        <v>0</v>
      </c>
      <c r="Z130" s="21">
        <f t="shared" si="13"/>
        <v>0</v>
      </c>
      <c r="AA130" s="21">
        <f t="shared" si="13"/>
        <v>0</v>
      </c>
      <c r="AB130" s="21">
        <f t="shared" si="15"/>
        <v>0</v>
      </c>
      <c r="AC130" s="21">
        <f t="shared" si="15"/>
        <v>0</v>
      </c>
      <c r="AD130" s="24">
        <f t="shared" si="15"/>
        <v>0</v>
      </c>
      <c r="AF130" s="15">
        <f t="shared" ref="AF130:AF193" si="17">(P130) + (P130 *$AG$1)</f>
        <v>0</v>
      </c>
    </row>
    <row r="131" spans="1:32" x14ac:dyDescent="0.25">
      <c r="A131" s="75"/>
      <c r="B131" s="75" t="e">
        <f>INDEX('FY17 DataDump'!$A$2:$H$4768, MATCH('FY17 Individual Analysis'!A131, 'FY17 DataDump'!$C$2:$C$4768, 0), MATCH('FY17 DataDump'!$B$1, 'FY17 DataDump'!$A$1:$H$1))</f>
        <v>#N/A</v>
      </c>
      <c r="C131" s="75" t="e">
        <f>INDEX('FY17 DataDump'!$A$2:$H$4768, MATCH('FY17 Individual Analysis'!A131, 'FY17 DataDump'!$C$2:$C$4768, 0), MATCH('FY17 DataDump'!$D$1, 'FY17 DataDump'!$A$1:$H$1))</f>
        <v>#N/A</v>
      </c>
      <c r="D131" s="27">
        <f>SUMIFS('FY17 DataDump'!$E$2:$E$4768, 'FY17 DataDump'!$C$2:$C$4768, 'FY17 Individual Analysis'!$A131, 'FY17 DataDump'!$H$2:$H$4768, D$2)</f>
        <v>0</v>
      </c>
      <c r="E131" s="27">
        <f>SUMIFS('FY17 DataDump'!$E$2:$E$4768, 'FY17 DataDump'!$C$2:$C$4768, 'FY17 Individual Analysis'!$A131, 'FY17 DataDump'!$H$2:$H$4768, E$2)</f>
        <v>0</v>
      </c>
      <c r="F131" s="27">
        <f>SUMIFS('FY17 DataDump'!$E$2:$E$4768, 'FY17 DataDump'!$C$2:$C$4768, 'FY17 Individual Analysis'!$A131, 'FY17 DataDump'!$H$2:$H$4768, F$2)</f>
        <v>0</v>
      </c>
      <c r="G131" s="27">
        <f>SUMIFS('FY17 DataDump'!$E$2:$E$4768, 'FY17 DataDump'!$C$2:$C$4768, 'FY17 Individual Analysis'!$A131, 'FY17 DataDump'!$H$2:$H$4768, G$2)</f>
        <v>0</v>
      </c>
      <c r="H131" s="27">
        <f>SUMIFS('FY17 DataDump'!$E$2:$E$4768, 'FY17 DataDump'!$C$2:$C$4768, 'FY17 Individual Analysis'!$A131, 'FY17 DataDump'!$H$2:$H$4768, H$2)</f>
        <v>0</v>
      </c>
      <c r="I131" s="27">
        <f>SUMIFS('FY17 DataDump'!$E$2:$E$4768, 'FY17 DataDump'!$C$2:$C$4768, 'FY17 Individual Analysis'!$A131, 'FY17 DataDump'!$H$2:$H$4768, I$2)</f>
        <v>0</v>
      </c>
      <c r="J131" s="27">
        <f>SUMIFS('FY17 DataDump'!$E$2:$E$4768, 'FY17 DataDump'!$C$2:$C$4768, 'FY17 Individual Analysis'!$A131, 'FY17 DataDump'!$H$2:$H$4768, J$2)</f>
        <v>0</v>
      </c>
      <c r="K131" s="27">
        <f>SUMIFS('FY17 DataDump'!$E$2:$E$4768, 'FY17 DataDump'!$C$2:$C$4768, 'FY17 Individual Analysis'!$A131, 'FY17 DataDump'!$H$2:$H$4768, K$2)</f>
        <v>0</v>
      </c>
      <c r="L131" s="27">
        <f>SUMIFS('FY17 DataDump'!$E$2:$E$4768, 'FY17 DataDump'!$C$2:$C$4768, 'FY17 Individual Analysis'!$A131, 'FY17 DataDump'!$H$2:$H$4768, L$2)</f>
        <v>0</v>
      </c>
      <c r="M131" s="27">
        <f>SUMIFS('FY17 DataDump'!$E$2:$E$4768, 'FY17 DataDump'!$C$2:$C$4768, 'FY17 Individual Analysis'!$A131, 'FY17 DataDump'!$H$2:$H$4768, M$2)</f>
        <v>0</v>
      </c>
      <c r="N131" s="27">
        <f>SUMIFS('FY17 DataDump'!$E$2:$E$4768, 'FY17 DataDump'!$C$2:$C$4768, 'FY17 Individual Analysis'!$A131, 'FY17 DataDump'!$H$2:$H$4768, N$2)</f>
        <v>0</v>
      </c>
      <c r="O131" s="27">
        <f>SUMIFS('FY17 DataDump'!$E$2:$E$4768, 'FY17 DataDump'!$C$2:$C$4768, 'FY17 Individual Analysis'!$A131, 'FY17 DataDump'!$H$2:$H$4768, O$2)</f>
        <v>0</v>
      </c>
      <c r="P131" s="27">
        <f t="shared" ref="P131:P194" si="18">SUM(D131:O131)</f>
        <v>0</v>
      </c>
      <c r="Q131" s="108" t="e">
        <f t="shared" si="16"/>
        <v>#DIV/0!</v>
      </c>
      <c r="S131" s="20">
        <f t="shared" si="14"/>
        <v>0</v>
      </c>
      <c r="T131" s="21">
        <f t="shared" si="14"/>
        <v>0</v>
      </c>
      <c r="U131" s="21">
        <f t="shared" si="14"/>
        <v>0</v>
      </c>
      <c r="V131" s="21">
        <f t="shared" si="13"/>
        <v>0</v>
      </c>
      <c r="W131" s="21">
        <f t="shared" si="13"/>
        <v>0</v>
      </c>
      <c r="X131" s="21">
        <f t="shared" si="13"/>
        <v>0</v>
      </c>
      <c r="Y131" s="21">
        <f t="shared" si="13"/>
        <v>0</v>
      </c>
      <c r="Z131" s="21">
        <f t="shared" si="13"/>
        <v>0</v>
      </c>
      <c r="AA131" s="21">
        <f t="shared" si="13"/>
        <v>0</v>
      </c>
      <c r="AB131" s="21">
        <f t="shared" si="15"/>
        <v>0</v>
      </c>
      <c r="AC131" s="21">
        <f t="shared" si="15"/>
        <v>0</v>
      </c>
      <c r="AD131" s="24">
        <f t="shared" si="15"/>
        <v>0</v>
      </c>
      <c r="AF131" s="15">
        <f t="shared" si="17"/>
        <v>0</v>
      </c>
    </row>
    <row r="132" spans="1:32" x14ac:dyDescent="0.25">
      <c r="A132" s="75"/>
      <c r="B132" s="75" t="e">
        <f>INDEX('FY17 DataDump'!$A$2:$H$4768, MATCH('FY17 Individual Analysis'!A132, 'FY17 DataDump'!$C$2:$C$4768, 0), MATCH('FY17 DataDump'!$B$1, 'FY17 DataDump'!$A$1:$H$1))</f>
        <v>#N/A</v>
      </c>
      <c r="C132" s="75" t="e">
        <f>INDEX('FY17 DataDump'!$A$2:$H$4768, MATCH('FY17 Individual Analysis'!A132, 'FY17 DataDump'!$C$2:$C$4768, 0), MATCH('FY17 DataDump'!$D$1, 'FY17 DataDump'!$A$1:$H$1))</f>
        <v>#N/A</v>
      </c>
      <c r="D132" s="27">
        <f>SUMIFS('FY17 DataDump'!$E$2:$E$4768, 'FY17 DataDump'!$C$2:$C$4768, 'FY17 Individual Analysis'!$A132, 'FY17 DataDump'!$H$2:$H$4768, D$2)</f>
        <v>0</v>
      </c>
      <c r="E132" s="27">
        <f>SUMIFS('FY17 DataDump'!$E$2:$E$4768, 'FY17 DataDump'!$C$2:$C$4768, 'FY17 Individual Analysis'!$A132, 'FY17 DataDump'!$H$2:$H$4768, E$2)</f>
        <v>0</v>
      </c>
      <c r="F132" s="27">
        <f>SUMIFS('FY17 DataDump'!$E$2:$E$4768, 'FY17 DataDump'!$C$2:$C$4768, 'FY17 Individual Analysis'!$A132, 'FY17 DataDump'!$H$2:$H$4768, F$2)</f>
        <v>0</v>
      </c>
      <c r="G132" s="27">
        <f>SUMIFS('FY17 DataDump'!$E$2:$E$4768, 'FY17 DataDump'!$C$2:$C$4768, 'FY17 Individual Analysis'!$A132, 'FY17 DataDump'!$H$2:$H$4768, G$2)</f>
        <v>0</v>
      </c>
      <c r="H132" s="27">
        <f>SUMIFS('FY17 DataDump'!$E$2:$E$4768, 'FY17 DataDump'!$C$2:$C$4768, 'FY17 Individual Analysis'!$A132, 'FY17 DataDump'!$H$2:$H$4768, H$2)</f>
        <v>0</v>
      </c>
      <c r="I132" s="27">
        <f>SUMIFS('FY17 DataDump'!$E$2:$E$4768, 'FY17 DataDump'!$C$2:$C$4768, 'FY17 Individual Analysis'!$A132, 'FY17 DataDump'!$H$2:$H$4768, I$2)</f>
        <v>0</v>
      </c>
      <c r="J132" s="27">
        <f>SUMIFS('FY17 DataDump'!$E$2:$E$4768, 'FY17 DataDump'!$C$2:$C$4768, 'FY17 Individual Analysis'!$A132, 'FY17 DataDump'!$H$2:$H$4768, J$2)</f>
        <v>0</v>
      </c>
      <c r="K132" s="27">
        <f>SUMIFS('FY17 DataDump'!$E$2:$E$4768, 'FY17 DataDump'!$C$2:$C$4768, 'FY17 Individual Analysis'!$A132, 'FY17 DataDump'!$H$2:$H$4768, K$2)</f>
        <v>0</v>
      </c>
      <c r="L132" s="27">
        <f>SUMIFS('FY17 DataDump'!$E$2:$E$4768, 'FY17 DataDump'!$C$2:$C$4768, 'FY17 Individual Analysis'!$A132, 'FY17 DataDump'!$H$2:$H$4768, L$2)</f>
        <v>0</v>
      </c>
      <c r="M132" s="27">
        <f>SUMIFS('FY17 DataDump'!$E$2:$E$4768, 'FY17 DataDump'!$C$2:$C$4768, 'FY17 Individual Analysis'!$A132, 'FY17 DataDump'!$H$2:$H$4768, M$2)</f>
        <v>0</v>
      </c>
      <c r="N132" s="27">
        <f>SUMIFS('FY17 DataDump'!$E$2:$E$4768, 'FY17 DataDump'!$C$2:$C$4768, 'FY17 Individual Analysis'!$A132, 'FY17 DataDump'!$H$2:$H$4768, N$2)</f>
        <v>0</v>
      </c>
      <c r="O132" s="27">
        <f>SUMIFS('FY17 DataDump'!$E$2:$E$4768, 'FY17 DataDump'!$C$2:$C$4768, 'FY17 Individual Analysis'!$A132, 'FY17 DataDump'!$H$2:$H$4768, O$2)</f>
        <v>0</v>
      </c>
      <c r="P132" s="27">
        <f t="shared" si="18"/>
        <v>0</v>
      </c>
      <c r="Q132" s="108" t="e">
        <f t="shared" si="16"/>
        <v>#DIV/0!</v>
      </c>
      <c r="S132" s="20">
        <f t="shared" si="14"/>
        <v>0</v>
      </c>
      <c r="T132" s="21">
        <f t="shared" si="14"/>
        <v>0</v>
      </c>
      <c r="U132" s="21">
        <f t="shared" si="14"/>
        <v>0</v>
      </c>
      <c r="V132" s="21">
        <f t="shared" si="13"/>
        <v>0</v>
      </c>
      <c r="W132" s="21">
        <f t="shared" si="13"/>
        <v>0</v>
      </c>
      <c r="X132" s="21">
        <f t="shared" si="13"/>
        <v>0</v>
      </c>
      <c r="Y132" s="21">
        <f t="shared" si="13"/>
        <v>0</v>
      </c>
      <c r="Z132" s="21">
        <f t="shared" si="13"/>
        <v>0</v>
      </c>
      <c r="AA132" s="21">
        <f t="shared" si="13"/>
        <v>0</v>
      </c>
      <c r="AB132" s="21">
        <f t="shared" si="15"/>
        <v>0</v>
      </c>
      <c r="AC132" s="21">
        <f t="shared" si="15"/>
        <v>0</v>
      </c>
      <c r="AD132" s="24">
        <f t="shared" si="15"/>
        <v>0</v>
      </c>
      <c r="AF132" s="15">
        <f t="shared" si="17"/>
        <v>0</v>
      </c>
    </row>
    <row r="133" spans="1:32" x14ac:dyDescent="0.25">
      <c r="A133" s="75"/>
      <c r="B133" s="75" t="e">
        <f>INDEX('FY17 DataDump'!$A$2:$H$4768, MATCH('FY17 Individual Analysis'!A133, 'FY17 DataDump'!$C$2:$C$4768, 0), MATCH('FY17 DataDump'!$B$1, 'FY17 DataDump'!$A$1:$H$1))</f>
        <v>#N/A</v>
      </c>
      <c r="C133" s="75" t="e">
        <f>INDEX('FY17 DataDump'!$A$2:$H$4768, MATCH('FY17 Individual Analysis'!A133, 'FY17 DataDump'!$C$2:$C$4768, 0), MATCH('FY17 DataDump'!$D$1, 'FY17 DataDump'!$A$1:$H$1))</f>
        <v>#N/A</v>
      </c>
      <c r="D133" s="27">
        <f>SUMIFS('FY17 DataDump'!$E$2:$E$4768, 'FY17 DataDump'!$C$2:$C$4768, 'FY17 Individual Analysis'!$A133, 'FY17 DataDump'!$H$2:$H$4768, D$2)</f>
        <v>0</v>
      </c>
      <c r="E133" s="27">
        <f>SUMIFS('FY17 DataDump'!$E$2:$E$4768, 'FY17 DataDump'!$C$2:$C$4768, 'FY17 Individual Analysis'!$A133, 'FY17 DataDump'!$H$2:$H$4768, E$2)</f>
        <v>0</v>
      </c>
      <c r="F133" s="27">
        <f>SUMIFS('FY17 DataDump'!$E$2:$E$4768, 'FY17 DataDump'!$C$2:$C$4768, 'FY17 Individual Analysis'!$A133, 'FY17 DataDump'!$H$2:$H$4768, F$2)</f>
        <v>0</v>
      </c>
      <c r="G133" s="27">
        <f>SUMIFS('FY17 DataDump'!$E$2:$E$4768, 'FY17 DataDump'!$C$2:$C$4768, 'FY17 Individual Analysis'!$A133, 'FY17 DataDump'!$H$2:$H$4768, G$2)</f>
        <v>0</v>
      </c>
      <c r="H133" s="27">
        <f>SUMIFS('FY17 DataDump'!$E$2:$E$4768, 'FY17 DataDump'!$C$2:$C$4768, 'FY17 Individual Analysis'!$A133, 'FY17 DataDump'!$H$2:$H$4768, H$2)</f>
        <v>0</v>
      </c>
      <c r="I133" s="27">
        <f>SUMIFS('FY17 DataDump'!$E$2:$E$4768, 'FY17 DataDump'!$C$2:$C$4768, 'FY17 Individual Analysis'!$A133, 'FY17 DataDump'!$H$2:$H$4768, I$2)</f>
        <v>0</v>
      </c>
      <c r="J133" s="27">
        <f>SUMIFS('FY17 DataDump'!$E$2:$E$4768, 'FY17 DataDump'!$C$2:$C$4768, 'FY17 Individual Analysis'!$A133, 'FY17 DataDump'!$H$2:$H$4768, J$2)</f>
        <v>0</v>
      </c>
      <c r="K133" s="27">
        <f>SUMIFS('FY17 DataDump'!$E$2:$E$4768, 'FY17 DataDump'!$C$2:$C$4768, 'FY17 Individual Analysis'!$A133, 'FY17 DataDump'!$H$2:$H$4768, K$2)</f>
        <v>0</v>
      </c>
      <c r="L133" s="27">
        <f>SUMIFS('FY17 DataDump'!$E$2:$E$4768, 'FY17 DataDump'!$C$2:$C$4768, 'FY17 Individual Analysis'!$A133, 'FY17 DataDump'!$H$2:$H$4768, L$2)</f>
        <v>0</v>
      </c>
      <c r="M133" s="27">
        <f>SUMIFS('FY17 DataDump'!$E$2:$E$4768, 'FY17 DataDump'!$C$2:$C$4768, 'FY17 Individual Analysis'!$A133, 'FY17 DataDump'!$H$2:$H$4768, M$2)</f>
        <v>0</v>
      </c>
      <c r="N133" s="27">
        <f>SUMIFS('FY17 DataDump'!$E$2:$E$4768, 'FY17 DataDump'!$C$2:$C$4768, 'FY17 Individual Analysis'!$A133, 'FY17 DataDump'!$H$2:$H$4768, N$2)</f>
        <v>0</v>
      </c>
      <c r="O133" s="27">
        <f>SUMIFS('FY17 DataDump'!$E$2:$E$4768, 'FY17 DataDump'!$C$2:$C$4768, 'FY17 Individual Analysis'!$A133, 'FY17 DataDump'!$H$2:$H$4768, O$2)</f>
        <v>0</v>
      </c>
      <c r="P133" s="27">
        <f t="shared" si="18"/>
        <v>0</v>
      </c>
      <c r="Q133" s="108" t="e">
        <f t="shared" si="16"/>
        <v>#DIV/0!</v>
      </c>
      <c r="S133" s="20">
        <f t="shared" si="14"/>
        <v>0</v>
      </c>
      <c r="T133" s="21">
        <f t="shared" si="14"/>
        <v>0</v>
      </c>
      <c r="U133" s="21">
        <f t="shared" si="14"/>
        <v>0</v>
      </c>
      <c r="V133" s="21">
        <f t="shared" si="13"/>
        <v>0</v>
      </c>
      <c r="W133" s="21">
        <f t="shared" si="13"/>
        <v>0</v>
      </c>
      <c r="X133" s="21">
        <f t="shared" si="13"/>
        <v>0</v>
      </c>
      <c r="Y133" s="21">
        <f t="shared" si="13"/>
        <v>0</v>
      </c>
      <c r="Z133" s="21">
        <f t="shared" si="13"/>
        <v>0</v>
      </c>
      <c r="AA133" s="21">
        <f t="shared" si="13"/>
        <v>0</v>
      </c>
      <c r="AB133" s="21">
        <f t="shared" si="15"/>
        <v>0</v>
      </c>
      <c r="AC133" s="21">
        <f t="shared" si="15"/>
        <v>0</v>
      </c>
      <c r="AD133" s="24">
        <f t="shared" si="15"/>
        <v>0</v>
      </c>
      <c r="AF133" s="15">
        <f t="shared" si="17"/>
        <v>0</v>
      </c>
    </row>
    <row r="134" spans="1:32" x14ac:dyDescent="0.25">
      <c r="A134" s="75"/>
      <c r="B134" s="75" t="e">
        <f>INDEX('FY17 DataDump'!$A$2:$H$4768, MATCH('FY17 Individual Analysis'!A134, 'FY17 DataDump'!$C$2:$C$4768, 0), MATCH('FY17 DataDump'!$B$1, 'FY17 DataDump'!$A$1:$H$1))</f>
        <v>#N/A</v>
      </c>
      <c r="C134" s="75" t="e">
        <f>INDEX('FY17 DataDump'!$A$2:$H$4768, MATCH('FY17 Individual Analysis'!A134, 'FY17 DataDump'!$C$2:$C$4768, 0), MATCH('FY17 DataDump'!$D$1, 'FY17 DataDump'!$A$1:$H$1))</f>
        <v>#N/A</v>
      </c>
      <c r="D134" s="27">
        <f>SUMIFS('FY17 DataDump'!$E$2:$E$4768, 'FY17 DataDump'!$C$2:$C$4768, 'FY17 Individual Analysis'!$A134, 'FY17 DataDump'!$H$2:$H$4768, D$2)</f>
        <v>0</v>
      </c>
      <c r="E134" s="27">
        <f>SUMIFS('FY17 DataDump'!$E$2:$E$4768, 'FY17 DataDump'!$C$2:$C$4768, 'FY17 Individual Analysis'!$A134, 'FY17 DataDump'!$H$2:$H$4768, E$2)</f>
        <v>0</v>
      </c>
      <c r="F134" s="27">
        <f>SUMIFS('FY17 DataDump'!$E$2:$E$4768, 'FY17 DataDump'!$C$2:$C$4768, 'FY17 Individual Analysis'!$A134, 'FY17 DataDump'!$H$2:$H$4768, F$2)</f>
        <v>0</v>
      </c>
      <c r="G134" s="27">
        <f>SUMIFS('FY17 DataDump'!$E$2:$E$4768, 'FY17 DataDump'!$C$2:$C$4768, 'FY17 Individual Analysis'!$A134, 'FY17 DataDump'!$H$2:$H$4768, G$2)</f>
        <v>0</v>
      </c>
      <c r="H134" s="27">
        <f>SUMIFS('FY17 DataDump'!$E$2:$E$4768, 'FY17 DataDump'!$C$2:$C$4768, 'FY17 Individual Analysis'!$A134, 'FY17 DataDump'!$H$2:$H$4768, H$2)</f>
        <v>0</v>
      </c>
      <c r="I134" s="27">
        <f>SUMIFS('FY17 DataDump'!$E$2:$E$4768, 'FY17 DataDump'!$C$2:$C$4768, 'FY17 Individual Analysis'!$A134, 'FY17 DataDump'!$H$2:$H$4768, I$2)</f>
        <v>0</v>
      </c>
      <c r="J134" s="27">
        <f>SUMIFS('FY17 DataDump'!$E$2:$E$4768, 'FY17 DataDump'!$C$2:$C$4768, 'FY17 Individual Analysis'!$A134, 'FY17 DataDump'!$H$2:$H$4768, J$2)</f>
        <v>0</v>
      </c>
      <c r="K134" s="27">
        <f>SUMIFS('FY17 DataDump'!$E$2:$E$4768, 'FY17 DataDump'!$C$2:$C$4768, 'FY17 Individual Analysis'!$A134, 'FY17 DataDump'!$H$2:$H$4768, K$2)</f>
        <v>0</v>
      </c>
      <c r="L134" s="27">
        <f>SUMIFS('FY17 DataDump'!$E$2:$E$4768, 'FY17 DataDump'!$C$2:$C$4768, 'FY17 Individual Analysis'!$A134, 'FY17 DataDump'!$H$2:$H$4768, L$2)</f>
        <v>0</v>
      </c>
      <c r="M134" s="27">
        <f>SUMIFS('FY17 DataDump'!$E$2:$E$4768, 'FY17 DataDump'!$C$2:$C$4768, 'FY17 Individual Analysis'!$A134, 'FY17 DataDump'!$H$2:$H$4768, M$2)</f>
        <v>0</v>
      </c>
      <c r="N134" s="27">
        <f>SUMIFS('FY17 DataDump'!$E$2:$E$4768, 'FY17 DataDump'!$C$2:$C$4768, 'FY17 Individual Analysis'!$A134, 'FY17 DataDump'!$H$2:$H$4768, N$2)</f>
        <v>0</v>
      </c>
      <c r="O134" s="27">
        <f>SUMIFS('FY17 DataDump'!$E$2:$E$4768, 'FY17 DataDump'!$C$2:$C$4768, 'FY17 Individual Analysis'!$A134, 'FY17 DataDump'!$H$2:$H$4768, O$2)</f>
        <v>0</v>
      </c>
      <c r="P134" s="27">
        <f t="shared" si="18"/>
        <v>0</v>
      </c>
      <c r="Q134" s="108" t="e">
        <f t="shared" si="16"/>
        <v>#DIV/0!</v>
      </c>
      <c r="S134" s="20">
        <f t="shared" si="14"/>
        <v>0</v>
      </c>
      <c r="T134" s="21">
        <f t="shared" si="14"/>
        <v>0</v>
      </c>
      <c r="U134" s="21">
        <f t="shared" si="14"/>
        <v>0</v>
      </c>
      <c r="V134" s="21">
        <f t="shared" si="13"/>
        <v>0</v>
      </c>
      <c r="W134" s="21">
        <f t="shared" si="13"/>
        <v>0</v>
      </c>
      <c r="X134" s="21">
        <f t="shared" si="13"/>
        <v>0</v>
      </c>
      <c r="Y134" s="21">
        <f t="shared" si="13"/>
        <v>0</v>
      </c>
      <c r="Z134" s="21">
        <f t="shared" si="13"/>
        <v>0</v>
      </c>
      <c r="AA134" s="21">
        <f t="shared" si="13"/>
        <v>0</v>
      </c>
      <c r="AB134" s="21">
        <f t="shared" si="15"/>
        <v>0</v>
      </c>
      <c r="AC134" s="21">
        <f t="shared" si="15"/>
        <v>0</v>
      </c>
      <c r="AD134" s="24">
        <f t="shared" si="15"/>
        <v>0</v>
      </c>
      <c r="AF134" s="15">
        <f t="shared" si="17"/>
        <v>0</v>
      </c>
    </row>
    <row r="135" spans="1:32" x14ac:dyDescent="0.25">
      <c r="A135" s="75"/>
      <c r="B135" s="75" t="e">
        <f>INDEX('FY17 DataDump'!$A$2:$H$4768, MATCH('FY17 Individual Analysis'!A135, 'FY17 DataDump'!$C$2:$C$4768, 0), MATCH('FY17 DataDump'!$B$1, 'FY17 DataDump'!$A$1:$H$1))</f>
        <v>#N/A</v>
      </c>
      <c r="C135" s="75" t="e">
        <f>INDEX('FY17 DataDump'!$A$2:$H$4768, MATCH('FY17 Individual Analysis'!A135, 'FY17 DataDump'!$C$2:$C$4768, 0), MATCH('FY17 DataDump'!$D$1, 'FY17 DataDump'!$A$1:$H$1))</f>
        <v>#N/A</v>
      </c>
      <c r="D135" s="27">
        <f>SUMIFS('FY17 DataDump'!$E$2:$E$4768, 'FY17 DataDump'!$C$2:$C$4768, 'FY17 Individual Analysis'!$A135, 'FY17 DataDump'!$H$2:$H$4768, D$2)</f>
        <v>0</v>
      </c>
      <c r="E135" s="27">
        <f>SUMIFS('FY17 DataDump'!$E$2:$E$4768, 'FY17 DataDump'!$C$2:$C$4768, 'FY17 Individual Analysis'!$A135, 'FY17 DataDump'!$H$2:$H$4768, E$2)</f>
        <v>0</v>
      </c>
      <c r="F135" s="27">
        <f>SUMIFS('FY17 DataDump'!$E$2:$E$4768, 'FY17 DataDump'!$C$2:$C$4768, 'FY17 Individual Analysis'!$A135, 'FY17 DataDump'!$H$2:$H$4768, F$2)</f>
        <v>0</v>
      </c>
      <c r="G135" s="27">
        <f>SUMIFS('FY17 DataDump'!$E$2:$E$4768, 'FY17 DataDump'!$C$2:$C$4768, 'FY17 Individual Analysis'!$A135, 'FY17 DataDump'!$H$2:$H$4768, G$2)</f>
        <v>0</v>
      </c>
      <c r="H135" s="27">
        <f>SUMIFS('FY17 DataDump'!$E$2:$E$4768, 'FY17 DataDump'!$C$2:$C$4768, 'FY17 Individual Analysis'!$A135, 'FY17 DataDump'!$H$2:$H$4768, H$2)</f>
        <v>0</v>
      </c>
      <c r="I135" s="27">
        <f>SUMIFS('FY17 DataDump'!$E$2:$E$4768, 'FY17 DataDump'!$C$2:$C$4768, 'FY17 Individual Analysis'!$A135, 'FY17 DataDump'!$H$2:$H$4768, I$2)</f>
        <v>0</v>
      </c>
      <c r="J135" s="27">
        <f>SUMIFS('FY17 DataDump'!$E$2:$E$4768, 'FY17 DataDump'!$C$2:$C$4768, 'FY17 Individual Analysis'!$A135, 'FY17 DataDump'!$H$2:$H$4768, J$2)</f>
        <v>0</v>
      </c>
      <c r="K135" s="27">
        <f>SUMIFS('FY17 DataDump'!$E$2:$E$4768, 'FY17 DataDump'!$C$2:$C$4768, 'FY17 Individual Analysis'!$A135, 'FY17 DataDump'!$H$2:$H$4768, K$2)</f>
        <v>0</v>
      </c>
      <c r="L135" s="27">
        <f>SUMIFS('FY17 DataDump'!$E$2:$E$4768, 'FY17 DataDump'!$C$2:$C$4768, 'FY17 Individual Analysis'!$A135, 'FY17 DataDump'!$H$2:$H$4768, L$2)</f>
        <v>0</v>
      </c>
      <c r="M135" s="27">
        <f>SUMIFS('FY17 DataDump'!$E$2:$E$4768, 'FY17 DataDump'!$C$2:$C$4768, 'FY17 Individual Analysis'!$A135, 'FY17 DataDump'!$H$2:$H$4768, M$2)</f>
        <v>0</v>
      </c>
      <c r="N135" s="27">
        <f>SUMIFS('FY17 DataDump'!$E$2:$E$4768, 'FY17 DataDump'!$C$2:$C$4768, 'FY17 Individual Analysis'!$A135, 'FY17 DataDump'!$H$2:$H$4768, N$2)</f>
        <v>0</v>
      </c>
      <c r="O135" s="27">
        <f>SUMIFS('FY17 DataDump'!$E$2:$E$4768, 'FY17 DataDump'!$C$2:$C$4768, 'FY17 Individual Analysis'!$A135, 'FY17 DataDump'!$H$2:$H$4768, O$2)</f>
        <v>0</v>
      </c>
      <c r="P135" s="27">
        <f t="shared" si="18"/>
        <v>0</v>
      </c>
      <c r="Q135" s="108" t="e">
        <f t="shared" si="16"/>
        <v>#DIV/0!</v>
      </c>
      <c r="S135" s="20">
        <f t="shared" si="14"/>
        <v>0</v>
      </c>
      <c r="T135" s="21">
        <f t="shared" si="14"/>
        <v>0</v>
      </c>
      <c r="U135" s="21">
        <f t="shared" si="14"/>
        <v>0</v>
      </c>
      <c r="V135" s="21">
        <f t="shared" si="13"/>
        <v>0</v>
      </c>
      <c r="W135" s="21">
        <f t="shared" si="13"/>
        <v>0</v>
      </c>
      <c r="X135" s="21">
        <f t="shared" si="13"/>
        <v>0</v>
      </c>
      <c r="Y135" s="21">
        <f t="shared" si="13"/>
        <v>0</v>
      </c>
      <c r="Z135" s="21">
        <f t="shared" si="13"/>
        <v>0</v>
      </c>
      <c r="AA135" s="21">
        <f t="shared" si="13"/>
        <v>0</v>
      </c>
      <c r="AB135" s="21">
        <f t="shared" si="15"/>
        <v>0</v>
      </c>
      <c r="AC135" s="21">
        <f t="shared" si="15"/>
        <v>0</v>
      </c>
      <c r="AD135" s="24">
        <f t="shared" si="15"/>
        <v>0</v>
      </c>
      <c r="AF135" s="15">
        <f t="shared" si="17"/>
        <v>0</v>
      </c>
    </row>
    <row r="136" spans="1:32" x14ac:dyDescent="0.25">
      <c r="A136" s="75"/>
      <c r="B136" s="75" t="e">
        <f>INDEX('FY17 DataDump'!$A$2:$H$4768, MATCH('FY17 Individual Analysis'!A136, 'FY17 DataDump'!$C$2:$C$4768, 0), MATCH('FY17 DataDump'!$B$1, 'FY17 DataDump'!$A$1:$H$1))</f>
        <v>#N/A</v>
      </c>
      <c r="C136" s="75" t="e">
        <f>INDEX('FY17 DataDump'!$A$2:$H$4768, MATCH('FY17 Individual Analysis'!A136, 'FY17 DataDump'!$C$2:$C$4768, 0), MATCH('FY17 DataDump'!$D$1, 'FY17 DataDump'!$A$1:$H$1))</f>
        <v>#N/A</v>
      </c>
      <c r="D136" s="27">
        <f>SUMIFS('FY17 DataDump'!$E$2:$E$4768, 'FY17 DataDump'!$C$2:$C$4768, 'FY17 Individual Analysis'!$A136, 'FY17 DataDump'!$H$2:$H$4768, D$2)</f>
        <v>0</v>
      </c>
      <c r="E136" s="27">
        <f>SUMIFS('FY17 DataDump'!$E$2:$E$4768, 'FY17 DataDump'!$C$2:$C$4768, 'FY17 Individual Analysis'!$A136, 'FY17 DataDump'!$H$2:$H$4768, E$2)</f>
        <v>0</v>
      </c>
      <c r="F136" s="27">
        <f>SUMIFS('FY17 DataDump'!$E$2:$E$4768, 'FY17 DataDump'!$C$2:$C$4768, 'FY17 Individual Analysis'!$A136, 'FY17 DataDump'!$H$2:$H$4768, F$2)</f>
        <v>0</v>
      </c>
      <c r="G136" s="27">
        <f>SUMIFS('FY17 DataDump'!$E$2:$E$4768, 'FY17 DataDump'!$C$2:$C$4768, 'FY17 Individual Analysis'!$A136, 'FY17 DataDump'!$H$2:$H$4768, G$2)</f>
        <v>0</v>
      </c>
      <c r="H136" s="27">
        <f>SUMIFS('FY17 DataDump'!$E$2:$E$4768, 'FY17 DataDump'!$C$2:$C$4768, 'FY17 Individual Analysis'!$A136, 'FY17 DataDump'!$H$2:$H$4768, H$2)</f>
        <v>0</v>
      </c>
      <c r="I136" s="27">
        <f>SUMIFS('FY17 DataDump'!$E$2:$E$4768, 'FY17 DataDump'!$C$2:$C$4768, 'FY17 Individual Analysis'!$A136, 'FY17 DataDump'!$H$2:$H$4768, I$2)</f>
        <v>0</v>
      </c>
      <c r="J136" s="27">
        <f>SUMIFS('FY17 DataDump'!$E$2:$E$4768, 'FY17 DataDump'!$C$2:$C$4768, 'FY17 Individual Analysis'!$A136, 'FY17 DataDump'!$H$2:$H$4768, J$2)</f>
        <v>0</v>
      </c>
      <c r="K136" s="27">
        <f>SUMIFS('FY17 DataDump'!$E$2:$E$4768, 'FY17 DataDump'!$C$2:$C$4768, 'FY17 Individual Analysis'!$A136, 'FY17 DataDump'!$H$2:$H$4768, K$2)</f>
        <v>0</v>
      </c>
      <c r="L136" s="27">
        <f>SUMIFS('FY17 DataDump'!$E$2:$E$4768, 'FY17 DataDump'!$C$2:$C$4768, 'FY17 Individual Analysis'!$A136, 'FY17 DataDump'!$H$2:$H$4768, L$2)</f>
        <v>0</v>
      </c>
      <c r="M136" s="27">
        <f>SUMIFS('FY17 DataDump'!$E$2:$E$4768, 'FY17 DataDump'!$C$2:$C$4768, 'FY17 Individual Analysis'!$A136, 'FY17 DataDump'!$H$2:$H$4768, M$2)</f>
        <v>0</v>
      </c>
      <c r="N136" s="27">
        <f>SUMIFS('FY17 DataDump'!$E$2:$E$4768, 'FY17 DataDump'!$C$2:$C$4768, 'FY17 Individual Analysis'!$A136, 'FY17 DataDump'!$H$2:$H$4768, N$2)</f>
        <v>0</v>
      </c>
      <c r="O136" s="27">
        <f>SUMIFS('FY17 DataDump'!$E$2:$E$4768, 'FY17 DataDump'!$C$2:$C$4768, 'FY17 Individual Analysis'!$A136, 'FY17 DataDump'!$H$2:$H$4768, O$2)</f>
        <v>0</v>
      </c>
      <c r="P136" s="27">
        <f t="shared" si="18"/>
        <v>0</v>
      </c>
      <c r="Q136" s="108" t="e">
        <f t="shared" si="16"/>
        <v>#DIV/0!</v>
      </c>
      <c r="S136" s="20">
        <f t="shared" si="14"/>
        <v>0</v>
      </c>
      <c r="T136" s="21">
        <f t="shared" si="14"/>
        <v>0</v>
      </c>
      <c r="U136" s="21">
        <f t="shared" si="14"/>
        <v>0</v>
      </c>
      <c r="V136" s="21">
        <f t="shared" si="13"/>
        <v>0</v>
      </c>
      <c r="W136" s="21">
        <f t="shared" si="13"/>
        <v>0</v>
      </c>
      <c r="X136" s="21">
        <f t="shared" si="13"/>
        <v>0</v>
      </c>
      <c r="Y136" s="21">
        <f t="shared" si="13"/>
        <v>0</v>
      </c>
      <c r="Z136" s="21">
        <f t="shared" si="13"/>
        <v>0</v>
      </c>
      <c r="AA136" s="21">
        <f t="shared" si="13"/>
        <v>0</v>
      </c>
      <c r="AB136" s="21">
        <f t="shared" si="15"/>
        <v>0</v>
      </c>
      <c r="AC136" s="21">
        <f t="shared" si="15"/>
        <v>0</v>
      </c>
      <c r="AD136" s="24">
        <f t="shared" si="15"/>
        <v>0</v>
      </c>
      <c r="AF136" s="15">
        <f t="shared" si="17"/>
        <v>0</v>
      </c>
    </row>
    <row r="137" spans="1:32" x14ac:dyDescent="0.25">
      <c r="A137" s="75"/>
      <c r="B137" s="75" t="e">
        <f>INDEX('FY17 DataDump'!$A$2:$H$4768, MATCH('FY17 Individual Analysis'!A137, 'FY17 DataDump'!$C$2:$C$4768, 0), MATCH('FY17 DataDump'!$B$1, 'FY17 DataDump'!$A$1:$H$1))</f>
        <v>#N/A</v>
      </c>
      <c r="C137" s="75" t="e">
        <f>INDEX('FY17 DataDump'!$A$2:$H$4768, MATCH('FY17 Individual Analysis'!A137, 'FY17 DataDump'!$C$2:$C$4768, 0), MATCH('FY17 DataDump'!$D$1, 'FY17 DataDump'!$A$1:$H$1))</f>
        <v>#N/A</v>
      </c>
      <c r="D137" s="27">
        <f>SUMIFS('FY17 DataDump'!$E$2:$E$4768, 'FY17 DataDump'!$C$2:$C$4768, 'FY17 Individual Analysis'!$A137, 'FY17 DataDump'!$H$2:$H$4768, D$2)</f>
        <v>0</v>
      </c>
      <c r="E137" s="27">
        <f>SUMIFS('FY17 DataDump'!$E$2:$E$4768, 'FY17 DataDump'!$C$2:$C$4768, 'FY17 Individual Analysis'!$A137, 'FY17 DataDump'!$H$2:$H$4768, E$2)</f>
        <v>0</v>
      </c>
      <c r="F137" s="27">
        <f>SUMIFS('FY17 DataDump'!$E$2:$E$4768, 'FY17 DataDump'!$C$2:$C$4768, 'FY17 Individual Analysis'!$A137, 'FY17 DataDump'!$H$2:$H$4768, F$2)</f>
        <v>0</v>
      </c>
      <c r="G137" s="27">
        <f>SUMIFS('FY17 DataDump'!$E$2:$E$4768, 'FY17 DataDump'!$C$2:$C$4768, 'FY17 Individual Analysis'!$A137, 'FY17 DataDump'!$H$2:$H$4768, G$2)</f>
        <v>0</v>
      </c>
      <c r="H137" s="27">
        <f>SUMIFS('FY17 DataDump'!$E$2:$E$4768, 'FY17 DataDump'!$C$2:$C$4768, 'FY17 Individual Analysis'!$A137, 'FY17 DataDump'!$H$2:$H$4768, H$2)</f>
        <v>0</v>
      </c>
      <c r="I137" s="27">
        <f>SUMIFS('FY17 DataDump'!$E$2:$E$4768, 'FY17 DataDump'!$C$2:$C$4768, 'FY17 Individual Analysis'!$A137, 'FY17 DataDump'!$H$2:$H$4768, I$2)</f>
        <v>0</v>
      </c>
      <c r="J137" s="27">
        <f>SUMIFS('FY17 DataDump'!$E$2:$E$4768, 'FY17 DataDump'!$C$2:$C$4768, 'FY17 Individual Analysis'!$A137, 'FY17 DataDump'!$H$2:$H$4768, J$2)</f>
        <v>0</v>
      </c>
      <c r="K137" s="27">
        <f>SUMIFS('FY17 DataDump'!$E$2:$E$4768, 'FY17 DataDump'!$C$2:$C$4768, 'FY17 Individual Analysis'!$A137, 'FY17 DataDump'!$H$2:$H$4768, K$2)</f>
        <v>0</v>
      </c>
      <c r="L137" s="27">
        <f>SUMIFS('FY17 DataDump'!$E$2:$E$4768, 'FY17 DataDump'!$C$2:$C$4768, 'FY17 Individual Analysis'!$A137, 'FY17 DataDump'!$H$2:$H$4768, L$2)</f>
        <v>0</v>
      </c>
      <c r="M137" s="27">
        <f>SUMIFS('FY17 DataDump'!$E$2:$E$4768, 'FY17 DataDump'!$C$2:$C$4768, 'FY17 Individual Analysis'!$A137, 'FY17 DataDump'!$H$2:$H$4768, M$2)</f>
        <v>0</v>
      </c>
      <c r="N137" s="27">
        <f>SUMIFS('FY17 DataDump'!$E$2:$E$4768, 'FY17 DataDump'!$C$2:$C$4768, 'FY17 Individual Analysis'!$A137, 'FY17 DataDump'!$H$2:$H$4768, N$2)</f>
        <v>0</v>
      </c>
      <c r="O137" s="27">
        <f>SUMIFS('FY17 DataDump'!$E$2:$E$4768, 'FY17 DataDump'!$C$2:$C$4768, 'FY17 Individual Analysis'!$A137, 'FY17 DataDump'!$H$2:$H$4768, O$2)</f>
        <v>0</v>
      </c>
      <c r="P137" s="27">
        <f t="shared" si="18"/>
        <v>0</v>
      </c>
      <c r="Q137" s="108" t="e">
        <f t="shared" si="16"/>
        <v>#DIV/0!</v>
      </c>
      <c r="S137" s="20">
        <f t="shared" si="14"/>
        <v>0</v>
      </c>
      <c r="T137" s="21">
        <f t="shared" si="14"/>
        <v>0</v>
      </c>
      <c r="U137" s="21">
        <f t="shared" si="14"/>
        <v>0</v>
      </c>
      <c r="V137" s="21">
        <f t="shared" si="13"/>
        <v>0</v>
      </c>
      <c r="W137" s="21">
        <f t="shared" si="13"/>
        <v>0</v>
      </c>
      <c r="X137" s="21">
        <f t="shared" si="13"/>
        <v>0</v>
      </c>
      <c r="Y137" s="21">
        <f t="shared" si="13"/>
        <v>0</v>
      </c>
      <c r="Z137" s="21">
        <f t="shared" si="13"/>
        <v>0</v>
      </c>
      <c r="AA137" s="21">
        <f t="shared" si="13"/>
        <v>0</v>
      </c>
      <c r="AB137" s="21">
        <f t="shared" si="15"/>
        <v>0</v>
      </c>
      <c r="AC137" s="21">
        <f t="shared" si="15"/>
        <v>0</v>
      </c>
      <c r="AD137" s="24">
        <f t="shared" si="15"/>
        <v>0</v>
      </c>
      <c r="AF137" s="15">
        <f t="shared" si="17"/>
        <v>0</v>
      </c>
    </row>
    <row r="138" spans="1:32" x14ac:dyDescent="0.25">
      <c r="A138" s="75"/>
      <c r="B138" s="75" t="e">
        <f>INDEX('FY17 DataDump'!$A$2:$H$4768, MATCH('FY17 Individual Analysis'!A138, 'FY17 DataDump'!$C$2:$C$4768, 0), MATCH('FY17 DataDump'!$B$1, 'FY17 DataDump'!$A$1:$H$1))</f>
        <v>#N/A</v>
      </c>
      <c r="C138" s="75" t="e">
        <f>INDEX('FY17 DataDump'!$A$2:$H$4768, MATCH('FY17 Individual Analysis'!A138, 'FY17 DataDump'!$C$2:$C$4768, 0), MATCH('FY17 DataDump'!$D$1, 'FY17 DataDump'!$A$1:$H$1))</f>
        <v>#N/A</v>
      </c>
      <c r="D138" s="27">
        <f>SUMIFS('FY17 DataDump'!$E$2:$E$4768, 'FY17 DataDump'!$C$2:$C$4768, 'FY17 Individual Analysis'!$A138, 'FY17 DataDump'!$H$2:$H$4768, D$2)</f>
        <v>0</v>
      </c>
      <c r="E138" s="27">
        <f>SUMIFS('FY17 DataDump'!$E$2:$E$4768, 'FY17 DataDump'!$C$2:$C$4768, 'FY17 Individual Analysis'!$A138, 'FY17 DataDump'!$H$2:$H$4768, E$2)</f>
        <v>0</v>
      </c>
      <c r="F138" s="27">
        <f>SUMIFS('FY17 DataDump'!$E$2:$E$4768, 'FY17 DataDump'!$C$2:$C$4768, 'FY17 Individual Analysis'!$A138, 'FY17 DataDump'!$H$2:$H$4768, F$2)</f>
        <v>0</v>
      </c>
      <c r="G138" s="27">
        <f>SUMIFS('FY17 DataDump'!$E$2:$E$4768, 'FY17 DataDump'!$C$2:$C$4768, 'FY17 Individual Analysis'!$A138, 'FY17 DataDump'!$H$2:$H$4768, G$2)</f>
        <v>0</v>
      </c>
      <c r="H138" s="27">
        <f>SUMIFS('FY17 DataDump'!$E$2:$E$4768, 'FY17 DataDump'!$C$2:$C$4768, 'FY17 Individual Analysis'!$A138, 'FY17 DataDump'!$H$2:$H$4768, H$2)</f>
        <v>0</v>
      </c>
      <c r="I138" s="27">
        <f>SUMIFS('FY17 DataDump'!$E$2:$E$4768, 'FY17 DataDump'!$C$2:$C$4768, 'FY17 Individual Analysis'!$A138, 'FY17 DataDump'!$H$2:$H$4768, I$2)</f>
        <v>0</v>
      </c>
      <c r="J138" s="27">
        <f>SUMIFS('FY17 DataDump'!$E$2:$E$4768, 'FY17 DataDump'!$C$2:$C$4768, 'FY17 Individual Analysis'!$A138, 'FY17 DataDump'!$H$2:$H$4768, J$2)</f>
        <v>0</v>
      </c>
      <c r="K138" s="27">
        <f>SUMIFS('FY17 DataDump'!$E$2:$E$4768, 'FY17 DataDump'!$C$2:$C$4768, 'FY17 Individual Analysis'!$A138, 'FY17 DataDump'!$H$2:$H$4768, K$2)</f>
        <v>0</v>
      </c>
      <c r="L138" s="27">
        <f>SUMIFS('FY17 DataDump'!$E$2:$E$4768, 'FY17 DataDump'!$C$2:$C$4768, 'FY17 Individual Analysis'!$A138, 'FY17 DataDump'!$H$2:$H$4768, L$2)</f>
        <v>0</v>
      </c>
      <c r="M138" s="27">
        <f>SUMIFS('FY17 DataDump'!$E$2:$E$4768, 'FY17 DataDump'!$C$2:$C$4768, 'FY17 Individual Analysis'!$A138, 'FY17 DataDump'!$H$2:$H$4768, M$2)</f>
        <v>0</v>
      </c>
      <c r="N138" s="27">
        <f>SUMIFS('FY17 DataDump'!$E$2:$E$4768, 'FY17 DataDump'!$C$2:$C$4768, 'FY17 Individual Analysis'!$A138, 'FY17 DataDump'!$H$2:$H$4768, N$2)</f>
        <v>0</v>
      </c>
      <c r="O138" s="27">
        <f>SUMIFS('FY17 DataDump'!$E$2:$E$4768, 'FY17 DataDump'!$C$2:$C$4768, 'FY17 Individual Analysis'!$A138, 'FY17 DataDump'!$H$2:$H$4768, O$2)</f>
        <v>0</v>
      </c>
      <c r="P138" s="27">
        <f t="shared" si="18"/>
        <v>0</v>
      </c>
      <c r="Q138" s="108" t="e">
        <f t="shared" si="16"/>
        <v>#DIV/0!</v>
      </c>
      <c r="S138" s="20">
        <f t="shared" si="14"/>
        <v>0</v>
      </c>
      <c r="T138" s="21">
        <f t="shared" si="14"/>
        <v>0</v>
      </c>
      <c r="U138" s="21">
        <f t="shared" si="14"/>
        <v>0</v>
      </c>
      <c r="V138" s="21">
        <f t="shared" si="13"/>
        <v>0</v>
      </c>
      <c r="W138" s="21">
        <f t="shared" si="13"/>
        <v>0</v>
      </c>
      <c r="X138" s="21">
        <f t="shared" si="13"/>
        <v>0</v>
      </c>
      <c r="Y138" s="21">
        <f t="shared" si="13"/>
        <v>0</v>
      </c>
      <c r="Z138" s="21">
        <f t="shared" si="13"/>
        <v>0</v>
      </c>
      <c r="AA138" s="21">
        <f t="shared" si="13"/>
        <v>0</v>
      </c>
      <c r="AB138" s="21">
        <f t="shared" si="15"/>
        <v>0</v>
      </c>
      <c r="AC138" s="21">
        <f t="shared" si="15"/>
        <v>0</v>
      </c>
      <c r="AD138" s="24">
        <f t="shared" si="15"/>
        <v>0</v>
      </c>
      <c r="AF138" s="15">
        <f t="shared" si="17"/>
        <v>0</v>
      </c>
    </row>
    <row r="139" spans="1:32" x14ac:dyDescent="0.25">
      <c r="A139" s="75"/>
      <c r="B139" s="75" t="e">
        <f>INDEX('FY17 DataDump'!$A$2:$H$4768, MATCH('FY17 Individual Analysis'!A139, 'FY17 DataDump'!$C$2:$C$4768, 0), MATCH('FY17 DataDump'!$B$1, 'FY17 DataDump'!$A$1:$H$1))</f>
        <v>#N/A</v>
      </c>
      <c r="C139" s="75" t="e">
        <f>INDEX('FY17 DataDump'!$A$2:$H$4768, MATCH('FY17 Individual Analysis'!A139, 'FY17 DataDump'!$C$2:$C$4768, 0), MATCH('FY17 DataDump'!$D$1, 'FY17 DataDump'!$A$1:$H$1))</f>
        <v>#N/A</v>
      </c>
      <c r="D139" s="27">
        <f>SUMIFS('FY17 DataDump'!$E$2:$E$4768, 'FY17 DataDump'!$C$2:$C$4768, 'FY17 Individual Analysis'!$A139, 'FY17 DataDump'!$H$2:$H$4768, D$2)</f>
        <v>0</v>
      </c>
      <c r="E139" s="27">
        <f>SUMIFS('FY17 DataDump'!$E$2:$E$4768, 'FY17 DataDump'!$C$2:$C$4768, 'FY17 Individual Analysis'!$A139, 'FY17 DataDump'!$H$2:$H$4768, E$2)</f>
        <v>0</v>
      </c>
      <c r="F139" s="27">
        <f>SUMIFS('FY17 DataDump'!$E$2:$E$4768, 'FY17 DataDump'!$C$2:$C$4768, 'FY17 Individual Analysis'!$A139, 'FY17 DataDump'!$H$2:$H$4768, F$2)</f>
        <v>0</v>
      </c>
      <c r="G139" s="27">
        <f>SUMIFS('FY17 DataDump'!$E$2:$E$4768, 'FY17 DataDump'!$C$2:$C$4768, 'FY17 Individual Analysis'!$A139, 'FY17 DataDump'!$H$2:$H$4768, G$2)</f>
        <v>0</v>
      </c>
      <c r="H139" s="27">
        <f>SUMIFS('FY17 DataDump'!$E$2:$E$4768, 'FY17 DataDump'!$C$2:$C$4768, 'FY17 Individual Analysis'!$A139, 'FY17 DataDump'!$H$2:$H$4768, H$2)</f>
        <v>0</v>
      </c>
      <c r="I139" s="27">
        <f>SUMIFS('FY17 DataDump'!$E$2:$E$4768, 'FY17 DataDump'!$C$2:$C$4768, 'FY17 Individual Analysis'!$A139, 'FY17 DataDump'!$H$2:$H$4768, I$2)</f>
        <v>0</v>
      </c>
      <c r="J139" s="27">
        <f>SUMIFS('FY17 DataDump'!$E$2:$E$4768, 'FY17 DataDump'!$C$2:$C$4768, 'FY17 Individual Analysis'!$A139, 'FY17 DataDump'!$H$2:$H$4768, J$2)</f>
        <v>0</v>
      </c>
      <c r="K139" s="27">
        <f>SUMIFS('FY17 DataDump'!$E$2:$E$4768, 'FY17 DataDump'!$C$2:$C$4768, 'FY17 Individual Analysis'!$A139, 'FY17 DataDump'!$H$2:$H$4768, K$2)</f>
        <v>0</v>
      </c>
      <c r="L139" s="27">
        <f>SUMIFS('FY17 DataDump'!$E$2:$E$4768, 'FY17 DataDump'!$C$2:$C$4768, 'FY17 Individual Analysis'!$A139, 'FY17 DataDump'!$H$2:$H$4768, L$2)</f>
        <v>0</v>
      </c>
      <c r="M139" s="27">
        <f>SUMIFS('FY17 DataDump'!$E$2:$E$4768, 'FY17 DataDump'!$C$2:$C$4768, 'FY17 Individual Analysis'!$A139, 'FY17 DataDump'!$H$2:$H$4768, M$2)</f>
        <v>0</v>
      </c>
      <c r="N139" s="27">
        <f>SUMIFS('FY17 DataDump'!$E$2:$E$4768, 'FY17 DataDump'!$C$2:$C$4768, 'FY17 Individual Analysis'!$A139, 'FY17 DataDump'!$H$2:$H$4768, N$2)</f>
        <v>0</v>
      </c>
      <c r="O139" s="27">
        <f>SUMIFS('FY17 DataDump'!$E$2:$E$4768, 'FY17 DataDump'!$C$2:$C$4768, 'FY17 Individual Analysis'!$A139, 'FY17 DataDump'!$H$2:$H$4768, O$2)</f>
        <v>0</v>
      </c>
      <c r="P139" s="27">
        <f t="shared" si="18"/>
        <v>0</v>
      </c>
      <c r="Q139" s="108" t="e">
        <f t="shared" si="16"/>
        <v>#DIV/0!</v>
      </c>
      <c r="S139" s="20">
        <f t="shared" si="14"/>
        <v>0</v>
      </c>
      <c r="T139" s="21">
        <f t="shared" si="14"/>
        <v>0</v>
      </c>
      <c r="U139" s="21">
        <f t="shared" si="14"/>
        <v>0</v>
      </c>
      <c r="V139" s="21">
        <f t="shared" si="13"/>
        <v>0</v>
      </c>
      <c r="W139" s="21">
        <f t="shared" si="13"/>
        <v>0</v>
      </c>
      <c r="X139" s="21">
        <f t="shared" si="13"/>
        <v>0</v>
      </c>
      <c r="Y139" s="21">
        <f t="shared" si="13"/>
        <v>0</v>
      </c>
      <c r="Z139" s="21">
        <f t="shared" si="13"/>
        <v>0</v>
      </c>
      <c r="AA139" s="21">
        <f t="shared" si="13"/>
        <v>0</v>
      </c>
      <c r="AB139" s="21">
        <f t="shared" si="15"/>
        <v>0</v>
      </c>
      <c r="AC139" s="21">
        <f t="shared" si="15"/>
        <v>0</v>
      </c>
      <c r="AD139" s="24">
        <f t="shared" si="15"/>
        <v>0</v>
      </c>
      <c r="AF139" s="15">
        <f t="shared" si="17"/>
        <v>0</v>
      </c>
    </row>
    <row r="140" spans="1:32" x14ac:dyDescent="0.25">
      <c r="A140" s="75"/>
      <c r="B140" s="75" t="e">
        <f>INDEX('FY17 DataDump'!$A$2:$H$4768, MATCH('FY17 Individual Analysis'!A140, 'FY17 DataDump'!$C$2:$C$4768, 0), MATCH('FY17 DataDump'!$B$1, 'FY17 DataDump'!$A$1:$H$1))</f>
        <v>#N/A</v>
      </c>
      <c r="C140" s="75" t="e">
        <f>INDEX('FY17 DataDump'!$A$2:$H$4768, MATCH('FY17 Individual Analysis'!A140, 'FY17 DataDump'!$C$2:$C$4768, 0), MATCH('FY17 DataDump'!$D$1, 'FY17 DataDump'!$A$1:$H$1))</f>
        <v>#N/A</v>
      </c>
      <c r="D140" s="27">
        <f>SUMIFS('FY17 DataDump'!$E$2:$E$4768, 'FY17 DataDump'!$C$2:$C$4768, 'FY17 Individual Analysis'!$A140, 'FY17 DataDump'!$H$2:$H$4768, D$2)</f>
        <v>0</v>
      </c>
      <c r="E140" s="27">
        <f>SUMIFS('FY17 DataDump'!$E$2:$E$4768, 'FY17 DataDump'!$C$2:$C$4768, 'FY17 Individual Analysis'!$A140, 'FY17 DataDump'!$H$2:$H$4768, E$2)</f>
        <v>0</v>
      </c>
      <c r="F140" s="27">
        <f>SUMIFS('FY17 DataDump'!$E$2:$E$4768, 'FY17 DataDump'!$C$2:$C$4768, 'FY17 Individual Analysis'!$A140, 'FY17 DataDump'!$H$2:$H$4768, F$2)</f>
        <v>0</v>
      </c>
      <c r="G140" s="27">
        <f>SUMIFS('FY17 DataDump'!$E$2:$E$4768, 'FY17 DataDump'!$C$2:$C$4768, 'FY17 Individual Analysis'!$A140, 'FY17 DataDump'!$H$2:$H$4768, G$2)</f>
        <v>0</v>
      </c>
      <c r="H140" s="27">
        <f>SUMIFS('FY17 DataDump'!$E$2:$E$4768, 'FY17 DataDump'!$C$2:$C$4768, 'FY17 Individual Analysis'!$A140, 'FY17 DataDump'!$H$2:$H$4768, H$2)</f>
        <v>0</v>
      </c>
      <c r="I140" s="27">
        <f>SUMIFS('FY17 DataDump'!$E$2:$E$4768, 'FY17 DataDump'!$C$2:$C$4768, 'FY17 Individual Analysis'!$A140, 'FY17 DataDump'!$H$2:$H$4768, I$2)</f>
        <v>0</v>
      </c>
      <c r="J140" s="27">
        <f>SUMIFS('FY17 DataDump'!$E$2:$E$4768, 'FY17 DataDump'!$C$2:$C$4768, 'FY17 Individual Analysis'!$A140, 'FY17 DataDump'!$H$2:$H$4768, J$2)</f>
        <v>0</v>
      </c>
      <c r="K140" s="27">
        <f>SUMIFS('FY17 DataDump'!$E$2:$E$4768, 'FY17 DataDump'!$C$2:$C$4768, 'FY17 Individual Analysis'!$A140, 'FY17 DataDump'!$H$2:$H$4768, K$2)</f>
        <v>0</v>
      </c>
      <c r="L140" s="27">
        <f>SUMIFS('FY17 DataDump'!$E$2:$E$4768, 'FY17 DataDump'!$C$2:$C$4768, 'FY17 Individual Analysis'!$A140, 'FY17 DataDump'!$H$2:$H$4768, L$2)</f>
        <v>0</v>
      </c>
      <c r="M140" s="27">
        <f>SUMIFS('FY17 DataDump'!$E$2:$E$4768, 'FY17 DataDump'!$C$2:$C$4768, 'FY17 Individual Analysis'!$A140, 'FY17 DataDump'!$H$2:$H$4768, M$2)</f>
        <v>0</v>
      </c>
      <c r="N140" s="27">
        <f>SUMIFS('FY17 DataDump'!$E$2:$E$4768, 'FY17 DataDump'!$C$2:$C$4768, 'FY17 Individual Analysis'!$A140, 'FY17 DataDump'!$H$2:$H$4768, N$2)</f>
        <v>0</v>
      </c>
      <c r="O140" s="27">
        <f>SUMIFS('FY17 DataDump'!$E$2:$E$4768, 'FY17 DataDump'!$C$2:$C$4768, 'FY17 Individual Analysis'!$A140, 'FY17 DataDump'!$H$2:$H$4768, O$2)</f>
        <v>0</v>
      </c>
      <c r="P140" s="27">
        <f t="shared" si="18"/>
        <v>0</v>
      </c>
      <c r="Q140" s="108" t="e">
        <f t="shared" si="16"/>
        <v>#DIV/0!</v>
      </c>
      <c r="S140" s="20">
        <f t="shared" si="14"/>
        <v>0</v>
      </c>
      <c r="T140" s="21">
        <f t="shared" si="14"/>
        <v>0</v>
      </c>
      <c r="U140" s="21">
        <f t="shared" si="14"/>
        <v>0</v>
      </c>
      <c r="V140" s="21">
        <f t="shared" si="13"/>
        <v>0</v>
      </c>
      <c r="W140" s="21">
        <f t="shared" si="13"/>
        <v>0</v>
      </c>
      <c r="X140" s="21">
        <f t="shared" si="13"/>
        <v>0</v>
      </c>
      <c r="Y140" s="21">
        <f t="shared" si="13"/>
        <v>0</v>
      </c>
      <c r="Z140" s="21">
        <f t="shared" si="13"/>
        <v>0</v>
      </c>
      <c r="AA140" s="21">
        <f t="shared" si="13"/>
        <v>0</v>
      </c>
      <c r="AB140" s="21">
        <f t="shared" si="15"/>
        <v>0</v>
      </c>
      <c r="AC140" s="21">
        <f t="shared" si="15"/>
        <v>0</v>
      </c>
      <c r="AD140" s="24">
        <f t="shared" si="15"/>
        <v>0</v>
      </c>
      <c r="AF140" s="15">
        <f t="shared" si="17"/>
        <v>0</v>
      </c>
    </row>
    <row r="141" spans="1:32" x14ac:dyDescent="0.25">
      <c r="A141" s="75"/>
      <c r="B141" s="75" t="e">
        <f>INDEX('FY17 DataDump'!$A$2:$H$4768, MATCH('FY17 Individual Analysis'!A141, 'FY17 DataDump'!$C$2:$C$4768, 0), MATCH('FY17 DataDump'!$B$1, 'FY17 DataDump'!$A$1:$H$1))</f>
        <v>#N/A</v>
      </c>
      <c r="C141" s="75" t="e">
        <f>INDEX('FY17 DataDump'!$A$2:$H$4768, MATCH('FY17 Individual Analysis'!A141, 'FY17 DataDump'!$C$2:$C$4768, 0), MATCH('FY17 DataDump'!$D$1, 'FY17 DataDump'!$A$1:$H$1))</f>
        <v>#N/A</v>
      </c>
      <c r="D141" s="27">
        <f>SUMIFS('FY17 DataDump'!$E$2:$E$4768, 'FY17 DataDump'!$C$2:$C$4768, 'FY17 Individual Analysis'!$A141, 'FY17 DataDump'!$H$2:$H$4768, D$2)</f>
        <v>0</v>
      </c>
      <c r="E141" s="27">
        <f>SUMIFS('FY17 DataDump'!$E$2:$E$4768, 'FY17 DataDump'!$C$2:$C$4768, 'FY17 Individual Analysis'!$A141, 'FY17 DataDump'!$H$2:$H$4768, E$2)</f>
        <v>0</v>
      </c>
      <c r="F141" s="27">
        <f>SUMIFS('FY17 DataDump'!$E$2:$E$4768, 'FY17 DataDump'!$C$2:$C$4768, 'FY17 Individual Analysis'!$A141, 'FY17 DataDump'!$H$2:$H$4768, F$2)</f>
        <v>0</v>
      </c>
      <c r="G141" s="27">
        <f>SUMIFS('FY17 DataDump'!$E$2:$E$4768, 'FY17 DataDump'!$C$2:$C$4768, 'FY17 Individual Analysis'!$A141, 'FY17 DataDump'!$H$2:$H$4768, G$2)</f>
        <v>0</v>
      </c>
      <c r="H141" s="27">
        <f>SUMIFS('FY17 DataDump'!$E$2:$E$4768, 'FY17 DataDump'!$C$2:$C$4768, 'FY17 Individual Analysis'!$A141, 'FY17 DataDump'!$H$2:$H$4768, H$2)</f>
        <v>0</v>
      </c>
      <c r="I141" s="27">
        <f>SUMIFS('FY17 DataDump'!$E$2:$E$4768, 'FY17 DataDump'!$C$2:$C$4768, 'FY17 Individual Analysis'!$A141, 'FY17 DataDump'!$H$2:$H$4768, I$2)</f>
        <v>0</v>
      </c>
      <c r="J141" s="27">
        <f>SUMIFS('FY17 DataDump'!$E$2:$E$4768, 'FY17 DataDump'!$C$2:$C$4768, 'FY17 Individual Analysis'!$A141, 'FY17 DataDump'!$H$2:$H$4768, J$2)</f>
        <v>0</v>
      </c>
      <c r="K141" s="27">
        <f>SUMIFS('FY17 DataDump'!$E$2:$E$4768, 'FY17 DataDump'!$C$2:$C$4768, 'FY17 Individual Analysis'!$A141, 'FY17 DataDump'!$H$2:$H$4768, K$2)</f>
        <v>0</v>
      </c>
      <c r="L141" s="27">
        <f>SUMIFS('FY17 DataDump'!$E$2:$E$4768, 'FY17 DataDump'!$C$2:$C$4768, 'FY17 Individual Analysis'!$A141, 'FY17 DataDump'!$H$2:$H$4768, L$2)</f>
        <v>0</v>
      </c>
      <c r="M141" s="27">
        <f>SUMIFS('FY17 DataDump'!$E$2:$E$4768, 'FY17 DataDump'!$C$2:$C$4768, 'FY17 Individual Analysis'!$A141, 'FY17 DataDump'!$H$2:$H$4768, M$2)</f>
        <v>0</v>
      </c>
      <c r="N141" s="27">
        <f>SUMIFS('FY17 DataDump'!$E$2:$E$4768, 'FY17 DataDump'!$C$2:$C$4768, 'FY17 Individual Analysis'!$A141, 'FY17 DataDump'!$H$2:$H$4768, N$2)</f>
        <v>0</v>
      </c>
      <c r="O141" s="27">
        <f>SUMIFS('FY17 DataDump'!$E$2:$E$4768, 'FY17 DataDump'!$C$2:$C$4768, 'FY17 Individual Analysis'!$A141, 'FY17 DataDump'!$H$2:$H$4768, O$2)</f>
        <v>0</v>
      </c>
      <c r="P141" s="27">
        <f t="shared" si="18"/>
        <v>0</v>
      </c>
      <c r="Q141" s="108" t="e">
        <f t="shared" si="16"/>
        <v>#DIV/0!</v>
      </c>
      <c r="S141" s="20">
        <f t="shared" si="14"/>
        <v>0</v>
      </c>
      <c r="T141" s="21">
        <f t="shared" si="14"/>
        <v>0</v>
      </c>
      <c r="U141" s="21">
        <f t="shared" si="14"/>
        <v>0</v>
      </c>
      <c r="V141" s="21">
        <f t="shared" si="13"/>
        <v>0</v>
      </c>
      <c r="W141" s="21">
        <f t="shared" si="13"/>
        <v>0</v>
      </c>
      <c r="X141" s="21">
        <f t="shared" si="13"/>
        <v>0</v>
      </c>
      <c r="Y141" s="21">
        <f t="shared" si="13"/>
        <v>0</v>
      </c>
      <c r="Z141" s="21">
        <f t="shared" si="13"/>
        <v>0</v>
      </c>
      <c r="AA141" s="21">
        <f t="shared" si="13"/>
        <v>0</v>
      </c>
      <c r="AB141" s="21">
        <f t="shared" si="15"/>
        <v>0</v>
      </c>
      <c r="AC141" s="21">
        <f t="shared" si="15"/>
        <v>0</v>
      </c>
      <c r="AD141" s="24">
        <f t="shared" si="15"/>
        <v>0</v>
      </c>
      <c r="AF141" s="15">
        <f t="shared" si="17"/>
        <v>0</v>
      </c>
    </row>
    <row r="142" spans="1:32" x14ac:dyDescent="0.25">
      <c r="A142" s="75"/>
      <c r="B142" s="75" t="e">
        <f>INDEX('FY17 DataDump'!$A$2:$H$4768, MATCH('FY17 Individual Analysis'!A142, 'FY17 DataDump'!$C$2:$C$4768, 0), MATCH('FY17 DataDump'!$B$1, 'FY17 DataDump'!$A$1:$H$1))</f>
        <v>#N/A</v>
      </c>
      <c r="C142" s="75" t="e">
        <f>INDEX('FY17 DataDump'!$A$2:$H$4768, MATCH('FY17 Individual Analysis'!A142, 'FY17 DataDump'!$C$2:$C$4768, 0), MATCH('FY17 DataDump'!$D$1, 'FY17 DataDump'!$A$1:$H$1))</f>
        <v>#N/A</v>
      </c>
      <c r="D142" s="27">
        <f>SUMIFS('FY17 DataDump'!$E$2:$E$4768, 'FY17 DataDump'!$C$2:$C$4768, 'FY17 Individual Analysis'!$A142, 'FY17 DataDump'!$H$2:$H$4768, D$2)</f>
        <v>0</v>
      </c>
      <c r="E142" s="27">
        <f>SUMIFS('FY17 DataDump'!$E$2:$E$4768, 'FY17 DataDump'!$C$2:$C$4768, 'FY17 Individual Analysis'!$A142, 'FY17 DataDump'!$H$2:$H$4768, E$2)</f>
        <v>0</v>
      </c>
      <c r="F142" s="27">
        <f>SUMIFS('FY17 DataDump'!$E$2:$E$4768, 'FY17 DataDump'!$C$2:$C$4768, 'FY17 Individual Analysis'!$A142, 'FY17 DataDump'!$H$2:$H$4768, F$2)</f>
        <v>0</v>
      </c>
      <c r="G142" s="27">
        <f>SUMIFS('FY17 DataDump'!$E$2:$E$4768, 'FY17 DataDump'!$C$2:$C$4768, 'FY17 Individual Analysis'!$A142, 'FY17 DataDump'!$H$2:$H$4768, G$2)</f>
        <v>0</v>
      </c>
      <c r="H142" s="27">
        <f>SUMIFS('FY17 DataDump'!$E$2:$E$4768, 'FY17 DataDump'!$C$2:$C$4768, 'FY17 Individual Analysis'!$A142, 'FY17 DataDump'!$H$2:$H$4768, H$2)</f>
        <v>0</v>
      </c>
      <c r="I142" s="27">
        <f>SUMIFS('FY17 DataDump'!$E$2:$E$4768, 'FY17 DataDump'!$C$2:$C$4768, 'FY17 Individual Analysis'!$A142, 'FY17 DataDump'!$H$2:$H$4768, I$2)</f>
        <v>0</v>
      </c>
      <c r="J142" s="27">
        <f>SUMIFS('FY17 DataDump'!$E$2:$E$4768, 'FY17 DataDump'!$C$2:$C$4768, 'FY17 Individual Analysis'!$A142, 'FY17 DataDump'!$H$2:$H$4768, J$2)</f>
        <v>0</v>
      </c>
      <c r="K142" s="27">
        <f>SUMIFS('FY17 DataDump'!$E$2:$E$4768, 'FY17 DataDump'!$C$2:$C$4768, 'FY17 Individual Analysis'!$A142, 'FY17 DataDump'!$H$2:$H$4768, K$2)</f>
        <v>0</v>
      </c>
      <c r="L142" s="27">
        <f>SUMIFS('FY17 DataDump'!$E$2:$E$4768, 'FY17 DataDump'!$C$2:$C$4768, 'FY17 Individual Analysis'!$A142, 'FY17 DataDump'!$H$2:$H$4768, L$2)</f>
        <v>0</v>
      </c>
      <c r="M142" s="27">
        <f>SUMIFS('FY17 DataDump'!$E$2:$E$4768, 'FY17 DataDump'!$C$2:$C$4768, 'FY17 Individual Analysis'!$A142, 'FY17 DataDump'!$H$2:$H$4768, M$2)</f>
        <v>0</v>
      </c>
      <c r="N142" s="27">
        <f>SUMIFS('FY17 DataDump'!$E$2:$E$4768, 'FY17 DataDump'!$C$2:$C$4768, 'FY17 Individual Analysis'!$A142, 'FY17 DataDump'!$H$2:$H$4768, N$2)</f>
        <v>0</v>
      </c>
      <c r="O142" s="27">
        <f>SUMIFS('FY17 DataDump'!$E$2:$E$4768, 'FY17 DataDump'!$C$2:$C$4768, 'FY17 Individual Analysis'!$A142, 'FY17 DataDump'!$H$2:$H$4768, O$2)</f>
        <v>0</v>
      </c>
      <c r="P142" s="27">
        <f t="shared" si="18"/>
        <v>0</v>
      </c>
      <c r="Q142" s="108" t="e">
        <f t="shared" si="16"/>
        <v>#DIV/0!</v>
      </c>
      <c r="S142" s="20">
        <f t="shared" si="14"/>
        <v>0</v>
      </c>
      <c r="T142" s="21">
        <f t="shared" si="14"/>
        <v>0</v>
      </c>
      <c r="U142" s="21">
        <f t="shared" si="14"/>
        <v>0</v>
      </c>
      <c r="V142" s="21">
        <f t="shared" si="13"/>
        <v>0</v>
      </c>
      <c r="W142" s="21">
        <f t="shared" si="13"/>
        <v>0</v>
      </c>
      <c r="X142" s="21">
        <f t="shared" si="13"/>
        <v>0</v>
      </c>
      <c r="Y142" s="21">
        <f t="shared" si="13"/>
        <v>0</v>
      </c>
      <c r="Z142" s="21">
        <f t="shared" si="13"/>
        <v>0</v>
      </c>
      <c r="AA142" s="21">
        <f t="shared" si="13"/>
        <v>0</v>
      </c>
      <c r="AB142" s="21">
        <f t="shared" si="15"/>
        <v>0</v>
      </c>
      <c r="AC142" s="21">
        <f t="shared" si="15"/>
        <v>0</v>
      </c>
      <c r="AD142" s="24">
        <f t="shared" si="15"/>
        <v>0</v>
      </c>
      <c r="AF142" s="15">
        <f t="shared" si="17"/>
        <v>0</v>
      </c>
    </row>
    <row r="143" spans="1:32" x14ac:dyDescent="0.25">
      <c r="A143" s="75"/>
      <c r="B143" s="75" t="e">
        <f>INDEX('FY17 DataDump'!$A$2:$H$4768, MATCH('FY17 Individual Analysis'!A143, 'FY17 DataDump'!$C$2:$C$4768, 0), MATCH('FY17 DataDump'!$B$1, 'FY17 DataDump'!$A$1:$H$1))</f>
        <v>#N/A</v>
      </c>
      <c r="C143" s="75" t="e">
        <f>INDEX('FY17 DataDump'!$A$2:$H$4768, MATCH('FY17 Individual Analysis'!A143, 'FY17 DataDump'!$C$2:$C$4768, 0), MATCH('FY17 DataDump'!$D$1, 'FY17 DataDump'!$A$1:$H$1))</f>
        <v>#N/A</v>
      </c>
      <c r="D143" s="27">
        <f>SUMIFS('FY17 DataDump'!$E$2:$E$4768, 'FY17 DataDump'!$C$2:$C$4768, 'FY17 Individual Analysis'!$A143, 'FY17 DataDump'!$H$2:$H$4768, D$2)</f>
        <v>0</v>
      </c>
      <c r="E143" s="27">
        <f>SUMIFS('FY17 DataDump'!$E$2:$E$4768, 'FY17 DataDump'!$C$2:$C$4768, 'FY17 Individual Analysis'!$A143, 'FY17 DataDump'!$H$2:$H$4768, E$2)</f>
        <v>0</v>
      </c>
      <c r="F143" s="27">
        <f>SUMIFS('FY17 DataDump'!$E$2:$E$4768, 'FY17 DataDump'!$C$2:$C$4768, 'FY17 Individual Analysis'!$A143, 'FY17 DataDump'!$H$2:$H$4768, F$2)</f>
        <v>0</v>
      </c>
      <c r="G143" s="27">
        <f>SUMIFS('FY17 DataDump'!$E$2:$E$4768, 'FY17 DataDump'!$C$2:$C$4768, 'FY17 Individual Analysis'!$A143, 'FY17 DataDump'!$H$2:$H$4768, G$2)</f>
        <v>0</v>
      </c>
      <c r="H143" s="27">
        <f>SUMIFS('FY17 DataDump'!$E$2:$E$4768, 'FY17 DataDump'!$C$2:$C$4768, 'FY17 Individual Analysis'!$A143, 'FY17 DataDump'!$H$2:$H$4768, H$2)</f>
        <v>0</v>
      </c>
      <c r="I143" s="27">
        <f>SUMIFS('FY17 DataDump'!$E$2:$E$4768, 'FY17 DataDump'!$C$2:$C$4768, 'FY17 Individual Analysis'!$A143, 'FY17 DataDump'!$H$2:$H$4768, I$2)</f>
        <v>0</v>
      </c>
      <c r="J143" s="27">
        <f>SUMIFS('FY17 DataDump'!$E$2:$E$4768, 'FY17 DataDump'!$C$2:$C$4768, 'FY17 Individual Analysis'!$A143, 'FY17 DataDump'!$H$2:$H$4768, J$2)</f>
        <v>0</v>
      </c>
      <c r="K143" s="27">
        <f>SUMIFS('FY17 DataDump'!$E$2:$E$4768, 'FY17 DataDump'!$C$2:$C$4768, 'FY17 Individual Analysis'!$A143, 'FY17 DataDump'!$H$2:$H$4768, K$2)</f>
        <v>0</v>
      </c>
      <c r="L143" s="27">
        <f>SUMIFS('FY17 DataDump'!$E$2:$E$4768, 'FY17 DataDump'!$C$2:$C$4768, 'FY17 Individual Analysis'!$A143, 'FY17 DataDump'!$H$2:$H$4768, L$2)</f>
        <v>0</v>
      </c>
      <c r="M143" s="27">
        <f>SUMIFS('FY17 DataDump'!$E$2:$E$4768, 'FY17 DataDump'!$C$2:$C$4768, 'FY17 Individual Analysis'!$A143, 'FY17 DataDump'!$H$2:$H$4768, M$2)</f>
        <v>0</v>
      </c>
      <c r="N143" s="27">
        <f>SUMIFS('FY17 DataDump'!$E$2:$E$4768, 'FY17 DataDump'!$C$2:$C$4768, 'FY17 Individual Analysis'!$A143, 'FY17 DataDump'!$H$2:$H$4768, N$2)</f>
        <v>0</v>
      </c>
      <c r="O143" s="27">
        <f>SUMIFS('FY17 DataDump'!$E$2:$E$4768, 'FY17 DataDump'!$C$2:$C$4768, 'FY17 Individual Analysis'!$A143, 'FY17 DataDump'!$H$2:$H$4768, O$2)</f>
        <v>0</v>
      </c>
      <c r="P143" s="27">
        <f t="shared" si="18"/>
        <v>0</v>
      </c>
      <c r="Q143" s="108" t="e">
        <f t="shared" si="16"/>
        <v>#DIV/0!</v>
      </c>
      <c r="S143" s="20">
        <f t="shared" si="14"/>
        <v>0</v>
      </c>
      <c r="T143" s="21">
        <f t="shared" si="14"/>
        <v>0</v>
      </c>
      <c r="U143" s="21">
        <f t="shared" si="14"/>
        <v>0</v>
      </c>
      <c r="V143" s="21">
        <f t="shared" si="13"/>
        <v>0</v>
      </c>
      <c r="W143" s="21">
        <f t="shared" si="13"/>
        <v>0</v>
      </c>
      <c r="X143" s="21">
        <f t="shared" si="13"/>
        <v>0</v>
      </c>
      <c r="Y143" s="21">
        <f t="shared" si="13"/>
        <v>0</v>
      </c>
      <c r="Z143" s="21">
        <f t="shared" si="13"/>
        <v>0</v>
      </c>
      <c r="AA143" s="21">
        <f t="shared" si="13"/>
        <v>0</v>
      </c>
      <c r="AB143" s="21">
        <f t="shared" si="15"/>
        <v>0</v>
      </c>
      <c r="AC143" s="21">
        <f t="shared" si="15"/>
        <v>0</v>
      </c>
      <c r="AD143" s="24">
        <f t="shared" si="15"/>
        <v>0</v>
      </c>
      <c r="AF143" s="15">
        <f t="shared" si="17"/>
        <v>0</v>
      </c>
    </row>
    <row r="144" spans="1:32" x14ac:dyDescent="0.25">
      <c r="A144" s="75"/>
      <c r="B144" s="75" t="e">
        <f>INDEX('FY17 DataDump'!$A$2:$H$4768, MATCH('FY17 Individual Analysis'!A144, 'FY17 DataDump'!$C$2:$C$4768, 0), MATCH('FY17 DataDump'!$B$1, 'FY17 DataDump'!$A$1:$H$1))</f>
        <v>#N/A</v>
      </c>
      <c r="C144" s="75" t="e">
        <f>INDEX('FY17 DataDump'!$A$2:$H$4768, MATCH('FY17 Individual Analysis'!A144, 'FY17 DataDump'!$C$2:$C$4768, 0), MATCH('FY17 DataDump'!$D$1, 'FY17 DataDump'!$A$1:$H$1))</f>
        <v>#N/A</v>
      </c>
      <c r="D144" s="27">
        <f>SUMIFS('FY17 DataDump'!$E$2:$E$4768, 'FY17 DataDump'!$C$2:$C$4768, 'FY17 Individual Analysis'!$A144, 'FY17 DataDump'!$H$2:$H$4768, D$2)</f>
        <v>0</v>
      </c>
      <c r="E144" s="27">
        <f>SUMIFS('FY17 DataDump'!$E$2:$E$4768, 'FY17 DataDump'!$C$2:$C$4768, 'FY17 Individual Analysis'!$A144, 'FY17 DataDump'!$H$2:$H$4768, E$2)</f>
        <v>0</v>
      </c>
      <c r="F144" s="27">
        <f>SUMIFS('FY17 DataDump'!$E$2:$E$4768, 'FY17 DataDump'!$C$2:$C$4768, 'FY17 Individual Analysis'!$A144, 'FY17 DataDump'!$H$2:$H$4768, F$2)</f>
        <v>0</v>
      </c>
      <c r="G144" s="27">
        <f>SUMIFS('FY17 DataDump'!$E$2:$E$4768, 'FY17 DataDump'!$C$2:$C$4768, 'FY17 Individual Analysis'!$A144, 'FY17 DataDump'!$H$2:$H$4768, G$2)</f>
        <v>0</v>
      </c>
      <c r="H144" s="27">
        <f>SUMIFS('FY17 DataDump'!$E$2:$E$4768, 'FY17 DataDump'!$C$2:$C$4768, 'FY17 Individual Analysis'!$A144, 'FY17 DataDump'!$H$2:$H$4768, H$2)</f>
        <v>0</v>
      </c>
      <c r="I144" s="27">
        <f>SUMIFS('FY17 DataDump'!$E$2:$E$4768, 'FY17 DataDump'!$C$2:$C$4768, 'FY17 Individual Analysis'!$A144, 'FY17 DataDump'!$H$2:$H$4768, I$2)</f>
        <v>0</v>
      </c>
      <c r="J144" s="27">
        <f>SUMIFS('FY17 DataDump'!$E$2:$E$4768, 'FY17 DataDump'!$C$2:$C$4768, 'FY17 Individual Analysis'!$A144, 'FY17 DataDump'!$H$2:$H$4768, J$2)</f>
        <v>0</v>
      </c>
      <c r="K144" s="27">
        <f>SUMIFS('FY17 DataDump'!$E$2:$E$4768, 'FY17 DataDump'!$C$2:$C$4768, 'FY17 Individual Analysis'!$A144, 'FY17 DataDump'!$H$2:$H$4768, K$2)</f>
        <v>0</v>
      </c>
      <c r="L144" s="27">
        <f>SUMIFS('FY17 DataDump'!$E$2:$E$4768, 'FY17 DataDump'!$C$2:$C$4768, 'FY17 Individual Analysis'!$A144, 'FY17 DataDump'!$H$2:$H$4768, L$2)</f>
        <v>0</v>
      </c>
      <c r="M144" s="27">
        <f>SUMIFS('FY17 DataDump'!$E$2:$E$4768, 'FY17 DataDump'!$C$2:$C$4768, 'FY17 Individual Analysis'!$A144, 'FY17 DataDump'!$H$2:$H$4768, M$2)</f>
        <v>0</v>
      </c>
      <c r="N144" s="27">
        <f>SUMIFS('FY17 DataDump'!$E$2:$E$4768, 'FY17 DataDump'!$C$2:$C$4768, 'FY17 Individual Analysis'!$A144, 'FY17 DataDump'!$H$2:$H$4768, N$2)</f>
        <v>0</v>
      </c>
      <c r="O144" s="27">
        <f>SUMIFS('FY17 DataDump'!$E$2:$E$4768, 'FY17 DataDump'!$C$2:$C$4768, 'FY17 Individual Analysis'!$A144, 'FY17 DataDump'!$H$2:$H$4768, O$2)</f>
        <v>0</v>
      </c>
      <c r="P144" s="27">
        <f t="shared" si="18"/>
        <v>0</v>
      </c>
      <c r="Q144" s="108" t="e">
        <f t="shared" si="16"/>
        <v>#DIV/0!</v>
      </c>
      <c r="S144" s="20">
        <f t="shared" si="14"/>
        <v>0</v>
      </c>
      <c r="T144" s="21">
        <f t="shared" si="14"/>
        <v>0</v>
      </c>
      <c r="U144" s="21">
        <f t="shared" si="14"/>
        <v>0</v>
      </c>
      <c r="V144" s="21">
        <f t="shared" si="13"/>
        <v>0</v>
      </c>
      <c r="W144" s="21">
        <f t="shared" si="13"/>
        <v>0</v>
      </c>
      <c r="X144" s="21">
        <f t="shared" si="13"/>
        <v>0</v>
      </c>
      <c r="Y144" s="21">
        <f t="shared" si="13"/>
        <v>0</v>
      </c>
      <c r="Z144" s="21">
        <f t="shared" si="13"/>
        <v>0</v>
      </c>
      <c r="AA144" s="21">
        <f t="shared" si="13"/>
        <v>0</v>
      </c>
      <c r="AB144" s="21">
        <f t="shared" si="15"/>
        <v>0</v>
      </c>
      <c r="AC144" s="21">
        <f t="shared" si="15"/>
        <v>0</v>
      </c>
      <c r="AD144" s="24">
        <f t="shared" si="15"/>
        <v>0</v>
      </c>
      <c r="AF144" s="15">
        <f t="shared" si="17"/>
        <v>0</v>
      </c>
    </row>
    <row r="145" spans="1:32" x14ac:dyDescent="0.25">
      <c r="A145" s="75"/>
      <c r="B145" s="75" t="e">
        <f>INDEX('FY17 DataDump'!$A$2:$H$4768, MATCH('FY17 Individual Analysis'!A145, 'FY17 DataDump'!$C$2:$C$4768, 0), MATCH('FY17 DataDump'!$B$1, 'FY17 DataDump'!$A$1:$H$1))</f>
        <v>#N/A</v>
      </c>
      <c r="C145" s="75" t="e">
        <f>INDEX('FY17 DataDump'!$A$2:$H$4768, MATCH('FY17 Individual Analysis'!A145, 'FY17 DataDump'!$C$2:$C$4768, 0), MATCH('FY17 DataDump'!$D$1, 'FY17 DataDump'!$A$1:$H$1))</f>
        <v>#N/A</v>
      </c>
      <c r="D145" s="27">
        <f>SUMIFS('FY17 DataDump'!$E$2:$E$4768, 'FY17 DataDump'!$C$2:$C$4768, 'FY17 Individual Analysis'!$A145, 'FY17 DataDump'!$H$2:$H$4768, D$2)</f>
        <v>0</v>
      </c>
      <c r="E145" s="27">
        <f>SUMIFS('FY17 DataDump'!$E$2:$E$4768, 'FY17 DataDump'!$C$2:$C$4768, 'FY17 Individual Analysis'!$A145, 'FY17 DataDump'!$H$2:$H$4768, E$2)</f>
        <v>0</v>
      </c>
      <c r="F145" s="27">
        <f>SUMIFS('FY17 DataDump'!$E$2:$E$4768, 'FY17 DataDump'!$C$2:$C$4768, 'FY17 Individual Analysis'!$A145, 'FY17 DataDump'!$H$2:$H$4768, F$2)</f>
        <v>0</v>
      </c>
      <c r="G145" s="27">
        <f>SUMIFS('FY17 DataDump'!$E$2:$E$4768, 'FY17 DataDump'!$C$2:$C$4768, 'FY17 Individual Analysis'!$A145, 'FY17 DataDump'!$H$2:$H$4768, G$2)</f>
        <v>0</v>
      </c>
      <c r="H145" s="27">
        <f>SUMIFS('FY17 DataDump'!$E$2:$E$4768, 'FY17 DataDump'!$C$2:$C$4768, 'FY17 Individual Analysis'!$A145, 'FY17 DataDump'!$H$2:$H$4768, H$2)</f>
        <v>0</v>
      </c>
      <c r="I145" s="27">
        <f>SUMIFS('FY17 DataDump'!$E$2:$E$4768, 'FY17 DataDump'!$C$2:$C$4768, 'FY17 Individual Analysis'!$A145, 'FY17 DataDump'!$H$2:$H$4768, I$2)</f>
        <v>0</v>
      </c>
      <c r="J145" s="27">
        <f>SUMIFS('FY17 DataDump'!$E$2:$E$4768, 'FY17 DataDump'!$C$2:$C$4768, 'FY17 Individual Analysis'!$A145, 'FY17 DataDump'!$H$2:$H$4768, J$2)</f>
        <v>0</v>
      </c>
      <c r="K145" s="27">
        <f>SUMIFS('FY17 DataDump'!$E$2:$E$4768, 'FY17 DataDump'!$C$2:$C$4768, 'FY17 Individual Analysis'!$A145, 'FY17 DataDump'!$H$2:$H$4768, K$2)</f>
        <v>0</v>
      </c>
      <c r="L145" s="27">
        <f>SUMIFS('FY17 DataDump'!$E$2:$E$4768, 'FY17 DataDump'!$C$2:$C$4768, 'FY17 Individual Analysis'!$A145, 'FY17 DataDump'!$H$2:$H$4768, L$2)</f>
        <v>0</v>
      </c>
      <c r="M145" s="27">
        <f>SUMIFS('FY17 DataDump'!$E$2:$E$4768, 'FY17 DataDump'!$C$2:$C$4768, 'FY17 Individual Analysis'!$A145, 'FY17 DataDump'!$H$2:$H$4768, M$2)</f>
        <v>0</v>
      </c>
      <c r="N145" s="27">
        <f>SUMIFS('FY17 DataDump'!$E$2:$E$4768, 'FY17 DataDump'!$C$2:$C$4768, 'FY17 Individual Analysis'!$A145, 'FY17 DataDump'!$H$2:$H$4768, N$2)</f>
        <v>0</v>
      </c>
      <c r="O145" s="27">
        <f>SUMIFS('FY17 DataDump'!$E$2:$E$4768, 'FY17 DataDump'!$C$2:$C$4768, 'FY17 Individual Analysis'!$A145, 'FY17 DataDump'!$H$2:$H$4768, O$2)</f>
        <v>0</v>
      </c>
      <c r="P145" s="27">
        <f t="shared" si="18"/>
        <v>0</v>
      </c>
      <c r="Q145" s="108" t="e">
        <f t="shared" si="16"/>
        <v>#DIV/0!</v>
      </c>
      <c r="S145" s="20">
        <f t="shared" si="14"/>
        <v>0</v>
      </c>
      <c r="T145" s="21">
        <f t="shared" si="14"/>
        <v>0</v>
      </c>
      <c r="U145" s="21">
        <f t="shared" si="14"/>
        <v>0</v>
      </c>
      <c r="V145" s="21">
        <f t="shared" si="13"/>
        <v>0</v>
      </c>
      <c r="W145" s="21">
        <f t="shared" si="13"/>
        <v>0</v>
      </c>
      <c r="X145" s="21">
        <f t="shared" si="13"/>
        <v>0</v>
      </c>
      <c r="Y145" s="21">
        <f t="shared" si="13"/>
        <v>0</v>
      </c>
      <c r="Z145" s="21">
        <f t="shared" si="13"/>
        <v>0</v>
      </c>
      <c r="AA145" s="21">
        <f t="shared" si="13"/>
        <v>0</v>
      </c>
      <c r="AB145" s="21">
        <f t="shared" si="15"/>
        <v>0</v>
      </c>
      <c r="AC145" s="21">
        <f t="shared" si="15"/>
        <v>0</v>
      </c>
      <c r="AD145" s="24">
        <f t="shared" si="15"/>
        <v>0</v>
      </c>
      <c r="AF145" s="15">
        <f t="shared" si="17"/>
        <v>0</v>
      </c>
    </row>
    <row r="146" spans="1:32" x14ac:dyDescent="0.25">
      <c r="A146" s="75"/>
      <c r="B146" s="75" t="e">
        <f>INDEX('FY17 DataDump'!$A$2:$H$4768, MATCH('FY17 Individual Analysis'!A146, 'FY17 DataDump'!$C$2:$C$4768, 0), MATCH('FY17 DataDump'!$B$1, 'FY17 DataDump'!$A$1:$H$1))</f>
        <v>#N/A</v>
      </c>
      <c r="C146" s="75" t="e">
        <f>INDEX('FY17 DataDump'!$A$2:$H$4768, MATCH('FY17 Individual Analysis'!A146, 'FY17 DataDump'!$C$2:$C$4768, 0), MATCH('FY17 DataDump'!$D$1, 'FY17 DataDump'!$A$1:$H$1))</f>
        <v>#N/A</v>
      </c>
      <c r="D146" s="27">
        <f>SUMIFS('FY17 DataDump'!$E$2:$E$4768, 'FY17 DataDump'!$C$2:$C$4768, 'FY17 Individual Analysis'!$A146, 'FY17 DataDump'!$H$2:$H$4768, D$2)</f>
        <v>0</v>
      </c>
      <c r="E146" s="27">
        <f>SUMIFS('FY17 DataDump'!$E$2:$E$4768, 'FY17 DataDump'!$C$2:$C$4768, 'FY17 Individual Analysis'!$A146, 'FY17 DataDump'!$H$2:$H$4768, E$2)</f>
        <v>0</v>
      </c>
      <c r="F146" s="27">
        <f>SUMIFS('FY17 DataDump'!$E$2:$E$4768, 'FY17 DataDump'!$C$2:$C$4768, 'FY17 Individual Analysis'!$A146, 'FY17 DataDump'!$H$2:$H$4768, F$2)</f>
        <v>0</v>
      </c>
      <c r="G146" s="27">
        <f>SUMIFS('FY17 DataDump'!$E$2:$E$4768, 'FY17 DataDump'!$C$2:$C$4768, 'FY17 Individual Analysis'!$A146, 'FY17 DataDump'!$H$2:$H$4768, G$2)</f>
        <v>0</v>
      </c>
      <c r="H146" s="27">
        <f>SUMIFS('FY17 DataDump'!$E$2:$E$4768, 'FY17 DataDump'!$C$2:$C$4768, 'FY17 Individual Analysis'!$A146, 'FY17 DataDump'!$H$2:$H$4768, H$2)</f>
        <v>0</v>
      </c>
      <c r="I146" s="27">
        <f>SUMIFS('FY17 DataDump'!$E$2:$E$4768, 'FY17 DataDump'!$C$2:$C$4768, 'FY17 Individual Analysis'!$A146, 'FY17 DataDump'!$H$2:$H$4768, I$2)</f>
        <v>0</v>
      </c>
      <c r="J146" s="27">
        <f>SUMIFS('FY17 DataDump'!$E$2:$E$4768, 'FY17 DataDump'!$C$2:$C$4768, 'FY17 Individual Analysis'!$A146, 'FY17 DataDump'!$H$2:$H$4768, J$2)</f>
        <v>0</v>
      </c>
      <c r="K146" s="27">
        <f>SUMIFS('FY17 DataDump'!$E$2:$E$4768, 'FY17 DataDump'!$C$2:$C$4768, 'FY17 Individual Analysis'!$A146, 'FY17 DataDump'!$H$2:$H$4768, K$2)</f>
        <v>0</v>
      </c>
      <c r="L146" s="27">
        <f>SUMIFS('FY17 DataDump'!$E$2:$E$4768, 'FY17 DataDump'!$C$2:$C$4768, 'FY17 Individual Analysis'!$A146, 'FY17 DataDump'!$H$2:$H$4768, L$2)</f>
        <v>0</v>
      </c>
      <c r="M146" s="27">
        <f>SUMIFS('FY17 DataDump'!$E$2:$E$4768, 'FY17 DataDump'!$C$2:$C$4768, 'FY17 Individual Analysis'!$A146, 'FY17 DataDump'!$H$2:$H$4768, M$2)</f>
        <v>0</v>
      </c>
      <c r="N146" s="27">
        <f>SUMIFS('FY17 DataDump'!$E$2:$E$4768, 'FY17 DataDump'!$C$2:$C$4768, 'FY17 Individual Analysis'!$A146, 'FY17 DataDump'!$H$2:$H$4768, N$2)</f>
        <v>0</v>
      </c>
      <c r="O146" s="27">
        <f>SUMIFS('FY17 DataDump'!$E$2:$E$4768, 'FY17 DataDump'!$C$2:$C$4768, 'FY17 Individual Analysis'!$A146, 'FY17 DataDump'!$H$2:$H$4768, O$2)</f>
        <v>0</v>
      </c>
      <c r="P146" s="27">
        <f t="shared" si="18"/>
        <v>0</v>
      </c>
      <c r="Q146" s="108" t="e">
        <f t="shared" si="16"/>
        <v>#DIV/0!</v>
      </c>
      <c r="S146" s="20">
        <f t="shared" si="14"/>
        <v>0</v>
      </c>
      <c r="T146" s="21">
        <f t="shared" si="14"/>
        <v>0</v>
      </c>
      <c r="U146" s="21">
        <f t="shared" si="14"/>
        <v>0</v>
      </c>
      <c r="V146" s="21">
        <f t="shared" si="13"/>
        <v>0</v>
      </c>
      <c r="W146" s="21">
        <f t="shared" si="13"/>
        <v>0</v>
      </c>
      <c r="X146" s="21">
        <f t="shared" si="13"/>
        <v>0</v>
      </c>
      <c r="Y146" s="21">
        <f t="shared" si="13"/>
        <v>0</v>
      </c>
      <c r="Z146" s="21">
        <f t="shared" si="13"/>
        <v>0</v>
      </c>
      <c r="AA146" s="21">
        <f t="shared" si="13"/>
        <v>0</v>
      </c>
      <c r="AB146" s="21">
        <f t="shared" si="15"/>
        <v>0</v>
      </c>
      <c r="AC146" s="21">
        <f t="shared" si="15"/>
        <v>0</v>
      </c>
      <c r="AD146" s="24">
        <f t="shared" si="15"/>
        <v>0</v>
      </c>
      <c r="AF146" s="15">
        <f t="shared" si="17"/>
        <v>0</v>
      </c>
    </row>
    <row r="147" spans="1:32" x14ac:dyDescent="0.25">
      <c r="A147" s="75"/>
      <c r="B147" s="75" t="e">
        <f>INDEX('FY17 DataDump'!$A$2:$H$4768, MATCH('FY17 Individual Analysis'!A147, 'FY17 DataDump'!$C$2:$C$4768, 0), MATCH('FY17 DataDump'!$B$1, 'FY17 DataDump'!$A$1:$H$1))</f>
        <v>#N/A</v>
      </c>
      <c r="C147" s="75" t="e">
        <f>INDEX('FY17 DataDump'!$A$2:$H$4768, MATCH('FY17 Individual Analysis'!A147, 'FY17 DataDump'!$C$2:$C$4768, 0), MATCH('FY17 DataDump'!$D$1, 'FY17 DataDump'!$A$1:$H$1))</f>
        <v>#N/A</v>
      </c>
      <c r="D147" s="27">
        <f>SUMIFS('FY17 DataDump'!$E$2:$E$4768, 'FY17 DataDump'!$C$2:$C$4768, 'FY17 Individual Analysis'!$A147, 'FY17 DataDump'!$H$2:$H$4768, D$2)</f>
        <v>0</v>
      </c>
      <c r="E147" s="27">
        <f>SUMIFS('FY17 DataDump'!$E$2:$E$4768, 'FY17 DataDump'!$C$2:$C$4768, 'FY17 Individual Analysis'!$A147, 'FY17 DataDump'!$H$2:$H$4768, E$2)</f>
        <v>0</v>
      </c>
      <c r="F147" s="27">
        <f>SUMIFS('FY17 DataDump'!$E$2:$E$4768, 'FY17 DataDump'!$C$2:$C$4768, 'FY17 Individual Analysis'!$A147, 'FY17 DataDump'!$H$2:$H$4768, F$2)</f>
        <v>0</v>
      </c>
      <c r="G147" s="27">
        <f>SUMIFS('FY17 DataDump'!$E$2:$E$4768, 'FY17 DataDump'!$C$2:$C$4768, 'FY17 Individual Analysis'!$A147, 'FY17 DataDump'!$H$2:$H$4768, G$2)</f>
        <v>0</v>
      </c>
      <c r="H147" s="27">
        <f>SUMIFS('FY17 DataDump'!$E$2:$E$4768, 'FY17 DataDump'!$C$2:$C$4768, 'FY17 Individual Analysis'!$A147, 'FY17 DataDump'!$H$2:$H$4768, H$2)</f>
        <v>0</v>
      </c>
      <c r="I147" s="27">
        <f>SUMIFS('FY17 DataDump'!$E$2:$E$4768, 'FY17 DataDump'!$C$2:$C$4768, 'FY17 Individual Analysis'!$A147, 'FY17 DataDump'!$H$2:$H$4768, I$2)</f>
        <v>0</v>
      </c>
      <c r="J147" s="27">
        <f>SUMIFS('FY17 DataDump'!$E$2:$E$4768, 'FY17 DataDump'!$C$2:$C$4768, 'FY17 Individual Analysis'!$A147, 'FY17 DataDump'!$H$2:$H$4768, J$2)</f>
        <v>0</v>
      </c>
      <c r="K147" s="27">
        <f>SUMIFS('FY17 DataDump'!$E$2:$E$4768, 'FY17 DataDump'!$C$2:$C$4768, 'FY17 Individual Analysis'!$A147, 'FY17 DataDump'!$H$2:$H$4768, K$2)</f>
        <v>0</v>
      </c>
      <c r="L147" s="27">
        <f>SUMIFS('FY17 DataDump'!$E$2:$E$4768, 'FY17 DataDump'!$C$2:$C$4768, 'FY17 Individual Analysis'!$A147, 'FY17 DataDump'!$H$2:$H$4768, L$2)</f>
        <v>0</v>
      </c>
      <c r="M147" s="27">
        <f>SUMIFS('FY17 DataDump'!$E$2:$E$4768, 'FY17 DataDump'!$C$2:$C$4768, 'FY17 Individual Analysis'!$A147, 'FY17 DataDump'!$H$2:$H$4768, M$2)</f>
        <v>0</v>
      </c>
      <c r="N147" s="27">
        <f>SUMIFS('FY17 DataDump'!$E$2:$E$4768, 'FY17 DataDump'!$C$2:$C$4768, 'FY17 Individual Analysis'!$A147, 'FY17 DataDump'!$H$2:$H$4768, N$2)</f>
        <v>0</v>
      </c>
      <c r="O147" s="27">
        <f>SUMIFS('FY17 DataDump'!$E$2:$E$4768, 'FY17 DataDump'!$C$2:$C$4768, 'FY17 Individual Analysis'!$A147, 'FY17 DataDump'!$H$2:$H$4768, O$2)</f>
        <v>0</v>
      </c>
      <c r="P147" s="27">
        <f t="shared" si="18"/>
        <v>0</v>
      </c>
      <c r="Q147" s="108" t="e">
        <f t="shared" si="16"/>
        <v>#DIV/0!</v>
      </c>
      <c r="S147" s="20">
        <f t="shared" si="14"/>
        <v>0</v>
      </c>
      <c r="T147" s="21">
        <f t="shared" si="14"/>
        <v>0</v>
      </c>
      <c r="U147" s="21">
        <f t="shared" si="14"/>
        <v>0</v>
      </c>
      <c r="V147" s="21">
        <f t="shared" si="13"/>
        <v>0</v>
      </c>
      <c r="W147" s="21">
        <f t="shared" si="13"/>
        <v>0</v>
      </c>
      <c r="X147" s="21">
        <f t="shared" si="13"/>
        <v>0</v>
      </c>
      <c r="Y147" s="21">
        <f t="shared" si="13"/>
        <v>0</v>
      </c>
      <c r="Z147" s="21">
        <f t="shared" si="13"/>
        <v>0</v>
      </c>
      <c r="AA147" s="21">
        <f t="shared" si="13"/>
        <v>0</v>
      </c>
      <c r="AB147" s="21">
        <f t="shared" si="15"/>
        <v>0</v>
      </c>
      <c r="AC147" s="21">
        <f t="shared" si="15"/>
        <v>0</v>
      </c>
      <c r="AD147" s="24">
        <f t="shared" si="15"/>
        <v>0</v>
      </c>
      <c r="AF147" s="15">
        <f t="shared" si="17"/>
        <v>0</v>
      </c>
    </row>
    <row r="148" spans="1:32" x14ac:dyDescent="0.25">
      <c r="A148" s="75"/>
      <c r="B148" s="75" t="e">
        <f>INDEX('FY17 DataDump'!$A$2:$H$4768, MATCH('FY17 Individual Analysis'!A148, 'FY17 DataDump'!$C$2:$C$4768, 0), MATCH('FY17 DataDump'!$B$1, 'FY17 DataDump'!$A$1:$H$1))</f>
        <v>#N/A</v>
      </c>
      <c r="C148" s="75" t="e">
        <f>INDEX('FY17 DataDump'!$A$2:$H$4768, MATCH('FY17 Individual Analysis'!A148, 'FY17 DataDump'!$C$2:$C$4768, 0), MATCH('FY17 DataDump'!$D$1, 'FY17 DataDump'!$A$1:$H$1))</f>
        <v>#N/A</v>
      </c>
      <c r="D148" s="27">
        <f>SUMIFS('FY17 DataDump'!$E$2:$E$4768, 'FY17 DataDump'!$C$2:$C$4768, 'FY17 Individual Analysis'!$A148, 'FY17 DataDump'!$H$2:$H$4768, D$2)</f>
        <v>0</v>
      </c>
      <c r="E148" s="27">
        <f>SUMIFS('FY17 DataDump'!$E$2:$E$4768, 'FY17 DataDump'!$C$2:$C$4768, 'FY17 Individual Analysis'!$A148, 'FY17 DataDump'!$H$2:$H$4768, E$2)</f>
        <v>0</v>
      </c>
      <c r="F148" s="27">
        <f>SUMIFS('FY17 DataDump'!$E$2:$E$4768, 'FY17 DataDump'!$C$2:$C$4768, 'FY17 Individual Analysis'!$A148, 'FY17 DataDump'!$H$2:$H$4768, F$2)</f>
        <v>0</v>
      </c>
      <c r="G148" s="27">
        <f>SUMIFS('FY17 DataDump'!$E$2:$E$4768, 'FY17 DataDump'!$C$2:$C$4768, 'FY17 Individual Analysis'!$A148, 'FY17 DataDump'!$H$2:$H$4768, G$2)</f>
        <v>0</v>
      </c>
      <c r="H148" s="27">
        <f>SUMIFS('FY17 DataDump'!$E$2:$E$4768, 'FY17 DataDump'!$C$2:$C$4768, 'FY17 Individual Analysis'!$A148, 'FY17 DataDump'!$H$2:$H$4768, H$2)</f>
        <v>0</v>
      </c>
      <c r="I148" s="27">
        <f>SUMIFS('FY17 DataDump'!$E$2:$E$4768, 'FY17 DataDump'!$C$2:$C$4768, 'FY17 Individual Analysis'!$A148, 'FY17 DataDump'!$H$2:$H$4768, I$2)</f>
        <v>0</v>
      </c>
      <c r="J148" s="27">
        <f>SUMIFS('FY17 DataDump'!$E$2:$E$4768, 'FY17 DataDump'!$C$2:$C$4768, 'FY17 Individual Analysis'!$A148, 'FY17 DataDump'!$H$2:$H$4768, J$2)</f>
        <v>0</v>
      </c>
      <c r="K148" s="27">
        <f>SUMIFS('FY17 DataDump'!$E$2:$E$4768, 'FY17 DataDump'!$C$2:$C$4768, 'FY17 Individual Analysis'!$A148, 'FY17 DataDump'!$H$2:$H$4768, K$2)</f>
        <v>0</v>
      </c>
      <c r="L148" s="27">
        <f>SUMIFS('FY17 DataDump'!$E$2:$E$4768, 'FY17 DataDump'!$C$2:$C$4768, 'FY17 Individual Analysis'!$A148, 'FY17 DataDump'!$H$2:$H$4768, L$2)</f>
        <v>0</v>
      </c>
      <c r="M148" s="27">
        <f>SUMIFS('FY17 DataDump'!$E$2:$E$4768, 'FY17 DataDump'!$C$2:$C$4768, 'FY17 Individual Analysis'!$A148, 'FY17 DataDump'!$H$2:$H$4768, M$2)</f>
        <v>0</v>
      </c>
      <c r="N148" s="27">
        <f>SUMIFS('FY17 DataDump'!$E$2:$E$4768, 'FY17 DataDump'!$C$2:$C$4768, 'FY17 Individual Analysis'!$A148, 'FY17 DataDump'!$H$2:$H$4768, N$2)</f>
        <v>0</v>
      </c>
      <c r="O148" s="27">
        <f>SUMIFS('FY17 DataDump'!$E$2:$E$4768, 'FY17 DataDump'!$C$2:$C$4768, 'FY17 Individual Analysis'!$A148, 'FY17 DataDump'!$H$2:$H$4768, O$2)</f>
        <v>0</v>
      </c>
      <c r="P148" s="27">
        <f t="shared" si="18"/>
        <v>0</v>
      </c>
      <c r="Q148" s="108" t="e">
        <f t="shared" si="16"/>
        <v>#DIV/0!</v>
      </c>
      <c r="S148" s="20">
        <f t="shared" si="14"/>
        <v>0</v>
      </c>
      <c r="T148" s="21">
        <f t="shared" si="14"/>
        <v>0</v>
      </c>
      <c r="U148" s="21">
        <f t="shared" si="14"/>
        <v>0</v>
      </c>
      <c r="V148" s="21">
        <f t="shared" si="13"/>
        <v>0</v>
      </c>
      <c r="W148" s="21">
        <f t="shared" si="13"/>
        <v>0</v>
      </c>
      <c r="X148" s="21">
        <f t="shared" si="13"/>
        <v>0</v>
      </c>
      <c r="Y148" s="21">
        <f t="shared" si="13"/>
        <v>0</v>
      </c>
      <c r="Z148" s="21">
        <f t="shared" si="13"/>
        <v>0</v>
      </c>
      <c r="AA148" s="21">
        <f t="shared" si="13"/>
        <v>0</v>
      </c>
      <c r="AB148" s="21">
        <f t="shared" si="15"/>
        <v>0</v>
      </c>
      <c r="AC148" s="21">
        <f t="shared" si="15"/>
        <v>0</v>
      </c>
      <c r="AD148" s="24">
        <f t="shared" si="15"/>
        <v>0</v>
      </c>
      <c r="AF148" s="15">
        <f t="shared" si="17"/>
        <v>0</v>
      </c>
    </row>
    <row r="149" spans="1:32" x14ac:dyDescent="0.25">
      <c r="A149" s="75"/>
      <c r="B149" s="75" t="e">
        <f>INDEX('FY17 DataDump'!$A$2:$H$4768, MATCH('FY17 Individual Analysis'!A149, 'FY17 DataDump'!$C$2:$C$4768, 0), MATCH('FY17 DataDump'!$B$1, 'FY17 DataDump'!$A$1:$H$1))</f>
        <v>#N/A</v>
      </c>
      <c r="C149" s="75" t="e">
        <f>INDEX('FY17 DataDump'!$A$2:$H$4768, MATCH('FY17 Individual Analysis'!A149, 'FY17 DataDump'!$C$2:$C$4768, 0), MATCH('FY17 DataDump'!$D$1, 'FY17 DataDump'!$A$1:$H$1))</f>
        <v>#N/A</v>
      </c>
      <c r="D149" s="27">
        <f>SUMIFS('FY17 DataDump'!$E$2:$E$4768, 'FY17 DataDump'!$C$2:$C$4768, 'FY17 Individual Analysis'!$A149, 'FY17 DataDump'!$H$2:$H$4768, D$2)</f>
        <v>0</v>
      </c>
      <c r="E149" s="27">
        <f>SUMIFS('FY17 DataDump'!$E$2:$E$4768, 'FY17 DataDump'!$C$2:$C$4768, 'FY17 Individual Analysis'!$A149, 'FY17 DataDump'!$H$2:$H$4768, E$2)</f>
        <v>0</v>
      </c>
      <c r="F149" s="27">
        <f>SUMIFS('FY17 DataDump'!$E$2:$E$4768, 'FY17 DataDump'!$C$2:$C$4768, 'FY17 Individual Analysis'!$A149, 'FY17 DataDump'!$H$2:$H$4768, F$2)</f>
        <v>0</v>
      </c>
      <c r="G149" s="27">
        <f>SUMIFS('FY17 DataDump'!$E$2:$E$4768, 'FY17 DataDump'!$C$2:$C$4768, 'FY17 Individual Analysis'!$A149, 'FY17 DataDump'!$H$2:$H$4768, G$2)</f>
        <v>0</v>
      </c>
      <c r="H149" s="27">
        <f>SUMIFS('FY17 DataDump'!$E$2:$E$4768, 'FY17 DataDump'!$C$2:$C$4768, 'FY17 Individual Analysis'!$A149, 'FY17 DataDump'!$H$2:$H$4768, H$2)</f>
        <v>0</v>
      </c>
      <c r="I149" s="27">
        <f>SUMIFS('FY17 DataDump'!$E$2:$E$4768, 'FY17 DataDump'!$C$2:$C$4768, 'FY17 Individual Analysis'!$A149, 'FY17 DataDump'!$H$2:$H$4768, I$2)</f>
        <v>0</v>
      </c>
      <c r="J149" s="27">
        <f>SUMIFS('FY17 DataDump'!$E$2:$E$4768, 'FY17 DataDump'!$C$2:$C$4768, 'FY17 Individual Analysis'!$A149, 'FY17 DataDump'!$H$2:$H$4768, J$2)</f>
        <v>0</v>
      </c>
      <c r="K149" s="27">
        <f>SUMIFS('FY17 DataDump'!$E$2:$E$4768, 'FY17 DataDump'!$C$2:$C$4768, 'FY17 Individual Analysis'!$A149, 'FY17 DataDump'!$H$2:$H$4768, K$2)</f>
        <v>0</v>
      </c>
      <c r="L149" s="27">
        <f>SUMIFS('FY17 DataDump'!$E$2:$E$4768, 'FY17 DataDump'!$C$2:$C$4768, 'FY17 Individual Analysis'!$A149, 'FY17 DataDump'!$H$2:$H$4768, L$2)</f>
        <v>0</v>
      </c>
      <c r="M149" s="27">
        <f>SUMIFS('FY17 DataDump'!$E$2:$E$4768, 'FY17 DataDump'!$C$2:$C$4768, 'FY17 Individual Analysis'!$A149, 'FY17 DataDump'!$H$2:$H$4768, M$2)</f>
        <v>0</v>
      </c>
      <c r="N149" s="27">
        <f>SUMIFS('FY17 DataDump'!$E$2:$E$4768, 'FY17 DataDump'!$C$2:$C$4768, 'FY17 Individual Analysis'!$A149, 'FY17 DataDump'!$H$2:$H$4768, N$2)</f>
        <v>0</v>
      </c>
      <c r="O149" s="27">
        <f>SUMIFS('FY17 DataDump'!$E$2:$E$4768, 'FY17 DataDump'!$C$2:$C$4768, 'FY17 Individual Analysis'!$A149, 'FY17 DataDump'!$H$2:$H$4768, O$2)</f>
        <v>0</v>
      </c>
      <c r="P149" s="27">
        <f t="shared" si="18"/>
        <v>0</v>
      </c>
      <c r="Q149" s="108" t="e">
        <f t="shared" si="16"/>
        <v>#DIV/0!</v>
      </c>
      <c r="S149" s="20">
        <f t="shared" si="14"/>
        <v>0</v>
      </c>
      <c r="T149" s="21">
        <f t="shared" si="14"/>
        <v>0</v>
      </c>
      <c r="U149" s="21">
        <f t="shared" si="14"/>
        <v>0</v>
      </c>
      <c r="V149" s="21">
        <f t="shared" si="13"/>
        <v>0</v>
      </c>
      <c r="W149" s="21">
        <f t="shared" si="13"/>
        <v>0</v>
      </c>
      <c r="X149" s="21">
        <f t="shared" si="13"/>
        <v>0</v>
      </c>
      <c r="Y149" s="21">
        <f t="shared" si="13"/>
        <v>0</v>
      </c>
      <c r="Z149" s="21">
        <f t="shared" si="13"/>
        <v>0</v>
      </c>
      <c r="AA149" s="21">
        <f t="shared" si="13"/>
        <v>0</v>
      </c>
      <c r="AB149" s="21">
        <f t="shared" si="15"/>
        <v>0</v>
      </c>
      <c r="AC149" s="21">
        <f t="shared" si="15"/>
        <v>0</v>
      </c>
      <c r="AD149" s="24">
        <f t="shared" si="15"/>
        <v>0</v>
      </c>
      <c r="AF149" s="15">
        <f t="shared" si="17"/>
        <v>0</v>
      </c>
    </row>
    <row r="150" spans="1:32" x14ac:dyDescent="0.25">
      <c r="A150" s="75"/>
      <c r="B150" s="75" t="e">
        <f>INDEX('FY17 DataDump'!$A$2:$H$4768, MATCH('FY17 Individual Analysis'!A150, 'FY17 DataDump'!$C$2:$C$4768, 0), MATCH('FY17 DataDump'!$B$1, 'FY17 DataDump'!$A$1:$H$1))</f>
        <v>#N/A</v>
      </c>
      <c r="C150" s="75" t="e">
        <f>INDEX('FY17 DataDump'!$A$2:$H$4768, MATCH('FY17 Individual Analysis'!A150, 'FY17 DataDump'!$C$2:$C$4768, 0), MATCH('FY17 DataDump'!$D$1, 'FY17 DataDump'!$A$1:$H$1))</f>
        <v>#N/A</v>
      </c>
      <c r="D150" s="27">
        <f>SUMIFS('FY17 DataDump'!$E$2:$E$4768, 'FY17 DataDump'!$C$2:$C$4768, 'FY17 Individual Analysis'!$A150, 'FY17 DataDump'!$H$2:$H$4768, D$2)</f>
        <v>0</v>
      </c>
      <c r="E150" s="27">
        <f>SUMIFS('FY17 DataDump'!$E$2:$E$4768, 'FY17 DataDump'!$C$2:$C$4768, 'FY17 Individual Analysis'!$A150, 'FY17 DataDump'!$H$2:$H$4768, E$2)</f>
        <v>0</v>
      </c>
      <c r="F150" s="27">
        <f>SUMIFS('FY17 DataDump'!$E$2:$E$4768, 'FY17 DataDump'!$C$2:$C$4768, 'FY17 Individual Analysis'!$A150, 'FY17 DataDump'!$H$2:$H$4768, F$2)</f>
        <v>0</v>
      </c>
      <c r="G150" s="27">
        <f>SUMIFS('FY17 DataDump'!$E$2:$E$4768, 'FY17 DataDump'!$C$2:$C$4768, 'FY17 Individual Analysis'!$A150, 'FY17 DataDump'!$H$2:$H$4768, G$2)</f>
        <v>0</v>
      </c>
      <c r="H150" s="27">
        <f>SUMIFS('FY17 DataDump'!$E$2:$E$4768, 'FY17 DataDump'!$C$2:$C$4768, 'FY17 Individual Analysis'!$A150, 'FY17 DataDump'!$H$2:$H$4768, H$2)</f>
        <v>0</v>
      </c>
      <c r="I150" s="27">
        <f>SUMIFS('FY17 DataDump'!$E$2:$E$4768, 'FY17 DataDump'!$C$2:$C$4768, 'FY17 Individual Analysis'!$A150, 'FY17 DataDump'!$H$2:$H$4768, I$2)</f>
        <v>0</v>
      </c>
      <c r="J150" s="27">
        <f>SUMIFS('FY17 DataDump'!$E$2:$E$4768, 'FY17 DataDump'!$C$2:$C$4768, 'FY17 Individual Analysis'!$A150, 'FY17 DataDump'!$H$2:$H$4768, J$2)</f>
        <v>0</v>
      </c>
      <c r="K150" s="27">
        <f>SUMIFS('FY17 DataDump'!$E$2:$E$4768, 'FY17 DataDump'!$C$2:$C$4768, 'FY17 Individual Analysis'!$A150, 'FY17 DataDump'!$H$2:$H$4768, K$2)</f>
        <v>0</v>
      </c>
      <c r="L150" s="27">
        <f>SUMIFS('FY17 DataDump'!$E$2:$E$4768, 'FY17 DataDump'!$C$2:$C$4768, 'FY17 Individual Analysis'!$A150, 'FY17 DataDump'!$H$2:$H$4768, L$2)</f>
        <v>0</v>
      </c>
      <c r="M150" s="27">
        <f>SUMIFS('FY17 DataDump'!$E$2:$E$4768, 'FY17 DataDump'!$C$2:$C$4768, 'FY17 Individual Analysis'!$A150, 'FY17 DataDump'!$H$2:$H$4768, M$2)</f>
        <v>0</v>
      </c>
      <c r="N150" s="27">
        <f>SUMIFS('FY17 DataDump'!$E$2:$E$4768, 'FY17 DataDump'!$C$2:$C$4768, 'FY17 Individual Analysis'!$A150, 'FY17 DataDump'!$H$2:$H$4768, N$2)</f>
        <v>0</v>
      </c>
      <c r="O150" s="27">
        <f>SUMIFS('FY17 DataDump'!$E$2:$E$4768, 'FY17 DataDump'!$C$2:$C$4768, 'FY17 Individual Analysis'!$A150, 'FY17 DataDump'!$H$2:$H$4768, O$2)</f>
        <v>0</v>
      </c>
      <c r="P150" s="27">
        <f t="shared" si="18"/>
        <v>0</v>
      </c>
      <c r="Q150" s="108" t="e">
        <f t="shared" si="16"/>
        <v>#DIV/0!</v>
      </c>
      <c r="S150" s="20">
        <f t="shared" si="14"/>
        <v>0</v>
      </c>
      <c r="T150" s="21">
        <f t="shared" si="14"/>
        <v>0</v>
      </c>
      <c r="U150" s="21">
        <f t="shared" si="14"/>
        <v>0</v>
      </c>
      <c r="V150" s="21">
        <f t="shared" si="13"/>
        <v>0</v>
      </c>
      <c r="W150" s="21">
        <f t="shared" si="13"/>
        <v>0</v>
      </c>
      <c r="X150" s="21">
        <f t="shared" si="13"/>
        <v>0</v>
      </c>
      <c r="Y150" s="21">
        <f t="shared" si="13"/>
        <v>0</v>
      </c>
      <c r="Z150" s="21">
        <f t="shared" si="13"/>
        <v>0</v>
      </c>
      <c r="AA150" s="21">
        <f t="shared" si="13"/>
        <v>0</v>
      </c>
      <c r="AB150" s="21">
        <f t="shared" si="15"/>
        <v>0</v>
      </c>
      <c r="AC150" s="21">
        <f t="shared" si="15"/>
        <v>0</v>
      </c>
      <c r="AD150" s="24">
        <f t="shared" si="15"/>
        <v>0</v>
      </c>
      <c r="AF150" s="15">
        <f t="shared" si="17"/>
        <v>0</v>
      </c>
    </row>
    <row r="151" spans="1:32" x14ac:dyDescent="0.25">
      <c r="A151" s="75"/>
      <c r="B151" s="75" t="e">
        <f>INDEX('FY17 DataDump'!$A$2:$H$4768, MATCH('FY17 Individual Analysis'!A151, 'FY17 DataDump'!$C$2:$C$4768, 0), MATCH('FY17 DataDump'!$B$1, 'FY17 DataDump'!$A$1:$H$1))</f>
        <v>#N/A</v>
      </c>
      <c r="C151" s="75" t="e">
        <f>INDEX('FY17 DataDump'!$A$2:$H$4768, MATCH('FY17 Individual Analysis'!A151, 'FY17 DataDump'!$C$2:$C$4768, 0), MATCH('FY17 DataDump'!$D$1, 'FY17 DataDump'!$A$1:$H$1))</f>
        <v>#N/A</v>
      </c>
      <c r="D151" s="27">
        <f>SUMIFS('FY17 DataDump'!$E$2:$E$4768, 'FY17 DataDump'!$C$2:$C$4768, 'FY17 Individual Analysis'!$A151, 'FY17 DataDump'!$H$2:$H$4768, D$2)</f>
        <v>0</v>
      </c>
      <c r="E151" s="27">
        <f>SUMIFS('FY17 DataDump'!$E$2:$E$4768, 'FY17 DataDump'!$C$2:$C$4768, 'FY17 Individual Analysis'!$A151, 'FY17 DataDump'!$H$2:$H$4768, E$2)</f>
        <v>0</v>
      </c>
      <c r="F151" s="27">
        <f>SUMIFS('FY17 DataDump'!$E$2:$E$4768, 'FY17 DataDump'!$C$2:$C$4768, 'FY17 Individual Analysis'!$A151, 'FY17 DataDump'!$H$2:$H$4768, F$2)</f>
        <v>0</v>
      </c>
      <c r="G151" s="27">
        <f>SUMIFS('FY17 DataDump'!$E$2:$E$4768, 'FY17 DataDump'!$C$2:$C$4768, 'FY17 Individual Analysis'!$A151, 'FY17 DataDump'!$H$2:$H$4768, G$2)</f>
        <v>0</v>
      </c>
      <c r="H151" s="27">
        <f>SUMIFS('FY17 DataDump'!$E$2:$E$4768, 'FY17 DataDump'!$C$2:$C$4768, 'FY17 Individual Analysis'!$A151, 'FY17 DataDump'!$H$2:$H$4768, H$2)</f>
        <v>0</v>
      </c>
      <c r="I151" s="27">
        <f>SUMIFS('FY17 DataDump'!$E$2:$E$4768, 'FY17 DataDump'!$C$2:$C$4768, 'FY17 Individual Analysis'!$A151, 'FY17 DataDump'!$H$2:$H$4768, I$2)</f>
        <v>0</v>
      </c>
      <c r="J151" s="27">
        <f>SUMIFS('FY17 DataDump'!$E$2:$E$4768, 'FY17 DataDump'!$C$2:$C$4768, 'FY17 Individual Analysis'!$A151, 'FY17 DataDump'!$H$2:$H$4768, J$2)</f>
        <v>0</v>
      </c>
      <c r="K151" s="27">
        <f>SUMIFS('FY17 DataDump'!$E$2:$E$4768, 'FY17 DataDump'!$C$2:$C$4768, 'FY17 Individual Analysis'!$A151, 'FY17 DataDump'!$H$2:$H$4768, K$2)</f>
        <v>0</v>
      </c>
      <c r="L151" s="27">
        <f>SUMIFS('FY17 DataDump'!$E$2:$E$4768, 'FY17 DataDump'!$C$2:$C$4768, 'FY17 Individual Analysis'!$A151, 'FY17 DataDump'!$H$2:$H$4768, L$2)</f>
        <v>0</v>
      </c>
      <c r="M151" s="27">
        <f>SUMIFS('FY17 DataDump'!$E$2:$E$4768, 'FY17 DataDump'!$C$2:$C$4768, 'FY17 Individual Analysis'!$A151, 'FY17 DataDump'!$H$2:$H$4768, M$2)</f>
        <v>0</v>
      </c>
      <c r="N151" s="27">
        <f>SUMIFS('FY17 DataDump'!$E$2:$E$4768, 'FY17 DataDump'!$C$2:$C$4768, 'FY17 Individual Analysis'!$A151, 'FY17 DataDump'!$H$2:$H$4768, N$2)</f>
        <v>0</v>
      </c>
      <c r="O151" s="27">
        <f>SUMIFS('FY17 DataDump'!$E$2:$E$4768, 'FY17 DataDump'!$C$2:$C$4768, 'FY17 Individual Analysis'!$A151, 'FY17 DataDump'!$H$2:$H$4768, O$2)</f>
        <v>0</v>
      </c>
      <c r="P151" s="27">
        <f t="shared" si="18"/>
        <v>0</v>
      </c>
      <c r="Q151" s="108" t="e">
        <f t="shared" si="16"/>
        <v>#DIV/0!</v>
      </c>
      <c r="S151" s="20">
        <f t="shared" si="14"/>
        <v>0</v>
      </c>
      <c r="T151" s="21">
        <f t="shared" si="14"/>
        <v>0</v>
      </c>
      <c r="U151" s="21">
        <f t="shared" si="14"/>
        <v>0</v>
      </c>
      <c r="V151" s="21">
        <f t="shared" si="13"/>
        <v>0</v>
      </c>
      <c r="W151" s="21">
        <f t="shared" si="13"/>
        <v>0</v>
      </c>
      <c r="X151" s="21">
        <f t="shared" si="13"/>
        <v>0</v>
      </c>
      <c r="Y151" s="21">
        <f t="shared" si="13"/>
        <v>0</v>
      </c>
      <c r="Z151" s="21">
        <f t="shared" si="13"/>
        <v>0</v>
      </c>
      <c r="AA151" s="21">
        <f t="shared" si="13"/>
        <v>0</v>
      </c>
      <c r="AB151" s="21">
        <f t="shared" si="15"/>
        <v>0</v>
      </c>
      <c r="AC151" s="21">
        <f t="shared" si="15"/>
        <v>0</v>
      </c>
      <c r="AD151" s="24">
        <f t="shared" si="15"/>
        <v>0</v>
      </c>
      <c r="AF151" s="15">
        <f t="shared" si="17"/>
        <v>0</v>
      </c>
    </row>
    <row r="152" spans="1:32" x14ac:dyDescent="0.25">
      <c r="A152" s="75"/>
      <c r="B152" s="75" t="e">
        <f>INDEX('FY17 DataDump'!$A$2:$H$4768, MATCH('FY17 Individual Analysis'!A152, 'FY17 DataDump'!$C$2:$C$4768, 0), MATCH('FY17 DataDump'!$B$1, 'FY17 DataDump'!$A$1:$H$1))</f>
        <v>#N/A</v>
      </c>
      <c r="C152" s="75" t="e">
        <f>INDEX('FY17 DataDump'!$A$2:$H$4768, MATCH('FY17 Individual Analysis'!A152, 'FY17 DataDump'!$C$2:$C$4768, 0), MATCH('FY17 DataDump'!$D$1, 'FY17 DataDump'!$A$1:$H$1))</f>
        <v>#N/A</v>
      </c>
      <c r="D152" s="27">
        <f>SUMIFS('FY17 DataDump'!$E$2:$E$4768, 'FY17 DataDump'!$C$2:$C$4768, 'FY17 Individual Analysis'!$A152, 'FY17 DataDump'!$H$2:$H$4768, D$2)</f>
        <v>0</v>
      </c>
      <c r="E152" s="27">
        <f>SUMIFS('FY17 DataDump'!$E$2:$E$4768, 'FY17 DataDump'!$C$2:$C$4768, 'FY17 Individual Analysis'!$A152, 'FY17 DataDump'!$H$2:$H$4768, E$2)</f>
        <v>0</v>
      </c>
      <c r="F152" s="27">
        <f>SUMIFS('FY17 DataDump'!$E$2:$E$4768, 'FY17 DataDump'!$C$2:$C$4768, 'FY17 Individual Analysis'!$A152, 'FY17 DataDump'!$H$2:$H$4768, F$2)</f>
        <v>0</v>
      </c>
      <c r="G152" s="27">
        <f>SUMIFS('FY17 DataDump'!$E$2:$E$4768, 'FY17 DataDump'!$C$2:$C$4768, 'FY17 Individual Analysis'!$A152, 'FY17 DataDump'!$H$2:$H$4768, G$2)</f>
        <v>0</v>
      </c>
      <c r="H152" s="27">
        <f>SUMIFS('FY17 DataDump'!$E$2:$E$4768, 'FY17 DataDump'!$C$2:$C$4768, 'FY17 Individual Analysis'!$A152, 'FY17 DataDump'!$H$2:$H$4768, H$2)</f>
        <v>0</v>
      </c>
      <c r="I152" s="27">
        <f>SUMIFS('FY17 DataDump'!$E$2:$E$4768, 'FY17 DataDump'!$C$2:$C$4768, 'FY17 Individual Analysis'!$A152, 'FY17 DataDump'!$H$2:$H$4768, I$2)</f>
        <v>0</v>
      </c>
      <c r="J152" s="27">
        <f>SUMIFS('FY17 DataDump'!$E$2:$E$4768, 'FY17 DataDump'!$C$2:$C$4768, 'FY17 Individual Analysis'!$A152, 'FY17 DataDump'!$H$2:$H$4768, J$2)</f>
        <v>0</v>
      </c>
      <c r="K152" s="27">
        <f>SUMIFS('FY17 DataDump'!$E$2:$E$4768, 'FY17 DataDump'!$C$2:$C$4768, 'FY17 Individual Analysis'!$A152, 'FY17 DataDump'!$H$2:$H$4768, K$2)</f>
        <v>0</v>
      </c>
      <c r="L152" s="27">
        <f>SUMIFS('FY17 DataDump'!$E$2:$E$4768, 'FY17 DataDump'!$C$2:$C$4768, 'FY17 Individual Analysis'!$A152, 'FY17 DataDump'!$H$2:$H$4768, L$2)</f>
        <v>0</v>
      </c>
      <c r="M152" s="27">
        <f>SUMIFS('FY17 DataDump'!$E$2:$E$4768, 'FY17 DataDump'!$C$2:$C$4768, 'FY17 Individual Analysis'!$A152, 'FY17 DataDump'!$H$2:$H$4768, M$2)</f>
        <v>0</v>
      </c>
      <c r="N152" s="27">
        <f>SUMIFS('FY17 DataDump'!$E$2:$E$4768, 'FY17 DataDump'!$C$2:$C$4768, 'FY17 Individual Analysis'!$A152, 'FY17 DataDump'!$H$2:$H$4768, N$2)</f>
        <v>0</v>
      </c>
      <c r="O152" s="27">
        <f>SUMIFS('FY17 DataDump'!$E$2:$E$4768, 'FY17 DataDump'!$C$2:$C$4768, 'FY17 Individual Analysis'!$A152, 'FY17 DataDump'!$H$2:$H$4768, O$2)</f>
        <v>0</v>
      </c>
      <c r="P152" s="27">
        <f t="shared" si="18"/>
        <v>0</v>
      </c>
      <c r="Q152" s="108" t="e">
        <f t="shared" si="16"/>
        <v>#DIV/0!</v>
      </c>
      <c r="S152" s="20">
        <f t="shared" si="14"/>
        <v>0</v>
      </c>
      <c r="T152" s="21">
        <f t="shared" si="14"/>
        <v>0</v>
      </c>
      <c r="U152" s="21">
        <f t="shared" si="14"/>
        <v>0</v>
      </c>
      <c r="V152" s="21">
        <f t="shared" si="13"/>
        <v>0</v>
      </c>
      <c r="W152" s="21">
        <f t="shared" si="13"/>
        <v>0</v>
      </c>
      <c r="X152" s="21">
        <f t="shared" si="13"/>
        <v>0</v>
      </c>
      <c r="Y152" s="21">
        <f t="shared" si="13"/>
        <v>0</v>
      </c>
      <c r="Z152" s="21">
        <f t="shared" si="13"/>
        <v>0</v>
      </c>
      <c r="AA152" s="21">
        <f t="shared" si="13"/>
        <v>0</v>
      </c>
      <c r="AB152" s="21">
        <f t="shared" si="15"/>
        <v>0</v>
      </c>
      <c r="AC152" s="21">
        <f t="shared" si="15"/>
        <v>0</v>
      </c>
      <c r="AD152" s="24">
        <f t="shared" si="15"/>
        <v>0</v>
      </c>
      <c r="AF152" s="15">
        <f t="shared" si="17"/>
        <v>0</v>
      </c>
    </row>
    <row r="153" spans="1:32" x14ac:dyDescent="0.25">
      <c r="A153" s="75"/>
      <c r="B153" s="75" t="e">
        <f>INDEX('FY17 DataDump'!$A$2:$H$4768, MATCH('FY17 Individual Analysis'!A153, 'FY17 DataDump'!$C$2:$C$4768, 0), MATCH('FY17 DataDump'!$B$1, 'FY17 DataDump'!$A$1:$H$1))</f>
        <v>#N/A</v>
      </c>
      <c r="C153" s="75" t="e">
        <f>INDEX('FY17 DataDump'!$A$2:$H$4768, MATCH('FY17 Individual Analysis'!A153, 'FY17 DataDump'!$C$2:$C$4768, 0), MATCH('FY17 DataDump'!$D$1, 'FY17 DataDump'!$A$1:$H$1))</f>
        <v>#N/A</v>
      </c>
      <c r="D153" s="27">
        <f>SUMIFS('FY17 DataDump'!$E$2:$E$4768, 'FY17 DataDump'!$C$2:$C$4768, 'FY17 Individual Analysis'!$A153, 'FY17 DataDump'!$H$2:$H$4768, D$2)</f>
        <v>0</v>
      </c>
      <c r="E153" s="27">
        <f>SUMIFS('FY17 DataDump'!$E$2:$E$4768, 'FY17 DataDump'!$C$2:$C$4768, 'FY17 Individual Analysis'!$A153, 'FY17 DataDump'!$H$2:$H$4768, E$2)</f>
        <v>0</v>
      </c>
      <c r="F153" s="27">
        <f>SUMIFS('FY17 DataDump'!$E$2:$E$4768, 'FY17 DataDump'!$C$2:$C$4768, 'FY17 Individual Analysis'!$A153, 'FY17 DataDump'!$H$2:$H$4768, F$2)</f>
        <v>0</v>
      </c>
      <c r="G153" s="27">
        <f>SUMIFS('FY17 DataDump'!$E$2:$E$4768, 'FY17 DataDump'!$C$2:$C$4768, 'FY17 Individual Analysis'!$A153, 'FY17 DataDump'!$H$2:$H$4768, G$2)</f>
        <v>0</v>
      </c>
      <c r="H153" s="27">
        <f>SUMIFS('FY17 DataDump'!$E$2:$E$4768, 'FY17 DataDump'!$C$2:$C$4768, 'FY17 Individual Analysis'!$A153, 'FY17 DataDump'!$H$2:$H$4768, H$2)</f>
        <v>0</v>
      </c>
      <c r="I153" s="27">
        <f>SUMIFS('FY17 DataDump'!$E$2:$E$4768, 'FY17 DataDump'!$C$2:$C$4768, 'FY17 Individual Analysis'!$A153, 'FY17 DataDump'!$H$2:$H$4768, I$2)</f>
        <v>0</v>
      </c>
      <c r="J153" s="27">
        <f>SUMIFS('FY17 DataDump'!$E$2:$E$4768, 'FY17 DataDump'!$C$2:$C$4768, 'FY17 Individual Analysis'!$A153, 'FY17 DataDump'!$H$2:$H$4768, J$2)</f>
        <v>0</v>
      </c>
      <c r="K153" s="27">
        <f>SUMIFS('FY17 DataDump'!$E$2:$E$4768, 'FY17 DataDump'!$C$2:$C$4768, 'FY17 Individual Analysis'!$A153, 'FY17 DataDump'!$H$2:$H$4768, K$2)</f>
        <v>0</v>
      </c>
      <c r="L153" s="27">
        <f>SUMIFS('FY17 DataDump'!$E$2:$E$4768, 'FY17 DataDump'!$C$2:$C$4768, 'FY17 Individual Analysis'!$A153, 'FY17 DataDump'!$H$2:$H$4768, L$2)</f>
        <v>0</v>
      </c>
      <c r="M153" s="27">
        <f>SUMIFS('FY17 DataDump'!$E$2:$E$4768, 'FY17 DataDump'!$C$2:$C$4768, 'FY17 Individual Analysis'!$A153, 'FY17 DataDump'!$H$2:$H$4768, M$2)</f>
        <v>0</v>
      </c>
      <c r="N153" s="27">
        <f>SUMIFS('FY17 DataDump'!$E$2:$E$4768, 'FY17 DataDump'!$C$2:$C$4768, 'FY17 Individual Analysis'!$A153, 'FY17 DataDump'!$H$2:$H$4768, N$2)</f>
        <v>0</v>
      </c>
      <c r="O153" s="27">
        <f>SUMIFS('FY17 DataDump'!$E$2:$E$4768, 'FY17 DataDump'!$C$2:$C$4768, 'FY17 Individual Analysis'!$A153, 'FY17 DataDump'!$H$2:$H$4768, O$2)</f>
        <v>0</v>
      </c>
      <c r="P153" s="27">
        <f t="shared" si="18"/>
        <v>0</v>
      </c>
      <c r="Q153" s="108" t="e">
        <f t="shared" si="16"/>
        <v>#DIV/0!</v>
      </c>
      <c r="S153" s="20">
        <f t="shared" si="14"/>
        <v>0</v>
      </c>
      <c r="T153" s="21">
        <f t="shared" si="14"/>
        <v>0</v>
      </c>
      <c r="U153" s="21">
        <f t="shared" si="14"/>
        <v>0</v>
      </c>
      <c r="V153" s="21">
        <f t="shared" si="13"/>
        <v>0</v>
      </c>
      <c r="W153" s="21">
        <f t="shared" si="13"/>
        <v>0</v>
      </c>
      <c r="X153" s="21">
        <f t="shared" si="13"/>
        <v>0</v>
      </c>
      <c r="Y153" s="21">
        <f t="shared" si="13"/>
        <v>0</v>
      </c>
      <c r="Z153" s="21">
        <f t="shared" si="13"/>
        <v>0</v>
      </c>
      <c r="AA153" s="21">
        <f t="shared" si="13"/>
        <v>0</v>
      </c>
      <c r="AB153" s="21">
        <f t="shared" si="15"/>
        <v>0</v>
      </c>
      <c r="AC153" s="21">
        <f t="shared" si="15"/>
        <v>0</v>
      </c>
      <c r="AD153" s="24">
        <f t="shared" si="15"/>
        <v>0</v>
      </c>
      <c r="AF153" s="15">
        <f t="shared" si="17"/>
        <v>0</v>
      </c>
    </row>
    <row r="154" spans="1:32" x14ac:dyDescent="0.25">
      <c r="A154" s="75"/>
      <c r="B154" s="75" t="e">
        <f>INDEX('FY17 DataDump'!$A$2:$H$4768, MATCH('FY17 Individual Analysis'!A154, 'FY17 DataDump'!$C$2:$C$4768, 0), MATCH('FY17 DataDump'!$B$1, 'FY17 DataDump'!$A$1:$H$1))</f>
        <v>#N/A</v>
      </c>
      <c r="C154" s="75" t="e">
        <f>INDEX('FY17 DataDump'!$A$2:$H$4768, MATCH('FY17 Individual Analysis'!A154, 'FY17 DataDump'!$C$2:$C$4768, 0), MATCH('FY17 DataDump'!$D$1, 'FY17 DataDump'!$A$1:$H$1))</f>
        <v>#N/A</v>
      </c>
      <c r="D154" s="27">
        <f>SUMIFS('FY17 DataDump'!$E$2:$E$4768, 'FY17 DataDump'!$C$2:$C$4768, 'FY17 Individual Analysis'!$A154, 'FY17 DataDump'!$H$2:$H$4768, D$2)</f>
        <v>0</v>
      </c>
      <c r="E154" s="27">
        <f>SUMIFS('FY17 DataDump'!$E$2:$E$4768, 'FY17 DataDump'!$C$2:$C$4768, 'FY17 Individual Analysis'!$A154, 'FY17 DataDump'!$H$2:$H$4768, E$2)</f>
        <v>0</v>
      </c>
      <c r="F154" s="27">
        <f>SUMIFS('FY17 DataDump'!$E$2:$E$4768, 'FY17 DataDump'!$C$2:$C$4768, 'FY17 Individual Analysis'!$A154, 'FY17 DataDump'!$H$2:$H$4768, F$2)</f>
        <v>0</v>
      </c>
      <c r="G154" s="27">
        <f>SUMIFS('FY17 DataDump'!$E$2:$E$4768, 'FY17 DataDump'!$C$2:$C$4768, 'FY17 Individual Analysis'!$A154, 'FY17 DataDump'!$H$2:$H$4768, G$2)</f>
        <v>0</v>
      </c>
      <c r="H154" s="27">
        <f>SUMIFS('FY17 DataDump'!$E$2:$E$4768, 'FY17 DataDump'!$C$2:$C$4768, 'FY17 Individual Analysis'!$A154, 'FY17 DataDump'!$H$2:$H$4768, H$2)</f>
        <v>0</v>
      </c>
      <c r="I154" s="27">
        <f>SUMIFS('FY17 DataDump'!$E$2:$E$4768, 'FY17 DataDump'!$C$2:$C$4768, 'FY17 Individual Analysis'!$A154, 'FY17 DataDump'!$H$2:$H$4768, I$2)</f>
        <v>0</v>
      </c>
      <c r="J154" s="27">
        <f>SUMIFS('FY17 DataDump'!$E$2:$E$4768, 'FY17 DataDump'!$C$2:$C$4768, 'FY17 Individual Analysis'!$A154, 'FY17 DataDump'!$H$2:$H$4768, J$2)</f>
        <v>0</v>
      </c>
      <c r="K154" s="27">
        <f>SUMIFS('FY17 DataDump'!$E$2:$E$4768, 'FY17 DataDump'!$C$2:$C$4768, 'FY17 Individual Analysis'!$A154, 'FY17 DataDump'!$H$2:$H$4768, K$2)</f>
        <v>0</v>
      </c>
      <c r="L154" s="27">
        <f>SUMIFS('FY17 DataDump'!$E$2:$E$4768, 'FY17 DataDump'!$C$2:$C$4768, 'FY17 Individual Analysis'!$A154, 'FY17 DataDump'!$H$2:$H$4768, L$2)</f>
        <v>0</v>
      </c>
      <c r="M154" s="27">
        <f>SUMIFS('FY17 DataDump'!$E$2:$E$4768, 'FY17 DataDump'!$C$2:$C$4768, 'FY17 Individual Analysis'!$A154, 'FY17 DataDump'!$H$2:$H$4768, M$2)</f>
        <v>0</v>
      </c>
      <c r="N154" s="27">
        <f>SUMIFS('FY17 DataDump'!$E$2:$E$4768, 'FY17 DataDump'!$C$2:$C$4768, 'FY17 Individual Analysis'!$A154, 'FY17 DataDump'!$H$2:$H$4768, N$2)</f>
        <v>0</v>
      </c>
      <c r="O154" s="27">
        <f>SUMIFS('FY17 DataDump'!$E$2:$E$4768, 'FY17 DataDump'!$C$2:$C$4768, 'FY17 Individual Analysis'!$A154, 'FY17 DataDump'!$H$2:$H$4768, O$2)</f>
        <v>0</v>
      </c>
      <c r="P154" s="27">
        <f t="shared" si="18"/>
        <v>0</v>
      </c>
      <c r="Q154" s="108" t="e">
        <f t="shared" si="16"/>
        <v>#DIV/0!</v>
      </c>
      <c r="S154" s="20">
        <f t="shared" si="14"/>
        <v>0</v>
      </c>
      <c r="T154" s="21">
        <f t="shared" si="14"/>
        <v>0</v>
      </c>
      <c r="U154" s="21">
        <f t="shared" si="14"/>
        <v>0</v>
      </c>
      <c r="V154" s="21">
        <f t="shared" si="13"/>
        <v>0</v>
      </c>
      <c r="W154" s="21">
        <f t="shared" si="13"/>
        <v>0</v>
      </c>
      <c r="X154" s="21">
        <f t="shared" si="13"/>
        <v>0</v>
      </c>
      <c r="Y154" s="21">
        <f t="shared" si="13"/>
        <v>0</v>
      </c>
      <c r="Z154" s="21">
        <f t="shared" si="13"/>
        <v>0</v>
      </c>
      <c r="AA154" s="21">
        <f t="shared" si="13"/>
        <v>0</v>
      </c>
      <c r="AB154" s="21">
        <f t="shared" si="15"/>
        <v>0</v>
      </c>
      <c r="AC154" s="21">
        <f t="shared" si="15"/>
        <v>0</v>
      </c>
      <c r="AD154" s="24">
        <f t="shared" si="15"/>
        <v>0</v>
      </c>
      <c r="AF154" s="15">
        <f t="shared" si="17"/>
        <v>0</v>
      </c>
    </row>
    <row r="155" spans="1:32" x14ac:dyDescent="0.25">
      <c r="A155" s="75"/>
      <c r="B155" s="75" t="e">
        <f>INDEX('FY17 DataDump'!$A$2:$H$4768, MATCH('FY17 Individual Analysis'!A155, 'FY17 DataDump'!$C$2:$C$4768, 0), MATCH('FY17 DataDump'!$B$1, 'FY17 DataDump'!$A$1:$H$1))</f>
        <v>#N/A</v>
      </c>
      <c r="C155" s="75" t="e">
        <f>INDEX('FY17 DataDump'!$A$2:$H$4768, MATCH('FY17 Individual Analysis'!A155, 'FY17 DataDump'!$C$2:$C$4768, 0), MATCH('FY17 DataDump'!$D$1, 'FY17 DataDump'!$A$1:$H$1))</f>
        <v>#N/A</v>
      </c>
      <c r="D155" s="27">
        <f>SUMIFS('FY17 DataDump'!$E$2:$E$4768, 'FY17 DataDump'!$C$2:$C$4768, 'FY17 Individual Analysis'!$A155, 'FY17 DataDump'!$H$2:$H$4768, D$2)</f>
        <v>0</v>
      </c>
      <c r="E155" s="27">
        <f>SUMIFS('FY17 DataDump'!$E$2:$E$4768, 'FY17 DataDump'!$C$2:$C$4768, 'FY17 Individual Analysis'!$A155, 'FY17 DataDump'!$H$2:$H$4768, E$2)</f>
        <v>0</v>
      </c>
      <c r="F155" s="27">
        <f>SUMIFS('FY17 DataDump'!$E$2:$E$4768, 'FY17 DataDump'!$C$2:$C$4768, 'FY17 Individual Analysis'!$A155, 'FY17 DataDump'!$H$2:$H$4768, F$2)</f>
        <v>0</v>
      </c>
      <c r="G155" s="27">
        <f>SUMIFS('FY17 DataDump'!$E$2:$E$4768, 'FY17 DataDump'!$C$2:$C$4768, 'FY17 Individual Analysis'!$A155, 'FY17 DataDump'!$H$2:$H$4768, G$2)</f>
        <v>0</v>
      </c>
      <c r="H155" s="27">
        <f>SUMIFS('FY17 DataDump'!$E$2:$E$4768, 'FY17 DataDump'!$C$2:$C$4768, 'FY17 Individual Analysis'!$A155, 'FY17 DataDump'!$H$2:$H$4768, H$2)</f>
        <v>0</v>
      </c>
      <c r="I155" s="27">
        <f>SUMIFS('FY17 DataDump'!$E$2:$E$4768, 'FY17 DataDump'!$C$2:$C$4768, 'FY17 Individual Analysis'!$A155, 'FY17 DataDump'!$H$2:$H$4768, I$2)</f>
        <v>0</v>
      </c>
      <c r="J155" s="27">
        <f>SUMIFS('FY17 DataDump'!$E$2:$E$4768, 'FY17 DataDump'!$C$2:$C$4768, 'FY17 Individual Analysis'!$A155, 'FY17 DataDump'!$H$2:$H$4768, J$2)</f>
        <v>0</v>
      </c>
      <c r="K155" s="27">
        <f>SUMIFS('FY17 DataDump'!$E$2:$E$4768, 'FY17 DataDump'!$C$2:$C$4768, 'FY17 Individual Analysis'!$A155, 'FY17 DataDump'!$H$2:$H$4768, K$2)</f>
        <v>0</v>
      </c>
      <c r="L155" s="27">
        <f>SUMIFS('FY17 DataDump'!$E$2:$E$4768, 'FY17 DataDump'!$C$2:$C$4768, 'FY17 Individual Analysis'!$A155, 'FY17 DataDump'!$H$2:$H$4768, L$2)</f>
        <v>0</v>
      </c>
      <c r="M155" s="27">
        <f>SUMIFS('FY17 DataDump'!$E$2:$E$4768, 'FY17 DataDump'!$C$2:$C$4768, 'FY17 Individual Analysis'!$A155, 'FY17 DataDump'!$H$2:$H$4768, M$2)</f>
        <v>0</v>
      </c>
      <c r="N155" s="27">
        <f>SUMIFS('FY17 DataDump'!$E$2:$E$4768, 'FY17 DataDump'!$C$2:$C$4768, 'FY17 Individual Analysis'!$A155, 'FY17 DataDump'!$H$2:$H$4768, N$2)</f>
        <v>0</v>
      </c>
      <c r="O155" s="27">
        <f>SUMIFS('FY17 DataDump'!$E$2:$E$4768, 'FY17 DataDump'!$C$2:$C$4768, 'FY17 Individual Analysis'!$A155, 'FY17 DataDump'!$H$2:$H$4768, O$2)</f>
        <v>0</v>
      </c>
      <c r="P155" s="27">
        <f t="shared" si="18"/>
        <v>0</v>
      </c>
      <c r="Q155" s="108" t="e">
        <f t="shared" si="16"/>
        <v>#DIV/0!</v>
      </c>
      <c r="S155" s="20">
        <f t="shared" si="14"/>
        <v>0</v>
      </c>
      <c r="T155" s="21">
        <f t="shared" si="14"/>
        <v>0</v>
      </c>
      <c r="U155" s="21">
        <f t="shared" si="14"/>
        <v>0</v>
      </c>
      <c r="V155" s="21">
        <f t="shared" si="13"/>
        <v>0</v>
      </c>
      <c r="W155" s="21">
        <f t="shared" si="13"/>
        <v>0</v>
      </c>
      <c r="X155" s="21">
        <f t="shared" si="13"/>
        <v>0</v>
      </c>
      <c r="Y155" s="21">
        <f t="shared" si="13"/>
        <v>0</v>
      </c>
      <c r="Z155" s="21">
        <f t="shared" si="13"/>
        <v>0</v>
      </c>
      <c r="AA155" s="21">
        <f t="shared" si="13"/>
        <v>0</v>
      </c>
      <c r="AB155" s="21">
        <f t="shared" si="15"/>
        <v>0</v>
      </c>
      <c r="AC155" s="21">
        <f t="shared" si="15"/>
        <v>0</v>
      </c>
      <c r="AD155" s="24">
        <f t="shared" si="15"/>
        <v>0</v>
      </c>
      <c r="AF155" s="15">
        <f t="shared" si="17"/>
        <v>0</v>
      </c>
    </row>
    <row r="156" spans="1:32" x14ac:dyDescent="0.25">
      <c r="A156" s="75"/>
      <c r="B156" s="75" t="e">
        <f>INDEX('FY17 DataDump'!$A$2:$H$4768, MATCH('FY17 Individual Analysis'!A156, 'FY17 DataDump'!$C$2:$C$4768, 0), MATCH('FY17 DataDump'!$B$1, 'FY17 DataDump'!$A$1:$H$1))</f>
        <v>#N/A</v>
      </c>
      <c r="C156" s="75" t="e">
        <f>INDEX('FY17 DataDump'!$A$2:$H$4768, MATCH('FY17 Individual Analysis'!A156, 'FY17 DataDump'!$C$2:$C$4768, 0), MATCH('FY17 DataDump'!$D$1, 'FY17 DataDump'!$A$1:$H$1))</f>
        <v>#N/A</v>
      </c>
      <c r="D156" s="27">
        <f>SUMIFS('FY17 DataDump'!$E$2:$E$4768, 'FY17 DataDump'!$C$2:$C$4768, 'FY17 Individual Analysis'!$A156, 'FY17 DataDump'!$H$2:$H$4768, D$2)</f>
        <v>0</v>
      </c>
      <c r="E156" s="27">
        <f>SUMIFS('FY17 DataDump'!$E$2:$E$4768, 'FY17 DataDump'!$C$2:$C$4768, 'FY17 Individual Analysis'!$A156, 'FY17 DataDump'!$H$2:$H$4768, E$2)</f>
        <v>0</v>
      </c>
      <c r="F156" s="27">
        <f>SUMIFS('FY17 DataDump'!$E$2:$E$4768, 'FY17 DataDump'!$C$2:$C$4768, 'FY17 Individual Analysis'!$A156, 'FY17 DataDump'!$H$2:$H$4768, F$2)</f>
        <v>0</v>
      </c>
      <c r="G156" s="27">
        <f>SUMIFS('FY17 DataDump'!$E$2:$E$4768, 'FY17 DataDump'!$C$2:$C$4768, 'FY17 Individual Analysis'!$A156, 'FY17 DataDump'!$H$2:$H$4768, G$2)</f>
        <v>0</v>
      </c>
      <c r="H156" s="27">
        <f>SUMIFS('FY17 DataDump'!$E$2:$E$4768, 'FY17 DataDump'!$C$2:$C$4768, 'FY17 Individual Analysis'!$A156, 'FY17 DataDump'!$H$2:$H$4768, H$2)</f>
        <v>0</v>
      </c>
      <c r="I156" s="27">
        <f>SUMIFS('FY17 DataDump'!$E$2:$E$4768, 'FY17 DataDump'!$C$2:$C$4768, 'FY17 Individual Analysis'!$A156, 'FY17 DataDump'!$H$2:$H$4768, I$2)</f>
        <v>0</v>
      </c>
      <c r="J156" s="27">
        <f>SUMIFS('FY17 DataDump'!$E$2:$E$4768, 'FY17 DataDump'!$C$2:$C$4768, 'FY17 Individual Analysis'!$A156, 'FY17 DataDump'!$H$2:$H$4768, J$2)</f>
        <v>0</v>
      </c>
      <c r="K156" s="27">
        <f>SUMIFS('FY17 DataDump'!$E$2:$E$4768, 'FY17 DataDump'!$C$2:$C$4768, 'FY17 Individual Analysis'!$A156, 'FY17 DataDump'!$H$2:$H$4768, K$2)</f>
        <v>0</v>
      </c>
      <c r="L156" s="27">
        <f>SUMIFS('FY17 DataDump'!$E$2:$E$4768, 'FY17 DataDump'!$C$2:$C$4768, 'FY17 Individual Analysis'!$A156, 'FY17 DataDump'!$H$2:$H$4768, L$2)</f>
        <v>0</v>
      </c>
      <c r="M156" s="27">
        <f>SUMIFS('FY17 DataDump'!$E$2:$E$4768, 'FY17 DataDump'!$C$2:$C$4768, 'FY17 Individual Analysis'!$A156, 'FY17 DataDump'!$H$2:$H$4768, M$2)</f>
        <v>0</v>
      </c>
      <c r="N156" s="27">
        <f>SUMIFS('FY17 DataDump'!$E$2:$E$4768, 'FY17 DataDump'!$C$2:$C$4768, 'FY17 Individual Analysis'!$A156, 'FY17 DataDump'!$H$2:$H$4768, N$2)</f>
        <v>0</v>
      </c>
      <c r="O156" s="27">
        <f>SUMIFS('FY17 DataDump'!$E$2:$E$4768, 'FY17 DataDump'!$C$2:$C$4768, 'FY17 Individual Analysis'!$A156, 'FY17 DataDump'!$H$2:$H$4768, O$2)</f>
        <v>0</v>
      </c>
      <c r="P156" s="27">
        <f t="shared" si="18"/>
        <v>0</v>
      </c>
      <c r="Q156" s="108" t="e">
        <f t="shared" si="16"/>
        <v>#DIV/0!</v>
      </c>
      <c r="S156" s="20">
        <f t="shared" si="14"/>
        <v>0</v>
      </c>
      <c r="T156" s="21">
        <f t="shared" si="14"/>
        <v>0</v>
      </c>
      <c r="U156" s="21">
        <f t="shared" si="14"/>
        <v>0</v>
      </c>
      <c r="V156" s="21">
        <f t="shared" si="13"/>
        <v>0</v>
      </c>
      <c r="W156" s="21">
        <f t="shared" si="13"/>
        <v>0</v>
      </c>
      <c r="X156" s="21">
        <f t="shared" si="13"/>
        <v>0</v>
      </c>
      <c r="Y156" s="21">
        <f t="shared" si="13"/>
        <v>0</v>
      </c>
      <c r="Z156" s="21">
        <f t="shared" si="13"/>
        <v>0</v>
      </c>
      <c r="AA156" s="21">
        <f t="shared" si="13"/>
        <v>0</v>
      </c>
      <c r="AB156" s="21">
        <f t="shared" si="15"/>
        <v>0</v>
      </c>
      <c r="AC156" s="21">
        <f t="shared" si="15"/>
        <v>0</v>
      </c>
      <c r="AD156" s="24">
        <f t="shared" si="15"/>
        <v>0</v>
      </c>
      <c r="AF156" s="15">
        <f t="shared" si="17"/>
        <v>0</v>
      </c>
    </row>
    <row r="157" spans="1:32" x14ac:dyDescent="0.25">
      <c r="A157" s="75"/>
      <c r="B157" s="75" t="e">
        <f>INDEX('FY17 DataDump'!$A$2:$H$4768, MATCH('FY17 Individual Analysis'!A157, 'FY17 DataDump'!$C$2:$C$4768, 0), MATCH('FY17 DataDump'!$B$1, 'FY17 DataDump'!$A$1:$H$1))</f>
        <v>#N/A</v>
      </c>
      <c r="C157" s="75" t="e">
        <f>INDEX('FY17 DataDump'!$A$2:$H$4768, MATCH('FY17 Individual Analysis'!A157, 'FY17 DataDump'!$C$2:$C$4768, 0), MATCH('FY17 DataDump'!$D$1, 'FY17 DataDump'!$A$1:$H$1))</f>
        <v>#N/A</v>
      </c>
      <c r="D157" s="27">
        <f>SUMIFS('FY17 DataDump'!$E$2:$E$4768, 'FY17 DataDump'!$C$2:$C$4768, 'FY17 Individual Analysis'!$A157, 'FY17 DataDump'!$H$2:$H$4768, D$2)</f>
        <v>0</v>
      </c>
      <c r="E157" s="27">
        <f>SUMIFS('FY17 DataDump'!$E$2:$E$4768, 'FY17 DataDump'!$C$2:$C$4768, 'FY17 Individual Analysis'!$A157, 'FY17 DataDump'!$H$2:$H$4768, E$2)</f>
        <v>0</v>
      </c>
      <c r="F157" s="27">
        <f>SUMIFS('FY17 DataDump'!$E$2:$E$4768, 'FY17 DataDump'!$C$2:$C$4768, 'FY17 Individual Analysis'!$A157, 'FY17 DataDump'!$H$2:$H$4768, F$2)</f>
        <v>0</v>
      </c>
      <c r="G157" s="27">
        <f>SUMIFS('FY17 DataDump'!$E$2:$E$4768, 'FY17 DataDump'!$C$2:$C$4768, 'FY17 Individual Analysis'!$A157, 'FY17 DataDump'!$H$2:$H$4768, G$2)</f>
        <v>0</v>
      </c>
      <c r="H157" s="27">
        <f>SUMIFS('FY17 DataDump'!$E$2:$E$4768, 'FY17 DataDump'!$C$2:$C$4768, 'FY17 Individual Analysis'!$A157, 'FY17 DataDump'!$H$2:$H$4768, H$2)</f>
        <v>0</v>
      </c>
      <c r="I157" s="27">
        <f>SUMIFS('FY17 DataDump'!$E$2:$E$4768, 'FY17 DataDump'!$C$2:$C$4768, 'FY17 Individual Analysis'!$A157, 'FY17 DataDump'!$H$2:$H$4768, I$2)</f>
        <v>0</v>
      </c>
      <c r="J157" s="27">
        <f>SUMIFS('FY17 DataDump'!$E$2:$E$4768, 'FY17 DataDump'!$C$2:$C$4768, 'FY17 Individual Analysis'!$A157, 'FY17 DataDump'!$H$2:$H$4768, J$2)</f>
        <v>0</v>
      </c>
      <c r="K157" s="27">
        <f>SUMIFS('FY17 DataDump'!$E$2:$E$4768, 'FY17 DataDump'!$C$2:$C$4768, 'FY17 Individual Analysis'!$A157, 'FY17 DataDump'!$H$2:$H$4768, K$2)</f>
        <v>0</v>
      </c>
      <c r="L157" s="27">
        <f>SUMIFS('FY17 DataDump'!$E$2:$E$4768, 'FY17 DataDump'!$C$2:$C$4768, 'FY17 Individual Analysis'!$A157, 'FY17 DataDump'!$H$2:$H$4768, L$2)</f>
        <v>0</v>
      </c>
      <c r="M157" s="27">
        <f>SUMIFS('FY17 DataDump'!$E$2:$E$4768, 'FY17 DataDump'!$C$2:$C$4768, 'FY17 Individual Analysis'!$A157, 'FY17 DataDump'!$H$2:$H$4768, M$2)</f>
        <v>0</v>
      </c>
      <c r="N157" s="27">
        <f>SUMIFS('FY17 DataDump'!$E$2:$E$4768, 'FY17 DataDump'!$C$2:$C$4768, 'FY17 Individual Analysis'!$A157, 'FY17 DataDump'!$H$2:$H$4768, N$2)</f>
        <v>0</v>
      </c>
      <c r="O157" s="27">
        <f>SUMIFS('FY17 DataDump'!$E$2:$E$4768, 'FY17 DataDump'!$C$2:$C$4768, 'FY17 Individual Analysis'!$A157, 'FY17 DataDump'!$H$2:$H$4768, O$2)</f>
        <v>0</v>
      </c>
      <c r="P157" s="27">
        <f t="shared" si="18"/>
        <v>0</v>
      </c>
      <c r="Q157" s="108" t="e">
        <f t="shared" si="16"/>
        <v>#DIV/0!</v>
      </c>
      <c r="S157" s="20">
        <f t="shared" si="14"/>
        <v>0</v>
      </c>
      <c r="T157" s="21">
        <f t="shared" si="14"/>
        <v>0</v>
      </c>
      <c r="U157" s="21">
        <f t="shared" si="14"/>
        <v>0</v>
      </c>
      <c r="V157" s="21">
        <f t="shared" si="13"/>
        <v>0</v>
      </c>
      <c r="W157" s="21">
        <f t="shared" si="13"/>
        <v>0</v>
      </c>
      <c r="X157" s="21">
        <f t="shared" si="13"/>
        <v>0</v>
      </c>
      <c r="Y157" s="21">
        <f t="shared" si="13"/>
        <v>0</v>
      </c>
      <c r="Z157" s="21">
        <f t="shared" si="13"/>
        <v>0</v>
      </c>
      <c r="AA157" s="21">
        <f t="shared" si="13"/>
        <v>0</v>
      </c>
      <c r="AB157" s="21">
        <f t="shared" si="15"/>
        <v>0</v>
      </c>
      <c r="AC157" s="21">
        <f t="shared" si="15"/>
        <v>0</v>
      </c>
      <c r="AD157" s="24">
        <f t="shared" si="15"/>
        <v>0</v>
      </c>
      <c r="AF157" s="15">
        <f t="shared" si="17"/>
        <v>0</v>
      </c>
    </row>
    <row r="158" spans="1:32" x14ac:dyDescent="0.25">
      <c r="A158" s="75"/>
      <c r="B158" s="75" t="e">
        <f>INDEX('FY17 DataDump'!$A$2:$H$4768, MATCH('FY17 Individual Analysis'!A158, 'FY17 DataDump'!$C$2:$C$4768, 0), MATCH('FY17 DataDump'!$B$1, 'FY17 DataDump'!$A$1:$H$1))</f>
        <v>#N/A</v>
      </c>
      <c r="C158" s="75" t="e">
        <f>INDEX('FY17 DataDump'!$A$2:$H$4768, MATCH('FY17 Individual Analysis'!A158, 'FY17 DataDump'!$C$2:$C$4768, 0), MATCH('FY17 DataDump'!$D$1, 'FY17 DataDump'!$A$1:$H$1))</f>
        <v>#N/A</v>
      </c>
      <c r="D158" s="27">
        <f>SUMIFS('FY17 DataDump'!$E$2:$E$4768, 'FY17 DataDump'!$C$2:$C$4768, 'FY17 Individual Analysis'!$A158, 'FY17 DataDump'!$H$2:$H$4768, D$2)</f>
        <v>0</v>
      </c>
      <c r="E158" s="27">
        <f>SUMIFS('FY17 DataDump'!$E$2:$E$4768, 'FY17 DataDump'!$C$2:$C$4768, 'FY17 Individual Analysis'!$A158, 'FY17 DataDump'!$H$2:$H$4768, E$2)</f>
        <v>0</v>
      </c>
      <c r="F158" s="27">
        <f>SUMIFS('FY17 DataDump'!$E$2:$E$4768, 'FY17 DataDump'!$C$2:$C$4768, 'FY17 Individual Analysis'!$A158, 'FY17 DataDump'!$H$2:$H$4768, F$2)</f>
        <v>0</v>
      </c>
      <c r="G158" s="27">
        <f>SUMIFS('FY17 DataDump'!$E$2:$E$4768, 'FY17 DataDump'!$C$2:$C$4768, 'FY17 Individual Analysis'!$A158, 'FY17 DataDump'!$H$2:$H$4768, G$2)</f>
        <v>0</v>
      </c>
      <c r="H158" s="27">
        <f>SUMIFS('FY17 DataDump'!$E$2:$E$4768, 'FY17 DataDump'!$C$2:$C$4768, 'FY17 Individual Analysis'!$A158, 'FY17 DataDump'!$H$2:$H$4768, H$2)</f>
        <v>0</v>
      </c>
      <c r="I158" s="27">
        <f>SUMIFS('FY17 DataDump'!$E$2:$E$4768, 'FY17 DataDump'!$C$2:$C$4768, 'FY17 Individual Analysis'!$A158, 'FY17 DataDump'!$H$2:$H$4768, I$2)</f>
        <v>0</v>
      </c>
      <c r="J158" s="27">
        <f>SUMIFS('FY17 DataDump'!$E$2:$E$4768, 'FY17 DataDump'!$C$2:$C$4768, 'FY17 Individual Analysis'!$A158, 'FY17 DataDump'!$H$2:$H$4768, J$2)</f>
        <v>0</v>
      </c>
      <c r="K158" s="27">
        <f>SUMIFS('FY17 DataDump'!$E$2:$E$4768, 'FY17 DataDump'!$C$2:$C$4768, 'FY17 Individual Analysis'!$A158, 'FY17 DataDump'!$H$2:$H$4768, K$2)</f>
        <v>0</v>
      </c>
      <c r="L158" s="27">
        <f>SUMIFS('FY17 DataDump'!$E$2:$E$4768, 'FY17 DataDump'!$C$2:$C$4768, 'FY17 Individual Analysis'!$A158, 'FY17 DataDump'!$H$2:$H$4768, L$2)</f>
        <v>0</v>
      </c>
      <c r="M158" s="27">
        <f>SUMIFS('FY17 DataDump'!$E$2:$E$4768, 'FY17 DataDump'!$C$2:$C$4768, 'FY17 Individual Analysis'!$A158, 'FY17 DataDump'!$H$2:$H$4768, M$2)</f>
        <v>0</v>
      </c>
      <c r="N158" s="27">
        <f>SUMIFS('FY17 DataDump'!$E$2:$E$4768, 'FY17 DataDump'!$C$2:$C$4768, 'FY17 Individual Analysis'!$A158, 'FY17 DataDump'!$H$2:$H$4768, N$2)</f>
        <v>0</v>
      </c>
      <c r="O158" s="27">
        <f>SUMIFS('FY17 DataDump'!$E$2:$E$4768, 'FY17 DataDump'!$C$2:$C$4768, 'FY17 Individual Analysis'!$A158, 'FY17 DataDump'!$H$2:$H$4768, O$2)</f>
        <v>0</v>
      </c>
      <c r="P158" s="27">
        <f t="shared" si="18"/>
        <v>0</v>
      </c>
      <c r="Q158" s="108" t="e">
        <f t="shared" si="16"/>
        <v>#DIV/0!</v>
      </c>
      <c r="S158" s="20">
        <f t="shared" si="14"/>
        <v>0</v>
      </c>
      <c r="T158" s="21">
        <f t="shared" si="14"/>
        <v>0</v>
      </c>
      <c r="U158" s="21">
        <f t="shared" si="14"/>
        <v>0</v>
      </c>
      <c r="V158" s="21">
        <f t="shared" si="13"/>
        <v>0</v>
      </c>
      <c r="W158" s="21">
        <f t="shared" si="13"/>
        <v>0</v>
      </c>
      <c r="X158" s="21">
        <f t="shared" si="13"/>
        <v>0</v>
      </c>
      <c r="Y158" s="21">
        <f t="shared" si="13"/>
        <v>0</v>
      </c>
      <c r="Z158" s="21">
        <f t="shared" si="13"/>
        <v>0</v>
      </c>
      <c r="AA158" s="21">
        <f t="shared" si="13"/>
        <v>0</v>
      </c>
      <c r="AB158" s="21">
        <f t="shared" si="15"/>
        <v>0</v>
      </c>
      <c r="AC158" s="21">
        <f t="shared" si="15"/>
        <v>0</v>
      </c>
      <c r="AD158" s="24">
        <f t="shared" si="15"/>
        <v>0</v>
      </c>
      <c r="AF158" s="15">
        <f t="shared" si="17"/>
        <v>0</v>
      </c>
    </row>
    <row r="159" spans="1:32" x14ac:dyDescent="0.25">
      <c r="A159" s="75"/>
      <c r="B159" s="75" t="e">
        <f>INDEX('FY17 DataDump'!$A$2:$H$4768, MATCH('FY17 Individual Analysis'!A159, 'FY17 DataDump'!$C$2:$C$4768, 0), MATCH('FY17 DataDump'!$B$1, 'FY17 DataDump'!$A$1:$H$1))</f>
        <v>#N/A</v>
      </c>
      <c r="C159" s="75" t="e">
        <f>INDEX('FY17 DataDump'!$A$2:$H$4768, MATCH('FY17 Individual Analysis'!A159, 'FY17 DataDump'!$C$2:$C$4768, 0), MATCH('FY17 DataDump'!$D$1, 'FY17 DataDump'!$A$1:$H$1))</f>
        <v>#N/A</v>
      </c>
      <c r="D159" s="27">
        <f>SUMIFS('FY17 DataDump'!$E$2:$E$4768, 'FY17 DataDump'!$C$2:$C$4768, 'FY17 Individual Analysis'!$A159, 'FY17 DataDump'!$H$2:$H$4768, D$2)</f>
        <v>0</v>
      </c>
      <c r="E159" s="27">
        <f>SUMIFS('FY17 DataDump'!$E$2:$E$4768, 'FY17 DataDump'!$C$2:$C$4768, 'FY17 Individual Analysis'!$A159, 'FY17 DataDump'!$H$2:$H$4768, E$2)</f>
        <v>0</v>
      </c>
      <c r="F159" s="27">
        <f>SUMIFS('FY17 DataDump'!$E$2:$E$4768, 'FY17 DataDump'!$C$2:$C$4768, 'FY17 Individual Analysis'!$A159, 'FY17 DataDump'!$H$2:$H$4768, F$2)</f>
        <v>0</v>
      </c>
      <c r="G159" s="27">
        <f>SUMIFS('FY17 DataDump'!$E$2:$E$4768, 'FY17 DataDump'!$C$2:$C$4768, 'FY17 Individual Analysis'!$A159, 'FY17 DataDump'!$H$2:$H$4768, G$2)</f>
        <v>0</v>
      </c>
      <c r="H159" s="27">
        <f>SUMIFS('FY17 DataDump'!$E$2:$E$4768, 'FY17 DataDump'!$C$2:$C$4768, 'FY17 Individual Analysis'!$A159, 'FY17 DataDump'!$H$2:$H$4768, H$2)</f>
        <v>0</v>
      </c>
      <c r="I159" s="27">
        <f>SUMIFS('FY17 DataDump'!$E$2:$E$4768, 'FY17 DataDump'!$C$2:$C$4768, 'FY17 Individual Analysis'!$A159, 'FY17 DataDump'!$H$2:$H$4768, I$2)</f>
        <v>0</v>
      </c>
      <c r="J159" s="27">
        <f>SUMIFS('FY17 DataDump'!$E$2:$E$4768, 'FY17 DataDump'!$C$2:$C$4768, 'FY17 Individual Analysis'!$A159, 'FY17 DataDump'!$H$2:$H$4768, J$2)</f>
        <v>0</v>
      </c>
      <c r="K159" s="27">
        <f>SUMIFS('FY17 DataDump'!$E$2:$E$4768, 'FY17 DataDump'!$C$2:$C$4768, 'FY17 Individual Analysis'!$A159, 'FY17 DataDump'!$H$2:$H$4768, K$2)</f>
        <v>0</v>
      </c>
      <c r="L159" s="27">
        <f>SUMIFS('FY17 DataDump'!$E$2:$E$4768, 'FY17 DataDump'!$C$2:$C$4768, 'FY17 Individual Analysis'!$A159, 'FY17 DataDump'!$H$2:$H$4768, L$2)</f>
        <v>0</v>
      </c>
      <c r="M159" s="27">
        <f>SUMIFS('FY17 DataDump'!$E$2:$E$4768, 'FY17 DataDump'!$C$2:$C$4768, 'FY17 Individual Analysis'!$A159, 'FY17 DataDump'!$H$2:$H$4768, M$2)</f>
        <v>0</v>
      </c>
      <c r="N159" s="27">
        <f>SUMIFS('FY17 DataDump'!$E$2:$E$4768, 'FY17 DataDump'!$C$2:$C$4768, 'FY17 Individual Analysis'!$A159, 'FY17 DataDump'!$H$2:$H$4768, N$2)</f>
        <v>0</v>
      </c>
      <c r="O159" s="27">
        <f>SUMIFS('FY17 DataDump'!$E$2:$E$4768, 'FY17 DataDump'!$C$2:$C$4768, 'FY17 Individual Analysis'!$A159, 'FY17 DataDump'!$H$2:$H$4768, O$2)</f>
        <v>0</v>
      </c>
      <c r="P159" s="27">
        <f t="shared" si="18"/>
        <v>0</v>
      </c>
      <c r="Q159" s="108" t="e">
        <f t="shared" si="16"/>
        <v>#DIV/0!</v>
      </c>
      <c r="S159" s="20">
        <f t="shared" si="14"/>
        <v>0</v>
      </c>
      <c r="T159" s="21">
        <f t="shared" si="14"/>
        <v>0</v>
      </c>
      <c r="U159" s="21">
        <f t="shared" si="14"/>
        <v>0</v>
      </c>
      <c r="V159" s="21">
        <f t="shared" si="13"/>
        <v>0</v>
      </c>
      <c r="W159" s="21">
        <f t="shared" si="13"/>
        <v>0</v>
      </c>
      <c r="X159" s="21">
        <f t="shared" si="13"/>
        <v>0</v>
      </c>
      <c r="Y159" s="21">
        <f t="shared" si="13"/>
        <v>0</v>
      </c>
      <c r="Z159" s="21">
        <f t="shared" si="13"/>
        <v>0</v>
      </c>
      <c r="AA159" s="21">
        <f t="shared" si="13"/>
        <v>0</v>
      </c>
      <c r="AB159" s="21">
        <f t="shared" si="15"/>
        <v>0</v>
      </c>
      <c r="AC159" s="21">
        <f t="shared" si="15"/>
        <v>0</v>
      </c>
      <c r="AD159" s="24">
        <f t="shared" si="15"/>
        <v>0</v>
      </c>
      <c r="AF159" s="15">
        <f t="shared" si="17"/>
        <v>0</v>
      </c>
    </row>
    <row r="160" spans="1:32" x14ac:dyDescent="0.25">
      <c r="A160" s="75"/>
      <c r="B160" s="75" t="e">
        <f>INDEX('FY17 DataDump'!$A$2:$H$4768, MATCH('FY17 Individual Analysis'!A160, 'FY17 DataDump'!$C$2:$C$4768, 0), MATCH('FY17 DataDump'!$B$1, 'FY17 DataDump'!$A$1:$H$1))</f>
        <v>#N/A</v>
      </c>
      <c r="C160" s="75" t="e">
        <f>INDEX('FY17 DataDump'!$A$2:$H$4768, MATCH('FY17 Individual Analysis'!A160, 'FY17 DataDump'!$C$2:$C$4768, 0), MATCH('FY17 DataDump'!$D$1, 'FY17 DataDump'!$A$1:$H$1))</f>
        <v>#N/A</v>
      </c>
      <c r="D160" s="27">
        <f>SUMIFS('FY17 DataDump'!$E$2:$E$4768, 'FY17 DataDump'!$C$2:$C$4768, 'FY17 Individual Analysis'!$A160, 'FY17 DataDump'!$H$2:$H$4768, D$2)</f>
        <v>0</v>
      </c>
      <c r="E160" s="27">
        <f>SUMIFS('FY17 DataDump'!$E$2:$E$4768, 'FY17 DataDump'!$C$2:$C$4768, 'FY17 Individual Analysis'!$A160, 'FY17 DataDump'!$H$2:$H$4768, E$2)</f>
        <v>0</v>
      </c>
      <c r="F160" s="27">
        <f>SUMIFS('FY17 DataDump'!$E$2:$E$4768, 'FY17 DataDump'!$C$2:$C$4768, 'FY17 Individual Analysis'!$A160, 'FY17 DataDump'!$H$2:$H$4768, F$2)</f>
        <v>0</v>
      </c>
      <c r="G160" s="27">
        <f>SUMIFS('FY17 DataDump'!$E$2:$E$4768, 'FY17 DataDump'!$C$2:$C$4768, 'FY17 Individual Analysis'!$A160, 'FY17 DataDump'!$H$2:$H$4768, G$2)</f>
        <v>0</v>
      </c>
      <c r="H160" s="27">
        <f>SUMIFS('FY17 DataDump'!$E$2:$E$4768, 'FY17 DataDump'!$C$2:$C$4768, 'FY17 Individual Analysis'!$A160, 'FY17 DataDump'!$H$2:$H$4768, H$2)</f>
        <v>0</v>
      </c>
      <c r="I160" s="27">
        <f>SUMIFS('FY17 DataDump'!$E$2:$E$4768, 'FY17 DataDump'!$C$2:$C$4768, 'FY17 Individual Analysis'!$A160, 'FY17 DataDump'!$H$2:$H$4768, I$2)</f>
        <v>0</v>
      </c>
      <c r="J160" s="27">
        <f>SUMIFS('FY17 DataDump'!$E$2:$E$4768, 'FY17 DataDump'!$C$2:$C$4768, 'FY17 Individual Analysis'!$A160, 'FY17 DataDump'!$H$2:$H$4768, J$2)</f>
        <v>0</v>
      </c>
      <c r="K160" s="27">
        <f>SUMIFS('FY17 DataDump'!$E$2:$E$4768, 'FY17 DataDump'!$C$2:$C$4768, 'FY17 Individual Analysis'!$A160, 'FY17 DataDump'!$H$2:$H$4768, K$2)</f>
        <v>0</v>
      </c>
      <c r="L160" s="27">
        <f>SUMIFS('FY17 DataDump'!$E$2:$E$4768, 'FY17 DataDump'!$C$2:$C$4768, 'FY17 Individual Analysis'!$A160, 'FY17 DataDump'!$H$2:$H$4768, L$2)</f>
        <v>0</v>
      </c>
      <c r="M160" s="27">
        <f>SUMIFS('FY17 DataDump'!$E$2:$E$4768, 'FY17 DataDump'!$C$2:$C$4768, 'FY17 Individual Analysis'!$A160, 'FY17 DataDump'!$H$2:$H$4768, M$2)</f>
        <v>0</v>
      </c>
      <c r="N160" s="27">
        <f>SUMIFS('FY17 DataDump'!$E$2:$E$4768, 'FY17 DataDump'!$C$2:$C$4768, 'FY17 Individual Analysis'!$A160, 'FY17 DataDump'!$H$2:$H$4768, N$2)</f>
        <v>0</v>
      </c>
      <c r="O160" s="27">
        <f>SUMIFS('FY17 DataDump'!$E$2:$E$4768, 'FY17 DataDump'!$C$2:$C$4768, 'FY17 Individual Analysis'!$A160, 'FY17 DataDump'!$H$2:$H$4768, O$2)</f>
        <v>0</v>
      </c>
      <c r="P160" s="27">
        <f t="shared" si="18"/>
        <v>0</v>
      </c>
      <c r="Q160" s="108" t="e">
        <f t="shared" si="16"/>
        <v>#DIV/0!</v>
      </c>
      <c r="S160" s="20">
        <f t="shared" si="14"/>
        <v>0</v>
      </c>
      <c r="T160" s="21">
        <f t="shared" si="14"/>
        <v>0</v>
      </c>
      <c r="U160" s="21">
        <f t="shared" si="14"/>
        <v>0</v>
      </c>
      <c r="V160" s="21">
        <f t="shared" si="13"/>
        <v>0</v>
      </c>
      <c r="W160" s="21">
        <f t="shared" si="13"/>
        <v>0</v>
      </c>
      <c r="X160" s="21">
        <f t="shared" si="13"/>
        <v>0</v>
      </c>
      <c r="Y160" s="21">
        <f t="shared" si="13"/>
        <v>0</v>
      </c>
      <c r="Z160" s="21">
        <f t="shared" si="13"/>
        <v>0</v>
      </c>
      <c r="AA160" s="21">
        <f t="shared" si="13"/>
        <v>0</v>
      </c>
      <c r="AB160" s="21">
        <f t="shared" si="15"/>
        <v>0</v>
      </c>
      <c r="AC160" s="21">
        <f t="shared" si="15"/>
        <v>0</v>
      </c>
      <c r="AD160" s="24">
        <f t="shared" si="15"/>
        <v>0</v>
      </c>
      <c r="AF160" s="15">
        <f t="shared" si="17"/>
        <v>0</v>
      </c>
    </row>
    <row r="161" spans="1:32" x14ac:dyDescent="0.25">
      <c r="A161" s="75"/>
      <c r="B161" s="75" t="e">
        <f>INDEX('FY17 DataDump'!$A$2:$H$4768, MATCH('FY17 Individual Analysis'!A161, 'FY17 DataDump'!$C$2:$C$4768, 0), MATCH('FY17 DataDump'!$B$1, 'FY17 DataDump'!$A$1:$H$1))</f>
        <v>#N/A</v>
      </c>
      <c r="C161" s="75" t="e">
        <f>INDEX('FY17 DataDump'!$A$2:$H$4768, MATCH('FY17 Individual Analysis'!A161, 'FY17 DataDump'!$C$2:$C$4768, 0), MATCH('FY17 DataDump'!$D$1, 'FY17 DataDump'!$A$1:$H$1))</f>
        <v>#N/A</v>
      </c>
      <c r="D161" s="27">
        <f>SUMIFS('FY17 DataDump'!$E$2:$E$4768, 'FY17 DataDump'!$C$2:$C$4768, 'FY17 Individual Analysis'!$A161, 'FY17 DataDump'!$H$2:$H$4768, D$2)</f>
        <v>0</v>
      </c>
      <c r="E161" s="27">
        <f>SUMIFS('FY17 DataDump'!$E$2:$E$4768, 'FY17 DataDump'!$C$2:$C$4768, 'FY17 Individual Analysis'!$A161, 'FY17 DataDump'!$H$2:$H$4768, E$2)</f>
        <v>0</v>
      </c>
      <c r="F161" s="27">
        <f>SUMIFS('FY17 DataDump'!$E$2:$E$4768, 'FY17 DataDump'!$C$2:$C$4768, 'FY17 Individual Analysis'!$A161, 'FY17 DataDump'!$H$2:$H$4768, F$2)</f>
        <v>0</v>
      </c>
      <c r="G161" s="27">
        <f>SUMIFS('FY17 DataDump'!$E$2:$E$4768, 'FY17 DataDump'!$C$2:$C$4768, 'FY17 Individual Analysis'!$A161, 'FY17 DataDump'!$H$2:$H$4768, G$2)</f>
        <v>0</v>
      </c>
      <c r="H161" s="27">
        <f>SUMIFS('FY17 DataDump'!$E$2:$E$4768, 'FY17 DataDump'!$C$2:$C$4768, 'FY17 Individual Analysis'!$A161, 'FY17 DataDump'!$H$2:$H$4768, H$2)</f>
        <v>0</v>
      </c>
      <c r="I161" s="27">
        <f>SUMIFS('FY17 DataDump'!$E$2:$E$4768, 'FY17 DataDump'!$C$2:$C$4768, 'FY17 Individual Analysis'!$A161, 'FY17 DataDump'!$H$2:$H$4768, I$2)</f>
        <v>0</v>
      </c>
      <c r="J161" s="27">
        <f>SUMIFS('FY17 DataDump'!$E$2:$E$4768, 'FY17 DataDump'!$C$2:$C$4768, 'FY17 Individual Analysis'!$A161, 'FY17 DataDump'!$H$2:$H$4768, J$2)</f>
        <v>0</v>
      </c>
      <c r="K161" s="27">
        <f>SUMIFS('FY17 DataDump'!$E$2:$E$4768, 'FY17 DataDump'!$C$2:$C$4768, 'FY17 Individual Analysis'!$A161, 'FY17 DataDump'!$H$2:$H$4768, K$2)</f>
        <v>0</v>
      </c>
      <c r="L161" s="27">
        <f>SUMIFS('FY17 DataDump'!$E$2:$E$4768, 'FY17 DataDump'!$C$2:$C$4768, 'FY17 Individual Analysis'!$A161, 'FY17 DataDump'!$H$2:$H$4768, L$2)</f>
        <v>0</v>
      </c>
      <c r="M161" s="27">
        <f>SUMIFS('FY17 DataDump'!$E$2:$E$4768, 'FY17 DataDump'!$C$2:$C$4768, 'FY17 Individual Analysis'!$A161, 'FY17 DataDump'!$H$2:$H$4768, M$2)</f>
        <v>0</v>
      </c>
      <c r="N161" s="27">
        <f>SUMIFS('FY17 DataDump'!$E$2:$E$4768, 'FY17 DataDump'!$C$2:$C$4768, 'FY17 Individual Analysis'!$A161, 'FY17 DataDump'!$H$2:$H$4768, N$2)</f>
        <v>0</v>
      </c>
      <c r="O161" s="27">
        <f>SUMIFS('FY17 DataDump'!$E$2:$E$4768, 'FY17 DataDump'!$C$2:$C$4768, 'FY17 Individual Analysis'!$A161, 'FY17 DataDump'!$H$2:$H$4768, O$2)</f>
        <v>0</v>
      </c>
      <c r="P161" s="27">
        <f t="shared" si="18"/>
        <v>0</v>
      </c>
      <c r="Q161" s="108" t="e">
        <f t="shared" si="16"/>
        <v>#DIV/0!</v>
      </c>
      <c r="S161" s="20">
        <f t="shared" si="14"/>
        <v>0</v>
      </c>
      <c r="T161" s="21">
        <f t="shared" si="14"/>
        <v>0</v>
      </c>
      <c r="U161" s="21">
        <f t="shared" si="14"/>
        <v>0</v>
      </c>
      <c r="V161" s="21">
        <f t="shared" si="13"/>
        <v>0</v>
      </c>
      <c r="W161" s="21">
        <f t="shared" si="13"/>
        <v>0</v>
      </c>
      <c r="X161" s="21">
        <f t="shared" si="13"/>
        <v>0</v>
      </c>
      <c r="Y161" s="21">
        <f t="shared" si="13"/>
        <v>0</v>
      </c>
      <c r="Z161" s="21">
        <f t="shared" si="13"/>
        <v>0</v>
      </c>
      <c r="AA161" s="21">
        <f t="shared" si="13"/>
        <v>0</v>
      </c>
      <c r="AB161" s="21">
        <f t="shared" si="15"/>
        <v>0</v>
      </c>
      <c r="AC161" s="21">
        <f t="shared" si="15"/>
        <v>0</v>
      </c>
      <c r="AD161" s="24">
        <f t="shared" si="15"/>
        <v>0</v>
      </c>
      <c r="AF161" s="15">
        <f t="shared" si="17"/>
        <v>0</v>
      </c>
    </row>
    <row r="162" spans="1:32" x14ac:dyDescent="0.25">
      <c r="A162" s="75"/>
      <c r="B162" s="75" t="e">
        <f>INDEX('FY17 DataDump'!$A$2:$H$4768, MATCH('FY17 Individual Analysis'!A162, 'FY17 DataDump'!$C$2:$C$4768, 0), MATCH('FY17 DataDump'!$B$1, 'FY17 DataDump'!$A$1:$H$1))</f>
        <v>#N/A</v>
      </c>
      <c r="C162" s="75" t="e">
        <f>INDEX('FY17 DataDump'!$A$2:$H$4768, MATCH('FY17 Individual Analysis'!A162, 'FY17 DataDump'!$C$2:$C$4768, 0), MATCH('FY17 DataDump'!$D$1, 'FY17 DataDump'!$A$1:$H$1))</f>
        <v>#N/A</v>
      </c>
      <c r="D162" s="27">
        <f>SUMIFS('FY17 DataDump'!$E$2:$E$4768, 'FY17 DataDump'!$C$2:$C$4768, 'FY17 Individual Analysis'!$A162, 'FY17 DataDump'!$H$2:$H$4768, D$2)</f>
        <v>0</v>
      </c>
      <c r="E162" s="27">
        <f>SUMIFS('FY17 DataDump'!$E$2:$E$4768, 'FY17 DataDump'!$C$2:$C$4768, 'FY17 Individual Analysis'!$A162, 'FY17 DataDump'!$H$2:$H$4768, E$2)</f>
        <v>0</v>
      </c>
      <c r="F162" s="27">
        <f>SUMIFS('FY17 DataDump'!$E$2:$E$4768, 'FY17 DataDump'!$C$2:$C$4768, 'FY17 Individual Analysis'!$A162, 'FY17 DataDump'!$H$2:$H$4768, F$2)</f>
        <v>0</v>
      </c>
      <c r="G162" s="27">
        <f>SUMIFS('FY17 DataDump'!$E$2:$E$4768, 'FY17 DataDump'!$C$2:$C$4768, 'FY17 Individual Analysis'!$A162, 'FY17 DataDump'!$H$2:$H$4768, G$2)</f>
        <v>0</v>
      </c>
      <c r="H162" s="27">
        <f>SUMIFS('FY17 DataDump'!$E$2:$E$4768, 'FY17 DataDump'!$C$2:$C$4768, 'FY17 Individual Analysis'!$A162, 'FY17 DataDump'!$H$2:$H$4768, H$2)</f>
        <v>0</v>
      </c>
      <c r="I162" s="27">
        <f>SUMIFS('FY17 DataDump'!$E$2:$E$4768, 'FY17 DataDump'!$C$2:$C$4768, 'FY17 Individual Analysis'!$A162, 'FY17 DataDump'!$H$2:$H$4768, I$2)</f>
        <v>0</v>
      </c>
      <c r="J162" s="27">
        <f>SUMIFS('FY17 DataDump'!$E$2:$E$4768, 'FY17 DataDump'!$C$2:$C$4768, 'FY17 Individual Analysis'!$A162, 'FY17 DataDump'!$H$2:$H$4768, J$2)</f>
        <v>0</v>
      </c>
      <c r="K162" s="27">
        <f>SUMIFS('FY17 DataDump'!$E$2:$E$4768, 'FY17 DataDump'!$C$2:$C$4768, 'FY17 Individual Analysis'!$A162, 'FY17 DataDump'!$H$2:$H$4768, K$2)</f>
        <v>0</v>
      </c>
      <c r="L162" s="27">
        <f>SUMIFS('FY17 DataDump'!$E$2:$E$4768, 'FY17 DataDump'!$C$2:$C$4768, 'FY17 Individual Analysis'!$A162, 'FY17 DataDump'!$H$2:$H$4768, L$2)</f>
        <v>0</v>
      </c>
      <c r="M162" s="27">
        <f>SUMIFS('FY17 DataDump'!$E$2:$E$4768, 'FY17 DataDump'!$C$2:$C$4768, 'FY17 Individual Analysis'!$A162, 'FY17 DataDump'!$H$2:$H$4768, M$2)</f>
        <v>0</v>
      </c>
      <c r="N162" s="27">
        <f>SUMIFS('FY17 DataDump'!$E$2:$E$4768, 'FY17 DataDump'!$C$2:$C$4768, 'FY17 Individual Analysis'!$A162, 'FY17 DataDump'!$H$2:$H$4768, N$2)</f>
        <v>0</v>
      </c>
      <c r="O162" s="27">
        <f>SUMIFS('FY17 DataDump'!$E$2:$E$4768, 'FY17 DataDump'!$C$2:$C$4768, 'FY17 Individual Analysis'!$A162, 'FY17 DataDump'!$H$2:$H$4768, O$2)</f>
        <v>0</v>
      </c>
      <c r="P162" s="27">
        <f t="shared" si="18"/>
        <v>0</v>
      </c>
      <c r="Q162" s="108" t="e">
        <f t="shared" si="16"/>
        <v>#DIV/0!</v>
      </c>
      <c r="S162" s="20">
        <f t="shared" si="14"/>
        <v>0</v>
      </c>
      <c r="T162" s="21">
        <f t="shared" si="14"/>
        <v>0</v>
      </c>
      <c r="U162" s="21">
        <f t="shared" si="14"/>
        <v>0</v>
      </c>
      <c r="V162" s="21">
        <f t="shared" si="13"/>
        <v>0</v>
      </c>
      <c r="W162" s="21">
        <f t="shared" si="13"/>
        <v>0</v>
      </c>
      <c r="X162" s="21">
        <f t="shared" si="13"/>
        <v>0</v>
      </c>
      <c r="Y162" s="21">
        <f t="shared" si="13"/>
        <v>0</v>
      </c>
      <c r="Z162" s="21">
        <f t="shared" si="13"/>
        <v>0</v>
      </c>
      <c r="AA162" s="21">
        <f t="shared" si="13"/>
        <v>0</v>
      </c>
      <c r="AB162" s="21">
        <f t="shared" si="15"/>
        <v>0</v>
      </c>
      <c r="AC162" s="21">
        <f t="shared" si="15"/>
        <v>0</v>
      </c>
      <c r="AD162" s="24">
        <f t="shared" si="15"/>
        <v>0</v>
      </c>
      <c r="AF162" s="15">
        <f t="shared" si="17"/>
        <v>0</v>
      </c>
    </row>
    <row r="163" spans="1:32" x14ac:dyDescent="0.25">
      <c r="A163" s="75"/>
      <c r="B163" s="75" t="e">
        <f>INDEX('FY17 DataDump'!$A$2:$H$4768, MATCH('FY17 Individual Analysis'!A163, 'FY17 DataDump'!$C$2:$C$4768, 0), MATCH('FY17 DataDump'!$B$1, 'FY17 DataDump'!$A$1:$H$1))</f>
        <v>#N/A</v>
      </c>
      <c r="C163" s="75" t="e">
        <f>INDEX('FY17 DataDump'!$A$2:$H$4768, MATCH('FY17 Individual Analysis'!A163, 'FY17 DataDump'!$C$2:$C$4768, 0), MATCH('FY17 DataDump'!$D$1, 'FY17 DataDump'!$A$1:$H$1))</f>
        <v>#N/A</v>
      </c>
      <c r="D163" s="27">
        <f>SUMIFS('FY17 DataDump'!$E$2:$E$4768, 'FY17 DataDump'!$C$2:$C$4768, 'FY17 Individual Analysis'!$A163, 'FY17 DataDump'!$H$2:$H$4768, D$2)</f>
        <v>0</v>
      </c>
      <c r="E163" s="27">
        <f>SUMIFS('FY17 DataDump'!$E$2:$E$4768, 'FY17 DataDump'!$C$2:$C$4768, 'FY17 Individual Analysis'!$A163, 'FY17 DataDump'!$H$2:$H$4768, E$2)</f>
        <v>0</v>
      </c>
      <c r="F163" s="27">
        <f>SUMIFS('FY17 DataDump'!$E$2:$E$4768, 'FY17 DataDump'!$C$2:$C$4768, 'FY17 Individual Analysis'!$A163, 'FY17 DataDump'!$H$2:$H$4768, F$2)</f>
        <v>0</v>
      </c>
      <c r="G163" s="27">
        <f>SUMIFS('FY17 DataDump'!$E$2:$E$4768, 'FY17 DataDump'!$C$2:$C$4768, 'FY17 Individual Analysis'!$A163, 'FY17 DataDump'!$H$2:$H$4768, G$2)</f>
        <v>0</v>
      </c>
      <c r="H163" s="27">
        <f>SUMIFS('FY17 DataDump'!$E$2:$E$4768, 'FY17 DataDump'!$C$2:$C$4768, 'FY17 Individual Analysis'!$A163, 'FY17 DataDump'!$H$2:$H$4768, H$2)</f>
        <v>0</v>
      </c>
      <c r="I163" s="27">
        <f>SUMIFS('FY17 DataDump'!$E$2:$E$4768, 'FY17 DataDump'!$C$2:$C$4768, 'FY17 Individual Analysis'!$A163, 'FY17 DataDump'!$H$2:$H$4768, I$2)</f>
        <v>0</v>
      </c>
      <c r="J163" s="27">
        <f>SUMIFS('FY17 DataDump'!$E$2:$E$4768, 'FY17 DataDump'!$C$2:$C$4768, 'FY17 Individual Analysis'!$A163, 'FY17 DataDump'!$H$2:$H$4768, J$2)</f>
        <v>0</v>
      </c>
      <c r="K163" s="27">
        <f>SUMIFS('FY17 DataDump'!$E$2:$E$4768, 'FY17 DataDump'!$C$2:$C$4768, 'FY17 Individual Analysis'!$A163, 'FY17 DataDump'!$H$2:$H$4768, K$2)</f>
        <v>0</v>
      </c>
      <c r="L163" s="27">
        <f>SUMIFS('FY17 DataDump'!$E$2:$E$4768, 'FY17 DataDump'!$C$2:$C$4768, 'FY17 Individual Analysis'!$A163, 'FY17 DataDump'!$H$2:$H$4768, L$2)</f>
        <v>0</v>
      </c>
      <c r="M163" s="27">
        <f>SUMIFS('FY17 DataDump'!$E$2:$E$4768, 'FY17 DataDump'!$C$2:$C$4768, 'FY17 Individual Analysis'!$A163, 'FY17 DataDump'!$H$2:$H$4768, M$2)</f>
        <v>0</v>
      </c>
      <c r="N163" s="27">
        <f>SUMIFS('FY17 DataDump'!$E$2:$E$4768, 'FY17 DataDump'!$C$2:$C$4768, 'FY17 Individual Analysis'!$A163, 'FY17 DataDump'!$H$2:$H$4768, N$2)</f>
        <v>0</v>
      </c>
      <c r="O163" s="27">
        <f>SUMIFS('FY17 DataDump'!$E$2:$E$4768, 'FY17 DataDump'!$C$2:$C$4768, 'FY17 Individual Analysis'!$A163, 'FY17 DataDump'!$H$2:$H$4768, O$2)</f>
        <v>0</v>
      </c>
      <c r="P163" s="27">
        <f t="shared" si="18"/>
        <v>0</v>
      </c>
      <c r="Q163" s="108" t="e">
        <f t="shared" si="16"/>
        <v>#DIV/0!</v>
      </c>
      <c r="S163" s="20">
        <f t="shared" si="14"/>
        <v>0</v>
      </c>
      <c r="T163" s="21">
        <f t="shared" si="14"/>
        <v>0</v>
      </c>
      <c r="U163" s="21">
        <f t="shared" si="14"/>
        <v>0</v>
      </c>
      <c r="V163" s="21">
        <f t="shared" si="13"/>
        <v>0</v>
      </c>
      <c r="W163" s="21">
        <f t="shared" si="13"/>
        <v>0</v>
      </c>
      <c r="X163" s="21">
        <f t="shared" si="13"/>
        <v>0</v>
      </c>
      <c r="Y163" s="21">
        <f t="shared" si="13"/>
        <v>0</v>
      </c>
      <c r="Z163" s="21">
        <f t="shared" si="13"/>
        <v>0</v>
      </c>
      <c r="AA163" s="21">
        <f t="shared" si="13"/>
        <v>0</v>
      </c>
      <c r="AB163" s="21">
        <f t="shared" si="15"/>
        <v>0</v>
      </c>
      <c r="AC163" s="21">
        <f t="shared" si="15"/>
        <v>0</v>
      </c>
      <c r="AD163" s="24">
        <f t="shared" si="15"/>
        <v>0</v>
      </c>
      <c r="AF163" s="15">
        <f t="shared" si="17"/>
        <v>0</v>
      </c>
    </row>
    <row r="164" spans="1:32" x14ac:dyDescent="0.25">
      <c r="A164" s="75"/>
      <c r="B164" s="75" t="e">
        <f>INDEX('FY17 DataDump'!$A$2:$H$4768, MATCH('FY17 Individual Analysis'!A164, 'FY17 DataDump'!$C$2:$C$4768, 0), MATCH('FY17 DataDump'!$B$1, 'FY17 DataDump'!$A$1:$H$1))</f>
        <v>#N/A</v>
      </c>
      <c r="C164" s="75" t="e">
        <f>INDEX('FY17 DataDump'!$A$2:$H$4768, MATCH('FY17 Individual Analysis'!A164, 'FY17 DataDump'!$C$2:$C$4768, 0), MATCH('FY17 DataDump'!$D$1, 'FY17 DataDump'!$A$1:$H$1))</f>
        <v>#N/A</v>
      </c>
      <c r="D164" s="27">
        <f>SUMIFS('FY17 DataDump'!$E$2:$E$4768, 'FY17 DataDump'!$C$2:$C$4768, 'FY17 Individual Analysis'!$A164, 'FY17 DataDump'!$H$2:$H$4768, D$2)</f>
        <v>0</v>
      </c>
      <c r="E164" s="27">
        <f>SUMIFS('FY17 DataDump'!$E$2:$E$4768, 'FY17 DataDump'!$C$2:$C$4768, 'FY17 Individual Analysis'!$A164, 'FY17 DataDump'!$H$2:$H$4768, E$2)</f>
        <v>0</v>
      </c>
      <c r="F164" s="27">
        <f>SUMIFS('FY17 DataDump'!$E$2:$E$4768, 'FY17 DataDump'!$C$2:$C$4768, 'FY17 Individual Analysis'!$A164, 'FY17 DataDump'!$H$2:$H$4768, F$2)</f>
        <v>0</v>
      </c>
      <c r="G164" s="27">
        <f>SUMIFS('FY17 DataDump'!$E$2:$E$4768, 'FY17 DataDump'!$C$2:$C$4768, 'FY17 Individual Analysis'!$A164, 'FY17 DataDump'!$H$2:$H$4768, G$2)</f>
        <v>0</v>
      </c>
      <c r="H164" s="27">
        <f>SUMIFS('FY17 DataDump'!$E$2:$E$4768, 'FY17 DataDump'!$C$2:$C$4768, 'FY17 Individual Analysis'!$A164, 'FY17 DataDump'!$H$2:$H$4768, H$2)</f>
        <v>0</v>
      </c>
      <c r="I164" s="27">
        <f>SUMIFS('FY17 DataDump'!$E$2:$E$4768, 'FY17 DataDump'!$C$2:$C$4768, 'FY17 Individual Analysis'!$A164, 'FY17 DataDump'!$H$2:$H$4768, I$2)</f>
        <v>0</v>
      </c>
      <c r="J164" s="27">
        <f>SUMIFS('FY17 DataDump'!$E$2:$E$4768, 'FY17 DataDump'!$C$2:$C$4768, 'FY17 Individual Analysis'!$A164, 'FY17 DataDump'!$H$2:$H$4768, J$2)</f>
        <v>0</v>
      </c>
      <c r="K164" s="27">
        <f>SUMIFS('FY17 DataDump'!$E$2:$E$4768, 'FY17 DataDump'!$C$2:$C$4768, 'FY17 Individual Analysis'!$A164, 'FY17 DataDump'!$H$2:$H$4768, K$2)</f>
        <v>0</v>
      </c>
      <c r="L164" s="27">
        <f>SUMIFS('FY17 DataDump'!$E$2:$E$4768, 'FY17 DataDump'!$C$2:$C$4768, 'FY17 Individual Analysis'!$A164, 'FY17 DataDump'!$H$2:$H$4768, L$2)</f>
        <v>0</v>
      </c>
      <c r="M164" s="27">
        <f>SUMIFS('FY17 DataDump'!$E$2:$E$4768, 'FY17 DataDump'!$C$2:$C$4768, 'FY17 Individual Analysis'!$A164, 'FY17 DataDump'!$H$2:$H$4768, M$2)</f>
        <v>0</v>
      </c>
      <c r="N164" s="27">
        <f>SUMIFS('FY17 DataDump'!$E$2:$E$4768, 'FY17 DataDump'!$C$2:$C$4768, 'FY17 Individual Analysis'!$A164, 'FY17 DataDump'!$H$2:$H$4768, N$2)</f>
        <v>0</v>
      </c>
      <c r="O164" s="27">
        <f>SUMIFS('FY17 DataDump'!$E$2:$E$4768, 'FY17 DataDump'!$C$2:$C$4768, 'FY17 Individual Analysis'!$A164, 'FY17 DataDump'!$H$2:$H$4768, O$2)</f>
        <v>0</v>
      </c>
      <c r="P164" s="27">
        <f t="shared" si="18"/>
        <v>0</v>
      </c>
      <c r="Q164" s="108" t="e">
        <f t="shared" si="16"/>
        <v>#DIV/0!</v>
      </c>
      <c r="S164" s="20">
        <f t="shared" si="14"/>
        <v>0</v>
      </c>
      <c r="T164" s="21">
        <f t="shared" si="14"/>
        <v>0</v>
      </c>
      <c r="U164" s="21">
        <f t="shared" si="14"/>
        <v>0</v>
      </c>
      <c r="V164" s="21">
        <f t="shared" si="13"/>
        <v>0</v>
      </c>
      <c r="W164" s="21">
        <f t="shared" si="13"/>
        <v>0</v>
      </c>
      <c r="X164" s="21">
        <f t="shared" si="13"/>
        <v>0</v>
      </c>
      <c r="Y164" s="21">
        <f t="shared" si="13"/>
        <v>0</v>
      </c>
      <c r="Z164" s="21">
        <f t="shared" si="13"/>
        <v>0</v>
      </c>
      <c r="AA164" s="21">
        <f t="shared" si="13"/>
        <v>0</v>
      </c>
      <c r="AB164" s="21">
        <f t="shared" si="15"/>
        <v>0</v>
      </c>
      <c r="AC164" s="21">
        <f t="shared" si="15"/>
        <v>0</v>
      </c>
      <c r="AD164" s="24">
        <f t="shared" si="15"/>
        <v>0</v>
      </c>
      <c r="AF164" s="15">
        <f t="shared" si="17"/>
        <v>0</v>
      </c>
    </row>
    <row r="165" spans="1:32" x14ac:dyDescent="0.25">
      <c r="A165" s="75"/>
      <c r="B165" s="75" t="e">
        <f>INDEX('FY17 DataDump'!$A$2:$H$4768, MATCH('FY17 Individual Analysis'!A165, 'FY17 DataDump'!$C$2:$C$4768, 0), MATCH('FY17 DataDump'!$B$1, 'FY17 DataDump'!$A$1:$H$1))</f>
        <v>#N/A</v>
      </c>
      <c r="C165" s="75" t="e">
        <f>INDEX('FY17 DataDump'!$A$2:$H$4768, MATCH('FY17 Individual Analysis'!A165, 'FY17 DataDump'!$C$2:$C$4768, 0), MATCH('FY17 DataDump'!$D$1, 'FY17 DataDump'!$A$1:$H$1))</f>
        <v>#N/A</v>
      </c>
      <c r="D165" s="27">
        <f>SUMIFS('FY17 DataDump'!$E$2:$E$4768, 'FY17 DataDump'!$C$2:$C$4768, 'FY17 Individual Analysis'!$A165, 'FY17 DataDump'!$H$2:$H$4768, D$2)</f>
        <v>0</v>
      </c>
      <c r="E165" s="27">
        <f>SUMIFS('FY17 DataDump'!$E$2:$E$4768, 'FY17 DataDump'!$C$2:$C$4768, 'FY17 Individual Analysis'!$A165, 'FY17 DataDump'!$H$2:$H$4768, E$2)</f>
        <v>0</v>
      </c>
      <c r="F165" s="27">
        <f>SUMIFS('FY17 DataDump'!$E$2:$E$4768, 'FY17 DataDump'!$C$2:$C$4768, 'FY17 Individual Analysis'!$A165, 'FY17 DataDump'!$H$2:$H$4768, F$2)</f>
        <v>0</v>
      </c>
      <c r="G165" s="27">
        <f>SUMIFS('FY17 DataDump'!$E$2:$E$4768, 'FY17 DataDump'!$C$2:$C$4768, 'FY17 Individual Analysis'!$A165, 'FY17 DataDump'!$H$2:$H$4768, G$2)</f>
        <v>0</v>
      </c>
      <c r="H165" s="27">
        <f>SUMIFS('FY17 DataDump'!$E$2:$E$4768, 'FY17 DataDump'!$C$2:$C$4768, 'FY17 Individual Analysis'!$A165, 'FY17 DataDump'!$H$2:$H$4768, H$2)</f>
        <v>0</v>
      </c>
      <c r="I165" s="27">
        <f>SUMIFS('FY17 DataDump'!$E$2:$E$4768, 'FY17 DataDump'!$C$2:$C$4768, 'FY17 Individual Analysis'!$A165, 'FY17 DataDump'!$H$2:$H$4768, I$2)</f>
        <v>0</v>
      </c>
      <c r="J165" s="27">
        <f>SUMIFS('FY17 DataDump'!$E$2:$E$4768, 'FY17 DataDump'!$C$2:$C$4768, 'FY17 Individual Analysis'!$A165, 'FY17 DataDump'!$H$2:$H$4768, J$2)</f>
        <v>0</v>
      </c>
      <c r="K165" s="27">
        <f>SUMIFS('FY17 DataDump'!$E$2:$E$4768, 'FY17 DataDump'!$C$2:$C$4768, 'FY17 Individual Analysis'!$A165, 'FY17 DataDump'!$H$2:$H$4768, K$2)</f>
        <v>0</v>
      </c>
      <c r="L165" s="27">
        <f>SUMIFS('FY17 DataDump'!$E$2:$E$4768, 'FY17 DataDump'!$C$2:$C$4768, 'FY17 Individual Analysis'!$A165, 'FY17 DataDump'!$H$2:$H$4768, L$2)</f>
        <v>0</v>
      </c>
      <c r="M165" s="27">
        <f>SUMIFS('FY17 DataDump'!$E$2:$E$4768, 'FY17 DataDump'!$C$2:$C$4768, 'FY17 Individual Analysis'!$A165, 'FY17 DataDump'!$H$2:$H$4768, M$2)</f>
        <v>0</v>
      </c>
      <c r="N165" s="27">
        <f>SUMIFS('FY17 DataDump'!$E$2:$E$4768, 'FY17 DataDump'!$C$2:$C$4768, 'FY17 Individual Analysis'!$A165, 'FY17 DataDump'!$H$2:$H$4768, N$2)</f>
        <v>0</v>
      </c>
      <c r="O165" s="27">
        <f>SUMIFS('FY17 DataDump'!$E$2:$E$4768, 'FY17 DataDump'!$C$2:$C$4768, 'FY17 Individual Analysis'!$A165, 'FY17 DataDump'!$H$2:$H$4768, O$2)</f>
        <v>0</v>
      </c>
      <c r="P165" s="27">
        <f t="shared" si="18"/>
        <v>0</v>
      </c>
      <c r="Q165" s="108" t="e">
        <f t="shared" si="16"/>
        <v>#DIV/0!</v>
      </c>
      <c r="S165" s="20">
        <f t="shared" si="14"/>
        <v>0</v>
      </c>
      <c r="T165" s="21">
        <f t="shared" si="14"/>
        <v>0</v>
      </c>
      <c r="U165" s="21">
        <f t="shared" si="14"/>
        <v>0</v>
      </c>
      <c r="V165" s="21">
        <f t="shared" si="13"/>
        <v>0</v>
      </c>
      <c r="W165" s="21">
        <f t="shared" si="13"/>
        <v>0</v>
      </c>
      <c r="X165" s="21">
        <f t="shared" si="13"/>
        <v>0</v>
      </c>
      <c r="Y165" s="21">
        <f t="shared" ref="Y165:AD221" si="19">IFERROR((J165/$P165) * ($AF165), 0)</f>
        <v>0</v>
      </c>
      <c r="Z165" s="21">
        <f t="shared" si="19"/>
        <v>0</v>
      </c>
      <c r="AA165" s="21">
        <f t="shared" si="19"/>
        <v>0</v>
      </c>
      <c r="AB165" s="21">
        <f t="shared" si="15"/>
        <v>0</v>
      </c>
      <c r="AC165" s="21">
        <f t="shared" si="15"/>
        <v>0</v>
      </c>
      <c r="AD165" s="24">
        <f t="shared" si="15"/>
        <v>0</v>
      </c>
      <c r="AF165" s="15">
        <f t="shared" si="17"/>
        <v>0</v>
      </c>
    </row>
    <row r="166" spans="1:32" x14ac:dyDescent="0.25">
      <c r="A166" s="75"/>
      <c r="B166" s="75" t="e">
        <f>INDEX('FY17 DataDump'!$A$2:$H$4768, MATCH('FY17 Individual Analysis'!A166, 'FY17 DataDump'!$C$2:$C$4768, 0), MATCH('FY17 DataDump'!$B$1, 'FY17 DataDump'!$A$1:$H$1))</f>
        <v>#N/A</v>
      </c>
      <c r="C166" s="75" t="e">
        <f>INDEX('FY17 DataDump'!$A$2:$H$4768, MATCH('FY17 Individual Analysis'!A166, 'FY17 DataDump'!$C$2:$C$4768, 0), MATCH('FY17 DataDump'!$D$1, 'FY17 DataDump'!$A$1:$H$1))</f>
        <v>#N/A</v>
      </c>
      <c r="D166" s="27">
        <f>SUMIFS('FY17 DataDump'!$E$2:$E$4768, 'FY17 DataDump'!$C$2:$C$4768, 'FY17 Individual Analysis'!$A166, 'FY17 DataDump'!$H$2:$H$4768, D$2)</f>
        <v>0</v>
      </c>
      <c r="E166" s="27">
        <f>SUMIFS('FY17 DataDump'!$E$2:$E$4768, 'FY17 DataDump'!$C$2:$C$4768, 'FY17 Individual Analysis'!$A166, 'FY17 DataDump'!$H$2:$H$4768, E$2)</f>
        <v>0</v>
      </c>
      <c r="F166" s="27">
        <f>SUMIFS('FY17 DataDump'!$E$2:$E$4768, 'FY17 DataDump'!$C$2:$C$4768, 'FY17 Individual Analysis'!$A166, 'FY17 DataDump'!$H$2:$H$4768, F$2)</f>
        <v>0</v>
      </c>
      <c r="G166" s="27">
        <f>SUMIFS('FY17 DataDump'!$E$2:$E$4768, 'FY17 DataDump'!$C$2:$C$4768, 'FY17 Individual Analysis'!$A166, 'FY17 DataDump'!$H$2:$H$4768, G$2)</f>
        <v>0</v>
      </c>
      <c r="H166" s="27">
        <f>SUMIFS('FY17 DataDump'!$E$2:$E$4768, 'FY17 DataDump'!$C$2:$C$4768, 'FY17 Individual Analysis'!$A166, 'FY17 DataDump'!$H$2:$H$4768, H$2)</f>
        <v>0</v>
      </c>
      <c r="I166" s="27">
        <f>SUMIFS('FY17 DataDump'!$E$2:$E$4768, 'FY17 DataDump'!$C$2:$C$4768, 'FY17 Individual Analysis'!$A166, 'FY17 DataDump'!$H$2:$H$4768, I$2)</f>
        <v>0</v>
      </c>
      <c r="J166" s="27">
        <f>SUMIFS('FY17 DataDump'!$E$2:$E$4768, 'FY17 DataDump'!$C$2:$C$4768, 'FY17 Individual Analysis'!$A166, 'FY17 DataDump'!$H$2:$H$4768, J$2)</f>
        <v>0</v>
      </c>
      <c r="K166" s="27">
        <f>SUMIFS('FY17 DataDump'!$E$2:$E$4768, 'FY17 DataDump'!$C$2:$C$4768, 'FY17 Individual Analysis'!$A166, 'FY17 DataDump'!$H$2:$H$4768, K$2)</f>
        <v>0</v>
      </c>
      <c r="L166" s="27">
        <f>SUMIFS('FY17 DataDump'!$E$2:$E$4768, 'FY17 DataDump'!$C$2:$C$4768, 'FY17 Individual Analysis'!$A166, 'FY17 DataDump'!$H$2:$H$4768, L$2)</f>
        <v>0</v>
      </c>
      <c r="M166" s="27">
        <f>SUMIFS('FY17 DataDump'!$E$2:$E$4768, 'FY17 DataDump'!$C$2:$C$4768, 'FY17 Individual Analysis'!$A166, 'FY17 DataDump'!$H$2:$H$4768, M$2)</f>
        <v>0</v>
      </c>
      <c r="N166" s="27">
        <f>SUMIFS('FY17 DataDump'!$E$2:$E$4768, 'FY17 DataDump'!$C$2:$C$4768, 'FY17 Individual Analysis'!$A166, 'FY17 DataDump'!$H$2:$H$4768, N$2)</f>
        <v>0</v>
      </c>
      <c r="O166" s="27">
        <f>SUMIFS('FY17 DataDump'!$E$2:$E$4768, 'FY17 DataDump'!$C$2:$C$4768, 'FY17 Individual Analysis'!$A166, 'FY17 DataDump'!$H$2:$H$4768, O$2)</f>
        <v>0</v>
      </c>
      <c r="P166" s="27">
        <f t="shared" si="18"/>
        <v>0</v>
      </c>
      <c r="Q166" s="108" t="e">
        <f t="shared" si="16"/>
        <v>#DIV/0!</v>
      </c>
      <c r="S166" s="20">
        <f t="shared" si="14"/>
        <v>0</v>
      </c>
      <c r="T166" s="21">
        <f t="shared" si="14"/>
        <v>0</v>
      </c>
      <c r="U166" s="21">
        <f t="shared" si="14"/>
        <v>0</v>
      </c>
      <c r="V166" s="21">
        <f t="shared" si="14"/>
        <v>0</v>
      </c>
      <c r="W166" s="21">
        <f t="shared" si="14"/>
        <v>0</v>
      </c>
      <c r="X166" s="21">
        <f t="shared" si="14"/>
        <v>0</v>
      </c>
      <c r="Y166" s="21">
        <f t="shared" si="19"/>
        <v>0</v>
      </c>
      <c r="Z166" s="21">
        <f t="shared" si="19"/>
        <v>0</v>
      </c>
      <c r="AA166" s="21">
        <f t="shared" si="19"/>
        <v>0</v>
      </c>
      <c r="AB166" s="21">
        <f t="shared" si="15"/>
        <v>0</v>
      </c>
      <c r="AC166" s="21">
        <f t="shared" si="15"/>
        <v>0</v>
      </c>
      <c r="AD166" s="24">
        <f t="shared" si="15"/>
        <v>0</v>
      </c>
      <c r="AF166" s="15">
        <f t="shared" si="17"/>
        <v>0</v>
      </c>
    </row>
    <row r="167" spans="1:32" x14ac:dyDescent="0.25">
      <c r="A167" s="75"/>
      <c r="B167" s="75" t="e">
        <f>INDEX('FY17 DataDump'!$A$2:$H$4768, MATCH('FY17 Individual Analysis'!A167, 'FY17 DataDump'!$C$2:$C$4768, 0), MATCH('FY17 DataDump'!$B$1, 'FY17 DataDump'!$A$1:$H$1))</f>
        <v>#N/A</v>
      </c>
      <c r="C167" s="75" t="e">
        <f>INDEX('FY17 DataDump'!$A$2:$H$4768, MATCH('FY17 Individual Analysis'!A167, 'FY17 DataDump'!$C$2:$C$4768, 0), MATCH('FY17 DataDump'!$D$1, 'FY17 DataDump'!$A$1:$H$1))</f>
        <v>#N/A</v>
      </c>
      <c r="D167" s="27">
        <f>SUMIFS('FY17 DataDump'!$E$2:$E$4768, 'FY17 DataDump'!$C$2:$C$4768, 'FY17 Individual Analysis'!$A167, 'FY17 DataDump'!$H$2:$H$4768, D$2)</f>
        <v>0</v>
      </c>
      <c r="E167" s="27">
        <f>SUMIFS('FY17 DataDump'!$E$2:$E$4768, 'FY17 DataDump'!$C$2:$C$4768, 'FY17 Individual Analysis'!$A167, 'FY17 DataDump'!$H$2:$H$4768, E$2)</f>
        <v>0</v>
      </c>
      <c r="F167" s="27">
        <f>SUMIFS('FY17 DataDump'!$E$2:$E$4768, 'FY17 DataDump'!$C$2:$C$4768, 'FY17 Individual Analysis'!$A167, 'FY17 DataDump'!$H$2:$H$4768, F$2)</f>
        <v>0</v>
      </c>
      <c r="G167" s="27">
        <f>SUMIFS('FY17 DataDump'!$E$2:$E$4768, 'FY17 DataDump'!$C$2:$C$4768, 'FY17 Individual Analysis'!$A167, 'FY17 DataDump'!$H$2:$H$4768, G$2)</f>
        <v>0</v>
      </c>
      <c r="H167" s="27">
        <f>SUMIFS('FY17 DataDump'!$E$2:$E$4768, 'FY17 DataDump'!$C$2:$C$4768, 'FY17 Individual Analysis'!$A167, 'FY17 DataDump'!$H$2:$H$4768, H$2)</f>
        <v>0</v>
      </c>
      <c r="I167" s="27">
        <f>SUMIFS('FY17 DataDump'!$E$2:$E$4768, 'FY17 DataDump'!$C$2:$C$4768, 'FY17 Individual Analysis'!$A167, 'FY17 DataDump'!$H$2:$H$4768, I$2)</f>
        <v>0</v>
      </c>
      <c r="J167" s="27">
        <f>SUMIFS('FY17 DataDump'!$E$2:$E$4768, 'FY17 DataDump'!$C$2:$C$4768, 'FY17 Individual Analysis'!$A167, 'FY17 DataDump'!$H$2:$H$4768, J$2)</f>
        <v>0</v>
      </c>
      <c r="K167" s="27">
        <f>SUMIFS('FY17 DataDump'!$E$2:$E$4768, 'FY17 DataDump'!$C$2:$C$4768, 'FY17 Individual Analysis'!$A167, 'FY17 DataDump'!$H$2:$H$4768, K$2)</f>
        <v>0</v>
      </c>
      <c r="L167" s="27">
        <f>SUMIFS('FY17 DataDump'!$E$2:$E$4768, 'FY17 DataDump'!$C$2:$C$4768, 'FY17 Individual Analysis'!$A167, 'FY17 DataDump'!$H$2:$H$4768, L$2)</f>
        <v>0</v>
      </c>
      <c r="M167" s="27">
        <f>SUMIFS('FY17 DataDump'!$E$2:$E$4768, 'FY17 DataDump'!$C$2:$C$4768, 'FY17 Individual Analysis'!$A167, 'FY17 DataDump'!$H$2:$H$4768, M$2)</f>
        <v>0</v>
      </c>
      <c r="N167" s="27">
        <f>SUMIFS('FY17 DataDump'!$E$2:$E$4768, 'FY17 DataDump'!$C$2:$C$4768, 'FY17 Individual Analysis'!$A167, 'FY17 DataDump'!$H$2:$H$4768, N$2)</f>
        <v>0</v>
      </c>
      <c r="O167" s="27">
        <f>SUMIFS('FY17 DataDump'!$E$2:$E$4768, 'FY17 DataDump'!$C$2:$C$4768, 'FY17 Individual Analysis'!$A167, 'FY17 DataDump'!$H$2:$H$4768, O$2)</f>
        <v>0</v>
      </c>
      <c r="P167" s="27">
        <f t="shared" si="18"/>
        <v>0</v>
      </c>
      <c r="Q167" s="108" t="e">
        <f t="shared" si="16"/>
        <v>#DIV/0!</v>
      </c>
      <c r="S167" s="20">
        <f t="shared" si="14"/>
        <v>0</v>
      </c>
      <c r="T167" s="21">
        <f t="shared" si="14"/>
        <v>0</v>
      </c>
      <c r="U167" s="21">
        <f t="shared" si="14"/>
        <v>0</v>
      </c>
      <c r="V167" s="21">
        <f t="shared" si="14"/>
        <v>0</v>
      </c>
      <c r="W167" s="21">
        <f t="shared" si="14"/>
        <v>0</v>
      </c>
      <c r="X167" s="21">
        <f t="shared" si="14"/>
        <v>0</v>
      </c>
      <c r="Y167" s="21">
        <f t="shared" si="19"/>
        <v>0</v>
      </c>
      <c r="Z167" s="21">
        <f t="shared" si="19"/>
        <v>0</v>
      </c>
      <c r="AA167" s="21">
        <f t="shared" si="19"/>
        <v>0</v>
      </c>
      <c r="AB167" s="21">
        <f t="shared" si="15"/>
        <v>0</v>
      </c>
      <c r="AC167" s="21">
        <f t="shared" si="15"/>
        <v>0</v>
      </c>
      <c r="AD167" s="24">
        <f t="shared" si="15"/>
        <v>0</v>
      </c>
      <c r="AF167" s="15">
        <f t="shared" si="17"/>
        <v>0</v>
      </c>
    </row>
    <row r="168" spans="1:32" x14ac:dyDescent="0.25">
      <c r="A168" s="75"/>
      <c r="B168" s="75" t="e">
        <f>INDEX('FY17 DataDump'!$A$2:$H$4768, MATCH('FY17 Individual Analysis'!A168, 'FY17 DataDump'!$C$2:$C$4768, 0), MATCH('FY17 DataDump'!$B$1, 'FY17 DataDump'!$A$1:$H$1))</f>
        <v>#N/A</v>
      </c>
      <c r="C168" s="75" t="e">
        <f>INDEX('FY17 DataDump'!$A$2:$H$4768, MATCH('FY17 Individual Analysis'!A168, 'FY17 DataDump'!$C$2:$C$4768, 0), MATCH('FY17 DataDump'!$D$1, 'FY17 DataDump'!$A$1:$H$1))</f>
        <v>#N/A</v>
      </c>
      <c r="D168" s="27">
        <f>SUMIFS('FY17 DataDump'!$E$2:$E$4768, 'FY17 DataDump'!$C$2:$C$4768, 'FY17 Individual Analysis'!$A168, 'FY17 DataDump'!$H$2:$H$4768, D$2)</f>
        <v>0</v>
      </c>
      <c r="E168" s="27">
        <f>SUMIFS('FY17 DataDump'!$E$2:$E$4768, 'FY17 DataDump'!$C$2:$C$4768, 'FY17 Individual Analysis'!$A168, 'FY17 DataDump'!$H$2:$H$4768, E$2)</f>
        <v>0</v>
      </c>
      <c r="F168" s="27">
        <f>SUMIFS('FY17 DataDump'!$E$2:$E$4768, 'FY17 DataDump'!$C$2:$C$4768, 'FY17 Individual Analysis'!$A168, 'FY17 DataDump'!$H$2:$H$4768, F$2)</f>
        <v>0</v>
      </c>
      <c r="G168" s="27">
        <f>SUMIFS('FY17 DataDump'!$E$2:$E$4768, 'FY17 DataDump'!$C$2:$C$4768, 'FY17 Individual Analysis'!$A168, 'FY17 DataDump'!$H$2:$H$4768, G$2)</f>
        <v>0</v>
      </c>
      <c r="H168" s="27">
        <f>SUMIFS('FY17 DataDump'!$E$2:$E$4768, 'FY17 DataDump'!$C$2:$C$4768, 'FY17 Individual Analysis'!$A168, 'FY17 DataDump'!$H$2:$H$4768, H$2)</f>
        <v>0</v>
      </c>
      <c r="I168" s="27">
        <f>SUMIFS('FY17 DataDump'!$E$2:$E$4768, 'FY17 DataDump'!$C$2:$C$4768, 'FY17 Individual Analysis'!$A168, 'FY17 DataDump'!$H$2:$H$4768, I$2)</f>
        <v>0</v>
      </c>
      <c r="J168" s="27">
        <f>SUMIFS('FY17 DataDump'!$E$2:$E$4768, 'FY17 DataDump'!$C$2:$C$4768, 'FY17 Individual Analysis'!$A168, 'FY17 DataDump'!$H$2:$H$4768, J$2)</f>
        <v>0</v>
      </c>
      <c r="K168" s="27">
        <f>SUMIFS('FY17 DataDump'!$E$2:$E$4768, 'FY17 DataDump'!$C$2:$C$4768, 'FY17 Individual Analysis'!$A168, 'FY17 DataDump'!$H$2:$H$4768, K$2)</f>
        <v>0</v>
      </c>
      <c r="L168" s="27">
        <f>SUMIFS('FY17 DataDump'!$E$2:$E$4768, 'FY17 DataDump'!$C$2:$C$4768, 'FY17 Individual Analysis'!$A168, 'FY17 DataDump'!$H$2:$H$4768, L$2)</f>
        <v>0</v>
      </c>
      <c r="M168" s="27">
        <f>SUMIFS('FY17 DataDump'!$E$2:$E$4768, 'FY17 DataDump'!$C$2:$C$4768, 'FY17 Individual Analysis'!$A168, 'FY17 DataDump'!$H$2:$H$4768, M$2)</f>
        <v>0</v>
      </c>
      <c r="N168" s="27">
        <f>SUMIFS('FY17 DataDump'!$E$2:$E$4768, 'FY17 DataDump'!$C$2:$C$4768, 'FY17 Individual Analysis'!$A168, 'FY17 DataDump'!$H$2:$H$4768, N$2)</f>
        <v>0</v>
      </c>
      <c r="O168" s="27">
        <f>SUMIFS('FY17 DataDump'!$E$2:$E$4768, 'FY17 DataDump'!$C$2:$C$4768, 'FY17 Individual Analysis'!$A168, 'FY17 DataDump'!$H$2:$H$4768, O$2)</f>
        <v>0</v>
      </c>
      <c r="P168" s="27">
        <f t="shared" si="18"/>
        <v>0</v>
      </c>
      <c r="Q168" s="108" t="e">
        <f t="shared" si="16"/>
        <v>#DIV/0!</v>
      </c>
      <c r="S168" s="20">
        <f t="shared" si="14"/>
        <v>0</v>
      </c>
      <c r="T168" s="21">
        <f t="shared" si="14"/>
        <v>0</v>
      </c>
      <c r="U168" s="21">
        <f t="shared" si="14"/>
        <v>0</v>
      </c>
      <c r="V168" s="21">
        <f t="shared" si="14"/>
        <v>0</v>
      </c>
      <c r="W168" s="21">
        <f t="shared" si="14"/>
        <v>0</v>
      </c>
      <c r="X168" s="21">
        <f t="shared" si="14"/>
        <v>0</v>
      </c>
      <c r="Y168" s="21">
        <f t="shared" si="19"/>
        <v>0</v>
      </c>
      <c r="Z168" s="21">
        <f t="shared" si="19"/>
        <v>0</v>
      </c>
      <c r="AA168" s="21">
        <f t="shared" si="19"/>
        <v>0</v>
      </c>
      <c r="AB168" s="21">
        <f t="shared" si="15"/>
        <v>0</v>
      </c>
      <c r="AC168" s="21">
        <f t="shared" si="15"/>
        <v>0</v>
      </c>
      <c r="AD168" s="24">
        <f t="shared" si="15"/>
        <v>0</v>
      </c>
      <c r="AF168" s="15">
        <f t="shared" si="17"/>
        <v>0</v>
      </c>
    </row>
    <row r="169" spans="1:32" x14ac:dyDescent="0.25">
      <c r="A169" s="75"/>
      <c r="B169" s="75" t="e">
        <f>INDEX('FY17 DataDump'!$A$2:$H$4768, MATCH('FY17 Individual Analysis'!A169, 'FY17 DataDump'!$C$2:$C$4768, 0), MATCH('FY17 DataDump'!$B$1, 'FY17 DataDump'!$A$1:$H$1))</f>
        <v>#N/A</v>
      </c>
      <c r="C169" s="75" t="e">
        <f>INDEX('FY17 DataDump'!$A$2:$H$4768, MATCH('FY17 Individual Analysis'!A169, 'FY17 DataDump'!$C$2:$C$4768, 0), MATCH('FY17 DataDump'!$D$1, 'FY17 DataDump'!$A$1:$H$1))</f>
        <v>#N/A</v>
      </c>
      <c r="D169" s="27">
        <f>SUMIFS('FY17 DataDump'!$E$2:$E$4768, 'FY17 DataDump'!$C$2:$C$4768, 'FY17 Individual Analysis'!$A169, 'FY17 DataDump'!$H$2:$H$4768, D$2)</f>
        <v>0</v>
      </c>
      <c r="E169" s="27">
        <f>SUMIFS('FY17 DataDump'!$E$2:$E$4768, 'FY17 DataDump'!$C$2:$C$4768, 'FY17 Individual Analysis'!$A169, 'FY17 DataDump'!$H$2:$H$4768, E$2)</f>
        <v>0</v>
      </c>
      <c r="F169" s="27">
        <f>SUMIFS('FY17 DataDump'!$E$2:$E$4768, 'FY17 DataDump'!$C$2:$C$4768, 'FY17 Individual Analysis'!$A169, 'FY17 DataDump'!$H$2:$H$4768, F$2)</f>
        <v>0</v>
      </c>
      <c r="G169" s="27">
        <f>SUMIFS('FY17 DataDump'!$E$2:$E$4768, 'FY17 DataDump'!$C$2:$C$4768, 'FY17 Individual Analysis'!$A169, 'FY17 DataDump'!$H$2:$H$4768, G$2)</f>
        <v>0</v>
      </c>
      <c r="H169" s="27">
        <f>SUMIFS('FY17 DataDump'!$E$2:$E$4768, 'FY17 DataDump'!$C$2:$C$4768, 'FY17 Individual Analysis'!$A169, 'FY17 DataDump'!$H$2:$H$4768, H$2)</f>
        <v>0</v>
      </c>
      <c r="I169" s="27">
        <f>SUMIFS('FY17 DataDump'!$E$2:$E$4768, 'FY17 DataDump'!$C$2:$C$4768, 'FY17 Individual Analysis'!$A169, 'FY17 DataDump'!$H$2:$H$4768, I$2)</f>
        <v>0</v>
      </c>
      <c r="J169" s="27">
        <f>SUMIFS('FY17 DataDump'!$E$2:$E$4768, 'FY17 DataDump'!$C$2:$C$4768, 'FY17 Individual Analysis'!$A169, 'FY17 DataDump'!$H$2:$H$4768, J$2)</f>
        <v>0</v>
      </c>
      <c r="K169" s="27">
        <f>SUMIFS('FY17 DataDump'!$E$2:$E$4768, 'FY17 DataDump'!$C$2:$C$4768, 'FY17 Individual Analysis'!$A169, 'FY17 DataDump'!$H$2:$H$4768, K$2)</f>
        <v>0</v>
      </c>
      <c r="L169" s="27">
        <f>SUMIFS('FY17 DataDump'!$E$2:$E$4768, 'FY17 DataDump'!$C$2:$C$4768, 'FY17 Individual Analysis'!$A169, 'FY17 DataDump'!$H$2:$H$4768, L$2)</f>
        <v>0</v>
      </c>
      <c r="M169" s="27">
        <f>SUMIFS('FY17 DataDump'!$E$2:$E$4768, 'FY17 DataDump'!$C$2:$C$4768, 'FY17 Individual Analysis'!$A169, 'FY17 DataDump'!$H$2:$H$4768, M$2)</f>
        <v>0</v>
      </c>
      <c r="N169" s="27">
        <f>SUMIFS('FY17 DataDump'!$E$2:$E$4768, 'FY17 DataDump'!$C$2:$C$4768, 'FY17 Individual Analysis'!$A169, 'FY17 DataDump'!$H$2:$H$4768, N$2)</f>
        <v>0</v>
      </c>
      <c r="O169" s="27">
        <f>SUMIFS('FY17 DataDump'!$E$2:$E$4768, 'FY17 DataDump'!$C$2:$C$4768, 'FY17 Individual Analysis'!$A169, 'FY17 DataDump'!$H$2:$H$4768, O$2)</f>
        <v>0</v>
      </c>
      <c r="P169" s="27">
        <f t="shared" si="18"/>
        <v>0</v>
      </c>
      <c r="Q169" s="108" t="e">
        <f t="shared" si="16"/>
        <v>#DIV/0!</v>
      </c>
      <c r="S169" s="20">
        <f t="shared" si="14"/>
        <v>0</v>
      </c>
      <c r="T169" s="21">
        <f t="shared" si="14"/>
        <v>0</v>
      </c>
      <c r="U169" s="21">
        <f t="shared" si="14"/>
        <v>0</v>
      </c>
      <c r="V169" s="21">
        <f t="shared" si="14"/>
        <v>0</v>
      </c>
      <c r="W169" s="21">
        <f t="shared" si="14"/>
        <v>0</v>
      </c>
      <c r="X169" s="21">
        <f t="shared" si="14"/>
        <v>0</v>
      </c>
      <c r="Y169" s="21">
        <f t="shared" si="19"/>
        <v>0</v>
      </c>
      <c r="Z169" s="21">
        <f t="shared" si="19"/>
        <v>0</v>
      </c>
      <c r="AA169" s="21">
        <f t="shared" si="19"/>
        <v>0</v>
      </c>
      <c r="AB169" s="21">
        <f t="shared" si="15"/>
        <v>0</v>
      </c>
      <c r="AC169" s="21">
        <f t="shared" si="15"/>
        <v>0</v>
      </c>
      <c r="AD169" s="24">
        <f t="shared" si="15"/>
        <v>0</v>
      </c>
      <c r="AF169" s="15">
        <f t="shared" si="17"/>
        <v>0</v>
      </c>
    </row>
    <row r="170" spans="1:32" x14ac:dyDescent="0.25">
      <c r="A170" s="75"/>
      <c r="B170" s="75" t="e">
        <f>INDEX('FY17 DataDump'!$A$2:$H$4768, MATCH('FY17 Individual Analysis'!A170, 'FY17 DataDump'!$C$2:$C$4768, 0), MATCH('FY17 DataDump'!$B$1, 'FY17 DataDump'!$A$1:$H$1))</f>
        <v>#N/A</v>
      </c>
      <c r="C170" s="75" t="e">
        <f>INDEX('FY17 DataDump'!$A$2:$H$4768, MATCH('FY17 Individual Analysis'!A170, 'FY17 DataDump'!$C$2:$C$4768, 0), MATCH('FY17 DataDump'!$D$1, 'FY17 DataDump'!$A$1:$H$1))</f>
        <v>#N/A</v>
      </c>
      <c r="D170" s="27">
        <f>SUMIFS('FY17 DataDump'!$E$2:$E$4768, 'FY17 DataDump'!$C$2:$C$4768, 'FY17 Individual Analysis'!$A170, 'FY17 DataDump'!$H$2:$H$4768, D$2)</f>
        <v>0</v>
      </c>
      <c r="E170" s="27">
        <f>SUMIFS('FY17 DataDump'!$E$2:$E$4768, 'FY17 DataDump'!$C$2:$C$4768, 'FY17 Individual Analysis'!$A170, 'FY17 DataDump'!$H$2:$H$4768, E$2)</f>
        <v>0</v>
      </c>
      <c r="F170" s="27">
        <f>SUMIFS('FY17 DataDump'!$E$2:$E$4768, 'FY17 DataDump'!$C$2:$C$4768, 'FY17 Individual Analysis'!$A170, 'FY17 DataDump'!$H$2:$H$4768, F$2)</f>
        <v>0</v>
      </c>
      <c r="G170" s="27">
        <f>SUMIFS('FY17 DataDump'!$E$2:$E$4768, 'FY17 DataDump'!$C$2:$C$4768, 'FY17 Individual Analysis'!$A170, 'FY17 DataDump'!$H$2:$H$4768, G$2)</f>
        <v>0</v>
      </c>
      <c r="H170" s="27">
        <f>SUMIFS('FY17 DataDump'!$E$2:$E$4768, 'FY17 DataDump'!$C$2:$C$4768, 'FY17 Individual Analysis'!$A170, 'FY17 DataDump'!$H$2:$H$4768, H$2)</f>
        <v>0</v>
      </c>
      <c r="I170" s="27">
        <f>SUMIFS('FY17 DataDump'!$E$2:$E$4768, 'FY17 DataDump'!$C$2:$C$4768, 'FY17 Individual Analysis'!$A170, 'FY17 DataDump'!$H$2:$H$4768, I$2)</f>
        <v>0</v>
      </c>
      <c r="J170" s="27">
        <f>SUMIFS('FY17 DataDump'!$E$2:$E$4768, 'FY17 DataDump'!$C$2:$C$4768, 'FY17 Individual Analysis'!$A170, 'FY17 DataDump'!$H$2:$H$4768, J$2)</f>
        <v>0</v>
      </c>
      <c r="K170" s="27">
        <f>SUMIFS('FY17 DataDump'!$E$2:$E$4768, 'FY17 DataDump'!$C$2:$C$4768, 'FY17 Individual Analysis'!$A170, 'FY17 DataDump'!$H$2:$H$4768, K$2)</f>
        <v>0</v>
      </c>
      <c r="L170" s="27">
        <f>SUMIFS('FY17 DataDump'!$E$2:$E$4768, 'FY17 DataDump'!$C$2:$C$4768, 'FY17 Individual Analysis'!$A170, 'FY17 DataDump'!$H$2:$H$4768, L$2)</f>
        <v>0</v>
      </c>
      <c r="M170" s="27">
        <f>SUMIFS('FY17 DataDump'!$E$2:$E$4768, 'FY17 DataDump'!$C$2:$C$4768, 'FY17 Individual Analysis'!$A170, 'FY17 DataDump'!$H$2:$H$4768, M$2)</f>
        <v>0</v>
      </c>
      <c r="N170" s="27">
        <f>SUMIFS('FY17 DataDump'!$E$2:$E$4768, 'FY17 DataDump'!$C$2:$C$4768, 'FY17 Individual Analysis'!$A170, 'FY17 DataDump'!$H$2:$H$4768, N$2)</f>
        <v>0</v>
      </c>
      <c r="O170" s="27">
        <f>SUMIFS('FY17 DataDump'!$E$2:$E$4768, 'FY17 DataDump'!$C$2:$C$4768, 'FY17 Individual Analysis'!$A170, 'FY17 DataDump'!$H$2:$H$4768, O$2)</f>
        <v>0</v>
      </c>
      <c r="P170" s="27">
        <f t="shared" si="18"/>
        <v>0</v>
      </c>
      <c r="Q170" s="108" t="e">
        <f t="shared" si="16"/>
        <v>#DIV/0!</v>
      </c>
      <c r="S170" s="20">
        <f t="shared" si="14"/>
        <v>0</v>
      </c>
      <c r="T170" s="21">
        <f t="shared" si="14"/>
        <v>0</v>
      </c>
      <c r="U170" s="21">
        <f t="shared" si="14"/>
        <v>0</v>
      </c>
      <c r="V170" s="21">
        <f t="shared" si="14"/>
        <v>0</v>
      </c>
      <c r="W170" s="21">
        <f t="shared" si="14"/>
        <v>0</v>
      </c>
      <c r="X170" s="21">
        <f t="shared" si="14"/>
        <v>0</v>
      </c>
      <c r="Y170" s="21">
        <f t="shared" si="19"/>
        <v>0</v>
      </c>
      <c r="Z170" s="21">
        <f t="shared" si="19"/>
        <v>0</v>
      </c>
      <c r="AA170" s="21">
        <f t="shared" si="19"/>
        <v>0</v>
      </c>
      <c r="AB170" s="21">
        <f t="shared" si="15"/>
        <v>0</v>
      </c>
      <c r="AC170" s="21">
        <f t="shared" si="15"/>
        <v>0</v>
      </c>
      <c r="AD170" s="24">
        <f t="shared" si="15"/>
        <v>0</v>
      </c>
      <c r="AF170" s="15">
        <f t="shared" si="17"/>
        <v>0</v>
      </c>
    </row>
    <row r="171" spans="1:32" x14ac:dyDescent="0.25">
      <c r="A171" s="75"/>
      <c r="B171" s="75" t="e">
        <f>INDEX('FY17 DataDump'!$A$2:$H$4768, MATCH('FY17 Individual Analysis'!A171, 'FY17 DataDump'!$C$2:$C$4768, 0), MATCH('FY17 DataDump'!$B$1, 'FY17 DataDump'!$A$1:$H$1))</f>
        <v>#N/A</v>
      </c>
      <c r="C171" s="75" t="e">
        <f>INDEX('FY17 DataDump'!$A$2:$H$4768, MATCH('FY17 Individual Analysis'!A171, 'FY17 DataDump'!$C$2:$C$4768, 0), MATCH('FY17 DataDump'!$D$1, 'FY17 DataDump'!$A$1:$H$1))</f>
        <v>#N/A</v>
      </c>
      <c r="D171" s="27">
        <f>SUMIFS('FY17 DataDump'!$E$2:$E$4768, 'FY17 DataDump'!$C$2:$C$4768, 'FY17 Individual Analysis'!$A171, 'FY17 DataDump'!$H$2:$H$4768, D$2)</f>
        <v>0</v>
      </c>
      <c r="E171" s="27">
        <f>SUMIFS('FY17 DataDump'!$E$2:$E$4768, 'FY17 DataDump'!$C$2:$C$4768, 'FY17 Individual Analysis'!$A171, 'FY17 DataDump'!$H$2:$H$4768, E$2)</f>
        <v>0</v>
      </c>
      <c r="F171" s="27">
        <f>SUMIFS('FY17 DataDump'!$E$2:$E$4768, 'FY17 DataDump'!$C$2:$C$4768, 'FY17 Individual Analysis'!$A171, 'FY17 DataDump'!$H$2:$H$4768, F$2)</f>
        <v>0</v>
      </c>
      <c r="G171" s="27">
        <f>SUMIFS('FY17 DataDump'!$E$2:$E$4768, 'FY17 DataDump'!$C$2:$C$4768, 'FY17 Individual Analysis'!$A171, 'FY17 DataDump'!$H$2:$H$4768, G$2)</f>
        <v>0</v>
      </c>
      <c r="H171" s="27">
        <f>SUMIFS('FY17 DataDump'!$E$2:$E$4768, 'FY17 DataDump'!$C$2:$C$4768, 'FY17 Individual Analysis'!$A171, 'FY17 DataDump'!$H$2:$H$4768, H$2)</f>
        <v>0</v>
      </c>
      <c r="I171" s="27">
        <f>SUMIFS('FY17 DataDump'!$E$2:$E$4768, 'FY17 DataDump'!$C$2:$C$4768, 'FY17 Individual Analysis'!$A171, 'FY17 DataDump'!$H$2:$H$4768, I$2)</f>
        <v>0</v>
      </c>
      <c r="J171" s="27">
        <f>SUMIFS('FY17 DataDump'!$E$2:$E$4768, 'FY17 DataDump'!$C$2:$C$4768, 'FY17 Individual Analysis'!$A171, 'FY17 DataDump'!$H$2:$H$4768, J$2)</f>
        <v>0</v>
      </c>
      <c r="K171" s="27">
        <f>SUMIFS('FY17 DataDump'!$E$2:$E$4768, 'FY17 DataDump'!$C$2:$C$4768, 'FY17 Individual Analysis'!$A171, 'FY17 DataDump'!$H$2:$H$4768, K$2)</f>
        <v>0</v>
      </c>
      <c r="L171" s="27">
        <f>SUMIFS('FY17 DataDump'!$E$2:$E$4768, 'FY17 DataDump'!$C$2:$C$4768, 'FY17 Individual Analysis'!$A171, 'FY17 DataDump'!$H$2:$H$4768, L$2)</f>
        <v>0</v>
      </c>
      <c r="M171" s="27">
        <f>SUMIFS('FY17 DataDump'!$E$2:$E$4768, 'FY17 DataDump'!$C$2:$C$4768, 'FY17 Individual Analysis'!$A171, 'FY17 DataDump'!$H$2:$H$4768, M$2)</f>
        <v>0</v>
      </c>
      <c r="N171" s="27">
        <f>SUMIFS('FY17 DataDump'!$E$2:$E$4768, 'FY17 DataDump'!$C$2:$C$4768, 'FY17 Individual Analysis'!$A171, 'FY17 DataDump'!$H$2:$H$4768, N$2)</f>
        <v>0</v>
      </c>
      <c r="O171" s="27">
        <f>SUMIFS('FY17 DataDump'!$E$2:$E$4768, 'FY17 DataDump'!$C$2:$C$4768, 'FY17 Individual Analysis'!$A171, 'FY17 DataDump'!$H$2:$H$4768, O$2)</f>
        <v>0</v>
      </c>
      <c r="P171" s="27">
        <f t="shared" si="18"/>
        <v>0</v>
      </c>
      <c r="Q171" s="108" t="e">
        <f t="shared" si="16"/>
        <v>#DIV/0!</v>
      </c>
      <c r="S171" s="20">
        <f t="shared" si="14"/>
        <v>0</v>
      </c>
      <c r="T171" s="21">
        <f t="shared" si="14"/>
        <v>0</v>
      </c>
      <c r="U171" s="21">
        <f t="shared" si="14"/>
        <v>0</v>
      </c>
      <c r="V171" s="21">
        <f t="shared" si="14"/>
        <v>0</v>
      </c>
      <c r="W171" s="21">
        <f t="shared" si="14"/>
        <v>0</v>
      </c>
      <c r="X171" s="21">
        <f t="shared" si="14"/>
        <v>0</v>
      </c>
      <c r="Y171" s="21">
        <f t="shared" si="19"/>
        <v>0</v>
      </c>
      <c r="Z171" s="21">
        <f t="shared" si="19"/>
        <v>0</v>
      </c>
      <c r="AA171" s="21">
        <f t="shared" si="19"/>
        <v>0</v>
      </c>
      <c r="AB171" s="21">
        <f t="shared" si="15"/>
        <v>0</v>
      </c>
      <c r="AC171" s="21">
        <f t="shared" si="15"/>
        <v>0</v>
      </c>
      <c r="AD171" s="24">
        <f t="shared" si="15"/>
        <v>0</v>
      </c>
      <c r="AF171" s="15">
        <f t="shared" si="17"/>
        <v>0</v>
      </c>
    </row>
    <row r="172" spans="1:32" x14ac:dyDescent="0.25">
      <c r="A172" s="75"/>
      <c r="B172" s="75" t="e">
        <f>INDEX('FY17 DataDump'!$A$2:$H$4768, MATCH('FY17 Individual Analysis'!A172, 'FY17 DataDump'!$C$2:$C$4768, 0), MATCH('FY17 DataDump'!$B$1, 'FY17 DataDump'!$A$1:$H$1))</f>
        <v>#N/A</v>
      </c>
      <c r="C172" s="75" t="e">
        <f>INDEX('FY17 DataDump'!$A$2:$H$4768, MATCH('FY17 Individual Analysis'!A172, 'FY17 DataDump'!$C$2:$C$4768, 0), MATCH('FY17 DataDump'!$D$1, 'FY17 DataDump'!$A$1:$H$1))</f>
        <v>#N/A</v>
      </c>
      <c r="D172" s="27">
        <f>SUMIFS('FY17 DataDump'!$E$2:$E$4768, 'FY17 DataDump'!$C$2:$C$4768, 'FY17 Individual Analysis'!$A172, 'FY17 DataDump'!$H$2:$H$4768, D$2)</f>
        <v>0</v>
      </c>
      <c r="E172" s="27">
        <f>SUMIFS('FY17 DataDump'!$E$2:$E$4768, 'FY17 DataDump'!$C$2:$C$4768, 'FY17 Individual Analysis'!$A172, 'FY17 DataDump'!$H$2:$H$4768, E$2)</f>
        <v>0</v>
      </c>
      <c r="F172" s="27">
        <f>SUMIFS('FY17 DataDump'!$E$2:$E$4768, 'FY17 DataDump'!$C$2:$C$4768, 'FY17 Individual Analysis'!$A172, 'FY17 DataDump'!$H$2:$H$4768, F$2)</f>
        <v>0</v>
      </c>
      <c r="G172" s="27">
        <f>SUMIFS('FY17 DataDump'!$E$2:$E$4768, 'FY17 DataDump'!$C$2:$C$4768, 'FY17 Individual Analysis'!$A172, 'FY17 DataDump'!$H$2:$H$4768, G$2)</f>
        <v>0</v>
      </c>
      <c r="H172" s="27">
        <f>SUMIFS('FY17 DataDump'!$E$2:$E$4768, 'FY17 DataDump'!$C$2:$C$4768, 'FY17 Individual Analysis'!$A172, 'FY17 DataDump'!$H$2:$H$4768, H$2)</f>
        <v>0</v>
      </c>
      <c r="I172" s="27">
        <f>SUMIFS('FY17 DataDump'!$E$2:$E$4768, 'FY17 DataDump'!$C$2:$C$4768, 'FY17 Individual Analysis'!$A172, 'FY17 DataDump'!$H$2:$H$4768, I$2)</f>
        <v>0</v>
      </c>
      <c r="J172" s="27">
        <f>SUMIFS('FY17 DataDump'!$E$2:$E$4768, 'FY17 DataDump'!$C$2:$C$4768, 'FY17 Individual Analysis'!$A172, 'FY17 DataDump'!$H$2:$H$4768, J$2)</f>
        <v>0</v>
      </c>
      <c r="K172" s="27">
        <f>SUMIFS('FY17 DataDump'!$E$2:$E$4768, 'FY17 DataDump'!$C$2:$C$4768, 'FY17 Individual Analysis'!$A172, 'FY17 DataDump'!$H$2:$H$4768, K$2)</f>
        <v>0</v>
      </c>
      <c r="L172" s="27">
        <f>SUMIFS('FY17 DataDump'!$E$2:$E$4768, 'FY17 DataDump'!$C$2:$C$4768, 'FY17 Individual Analysis'!$A172, 'FY17 DataDump'!$H$2:$H$4768, L$2)</f>
        <v>0</v>
      </c>
      <c r="M172" s="27">
        <f>SUMIFS('FY17 DataDump'!$E$2:$E$4768, 'FY17 DataDump'!$C$2:$C$4768, 'FY17 Individual Analysis'!$A172, 'FY17 DataDump'!$H$2:$H$4768, M$2)</f>
        <v>0</v>
      </c>
      <c r="N172" s="27">
        <f>SUMIFS('FY17 DataDump'!$E$2:$E$4768, 'FY17 DataDump'!$C$2:$C$4768, 'FY17 Individual Analysis'!$A172, 'FY17 DataDump'!$H$2:$H$4768, N$2)</f>
        <v>0</v>
      </c>
      <c r="O172" s="27">
        <f>SUMIFS('FY17 DataDump'!$E$2:$E$4768, 'FY17 DataDump'!$C$2:$C$4768, 'FY17 Individual Analysis'!$A172, 'FY17 DataDump'!$H$2:$H$4768, O$2)</f>
        <v>0</v>
      </c>
      <c r="P172" s="27">
        <f t="shared" si="18"/>
        <v>0</v>
      </c>
      <c r="Q172" s="108" t="e">
        <f t="shared" si="16"/>
        <v>#DIV/0!</v>
      </c>
      <c r="S172" s="20">
        <f t="shared" si="14"/>
        <v>0</v>
      </c>
      <c r="T172" s="21">
        <f t="shared" si="14"/>
        <v>0</v>
      </c>
      <c r="U172" s="21">
        <f t="shared" si="14"/>
        <v>0</v>
      </c>
      <c r="V172" s="21">
        <f t="shared" si="14"/>
        <v>0</v>
      </c>
      <c r="W172" s="21">
        <f t="shared" si="14"/>
        <v>0</v>
      </c>
      <c r="X172" s="21">
        <f t="shared" si="14"/>
        <v>0</v>
      </c>
      <c r="Y172" s="21">
        <f t="shared" si="19"/>
        <v>0</v>
      </c>
      <c r="Z172" s="21">
        <f t="shared" si="19"/>
        <v>0</v>
      </c>
      <c r="AA172" s="21">
        <f t="shared" si="19"/>
        <v>0</v>
      </c>
      <c r="AB172" s="21">
        <f t="shared" si="15"/>
        <v>0</v>
      </c>
      <c r="AC172" s="21">
        <f t="shared" si="15"/>
        <v>0</v>
      </c>
      <c r="AD172" s="24">
        <f t="shared" si="15"/>
        <v>0</v>
      </c>
      <c r="AF172" s="15">
        <f t="shared" si="17"/>
        <v>0</v>
      </c>
    </row>
    <row r="173" spans="1:32" x14ac:dyDescent="0.25">
      <c r="A173" s="75"/>
      <c r="B173" s="75" t="e">
        <f>INDEX('FY17 DataDump'!$A$2:$H$4768, MATCH('FY17 Individual Analysis'!A173, 'FY17 DataDump'!$C$2:$C$4768, 0), MATCH('FY17 DataDump'!$B$1, 'FY17 DataDump'!$A$1:$H$1))</f>
        <v>#N/A</v>
      </c>
      <c r="C173" s="75" t="e">
        <f>INDEX('FY17 DataDump'!$A$2:$H$4768, MATCH('FY17 Individual Analysis'!A173, 'FY17 DataDump'!$C$2:$C$4768, 0), MATCH('FY17 DataDump'!$D$1, 'FY17 DataDump'!$A$1:$H$1))</f>
        <v>#N/A</v>
      </c>
      <c r="D173" s="27">
        <f>SUMIFS('FY17 DataDump'!$E$2:$E$4768, 'FY17 DataDump'!$C$2:$C$4768, 'FY17 Individual Analysis'!$A173, 'FY17 DataDump'!$H$2:$H$4768, D$2)</f>
        <v>0</v>
      </c>
      <c r="E173" s="27">
        <f>SUMIFS('FY17 DataDump'!$E$2:$E$4768, 'FY17 DataDump'!$C$2:$C$4768, 'FY17 Individual Analysis'!$A173, 'FY17 DataDump'!$H$2:$H$4768, E$2)</f>
        <v>0</v>
      </c>
      <c r="F173" s="27">
        <f>SUMIFS('FY17 DataDump'!$E$2:$E$4768, 'FY17 DataDump'!$C$2:$C$4768, 'FY17 Individual Analysis'!$A173, 'FY17 DataDump'!$H$2:$H$4768, F$2)</f>
        <v>0</v>
      </c>
      <c r="G173" s="27">
        <f>SUMIFS('FY17 DataDump'!$E$2:$E$4768, 'FY17 DataDump'!$C$2:$C$4768, 'FY17 Individual Analysis'!$A173, 'FY17 DataDump'!$H$2:$H$4768, G$2)</f>
        <v>0</v>
      </c>
      <c r="H173" s="27">
        <f>SUMIFS('FY17 DataDump'!$E$2:$E$4768, 'FY17 DataDump'!$C$2:$C$4768, 'FY17 Individual Analysis'!$A173, 'FY17 DataDump'!$H$2:$H$4768, H$2)</f>
        <v>0</v>
      </c>
      <c r="I173" s="27">
        <f>SUMIFS('FY17 DataDump'!$E$2:$E$4768, 'FY17 DataDump'!$C$2:$C$4768, 'FY17 Individual Analysis'!$A173, 'FY17 DataDump'!$H$2:$H$4768, I$2)</f>
        <v>0</v>
      </c>
      <c r="J173" s="27">
        <f>SUMIFS('FY17 DataDump'!$E$2:$E$4768, 'FY17 DataDump'!$C$2:$C$4768, 'FY17 Individual Analysis'!$A173, 'FY17 DataDump'!$H$2:$H$4768, J$2)</f>
        <v>0</v>
      </c>
      <c r="K173" s="27">
        <f>SUMIFS('FY17 DataDump'!$E$2:$E$4768, 'FY17 DataDump'!$C$2:$C$4768, 'FY17 Individual Analysis'!$A173, 'FY17 DataDump'!$H$2:$H$4768, K$2)</f>
        <v>0</v>
      </c>
      <c r="L173" s="27">
        <f>SUMIFS('FY17 DataDump'!$E$2:$E$4768, 'FY17 DataDump'!$C$2:$C$4768, 'FY17 Individual Analysis'!$A173, 'FY17 DataDump'!$H$2:$H$4768, L$2)</f>
        <v>0</v>
      </c>
      <c r="M173" s="27">
        <f>SUMIFS('FY17 DataDump'!$E$2:$E$4768, 'FY17 DataDump'!$C$2:$C$4768, 'FY17 Individual Analysis'!$A173, 'FY17 DataDump'!$H$2:$H$4768, M$2)</f>
        <v>0</v>
      </c>
      <c r="N173" s="27">
        <f>SUMIFS('FY17 DataDump'!$E$2:$E$4768, 'FY17 DataDump'!$C$2:$C$4768, 'FY17 Individual Analysis'!$A173, 'FY17 DataDump'!$H$2:$H$4768, N$2)</f>
        <v>0</v>
      </c>
      <c r="O173" s="27">
        <f>SUMIFS('FY17 DataDump'!$E$2:$E$4768, 'FY17 DataDump'!$C$2:$C$4768, 'FY17 Individual Analysis'!$A173, 'FY17 DataDump'!$H$2:$H$4768, O$2)</f>
        <v>0</v>
      </c>
      <c r="P173" s="27">
        <f t="shared" si="18"/>
        <v>0</v>
      </c>
      <c r="Q173" s="108" t="e">
        <f t="shared" si="16"/>
        <v>#DIV/0!</v>
      </c>
      <c r="S173" s="20">
        <f t="shared" si="14"/>
        <v>0</v>
      </c>
      <c r="T173" s="21">
        <f t="shared" si="14"/>
        <v>0</v>
      </c>
      <c r="U173" s="21">
        <f t="shared" si="14"/>
        <v>0</v>
      </c>
      <c r="V173" s="21">
        <f t="shared" si="14"/>
        <v>0</v>
      </c>
      <c r="W173" s="21">
        <f t="shared" si="14"/>
        <v>0</v>
      </c>
      <c r="X173" s="21">
        <f t="shared" si="14"/>
        <v>0</v>
      </c>
      <c r="Y173" s="21">
        <f t="shared" si="19"/>
        <v>0</v>
      </c>
      <c r="Z173" s="21">
        <f t="shared" si="19"/>
        <v>0</v>
      </c>
      <c r="AA173" s="21">
        <f t="shared" si="19"/>
        <v>0</v>
      </c>
      <c r="AB173" s="21">
        <f t="shared" si="15"/>
        <v>0</v>
      </c>
      <c r="AC173" s="21">
        <f t="shared" si="15"/>
        <v>0</v>
      </c>
      <c r="AD173" s="24">
        <f t="shared" si="15"/>
        <v>0</v>
      </c>
      <c r="AF173" s="15">
        <f t="shared" si="17"/>
        <v>0</v>
      </c>
    </row>
    <row r="174" spans="1:32" x14ac:dyDescent="0.25">
      <c r="A174" s="75"/>
      <c r="B174" s="75" t="e">
        <f>INDEX('FY17 DataDump'!$A$2:$H$4768, MATCH('FY17 Individual Analysis'!A174, 'FY17 DataDump'!$C$2:$C$4768, 0), MATCH('FY17 DataDump'!$B$1, 'FY17 DataDump'!$A$1:$H$1))</f>
        <v>#N/A</v>
      </c>
      <c r="C174" s="75" t="e">
        <f>INDEX('FY17 DataDump'!$A$2:$H$4768, MATCH('FY17 Individual Analysis'!A174, 'FY17 DataDump'!$C$2:$C$4768, 0), MATCH('FY17 DataDump'!$D$1, 'FY17 DataDump'!$A$1:$H$1))</f>
        <v>#N/A</v>
      </c>
      <c r="D174" s="27">
        <f>SUMIFS('FY17 DataDump'!$E$2:$E$4768, 'FY17 DataDump'!$C$2:$C$4768, 'FY17 Individual Analysis'!$A174, 'FY17 DataDump'!$H$2:$H$4768, D$2)</f>
        <v>0</v>
      </c>
      <c r="E174" s="27">
        <f>SUMIFS('FY17 DataDump'!$E$2:$E$4768, 'FY17 DataDump'!$C$2:$C$4768, 'FY17 Individual Analysis'!$A174, 'FY17 DataDump'!$H$2:$H$4768, E$2)</f>
        <v>0</v>
      </c>
      <c r="F174" s="27">
        <f>SUMIFS('FY17 DataDump'!$E$2:$E$4768, 'FY17 DataDump'!$C$2:$C$4768, 'FY17 Individual Analysis'!$A174, 'FY17 DataDump'!$H$2:$H$4768, F$2)</f>
        <v>0</v>
      </c>
      <c r="G174" s="27">
        <f>SUMIFS('FY17 DataDump'!$E$2:$E$4768, 'FY17 DataDump'!$C$2:$C$4768, 'FY17 Individual Analysis'!$A174, 'FY17 DataDump'!$H$2:$H$4768, G$2)</f>
        <v>0</v>
      </c>
      <c r="H174" s="27">
        <f>SUMIFS('FY17 DataDump'!$E$2:$E$4768, 'FY17 DataDump'!$C$2:$C$4768, 'FY17 Individual Analysis'!$A174, 'FY17 DataDump'!$H$2:$H$4768, H$2)</f>
        <v>0</v>
      </c>
      <c r="I174" s="27">
        <f>SUMIFS('FY17 DataDump'!$E$2:$E$4768, 'FY17 DataDump'!$C$2:$C$4768, 'FY17 Individual Analysis'!$A174, 'FY17 DataDump'!$H$2:$H$4768, I$2)</f>
        <v>0</v>
      </c>
      <c r="J174" s="27">
        <f>SUMIFS('FY17 DataDump'!$E$2:$E$4768, 'FY17 DataDump'!$C$2:$C$4768, 'FY17 Individual Analysis'!$A174, 'FY17 DataDump'!$H$2:$H$4768, J$2)</f>
        <v>0</v>
      </c>
      <c r="K174" s="27">
        <f>SUMIFS('FY17 DataDump'!$E$2:$E$4768, 'FY17 DataDump'!$C$2:$C$4768, 'FY17 Individual Analysis'!$A174, 'FY17 DataDump'!$H$2:$H$4768, K$2)</f>
        <v>0</v>
      </c>
      <c r="L174" s="27">
        <f>SUMIFS('FY17 DataDump'!$E$2:$E$4768, 'FY17 DataDump'!$C$2:$C$4768, 'FY17 Individual Analysis'!$A174, 'FY17 DataDump'!$H$2:$H$4768, L$2)</f>
        <v>0</v>
      </c>
      <c r="M174" s="27">
        <f>SUMIFS('FY17 DataDump'!$E$2:$E$4768, 'FY17 DataDump'!$C$2:$C$4768, 'FY17 Individual Analysis'!$A174, 'FY17 DataDump'!$H$2:$H$4768, M$2)</f>
        <v>0</v>
      </c>
      <c r="N174" s="27">
        <f>SUMIFS('FY17 DataDump'!$E$2:$E$4768, 'FY17 DataDump'!$C$2:$C$4768, 'FY17 Individual Analysis'!$A174, 'FY17 DataDump'!$H$2:$H$4768, N$2)</f>
        <v>0</v>
      </c>
      <c r="O174" s="27">
        <f>SUMIFS('FY17 DataDump'!$E$2:$E$4768, 'FY17 DataDump'!$C$2:$C$4768, 'FY17 Individual Analysis'!$A174, 'FY17 DataDump'!$H$2:$H$4768, O$2)</f>
        <v>0</v>
      </c>
      <c r="P174" s="27">
        <f t="shared" si="18"/>
        <v>0</v>
      </c>
      <c r="Q174" s="108" t="e">
        <f t="shared" si="16"/>
        <v>#DIV/0!</v>
      </c>
      <c r="S174" s="20">
        <f t="shared" si="14"/>
        <v>0</v>
      </c>
      <c r="T174" s="21">
        <f t="shared" si="14"/>
        <v>0</v>
      </c>
      <c r="U174" s="21">
        <f t="shared" si="14"/>
        <v>0</v>
      </c>
      <c r="V174" s="21">
        <f t="shared" si="14"/>
        <v>0</v>
      </c>
      <c r="W174" s="21">
        <f t="shared" si="14"/>
        <v>0</v>
      </c>
      <c r="X174" s="21">
        <f t="shared" si="14"/>
        <v>0</v>
      </c>
      <c r="Y174" s="21">
        <f t="shared" si="19"/>
        <v>0</v>
      </c>
      <c r="Z174" s="21">
        <f t="shared" si="19"/>
        <v>0</v>
      </c>
      <c r="AA174" s="21">
        <f t="shared" si="19"/>
        <v>0</v>
      </c>
      <c r="AB174" s="21">
        <f t="shared" si="15"/>
        <v>0</v>
      </c>
      <c r="AC174" s="21">
        <f t="shared" si="15"/>
        <v>0</v>
      </c>
      <c r="AD174" s="24">
        <f t="shared" si="15"/>
        <v>0</v>
      </c>
      <c r="AF174" s="15">
        <f t="shared" si="17"/>
        <v>0</v>
      </c>
    </row>
    <row r="175" spans="1:32" x14ac:dyDescent="0.25">
      <c r="A175" s="75"/>
      <c r="B175" s="75" t="e">
        <f>INDEX('FY17 DataDump'!$A$2:$H$4768, MATCH('FY17 Individual Analysis'!A175, 'FY17 DataDump'!$C$2:$C$4768, 0), MATCH('FY17 DataDump'!$B$1, 'FY17 DataDump'!$A$1:$H$1))</f>
        <v>#N/A</v>
      </c>
      <c r="C175" s="75" t="e">
        <f>INDEX('FY17 DataDump'!$A$2:$H$4768, MATCH('FY17 Individual Analysis'!A175, 'FY17 DataDump'!$C$2:$C$4768, 0), MATCH('FY17 DataDump'!$D$1, 'FY17 DataDump'!$A$1:$H$1))</f>
        <v>#N/A</v>
      </c>
      <c r="D175" s="27">
        <f>SUMIFS('FY17 DataDump'!$E$2:$E$4768, 'FY17 DataDump'!$C$2:$C$4768, 'FY17 Individual Analysis'!$A175, 'FY17 DataDump'!$H$2:$H$4768, D$2)</f>
        <v>0</v>
      </c>
      <c r="E175" s="27">
        <f>SUMIFS('FY17 DataDump'!$E$2:$E$4768, 'FY17 DataDump'!$C$2:$C$4768, 'FY17 Individual Analysis'!$A175, 'FY17 DataDump'!$H$2:$H$4768, E$2)</f>
        <v>0</v>
      </c>
      <c r="F175" s="27">
        <f>SUMIFS('FY17 DataDump'!$E$2:$E$4768, 'FY17 DataDump'!$C$2:$C$4768, 'FY17 Individual Analysis'!$A175, 'FY17 DataDump'!$H$2:$H$4768, F$2)</f>
        <v>0</v>
      </c>
      <c r="G175" s="27">
        <f>SUMIFS('FY17 DataDump'!$E$2:$E$4768, 'FY17 DataDump'!$C$2:$C$4768, 'FY17 Individual Analysis'!$A175, 'FY17 DataDump'!$H$2:$H$4768, G$2)</f>
        <v>0</v>
      </c>
      <c r="H175" s="27">
        <f>SUMIFS('FY17 DataDump'!$E$2:$E$4768, 'FY17 DataDump'!$C$2:$C$4768, 'FY17 Individual Analysis'!$A175, 'FY17 DataDump'!$H$2:$H$4768, H$2)</f>
        <v>0</v>
      </c>
      <c r="I175" s="27">
        <f>SUMIFS('FY17 DataDump'!$E$2:$E$4768, 'FY17 DataDump'!$C$2:$C$4768, 'FY17 Individual Analysis'!$A175, 'FY17 DataDump'!$H$2:$H$4768, I$2)</f>
        <v>0</v>
      </c>
      <c r="J175" s="27">
        <f>SUMIFS('FY17 DataDump'!$E$2:$E$4768, 'FY17 DataDump'!$C$2:$C$4768, 'FY17 Individual Analysis'!$A175, 'FY17 DataDump'!$H$2:$H$4768, J$2)</f>
        <v>0</v>
      </c>
      <c r="K175" s="27">
        <f>SUMIFS('FY17 DataDump'!$E$2:$E$4768, 'FY17 DataDump'!$C$2:$C$4768, 'FY17 Individual Analysis'!$A175, 'FY17 DataDump'!$H$2:$H$4768, K$2)</f>
        <v>0</v>
      </c>
      <c r="L175" s="27">
        <f>SUMIFS('FY17 DataDump'!$E$2:$E$4768, 'FY17 DataDump'!$C$2:$C$4768, 'FY17 Individual Analysis'!$A175, 'FY17 DataDump'!$H$2:$H$4768, L$2)</f>
        <v>0</v>
      </c>
      <c r="M175" s="27">
        <f>SUMIFS('FY17 DataDump'!$E$2:$E$4768, 'FY17 DataDump'!$C$2:$C$4768, 'FY17 Individual Analysis'!$A175, 'FY17 DataDump'!$H$2:$H$4768, M$2)</f>
        <v>0</v>
      </c>
      <c r="N175" s="27">
        <f>SUMIFS('FY17 DataDump'!$E$2:$E$4768, 'FY17 DataDump'!$C$2:$C$4768, 'FY17 Individual Analysis'!$A175, 'FY17 DataDump'!$H$2:$H$4768, N$2)</f>
        <v>0</v>
      </c>
      <c r="O175" s="27">
        <f>SUMIFS('FY17 DataDump'!$E$2:$E$4768, 'FY17 DataDump'!$C$2:$C$4768, 'FY17 Individual Analysis'!$A175, 'FY17 DataDump'!$H$2:$H$4768, O$2)</f>
        <v>0</v>
      </c>
      <c r="P175" s="27">
        <f t="shared" si="18"/>
        <v>0</v>
      </c>
      <c r="Q175" s="108" t="e">
        <f t="shared" si="16"/>
        <v>#DIV/0!</v>
      </c>
      <c r="S175" s="20">
        <f t="shared" si="14"/>
        <v>0</v>
      </c>
      <c r="T175" s="21">
        <f t="shared" si="14"/>
        <v>0</v>
      </c>
      <c r="U175" s="21">
        <f t="shared" si="14"/>
        <v>0</v>
      </c>
      <c r="V175" s="21">
        <f t="shared" si="14"/>
        <v>0</v>
      </c>
      <c r="W175" s="21">
        <f t="shared" si="14"/>
        <v>0</v>
      </c>
      <c r="X175" s="21">
        <f t="shared" si="14"/>
        <v>0</v>
      </c>
      <c r="Y175" s="21">
        <f t="shared" si="19"/>
        <v>0</v>
      </c>
      <c r="Z175" s="21">
        <f t="shared" si="19"/>
        <v>0</v>
      </c>
      <c r="AA175" s="21">
        <f t="shared" si="19"/>
        <v>0</v>
      </c>
      <c r="AB175" s="21">
        <f t="shared" si="15"/>
        <v>0</v>
      </c>
      <c r="AC175" s="21">
        <f t="shared" si="15"/>
        <v>0</v>
      </c>
      <c r="AD175" s="24">
        <f t="shared" si="15"/>
        <v>0</v>
      </c>
      <c r="AF175" s="15">
        <f t="shared" si="17"/>
        <v>0</v>
      </c>
    </row>
    <row r="176" spans="1:32" x14ac:dyDescent="0.25">
      <c r="A176" s="75"/>
      <c r="B176" s="75" t="e">
        <f>INDEX('FY17 DataDump'!$A$2:$H$4768, MATCH('FY17 Individual Analysis'!A176, 'FY17 DataDump'!$C$2:$C$4768, 0), MATCH('FY17 DataDump'!$B$1, 'FY17 DataDump'!$A$1:$H$1))</f>
        <v>#N/A</v>
      </c>
      <c r="C176" s="75" t="e">
        <f>INDEX('FY17 DataDump'!$A$2:$H$4768, MATCH('FY17 Individual Analysis'!A176, 'FY17 DataDump'!$C$2:$C$4768, 0), MATCH('FY17 DataDump'!$D$1, 'FY17 DataDump'!$A$1:$H$1))</f>
        <v>#N/A</v>
      </c>
      <c r="D176" s="27">
        <f>SUMIFS('FY17 DataDump'!$E$2:$E$4768, 'FY17 DataDump'!$C$2:$C$4768, 'FY17 Individual Analysis'!$A176, 'FY17 DataDump'!$H$2:$H$4768, D$2)</f>
        <v>0</v>
      </c>
      <c r="E176" s="27">
        <f>SUMIFS('FY17 DataDump'!$E$2:$E$4768, 'FY17 DataDump'!$C$2:$C$4768, 'FY17 Individual Analysis'!$A176, 'FY17 DataDump'!$H$2:$H$4768, E$2)</f>
        <v>0</v>
      </c>
      <c r="F176" s="27">
        <f>SUMIFS('FY17 DataDump'!$E$2:$E$4768, 'FY17 DataDump'!$C$2:$C$4768, 'FY17 Individual Analysis'!$A176, 'FY17 DataDump'!$H$2:$H$4768, F$2)</f>
        <v>0</v>
      </c>
      <c r="G176" s="27">
        <f>SUMIFS('FY17 DataDump'!$E$2:$E$4768, 'FY17 DataDump'!$C$2:$C$4768, 'FY17 Individual Analysis'!$A176, 'FY17 DataDump'!$H$2:$H$4768, G$2)</f>
        <v>0</v>
      </c>
      <c r="H176" s="27">
        <f>SUMIFS('FY17 DataDump'!$E$2:$E$4768, 'FY17 DataDump'!$C$2:$C$4768, 'FY17 Individual Analysis'!$A176, 'FY17 DataDump'!$H$2:$H$4768, H$2)</f>
        <v>0</v>
      </c>
      <c r="I176" s="27">
        <f>SUMIFS('FY17 DataDump'!$E$2:$E$4768, 'FY17 DataDump'!$C$2:$C$4768, 'FY17 Individual Analysis'!$A176, 'FY17 DataDump'!$H$2:$H$4768, I$2)</f>
        <v>0</v>
      </c>
      <c r="J176" s="27">
        <f>SUMIFS('FY17 DataDump'!$E$2:$E$4768, 'FY17 DataDump'!$C$2:$C$4768, 'FY17 Individual Analysis'!$A176, 'FY17 DataDump'!$H$2:$H$4768, J$2)</f>
        <v>0</v>
      </c>
      <c r="K176" s="27">
        <f>SUMIFS('FY17 DataDump'!$E$2:$E$4768, 'FY17 DataDump'!$C$2:$C$4768, 'FY17 Individual Analysis'!$A176, 'FY17 DataDump'!$H$2:$H$4768, K$2)</f>
        <v>0</v>
      </c>
      <c r="L176" s="27">
        <f>SUMIFS('FY17 DataDump'!$E$2:$E$4768, 'FY17 DataDump'!$C$2:$C$4768, 'FY17 Individual Analysis'!$A176, 'FY17 DataDump'!$H$2:$H$4768, L$2)</f>
        <v>0</v>
      </c>
      <c r="M176" s="27">
        <f>SUMIFS('FY17 DataDump'!$E$2:$E$4768, 'FY17 DataDump'!$C$2:$C$4768, 'FY17 Individual Analysis'!$A176, 'FY17 DataDump'!$H$2:$H$4768, M$2)</f>
        <v>0</v>
      </c>
      <c r="N176" s="27">
        <f>SUMIFS('FY17 DataDump'!$E$2:$E$4768, 'FY17 DataDump'!$C$2:$C$4768, 'FY17 Individual Analysis'!$A176, 'FY17 DataDump'!$H$2:$H$4768, N$2)</f>
        <v>0</v>
      </c>
      <c r="O176" s="27">
        <f>SUMIFS('FY17 DataDump'!$E$2:$E$4768, 'FY17 DataDump'!$C$2:$C$4768, 'FY17 Individual Analysis'!$A176, 'FY17 DataDump'!$H$2:$H$4768, O$2)</f>
        <v>0</v>
      </c>
      <c r="P176" s="27">
        <f t="shared" si="18"/>
        <v>0</v>
      </c>
      <c r="Q176" s="108" t="e">
        <f t="shared" si="16"/>
        <v>#DIV/0!</v>
      </c>
      <c r="S176" s="20">
        <f t="shared" si="14"/>
        <v>0</v>
      </c>
      <c r="T176" s="21">
        <f t="shared" si="14"/>
        <v>0</v>
      </c>
      <c r="U176" s="21">
        <f t="shared" si="14"/>
        <v>0</v>
      </c>
      <c r="V176" s="21">
        <f t="shared" si="14"/>
        <v>0</v>
      </c>
      <c r="W176" s="21">
        <f t="shared" si="14"/>
        <v>0</v>
      </c>
      <c r="X176" s="21">
        <f t="shared" si="14"/>
        <v>0</v>
      </c>
      <c r="Y176" s="21">
        <f t="shared" si="19"/>
        <v>0</v>
      </c>
      <c r="Z176" s="21">
        <f t="shared" si="19"/>
        <v>0</v>
      </c>
      <c r="AA176" s="21">
        <f t="shared" si="19"/>
        <v>0</v>
      </c>
      <c r="AB176" s="21">
        <f t="shared" si="15"/>
        <v>0</v>
      </c>
      <c r="AC176" s="21">
        <f t="shared" si="15"/>
        <v>0</v>
      </c>
      <c r="AD176" s="24">
        <f t="shared" si="15"/>
        <v>0</v>
      </c>
      <c r="AF176" s="15">
        <f t="shared" si="17"/>
        <v>0</v>
      </c>
    </row>
    <row r="177" spans="1:32" x14ac:dyDescent="0.25">
      <c r="A177" s="75"/>
      <c r="B177" s="75" t="e">
        <f>INDEX('FY17 DataDump'!$A$2:$H$4768, MATCH('FY17 Individual Analysis'!A177, 'FY17 DataDump'!$C$2:$C$4768, 0), MATCH('FY17 DataDump'!$B$1, 'FY17 DataDump'!$A$1:$H$1))</f>
        <v>#N/A</v>
      </c>
      <c r="C177" s="75" t="e">
        <f>INDEX('FY17 DataDump'!$A$2:$H$4768, MATCH('FY17 Individual Analysis'!A177, 'FY17 DataDump'!$C$2:$C$4768, 0), MATCH('FY17 DataDump'!$D$1, 'FY17 DataDump'!$A$1:$H$1))</f>
        <v>#N/A</v>
      </c>
      <c r="D177" s="27">
        <f>SUMIFS('FY17 DataDump'!$E$2:$E$4768, 'FY17 DataDump'!$C$2:$C$4768, 'FY17 Individual Analysis'!$A177, 'FY17 DataDump'!$H$2:$H$4768, D$2)</f>
        <v>0</v>
      </c>
      <c r="E177" s="27">
        <f>SUMIFS('FY17 DataDump'!$E$2:$E$4768, 'FY17 DataDump'!$C$2:$C$4768, 'FY17 Individual Analysis'!$A177, 'FY17 DataDump'!$H$2:$H$4768, E$2)</f>
        <v>0</v>
      </c>
      <c r="F177" s="27">
        <f>SUMIFS('FY17 DataDump'!$E$2:$E$4768, 'FY17 DataDump'!$C$2:$C$4768, 'FY17 Individual Analysis'!$A177, 'FY17 DataDump'!$H$2:$H$4768, F$2)</f>
        <v>0</v>
      </c>
      <c r="G177" s="27">
        <f>SUMIFS('FY17 DataDump'!$E$2:$E$4768, 'FY17 DataDump'!$C$2:$C$4768, 'FY17 Individual Analysis'!$A177, 'FY17 DataDump'!$H$2:$H$4768, G$2)</f>
        <v>0</v>
      </c>
      <c r="H177" s="27">
        <f>SUMIFS('FY17 DataDump'!$E$2:$E$4768, 'FY17 DataDump'!$C$2:$C$4768, 'FY17 Individual Analysis'!$A177, 'FY17 DataDump'!$H$2:$H$4768, H$2)</f>
        <v>0</v>
      </c>
      <c r="I177" s="27">
        <f>SUMIFS('FY17 DataDump'!$E$2:$E$4768, 'FY17 DataDump'!$C$2:$C$4768, 'FY17 Individual Analysis'!$A177, 'FY17 DataDump'!$H$2:$H$4768, I$2)</f>
        <v>0</v>
      </c>
      <c r="J177" s="27">
        <f>SUMIFS('FY17 DataDump'!$E$2:$E$4768, 'FY17 DataDump'!$C$2:$C$4768, 'FY17 Individual Analysis'!$A177, 'FY17 DataDump'!$H$2:$H$4768, J$2)</f>
        <v>0</v>
      </c>
      <c r="K177" s="27">
        <f>SUMIFS('FY17 DataDump'!$E$2:$E$4768, 'FY17 DataDump'!$C$2:$C$4768, 'FY17 Individual Analysis'!$A177, 'FY17 DataDump'!$H$2:$H$4768, K$2)</f>
        <v>0</v>
      </c>
      <c r="L177" s="27">
        <f>SUMIFS('FY17 DataDump'!$E$2:$E$4768, 'FY17 DataDump'!$C$2:$C$4768, 'FY17 Individual Analysis'!$A177, 'FY17 DataDump'!$H$2:$H$4768, L$2)</f>
        <v>0</v>
      </c>
      <c r="M177" s="27">
        <f>SUMIFS('FY17 DataDump'!$E$2:$E$4768, 'FY17 DataDump'!$C$2:$C$4768, 'FY17 Individual Analysis'!$A177, 'FY17 DataDump'!$H$2:$H$4768, M$2)</f>
        <v>0</v>
      </c>
      <c r="N177" s="27">
        <f>SUMIFS('FY17 DataDump'!$E$2:$E$4768, 'FY17 DataDump'!$C$2:$C$4768, 'FY17 Individual Analysis'!$A177, 'FY17 DataDump'!$H$2:$H$4768, N$2)</f>
        <v>0</v>
      </c>
      <c r="O177" s="27">
        <f>SUMIFS('FY17 DataDump'!$E$2:$E$4768, 'FY17 DataDump'!$C$2:$C$4768, 'FY17 Individual Analysis'!$A177, 'FY17 DataDump'!$H$2:$H$4768, O$2)</f>
        <v>0</v>
      </c>
      <c r="P177" s="27">
        <f t="shared" si="18"/>
        <v>0</v>
      </c>
      <c r="Q177" s="108" t="e">
        <f t="shared" si="16"/>
        <v>#DIV/0!</v>
      </c>
      <c r="S177" s="20">
        <f t="shared" si="14"/>
        <v>0</v>
      </c>
      <c r="T177" s="21">
        <f t="shared" si="14"/>
        <v>0</v>
      </c>
      <c r="U177" s="21">
        <f t="shared" si="14"/>
        <v>0</v>
      </c>
      <c r="V177" s="21">
        <f t="shared" si="14"/>
        <v>0</v>
      </c>
      <c r="W177" s="21">
        <f t="shared" si="14"/>
        <v>0</v>
      </c>
      <c r="X177" s="21">
        <f t="shared" si="14"/>
        <v>0</v>
      </c>
      <c r="Y177" s="21">
        <f t="shared" si="19"/>
        <v>0</v>
      </c>
      <c r="Z177" s="21">
        <f t="shared" si="19"/>
        <v>0</v>
      </c>
      <c r="AA177" s="21">
        <f t="shared" si="19"/>
        <v>0</v>
      </c>
      <c r="AB177" s="21">
        <f t="shared" si="15"/>
        <v>0</v>
      </c>
      <c r="AC177" s="21">
        <f t="shared" si="15"/>
        <v>0</v>
      </c>
      <c r="AD177" s="24">
        <f t="shared" si="15"/>
        <v>0</v>
      </c>
      <c r="AF177" s="15">
        <f t="shared" si="17"/>
        <v>0</v>
      </c>
    </row>
    <row r="178" spans="1:32" x14ac:dyDescent="0.25">
      <c r="A178" s="75"/>
      <c r="B178" s="75" t="e">
        <f>INDEX('FY17 DataDump'!$A$2:$H$4768, MATCH('FY17 Individual Analysis'!A178, 'FY17 DataDump'!$C$2:$C$4768, 0), MATCH('FY17 DataDump'!$B$1, 'FY17 DataDump'!$A$1:$H$1))</f>
        <v>#N/A</v>
      </c>
      <c r="C178" s="75" t="e">
        <f>INDEX('FY17 DataDump'!$A$2:$H$4768, MATCH('FY17 Individual Analysis'!A178, 'FY17 DataDump'!$C$2:$C$4768, 0), MATCH('FY17 DataDump'!$D$1, 'FY17 DataDump'!$A$1:$H$1))</f>
        <v>#N/A</v>
      </c>
      <c r="D178" s="27">
        <f>SUMIFS('FY17 DataDump'!$E$2:$E$4768, 'FY17 DataDump'!$C$2:$C$4768, 'FY17 Individual Analysis'!$A178, 'FY17 DataDump'!$H$2:$H$4768, D$2)</f>
        <v>0</v>
      </c>
      <c r="E178" s="27">
        <f>SUMIFS('FY17 DataDump'!$E$2:$E$4768, 'FY17 DataDump'!$C$2:$C$4768, 'FY17 Individual Analysis'!$A178, 'FY17 DataDump'!$H$2:$H$4768, E$2)</f>
        <v>0</v>
      </c>
      <c r="F178" s="27">
        <f>SUMIFS('FY17 DataDump'!$E$2:$E$4768, 'FY17 DataDump'!$C$2:$C$4768, 'FY17 Individual Analysis'!$A178, 'FY17 DataDump'!$H$2:$H$4768, F$2)</f>
        <v>0</v>
      </c>
      <c r="G178" s="27">
        <f>SUMIFS('FY17 DataDump'!$E$2:$E$4768, 'FY17 DataDump'!$C$2:$C$4768, 'FY17 Individual Analysis'!$A178, 'FY17 DataDump'!$H$2:$H$4768, G$2)</f>
        <v>0</v>
      </c>
      <c r="H178" s="27">
        <f>SUMIFS('FY17 DataDump'!$E$2:$E$4768, 'FY17 DataDump'!$C$2:$C$4768, 'FY17 Individual Analysis'!$A178, 'FY17 DataDump'!$H$2:$H$4768, H$2)</f>
        <v>0</v>
      </c>
      <c r="I178" s="27">
        <f>SUMIFS('FY17 DataDump'!$E$2:$E$4768, 'FY17 DataDump'!$C$2:$C$4768, 'FY17 Individual Analysis'!$A178, 'FY17 DataDump'!$H$2:$H$4768, I$2)</f>
        <v>0</v>
      </c>
      <c r="J178" s="27">
        <f>SUMIFS('FY17 DataDump'!$E$2:$E$4768, 'FY17 DataDump'!$C$2:$C$4768, 'FY17 Individual Analysis'!$A178, 'FY17 DataDump'!$H$2:$H$4768, J$2)</f>
        <v>0</v>
      </c>
      <c r="K178" s="27">
        <f>SUMIFS('FY17 DataDump'!$E$2:$E$4768, 'FY17 DataDump'!$C$2:$C$4768, 'FY17 Individual Analysis'!$A178, 'FY17 DataDump'!$H$2:$H$4768, K$2)</f>
        <v>0</v>
      </c>
      <c r="L178" s="27">
        <f>SUMIFS('FY17 DataDump'!$E$2:$E$4768, 'FY17 DataDump'!$C$2:$C$4768, 'FY17 Individual Analysis'!$A178, 'FY17 DataDump'!$H$2:$H$4768, L$2)</f>
        <v>0</v>
      </c>
      <c r="M178" s="27">
        <f>SUMIFS('FY17 DataDump'!$E$2:$E$4768, 'FY17 DataDump'!$C$2:$C$4768, 'FY17 Individual Analysis'!$A178, 'FY17 DataDump'!$H$2:$H$4768, M$2)</f>
        <v>0</v>
      </c>
      <c r="N178" s="27">
        <f>SUMIFS('FY17 DataDump'!$E$2:$E$4768, 'FY17 DataDump'!$C$2:$C$4768, 'FY17 Individual Analysis'!$A178, 'FY17 DataDump'!$H$2:$H$4768, N$2)</f>
        <v>0</v>
      </c>
      <c r="O178" s="27">
        <f>SUMIFS('FY17 DataDump'!$E$2:$E$4768, 'FY17 DataDump'!$C$2:$C$4768, 'FY17 Individual Analysis'!$A178, 'FY17 DataDump'!$H$2:$H$4768, O$2)</f>
        <v>0</v>
      </c>
      <c r="P178" s="27">
        <f t="shared" si="18"/>
        <v>0</v>
      </c>
      <c r="Q178" s="108" t="e">
        <f t="shared" si="16"/>
        <v>#DIV/0!</v>
      </c>
      <c r="S178" s="20">
        <f t="shared" si="14"/>
        <v>0</v>
      </c>
      <c r="T178" s="21">
        <f t="shared" si="14"/>
        <v>0</v>
      </c>
      <c r="U178" s="21">
        <f t="shared" si="14"/>
        <v>0</v>
      </c>
      <c r="V178" s="21">
        <f t="shared" si="14"/>
        <v>0</v>
      </c>
      <c r="W178" s="21">
        <f t="shared" si="14"/>
        <v>0</v>
      </c>
      <c r="X178" s="21">
        <f t="shared" si="14"/>
        <v>0</v>
      </c>
      <c r="Y178" s="21">
        <f t="shared" si="19"/>
        <v>0</v>
      </c>
      <c r="Z178" s="21">
        <f t="shared" si="19"/>
        <v>0</v>
      </c>
      <c r="AA178" s="21">
        <f t="shared" si="19"/>
        <v>0</v>
      </c>
      <c r="AB178" s="21">
        <f t="shared" si="15"/>
        <v>0</v>
      </c>
      <c r="AC178" s="21">
        <f t="shared" si="15"/>
        <v>0</v>
      </c>
      <c r="AD178" s="24">
        <f t="shared" si="15"/>
        <v>0</v>
      </c>
      <c r="AF178" s="15">
        <f t="shared" si="17"/>
        <v>0</v>
      </c>
    </row>
    <row r="179" spans="1:32" x14ac:dyDescent="0.25">
      <c r="A179" s="75"/>
      <c r="B179" s="75" t="e">
        <f>INDEX('FY17 DataDump'!$A$2:$H$4768, MATCH('FY17 Individual Analysis'!A179, 'FY17 DataDump'!$C$2:$C$4768, 0), MATCH('FY17 DataDump'!$B$1, 'FY17 DataDump'!$A$1:$H$1))</f>
        <v>#N/A</v>
      </c>
      <c r="C179" s="75" t="e">
        <f>INDEX('FY17 DataDump'!$A$2:$H$4768, MATCH('FY17 Individual Analysis'!A179, 'FY17 DataDump'!$C$2:$C$4768, 0), MATCH('FY17 DataDump'!$D$1, 'FY17 DataDump'!$A$1:$H$1))</f>
        <v>#N/A</v>
      </c>
      <c r="D179" s="27">
        <f>SUMIFS('FY17 DataDump'!$E$2:$E$4768, 'FY17 DataDump'!$C$2:$C$4768, 'FY17 Individual Analysis'!$A179, 'FY17 DataDump'!$H$2:$H$4768, D$2)</f>
        <v>0</v>
      </c>
      <c r="E179" s="27">
        <f>SUMIFS('FY17 DataDump'!$E$2:$E$4768, 'FY17 DataDump'!$C$2:$C$4768, 'FY17 Individual Analysis'!$A179, 'FY17 DataDump'!$H$2:$H$4768, E$2)</f>
        <v>0</v>
      </c>
      <c r="F179" s="27">
        <f>SUMIFS('FY17 DataDump'!$E$2:$E$4768, 'FY17 DataDump'!$C$2:$C$4768, 'FY17 Individual Analysis'!$A179, 'FY17 DataDump'!$H$2:$H$4768, F$2)</f>
        <v>0</v>
      </c>
      <c r="G179" s="27">
        <f>SUMIFS('FY17 DataDump'!$E$2:$E$4768, 'FY17 DataDump'!$C$2:$C$4768, 'FY17 Individual Analysis'!$A179, 'FY17 DataDump'!$H$2:$H$4768, G$2)</f>
        <v>0</v>
      </c>
      <c r="H179" s="27">
        <f>SUMIFS('FY17 DataDump'!$E$2:$E$4768, 'FY17 DataDump'!$C$2:$C$4768, 'FY17 Individual Analysis'!$A179, 'FY17 DataDump'!$H$2:$H$4768, H$2)</f>
        <v>0</v>
      </c>
      <c r="I179" s="27">
        <f>SUMIFS('FY17 DataDump'!$E$2:$E$4768, 'FY17 DataDump'!$C$2:$C$4768, 'FY17 Individual Analysis'!$A179, 'FY17 DataDump'!$H$2:$H$4768, I$2)</f>
        <v>0</v>
      </c>
      <c r="J179" s="27">
        <f>SUMIFS('FY17 DataDump'!$E$2:$E$4768, 'FY17 DataDump'!$C$2:$C$4768, 'FY17 Individual Analysis'!$A179, 'FY17 DataDump'!$H$2:$H$4768, J$2)</f>
        <v>0</v>
      </c>
      <c r="K179" s="27">
        <f>SUMIFS('FY17 DataDump'!$E$2:$E$4768, 'FY17 DataDump'!$C$2:$C$4768, 'FY17 Individual Analysis'!$A179, 'FY17 DataDump'!$H$2:$H$4768, K$2)</f>
        <v>0</v>
      </c>
      <c r="L179" s="27">
        <f>SUMIFS('FY17 DataDump'!$E$2:$E$4768, 'FY17 DataDump'!$C$2:$C$4768, 'FY17 Individual Analysis'!$A179, 'FY17 DataDump'!$H$2:$H$4768, L$2)</f>
        <v>0</v>
      </c>
      <c r="M179" s="27">
        <f>SUMIFS('FY17 DataDump'!$E$2:$E$4768, 'FY17 DataDump'!$C$2:$C$4768, 'FY17 Individual Analysis'!$A179, 'FY17 DataDump'!$H$2:$H$4768, M$2)</f>
        <v>0</v>
      </c>
      <c r="N179" s="27">
        <f>SUMIFS('FY17 DataDump'!$E$2:$E$4768, 'FY17 DataDump'!$C$2:$C$4768, 'FY17 Individual Analysis'!$A179, 'FY17 DataDump'!$H$2:$H$4768, N$2)</f>
        <v>0</v>
      </c>
      <c r="O179" s="27">
        <f>SUMIFS('FY17 DataDump'!$E$2:$E$4768, 'FY17 DataDump'!$C$2:$C$4768, 'FY17 Individual Analysis'!$A179, 'FY17 DataDump'!$H$2:$H$4768, O$2)</f>
        <v>0</v>
      </c>
      <c r="P179" s="27">
        <f t="shared" si="18"/>
        <v>0</v>
      </c>
      <c r="Q179" s="108" t="e">
        <f t="shared" si="16"/>
        <v>#DIV/0!</v>
      </c>
      <c r="S179" s="20">
        <f t="shared" ref="S179:X221" si="20">IFERROR((D179/$P179) * ($AF179), 0)</f>
        <v>0</v>
      </c>
      <c r="T179" s="21">
        <f t="shared" si="20"/>
        <v>0</v>
      </c>
      <c r="U179" s="21">
        <f t="shared" si="20"/>
        <v>0</v>
      </c>
      <c r="V179" s="21">
        <f t="shared" si="20"/>
        <v>0</v>
      </c>
      <c r="W179" s="21">
        <f t="shared" si="20"/>
        <v>0</v>
      </c>
      <c r="X179" s="21">
        <f t="shared" si="20"/>
        <v>0</v>
      </c>
      <c r="Y179" s="21">
        <f t="shared" si="19"/>
        <v>0</v>
      </c>
      <c r="Z179" s="21">
        <f t="shared" si="19"/>
        <v>0</v>
      </c>
      <c r="AA179" s="21">
        <f t="shared" si="19"/>
        <v>0</v>
      </c>
      <c r="AB179" s="21">
        <f t="shared" si="15"/>
        <v>0</v>
      </c>
      <c r="AC179" s="21">
        <f t="shared" si="15"/>
        <v>0</v>
      </c>
      <c r="AD179" s="24">
        <f t="shared" si="15"/>
        <v>0</v>
      </c>
      <c r="AF179" s="15">
        <f t="shared" si="17"/>
        <v>0</v>
      </c>
    </row>
    <row r="180" spans="1:32" x14ac:dyDescent="0.25">
      <c r="A180" s="75"/>
      <c r="B180" s="75" t="e">
        <f>INDEX('FY17 DataDump'!$A$2:$H$4768, MATCH('FY17 Individual Analysis'!A180, 'FY17 DataDump'!$C$2:$C$4768, 0), MATCH('FY17 DataDump'!$B$1, 'FY17 DataDump'!$A$1:$H$1))</f>
        <v>#N/A</v>
      </c>
      <c r="C180" s="75" t="e">
        <f>INDEX('FY17 DataDump'!$A$2:$H$4768, MATCH('FY17 Individual Analysis'!A180, 'FY17 DataDump'!$C$2:$C$4768, 0), MATCH('FY17 DataDump'!$D$1, 'FY17 DataDump'!$A$1:$H$1))</f>
        <v>#N/A</v>
      </c>
      <c r="D180" s="27">
        <f>SUMIFS('FY17 DataDump'!$E$2:$E$4768, 'FY17 DataDump'!$C$2:$C$4768, 'FY17 Individual Analysis'!$A180, 'FY17 DataDump'!$H$2:$H$4768, D$2)</f>
        <v>0</v>
      </c>
      <c r="E180" s="27">
        <f>SUMIFS('FY17 DataDump'!$E$2:$E$4768, 'FY17 DataDump'!$C$2:$C$4768, 'FY17 Individual Analysis'!$A180, 'FY17 DataDump'!$H$2:$H$4768, E$2)</f>
        <v>0</v>
      </c>
      <c r="F180" s="27">
        <f>SUMIFS('FY17 DataDump'!$E$2:$E$4768, 'FY17 DataDump'!$C$2:$C$4768, 'FY17 Individual Analysis'!$A180, 'FY17 DataDump'!$H$2:$H$4768, F$2)</f>
        <v>0</v>
      </c>
      <c r="G180" s="27">
        <f>SUMIFS('FY17 DataDump'!$E$2:$E$4768, 'FY17 DataDump'!$C$2:$C$4768, 'FY17 Individual Analysis'!$A180, 'FY17 DataDump'!$H$2:$H$4768, G$2)</f>
        <v>0</v>
      </c>
      <c r="H180" s="27">
        <f>SUMIFS('FY17 DataDump'!$E$2:$E$4768, 'FY17 DataDump'!$C$2:$C$4768, 'FY17 Individual Analysis'!$A180, 'FY17 DataDump'!$H$2:$H$4768, H$2)</f>
        <v>0</v>
      </c>
      <c r="I180" s="27">
        <f>SUMIFS('FY17 DataDump'!$E$2:$E$4768, 'FY17 DataDump'!$C$2:$C$4768, 'FY17 Individual Analysis'!$A180, 'FY17 DataDump'!$H$2:$H$4768, I$2)</f>
        <v>0</v>
      </c>
      <c r="J180" s="27">
        <f>SUMIFS('FY17 DataDump'!$E$2:$E$4768, 'FY17 DataDump'!$C$2:$C$4768, 'FY17 Individual Analysis'!$A180, 'FY17 DataDump'!$H$2:$H$4768, J$2)</f>
        <v>0</v>
      </c>
      <c r="K180" s="27">
        <f>SUMIFS('FY17 DataDump'!$E$2:$E$4768, 'FY17 DataDump'!$C$2:$C$4768, 'FY17 Individual Analysis'!$A180, 'FY17 DataDump'!$H$2:$H$4768, K$2)</f>
        <v>0</v>
      </c>
      <c r="L180" s="27">
        <f>SUMIFS('FY17 DataDump'!$E$2:$E$4768, 'FY17 DataDump'!$C$2:$C$4768, 'FY17 Individual Analysis'!$A180, 'FY17 DataDump'!$H$2:$H$4768, L$2)</f>
        <v>0</v>
      </c>
      <c r="M180" s="27">
        <f>SUMIFS('FY17 DataDump'!$E$2:$E$4768, 'FY17 DataDump'!$C$2:$C$4768, 'FY17 Individual Analysis'!$A180, 'FY17 DataDump'!$H$2:$H$4768, M$2)</f>
        <v>0</v>
      </c>
      <c r="N180" s="27">
        <f>SUMIFS('FY17 DataDump'!$E$2:$E$4768, 'FY17 DataDump'!$C$2:$C$4768, 'FY17 Individual Analysis'!$A180, 'FY17 DataDump'!$H$2:$H$4768, N$2)</f>
        <v>0</v>
      </c>
      <c r="O180" s="27">
        <f>SUMIFS('FY17 DataDump'!$E$2:$E$4768, 'FY17 DataDump'!$C$2:$C$4768, 'FY17 Individual Analysis'!$A180, 'FY17 DataDump'!$H$2:$H$4768, O$2)</f>
        <v>0</v>
      </c>
      <c r="P180" s="27">
        <f t="shared" si="18"/>
        <v>0</v>
      </c>
      <c r="Q180" s="108" t="e">
        <f t="shared" si="16"/>
        <v>#DIV/0!</v>
      </c>
      <c r="S180" s="20">
        <f t="shared" si="20"/>
        <v>0</v>
      </c>
      <c r="T180" s="21">
        <f t="shared" si="20"/>
        <v>0</v>
      </c>
      <c r="U180" s="21">
        <f t="shared" si="20"/>
        <v>0</v>
      </c>
      <c r="V180" s="21">
        <f t="shared" si="20"/>
        <v>0</v>
      </c>
      <c r="W180" s="21">
        <f t="shared" si="20"/>
        <v>0</v>
      </c>
      <c r="X180" s="21">
        <f t="shared" si="20"/>
        <v>0</v>
      </c>
      <c r="Y180" s="21">
        <f t="shared" si="19"/>
        <v>0</v>
      </c>
      <c r="Z180" s="21">
        <f t="shared" si="19"/>
        <v>0</v>
      </c>
      <c r="AA180" s="21">
        <f t="shared" si="19"/>
        <v>0</v>
      </c>
      <c r="AB180" s="21">
        <f t="shared" si="15"/>
        <v>0</v>
      </c>
      <c r="AC180" s="21">
        <f t="shared" si="15"/>
        <v>0</v>
      </c>
      <c r="AD180" s="24">
        <f t="shared" si="15"/>
        <v>0</v>
      </c>
      <c r="AF180" s="15">
        <f t="shared" si="17"/>
        <v>0</v>
      </c>
    </row>
    <row r="181" spans="1:32" x14ac:dyDescent="0.25">
      <c r="A181" s="75"/>
      <c r="B181" s="75" t="e">
        <f>INDEX('FY17 DataDump'!$A$2:$H$4768, MATCH('FY17 Individual Analysis'!A181, 'FY17 DataDump'!$C$2:$C$4768, 0), MATCH('FY17 DataDump'!$B$1, 'FY17 DataDump'!$A$1:$H$1))</f>
        <v>#N/A</v>
      </c>
      <c r="C181" s="75" t="e">
        <f>INDEX('FY17 DataDump'!$A$2:$H$4768, MATCH('FY17 Individual Analysis'!A181, 'FY17 DataDump'!$C$2:$C$4768, 0), MATCH('FY17 DataDump'!$D$1, 'FY17 DataDump'!$A$1:$H$1))</f>
        <v>#N/A</v>
      </c>
      <c r="D181" s="27">
        <f>SUMIFS('FY17 DataDump'!$E$2:$E$4768, 'FY17 DataDump'!$C$2:$C$4768, 'FY17 Individual Analysis'!$A181, 'FY17 DataDump'!$H$2:$H$4768, D$2)</f>
        <v>0</v>
      </c>
      <c r="E181" s="27">
        <f>SUMIFS('FY17 DataDump'!$E$2:$E$4768, 'FY17 DataDump'!$C$2:$C$4768, 'FY17 Individual Analysis'!$A181, 'FY17 DataDump'!$H$2:$H$4768, E$2)</f>
        <v>0</v>
      </c>
      <c r="F181" s="27">
        <f>SUMIFS('FY17 DataDump'!$E$2:$E$4768, 'FY17 DataDump'!$C$2:$C$4768, 'FY17 Individual Analysis'!$A181, 'FY17 DataDump'!$H$2:$H$4768, F$2)</f>
        <v>0</v>
      </c>
      <c r="G181" s="27">
        <f>SUMIFS('FY17 DataDump'!$E$2:$E$4768, 'FY17 DataDump'!$C$2:$C$4768, 'FY17 Individual Analysis'!$A181, 'FY17 DataDump'!$H$2:$H$4768, G$2)</f>
        <v>0</v>
      </c>
      <c r="H181" s="27">
        <f>SUMIFS('FY17 DataDump'!$E$2:$E$4768, 'FY17 DataDump'!$C$2:$C$4768, 'FY17 Individual Analysis'!$A181, 'FY17 DataDump'!$H$2:$H$4768, H$2)</f>
        <v>0</v>
      </c>
      <c r="I181" s="27">
        <f>SUMIFS('FY17 DataDump'!$E$2:$E$4768, 'FY17 DataDump'!$C$2:$C$4768, 'FY17 Individual Analysis'!$A181, 'FY17 DataDump'!$H$2:$H$4768, I$2)</f>
        <v>0</v>
      </c>
      <c r="J181" s="27">
        <f>SUMIFS('FY17 DataDump'!$E$2:$E$4768, 'FY17 DataDump'!$C$2:$C$4768, 'FY17 Individual Analysis'!$A181, 'FY17 DataDump'!$H$2:$H$4768, J$2)</f>
        <v>0</v>
      </c>
      <c r="K181" s="27">
        <f>SUMIFS('FY17 DataDump'!$E$2:$E$4768, 'FY17 DataDump'!$C$2:$C$4768, 'FY17 Individual Analysis'!$A181, 'FY17 DataDump'!$H$2:$H$4768, K$2)</f>
        <v>0</v>
      </c>
      <c r="L181" s="27">
        <f>SUMIFS('FY17 DataDump'!$E$2:$E$4768, 'FY17 DataDump'!$C$2:$C$4768, 'FY17 Individual Analysis'!$A181, 'FY17 DataDump'!$H$2:$H$4768, L$2)</f>
        <v>0</v>
      </c>
      <c r="M181" s="27">
        <f>SUMIFS('FY17 DataDump'!$E$2:$E$4768, 'FY17 DataDump'!$C$2:$C$4768, 'FY17 Individual Analysis'!$A181, 'FY17 DataDump'!$H$2:$H$4768, M$2)</f>
        <v>0</v>
      </c>
      <c r="N181" s="27">
        <f>SUMIFS('FY17 DataDump'!$E$2:$E$4768, 'FY17 DataDump'!$C$2:$C$4768, 'FY17 Individual Analysis'!$A181, 'FY17 DataDump'!$H$2:$H$4768, N$2)</f>
        <v>0</v>
      </c>
      <c r="O181" s="27">
        <f>SUMIFS('FY17 DataDump'!$E$2:$E$4768, 'FY17 DataDump'!$C$2:$C$4768, 'FY17 Individual Analysis'!$A181, 'FY17 DataDump'!$H$2:$H$4768, O$2)</f>
        <v>0</v>
      </c>
      <c r="P181" s="27">
        <f t="shared" si="18"/>
        <v>0</v>
      </c>
      <c r="Q181" s="108" t="e">
        <f t="shared" si="16"/>
        <v>#DIV/0!</v>
      </c>
      <c r="S181" s="20">
        <f t="shared" si="20"/>
        <v>0</v>
      </c>
      <c r="T181" s="21">
        <f t="shared" si="20"/>
        <v>0</v>
      </c>
      <c r="U181" s="21">
        <f t="shared" si="20"/>
        <v>0</v>
      </c>
      <c r="V181" s="21">
        <f t="shared" si="20"/>
        <v>0</v>
      </c>
      <c r="W181" s="21">
        <f t="shared" si="20"/>
        <v>0</v>
      </c>
      <c r="X181" s="21">
        <f t="shared" si="20"/>
        <v>0</v>
      </c>
      <c r="Y181" s="21">
        <f t="shared" si="19"/>
        <v>0</v>
      </c>
      <c r="Z181" s="21">
        <f t="shared" si="19"/>
        <v>0</v>
      </c>
      <c r="AA181" s="21">
        <f t="shared" si="19"/>
        <v>0</v>
      </c>
      <c r="AB181" s="21">
        <f t="shared" si="15"/>
        <v>0</v>
      </c>
      <c r="AC181" s="21">
        <f t="shared" si="15"/>
        <v>0</v>
      </c>
      <c r="AD181" s="24">
        <f t="shared" si="15"/>
        <v>0</v>
      </c>
      <c r="AF181" s="15">
        <f t="shared" si="17"/>
        <v>0</v>
      </c>
    </row>
    <row r="182" spans="1:32" x14ac:dyDescent="0.25">
      <c r="A182" s="75"/>
      <c r="B182" s="75" t="e">
        <f>INDEX('FY17 DataDump'!$A$2:$H$4768, MATCH('FY17 Individual Analysis'!A182, 'FY17 DataDump'!$C$2:$C$4768, 0), MATCH('FY17 DataDump'!$B$1, 'FY17 DataDump'!$A$1:$H$1))</f>
        <v>#N/A</v>
      </c>
      <c r="C182" s="75" t="e">
        <f>INDEX('FY17 DataDump'!$A$2:$H$4768, MATCH('FY17 Individual Analysis'!A182, 'FY17 DataDump'!$C$2:$C$4768, 0), MATCH('FY17 DataDump'!$D$1, 'FY17 DataDump'!$A$1:$H$1))</f>
        <v>#N/A</v>
      </c>
      <c r="D182" s="27">
        <f>SUMIFS('FY17 DataDump'!$E$2:$E$4768, 'FY17 DataDump'!$C$2:$C$4768, 'FY17 Individual Analysis'!$A182, 'FY17 DataDump'!$H$2:$H$4768, D$2)</f>
        <v>0</v>
      </c>
      <c r="E182" s="27">
        <f>SUMIFS('FY17 DataDump'!$E$2:$E$4768, 'FY17 DataDump'!$C$2:$C$4768, 'FY17 Individual Analysis'!$A182, 'FY17 DataDump'!$H$2:$H$4768, E$2)</f>
        <v>0</v>
      </c>
      <c r="F182" s="27">
        <f>SUMIFS('FY17 DataDump'!$E$2:$E$4768, 'FY17 DataDump'!$C$2:$C$4768, 'FY17 Individual Analysis'!$A182, 'FY17 DataDump'!$H$2:$H$4768, F$2)</f>
        <v>0</v>
      </c>
      <c r="G182" s="27">
        <f>SUMIFS('FY17 DataDump'!$E$2:$E$4768, 'FY17 DataDump'!$C$2:$C$4768, 'FY17 Individual Analysis'!$A182, 'FY17 DataDump'!$H$2:$H$4768, G$2)</f>
        <v>0</v>
      </c>
      <c r="H182" s="27">
        <f>SUMIFS('FY17 DataDump'!$E$2:$E$4768, 'FY17 DataDump'!$C$2:$C$4768, 'FY17 Individual Analysis'!$A182, 'FY17 DataDump'!$H$2:$H$4768, H$2)</f>
        <v>0</v>
      </c>
      <c r="I182" s="27">
        <f>SUMIFS('FY17 DataDump'!$E$2:$E$4768, 'FY17 DataDump'!$C$2:$C$4768, 'FY17 Individual Analysis'!$A182, 'FY17 DataDump'!$H$2:$H$4768, I$2)</f>
        <v>0</v>
      </c>
      <c r="J182" s="27">
        <f>SUMIFS('FY17 DataDump'!$E$2:$E$4768, 'FY17 DataDump'!$C$2:$C$4768, 'FY17 Individual Analysis'!$A182, 'FY17 DataDump'!$H$2:$H$4768, J$2)</f>
        <v>0</v>
      </c>
      <c r="K182" s="27">
        <f>SUMIFS('FY17 DataDump'!$E$2:$E$4768, 'FY17 DataDump'!$C$2:$C$4768, 'FY17 Individual Analysis'!$A182, 'FY17 DataDump'!$H$2:$H$4768, K$2)</f>
        <v>0</v>
      </c>
      <c r="L182" s="27">
        <f>SUMIFS('FY17 DataDump'!$E$2:$E$4768, 'FY17 DataDump'!$C$2:$C$4768, 'FY17 Individual Analysis'!$A182, 'FY17 DataDump'!$H$2:$H$4768, L$2)</f>
        <v>0</v>
      </c>
      <c r="M182" s="27">
        <f>SUMIFS('FY17 DataDump'!$E$2:$E$4768, 'FY17 DataDump'!$C$2:$C$4768, 'FY17 Individual Analysis'!$A182, 'FY17 DataDump'!$H$2:$H$4768, M$2)</f>
        <v>0</v>
      </c>
      <c r="N182" s="27">
        <f>SUMIFS('FY17 DataDump'!$E$2:$E$4768, 'FY17 DataDump'!$C$2:$C$4768, 'FY17 Individual Analysis'!$A182, 'FY17 DataDump'!$H$2:$H$4768, N$2)</f>
        <v>0</v>
      </c>
      <c r="O182" s="27">
        <f>SUMIFS('FY17 DataDump'!$E$2:$E$4768, 'FY17 DataDump'!$C$2:$C$4768, 'FY17 Individual Analysis'!$A182, 'FY17 DataDump'!$H$2:$H$4768, O$2)</f>
        <v>0</v>
      </c>
      <c r="P182" s="27">
        <f t="shared" si="18"/>
        <v>0</v>
      </c>
      <c r="Q182" s="108" t="e">
        <f t="shared" si="16"/>
        <v>#DIV/0!</v>
      </c>
      <c r="S182" s="20">
        <f t="shared" si="20"/>
        <v>0</v>
      </c>
      <c r="T182" s="21">
        <f t="shared" si="20"/>
        <v>0</v>
      </c>
      <c r="U182" s="21">
        <f t="shared" si="20"/>
        <v>0</v>
      </c>
      <c r="V182" s="21">
        <f t="shared" si="20"/>
        <v>0</v>
      </c>
      <c r="W182" s="21">
        <f t="shared" si="20"/>
        <v>0</v>
      </c>
      <c r="X182" s="21">
        <f t="shared" si="20"/>
        <v>0</v>
      </c>
      <c r="Y182" s="21">
        <f t="shared" si="19"/>
        <v>0</v>
      </c>
      <c r="Z182" s="21">
        <f t="shared" si="19"/>
        <v>0</v>
      </c>
      <c r="AA182" s="21">
        <f t="shared" si="19"/>
        <v>0</v>
      </c>
      <c r="AB182" s="21">
        <f t="shared" si="15"/>
        <v>0</v>
      </c>
      <c r="AC182" s="21">
        <f t="shared" si="15"/>
        <v>0</v>
      </c>
      <c r="AD182" s="24">
        <f t="shared" si="15"/>
        <v>0</v>
      </c>
      <c r="AF182" s="15">
        <f t="shared" si="17"/>
        <v>0</v>
      </c>
    </row>
    <row r="183" spans="1:32" x14ac:dyDescent="0.25">
      <c r="A183" s="75"/>
      <c r="B183" s="75" t="e">
        <f>INDEX('FY17 DataDump'!$A$2:$H$4768, MATCH('FY17 Individual Analysis'!A183, 'FY17 DataDump'!$C$2:$C$4768, 0), MATCH('FY17 DataDump'!$B$1, 'FY17 DataDump'!$A$1:$H$1))</f>
        <v>#N/A</v>
      </c>
      <c r="C183" s="75" t="e">
        <f>INDEX('FY17 DataDump'!$A$2:$H$4768, MATCH('FY17 Individual Analysis'!A183, 'FY17 DataDump'!$C$2:$C$4768, 0), MATCH('FY17 DataDump'!$D$1, 'FY17 DataDump'!$A$1:$H$1))</f>
        <v>#N/A</v>
      </c>
      <c r="D183" s="27">
        <f>SUMIFS('FY17 DataDump'!$E$2:$E$4768, 'FY17 DataDump'!$C$2:$C$4768, 'FY17 Individual Analysis'!$A183, 'FY17 DataDump'!$H$2:$H$4768, D$2)</f>
        <v>0</v>
      </c>
      <c r="E183" s="27">
        <f>SUMIFS('FY17 DataDump'!$E$2:$E$4768, 'FY17 DataDump'!$C$2:$C$4768, 'FY17 Individual Analysis'!$A183, 'FY17 DataDump'!$H$2:$H$4768, E$2)</f>
        <v>0</v>
      </c>
      <c r="F183" s="27">
        <f>SUMIFS('FY17 DataDump'!$E$2:$E$4768, 'FY17 DataDump'!$C$2:$C$4768, 'FY17 Individual Analysis'!$A183, 'FY17 DataDump'!$H$2:$H$4768, F$2)</f>
        <v>0</v>
      </c>
      <c r="G183" s="27">
        <f>SUMIFS('FY17 DataDump'!$E$2:$E$4768, 'FY17 DataDump'!$C$2:$C$4768, 'FY17 Individual Analysis'!$A183, 'FY17 DataDump'!$H$2:$H$4768, G$2)</f>
        <v>0</v>
      </c>
      <c r="H183" s="27">
        <f>SUMIFS('FY17 DataDump'!$E$2:$E$4768, 'FY17 DataDump'!$C$2:$C$4768, 'FY17 Individual Analysis'!$A183, 'FY17 DataDump'!$H$2:$H$4768, H$2)</f>
        <v>0</v>
      </c>
      <c r="I183" s="27">
        <f>SUMIFS('FY17 DataDump'!$E$2:$E$4768, 'FY17 DataDump'!$C$2:$C$4768, 'FY17 Individual Analysis'!$A183, 'FY17 DataDump'!$H$2:$H$4768, I$2)</f>
        <v>0</v>
      </c>
      <c r="J183" s="27">
        <f>SUMIFS('FY17 DataDump'!$E$2:$E$4768, 'FY17 DataDump'!$C$2:$C$4768, 'FY17 Individual Analysis'!$A183, 'FY17 DataDump'!$H$2:$H$4768, J$2)</f>
        <v>0</v>
      </c>
      <c r="K183" s="27">
        <f>SUMIFS('FY17 DataDump'!$E$2:$E$4768, 'FY17 DataDump'!$C$2:$C$4768, 'FY17 Individual Analysis'!$A183, 'FY17 DataDump'!$H$2:$H$4768, K$2)</f>
        <v>0</v>
      </c>
      <c r="L183" s="27">
        <f>SUMIFS('FY17 DataDump'!$E$2:$E$4768, 'FY17 DataDump'!$C$2:$C$4768, 'FY17 Individual Analysis'!$A183, 'FY17 DataDump'!$H$2:$H$4768, L$2)</f>
        <v>0</v>
      </c>
      <c r="M183" s="27">
        <f>SUMIFS('FY17 DataDump'!$E$2:$E$4768, 'FY17 DataDump'!$C$2:$C$4768, 'FY17 Individual Analysis'!$A183, 'FY17 DataDump'!$H$2:$H$4768, M$2)</f>
        <v>0</v>
      </c>
      <c r="N183" s="27">
        <f>SUMIFS('FY17 DataDump'!$E$2:$E$4768, 'FY17 DataDump'!$C$2:$C$4768, 'FY17 Individual Analysis'!$A183, 'FY17 DataDump'!$H$2:$H$4768, N$2)</f>
        <v>0</v>
      </c>
      <c r="O183" s="27">
        <f>SUMIFS('FY17 DataDump'!$E$2:$E$4768, 'FY17 DataDump'!$C$2:$C$4768, 'FY17 Individual Analysis'!$A183, 'FY17 DataDump'!$H$2:$H$4768, O$2)</f>
        <v>0</v>
      </c>
      <c r="P183" s="27">
        <f t="shared" si="18"/>
        <v>0</v>
      </c>
      <c r="Q183" s="108" t="e">
        <f t="shared" si="16"/>
        <v>#DIV/0!</v>
      </c>
      <c r="S183" s="20">
        <f t="shared" si="20"/>
        <v>0</v>
      </c>
      <c r="T183" s="21">
        <f t="shared" si="20"/>
        <v>0</v>
      </c>
      <c r="U183" s="21">
        <f t="shared" si="20"/>
        <v>0</v>
      </c>
      <c r="V183" s="21">
        <f t="shared" si="20"/>
        <v>0</v>
      </c>
      <c r="W183" s="21">
        <f t="shared" si="20"/>
        <v>0</v>
      </c>
      <c r="X183" s="21">
        <f t="shared" si="20"/>
        <v>0</v>
      </c>
      <c r="Y183" s="21">
        <f t="shared" si="19"/>
        <v>0</v>
      </c>
      <c r="Z183" s="21">
        <f t="shared" si="19"/>
        <v>0</v>
      </c>
      <c r="AA183" s="21">
        <f t="shared" si="19"/>
        <v>0</v>
      </c>
      <c r="AB183" s="21">
        <f t="shared" si="15"/>
        <v>0</v>
      </c>
      <c r="AC183" s="21">
        <f t="shared" si="15"/>
        <v>0</v>
      </c>
      <c r="AD183" s="24">
        <f t="shared" si="15"/>
        <v>0</v>
      </c>
      <c r="AF183" s="15">
        <f t="shared" si="17"/>
        <v>0</v>
      </c>
    </row>
    <row r="184" spans="1:32" x14ac:dyDescent="0.25">
      <c r="A184" s="75"/>
      <c r="B184" s="75" t="e">
        <f>INDEX('FY17 DataDump'!$A$2:$H$4768, MATCH('FY17 Individual Analysis'!A184, 'FY17 DataDump'!$C$2:$C$4768, 0), MATCH('FY17 DataDump'!$B$1, 'FY17 DataDump'!$A$1:$H$1))</f>
        <v>#N/A</v>
      </c>
      <c r="C184" s="75" t="e">
        <f>INDEX('FY17 DataDump'!$A$2:$H$4768, MATCH('FY17 Individual Analysis'!A184, 'FY17 DataDump'!$C$2:$C$4768, 0), MATCH('FY17 DataDump'!$D$1, 'FY17 DataDump'!$A$1:$H$1))</f>
        <v>#N/A</v>
      </c>
      <c r="D184" s="27">
        <f>SUMIFS('FY17 DataDump'!$E$2:$E$4768, 'FY17 DataDump'!$C$2:$C$4768, 'FY17 Individual Analysis'!$A184, 'FY17 DataDump'!$H$2:$H$4768, D$2)</f>
        <v>0</v>
      </c>
      <c r="E184" s="27">
        <f>SUMIFS('FY17 DataDump'!$E$2:$E$4768, 'FY17 DataDump'!$C$2:$C$4768, 'FY17 Individual Analysis'!$A184, 'FY17 DataDump'!$H$2:$H$4768, E$2)</f>
        <v>0</v>
      </c>
      <c r="F184" s="27">
        <f>SUMIFS('FY17 DataDump'!$E$2:$E$4768, 'FY17 DataDump'!$C$2:$C$4768, 'FY17 Individual Analysis'!$A184, 'FY17 DataDump'!$H$2:$H$4768, F$2)</f>
        <v>0</v>
      </c>
      <c r="G184" s="27">
        <f>SUMIFS('FY17 DataDump'!$E$2:$E$4768, 'FY17 DataDump'!$C$2:$C$4768, 'FY17 Individual Analysis'!$A184, 'FY17 DataDump'!$H$2:$H$4768, G$2)</f>
        <v>0</v>
      </c>
      <c r="H184" s="27">
        <f>SUMIFS('FY17 DataDump'!$E$2:$E$4768, 'FY17 DataDump'!$C$2:$C$4768, 'FY17 Individual Analysis'!$A184, 'FY17 DataDump'!$H$2:$H$4768, H$2)</f>
        <v>0</v>
      </c>
      <c r="I184" s="27">
        <f>SUMIFS('FY17 DataDump'!$E$2:$E$4768, 'FY17 DataDump'!$C$2:$C$4768, 'FY17 Individual Analysis'!$A184, 'FY17 DataDump'!$H$2:$H$4768, I$2)</f>
        <v>0</v>
      </c>
      <c r="J184" s="27">
        <f>SUMIFS('FY17 DataDump'!$E$2:$E$4768, 'FY17 DataDump'!$C$2:$C$4768, 'FY17 Individual Analysis'!$A184, 'FY17 DataDump'!$H$2:$H$4768, J$2)</f>
        <v>0</v>
      </c>
      <c r="K184" s="27">
        <f>SUMIFS('FY17 DataDump'!$E$2:$E$4768, 'FY17 DataDump'!$C$2:$C$4768, 'FY17 Individual Analysis'!$A184, 'FY17 DataDump'!$H$2:$H$4768, K$2)</f>
        <v>0</v>
      </c>
      <c r="L184" s="27">
        <f>SUMIFS('FY17 DataDump'!$E$2:$E$4768, 'FY17 DataDump'!$C$2:$C$4768, 'FY17 Individual Analysis'!$A184, 'FY17 DataDump'!$H$2:$H$4768, L$2)</f>
        <v>0</v>
      </c>
      <c r="M184" s="27">
        <f>SUMIFS('FY17 DataDump'!$E$2:$E$4768, 'FY17 DataDump'!$C$2:$C$4768, 'FY17 Individual Analysis'!$A184, 'FY17 DataDump'!$H$2:$H$4768, M$2)</f>
        <v>0</v>
      </c>
      <c r="N184" s="27">
        <f>SUMIFS('FY17 DataDump'!$E$2:$E$4768, 'FY17 DataDump'!$C$2:$C$4768, 'FY17 Individual Analysis'!$A184, 'FY17 DataDump'!$H$2:$H$4768, N$2)</f>
        <v>0</v>
      </c>
      <c r="O184" s="27">
        <f>SUMIFS('FY17 DataDump'!$E$2:$E$4768, 'FY17 DataDump'!$C$2:$C$4768, 'FY17 Individual Analysis'!$A184, 'FY17 DataDump'!$H$2:$H$4768, O$2)</f>
        <v>0</v>
      </c>
      <c r="P184" s="27">
        <f t="shared" si="18"/>
        <v>0</v>
      </c>
      <c r="Q184" s="108" t="e">
        <f t="shared" si="16"/>
        <v>#DIV/0!</v>
      </c>
      <c r="S184" s="20">
        <f t="shared" si="20"/>
        <v>0</v>
      </c>
      <c r="T184" s="21">
        <f t="shared" si="20"/>
        <v>0</v>
      </c>
      <c r="U184" s="21">
        <f t="shared" si="20"/>
        <v>0</v>
      </c>
      <c r="V184" s="21">
        <f t="shared" si="20"/>
        <v>0</v>
      </c>
      <c r="W184" s="21">
        <f t="shared" si="20"/>
        <v>0</v>
      </c>
      <c r="X184" s="21">
        <f t="shared" si="20"/>
        <v>0</v>
      </c>
      <c r="Y184" s="21">
        <f t="shared" si="19"/>
        <v>0</v>
      </c>
      <c r="Z184" s="21">
        <f t="shared" si="19"/>
        <v>0</v>
      </c>
      <c r="AA184" s="21">
        <f t="shared" si="19"/>
        <v>0</v>
      </c>
      <c r="AB184" s="21">
        <f t="shared" si="15"/>
        <v>0</v>
      </c>
      <c r="AC184" s="21">
        <f t="shared" si="15"/>
        <v>0</v>
      </c>
      <c r="AD184" s="24">
        <f t="shared" si="15"/>
        <v>0</v>
      </c>
      <c r="AF184" s="15">
        <f t="shared" si="17"/>
        <v>0</v>
      </c>
    </row>
    <row r="185" spans="1:32" x14ac:dyDescent="0.25">
      <c r="A185" s="75"/>
      <c r="B185" s="75" t="e">
        <f>INDEX('FY17 DataDump'!$A$2:$H$4768, MATCH('FY17 Individual Analysis'!A185, 'FY17 DataDump'!$C$2:$C$4768, 0), MATCH('FY17 DataDump'!$B$1, 'FY17 DataDump'!$A$1:$H$1))</f>
        <v>#N/A</v>
      </c>
      <c r="C185" s="75" t="e">
        <f>INDEX('FY17 DataDump'!$A$2:$H$4768, MATCH('FY17 Individual Analysis'!A185, 'FY17 DataDump'!$C$2:$C$4768, 0), MATCH('FY17 DataDump'!$D$1, 'FY17 DataDump'!$A$1:$H$1))</f>
        <v>#N/A</v>
      </c>
      <c r="D185" s="27">
        <f>SUMIFS('FY17 DataDump'!$E$2:$E$4768, 'FY17 DataDump'!$C$2:$C$4768, 'FY17 Individual Analysis'!$A185, 'FY17 DataDump'!$H$2:$H$4768, D$2)</f>
        <v>0</v>
      </c>
      <c r="E185" s="27">
        <f>SUMIFS('FY17 DataDump'!$E$2:$E$4768, 'FY17 DataDump'!$C$2:$C$4768, 'FY17 Individual Analysis'!$A185, 'FY17 DataDump'!$H$2:$H$4768, E$2)</f>
        <v>0</v>
      </c>
      <c r="F185" s="27">
        <f>SUMIFS('FY17 DataDump'!$E$2:$E$4768, 'FY17 DataDump'!$C$2:$C$4768, 'FY17 Individual Analysis'!$A185, 'FY17 DataDump'!$H$2:$H$4768, F$2)</f>
        <v>0</v>
      </c>
      <c r="G185" s="27">
        <f>SUMIFS('FY17 DataDump'!$E$2:$E$4768, 'FY17 DataDump'!$C$2:$C$4768, 'FY17 Individual Analysis'!$A185, 'FY17 DataDump'!$H$2:$H$4768, G$2)</f>
        <v>0</v>
      </c>
      <c r="H185" s="27">
        <f>SUMIFS('FY17 DataDump'!$E$2:$E$4768, 'FY17 DataDump'!$C$2:$C$4768, 'FY17 Individual Analysis'!$A185, 'FY17 DataDump'!$H$2:$H$4768, H$2)</f>
        <v>0</v>
      </c>
      <c r="I185" s="27">
        <f>SUMIFS('FY17 DataDump'!$E$2:$E$4768, 'FY17 DataDump'!$C$2:$C$4768, 'FY17 Individual Analysis'!$A185, 'FY17 DataDump'!$H$2:$H$4768, I$2)</f>
        <v>0</v>
      </c>
      <c r="J185" s="27">
        <f>SUMIFS('FY17 DataDump'!$E$2:$E$4768, 'FY17 DataDump'!$C$2:$C$4768, 'FY17 Individual Analysis'!$A185, 'FY17 DataDump'!$H$2:$H$4768, J$2)</f>
        <v>0</v>
      </c>
      <c r="K185" s="27">
        <f>SUMIFS('FY17 DataDump'!$E$2:$E$4768, 'FY17 DataDump'!$C$2:$C$4768, 'FY17 Individual Analysis'!$A185, 'FY17 DataDump'!$H$2:$H$4768, K$2)</f>
        <v>0</v>
      </c>
      <c r="L185" s="27">
        <f>SUMIFS('FY17 DataDump'!$E$2:$E$4768, 'FY17 DataDump'!$C$2:$C$4768, 'FY17 Individual Analysis'!$A185, 'FY17 DataDump'!$H$2:$H$4768, L$2)</f>
        <v>0</v>
      </c>
      <c r="M185" s="27">
        <f>SUMIFS('FY17 DataDump'!$E$2:$E$4768, 'FY17 DataDump'!$C$2:$C$4768, 'FY17 Individual Analysis'!$A185, 'FY17 DataDump'!$H$2:$H$4768, M$2)</f>
        <v>0</v>
      </c>
      <c r="N185" s="27">
        <f>SUMIFS('FY17 DataDump'!$E$2:$E$4768, 'FY17 DataDump'!$C$2:$C$4768, 'FY17 Individual Analysis'!$A185, 'FY17 DataDump'!$H$2:$H$4768, N$2)</f>
        <v>0</v>
      </c>
      <c r="O185" s="27">
        <f>SUMIFS('FY17 DataDump'!$E$2:$E$4768, 'FY17 DataDump'!$C$2:$C$4768, 'FY17 Individual Analysis'!$A185, 'FY17 DataDump'!$H$2:$H$4768, O$2)</f>
        <v>0</v>
      </c>
      <c r="P185" s="27">
        <f t="shared" si="18"/>
        <v>0</v>
      </c>
      <c r="Q185" s="108" t="e">
        <f t="shared" si="16"/>
        <v>#DIV/0!</v>
      </c>
      <c r="S185" s="20">
        <f t="shared" si="20"/>
        <v>0</v>
      </c>
      <c r="T185" s="21">
        <f t="shared" si="20"/>
        <v>0</v>
      </c>
      <c r="U185" s="21">
        <f t="shared" si="20"/>
        <v>0</v>
      </c>
      <c r="V185" s="21">
        <f t="shared" si="20"/>
        <v>0</v>
      </c>
      <c r="W185" s="21">
        <f t="shared" si="20"/>
        <v>0</v>
      </c>
      <c r="X185" s="21">
        <f t="shared" si="20"/>
        <v>0</v>
      </c>
      <c r="Y185" s="21">
        <f t="shared" si="19"/>
        <v>0</v>
      </c>
      <c r="Z185" s="21">
        <f t="shared" si="19"/>
        <v>0</v>
      </c>
      <c r="AA185" s="21">
        <f t="shared" si="19"/>
        <v>0</v>
      </c>
      <c r="AB185" s="21">
        <f t="shared" si="15"/>
        <v>0</v>
      </c>
      <c r="AC185" s="21">
        <f t="shared" si="15"/>
        <v>0</v>
      </c>
      <c r="AD185" s="24">
        <f t="shared" si="15"/>
        <v>0</v>
      </c>
      <c r="AF185" s="15">
        <f t="shared" si="17"/>
        <v>0</v>
      </c>
    </row>
    <row r="186" spans="1:32" x14ac:dyDescent="0.25">
      <c r="A186" s="75"/>
      <c r="B186" s="75" t="e">
        <f>INDEX('FY17 DataDump'!$A$2:$H$4768, MATCH('FY17 Individual Analysis'!A186, 'FY17 DataDump'!$C$2:$C$4768, 0), MATCH('FY17 DataDump'!$B$1, 'FY17 DataDump'!$A$1:$H$1))</f>
        <v>#N/A</v>
      </c>
      <c r="C186" s="75" t="e">
        <f>INDEX('FY17 DataDump'!$A$2:$H$4768, MATCH('FY17 Individual Analysis'!A186, 'FY17 DataDump'!$C$2:$C$4768, 0), MATCH('FY17 DataDump'!$D$1, 'FY17 DataDump'!$A$1:$H$1))</f>
        <v>#N/A</v>
      </c>
      <c r="D186" s="27">
        <f>SUMIFS('FY17 DataDump'!$E$2:$E$4768, 'FY17 DataDump'!$C$2:$C$4768, 'FY17 Individual Analysis'!$A186, 'FY17 DataDump'!$H$2:$H$4768, D$2)</f>
        <v>0</v>
      </c>
      <c r="E186" s="27">
        <f>SUMIFS('FY17 DataDump'!$E$2:$E$4768, 'FY17 DataDump'!$C$2:$C$4768, 'FY17 Individual Analysis'!$A186, 'FY17 DataDump'!$H$2:$H$4768, E$2)</f>
        <v>0</v>
      </c>
      <c r="F186" s="27">
        <f>SUMIFS('FY17 DataDump'!$E$2:$E$4768, 'FY17 DataDump'!$C$2:$C$4768, 'FY17 Individual Analysis'!$A186, 'FY17 DataDump'!$H$2:$H$4768, F$2)</f>
        <v>0</v>
      </c>
      <c r="G186" s="27">
        <f>SUMIFS('FY17 DataDump'!$E$2:$E$4768, 'FY17 DataDump'!$C$2:$C$4768, 'FY17 Individual Analysis'!$A186, 'FY17 DataDump'!$H$2:$H$4768, G$2)</f>
        <v>0</v>
      </c>
      <c r="H186" s="27">
        <f>SUMIFS('FY17 DataDump'!$E$2:$E$4768, 'FY17 DataDump'!$C$2:$C$4768, 'FY17 Individual Analysis'!$A186, 'FY17 DataDump'!$H$2:$H$4768, H$2)</f>
        <v>0</v>
      </c>
      <c r="I186" s="27">
        <f>SUMIFS('FY17 DataDump'!$E$2:$E$4768, 'FY17 DataDump'!$C$2:$C$4768, 'FY17 Individual Analysis'!$A186, 'FY17 DataDump'!$H$2:$H$4768, I$2)</f>
        <v>0</v>
      </c>
      <c r="J186" s="27">
        <f>SUMIFS('FY17 DataDump'!$E$2:$E$4768, 'FY17 DataDump'!$C$2:$C$4768, 'FY17 Individual Analysis'!$A186, 'FY17 DataDump'!$H$2:$H$4768, J$2)</f>
        <v>0</v>
      </c>
      <c r="K186" s="27">
        <f>SUMIFS('FY17 DataDump'!$E$2:$E$4768, 'FY17 DataDump'!$C$2:$C$4768, 'FY17 Individual Analysis'!$A186, 'FY17 DataDump'!$H$2:$H$4768, K$2)</f>
        <v>0</v>
      </c>
      <c r="L186" s="27">
        <f>SUMIFS('FY17 DataDump'!$E$2:$E$4768, 'FY17 DataDump'!$C$2:$C$4768, 'FY17 Individual Analysis'!$A186, 'FY17 DataDump'!$H$2:$H$4768, L$2)</f>
        <v>0</v>
      </c>
      <c r="M186" s="27">
        <f>SUMIFS('FY17 DataDump'!$E$2:$E$4768, 'FY17 DataDump'!$C$2:$C$4768, 'FY17 Individual Analysis'!$A186, 'FY17 DataDump'!$H$2:$H$4768, M$2)</f>
        <v>0</v>
      </c>
      <c r="N186" s="27">
        <f>SUMIFS('FY17 DataDump'!$E$2:$E$4768, 'FY17 DataDump'!$C$2:$C$4768, 'FY17 Individual Analysis'!$A186, 'FY17 DataDump'!$H$2:$H$4768, N$2)</f>
        <v>0</v>
      </c>
      <c r="O186" s="27">
        <f>SUMIFS('FY17 DataDump'!$E$2:$E$4768, 'FY17 DataDump'!$C$2:$C$4768, 'FY17 Individual Analysis'!$A186, 'FY17 DataDump'!$H$2:$H$4768, O$2)</f>
        <v>0</v>
      </c>
      <c r="P186" s="27">
        <f t="shared" si="18"/>
        <v>0</v>
      </c>
      <c r="Q186" s="108" t="e">
        <f t="shared" si="16"/>
        <v>#DIV/0!</v>
      </c>
      <c r="S186" s="20">
        <f t="shared" si="20"/>
        <v>0</v>
      </c>
      <c r="T186" s="21">
        <f t="shared" si="20"/>
        <v>0</v>
      </c>
      <c r="U186" s="21">
        <f t="shared" si="20"/>
        <v>0</v>
      </c>
      <c r="V186" s="21">
        <f t="shared" si="20"/>
        <v>0</v>
      </c>
      <c r="W186" s="21">
        <f t="shared" si="20"/>
        <v>0</v>
      </c>
      <c r="X186" s="21">
        <f t="shared" si="20"/>
        <v>0</v>
      </c>
      <c r="Y186" s="21">
        <f t="shared" si="19"/>
        <v>0</v>
      </c>
      <c r="Z186" s="21">
        <f t="shared" si="19"/>
        <v>0</v>
      </c>
      <c r="AA186" s="21">
        <f t="shared" si="19"/>
        <v>0</v>
      </c>
      <c r="AB186" s="21">
        <f t="shared" si="15"/>
        <v>0</v>
      </c>
      <c r="AC186" s="21">
        <f t="shared" si="15"/>
        <v>0</v>
      </c>
      <c r="AD186" s="24">
        <f t="shared" si="15"/>
        <v>0</v>
      </c>
      <c r="AF186" s="15">
        <f t="shared" si="17"/>
        <v>0</v>
      </c>
    </row>
    <row r="187" spans="1:32" x14ac:dyDescent="0.25">
      <c r="A187" s="75"/>
      <c r="B187" s="75" t="e">
        <f>INDEX('FY17 DataDump'!$A$2:$H$4768, MATCH('FY17 Individual Analysis'!A187, 'FY17 DataDump'!$C$2:$C$4768, 0), MATCH('FY17 DataDump'!$B$1, 'FY17 DataDump'!$A$1:$H$1))</f>
        <v>#N/A</v>
      </c>
      <c r="C187" s="75" t="e">
        <f>INDEX('FY17 DataDump'!$A$2:$H$4768, MATCH('FY17 Individual Analysis'!A187, 'FY17 DataDump'!$C$2:$C$4768, 0), MATCH('FY17 DataDump'!$D$1, 'FY17 DataDump'!$A$1:$H$1))</f>
        <v>#N/A</v>
      </c>
      <c r="D187" s="27">
        <f>SUMIFS('FY17 DataDump'!$E$2:$E$4768, 'FY17 DataDump'!$C$2:$C$4768, 'FY17 Individual Analysis'!$A187, 'FY17 DataDump'!$H$2:$H$4768, D$2)</f>
        <v>0</v>
      </c>
      <c r="E187" s="27">
        <f>SUMIFS('FY17 DataDump'!$E$2:$E$4768, 'FY17 DataDump'!$C$2:$C$4768, 'FY17 Individual Analysis'!$A187, 'FY17 DataDump'!$H$2:$H$4768, E$2)</f>
        <v>0</v>
      </c>
      <c r="F187" s="27">
        <f>SUMIFS('FY17 DataDump'!$E$2:$E$4768, 'FY17 DataDump'!$C$2:$C$4768, 'FY17 Individual Analysis'!$A187, 'FY17 DataDump'!$H$2:$H$4768, F$2)</f>
        <v>0</v>
      </c>
      <c r="G187" s="27">
        <f>SUMIFS('FY17 DataDump'!$E$2:$E$4768, 'FY17 DataDump'!$C$2:$C$4768, 'FY17 Individual Analysis'!$A187, 'FY17 DataDump'!$H$2:$H$4768, G$2)</f>
        <v>0</v>
      </c>
      <c r="H187" s="27">
        <f>SUMIFS('FY17 DataDump'!$E$2:$E$4768, 'FY17 DataDump'!$C$2:$C$4768, 'FY17 Individual Analysis'!$A187, 'FY17 DataDump'!$H$2:$H$4768, H$2)</f>
        <v>0</v>
      </c>
      <c r="I187" s="27">
        <f>SUMIFS('FY17 DataDump'!$E$2:$E$4768, 'FY17 DataDump'!$C$2:$C$4768, 'FY17 Individual Analysis'!$A187, 'FY17 DataDump'!$H$2:$H$4768, I$2)</f>
        <v>0</v>
      </c>
      <c r="J187" s="27">
        <f>SUMIFS('FY17 DataDump'!$E$2:$E$4768, 'FY17 DataDump'!$C$2:$C$4768, 'FY17 Individual Analysis'!$A187, 'FY17 DataDump'!$H$2:$H$4768, J$2)</f>
        <v>0</v>
      </c>
      <c r="K187" s="27">
        <f>SUMIFS('FY17 DataDump'!$E$2:$E$4768, 'FY17 DataDump'!$C$2:$C$4768, 'FY17 Individual Analysis'!$A187, 'FY17 DataDump'!$H$2:$H$4768, K$2)</f>
        <v>0</v>
      </c>
      <c r="L187" s="27">
        <f>SUMIFS('FY17 DataDump'!$E$2:$E$4768, 'FY17 DataDump'!$C$2:$C$4768, 'FY17 Individual Analysis'!$A187, 'FY17 DataDump'!$H$2:$H$4768, L$2)</f>
        <v>0</v>
      </c>
      <c r="M187" s="27">
        <f>SUMIFS('FY17 DataDump'!$E$2:$E$4768, 'FY17 DataDump'!$C$2:$C$4768, 'FY17 Individual Analysis'!$A187, 'FY17 DataDump'!$H$2:$H$4768, M$2)</f>
        <v>0</v>
      </c>
      <c r="N187" s="27">
        <f>SUMIFS('FY17 DataDump'!$E$2:$E$4768, 'FY17 DataDump'!$C$2:$C$4768, 'FY17 Individual Analysis'!$A187, 'FY17 DataDump'!$H$2:$H$4768, N$2)</f>
        <v>0</v>
      </c>
      <c r="O187" s="27">
        <f>SUMIFS('FY17 DataDump'!$E$2:$E$4768, 'FY17 DataDump'!$C$2:$C$4768, 'FY17 Individual Analysis'!$A187, 'FY17 DataDump'!$H$2:$H$4768, O$2)</f>
        <v>0</v>
      </c>
      <c r="P187" s="27">
        <f t="shared" si="18"/>
        <v>0</v>
      </c>
      <c r="Q187" s="108" t="e">
        <f t="shared" si="16"/>
        <v>#DIV/0!</v>
      </c>
      <c r="S187" s="20">
        <f t="shared" si="20"/>
        <v>0</v>
      </c>
      <c r="T187" s="21">
        <f t="shared" si="20"/>
        <v>0</v>
      </c>
      <c r="U187" s="21">
        <f t="shared" si="20"/>
        <v>0</v>
      </c>
      <c r="V187" s="21">
        <f t="shared" si="20"/>
        <v>0</v>
      </c>
      <c r="W187" s="21">
        <f t="shared" si="20"/>
        <v>0</v>
      </c>
      <c r="X187" s="21">
        <f t="shared" si="20"/>
        <v>0</v>
      </c>
      <c r="Y187" s="21">
        <f t="shared" si="19"/>
        <v>0</v>
      </c>
      <c r="Z187" s="21">
        <f t="shared" si="19"/>
        <v>0</v>
      </c>
      <c r="AA187" s="21">
        <f t="shared" si="19"/>
        <v>0</v>
      </c>
      <c r="AB187" s="21">
        <f t="shared" si="15"/>
        <v>0</v>
      </c>
      <c r="AC187" s="21">
        <f t="shared" si="15"/>
        <v>0</v>
      </c>
      <c r="AD187" s="24">
        <f t="shared" si="15"/>
        <v>0</v>
      </c>
      <c r="AF187" s="15">
        <f t="shared" si="17"/>
        <v>0</v>
      </c>
    </row>
    <row r="188" spans="1:32" x14ac:dyDescent="0.25">
      <c r="A188" s="75"/>
      <c r="B188" s="75" t="e">
        <f>INDEX('FY17 DataDump'!$A$2:$H$4768, MATCH('FY17 Individual Analysis'!A188, 'FY17 DataDump'!$C$2:$C$4768, 0), MATCH('FY17 DataDump'!$B$1, 'FY17 DataDump'!$A$1:$H$1))</f>
        <v>#N/A</v>
      </c>
      <c r="C188" s="75" t="e">
        <f>INDEX('FY17 DataDump'!$A$2:$H$4768, MATCH('FY17 Individual Analysis'!A188, 'FY17 DataDump'!$C$2:$C$4768, 0), MATCH('FY17 DataDump'!$D$1, 'FY17 DataDump'!$A$1:$H$1))</f>
        <v>#N/A</v>
      </c>
      <c r="D188" s="27">
        <f>SUMIFS('FY17 DataDump'!$E$2:$E$4768, 'FY17 DataDump'!$C$2:$C$4768, 'FY17 Individual Analysis'!$A188, 'FY17 DataDump'!$H$2:$H$4768, D$2)</f>
        <v>0</v>
      </c>
      <c r="E188" s="27">
        <f>SUMIFS('FY17 DataDump'!$E$2:$E$4768, 'FY17 DataDump'!$C$2:$C$4768, 'FY17 Individual Analysis'!$A188, 'FY17 DataDump'!$H$2:$H$4768, E$2)</f>
        <v>0</v>
      </c>
      <c r="F188" s="27">
        <f>SUMIFS('FY17 DataDump'!$E$2:$E$4768, 'FY17 DataDump'!$C$2:$C$4768, 'FY17 Individual Analysis'!$A188, 'FY17 DataDump'!$H$2:$H$4768, F$2)</f>
        <v>0</v>
      </c>
      <c r="G188" s="27">
        <f>SUMIFS('FY17 DataDump'!$E$2:$E$4768, 'FY17 DataDump'!$C$2:$C$4768, 'FY17 Individual Analysis'!$A188, 'FY17 DataDump'!$H$2:$H$4768, G$2)</f>
        <v>0</v>
      </c>
      <c r="H188" s="27">
        <f>SUMIFS('FY17 DataDump'!$E$2:$E$4768, 'FY17 DataDump'!$C$2:$C$4768, 'FY17 Individual Analysis'!$A188, 'FY17 DataDump'!$H$2:$H$4768, H$2)</f>
        <v>0</v>
      </c>
      <c r="I188" s="27">
        <f>SUMIFS('FY17 DataDump'!$E$2:$E$4768, 'FY17 DataDump'!$C$2:$C$4768, 'FY17 Individual Analysis'!$A188, 'FY17 DataDump'!$H$2:$H$4768, I$2)</f>
        <v>0</v>
      </c>
      <c r="J188" s="27">
        <f>SUMIFS('FY17 DataDump'!$E$2:$E$4768, 'FY17 DataDump'!$C$2:$C$4768, 'FY17 Individual Analysis'!$A188, 'FY17 DataDump'!$H$2:$H$4768, J$2)</f>
        <v>0</v>
      </c>
      <c r="K188" s="27">
        <f>SUMIFS('FY17 DataDump'!$E$2:$E$4768, 'FY17 DataDump'!$C$2:$C$4768, 'FY17 Individual Analysis'!$A188, 'FY17 DataDump'!$H$2:$H$4768, K$2)</f>
        <v>0</v>
      </c>
      <c r="L188" s="27">
        <f>SUMIFS('FY17 DataDump'!$E$2:$E$4768, 'FY17 DataDump'!$C$2:$C$4768, 'FY17 Individual Analysis'!$A188, 'FY17 DataDump'!$H$2:$H$4768, L$2)</f>
        <v>0</v>
      </c>
      <c r="M188" s="27">
        <f>SUMIFS('FY17 DataDump'!$E$2:$E$4768, 'FY17 DataDump'!$C$2:$C$4768, 'FY17 Individual Analysis'!$A188, 'FY17 DataDump'!$H$2:$H$4768, M$2)</f>
        <v>0</v>
      </c>
      <c r="N188" s="27">
        <f>SUMIFS('FY17 DataDump'!$E$2:$E$4768, 'FY17 DataDump'!$C$2:$C$4768, 'FY17 Individual Analysis'!$A188, 'FY17 DataDump'!$H$2:$H$4768, N$2)</f>
        <v>0</v>
      </c>
      <c r="O188" s="27">
        <f>SUMIFS('FY17 DataDump'!$E$2:$E$4768, 'FY17 DataDump'!$C$2:$C$4768, 'FY17 Individual Analysis'!$A188, 'FY17 DataDump'!$H$2:$H$4768, O$2)</f>
        <v>0</v>
      </c>
      <c r="P188" s="27">
        <f t="shared" si="18"/>
        <v>0</v>
      </c>
      <c r="Q188" s="108" t="e">
        <f t="shared" si="16"/>
        <v>#DIV/0!</v>
      </c>
      <c r="S188" s="20">
        <f t="shared" si="20"/>
        <v>0</v>
      </c>
      <c r="T188" s="21">
        <f t="shared" si="20"/>
        <v>0</v>
      </c>
      <c r="U188" s="21">
        <f t="shared" si="20"/>
        <v>0</v>
      </c>
      <c r="V188" s="21">
        <f t="shared" si="20"/>
        <v>0</v>
      </c>
      <c r="W188" s="21">
        <f t="shared" si="20"/>
        <v>0</v>
      </c>
      <c r="X188" s="21">
        <f t="shared" si="20"/>
        <v>0</v>
      </c>
      <c r="Y188" s="21">
        <f t="shared" si="19"/>
        <v>0</v>
      </c>
      <c r="Z188" s="21">
        <f t="shared" si="19"/>
        <v>0</v>
      </c>
      <c r="AA188" s="21">
        <f t="shared" si="19"/>
        <v>0</v>
      </c>
      <c r="AB188" s="21">
        <f t="shared" si="15"/>
        <v>0</v>
      </c>
      <c r="AC188" s="21">
        <f t="shared" si="15"/>
        <v>0</v>
      </c>
      <c r="AD188" s="24">
        <f t="shared" si="15"/>
        <v>0</v>
      </c>
      <c r="AF188" s="15">
        <f t="shared" si="17"/>
        <v>0</v>
      </c>
    </row>
    <row r="189" spans="1:32" x14ac:dyDescent="0.25">
      <c r="A189" s="75"/>
      <c r="B189" s="75" t="e">
        <f>INDEX('FY17 DataDump'!$A$2:$H$4768, MATCH('FY17 Individual Analysis'!A189, 'FY17 DataDump'!$C$2:$C$4768, 0), MATCH('FY17 DataDump'!$B$1, 'FY17 DataDump'!$A$1:$H$1))</f>
        <v>#N/A</v>
      </c>
      <c r="C189" s="75" t="e">
        <f>INDEX('FY17 DataDump'!$A$2:$H$4768, MATCH('FY17 Individual Analysis'!A189, 'FY17 DataDump'!$C$2:$C$4768, 0), MATCH('FY17 DataDump'!$D$1, 'FY17 DataDump'!$A$1:$H$1))</f>
        <v>#N/A</v>
      </c>
      <c r="D189" s="27">
        <f>SUMIFS('FY17 DataDump'!$E$2:$E$4768, 'FY17 DataDump'!$C$2:$C$4768, 'FY17 Individual Analysis'!$A189, 'FY17 DataDump'!$H$2:$H$4768, D$2)</f>
        <v>0</v>
      </c>
      <c r="E189" s="27">
        <f>SUMIFS('FY17 DataDump'!$E$2:$E$4768, 'FY17 DataDump'!$C$2:$C$4768, 'FY17 Individual Analysis'!$A189, 'FY17 DataDump'!$H$2:$H$4768, E$2)</f>
        <v>0</v>
      </c>
      <c r="F189" s="27">
        <f>SUMIFS('FY17 DataDump'!$E$2:$E$4768, 'FY17 DataDump'!$C$2:$C$4768, 'FY17 Individual Analysis'!$A189, 'FY17 DataDump'!$H$2:$H$4768, F$2)</f>
        <v>0</v>
      </c>
      <c r="G189" s="27">
        <f>SUMIFS('FY17 DataDump'!$E$2:$E$4768, 'FY17 DataDump'!$C$2:$C$4768, 'FY17 Individual Analysis'!$A189, 'FY17 DataDump'!$H$2:$H$4768, G$2)</f>
        <v>0</v>
      </c>
      <c r="H189" s="27">
        <f>SUMIFS('FY17 DataDump'!$E$2:$E$4768, 'FY17 DataDump'!$C$2:$C$4768, 'FY17 Individual Analysis'!$A189, 'FY17 DataDump'!$H$2:$H$4768, H$2)</f>
        <v>0</v>
      </c>
      <c r="I189" s="27">
        <f>SUMIFS('FY17 DataDump'!$E$2:$E$4768, 'FY17 DataDump'!$C$2:$C$4768, 'FY17 Individual Analysis'!$A189, 'FY17 DataDump'!$H$2:$H$4768, I$2)</f>
        <v>0</v>
      </c>
      <c r="J189" s="27">
        <f>SUMIFS('FY17 DataDump'!$E$2:$E$4768, 'FY17 DataDump'!$C$2:$C$4768, 'FY17 Individual Analysis'!$A189, 'FY17 DataDump'!$H$2:$H$4768, J$2)</f>
        <v>0</v>
      </c>
      <c r="K189" s="27">
        <f>SUMIFS('FY17 DataDump'!$E$2:$E$4768, 'FY17 DataDump'!$C$2:$C$4768, 'FY17 Individual Analysis'!$A189, 'FY17 DataDump'!$H$2:$H$4768, K$2)</f>
        <v>0</v>
      </c>
      <c r="L189" s="27">
        <f>SUMIFS('FY17 DataDump'!$E$2:$E$4768, 'FY17 DataDump'!$C$2:$C$4768, 'FY17 Individual Analysis'!$A189, 'FY17 DataDump'!$H$2:$H$4768, L$2)</f>
        <v>0</v>
      </c>
      <c r="M189" s="27">
        <f>SUMIFS('FY17 DataDump'!$E$2:$E$4768, 'FY17 DataDump'!$C$2:$C$4768, 'FY17 Individual Analysis'!$A189, 'FY17 DataDump'!$H$2:$H$4768, M$2)</f>
        <v>0</v>
      </c>
      <c r="N189" s="27">
        <f>SUMIFS('FY17 DataDump'!$E$2:$E$4768, 'FY17 DataDump'!$C$2:$C$4768, 'FY17 Individual Analysis'!$A189, 'FY17 DataDump'!$H$2:$H$4768, N$2)</f>
        <v>0</v>
      </c>
      <c r="O189" s="27">
        <f>SUMIFS('FY17 DataDump'!$E$2:$E$4768, 'FY17 DataDump'!$C$2:$C$4768, 'FY17 Individual Analysis'!$A189, 'FY17 DataDump'!$H$2:$H$4768, O$2)</f>
        <v>0</v>
      </c>
      <c r="P189" s="27">
        <f t="shared" si="18"/>
        <v>0</v>
      </c>
      <c r="Q189" s="108" t="e">
        <f t="shared" si="16"/>
        <v>#DIV/0!</v>
      </c>
      <c r="S189" s="20">
        <f t="shared" si="20"/>
        <v>0</v>
      </c>
      <c r="T189" s="21">
        <f t="shared" si="20"/>
        <v>0</v>
      </c>
      <c r="U189" s="21">
        <f t="shared" si="20"/>
        <v>0</v>
      </c>
      <c r="V189" s="21">
        <f t="shared" si="20"/>
        <v>0</v>
      </c>
      <c r="W189" s="21">
        <f t="shared" si="20"/>
        <v>0</v>
      </c>
      <c r="X189" s="21">
        <f t="shared" si="20"/>
        <v>0</v>
      </c>
      <c r="Y189" s="21">
        <f t="shared" si="19"/>
        <v>0</v>
      </c>
      <c r="Z189" s="21">
        <f t="shared" si="19"/>
        <v>0</v>
      </c>
      <c r="AA189" s="21">
        <f t="shared" si="19"/>
        <v>0</v>
      </c>
      <c r="AB189" s="21">
        <f t="shared" si="15"/>
        <v>0</v>
      </c>
      <c r="AC189" s="21">
        <f t="shared" si="15"/>
        <v>0</v>
      </c>
      <c r="AD189" s="24">
        <f t="shared" si="15"/>
        <v>0</v>
      </c>
      <c r="AF189" s="15">
        <f t="shared" si="17"/>
        <v>0</v>
      </c>
    </row>
    <row r="190" spans="1:32" x14ac:dyDescent="0.25">
      <c r="A190" s="75"/>
      <c r="B190" s="75" t="e">
        <f>INDEX('FY17 DataDump'!$A$2:$H$4768, MATCH('FY17 Individual Analysis'!A190, 'FY17 DataDump'!$C$2:$C$4768, 0), MATCH('FY17 DataDump'!$B$1, 'FY17 DataDump'!$A$1:$H$1))</f>
        <v>#N/A</v>
      </c>
      <c r="C190" s="75" t="e">
        <f>INDEX('FY17 DataDump'!$A$2:$H$4768, MATCH('FY17 Individual Analysis'!A190, 'FY17 DataDump'!$C$2:$C$4768, 0), MATCH('FY17 DataDump'!$D$1, 'FY17 DataDump'!$A$1:$H$1))</f>
        <v>#N/A</v>
      </c>
      <c r="D190" s="27">
        <f>SUMIFS('FY17 DataDump'!$E$2:$E$4768, 'FY17 DataDump'!$C$2:$C$4768, 'FY17 Individual Analysis'!$A190, 'FY17 DataDump'!$H$2:$H$4768, D$2)</f>
        <v>0</v>
      </c>
      <c r="E190" s="27">
        <f>SUMIFS('FY17 DataDump'!$E$2:$E$4768, 'FY17 DataDump'!$C$2:$C$4768, 'FY17 Individual Analysis'!$A190, 'FY17 DataDump'!$H$2:$H$4768, E$2)</f>
        <v>0</v>
      </c>
      <c r="F190" s="27">
        <f>SUMIFS('FY17 DataDump'!$E$2:$E$4768, 'FY17 DataDump'!$C$2:$C$4768, 'FY17 Individual Analysis'!$A190, 'FY17 DataDump'!$H$2:$H$4768, F$2)</f>
        <v>0</v>
      </c>
      <c r="G190" s="27">
        <f>SUMIFS('FY17 DataDump'!$E$2:$E$4768, 'FY17 DataDump'!$C$2:$C$4768, 'FY17 Individual Analysis'!$A190, 'FY17 DataDump'!$H$2:$H$4768, G$2)</f>
        <v>0</v>
      </c>
      <c r="H190" s="27">
        <f>SUMIFS('FY17 DataDump'!$E$2:$E$4768, 'FY17 DataDump'!$C$2:$C$4768, 'FY17 Individual Analysis'!$A190, 'FY17 DataDump'!$H$2:$H$4768, H$2)</f>
        <v>0</v>
      </c>
      <c r="I190" s="27">
        <f>SUMIFS('FY17 DataDump'!$E$2:$E$4768, 'FY17 DataDump'!$C$2:$C$4768, 'FY17 Individual Analysis'!$A190, 'FY17 DataDump'!$H$2:$H$4768, I$2)</f>
        <v>0</v>
      </c>
      <c r="J190" s="27">
        <f>SUMIFS('FY17 DataDump'!$E$2:$E$4768, 'FY17 DataDump'!$C$2:$C$4768, 'FY17 Individual Analysis'!$A190, 'FY17 DataDump'!$H$2:$H$4768, J$2)</f>
        <v>0</v>
      </c>
      <c r="K190" s="27">
        <f>SUMIFS('FY17 DataDump'!$E$2:$E$4768, 'FY17 DataDump'!$C$2:$C$4768, 'FY17 Individual Analysis'!$A190, 'FY17 DataDump'!$H$2:$H$4768, K$2)</f>
        <v>0</v>
      </c>
      <c r="L190" s="27">
        <f>SUMIFS('FY17 DataDump'!$E$2:$E$4768, 'FY17 DataDump'!$C$2:$C$4768, 'FY17 Individual Analysis'!$A190, 'FY17 DataDump'!$H$2:$H$4768, L$2)</f>
        <v>0</v>
      </c>
      <c r="M190" s="27">
        <f>SUMIFS('FY17 DataDump'!$E$2:$E$4768, 'FY17 DataDump'!$C$2:$C$4768, 'FY17 Individual Analysis'!$A190, 'FY17 DataDump'!$H$2:$H$4768, M$2)</f>
        <v>0</v>
      </c>
      <c r="N190" s="27">
        <f>SUMIFS('FY17 DataDump'!$E$2:$E$4768, 'FY17 DataDump'!$C$2:$C$4768, 'FY17 Individual Analysis'!$A190, 'FY17 DataDump'!$H$2:$H$4768, N$2)</f>
        <v>0</v>
      </c>
      <c r="O190" s="27">
        <f>SUMIFS('FY17 DataDump'!$E$2:$E$4768, 'FY17 DataDump'!$C$2:$C$4768, 'FY17 Individual Analysis'!$A190, 'FY17 DataDump'!$H$2:$H$4768, O$2)</f>
        <v>0</v>
      </c>
      <c r="P190" s="27">
        <f t="shared" si="18"/>
        <v>0</v>
      </c>
      <c r="Q190" s="108" t="e">
        <f t="shared" si="16"/>
        <v>#DIV/0!</v>
      </c>
      <c r="S190" s="20">
        <f t="shared" si="20"/>
        <v>0</v>
      </c>
      <c r="T190" s="21">
        <f t="shared" si="20"/>
        <v>0</v>
      </c>
      <c r="U190" s="21">
        <f t="shared" si="20"/>
        <v>0</v>
      </c>
      <c r="V190" s="21">
        <f t="shared" si="20"/>
        <v>0</v>
      </c>
      <c r="W190" s="21">
        <f t="shared" si="20"/>
        <v>0</v>
      </c>
      <c r="X190" s="21">
        <f t="shared" si="20"/>
        <v>0</v>
      </c>
      <c r="Y190" s="21">
        <f t="shared" si="19"/>
        <v>0</v>
      </c>
      <c r="Z190" s="21">
        <f t="shared" si="19"/>
        <v>0</v>
      </c>
      <c r="AA190" s="21">
        <f t="shared" si="19"/>
        <v>0</v>
      </c>
      <c r="AB190" s="21">
        <f t="shared" si="15"/>
        <v>0</v>
      </c>
      <c r="AC190" s="21">
        <f t="shared" si="15"/>
        <v>0</v>
      </c>
      <c r="AD190" s="24">
        <f t="shared" si="15"/>
        <v>0</v>
      </c>
      <c r="AF190" s="15">
        <f t="shared" si="17"/>
        <v>0</v>
      </c>
    </row>
    <row r="191" spans="1:32" x14ac:dyDescent="0.25">
      <c r="A191" s="75"/>
      <c r="B191" s="75" t="e">
        <f>INDEX('FY17 DataDump'!$A$2:$H$4768, MATCH('FY17 Individual Analysis'!A191, 'FY17 DataDump'!$C$2:$C$4768, 0), MATCH('FY17 DataDump'!$B$1, 'FY17 DataDump'!$A$1:$H$1))</f>
        <v>#N/A</v>
      </c>
      <c r="C191" s="75" t="e">
        <f>INDEX('FY17 DataDump'!$A$2:$H$4768, MATCH('FY17 Individual Analysis'!A191, 'FY17 DataDump'!$C$2:$C$4768, 0), MATCH('FY17 DataDump'!$D$1, 'FY17 DataDump'!$A$1:$H$1))</f>
        <v>#N/A</v>
      </c>
      <c r="D191" s="27">
        <f>SUMIFS('FY17 DataDump'!$E$2:$E$4768, 'FY17 DataDump'!$C$2:$C$4768, 'FY17 Individual Analysis'!$A191, 'FY17 DataDump'!$H$2:$H$4768, D$2)</f>
        <v>0</v>
      </c>
      <c r="E191" s="27">
        <f>SUMIFS('FY17 DataDump'!$E$2:$E$4768, 'FY17 DataDump'!$C$2:$C$4768, 'FY17 Individual Analysis'!$A191, 'FY17 DataDump'!$H$2:$H$4768, E$2)</f>
        <v>0</v>
      </c>
      <c r="F191" s="27">
        <f>SUMIFS('FY17 DataDump'!$E$2:$E$4768, 'FY17 DataDump'!$C$2:$C$4768, 'FY17 Individual Analysis'!$A191, 'FY17 DataDump'!$H$2:$H$4768, F$2)</f>
        <v>0</v>
      </c>
      <c r="G191" s="27">
        <f>SUMIFS('FY17 DataDump'!$E$2:$E$4768, 'FY17 DataDump'!$C$2:$C$4768, 'FY17 Individual Analysis'!$A191, 'FY17 DataDump'!$H$2:$H$4768, G$2)</f>
        <v>0</v>
      </c>
      <c r="H191" s="27">
        <f>SUMIFS('FY17 DataDump'!$E$2:$E$4768, 'FY17 DataDump'!$C$2:$C$4768, 'FY17 Individual Analysis'!$A191, 'FY17 DataDump'!$H$2:$H$4768, H$2)</f>
        <v>0</v>
      </c>
      <c r="I191" s="27">
        <f>SUMIFS('FY17 DataDump'!$E$2:$E$4768, 'FY17 DataDump'!$C$2:$C$4768, 'FY17 Individual Analysis'!$A191, 'FY17 DataDump'!$H$2:$H$4768, I$2)</f>
        <v>0</v>
      </c>
      <c r="J191" s="27">
        <f>SUMIFS('FY17 DataDump'!$E$2:$E$4768, 'FY17 DataDump'!$C$2:$C$4768, 'FY17 Individual Analysis'!$A191, 'FY17 DataDump'!$H$2:$H$4768, J$2)</f>
        <v>0</v>
      </c>
      <c r="K191" s="27">
        <f>SUMIFS('FY17 DataDump'!$E$2:$E$4768, 'FY17 DataDump'!$C$2:$C$4768, 'FY17 Individual Analysis'!$A191, 'FY17 DataDump'!$H$2:$H$4768, K$2)</f>
        <v>0</v>
      </c>
      <c r="L191" s="27">
        <f>SUMIFS('FY17 DataDump'!$E$2:$E$4768, 'FY17 DataDump'!$C$2:$C$4768, 'FY17 Individual Analysis'!$A191, 'FY17 DataDump'!$H$2:$H$4768, L$2)</f>
        <v>0</v>
      </c>
      <c r="M191" s="27">
        <f>SUMIFS('FY17 DataDump'!$E$2:$E$4768, 'FY17 DataDump'!$C$2:$C$4768, 'FY17 Individual Analysis'!$A191, 'FY17 DataDump'!$H$2:$H$4768, M$2)</f>
        <v>0</v>
      </c>
      <c r="N191" s="27">
        <f>SUMIFS('FY17 DataDump'!$E$2:$E$4768, 'FY17 DataDump'!$C$2:$C$4768, 'FY17 Individual Analysis'!$A191, 'FY17 DataDump'!$H$2:$H$4768, N$2)</f>
        <v>0</v>
      </c>
      <c r="O191" s="27">
        <f>SUMIFS('FY17 DataDump'!$E$2:$E$4768, 'FY17 DataDump'!$C$2:$C$4768, 'FY17 Individual Analysis'!$A191, 'FY17 DataDump'!$H$2:$H$4768, O$2)</f>
        <v>0</v>
      </c>
      <c r="P191" s="27">
        <f t="shared" si="18"/>
        <v>0</v>
      </c>
      <c r="Q191" s="108" t="e">
        <f t="shared" si="16"/>
        <v>#DIV/0!</v>
      </c>
      <c r="S191" s="20">
        <f t="shared" si="20"/>
        <v>0</v>
      </c>
      <c r="T191" s="21">
        <f t="shared" si="20"/>
        <v>0</v>
      </c>
      <c r="U191" s="21">
        <f t="shared" si="20"/>
        <v>0</v>
      </c>
      <c r="V191" s="21">
        <f t="shared" si="20"/>
        <v>0</v>
      </c>
      <c r="W191" s="21">
        <f t="shared" si="20"/>
        <v>0</v>
      </c>
      <c r="X191" s="21">
        <f t="shared" si="20"/>
        <v>0</v>
      </c>
      <c r="Y191" s="21">
        <f t="shared" si="19"/>
        <v>0</v>
      </c>
      <c r="Z191" s="21">
        <f t="shared" si="19"/>
        <v>0</v>
      </c>
      <c r="AA191" s="21">
        <f t="shared" si="19"/>
        <v>0</v>
      </c>
      <c r="AB191" s="21">
        <f t="shared" si="15"/>
        <v>0</v>
      </c>
      <c r="AC191" s="21">
        <f t="shared" si="15"/>
        <v>0</v>
      </c>
      <c r="AD191" s="24">
        <f t="shared" si="15"/>
        <v>0</v>
      </c>
      <c r="AF191" s="15">
        <f t="shared" si="17"/>
        <v>0</v>
      </c>
    </row>
    <row r="192" spans="1:32" x14ac:dyDescent="0.25">
      <c r="A192" s="75"/>
      <c r="B192" s="75" t="e">
        <f>INDEX('FY17 DataDump'!$A$2:$H$4768, MATCH('FY17 Individual Analysis'!A192, 'FY17 DataDump'!$C$2:$C$4768, 0), MATCH('FY17 DataDump'!$B$1, 'FY17 DataDump'!$A$1:$H$1))</f>
        <v>#N/A</v>
      </c>
      <c r="C192" s="75" t="e">
        <f>INDEX('FY17 DataDump'!$A$2:$H$4768, MATCH('FY17 Individual Analysis'!A192, 'FY17 DataDump'!$C$2:$C$4768, 0), MATCH('FY17 DataDump'!$D$1, 'FY17 DataDump'!$A$1:$H$1))</f>
        <v>#N/A</v>
      </c>
      <c r="D192" s="27">
        <f>SUMIFS('FY17 DataDump'!$E$2:$E$4768, 'FY17 DataDump'!$C$2:$C$4768, 'FY17 Individual Analysis'!$A192, 'FY17 DataDump'!$H$2:$H$4768, D$2)</f>
        <v>0</v>
      </c>
      <c r="E192" s="27">
        <f>SUMIFS('FY17 DataDump'!$E$2:$E$4768, 'FY17 DataDump'!$C$2:$C$4768, 'FY17 Individual Analysis'!$A192, 'FY17 DataDump'!$H$2:$H$4768, E$2)</f>
        <v>0</v>
      </c>
      <c r="F192" s="27">
        <f>SUMIFS('FY17 DataDump'!$E$2:$E$4768, 'FY17 DataDump'!$C$2:$C$4768, 'FY17 Individual Analysis'!$A192, 'FY17 DataDump'!$H$2:$H$4768, F$2)</f>
        <v>0</v>
      </c>
      <c r="G192" s="27">
        <f>SUMIFS('FY17 DataDump'!$E$2:$E$4768, 'FY17 DataDump'!$C$2:$C$4768, 'FY17 Individual Analysis'!$A192, 'FY17 DataDump'!$H$2:$H$4768, G$2)</f>
        <v>0</v>
      </c>
      <c r="H192" s="27">
        <f>SUMIFS('FY17 DataDump'!$E$2:$E$4768, 'FY17 DataDump'!$C$2:$C$4768, 'FY17 Individual Analysis'!$A192, 'FY17 DataDump'!$H$2:$H$4768, H$2)</f>
        <v>0</v>
      </c>
      <c r="I192" s="27">
        <f>SUMIFS('FY17 DataDump'!$E$2:$E$4768, 'FY17 DataDump'!$C$2:$C$4768, 'FY17 Individual Analysis'!$A192, 'FY17 DataDump'!$H$2:$H$4768, I$2)</f>
        <v>0</v>
      </c>
      <c r="J192" s="27">
        <f>SUMIFS('FY17 DataDump'!$E$2:$E$4768, 'FY17 DataDump'!$C$2:$C$4768, 'FY17 Individual Analysis'!$A192, 'FY17 DataDump'!$H$2:$H$4768, J$2)</f>
        <v>0</v>
      </c>
      <c r="K192" s="27">
        <f>SUMIFS('FY17 DataDump'!$E$2:$E$4768, 'FY17 DataDump'!$C$2:$C$4768, 'FY17 Individual Analysis'!$A192, 'FY17 DataDump'!$H$2:$H$4768, K$2)</f>
        <v>0</v>
      </c>
      <c r="L192" s="27">
        <f>SUMIFS('FY17 DataDump'!$E$2:$E$4768, 'FY17 DataDump'!$C$2:$C$4768, 'FY17 Individual Analysis'!$A192, 'FY17 DataDump'!$H$2:$H$4768, L$2)</f>
        <v>0</v>
      </c>
      <c r="M192" s="27">
        <f>SUMIFS('FY17 DataDump'!$E$2:$E$4768, 'FY17 DataDump'!$C$2:$C$4768, 'FY17 Individual Analysis'!$A192, 'FY17 DataDump'!$H$2:$H$4768, M$2)</f>
        <v>0</v>
      </c>
      <c r="N192" s="27">
        <f>SUMIFS('FY17 DataDump'!$E$2:$E$4768, 'FY17 DataDump'!$C$2:$C$4768, 'FY17 Individual Analysis'!$A192, 'FY17 DataDump'!$H$2:$H$4768, N$2)</f>
        <v>0</v>
      </c>
      <c r="O192" s="27">
        <f>SUMIFS('FY17 DataDump'!$E$2:$E$4768, 'FY17 DataDump'!$C$2:$C$4768, 'FY17 Individual Analysis'!$A192, 'FY17 DataDump'!$H$2:$H$4768, O$2)</f>
        <v>0</v>
      </c>
      <c r="P192" s="27">
        <f t="shared" si="18"/>
        <v>0</v>
      </c>
      <c r="Q192" s="108" t="e">
        <f t="shared" si="16"/>
        <v>#DIV/0!</v>
      </c>
      <c r="S192" s="20">
        <f t="shared" si="20"/>
        <v>0</v>
      </c>
      <c r="T192" s="21">
        <f t="shared" si="20"/>
        <v>0</v>
      </c>
      <c r="U192" s="21">
        <f t="shared" si="20"/>
        <v>0</v>
      </c>
      <c r="V192" s="21">
        <f t="shared" si="20"/>
        <v>0</v>
      </c>
      <c r="W192" s="21">
        <f t="shared" si="20"/>
        <v>0</v>
      </c>
      <c r="X192" s="21">
        <f t="shared" si="20"/>
        <v>0</v>
      </c>
      <c r="Y192" s="21">
        <f t="shared" si="19"/>
        <v>0</v>
      </c>
      <c r="Z192" s="21">
        <f t="shared" si="19"/>
        <v>0</v>
      </c>
      <c r="AA192" s="21">
        <f t="shared" si="19"/>
        <v>0</v>
      </c>
      <c r="AB192" s="21">
        <f t="shared" si="15"/>
        <v>0</v>
      </c>
      <c r="AC192" s="21">
        <f t="shared" si="15"/>
        <v>0</v>
      </c>
      <c r="AD192" s="24">
        <f t="shared" si="15"/>
        <v>0</v>
      </c>
      <c r="AF192" s="15">
        <f t="shared" si="17"/>
        <v>0</v>
      </c>
    </row>
    <row r="193" spans="1:32" x14ac:dyDescent="0.25">
      <c r="A193" s="75"/>
      <c r="B193" s="75" t="e">
        <f>INDEX('FY17 DataDump'!$A$2:$H$4768, MATCH('FY17 Individual Analysis'!A193, 'FY17 DataDump'!$C$2:$C$4768, 0), MATCH('FY17 DataDump'!$B$1, 'FY17 DataDump'!$A$1:$H$1))</f>
        <v>#N/A</v>
      </c>
      <c r="C193" s="75" t="e">
        <f>INDEX('FY17 DataDump'!$A$2:$H$4768, MATCH('FY17 Individual Analysis'!A193, 'FY17 DataDump'!$C$2:$C$4768, 0), MATCH('FY17 DataDump'!$D$1, 'FY17 DataDump'!$A$1:$H$1))</f>
        <v>#N/A</v>
      </c>
      <c r="D193" s="27">
        <f>SUMIFS('FY17 DataDump'!$E$2:$E$4768, 'FY17 DataDump'!$C$2:$C$4768, 'FY17 Individual Analysis'!$A193, 'FY17 DataDump'!$H$2:$H$4768, D$2)</f>
        <v>0</v>
      </c>
      <c r="E193" s="27">
        <f>SUMIFS('FY17 DataDump'!$E$2:$E$4768, 'FY17 DataDump'!$C$2:$C$4768, 'FY17 Individual Analysis'!$A193, 'FY17 DataDump'!$H$2:$H$4768, E$2)</f>
        <v>0</v>
      </c>
      <c r="F193" s="27">
        <f>SUMIFS('FY17 DataDump'!$E$2:$E$4768, 'FY17 DataDump'!$C$2:$C$4768, 'FY17 Individual Analysis'!$A193, 'FY17 DataDump'!$H$2:$H$4768, F$2)</f>
        <v>0</v>
      </c>
      <c r="G193" s="27">
        <f>SUMIFS('FY17 DataDump'!$E$2:$E$4768, 'FY17 DataDump'!$C$2:$C$4768, 'FY17 Individual Analysis'!$A193, 'FY17 DataDump'!$H$2:$H$4768, G$2)</f>
        <v>0</v>
      </c>
      <c r="H193" s="27">
        <f>SUMIFS('FY17 DataDump'!$E$2:$E$4768, 'FY17 DataDump'!$C$2:$C$4768, 'FY17 Individual Analysis'!$A193, 'FY17 DataDump'!$H$2:$H$4768, H$2)</f>
        <v>0</v>
      </c>
      <c r="I193" s="27">
        <f>SUMIFS('FY17 DataDump'!$E$2:$E$4768, 'FY17 DataDump'!$C$2:$C$4768, 'FY17 Individual Analysis'!$A193, 'FY17 DataDump'!$H$2:$H$4768, I$2)</f>
        <v>0</v>
      </c>
      <c r="J193" s="27">
        <f>SUMIFS('FY17 DataDump'!$E$2:$E$4768, 'FY17 DataDump'!$C$2:$C$4768, 'FY17 Individual Analysis'!$A193, 'FY17 DataDump'!$H$2:$H$4768, J$2)</f>
        <v>0</v>
      </c>
      <c r="K193" s="27">
        <f>SUMIFS('FY17 DataDump'!$E$2:$E$4768, 'FY17 DataDump'!$C$2:$C$4768, 'FY17 Individual Analysis'!$A193, 'FY17 DataDump'!$H$2:$H$4768, K$2)</f>
        <v>0</v>
      </c>
      <c r="L193" s="27">
        <f>SUMIFS('FY17 DataDump'!$E$2:$E$4768, 'FY17 DataDump'!$C$2:$C$4768, 'FY17 Individual Analysis'!$A193, 'FY17 DataDump'!$H$2:$H$4768, L$2)</f>
        <v>0</v>
      </c>
      <c r="M193" s="27">
        <f>SUMIFS('FY17 DataDump'!$E$2:$E$4768, 'FY17 DataDump'!$C$2:$C$4768, 'FY17 Individual Analysis'!$A193, 'FY17 DataDump'!$H$2:$H$4768, M$2)</f>
        <v>0</v>
      </c>
      <c r="N193" s="27">
        <f>SUMIFS('FY17 DataDump'!$E$2:$E$4768, 'FY17 DataDump'!$C$2:$C$4768, 'FY17 Individual Analysis'!$A193, 'FY17 DataDump'!$H$2:$H$4768, N$2)</f>
        <v>0</v>
      </c>
      <c r="O193" s="27">
        <f>SUMIFS('FY17 DataDump'!$E$2:$E$4768, 'FY17 DataDump'!$C$2:$C$4768, 'FY17 Individual Analysis'!$A193, 'FY17 DataDump'!$H$2:$H$4768, O$2)</f>
        <v>0</v>
      </c>
      <c r="P193" s="27">
        <f t="shared" si="18"/>
        <v>0</v>
      </c>
      <c r="Q193" s="108" t="e">
        <f t="shared" si="16"/>
        <v>#DIV/0!</v>
      </c>
      <c r="S193" s="20">
        <f t="shared" si="20"/>
        <v>0</v>
      </c>
      <c r="T193" s="21">
        <f t="shared" si="20"/>
        <v>0</v>
      </c>
      <c r="U193" s="21">
        <f t="shared" si="20"/>
        <v>0</v>
      </c>
      <c r="V193" s="21">
        <f t="shared" si="20"/>
        <v>0</v>
      </c>
      <c r="W193" s="21">
        <f t="shared" si="20"/>
        <v>0</v>
      </c>
      <c r="X193" s="21">
        <f t="shared" si="20"/>
        <v>0</v>
      </c>
      <c r="Y193" s="21">
        <f t="shared" si="19"/>
        <v>0</v>
      </c>
      <c r="Z193" s="21">
        <f t="shared" si="19"/>
        <v>0</v>
      </c>
      <c r="AA193" s="21">
        <f t="shared" si="19"/>
        <v>0</v>
      </c>
      <c r="AB193" s="21">
        <f t="shared" si="19"/>
        <v>0</v>
      </c>
      <c r="AC193" s="21">
        <f t="shared" si="19"/>
        <v>0</v>
      </c>
      <c r="AD193" s="24">
        <f t="shared" si="19"/>
        <v>0</v>
      </c>
      <c r="AF193" s="15">
        <f t="shared" si="17"/>
        <v>0</v>
      </c>
    </row>
    <row r="194" spans="1:32" x14ac:dyDescent="0.25">
      <c r="A194" s="75"/>
      <c r="B194" s="75" t="e">
        <f>INDEX('FY17 DataDump'!$A$2:$H$4768, MATCH('FY17 Individual Analysis'!A194, 'FY17 DataDump'!$C$2:$C$4768, 0), MATCH('FY17 DataDump'!$B$1, 'FY17 DataDump'!$A$1:$H$1))</f>
        <v>#N/A</v>
      </c>
      <c r="C194" s="75" t="e">
        <f>INDEX('FY17 DataDump'!$A$2:$H$4768, MATCH('FY17 Individual Analysis'!A194, 'FY17 DataDump'!$C$2:$C$4768, 0), MATCH('FY17 DataDump'!$D$1, 'FY17 DataDump'!$A$1:$H$1))</f>
        <v>#N/A</v>
      </c>
      <c r="D194" s="27">
        <f>SUMIFS('FY17 DataDump'!$E$2:$E$4768, 'FY17 DataDump'!$C$2:$C$4768, 'FY17 Individual Analysis'!$A194, 'FY17 DataDump'!$H$2:$H$4768, D$2)</f>
        <v>0</v>
      </c>
      <c r="E194" s="27">
        <f>SUMIFS('FY17 DataDump'!$E$2:$E$4768, 'FY17 DataDump'!$C$2:$C$4768, 'FY17 Individual Analysis'!$A194, 'FY17 DataDump'!$H$2:$H$4768, E$2)</f>
        <v>0</v>
      </c>
      <c r="F194" s="27">
        <f>SUMIFS('FY17 DataDump'!$E$2:$E$4768, 'FY17 DataDump'!$C$2:$C$4768, 'FY17 Individual Analysis'!$A194, 'FY17 DataDump'!$H$2:$H$4768, F$2)</f>
        <v>0</v>
      </c>
      <c r="G194" s="27">
        <f>SUMIFS('FY17 DataDump'!$E$2:$E$4768, 'FY17 DataDump'!$C$2:$C$4768, 'FY17 Individual Analysis'!$A194, 'FY17 DataDump'!$H$2:$H$4768, G$2)</f>
        <v>0</v>
      </c>
      <c r="H194" s="27">
        <f>SUMIFS('FY17 DataDump'!$E$2:$E$4768, 'FY17 DataDump'!$C$2:$C$4768, 'FY17 Individual Analysis'!$A194, 'FY17 DataDump'!$H$2:$H$4768, H$2)</f>
        <v>0</v>
      </c>
      <c r="I194" s="27">
        <f>SUMIFS('FY17 DataDump'!$E$2:$E$4768, 'FY17 DataDump'!$C$2:$C$4768, 'FY17 Individual Analysis'!$A194, 'FY17 DataDump'!$H$2:$H$4768, I$2)</f>
        <v>0</v>
      </c>
      <c r="J194" s="27">
        <f>SUMIFS('FY17 DataDump'!$E$2:$E$4768, 'FY17 DataDump'!$C$2:$C$4768, 'FY17 Individual Analysis'!$A194, 'FY17 DataDump'!$H$2:$H$4768, J$2)</f>
        <v>0</v>
      </c>
      <c r="K194" s="27">
        <f>SUMIFS('FY17 DataDump'!$E$2:$E$4768, 'FY17 DataDump'!$C$2:$C$4768, 'FY17 Individual Analysis'!$A194, 'FY17 DataDump'!$H$2:$H$4768, K$2)</f>
        <v>0</v>
      </c>
      <c r="L194" s="27">
        <f>SUMIFS('FY17 DataDump'!$E$2:$E$4768, 'FY17 DataDump'!$C$2:$C$4768, 'FY17 Individual Analysis'!$A194, 'FY17 DataDump'!$H$2:$H$4768, L$2)</f>
        <v>0</v>
      </c>
      <c r="M194" s="27">
        <f>SUMIFS('FY17 DataDump'!$E$2:$E$4768, 'FY17 DataDump'!$C$2:$C$4768, 'FY17 Individual Analysis'!$A194, 'FY17 DataDump'!$H$2:$H$4768, M$2)</f>
        <v>0</v>
      </c>
      <c r="N194" s="27">
        <f>SUMIFS('FY17 DataDump'!$E$2:$E$4768, 'FY17 DataDump'!$C$2:$C$4768, 'FY17 Individual Analysis'!$A194, 'FY17 DataDump'!$H$2:$H$4768, N$2)</f>
        <v>0</v>
      </c>
      <c r="O194" s="27">
        <f>SUMIFS('FY17 DataDump'!$E$2:$E$4768, 'FY17 DataDump'!$C$2:$C$4768, 'FY17 Individual Analysis'!$A194, 'FY17 DataDump'!$H$2:$H$4768, O$2)</f>
        <v>0</v>
      </c>
      <c r="P194" s="27">
        <f t="shared" si="18"/>
        <v>0</v>
      </c>
      <c r="Q194" s="108" t="e">
        <f t="shared" ref="Q194:Q257" si="21">P194/$P$400</f>
        <v>#DIV/0!</v>
      </c>
      <c r="S194" s="20">
        <f t="shared" si="20"/>
        <v>0</v>
      </c>
      <c r="T194" s="21">
        <f t="shared" si="20"/>
        <v>0</v>
      </c>
      <c r="U194" s="21">
        <f t="shared" si="20"/>
        <v>0</v>
      </c>
      <c r="V194" s="21">
        <f t="shared" si="20"/>
        <v>0</v>
      </c>
      <c r="W194" s="21">
        <f t="shared" si="20"/>
        <v>0</v>
      </c>
      <c r="X194" s="21">
        <f t="shared" si="20"/>
        <v>0</v>
      </c>
      <c r="Y194" s="21">
        <f t="shared" si="19"/>
        <v>0</v>
      </c>
      <c r="Z194" s="21">
        <f t="shared" si="19"/>
        <v>0</v>
      </c>
      <c r="AA194" s="21">
        <f t="shared" si="19"/>
        <v>0</v>
      </c>
      <c r="AB194" s="21">
        <f t="shared" si="19"/>
        <v>0</v>
      </c>
      <c r="AC194" s="21">
        <f t="shared" si="19"/>
        <v>0</v>
      </c>
      <c r="AD194" s="24">
        <f t="shared" si="19"/>
        <v>0</v>
      </c>
      <c r="AF194" s="15">
        <f t="shared" ref="AF194:AF257" si="22">(P194) + (P194 *$AG$1)</f>
        <v>0</v>
      </c>
    </row>
    <row r="195" spans="1:32" x14ac:dyDescent="0.25">
      <c r="A195" s="75"/>
      <c r="B195" s="75" t="e">
        <f>INDEX('FY17 DataDump'!$A$2:$H$4768, MATCH('FY17 Individual Analysis'!A195, 'FY17 DataDump'!$C$2:$C$4768, 0), MATCH('FY17 DataDump'!$B$1, 'FY17 DataDump'!$A$1:$H$1))</f>
        <v>#N/A</v>
      </c>
      <c r="C195" s="75" t="e">
        <f>INDEX('FY17 DataDump'!$A$2:$H$4768, MATCH('FY17 Individual Analysis'!A195, 'FY17 DataDump'!$C$2:$C$4768, 0), MATCH('FY17 DataDump'!$D$1, 'FY17 DataDump'!$A$1:$H$1))</f>
        <v>#N/A</v>
      </c>
      <c r="D195" s="27">
        <f>SUMIFS('FY17 DataDump'!$E$2:$E$4768, 'FY17 DataDump'!$C$2:$C$4768, 'FY17 Individual Analysis'!$A195, 'FY17 DataDump'!$H$2:$H$4768, D$2)</f>
        <v>0</v>
      </c>
      <c r="E195" s="27">
        <f>SUMIFS('FY17 DataDump'!$E$2:$E$4768, 'FY17 DataDump'!$C$2:$C$4768, 'FY17 Individual Analysis'!$A195, 'FY17 DataDump'!$H$2:$H$4768, E$2)</f>
        <v>0</v>
      </c>
      <c r="F195" s="27">
        <f>SUMIFS('FY17 DataDump'!$E$2:$E$4768, 'FY17 DataDump'!$C$2:$C$4768, 'FY17 Individual Analysis'!$A195, 'FY17 DataDump'!$H$2:$H$4768, F$2)</f>
        <v>0</v>
      </c>
      <c r="G195" s="27">
        <f>SUMIFS('FY17 DataDump'!$E$2:$E$4768, 'FY17 DataDump'!$C$2:$C$4768, 'FY17 Individual Analysis'!$A195, 'FY17 DataDump'!$H$2:$H$4768, G$2)</f>
        <v>0</v>
      </c>
      <c r="H195" s="27">
        <f>SUMIFS('FY17 DataDump'!$E$2:$E$4768, 'FY17 DataDump'!$C$2:$C$4768, 'FY17 Individual Analysis'!$A195, 'FY17 DataDump'!$H$2:$H$4768, H$2)</f>
        <v>0</v>
      </c>
      <c r="I195" s="27">
        <f>SUMIFS('FY17 DataDump'!$E$2:$E$4768, 'FY17 DataDump'!$C$2:$C$4768, 'FY17 Individual Analysis'!$A195, 'FY17 DataDump'!$H$2:$H$4768, I$2)</f>
        <v>0</v>
      </c>
      <c r="J195" s="27">
        <f>SUMIFS('FY17 DataDump'!$E$2:$E$4768, 'FY17 DataDump'!$C$2:$C$4768, 'FY17 Individual Analysis'!$A195, 'FY17 DataDump'!$H$2:$H$4768, J$2)</f>
        <v>0</v>
      </c>
      <c r="K195" s="27">
        <f>SUMIFS('FY17 DataDump'!$E$2:$E$4768, 'FY17 DataDump'!$C$2:$C$4768, 'FY17 Individual Analysis'!$A195, 'FY17 DataDump'!$H$2:$H$4768, K$2)</f>
        <v>0</v>
      </c>
      <c r="L195" s="27">
        <f>SUMIFS('FY17 DataDump'!$E$2:$E$4768, 'FY17 DataDump'!$C$2:$C$4768, 'FY17 Individual Analysis'!$A195, 'FY17 DataDump'!$H$2:$H$4768, L$2)</f>
        <v>0</v>
      </c>
      <c r="M195" s="27">
        <f>SUMIFS('FY17 DataDump'!$E$2:$E$4768, 'FY17 DataDump'!$C$2:$C$4768, 'FY17 Individual Analysis'!$A195, 'FY17 DataDump'!$H$2:$H$4768, M$2)</f>
        <v>0</v>
      </c>
      <c r="N195" s="27">
        <f>SUMIFS('FY17 DataDump'!$E$2:$E$4768, 'FY17 DataDump'!$C$2:$C$4768, 'FY17 Individual Analysis'!$A195, 'FY17 DataDump'!$H$2:$H$4768, N$2)</f>
        <v>0</v>
      </c>
      <c r="O195" s="27">
        <f>SUMIFS('FY17 DataDump'!$E$2:$E$4768, 'FY17 DataDump'!$C$2:$C$4768, 'FY17 Individual Analysis'!$A195, 'FY17 DataDump'!$H$2:$H$4768, O$2)</f>
        <v>0</v>
      </c>
      <c r="P195" s="27">
        <f t="shared" ref="P195:P258" si="23">SUM(D195:O195)</f>
        <v>0</v>
      </c>
      <c r="Q195" s="108" t="e">
        <f t="shared" si="21"/>
        <v>#DIV/0!</v>
      </c>
      <c r="S195" s="20">
        <f t="shared" si="20"/>
        <v>0</v>
      </c>
      <c r="T195" s="21">
        <f t="shared" si="20"/>
        <v>0</v>
      </c>
      <c r="U195" s="21">
        <f t="shared" si="20"/>
        <v>0</v>
      </c>
      <c r="V195" s="21">
        <f t="shared" si="20"/>
        <v>0</v>
      </c>
      <c r="W195" s="21">
        <f t="shared" si="20"/>
        <v>0</v>
      </c>
      <c r="X195" s="21">
        <f t="shared" si="20"/>
        <v>0</v>
      </c>
      <c r="Y195" s="21">
        <f t="shared" si="19"/>
        <v>0</v>
      </c>
      <c r="Z195" s="21">
        <f t="shared" si="19"/>
        <v>0</v>
      </c>
      <c r="AA195" s="21">
        <f t="shared" si="19"/>
        <v>0</v>
      </c>
      <c r="AB195" s="21">
        <f t="shared" si="19"/>
        <v>0</v>
      </c>
      <c r="AC195" s="21">
        <f t="shared" si="19"/>
        <v>0</v>
      </c>
      <c r="AD195" s="24">
        <f t="shared" si="19"/>
        <v>0</v>
      </c>
      <c r="AF195" s="15">
        <f t="shared" si="22"/>
        <v>0</v>
      </c>
    </row>
    <row r="196" spans="1:32" x14ac:dyDescent="0.25">
      <c r="A196" s="75"/>
      <c r="B196" s="75" t="e">
        <f>INDEX('FY17 DataDump'!$A$2:$H$4768, MATCH('FY17 Individual Analysis'!A196, 'FY17 DataDump'!$C$2:$C$4768, 0), MATCH('FY17 DataDump'!$B$1, 'FY17 DataDump'!$A$1:$H$1))</f>
        <v>#N/A</v>
      </c>
      <c r="C196" s="75" t="e">
        <f>INDEX('FY17 DataDump'!$A$2:$H$4768, MATCH('FY17 Individual Analysis'!A196, 'FY17 DataDump'!$C$2:$C$4768, 0), MATCH('FY17 DataDump'!$D$1, 'FY17 DataDump'!$A$1:$H$1))</f>
        <v>#N/A</v>
      </c>
      <c r="D196" s="27">
        <f>SUMIFS('FY17 DataDump'!$E$2:$E$4768, 'FY17 DataDump'!$C$2:$C$4768, 'FY17 Individual Analysis'!$A196, 'FY17 DataDump'!$H$2:$H$4768, D$2)</f>
        <v>0</v>
      </c>
      <c r="E196" s="27">
        <f>SUMIFS('FY17 DataDump'!$E$2:$E$4768, 'FY17 DataDump'!$C$2:$C$4768, 'FY17 Individual Analysis'!$A196, 'FY17 DataDump'!$H$2:$H$4768, E$2)</f>
        <v>0</v>
      </c>
      <c r="F196" s="27">
        <f>SUMIFS('FY17 DataDump'!$E$2:$E$4768, 'FY17 DataDump'!$C$2:$C$4768, 'FY17 Individual Analysis'!$A196, 'FY17 DataDump'!$H$2:$H$4768, F$2)</f>
        <v>0</v>
      </c>
      <c r="G196" s="27">
        <f>SUMIFS('FY17 DataDump'!$E$2:$E$4768, 'FY17 DataDump'!$C$2:$C$4768, 'FY17 Individual Analysis'!$A196, 'FY17 DataDump'!$H$2:$H$4768, G$2)</f>
        <v>0</v>
      </c>
      <c r="H196" s="27">
        <f>SUMIFS('FY17 DataDump'!$E$2:$E$4768, 'FY17 DataDump'!$C$2:$C$4768, 'FY17 Individual Analysis'!$A196, 'FY17 DataDump'!$H$2:$H$4768, H$2)</f>
        <v>0</v>
      </c>
      <c r="I196" s="27">
        <f>SUMIFS('FY17 DataDump'!$E$2:$E$4768, 'FY17 DataDump'!$C$2:$C$4768, 'FY17 Individual Analysis'!$A196, 'FY17 DataDump'!$H$2:$H$4768, I$2)</f>
        <v>0</v>
      </c>
      <c r="J196" s="27">
        <f>SUMIFS('FY17 DataDump'!$E$2:$E$4768, 'FY17 DataDump'!$C$2:$C$4768, 'FY17 Individual Analysis'!$A196, 'FY17 DataDump'!$H$2:$H$4768, J$2)</f>
        <v>0</v>
      </c>
      <c r="K196" s="27">
        <f>SUMIFS('FY17 DataDump'!$E$2:$E$4768, 'FY17 DataDump'!$C$2:$C$4768, 'FY17 Individual Analysis'!$A196, 'FY17 DataDump'!$H$2:$H$4768, K$2)</f>
        <v>0</v>
      </c>
      <c r="L196" s="27">
        <f>SUMIFS('FY17 DataDump'!$E$2:$E$4768, 'FY17 DataDump'!$C$2:$C$4768, 'FY17 Individual Analysis'!$A196, 'FY17 DataDump'!$H$2:$H$4768, L$2)</f>
        <v>0</v>
      </c>
      <c r="M196" s="27">
        <f>SUMIFS('FY17 DataDump'!$E$2:$E$4768, 'FY17 DataDump'!$C$2:$C$4768, 'FY17 Individual Analysis'!$A196, 'FY17 DataDump'!$H$2:$H$4768, M$2)</f>
        <v>0</v>
      </c>
      <c r="N196" s="27">
        <f>SUMIFS('FY17 DataDump'!$E$2:$E$4768, 'FY17 DataDump'!$C$2:$C$4768, 'FY17 Individual Analysis'!$A196, 'FY17 DataDump'!$H$2:$H$4768, N$2)</f>
        <v>0</v>
      </c>
      <c r="O196" s="27">
        <f>SUMIFS('FY17 DataDump'!$E$2:$E$4768, 'FY17 DataDump'!$C$2:$C$4768, 'FY17 Individual Analysis'!$A196, 'FY17 DataDump'!$H$2:$H$4768, O$2)</f>
        <v>0</v>
      </c>
      <c r="P196" s="27">
        <f t="shared" si="23"/>
        <v>0</v>
      </c>
      <c r="Q196" s="108" t="e">
        <f t="shared" si="21"/>
        <v>#DIV/0!</v>
      </c>
      <c r="S196" s="20">
        <f t="shared" si="20"/>
        <v>0</v>
      </c>
      <c r="T196" s="21">
        <f t="shared" si="20"/>
        <v>0</v>
      </c>
      <c r="U196" s="21">
        <f t="shared" si="20"/>
        <v>0</v>
      </c>
      <c r="V196" s="21">
        <f t="shared" si="20"/>
        <v>0</v>
      </c>
      <c r="W196" s="21">
        <f t="shared" si="20"/>
        <v>0</v>
      </c>
      <c r="X196" s="21">
        <f t="shared" si="20"/>
        <v>0</v>
      </c>
      <c r="Y196" s="21">
        <f t="shared" si="19"/>
        <v>0</v>
      </c>
      <c r="Z196" s="21">
        <f t="shared" si="19"/>
        <v>0</v>
      </c>
      <c r="AA196" s="21">
        <f t="shared" si="19"/>
        <v>0</v>
      </c>
      <c r="AB196" s="21">
        <f t="shared" si="19"/>
        <v>0</v>
      </c>
      <c r="AC196" s="21">
        <f t="shared" si="19"/>
        <v>0</v>
      </c>
      <c r="AD196" s="24">
        <f t="shared" si="19"/>
        <v>0</v>
      </c>
      <c r="AF196" s="15">
        <f t="shared" si="22"/>
        <v>0</v>
      </c>
    </row>
    <row r="197" spans="1:32" x14ac:dyDescent="0.25">
      <c r="A197" s="75"/>
      <c r="B197" s="75" t="e">
        <f>INDEX('FY17 DataDump'!$A$2:$H$4768, MATCH('FY17 Individual Analysis'!A197, 'FY17 DataDump'!$C$2:$C$4768, 0), MATCH('FY17 DataDump'!$B$1, 'FY17 DataDump'!$A$1:$H$1))</f>
        <v>#N/A</v>
      </c>
      <c r="C197" s="75" t="e">
        <f>INDEX('FY17 DataDump'!$A$2:$H$4768, MATCH('FY17 Individual Analysis'!A197, 'FY17 DataDump'!$C$2:$C$4768, 0), MATCH('FY17 DataDump'!$D$1, 'FY17 DataDump'!$A$1:$H$1))</f>
        <v>#N/A</v>
      </c>
      <c r="D197" s="27">
        <f>SUMIFS('FY17 DataDump'!$E$2:$E$4768, 'FY17 DataDump'!$C$2:$C$4768, 'FY17 Individual Analysis'!$A197, 'FY17 DataDump'!$H$2:$H$4768, D$2)</f>
        <v>0</v>
      </c>
      <c r="E197" s="27">
        <f>SUMIFS('FY17 DataDump'!$E$2:$E$4768, 'FY17 DataDump'!$C$2:$C$4768, 'FY17 Individual Analysis'!$A197, 'FY17 DataDump'!$H$2:$H$4768, E$2)</f>
        <v>0</v>
      </c>
      <c r="F197" s="27">
        <f>SUMIFS('FY17 DataDump'!$E$2:$E$4768, 'FY17 DataDump'!$C$2:$C$4768, 'FY17 Individual Analysis'!$A197, 'FY17 DataDump'!$H$2:$H$4768, F$2)</f>
        <v>0</v>
      </c>
      <c r="G197" s="27">
        <f>SUMIFS('FY17 DataDump'!$E$2:$E$4768, 'FY17 DataDump'!$C$2:$C$4768, 'FY17 Individual Analysis'!$A197, 'FY17 DataDump'!$H$2:$H$4768, G$2)</f>
        <v>0</v>
      </c>
      <c r="H197" s="27">
        <f>SUMIFS('FY17 DataDump'!$E$2:$E$4768, 'FY17 DataDump'!$C$2:$C$4768, 'FY17 Individual Analysis'!$A197, 'FY17 DataDump'!$H$2:$H$4768, H$2)</f>
        <v>0</v>
      </c>
      <c r="I197" s="27">
        <f>SUMIFS('FY17 DataDump'!$E$2:$E$4768, 'FY17 DataDump'!$C$2:$C$4768, 'FY17 Individual Analysis'!$A197, 'FY17 DataDump'!$H$2:$H$4768, I$2)</f>
        <v>0</v>
      </c>
      <c r="J197" s="27">
        <f>SUMIFS('FY17 DataDump'!$E$2:$E$4768, 'FY17 DataDump'!$C$2:$C$4768, 'FY17 Individual Analysis'!$A197, 'FY17 DataDump'!$H$2:$H$4768, J$2)</f>
        <v>0</v>
      </c>
      <c r="K197" s="27">
        <f>SUMIFS('FY17 DataDump'!$E$2:$E$4768, 'FY17 DataDump'!$C$2:$C$4768, 'FY17 Individual Analysis'!$A197, 'FY17 DataDump'!$H$2:$H$4768, K$2)</f>
        <v>0</v>
      </c>
      <c r="L197" s="27">
        <f>SUMIFS('FY17 DataDump'!$E$2:$E$4768, 'FY17 DataDump'!$C$2:$C$4768, 'FY17 Individual Analysis'!$A197, 'FY17 DataDump'!$H$2:$H$4768, L$2)</f>
        <v>0</v>
      </c>
      <c r="M197" s="27">
        <f>SUMIFS('FY17 DataDump'!$E$2:$E$4768, 'FY17 DataDump'!$C$2:$C$4768, 'FY17 Individual Analysis'!$A197, 'FY17 DataDump'!$H$2:$H$4768, M$2)</f>
        <v>0</v>
      </c>
      <c r="N197" s="27">
        <f>SUMIFS('FY17 DataDump'!$E$2:$E$4768, 'FY17 DataDump'!$C$2:$C$4768, 'FY17 Individual Analysis'!$A197, 'FY17 DataDump'!$H$2:$H$4768, N$2)</f>
        <v>0</v>
      </c>
      <c r="O197" s="27">
        <f>SUMIFS('FY17 DataDump'!$E$2:$E$4768, 'FY17 DataDump'!$C$2:$C$4768, 'FY17 Individual Analysis'!$A197, 'FY17 DataDump'!$H$2:$H$4768, O$2)</f>
        <v>0</v>
      </c>
      <c r="P197" s="27">
        <f t="shared" si="23"/>
        <v>0</v>
      </c>
      <c r="Q197" s="108" t="e">
        <f t="shared" si="21"/>
        <v>#DIV/0!</v>
      </c>
      <c r="S197" s="20">
        <f t="shared" si="20"/>
        <v>0</v>
      </c>
      <c r="T197" s="21">
        <f t="shared" si="20"/>
        <v>0</v>
      </c>
      <c r="U197" s="21">
        <f t="shared" si="20"/>
        <v>0</v>
      </c>
      <c r="V197" s="21">
        <f t="shared" si="20"/>
        <v>0</v>
      </c>
      <c r="W197" s="21">
        <f t="shared" si="20"/>
        <v>0</v>
      </c>
      <c r="X197" s="21">
        <f t="shared" si="20"/>
        <v>0</v>
      </c>
      <c r="Y197" s="21">
        <f t="shared" si="19"/>
        <v>0</v>
      </c>
      <c r="Z197" s="21">
        <f t="shared" si="19"/>
        <v>0</v>
      </c>
      <c r="AA197" s="21">
        <f t="shared" si="19"/>
        <v>0</v>
      </c>
      <c r="AB197" s="21">
        <f t="shared" si="19"/>
        <v>0</v>
      </c>
      <c r="AC197" s="21">
        <f t="shared" si="19"/>
        <v>0</v>
      </c>
      <c r="AD197" s="24">
        <f t="shared" si="19"/>
        <v>0</v>
      </c>
      <c r="AF197" s="15">
        <f t="shared" si="22"/>
        <v>0</v>
      </c>
    </row>
    <row r="198" spans="1:32" x14ac:dyDescent="0.25">
      <c r="A198" s="75"/>
      <c r="B198" s="75" t="e">
        <f>INDEX('FY17 DataDump'!$A$2:$H$4768, MATCH('FY17 Individual Analysis'!A198, 'FY17 DataDump'!$C$2:$C$4768, 0), MATCH('FY17 DataDump'!$B$1, 'FY17 DataDump'!$A$1:$H$1))</f>
        <v>#N/A</v>
      </c>
      <c r="C198" s="75" t="e">
        <f>INDEX('FY17 DataDump'!$A$2:$H$4768, MATCH('FY17 Individual Analysis'!A198, 'FY17 DataDump'!$C$2:$C$4768, 0), MATCH('FY17 DataDump'!$D$1, 'FY17 DataDump'!$A$1:$H$1))</f>
        <v>#N/A</v>
      </c>
      <c r="D198" s="27">
        <f>SUMIFS('FY17 DataDump'!$E$2:$E$4768, 'FY17 DataDump'!$C$2:$C$4768, 'FY17 Individual Analysis'!$A198, 'FY17 DataDump'!$H$2:$H$4768, D$2)</f>
        <v>0</v>
      </c>
      <c r="E198" s="27">
        <f>SUMIFS('FY17 DataDump'!$E$2:$E$4768, 'FY17 DataDump'!$C$2:$C$4768, 'FY17 Individual Analysis'!$A198, 'FY17 DataDump'!$H$2:$H$4768, E$2)</f>
        <v>0</v>
      </c>
      <c r="F198" s="27">
        <f>SUMIFS('FY17 DataDump'!$E$2:$E$4768, 'FY17 DataDump'!$C$2:$C$4768, 'FY17 Individual Analysis'!$A198, 'FY17 DataDump'!$H$2:$H$4768, F$2)</f>
        <v>0</v>
      </c>
      <c r="G198" s="27">
        <f>SUMIFS('FY17 DataDump'!$E$2:$E$4768, 'FY17 DataDump'!$C$2:$C$4768, 'FY17 Individual Analysis'!$A198, 'FY17 DataDump'!$H$2:$H$4768, G$2)</f>
        <v>0</v>
      </c>
      <c r="H198" s="27">
        <f>SUMIFS('FY17 DataDump'!$E$2:$E$4768, 'FY17 DataDump'!$C$2:$C$4768, 'FY17 Individual Analysis'!$A198, 'FY17 DataDump'!$H$2:$H$4768, H$2)</f>
        <v>0</v>
      </c>
      <c r="I198" s="27">
        <f>SUMIFS('FY17 DataDump'!$E$2:$E$4768, 'FY17 DataDump'!$C$2:$C$4768, 'FY17 Individual Analysis'!$A198, 'FY17 DataDump'!$H$2:$H$4768, I$2)</f>
        <v>0</v>
      </c>
      <c r="J198" s="27">
        <f>SUMIFS('FY17 DataDump'!$E$2:$E$4768, 'FY17 DataDump'!$C$2:$C$4768, 'FY17 Individual Analysis'!$A198, 'FY17 DataDump'!$H$2:$H$4768, J$2)</f>
        <v>0</v>
      </c>
      <c r="K198" s="27">
        <f>SUMIFS('FY17 DataDump'!$E$2:$E$4768, 'FY17 DataDump'!$C$2:$C$4768, 'FY17 Individual Analysis'!$A198, 'FY17 DataDump'!$H$2:$H$4768, K$2)</f>
        <v>0</v>
      </c>
      <c r="L198" s="27">
        <f>SUMIFS('FY17 DataDump'!$E$2:$E$4768, 'FY17 DataDump'!$C$2:$C$4768, 'FY17 Individual Analysis'!$A198, 'FY17 DataDump'!$H$2:$H$4768, L$2)</f>
        <v>0</v>
      </c>
      <c r="M198" s="27">
        <f>SUMIFS('FY17 DataDump'!$E$2:$E$4768, 'FY17 DataDump'!$C$2:$C$4768, 'FY17 Individual Analysis'!$A198, 'FY17 DataDump'!$H$2:$H$4768, M$2)</f>
        <v>0</v>
      </c>
      <c r="N198" s="27">
        <f>SUMIFS('FY17 DataDump'!$E$2:$E$4768, 'FY17 DataDump'!$C$2:$C$4768, 'FY17 Individual Analysis'!$A198, 'FY17 DataDump'!$H$2:$H$4768, N$2)</f>
        <v>0</v>
      </c>
      <c r="O198" s="27">
        <f>SUMIFS('FY17 DataDump'!$E$2:$E$4768, 'FY17 DataDump'!$C$2:$C$4768, 'FY17 Individual Analysis'!$A198, 'FY17 DataDump'!$H$2:$H$4768, O$2)</f>
        <v>0</v>
      </c>
      <c r="P198" s="27">
        <f t="shared" si="23"/>
        <v>0</v>
      </c>
      <c r="Q198" s="108" t="e">
        <f t="shared" si="21"/>
        <v>#DIV/0!</v>
      </c>
      <c r="S198" s="20">
        <f t="shared" si="20"/>
        <v>0</v>
      </c>
      <c r="T198" s="21">
        <f t="shared" si="20"/>
        <v>0</v>
      </c>
      <c r="U198" s="21">
        <f t="shared" si="20"/>
        <v>0</v>
      </c>
      <c r="V198" s="21">
        <f t="shared" si="20"/>
        <v>0</v>
      </c>
      <c r="W198" s="21">
        <f t="shared" si="20"/>
        <v>0</v>
      </c>
      <c r="X198" s="21">
        <f t="shared" si="20"/>
        <v>0</v>
      </c>
      <c r="Y198" s="21">
        <f t="shared" si="19"/>
        <v>0</v>
      </c>
      <c r="Z198" s="21">
        <f t="shared" si="19"/>
        <v>0</v>
      </c>
      <c r="AA198" s="21">
        <f t="shared" si="19"/>
        <v>0</v>
      </c>
      <c r="AB198" s="21">
        <f t="shared" si="19"/>
        <v>0</v>
      </c>
      <c r="AC198" s="21">
        <f t="shared" si="19"/>
        <v>0</v>
      </c>
      <c r="AD198" s="24">
        <f t="shared" si="19"/>
        <v>0</v>
      </c>
      <c r="AF198" s="15">
        <f t="shared" si="22"/>
        <v>0</v>
      </c>
    </row>
    <row r="199" spans="1:32" x14ac:dyDescent="0.25">
      <c r="A199" s="75"/>
      <c r="B199" s="75" t="e">
        <f>INDEX('FY17 DataDump'!$A$2:$H$4768, MATCH('FY17 Individual Analysis'!A199, 'FY17 DataDump'!$C$2:$C$4768, 0), MATCH('FY17 DataDump'!$B$1, 'FY17 DataDump'!$A$1:$H$1))</f>
        <v>#N/A</v>
      </c>
      <c r="C199" s="75" t="e">
        <f>INDEX('FY17 DataDump'!$A$2:$H$4768, MATCH('FY17 Individual Analysis'!A199, 'FY17 DataDump'!$C$2:$C$4768, 0), MATCH('FY17 DataDump'!$D$1, 'FY17 DataDump'!$A$1:$H$1))</f>
        <v>#N/A</v>
      </c>
      <c r="D199" s="27">
        <f>SUMIFS('FY17 DataDump'!$E$2:$E$4768, 'FY17 DataDump'!$C$2:$C$4768, 'FY17 Individual Analysis'!$A199, 'FY17 DataDump'!$H$2:$H$4768, D$2)</f>
        <v>0</v>
      </c>
      <c r="E199" s="27">
        <f>SUMIFS('FY17 DataDump'!$E$2:$E$4768, 'FY17 DataDump'!$C$2:$C$4768, 'FY17 Individual Analysis'!$A199, 'FY17 DataDump'!$H$2:$H$4768, E$2)</f>
        <v>0</v>
      </c>
      <c r="F199" s="27">
        <f>SUMIFS('FY17 DataDump'!$E$2:$E$4768, 'FY17 DataDump'!$C$2:$C$4768, 'FY17 Individual Analysis'!$A199, 'FY17 DataDump'!$H$2:$H$4768, F$2)</f>
        <v>0</v>
      </c>
      <c r="G199" s="27">
        <f>SUMIFS('FY17 DataDump'!$E$2:$E$4768, 'FY17 DataDump'!$C$2:$C$4768, 'FY17 Individual Analysis'!$A199, 'FY17 DataDump'!$H$2:$H$4768, G$2)</f>
        <v>0</v>
      </c>
      <c r="H199" s="27">
        <f>SUMIFS('FY17 DataDump'!$E$2:$E$4768, 'FY17 DataDump'!$C$2:$C$4768, 'FY17 Individual Analysis'!$A199, 'FY17 DataDump'!$H$2:$H$4768, H$2)</f>
        <v>0</v>
      </c>
      <c r="I199" s="27">
        <f>SUMIFS('FY17 DataDump'!$E$2:$E$4768, 'FY17 DataDump'!$C$2:$C$4768, 'FY17 Individual Analysis'!$A199, 'FY17 DataDump'!$H$2:$H$4768, I$2)</f>
        <v>0</v>
      </c>
      <c r="J199" s="27">
        <f>SUMIFS('FY17 DataDump'!$E$2:$E$4768, 'FY17 DataDump'!$C$2:$C$4768, 'FY17 Individual Analysis'!$A199, 'FY17 DataDump'!$H$2:$H$4768, J$2)</f>
        <v>0</v>
      </c>
      <c r="K199" s="27">
        <f>SUMIFS('FY17 DataDump'!$E$2:$E$4768, 'FY17 DataDump'!$C$2:$C$4768, 'FY17 Individual Analysis'!$A199, 'FY17 DataDump'!$H$2:$H$4768, K$2)</f>
        <v>0</v>
      </c>
      <c r="L199" s="27">
        <f>SUMIFS('FY17 DataDump'!$E$2:$E$4768, 'FY17 DataDump'!$C$2:$C$4768, 'FY17 Individual Analysis'!$A199, 'FY17 DataDump'!$H$2:$H$4768, L$2)</f>
        <v>0</v>
      </c>
      <c r="M199" s="27">
        <f>SUMIFS('FY17 DataDump'!$E$2:$E$4768, 'FY17 DataDump'!$C$2:$C$4768, 'FY17 Individual Analysis'!$A199, 'FY17 DataDump'!$H$2:$H$4768, M$2)</f>
        <v>0</v>
      </c>
      <c r="N199" s="27">
        <f>SUMIFS('FY17 DataDump'!$E$2:$E$4768, 'FY17 DataDump'!$C$2:$C$4768, 'FY17 Individual Analysis'!$A199, 'FY17 DataDump'!$H$2:$H$4768, N$2)</f>
        <v>0</v>
      </c>
      <c r="O199" s="27">
        <f>SUMIFS('FY17 DataDump'!$E$2:$E$4768, 'FY17 DataDump'!$C$2:$C$4768, 'FY17 Individual Analysis'!$A199, 'FY17 DataDump'!$H$2:$H$4768, O$2)</f>
        <v>0</v>
      </c>
      <c r="P199" s="27">
        <f t="shared" si="23"/>
        <v>0</v>
      </c>
      <c r="Q199" s="108" t="e">
        <f t="shared" si="21"/>
        <v>#DIV/0!</v>
      </c>
      <c r="S199" s="20">
        <f t="shared" si="20"/>
        <v>0</v>
      </c>
      <c r="T199" s="21">
        <f t="shared" si="20"/>
        <v>0</v>
      </c>
      <c r="U199" s="21">
        <f t="shared" si="20"/>
        <v>0</v>
      </c>
      <c r="V199" s="21">
        <f t="shared" si="20"/>
        <v>0</v>
      </c>
      <c r="W199" s="21">
        <f t="shared" si="20"/>
        <v>0</v>
      </c>
      <c r="X199" s="21">
        <f t="shared" si="20"/>
        <v>0</v>
      </c>
      <c r="Y199" s="21">
        <f t="shared" si="19"/>
        <v>0</v>
      </c>
      <c r="Z199" s="21">
        <f t="shared" si="19"/>
        <v>0</v>
      </c>
      <c r="AA199" s="21">
        <f t="shared" si="19"/>
        <v>0</v>
      </c>
      <c r="AB199" s="21">
        <f t="shared" si="19"/>
        <v>0</v>
      </c>
      <c r="AC199" s="21">
        <f t="shared" si="19"/>
        <v>0</v>
      </c>
      <c r="AD199" s="24">
        <f t="shared" si="19"/>
        <v>0</v>
      </c>
      <c r="AF199" s="15">
        <f t="shared" si="22"/>
        <v>0</v>
      </c>
    </row>
    <row r="200" spans="1:32" x14ac:dyDescent="0.25">
      <c r="A200" s="75"/>
      <c r="B200" s="75" t="e">
        <f>INDEX('FY17 DataDump'!$A$2:$H$4768, MATCH('FY17 Individual Analysis'!A200, 'FY17 DataDump'!$C$2:$C$4768, 0), MATCH('FY17 DataDump'!$B$1, 'FY17 DataDump'!$A$1:$H$1))</f>
        <v>#N/A</v>
      </c>
      <c r="C200" s="75" t="e">
        <f>INDEX('FY17 DataDump'!$A$2:$H$4768, MATCH('FY17 Individual Analysis'!A200, 'FY17 DataDump'!$C$2:$C$4768, 0), MATCH('FY17 DataDump'!$D$1, 'FY17 DataDump'!$A$1:$H$1))</f>
        <v>#N/A</v>
      </c>
      <c r="D200" s="27">
        <f>SUMIFS('FY17 DataDump'!$E$2:$E$4768, 'FY17 DataDump'!$C$2:$C$4768, 'FY17 Individual Analysis'!$A200, 'FY17 DataDump'!$H$2:$H$4768, D$2)</f>
        <v>0</v>
      </c>
      <c r="E200" s="27">
        <f>SUMIFS('FY17 DataDump'!$E$2:$E$4768, 'FY17 DataDump'!$C$2:$C$4768, 'FY17 Individual Analysis'!$A200, 'FY17 DataDump'!$H$2:$H$4768, E$2)</f>
        <v>0</v>
      </c>
      <c r="F200" s="27">
        <f>SUMIFS('FY17 DataDump'!$E$2:$E$4768, 'FY17 DataDump'!$C$2:$C$4768, 'FY17 Individual Analysis'!$A200, 'FY17 DataDump'!$H$2:$H$4768, F$2)</f>
        <v>0</v>
      </c>
      <c r="G200" s="27">
        <f>SUMIFS('FY17 DataDump'!$E$2:$E$4768, 'FY17 DataDump'!$C$2:$C$4768, 'FY17 Individual Analysis'!$A200, 'FY17 DataDump'!$H$2:$H$4768, G$2)</f>
        <v>0</v>
      </c>
      <c r="H200" s="27">
        <f>SUMIFS('FY17 DataDump'!$E$2:$E$4768, 'FY17 DataDump'!$C$2:$C$4768, 'FY17 Individual Analysis'!$A200, 'FY17 DataDump'!$H$2:$H$4768, H$2)</f>
        <v>0</v>
      </c>
      <c r="I200" s="27">
        <f>SUMIFS('FY17 DataDump'!$E$2:$E$4768, 'FY17 DataDump'!$C$2:$C$4768, 'FY17 Individual Analysis'!$A200, 'FY17 DataDump'!$H$2:$H$4768, I$2)</f>
        <v>0</v>
      </c>
      <c r="J200" s="27">
        <f>SUMIFS('FY17 DataDump'!$E$2:$E$4768, 'FY17 DataDump'!$C$2:$C$4768, 'FY17 Individual Analysis'!$A200, 'FY17 DataDump'!$H$2:$H$4768, J$2)</f>
        <v>0</v>
      </c>
      <c r="K200" s="27">
        <f>SUMIFS('FY17 DataDump'!$E$2:$E$4768, 'FY17 DataDump'!$C$2:$C$4768, 'FY17 Individual Analysis'!$A200, 'FY17 DataDump'!$H$2:$H$4768, K$2)</f>
        <v>0</v>
      </c>
      <c r="L200" s="27">
        <f>SUMIFS('FY17 DataDump'!$E$2:$E$4768, 'FY17 DataDump'!$C$2:$C$4768, 'FY17 Individual Analysis'!$A200, 'FY17 DataDump'!$H$2:$H$4768, L$2)</f>
        <v>0</v>
      </c>
      <c r="M200" s="27">
        <f>SUMIFS('FY17 DataDump'!$E$2:$E$4768, 'FY17 DataDump'!$C$2:$C$4768, 'FY17 Individual Analysis'!$A200, 'FY17 DataDump'!$H$2:$H$4768, M$2)</f>
        <v>0</v>
      </c>
      <c r="N200" s="27">
        <f>SUMIFS('FY17 DataDump'!$E$2:$E$4768, 'FY17 DataDump'!$C$2:$C$4768, 'FY17 Individual Analysis'!$A200, 'FY17 DataDump'!$H$2:$H$4768, N$2)</f>
        <v>0</v>
      </c>
      <c r="O200" s="27">
        <f>SUMIFS('FY17 DataDump'!$E$2:$E$4768, 'FY17 DataDump'!$C$2:$C$4768, 'FY17 Individual Analysis'!$A200, 'FY17 DataDump'!$H$2:$H$4768, O$2)</f>
        <v>0</v>
      </c>
      <c r="P200" s="27">
        <f t="shared" si="23"/>
        <v>0</v>
      </c>
      <c r="Q200" s="108" t="e">
        <f t="shared" si="21"/>
        <v>#DIV/0!</v>
      </c>
      <c r="S200" s="20">
        <f t="shared" si="20"/>
        <v>0</v>
      </c>
      <c r="T200" s="21">
        <f t="shared" si="20"/>
        <v>0</v>
      </c>
      <c r="U200" s="21">
        <f t="shared" si="20"/>
        <v>0</v>
      </c>
      <c r="V200" s="21">
        <f t="shared" si="20"/>
        <v>0</v>
      </c>
      <c r="W200" s="21">
        <f t="shared" si="20"/>
        <v>0</v>
      </c>
      <c r="X200" s="21">
        <f t="shared" si="20"/>
        <v>0</v>
      </c>
      <c r="Y200" s="21">
        <f t="shared" si="19"/>
        <v>0</v>
      </c>
      <c r="Z200" s="21">
        <f t="shared" si="19"/>
        <v>0</v>
      </c>
      <c r="AA200" s="21">
        <f t="shared" si="19"/>
        <v>0</v>
      </c>
      <c r="AB200" s="21">
        <f t="shared" si="19"/>
        <v>0</v>
      </c>
      <c r="AC200" s="21">
        <f t="shared" si="19"/>
        <v>0</v>
      </c>
      <c r="AD200" s="24">
        <f t="shared" si="19"/>
        <v>0</v>
      </c>
      <c r="AF200" s="15">
        <f t="shared" si="22"/>
        <v>0</v>
      </c>
    </row>
    <row r="201" spans="1:32" x14ac:dyDescent="0.25">
      <c r="A201" s="75"/>
      <c r="B201" s="75" t="e">
        <f>INDEX('FY17 DataDump'!$A$2:$H$4768, MATCH('FY17 Individual Analysis'!A201, 'FY17 DataDump'!$C$2:$C$4768, 0), MATCH('FY17 DataDump'!$B$1, 'FY17 DataDump'!$A$1:$H$1))</f>
        <v>#N/A</v>
      </c>
      <c r="C201" s="75" t="e">
        <f>INDEX('FY17 DataDump'!$A$2:$H$4768, MATCH('FY17 Individual Analysis'!A201, 'FY17 DataDump'!$C$2:$C$4768, 0), MATCH('FY17 DataDump'!$D$1, 'FY17 DataDump'!$A$1:$H$1))</f>
        <v>#N/A</v>
      </c>
      <c r="D201" s="27">
        <f>SUMIFS('FY17 DataDump'!$E$2:$E$4768, 'FY17 DataDump'!$C$2:$C$4768, 'FY17 Individual Analysis'!$A201, 'FY17 DataDump'!$H$2:$H$4768, D$2)</f>
        <v>0</v>
      </c>
      <c r="E201" s="27">
        <f>SUMIFS('FY17 DataDump'!$E$2:$E$4768, 'FY17 DataDump'!$C$2:$C$4768, 'FY17 Individual Analysis'!$A201, 'FY17 DataDump'!$H$2:$H$4768, E$2)</f>
        <v>0</v>
      </c>
      <c r="F201" s="27">
        <f>SUMIFS('FY17 DataDump'!$E$2:$E$4768, 'FY17 DataDump'!$C$2:$C$4768, 'FY17 Individual Analysis'!$A201, 'FY17 DataDump'!$H$2:$H$4768, F$2)</f>
        <v>0</v>
      </c>
      <c r="G201" s="27">
        <f>SUMIFS('FY17 DataDump'!$E$2:$E$4768, 'FY17 DataDump'!$C$2:$C$4768, 'FY17 Individual Analysis'!$A201, 'FY17 DataDump'!$H$2:$H$4768, G$2)</f>
        <v>0</v>
      </c>
      <c r="H201" s="27">
        <f>SUMIFS('FY17 DataDump'!$E$2:$E$4768, 'FY17 DataDump'!$C$2:$C$4768, 'FY17 Individual Analysis'!$A201, 'FY17 DataDump'!$H$2:$H$4768, H$2)</f>
        <v>0</v>
      </c>
      <c r="I201" s="27">
        <f>SUMIFS('FY17 DataDump'!$E$2:$E$4768, 'FY17 DataDump'!$C$2:$C$4768, 'FY17 Individual Analysis'!$A201, 'FY17 DataDump'!$H$2:$H$4768, I$2)</f>
        <v>0</v>
      </c>
      <c r="J201" s="27">
        <f>SUMIFS('FY17 DataDump'!$E$2:$E$4768, 'FY17 DataDump'!$C$2:$C$4768, 'FY17 Individual Analysis'!$A201, 'FY17 DataDump'!$H$2:$H$4768, J$2)</f>
        <v>0</v>
      </c>
      <c r="K201" s="27">
        <f>SUMIFS('FY17 DataDump'!$E$2:$E$4768, 'FY17 DataDump'!$C$2:$C$4768, 'FY17 Individual Analysis'!$A201, 'FY17 DataDump'!$H$2:$H$4768, K$2)</f>
        <v>0</v>
      </c>
      <c r="L201" s="27">
        <f>SUMIFS('FY17 DataDump'!$E$2:$E$4768, 'FY17 DataDump'!$C$2:$C$4768, 'FY17 Individual Analysis'!$A201, 'FY17 DataDump'!$H$2:$H$4768, L$2)</f>
        <v>0</v>
      </c>
      <c r="M201" s="27">
        <f>SUMIFS('FY17 DataDump'!$E$2:$E$4768, 'FY17 DataDump'!$C$2:$C$4768, 'FY17 Individual Analysis'!$A201, 'FY17 DataDump'!$H$2:$H$4768, M$2)</f>
        <v>0</v>
      </c>
      <c r="N201" s="27">
        <f>SUMIFS('FY17 DataDump'!$E$2:$E$4768, 'FY17 DataDump'!$C$2:$C$4768, 'FY17 Individual Analysis'!$A201, 'FY17 DataDump'!$H$2:$H$4768, N$2)</f>
        <v>0</v>
      </c>
      <c r="O201" s="27">
        <f>SUMIFS('FY17 DataDump'!$E$2:$E$4768, 'FY17 DataDump'!$C$2:$C$4768, 'FY17 Individual Analysis'!$A201, 'FY17 DataDump'!$H$2:$H$4768, O$2)</f>
        <v>0</v>
      </c>
      <c r="P201" s="27">
        <f t="shared" si="23"/>
        <v>0</v>
      </c>
      <c r="Q201" s="108" t="e">
        <f t="shared" si="21"/>
        <v>#DIV/0!</v>
      </c>
      <c r="S201" s="20">
        <f t="shared" si="20"/>
        <v>0</v>
      </c>
      <c r="T201" s="21">
        <f t="shared" si="20"/>
        <v>0</v>
      </c>
      <c r="U201" s="21">
        <f t="shared" si="20"/>
        <v>0</v>
      </c>
      <c r="V201" s="21">
        <f t="shared" si="20"/>
        <v>0</v>
      </c>
      <c r="W201" s="21">
        <f t="shared" si="20"/>
        <v>0</v>
      </c>
      <c r="X201" s="21">
        <f t="shared" si="20"/>
        <v>0</v>
      </c>
      <c r="Y201" s="21">
        <f t="shared" si="19"/>
        <v>0</v>
      </c>
      <c r="Z201" s="21">
        <f t="shared" si="19"/>
        <v>0</v>
      </c>
      <c r="AA201" s="21">
        <f t="shared" si="19"/>
        <v>0</v>
      </c>
      <c r="AB201" s="21">
        <f t="shared" si="19"/>
        <v>0</v>
      </c>
      <c r="AC201" s="21">
        <f t="shared" si="19"/>
        <v>0</v>
      </c>
      <c r="AD201" s="24">
        <f t="shared" si="19"/>
        <v>0</v>
      </c>
      <c r="AF201" s="15">
        <f t="shared" si="22"/>
        <v>0</v>
      </c>
    </row>
    <row r="202" spans="1:32" x14ac:dyDescent="0.25">
      <c r="A202" s="75"/>
      <c r="B202" s="75" t="e">
        <f>INDEX('FY17 DataDump'!$A$2:$H$4768, MATCH('FY17 Individual Analysis'!A202, 'FY17 DataDump'!$C$2:$C$4768, 0), MATCH('FY17 DataDump'!$B$1, 'FY17 DataDump'!$A$1:$H$1))</f>
        <v>#N/A</v>
      </c>
      <c r="C202" s="75" t="e">
        <f>INDEX('FY17 DataDump'!$A$2:$H$4768, MATCH('FY17 Individual Analysis'!A202, 'FY17 DataDump'!$C$2:$C$4768, 0), MATCH('FY17 DataDump'!$D$1, 'FY17 DataDump'!$A$1:$H$1))</f>
        <v>#N/A</v>
      </c>
      <c r="D202" s="27">
        <f>SUMIFS('FY17 DataDump'!$E$2:$E$4768, 'FY17 DataDump'!$C$2:$C$4768, 'FY17 Individual Analysis'!$A202, 'FY17 DataDump'!$H$2:$H$4768, D$2)</f>
        <v>0</v>
      </c>
      <c r="E202" s="27">
        <f>SUMIFS('FY17 DataDump'!$E$2:$E$4768, 'FY17 DataDump'!$C$2:$C$4768, 'FY17 Individual Analysis'!$A202, 'FY17 DataDump'!$H$2:$H$4768, E$2)</f>
        <v>0</v>
      </c>
      <c r="F202" s="27">
        <f>SUMIFS('FY17 DataDump'!$E$2:$E$4768, 'FY17 DataDump'!$C$2:$C$4768, 'FY17 Individual Analysis'!$A202, 'FY17 DataDump'!$H$2:$H$4768, F$2)</f>
        <v>0</v>
      </c>
      <c r="G202" s="27">
        <f>SUMIFS('FY17 DataDump'!$E$2:$E$4768, 'FY17 DataDump'!$C$2:$C$4768, 'FY17 Individual Analysis'!$A202, 'FY17 DataDump'!$H$2:$H$4768, G$2)</f>
        <v>0</v>
      </c>
      <c r="H202" s="27">
        <f>SUMIFS('FY17 DataDump'!$E$2:$E$4768, 'FY17 DataDump'!$C$2:$C$4768, 'FY17 Individual Analysis'!$A202, 'FY17 DataDump'!$H$2:$H$4768, H$2)</f>
        <v>0</v>
      </c>
      <c r="I202" s="27">
        <f>SUMIFS('FY17 DataDump'!$E$2:$E$4768, 'FY17 DataDump'!$C$2:$C$4768, 'FY17 Individual Analysis'!$A202, 'FY17 DataDump'!$H$2:$H$4768, I$2)</f>
        <v>0</v>
      </c>
      <c r="J202" s="27">
        <f>SUMIFS('FY17 DataDump'!$E$2:$E$4768, 'FY17 DataDump'!$C$2:$C$4768, 'FY17 Individual Analysis'!$A202, 'FY17 DataDump'!$H$2:$H$4768, J$2)</f>
        <v>0</v>
      </c>
      <c r="K202" s="27">
        <f>SUMIFS('FY17 DataDump'!$E$2:$E$4768, 'FY17 DataDump'!$C$2:$C$4768, 'FY17 Individual Analysis'!$A202, 'FY17 DataDump'!$H$2:$H$4768, K$2)</f>
        <v>0</v>
      </c>
      <c r="L202" s="27">
        <f>SUMIFS('FY17 DataDump'!$E$2:$E$4768, 'FY17 DataDump'!$C$2:$C$4768, 'FY17 Individual Analysis'!$A202, 'FY17 DataDump'!$H$2:$H$4768, L$2)</f>
        <v>0</v>
      </c>
      <c r="M202" s="27">
        <f>SUMIFS('FY17 DataDump'!$E$2:$E$4768, 'FY17 DataDump'!$C$2:$C$4768, 'FY17 Individual Analysis'!$A202, 'FY17 DataDump'!$H$2:$H$4768, M$2)</f>
        <v>0</v>
      </c>
      <c r="N202" s="27">
        <f>SUMIFS('FY17 DataDump'!$E$2:$E$4768, 'FY17 DataDump'!$C$2:$C$4768, 'FY17 Individual Analysis'!$A202, 'FY17 DataDump'!$H$2:$H$4768, N$2)</f>
        <v>0</v>
      </c>
      <c r="O202" s="27">
        <f>SUMIFS('FY17 DataDump'!$E$2:$E$4768, 'FY17 DataDump'!$C$2:$C$4768, 'FY17 Individual Analysis'!$A202, 'FY17 DataDump'!$H$2:$H$4768, O$2)</f>
        <v>0</v>
      </c>
      <c r="P202" s="27">
        <f t="shared" si="23"/>
        <v>0</v>
      </c>
      <c r="Q202" s="108" t="e">
        <f t="shared" si="21"/>
        <v>#DIV/0!</v>
      </c>
      <c r="S202" s="20">
        <f t="shared" si="20"/>
        <v>0</v>
      </c>
      <c r="T202" s="21">
        <f t="shared" si="20"/>
        <v>0</v>
      </c>
      <c r="U202" s="21">
        <f t="shared" si="20"/>
        <v>0</v>
      </c>
      <c r="V202" s="21">
        <f t="shared" si="20"/>
        <v>0</v>
      </c>
      <c r="W202" s="21">
        <f t="shared" si="20"/>
        <v>0</v>
      </c>
      <c r="X202" s="21">
        <f t="shared" si="20"/>
        <v>0</v>
      </c>
      <c r="Y202" s="21">
        <f t="shared" si="19"/>
        <v>0</v>
      </c>
      <c r="Z202" s="21">
        <f t="shared" si="19"/>
        <v>0</v>
      </c>
      <c r="AA202" s="21">
        <f t="shared" si="19"/>
        <v>0</v>
      </c>
      <c r="AB202" s="21">
        <f t="shared" si="19"/>
        <v>0</v>
      </c>
      <c r="AC202" s="21">
        <f t="shared" si="19"/>
        <v>0</v>
      </c>
      <c r="AD202" s="24">
        <f t="shared" si="19"/>
        <v>0</v>
      </c>
      <c r="AF202" s="15">
        <f t="shared" si="22"/>
        <v>0</v>
      </c>
    </row>
    <row r="203" spans="1:32" x14ac:dyDescent="0.25">
      <c r="A203" s="75"/>
      <c r="B203" s="75" t="e">
        <f>INDEX('FY17 DataDump'!$A$2:$H$4768, MATCH('FY17 Individual Analysis'!A203, 'FY17 DataDump'!$C$2:$C$4768, 0), MATCH('FY17 DataDump'!$B$1, 'FY17 DataDump'!$A$1:$H$1))</f>
        <v>#N/A</v>
      </c>
      <c r="C203" s="75" t="e">
        <f>INDEX('FY17 DataDump'!$A$2:$H$4768, MATCH('FY17 Individual Analysis'!A203, 'FY17 DataDump'!$C$2:$C$4768, 0), MATCH('FY17 DataDump'!$D$1, 'FY17 DataDump'!$A$1:$H$1))</f>
        <v>#N/A</v>
      </c>
      <c r="D203" s="27">
        <f>SUMIFS('FY17 DataDump'!$E$2:$E$4768, 'FY17 DataDump'!$C$2:$C$4768, 'FY17 Individual Analysis'!$A203, 'FY17 DataDump'!$H$2:$H$4768, D$2)</f>
        <v>0</v>
      </c>
      <c r="E203" s="27">
        <f>SUMIFS('FY17 DataDump'!$E$2:$E$4768, 'FY17 DataDump'!$C$2:$C$4768, 'FY17 Individual Analysis'!$A203, 'FY17 DataDump'!$H$2:$H$4768, E$2)</f>
        <v>0</v>
      </c>
      <c r="F203" s="27">
        <f>SUMIFS('FY17 DataDump'!$E$2:$E$4768, 'FY17 DataDump'!$C$2:$C$4768, 'FY17 Individual Analysis'!$A203, 'FY17 DataDump'!$H$2:$H$4768, F$2)</f>
        <v>0</v>
      </c>
      <c r="G203" s="27">
        <f>SUMIFS('FY17 DataDump'!$E$2:$E$4768, 'FY17 DataDump'!$C$2:$C$4768, 'FY17 Individual Analysis'!$A203, 'FY17 DataDump'!$H$2:$H$4768, G$2)</f>
        <v>0</v>
      </c>
      <c r="H203" s="27">
        <f>SUMIFS('FY17 DataDump'!$E$2:$E$4768, 'FY17 DataDump'!$C$2:$C$4768, 'FY17 Individual Analysis'!$A203, 'FY17 DataDump'!$H$2:$H$4768, H$2)</f>
        <v>0</v>
      </c>
      <c r="I203" s="27">
        <f>SUMIFS('FY17 DataDump'!$E$2:$E$4768, 'FY17 DataDump'!$C$2:$C$4768, 'FY17 Individual Analysis'!$A203, 'FY17 DataDump'!$H$2:$H$4768, I$2)</f>
        <v>0</v>
      </c>
      <c r="J203" s="27">
        <f>SUMIFS('FY17 DataDump'!$E$2:$E$4768, 'FY17 DataDump'!$C$2:$C$4768, 'FY17 Individual Analysis'!$A203, 'FY17 DataDump'!$H$2:$H$4768, J$2)</f>
        <v>0</v>
      </c>
      <c r="K203" s="27">
        <f>SUMIFS('FY17 DataDump'!$E$2:$E$4768, 'FY17 DataDump'!$C$2:$C$4768, 'FY17 Individual Analysis'!$A203, 'FY17 DataDump'!$H$2:$H$4768, K$2)</f>
        <v>0</v>
      </c>
      <c r="L203" s="27">
        <f>SUMIFS('FY17 DataDump'!$E$2:$E$4768, 'FY17 DataDump'!$C$2:$C$4768, 'FY17 Individual Analysis'!$A203, 'FY17 DataDump'!$H$2:$H$4768, L$2)</f>
        <v>0</v>
      </c>
      <c r="M203" s="27">
        <f>SUMIFS('FY17 DataDump'!$E$2:$E$4768, 'FY17 DataDump'!$C$2:$C$4768, 'FY17 Individual Analysis'!$A203, 'FY17 DataDump'!$H$2:$H$4768, M$2)</f>
        <v>0</v>
      </c>
      <c r="N203" s="27">
        <f>SUMIFS('FY17 DataDump'!$E$2:$E$4768, 'FY17 DataDump'!$C$2:$C$4768, 'FY17 Individual Analysis'!$A203, 'FY17 DataDump'!$H$2:$H$4768, N$2)</f>
        <v>0</v>
      </c>
      <c r="O203" s="27">
        <f>SUMIFS('FY17 DataDump'!$E$2:$E$4768, 'FY17 DataDump'!$C$2:$C$4768, 'FY17 Individual Analysis'!$A203, 'FY17 DataDump'!$H$2:$H$4768, O$2)</f>
        <v>0</v>
      </c>
      <c r="P203" s="27">
        <f t="shared" si="23"/>
        <v>0</v>
      </c>
      <c r="Q203" s="108" t="e">
        <f t="shared" si="21"/>
        <v>#DIV/0!</v>
      </c>
      <c r="S203" s="20">
        <f t="shared" si="20"/>
        <v>0</v>
      </c>
      <c r="T203" s="21">
        <f t="shared" si="20"/>
        <v>0</v>
      </c>
      <c r="U203" s="21">
        <f t="shared" si="20"/>
        <v>0</v>
      </c>
      <c r="V203" s="21">
        <f t="shared" si="20"/>
        <v>0</v>
      </c>
      <c r="W203" s="21">
        <f t="shared" si="20"/>
        <v>0</v>
      </c>
      <c r="X203" s="21">
        <f t="shared" si="20"/>
        <v>0</v>
      </c>
      <c r="Y203" s="21">
        <f t="shared" si="19"/>
        <v>0</v>
      </c>
      <c r="Z203" s="21">
        <f t="shared" si="19"/>
        <v>0</v>
      </c>
      <c r="AA203" s="21">
        <f t="shared" si="19"/>
        <v>0</v>
      </c>
      <c r="AB203" s="21">
        <f t="shared" si="19"/>
        <v>0</v>
      </c>
      <c r="AC203" s="21">
        <f t="shared" si="19"/>
        <v>0</v>
      </c>
      <c r="AD203" s="24">
        <f t="shared" si="19"/>
        <v>0</v>
      </c>
      <c r="AF203" s="15">
        <f t="shared" si="22"/>
        <v>0</v>
      </c>
    </row>
    <row r="204" spans="1:32" x14ac:dyDescent="0.25">
      <c r="A204" s="75"/>
      <c r="B204" s="75" t="e">
        <f>INDEX('FY17 DataDump'!$A$2:$H$4768, MATCH('FY17 Individual Analysis'!A204, 'FY17 DataDump'!$C$2:$C$4768, 0), MATCH('FY17 DataDump'!$B$1, 'FY17 DataDump'!$A$1:$H$1))</f>
        <v>#N/A</v>
      </c>
      <c r="C204" s="75" t="e">
        <f>INDEX('FY17 DataDump'!$A$2:$H$4768, MATCH('FY17 Individual Analysis'!A204, 'FY17 DataDump'!$C$2:$C$4768, 0), MATCH('FY17 DataDump'!$D$1, 'FY17 DataDump'!$A$1:$H$1))</f>
        <v>#N/A</v>
      </c>
      <c r="D204" s="27">
        <f>SUMIFS('FY17 DataDump'!$E$2:$E$4768, 'FY17 DataDump'!$C$2:$C$4768, 'FY17 Individual Analysis'!$A204, 'FY17 DataDump'!$H$2:$H$4768, D$2)</f>
        <v>0</v>
      </c>
      <c r="E204" s="27">
        <f>SUMIFS('FY17 DataDump'!$E$2:$E$4768, 'FY17 DataDump'!$C$2:$C$4768, 'FY17 Individual Analysis'!$A204, 'FY17 DataDump'!$H$2:$H$4768, E$2)</f>
        <v>0</v>
      </c>
      <c r="F204" s="27">
        <f>SUMIFS('FY17 DataDump'!$E$2:$E$4768, 'FY17 DataDump'!$C$2:$C$4768, 'FY17 Individual Analysis'!$A204, 'FY17 DataDump'!$H$2:$H$4768, F$2)</f>
        <v>0</v>
      </c>
      <c r="G204" s="27">
        <f>SUMIFS('FY17 DataDump'!$E$2:$E$4768, 'FY17 DataDump'!$C$2:$C$4768, 'FY17 Individual Analysis'!$A204, 'FY17 DataDump'!$H$2:$H$4768, G$2)</f>
        <v>0</v>
      </c>
      <c r="H204" s="27">
        <f>SUMIFS('FY17 DataDump'!$E$2:$E$4768, 'FY17 DataDump'!$C$2:$C$4768, 'FY17 Individual Analysis'!$A204, 'FY17 DataDump'!$H$2:$H$4768, H$2)</f>
        <v>0</v>
      </c>
      <c r="I204" s="27">
        <f>SUMIFS('FY17 DataDump'!$E$2:$E$4768, 'FY17 DataDump'!$C$2:$C$4768, 'FY17 Individual Analysis'!$A204, 'FY17 DataDump'!$H$2:$H$4768, I$2)</f>
        <v>0</v>
      </c>
      <c r="J204" s="27">
        <f>SUMIFS('FY17 DataDump'!$E$2:$E$4768, 'FY17 DataDump'!$C$2:$C$4768, 'FY17 Individual Analysis'!$A204, 'FY17 DataDump'!$H$2:$H$4768, J$2)</f>
        <v>0</v>
      </c>
      <c r="K204" s="27">
        <f>SUMIFS('FY17 DataDump'!$E$2:$E$4768, 'FY17 DataDump'!$C$2:$C$4768, 'FY17 Individual Analysis'!$A204, 'FY17 DataDump'!$H$2:$H$4768, K$2)</f>
        <v>0</v>
      </c>
      <c r="L204" s="27">
        <f>SUMIFS('FY17 DataDump'!$E$2:$E$4768, 'FY17 DataDump'!$C$2:$C$4768, 'FY17 Individual Analysis'!$A204, 'FY17 DataDump'!$H$2:$H$4768, L$2)</f>
        <v>0</v>
      </c>
      <c r="M204" s="27">
        <f>SUMIFS('FY17 DataDump'!$E$2:$E$4768, 'FY17 DataDump'!$C$2:$C$4768, 'FY17 Individual Analysis'!$A204, 'FY17 DataDump'!$H$2:$H$4768, M$2)</f>
        <v>0</v>
      </c>
      <c r="N204" s="27">
        <f>SUMIFS('FY17 DataDump'!$E$2:$E$4768, 'FY17 DataDump'!$C$2:$C$4768, 'FY17 Individual Analysis'!$A204, 'FY17 DataDump'!$H$2:$H$4768, N$2)</f>
        <v>0</v>
      </c>
      <c r="O204" s="27">
        <f>SUMIFS('FY17 DataDump'!$E$2:$E$4768, 'FY17 DataDump'!$C$2:$C$4768, 'FY17 Individual Analysis'!$A204, 'FY17 DataDump'!$H$2:$H$4768, O$2)</f>
        <v>0</v>
      </c>
      <c r="P204" s="27">
        <f t="shared" si="23"/>
        <v>0</v>
      </c>
      <c r="Q204" s="108" t="e">
        <f t="shared" si="21"/>
        <v>#DIV/0!</v>
      </c>
      <c r="S204" s="20">
        <f t="shared" si="20"/>
        <v>0</v>
      </c>
      <c r="T204" s="21">
        <f t="shared" si="20"/>
        <v>0</v>
      </c>
      <c r="U204" s="21">
        <f t="shared" si="20"/>
        <v>0</v>
      </c>
      <c r="V204" s="21">
        <f t="shared" si="20"/>
        <v>0</v>
      </c>
      <c r="W204" s="21">
        <f t="shared" si="20"/>
        <v>0</v>
      </c>
      <c r="X204" s="21">
        <f t="shared" si="20"/>
        <v>0</v>
      </c>
      <c r="Y204" s="21">
        <f t="shared" si="19"/>
        <v>0</v>
      </c>
      <c r="Z204" s="21">
        <f t="shared" si="19"/>
        <v>0</v>
      </c>
      <c r="AA204" s="21">
        <f t="shared" si="19"/>
        <v>0</v>
      </c>
      <c r="AB204" s="21">
        <f t="shared" si="19"/>
        <v>0</v>
      </c>
      <c r="AC204" s="21">
        <f t="shared" si="19"/>
        <v>0</v>
      </c>
      <c r="AD204" s="24">
        <f t="shared" si="19"/>
        <v>0</v>
      </c>
      <c r="AF204" s="15">
        <f t="shared" si="22"/>
        <v>0</v>
      </c>
    </row>
    <row r="205" spans="1:32" x14ac:dyDescent="0.25">
      <c r="A205" s="75"/>
      <c r="B205" s="75" t="e">
        <f>INDEX('FY17 DataDump'!$A$2:$H$4768, MATCH('FY17 Individual Analysis'!A205, 'FY17 DataDump'!$C$2:$C$4768, 0), MATCH('FY17 DataDump'!$B$1, 'FY17 DataDump'!$A$1:$H$1))</f>
        <v>#N/A</v>
      </c>
      <c r="C205" s="75" t="e">
        <f>INDEX('FY17 DataDump'!$A$2:$H$4768, MATCH('FY17 Individual Analysis'!A205, 'FY17 DataDump'!$C$2:$C$4768, 0), MATCH('FY17 DataDump'!$D$1, 'FY17 DataDump'!$A$1:$H$1))</f>
        <v>#N/A</v>
      </c>
      <c r="D205" s="27">
        <f>SUMIFS('FY17 DataDump'!$E$2:$E$4768, 'FY17 DataDump'!$C$2:$C$4768, 'FY17 Individual Analysis'!$A205, 'FY17 DataDump'!$H$2:$H$4768, D$2)</f>
        <v>0</v>
      </c>
      <c r="E205" s="27">
        <f>SUMIFS('FY17 DataDump'!$E$2:$E$4768, 'FY17 DataDump'!$C$2:$C$4768, 'FY17 Individual Analysis'!$A205, 'FY17 DataDump'!$H$2:$H$4768, E$2)</f>
        <v>0</v>
      </c>
      <c r="F205" s="27">
        <f>SUMIFS('FY17 DataDump'!$E$2:$E$4768, 'FY17 DataDump'!$C$2:$C$4768, 'FY17 Individual Analysis'!$A205, 'FY17 DataDump'!$H$2:$H$4768, F$2)</f>
        <v>0</v>
      </c>
      <c r="G205" s="27">
        <f>SUMIFS('FY17 DataDump'!$E$2:$E$4768, 'FY17 DataDump'!$C$2:$C$4768, 'FY17 Individual Analysis'!$A205, 'FY17 DataDump'!$H$2:$H$4768, G$2)</f>
        <v>0</v>
      </c>
      <c r="H205" s="27">
        <f>SUMIFS('FY17 DataDump'!$E$2:$E$4768, 'FY17 DataDump'!$C$2:$C$4768, 'FY17 Individual Analysis'!$A205, 'FY17 DataDump'!$H$2:$H$4768, H$2)</f>
        <v>0</v>
      </c>
      <c r="I205" s="27">
        <f>SUMIFS('FY17 DataDump'!$E$2:$E$4768, 'FY17 DataDump'!$C$2:$C$4768, 'FY17 Individual Analysis'!$A205, 'FY17 DataDump'!$H$2:$H$4768, I$2)</f>
        <v>0</v>
      </c>
      <c r="J205" s="27">
        <f>SUMIFS('FY17 DataDump'!$E$2:$E$4768, 'FY17 DataDump'!$C$2:$C$4768, 'FY17 Individual Analysis'!$A205, 'FY17 DataDump'!$H$2:$H$4768, J$2)</f>
        <v>0</v>
      </c>
      <c r="K205" s="27">
        <f>SUMIFS('FY17 DataDump'!$E$2:$E$4768, 'FY17 DataDump'!$C$2:$C$4768, 'FY17 Individual Analysis'!$A205, 'FY17 DataDump'!$H$2:$H$4768, K$2)</f>
        <v>0</v>
      </c>
      <c r="L205" s="27">
        <f>SUMIFS('FY17 DataDump'!$E$2:$E$4768, 'FY17 DataDump'!$C$2:$C$4768, 'FY17 Individual Analysis'!$A205, 'FY17 DataDump'!$H$2:$H$4768, L$2)</f>
        <v>0</v>
      </c>
      <c r="M205" s="27">
        <f>SUMIFS('FY17 DataDump'!$E$2:$E$4768, 'FY17 DataDump'!$C$2:$C$4768, 'FY17 Individual Analysis'!$A205, 'FY17 DataDump'!$H$2:$H$4768, M$2)</f>
        <v>0</v>
      </c>
      <c r="N205" s="27">
        <f>SUMIFS('FY17 DataDump'!$E$2:$E$4768, 'FY17 DataDump'!$C$2:$C$4768, 'FY17 Individual Analysis'!$A205, 'FY17 DataDump'!$H$2:$H$4768, N$2)</f>
        <v>0</v>
      </c>
      <c r="O205" s="27">
        <f>SUMIFS('FY17 DataDump'!$E$2:$E$4768, 'FY17 DataDump'!$C$2:$C$4768, 'FY17 Individual Analysis'!$A205, 'FY17 DataDump'!$H$2:$H$4768, O$2)</f>
        <v>0</v>
      </c>
      <c r="P205" s="27">
        <f t="shared" si="23"/>
        <v>0</v>
      </c>
      <c r="Q205" s="108" t="e">
        <f t="shared" si="21"/>
        <v>#DIV/0!</v>
      </c>
      <c r="S205" s="20">
        <f t="shared" si="20"/>
        <v>0</v>
      </c>
      <c r="T205" s="21">
        <f t="shared" si="20"/>
        <v>0</v>
      </c>
      <c r="U205" s="21">
        <f t="shared" si="20"/>
        <v>0</v>
      </c>
      <c r="V205" s="21">
        <f t="shared" si="20"/>
        <v>0</v>
      </c>
      <c r="W205" s="21">
        <f t="shared" si="20"/>
        <v>0</v>
      </c>
      <c r="X205" s="21">
        <f t="shared" si="20"/>
        <v>0</v>
      </c>
      <c r="Y205" s="21">
        <f t="shared" si="19"/>
        <v>0</v>
      </c>
      <c r="Z205" s="21">
        <f t="shared" si="19"/>
        <v>0</v>
      </c>
      <c r="AA205" s="21">
        <f t="shared" si="19"/>
        <v>0</v>
      </c>
      <c r="AB205" s="21">
        <f t="shared" si="19"/>
        <v>0</v>
      </c>
      <c r="AC205" s="21">
        <f t="shared" si="19"/>
        <v>0</v>
      </c>
      <c r="AD205" s="24">
        <f t="shared" si="19"/>
        <v>0</v>
      </c>
      <c r="AF205" s="15">
        <f t="shared" si="22"/>
        <v>0</v>
      </c>
    </row>
    <row r="206" spans="1:32" x14ac:dyDescent="0.25">
      <c r="A206" s="75"/>
      <c r="B206" s="75" t="e">
        <f>INDEX('FY17 DataDump'!$A$2:$H$4768, MATCH('FY17 Individual Analysis'!A206, 'FY17 DataDump'!$C$2:$C$4768, 0), MATCH('FY17 DataDump'!$B$1, 'FY17 DataDump'!$A$1:$H$1))</f>
        <v>#N/A</v>
      </c>
      <c r="C206" s="75" t="e">
        <f>INDEX('FY17 DataDump'!$A$2:$H$4768, MATCH('FY17 Individual Analysis'!A206, 'FY17 DataDump'!$C$2:$C$4768, 0), MATCH('FY17 DataDump'!$D$1, 'FY17 DataDump'!$A$1:$H$1))</f>
        <v>#N/A</v>
      </c>
      <c r="D206" s="27">
        <f>SUMIFS('FY17 DataDump'!$E$2:$E$4768, 'FY17 DataDump'!$C$2:$C$4768, 'FY17 Individual Analysis'!$A206, 'FY17 DataDump'!$H$2:$H$4768, D$2)</f>
        <v>0</v>
      </c>
      <c r="E206" s="27">
        <f>SUMIFS('FY17 DataDump'!$E$2:$E$4768, 'FY17 DataDump'!$C$2:$C$4768, 'FY17 Individual Analysis'!$A206, 'FY17 DataDump'!$H$2:$H$4768, E$2)</f>
        <v>0</v>
      </c>
      <c r="F206" s="27">
        <f>SUMIFS('FY17 DataDump'!$E$2:$E$4768, 'FY17 DataDump'!$C$2:$C$4768, 'FY17 Individual Analysis'!$A206, 'FY17 DataDump'!$H$2:$H$4768, F$2)</f>
        <v>0</v>
      </c>
      <c r="G206" s="27">
        <f>SUMIFS('FY17 DataDump'!$E$2:$E$4768, 'FY17 DataDump'!$C$2:$C$4768, 'FY17 Individual Analysis'!$A206, 'FY17 DataDump'!$H$2:$H$4768, G$2)</f>
        <v>0</v>
      </c>
      <c r="H206" s="27">
        <f>SUMIFS('FY17 DataDump'!$E$2:$E$4768, 'FY17 DataDump'!$C$2:$C$4768, 'FY17 Individual Analysis'!$A206, 'FY17 DataDump'!$H$2:$H$4768, H$2)</f>
        <v>0</v>
      </c>
      <c r="I206" s="27">
        <f>SUMIFS('FY17 DataDump'!$E$2:$E$4768, 'FY17 DataDump'!$C$2:$C$4768, 'FY17 Individual Analysis'!$A206, 'FY17 DataDump'!$H$2:$H$4768, I$2)</f>
        <v>0</v>
      </c>
      <c r="J206" s="27">
        <f>SUMIFS('FY17 DataDump'!$E$2:$E$4768, 'FY17 DataDump'!$C$2:$C$4768, 'FY17 Individual Analysis'!$A206, 'FY17 DataDump'!$H$2:$H$4768, J$2)</f>
        <v>0</v>
      </c>
      <c r="K206" s="27">
        <f>SUMIFS('FY17 DataDump'!$E$2:$E$4768, 'FY17 DataDump'!$C$2:$C$4768, 'FY17 Individual Analysis'!$A206, 'FY17 DataDump'!$H$2:$H$4768, K$2)</f>
        <v>0</v>
      </c>
      <c r="L206" s="27">
        <f>SUMIFS('FY17 DataDump'!$E$2:$E$4768, 'FY17 DataDump'!$C$2:$C$4768, 'FY17 Individual Analysis'!$A206, 'FY17 DataDump'!$H$2:$H$4768, L$2)</f>
        <v>0</v>
      </c>
      <c r="M206" s="27">
        <f>SUMIFS('FY17 DataDump'!$E$2:$E$4768, 'FY17 DataDump'!$C$2:$C$4768, 'FY17 Individual Analysis'!$A206, 'FY17 DataDump'!$H$2:$H$4768, M$2)</f>
        <v>0</v>
      </c>
      <c r="N206" s="27">
        <f>SUMIFS('FY17 DataDump'!$E$2:$E$4768, 'FY17 DataDump'!$C$2:$C$4768, 'FY17 Individual Analysis'!$A206, 'FY17 DataDump'!$H$2:$H$4768, N$2)</f>
        <v>0</v>
      </c>
      <c r="O206" s="27">
        <f>SUMIFS('FY17 DataDump'!$E$2:$E$4768, 'FY17 DataDump'!$C$2:$C$4768, 'FY17 Individual Analysis'!$A206, 'FY17 DataDump'!$H$2:$H$4768, O$2)</f>
        <v>0</v>
      </c>
      <c r="P206" s="27">
        <f t="shared" si="23"/>
        <v>0</v>
      </c>
      <c r="Q206" s="108" t="e">
        <f t="shared" si="21"/>
        <v>#DIV/0!</v>
      </c>
      <c r="S206" s="20">
        <f t="shared" si="20"/>
        <v>0</v>
      </c>
      <c r="T206" s="21">
        <f t="shared" si="20"/>
        <v>0</v>
      </c>
      <c r="U206" s="21">
        <f t="shared" si="20"/>
        <v>0</v>
      </c>
      <c r="V206" s="21">
        <f t="shared" si="20"/>
        <v>0</v>
      </c>
      <c r="W206" s="21">
        <f t="shared" si="20"/>
        <v>0</v>
      </c>
      <c r="X206" s="21">
        <f t="shared" si="20"/>
        <v>0</v>
      </c>
      <c r="Y206" s="21">
        <f t="shared" si="19"/>
        <v>0</v>
      </c>
      <c r="Z206" s="21">
        <f t="shared" si="19"/>
        <v>0</v>
      </c>
      <c r="AA206" s="21">
        <f t="shared" si="19"/>
        <v>0</v>
      </c>
      <c r="AB206" s="21">
        <f t="shared" si="19"/>
        <v>0</v>
      </c>
      <c r="AC206" s="21">
        <f t="shared" si="19"/>
        <v>0</v>
      </c>
      <c r="AD206" s="24">
        <f t="shared" si="19"/>
        <v>0</v>
      </c>
      <c r="AF206" s="15">
        <f t="shared" si="22"/>
        <v>0</v>
      </c>
    </row>
    <row r="207" spans="1:32" x14ac:dyDescent="0.25">
      <c r="A207" s="75"/>
      <c r="B207" s="75" t="e">
        <f>INDEX('FY17 DataDump'!$A$2:$H$4768, MATCH('FY17 Individual Analysis'!A207, 'FY17 DataDump'!$C$2:$C$4768, 0), MATCH('FY17 DataDump'!$B$1, 'FY17 DataDump'!$A$1:$H$1))</f>
        <v>#N/A</v>
      </c>
      <c r="C207" s="75" t="e">
        <f>INDEX('FY17 DataDump'!$A$2:$H$4768, MATCH('FY17 Individual Analysis'!A207, 'FY17 DataDump'!$C$2:$C$4768, 0), MATCH('FY17 DataDump'!$D$1, 'FY17 DataDump'!$A$1:$H$1))</f>
        <v>#N/A</v>
      </c>
      <c r="D207" s="27">
        <f>SUMIFS('FY17 DataDump'!$E$2:$E$4768, 'FY17 DataDump'!$C$2:$C$4768, 'FY17 Individual Analysis'!$A207, 'FY17 DataDump'!$H$2:$H$4768, D$2)</f>
        <v>0</v>
      </c>
      <c r="E207" s="27">
        <f>SUMIFS('FY17 DataDump'!$E$2:$E$4768, 'FY17 DataDump'!$C$2:$C$4768, 'FY17 Individual Analysis'!$A207, 'FY17 DataDump'!$H$2:$H$4768, E$2)</f>
        <v>0</v>
      </c>
      <c r="F207" s="27">
        <f>SUMIFS('FY17 DataDump'!$E$2:$E$4768, 'FY17 DataDump'!$C$2:$C$4768, 'FY17 Individual Analysis'!$A207, 'FY17 DataDump'!$H$2:$H$4768, F$2)</f>
        <v>0</v>
      </c>
      <c r="G207" s="27">
        <f>SUMIFS('FY17 DataDump'!$E$2:$E$4768, 'FY17 DataDump'!$C$2:$C$4768, 'FY17 Individual Analysis'!$A207, 'FY17 DataDump'!$H$2:$H$4768, G$2)</f>
        <v>0</v>
      </c>
      <c r="H207" s="27">
        <f>SUMIFS('FY17 DataDump'!$E$2:$E$4768, 'FY17 DataDump'!$C$2:$C$4768, 'FY17 Individual Analysis'!$A207, 'FY17 DataDump'!$H$2:$H$4768, H$2)</f>
        <v>0</v>
      </c>
      <c r="I207" s="27">
        <f>SUMIFS('FY17 DataDump'!$E$2:$E$4768, 'FY17 DataDump'!$C$2:$C$4768, 'FY17 Individual Analysis'!$A207, 'FY17 DataDump'!$H$2:$H$4768, I$2)</f>
        <v>0</v>
      </c>
      <c r="J207" s="27">
        <f>SUMIFS('FY17 DataDump'!$E$2:$E$4768, 'FY17 DataDump'!$C$2:$C$4768, 'FY17 Individual Analysis'!$A207, 'FY17 DataDump'!$H$2:$H$4768, J$2)</f>
        <v>0</v>
      </c>
      <c r="K207" s="27">
        <f>SUMIFS('FY17 DataDump'!$E$2:$E$4768, 'FY17 DataDump'!$C$2:$C$4768, 'FY17 Individual Analysis'!$A207, 'FY17 DataDump'!$H$2:$H$4768, K$2)</f>
        <v>0</v>
      </c>
      <c r="L207" s="27">
        <f>SUMIFS('FY17 DataDump'!$E$2:$E$4768, 'FY17 DataDump'!$C$2:$C$4768, 'FY17 Individual Analysis'!$A207, 'FY17 DataDump'!$H$2:$H$4768, L$2)</f>
        <v>0</v>
      </c>
      <c r="M207" s="27">
        <f>SUMIFS('FY17 DataDump'!$E$2:$E$4768, 'FY17 DataDump'!$C$2:$C$4768, 'FY17 Individual Analysis'!$A207, 'FY17 DataDump'!$H$2:$H$4768, M$2)</f>
        <v>0</v>
      </c>
      <c r="N207" s="27">
        <f>SUMIFS('FY17 DataDump'!$E$2:$E$4768, 'FY17 DataDump'!$C$2:$C$4768, 'FY17 Individual Analysis'!$A207, 'FY17 DataDump'!$H$2:$H$4768, N$2)</f>
        <v>0</v>
      </c>
      <c r="O207" s="27">
        <f>SUMIFS('FY17 DataDump'!$E$2:$E$4768, 'FY17 DataDump'!$C$2:$C$4768, 'FY17 Individual Analysis'!$A207, 'FY17 DataDump'!$H$2:$H$4768, O$2)</f>
        <v>0</v>
      </c>
      <c r="P207" s="27">
        <f t="shared" si="23"/>
        <v>0</v>
      </c>
      <c r="Q207" s="108" t="e">
        <f t="shared" si="21"/>
        <v>#DIV/0!</v>
      </c>
      <c r="S207" s="20">
        <f t="shared" si="20"/>
        <v>0</v>
      </c>
      <c r="T207" s="21">
        <f t="shared" si="20"/>
        <v>0</v>
      </c>
      <c r="U207" s="21">
        <f t="shared" si="20"/>
        <v>0</v>
      </c>
      <c r="V207" s="21">
        <f t="shared" si="20"/>
        <v>0</v>
      </c>
      <c r="W207" s="21">
        <f t="shared" si="20"/>
        <v>0</v>
      </c>
      <c r="X207" s="21">
        <f t="shared" si="20"/>
        <v>0</v>
      </c>
      <c r="Y207" s="21">
        <f t="shared" si="19"/>
        <v>0</v>
      </c>
      <c r="Z207" s="21">
        <f t="shared" si="19"/>
        <v>0</v>
      </c>
      <c r="AA207" s="21">
        <f t="shared" si="19"/>
        <v>0</v>
      </c>
      <c r="AB207" s="21">
        <f t="shared" si="19"/>
        <v>0</v>
      </c>
      <c r="AC207" s="21">
        <f t="shared" si="19"/>
        <v>0</v>
      </c>
      <c r="AD207" s="24">
        <f t="shared" si="19"/>
        <v>0</v>
      </c>
      <c r="AF207" s="15">
        <f t="shared" si="22"/>
        <v>0</v>
      </c>
    </row>
    <row r="208" spans="1:32" x14ac:dyDescent="0.25">
      <c r="A208" s="75"/>
      <c r="B208" s="75" t="e">
        <f>INDEX('FY17 DataDump'!$A$2:$H$4768, MATCH('FY17 Individual Analysis'!A208, 'FY17 DataDump'!$C$2:$C$4768, 0), MATCH('FY17 DataDump'!$B$1, 'FY17 DataDump'!$A$1:$H$1))</f>
        <v>#N/A</v>
      </c>
      <c r="C208" s="75" t="e">
        <f>INDEX('FY17 DataDump'!$A$2:$H$4768, MATCH('FY17 Individual Analysis'!A208, 'FY17 DataDump'!$C$2:$C$4768, 0), MATCH('FY17 DataDump'!$D$1, 'FY17 DataDump'!$A$1:$H$1))</f>
        <v>#N/A</v>
      </c>
      <c r="D208" s="27">
        <f>SUMIFS('FY17 DataDump'!$E$2:$E$4768, 'FY17 DataDump'!$C$2:$C$4768, 'FY17 Individual Analysis'!$A208, 'FY17 DataDump'!$H$2:$H$4768, D$2)</f>
        <v>0</v>
      </c>
      <c r="E208" s="27">
        <f>SUMIFS('FY17 DataDump'!$E$2:$E$4768, 'FY17 DataDump'!$C$2:$C$4768, 'FY17 Individual Analysis'!$A208, 'FY17 DataDump'!$H$2:$H$4768, E$2)</f>
        <v>0</v>
      </c>
      <c r="F208" s="27">
        <f>SUMIFS('FY17 DataDump'!$E$2:$E$4768, 'FY17 DataDump'!$C$2:$C$4768, 'FY17 Individual Analysis'!$A208, 'FY17 DataDump'!$H$2:$H$4768, F$2)</f>
        <v>0</v>
      </c>
      <c r="G208" s="27">
        <f>SUMIFS('FY17 DataDump'!$E$2:$E$4768, 'FY17 DataDump'!$C$2:$C$4768, 'FY17 Individual Analysis'!$A208, 'FY17 DataDump'!$H$2:$H$4768, G$2)</f>
        <v>0</v>
      </c>
      <c r="H208" s="27">
        <f>SUMIFS('FY17 DataDump'!$E$2:$E$4768, 'FY17 DataDump'!$C$2:$C$4768, 'FY17 Individual Analysis'!$A208, 'FY17 DataDump'!$H$2:$H$4768, H$2)</f>
        <v>0</v>
      </c>
      <c r="I208" s="27">
        <f>SUMIFS('FY17 DataDump'!$E$2:$E$4768, 'FY17 DataDump'!$C$2:$C$4768, 'FY17 Individual Analysis'!$A208, 'FY17 DataDump'!$H$2:$H$4768, I$2)</f>
        <v>0</v>
      </c>
      <c r="J208" s="27">
        <f>SUMIFS('FY17 DataDump'!$E$2:$E$4768, 'FY17 DataDump'!$C$2:$C$4768, 'FY17 Individual Analysis'!$A208, 'FY17 DataDump'!$H$2:$H$4768, J$2)</f>
        <v>0</v>
      </c>
      <c r="K208" s="27">
        <f>SUMIFS('FY17 DataDump'!$E$2:$E$4768, 'FY17 DataDump'!$C$2:$C$4768, 'FY17 Individual Analysis'!$A208, 'FY17 DataDump'!$H$2:$H$4768, K$2)</f>
        <v>0</v>
      </c>
      <c r="L208" s="27">
        <f>SUMIFS('FY17 DataDump'!$E$2:$E$4768, 'FY17 DataDump'!$C$2:$C$4768, 'FY17 Individual Analysis'!$A208, 'FY17 DataDump'!$H$2:$H$4768, L$2)</f>
        <v>0</v>
      </c>
      <c r="M208" s="27">
        <f>SUMIFS('FY17 DataDump'!$E$2:$E$4768, 'FY17 DataDump'!$C$2:$C$4768, 'FY17 Individual Analysis'!$A208, 'FY17 DataDump'!$H$2:$H$4768, M$2)</f>
        <v>0</v>
      </c>
      <c r="N208" s="27">
        <f>SUMIFS('FY17 DataDump'!$E$2:$E$4768, 'FY17 DataDump'!$C$2:$C$4768, 'FY17 Individual Analysis'!$A208, 'FY17 DataDump'!$H$2:$H$4768, N$2)</f>
        <v>0</v>
      </c>
      <c r="O208" s="27">
        <f>SUMIFS('FY17 DataDump'!$E$2:$E$4768, 'FY17 DataDump'!$C$2:$C$4768, 'FY17 Individual Analysis'!$A208, 'FY17 DataDump'!$H$2:$H$4768, O$2)</f>
        <v>0</v>
      </c>
      <c r="P208" s="27">
        <f t="shared" si="23"/>
        <v>0</v>
      </c>
      <c r="Q208" s="108" t="e">
        <f t="shared" si="21"/>
        <v>#DIV/0!</v>
      </c>
      <c r="S208" s="20">
        <f t="shared" si="20"/>
        <v>0</v>
      </c>
      <c r="T208" s="21">
        <f t="shared" si="20"/>
        <v>0</v>
      </c>
      <c r="U208" s="21">
        <f t="shared" si="20"/>
        <v>0</v>
      </c>
      <c r="V208" s="21">
        <f t="shared" si="20"/>
        <v>0</v>
      </c>
      <c r="W208" s="21">
        <f t="shared" si="20"/>
        <v>0</v>
      </c>
      <c r="X208" s="21">
        <f t="shared" si="20"/>
        <v>0</v>
      </c>
      <c r="Y208" s="21">
        <f t="shared" si="19"/>
        <v>0</v>
      </c>
      <c r="Z208" s="21">
        <f t="shared" si="19"/>
        <v>0</v>
      </c>
      <c r="AA208" s="21">
        <f t="shared" si="19"/>
        <v>0</v>
      </c>
      <c r="AB208" s="21">
        <f t="shared" si="19"/>
        <v>0</v>
      </c>
      <c r="AC208" s="21">
        <f t="shared" si="19"/>
        <v>0</v>
      </c>
      <c r="AD208" s="24">
        <f t="shared" si="19"/>
        <v>0</v>
      </c>
      <c r="AF208" s="15">
        <f t="shared" si="22"/>
        <v>0</v>
      </c>
    </row>
    <row r="209" spans="1:32" x14ac:dyDescent="0.25">
      <c r="A209" s="75"/>
      <c r="B209" s="75" t="e">
        <f>INDEX('FY17 DataDump'!$A$2:$H$4768, MATCH('FY17 Individual Analysis'!A209, 'FY17 DataDump'!$C$2:$C$4768, 0), MATCH('FY17 DataDump'!$B$1, 'FY17 DataDump'!$A$1:$H$1))</f>
        <v>#N/A</v>
      </c>
      <c r="C209" s="75" t="e">
        <f>INDEX('FY17 DataDump'!$A$2:$H$4768, MATCH('FY17 Individual Analysis'!A209, 'FY17 DataDump'!$C$2:$C$4768, 0), MATCH('FY17 DataDump'!$D$1, 'FY17 DataDump'!$A$1:$H$1))</f>
        <v>#N/A</v>
      </c>
      <c r="D209" s="27">
        <f>SUMIFS('FY17 DataDump'!$E$2:$E$4768, 'FY17 DataDump'!$C$2:$C$4768, 'FY17 Individual Analysis'!$A209, 'FY17 DataDump'!$H$2:$H$4768, D$2)</f>
        <v>0</v>
      </c>
      <c r="E209" s="27">
        <f>SUMIFS('FY17 DataDump'!$E$2:$E$4768, 'FY17 DataDump'!$C$2:$C$4768, 'FY17 Individual Analysis'!$A209, 'FY17 DataDump'!$H$2:$H$4768, E$2)</f>
        <v>0</v>
      </c>
      <c r="F209" s="27">
        <f>SUMIFS('FY17 DataDump'!$E$2:$E$4768, 'FY17 DataDump'!$C$2:$C$4768, 'FY17 Individual Analysis'!$A209, 'FY17 DataDump'!$H$2:$H$4768, F$2)</f>
        <v>0</v>
      </c>
      <c r="G209" s="27">
        <f>SUMIFS('FY17 DataDump'!$E$2:$E$4768, 'FY17 DataDump'!$C$2:$C$4768, 'FY17 Individual Analysis'!$A209, 'FY17 DataDump'!$H$2:$H$4768, G$2)</f>
        <v>0</v>
      </c>
      <c r="H209" s="27">
        <f>SUMIFS('FY17 DataDump'!$E$2:$E$4768, 'FY17 DataDump'!$C$2:$C$4768, 'FY17 Individual Analysis'!$A209, 'FY17 DataDump'!$H$2:$H$4768, H$2)</f>
        <v>0</v>
      </c>
      <c r="I209" s="27">
        <f>SUMIFS('FY17 DataDump'!$E$2:$E$4768, 'FY17 DataDump'!$C$2:$C$4768, 'FY17 Individual Analysis'!$A209, 'FY17 DataDump'!$H$2:$H$4768, I$2)</f>
        <v>0</v>
      </c>
      <c r="J209" s="27">
        <f>SUMIFS('FY17 DataDump'!$E$2:$E$4768, 'FY17 DataDump'!$C$2:$C$4768, 'FY17 Individual Analysis'!$A209, 'FY17 DataDump'!$H$2:$H$4768, J$2)</f>
        <v>0</v>
      </c>
      <c r="K209" s="27">
        <f>SUMIFS('FY17 DataDump'!$E$2:$E$4768, 'FY17 DataDump'!$C$2:$C$4768, 'FY17 Individual Analysis'!$A209, 'FY17 DataDump'!$H$2:$H$4768, K$2)</f>
        <v>0</v>
      </c>
      <c r="L209" s="27">
        <f>SUMIFS('FY17 DataDump'!$E$2:$E$4768, 'FY17 DataDump'!$C$2:$C$4768, 'FY17 Individual Analysis'!$A209, 'FY17 DataDump'!$H$2:$H$4768, L$2)</f>
        <v>0</v>
      </c>
      <c r="M209" s="27">
        <f>SUMIFS('FY17 DataDump'!$E$2:$E$4768, 'FY17 DataDump'!$C$2:$C$4768, 'FY17 Individual Analysis'!$A209, 'FY17 DataDump'!$H$2:$H$4768, M$2)</f>
        <v>0</v>
      </c>
      <c r="N209" s="27">
        <f>SUMIFS('FY17 DataDump'!$E$2:$E$4768, 'FY17 DataDump'!$C$2:$C$4768, 'FY17 Individual Analysis'!$A209, 'FY17 DataDump'!$H$2:$H$4768, N$2)</f>
        <v>0</v>
      </c>
      <c r="O209" s="27">
        <f>SUMIFS('FY17 DataDump'!$E$2:$E$4768, 'FY17 DataDump'!$C$2:$C$4768, 'FY17 Individual Analysis'!$A209, 'FY17 DataDump'!$H$2:$H$4768, O$2)</f>
        <v>0</v>
      </c>
      <c r="P209" s="27">
        <f t="shared" si="23"/>
        <v>0</v>
      </c>
      <c r="Q209" s="108" t="e">
        <f t="shared" si="21"/>
        <v>#DIV/0!</v>
      </c>
      <c r="S209" s="20">
        <f t="shared" si="20"/>
        <v>0</v>
      </c>
      <c r="T209" s="21">
        <f t="shared" si="20"/>
        <v>0</v>
      </c>
      <c r="U209" s="21">
        <f t="shared" si="20"/>
        <v>0</v>
      </c>
      <c r="V209" s="21">
        <f t="shared" si="20"/>
        <v>0</v>
      </c>
      <c r="W209" s="21">
        <f t="shared" si="20"/>
        <v>0</v>
      </c>
      <c r="X209" s="21">
        <f t="shared" si="20"/>
        <v>0</v>
      </c>
      <c r="Y209" s="21">
        <f t="shared" si="19"/>
        <v>0</v>
      </c>
      <c r="Z209" s="21">
        <f t="shared" si="19"/>
        <v>0</v>
      </c>
      <c r="AA209" s="21">
        <f t="shared" si="19"/>
        <v>0</v>
      </c>
      <c r="AB209" s="21">
        <f t="shared" si="19"/>
        <v>0</v>
      </c>
      <c r="AC209" s="21">
        <f t="shared" si="19"/>
        <v>0</v>
      </c>
      <c r="AD209" s="24">
        <f t="shared" si="19"/>
        <v>0</v>
      </c>
      <c r="AF209" s="15">
        <f t="shared" si="22"/>
        <v>0</v>
      </c>
    </row>
    <row r="210" spans="1:32" x14ac:dyDescent="0.25">
      <c r="A210" s="75"/>
      <c r="B210" s="75" t="e">
        <f>INDEX('FY17 DataDump'!$A$2:$H$4768, MATCH('FY17 Individual Analysis'!A210, 'FY17 DataDump'!$C$2:$C$4768, 0), MATCH('FY17 DataDump'!$B$1, 'FY17 DataDump'!$A$1:$H$1))</f>
        <v>#N/A</v>
      </c>
      <c r="C210" s="75" t="e">
        <f>INDEX('FY17 DataDump'!$A$2:$H$4768, MATCH('FY17 Individual Analysis'!A210, 'FY17 DataDump'!$C$2:$C$4768, 0), MATCH('FY17 DataDump'!$D$1, 'FY17 DataDump'!$A$1:$H$1))</f>
        <v>#N/A</v>
      </c>
      <c r="D210" s="27">
        <f>SUMIFS('FY17 DataDump'!$E$2:$E$4768, 'FY17 DataDump'!$C$2:$C$4768, 'FY17 Individual Analysis'!$A210, 'FY17 DataDump'!$H$2:$H$4768, D$2)</f>
        <v>0</v>
      </c>
      <c r="E210" s="27">
        <f>SUMIFS('FY17 DataDump'!$E$2:$E$4768, 'FY17 DataDump'!$C$2:$C$4768, 'FY17 Individual Analysis'!$A210, 'FY17 DataDump'!$H$2:$H$4768, E$2)</f>
        <v>0</v>
      </c>
      <c r="F210" s="27">
        <f>SUMIFS('FY17 DataDump'!$E$2:$E$4768, 'FY17 DataDump'!$C$2:$C$4768, 'FY17 Individual Analysis'!$A210, 'FY17 DataDump'!$H$2:$H$4768, F$2)</f>
        <v>0</v>
      </c>
      <c r="G210" s="27">
        <f>SUMIFS('FY17 DataDump'!$E$2:$E$4768, 'FY17 DataDump'!$C$2:$C$4768, 'FY17 Individual Analysis'!$A210, 'FY17 DataDump'!$H$2:$H$4768, G$2)</f>
        <v>0</v>
      </c>
      <c r="H210" s="27">
        <f>SUMIFS('FY17 DataDump'!$E$2:$E$4768, 'FY17 DataDump'!$C$2:$C$4768, 'FY17 Individual Analysis'!$A210, 'FY17 DataDump'!$H$2:$H$4768, H$2)</f>
        <v>0</v>
      </c>
      <c r="I210" s="27">
        <f>SUMIFS('FY17 DataDump'!$E$2:$E$4768, 'FY17 DataDump'!$C$2:$C$4768, 'FY17 Individual Analysis'!$A210, 'FY17 DataDump'!$H$2:$H$4768, I$2)</f>
        <v>0</v>
      </c>
      <c r="J210" s="27">
        <f>SUMIFS('FY17 DataDump'!$E$2:$E$4768, 'FY17 DataDump'!$C$2:$C$4768, 'FY17 Individual Analysis'!$A210, 'FY17 DataDump'!$H$2:$H$4768, J$2)</f>
        <v>0</v>
      </c>
      <c r="K210" s="27">
        <f>SUMIFS('FY17 DataDump'!$E$2:$E$4768, 'FY17 DataDump'!$C$2:$C$4768, 'FY17 Individual Analysis'!$A210, 'FY17 DataDump'!$H$2:$H$4768, K$2)</f>
        <v>0</v>
      </c>
      <c r="L210" s="27">
        <f>SUMIFS('FY17 DataDump'!$E$2:$E$4768, 'FY17 DataDump'!$C$2:$C$4768, 'FY17 Individual Analysis'!$A210, 'FY17 DataDump'!$H$2:$H$4768, L$2)</f>
        <v>0</v>
      </c>
      <c r="M210" s="27">
        <f>SUMIFS('FY17 DataDump'!$E$2:$E$4768, 'FY17 DataDump'!$C$2:$C$4768, 'FY17 Individual Analysis'!$A210, 'FY17 DataDump'!$H$2:$H$4768, M$2)</f>
        <v>0</v>
      </c>
      <c r="N210" s="27">
        <f>SUMIFS('FY17 DataDump'!$E$2:$E$4768, 'FY17 DataDump'!$C$2:$C$4768, 'FY17 Individual Analysis'!$A210, 'FY17 DataDump'!$H$2:$H$4768, N$2)</f>
        <v>0</v>
      </c>
      <c r="O210" s="27">
        <f>SUMIFS('FY17 DataDump'!$E$2:$E$4768, 'FY17 DataDump'!$C$2:$C$4768, 'FY17 Individual Analysis'!$A210, 'FY17 DataDump'!$H$2:$H$4768, O$2)</f>
        <v>0</v>
      </c>
      <c r="P210" s="27">
        <f t="shared" si="23"/>
        <v>0</v>
      </c>
      <c r="Q210" s="108" t="e">
        <f t="shared" si="21"/>
        <v>#DIV/0!</v>
      </c>
      <c r="S210" s="20">
        <f t="shared" si="20"/>
        <v>0</v>
      </c>
      <c r="T210" s="21">
        <f t="shared" si="20"/>
        <v>0</v>
      </c>
      <c r="U210" s="21">
        <f t="shared" si="20"/>
        <v>0</v>
      </c>
      <c r="V210" s="21">
        <f t="shared" si="20"/>
        <v>0</v>
      </c>
      <c r="W210" s="21">
        <f t="shared" si="20"/>
        <v>0</v>
      </c>
      <c r="X210" s="21">
        <f t="shared" si="20"/>
        <v>0</v>
      </c>
      <c r="Y210" s="21">
        <f t="shared" si="19"/>
        <v>0</v>
      </c>
      <c r="Z210" s="21">
        <f t="shared" si="19"/>
        <v>0</v>
      </c>
      <c r="AA210" s="21">
        <f t="shared" si="19"/>
        <v>0</v>
      </c>
      <c r="AB210" s="21">
        <f t="shared" si="19"/>
        <v>0</v>
      </c>
      <c r="AC210" s="21">
        <f t="shared" si="19"/>
        <v>0</v>
      </c>
      <c r="AD210" s="24">
        <f t="shared" si="19"/>
        <v>0</v>
      </c>
      <c r="AF210" s="15">
        <f t="shared" si="22"/>
        <v>0</v>
      </c>
    </row>
    <row r="211" spans="1:32" x14ac:dyDescent="0.25">
      <c r="A211" s="75"/>
      <c r="B211" s="75" t="e">
        <f>INDEX('FY17 DataDump'!$A$2:$H$4768, MATCH('FY17 Individual Analysis'!A211, 'FY17 DataDump'!$C$2:$C$4768, 0), MATCH('FY17 DataDump'!$B$1, 'FY17 DataDump'!$A$1:$H$1))</f>
        <v>#N/A</v>
      </c>
      <c r="C211" s="75" t="e">
        <f>INDEX('FY17 DataDump'!$A$2:$H$4768, MATCH('FY17 Individual Analysis'!A211, 'FY17 DataDump'!$C$2:$C$4768, 0), MATCH('FY17 DataDump'!$D$1, 'FY17 DataDump'!$A$1:$H$1))</f>
        <v>#N/A</v>
      </c>
      <c r="D211" s="27">
        <f>SUMIFS('FY17 DataDump'!$E$2:$E$4768, 'FY17 DataDump'!$C$2:$C$4768, 'FY17 Individual Analysis'!$A211, 'FY17 DataDump'!$H$2:$H$4768, D$2)</f>
        <v>0</v>
      </c>
      <c r="E211" s="27">
        <f>SUMIFS('FY17 DataDump'!$E$2:$E$4768, 'FY17 DataDump'!$C$2:$C$4768, 'FY17 Individual Analysis'!$A211, 'FY17 DataDump'!$H$2:$H$4768, E$2)</f>
        <v>0</v>
      </c>
      <c r="F211" s="27">
        <f>SUMIFS('FY17 DataDump'!$E$2:$E$4768, 'FY17 DataDump'!$C$2:$C$4768, 'FY17 Individual Analysis'!$A211, 'FY17 DataDump'!$H$2:$H$4768, F$2)</f>
        <v>0</v>
      </c>
      <c r="G211" s="27">
        <f>SUMIFS('FY17 DataDump'!$E$2:$E$4768, 'FY17 DataDump'!$C$2:$C$4768, 'FY17 Individual Analysis'!$A211, 'FY17 DataDump'!$H$2:$H$4768, G$2)</f>
        <v>0</v>
      </c>
      <c r="H211" s="27">
        <f>SUMIFS('FY17 DataDump'!$E$2:$E$4768, 'FY17 DataDump'!$C$2:$C$4768, 'FY17 Individual Analysis'!$A211, 'FY17 DataDump'!$H$2:$H$4768, H$2)</f>
        <v>0</v>
      </c>
      <c r="I211" s="27">
        <f>SUMIFS('FY17 DataDump'!$E$2:$E$4768, 'FY17 DataDump'!$C$2:$C$4768, 'FY17 Individual Analysis'!$A211, 'FY17 DataDump'!$H$2:$H$4768, I$2)</f>
        <v>0</v>
      </c>
      <c r="J211" s="27">
        <f>SUMIFS('FY17 DataDump'!$E$2:$E$4768, 'FY17 DataDump'!$C$2:$C$4768, 'FY17 Individual Analysis'!$A211, 'FY17 DataDump'!$H$2:$H$4768, J$2)</f>
        <v>0</v>
      </c>
      <c r="K211" s="27">
        <f>SUMIFS('FY17 DataDump'!$E$2:$E$4768, 'FY17 DataDump'!$C$2:$C$4768, 'FY17 Individual Analysis'!$A211, 'FY17 DataDump'!$H$2:$H$4768, K$2)</f>
        <v>0</v>
      </c>
      <c r="L211" s="27">
        <f>SUMIFS('FY17 DataDump'!$E$2:$E$4768, 'FY17 DataDump'!$C$2:$C$4768, 'FY17 Individual Analysis'!$A211, 'FY17 DataDump'!$H$2:$H$4768, L$2)</f>
        <v>0</v>
      </c>
      <c r="M211" s="27">
        <f>SUMIFS('FY17 DataDump'!$E$2:$E$4768, 'FY17 DataDump'!$C$2:$C$4768, 'FY17 Individual Analysis'!$A211, 'FY17 DataDump'!$H$2:$H$4768, M$2)</f>
        <v>0</v>
      </c>
      <c r="N211" s="27">
        <f>SUMIFS('FY17 DataDump'!$E$2:$E$4768, 'FY17 DataDump'!$C$2:$C$4768, 'FY17 Individual Analysis'!$A211, 'FY17 DataDump'!$H$2:$H$4768, N$2)</f>
        <v>0</v>
      </c>
      <c r="O211" s="27">
        <f>SUMIFS('FY17 DataDump'!$E$2:$E$4768, 'FY17 DataDump'!$C$2:$C$4768, 'FY17 Individual Analysis'!$A211, 'FY17 DataDump'!$H$2:$H$4768, O$2)</f>
        <v>0</v>
      </c>
      <c r="P211" s="27">
        <f t="shared" si="23"/>
        <v>0</v>
      </c>
      <c r="Q211" s="108" t="e">
        <f t="shared" si="21"/>
        <v>#DIV/0!</v>
      </c>
      <c r="S211" s="20">
        <f t="shared" si="20"/>
        <v>0</v>
      </c>
      <c r="T211" s="21">
        <f t="shared" si="20"/>
        <v>0</v>
      </c>
      <c r="U211" s="21">
        <f t="shared" si="20"/>
        <v>0</v>
      </c>
      <c r="V211" s="21">
        <f t="shared" si="20"/>
        <v>0</v>
      </c>
      <c r="W211" s="21">
        <f t="shared" si="20"/>
        <v>0</v>
      </c>
      <c r="X211" s="21">
        <f t="shared" si="20"/>
        <v>0</v>
      </c>
      <c r="Y211" s="21">
        <f t="shared" si="19"/>
        <v>0</v>
      </c>
      <c r="Z211" s="21">
        <f t="shared" si="19"/>
        <v>0</v>
      </c>
      <c r="AA211" s="21">
        <f t="shared" si="19"/>
        <v>0</v>
      </c>
      <c r="AB211" s="21">
        <f t="shared" si="19"/>
        <v>0</v>
      </c>
      <c r="AC211" s="21">
        <f t="shared" si="19"/>
        <v>0</v>
      </c>
      <c r="AD211" s="24">
        <f t="shared" si="19"/>
        <v>0</v>
      </c>
      <c r="AF211" s="15">
        <f t="shared" si="22"/>
        <v>0</v>
      </c>
    </row>
    <row r="212" spans="1:32" x14ac:dyDescent="0.25">
      <c r="A212" s="75"/>
      <c r="B212" s="75" t="e">
        <f>INDEX('FY17 DataDump'!$A$2:$H$4768, MATCH('FY17 Individual Analysis'!A212, 'FY17 DataDump'!$C$2:$C$4768, 0), MATCH('FY17 DataDump'!$B$1, 'FY17 DataDump'!$A$1:$H$1))</f>
        <v>#N/A</v>
      </c>
      <c r="C212" s="75" t="e">
        <f>INDEX('FY17 DataDump'!$A$2:$H$4768, MATCH('FY17 Individual Analysis'!A212, 'FY17 DataDump'!$C$2:$C$4768, 0), MATCH('FY17 DataDump'!$D$1, 'FY17 DataDump'!$A$1:$H$1))</f>
        <v>#N/A</v>
      </c>
      <c r="D212" s="27">
        <f>SUMIFS('FY17 DataDump'!$E$2:$E$4768, 'FY17 DataDump'!$C$2:$C$4768, 'FY17 Individual Analysis'!$A212, 'FY17 DataDump'!$H$2:$H$4768, D$2)</f>
        <v>0</v>
      </c>
      <c r="E212" s="27">
        <f>SUMIFS('FY17 DataDump'!$E$2:$E$4768, 'FY17 DataDump'!$C$2:$C$4768, 'FY17 Individual Analysis'!$A212, 'FY17 DataDump'!$H$2:$H$4768, E$2)</f>
        <v>0</v>
      </c>
      <c r="F212" s="27">
        <f>SUMIFS('FY17 DataDump'!$E$2:$E$4768, 'FY17 DataDump'!$C$2:$C$4768, 'FY17 Individual Analysis'!$A212, 'FY17 DataDump'!$H$2:$H$4768, F$2)</f>
        <v>0</v>
      </c>
      <c r="G212" s="27">
        <f>SUMIFS('FY17 DataDump'!$E$2:$E$4768, 'FY17 DataDump'!$C$2:$C$4768, 'FY17 Individual Analysis'!$A212, 'FY17 DataDump'!$H$2:$H$4768, G$2)</f>
        <v>0</v>
      </c>
      <c r="H212" s="27">
        <f>SUMIFS('FY17 DataDump'!$E$2:$E$4768, 'FY17 DataDump'!$C$2:$C$4768, 'FY17 Individual Analysis'!$A212, 'FY17 DataDump'!$H$2:$H$4768, H$2)</f>
        <v>0</v>
      </c>
      <c r="I212" s="27">
        <f>SUMIFS('FY17 DataDump'!$E$2:$E$4768, 'FY17 DataDump'!$C$2:$C$4768, 'FY17 Individual Analysis'!$A212, 'FY17 DataDump'!$H$2:$H$4768, I$2)</f>
        <v>0</v>
      </c>
      <c r="J212" s="27">
        <f>SUMIFS('FY17 DataDump'!$E$2:$E$4768, 'FY17 DataDump'!$C$2:$C$4768, 'FY17 Individual Analysis'!$A212, 'FY17 DataDump'!$H$2:$H$4768, J$2)</f>
        <v>0</v>
      </c>
      <c r="K212" s="27">
        <f>SUMIFS('FY17 DataDump'!$E$2:$E$4768, 'FY17 DataDump'!$C$2:$C$4768, 'FY17 Individual Analysis'!$A212, 'FY17 DataDump'!$H$2:$H$4768, K$2)</f>
        <v>0</v>
      </c>
      <c r="L212" s="27">
        <f>SUMIFS('FY17 DataDump'!$E$2:$E$4768, 'FY17 DataDump'!$C$2:$C$4768, 'FY17 Individual Analysis'!$A212, 'FY17 DataDump'!$H$2:$H$4768, L$2)</f>
        <v>0</v>
      </c>
      <c r="M212" s="27">
        <f>SUMIFS('FY17 DataDump'!$E$2:$E$4768, 'FY17 DataDump'!$C$2:$C$4768, 'FY17 Individual Analysis'!$A212, 'FY17 DataDump'!$H$2:$H$4768, M$2)</f>
        <v>0</v>
      </c>
      <c r="N212" s="27">
        <f>SUMIFS('FY17 DataDump'!$E$2:$E$4768, 'FY17 DataDump'!$C$2:$C$4768, 'FY17 Individual Analysis'!$A212, 'FY17 DataDump'!$H$2:$H$4768, N$2)</f>
        <v>0</v>
      </c>
      <c r="O212" s="27">
        <f>SUMIFS('FY17 DataDump'!$E$2:$E$4768, 'FY17 DataDump'!$C$2:$C$4768, 'FY17 Individual Analysis'!$A212, 'FY17 DataDump'!$H$2:$H$4768, O$2)</f>
        <v>0</v>
      </c>
      <c r="P212" s="27">
        <f t="shared" si="23"/>
        <v>0</v>
      </c>
      <c r="Q212" s="108" t="e">
        <f t="shared" si="21"/>
        <v>#DIV/0!</v>
      </c>
      <c r="S212" s="20">
        <f t="shared" si="20"/>
        <v>0</v>
      </c>
      <c r="T212" s="21">
        <f t="shared" si="20"/>
        <v>0</v>
      </c>
      <c r="U212" s="21">
        <f t="shared" si="20"/>
        <v>0</v>
      </c>
      <c r="V212" s="21">
        <f t="shared" si="20"/>
        <v>0</v>
      </c>
      <c r="W212" s="21">
        <f t="shared" si="20"/>
        <v>0</v>
      </c>
      <c r="X212" s="21">
        <f t="shared" si="20"/>
        <v>0</v>
      </c>
      <c r="Y212" s="21">
        <f t="shared" si="19"/>
        <v>0</v>
      </c>
      <c r="Z212" s="21">
        <f t="shared" si="19"/>
        <v>0</v>
      </c>
      <c r="AA212" s="21">
        <f t="shared" si="19"/>
        <v>0</v>
      </c>
      <c r="AB212" s="21">
        <f t="shared" si="19"/>
        <v>0</v>
      </c>
      <c r="AC212" s="21">
        <f t="shared" si="19"/>
        <v>0</v>
      </c>
      <c r="AD212" s="24">
        <f t="shared" si="19"/>
        <v>0</v>
      </c>
      <c r="AF212" s="15">
        <f t="shared" si="22"/>
        <v>0</v>
      </c>
    </row>
    <row r="213" spans="1:32" x14ac:dyDescent="0.25">
      <c r="A213" s="75"/>
      <c r="B213" s="75" t="e">
        <f>INDEX('FY17 DataDump'!$A$2:$H$4768, MATCH('FY17 Individual Analysis'!A213, 'FY17 DataDump'!$C$2:$C$4768, 0), MATCH('FY17 DataDump'!$B$1, 'FY17 DataDump'!$A$1:$H$1))</f>
        <v>#N/A</v>
      </c>
      <c r="C213" s="75" t="e">
        <f>INDEX('FY17 DataDump'!$A$2:$H$4768, MATCH('FY17 Individual Analysis'!A213, 'FY17 DataDump'!$C$2:$C$4768, 0), MATCH('FY17 DataDump'!$D$1, 'FY17 DataDump'!$A$1:$H$1))</f>
        <v>#N/A</v>
      </c>
      <c r="D213" s="27">
        <f>SUMIFS('FY17 DataDump'!$E$2:$E$4768, 'FY17 DataDump'!$C$2:$C$4768, 'FY17 Individual Analysis'!$A213, 'FY17 DataDump'!$H$2:$H$4768, D$2)</f>
        <v>0</v>
      </c>
      <c r="E213" s="27">
        <f>SUMIFS('FY17 DataDump'!$E$2:$E$4768, 'FY17 DataDump'!$C$2:$C$4768, 'FY17 Individual Analysis'!$A213, 'FY17 DataDump'!$H$2:$H$4768, E$2)</f>
        <v>0</v>
      </c>
      <c r="F213" s="27">
        <f>SUMIFS('FY17 DataDump'!$E$2:$E$4768, 'FY17 DataDump'!$C$2:$C$4768, 'FY17 Individual Analysis'!$A213, 'FY17 DataDump'!$H$2:$H$4768, F$2)</f>
        <v>0</v>
      </c>
      <c r="G213" s="27">
        <f>SUMIFS('FY17 DataDump'!$E$2:$E$4768, 'FY17 DataDump'!$C$2:$C$4768, 'FY17 Individual Analysis'!$A213, 'FY17 DataDump'!$H$2:$H$4768, G$2)</f>
        <v>0</v>
      </c>
      <c r="H213" s="27">
        <f>SUMIFS('FY17 DataDump'!$E$2:$E$4768, 'FY17 DataDump'!$C$2:$C$4768, 'FY17 Individual Analysis'!$A213, 'FY17 DataDump'!$H$2:$H$4768, H$2)</f>
        <v>0</v>
      </c>
      <c r="I213" s="27">
        <f>SUMIFS('FY17 DataDump'!$E$2:$E$4768, 'FY17 DataDump'!$C$2:$C$4768, 'FY17 Individual Analysis'!$A213, 'FY17 DataDump'!$H$2:$H$4768, I$2)</f>
        <v>0</v>
      </c>
      <c r="J213" s="27">
        <f>SUMIFS('FY17 DataDump'!$E$2:$E$4768, 'FY17 DataDump'!$C$2:$C$4768, 'FY17 Individual Analysis'!$A213, 'FY17 DataDump'!$H$2:$H$4768, J$2)</f>
        <v>0</v>
      </c>
      <c r="K213" s="27">
        <f>SUMIFS('FY17 DataDump'!$E$2:$E$4768, 'FY17 DataDump'!$C$2:$C$4768, 'FY17 Individual Analysis'!$A213, 'FY17 DataDump'!$H$2:$H$4768, K$2)</f>
        <v>0</v>
      </c>
      <c r="L213" s="27">
        <f>SUMIFS('FY17 DataDump'!$E$2:$E$4768, 'FY17 DataDump'!$C$2:$C$4768, 'FY17 Individual Analysis'!$A213, 'FY17 DataDump'!$H$2:$H$4768, L$2)</f>
        <v>0</v>
      </c>
      <c r="M213" s="27">
        <f>SUMIFS('FY17 DataDump'!$E$2:$E$4768, 'FY17 DataDump'!$C$2:$C$4768, 'FY17 Individual Analysis'!$A213, 'FY17 DataDump'!$H$2:$H$4768, M$2)</f>
        <v>0</v>
      </c>
      <c r="N213" s="27">
        <f>SUMIFS('FY17 DataDump'!$E$2:$E$4768, 'FY17 DataDump'!$C$2:$C$4768, 'FY17 Individual Analysis'!$A213, 'FY17 DataDump'!$H$2:$H$4768, N$2)</f>
        <v>0</v>
      </c>
      <c r="O213" s="27">
        <f>SUMIFS('FY17 DataDump'!$E$2:$E$4768, 'FY17 DataDump'!$C$2:$C$4768, 'FY17 Individual Analysis'!$A213, 'FY17 DataDump'!$H$2:$H$4768, O$2)</f>
        <v>0</v>
      </c>
      <c r="P213" s="27">
        <f t="shared" si="23"/>
        <v>0</v>
      </c>
      <c r="Q213" s="108" t="e">
        <f t="shared" si="21"/>
        <v>#DIV/0!</v>
      </c>
      <c r="S213" s="20">
        <f t="shared" si="20"/>
        <v>0</v>
      </c>
      <c r="T213" s="21">
        <f t="shared" si="20"/>
        <v>0</v>
      </c>
      <c r="U213" s="21">
        <f t="shared" si="20"/>
        <v>0</v>
      </c>
      <c r="V213" s="21">
        <f t="shared" si="20"/>
        <v>0</v>
      </c>
      <c r="W213" s="21">
        <f t="shared" si="20"/>
        <v>0</v>
      </c>
      <c r="X213" s="21">
        <f t="shared" si="20"/>
        <v>0</v>
      </c>
      <c r="Y213" s="21">
        <f t="shared" si="19"/>
        <v>0</v>
      </c>
      <c r="Z213" s="21">
        <f t="shared" si="19"/>
        <v>0</v>
      </c>
      <c r="AA213" s="21">
        <f t="shared" si="19"/>
        <v>0</v>
      </c>
      <c r="AB213" s="21">
        <f t="shared" si="19"/>
        <v>0</v>
      </c>
      <c r="AC213" s="21">
        <f t="shared" si="19"/>
        <v>0</v>
      </c>
      <c r="AD213" s="24">
        <f t="shared" si="19"/>
        <v>0</v>
      </c>
      <c r="AF213" s="15">
        <f t="shared" si="22"/>
        <v>0</v>
      </c>
    </row>
    <row r="214" spans="1:32" x14ac:dyDescent="0.25">
      <c r="A214" s="75"/>
      <c r="B214" s="75" t="e">
        <f>INDEX('FY17 DataDump'!$A$2:$H$4768, MATCH('FY17 Individual Analysis'!A214, 'FY17 DataDump'!$C$2:$C$4768, 0), MATCH('FY17 DataDump'!$B$1, 'FY17 DataDump'!$A$1:$H$1))</f>
        <v>#N/A</v>
      </c>
      <c r="C214" s="75" t="e">
        <f>INDEX('FY17 DataDump'!$A$2:$H$4768, MATCH('FY17 Individual Analysis'!A214, 'FY17 DataDump'!$C$2:$C$4768, 0), MATCH('FY17 DataDump'!$D$1, 'FY17 DataDump'!$A$1:$H$1))</f>
        <v>#N/A</v>
      </c>
      <c r="D214" s="27">
        <f>SUMIFS('FY17 DataDump'!$E$2:$E$4768, 'FY17 DataDump'!$C$2:$C$4768, 'FY17 Individual Analysis'!$A214, 'FY17 DataDump'!$H$2:$H$4768, D$2)</f>
        <v>0</v>
      </c>
      <c r="E214" s="27">
        <f>SUMIFS('FY17 DataDump'!$E$2:$E$4768, 'FY17 DataDump'!$C$2:$C$4768, 'FY17 Individual Analysis'!$A214, 'FY17 DataDump'!$H$2:$H$4768, E$2)</f>
        <v>0</v>
      </c>
      <c r="F214" s="27">
        <f>SUMIFS('FY17 DataDump'!$E$2:$E$4768, 'FY17 DataDump'!$C$2:$C$4768, 'FY17 Individual Analysis'!$A214, 'FY17 DataDump'!$H$2:$H$4768, F$2)</f>
        <v>0</v>
      </c>
      <c r="G214" s="27">
        <f>SUMIFS('FY17 DataDump'!$E$2:$E$4768, 'FY17 DataDump'!$C$2:$C$4768, 'FY17 Individual Analysis'!$A214, 'FY17 DataDump'!$H$2:$H$4768, G$2)</f>
        <v>0</v>
      </c>
      <c r="H214" s="27">
        <f>SUMIFS('FY17 DataDump'!$E$2:$E$4768, 'FY17 DataDump'!$C$2:$C$4768, 'FY17 Individual Analysis'!$A214, 'FY17 DataDump'!$H$2:$H$4768, H$2)</f>
        <v>0</v>
      </c>
      <c r="I214" s="27">
        <f>SUMIFS('FY17 DataDump'!$E$2:$E$4768, 'FY17 DataDump'!$C$2:$C$4768, 'FY17 Individual Analysis'!$A214, 'FY17 DataDump'!$H$2:$H$4768, I$2)</f>
        <v>0</v>
      </c>
      <c r="J214" s="27">
        <f>SUMIFS('FY17 DataDump'!$E$2:$E$4768, 'FY17 DataDump'!$C$2:$C$4768, 'FY17 Individual Analysis'!$A214, 'FY17 DataDump'!$H$2:$H$4768, J$2)</f>
        <v>0</v>
      </c>
      <c r="K214" s="27">
        <f>SUMIFS('FY17 DataDump'!$E$2:$E$4768, 'FY17 DataDump'!$C$2:$C$4768, 'FY17 Individual Analysis'!$A214, 'FY17 DataDump'!$H$2:$H$4768, K$2)</f>
        <v>0</v>
      </c>
      <c r="L214" s="27">
        <f>SUMIFS('FY17 DataDump'!$E$2:$E$4768, 'FY17 DataDump'!$C$2:$C$4768, 'FY17 Individual Analysis'!$A214, 'FY17 DataDump'!$H$2:$H$4768, L$2)</f>
        <v>0</v>
      </c>
      <c r="M214" s="27">
        <f>SUMIFS('FY17 DataDump'!$E$2:$E$4768, 'FY17 DataDump'!$C$2:$C$4768, 'FY17 Individual Analysis'!$A214, 'FY17 DataDump'!$H$2:$H$4768, M$2)</f>
        <v>0</v>
      </c>
      <c r="N214" s="27">
        <f>SUMIFS('FY17 DataDump'!$E$2:$E$4768, 'FY17 DataDump'!$C$2:$C$4768, 'FY17 Individual Analysis'!$A214, 'FY17 DataDump'!$H$2:$H$4768, N$2)</f>
        <v>0</v>
      </c>
      <c r="O214" s="27">
        <f>SUMIFS('FY17 DataDump'!$E$2:$E$4768, 'FY17 DataDump'!$C$2:$C$4768, 'FY17 Individual Analysis'!$A214, 'FY17 DataDump'!$H$2:$H$4768, O$2)</f>
        <v>0</v>
      </c>
      <c r="P214" s="27">
        <f t="shared" si="23"/>
        <v>0</v>
      </c>
      <c r="Q214" s="108" t="e">
        <f t="shared" si="21"/>
        <v>#DIV/0!</v>
      </c>
      <c r="S214" s="20">
        <f t="shared" si="20"/>
        <v>0</v>
      </c>
      <c r="T214" s="21">
        <f t="shared" si="20"/>
        <v>0</v>
      </c>
      <c r="U214" s="21">
        <f t="shared" si="20"/>
        <v>0</v>
      </c>
      <c r="V214" s="21">
        <f t="shared" si="20"/>
        <v>0</v>
      </c>
      <c r="W214" s="21">
        <f t="shared" si="20"/>
        <v>0</v>
      </c>
      <c r="X214" s="21">
        <f t="shared" si="20"/>
        <v>0</v>
      </c>
      <c r="Y214" s="21">
        <f t="shared" si="19"/>
        <v>0</v>
      </c>
      <c r="Z214" s="21">
        <f t="shared" si="19"/>
        <v>0</v>
      </c>
      <c r="AA214" s="21">
        <f t="shared" si="19"/>
        <v>0</v>
      </c>
      <c r="AB214" s="21">
        <f t="shared" si="19"/>
        <v>0</v>
      </c>
      <c r="AC214" s="21">
        <f t="shared" si="19"/>
        <v>0</v>
      </c>
      <c r="AD214" s="24">
        <f t="shared" si="19"/>
        <v>0</v>
      </c>
      <c r="AF214" s="15">
        <f t="shared" si="22"/>
        <v>0</v>
      </c>
    </row>
    <row r="215" spans="1:32" x14ac:dyDescent="0.25">
      <c r="A215" s="75"/>
      <c r="B215" s="75" t="e">
        <f>INDEX('FY17 DataDump'!$A$2:$H$4768, MATCH('FY17 Individual Analysis'!A215, 'FY17 DataDump'!$C$2:$C$4768, 0), MATCH('FY17 DataDump'!$B$1, 'FY17 DataDump'!$A$1:$H$1))</f>
        <v>#N/A</v>
      </c>
      <c r="C215" s="75" t="e">
        <f>INDEX('FY17 DataDump'!$A$2:$H$4768, MATCH('FY17 Individual Analysis'!A215, 'FY17 DataDump'!$C$2:$C$4768, 0), MATCH('FY17 DataDump'!$D$1, 'FY17 DataDump'!$A$1:$H$1))</f>
        <v>#N/A</v>
      </c>
      <c r="D215" s="27">
        <f>SUMIFS('FY17 DataDump'!$E$2:$E$4768, 'FY17 DataDump'!$C$2:$C$4768, 'FY17 Individual Analysis'!$A215, 'FY17 DataDump'!$H$2:$H$4768, D$2)</f>
        <v>0</v>
      </c>
      <c r="E215" s="27">
        <f>SUMIFS('FY17 DataDump'!$E$2:$E$4768, 'FY17 DataDump'!$C$2:$C$4768, 'FY17 Individual Analysis'!$A215, 'FY17 DataDump'!$H$2:$H$4768, E$2)</f>
        <v>0</v>
      </c>
      <c r="F215" s="27">
        <f>SUMIFS('FY17 DataDump'!$E$2:$E$4768, 'FY17 DataDump'!$C$2:$C$4768, 'FY17 Individual Analysis'!$A215, 'FY17 DataDump'!$H$2:$H$4768, F$2)</f>
        <v>0</v>
      </c>
      <c r="G215" s="27">
        <f>SUMIFS('FY17 DataDump'!$E$2:$E$4768, 'FY17 DataDump'!$C$2:$C$4768, 'FY17 Individual Analysis'!$A215, 'FY17 DataDump'!$H$2:$H$4768, G$2)</f>
        <v>0</v>
      </c>
      <c r="H215" s="27">
        <f>SUMIFS('FY17 DataDump'!$E$2:$E$4768, 'FY17 DataDump'!$C$2:$C$4768, 'FY17 Individual Analysis'!$A215, 'FY17 DataDump'!$H$2:$H$4768, H$2)</f>
        <v>0</v>
      </c>
      <c r="I215" s="27">
        <f>SUMIFS('FY17 DataDump'!$E$2:$E$4768, 'FY17 DataDump'!$C$2:$C$4768, 'FY17 Individual Analysis'!$A215, 'FY17 DataDump'!$H$2:$H$4768, I$2)</f>
        <v>0</v>
      </c>
      <c r="J215" s="27">
        <f>SUMIFS('FY17 DataDump'!$E$2:$E$4768, 'FY17 DataDump'!$C$2:$C$4768, 'FY17 Individual Analysis'!$A215, 'FY17 DataDump'!$H$2:$H$4768, J$2)</f>
        <v>0</v>
      </c>
      <c r="K215" s="27">
        <f>SUMIFS('FY17 DataDump'!$E$2:$E$4768, 'FY17 DataDump'!$C$2:$C$4768, 'FY17 Individual Analysis'!$A215, 'FY17 DataDump'!$H$2:$H$4768, K$2)</f>
        <v>0</v>
      </c>
      <c r="L215" s="27">
        <f>SUMIFS('FY17 DataDump'!$E$2:$E$4768, 'FY17 DataDump'!$C$2:$C$4768, 'FY17 Individual Analysis'!$A215, 'FY17 DataDump'!$H$2:$H$4768, L$2)</f>
        <v>0</v>
      </c>
      <c r="M215" s="27">
        <f>SUMIFS('FY17 DataDump'!$E$2:$E$4768, 'FY17 DataDump'!$C$2:$C$4768, 'FY17 Individual Analysis'!$A215, 'FY17 DataDump'!$H$2:$H$4768, M$2)</f>
        <v>0</v>
      </c>
      <c r="N215" s="27">
        <f>SUMIFS('FY17 DataDump'!$E$2:$E$4768, 'FY17 DataDump'!$C$2:$C$4768, 'FY17 Individual Analysis'!$A215, 'FY17 DataDump'!$H$2:$H$4768, N$2)</f>
        <v>0</v>
      </c>
      <c r="O215" s="27">
        <f>SUMIFS('FY17 DataDump'!$E$2:$E$4768, 'FY17 DataDump'!$C$2:$C$4768, 'FY17 Individual Analysis'!$A215, 'FY17 DataDump'!$H$2:$H$4768, O$2)</f>
        <v>0</v>
      </c>
      <c r="P215" s="27">
        <f t="shared" si="23"/>
        <v>0</v>
      </c>
      <c r="Q215" s="108" t="e">
        <f t="shared" si="21"/>
        <v>#DIV/0!</v>
      </c>
      <c r="S215" s="20">
        <f t="shared" si="20"/>
        <v>0</v>
      </c>
      <c r="T215" s="21">
        <f t="shared" si="20"/>
        <v>0</v>
      </c>
      <c r="U215" s="21">
        <f t="shared" si="20"/>
        <v>0</v>
      </c>
      <c r="V215" s="21">
        <f t="shared" si="20"/>
        <v>0</v>
      </c>
      <c r="W215" s="21">
        <f t="shared" si="20"/>
        <v>0</v>
      </c>
      <c r="X215" s="21">
        <f t="shared" si="20"/>
        <v>0</v>
      </c>
      <c r="Y215" s="21">
        <f t="shared" si="19"/>
        <v>0</v>
      </c>
      <c r="Z215" s="21">
        <f t="shared" si="19"/>
        <v>0</v>
      </c>
      <c r="AA215" s="21">
        <f t="shared" si="19"/>
        <v>0</v>
      </c>
      <c r="AB215" s="21">
        <f t="shared" si="19"/>
        <v>0</v>
      </c>
      <c r="AC215" s="21">
        <f t="shared" si="19"/>
        <v>0</v>
      </c>
      <c r="AD215" s="24">
        <f t="shared" si="19"/>
        <v>0</v>
      </c>
      <c r="AF215" s="15">
        <f t="shared" si="22"/>
        <v>0</v>
      </c>
    </row>
    <row r="216" spans="1:32" x14ac:dyDescent="0.25">
      <c r="A216" s="75"/>
      <c r="B216" s="75" t="e">
        <f>INDEX('FY17 DataDump'!$A$2:$H$4768, MATCH('FY17 Individual Analysis'!A216, 'FY17 DataDump'!$C$2:$C$4768, 0), MATCH('FY17 DataDump'!$B$1, 'FY17 DataDump'!$A$1:$H$1))</f>
        <v>#N/A</v>
      </c>
      <c r="C216" s="75" t="e">
        <f>INDEX('FY17 DataDump'!$A$2:$H$4768, MATCH('FY17 Individual Analysis'!A216, 'FY17 DataDump'!$C$2:$C$4768, 0), MATCH('FY17 DataDump'!$D$1, 'FY17 DataDump'!$A$1:$H$1))</f>
        <v>#N/A</v>
      </c>
      <c r="D216" s="27">
        <f>SUMIFS('FY17 DataDump'!$E$2:$E$4768, 'FY17 DataDump'!$C$2:$C$4768, 'FY17 Individual Analysis'!$A216, 'FY17 DataDump'!$H$2:$H$4768, D$2)</f>
        <v>0</v>
      </c>
      <c r="E216" s="27">
        <f>SUMIFS('FY17 DataDump'!$E$2:$E$4768, 'FY17 DataDump'!$C$2:$C$4768, 'FY17 Individual Analysis'!$A216, 'FY17 DataDump'!$H$2:$H$4768, E$2)</f>
        <v>0</v>
      </c>
      <c r="F216" s="27">
        <f>SUMIFS('FY17 DataDump'!$E$2:$E$4768, 'FY17 DataDump'!$C$2:$C$4768, 'FY17 Individual Analysis'!$A216, 'FY17 DataDump'!$H$2:$H$4768, F$2)</f>
        <v>0</v>
      </c>
      <c r="G216" s="27">
        <f>SUMIFS('FY17 DataDump'!$E$2:$E$4768, 'FY17 DataDump'!$C$2:$C$4768, 'FY17 Individual Analysis'!$A216, 'FY17 DataDump'!$H$2:$H$4768, G$2)</f>
        <v>0</v>
      </c>
      <c r="H216" s="27">
        <f>SUMIFS('FY17 DataDump'!$E$2:$E$4768, 'FY17 DataDump'!$C$2:$C$4768, 'FY17 Individual Analysis'!$A216, 'FY17 DataDump'!$H$2:$H$4768, H$2)</f>
        <v>0</v>
      </c>
      <c r="I216" s="27">
        <f>SUMIFS('FY17 DataDump'!$E$2:$E$4768, 'FY17 DataDump'!$C$2:$C$4768, 'FY17 Individual Analysis'!$A216, 'FY17 DataDump'!$H$2:$H$4768, I$2)</f>
        <v>0</v>
      </c>
      <c r="J216" s="27">
        <f>SUMIFS('FY17 DataDump'!$E$2:$E$4768, 'FY17 DataDump'!$C$2:$C$4768, 'FY17 Individual Analysis'!$A216, 'FY17 DataDump'!$H$2:$H$4768, J$2)</f>
        <v>0</v>
      </c>
      <c r="K216" s="27">
        <f>SUMIFS('FY17 DataDump'!$E$2:$E$4768, 'FY17 DataDump'!$C$2:$C$4768, 'FY17 Individual Analysis'!$A216, 'FY17 DataDump'!$H$2:$H$4768, K$2)</f>
        <v>0</v>
      </c>
      <c r="L216" s="27">
        <f>SUMIFS('FY17 DataDump'!$E$2:$E$4768, 'FY17 DataDump'!$C$2:$C$4768, 'FY17 Individual Analysis'!$A216, 'FY17 DataDump'!$H$2:$H$4768, L$2)</f>
        <v>0</v>
      </c>
      <c r="M216" s="27">
        <f>SUMIFS('FY17 DataDump'!$E$2:$E$4768, 'FY17 DataDump'!$C$2:$C$4768, 'FY17 Individual Analysis'!$A216, 'FY17 DataDump'!$H$2:$H$4768, M$2)</f>
        <v>0</v>
      </c>
      <c r="N216" s="27">
        <f>SUMIFS('FY17 DataDump'!$E$2:$E$4768, 'FY17 DataDump'!$C$2:$C$4768, 'FY17 Individual Analysis'!$A216, 'FY17 DataDump'!$H$2:$H$4768, N$2)</f>
        <v>0</v>
      </c>
      <c r="O216" s="27">
        <f>SUMIFS('FY17 DataDump'!$E$2:$E$4768, 'FY17 DataDump'!$C$2:$C$4768, 'FY17 Individual Analysis'!$A216, 'FY17 DataDump'!$H$2:$H$4768, O$2)</f>
        <v>0</v>
      </c>
      <c r="P216" s="27">
        <f t="shared" si="23"/>
        <v>0</v>
      </c>
      <c r="Q216" s="108" t="e">
        <f t="shared" si="21"/>
        <v>#DIV/0!</v>
      </c>
      <c r="S216" s="20">
        <f t="shared" si="20"/>
        <v>0</v>
      </c>
      <c r="T216" s="21">
        <f t="shared" si="20"/>
        <v>0</v>
      </c>
      <c r="U216" s="21">
        <f t="shared" si="20"/>
        <v>0</v>
      </c>
      <c r="V216" s="21">
        <f t="shared" si="20"/>
        <v>0</v>
      </c>
      <c r="W216" s="21">
        <f t="shared" si="20"/>
        <v>0</v>
      </c>
      <c r="X216" s="21">
        <f t="shared" si="20"/>
        <v>0</v>
      </c>
      <c r="Y216" s="21">
        <f t="shared" si="19"/>
        <v>0</v>
      </c>
      <c r="Z216" s="21">
        <f t="shared" si="19"/>
        <v>0</v>
      </c>
      <c r="AA216" s="21">
        <f t="shared" si="19"/>
        <v>0</v>
      </c>
      <c r="AB216" s="21">
        <f t="shared" si="19"/>
        <v>0</v>
      </c>
      <c r="AC216" s="21">
        <f t="shared" si="19"/>
        <v>0</v>
      </c>
      <c r="AD216" s="24">
        <f t="shared" si="19"/>
        <v>0</v>
      </c>
      <c r="AF216" s="15">
        <f t="shared" si="22"/>
        <v>0</v>
      </c>
    </row>
    <row r="217" spans="1:32" x14ac:dyDescent="0.25">
      <c r="A217" s="75"/>
      <c r="B217" s="75" t="e">
        <f>INDEX('FY17 DataDump'!$A$2:$H$4768, MATCH('FY17 Individual Analysis'!A217, 'FY17 DataDump'!$C$2:$C$4768, 0), MATCH('FY17 DataDump'!$B$1, 'FY17 DataDump'!$A$1:$H$1))</f>
        <v>#N/A</v>
      </c>
      <c r="C217" s="75" t="e">
        <f>INDEX('FY17 DataDump'!$A$2:$H$4768, MATCH('FY17 Individual Analysis'!A217, 'FY17 DataDump'!$C$2:$C$4768, 0), MATCH('FY17 DataDump'!$D$1, 'FY17 DataDump'!$A$1:$H$1))</f>
        <v>#N/A</v>
      </c>
      <c r="D217" s="27">
        <f>SUMIFS('FY17 DataDump'!$E$2:$E$4768, 'FY17 DataDump'!$C$2:$C$4768, 'FY17 Individual Analysis'!$A217, 'FY17 DataDump'!$H$2:$H$4768, D$2)</f>
        <v>0</v>
      </c>
      <c r="E217" s="27">
        <f>SUMIFS('FY17 DataDump'!$E$2:$E$4768, 'FY17 DataDump'!$C$2:$C$4768, 'FY17 Individual Analysis'!$A217, 'FY17 DataDump'!$H$2:$H$4768, E$2)</f>
        <v>0</v>
      </c>
      <c r="F217" s="27">
        <f>SUMIFS('FY17 DataDump'!$E$2:$E$4768, 'FY17 DataDump'!$C$2:$C$4768, 'FY17 Individual Analysis'!$A217, 'FY17 DataDump'!$H$2:$H$4768, F$2)</f>
        <v>0</v>
      </c>
      <c r="G217" s="27">
        <f>SUMIFS('FY17 DataDump'!$E$2:$E$4768, 'FY17 DataDump'!$C$2:$C$4768, 'FY17 Individual Analysis'!$A217, 'FY17 DataDump'!$H$2:$H$4768, G$2)</f>
        <v>0</v>
      </c>
      <c r="H217" s="27">
        <f>SUMIFS('FY17 DataDump'!$E$2:$E$4768, 'FY17 DataDump'!$C$2:$C$4768, 'FY17 Individual Analysis'!$A217, 'FY17 DataDump'!$H$2:$H$4768, H$2)</f>
        <v>0</v>
      </c>
      <c r="I217" s="27">
        <f>SUMIFS('FY17 DataDump'!$E$2:$E$4768, 'FY17 DataDump'!$C$2:$C$4768, 'FY17 Individual Analysis'!$A217, 'FY17 DataDump'!$H$2:$H$4768, I$2)</f>
        <v>0</v>
      </c>
      <c r="J217" s="27">
        <f>SUMIFS('FY17 DataDump'!$E$2:$E$4768, 'FY17 DataDump'!$C$2:$C$4768, 'FY17 Individual Analysis'!$A217, 'FY17 DataDump'!$H$2:$H$4768, J$2)</f>
        <v>0</v>
      </c>
      <c r="K217" s="27">
        <f>SUMIFS('FY17 DataDump'!$E$2:$E$4768, 'FY17 DataDump'!$C$2:$C$4768, 'FY17 Individual Analysis'!$A217, 'FY17 DataDump'!$H$2:$H$4768, K$2)</f>
        <v>0</v>
      </c>
      <c r="L217" s="27">
        <f>SUMIFS('FY17 DataDump'!$E$2:$E$4768, 'FY17 DataDump'!$C$2:$C$4768, 'FY17 Individual Analysis'!$A217, 'FY17 DataDump'!$H$2:$H$4768, L$2)</f>
        <v>0</v>
      </c>
      <c r="M217" s="27">
        <f>SUMIFS('FY17 DataDump'!$E$2:$E$4768, 'FY17 DataDump'!$C$2:$C$4768, 'FY17 Individual Analysis'!$A217, 'FY17 DataDump'!$H$2:$H$4768, M$2)</f>
        <v>0</v>
      </c>
      <c r="N217" s="27">
        <f>SUMIFS('FY17 DataDump'!$E$2:$E$4768, 'FY17 DataDump'!$C$2:$C$4768, 'FY17 Individual Analysis'!$A217, 'FY17 DataDump'!$H$2:$H$4768, N$2)</f>
        <v>0</v>
      </c>
      <c r="O217" s="27">
        <f>SUMIFS('FY17 DataDump'!$E$2:$E$4768, 'FY17 DataDump'!$C$2:$C$4768, 'FY17 Individual Analysis'!$A217, 'FY17 DataDump'!$H$2:$H$4768, O$2)</f>
        <v>0</v>
      </c>
      <c r="P217" s="27">
        <f t="shared" si="23"/>
        <v>0</v>
      </c>
      <c r="Q217" s="108" t="e">
        <f t="shared" si="21"/>
        <v>#DIV/0!</v>
      </c>
      <c r="S217" s="20">
        <f t="shared" si="20"/>
        <v>0</v>
      </c>
      <c r="T217" s="21">
        <f t="shared" si="20"/>
        <v>0</v>
      </c>
      <c r="U217" s="21">
        <f t="shared" si="20"/>
        <v>0</v>
      </c>
      <c r="V217" s="21">
        <f t="shared" si="20"/>
        <v>0</v>
      </c>
      <c r="W217" s="21">
        <f t="shared" si="20"/>
        <v>0</v>
      </c>
      <c r="X217" s="21">
        <f t="shared" si="20"/>
        <v>0</v>
      </c>
      <c r="Y217" s="21">
        <f t="shared" si="19"/>
        <v>0</v>
      </c>
      <c r="Z217" s="21">
        <f t="shared" si="19"/>
        <v>0</v>
      </c>
      <c r="AA217" s="21">
        <f t="shared" si="19"/>
        <v>0</v>
      </c>
      <c r="AB217" s="21">
        <f t="shared" si="19"/>
        <v>0</v>
      </c>
      <c r="AC217" s="21">
        <f t="shared" si="19"/>
        <v>0</v>
      </c>
      <c r="AD217" s="24">
        <f t="shared" si="19"/>
        <v>0</v>
      </c>
      <c r="AF217" s="15">
        <f t="shared" si="22"/>
        <v>0</v>
      </c>
    </row>
    <row r="218" spans="1:32" x14ac:dyDescent="0.25">
      <c r="A218" s="75"/>
      <c r="B218" s="75" t="e">
        <f>INDEX('FY17 DataDump'!$A$2:$H$4768, MATCH('FY17 Individual Analysis'!A218, 'FY17 DataDump'!$C$2:$C$4768, 0), MATCH('FY17 DataDump'!$B$1, 'FY17 DataDump'!$A$1:$H$1))</f>
        <v>#N/A</v>
      </c>
      <c r="C218" s="75" t="e">
        <f>INDEX('FY17 DataDump'!$A$2:$H$4768, MATCH('FY17 Individual Analysis'!A218, 'FY17 DataDump'!$C$2:$C$4768, 0), MATCH('FY17 DataDump'!$D$1, 'FY17 DataDump'!$A$1:$H$1))</f>
        <v>#N/A</v>
      </c>
      <c r="D218" s="27">
        <f>SUMIFS('FY17 DataDump'!$E$2:$E$4768, 'FY17 DataDump'!$C$2:$C$4768, 'FY17 Individual Analysis'!$A218, 'FY17 DataDump'!$H$2:$H$4768, D$2)</f>
        <v>0</v>
      </c>
      <c r="E218" s="27">
        <f>SUMIFS('FY17 DataDump'!$E$2:$E$4768, 'FY17 DataDump'!$C$2:$C$4768, 'FY17 Individual Analysis'!$A218, 'FY17 DataDump'!$H$2:$H$4768, E$2)</f>
        <v>0</v>
      </c>
      <c r="F218" s="27">
        <f>SUMIFS('FY17 DataDump'!$E$2:$E$4768, 'FY17 DataDump'!$C$2:$C$4768, 'FY17 Individual Analysis'!$A218, 'FY17 DataDump'!$H$2:$H$4768, F$2)</f>
        <v>0</v>
      </c>
      <c r="G218" s="27">
        <f>SUMIFS('FY17 DataDump'!$E$2:$E$4768, 'FY17 DataDump'!$C$2:$C$4768, 'FY17 Individual Analysis'!$A218, 'FY17 DataDump'!$H$2:$H$4768, G$2)</f>
        <v>0</v>
      </c>
      <c r="H218" s="27">
        <f>SUMIFS('FY17 DataDump'!$E$2:$E$4768, 'FY17 DataDump'!$C$2:$C$4768, 'FY17 Individual Analysis'!$A218, 'FY17 DataDump'!$H$2:$H$4768, H$2)</f>
        <v>0</v>
      </c>
      <c r="I218" s="27">
        <f>SUMIFS('FY17 DataDump'!$E$2:$E$4768, 'FY17 DataDump'!$C$2:$C$4768, 'FY17 Individual Analysis'!$A218, 'FY17 DataDump'!$H$2:$H$4768, I$2)</f>
        <v>0</v>
      </c>
      <c r="J218" s="27">
        <f>SUMIFS('FY17 DataDump'!$E$2:$E$4768, 'FY17 DataDump'!$C$2:$C$4768, 'FY17 Individual Analysis'!$A218, 'FY17 DataDump'!$H$2:$H$4768, J$2)</f>
        <v>0</v>
      </c>
      <c r="K218" s="27">
        <f>SUMIFS('FY17 DataDump'!$E$2:$E$4768, 'FY17 DataDump'!$C$2:$C$4768, 'FY17 Individual Analysis'!$A218, 'FY17 DataDump'!$H$2:$H$4768, K$2)</f>
        <v>0</v>
      </c>
      <c r="L218" s="27">
        <f>SUMIFS('FY17 DataDump'!$E$2:$E$4768, 'FY17 DataDump'!$C$2:$C$4768, 'FY17 Individual Analysis'!$A218, 'FY17 DataDump'!$H$2:$H$4768, L$2)</f>
        <v>0</v>
      </c>
      <c r="M218" s="27">
        <f>SUMIFS('FY17 DataDump'!$E$2:$E$4768, 'FY17 DataDump'!$C$2:$C$4768, 'FY17 Individual Analysis'!$A218, 'FY17 DataDump'!$H$2:$H$4768, M$2)</f>
        <v>0</v>
      </c>
      <c r="N218" s="27">
        <f>SUMIFS('FY17 DataDump'!$E$2:$E$4768, 'FY17 DataDump'!$C$2:$C$4768, 'FY17 Individual Analysis'!$A218, 'FY17 DataDump'!$H$2:$H$4768, N$2)</f>
        <v>0</v>
      </c>
      <c r="O218" s="27">
        <f>SUMIFS('FY17 DataDump'!$E$2:$E$4768, 'FY17 DataDump'!$C$2:$C$4768, 'FY17 Individual Analysis'!$A218, 'FY17 DataDump'!$H$2:$H$4768, O$2)</f>
        <v>0</v>
      </c>
      <c r="P218" s="27">
        <f t="shared" si="23"/>
        <v>0</v>
      </c>
      <c r="Q218" s="108" t="e">
        <f t="shared" si="21"/>
        <v>#DIV/0!</v>
      </c>
      <c r="S218" s="20">
        <f t="shared" si="20"/>
        <v>0</v>
      </c>
      <c r="T218" s="21">
        <f t="shared" si="20"/>
        <v>0</v>
      </c>
      <c r="U218" s="21">
        <f t="shared" si="20"/>
        <v>0</v>
      </c>
      <c r="V218" s="21">
        <f t="shared" si="20"/>
        <v>0</v>
      </c>
      <c r="W218" s="21">
        <f t="shared" si="20"/>
        <v>0</v>
      </c>
      <c r="X218" s="21">
        <f t="shared" si="20"/>
        <v>0</v>
      </c>
      <c r="Y218" s="21">
        <f t="shared" si="19"/>
        <v>0</v>
      </c>
      <c r="Z218" s="21">
        <f t="shared" si="19"/>
        <v>0</v>
      </c>
      <c r="AA218" s="21">
        <f t="shared" si="19"/>
        <v>0</v>
      </c>
      <c r="AB218" s="21">
        <f t="shared" si="19"/>
        <v>0</v>
      </c>
      <c r="AC218" s="21">
        <f t="shared" si="19"/>
        <v>0</v>
      </c>
      <c r="AD218" s="24">
        <f t="shared" si="19"/>
        <v>0</v>
      </c>
      <c r="AF218" s="15">
        <f t="shared" si="22"/>
        <v>0</v>
      </c>
    </row>
    <row r="219" spans="1:32" x14ac:dyDescent="0.25">
      <c r="A219" s="75"/>
      <c r="B219" s="75" t="e">
        <f>INDEX('FY17 DataDump'!$A$2:$H$4768, MATCH('FY17 Individual Analysis'!A219, 'FY17 DataDump'!$C$2:$C$4768, 0), MATCH('FY17 DataDump'!$B$1, 'FY17 DataDump'!$A$1:$H$1))</f>
        <v>#N/A</v>
      </c>
      <c r="C219" s="75" t="e">
        <f>INDEX('FY17 DataDump'!$A$2:$H$4768, MATCH('FY17 Individual Analysis'!A219, 'FY17 DataDump'!$C$2:$C$4768, 0), MATCH('FY17 DataDump'!$D$1, 'FY17 DataDump'!$A$1:$H$1))</f>
        <v>#N/A</v>
      </c>
      <c r="D219" s="27">
        <f>SUMIFS('FY17 DataDump'!$E$2:$E$4768, 'FY17 DataDump'!$C$2:$C$4768, 'FY17 Individual Analysis'!$A219, 'FY17 DataDump'!$H$2:$H$4768, D$2)</f>
        <v>0</v>
      </c>
      <c r="E219" s="27">
        <f>SUMIFS('FY17 DataDump'!$E$2:$E$4768, 'FY17 DataDump'!$C$2:$C$4768, 'FY17 Individual Analysis'!$A219, 'FY17 DataDump'!$H$2:$H$4768, E$2)</f>
        <v>0</v>
      </c>
      <c r="F219" s="27">
        <f>SUMIFS('FY17 DataDump'!$E$2:$E$4768, 'FY17 DataDump'!$C$2:$C$4768, 'FY17 Individual Analysis'!$A219, 'FY17 DataDump'!$H$2:$H$4768, F$2)</f>
        <v>0</v>
      </c>
      <c r="G219" s="27">
        <f>SUMIFS('FY17 DataDump'!$E$2:$E$4768, 'FY17 DataDump'!$C$2:$C$4768, 'FY17 Individual Analysis'!$A219, 'FY17 DataDump'!$H$2:$H$4768, G$2)</f>
        <v>0</v>
      </c>
      <c r="H219" s="27">
        <f>SUMIFS('FY17 DataDump'!$E$2:$E$4768, 'FY17 DataDump'!$C$2:$C$4768, 'FY17 Individual Analysis'!$A219, 'FY17 DataDump'!$H$2:$H$4768, H$2)</f>
        <v>0</v>
      </c>
      <c r="I219" s="27">
        <f>SUMIFS('FY17 DataDump'!$E$2:$E$4768, 'FY17 DataDump'!$C$2:$C$4768, 'FY17 Individual Analysis'!$A219, 'FY17 DataDump'!$H$2:$H$4768, I$2)</f>
        <v>0</v>
      </c>
      <c r="J219" s="27">
        <f>SUMIFS('FY17 DataDump'!$E$2:$E$4768, 'FY17 DataDump'!$C$2:$C$4768, 'FY17 Individual Analysis'!$A219, 'FY17 DataDump'!$H$2:$H$4768, J$2)</f>
        <v>0</v>
      </c>
      <c r="K219" s="27">
        <f>SUMIFS('FY17 DataDump'!$E$2:$E$4768, 'FY17 DataDump'!$C$2:$C$4768, 'FY17 Individual Analysis'!$A219, 'FY17 DataDump'!$H$2:$H$4768, K$2)</f>
        <v>0</v>
      </c>
      <c r="L219" s="27">
        <f>SUMIFS('FY17 DataDump'!$E$2:$E$4768, 'FY17 DataDump'!$C$2:$C$4768, 'FY17 Individual Analysis'!$A219, 'FY17 DataDump'!$H$2:$H$4768, L$2)</f>
        <v>0</v>
      </c>
      <c r="M219" s="27">
        <f>SUMIFS('FY17 DataDump'!$E$2:$E$4768, 'FY17 DataDump'!$C$2:$C$4768, 'FY17 Individual Analysis'!$A219, 'FY17 DataDump'!$H$2:$H$4768, M$2)</f>
        <v>0</v>
      </c>
      <c r="N219" s="27">
        <f>SUMIFS('FY17 DataDump'!$E$2:$E$4768, 'FY17 DataDump'!$C$2:$C$4768, 'FY17 Individual Analysis'!$A219, 'FY17 DataDump'!$H$2:$H$4768, N$2)</f>
        <v>0</v>
      </c>
      <c r="O219" s="27">
        <f>SUMIFS('FY17 DataDump'!$E$2:$E$4768, 'FY17 DataDump'!$C$2:$C$4768, 'FY17 Individual Analysis'!$A219, 'FY17 DataDump'!$H$2:$H$4768, O$2)</f>
        <v>0</v>
      </c>
      <c r="P219" s="27">
        <f t="shared" si="23"/>
        <v>0</v>
      </c>
      <c r="Q219" s="108" t="e">
        <f t="shared" si="21"/>
        <v>#DIV/0!</v>
      </c>
      <c r="S219" s="20">
        <f t="shared" si="20"/>
        <v>0</v>
      </c>
      <c r="T219" s="21">
        <f t="shared" si="20"/>
        <v>0</v>
      </c>
      <c r="U219" s="21">
        <f t="shared" si="20"/>
        <v>0</v>
      </c>
      <c r="V219" s="21">
        <f t="shared" si="20"/>
        <v>0</v>
      </c>
      <c r="W219" s="21">
        <f t="shared" si="20"/>
        <v>0</v>
      </c>
      <c r="X219" s="21">
        <f t="shared" si="20"/>
        <v>0</v>
      </c>
      <c r="Y219" s="21">
        <f t="shared" si="19"/>
        <v>0</v>
      </c>
      <c r="Z219" s="21">
        <f t="shared" si="19"/>
        <v>0</v>
      </c>
      <c r="AA219" s="21">
        <f t="shared" si="19"/>
        <v>0</v>
      </c>
      <c r="AB219" s="21">
        <f t="shared" si="19"/>
        <v>0</v>
      </c>
      <c r="AC219" s="21">
        <f t="shared" si="19"/>
        <v>0</v>
      </c>
      <c r="AD219" s="24">
        <f t="shared" si="19"/>
        <v>0</v>
      </c>
      <c r="AF219" s="15">
        <f t="shared" si="22"/>
        <v>0</v>
      </c>
    </row>
    <row r="220" spans="1:32" x14ac:dyDescent="0.25">
      <c r="A220" s="75"/>
      <c r="B220" s="75" t="e">
        <f>INDEX('FY17 DataDump'!$A$2:$H$4768, MATCH('FY17 Individual Analysis'!A220, 'FY17 DataDump'!$C$2:$C$4768, 0), MATCH('FY17 DataDump'!$B$1, 'FY17 DataDump'!$A$1:$H$1))</f>
        <v>#N/A</v>
      </c>
      <c r="C220" s="75" t="e">
        <f>INDEX('FY17 DataDump'!$A$2:$H$4768, MATCH('FY17 Individual Analysis'!A220, 'FY17 DataDump'!$C$2:$C$4768, 0), MATCH('FY17 DataDump'!$D$1, 'FY17 DataDump'!$A$1:$H$1))</f>
        <v>#N/A</v>
      </c>
      <c r="D220" s="27">
        <f>SUMIFS('FY17 DataDump'!$E$2:$E$4768, 'FY17 DataDump'!$C$2:$C$4768, 'FY17 Individual Analysis'!$A220, 'FY17 DataDump'!$H$2:$H$4768, D$2)</f>
        <v>0</v>
      </c>
      <c r="E220" s="27">
        <f>SUMIFS('FY17 DataDump'!$E$2:$E$4768, 'FY17 DataDump'!$C$2:$C$4768, 'FY17 Individual Analysis'!$A220, 'FY17 DataDump'!$H$2:$H$4768, E$2)</f>
        <v>0</v>
      </c>
      <c r="F220" s="27">
        <f>SUMIFS('FY17 DataDump'!$E$2:$E$4768, 'FY17 DataDump'!$C$2:$C$4768, 'FY17 Individual Analysis'!$A220, 'FY17 DataDump'!$H$2:$H$4768, F$2)</f>
        <v>0</v>
      </c>
      <c r="G220" s="27">
        <f>SUMIFS('FY17 DataDump'!$E$2:$E$4768, 'FY17 DataDump'!$C$2:$C$4768, 'FY17 Individual Analysis'!$A220, 'FY17 DataDump'!$H$2:$H$4768, G$2)</f>
        <v>0</v>
      </c>
      <c r="H220" s="27">
        <f>SUMIFS('FY17 DataDump'!$E$2:$E$4768, 'FY17 DataDump'!$C$2:$C$4768, 'FY17 Individual Analysis'!$A220, 'FY17 DataDump'!$H$2:$H$4768, H$2)</f>
        <v>0</v>
      </c>
      <c r="I220" s="27">
        <f>SUMIFS('FY17 DataDump'!$E$2:$E$4768, 'FY17 DataDump'!$C$2:$C$4768, 'FY17 Individual Analysis'!$A220, 'FY17 DataDump'!$H$2:$H$4768, I$2)</f>
        <v>0</v>
      </c>
      <c r="J220" s="27">
        <f>SUMIFS('FY17 DataDump'!$E$2:$E$4768, 'FY17 DataDump'!$C$2:$C$4768, 'FY17 Individual Analysis'!$A220, 'FY17 DataDump'!$H$2:$H$4768, J$2)</f>
        <v>0</v>
      </c>
      <c r="K220" s="27">
        <f>SUMIFS('FY17 DataDump'!$E$2:$E$4768, 'FY17 DataDump'!$C$2:$C$4768, 'FY17 Individual Analysis'!$A220, 'FY17 DataDump'!$H$2:$H$4768, K$2)</f>
        <v>0</v>
      </c>
      <c r="L220" s="27">
        <f>SUMIFS('FY17 DataDump'!$E$2:$E$4768, 'FY17 DataDump'!$C$2:$C$4768, 'FY17 Individual Analysis'!$A220, 'FY17 DataDump'!$H$2:$H$4768, L$2)</f>
        <v>0</v>
      </c>
      <c r="M220" s="27">
        <f>SUMIFS('FY17 DataDump'!$E$2:$E$4768, 'FY17 DataDump'!$C$2:$C$4768, 'FY17 Individual Analysis'!$A220, 'FY17 DataDump'!$H$2:$H$4768, M$2)</f>
        <v>0</v>
      </c>
      <c r="N220" s="27">
        <f>SUMIFS('FY17 DataDump'!$E$2:$E$4768, 'FY17 DataDump'!$C$2:$C$4768, 'FY17 Individual Analysis'!$A220, 'FY17 DataDump'!$H$2:$H$4768, N$2)</f>
        <v>0</v>
      </c>
      <c r="O220" s="27">
        <f>SUMIFS('FY17 DataDump'!$E$2:$E$4768, 'FY17 DataDump'!$C$2:$C$4768, 'FY17 Individual Analysis'!$A220, 'FY17 DataDump'!$H$2:$H$4768, O$2)</f>
        <v>0</v>
      </c>
      <c r="P220" s="27">
        <f t="shared" si="23"/>
        <v>0</v>
      </c>
      <c r="Q220" s="108" t="e">
        <f t="shared" si="21"/>
        <v>#DIV/0!</v>
      </c>
      <c r="S220" s="20">
        <f t="shared" si="20"/>
        <v>0</v>
      </c>
      <c r="T220" s="21">
        <f t="shared" si="20"/>
        <v>0</v>
      </c>
      <c r="U220" s="21">
        <f t="shared" si="20"/>
        <v>0</v>
      </c>
      <c r="V220" s="21">
        <f t="shared" si="20"/>
        <v>0</v>
      </c>
      <c r="W220" s="21">
        <f t="shared" si="20"/>
        <v>0</v>
      </c>
      <c r="X220" s="21">
        <f t="shared" si="20"/>
        <v>0</v>
      </c>
      <c r="Y220" s="21">
        <f t="shared" si="19"/>
        <v>0</v>
      </c>
      <c r="Z220" s="21">
        <f t="shared" si="19"/>
        <v>0</v>
      </c>
      <c r="AA220" s="21">
        <f t="shared" si="19"/>
        <v>0</v>
      </c>
      <c r="AB220" s="21">
        <f t="shared" si="19"/>
        <v>0</v>
      </c>
      <c r="AC220" s="21">
        <f t="shared" si="19"/>
        <v>0</v>
      </c>
      <c r="AD220" s="24">
        <f t="shared" si="19"/>
        <v>0</v>
      </c>
      <c r="AF220" s="15">
        <f t="shared" si="22"/>
        <v>0</v>
      </c>
    </row>
    <row r="221" spans="1:32" x14ac:dyDescent="0.25">
      <c r="A221" s="75"/>
      <c r="B221" s="75" t="e">
        <f>INDEX('FY17 DataDump'!$A$2:$H$4768, MATCH('FY17 Individual Analysis'!A221, 'FY17 DataDump'!$C$2:$C$4768, 0), MATCH('FY17 DataDump'!$B$1, 'FY17 DataDump'!$A$1:$H$1))</f>
        <v>#N/A</v>
      </c>
      <c r="C221" s="75" t="e">
        <f>INDEX('FY17 DataDump'!$A$2:$H$4768, MATCH('FY17 Individual Analysis'!A221, 'FY17 DataDump'!$C$2:$C$4768, 0), MATCH('FY17 DataDump'!$D$1, 'FY17 DataDump'!$A$1:$H$1))</f>
        <v>#N/A</v>
      </c>
      <c r="D221" s="27">
        <f>SUMIFS('FY17 DataDump'!$E$2:$E$4768, 'FY17 DataDump'!$C$2:$C$4768, 'FY17 Individual Analysis'!$A221, 'FY17 DataDump'!$H$2:$H$4768, D$2)</f>
        <v>0</v>
      </c>
      <c r="E221" s="27">
        <f>SUMIFS('FY17 DataDump'!$E$2:$E$4768, 'FY17 DataDump'!$C$2:$C$4768, 'FY17 Individual Analysis'!$A221, 'FY17 DataDump'!$H$2:$H$4768, E$2)</f>
        <v>0</v>
      </c>
      <c r="F221" s="27">
        <f>SUMIFS('FY17 DataDump'!$E$2:$E$4768, 'FY17 DataDump'!$C$2:$C$4768, 'FY17 Individual Analysis'!$A221, 'FY17 DataDump'!$H$2:$H$4768, F$2)</f>
        <v>0</v>
      </c>
      <c r="G221" s="27">
        <f>SUMIFS('FY17 DataDump'!$E$2:$E$4768, 'FY17 DataDump'!$C$2:$C$4768, 'FY17 Individual Analysis'!$A221, 'FY17 DataDump'!$H$2:$H$4768, G$2)</f>
        <v>0</v>
      </c>
      <c r="H221" s="27">
        <f>SUMIFS('FY17 DataDump'!$E$2:$E$4768, 'FY17 DataDump'!$C$2:$C$4768, 'FY17 Individual Analysis'!$A221, 'FY17 DataDump'!$H$2:$H$4768, H$2)</f>
        <v>0</v>
      </c>
      <c r="I221" s="27">
        <f>SUMIFS('FY17 DataDump'!$E$2:$E$4768, 'FY17 DataDump'!$C$2:$C$4768, 'FY17 Individual Analysis'!$A221, 'FY17 DataDump'!$H$2:$H$4768, I$2)</f>
        <v>0</v>
      </c>
      <c r="J221" s="27">
        <f>SUMIFS('FY17 DataDump'!$E$2:$E$4768, 'FY17 DataDump'!$C$2:$C$4768, 'FY17 Individual Analysis'!$A221, 'FY17 DataDump'!$H$2:$H$4768, J$2)</f>
        <v>0</v>
      </c>
      <c r="K221" s="27">
        <f>SUMIFS('FY17 DataDump'!$E$2:$E$4768, 'FY17 DataDump'!$C$2:$C$4768, 'FY17 Individual Analysis'!$A221, 'FY17 DataDump'!$H$2:$H$4768, K$2)</f>
        <v>0</v>
      </c>
      <c r="L221" s="27">
        <f>SUMIFS('FY17 DataDump'!$E$2:$E$4768, 'FY17 DataDump'!$C$2:$C$4768, 'FY17 Individual Analysis'!$A221, 'FY17 DataDump'!$H$2:$H$4768, L$2)</f>
        <v>0</v>
      </c>
      <c r="M221" s="27">
        <f>SUMIFS('FY17 DataDump'!$E$2:$E$4768, 'FY17 DataDump'!$C$2:$C$4768, 'FY17 Individual Analysis'!$A221, 'FY17 DataDump'!$H$2:$H$4768, M$2)</f>
        <v>0</v>
      </c>
      <c r="N221" s="27">
        <f>SUMIFS('FY17 DataDump'!$E$2:$E$4768, 'FY17 DataDump'!$C$2:$C$4768, 'FY17 Individual Analysis'!$A221, 'FY17 DataDump'!$H$2:$H$4768, N$2)</f>
        <v>0</v>
      </c>
      <c r="O221" s="27">
        <f>SUMIFS('FY17 DataDump'!$E$2:$E$4768, 'FY17 DataDump'!$C$2:$C$4768, 'FY17 Individual Analysis'!$A221, 'FY17 DataDump'!$H$2:$H$4768, O$2)</f>
        <v>0</v>
      </c>
      <c r="P221" s="27">
        <f t="shared" si="23"/>
        <v>0</v>
      </c>
      <c r="Q221" s="108" t="e">
        <f t="shared" si="21"/>
        <v>#DIV/0!</v>
      </c>
      <c r="S221" s="20">
        <f t="shared" si="20"/>
        <v>0</v>
      </c>
      <c r="T221" s="21">
        <f t="shared" si="20"/>
        <v>0</v>
      </c>
      <c r="U221" s="21">
        <f t="shared" si="20"/>
        <v>0</v>
      </c>
      <c r="V221" s="21">
        <f t="shared" ref="V221:AA263" si="24">IFERROR((G221/$P221) * ($AF221), 0)</f>
        <v>0</v>
      </c>
      <c r="W221" s="21">
        <f t="shared" si="24"/>
        <v>0</v>
      </c>
      <c r="X221" s="21">
        <f t="shared" si="24"/>
        <v>0</v>
      </c>
      <c r="Y221" s="21">
        <f t="shared" si="19"/>
        <v>0</v>
      </c>
      <c r="Z221" s="21">
        <f t="shared" si="19"/>
        <v>0</v>
      </c>
      <c r="AA221" s="21">
        <f t="shared" si="19"/>
        <v>0</v>
      </c>
      <c r="AB221" s="21">
        <f t="shared" ref="AB221:AD284" si="25">IFERROR((M221/$P221) * ($AF221), 0)</f>
        <v>0</v>
      </c>
      <c r="AC221" s="21">
        <f t="shared" si="25"/>
        <v>0</v>
      </c>
      <c r="AD221" s="24">
        <f t="shared" si="25"/>
        <v>0</v>
      </c>
      <c r="AF221" s="15">
        <f t="shared" si="22"/>
        <v>0</v>
      </c>
    </row>
    <row r="222" spans="1:32" x14ac:dyDescent="0.25">
      <c r="A222" s="75"/>
      <c r="B222" s="75" t="e">
        <f>INDEX('FY17 DataDump'!$A$2:$H$4768, MATCH('FY17 Individual Analysis'!A222, 'FY17 DataDump'!$C$2:$C$4768, 0), MATCH('FY17 DataDump'!$B$1, 'FY17 DataDump'!$A$1:$H$1))</f>
        <v>#N/A</v>
      </c>
      <c r="C222" s="75" t="e">
        <f>INDEX('FY17 DataDump'!$A$2:$H$4768, MATCH('FY17 Individual Analysis'!A222, 'FY17 DataDump'!$C$2:$C$4768, 0), MATCH('FY17 DataDump'!$D$1, 'FY17 DataDump'!$A$1:$H$1))</f>
        <v>#N/A</v>
      </c>
      <c r="D222" s="27">
        <f>SUMIFS('FY17 DataDump'!$E$2:$E$4768, 'FY17 DataDump'!$C$2:$C$4768, 'FY17 Individual Analysis'!$A222, 'FY17 DataDump'!$H$2:$H$4768, D$2)</f>
        <v>0</v>
      </c>
      <c r="E222" s="27">
        <f>SUMIFS('FY17 DataDump'!$E$2:$E$4768, 'FY17 DataDump'!$C$2:$C$4768, 'FY17 Individual Analysis'!$A222, 'FY17 DataDump'!$H$2:$H$4768, E$2)</f>
        <v>0</v>
      </c>
      <c r="F222" s="27">
        <f>SUMIFS('FY17 DataDump'!$E$2:$E$4768, 'FY17 DataDump'!$C$2:$C$4768, 'FY17 Individual Analysis'!$A222, 'FY17 DataDump'!$H$2:$H$4768, F$2)</f>
        <v>0</v>
      </c>
      <c r="G222" s="27">
        <f>SUMIFS('FY17 DataDump'!$E$2:$E$4768, 'FY17 DataDump'!$C$2:$C$4768, 'FY17 Individual Analysis'!$A222, 'FY17 DataDump'!$H$2:$H$4768, G$2)</f>
        <v>0</v>
      </c>
      <c r="H222" s="27">
        <f>SUMIFS('FY17 DataDump'!$E$2:$E$4768, 'FY17 DataDump'!$C$2:$C$4768, 'FY17 Individual Analysis'!$A222, 'FY17 DataDump'!$H$2:$H$4768, H$2)</f>
        <v>0</v>
      </c>
      <c r="I222" s="27">
        <f>SUMIFS('FY17 DataDump'!$E$2:$E$4768, 'FY17 DataDump'!$C$2:$C$4768, 'FY17 Individual Analysis'!$A222, 'FY17 DataDump'!$H$2:$H$4768, I$2)</f>
        <v>0</v>
      </c>
      <c r="J222" s="27">
        <f>SUMIFS('FY17 DataDump'!$E$2:$E$4768, 'FY17 DataDump'!$C$2:$C$4768, 'FY17 Individual Analysis'!$A222, 'FY17 DataDump'!$H$2:$H$4768, J$2)</f>
        <v>0</v>
      </c>
      <c r="K222" s="27">
        <f>SUMIFS('FY17 DataDump'!$E$2:$E$4768, 'FY17 DataDump'!$C$2:$C$4768, 'FY17 Individual Analysis'!$A222, 'FY17 DataDump'!$H$2:$H$4768, K$2)</f>
        <v>0</v>
      </c>
      <c r="L222" s="27">
        <f>SUMIFS('FY17 DataDump'!$E$2:$E$4768, 'FY17 DataDump'!$C$2:$C$4768, 'FY17 Individual Analysis'!$A222, 'FY17 DataDump'!$H$2:$H$4768, L$2)</f>
        <v>0</v>
      </c>
      <c r="M222" s="27">
        <f>SUMIFS('FY17 DataDump'!$E$2:$E$4768, 'FY17 DataDump'!$C$2:$C$4768, 'FY17 Individual Analysis'!$A222, 'FY17 DataDump'!$H$2:$H$4768, M$2)</f>
        <v>0</v>
      </c>
      <c r="N222" s="27">
        <f>SUMIFS('FY17 DataDump'!$E$2:$E$4768, 'FY17 DataDump'!$C$2:$C$4768, 'FY17 Individual Analysis'!$A222, 'FY17 DataDump'!$H$2:$H$4768, N$2)</f>
        <v>0</v>
      </c>
      <c r="O222" s="27">
        <f>SUMIFS('FY17 DataDump'!$E$2:$E$4768, 'FY17 DataDump'!$C$2:$C$4768, 'FY17 Individual Analysis'!$A222, 'FY17 DataDump'!$H$2:$H$4768, O$2)</f>
        <v>0</v>
      </c>
      <c r="P222" s="27">
        <f t="shared" si="23"/>
        <v>0</v>
      </c>
      <c r="Q222" s="108" t="e">
        <f t="shared" si="21"/>
        <v>#DIV/0!</v>
      </c>
      <c r="S222" s="20">
        <f t="shared" ref="S222:AA278" si="26">IFERROR((D222/$P222) * ($AF222), 0)</f>
        <v>0</v>
      </c>
      <c r="T222" s="21">
        <f t="shared" si="26"/>
        <v>0</v>
      </c>
      <c r="U222" s="21">
        <f t="shared" si="26"/>
        <v>0</v>
      </c>
      <c r="V222" s="21">
        <f t="shared" si="24"/>
        <v>0</v>
      </c>
      <c r="W222" s="21">
        <f t="shared" si="24"/>
        <v>0</v>
      </c>
      <c r="X222" s="21">
        <f t="shared" si="24"/>
        <v>0</v>
      </c>
      <c r="Y222" s="21">
        <f t="shared" si="24"/>
        <v>0</v>
      </c>
      <c r="Z222" s="21">
        <f t="shared" si="24"/>
        <v>0</v>
      </c>
      <c r="AA222" s="21">
        <f t="shared" si="24"/>
        <v>0</v>
      </c>
      <c r="AB222" s="21">
        <f t="shared" si="25"/>
        <v>0</v>
      </c>
      <c r="AC222" s="21">
        <f t="shared" si="25"/>
        <v>0</v>
      </c>
      <c r="AD222" s="24">
        <f t="shared" si="25"/>
        <v>0</v>
      </c>
      <c r="AF222" s="15">
        <f t="shared" si="22"/>
        <v>0</v>
      </c>
    </row>
    <row r="223" spans="1:32" x14ac:dyDescent="0.25">
      <c r="A223" s="75"/>
      <c r="B223" s="75" t="e">
        <f>INDEX('FY17 DataDump'!$A$2:$H$4768, MATCH('FY17 Individual Analysis'!A223, 'FY17 DataDump'!$C$2:$C$4768, 0), MATCH('FY17 DataDump'!$B$1, 'FY17 DataDump'!$A$1:$H$1))</f>
        <v>#N/A</v>
      </c>
      <c r="C223" s="75" t="e">
        <f>INDEX('FY17 DataDump'!$A$2:$H$4768, MATCH('FY17 Individual Analysis'!A223, 'FY17 DataDump'!$C$2:$C$4768, 0), MATCH('FY17 DataDump'!$D$1, 'FY17 DataDump'!$A$1:$H$1))</f>
        <v>#N/A</v>
      </c>
      <c r="D223" s="27">
        <f>SUMIFS('FY17 DataDump'!$E$2:$E$4768, 'FY17 DataDump'!$C$2:$C$4768, 'FY17 Individual Analysis'!$A223, 'FY17 DataDump'!$H$2:$H$4768, D$2)</f>
        <v>0</v>
      </c>
      <c r="E223" s="27">
        <f>SUMIFS('FY17 DataDump'!$E$2:$E$4768, 'FY17 DataDump'!$C$2:$C$4768, 'FY17 Individual Analysis'!$A223, 'FY17 DataDump'!$H$2:$H$4768, E$2)</f>
        <v>0</v>
      </c>
      <c r="F223" s="27">
        <f>SUMIFS('FY17 DataDump'!$E$2:$E$4768, 'FY17 DataDump'!$C$2:$C$4768, 'FY17 Individual Analysis'!$A223, 'FY17 DataDump'!$H$2:$H$4768, F$2)</f>
        <v>0</v>
      </c>
      <c r="G223" s="27">
        <f>SUMIFS('FY17 DataDump'!$E$2:$E$4768, 'FY17 DataDump'!$C$2:$C$4768, 'FY17 Individual Analysis'!$A223, 'FY17 DataDump'!$H$2:$H$4768, G$2)</f>
        <v>0</v>
      </c>
      <c r="H223" s="27">
        <f>SUMIFS('FY17 DataDump'!$E$2:$E$4768, 'FY17 DataDump'!$C$2:$C$4768, 'FY17 Individual Analysis'!$A223, 'FY17 DataDump'!$H$2:$H$4768, H$2)</f>
        <v>0</v>
      </c>
      <c r="I223" s="27">
        <f>SUMIFS('FY17 DataDump'!$E$2:$E$4768, 'FY17 DataDump'!$C$2:$C$4768, 'FY17 Individual Analysis'!$A223, 'FY17 DataDump'!$H$2:$H$4768, I$2)</f>
        <v>0</v>
      </c>
      <c r="J223" s="27">
        <f>SUMIFS('FY17 DataDump'!$E$2:$E$4768, 'FY17 DataDump'!$C$2:$C$4768, 'FY17 Individual Analysis'!$A223, 'FY17 DataDump'!$H$2:$H$4768, J$2)</f>
        <v>0</v>
      </c>
      <c r="K223" s="27">
        <f>SUMIFS('FY17 DataDump'!$E$2:$E$4768, 'FY17 DataDump'!$C$2:$C$4768, 'FY17 Individual Analysis'!$A223, 'FY17 DataDump'!$H$2:$H$4768, K$2)</f>
        <v>0</v>
      </c>
      <c r="L223" s="27">
        <f>SUMIFS('FY17 DataDump'!$E$2:$E$4768, 'FY17 DataDump'!$C$2:$C$4768, 'FY17 Individual Analysis'!$A223, 'FY17 DataDump'!$H$2:$H$4768, L$2)</f>
        <v>0</v>
      </c>
      <c r="M223" s="27">
        <f>SUMIFS('FY17 DataDump'!$E$2:$E$4768, 'FY17 DataDump'!$C$2:$C$4768, 'FY17 Individual Analysis'!$A223, 'FY17 DataDump'!$H$2:$H$4768, M$2)</f>
        <v>0</v>
      </c>
      <c r="N223" s="27">
        <f>SUMIFS('FY17 DataDump'!$E$2:$E$4768, 'FY17 DataDump'!$C$2:$C$4768, 'FY17 Individual Analysis'!$A223, 'FY17 DataDump'!$H$2:$H$4768, N$2)</f>
        <v>0</v>
      </c>
      <c r="O223" s="27">
        <f>SUMIFS('FY17 DataDump'!$E$2:$E$4768, 'FY17 DataDump'!$C$2:$C$4768, 'FY17 Individual Analysis'!$A223, 'FY17 DataDump'!$H$2:$H$4768, O$2)</f>
        <v>0</v>
      </c>
      <c r="P223" s="27">
        <f t="shared" si="23"/>
        <v>0</v>
      </c>
      <c r="Q223" s="108" t="e">
        <f t="shared" si="21"/>
        <v>#DIV/0!</v>
      </c>
      <c r="S223" s="20">
        <f t="shared" si="26"/>
        <v>0</v>
      </c>
      <c r="T223" s="21">
        <f t="shared" si="26"/>
        <v>0</v>
      </c>
      <c r="U223" s="21">
        <f t="shared" si="26"/>
        <v>0</v>
      </c>
      <c r="V223" s="21">
        <f t="shared" si="24"/>
        <v>0</v>
      </c>
      <c r="W223" s="21">
        <f t="shared" si="24"/>
        <v>0</v>
      </c>
      <c r="X223" s="21">
        <f t="shared" si="24"/>
        <v>0</v>
      </c>
      <c r="Y223" s="21">
        <f t="shared" si="24"/>
        <v>0</v>
      </c>
      <c r="Z223" s="21">
        <f t="shared" si="24"/>
        <v>0</v>
      </c>
      <c r="AA223" s="21">
        <f t="shared" si="24"/>
        <v>0</v>
      </c>
      <c r="AB223" s="21">
        <f t="shared" si="25"/>
        <v>0</v>
      </c>
      <c r="AC223" s="21">
        <f t="shared" si="25"/>
        <v>0</v>
      </c>
      <c r="AD223" s="24">
        <f t="shared" si="25"/>
        <v>0</v>
      </c>
      <c r="AF223" s="15">
        <f t="shared" si="22"/>
        <v>0</v>
      </c>
    </row>
    <row r="224" spans="1:32" x14ac:dyDescent="0.25">
      <c r="A224" s="75"/>
      <c r="B224" s="75" t="e">
        <f>INDEX('FY17 DataDump'!$A$2:$H$4768, MATCH('FY17 Individual Analysis'!A224, 'FY17 DataDump'!$C$2:$C$4768, 0), MATCH('FY17 DataDump'!$B$1, 'FY17 DataDump'!$A$1:$H$1))</f>
        <v>#N/A</v>
      </c>
      <c r="C224" s="75" t="e">
        <f>INDEX('FY17 DataDump'!$A$2:$H$4768, MATCH('FY17 Individual Analysis'!A224, 'FY17 DataDump'!$C$2:$C$4768, 0), MATCH('FY17 DataDump'!$D$1, 'FY17 DataDump'!$A$1:$H$1))</f>
        <v>#N/A</v>
      </c>
      <c r="D224" s="27">
        <f>SUMIFS('FY17 DataDump'!$E$2:$E$4768, 'FY17 DataDump'!$C$2:$C$4768, 'FY17 Individual Analysis'!$A224, 'FY17 DataDump'!$H$2:$H$4768, D$2)</f>
        <v>0</v>
      </c>
      <c r="E224" s="27">
        <f>SUMIFS('FY17 DataDump'!$E$2:$E$4768, 'FY17 DataDump'!$C$2:$C$4768, 'FY17 Individual Analysis'!$A224, 'FY17 DataDump'!$H$2:$H$4768, E$2)</f>
        <v>0</v>
      </c>
      <c r="F224" s="27">
        <f>SUMIFS('FY17 DataDump'!$E$2:$E$4768, 'FY17 DataDump'!$C$2:$C$4768, 'FY17 Individual Analysis'!$A224, 'FY17 DataDump'!$H$2:$H$4768, F$2)</f>
        <v>0</v>
      </c>
      <c r="G224" s="27">
        <f>SUMIFS('FY17 DataDump'!$E$2:$E$4768, 'FY17 DataDump'!$C$2:$C$4768, 'FY17 Individual Analysis'!$A224, 'FY17 DataDump'!$H$2:$H$4768, G$2)</f>
        <v>0</v>
      </c>
      <c r="H224" s="27">
        <f>SUMIFS('FY17 DataDump'!$E$2:$E$4768, 'FY17 DataDump'!$C$2:$C$4768, 'FY17 Individual Analysis'!$A224, 'FY17 DataDump'!$H$2:$H$4768, H$2)</f>
        <v>0</v>
      </c>
      <c r="I224" s="27">
        <f>SUMIFS('FY17 DataDump'!$E$2:$E$4768, 'FY17 DataDump'!$C$2:$C$4768, 'FY17 Individual Analysis'!$A224, 'FY17 DataDump'!$H$2:$H$4768, I$2)</f>
        <v>0</v>
      </c>
      <c r="J224" s="27">
        <f>SUMIFS('FY17 DataDump'!$E$2:$E$4768, 'FY17 DataDump'!$C$2:$C$4768, 'FY17 Individual Analysis'!$A224, 'FY17 DataDump'!$H$2:$H$4768, J$2)</f>
        <v>0</v>
      </c>
      <c r="K224" s="27">
        <f>SUMIFS('FY17 DataDump'!$E$2:$E$4768, 'FY17 DataDump'!$C$2:$C$4768, 'FY17 Individual Analysis'!$A224, 'FY17 DataDump'!$H$2:$H$4768, K$2)</f>
        <v>0</v>
      </c>
      <c r="L224" s="27">
        <f>SUMIFS('FY17 DataDump'!$E$2:$E$4768, 'FY17 DataDump'!$C$2:$C$4768, 'FY17 Individual Analysis'!$A224, 'FY17 DataDump'!$H$2:$H$4768, L$2)</f>
        <v>0</v>
      </c>
      <c r="M224" s="27">
        <f>SUMIFS('FY17 DataDump'!$E$2:$E$4768, 'FY17 DataDump'!$C$2:$C$4768, 'FY17 Individual Analysis'!$A224, 'FY17 DataDump'!$H$2:$H$4768, M$2)</f>
        <v>0</v>
      </c>
      <c r="N224" s="27">
        <f>SUMIFS('FY17 DataDump'!$E$2:$E$4768, 'FY17 DataDump'!$C$2:$C$4768, 'FY17 Individual Analysis'!$A224, 'FY17 DataDump'!$H$2:$H$4768, N$2)</f>
        <v>0</v>
      </c>
      <c r="O224" s="27">
        <f>SUMIFS('FY17 DataDump'!$E$2:$E$4768, 'FY17 DataDump'!$C$2:$C$4768, 'FY17 Individual Analysis'!$A224, 'FY17 DataDump'!$H$2:$H$4768, O$2)</f>
        <v>0</v>
      </c>
      <c r="P224" s="27">
        <f t="shared" si="23"/>
        <v>0</v>
      </c>
      <c r="Q224" s="108" t="e">
        <f t="shared" si="21"/>
        <v>#DIV/0!</v>
      </c>
      <c r="S224" s="20">
        <f t="shared" si="26"/>
        <v>0</v>
      </c>
      <c r="T224" s="21">
        <f t="shared" si="26"/>
        <v>0</v>
      </c>
      <c r="U224" s="21">
        <f t="shared" si="26"/>
        <v>0</v>
      </c>
      <c r="V224" s="21">
        <f t="shared" si="24"/>
        <v>0</v>
      </c>
      <c r="W224" s="21">
        <f t="shared" si="24"/>
        <v>0</v>
      </c>
      <c r="X224" s="21">
        <f t="shared" si="24"/>
        <v>0</v>
      </c>
      <c r="Y224" s="21">
        <f t="shared" si="24"/>
        <v>0</v>
      </c>
      <c r="Z224" s="21">
        <f t="shared" si="24"/>
        <v>0</v>
      </c>
      <c r="AA224" s="21">
        <f t="shared" si="24"/>
        <v>0</v>
      </c>
      <c r="AB224" s="21">
        <f t="shared" si="25"/>
        <v>0</v>
      </c>
      <c r="AC224" s="21">
        <f t="shared" si="25"/>
        <v>0</v>
      </c>
      <c r="AD224" s="24">
        <f t="shared" si="25"/>
        <v>0</v>
      </c>
      <c r="AF224" s="15">
        <f t="shared" si="22"/>
        <v>0</v>
      </c>
    </row>
    <row r="225" spans="1:32" x14ac:dyDescent="0.25">
      <c r="A225" s="75"/>
      <c r="B225" s="75" t="e">
        <f>INDEX('FY17 DataDump'!$A$2:$H$4768, MATCH('FY17 Individual Analysis'!A225, 'FY17 DataDump'!$C$2:$C$4768, 0), MATCH('FY17 DataDump'!$B$1, 'FY17 DataDump'!$A$1:$H$1))</f>
        <v>#N/A</v>
      </c>
      <c r="C225" s="75" t="e">
        <f>INDEX('FY17 DataDump'!$A$2:$H$4768, MATCH('FY17 Individual Analysis'!A225, 'FY17 DataDump'!$C$2:$C$4768, 0), MATCH('FY17 DataDump'!$D$1, 'FY17 DataDump'!$A$1:$H$1))</f>
        <v>#N/A</v>
      </c>
      <c r="D225" s="27">
        <f>SUMIFS('FY17 DataDump'!$E$2:$E$4768, 'FY17 DataDump'!$C$2:$C$4768, 'FY17 Individual Analysis'!$A225, 'FY17 DataDump'!$H$2:$H$4768, D$2)</f>
        <v>0</v>
      </c>
      <c r="E225" s="27">
        <f>SUMIFS('FY17 DataDump'!$E$2:$E$4768, 'FY17 DataDump'!$C$2:$C$4768, 'FY17 Individual Analysis'!$A225, 'FY17 DataDump'!$H$2:$H$4768, E$2)</f>
        <v>0</v>
      </c>
      <c r="F225" s="27">
        <f>SUMIFS('FY17 DataDump'!$E$2:$E$4768, 'FY17 DataDump'!$C$2:$C$4768, 'FY17 Individual Analysis'!$A225, 'FY17 DataDump'!$H$2:$H$4768, F$2)</f>
        <v>0</v>
      </c>
      <c r="G225" s="27">
        <f>SUMIFS('FY17 DataDump'!$E$2:$E$4768, 'FY17 DataDump'!$C$2:$C$4768, 'FY17 Individual Analysis'!$A225, 'FY17 DataDump'!$H$2:$H$4768, G$2)</f>
        <v>0</v>
      </c>
      <c r="H225" s="27">
        <f>SUMIFS('FY17 DataDump'!$E$2:$E$4768, 'FY17 DataDump'!$C$2:$C$4768, 'FY17 Individual Analysis'!$A225, 'FY17 DataDump'!$H$2:$H$4768, H$2)</f>
        <v>0</v>
      </c>
      <c r="I225" s="27">
        <f>SUMIFS('FY17 DataDump'!$E$2:$E$4768, 'FY17 DataDump'!$C$2:$C$4768, 'FY17 Individual Analysis'!$A225, 'FY17 DataDump'!$H$2:$H$4768, I$2)</f>
        <v>0</v>
      </c>
      <c r="J225" s="27">
        <f>SUMIFS('FY17 DataDump'!$E$2:$E$4768, 'FY17 DataDump'!$C$2:$C$4768, 'FY17 Individual Analysis'!$A225, 'FY17 DataDump'!$H$2:$H$4768, J$2)</f>
        <v>0</v>
      </c>
      <c r="K225" s="27">
        <f>SUMIFS('FY17 DataDump'!$E$2:$E$4768, 'FY17 DataDump'!$C$2:$C$4768, 'FY17 Individual Analysis'!$A225, 'FY17 DataDump'!$H$2:$H$4768, K$2)</f>
        <v>0</v>
      </c>
      <c r="L225" s="27">
        <f>SUMIFS('FY17 DataDump'!$E$2:$E$4768, 'FY17 DataDump'!$C$2:$C$4768, 'FY17 Individual Analysis'!$A225, 'FY17 DataDump'!$H$2:$H$4768, L$2)</f>
        <v>0</v>
      </c>
      <c r="M225" s="27">
        <f>SUMIFS('FY17 DataDump'!$E$2:$E$4768, 'FY17 DataDump'!$C$2:$C$4768, 'FY17 Individual Analysis'!$A225, 'FY17 DataDump'!$H$2:$H$4768, M$2)</f>
        <v>0</v>
      </c>
      <c r="N225" s="27">
        <f>SUMIFS('FY17 DataDump'!$E$2:$E$4768, 'FY17 DataDump'!$C$2:$C$4768, 'FY17 Individual Analysis'!$A225, 'FY17 DataDump'!$H$2:$H$4768, N$2)</f>
        <v>0</v>
      </c>
      <c r="O225" s="27">
        <f>SUMIFS('FY17 DataDump'!$E$2:$E$4768, 'FY17 DataDump'!$C$2:$C$4768, 'FY17 Individual Analysis'!$A225, 'FY17 DataDump'!$H$2:$H$4768, O$2)</f>
        <v>0</v>
      </c>
      <c r="P225" s="27">
        <f t="shared" si="23"/>
        <v>0</v>
      </c>
      <c r="Q225" s="108" t="e">
        <f t="shared" si="21"/>
        <v>#DIV/0!</v>
      </c>
      <c r="S225" s="20">
        <f t="shared" si="26"/>
        <v>0</v>
      </c>
      <c r="T225" s="21">
        <f t="shared" si="26"/>
        <v>0</v>
      </c>
      <c r="U225" s="21">
        <f t="shared" si="26"/>
        <v>0</v>
      </c>
      <c r="V225" s="21">
        <f t="shared" si="24"/>
        <v>0</v>
      </c>
      <c r="W225" s="21">
        <f t="shared" si="24"/>
        <v>0</v>
      </c>
      <c r="X225" s="21">
        <f t="shared" si="24"/>
        <v>0</v>
      </c>
      <c r="Y225" s="21">
        <f t="shared" si="24"/>
        <v>0</v>
      </c>
      <c r="Z225" s="21">
        <f t="shared" si="24"/>
        <v>0</v>
      </c>
      <c r="AA225" s="21">
        <f t="shared" si="24"/>
        <v>0</v>
      </c>
      <c r="AB225" s="21">
        <f t="shared" si="25"/>
        <v>0</v>
      </c>
      <c r="AC225" s="21">
        <f t="shared" si="25"/>
        <v>0</v>
      </c>
      <c r="AD225" s="24">
        <f t="shared" si="25"/>
        <v>0</v>
      </c>
      <c r="AF225" s="15">
        <f t="shared" si="22"/>
        <v>0</v>
      </c>
    </row>
    <row r="226" spans="1:32" x14ac:dyDescent="0.25">
      <c r="A226" s="75"/>
      <c r="B226" s="75" t="e">
        <f>INDEX('FY17 DataDump'!$A$2:$H$4768, MATCH('FY17 Individual Analysis'!A226, 'FY17 DataDump'!$C$2:$C$4768, 0), MATCH('FY17 DataDump'!$B$1, 'FY17 DataDump'!$A$1:$H$1))</f>
        <v>#N/A</v>
      </c>
      <c r="C226" s="75" t="e">
        <f>INDEX('FY17 DataDump'!$A$2:$H$4768, MATCH('FY17 Individual Analysis'!A226, 'FY17 DataDump'!$C$2:$C$4768, 0), MATCH('FY17 DataDump'!$D$1, 'FY17 DataDump'!$A$1:$H$1))</f>
        <v>#N/A</v>
      </c>
      <c r="D226" s="27">
        <f>SUMIFS('FY17 DataDump'!$E$2:$E$4768, 'FY17 DataDump'!$C$2:$C$4768, 'FY17 Individual Analysis'!$A226, 'FY17 DataDump'!$H$2:$H$4768, D$2)</f>
        <v>0</v>
      </c>
      <c r="E226" s="27">
        <f>SUMIFS('FY17 DataDump'!$E$2:$E$4768, 'FY17 DataDump'!$C$2:$C$4768, 'FY17 Individual Analysis'!$A226, 'FY17 DataDump'!$H$2:$H$4768, E$2)</f>
        <v>0</v>
      </c>
      <c r="F226" s="27">
        <f>SUMIFS('FY17 DataDump'!$E$2:$E$4768, 'FY17 DataDump'!$C$2:$C$4768, 'FY17 Individual Analysis'!$A226, 'FY17 DataDump'!$H$2:$H$4768, F$2)</f>
        <v>0</v>
      </c>
      <c r="G226" s="27">
        <f>SUMIFS('FY17 DataDump'!$E$2:$E$4768, 'FY17 DataDump'!$C$2:$C$4768, 'FY17 Individual Analysis'!$A226, 'FY17 DataDump'!$H$2:$H$4768, G$2)</f>
        <v>0</v>
      </c>
      <c r="H226" s="27">
        <f>SUMIFS('FY17 DataDump'!$E$2:$E$4768, 'FY17 DataDump'!$C$2:$C$4768, 'FY17 Individual Analysis'!$A226, 'FY17 DataDump'!$H$2:$H$4768, H$2)</f>
        <v>0</v>
      </c>
      <c r="I226" s="27">
        <f>SUMIFS('FY17 DataDump'!$E$2:$E$4768, 'FY17 DataDump'!$C$2:$C$4768, 'FY17 Individual Analysis'!$A226, 'FY17 DataDump'!$H$2:$H$4768, I$2)</f>
        <v>0</v>
      </c>
      <c r="J226" s="27">
        <f>SUMIFS('FY17 DataDump'!$E$2:$E$4768, 'FY17 DataDump'!$C$2:$C$4768, 'FY17 Individual Analysis'!$A226, 'FY17 DataDump'!$H$2:$H$4768, J$2)</f>
        <v>0</v>
      </c>
      <c r="K226" s="27">
        <f>SUMIFS('FY17 DataDump'!$E$2:$E$4768, 'FY17 DataDump'!$C$2:$C$4768, 'FY17 Individual Analysis'!$A226, 'FY17 DataDump'!$H$2:$H$4768, K$2)</f>
        <v>0</v>
      </c>
      <c r="L226" s="27">
        <f>SUMIFS('FY17 DataDump'!$E$2:$E$4768, 'FY17 DataDump'!$C$2:$C$4768, 'FY17 Individual Analysis'!$A226, 'FY17 DataDump'!$H$2:$H$4768, L$2)</f>
        <v>0</v>
      </c>
      <c r="M226" s="27">
        <f>SUMIFS('FY17 DataDump'!$E$2:$E$4768, 'FY17 DataDump'!$C$2:$C$4768, 'FY17 Individual Analysis'!$A226, 'FY17 DataDump'!$H$2:$H$4768, M$2)</f>
        <v>0</v>
      </c>
      <c r="N226" s="27">
        <f>SUMIFS('FY17 DataDump'!$E$2:$E$4768, 'FY17 DataDump'!$C$2:$C$4768, 'FY17 Individual Analysis'!$A226, 'FY17 DataDump'!$H$2:$H$4768, N$2)</f>
        <v>0</v>
      </c>
      <c r="O226" s="27">
        <f>SUMIFS('FY17 DataDump'!$E$2:$E$4768, 'FY17 DataDump'!$C$2:$C$4768, 'FY17 Individual Analysis'!$A226, 'FY17 DataDump'!$H$2:$H$4768, O$2)</f>
        <v>0</v>
      </c>
      <c r="P226" s="27">
        <f t="shared" si="23"/>
        <v>0</v>
      </c>
      <c r="Q226" s="108" t="e">
        <f t="shared" si="21"/>
        <v>#DIV/0!</v>
      </c>
      <c r="S226" s="20">
        <f t="shared" si="26"/>
        <v>0</v>
      </c>
      <c r="T226" s="21">
        <f t="shared" si="26"/>
        <v>0</v>
      </c>
      <c r="U226" s="21">
        <f t="shared" si="26"/>
        <v>0</v>
      </c>
      <c r="V226" s="21">
        <f t="shared" si="24"/>
        <v>0</v>
      </c>
      <c r="W226" s="21">
        <f t="shared" si="24"/>
        <v>0</v>
      </c>
      <c r="X226" s="21">
        <f t="shared" si="24"/>
        <v>0</v>
      </c>
      <c r="Y226" s="21">
        <f t="shared" si="24"/>
        <v>0</v>
      </c>
      <c r="Z226" s="21">
        <f t="shared" si="24"/>
        <v>0</v>
      </c>
      <c r="AA226" s="21">
        <f t="shared" si="24"/>
        <v>0</v>
      </c>
      <c r="AB226" s="21">
        <f t="shared" si="25"/>
        <v>0</v>
      </c>
      <c r="AC226" s="21">
        <f t="shared" si="25"/>
        <v>0</v>
      </c>
      <c r="AD226" s="24">
        <f t="shared" si="25"/>
        <v>0</v>
      </c>
      <c r="AF226" s="15">
        <f t="shared" si="22"/>
        <v>0</v>
      </c>
    </row>
    <row r="227" spans="1:32" x14ac:dyDescent="0.25">
      <c r="A227" s="75"/>
      <c r="B227" s="75" t="e">
        <f>INDEX('FY17 DataDump'!$A$2:$H$4768, MATCH('FY17 Individual Analysis'!A227, 'FY17 DataDump'!$C$2:$C$4768, 0), MATCH('FY17 DataDump'!$B$1, 'FY17 DataDump'!$A$1:$H$1))</f>
        <v>#N/A</v>
      </c>
      <c r="C227" s="75" t="e">
        <f>INDEX('FY17 DataDump'!$A$2:$H$4768, MATCH('FY17 Individual Analysis'!A227, 'FY17 DataDump'!$C$2:$C$4768, 0), MATCH('FY17 DataDump'!$D$1, 'FY17 DataDump'!$A$1:$H$1))</f>
        <v>#N/A</v>
      </c>
      <c r="D227" s="27">
        <f>SUMIFS('FY17 DataDump'!$E$2:$E$4768, 'FY17 DataDump'!$C$2:$C$4768, 'FY17 Individual Analysis'!$A227, 'FY17 DataDump'!$H$2:$H$4768, D$2)</f>
        <v>0</v>
      </c>
      <c r="E227" s="27">
        <f>SUMIFS('FY17 DataDump'!$E$2:$E$4768, 'FY17 DataDump'!$C$2:$C$4768, 'FY17 Individual Analysis'!$A227, 'FY17 DataDump'!$H$2:$H$4768, E$2)</f>
        <v>0</v>
      </c>
      <c r="F227" s="27">
        <f>SUMIFS('FY17 DataDump'!$E$2:$E$4768, 'FY17 DataDump'!$C$2:$C$4768, 'FY17 Individual Analysis'!$A227, 'FY17 DataDump'!$H$2:$H$4768, F$2)</f>
        <v>0</v>
      </c>
      <c r="G227" s="27">
        <f>SUMIFS('FY17 DataDump'!$E$2:$E$4768, 'FY17 DataDump'!$C$2:$C$4768, 'FY17 Individual Analysis'!$A227, 'FY17 DataDump'!$H$2:$H$4768, G$2)</f>
        <v>0</v>
      </c>
      <c r="H227" s="27">
        <f>SUMIFS('FY17 DataDump'!$E$2:$E$4768, 'FY17 DataDump'!$C$2:$C$4768, 'FY17 Individual Analysis'!$A227, 'FY17 DataDump'!$H$2:$H$4768, H$2)</f>
        <v>0</v>
      </c>
      <c r="I227" s="27">
        <f>SUMIFS('FY17 DataDump'!$E$2:$E$4768, 'FY17 DataDump'!$C$2:$C$4768, 'FY17 Individual Analysis'!$A227, 'FY17 DataDump'!$H$2:$H$4768, I$2)</f>
        <v>0</v>
      </c>
      <c r="J227" s="27">
        <f>SUMIFS('FY17 DataDump'!$E$2:$E$4768, 'FY17 DataDump'!$C$2:$C$4768, 'FY17 Individual Analysis'!$A227, 'FY17 DataDump'!$H$2:$H$4768, J$2)</f>
        <v>0</v>
      </c>
      <c r="K227" s="27">
        <f>SUMIFS('FY17 DataDump'!$E$2:$E$4768, 'FY17 DataDump'!$C$2:$C$4768, 'FY17 Individual Analysis'!$A227, 'FY17 DataDump'!$H$2:$H$4768, K$2)</f>
        <v>0</v>
      </c>
      <c r="L227" s="27">
        <f>SUMIFS('FY17 DataDump'!$E$2:$E$4768, 'FY17 DataDump'!$C$2:$C$4768, 'FY17 Individual Analysis'!$A227, 'FY17 DataDump'!$H$2:$H$4768, L$2)</f>
        <v>0</v>
      </c>
      <c r="M227" s="27">
        <f>SUMIFS('FY17 DataDump'!$E$2:$E$4768, 'FY17 DataDump'!$C$2:$C$4768, 'FY17 Individual Analysis'!$A227, 'FY17 DataDump'!$H$2:$H$4768, M$2)</f>
        <v>0</v>
      </c>
      <c r="N227" s="27">
        <f>SUMIFS('FY17 DataDump'!$E$2:$E$4768, 'FY17 DataDump'!$C$2:$C$4768, 'FY17 Individual Analysis'!$A227, 'FY17 DataDump'!$H$2:$H$4768, N$2)</f>
        <v>0</v>
      </c>
      <c r="O227" s="27">
        <f>SUMIFS('FY17 DataDump'!$E$2:$E$4768, 'FY17 DataDump'!$C$2:$C$4768, 'FY17 Individual Analysis'!$A227, 'FY17 DataDump'!$H$2:$H$4768, O$2)</f>
        <v>0</v>
      </c>
      <c r="P227" s="27">
        <f t="shared" si="23"/>
        <v>0</v>
      </c>
      <c r="Q227" s="108" t="e">
        <f t="shared" si="21"/>
        <v>#DIV/0!</v>
      </c>
      <c r="S227" s="20">
        <f t="shared" si="26"/>
        <v>0</v>
      </c>
      <c r="T227" s="21">
        <f t="shared" si="26"/>
        <v>0</v>
      </c>
      <c r="U227" s="21">
        <f t="shared" si="26"/>
        <v>0</v>
      </c>
      <c r="V227" s="21">
        <f t="shared" si="24"/>
        <v>0</v>
      </c>
      <c r="W227" s="21">
        <f t="shared" si="24"/>
        <v>0</v>
      </c>
      <c r="X227" s="21">
        <f t="shared" si="24"/>
        <v>0</v>
      </c>
      <c r="Y227" s="21">
        <f t="shared" si="24"/>
        <v>0</v>
      </c>
      <c r="Z227" s="21">
        <f t="shared" si="24"/>
        <v>0</v>
      </c>
      <c r="AA227" s="21">
        <f t="shared" si="24"/>
        <v>0</v>
      </c>
      <c r="AB227" s="21">
        <f t="shared" si="25"/>
        <v>0</v>
      </c>
      <c r="AC227" s="21">
        <f t="shared" si="25"/>
        <v>0</v>
      </c>
      <c r="AD227" s="24">
        <f t="shared" si="25"/>
        <v>0</v>
      </c>
      <c r="AF227" s="15">
        <f t="shared" si="22"/>
        <v>0</v>
      </c>
    </row>
    <row r="228" spans="1:32" x14ac:dyDescent="0.25">
      <c r="A228" s="75"/>
      <c r="B228" s="75" t="e">
        <f>INDEX('FY17 DataDump'!$A$2:$H$4768, MATCH('FY17 Individual Analysis'!A228, 'FY17 DataDump'!$C$2:$C$4768, 0), MATCH('FY17 DataDump'!$B$1, 'FY17 DataDump'!$A$1:$H$1))</f>
        <v>#N/A</v>
      </c>
      <c r="C228" s="75" t="e">
        <f>INDEX('FY17 DataDump'!$A$2:$H$4768, MATCH('FY17 Individual Analysis'!A228, 'FY17 DataDump'!$C$2:$C$4768, 0), MATCH('FY17 DataDump'!$D$1, 'FY17 DataDump'!$A$1:$H$1))</f>
        <v>#N/A</v>
      </c>
      <c r="D228" s="27">
        <f>SUMIFS('FY17 DataDump'!$E$2:$E$4768, 'FY17 DataDump'!$C$2:$C$4768, 'FY17 Individual Analysis'!$A228, 'FY17 DataDump'!$H$2:$H$4768, D$2)</f>
        <v>0</v>
      </c>
      <c r="E228" s="27">
        <f>SUMIFS('FY17 DataDump'!$E$2:$E$4768, 'FY17 DataDump'!$C$2:$C$4768, 'FY17 Individual Analysis'!$A228, 'FY17 DataDump'!$H$2:$H$4768, E$2)</f>
        <v>0</v>
      </c>
      <c r="F228" s="27">
        <f>SUMIFS('FY17 DataDump'!$E$2:$E$4768, 'FY17 DataDump'!$C$2:$C$4768, 'FY17 Individual Analysis'!$A228, 'FY17 DataDump'!$H$2:$H$4768, F$2)</f>
        <v>0</v>
      </c>
      <c r="G228" s="27">
        <f>SUMIFS('FY17 DataDump'!$E$2:$E$4768, 'FY17 DataDump'!$C$2:$C$4768, 'FY17 Individual Analysis'!$A228, 'FY17 DataDump'!$H$2:$H$4768, G$2)</f>
        <v>0</v>
      </c>
      <c r="H228" s="27">
        <f>SUMIFS('FY17 DataDump'!$E$2:$E$4768, 'FY17 DataDump'!$C$2:$C$4768, 'FY17 Individual Analysis'!$A228, 'FY17 DataDump'!$H$2:$H$4768, H$2)</f>
        <v>0</v>
      </c>
      <c r="I228" s="27">
        <f>SUMIFS('FY17 DataDump'!$E$2:$E$4768, 'FY17 DataDump'!$C$2:$C$4768, 'FY17 Individual Analysis'!$A228, 'FY17 DataDump'!$H$2:$H$4768, I$2)</f>
        <v>0</v>
      </c>
      <c r="J228" s="27">
        <f>SUMIFS('FY17 DataDump'!$E$2:$E$4768, 'FY17 DataDump'!$C$2:$C$4768, 'FY17 Individual Analysis'!$A228, 'FY17 DataDump'!$H$2:$H$4768, J$2)</f>
        <v>0</v>
      </c>
      <c r="K228" s="27">
        <f>SUMIFS('FY17 DataDump'!$E$2:$E$4768, 'FY17 DataDump'!$C$2:$C$4768, 'FY17 Individual Analysis'!$A228, 'FY17 DataDump'!$H$2:$H$4768, K$2)</f>
        <v>0</v>
      </c>
      <c r="L228" s="27">
        <f>SUMIFS('FY17 DataDump'!$E$2:$E$4768, 'FY17 DataDump'!$C$2:$C$4768, 'FY17 Individual Analysis'!$A228, 'FY17 DataDump'!$H$2:$H$4768, L$2)</f>
        <v>0</v>
      </c>
      <c r="M228" s="27">
        <f>SUMIFS('FY17 DataDump'!$E$2:$E$4768, 'FY17 DataDump'!$C$2:$C$4768, 'FY17 Individual Analysis'!$A228, 'FY17 DataDump'!$H$2:$H$4768, M$2)</f>
        <v>0</v>
      </c>
      <c r="N228" s="27">
        <f>SUMIFS('FY17 DataDump'!$E$2:$E$4768, 'FY17 DataDump'!$C$2:$C$4768, 'FY17 Individual Analysis'!$A228, 'FY17 DataDump'!$H$2:$H$4768, N$2)</f>
        <v>0</v>
      </c>
      <c r="O228" s="27">
        <f>SUMIFS('FY17 DataDump'!$E$2:$E$4768, 'FY17 DataDump'!$C$2:$C$4768, 'FY17 Individual Analysis'!$A228, 'FY17 DataDump'!$H$2:$H$4768, O$2)</f>
        <v>0</v>
      </c>
      <c r="P228" s="27">
        <f t="shared" si="23"/>
        <v>0</v>
      </c>
      <c r="Q228" s="108" t="e">
        <f t="shared" si="21"/>
        <v>#DIV/0!</v>
      </c>
      <c r="S228" s="20">
        <f t="shared" si="26"/>
        <v>0</v>
      </c>
      <c r="T228" s="21">
        <f t="shared" si="26"/>
        <v>0</v>
      </c>
      <c r="U228" s="21">
        <f t="shared" si="26"/>
        <v>0</v>
      </c>
      <c r="V228" s="21">
        <f t="shared" si="24"/>
        <v>0</v>
      </c>
      <c r="W228" s="21">
        <f t="shared" si="24"/>
        <v>0</v>
      </c>
      <c r="X228" s="21">
        <f t="shared" si="24"/>
        <v>0</v>
      </c>
      <c r="Y228" s="21">
        <f t="shared" si="24"/>
        <v>0</v>
      </c>
      <c r="Z228" s="21">
        <f t="shared" si="24"/>
        <v>0</v>
      </c>
      <c r="AA228" s="21">
        <f t="shared" si="24"/>
        <v>0</v>
      </c>
      <c r="AB228" s="21">
        <f t="shared" si="25"/>
        <v>0</v>
      </c>
      <c r="AC228" s="21">
        <f t="shared" si="25"/>
        <v>0</v>
      </c>
      <c r="AD228" s="24">
        <f t="shared" si="25"/>
        <v>0</v>
      </c>
      <c r="AF228" s="15">
        <f t="shared" si="22"/>
        <v>0</v>
      </c>
    </row>
    <row r="229" spans="1:32" x14ac:dyDescent="0.25">
      <c r="A229" s="75"/>
      <c r="B229" s="75" t="e">
        <f>INDEX('FY17 DataDump'!$A$2:$H$4768, MATCH('FY17 Individual Analysis'!A229, 'FY17 DataDump'!$C$2:$C$4768, 0), MATCH('FY17 DataDump'!$B$1, 'FY17 DataDump'!$A$1:$H$1))</f>
        <v>#N/A</v>
      </c>
      <c r="C229" s="75" t="e">
        <f>INDEX('FY17 DataDump'!$A$2:$H$4768, MATCH('FY17 Individual Analysis'!A229, 'FY17 DataDump'!$C$2:$C$4768, 0), MATCH('FY17 DataDump'!$D$1, 'FY17 DataDump'!$A$1:$H$1))</f>
        <v>#N/A</v>
      </c>
      <c r="D229" s="27">
        <f>SUMIFS('FY17 DataDump'!$E$2:$E$4768, 'FY17 DataDump'!$C$2:$C$4768, 'FY17 Individual Analysis'!$A229, 'FY17 DataDump'!$H$2:$H$4768, D$2)</f>
        <v>0</v>
      </c>
      <c r="E229" s="27">
        <f>SUMIFS('FY17 DataDump'!$E$2:$E$4768, 'FY17 DataDump'!$C$2:$C$4768, 'FY17 Individual Analysis'!$A229, 'FY17 DataDump'!$H$2:$H$4768, E$2)</f>
        <v>0</v>
      </c>
      <c r="F229" s="27">
        <f>SUMIFS('FY17 DataDump'!$E$2:$E$4768, 'FY17 DataDump'!$C$2:$C$4768, 'FY17 Individual Analysis'!$A229, 'FY17 DataDump'!$H$2:$H$4768, F$2)</f>
        <v>0</v>
      </c>
      <c r="G229" s="27">
        <f>SUMIFS('FY17 DataDump'!$E$2:$E$4768, 'FY17 DataDump'!$C$2:$C$4768, 'FY17 Individual Analysis'!$A229, 'FY17 DataDump'!$H$2:$H$4768, G$2)</f>
        <v>0</v>
      </c>
      <c r="H229" s="27">
        <f>SUMIFS('FY17 DataDump'!$E$2:$E$4768, 'FY17 DataDump'!$C$2:$C$4768, 'FY17 Individual Analysis'!$A229, 'FY17 DataDump'!$H$2:$H$4768, H$2)</f>
        <v>0</v>
      </c>
      <c r="I229" s="27">
        <f>SUMIFS('FY17 DataDump'!$E$2:$E$4768, 'FY17 DataDump'!$C$2:$C$4768, 'FY17 Individual Analysis'!$A229, 'FY17 DataDump'!$H$2:$H$4768, I$2)</f>
        <v>0</v>
      </c>
      <c r="J229" s="27">
        <f>SUMIFS('FY17 DataDump'!$E$2:$E$4768, 'FY17 DataDump'!$C$2:$C$4768, 'FY17 Individual Analysis'!$A229, 'FY17 DataDump'!$H$2:$H$4768, J$2)</f>
        <v>0</v>
      </c>
      <c r="K229" s="27">
        <f>SUMIFS('FY17 DataDump'!$E$2:$E$4768, 'FY17 DataDump'!$C$2:$C$4768, 'FY17 Individual Analysis'!$A229, 'FY17 DataDump'!$H$2:$H$4768, K$2)</f>
        <v>0</v>
      </c>
      <c r="L229" s="27">
        <f>SUMIFS('FY17 DataDump'!$E$2:$E$4768, 'FY17 DataDump'!$C$2:$C$4768, 'FY17 Individual Analysis'!$A229, 'FY17 DataDump'!$H$2:$H$4768, L$2)</f>
        <v>0</v>
      </c>
      <c r="M229" s="27">
        <f>SUMIFS('FY17 DataDump'!$E$2:$E$4768, 'FY17 DataDump'!$C$2:$C$4768, 'FY17 Individual Analysis'!$A229, 'FY17 DataDump'!$H$2:$H$4768, M$2)</f>
        <v>0</v>
      </c>
      <c r="N229" s="27">
        <f>SUMIFS('FY17 DataDump'!$E$2:$E$4768, 'FY17 DataDump'!$C$2:$C$4768, 'FY17 Individual Analysis'!$A229, 'FY17 DataDump'!$H$2:$H$4768, N$2)</f>
        <v>0</v>
      </c>
      <c r="O229" s="27">
        <f>SUMIFS('FY17 DataDump'!$E$2:$E$4768, 'FY17 DataDump'!$C$2:$C$4768, 'FY17 Individual Analysis'!$A229, 'FY17 DataDump'!$H$2:$H$4768, O$2)</f>
        <v>0</v>
      </c>
      <c r="P229" s="27">
        <f t="shared" si="23"/>
        <v>0</v>
      </c>
      <c r="Q229" s="108" t="e">
        <f t="shared" si="21"/>
        <v>#DIV/0!</v>
      </c>
      <c r="S229" s="20">
        <f t="shared" si="26"/>
        <v>0</v>
      </c>
      <c r="T229" s="21">
        <f t="shared" si="26"/>
        <v>0</v>
      </c>
      <c r="U229" s="21">
        <f t="shared" si="26"/>
        <v>0</v>
      </c>
      <c r="V229" s="21">
        <f t="shared" si="24"/>
        <v>0</v>
      </c>
      <c r="W229" s="21">
        <f t="shared" si="24"/>
        <v>0</v>
      </c>
      <c r="X229" s="21">
        <f t="shared" si="24"/>
        <v>0</v>
      </c>
      <c r="Y229" s="21">
        <f t="shared" si="24"/>
        <v>0</v>
      </c>
      <c r="Z229" s="21">
        <f t="shared" si="24"/>
        <v>0</v>
      </c>
      <c r="AA229" s="21">
        <f t="shared" si="24"/>
        <v>0</v>
      </c>
      <c r="AB229" s="21">
        <f t="shared" si="25"/>
        <v>0</v>
      </c>
      <c r="AC229" s="21">
        <f t="shared" si="25"/>
        <v>0</v>
      </c>
      <c r="AD229" s="24">
        <f t="shared" si="25"/>
        <v>0</v>
      </c>
      <c r="AF229" s="15">
        <f t="shared" si="22"/>
        <v>0</v>
      </c>
    </row>
    <row r="230" spans="1:32" x14ac:dyDescent="0.25">
      <c r="A230" s="75"/>
      <c r="B230" s="75" t="e">
        <f>INDEX('FY17 DataDump'!$A$2:$H$4768, MATCH('FY17 Individual Analysis'!A230, 'FY17 DataDump'!$C$2:$C$4768, 0), MATCH('FY17 DataDump'!$B$1, 'FY17 DataDump'!$A$1:$H$1))</f>
        <v>#N/A</v>
      </c>
      <c r="C230" s="75" t="e">
        <f>INDEX('FY17 DataDump'!$A$2:$H$4768, MATCH('FY17 Individual Analysis'!A230, 'FY17 DataDump'!$C$2:$C$4768, 0), MATCH('FY17 DataDump'!$D$1, 'FY17 DataDump'!$A$1:$H$1))</f>
        <v>#N/A</v>
      </c>
      <c r="D230" s="27">
        <f>SUMIFS('FY17 DataDump'!$E$2:$E$4768, 'FY17 DataDump'!$C$2:$C$4768, 'FY17 Individual Analysis'!$A230, 'FY17 DataDump'!$H$2:$H$4768, D$2)</f>
        <v>0</v>
      </c>
      <c r="E230" s="27">
        <f>SUMIFS('FY17 DataDump'!$E$2:$E$4768, 'FY17 DataDump'!$C$2:$C$4768, 'FY17 Individual Analysis'!$A230, 'FY17 DataDump'!$H$2:$H$4768, E$2)</f>
        <v>0</v>
      </c>
      <c r="F230" s="27">
        <f>SUMIFS('FY17 DataDump'!$E$2:$E$4768, 'FY17 DataDump'!$C$2:$C$4768, 'FY17 Individual Analysis'!$A230, 'FY17 DataDump'!$H$2:$H$4768, F$2)</f>
        <v>0</v>
      </c>
      <c r="G230" s="27">
        <f>SUMIFS('FY17 DataDump'!$E$2:$E$4768, 'FY17 DataDump'!$C$2:$C$4768, 'FY17 Individual Analysis'!$A230, 'FY17 DataDump'!$H$2:$H$4768, G$2)</f>
        <v>0</v>
      </c>
      <c r="H230" s="27">
        <f>SUMIFS('FY17 DataDump'!$E$2:$E$4768, 'FY17 DataDump'!$C$2:$C$4768, 'FY17 Individual Analysis'!$A230, 'FY17 DataDump'!$H$2:$H$4768, H$2)</f>
        <v>0</v>
      </c>
      <c r="I230" s="27">
        <f>SUMIFS('FY17 DataDump'!$E$2:$E$4768, 'FY17 DataDump'!$C$2:$C$4768, 'FY17 Individual Analysis'!$A230, 'FY17 DataDump'!$H$2:$H$4768, I$2)</f>
        <v>0</v>
      </c>
      <c r="J230" s="27">
        <f>SUMIFS('FY17 DataDump'!$E$2:$E$4768, 'FY17 DataDump'!$C$2:$C$4768, 'FY17 Individual Analysis'!$A230, 'FY17 DataDump'!$H$2:$H$4768, J$2)</f>
        <v>0</v>
      </c>
      <c r="K230" s="27">
        <f>SUMIFS('FY17 DataDump'!$E$2:$E$4768, 'FY17 DataDump'!$C$2:$C$4768, 'FY17 Individual Analysis'!$A230, 'FY17 DataDump'!$H$2:$H$4768, K$2)</f>
        <v>0</v>
      </c>
      <c r="L230" s="27">
        <f>SUMIFS('FY17 DataDump'!$E$2:$E$4768, 'FY17 DataDump'!$C$2:$C$4768, 'FY17 Individual Analysis'!$A230, 'FY17 DataDump'!$H$2:$H$4768, L$2)</f>
        <v>0</v>
      </c>
      <c r="M230" s="27">
        <f>SUMIFS('FY17 DataDump'!$E$2:$E$4768, 'FY17 DataDump'!$C$2:$C$4768, 'FY17 Individual Analysis'!$A230, 'FY17 DataDump'!$H$2:$H$4768, M$2)</f>
        <v>0</v>
      </c>
      <c r="N230" s="27">
        <f>SUMIFS('FY17 DataDump'!$E$2:$E$4768, 'FY17 DataDump'!$C$2:$C$4768, 'FY17 Individual Analysis'!$A230, 'FY17 DataDump'!$H$2:$H$4768, N$2)</f>
        <v>0</v>
      </c>
      <c r="O230" s="27">
        <f>SUMIFS('FY17 DataDump'!$E$2:$E$4768, 'FY17 DataDump'!$C$2:$C$4768, 'FY17 Individual Analysis'!$A230, 'FY17 DataDump'!$H$2:$H$4768, O$2)</f>
        <v>0</v>
      </c>
      <c r="P230" s="27">
        <f t="shared" si="23"/>
        <v>0</v>
      </c>
      <c r="Q230" s="108" t="e">
        <f t="shared" si="21"/>
        <v>#DIV/0!</v>
      </c>
      <c r="S230" s="20">
        <f t="shared" si="26"/>
        <v>0</v>
      </c>
      <c r="T230" s="21">
        <f t="shared" si="26"/>
        <v>0</v>
      </c>
      <c r="U230" s="21">
        <f t="shared" si="26"/>
        <v>0</v>
      </c>
      <c r="V230" s="21">
        <f t="shared" si="24"/>
        <v>0</v>
      </c>
      <c r="W230" s="21">
        <f t="shared" si="24"/>
        <v>0</v>
      </c>
      <c r="X230" s="21">
        <f t="shared" si="24"/>
        <v>0</v>
      </c>
      <c r="Y230" s="21">
        <f t="shared" si="24"/>
        <v>0</v>
      </c>
      <c r="Z230" s="21">
        <f t="shared" si="24"/>
        <v>0</v>
      </c>
      <c r="AA230" s="21">
        <f t="shared" si="24"/>
        <v>0</v>
      </c>
      <c r="AB230" s="21">
        <f t="shared" si="25"/>
        <v>0</v>
      </c>
      <c r="AC230" s="21">
        <f t="shared" si="25"/>
        <v>0</v>
      </c>
      <c r="AD230" s="24">
        <f t="shared" si="25"/>
        <v>0</v>
      </c>
      <c r="AF230" s="15">
        <f t="shared" si="22"/>
        <v>0</v>
      </c>
    </row>
    <row r="231" spans="1:32" x14ac:dyDescent="0.25">
      <c r="A231" s="75"/>
      <c r="B231" s="75" t="e">
        <f>INDEX('FY17 DataDump'!$A$2:$H$4768, MATCH('FY17 Individual Analysis'!A231, 'FY17 DataDump'!$C$2:$C$4768, 0), MATCH('FY17 DataDump'!$B$1, 'FY17 DataDump'!$A$1:$H$1))</f>
        <v>#N/A</v>
      </c>
      <c r="C231" s="75" t="e">
        <f>INDEX('FY17 DataDump'!$A$2:$H$4768, MATCH('FY17 Individual Analysis'!A231, 'FY17 DataDump'!$C$2:$C$4768, 0), MATCH('FY17 DataDump'!$D$1, 'FY17 DataDump'!$A$1:$H$1))</f>
        <v>#N/A</v>
      </c>
      <c r="D231" s="27">
        <f>SUMIFS('FY17 DataDump'!$E$2:$E$4768, 'FY17 DataDump'!$C$2:$C$4768, 'FY17 Individual Analysis'!$A231, 'FY17 DataDump'!$H$2:$H$4768, D$2)</f>
        <v>0</v>
      </c>
      <c r="E231" s="27">
        <f>SUMIFS('FY17 DataDump'!$E$2:$E$4768, 'FY17 DataDump'!$C$2:$C$4768, 'FY17 Individual Analysis'!$A231, 'FY17 DataDump'!$H$2:$H$4768, E$2)</f>
        <v>0</v>
      </c>
      <c r="F231" s="27">
        <f>SUMIFS('FY17 DataDump'!$E$2:$E$4768, 'FY17 DataDump'!$C$2:$C$4768, 'FY17 Individual Analysis'!$A231, 'FY17 DataDump'!$H$2:$H$4768, F$2)</f>
        <v>0</v>
      </c>
      <c r="G231" s="27">
        <f>SUMIFS('FY17 DataDump'!$E$2:$E$4768, 'FY17 DataDump'!$C$2:$C$4768, 'FY17 Individual Analysis'!$A231, 'FY17 DataDump'!$H$2:$H$4768, G$2)</f>
        <v>0</v>
      </c>
      <c r="H231" s="27">
        <f>SUMIFS('FY17 DataDump'!$E$2:$E$4768, 'FY17 DataDump'!$C$2:$C$4768, 'FY17 Individual Analysis'!$A231, 'FY17 DataDump'!$H$2:$H$4768, H$2)</f>
        <v>0</v>
      </c>
      <c r="I231" s="27">
        <f>SUMIFS('FY17 DataDump'!$E$2:$E$4768, 'FY17 DataDump'!$C$2:$C$4768, 'FY17 Individual Analysis'!$A231, 'FY17 DataDump'!$H$2:$H$4768, I$2)</f>
        <v>0</v>
      </c>
      <c r="J231" s="27">
        <f>SUMIFS('FY17 DataDump'!$E$2:$E$4768, 'FY17 DataDump'!$C$2:$C$4768, 'FY17 Individual Analysis'!$A231, 'FY17 DataDump'!$H$2:$H$4768, J$2)</f>
        <v>0</v>
      </c>
      <c r="K231" s="27">
        <f>SUMIFS('FY17 DataDump'!$E$2:$E$4768, 'FY17 DataDump'!$C$2:$C$4768, 'FY17 Individual Analysis'!$A231, 'FY17 DataDump'!$H$2:$H$4768, K$2)</f>
        <v>0</v>
      </c>
      <c r="L231" s="27">
        <f>SUMIFS('FY17 DataDump'!$E$2:$E$4768, 'FY17 DataDump'!$C$2:$C$4768, 'FY17 Individual Analysis'!$A231, 'FY17 DataDump'!$H$2:$H$4768, L$2)</f>
        <v>0</v>
      </c>
      <c r="M231" s="27">
        <f>SUMIFS('FY17 DataDump'!$E$2:$E$4768, 'FY17 DataDump'!$C$2:$C$4768, 'FY17 Individual Analysis'!$A231, 'FY17 DataDump'!$H$2:$H$4768, M$2)</f>
        <v>0</v>
      </c>
      <c r="N231" s="27">
        <f>SUMIFS('FY17 DataDump'!$E$2:$E$4768, 'FY17 DataDump'!$C$2:$C$4768, 'FY17 Individual Analysis'!$A231, 'FY17 DataDump'!$H$2:$H$4768, N$2)</f>
        <v>0</v>
      </c>
      <c r="O231" s="27">
        <f>SUMIFS('FY17 DataDump'!$E$2:$E$4768, 'FY17 DataDump'!$C$2:$C$4768, 'FY17 Individual Analysis'!$A231, 'FY17 DataDump'!$H$2:$H$4768, O$2)</f>
        <v>0</v>
      </c>
      <c r="P231" s="27">
        <f t="shared" si="23"/>
        <v>0</v>
      </c>
      <c r="Q231" s="108" t="e">
        <f t="shared" si="21"/>
        <v>#DIV/0!</v>
      </c>
      <c r="S231" s="20">
        <f t="shared" si="26"/>
        <v>0</v>
      </c>
      <c r="T231" s="21">
        <f t="shared" si="26"/>
        <v>0</v>
      </c>
      <c r="U231" s="21">
        <f t="shared" si="26"/>
        <v>0</v>
      </c>
      <c r="V231" s="21">
        <f t="shared" si="24"/>
        <v>0</v>
      </c>
      <c r="W231" s="21">
        <f t="shared" si="24"/>
        <v>0</v>
      </c>
      <c r="X231" s="21">
        <f t="shared" si="24"/>
        <v>0</v>
      </c>
      <c r="Y231" s="21">
        <f t="shared" si="24"/>
        <v>0</v>
      </c>
      <c r="Z231" s="21">
        <f t="shared" si="24"/>
        <v>0</v>
      </c>
      <c r="AA231" s="21">
        <f t="shared" si="24"/>
        <v>0</v>
      </c>
      <c r="AB231" s="21">
        <f t="shared" si="25"/>
        <v>0</v>
      </c>
      <c r="AC231" s="21">
        <f t="shared" si="25"/>
        <v>0</v>
      </c>
      <c r="AD231" s="24">
        <f t="shared" si="25"/>
        <v>0</v>
      </c>
      <c r="AF231" s="15">
        <f t="shared" si="22"/>
        <v>0</v>
      </c>
    </row>
    <row r="232" spans="1:32" x14ac:dyDescent="0.25">
      <c r="A232" s="75"/>
      <c r="B232" s="75" t="e">
        <f>INDEX('FY17 DataDump'!$A$2:$H$4768, MATCH('FY17 Individual Analysis'!A232, 'FY17 DataDump'!$C$2:$C$4768, 0), MATCH('FY17 DataDump'!$B$1, 'FY17 DataDump'!$A$1:$H$1))</f>
        <v>#N/A</v>
      </c>
      <c r="C232" s="75" t="e">
        <f>INDEX('FY17 DataDump'!$A$2:$H$4768, MATCH('FY17 Individual Analysis'!A232, 'FY17 DataDump'!$C$2:$C$4768, 0), MATCH('FY17 DataDump'!$D$1, 'FY17 DataDump'!$A$1:$H$1))</f>
        <v>#N/A</v>
      </c>
      <c r="D232" s="27">
        <f>SUMIFS('FY17 DataDump'!$E$2:$E$4768, 'FY17 DataDump'!$C$2:$C$4768, 'FY17 Individual Analysis'!$A232, 'FY17 DataDump'!$H$2:$H$4768, D$2)</f>
        <v>0</v>
      </c>
      <c r="E232" s="27">
        <f>SUMIFS('FY17 DataDump'!$E$2:$E$4768, 'FY17 DataDump'!$C$2:$C$4768, 'FY17 Individual Analysis'!$A232, 'FY17 DataDump'!$H$2:$H$4768, E$2)</f>
        <v>0</v>
      </c>
      <c r="F232" s="27">
        <f>SUMIFS('FY17 DataDump'!$E$2:$E$4768, 'FY17 DataDump'!$C$2:$C$4768, 'FY17 Individual Analysis'!$A232, 'FY17 DataDump'!$H$2:$H$4768, F$2)</f>
        <v>0</v>
      </c>
      <c r="G232" s="27">
        <f>SUMIFS('FY17 DataDump'!$E$2:$E$4768, 'FY17 DataDump'!$C$2:$C$4768, 'FY17 Individual Analysis'!$A232, 'FY17 DataDump'!$H$2:$H$4768, G$2)</f>
        <v>0</v>
      </c>
      <c r="H232" s="27">
        <f>SUMIFS('FY17 DataDump'!$E$2:$E$4768, 'FY17 DataDump'!$C$2:$C$4768, 'FY17 Individual Analysis'!$A232, 'FY17 DataDump'!$H$2:$H$4768, H$2)</f>
        <v>0</v>
      </c>
      <c r="I232" s="27">
        <f>SUMIFS('FY17 DataDump'!$E$2:$E$4768, 'FY17 DataDump'!$C$2:$C$4768, 'FY17 Individual Analysis'!$A232, 'FY17 DataDump'!$H$2:$H$4768, I$2)</f>
        <v>0</v>
      </c>
      <c r="J232" s="27">
        <f>SUMIFS('FY17 DataDump'!$E$2:$E$4768, 'FY17 DataDump'!$C$2:$C$4768, 'FY17 Individual Analysis'!$A232, 'FY17 DataDump'!$H$2:$H$4768, J$2)</f>
        <v>0</v>
      </c>
      <c r="K232" s="27">
        <f>SUMIFS('FY17 DataDump'!$E$2:$E$4768, 'FY17 DataDump'!$C$2:$C$4768, 'FY17 Individual Analysis'!$A232, 'FY17 DataDump'!$H$2:$H$4768, K$2)</f>
        <v>0</v>
      </c>
      <c r="L232" s="27">
        <f>SUMIFS('FY17 DataDump'!$E$2:$E$4768, 'FY17 DataDump'!$C$2:$C$4768, 'FY17 Individual Analysis'!$A232, 'FY17 DataDump'!$H$2:$H$4768, L$2)</f>
        <v>0</v>
      </c>
      <c r="M232" s="27">
        <f>SUMIFS('FY17 DataDump'!$E$2:$E$4768, 'FY17 DataDump'!$C$2:$C$4768, 'FY17 Individual Analysis'!$A232, 'FY17 DataDump'!$H$2:$H$4768, M$2)</f>
        <v>0</v>
      </c>
      <c r="N232" s="27">
        <f>SUMIFS('FY17 DataDump'!$E$2:$E$4768, 'FY17 DataDump'!$C$2:$C$4768, 'FY17 Individual Analysis'!$A232, 'FY17 DataDump'!$H$2:$H$4768, N$2)</f>
        <v>0</v>
      </c>
      <c r="O232" s="27">
        <f>SUMIFS('FY17 DataDump'!$E$2:$E$4768, 'FY17 DataDump'!$C$2:$C$4768, 'FY17 Individual Analysis'!$A232, 'FY17 DataDump'!$H$2:$H$4768, O$2)</f>
        <v>0</v>
      </c>
      <c r="P232" s="27">
        <f t="shared" si="23"/>
        <v>0</v>
      </c>
      <c r="Q232" s="108" t="e">
        <f t="shared" si="21"/>
        <v>#DIV/0!</v>
      </c>
      <c r="S232" s="20">
        <f t="shared" si="26"/>
        <v>0</v>
      </c>
      <c r="T232" s="21">
        <f t="shared" si="26"/>
        <v>0</v>
      </c>
      <c r="U232" s="21">
        <f t="shared" si="26"/>
        <v>0</v>
      </c>
      <c r="V232" s="21">
        <f t="shared" si="24"/>
        <v>0</v>
      </c>
      <c r="W232" s="21">
        <f t="shared" si="24"/>
        <v>0</v>
      </c>
      <c r="X232" s="21">
        <f t="shared" si="24"/>
        <v>0</v>
      </c>
      <c r="Y232" s="21">
        <f t="shared" si="24"/>
        <v>0</v>
      </c>
      <c r="Z232" s="21">
        <f t="shared" si="24"/>
        <v>0</v>
      </c>
      <c r="AA232" s="21">
        <f t="shared" si="24"/>
        <v>0</v>
      </c>
      <c r="AB232" s="21">
        <f t="shared" si="25"/>
        <v>0</v>
      </c>
      <c r="AC232" s="21">
        <f t="shared" si="25"/>
        <v>0</v>
      </c>
      <c r="AD232" s="24">
        <f t="shared" si="25"/>
        <v>0</v>
      </c>
      <c r="AF232" s="15">
        <f t="shared" si="22"/>
        <v>0</v>
      </c>
    </row>
    <row r="233" spans="1:32" x14ac:dyDescent="0.25">
      <c r="A233" s="75"/>
      <c r="B233" s="75" t="e">
        <f>INDEX('FY17 DataDump'!$A$2:$H$4768, MATCH('FY17 Individual Analysis'!A233, 'FY17 DataDump'!$C$2:$C$4768, 0), MATCH('FY17 DataDump'!$B$1, 'FY17 DataDump'!$A$1:$H$1))</f>
        <v>#N/A</v>
      </c>
      <c r="C233" s="75" t="e">
        <f>INDEX('FY17 DataDump'!$A$2:$H$4768, MATCH('FY17 Individual Analysis'!A233, 'FY17 DataDump'!$C$2:$C$4768, 0), MATCH('FY17 DataDump'!$D$1, 'FY17 DataDump'!$A$1:$H$1))</f>
        <v>#N/A</v>
      </c>
      <c r="D233" s="27">
        <f>SUMIFS('FY17 DataDump'!$E$2:$E$4768, 'FY17 DataDump'!$C$2:$C$4768, 'FY17 Individual Analysis'!$A233, 'FY17 DataDump'!$H$2:$H$4768, D$2)</f>
        <v>0</v>
      </c>
      <c r="E233" s="27">
        <f>SUMIFS('FY17 DataDump'!$E$2:$E$4768, 'FY17 DataDump'!$C$2:$C$4768, 'FY17 Individual Analysis'!$A233, 'FY17 DataDump'!$H$2:$H$4768, E$2)</f>
        <v>0</v>
      </c>
      <c r="F233" s="27">
        <f>SUMIFS('FY17 DataDump'!$E$2:$E$4768, 'FY17 DataDump'!$C$2:$C$4768, 'FY17 Individual Analysis'!$A233, 'FY17 DataDump'!$H$2:$H$4768, F$2)</f>
        <v>0</v>
      </c>
      <c r="G233" s="27">
        <f>SUMIFS('FY17 DataDump'!$E$2:$E$4768, 'FY17 DataDump'!$C$2:$C$4768, 'FY17 Individual Analysis'!$A233, 'FY17 DataDump'!$H$2:$H$4768, G$2)</f>
        <v>0</v>
      </c>
      <c r="H233" s="27">
        <f>SUMIFS('FY17 DataDump'!$E$2:$E$4768, 'FY17 DataDump'!$C$2:$C$4768, 'FY17 Individual Analysis'!$A233, 'FY17 DataDump'!$H$2:$H$4768, H$2)</f>
        <v>0</v>
      </c>
      <c r="I233" s="27">
        <f>SUMIFS('FY17 DataDump'!$E$2:$E$4768, 'FY17 DataDump'!$C$2:$C$4768, 'FY17 Individual Analysis'!$A233, 'FY17 DataDump'!$H$2:$H$4768, I$2)</f>
        <v>0</v>
      </c>
      <c r="J233" s="27">
        <f>SUMIFS('FY17 DataDump'!$E$2:$E$4768, 'FY17 DataDump'!$C$2:$C$4768, 'FY17 Individual Analysis'!$A233, 'FY17 DataDump'!$H$2:$H$4768, J$2)</f>
        <v>0</v>
      </c>
      <c r="K233" s="27">
        <f>SUMIFS('FY17 DataDump'!$E$2:$E$4768, 'FY17 DataDump'!$C$2:$C$4768, 'FY17 Individual Analysis'!$A233, 'FY17 DataDump'!$H$2:$H$4768, K$2)</f>
        <v>0</v>
      </c>
      <c r="L233" s="27">
        <f>SUMIFS('FY17 DataDump'!$E$2:$E$4768, 'FY17 DataDump'!$C$2:$C$4768, 'FY17 Individual Analysis'!$A233, 'FY17 DataDump'!$H$2:$H$4768, L$2)</f>
        <v>0</v>
      </c>
      <c r="M233" s="27">
        <f>SUMIFS('FY17 DataDump'!$E$2:$E$4768, 'FY17 DataDump'!$C$2:$C$4768, 'FY17 Individual Analysis'!$A233, 'FY17 DataDump'!$H$2:$H$4768, M$2)</f>
        <v>0</v>
      </c>
      <c r="N233" s="27">
        <f>SUMIFS('FY17 DataDump'!$E$2:$E$4768, 'FY17 DataDump'!$C$2:$C$4768, 'FY17 Individual Analysis'!$A233, 'FY17 DataDump'!$H$2:$H$4768, N$2)</f>
        <v>0</v>
      </c>
      <c r="O233" s="27">
        <f>SUMIFS('FY17 DataDump'!$E$2:$E$4768, 'FY17 DataDump'!$C$2:$C$4768, 'FY17 Individual Analysis'!$A233, 'FY17 DataDump'!$H$2:$H$4768, O$2)</f>
        <v>0</v>
      </c>
      <c r="P233" s="27">
        <f t="shared" si="23"/>
        <v>0</v>
      </c>
      <c r="Q233" s="108" t="e">
        <f t="shared" si="21"/>
        <v>#DIV/0!</v>
      </c>
      <c r="S233" s="20">
        <f t="shared" si="26"/>
        <v>0</v>
      </c>
      <c r="T233" s="21">
        <f t="shared" si="26"/>
        <v>0</v>
      </c>
      <c r="U233" s="21">
        <f t="shared" si="26"/>
        <v>0</v>
      </c>
      <c r="V233" s="21">
        <f t="shared" si="24"/>
        <v>0</v>
      </c>
      <c r="W233" s="21">
        <f t="shared" si="24"/>
        <v>0</v>
      </c>
      <c r="X233" s="21">
        <f t="shared" si="24"/>
        <v>0</v>
      </c>
      <c r="Y233" s="21">
        <f t="shared" si="24"/>
        <v>0</v>
      </c>
      <c r="Z233" s="21">
        <f t="shared" si="24"/>
        <v>0</v>
      </c>
      <c r="AA233" s="21">
        <f t="shared" si="24"/>
        <v>0</v>
      </c>
      <c r="AB233" s="21">
        <f t="shared" si="25"/>
        <v>0</v>
      </c>
      <c r="AC233" s="21">
        <f t="shared" si="25"/>
        <v>0</v>
      </c>
      <c r="AD233" s="24">
        <f t="shared" si="25"/>
        <v>0</v>
      </c>
      <c r="AF233" s="15">
        <f t="shared" si="22"/>
        <v>0</v>
      </c>
    </row>
    <row r="234" spans="1:32" x14ac:dyDescent="0.25">
      <c r="A234" s="75"/>
      <c r="B234" s="75" t="e">
        <f>INDEX('FY17 DataDump'!$A$2:$H$4768, MATCH('FY17 Individual Analysis'!A234, 'FY17 DataDump'!$C$2:$C$4768, 0), MATCH('FY17 DataDump'!$B$1, 'FY17 DataDump'!$A$1:$H$1))</f>
        <v>#N/A</v>
      </c>
      <c r="C234" s="75" t="e">
        <f>INDEX('FY17 DataDump'!$A$2:$H$4768, MATCH('FY17 Individual Analysis'!A234, 'FY17 DataDump'!$C$2:$C$4768, 0), MATCH('FY17 DataDump'!$D$1, 'FY17 DataDump'!$A$1:$H$1))</f>
        <v>#N/A</v>
      </c>
      <c r="D234" s="27">
        <f>SUMIFS('FY17 DataDump'!$E$2:$E$4768, 'FY17 DataDump'!$C$2:$C$4768, 'FY17 Individual Analysis'!$A234, 'FY17 DataDump'!$H$2:$H$4768, D$2)</f>
        <v>0</v>
      </c>
      <c r="E234" s="27">
        <f>SUMIFS('FY17 DataDump'!$E$2:$E$4768, 'FY17 DataDump'!$C$2:$C$4768, 'FY17 Individual Analysis'!$A234, 'FY17 DataDump'!$H$2:$H$4768, E$2)</f>
        <v>0</v>
      </c>
      <c r="F234" s="27">
        <f>SUMIFS('FY17 DataDump'!$E$2:$E$4768, 'FY17 DataDump'!$C$2:$C$4768, 'FY17 Individual Analysis'!$A234, 'FY17 DataDump'!$H$2:$H$4768, F$2)</f>
        <v>0</v>
      </c>
      <c r="G234" s="27">
        <f>SUMIFS('FY17 DataDump'!$E$2:$E$4768, 'FY17 DataDump'!$C$2:$C$4768, 'FY17 Individual Analysis'!$A234, 'FY17 DataDump'!$H$2:$H$4768, G$2)</f>
        <v>0</v>
      </c>
      <c r="H234" s="27">
        <f>SUMIFS('FY17 DataDump'!$E$2:$E$4768, 'FY17 DataDump'!$C$2:$C$4768, 'FY17 Individual Analysis'!$A234, 'FY17 DataDump'!$H$2:$H$4768, H$2)</f>
        <v>0</v>
      </c>
      <c r="I234" s="27">
        <f>SUMIFS('FY17 DataDump'!$E$2:$E$4768, 'FY17 DataDump'!$C$2:$C$4768, 'FY17 Individual Analysis'!$A234, 'FY17 DataDump'!$H$2:$H$4768, I$2)</f>
        <v>0</v>
      </c>
      <c r="J234" s="27">
        <f>SUMIFS('FY17 DataDump'!$E$2:$E$4768, 'FY17 DataDump'!$C$2:$C$4768, 'FY17 Individual Analysis'!$A234, 'FY17 DataDump'!$H$2:$H$4768, J$2)</f>
        <v>0</v>
      </c>
      <c r="K234" s="27">
        <f>SUMIFS('FY17 DataDump'!$E$2:$E$4768, 'FY17 DataDump'!$C$2:$C$4768, 'FY17 Individual Analysis'!$A234, 'FY17 DataDump'!$H$2:$H$4768, K$2)</f>
        <v>0</v>
      </c>
      <c r="L234" s="27">
        <f>SUMIFS('FY17 DataDump'!$E$2:$E$4768, 'FY17 DataDump'!$C$2:$C$4768, 'FY17 Individual Analysis'!$A234, 'FY17 DataDump'!$H$2:$H$4768, L$2)</f>
        <v>0</v>
      </c>
      <c r="M234" s="27">
        <f>SUMIFS('FY17 DataDump'!$E$2:$E$4768, 'FY17 DataDump'!$C$2:$C$4768, 'FY17 Individual Analysis'!$A234, 'FY17 DataDump'!$H$2:$H$4768, M$2)</f>
        <v>0</v>
      </c>
      <c r="N234" s="27">
        <f>SUMIFS('FY17 DataDump'!$E$2:$E$4768, 'FY17 DataDump'!$C$2:$C$4768, 'FY17 Individual Analysis'!$A234, 'FY17 DataDump'!$H$2:$H$4768, N$2)</f>
        <v>0</v>
      </c>
      <c r="O234" s="27">
        <f>SUMIFS('FY17 DataDump'!$E$2:$E$4768, 'FY17 DataDump'!$C$2:$C$4768, 'FY17 Individual Analysis'!$A234, 'FY17 DataDump'!$H$2:$H$4768, O$2)</f>
        <v>0</v>
      </c>
      <c r="P234" s="27">
        <f t="shared" si="23"/>
        <v>0</v>
      </c>
      <c r="Q234" s="108" t="e">
        <f t="shared" si="21"/>
        <v>#DIV/0!</v>
      </c>
      <c r="S234" s="20">
        <f t="shared" si="26"/>
        <v>0</v>
      </c>
      <c r="T234" s="21">
        <f t="shared" si="26"/>
        <v>0</v>
      </c>
      <c r="U234" s="21">
        <f t="shared" si="26"/>
        <v>0</v>
      </c>
      <c r="V234" s="21">
        <f t="shared" si="24"/>
        <v>0</v>
      </c>
      <c r="W234" s="21">
        <f t="shared" si="24"/>
        <v>0</v>
      </c>
      <c r="X234" s="21">
        <f t="shared" si="24"/>
        <v>0</v>
      </c>
      <c r="Y234" s="21">
        <f t="shared" si="24"/>
        <v>0</v>
      </c>
      <c r="Z234" s="21">
        <f t="shared" si="24"/>
        <v>0</v>
      </c>
      <c r="AA234" s="21">
        <f t="shared" si="24"/>
        <v>0</v>
      </c>
      <c r="AB234" s="21">
        <f t="shared" si="25"/>
        <v>0</v>
      </c>
      <c r="AC234" s="21">
        <f t="shared" si="25"/>
        <v>0</v>
      </c>
      <c r="AD234" s="24">
        <f t="shared" si="25"/>
        <v>0</v>
      </c>
      <c r="AF234" s="15">
        <f t="shared" si="22"/>
        <v>0</v>
      </c>
    </row>
    <row r="235" spans="1:32" x14ac:dyDescent="0.25">
      <c r="A235" s="75"/>
      <c r="B235" s="75" t="e">
        <f>INDEX('FY17 DataDump'!$A$2:$H$4768, MATCH('FY17 Individual Analysis'!A235, 'FY17 DataDump'!$C$2:$C$4768, 0), MATCH('FY17 DataDump'!$B$1, 'FY17 DataDump'!$A$1:$H$1))</f>
        <v>#N/A</v>
      </c>
      <c r="C235" s="75" t="e">
        <f>INDEX('FY17 DataDump'!$A$2:$H$4768, MATCH('FY17 Individual Analysis'!A235, 'FY17 DataDump'!$C$2:$C$4768, 0), MATCH('FY17 DataDump'!$D$1, 'FY17 DataDump'!$A$1:$H$1))</f>
        <v>#N/A</v>
      </c>
      <c r="D235" s="27">
        <f>SUMIFS('FY17 DataDump'!$E$2:$E$4768, 'FY17 DataDump'!$C$2:$C$4768, 'FY17 Individual Analysis'!$A235, 'FY17 DataDump'!$H$2:$H$4768, D$2)</f>
        <v>0</v>
      </c>
      <c r="E235" s="27">
        <f>SUMIFS('FY17 DataDump'!$E$2:$E$4768, 'FY17 DataDump'!$C$2:$C$4768, 'FY17 Individual Analysis'!$A235, 'FY17 DataDump'!$H$2:$H$4768, E$2)</f>
        <v>0</v>
      </c>
      <c r="F235" s="27">
        <f>SUMIFS('FY17 DataDump'!$E$2:$E$4768, 'FY17 DataDump'!$C$2:$C$4768, 'FY17 Individual Analysis'!$A235, 'FY17 DataDump'!$H$2:$H$4768, F$2)</f>
        <v>0</v>
      </c>
      <c r="G235" s="27">
        <f>SUMIFS('FY17 DataDump'!$E$2:$E$4768, 'FY17 DataDump'!$C$2:$C$4768, 'FY17 Individual Analysis'!$A235, 'FY17 DataDump'!$H$2:$H$4768, G$2)</f>
        <v>0</v>
      </c>
      <c r="H235" s="27">
        <f>SUMIFS('FY17 DataDump'!$E$2:$E$4768, 'FY17 DataDump'!$C$2:$C$4768, 'FY17 Individual Analysis'!$A235, 'FY17 DataDump'!$H$2:$H$4768, H$2)</f>
        <v>0</v>
      </c>
      <c r="I235" s="27">
        <f>SUMIFS('FY17 DataDump'!$E$2:$E$4768, 'FY17 DataDump'!$C$2:$C$4768, 'FY17 Individual Analysis'!$A235, 'FY17 DataDump'!$H$2:$H$4768, I$2)</f>
        <v>0</v>
      </c>
      <c r="J235" s="27">
        <f>SUMIFS('FY17 DataDump'!$E$2:$E$4768, 'FY17 DataDump'!$C$2:$C$4768, 'FY17 Individual Analysis'!$A235, 'FY17 DataDump'!$H$2:$H$4768, J$2)</f>
        <v>0</v>
      </c>
      <c r="K235" s="27">
        <f>SUMIFS('FY17 DataDump'!$E$2:$E$4768, 'FY17 DataDump'!$C$2:$C$4768, 'FY17 Individual Analysis'!$A235, 'FY17 DataDump'!$H$2:$H$4768, K$2)</f>
        <v>0</v>
      </c>
      <c r="L235" s="27">
        <f>SUMIFS('FY17 DataDump'!$E$2:$E$4768, 'FY17 DataDump'!$C$2:$C$4768, 'FY17 Individual Analysis'!$A235, 'FY17 DataDump'!$H$2:$H$4768, L$2)</f>
        <v>0</v>
      </c>
      <c r="M235" s="27">
        <f>SUMIFS('FY17 DataDump'!$E$2:$E$4768, 'FY17 DataDump'!$C$2:$C$4768, 'FY17 Individual Analysis'!$A235, 'FY17 DataDump'!$H$2:$H$4768, M$2)</f>
        <v>0</v>
      </c>
      <c r="N235" s="27">
        <f>SUMIFS('FY17 DataDump'!$E$2:$E$4768, 'FY17 DataDump'!$C$2:$C$4768, 'FY17 Individual Analysis'!$A235, 'FY17 DataDump'!$H$2:$H$4768, N$2)</f>
        <v>0</v>
      </c>
      <c r="O235" s="27">
        <f>SUMIFS('FY17 DataDump'!$E$2:$E$4768, 'FY17 DataDump'!$C$2:$C$4768, 'FY17 Individual Analysis'!$A235, 'FY17 DataDump'!$H$2:$H$4768, O$2)</f>
        <v>0</v>
      </c>
      <c r="P235" s="27">
        <f t="shared" si="23"/>
        <v>0</v>
      </c>
      <c r="Q235" s="108" t="e">
        <f t="shared" si="21"/>
        <v>#DIV/0!</v>
      </c>
      <c r="S235" s="20">
        <f t="shared" si="26"/>
        <v>0</v>
      </c>
      <c r="T235" s="21">
        <f t="shared" si="26"/>
        <v>0</v>
      </c>
      <c r="U235" s="21">
        <f t="shared" si="26"/>
        <v>0</v>
      </c>
      <c r="V235" s="21">
        <f t="shared" si="24"/>
        <v>0</v>
      </c>
      <c r="W235" s="21">
        <f t="shared" si="24"/>
        <v>0</v>
      </c>
      <c r="X235" s="21">
        <f t="shared" si="24"/>
        <v>0</v>
      </c>
      <c r="Y235" s="21">
        <f t="shared" si="24"/>
        <v>0</v>
      </c>
      <c r="Z235" s="21">
        <f t="shared" si="24"/>
        <v>0</v>
      </c>
      <c r="AA235" s="21">
        <f t="shared" si="24"/>
        <v>0</v>
      </c>
      <c r="AB235" s="21">
        <f t="shared" si="25"/>
        <v>0</v>
      </c>
      <c r="AC235" s="21">
        <f t="shared" si="25"/>
        <v>0</v>
      </c>
      <c r="AD235" s="24">
        <f t="shared" si="25"/>
        <v>0</v>
      </c>
      <c r="AF235" s="15">
        <f t="shared" si="22"/>
        <v>0</v>
      </c>
    </row>
    <row r="236" spans="1:32" x14ac:dyDescent="0.25">
      <c r="A236" s="75"/>
      <c r="B236" s="75" t="e">
        <f>INDEX('FY17 DataDump'!$A$2:$H$4768, MATCH('FY17 Individual Analysis'!A236, 'FY17 DataDump'!$C$2:$C$4768, 0), MATCH('FY17 DataDump'!$B$1, 'FY17 DataDump'!$A$1:$H$1))</f>
        <v>#N/A</v>
      </c>
      <c r="C236" s="75" t="e">
        <f>INDEX('FY17 DataDump'!$A$2:$H$4768, MATCH('FY17 Individual Analysis'!A236, 'FY17 DataDump'!$C$2:$C$4768, 0), MATCH('FY17 DataDump'!$D$1, 'FY17 DataDump'!$A$1:$H$1))</f>
        <v>#N/A</v>
      </c>
      <c r="D236" s="27">
        <f>SUMIFS('FY17 DataDump'!$E$2:$E$4768, 'FY17 DataDump'!$C$2:$C$4768, 'FY17 Individual Analysis'!$A236, 'FY17 DataDump'!$H$2:$H$4768, D$2)</f>
        <v>0</v>
      </c>
      <c r="E236" s="27">
        <f>SUMIFS('FY17 DataDump'!$E$2:$E$4768, 'FY17 DataDump'!$C$2:$C$4768, 'FY17 Individual Analysis'!$A236, 'FY17 DataDump'!$H$2:$H$4768, E$2)</f>
        <v>0</v>
      </c>
      <c r="F236" s="27">
        <f>SUMIFS('FY17 DataDump'!$E$2:$E$4768, 'FY17 DataDump'!$C$2:$C$4768, 'FY17 Individual Analysis'!$A236, 'FY17 DataDump'!$H$2:$H$4768, F$2)</f>
        <v>0</v>
      </c>
      <c r="G236" s="27">
        <f>SUMIFS('FY17 DataDump'!$E$2:$E$4768, 'FY17 DataDump'!$C$2:$C$4768, 'FY17 Individual Analysis'!$A236, 'FY17 DataDump'!$H$2:$H$4768, G$2)</f>
        <v>0</v>
      </c>
      <c r="H236" s="27">
        <f>SUMIFS('FY17 DataDump'!$E$2:$E$4768, 'FY17 DataDump'!$C$2:$C$4768, 'FY17 Individual Analysis'!$A236, 'FY17 DataDump'!$H$2:$H$4768, H$2)</f>
        <v>0</v>
      </c>
      <c r="I236" s="27">
        <f>SUMIFS('FY17 DataDump'!$E$2:$E$4768, 'FY17 DataDump'!$C$2:$C$4768, 'FY17 Individual Analysis'!$A236, 'FY17 DataDump'!$H$2:$H$4768, I$2)</f>
        <v>0</v>
      </c>
      <c r="J236" s="27">
        <f>SUMIFS('FY17 DataDump'!$E$2:$E$4768, 'FY17 DataDump'!$C$2:$C$4768, 'FY17 Individual Analysis'!$A236, 'FY17 DataDump'!$H$2:$H$4768, J$2)</f>
        <v>0</v>
      </c>
      <c r="K236" s="27">
        <f>SUMIFS('FY17 DataDump'!$E$2:$E$4768, 'FY17 DataDump'!$C$2:$C$4768, 'FY17 Individual Analysis'!$A236, 'FY17 DataDump'!$H$2:$H$4768, K$2)</f>
        <v>0</v>
      </c>
      <c r="L236" s="27">
        <f>SUMIFS('FY17 DataDump'!$E$2:$E$4768, 'FY17 DataDump'!$C$2:$C$4768, 'FY17 Individual Analysis'!$A236, 'FY17 DataDump'!$H$2:$H$4768, L$2)</f>
        <v>0</v>
      </c>
      <c r="M236" s="27">
        <f>SUMIFS('FY17 DataDump'!$E$2:$E$4768, 'FY17 DataDump'!$C$2:$C$4768, 'FY17 Individual Analysis'!$A236, 'FY17 DataDump'!$H$2:$H$4768, M$2)</f>
        <v>0</v>
      </c>
      <c r="N236" s="27">
        <f>SUMIFS('FY17 DataDump'!$E$2:$E$4768, 'FY17 DataDump'!$C$2:$C$4768, 'FY17 Individual Analysis'!$A236, 'FY17 DataDump'!$H$2:$H$4768, N$2)</f>
        <v>0</v>
      </c>
      <c r="O236" s="27">
        <f>SUMIFS('FY17 DataDump'!$E$2:$E$4768, 'FY17 DataDump'!$C$2:$C$4768, 'FY17 Individual Analysis'!$A236, 'FY17 DataDump'!$H$2:$H$4768, O$2)</f>
        <v>0</v>
      </c>
      <c r="P236" s="27">
        <f t="shared" si="23"/>
        <v>0</v>
      </c>
      <c r="Q236" s="108" t="e">
        <f t="shared" si="21"/>
        <v>#DIV/0!</v>
      </c>
      <c r="S236" s="20">
        <f t="shared" si="26"/>
        <v>0</v>
      </c>
      <c r="T236" s="21">
        <f t="shared" si="26"/>
        <v>0</v>
      </c>
      <c r="U236" s="21">
        <f t="shared" si="26"/>
        <v>0</v>
      </c>
      <c r="V236" s="21">
        <f t="shared" si="24"/>
        <v>0</v>
      </c>
      <c r="W236" s="21">
        <f t="shared" si="24"/>
        <v>0</v>
      </c>
      <c r="X236" s="21">
        <f t="shared" si="24"/>
        <v>0</v>
      </c>
      <c r="Y236" s="21">
        <f t="shared" si="24"/>
        <v>0</v>
      </c>
      <c r="Z236" s="21">
        <f t="shared" si="24"/>
        <v>0</v>
      </c>
      <c r="AA236" s="21">
        <f t="shared" si="24"/>
        <v>0</v>
      </c>
      <c r="AB236" s="21">
        <f t="shared" si="25"/>
        <v>0</v>
      </c>
      <c r="AC236" s="21">
        <f t="shared" si="25"/>
        <v>0</v>
      </c>
      <c r="AD236" s="24">
        <f t="shared" si="25"/>
        <v>0</v>
      </c>
      <c r="AF236" s="15">
        <f t="shared" si="22"/>
        <v>0</v>
      </c>
    </row>
    <row r="237" spans="1:32" x14ac:dyDescent="0.25">
      <c r="A237" s="75"/>
      <c r="B237" s="75" t="e">
        <f>INDEX('FY17 DataDump'!$A$2:$H$4768, MATCH('FY17 Individual Analysis'!A237, 'FY17 DataDump'!$C$2:$C$4768, 0), MATCH('FY17 DataDump'!$B$1, 'FY17 DataDump'!$A$1:$H$1))</f>
        <v>#N/A</v>
      </c>
      <c r="C237" s="75" t="e">
        <f>INDEX('FY17 DataDump'!$A$2:$H$4768, MATCH('FY17 Individual Analysis'!A237, 'FY17 DataDump'!$C$2:$C$4768, 0), MATCH('FY17 DataDump'!$D$1, 'FY17 DataDump'!$A$1:$H$1))</f>
        <v>#N/A</v>
      </c>
      <c r="D237" s="27">
        <f>SUMIFS('FY17 DataDump'!$E$2:$E$4768, 'FY17 DataDump'!$C$2:$C$4768, 'FY17 Individual Analysis'!$A237, 'FY17 DataDump'!$H$2:$H$4768, D$2)</f>
        <v>0</v>
      </c>
      <c r="E237" s="27">
        <f>SUMIFS('FY17 DataDump'!$E$2:$E$4768, 'FY17 DataDump'!$C$2:$C$4768, 'FY17 Individual Analysis'!$A237, 'FY17 DataDump'!$H$2:$H$4768, E$2)</f>
        <v>0</v>
      </c>
      <c r="F237" s="27">
        <f>SUMIFS('FY17 DataDump'!$E$2:$E$4768, 'FY17 DataDump'!$C$2:$C$4768, 'FY17 Individual Analysis'!$A237, 'FY17 DataDump'!$H$2:$H$4768, F$2)</f>
        <v>0</v>
      </c>
      <c r="G237" s="27">
        <f>SUMIFS('FY17 DataDump'!$E$2:$E$4768, 'FY17 DataDump'!$C$2:$C$4768, 'FY17 Individual Analysis'!$A237, 'FY17 DataDump'!$H$2:$H$4768, G$2)</f>
        <v>0</v>
      </c>
      <c r="H237" s="27">
        <f>SUMIFS('FY17 DataDump'!$E$2:$E$4768, 'FY17 DataDump'!$C$2:$C$4768, 'FY17 Individual Analysis'!$A237, 'FY17 DataDump'!$H$2:$H$4768, H$2)</f>
        <v>0</v>
      </c>
      <c r="I237" s="27">
        <f>SUMIFS('FY17 DataDump'!$E$2:$E$4768, 'FY17 DataDump'!$C$2:$C$4768, 'FY17 Individual Analysis'!$A237, 'FY17 DataDump'!$H$2:$H$4768, I$2)</f>
        <v>0</v>
      </c>
      <c r="J237" s="27">
        <f>SUMIFS('FY17 DataDump'!$E$2:$E$4768, 'FY17 DataDump'!$C$2:$C$4768, 'FY17 Individual Analysis'!$A237, 'FY17 DataDump'!$H$2:$H$4768, J$2)</f>
        <v>0</v>
      </c>
      <c r="K237" s="27">
        <f>SUMIFS('FY17 DataDump'!$E$2:$E$4768, 'FY17 DataDump'!$C$2:$C$4768, 'FY17 Individual Analysis'!$A237, 'FY17 DataDump'!$H$2:$H$4768, K$2)</f>
        <v>0</v>
      </c>
      <c r="L237" s="27">
        <f>SUMIFS('FY17 DataDump'!$E$2:$E$4768, 'FY17 DataDump'!$C$2:$C$4768, 'FY17 Individual Analysis'!$A237, 'FY17 DataDump'!$H$2:$H$4768, L$2)</f>
        <v>0</v>
      </c>
      <c r="M237" s="27">
        <f>SUMIFS('FY17 DataDump'!$E$2:$E$4768, 'FY17 DataDump'!$C$2:$C$4768, 'FY17 Individual Analysis'!$A237, 'FY17 DataDump'!$H$2:$H$4768, M$2)</f>
        <v>0</v>
      </c>
      <c r="N237" s="27">
        <f>SUMIFS('FY17 DataDump'!$E$2:$E$4768, 'FY17 DataDump'!$C$2:$C$4768, 'FY17 Individual Analysis'!$A237, 'FY17 DataDump'!$H$2:$H$4768, N$2)</f>
        <v>0</v>
      </c>
      <c r="O237" s="27">
        <f>SUMIFS('FY17 DataDump'!$E$2:$E$4768, 'FY17 DataDump'!$C$2:$C$4768, 'FY17 Individual Analysis'!$A237, 'FY17 DataDump'!$H$2:$H$4768, O$2)</f>
        <v>0</v>
      </c>
      <c r="P237" s="27">
        <f t="shared" si="23"/>
        <v>0</v>
      </c>
      <c r="Q237" s="108" t="e">
        <f t="shared" si="21"/>
        <v>#DIV/0!</v>
      </c>
      <c r="S237" s="20">
        <f t="shared" si="26"/>
        <v>0</v>
      </c>
      <c r="T237" s="21">
        <f t="shared" si="26"/>
        <v>0</v>
      </c>
      <c r="U237" s="21">
        <f t="shared" si="26"/>
        <v>0</v>
      </c>
      <c r="V237" s="21">
        <f t="shared" si="24"/>
        <v>0</v>
      </c>
      <c r="W237" s="21">
        <f t="shared" si="24"/>
        <v>0</v>
      </c>
      <c r="X237" s="21">
        <f t="shared" si="24"/>
        <v>0</v>
      </c>
      <c r="Y237" s="21">
        <f t="shared" si="24"/>
        <v>0</v>
      </c>
      <c r="Z237" s="21">
        <f t="shared" si="24"/>
        <v>0</v>
      </c>
      <c r="AA237" s="21">
        <f t="shared" si="24"/>
        <v>0</v>
      </c>
      <c r="AB237" s="21">
        <f t="shared" si="25"/>
        <v>0</v>
      </c>
      <c r="AC237" s="21">
        <f t="shared" si="25"/>
        <v>0</v>
      </c>
      <c r="AD237" s="24">
        <f t="shared" si="25"/>
        <v>0</v>
      </c>
      <c r="AF237" s="15">
        <f t="shared" si="22"/>
        <v>0</v>
      </c>
    </row>
    <row r="238" spans="1:32" x14ac:dyDescent="0.25">
      <c r="A238" s="75"/>
      <c r="B238" s="75" t="e">
        <f>INDEX('FY17 DataDump'!$A$2:$H$4768, MATCH('FY17 Individual Analysis'!A238, 'FY17 DataDump'!$C$2:$C$4768, 0), MATCH('FY17 DataDump'!$B$1, 'FY17 DataDump'!$A$1:$H$1))</f>
        <v>#N/A</v>
      </c>
      <c r="C238" s="75" t="e">
        <f>INDEX('FY17 DataDump'!$A$2:$H$4768, MATCH('FY17 Individual Analysis'!A238, 'FY17 DataDump'!$C$2:$C$4768, 0), MATCH('FY17 DataDump'!$D$1, 'FY17 DataDump'!$A$1:$H$1))</f>
        <v>#N/A</v>
      </c>
      <c r="D238" s="27">
        <f>SUMIFS('FY17 DataDump'!$E$2:$E$4768, 'FY17 DataDump'!$C$2:$C$4768, 'FY17 Individual Analysis'!$A238, 'FY17 DataDump'!$H$2:$H$4768, D$2)</f>
        <v>0</v>
      </c>
      <c r="E238" s="27">
        <f>SUMIFS('FY17 DataDump'!$E$2:$E$4768, 'FY17 DataDump'!$C$2:$C$4768, 'FY17 Individual Analysis'!$A238, 'FY17 DataDump'!$H$2:$H$4768, E$2)</f>
        <v>0</v>
      </c>
      <c r="F238" s="27">
        <f>SUMIFS('FY17 DataDump'!$E$2:$E$4768, 'FY17 DataDump'!$C$2:$C$4768, 'FY17 Individual Analysis'!$A238, 'FY17 DataDump'!$H$2:$H$4768, F$2)</f>
        <v>0</v>
      </c>
      <c r="G238" s="27">
        <f>SUMIFS('FY17 DataDump'!$E$2:$E$4768, 'FY17 DataDump'!$C$2:$C$4768, 'FY17 Individual Analysis'!$A238, 'FY17 DataDump'!$H$2:$H$4768, G$2)</f>
        <v>0</v>
      </c>
      <c r="H238" s="27">
        <f>SUMIFS('FY17 DataDump'!$E$2:$E$4768, 'FY17 DataDump'!$C$2:$C$4768, 'FY17 Individual Analysis'!$A238, 'FY17 DataDump'!$H$2:$H$4768, H$2)</f>
        <v>0</v>
      </c>
      <c r="I238" s="27">
        <f>SUMIFS('FY17 DataDump'!$E$2:$E$4768, 'FY17 DataDump'!$C$2:$C$4768, 'FY17 Individual Analysis'!$A238, 'FY17 DataDump'!$H$2:$H$4768, I$2)</f>
        <v>0</v>
      </c>
      <c r="J238" s="27">
        <f>SUMIFS('FY17 DataDump'!$E$2:$E$4768, 'FY17 DataDump'!$C$2:$C$4768, 'FY17 Individual Analysis'!$A238, 'FY17 DataDump'!$H$2:$H$4768, J$2)</f>
        <v>0</v>
      </c>
      <c r="K238" s="27">
        <f>SUMIFS('FY17 DataDump'!$E$2:$E$4768, 'FY17 DataDump'!$C$2:$C$4768, 'FY17 Individual Analysis'!$A238, 'FY17 DataDump'!$H$2:$H$4768, K$2)</f>
        <v>0</v>
      </c>
      <c r="L238" s="27">
        <f>SUMIFS('FY17 DataDump'!$E$2:$E$4768, 'FY17 DataDump'!$C$2:$C$4768, 'FY17 Individual Analysis'!$A238, 'FY17 DataDump'!$H$2:$H$4768, L$2)</f>
        <v>0</v>
      </c>
      <c r="M238" s="27">
        <f>SUMIFS('FY17 DataDump'!$E$2:$E$4768, 'FY17 DataDump'!$C$2:$C$4768, 'FY17 Individual Analysis'!$A238, 'FY17 DataDump'!$H$2:$H$4768, M$2)</f>
        <v>0</v>
      </c>
      <c r="N238" s="27">
        <f>SUMIFS('FY17 DataDump'!$E$2:$E$4768, 'FY17 DataDump'!$C$2:$C$4768, 'FY17 Individual Analysis'!$A238, 'FY17 DataDump'!$H$2:$H$4768, N$2)</f>
        <v>0</v>
      </c>
      <c r="O238" s="27">
        <f>SUMIFS('FY17 DataDump'!$E$2:$E$4768, 'FY17 DataDump'!$C$2:$C$4768, 'FY17 Individual Analysis'!$A238, 'FY17 DataDump'!$H$2:$H$4768, O$2)</f>
        <v>0</v>
      </c>
      <c r="P238" s="27">
        <f t="shared" si="23"/>
        <v>0</v>
      </c>
      <c r="Q238" s="108" t="e">
        <f t="shared" si="21"/>
        <v>#DIV/0!</v>
      </c>
      <c r="S238" s="20">
        <f t="shared" si="26"/>
        <v>0</v>
      </c>
      <c r="T238" s="21">
        <f t="shared" si="26"/>
        <v>0</v>
      </c>
      <c r="U238" s="21">
        <f t="shared" si="26"/>
        <v>0</v>
      </c>
      <c r="V238" s="21">
        <f t="shared" si="24"/>
        <v>0</v>
      </c>
      <c r="W238" s="21">
        <f t="shared" si="24"/>
        <v>0</v>
      </c>
      <c r="X238" s="21">
        <f t="shared" si="24"/>
        <v>0</v>
      </c>
      <c r="Y238" s="21">
        <f t="shared" si="24"/>
        <v>0</v>
      </c>
      <c r="Z238" s="21">
        <f t="shared" si="24"/>
        <v>0</v>
      </c>
      <c r="AA238" s="21">
        <f t="shared" si="24"/>
        <v>0</v>
      </c>
      <c r="AB238" s="21">
        <f t="shared" si="25"/>
        <v>0</v>
      </c>
      <c r="AC238" s="21">
        <f t="shared" si="25"/>
        <v>0</v>
      </c>
      <c r="AD238" s="24">
        <f t="shared" si="25"/>
        <v>0</v>
      </c>
      <c r="AF238" s="15">
        <f t="shared" si="22"/>
        <v>0</v>
      </c>
    </row>
    <row r="239" spans="1:32" x14ac:dyDescent="0.25">
      <c r="A239" s="75"/>
      <c r="B239" s="75" t="e">
        <f>INDEX('FY17 DataDump'!$A$2:$H$4768, MATCH('FY17 Individual Analysis'!A239, 'FY17 DataDump'!$C$2:$C$4768, 0), MATCH('FY17 DataDump'!$B$1, 'FY17 DataDump'!$A$1:$H$1))</f>
        <v>#N/A</v>
      </c>
      <c r="C239" s="75" t="e">
        <f>INDEX('FY17 DataDump'!$A$2:$H$4768, MATCH('FY17 Individual Analysis'!A239, 'FY17 DataDump'!$C$2:$C$4768, 0), MATCH('FY17 DataDump'!$D$1, 'FY17 DataDump'!$A$1:$H$1))</f>
        <v>#N/A</v>
      </c>
      <c r="D239" s="27">
        <f>SUMIFS('FY17 DataDump'!$E$2:$E$4768, 'FY17 DataDump'!$C$2:$C$4768, 'FY17 Individual Analysis'!$A239, 'FY17 DataDump'!$H$2:$H$4768, D$2)</f>
        <v>0</v>
      </c>
      <c r="E239" s="27">
        <f>SUMIFS('FY17 DataDump'!$E$2:$E$4768, 'FY17 DataDump'!$C$2:$C$4768, 'FY17 Individual Analysis'!$A239, 'FY17 DataDump'!$H$2:$H$4768, E$2)</f>
        <v>0</v>
      </c>
      <c r="F239" s="27">
        <f>SUMIFS('FY17 DataDump'!$E$2:$E$4768, 'FY17 DataDump'!$C$2:$C$4768, 'FY17 Individual Analysis'!$A239, 'FY17 DataDump'!$H$2:$H$4768, F$2)</f>
        <v>0</v>
      </c>
      <c r="G239" s="27">
        <f>SUMIFS('FY17 DataDump'!$E$2:$E$4768, 'FY17 DataDump'!$C$2:$C$4768, 'FY17 Individual Analysis'!$A239, 'FY17 DataDump'!$H$2:$H$4768, G$2)</f>
        <v>0</v>
      </c>
      <c r="H239" s="27">
        <f>SUMIFS('FY17 DataDump'!$E$2:$E$4768, 'FY17 DataDump'!$C$2:$C$4768, 'FY17 Individual Analysis'!$A239, 'FY17 DataDump'!$H$2:$H$4768, H$2)</f>
        <v>0</v>
      </c>
      <c r="I239" s="27">
        <f>SUMIFS('FY17 DataDump'!$E$2:$E$4768, 'FY17 DataDump'!$C$2:$C$4768, 'FY17 Individual Analysis'!$A239, 'FY17 DataDump'!$H$2:$H$4768, I$2)</f>
        <v>0</v>
      </c>
      <c r="J239" s="27">
        <f>SUMIFS('FY17 DataDump'!$E$2:$E$4768, 'FY17 DataDump'!$C$2:$C$4768, 'FY17 Individual Analysis'!$A239, 'FY17 DataDump'!$H$2:$H$4768, J$2)</f>
        <v>0</v>
      </c>
      <c r="K239" s="27">
        <f>SUMIFS('FY17 DataDump'!$E$2:$E$4768, 'FY17 DataDump'!$C$2:$C$4768, 'FY17 Individual Analysis'!$A239, 'FY17 DataDump'!$H$2:$H$4768, K$2)</f>
        <v>0</v>
      </c>
      <c r="L239" s="27">
        <f>SUMIFS('FY17 DataDump'!$E$2:$E$4768, 'FY17 DataDump'!$C$2:$C$4768, 'FY17 Individual Analysis'!$A239, 'FY17 DataDump'!$H$2:$H$4768, L$2)</f>
        <v>0</v>
      </c>
      <c r="M239" s="27">
        <f>SUMIFS('FY17 DataDump'!$E$2:$E$4768, 'FY17 DataDump'!$C$2:$C$4768, 'FY17 Individual Analysis'!$A239, 'FY17 DataDump'!$H$2:$H$4768, M$2)</f>
        <v>0</v>
      </c>
      <c r="N239" s="27">
        <f>SUMIFS('FY17 DataDump'!$E$2:$E$4768, 'FY17 DataDump'!$C$2:$C$4768, 'FY17 Individual Analysis'!$A239, 'FY17 DataDump'!$H$2:$H$4768, N$2)</f>
        <v>0</v>
      </c>
      <c r="O239" s="27">
        <f>SUMIFS('FY17 DataDump'!$E$2:$E$4768, 'FY17 DataDump'!$C$2:$C$4768, 'FY17 Individual Analysis'!$A239, 'FY17 DataDump'!$H$2:$H$4768, O$2)</f>
        <v>0</v>
      </c>
      <c r="P239" s="27">
        <f t="shared" si="23"/>
        <v>0</v>
      </c>
      <c r="Q239" s="108" t="e">
        <f t="shared" si="21"/>
        <v>#DIV/0!</v>
      </c>
      <c r="S239" s="20">
        <f t="shared" si="26"/>
        <v>0</v>
      </c>
      <c r="T239" s="21">
        <f t="shared" si="26"/>
        <v>0</v>
      </c>
      <c r="U239" s="21">
        <f t="shared" si="26"/>
        <v>0</v>
      </c>
      <c r="V239" s="21">
        <f t="shared" si="24"/>
        <v>0</v>
      </c>
      <c r="W239" s="21">
        <f t="shared" si="24"/>
        <v>0</v>
      </c>
      <c r="X239" s="21">
        <f t="shared" si="24"/>
        <v>0</v>
      </c>
      <c r="Y239" s="21">
        <f t="shared" si="24"/>
        <v>0</v>
      </c>
      <c r="Z239" s="21">
        <f t="shared" si="24"/>
        <v>0</v>
      </c>
      <c r="AA239" s="21">
        <f t="shared" si="24"/>
        <v>0</v>
      </c>
      <c r="AB239" s="21">
        <f t="shared" si="25"/>
        <v>0</v>
      </c>
      <c r="AC239" s="21">
        <f t="shared" si="25"/>
        <v>0</v>
      </c>
      <c r="AD239" s="24">
        <f t="shared" si="25"/>
        <v>0</v>
      </c>
      <c r="AF239" s="15">
        <f t="shared" si="22"/>
        <v>0</v>
      </c>
    </row>
    <row r="240" spans="1:32" x14ac:dyDescent="0.25">
      <c r="A240" s="75"/>
      <c r="B240" s="75" t="e">
        <f>INDEX('FY17 DataDump'!$A$2:$H$4768, MATCH('FY17 Individual Analysis'!A240, 'FY17 DataDump'!$C$2:$C$4768, 0), MATCH('FY17 DataDump'!$B$1, 'FY17 DataDump'!$A$1:$H$1))</f>
        <v>#N/A</v>
      </c>
      <c r="C240" s="75" t="e">
        <f>INDEX('FY17 DataDump'!$A$2:$H$4768, MATCH('FY17 Individual Analysis'!A240, 'FY17 DataDump'!$C$2:$C$4768, 0), MATCH('FY17 DataDump'!$D$1, 'FY17 DataDump'!$A$1:$H$1))</f>
        <v>#N/A</v>
      </c>
      <c r="D240" s="27">
        <f>SUMIFS('FY17 DataDump'!$E$2:$E$4768, 'FY17 DataDump'!$C$2:$C$4768, 'FY17 Individual Analysis'!$A240, 'FY17 DataDump'!$H$2:$H$4768, D$2)</f>
        <v>0</v>
      </c>
      <c r="E240" s="27">
        <f>SUMIFS('FY17 DataDump'!$E$2:$E$4768, 'FY17 DataDump'!$C$2:$C$4768, 'FY17 Individual Analysis'!$A240, 'FY17 DataDump'!$H$2:$H$4768, E$2)</f>
        <v>0</v>
      </c>
      <c r="F240" s="27">
        <f>SUMIFS('FY17 DataDump'!$E$2:$E$4768, 'FY17 DataDump'!$C$2:$C$4768, 'FY17 Individual Analysis'!$A240, 'FY17 DataDump'!$H$2:$H$4768, F$2)</f>
        <v>0</v>
      </c>
      <c r="G240" s="27">
        <f>SUMIFS('FY17 DataDump'!$E$2:$E$4768, 'FY17 DataDump'!$C$2:$C$4768, 'FY17 Individual Analysis'!$A240, 'FY17 DataDump'!$H$2:$H$4768, G$2)</f>
        <v>0</v>
      </c>
      <c r="H240" s="27">
        <f>SUMIFS('FY17 DataDump'!$E$2:$E$4768, 'FY17 DataDump'!$C$2:$C$4768, 'FY17 Individual Analysis'!$A240, 'FY17 DataDump'!$H$2:$H$4768, H$2)</f>
        <v>0</v>
      </c>
      <c r="I240" s="27">
        <f>SUMIFS('FY17 DataDump'!$E$2:$E$4768, 'FY17 DataDump'!$C$2:$C$4768, 'FY17 Individual Analysis'!$A240, 'FY17 DataDump'!$H$2:$H$4768, I$2)</f>
        <v>0</v>
      </c>
      <c r="J240" s="27">
        <f>SUMIFS('FY17 DataDump'!$E$2:$E$4768, 'FY17 DataDump'!$C$2:$C$4768, 'FY17 Individual Analysis'!$A240, 'FY17 DataDump'!$H$2:$H$4768, J$2)</f>
        <v>0</v>
      </c>
      <c r="K240" s="27">
        <f>SUMIFS('FY17 DataDump'!$E$2:$E$4768, 'FY17 DataDump'!$C$2:$C$4768, 'FY17 Individual Analysis'!$A240, 'FY17 DataDump'!$H$2:$H$4768, K$2)</f>
        <v>0</v>
      </c>
      <c r="L240" s="27">
        <f>SUMIFS('FY17 DataDump'!$E$2:$E$4768, 'FY17 DataDump'!$C$2:$C$4768, 'FY17 Individual Analysis'!$A240, 'FY17 DataDump'!$H$2:$H$4768, L$2)</f>
        <v>0</v>
      </c>
      <c r="M240" s="27">
        <f>SUMIFS('FY17 DataDump'!$E$2:$E$4768, 'FY17 DataDump'!$C$2:$C$4768, 'FY17 Individual Analysis'!$A240, 'FY17 DataDump'!$H$2:$H$4768, M$2)</f>
        <v>0</v>
      </c>
      <c r="N240" s="27">
        <f>SUMIFS('FY17 DataDump'!$E$2:$E$4768, 'FY17 DataDump'!$C$2:$C$4768, 'FY17 Individual Analysis'!$A240, 'FY17 DataDump'!$H$2:$H$4768, N$2)</f>
        <v>0</v>
      </c>
      <c r="O240" s="27">
        <f>SUMIFS('FY17 DataDump'!$E$2:$E$4768, 'FY17 DataDump'!$C$2:$C$4768, 'FY17 Individual Analysis'!$A240, 'FY17 DataDump'!$H$2:$H$4768, O$2)</f>
        <v>0</v>
      </c>
      <c r="P240" s="27">
        <f t="shared" si="23"/>
        <v>0</v>
      </c>
      <c r="Q240" s="108" t="e">
        <f t="shared" si="21"/>
        <v>#DIV/0!</v>
      </c>
      <c r="S240" s="20">
        <f t="shared" si="26"/>
        <v>0</v>
      </c>
      <c r="T240" s="21">
        <f t="shared" si="26"/>
        <v>0</v>
      </c>
      <c r="U240" s="21">
        <f t="shared" si="26"/>
        <v>0</v>
      </c>
      <c r="V240" s="21">
        <f t="shared" si="24"/>
        <v>0</v>
      </c>
      <c r="W240" s="21">
        <f t="shared" si="24"/>
        <v>0</v>
      </c>
      <c r="X240" s="21">
        <f t="shared" si="24"/>
        <v>0</v>
      </c>
      <c r="Y240" s="21">
        <f t="shared" si="24"/>
        <v>0</v>
      </c>
      <c r="Z240" s="21">
        <f t="shared" si="24"/>
        <v>0</v>
      </c>
      <c r="AA240" s="21">
        <f t="shared" si="24"/>
        <v>0</v>
      </c>
      <c r="AB240" s="21">
        <f t="shared" si="25"/>
        <v>0</v>
      </c>
      <c r="AC240" s="21">
        <f t="shared" si="25"/>
        <v>0</v>
      </c>
      <c r="AD240" s="24">
        <f t="shared" si="25"/>
        <v>0</v>
      </c>
      <c r="AF240" s="15">
        <f t="shared" si="22"/>
        <v>0</v>
      </c>
    </row>
    <row r="241" spans="1:32" x14ac:dyDescent="0.25">
      <c r="A241" s="75"/>
      <c r="B241" s="75" t="e">
        <f>INDEX('FY17 DataDump'!$A$2:$H$4768, MATCH('FY17 Individual Analysis'!A241, 'FY17 DataDump'!$C$2:$C$4768, 0), MATCH('FY17 DataDump'!$B$1, 'FY17 DataDump'!$A$1:$H$1))</f>
        <v>#N/A</v>
      </c>
      <c r="C241" s="75" t="e">
        <f>INDEX('FY17 DataDump'!$A$2:$H$4768, MATCH('FY17 Individual Analysis'!A241, 'FY17 DataDump'!$C$2:$C$4768, 0), MATCH('FY17 DataDump'!$D$1, 'FY17 DataDump'!$A$1:$H$1))</f>
        <v>#N/A</v>
      </c>
      <c r="D241" s="27">
        <f>SUMIFS('FY17 DataDump'!$E$2:$E$4768, 'FY17 DataDump'!$C$2:$C$4768, 'FY17 Individual Analysis'!$A241, 'FY17 DataDump'!$H$2:$H$4768, D$2)</f>
        <v>0</v>
      </c>
      <c r="E241" s="27">
        <f>SUMIFS('FY17 DataDump'!$E$2:$E$4768, 'FY17 DataDump'!$C$2:$C$4768, 'FY17 Individual Analysis'!$A241, 'FY17 DataDump'!$H$2:$H$4768, E$2)</f>
        <v>0</v>
      </c>
      <c r="F241" s="27">
        <f>SUMIFS('FY17 DataDump'!$E$2:$E$4768, 'FY17 DataDump'!$C$2:$C$4768, 'FY17 Individual Analysis'!$A241, 'FY17 DataDump'!$H$2:$H$4768, F$2)</f>
        <v>0</v>
      </c>
      <c r="G241" s="27">
        <f>SUMIFS('FY17 DataDump'!$E$2:$E$4768, 'FY17 DataDump'!$C$2:$C$4768, 'FY17 Individual Analysis'!$A241, 'FY17 DataDump'!$H$2:$H$4768, G$2)</f>
        <v>0</v>
      </c>
      <c r="H241" s="27">
        <f>SUMIFS('FY17 DataDump'!$E$2:$E$4768, 'FY17 DataDump'!$C$2:$C$4768, 'FY17 Individual Analysis'!$A241, 'FY17 DataDump'!$H$2:$H$4768, H$2)</f>
        <v>0</v>
      </c>
      <c r="I241" s="27">
        <f>SUMIFS('FY17 DataDump'!$E$2:$E$4768, 'FY17 DataDump'!$C$2:$C$4768, 'FY17 Individual Analysis'!$A241, 'FY17 DataDump'!$H$2:$H$4768, I$2)</f>
        <v>0</v>
      </c>
      <c r="J241" s="27">
        <f>SUMIFS('FY17 DataDump'!$E$2:$E$4768, 'FY17 DataDump'!$C$2:$C$4768, 'FY17 Individual Analysis'!$A241, 'FY17 DataDump'!$H$2:$H$4768, J$2)</f>
        <v>0</v>
      </c>
      <c r="K241" s="27">
        <f>SUMIFS('FY17 DataDump'!$E$2:$E$4768, 'FY17 DataDump'!$C$2:$C$4768, 'FY17 Individual Analysis'!$A241, 'FY17 DataDump'!$H$2:$H$4768, K$2)</f>
        <v>0</v>
      </c>
      <c r="L241" s="27">
        <f>SUMIFS('FY17 DataDump'!$E$2:$E$4768, 'FY17 DataDump'!$C$2:$C$4768, 'FY17 Individual Analysis'!$A241, 'FY17 DataDump'!$H$2:$H$4768, L$2)</f>
        <v>0</v>
      </c>
      <c r="M241" s="27">
        <f>SUMIFS('FY17 DataDump'!$E$2:$E$4768, 'FY17 DataDump'!$C$2:$C$4768, 'FY17 Individual Analysis'!$A241, 'FY17 DataDump'!$H$2:$H$4768, M$2)</f>
        <v>0</v>
      </c>
      <c r="N241" s="27">
        <f>SUMIFS('FY17 DataDump'!$E$2:$E$4768, 'FY17 DataDump'!$C$2:$C$4768, 'FY17 Individual Analysis'!$A241, 'FY17 DataDump'!$H$2:$H$4768, N$2)</f>
        <v>0</v>
      </c>
      <c r="O241" s="27">
        <f>SUMIFS('FY17 DataDump'!$E$2:$E$4768, 'FY17 DataDump'!$C$2:$C$4768, 'FY17 Individual Analysis'!$A241, 'FY17 DataDump'!$H$2:$H$4768, O$2)</f>
        <v>0</v>
      </c>
      <c r="P241" s="27">
        <f t="shared" si="23"/>
        <v>0</v>
      </c>
      <c r="Q241" s="108" t="e">
        <f t="shared" si="21"/>
        <v>#DIV/0!</v>
      </c>
      <c r="S241" s="20">
        <f t="shared" si="26"/>
        <v>0</v>
      </c>
      <c r="T241" s="21">
        <f t="shared" si="26"/>
        <v>0</v>
      </c>
      <c r="U241" s="21">
        <f t="shared" si="26"/>
        <v>0</v>
      </c>
      <c r="V241" s="21">
        <f t="shared" si="24"/>
        <v>0</v>
      </c>
      <c r="W241" s="21">
        <f t="shared" si="24"/>
        <v>0</v>
      </c>
      <c r="X241" s="21">
        <f t="shared" si="24"/>
        <v>0</v>
      </c>
      <c r="Y241" s="21">
        <f t="shared" si="24"/>
        <v>0</v>
      </c>
      <c r="Z241" s="21">
        <f t="shared" si="24"/>
        <v>0</v>
      </c>
      <c r="AA241" s="21">
        <f t="shared" si="24"/>
        <v>0</v>
      </c>
      <c r="AB241" s="21">
        <f t="shared" si="25"/>
        <v>0</v>
      </c>
      <c r="AC241" s="21">
        <f t="shared" si="25"/>
        <v>0</v>
      </c>
      <c r="AD241" s="24">
        <f t="shared" si="25"/>
        <v>0</v>
      </c>
      <c r="AF241" s="15">
        <f t="shared" si="22"/>
        <v>0</v>
      </c>
    </row>
    <row r="242" spans="1:32" x14ac:dyDescent="0.25">
      <c r="A242" s="75"/>
      <c r="B242" s="75" t="e">
        <f>INDEX('FY17 DataDump'!$A$2:$H$4768, MATCH('FY17 Individual Analysis'!A242, 'FY17 DataDump'!$C$2:$C$4768, 0), MATCH('FY17 DataDump'!$B$1, 'FY17 DataDump'!$A$1:$H$1))</f>
        <v>#N/A</v>
      </c>
      <c r="C242" s="75" t="e">
        <f>INDEX('FY17 DataDump'!$A$2:$H$4768, MATCH('FY17 Individual Analysis'!A242, 'FY17 DataDump'!$C$2:$C$4768, 0), MATCH('FY17 DataDump'!$D$1, 'FY17 DataDump'!$A$1:$H$1))</f>
        <v>#N/A</v>
      </c>
      <c r="D242" s="27">
        <f>SUMIFS('FY17 DataDump'!$E$2:$E$4768, 'FY17 DataDump'!$C$2:$C$4768, 'FY17 Individual Analysis'!$A242, 'FY17 DataDump'!$H$2:$H$4768, D$2)</f>
        <v>0</v>
      </c>
      <c r="E242" s="27">
        <f>SUMIFS('FY17 DataDump'!$E$2:$E$4768, 'FY17 DataDump'!$C$2:$C$4768, 'FY17 Individual Analysis'!$A242, 'FY17 DataDump'!$H$2:$H$4768, E$2)</f>
        <v>0</v>
      </c>
      <c r="F242" s="27">
        <f>SUMIFS('FY17 DataDump'!$E$2:$E$4768, 'FY17 DataDump'!$C$2:$C$4768, 'FY17 Individual Analysis'!$A242, 'FY17 DataDump'!$H$2:$H$4768, F$2)</f>
        <v>0</v>
      </c>
      <c r="G242" s="27">
        <f>SUMIFS('FY17 DataDump'!$E$2:$E$4768, 'FY17 DataDump'!$C$2:$C$4768, 'FY17 Individual Analysis'!$A242, 'FY17 DataDump'!$H$2:$H$4768, G$2)</f>
        <v>0</v>
      </c>
      <c r="H242" s="27">
        <f>SUMIFS('FY17 DataDump'!$E$2:$E$4768, 'FY17 DataDump'!$C$2:$C$4768, 'FY17 Individual Analysis'!$A242, 'FY17 DataDump'!$H$2:$H$4768, H$2)</f>
        <v>0</v>
      </c>
      <c r="I242" s="27">
        <f>SUMIFS('FY17 DataDump'!$E$2:$E$4768, 'FY17 DataDump'!$C$2:$C$4768, 'FY17 Individual Analysis'!$A242, 'FY17 DataDump'!$H$2:$H$4768, I$2)</f>
        <v>0</v>
      </c>
      <c r="J242" s="27">
        <f>SUMIFS('FY17 DataDump'!$E$2:$E$4768, 'FY17 DataDump'!$C$2:$C$4768, 'FY17 Individual Analysis'!$A242, 'FY17 DataDump'!$H$2:$H$4768, J$2)</f>
        <v>0</v>
      </c>
      <c r="K242" s="27">
        <f>SUMIFS('FY17 DataDump'!$E$2:$E$4768, 'FY17 DataDump'!$C$2:$C$4768, 'FY17 Individual Analysis'!$A242, 'FY17 DataDump'!$H$2:$H$4768, K$2)</f>
        <v>0</v>
      </c>
      <c r="L242" s="27">
        <f>SUMIFS('FY17 DataDump'!$E$2:$E$4768, 'FY17 DataDump'!$C$2:$C$4768, 'FY17 Individual Analysis'!$A242, 'FY17 DataDump'!$H$2:$H$4768, L$2)</f>
        <v>0</v>
      </c>
      <c r="M242" s="27">
        <f>SUMIFS('FY17 DataDump'!$E$2:$E$4768, 'FY17 DataDump'!$C$2:$C$4768, 'FY17 Individual Analysis'!$A242, 'FY17 DataDump'!$H$2:$H$4768, M$2)</f>
        <v>0</v>
      </c>
      <c r="N242" s="27">
        <f>SUMIFS('FY17 DataDump'!$E$2:$E$4768, 'FY17 DataDump'!$C$2:$C$4768, 'FY17 Individual Analysis'!$A242, 'FY17 DataDump'!$H$2:$H$4768, N$2)</f>
        <v>0</v>
      </c>
      <c r="O242" s="27">
        <f>SUMIFS('FY17 DataDump'!$E$2:$E$4768, 'FY17 DataDump'!$C$2:$C$4768, 'FY17 Individual Analysis'!$A242, 'FY17 DataDump'!$H$2:$H$4768, O$2)</f>
        <v>0</v>
      </c>
      <c r="P242" s="27">
        <f t="shared" si="23"/>
        <v>0</v>
      </c>
      <c r="Q242" s="108" t="e">
        <f t="shared" si="21"/>
        <v>#DIV/0!</v>
      </c>
      <c r="S242" s="20">
        <f t="shared" si="26"/>
        <v>0</v>
      </c>
      <c r="T242" s="21">
        <f t="shared" si="26"/>
        <v>0</v>
      </c>
      <c r="U242" s="21">
        <f t="shared" si="26"/>
        <v>0</v>
      </c>
      <c r="V242" s="21">
        <f t="shared" si="24"/>
        <v>0</v>
      </c>
      <c r="W242" s="21">
        <f t="shared" si="24"/>
        <v>0</v>
      </c>
      <c r="X242" s="21">
        <f t="shared" si="24"/>
        <v>0</v>
      </c>
      <c r="Y242" s="21">
        <f t="shared" si="24"/>
        <v>0</v>
      </c>
      <c r="Z242" s="21">
        <f t="shared" si="24"/>
        <v>0</v>
      </c>
      <c r="AA242" s="21">
        <f t="shared" si="24"/>
        <v>0</v>
      </c>
      <c r="AB242" s="21">
        <f t="shared" si="25"/>
        <v>0</v>
      </c>
      <c r="AC242" s="21">
        <f t="shared" si="25"/>
        <v>0</v>
      </c>
      <c r="AD242" s="24">
        <f t="shared" si="25"/>
        <v>0</v>
      </c>
      <c r="AF242" s="15">
        <f t="shared" si="22"/>
        <v>0</v>
      </c>
    </row>
    <row r="243" spans="1:32" x14ac:dyDescent="0.25">
      <c r="A243" s="75"/>
      <c r="B243" s="75" t="e">
        <f>INDEX('FY17 DataDump'!$A$2:$H$4768, MATCH('FY17 Individual Analysis'!A243, 'FY17 DataDump'!$C$2:$C$4768, 0), MATCH('FY17 DataDump'!$B$1, 'FY17 DataDump'!$A$1:$H$1))</f>
        <v>#N/A</v>
      </c>
      <c r="C243" s="75" t="e">
        <f>INDEX('FY17 DataDump'!$A$2:$H$4768, MATCH('FY17 Individual Analysis'!A243, 'FY17 DataDump'!$C$2:$C$4768, 0), MATCH('FY17 DataDump'!$D$1, 'FY17 DataDump'!$A$1:$H$1))</f>
        <v>#N/A</v>
      </c>
      <c r="D243" s="27">
        <f>SUMIFS('FY17 DataDump'!$E$2:$E$4768, 'FY17 DataDump'!$C$2:$C$4768, 'FY17 Individual Analysis'!$A243, 'FY17 DataDump'!$H$2:$H$4768, D$2)</f>
        <v>0</v>
      </c>
      <c r="E243" s="27">
        <f>SUMIFS('FY17 DataDump'!$E$2:$E$4768, 'FY17 DataDump'!$C$2:$C$4768, 'FY17 Individual Analysis'!$A243, 'FY17 DataDump'!$H$2:$H$4768, E$2)</f>
        <v>0</v>
      </c>
      <c r="F243" s="27">
        <f>SUMIFS('FY17 DataDump'!$E$2:$E$4768, 'FY17 DataDump'!$C$2:$C$4768, 'FY17 Individual Analysis'!$A243, 'FY17 DataDump'!$H$2:$H$4768, F$2)</f>
        <v>0</v>
      </c>
      <c r="G243" s="27">
        <f>SUMIFS('FY17 DataDump'!$E$2:$E$4768, 'FY17 DataDump'!$C$2:$C$4768, 'FY17 Individual Analysis'!$A243, 'FY17 DataDump'!$H$2:$H$4768, G$2)</f>
        <v>0</v>
      </c>
      <c r="H243" s="27">
        <f>SUMIFS('FY17 DataDump'!$E$2:$E$4768, 'FY17 DataDump'!$C$2:$C$4768, 'FY17 Individual Analysis'!$A243, 'FY17 DataDump'!$H$2:$H$4768, H$2)</f>
        <v>0</v>
      </c>
      <c r="I243" s="27">
        <f>SUMIFS('FY17 DataDump'!$E$2:$E$4768, 'FY17 DataDump'!$C$2:$C$4768, 'FY17 Individual Analysis'!$A243, 'FY17 DataDump'!$H$2:$H$4768, I$2)</f>
        <v>0</v>
      </c>
      <c r="J243" s="27">
        <f>SUMIFS('FY17 DataDump'!$E$2:$E$4768, 'FY17 DataDump'!$C$2:$C$4768, 'FY17 Individual Analysis'!$A243, 'FY17 DataDump'!$H$2:$H$4768, J$2)</f>
        <v>0</v>
      </c>
      <c r="K243" s="27">
        <f>SUMIFS('FY17 DataDump'!$E$2:$E$4768, 'FY17 DataDump'!$C$2:$C$4768, 'FY17 Individual Analysis'!$A243, 'FY17 DataDump'!$H$2:$H$4768, K$2)</f>
        <v>0</v>
      </c>
      <c r="L243" s="27">
        <f>SUMIFS('FY17 DataDump'!$E$2:$E$4768, 'FY17 DataDump'!$C$2:$C$4768, 'FY17 Individual Analysis'!$A243, 'FY17 DataDump'!$H$2:$H$4768, L$2)</f>
        <v>0</v>
      </c>
      <c r="M243" s="27">
        <f>SUMIFS('FY17 DataDump'!$E$2:$E$4768, 'FY17 DataDump'!$C$2:$C$4768, 'FY17 Individual Analysis'!$A243, 'FY17 DataDump'!$H$2:$H$4768, M$2)</f>
        <v>0</v>
      </c>
      <c r="N243" s="27">
        <f>SUMIFS('FY17 DataDump'!$E$2:$E$4768, 'FY17 DataDump'!$C$2:$C$4768, 'FY17 Individual Analysis'!$A243, 'FY17 DataDump'!$H$2:$H$4768, N$2)</f>
        <v>0</v>
      </c>
      <c r="O243" s="27">
        <f>SUMIFS('FY17 DataDump'!$E$2:$E$4768, 'FY17 DataDump'!$C$2:$C$4768, 'FY17 Individual Analysis'!$A243, 'FY17 DataDump'!$H$2:$H$4768, O$2)</f>
        <v>0</v>
      </c>
      <c r="P243" s="27">
        <f t="shared" si="23"/>
        <v>0</v>
      </c>
      <c r="Q243" s="108" t="e">
        <f t="shared" si="21"/>
        <v>#DIV/0!</v>
      </c>
      <c r="S243" s="20">
        <f t="shared" si="26"/>
        <v>0</v>
      </c>
      <c r="T243" s="21">
        <f t="shared" si="26"/>
        <v>0</v>
      </c>
      <c r="U243" s="21">
        <f t="shared" si="26"/>
        <v>0</v>
      </c>
      <c r="V243" s="21">
        <f t="shared" si="24"/>
        <v>0</v>
      </c>
      <c r="W243" s="21">
        <f t="shared" si="24"/>
        <v>0</v>
      </c>
      <c r="X243" s="21">
        <f t="shared" si="24"/>
        <v>0</v>
      </c>
      <c r="Y243" s="21">
        <f t="shared" si="24"/>
        <v>0</v>
      </c>
      <c r="Z243" s="21">
        <f t="shared" si="24"/>
        <v>0</v>
      </c>
      <c r="AA243" s="21">
        <f t="shared" si="24"/>
        <v>0</v>
      </c>
      <c r="AB243" s="21">
        <f t="shared" si="25"/>
        <v>0</v>
      </c>
      <c r="AC243" s="21">
        <f t="shared" si="25"/>
        <v>0</v>
      </c>
      <c r="AD243" s="24">
        <f t="shared" si="25"/>
        <v>0</v>
      </c>
      <c r="AF243" s="15">
        <f t="shared" si="22"/>
        <v>0</v>
      </c>
    </row>
    <row r="244" spans="1:32" x14ac:dyDescent="0.25">
      <c r="A244" s="75"/>
      <c r="B244" s="75" t="e">
        <f>INDEX('FY17 DataDump'!$A$2:$H$4768, MATCH('FY17 Individual Analysis'!A244, 'FY17 DataDump'!$C$2:$C$4768, 0), MATCH('FY17 DataDump'!$B$1, 'FY17 DataDump'!$A$1:$H$1))</f>
        <v>#N/A</v>
      </c>
      <c r="C244" s="75" t="e">
        <f>INDEX('FY17 DataDump'!$A$2:$H$4768, MATCH('FY17 Individual Analysis'!A244, 'FY17 DataDump'!$C$2:$C$4768, 0), MATCH('FY17 DataDump'!$D$1, 'FY17 DataDump'!$A$1:$H$1))</f>
        <v>#N/A</v>
      </c>
      <c r="D244" s="27">
        <f>SUMIFS('FY17 DataDump'!$E$2:$E$4768, 'FY17 DataDump'!$C$2:$C$4768, 'FY17 Individual Analysis'!$A244, 'FY17 DataDump'!$H$2:$H$4768, D$2)</f>
        <v>0</v>
      </c>
      <c r="E244" s="27">
        <f>SUMIFS('FY17 DataDump'!$E$2:$E$4768, 'FY17 DataDump'!$C$2:$C$4768, 'FY17 Individual Analysis'!$A244, 'FY17 DataDump'!$H$2:$H$4768, E$2)</f>
        <v>0</v>
      </c>
      <c r="F244" s="27">
        <f>SUMIFS('FY17 DataDump'!$E$2:$E$4768, 'FY17 DataDump'!$C$2:$C$4768, 'FY17 Individual Analysis'!$A244, 'FY17 DataDump'!$H$2:$H$4768, F$2)</f>
        <v>0</v>
      </c>
      <c r="G244" s="27">
        <f>SUMIFS('FY17 DataDump'!$E$2:$E$4768, 'FY17 DataDump'!$C$2:$C$4768, 'FY17 Individual Analysis'!$A244, 'FY17 DataDump'!$H$2:$H$4768, G$2)</f>
        <v>0</v>
      </c>
      <c r="H244" s="27">
        <f>SUMIFS('FY17 DataDump'!$E$2:$E$4768, 'FY17 DataDump'!$C$2:$C$4768, 'FY17 Individual Analysis'!$A244, 'FY17 DataDump'!$H$2:$H$4768, H$2)</f>
        <v>0</v>
      </c>
      <c r="I244" s="27">
        <f>SUMIFS('FY17 DataDump'!$E$2:$E$4768, 'FY17 DataDump'!$C$2:$C$4768, 'FY17 Individual Analysis'!$A244, 'FY17 DataDump'!$H$2:$H$4768, I$2)</f>
        <v>0</v>
      </c>
      <c r="J244" s="27">
        <f>SUMIFS('FY17 DataDump'!$E$2:$E$4768, 'FY17 DataDump'!$C$2:$C$4768, 'FY17 Individual Analysis'!$A244, 'FY17 DataDump'!$H$2:$H$4768, J$2)</f>
        <v>0</v>
      </c>
      <c r="K244" s="27">
        <f>SUMIFS('FY17 DataDump'!$E$2:$E$4768, 'FY17 DataDump'!$C$2:$C$4768, 'FY17 Individual Analysis'!$A244, 'FY17 DataDump'!$H$2:$H$4768, K$2)</f>
        <v>0</v>
      </c>
      <c r="L244" s="27">
        <f>SUMIFS('FY17 DataDump'!$E$2:$E$4768, 'FY17 DataDump'!$C$2:$C$4768, 'FY17 Individual Analysis'!$A244, 'FY17 DataDump'!$H$2:$H$4768, L$2)</f>
        <v>0</v>
      </c>
      <c r="M244" s="27">
        <f>SUMIFS('FY17 DataDump'!$E$2:$E$4768, 'FY17 DataDump'!$C$2:$C$4768, 'FY17 Individual Analysis'!$A244, 'FY17 DataDump'!$H$2:$H$4768, M$2)</f>
        <v>0</v>
      </c>
      <c r="N244" s="27">
        <f>SUMIFS('FY17 DataDump'!$E$2:$E$4768, 'FY17 DataDump'!$C$2:$C$4768, 'FY17 Individual Analysis'!$A244, 'FY17 DataDump'!$H$2:$H$4768, N$2)</f>
        <v>0</v>
      </c>
      <c r="O244" s="27">
        <f>SUMIFS('FY17 DataDump'!$E$2:$E$4768, 'FY17 DataDump'!$C$2:$C$4768, 'FY17 Individual Analysis'!$A244, 'FY17 DataDump'!$H$2:$H$4768, O$2)</f>
        <v>0</v>
      </c>
      <c r="P244" s="27">
        <f t="shared" si="23"/>
        <v>0</v>
      </c>
      <c r="Q244" s="108" t="e">
        <f t="shared" si="21"/>
        <v>#DIV/0!</v>
      </c>
      <c r="S244" s="20">
        <f t="shared" si="26"/>
        <v>0</v>
      </c>
      <c r="T244" s="21">
        <f t="shared" si="26"/>
        <v>0</v>
      </c>
      <c r="U244" s="21">
        <f t="shared" si="26"/>
        <v>0</v>
      </c>
      <c r="V244" s="21">
        <f t="shared" si="24"/>
        <v>0</v>
      </c>
      <c r="W244" s="21">
        <f t="shared" si="24"/>
        <v>0</v>
      </c>
      <c r="X244" s="21">
        <f t="shared" si="24"/>
        <v>0</v>
      </c>
      <c r="Y244" s="21">
        <f t="shared" si="24"/>
        <v>0</v>
      </c>
      <c r="Z244" s="21">
        <f t="shared" si="24"/>
        <v>0</v>
      </c>
      <c r="AA244" s="21">
        <f t="shared" si="24"/>
        <v>0</v>
      </c>
      <c r="AB244" s="21">
        <f t="shared" si="25"/>
        <v>0</v>
      </c>
      <c r="AC244" s="21">
        <f t="shared" si="25"/>
        <v>0</v>
      </c>
      <c r="AD244" s="24">
        <f t="shared" si="25"/>
        <v>0</v>
      </c>
      <c r="AF244" s="15">
        <f t="shared" si="22"/>
        <v>0</v>
      </c>
    </row>
    <row r="245" spans="1:32" x14ac:dyDescent="0.25">
      <c r="A245" s="75"/>
      <c r="B245" s="75" t="e">
        <f>INDEX('FY17 DataDump'!$A$2:$H$4768, MATCH('FY17 Individual Analysis'!A245, 'FY17 DataDump'!$C$2:$C$4768, 0), MATCH('FY17 DataDump'!$B$1, 'FY17 DataDump'!$A$1:$H$1))</f>
        <v>#N/A</v>
      </c>
      <c r="C245" s="75" t="e">
        <f>INDEX('FY17 DataDump'!$A$2:$H$4768, MATCH('FY17 Individual Analysis'!A245, 'FY17 DataDump'!$C$2:$C$4768, 0), MATCH('FY17 DataDump'!$D$1, 'FY17 DataDump'!$A$1:$H$1))</f>
        <v>#N/A</v>
      </c>
      <c r="D245" s="27">
        <f>SUMIFS('FY17 DataDump'!$E$2:$E$4768, 'FY17 DataDump'!$C$2:$C$4768, 'FY17 Individual Analysis'!$A245, 'FY17 DataDump'!$H$2:$H$4768, D$2)</f>
        <v>0</v>
      </c>
      <c r="E245" s="27">
        <f>SUMIFS('FY17 DataDump'!$E$2:$E$4768, 'FY17 DataDump'!$C$2:$C$4768, 'FY17 Individual Analysis'!$A245, 'FY17 DataDump'!$H$2:$H$4768, E$2)</f>
        <v>0</v>
      </c>
      <c r="F245" s="27">
        <f>SUMIFS('FY17 DataDump'!$E$2:$E$4768, 'FY17 DataDump'!$C$2:$C$4768, 'FY17 Individual Analysis'!$A245, 'FY17 DataDump'!$H$2:$H$4768, F$2)</f>
        <v>0</v>
      </c>
      <c r="G245" s="27">
        <f>SUMIFS('FY17 DataDump'!$E$2:$E$4768, 'FY17 DataDump'!$C$2:$C$4768, 'FY17 Individual Analysis'!$A245, 'FY17 DataDump'!$H$2:$H$4768, G$2)</f>
        <v>0</v>
      </c>
      <c r="H245" s="27">
        <f>SUMIFS('FY17 DataDump'!$E$2:$E$4768, 'FY17 DataDump'!$C$2:$C$4768, 'FY17 Individual Analysis'!$A245, 'FY17 DataDump'!$H$2:$H$4768, H$2)</f>
        <v>0</v>
      </c>
      <c r="I245" s="27">
        <f>SUMIFS('FY17 DataDump'!$E$2:$E$4768, 'FY17 DataDump'!$C$2:$C$4768, 'FY17 Individual Analysis'!$A245, 'FY17 DataDump'!$H$2:$H$4768, I$2)</f>
        <v>0</v>
      </c>
      <c r="J245" s="27">
        <f>SUMIFS('FY17 DataDump'!$E$2:$E$4768, 'FY17 DataDump'!$C$2:$C$4768, 'FY17 Individual Analysis'!$A245, 'FY17 DataDump'!$H$2:$H$4768, J$2)</f>
        <v>0</v>
      </c>
      <c r="K245" s="27">
        <f>SUMIFS('FY17 DataDump'!$E$2:$E$4768, 'FY17 DataDump'!$C$2:$C$4768, 'FY17 Individual Analysis'!$A245, 'FY17 DataDump'!$H$2:$H$4768, K$2)</f>
        <v>0</v>
      </c>
      <c r="L245" s="27">
        <f>SUMIFS('FY17 DataDump'!$E$2:$E$4768, 'FY17 DataDump'!$C$2:$C$4768, 'FY17 Individual Analysis'!$A245, 'FY17 DataDump'!$H$2:$H$4768, L$2)</f>
        <v>0</v>
      </c>
      <c r="M245" s="27">
        <f>SUMIFS('FY17 DataDump'!$E$2:$E$4768, 'FY17 DataDump'!$C$2:$C$4768, 'FY17 Individual Analysis'!$A245, 'FY17 DataDump'!$H$2:$H$4768, M$2)</f>
        <v>0</v>
      </c>
      <c r="N245" s="27">
        <f>SUMIFS('FY17 DataDump'!$E$2:$E$4768, 'FY17 DataDump'!$C$2:$C$4768, 'FY17 Individual Analysis'!$A245, 'FY17 DataDump'!$H$2:$H$4768, N$2)</f>
        <v>0</v>
      </c>
      <c r="O245" s="27">
        <f>SUMIFS('FY17 DataDump'!$E$2:$E$4768, 'FY17 DataDump'!$C$2:$C$4768, 'FY17 Individual Analysis'!$A245, 'FY17 DataDump'!$H$2:$H$4768, O$2)</f>
        <v>0</v>
      </c>
      <c r="P245" s="27">
        <f t="shared" si="23"/>
        <v>0</v>
      </c>
      <c r="Q245" s="108" t="e">
        <f t="shared" si="21"/>
        <v>#DIV/0!</v>
      </c>
      <c r="S245" s="20">
        <f t="shared" si="26"/>
        <v>0</v>
      </c>
      <c r="T245" s="21">
        <f t="shared" si="26"/>
        <v>0</v>
      </c>
      <c r="U245" s="21">
        <f t="shared" si="26"/>
        <v>0</v>
      </c>
      <c r="V245" s="21">
        <f t="shared" si="24"/>
        <v>0</v>
      </c>
      <c r="W245" s="21">
        <f t="shared" si="24"/>
        <v>0</v>
      </c>
      <c r="X245" s="21">
        <f t="shared" si="24"/>
        <v>0</v>
      </c>
      <c r="Y245" s="21">
        <f t="shared" si="24"/>
        <v>0</v>
      </c>
      <c r="Z245" s="21">
        <f t="shared" si="24"/>
        <v>0</v>
      </c>
      <c r="AA245" s="21">
        <f t="shared" si="24"/>
        <v>0</v>
      </c>
      <c r="AB245" s="21">
        <f t="shared" si="25"/>
        <v>0</v>
      </c>
      <c r="AC245" s="21">
        <f t="shared" si="25"/>
        <v>0</v>
      </c>
      <c r="AD245" s="24">
        <f t="shared" si="25"/>
        <v>0</v>
      </c>
      <c r="AF245" s="15">
        <f t="shared" si="22"/>
        <v>0</v>
      </c>
    </row>
    <row r="246" spans="1:32" x14ac:dyDescent="0.25">
      <c r="A246" s="75"/>
      <c r="B246" s="75" t="e">
        <f>INDEX('FY17 DataDump'!$A$2:$H$4768, MATCH('FY17 Individual Analysis'!A246, 'FY17 DataDump'!$C$2:$C$4768, 0), MATCH('FY17 DataDump'!$B$1, 'FY17 DataDump'!$A$1:$H$1))</f>
        <v>#N/A</v>
      </c>
      <c r="C246" s="75" t="e">
        <f>INDEX('FY17 DataDump'!$A$2:$H$4768, MATCH('FY17 Individual Analysis'!A246, 'FY17 DataDump'!$C$2:$C$4768, 0), MATCH('FY17 DataDump'!$D$1, 'FY17 DataDump'!$A$1:$H$1))</f>
        <v>#N/A</v>
      </c>
      <c r="D246" s="27">
        <f>SUMIFS('FY17 DataDump'!$E$2:$E$4768, 'FY17 DataDump'!$C$2:$C$4768, 'FY17 Individual Analysis'!$A246, 'FY17 DataDump'!$H$2:$H$4768, D$2)</f>
        <v>0</v>
      </c>
      <c r="E246" s="27">
        <f>SUMIFS('FY17 DataDump'!$E$2:$E$4768, 'FY17 DataDump'!$C$2:$C$4768, 'FY17 Individual Analysis'!$A246, 'FY17 DataDump'!$H$2:$H$4768, E$2)</f>
        <v>0</v>
      </c>
      <c r="F246" s="27">
        <f>SUMIFS('FY17 DataDump'!$E$2:$E$4768, 'FY17 DataDump'!$C$2:$C$4768, 'FY17 Individual Analysis'!$A246, 'FY17 DataDump'!$H$2:$H$4768, F$2)</f>
        <v>0</v>
      </c>
      <c r="G246" s="27">
        <f>SUMIFS('FY17 DataDump'!$E$2:$E$4768, 'FY17 DataDump'!$C$2:$C$4768, 'FY17 Individual Analysis'!$A246, 'FY17 DataDump'!$H$2:$H$4768, G$2)</f>
        <v>0</v>
      </c>
      <c r="H246" s="27">
        <f>SUMIFS('FY17 DataDump'!$E$2:$E$4768, 'FY17 DataDump'!$C$2:$C$4768, 'FY17 Individual Analysis'!$A246, 'FY17 DataDump'!$H$2:$H$4768, H$2)</f>
        <v>0</v>
      </c>
      <c r="I246" s="27">
        <f>SUMIFS('FY17 DataDump'!$E$2:$E$4768, 'FY17 DataDump'!$C$2:$C$4768, 'FY17 Individual Analysis'!$A246, 'FY17 DataDump'!$H$2:$H$4768, I$2)</f>
        <v>0</v>
      </c>
      <c r="J246" s="27">
        <f>SUMIFS('FY17 DataDump'!$E$2:$E$4768, 'FY17 DataDump'!$C$2:$C$4768, 'FY17 Individual Analysis'!$A246, 'FY17 DataDump'!$H$2:$H$4768, J$2)</f>
        <v>0</v>
      </c>
      <c r="K246" s="27">
        <f>SUMIFS('FY17 DataDump'!$E$2:$E$4768, 'FY17 DataDump'!$C$2:$C$4768, 'FY17 Individual Analysis'!$A246, 'FY17 DataDump'!$H$2:$H$4768, K$2)</f>
        <v>0</v>
      </c>
      <c r="L246" s="27">
        <f>SUMIFS('FY17 DataDump'!$E$2:$E$4768, 'FY17 DataDump'!$C$2:$C$4768, 'FY17 Individual Analysis'!$A246, 'FY17 DataDump'!$H$2:$H$4768, L$2)</f>
        <v>0</v>
      </c>
      <c r="M246" s="27">
        <f>SUMIFS('FY17 DataDump'!$E$2:$E$4768, 'FY17 DataDump'!$C$2:$C$4768, 'FY17 Individual Analysis'!$A246, 'FY17 DataDump'!$H$2:$H$4768, M$2)</f>
        <v>0</v>
      </c>
      <c r="N246" s="27">
        <f>SUMIFS('FY17 DataDump'!$E$2:$E$4768, 'FY17 DataDump'!$C$2:$C$4768, 'FY17 Individual Analysis'!$A246, 'FY17 DataDump'!$H$2:$H$4768, N$2)</f>
        <v>0</v>
      </c>
      <c r="O246" s="27">
        <f>SUMIFS('FY17 DataDump'!$E$2:$E$4768, 'FY17 DataDump'!$C$2:$C$4768, 'FY17 Individual Analysis'!$A246, 'FY17 DataDump'!$H$2:$H$4768, O$2)</f>
        <v>0</v>
      </c>
      <c r="P246" s="27">
        <f t="shared" si="23"/>
        <v>0</v>
      </c>
      <c r="Q246" s="108" t="e">
        <f t="shared" si="21"/>
        <v>#DIV/0!</v>
      </c>
      <c r="S246" s="20">
        <f t="shared" si="26"/>
        <v>0</v>
      </c>
      <c r="T246" s="21">
        <f t="shared" si="26"/>
        <v>0</v>
      </c>
      <c r="U246" s="21">
        <f t="shared" si="26"/>
        <v>0</v>
      </c>
      <c r="V246" s="21">
        <f t="shared" si="24"/>
        <v>0</v>
      </c>
      <c r="W246" s="21">
        <f t="shared" si="24"/>
        <v>0</v>
      </c>
      <c r="X246" s="21">
        <f t="shared" si="24"/>
        <v>0</v>
      </c>
      <c r="Y246" s="21">
        <f t="shared" si="24"/>
        <v>0</v>
      </c>
      <c r="Z246" s="21">
        <f t="shared" si="24"/>
        <v>0</v>
      </c>
      <c r="AA246" s="21">
        <f t="shared" si="24"/>
        <v>0</v>
      </c>
      <c r="AB246" s="21">
        <f t="shared" si="25"/>
        <v>0</v>
      </c>
      <c r="AC246" s="21">
        <f t="shared" si="25"/>
        <v>0</v>
      </c>
      <c r="AD246" s="24">
        <f t="shared" si="25"/>
        <v>0</v>
      </c>
      <c r="AF246" s="15">
        <f t="shared" si="22"/>
        <v>0</v>
      </c>
    </row>
    <row r="247" spans="1:32" x14ac:dyDescent="0.25">
      <c r="A247" s="75"/>
      <c r="B247" s="75" t="e">
        <f>INDEX('FY17 DataDump'!$A$2:$H$4768, MATCH('FY17 Individual Analysis'!A247, 'FY17 DataDump'!$C$2:$C$4768, 0), MATCH('FY17 DataDump'!$B$1, 'FY17 DataDump'!$A$1:$H$1))</f>
        <v>#N/A</v>
      </c>
      <c r="C247" s="75" t="e">
        <f>INDEX('FY17 DataDump'!$A$2:$H$4768, MATCH('FY17 Individual Analysis'!A247, 'FY17 DataDump'!$C$2:$C$4768, 0), MATCH('FY17 DataDump'!$D$1, 'FY17 DataDump'!$A$1:$H$1))</f>
        <v>#N/A</v>
      </c>
      <c r="D247" s="27">
        <f>SUMIFS('FY17 DataDump'!$E$2:$E$4768, 'FY17 DataDump'!$C$2:$C$4768, 'FY17 Individual Analysis'!$A247, 'FY17 DataDump'!$H$2:$H$4768, D$2)</f>
        <v>0</v>
      </c>
      <c r="E247" s="27">
        <f>SUMIFS('FY17 DataDump'!$E$2:$E$4768, 'FY17 DataDump'!$C$2:$C$4768, 'FY17 Individual Analysis'!$A247, 'FY17 DataDump'!$H$2:$H$4768, E$2)</f>
        <v>0</v>
      </c>
      <c r="F247" s="27">
        <f>SUMIFS('FY17 DataDump'!$E$2:$E$4768, 'FY17 DataDump'!$C$2:$C$4768, 'FY17 Individual Analysis'!$A247, 'FY17 DataDump'!$H$2:$H$4768, F$2)</f>
        <v>0</v>
      </c>
      <c r="G247" s="27">
        <f>SUMIFS('FY17 DataDump'!$E$2:$E$4768, 'FY17 DataDump'!$C$2:$C$4768, 'FY17 Individual Analysis'!$A247, 'FY17 DataDump'!$H$2:$H$4768, G$2)</f>
        <v>0</v>
      </c>
      <c r="H247" s="27">
        <f>SUMIFS('FY17 DataDump'!$E$2:$E$4768, 'FY17 DataDump'!$C$2:$C$4768, 'FY17 Individual Analysis'!$A247, 'FY17 DataDump'!$H$2:$H$4768, H$2)</f>
        <v>0</v>
      </c>
      <c r="I247" s="27">
        <f>SUMIFS('FY17 DataDump'!$E$2:$E$4768, 'FY17 DataDump'!$C$2:$C$4768, 'FY17 Individual Analysis'!$A247, 'FY17 DataDump'!$H$2:$H$4768, I$2)</f>
        <v>0</v>
      </c>
      <c r="J247" s="27">
        <f>SUMIFS('FY17 DataDump'!$E$2:$E$4768, 'FY17 DataDump'!$C$2:$C$4768, 'FY17 Individual Analysis'!$A247, 'FY17 DataDump'!$H$2:$H$4768, J$2)</f>
        <v>0</v>
      </c>
      <c r="K247" s="27">
        <f>SUMIFS('FY17 DataDump'!$E$2:$E$4768, 'FY17 DataDump'!$C$2:$C$4768, 'FY17 Individual Analysis'!$A247, 'FY17 DataDump'!$H$2:$H$4768, K$2)</f>
        <v>0</v>
      </c>
      <c r="L247" s="27">
        <f>SUMIFS('FY17 DataDump'!$E$2:$E$4768, 'FY17 DataDump'!$C$2:$C$4768, 'FY17 Individual Analysis'!$A247, 'FY17 DataDump'!$H$2:$H$4768, L$2)</f>
        <v>0</v>
      </c>
      <c r="M247" s="27">
        <f>SUMIFS('FY17 DataDump'!$E$2:$E$4768, 'FY17 DataDump'!$C$2:$C$4768, 'FY17 Individual Analysis'!$A247, 'FY17 DataDump'!$H$2:$H$4768, M$2)</f>
        <v>0</v>
      </c>
      <c r="N247" s="27">
        <f>SUMIFS('FY17 DataDump'!$E$2:$E$4768, 'FY17 DataDump'!$C$2:$C$4768, 'FY17 Individual Analysis'!$A247, 'FY17 DataDump'!$H$2:$H$4768, N$2)</f>
        <v>0</v>
      </c>
      <c r="O247" s="27">
        <f>SUMIFS('FY17 DataDump'!$E$2:$E$4768, 'FY17 DataDump'!$C$2:$C$4768, 'FY17 Individual Analysis'!$A247, 'FY17 DataDump'!$H$2:$H$4768, O$2)</f>
        <v>0</v>
      </c>
      <c r="P247" s="27">
        <f t="shared" si="23"/>
        <v>0</v>
      </c>
      <c r="Q247" s="108" t="e">
        <f t="shared" si="21"/>
        <v>#DIV/0!</v>
      </c>
      <c r="S247" s="20">
        <f t="shared" si="26"/>
        <v>0</v>
      </c>
      <c r="T247" s="21">
        <f t="shared" si="26"/>
        <v>0</v>
      </c>
      <c r="U247" s="21">
        <f t="shared" si="26"/>
        <v>0</v>
      </c>
      <c r="V247" s="21">
        <f t="shared" si="24"/>
        <v>0</v>
      </c>
      <c r="W247" s="21">
        <f t="shared" si="24"/>
        <v>0</v>
      </c>
      <c r="X247" s="21">
        <f t="shared" si="24"/>
        <v>0</v>
      </c>
      <c r="Y247" s="21">
        <f t="shared" si="24"/>
        <v>0</v>
      </c>
      <c r="Z247" s="21">
        <f t="shared" si="24"/>
        <v>0</v>
      </c>
      <c r="AA247" s="21">
        <f t="shared" si="24"/>
        <v>0</v>
      </c>
      <c r="AB247" s="21">
        <f t="shared" si="25"/>
        <v>0</v>
      </c>
      <c r="AC247" s="21">
        <f t="shared" si="25"/>
        <v>0</v>
      </c>
      <c r="AD247" s="24">
        <f t="shared" si="25"/>
        <v>0</v>
      </c>
      <c r="AF247" s="15">
        <f t="shared" si="22"/>
        <v>0</v>
      </c>
    </row>
    <row r="248" spans="1:32" x14ac:dyDescent="0.25">
      <c r="A248" s="75"/>
      <c r="B248" s="75" t="e">
        <f>INDEX('FY17 DataDump'!$A$2:$H$4768, MATCH('FY17 Individual Analysis'!A248, 'FY17 DataDump'!$C$2:$C$4768, 0), MATCH('FY17 DataDump'!$B$1, 'FY17 DataDump'!$A$1:$H$1))</f>
        <v>#N/A</v>
      </c>
      <c r="C248" s="75" t="e">
        <f>INDEX('FY17 DataDump'!$A$2:$H$4768, MATCH('FY17 Individual Analysis'!A248, 'FY17 DataDump'!$C$2:$C$4768, 0), MATCH('FY17 DataDump'!$D$1, 'FY17 DataDump'!$A$1:$H$1))</f>
        <v>#N/A</v>
      </c>
      <c r="D248" s="27">
        <f>SUMIFS('FY17 DataDump'!$E$2:$E$4768, 'FY17 DataDump'!$C$2:$C$4768, 'FY17 Individual Analysis'!$A248, 'FY17 DataDump'!$H$2:$H$4768, D$2)</f>
        <v>0</v>
      </c>
      <c r="E248" s="27">
        <f>SUMIFS('FY17 DataDump'!$E$2:$E$4768, 'FY17 DataDump'!$C$2:$C$4768, 'FY17 Individual Analysis'!$A248, 'FY17 DataDump'!$H$2:$H$4768, E$2)</f>
        <v>0</v>
      </c>
      <c r="F248" s="27">
        <f>SUMIFS('FY17 DataDump'!$E$2:$E$4768, 'FY17 DataDump'!$C$2:$C$4768, 'FY17 Individual Analysis'!$A248, 'FY17 DataDump'!$H$2:$H$4768, F$2)</f>
        <v>0</v>
      </c>
      <c r="G248" s="27">
        <f>SUMIFS('FY17 DataDump'!$E$2:$E$4768, 'FY17 DataDump'!$C$2:$C$4768, 'FY17 Individual Analysis'!$A248, 'FY17 DataDump'!$H$2:$H$4768, G$2)</f>
        <v>0</v>
      </c>
      <c r="H248" s="27">
        <f>SUMIFS('FY17 DataDump'!$E$2:$E$4768, 'FY17 DataDump'!$C$2:$C$4768, 'FY17 Individual Analysis'!$A248, 'FY17 DataDump'!$H$2:$H$4768, H$2)</f>
        <v>0</v>
      </c>
      <c r="I248" s="27">
        <f>SUMIFS('FY17 DataDump'!$E$2:$E$4768, 'FY17 DataDump'!$C$2:$C$4768, 'FY17 Individual Analysis'!$A248, 'FY17 DataDump'!$H$2:$H$4768, I$2)</f>
        <v>0</v>
      </c>
      <c r="J248" s="27">
        <f>SUMIFS('FY17 DataDump'!$E$2:$E$4768, 'FY17 DataDump'!$C$2:$C$4768, 'FY17 Individual Analysis'!$A248, 'FY17 DataDump'!$H$2:$H$4768, J$2)</f>
        <v>0</v>
      </c>
      <c r="K248" s="27">
        <f>SUMIFS('FY17 DataDump'!$E$2:$E$4768, 'FY17 DataDump'!$C$2:$C$4768, 'FY17 Individual Analysis'!$A248, 'FY17 DataDump'!$H$2:$H$4768, K$2)</f>
        <v>0</v>
      </c>
      <c r="L248" s="27">
        <f>SUMIFS('FY17 DataDump'!$E$2:$E$4768, 'FY17 DataDump'!$C$2:$C$4768, 'FY17 Individual Analysis'!$A248, 'FY17 DataDump'!$H$2:$H$4768, L$2)</f>
        <v>0</v>
      </c>
      <c r="M248" s="27">
        <f>SUMIFS('FY17 DataDump'!$E$2:$E$4768, 'FY17 DataDump'!$C$2:$C$4768, 'FY17 Individual Analysis'!$A248, 'FY17 DataDump'!$H$2:$H$4768, M$2)</f>
        <v>0</v>
      </c>
      <c r="N248" s="27">
        <f>SUMIFS('FY17 DataDump'!$E$2:$E$4768, 'FY17 DataDump'!$C$2:$C$4768, 'FY17 Individual Analysis'!$A248, 'FY17 DataDump'!$H$2:$H$4768, N$2)</f>
        <v>0</v>
      </c>
      <c r="O248" s="27">
        <f>SUMIFS('FY17 DataDump'!$E$2:$E$4768, 'FY17 DataDump'!$C$2:$C$4768, 'FY17 Individual Analysis'!$A248, 'FY17 DataDump'!$H$2:$H$4768, O$2)</f>
        <v>0</v>
      </c>
      <c r="P248" s="27">
        <f t="shared" si="23"/>
        <v>0</v>
      </c>
      <c r="Q248" s="108" t="e">
        <f t="shared" si="21"/>
        <v>#DIV/0!</v>
      </c>
      <c r="S248" s="20">
        <f t="shared" si="26"/>
        <v>0</v>
      </c>
      <c r="T248" s="21">
        <f t="shared" si="26"/>
        <v>0</v>
      </c>
      <c r="U248" s="21">
        <f t="shared" si="26"/>
        <v>0</v>
      </c>
      <c r="V248" s="21">
        <f t="shared" si="24"/>
        <v>0</v>
      </c>
      <c r="W248" s="21">
        <f t="shared" si="24"/>
        <v>0</v>
      </c>
      <c r="X248" s="21">
        <f t="shared" si="24"/>
        <v>0</v>
      </c>
      <c r="Y248" s="21">
        <f t="shared" si="24"/>
        <v>0</v>
      </c>
      <c r="Z248" s="21">
        <f t="shared" si="24"/>
        <v>0</v>
      </c>
      <c r="AA248" s="21">
        <f t="shared" si="24"/>
        <v>0</v>
      </c>
      <c r="AB248" s="21">
        <f t="shared" si="25"/>
        <v>0</v>
      </c>
      <c r="AC248" s="21">
        <f t="shared" si="25"/>
        <v>0</v>
      </c>
      <c r="AD248" s="24">
        <f t="shared" si="25"/>
        <v>0</v>
      </c>
      <c r="AF248" s="15">
        <f t="shared" si="22"/>
        <v>0</v>
      </c>
    </row>
    <row r="249" spans="1:32" x14ac:dyDescent="0.25">
      <c r="A249" s="75"/>
      <c r="B249" s="75" t="e">
        <f>INDEX('FY17 DataDump'!$A$2:$H$4768, MATCH('FY17 Individual Analysis'!A249, 'FY17 DataDump'!$C$2:$C$4768, 0), MATCH('FY17 DataDump'!$B$1, 'FY17 DataDump'!$A$1:$H$1))</f>
        <v>#N/A</v>
      </c>
      <c r="C249" s="75" t="e">
        <f>INDEX('FY17 DataDump'!$A$2:$H$4768, MATCH('FY17 Individual Analysis'!A249, 'FY17 DataDump'!$C$2:$C$4768, 0), MATCH('FY17 DataDump'!$D$1, 'FY17 DataDump'!$A$1:$H$1))</f>
        <v>#N/A</v>
      </c>
      <c r="D249" s="27">
        <f>SUMIFS('FY17 DataDump'!$E$2:$E$4768, 'FY17 DataDump'!$C$2:$C$4768, 'FY17 Individual Analysis'!$A249, 'FY17 DataDump'!$H$2:$H$4768, D$2)</f>
        <v>0</v>
      </c>
      <c r="E249" s="27">
        <f>SUMIFS('FY17 DataDump'!$E$2:$E$4768, 'FY17 DataDump'!$C$2:$C$4768, 'FY17 Individual Analysis'!$A249, 'FY17 DataDump'!$H$2:$H$4768, E$2)</f>
        <v>0</v>
      </c>
      <c r="F249" s="27">
        <f>SUMIFS('FY17 DataDump'!$E$2:$E$4768, 'FY17 DataDump'!$C$2:$C$4768, 'FY17 Individual Analysis'!$A249, 'FY17 DataDump'!$H$2:$H$4768, F$2)</f>
        <v>0</v>
      </c>
      <c r="G249" s="27">
        <f>SUMIFS('FY17 DataDump'!$E$2:$E$4768, 'FY17 DataDump'!$C$2:$C$4768, 'FY17 Individual Analysis'!$A249, 'FY17 DataDump'!$H$2:$H$4768, G$2)</f>
        <v>0</v>
      </c>
      <c r="H249" s="27">
        <f>SUMIFS('FY17 DataDump'!$E$2:$E$4768, 'FY17 DataDump'!$C$2:$C$4768, 'FY17 Individual Analysis'!$A249, 'FY17 DataDump'!$H$2:$H$4768, H$2)</f>
        <v>0</v>
      </c>
      <c r="I249" s="27">
        <f>SUMIFS('FY17 DataDump'!$E$2:$E$4768, 'FY17 DataDump'!$C$2:$C$4768, 'FY17 Individual Analysis'!$A249, 'FY17 DataDump'!$H$2:$H$4768, I$2)</f>
        <v>0</v>
      </c>
      <c r="J249" s="27">
        <f>SUMIFS('FY17 DataDump'!$E$2:$E$4768, 'FY17 DataDump'!$C$2:$C$4768, 'FY17 Individual Analysis'!$A249, 'FY17 DataDump'!$H$2:$H$4768, J$2)</f>
        <v>0</v>
      </c>
      <c r="K249" s="27">
        <f>SUMIFS('FY17 DataDump'!$E$2:$E$4768, 'FY17 DataDump'!$C$2:$C$4768, 'FY17 Individual Analysis'!$A249, 'FY17 DataDump'!$H$2:$H$4768, K$2)</f>
        <v>0</v>
      </c>
      <c r="L249" s="27">
        <f>SUMIFS('FY17 DataDump'!$E$2:$E$4768, 'FY17 DataDump'!$C$2:$C$4768, 'FY17 Individual Analysis'!$A249, 'FY17 DataDump'!$H$2:$H$4768, L$2)</f>
        <v>0</v>
      </c>
      <c r="M249" s="27">
        <f>SUMIFS('FY17 DataDump'!$E$2:$E$4768, 'FY17 DataDump'!$C$2:$C$4768, 'FY17 Individual Analysis'!$A249, 'FY17 DataDump'!$H$2:$H$4768, M$2)</f>
        <v>0</v>
      </c>
      <c r="N249" s="27">
        <f>SUMIFS('FY17 DataDump'!$E$2:$E$4768, 'FY17 DataDump'!$C$2:$C$4768, 'FY17 Individual Analysis'!$A249, 'FY17 DataDump'!$H$2:$H$4768, N$2)</f>
        <v>0</v>
      </c>
      <c r="O249" s="27">
        <f>SUMIFS('FY17 DataDump'!$E$2:$E$4768, 'FY17 DataDump'!$C$2:$C$4768, 'FY17 Individual Analysis'!$A249, 'FY17 DataDump'!$H$2:$H$4768, O$2)</f>
        <v>0</v>
      </c>
      <c r="P249" s="27">
        <f t="shared" si="23"/>
        <v>0</v>
      </c>
      <c r="Q249" s="108" t="e">
        <f t="shared" si="21"/>
        <v>#DIV/0!</v>
      </c>
      <c r="S249" s="20">
        <f t="shared" si="26"/>
        <v>0</v>
      </c>
      <c r="T249" s="21">
        <f t="shared" si="26"/>
        <v>0</v>
      </c>
      <c r="U249" s="21">
        <f t="shared" si="26"/>
        <v>0</v>
      </c>
      <c r="V249" s="21">
        <f t="shared" si="24"/>
        <v>0</v>
      </c>
      <c r="W249" s="21">
        <f t="shared" si="24"/>
        <v>0</v>
      </c>
      <c r="X249" s="21">
        <f t="shared" si="24"/>
        <v>0</v>
      </c>
      <c r="Y249" s="21">
        <f t="shared" si="24"/>
        <v>0</v>
      </c>
      <c r="Z249" s="21">
        <f t="shared" si="24"/>
        <v>0</v>
      </c>
      <c r="AA249" s="21">
        <f t="shared" si="24"/>
        <v>0</v>
      </c>
      <c r="AB249" s="21">
        <f t="shared" si="25"/>
        <v>0</v>
      </c>
      <c r="AC249" s="21">
        <f t="shared" si="25"/>
        <v>0</v>
      </c>
      <c r="AD249" s="24">
        <f t="shared" si="25"/>
        <v>0</v>
      </c>
      <c r="AF249" s="15">
        <f t="shared" si="22"/>
        <v>0</v>
      </c>
    </row>
    <row r="250" spans="1:32" x14ac:dyDescent="0.25">
      <c r="A250" s="75"/>
      <c r="B250" s="75" t="e">
        <f>INDEX('FY17 DataDump'!$A$2:$H$4768, MATCH('FY17 Individual Analysis'!A250, 'FY17 DataDump'!$C$2:$C$4768, 0), MATCH('FY17 DataDump'!$B$1, 'FY17 DataDump'!$A$1:$H$1))</f>
        <v>#N/A</v>
      </c>
      <c r="C250" s="75" t="e">
        <f>INDEX('FY17 DataDump'!$A$2:$H$4768, MATCH('FY17 Individual Analysis'!A250, 'FY17 DataDump'!$C$2:$C$4768, 0), MATCH('FY17 DataDump'!$D$1, 'FY17 DataDump'!$A$1:$H$1))</f>
        <v>#N/A</v>
      </c>
      <c r="D250" s="27">
        <f>SUMIFS('FY17 DataDump'!$E$2:$E$4768, 'FY17 DataDump'!$C$2:$C$4768, 'FY17 Individual Analysis'!$A250, 'FY17 DataDump'!$H$2:$H$4768, D$2)</f>
        <v>0</v>
      </c>
      <c r="E250" s="27">
        <f>SUMIFS('FY17 DataDump'!$E$2:$E$4768, 'FY17 DataDump'!$C$2:$C$4768, 'FY17 Individual Analysis'!$A250, 'FY17 DataDump'!$H$2:$H$4768, E$2)</f>
        <v>0</v>
      </c>
      <c r="F250" s="27">
        <f>SUMIFS('FY17 DataDump'!$E$2:$E$4768, 'FY17 DataDump'!$C$2:$C$4768, 'FY17 Individual Analysis'!$A250, 'FY17 DataDump'!$H$2:$H$4768, F$2)</f>
        <v>0</v>
      </c>
      <c r="G250" s="27">
        <f>SUMIFS('FY17 DataDump'!$E$2:$E$4768, 'FY17 DataDump'!$C$2:$C$4768, 'FY17 Individual Analysis'!$A250, 'FY17 DataDump'!$H$2:$H$4768, G$2)</f>
        <v>0</v>
      </c>
      <c r="H250" s="27">
        <f>SUMIFS('FY17 DataDump'!$E$2:$E$4768, 'FY17 DataDump'!$C$2:$C$4768, 'FY17 Individual Analysis'!$A250, 'FY17 DataDump'!$H$2:$H$4768, H$2)</f>
        <v>0</v>
      </c>
      <c r="I250" s="27">
        <f>SUMIFS('FY17 DataDump'!$E$2:$E$4768, 'FY17 DataDump'!$C$2:$C$4768, 'FY17 Individual Analysis'!$A250, 'FY17 DataDump'!$H$2:$H$4768, I$2)</f>
        <v>0</v>
      </c>
      <c r="J250" s="27">
        <f>SUMIFS('FY17 DataDump'!$E$2:$E$4768, 'FY17 DataDump'!$C$2:$C$4768, 'FY17 Individual Analysis'!$A250, 'FY17 DataDump'!$H$2:$H$4768, J$2)</f>
        <v>0</v>
      </c>
      <c r="K250" s="27">
        <f>SUMIFS('FY17 DataDump'!$E$2:$E$4768, 'FY17 DataDump'!$C$2:$C$4768, 'FY17 Individual Analysis'!$A250, 'FY17 DataDump'!$H$2:$H$4768, K$2)</f>
        <v>0</v>
      </c>
      <c r="L250" s="27">
        <f>SUMIFS('FY17 DataDump'!$E$2:$E$4768, 'FY17 DataDump'!$C$2:$C$4768, 'FY17 Individual Analysis'!$A250, 'FY17 DataDump'!$H$2:$H$4768, L$2)</f>
        <v>0</v>
      </c>
      <c r="M250" s="27">
        <f>SUMIFS('FY17 DataDump'!$E$2:$E$4768, 'FY17 DataDump'!$C$2:$C$4768, 'FY17 Individual Analysis'!$A250, 'FY17 DataDump'!$H$2:$H$4768, M$2)</f>
        <v>0</v>
      </c>
      <c r="N250" s="27">
        <f>SUMIFS('FY17 DataDump'!$E$2:$E$4768, 'FY17 DataDump'!$C$2:$C$4768, 'FY17 Individual Analysis'!$A250, 'FY17 DataDump'!$H$2:$H$4768, N$2)</f>
        <v>0</v>
      </c>
      <c r="O250" s="27">
        <f>SUMIFS('FY17 DataDump'!$E$2:$E$4768, 'FY17 DataDump'!$C$2:$C$4768, 'FY17 Individual Analysis'!$A250, 'FY17 DataDump'!$H$2:$H$4768, O$2)</f>
        <v>0</v>
      </c>
      <c r="P250" s="27">
        <f t="shared" si="23"/>
        <v>0</v>
      </c>
      <c r="Q250" s="108" t="e">
        <f t="shared" si="21"/>
        <v>#DIV/0!</v>
      </c>
      <c r="S250" s="20">
        <f t="shared" si="26"/>
        <v>0</v>
      </c>
      <c r="T250" s="21">
        <f t="shared" si="26"/>
        <v>0</v>
      </c>
      <c r="U250" s="21">
        <f t="shared" si="26"/>
        <v>0</v>
      </c>
      <c r="V250" s="21">
        <f t="shared" si="24"/>
        <v>0</v>
      </c>
      <c r="W250" s="21">
        <f t="shared" si="24"/>
        <v>0</v>
      </c>
      <c r="X250" s="21">
        <f t="shared" si="24"/>
        <v>0</v>
      </c>
      <c r="Y250" s="21">
        <f t="shared" si="24"/>
        <v>0</v>
      </c>
      <c r="Z250" s="21">
        <f t="shared" si="24"/>
        <v>0</v>
      </c>
      <c r="AA250" s="21">
        <f t="shared" si="24"/>
        <v>0</v>
      </c>
      <c r="AB250" s="21">
        <f t="shared" si="25"/>
        <v>0</v>
      </c>
      <c r="AC250" s="21">
        <f t="shared" si="25"/>
        <v>0</v>
      </c>
      <c r="AD250" s="24">
        <f t="shared" si="25"/>
        <v>0</v>
      </c>
      <c r="AF250" s="15">
        <f t="shared" si="22"/>
        <v>0</v>
      </c>
    </row>
    <row r="251" spans="1:32" x14ac:dyDescent="0.25">
      <c r="A251" s="75"/>
      <c r="B251" s="75" t="e">
        <f>INDEX('FY17 DataDump'!$A$2:$H$4768, MATCH('FY17 Individual Analysis'!A251, 'FY17 DataDump'!$C$2:$C$4768, 0), MATCH('FY17 DataDump'!$B$1, 'FY17 DataDump'!$A$1:$H$1))</f>
        <v>#N/A</v>
      </c>
      <c r="C251" s="75" t="e">
        <f>INDEX('FY17 DataDump'!$A$2:$H$4768, MATCH('FY17 Individual Analysis'!A251, 'FY17 DataDump'!$C$2:$C$4768, 0), MATCH('FY17 DataDump'!$D$1, 'FY17 DataDump'!$A$1:$H$1))</f>
        <v>#N/A</v>
      </c>
      <c r="D251" s="27">
        <f>SUMIFS('FY17 DataDump'!$E$2:$E$4768, 'FY17 DataDump'!$C$2:$C$4768, 'FY17 Individual Analysis'!$A251, 'FY17 DataDump'!$H$2:$H$4768, D$2)</f>
        <v>0</v>
      </c>
      <c r="E251" s="27">
        <f>SUMIFS('FY17 DataDump'!$E$2:$E$4768, 'FY17 DataDump'!$C$2:$C$4768, 'FY17 Individual Analysis'!$A251, 'FY17 DataDump'!$H$2:$H$4768, E$2)</f>
        <v>0</v>
      </c>
      <c r="F251" s="27">
        <f>SUMIFS('FY17 DataDump'!$E$2:$E$4768, 'FY17 DataDump'!$C$2:$C$4768, 'FY17 Individual Analysis'!$A251, 'FY17 DataDump'!$H$2:$H$4768, F$2)</f>
        <v>0</v>
      </c>
      <c r="G251" s="27">
        <f>SUMIFS('FY17 DataDump'!$E$2:$E$4768, 'FY17 DataDump'!$C$2:$C$4768, 'FY17 Individual Analysis'!$A251, 'FY17 DataDump'!$H$2:$H$4768, G$2)</f>
        <v>0</v>
      </c>
      <c r="H251" s="27">
        <f>SUMIFS('FY17 DataDump'!$E$2:$E$4768, 'FY17 DataDump'!$C$2:$C$4768, 'FY17 Individual Analysis'!$A251, 'FY17 DataDump'!$H$2:$H$4768, H$2)</f>
        <v>0</v>
      </c>
      <c r="I251" s="27">
        <f>SUMIFS('FY17 DataDump'!$E$2:$E$4768, 'FY17 DataDump'!$C$2:$C$4768, 'FY17 Individual Analysis'!$A251, 'FY17 DataDump'!$H$2:$H$4768, I$2)</f>
        <v>0</v>
      </c>
      <c r="J251" s="27">
        <f>SUMIFS('FY17 DataDump'!$E$2:$E$4768, 'FY17 DataDump'!$C$2:$C$4768, 'FY17 Individual Analysis'!$A251, 'FY17 DataDump'!$H$2:$H$4768, J$2)</f>
        <v>0</v>
      </c>
      <c r="K251" s="27">
        <f>SUMIFS('FY17 DataDump'!$E$2:$E$4768, 'FY17 DataDump'!$C$2:$C$4768, 'FY17 Individual Analysis'!$A251, 'FY17 DataDump'!$H$2:$H$4768, K$2)</f>
        <v>0</v>
      </c>
      <c r="L251" s="27">
        <f>SUMIFS('FY17 DataDump'!$E$2:$E$4768, 'FY17 DataDump'!$C$2:$C$4768, 'FY17 Individual Analysis'!$A251, 'FY17 DataDump'!$H$2:$H$4768, L$2)</f>
        <v>0</v>
      </c>
      <c r="M251" s="27">
        <f>SUMIFS('FY17 DataDump'!$E$2:$E$4768, 'FY17 DataDump'!$C$2:$C$4768, 'FY17 Individual Analysis'!$A251, 'FY17 DataDump'!$H$2:$H$4768, M$2)</f>
        <v>0</v>
      </c>
      <c r="N251" s="27">
        <f>SUMIFS('FY17 DataDump'!$E$2:$E$4768, 'FY17 DataDump'!$C$2:$C$4768, 'FY17 Individual Analysis'!$A251, 'FY17 DataDump'!$H$2:$H$4768, N$2)</f>
        <v>0</v>
      </c>
      <c r="O251" s="27">
        <f>SUMIFS('FY17 DataDump'!$E$2:$E$4768, 'FY17 DataDump'!$C$2:$C$4768, 'FY17 Individual Analysis'!$A251, 'FY17 DataDump'!$H$2:$H$4768, O$2)</f>
        <v>0</v>
      </c>
      <c r="P251" s="27">
        <f t="shared" si="23"/>
        <v>0</v>
      </c>
      <c r="Q251" s="108" t="e">
        <f t="shared" si="21"/>
        <v>#DIV/0!</v>
      </c>
      <c r="S251" s="20">
        <f t="shared" si="26"/>
        <v>0</v>
      </c>
      <c r="T251" s="21">
        <f t="shared" si="26"/>
        <v>0</v>
      </c>
      <c r="U251" s="21">
        <f t="shared" si="26"/>
        <v>0</v>
      </c>
      <c r="V251" s="21">
        <f t="shared" si="24"/>
        <v>0</v>
      </c>
      <c r="W251" s="21">
        <f t="shared" si="24"/>
        <v>0</v>
      </c>
      <c r="X251" s="21">
        <f t="shared" si="24"/>
        <v>0</v>
      </c>
      <c r="Y251" s="21">
        <f t="shared" si="24"/>
        <v>0</v>
      </c>
      <c r="Z251" s="21">
        <f t="shared" si="24"/>
        <v>0</v>
      </c>
      <c r="AA251" s="21">
        <f t="shared" si="24"/>
        <v>0</v>
      </c>
      <c r="AB251" s="21">
        <f t="shared" si="25"/>
        <v>0</v>
      </c>
      <c r="AC251" s="21">
        <f t="shared" si="25"/>
        <v>0</v>
      </c>
      <c r="AD251" s="24">
        <f t="shared" si="25"/>
        <v>0</v>
      </c>
      <c r="AF251" s="15">
        <f t="shared" si="22"/>
        <v>0</v>
      </c>
    </row>
    <row r="252" spans="1:32" x14ac:dyDescent="0.25">
      <c r="A252" s="75"/>
      <c r="B252" s="75" t="e">
        <f>INDEX('FY17 DataDump'!$A$2:$H$4768, MATCH('FY17 Individual Analysis'!A252, 'FY17 DataDump'!$C$2:$C$4768, 0), MATCH('FY17 DataDump'!$B$1, 'FY17 DataDump'!$A$1:$H$1))</f>
        <v>#N/A</v>
      </c>
      <c r="C252" s="75" t="e">
        <f>INDEX('FY17 DataDump'!$A$2:$H$4768, MATCH('FY17 Individual Analysis'!A252, 'FY17 DataDump'!$C$2:$C$4768, 0), MATCH('FY17 DataDump'!$D$1, 'FY17 DataDump'!$A$1:$H$1))</f>
        <v>#N/A</v>
      </c>
      <c r="D252" s="27">
        <f>SUMIFS('FY17 DataDump'!$E$2:$E$4768, 'FY17 DataDump'!$C$2:$C$4768, 'FY17 Individual Analysis'!$A252, 'FY17 DataDump'!$H$2:$H$4768, D$2)</f>
        <v>0</v>
      </c>
      <c r="E252" s="27">
        <f>SUMIFS('FY17 DataDump'!$E$2:$E$4768, 'FY17 DataDump'!$C$2:$C$4768, 'FY17 Individual Analysis'!$A252, 'FY17 DataDump'!$H$2:$H$4768, E$2)</f>
        <v>0</v>
      </c>
      <c r="F252" s="27">
        <f>SUMIFS('FY17 DataDump'!$E$2:$E$4768, 'FY17 DataDump'!$C$2:$C$4768, 'FY17 Individual Analysis'!$A252, 'FY17 DataDump'!$H$2:$H$4768, F$2)</f>
        <v>0</v>
      </c>
      <c r="G252" s="27">
        <f>SUMIFS('FY17 DataDump'!$E$2:$E$4768, 'FY17 DataDump'!$C$2:$C$4768, 'FY17 Individual Analysis'!$A252, 'FY17 DataDump'!$H$2:$H$4768, G$2)</f>
        <v>0</v>
      </c>
      <c r="H252" s="27">
        <f>SUMIFS('FY17 DataDump'!$E$2:$E$4768, 'FY17 DataDump'!$C$2:$C$4768, 'FY17 Individual Analysis'!$A252, 'FY17 DataDump'!$H$2:$H$4768, H$2)</f>
        <v>0</v>
      </c>
      <c r="I252" s="27">
        <f>SUMIFS('FY17 DataDump'!$E$2:$E$4768, 'FY17 DataDump'!$C$2:$C$4768, 'FY17 Individual Analysis'!$A252, 'FY17 DataDump'!$H$2:$H$4768, I$2)</f>
        <v>0</v>
      </c>
      <c r="J252" s="27">
        <f>SUMIFS('FY17 DataDump'!$E$2:$E$4768, 'FY17 DataDump'!$C$2:$C$4768, 'FY17 Individual Analysis'!$A252, 'FY17 DataDump'!$H$2:$H$4768, J$2)</f>
        <v>0</v>
      </c>
      <c r="K252" s="27">
        <f>SUMIFS('FY17 DataDump'!$E$2:$E$4768, 'FY17 DataDump'!$C$2:$C$4768, 'FY17 Individual Analysis'!$A252, 'FY17 DataDump'!$H$2:$H$4768, K$2)</f>
        <v>0</v>
      </c>
      <c r="L252" s="27">
        <f>SUMIFS('FY17 DataDump'!$E$2:$E$4768, 'FY17 DataDump'!$C$2:$C$4768, 'FY17 Individual Analysis'!$A252, 'FY17 DataDump'!$H$2:$H$4768, L$2)</f>
        <v>0</v>
      </c>
      <c r="M252" s="27">
        <f>SUMIFS('FY17 DataDump'!$E$2:$E$4768, 'FY17 DataDump'!$C$2:$C$4768, 'FY17 Individual Analysis'!$A252, 'FY17 DataDump'!$H$2:$H$4768, M$2)</f>
        <v>0</v>
      </c>
      <c r="N252" s="27">
        <f>SUMIFS('FY17 DataDump'!$E$2:$E$4768, 'FY17 DataDump'!$C$2:$C$4768, 'FY17 Individual Analysis'!$A252, 'FY17 DataDump'!$H$2:$H$4768, N$2)</f>
        <v>0</v>
      </c>
      <c r="O252" s="27">
        <f>SUMIFS('FY17 DataDump'!$E$2:$E$4768, 'FY17 DataDump'!$C$2:$C$4768, 'FY17 Individual Analysis'!$A252, 'FY17 DataDump'!$H$2:$H$4768, O$2)</f>
        <v>0</v>
      </c>
      <c r="P252" s="27">
        <f t="shared" si="23"/>
        <v>0</v>
      </c>
      <c r="Q252" s="108" t="e">
        <f t="shared" si="21"/>
        <v>#DIV/0!</v>
      </c>
      <c r="S252" s="20">
        <f t="shared" si="26"/>
        <v>0</v>
      </c>
      <c r="T252" s="21">
        <f t="shared" si="26"/>
        <v>0</v>
      </c>
      <c r="U252" s="21">
        <f t="shared" si="26"/>
        <v>0</v>
      </c>
      <c r="V252" s="21">
        <f t="shared" si="24"/>
        <v>0</v>
      </c>
      <c r="W252" s="21">
        <f t="shared" si="24"/>
        <v>0</v>
      </c>
      <c r="X252" s="21">
        <f t="shared" si="24"/>
        <v>0</v>
      </c>
      <c r="Y252" s="21">
        <f t="shared" si="24"/>
        <v>0</v>
      </c>
      <c r="Z252" s="21">
        <f t="shared" si="24"/>
        <v>0</v>
      </c>
      <c r="AA252" s="21">
        <f t="shared" si="24"/>
        <v>0</v>
      </c>
      <c r="AB252" s="21">
        <f t="shared" si="25"/>
        <v>0</v>
      </c>
      <c r="AC252" s="21">
        <f t="shared" si="25"/>
        <v>0</v>
      </c>
      <c r="AD252" s="24">
        <f t="shared" si="25"/>
        <v>0</v>
      </c>
      <c r="AF252" s="15">
        <f t="shared" si="22"/>
        <v>0</v>
      </c>
    </row>
    <row r="253" spans="1:32" x14ac:dyDescent="0.25">
      <c r="A253" s="75"/>
      <c r="B253" s="75" t="e">
        <f>INDEX('FY17 DataDump'!$A$2:$H$4768, MATCH('FY17 Individual Analysis'!A253, 'FY17 DataDump'!$C$2:$C$4768, 0), MATCH('FY17 DataDump'!$B$1, 'FY17 DataDump'!$A$1:$H$1))</f>
        <v>#N/A</v>
      </c>
      <c r="C253" s="75" t="e">
        <f>INDEX('FY17 DataDump'!$A$2:$H$4768, MATCH('FY17 Individual Analysis'!A253, 'FY17 DataDump'!$C$2:$C$4768, 0), MATCH('FY17 DataDump'!$D$1, 'FY17 DataDump'!$A$1:$H$1))</f>
        <v>#N/A</v>
      </c>
      <c r="D253" s="27">
        <f>SUMIFS('FY17 DataDump'!$E$2:$E$4768, 'FY17 DataDump'!$C$2:$C$4768, 'FY17 Individual Analysis'!$A253, 'FY17 DataDump'!$H$2:$H$4768, D$2)</f>
        <v>0</v>
      </c>
      <c r="E253" s="27">
        <f>SUMIFS('FY17 DataDump'!$E$2:$E$4768, 'FY17 DataDump'!$C$2:$C$4768, 'FY17 Individual Analysis'!$A253, 'FY17 DataDump'!$H$2:$H$4768, E$2)</f>
        <v>0</v>
      </c>
      <c r="F253" s="27">
        <f>SUMIFS('FY17 DataDump'!$E$2:$E$4768, 'FY17 DataDump'!$C$2:$C$4768, 'FY17 Individual Analysis'!$A253, 'FY17 DataDump'!$H$2:$H$4768, F$2)</f>
        <v>0</v>
      </c>
      <c r="G253" s="27">
        <f>SUMIFS('FY17 DataDump'!$E$2:$E$4768, 'FY17 DataDump'!$C$2:$C$4768, 'FY17 Individual Analysis'!$A253, 'FY17 DataDump'!$H$2:$H$4768, G$2)</f>
        <v>0</v>
      </c>
      <c r="H253" s="27">
        <f>SUMIFS('FY17 DataDump'!$E$2:$E$4768, 'FY17 DataDump'!$C$2:$C$4768, 'FY17 Individual Analysis'!$A253, 'FY17 DataDump'!$H$2:$H$4768, H$2)</f>
        <v>0</v>
      </c>
      <c r="I253" s="27">
        <f>SUMIFS('FY17 DataDump'!$E$2:$E$4768, 'FY17 DataDump'!$C$2:$C$4768, 'FY17 Individual Analysis'!$A253, 'FY17 DataDump'!$H$2:$H$4768, I$2)</f>
        <v>0</v>
      </c>
      <c r="J253" s="27">
        <f>SUMIFS('FY17 DataDump'!$E$2:$E$4768, 'FY17 DataDump'!$C$2:$C$4768, 'FY17 Individual Analysis'!$A253, 'FY17 DataDump'!$H$2:$H$4768, J$2)</f>
        <v>0</v>
      </c>
      <c r="K253" s="27">
        <f>SUMIFS('FY17 DataDump'!$E$2:$E$4768, 'FY17 DataDump'!$C$2:$C$4768, 'FY17 Individual Analysis'!$A253, 'FY17 DataDump'!$H$2:$H$4768, K$2)</f>
        <v>0</v>
      </c>
      <c r="L253" s="27">
        <f>SUMIFS('FY17 DataDump'!$E$2:$E$4768, 'FY17 DataDump'!$C$2:$C$4768, 'FY17 Individual Analysis'!$A253, 'FY17 DataDump'!$H$2:$H$4768, L$2)</f>
        <v>0</v>
      </c>
      <c r="M253" s="27">
        <f>SUMIFS('FY17 DataDump'!$E$2:$E$4768, 'FY17 DataDump'!$C$2:$C$4768, 'FY17 Individual Analysis'!$A253, 'FY17 DataDump'!$H$2:$H$4768, M$2)</f>
        <v>0</v>
      </c>
      <c r="N253" s="27">
        <f>SUMIFS('FY17 DataDump'!$E$2:$E$4768, 'FY17 DataDump'!$C$2:$C$4768, 'FY17 Individual Analysis'!$A253, 'FY17 DataDump'!$H$2:$H$4768, N$2)</f>
        <v>0</v>
      </c>
      <c r="O253" s="27">
        <f>SUMIFS('FY17 DataDump'!$E$2:$E$4768, 'FY17 DataDump'!$C$2:$C$4768, 'FY17 Individual Analysis'!$A253, 'FY17 DataDump'!$H$2:$H$4768, O$2)</f>
        <v>0</v>
      </c>
      <c r="P253" s="27">
        <f t="shared" si="23"/>
        <v>0</v>
      </c>
      <c r="Q253" s="108" t="e">
        <f t="shared" si="21"/>
        <v>#DIV/0!</v>
      </c>
      <c r="S253" s="20">
        <f t="shared" si="26"/>
        <v>0</v>
      </c>
      <c r="T253" s="21">
        <f t="shared" si="26"/>
        <v>0</v>
      </c>
      <c r="U253" s="21">
        <f t="shared" si="26"/>
        <v>0</v>
      </c>
      <c r="V253" s="21">
        <f t="shared" si="24"/>
        <v>0</v>
      </c>
      <c r="W253" s="21">
        <f t="shared" si="24"/>
        <v>0</v>
      </c>
      <c r="X253" s="21">
        <f t="shared" si="24"/>
        <v>0</v>
      </c>
      <c r="Y253" s="21">
        <f t="shared" si="24"/>
        <v>0</v>
      </c>
      <c r="Z253" s="21">
        <f t="shared" si="24"/>
        <v>0</v>
      </c>
      <c r="AA253" s="21">
        <f t="shared" si="24"/>
        <v>0</v>
      </c>
      <c r="AB253" s="21">
        <f t="shared" si="25"/>
        <v>0</v>
      </c>
      <c r="AC253" s="21">
        <f t="shared" si="25"/>
        <v>0</v>
      </c>
      <c r="AD253" s="24">
        <f t="shared" si="25"/>
        <v>0</v>
      </c>
      <c r="AF253" s="15">
        <f t="shared" si="22"/>
        <v>0</v>
      </c>
    </row>
    <row r="254" spans="1:32" x14ac:dyDescent="0.25">
      <c r="A254" s="75"/>
      <c r="B254" s="75" t="e">
        <f>INDEX('FY17 DataDump'!$A$2:$H$4768, MATCH('FY17 Individual Analysis'!A254, 'FY17 DataDump'!$C$2:$C$4768, 0), MATCH('FY17 DataDump'!$B$1, 'FY17 DataDump'!$A$1:$H$1))</f>
        <v>#N/A</v>
      </c>
      <c r="C254" s="75" t="e">
        <f>INDEX('FY17 DataDump'!$A$2:$H$4768, MATCH('FY17 Individual Analysis'!A254, 'FY17 DataDump'!$C$2:$C$4768, 0), MATCH('FY17 DataDump'!$D$1, 'FY17 DataDump'!$A$1:$H$1))</f>
        <v>#N/A</v>
      </c>
      <c r="D254" s="27">
        <f>SUMIFS('FY17 DataDump'!$E$2:$E$4768, 'FY17 DataDump'!$C$2:$C$4768, 'FY17 Individual Analysis'!$A254, 'FY17 DataDump'!$H$2:$H$4768, D$2)</f>
        <v>0</v>
      </c>
      <c r="E254" s="27">
        <f>SUMIFS('FY17 DataDump'!$E$2:$E$4768, 'FY17 DataDump'!$C$2:$C$4768, 'FY17 Individual Analysis'!$A254, 'FY17 DataDump'!$H$2:$H$4768, E$2)</f>
        <v>0</v>
      </c>
      <c r="F254" s="27">
        <f>SUMIFS('FY17 DataDump'!$E$2:$E$4768, 'FY17 DataDump'!$C$2:$C$4768, 'FY17 Individual Analysis'!$A254, 'FY17 DataDump'!$H$2:$H$4768, F$2)</f>
        <v>0</v>
      </c>
      <c r="G254" s="27">
        <f>SUMIFS('FY17 DataDump'!$E$2:$E$4768, 'FY17 DataDump'!$C$2:$C$4768, 'FY17 Individual Analysis'!$A254, 'FY17 DataDump'!$H$2:$H$4768, G$2)</f>
        <v>0</v>
      </c>
      <c r="H254" s="27">
        <f>SUMIFS('FY17 DataDump'!$E$2:$E$4768, 'FY17 DataDump'!$C$2:$C$4768, 'FY17 Individual Analysis'!$A254, 'FY17 DataDump'!$H$2:$H$4768, H$2)</f>
        <v>0</v>
      </c>
      <c r="I254" s="27">
        <f>SUMIFS('FY17 DataDump'!$E$2:$E$4768, 'FY17 DataDump'!$C$2:$C$4768, 'FY17 Individual Analysis'!$A254, 'FY17 DataDump'!$H$2:$H$4768, I$2)</f>
        <v>0</v>
      </c>
      <c r="J254" s="27">
        <f>SUMIFS('FY17 DataDump'!$E$2:$E$4768, 'FY17 DataDump'!$C$2:$C$4768, 'FY17 Individual Analysis'!$A254, 'FY17 DataDump'!$H$2:$H$4768, J$2)</f>
        <v>0</v>
      </c>
      <c r="K254" s="27">
        <f>SUMIFS('FY17 DataDump'!$E$2:$E$4768, 'FY17 DataDump'!$C$2:$C$4768, 'FY17 Individual Analysis'!$A254, 'FY17 DataDump'!$H$2:$H$4768, K$2)</f>
        <v>0</v>
      </c>
      <c r="L254" s="27">
        <f>SUMIFS('FY17 DataDump'!$E$2:$E$4768, 'FY17 DataDump'!$C$2:$C$4768, 'FY17 Individual Analysis'!$A254, 'FY17 DataDump'!$H$2:$H$4768, L$2)</f>
        <v>0</v>
      </c>
      <c r="M254" s="27">
        <f>SUMIFS('FY17 DataDump'!$E$2:$E$4768, 'FY17 DataDump'!$C$2:$C$4768, 'FY17 Individual Analysis'!$A254, 'FY17 DataDump'!$H$2:$H$4768, M$2)</f>
        <v>0</v>
      </c>
      <c r="N254" s="27">
        <f>SUMIFS('FY17 DataDump'!$E$2:$E$4768, 'FY17 DataDump'!$C$2:$C$4768, 'FY17 Individual Analysis'!$A254, 'FY17 DataDump'!$H$2:$H$4768, N$2)</f>
        <v>0</v>
      </c>
      <c r="O254" s="27">
        <f>SUMIFS('FY17 DataDump'!$E$2:$E$4768, 'FY17 DataDump'!$C$2:$C$4768, 'FY17 Individual Analysis'!$A254, 'FY17 DataDump'!$H$2:$H$4768, O$2)</f>
        <v>0</v>
      </c>
      <c r="P254" s="27">
        <f t="shared" si="23"/>
        <v>0</v>
      </c>
      <c r="Q254" s="108" t="e">
        <f t="shared" si="21"/>
        <v>#DIV/0!</v>
      </c>
      <c r="S254" s="20">
        <f t="shared" si="26"/>
        <v>0</v>
      </c>
      <c r="T254" s="21">
        <f t="shared" si="26"/>
        <v>0</v>
      </c>
      <c r="U254" s="21">
        <f t="shared" si="26"/>
        <v>0</v>
      </c>
      <c r="V254" s="21">
        <f t="shared" si="24"/>
        <v>0</v>
      </c>
      <c r="W254" s="21">
        <f t="shared" si="24"/>
        <v>0</v>
      </c>
      <c r="X254" s="21">
        <f t="shared" si="24"/>
        <v>0</v>
      </c>
      <c r="Y254" s="21">
        <f t="shared" si="24"/>
        <v>0</v>
      </c>
      <c r="Z254" s="21">
        <f t="shared" si="24"/>
        <v>0</v>
      </c>
      <c r="AA254" s="21">
        <f t="shared" si="24"/>
        <v>0</v>
      </c>
      <c r="AB254" s="21">
        <f t="shared" si="25"/>
        <v>0</v>
      </c>
      <c r="AC254" s="21">
        <f t="shared" si="25"/>
        <v>0</v>
      </c>
      <c r="AD254" s="24">
        <f t="shared" si="25"/>
        <v>0</v>
      </c>
      <c r="AF254" s="15">
        <f t="shared" si="22"/>
        <v>0</v>
      </c>
    </row>
    <row r="255" spans="1:32" x14ac:dyDescent="0.25">
      <c r="A255" s="75"/>
      <c r="B255" s="75" t="e">
        <f>INDEX('FY17 DataDump'!$A$2:$H$4768, MATCH('FY17 Individual Analysis'!A255, 'FY17 DataDump'!$C$2:$C$4768, 0), MATCH('FY17 DataDump'!$B$1, 'FY17 DataDump'!$A$1:$H$1))</f>
        <v>#N/A</v>
      </c>
      <c r="C255" s="75" t="e">
        <f>INDEX('FY17 DataDump'!$A$2:$H$4768, MATCH('FY17 Individual Analysis'!A255, 'FY17 DataDump'!$C$2:$C$4768, 0), MATCH('FY17 DataDump'!$D$1, 'FY17 DataDump'!$A$1:$H$1))</f>
        <v>#N/A</v>
      </c>
      <c r="D255" s="27">
        <f>SUMIFS('FY17 DataDump'!$E$2:$E$4768, 'FY17 DataDump'!$C$2:$C$4768, 'FY17 Individual Analysis'!$A255, 'FY17 DataDump'!$H$2:$H$4768, D$2)</f>
        <v>0</v>
      </c>
      <c r="E255" s="27">
        <f>SUMIFS('FY17 DataDump'!$E$2:$E$4768, 'FY17 DataDump'!$C$2:$C$4768, 'FY17 Individual Analysis'!$A255, 'FY17 DataDump'!$H$2:$H$4768, E$2)</f>
        <v>0</v>
      </c>
      <c r="F255" s="27">
        <f>SUMIFS('FY17 DataDump'!$E$2:$E$4768, 'FY17 DataDump'!$C$2:$C$4768, 'FY17 Individual Analysis'!$A255, 'FY17 DataDump'!$H$2:$H$4768, F$2)</f>
        <v>0</v>
      </c>
      <c r="G255" s="27">
        <f>SUMIFS('FY17 DataDump'!$E$2:$E$4768, 'FY17 DataDump'!$C$2:$C$4768, 'FY17 Individual Analysis'!$A255, 'FY17 DataDump'!$H$2:$H$4768, G$2)</f>
        <v>0</v>
      </c>
      <c r="H255" s="27">
        <f>SUMIFS('FY17 DataDump'!$E$2:$E$4768, 'FY17 DataDump'!$C$2:$C$4768, 'FY17 Individual Analysis'!$A255, 'FY17 DataDump'!$H$2:$H$4768, H$2)</f>
        <v>0</v>
      </c>
      <c r="I255" s="27">
        <f>SUMIFS('FY17 DataDump'!$E$2:$E$4768, 'FY17 DataDump'!$C$2:$C$4768, 'FY17 Individual Analysis'!$A255, 'FY17 DataDump'!$H$2:$H$4768, I$2)</f>
        <v>0</v>
      </c>
      <c r="J255" s="27">
        <f>SUMIFS('FY17 DataDump'!$E$2:$E$4768, 'FY17 DataDump'!$C$2:$C$4768, 'FY17 Individual Analysis'!$A255, 'FY17 DataDump'!$H$2:$H$4768, J$2)</f>
        <v>0</v>
      </c>
      <c r="K255" s="27">
        <f>SUMIFS('FY17 DataDump'!$E$2:$E$4768, 'FY17 DataDump'!$C$2:$C$4768, 'FY17 Individual Analysis'!$A255, 'FY17 DataDump'!$H$2:$H$4768, K$2)</f>
        <v>0</v>
      </c>
      <c r="L255" s="27">
        <f>SUMIFS('FY17 DataDump'!$E$2:$E$4768, 'FY17 DataDump'!$C$2:$C$4768, 'FY17 Individual Analysis'!$A255, 'FY17 DataDump'!$H$2:$H$4768, L$2)</f>
        <v>0</v>
      </c>
      <c r="M255" s="27">
        <f>SUMIFS('FY17 DataDump'!$E$2:$E$4768, 'FY17 DataDump'!$C$2:$C$4768, 'FY17 Individual Analysis'!$A255, 'FY17 DataDump'!$H$2:$H$4768, M$2)</f>
        <v>0</v>
      </c>
      <c r="N255" s="27">
        <f>SUMIFS('FY17 DataDump'!$E$2:$E$4768, 'FY17 DataDump'!$C$2:$C$4768, 'FY17 Individual Analysis'!$A255, 'FY17 DataDump'!$H$2:$H$4768, N$2)</f>
        <v>0</v>
      </c>
      <c r="O255" s="27">
        <f>SUMIFS('FY17 DataDump'!$E$2:$E$4768, 'FY17 DataDump'!$C$2:$C$4768, 'FY17 Individual Analysis'!$A255, 'FY17 DataDump'!$H$2:$H$4768, O$2)</f>
        <v>0</v>
      </c>
      <c r="P255" s="27">
        <f t="shared" si="23"/>
        <v>0</v>
      </c>
      <c r="Q255" s="108" t="e">
        <f t="shared" si="21"/>
        <v>#DIV/0!</v>
      </c>
      <c r="S255" s="20">
        <f t="shared" si="26"/>
        <v>0</v>
      </c>
      <c r="T255" s="21">
        <f t="shared" si="26"/>
        <v>0</v>
      </c>
      <c r="U255" s="21">
        <f t="shared" si="26"/>
        <v>0</v>
      </c>
      <c r="V255" s="21">
        <f t="shared" si="24"/>
        <v>0</v>
      </c>
      <c r="W255" s="21">
        <f t="shared" si="24"/>
        <v>0</v>
      </c>
      <c r="X255" s="21">
        <f t="shared" si="24"/>
        <v>0</v>
      </c>
      <c r="Y255" s="21">
        <f t="shared" si="24"/>
        <v>0</v>
      </c>
      <c r="Z255" s="21">
        <f t="shared" si="24"/>
        <v>0</v>
      </c>
      <c r="AA255" s="21">
        <f t="shared" si="24"/>
        <v>0</v>
      </c>
      <c r="AB255" s="21">
        <f t="shared" si="25"/>
        <v>0</v>
      </c>
      <c r="AC255" s="21">
        <f t="shared" si="25"/>
        <v>0</v>
      </c>
      <c r="AD255" s="24">
        <f t="shared" si="25"/>
        <v>0</v>
      </c>
      <c r="AF255" s="15">
        <f t="shared" si="22"/>
        <v>0</v>
      </c>
    </row>
    <row r="256" spans="1:32" x14ac:dyDescent="0.25">
      <c r="A256" s="75"/>
      <c r="B256" s="75" t="e">
        <f>INDEX('FY17 DataDump'!$A$2:$H$4768, MATCH('FY17 Individual Analysis'!A256, 'FY17 DataDump'!$C$2:$C$4768, 0), MATCH('FY17 DataDump'!$B$1, 'FY17 DataDump'!$A$1:$H$1))</f>
        <v>#N/A</v>
      </c>
      <c r="C256" s="75" t="e">
        <f>INDEX('FY17 DataDump'!$A$2:$H$4768, MATCH('FY17 Individual Analysis'!A256, 'FY17 DataDump'!$C$2:$C$4768, 0), MATCH('FY17 DataDump'!$D$1, 'FY17 DataDump'!$A$1:$H$1))</f>
        <v>#N/A</v>
      </c>
      <c r="D256" s="27">
        <f>SUMIFS('FY17 DataDump'!$E$2:$E$4768, 'FY17 DataDump'!$C$2:$C$4768, 'FY17 Individual Analysis'!$A256, 'FY17 DataDump'!$H$2:$H$4768, D$2)</f>
        <v>0</v>
      </c>
      <c r="E256" s="27">
        <f>SUMIFS('FY17 DataDump'!$E$2:$E$4768, 'FY17 DataDump'!$C$2:$C$4768, 'FY17 Individual Analysis'!$A256, 'FY17 DataDump'!$H$2:$H$4768, E$2)</f>
        <v>0</v>
      </c>
      <c r="F256" s="27">
        <f>SUMIFS('FY17 DataDump'!$E$2:$E$4768, 'FY17 DataDump'!$C$2:$C$4768, 'FY17 Individual Analysis'!$A256, 'FY17 DataDump'!$H$2:$H$4768, F$2)</f>
        <v>0</v>
      </c>
      <c r="G256" s="27">
        <f>SUMIFS('FY17 DataDump'!$E$2:$E$4768, 'FY17 DataDump'!$C$2:$C$4768, 'FY17 Individual Analysis'!$A256, 'FY17 DataDump'!$H$2:$H$4768, G$2)</f>
        <v>0</v>
      </c>
      <c r="H256" s="27">
        <f>SUMIFS('FY17 DataDump'!$E$2:$E$4768, 'FY17 DataDump'!$C$2:$C$4768, 'FY17 Individual Analysis'!$A256, 'FY17 DataDump'!$H$2:$H$4768, H$2)</f>
        <v>0</v>
      </c>
      <c r="I256" s="27">
        <f>SUMIFS('FY17 DataDump'!$E$2:$E$4768, 'FY17 DataDump'!$C$2:$C$4768, 'FY17 Individual Analysis'!$A256, 'FY17 DataDump'!$H$2:$H$4768, I$2)</f>
        <v>0</v>
      </c>
      <c r="J256" s="27">
        <f>SUMIFS('FY17 DataDump'!$E$2:$E$4768, 'FY17 DataDump'!$C$2:$C$4768, 'FY17 Individual Analysis'!$A256, 'FY17 DataDump'!$H$2:$H$4768, J$2)</f>
        <v>0</v>
      </c>
      <c r="K256" s="27">
        <f>SUMIFS('FY17 DataDump'!$E$2:$E$4768, 'FY17 DataDump'!$C$2:$C$4768, 'FY17 Individual Analysis'!$A256, 'FY17 DataDump'!$H$2:$H$4768, K$2)</f>
        <v>0</v>
      </c>
      <c r="L256" s="27">
        <f>SUMIFS('FY17 DataDump'!$E$2:$E$4768, 'FY17 DataDump'!$C$2:$C$4768, 'FY17 Individual Analysis'!$A256, 'FY17 DataDump'!$H$2:$H$4768, L$2)</f>
        <v>0</v>
      </c>
      <c r="M256" s="27">
        <f>SUMIFS('FY17 DataDump'!$E$2:$E$4768, 'FY17 DataDump'!$C$2:$C$4768, 'FY17 Individual Analysis'!$A256, 'FY17 DataDump'!$H$2:$H$4768, M$2)</f>
        <v>0</v>
      </c>
      <c r="N256" s="27">
        <f>SUMIFS('FY17 DataDump'!$E$2:$E$4768, 'FY17 DataDump'!$C$2:$C$4768, 'FY17 Individual Analysis'!$A256, 'FY17 DataDump'!$H$2:$H$4768, N$2)</f>
        <v>0</v>
      </c>
      <c r="O256" s="27">
        <f>SUMIFS('FY17 DataDump'!$E$2:$E$4768, 'FY17 DataDump'!$C$2:$C$4768, 'FY17 Individual Analysis'!$A256, 'FY17 DataDump'!$H$2:$H$4768, O$2)</f>
        <v>0</v>
      </c>
      <c r="P256" s="27">
        <f t="shared" si="23"/>
        <v>0</v>
      </c>
      <c r="Q256" s="108" t="e">
        <f t="shared" si="21"/>
        <v>#DIV/0!</v>
      </c>
      <c r="S256" s="20">
        <f t="shared" si="26"/>
        <v>0</v>
      </c>
      <c r="T256" s="21">
        <f t="shared" si="26"/>
        <v>0</v>
      </c>
      <c r="U256" s="21">
        <f t="shared" si="26"/>
        <v>0</v>
      </c>
      <c r="V256" s="21">
        <f t="shared" si="24"/>
        <v>0</v>
      </c>
      <c r="W256" s="21">
        <f t="shared" si="24"/>
        <v>0</v>
      </c>
      <c r="X256" s="21">
        <f t="shared" si="24"/>
        <v>0</v>
      </c>
      <c r="Y256" s="21">
        <f t="shared" si="24"/>
        <v>0</v>
      </c>
      <c r="Z256" s="21">
        <f t="shared" si="24"/>
        <v>0</v>
      </c>
      <c r="AA256" s="21">
        <f t="shared" si="24"/>
        <v>0</v>
      </c>
      <c r="AB256" s="21">
        <f t="shared" si="25"/>
        <v>0</v>
      </c>
      <c r="AC256" s="21">
        <f t="shared" si="25"/>
        <v>0</v>
      </c>
      <c r="AD256" s="24">
        <f t="shared" si="25"/>
        <v>0</v>
      </c>
      <c r="AF256" s="15">
        <f t="shared" si="22"/>
        <v>0</v>
      </c>
    </row>
    <row r="257" spans="1:32" x14ac:dyDescent="0.25">
      <c r="A257" s="75"/>
      <c r="B257" s="75" t="e">
        <f>INDEX('FY17 DataDump'!$A$2:$H$4768, MATCH('FY17 Individual Analysis'!A257, 'FY17 DataDump'!$C$2:$C$4768, 0), MATCH('FY17 DataDump'!$B$1, 'FY17 DataDump'!$A$1:$H$1))</f>
        <v>#N/A</v>
      </c>
      <c r="C257" s="75" t="e">
        <f>INDEX('FY17 DataDump'!$A$2:$H$4768, MATCH('FY17 Individual Analysis'!A257, 'FY17 DataDump'!$C$2:$C$4768, 0), MATCH('FY17 DataDump'!$D$1, 'FY17 DataDump'!$A$1:$H$1))</f>
        <v>#N/A</v>
      </c>
      <c r="D257" s="27">
        <f>SUMIFS('FY17 DataDump'!$E$2:$E$4768, 'FY17 DataDump'!$C$2:$C$4768, 'FY17 Individual Analysis'!$A257, 'FY17 DataDump'!$H$2:$H$4768, D$2)</f>
        <v>0</v>
      </c>
      <c r="E257" s="27">
        <f>SUMIFS('FY17 DataDump'!$E$2:$E$4768, 'FY17 DataDump'!$C$2:$C$4768, 'FY17 Individual Analysis'!$A257, 'FY17 DataDump'!$H$2:$H$4768, E$2)</f>
        <v>0</v>
      </c>
      <c r="F257" s="27">
        <f>SUMIFS('FY17 DataDump'!$E$2:$E$4768, 'FY17 DataDump'!$C$2:$C$4768, 'FY17 Individual Analysis'!$A257, 'FY17 DataDump'!$H$2:$H$4768, F$2)</f>
        <v>0</v>
      </c>
      <c r="G257" s="27">
        <f>SUMIFS('FY17 DataDump'!$E$2:$E$4768, 'FY17 DataDump'!$C$2:$C$4768, 'FY17 Individual Analysis'!$A257, 'FY17 DataDump'!$H$2:$H$4768, G$2)</f>
        <v>0</v>
      </c>
      <c r="H257" s="27">
        <f>SUMIFS('FY17 DataDump'!$E$2:$E$4768, 'FY17 DataDump'!$C$2:$C$4768, 'FY17 Individual Analysis'!$A257, 'FY17 DataDump'!$H$2:$H$4768, H$2)</f>
        <v>0</v>
      </c>
      <c r="I257" s="27">
        <f>SUMIFS('FY17 DataDump'!$E$2:$E$4768, 'FY17 DataDump'!$C$2:$C$4768, 'FY17 Individual Analysis'!$A257, 'FY17 DataDump'!$H$2:$H$4768, I$2)</f>
        <v>0</v>
      </c>
      <c r="J257" s="27">
        <f>SUMIFS('FY17 DataDump'!$E$2:$E$4768, 'FY17 DataDump'!$C$2:$C$4768, 'FY17 Individual Analysis'!$A257, 'FY17 DataDump'!$H$2:$H$4768, J$2)</f>
        <v>0</v>
      </c>
      <c r="K257" s="27">
        <f>SUMIFS('FY17 DataDump'!$E$2:$E$4768, 'FY17 DataDump'!$C$2:$C$4768, 'FY17 Individual Analysis'!$A257, 'FY17 DataDump'!$H$2:$H$4768, K$2)</f>
        <v>0</v>
      </c>
      <c r="L257" s="27">
        <f>SUMIFS('FY17 DataDump'!$E$2:$E$4768, 'FY17 DataDump'!$C$2:$C$4768, 'FY17 Individual Analysis'!$A257, 'FY17 DataDump'!$H$2:$H$4768, L$2)</f>
        <v>0</v>
      </c>
      <c r="M257" s="27">
        <f>SUMIFS('FY17 DataDump'!$E$2:$E$4768, 'FY17 DataDump'!$C$2:$C$4768, 'FY17 Individual Analysis'!$A257, 'FY17 DataDump'!$H$2:$H$4768, M$2)</f>
        <v>0</v>
      </c>
      <c r="N257" s="27">
        <f>SUMIFS('FY17 DataDump'!$E$2:$E$4768, 'FY17 DataDump'!$C$2:$C$4768, 'FY17 Individual Analysis'!$A257, 'FY17 DataDump'!$H$2:$H$4768, N$2)</f>
        <v>0</v>
      </c>
      <c r="O257" s="27">
        <f>SUMIFS('FY17 DataDump'!$E$2:$E$4768, 'FY17 DataDump'!$C$2:$C$4768, 'FY17 Individual Analysis'!$A257, 'FY17 DataDump'!$H$2:$H$4768, O$2)</f>
        <v>0</v>
      </c>
      <c r="P257" s="27">
        <f t="shared" si="23"/>
        <v>0</v>
      </c>
      <c r="Q257" s="108" t="e">
        <f t="shared" si="21"/>
        <v>#DIV/0!</v>
      </c>
      <c r="S257" s="20">
        <f t="shared" si="26"/>
        <v>0</v>
      </c>
      <c r="T257" s="21">
        <f t="shared" si="26"/>
        <v>0</v>
      </c>
      <c r="U257" s="21">
        <f t="shared" si="26"/>
        <v>0</v>
      </c>
      <c r="V257" s="21">
        <f t="shared" si="24"/>
        <v>0</v>
      </c>
      <c r="W257" s="21">
        <f t="shared" si="24"/>
        <v>0</v>
      </c>
      <c r="X257" s="21">
        <f t="shared" si="24"/>
        <v>0</v>
      </c>
      <c r="Y257" s="21">
        <f t="shared" si="24"/>
        <v>0</v>
      </c>
      <c r="Z257" s="21">
        <f t="shared" si="24"/>
        <v>0</v>
      </c>
      <c r="AA257" s="21">
        <f t="shared" si="24"/>
        <v>0</v>
      </c>
      <c r="AB257" s="21">
        <f t="shared" si="25"/>
        <v>0</v>
      </c>
      <c r="AC257" s="21">
        <f t="shared" si="25"/>
        <v>0</v>
      </c>
      <c r="AD257" s="24">
        <f t="shared" si="25"/>
        <v>0</v>
      </c>
      <c r="AF257" s="15">
        <f t="shared" si="22"/>
        <v>0</v>
      </c>
    </row>
    <row r="258" spans="1:32" x14ac:dyDescent="0.25">
      <c r="A258" s="75"/>
      <c r="B258" s="75" t="e">
        <f>INDEX('FY17 DataDump'!$A$2:$H$4768, MATCH('FY17 Individual Analysis'!A258, 'FY17 DataDump'!$C$2:$C$4768, 0), MATCH('FY17 DataDump'!$B$1, 'FY17 DataDump'!$A$1:$H$1))</f>
        <v>#N/A</v>
      </c>
      <c r="C258" s="75" t="e">
        <f>INDEX('FY17 DataDump'!$A$2:$H$4768, MATCH('FY17 Individual Analysis'!A258, 'FY17 DataDump'!$C$2:$C$4768, 0), MATCH('FY17 DataDump'!$D$1, 'FY17 DataDump'!$A$1:$H$1))</f>
        <v>#N/A</v>
      </c>
      <c r="D258" s="27">
        <f>SUMIFS('FY17 DataDump'!$E$2:$E$4768, 'FY17 DataDump'!$C$2:$C$4768, 'FY17 Individual Analysis'!$A258, 'FY17 DataDump'!$H$2:$H$4768, D$2)</f>
        <v>0</v>
      </c>
      <c r="E258" s="27">
        <f>SUMIFS('FY17 DataDump'!$E$2:$E$4768, 'FY17 DataDump'!$C$2:$C$4768, 'FY17 Individual Analysis'!$A258, 'FY17 DataDump'!$H$2:$H$4768, E$2)</f>
        <v>0</v>
      </c>
      <c r="F258" s="27">
        <f>SUMIFS('FY17 DataDump'!$E$2:$E$4768, 'FY17 DataDump'!$C$2:$C$4768, 'FY17 Individual Analysis'!$A258, 'FY17 DataDump'!$H$2:$H$4768, F$2)</f>
        <v>0</v>
      </c>
      <c r="G258" s="27">
        <f>SUMIFS('FY17 DataDump'!$E$2:$E$4768, 'FY17 DataDump'!$C$2:$C$4768, 'FY17 Individual Analysis'!$A258, 'FY17 DataDump'!$H$2:$H$4768, G$2)</f>
        <v>0</v>
      </c>
      <c r="H258" s="27">
        <f>SUMIFS('FY17 DataDump'!$E$2:$E$4768, 'FY17 DataDump'!$C$2:$C$4768, 'FY17 Individual Analysis'!$A258, 'FY17 DataDump'!$H$2:$H$4768, H$2)</f>
        <v>0</v>
      </c>
      <c r="I258" s="27">
        <f>SUMIFS('FY17 DataDump'!$E$2:$E$4768, 'FY17 DataDump'!$C$2:$C$4768, 'FY17 Individual Analysis'!$A258, 'FY17 DataDump'!$H$2:$H$4768, I$2)</f>
        <v>0</v>
      </c>
      <c r="J258" s="27">
        <f>SUMIFS('FY17 DataDump'!$E$2:$E$4768, 'FY17 DataDump'!$C$2:$C$4768, 'FY17 Individual Analysis'!$A258, 'FY17 DataDump'!$H$2:$H$4768, J$2)</f>
        <v>0</v>
      </c>
      <c r="K258" s="27">
        <f>SUMIFS('FY17 DataDump'!$E$2:$E$4768, 'FY17 DataDump'!$C$2:$C$4768, 'FY17 Individual Analysis'!$A258, 'FY17 DataDump'!$H$2:$H$4768, K$2)</f>
        <v>0</v>
      </c>
      <c r="L258" s="27">
        <f>SUMIFS('FY17 DataDump'!$E$2:$E$4768, 'FY17 DataDump'!$C$2:$C$4768, 'FY17 Individual Analysis'!$A258, 'FY17 DataDump'!$H$2:$H$4768, L$2)</f>
        <v>0</v>
      </c>
      <c r="M258" s="27">
        <f>SUMIFS('FY17 DataDump'!$E$2:$E$4768, 'FY17 DataDump'!$C$2:$C$4768, 'FY17 Individual Analysis'!$A258, 'FY17 DataDump'!$H$2:$H$4768, M$2)</f>
        <v>0</v>
      </c>
      <c r="N258" s="27">
        <f>SUMIFS('FY17 DataDump'!$E$2:$E$4768, 'FY17 DataDump'!$C$2:$C$4768, 'FY17 Individual Analysis'!$A258, 'FY17 DataDump'!$H$2:$H$4768, N$2)</f>
        <v>0</v>
      </c>
      <c r="O258" s="27">
        <f>SUMIFS('FY17 DataDump'!$E$2:$E$4768, 'FY17 DataDump'!$C$2:$C$4768, 'FY17 Individual Analysis'!$A258, 'FY17 DataDump'!$H$2:$H$4768, O$2)</f>
        <v>0</v>
      </c>
      <c r="P258" s="27">
        <f t="shared" si="23"/>
        <v>0</v>
      </c>
      <c r="Q258" s="108" t="e">
        <f t="shared" ref="Q258:Q321" si="27">P258/$P$400</f>
        <v>#DIV/0!</v>
      </c>
      <c r="S258" s="20">
        <f t="shared" si="26"/>
        <v>0</v>
      </c>
      <c r="T258" s="21">
        <f t="shared" si="26"/>
        <v>0</v>
      </c>
      <c r="U258" s="21">
        <f t="shared" si="26"/>
        <v>0</v>
      </c>
      <c r="V258" s="21">
        <f t="shared" si="24"/>
        <v>0</v>
      </c>
      <c r="W258" s="21">
        <f t="shared" si="24"/>
        <v>0</v>
      </c>
      <c r="X258" s="21">
        <f t="shared" si="24"/>
        <v>0</v>
      </c>
      <c r="Y258" s="21">
        <f t="shared" si="24"/>
        <v>0</v>
      </c>
      <c r="Z258" s="21">
        <f t="shared" si="24"/>
        <v>0</v>
      </c>
      <c r="AA258" s="21">
        <f t="shared" si="24"/>
        <v>0</v>
      </c>
      <c r="AB258" s="21">
        <f t="shared" si="25"/>
        <v>0</v>
      </c>
      <c r="AC258" s="21">
        <f t="shared" si="25"/>
        <v>0</v>
      </c>
      <c r="AD258" s="24">
        <f t="shared" si="25"/>
        <v>0</v>
      </c>
      <c r="AF258" s="15">
        <f t="shared" ref="AF258:AF321" si="28">(P258) + (P258 *$AG$1)</f>
        <v>0</v>
      </c>
    </row>
    <row r="259" spans="1:32" x14ac:dyDescent="0.25">
      <c r="A259" s="75"/>
      <c r="B259" s="75" t="e">
        <f>INDEX('FY17 DataDump'!$A$2:$H$4768, MATCH('FY17 Individual Analysis'!A259, 'FY17 DataDump'!$C$2:$C$4768, 0), MATCH('FY17 DataDump'!$B$1, 'FY17 DataDump'!$A$1:$H$1))</f>
        <v>#N/A</v>
      </c>
      <c r="C259" s="75" t="e">
        <f>INDEX('FY17 DataDump'!$A$2:$H$4768, MATCH('FY17 Individual Analysis'!A259, 'FY17 DataDump'!$C$2:$C$4768, 0), MATCH('FY17 DataDump'!$D$1, 'FY17 DataDump'!$A$1:$H$1))</f>
        <v>#N/A</v>
      </c>
      <c r="D259" s="27">
        <f>SUMIFS('FY17 DataDump'!$E$2:$E$4768, 'FY17 DataDump'!$C$2:$C$4768, 'FY17 Individual Analysis'!$A259, 'FY17 DataDump'!$H$2:$H$4768, D$2)</f>
        <v>0</v>
      </c>
      <c r="E259" s="27">
        <f>SUMIFS('FY17 DataDump'!$E$2:$E$4768, 'FY17 DataDump'!$C$2:$C$4768, 'FY17 Individual Analysis'!$A259, 'FY17 DataDump'!$H$2:$H$4768, E$2)</f>
        <v>0</v>
      </c>
      <c r="F259" s="27">
        <f>SUMIFS('FY17 DataDump'!$E$2:$E$4768, 'FY17 DataDump'!$C$2:$C$4768, 'FY17 Individual Analysis'!$A259, 'FY17 DataDump'!$H$2:$H$4768, F$2)</f>
        <v>0</v>
      </c>
      <c r="G259" s="27">
        <f>SUMIFS('FY17 DataDump'!$E$2:$E$4768, 'FY17 DataDump'!$C$2:$C$4768, 'FY17 Individual Analysis'!$A259, 'FY17 DataDump'!$H$2:$H$4768, G$2)</f>
        <v>0</v>
      </c>
      <c r="H259" s="27">
        <f>SUMIFS('FY17 DataDump'!$E$2:$E$4768, 'FY17 DataDump'!$C$2:$C$4768, 'FY17 Individual Analysis'!$A259, 'FY17 DataDump'!$H$2:$H$4768, H$2)</f>
        <v>0</v>
      </c>
      <c r="I259" s="27">
        <f>SUMIFS('FY17 DataDump'!$E$2:$E$4768, 'FY17 DataDump'!$C$2:$C$4768, 'FY17 Individual Analysis'!$A259, 'FY17 DataDump'!$H$2:$H$4768, I$2)</f>
        <v>0</v>
      </c>
      <c r="J259" s="27">
        <f>SUMIFS('FY17 DataDump'!$E$2:$E$4768, 'FY17 DataDump'!$C$2:$C$4768, 'FY17 Individual Analysis'!$A259, 'FY17 DataDump'!$H$2:$H$4768, J$2)</f>
        <v>0</v>
      </c>
      <c r="K259" s="27">
        <f>SUMIFS('FY17 DataDump'!$E$2:$E$4768, 'FY17 DataDump'!$C$2:$C$4768, 'FY17 Individual Analysis'!$A259, 'FY17 DataDump'!$H$2:$H$4768, K$2)</f>
        <v>0</v>
      </c>
      <c r="L259" s="27">
        <f>SUMIFS('FY17 DataDump'!$E$2:$E$4768, 'FY17 DataDump'!$C$2:$C$4768, 'FY17 Individual Analysis'!$A259, 'FY17 DataDump'!$H$2:$H$4768, L$2)</f>
        <v>0</v>
      </c>
      <c r="M259" s="27">
        <f>SUMIFS('FY17 DataDump'!$E$2:$E$4768, 'FY17 DataDump'!$C$2:$C$4768, 'FY17 Individual Analysis'!$A259, 'FY17 DataDump'!$H$2:$H$4768, M$2)</f>
        <v>0</v>
      </c>
      <c r="N259" s="27">
        <f>SUMIFS('FY17 DataDump'!$E$2:$E$4768, 'FY17 DataDump'!$C$2:$C$4768, 'FY17 Individual Analysis'!$A259, 'FY17 DataDump'!$H$2:$H$4768, N$2)</f>
        <v>0</v>
      </c>
      <c r="O259" s="27">
        <f>SUMIFS('FY17 DataDump'!$E$2:$E$4768, 'FY17 DataDump'!$C$2:$C$4768, 'FY17 Individual Analysis'!$A259, 'FY17 DataDump'!$H$2:$H$4768, O$2)</f>
        <v>0</v>
      </c>
      <c r="P259" s="27">
        <f t="shared" ref="P259:P322" si="29">SUM(D259:O259)</f>
        <v>0</v>
      </c>
      <c r="Q259" s="108" t="e">
        <f t="shared" si="27"/>
        <v>#DIV/0!</v>
      </c>
      <c r="S259" s="20">
        <f t="shared" si="26"/>
        <v>0</v>
      </c>
      <c r="T259" s="21">
        <f t="shared" si="26"/>
        <v>0</v>
      </c>
      <c r="U259" s="21">
        <f t="shared" si="26"/>
        <v>0</v>
      </c>
      <c r="V259" s="21">
        <f t="shared" si="24"/>
        <v>0</v>
      </c>
      <c r="W259" s="21">
        <f t="shared" si="24"/>
        <v>0</v>
      </c>
      <c r="X259" s="21">
        <f t="shared" si="24"/>
        <v>0</v>
      </c>
      <c r="Y259" s="21">
        <f t="shared" si="24"/>
        <v>0</v>
      </c>
      <c r="Z259" s="21">
        <f t="shared" si="24"/>
        <v>0</v>
      </c>
      <c r="AA259" s="21">
        <f t="shared" si="24"/>
        <v>0</v>
      </c>
      <c r="AB259" s="21">
        <f t="shared" si="25"/>
        <v>0</v>
      </c>
      <c r="AC259" s="21">
        <f t="shared" si="25"/>
        <v>0</v>
      </c>
      <c r="AD259" s="24">
        <f t="shared" si="25"/>
        <v>0</v>
      </c>
      <c r="AF259" s="15">
        <f t="shared" si="28"/>
        <v>0</v>
      </c>
    </row>
    <row r="260" spans="1:32" x14ac:dyDescent="0.25">
      <c r="A260" s="75"/>
      <c r="B260" s="75" t="e">
        <f>INDEX('FY17 DataDump'!$A$2:$H$4768, MATCH('FY17 Individual Analysis'!A260, 'FY17 DataDump'!$C$2:$C$4768, 0), MATCH('FY17 DataDump'!$B$1, 'FY17 DataDump'!$A$1:$H$1))</f>
        <v>#N/A</v>
      </c>
      <c r="C260" s="75" t="e">
        <f>INDEX('FY17 DataDump'!$A$2:$H$4768, MATCH('FY17 Individual Analysis'!A260, 'FY17 DataDump'!$C$2:$C$4768, 0), MATCH('FY17 DataDump'!$D$1, 'FY17 DataDump'!$A$1:$H$1))</f>
        <v>#N/A</v>
      </c>
      <c r="D260" s="27">
        <f>SUMIFS('FY17 DataDump'!$E$2:$E$4768, 'FY17 DataDump'!$C$2:$C$4768, 'FY17 Individual Analysis'!$A260, 'FY17 DataDump'!$H$2:$H$4768, D$2)</f>
        <v>0</v>
      </c>
      <c r="E260" s="27">
        <f>SUMIFS('FY17 DataDump'!$E$2:$E$4768, 'FY17 DataDump'!$C$2:$C$4768, 'FY17 Individual Analysis'!$A260, 'FY17 DataDump'!$H$2:$H$4768, E$2)</f>
        <v>0</v>
      </c>
      <c r="F260" s="27">
        <f>SUMIFS('FY17 DataDump'!$E$2:$E$4768, 'FY17 DataDump'!$C$2:$C$4768, 'FY17 Individual Analysis'!$A260, 'FY17 DataDump'!$H$2:$H$4768, F$2)</f>
        <v>0</v>
      </c>
      <c r="G260" s="27">
        <f>SUMIFS('FY17 DataDump'!$E$2:$E$4768, 'FY17 DataDump'!$C$2:$C$4768, 'FY17 Individual Analysis'!$A260, 'FY17 DataDump'!$H$2:$H$4768, G$2)</f>
        <v>0</v>
      </c>
      <c r="H260" s="27">
        <f>SUMIFS('FY17 DataDump'!$E$2:$E$4768, 'FY17 DataDump'!$C$2:$C$4768, 'FY17 Individual Analysis'!$A260, 'FY17 DataDump'!$H$2:$H$4768, H$2)</f>
        <v>0</v>
      </c>
      <c r="I260" s="27">
        <f>SUMIFS('FY17 DataDump'!$E$2:$E$4768, 'FY17 DataDump'!$C$2:$C$4768, 'FY17 Individual Analysis'!$A260, 'FY17 DataDump'!$H$2:$H$4768, I$2)</f>
        <v>0</v>
      </c>
      <c r="J260" s="27">
        <f>SUMIFS('FY17 DataDump'!$E$2:$E$4768, 'FY17 DataDump'!$C$2:$C$4768, 'FY17 Individual Analysis'!$A260, 'FY17 DataDump'!$H$2:$H$4768, J$2)</f>
        <v>0</v>
      </c>
      <c r="K260" s="27">
        <f>SUMIFS('FY17 DataDump'!$E$2:$E$4768, 'FY17 DataDump'!$C$2:$C$4768, 'FY17 Individual Analysis'!$A260, 'FY17 DataDump'!$H$2:$H$4768, K$2)</f>
        <v>0</v>
      </c>
      <c r="L260" s="27">
        <f>SUMIFS('FY17 DataDump'!$E$2:$E$4768, 'FY17 DataDump'!$C$2:$C$4768, 'FY17 Individual Analysis'!$A260, 'FY17 DataDump'!$H$2:$H$4768, L$2)</f>
        <v>0</v>
      </c>
      <c r="M260" s="27">
        <f>SUMIFS('FY17 DataDump'!$E$2:$E$4768, 'FY17 DataDump'!$C$2:$C$4768, 'FY17 Individual Analysis'!$A260, 'FY17 DataDump'!$H$2:$H$4768, M$2)</f>
        <v>0</v>
      </c>
      <c r="N260" s="27">
        <f>SUMIFS('FY17 DataDump'!$E$2:$E$4768, 'FY17 DataDump'!$C$2:$C$4768, 'FY17 Individual Analysis'!$A260, 'FY17 DataDump'!$H$2:$H$4768, N$2)</f>
        <v>0</v>
      </c>
      <c r="O260" s="27">
        <f>SUMIFS('FY17 DataDump'!$E$2:$E$4768, 'FY17 DataDump'!$C$2:$C$4768, 'FY17 Individual Analysis'!$A260, 'FY17 DataDump'!$H$2:$H$4768, O$2)</f>
        <v>0</v>
      </c>
      <c r="P260" s="27">
        <f t="shared" si="29"/>
        <v>0</v>
      </c>
      <c r="Q260" s="108" t="e">
        <f t="shared" si="27"/>
        <v>#DIV/0!</v>
      </c>
      <c r="S260" s="20">
        <f t="shared" si="26"/>
        <v>0</v>
      </c>
      <c r="T260" s="21">
        <f t="shared" si="26"/>
        <v>0</v>
      </c>
      <c r="U260" s="21">
        <f t="shared" si="26"/>
        <v>0</v>
      </c>
      <c r="V260" s="21">
        <f t="shared" si="24"/>
        <v>0</v>
      </c>
      <c r="W260" s="21">
        <f t="shared" si="24"/>
        <v>0</v>
      </c>
      <c r="X260" s="21">
        <f t="shared" si="24"/>
        <v>0</v>
      </c>
      <c r="Y260" s="21">
        <f t="shared" si="24"/>
        <v>0</v>
      </c>
      <c r="Z260" s="21">
        <f t="shared" si="24"/>
        <v>0</v>
      </c>
      <c r="AA260" s="21">
        <f t="shared" si="24"/>
        <v>0</v>
      </c>
      <c r="AB260" s="21">
        <f t="shared" si="25"/>
        <v>0</v>
      </c>
      <c r="AC260" s="21">
        <f t="shared" si="25"/>
        <v>0</v>
      </c>
      <c r="AD260" s="24">
        <f t="shared" si="25"/>
        <v>0</v>
      </c>
      <c r="AF260" s="15">
        <f t="shared" si="28"/>
        <v>0</v>
      </c>
    </row>
    <row r="261" spans="1:32" x14ac:dyDescent="0.25">
      <c r="A261" s="75"/>
      <c r="B261" s="75" t="e">
        <f>INDEX('FY17 DataDump'!$A$2:$H$4768, MATCH('FY17 Individual Analysis'!A261, 'FY17 DataDump'!$C$2:$C$4768, 0), MATCH('FY17 DataDump'!$B$1, 'FY17 DataDump'!$A$1:$H$1))</f>
        <v>#N/A</v>
      </c>
      <c r="C261" s="75" t="e">
        <f>INDEX('FY17 DataDump'!$A$2:$H$4768, MATCH('FY17 Individual Analysis'!A261, 'FY17 DataDump'!$C$2:$C$4768, 0), MATCH('FY17 DataDump'!$D$1, 'FY17 DataDump'!$A$1:$H$1))</f>
        <v>#N/A</v>
      </c>
      <c r="D261" s="27">
        <f>SUMIFS('FY17 DataDump'!$E$2:$E$4768, 'FY17 DataDump'!$C$2:$C$4768, 'FY17 Individual Analysis'!$A261, 'FY17 DataDump'!$H$2:$H$4768, D$2)</f>
        <v>0</v>
      </c>
      <c r="E261" s="27">
        <f>SUMIFS('FY17 DataDump'!$E$2:$E$4768, 'FY17 DataDump'!$C$2:$C$4768, 'FY17 Individual Analysis'!$A261, 'FY17 DataDump'!$H$2:$H$4768, E$2)</f>
        <v>0</v>
      </c>
      <c r="F261" s="27">
        <f>SUMIFS('FY17 DataDump'!$E$2:$E$4768, 'FY17 DataDump'!$C$2:$C$4768, 'FY17 Individual Analysis'!$A261, 'FY17 DataDump'!$H$2:$H$4768, F$2)</f>
        <v>0</v>
      </c>
      <c r="G261" s="27">
        <f>SUMIFS('FY17 DataDump'!$E$2:$E$4768, 'FY17 DataDump'!$C$2:$C$4768, 'FY17 Individual Analysis'!$A261, 'FY17 DataDump'!$H$2:$H$4768, G$2)</f>
        <v>0</v>
      </c>
      <c r="H261" s="27">
        <f>SUMIFS('FY17 DataDump'!$E$2:$E$4768, 'FY17 DataDump'!$C$2:$C$4768, 'FY17 Individual Analysis'!$A261, 'FY17 DataDump'!$H$2:$H$4768, H$2)</f>
        <v>0</v>
      </c>
      <c r="I261" s="27">
        <f>SUMIFS('FY17 DataDump'!$E$2:$E$4768, 'FY17 DataDump'!$C$2:$C$4768, 'FY17 Individual Analysis'!$A261, 'FY17 DataDump'!$H$2:$H$4768, I$2)</f>
        <v>0</v>
      </c>
      <c r="J261" s="27">
        <f>SUMIFS('FY17 DataDump'!$E$2:$E$4768, 'FY17 DataDump'!$C$2:$C$4768, 'FY17 Individual Analysis'!$A261, 'FY17 DataDump'!$H$2:$H$4768, J$2)</f>
        <v>0</v>
      </c>
      <c r="K261" s="27">
        <f>SUMIFS('FY17 DataDump'!$E$2:$E$4768, 'FY17 DataDump'!$C$2:$C$4768, 'FY17 Individual Analysis'!$A261, 'FY17 DataDump'!$H$2:$H$4768, K$2)</f>
        <v>0</v>
      </c>
      <c r="L261" s="27">
        <f>SUMIFS('FY17 DataDump'!$E$2:$E$4768, 'FY17 DataDump'!$C$2:$C$4768, 'FY17 Individual Analysis'!$A261, 'FY17 DataDump'!$H$2:$H$4768, L$2)</f>
        <v>0</v>
      </c>
      <c r="M261" s="27">
        <f>SUMIFS('FY17 DataDump'!$E$2:$E$4768, 'FY17 DataDump'!$C$2:$C$4768, 'FY17 Individual Analysis'!$A261, 'FY17 DataDump'!$H$2:$H$4768, M$2)</f>
        <v>0</v>
      </c>
      <c r="N261" s="27">
        <f>SUMIFS('FY17 DataDump'!$E$2:$E$4768, 'FY17 DataDump'!$C$2:$C$4768, 'FY17 Individual Analysis'!$A261, 'FY17 DataDump'!$H$2:$H$4768, N$2)</f>
        <v>0</v>
      </c>
      <c r="O261" s="27">
        <f>SUMIFS('FY17 DataDump'!$E$2:$E$4768, 'FY17 DataDump'!$C$2:$C$4768, 'FY17 Individual Analysis'!$A261, 'FY17 DataDump'!$H$2:$H$4768, O$2)</f>
        <v>0</v>
      </c>
      <c r="P261" s="27">
        <f t="shared" si="29"/>
        <v>0</v>
      </c>
      <c r="Q261" s="108" t="e">
        <f t="shared" si="27"/>
        <v>#DIV/0!</v>
      </c>
      <c r="S261" s="20">
        <f t="shared" si="26"/>
        <v>0</v>
      </c>
      <c r="T261" s="21">
        <f t="shared" si="26"/>
        <v>0</v>
      </c>
      <c r="U261" s="21">
        <f t="shared" si="26"/>
        <v>0</v>
      </c>
      <c r="V261" s="21">
        <f t="shared" si="24"/>
        <v>0</v>
      </c>
      <c r="W261" s="21">
        <f t="shared" si="24"/>
        <v>0</v>
      </c>
      <c r="X261" s="21">
        <f t="shared" si="24"/>
        <v>0</v>
      </c>
      <c r="Y261" s="21">
        <f t="shared" si="24"/>
        <v>0</v>
      </c>
      <c r="Z261" s="21">
        <f t="shared" si="24"/>
        <v>0</v>
      </c>
      <c r="AA261" s="21">
        <f t="shared" si="24"/>
        <v>0</v>
      </c>
      <c r="AB261" s="21">
        <f t="shared" si="25"/>
        <v>0</v>
      </c>
      <c r="AC261" s="21">
        <f t="shared" si="25"/>
        <v>0</v>
      </c>
      <c r="AD261" s="24">
        <f t="shared" si="25"/>
        <v>0</v>
      </c>
      <c r="AF261" s="15">
        <f t="shared" si="28"/>
        <v>0</v>
      </c>
    </row>
    <row r="262" spans="1:32" x14ac:dyDescent="0.25">
      <c r="A262" s="75"/>
      <c r="B262" s="75" t="e">
        <f>INDEX('FY17 DataDump'!$A$2:$H$4768, MATCH('FY17 Individual Analysis'!A262, 'FY17 DataDump'!$C$2:$C$4768, 0), MATCH('FY17 DataDump'!$B$1, 'FY17 DataDump'!$A$1:$H$1))</f>
        <v>#N/A</v>
      </c>
      <c r="C262" s="75" t="e">
        <f>INDEX('FY17 DataDump'!$A$2:$H$4768, MATCH('FY17 Individual Analysis'!A262, 'FY17 DataDump'!$C$2:$C$4768, 0), MATCH('FY17 DataDump'!$D$1, 'FY17 DataDump'!$A$1:$H$1))</f>
        <v>#N/A</v>
      </c>
      <c r="D262" s="27">
        <f>SUMIFS('FY17 DataDump'!$E$2:$E$4768, 'FY17 DataDump'!$C$2:$C$4768, 'FY17 Individual Analysis'!$A262, 'FY17 DataDump'!$H$2:$H$4768, D$2)</f>
        <v>0</v>
      </c>
      <c r="E262" s="27">
        <f>SUMIFS('FY17 DataDump'!$E$2:$E$4768, 'FY17 DataDump'!$C$2:$C$4768, 'FY17 Individual Analysis'!$A262, 'FY17 DataDump'!$H$2:$H$4768, E$2)</f>
        <v>0</v>
      </c>
      <c r="F262" s="27">
        <f>SUMIFS('FY17 DataDump'!$E$2:$E$4768, 'FY17 DataDump'!$C$2:$C$4768, 'FY17 Individual Analysis'!$A262, 'FY17 DataDump'!$H$2:$H$4768, F$2)</f>
        <v>0</v>
      </c>
      <c r="G262" s="27">
        <f>SUMIFS('FY17 DataDump'!$E$2:$E$4768, 'FY17 DataDump'!$C$2:$C$4768, 'FY17 Individual Analysis'!$A262, 'FY17 DataDump'!$H$2:$H$4768, G$2)</f>
        <v>0</v>
      </c>
      <c r="H262" s="27">
        <f>SUMIFS('FY17 DataDump'!$E$2:$E$4768, 'FY17 DataDump'!$C$2:$C$4768, 'FY17 Individual Analysis'!$A262, 'FY17 DataDump'!$H$2:$H$4768, H$2)</f>
        <v>0</v>
      </c>
      <c r="I262" s="27">
        <f>SUMIFS('FY17 DataDump'!$E$2:$E$4768, 'FY17 DataDump'!$C$2:$C$4768, 'FY17 Individual Analysis'!$A262, 'FY17 DataDump'!$H$2:$H$4768, I$2)</f>
        <v>0</v>
      </c>
      <c r="J262" s="27">
        <f>SUMIFS('FY17 DataDump'!$E$2:$E$4768, 'FY17 DataDump'!$C$2:$C$4768, 'FY17 Individual Analysis'!$A262, 'FY17 DataDump'!$H$2:$H$4768, J$2)</f>
        <v>0</v>
      </c>
      <c r="K262" s="27">
        <f>SUMIFS('FY17 DataDump'!$E$2:$E$4768, 'FY17 DataDump'!$C$2:$C$4768, 'FY17 Individual Analysis'!$A262, 'FY17 DataDump'!$H$2:$H$4768, K$2)</f>
        <v>0</v>
      </c>
      <c r="L262" s="27">
        <f>SUMIFS('FY17 DataDump'!$E$2:$E$4768, 'FY17 DataDump'!$C$2:$C$4768, 'FY17 Individual Analysis'!$A262, 'FY17 DataDump'!$H$2:$H$4768, L$2)</f>
        <v>0</v>
      </c>
      <c r="M262" s="27">
        <f>SUMIFS('FY17 DataDump'!$E$2:$E$4768, 'FY17 DataDump'!$C$2:$C$4768, 'FY17 Individual Analysis'!$A262, 'FY17 DataDump'!$H$2:$H$4768, M$2)</f>
        <v>0</v>
      </c>
      <c r="N262" s="27">
        <f>SUMIFS('FY17 DataDump'!$E$2:$E$4768, 'FY17 DataDump'!$C$2:$C$4768, 'FY17 Individual Analysis'!$A262, 'FY17 DataDump'!$H$2:$H$4768, N$2)</f>
        <v>0</v>
      </c>
      <c r="O262" s="27">
        <f>SUMIFS('FY17 DataDump'!$E$2:$E$4768, 'FY17 DataDump'!$C$2:$C$4768, 'FY17 Individual Analysis'!$A262, 'FY17 DataDump'!$H$2:$H$4768, O$2)</f>
        <v>0</v>
      </c>
      <c r="P262" s="27">
        <f t="shared" si="29"/>
        <v>0</v>
      </c>
      <c r="Q262" s="108" t="e">
        <f t="shared" si="27"/>
        <v>#DIV/0!</v>
      </c>
      <c r="S262" s="20">
        <f t="shared" si="26"/>
        <v>0</v>
      </c>
      <c r="T262" s="21">
        <f t="shared" si="26"/>
        <v>0</v>
      </c>
      <c r="U262" s="21">
        <f t="shared" si="26"/>
        <v>0</v>
      </c>
      <c r="V262" s="21">
        <f t="shared" si="24"/>
        <v>0</v>
      </c>
      <c r="W262" s="21">
        <f t="shared" si="24"/>
        <v>0</v>
      </c>
      <c r="X262" s="21">
        <f t="shared" si="24"/>
        <v>0</v>
      </c>
      <c r="Y262" s="21">
        <f t="shared" si="24"/>
        <v>0</v>
      </c>
      <c r="Z262" s="21">
        <f t="shared" si="24"/>
        <v>0</v>
      </c>
      <c r="AA262" s="21">
        <f t="shared" si="24"/>
        <v>0</v>
      </c>
      <c r="AB262" s="21">
        <f t="shared" si="25"/>
        <v>0</v>
      </c>
      <c r="AC262" s="21">
        <f t="shared" si="25"/>
        <v>0</v>
      </c>
      <c r="AD262" s="24">
        <f t="shared" si="25"/>
        <v>0</v>
      </c>
      <c r="AF262" s="15">
        <f t="shared" si="28"/>
        <v>0</v>
      </c>
    </row>
    <row r="263" spans="1:32" x14ac:dyDescent="0.25">
      <c r="A263" s="75"/>
      <c r="B263" s="75" t="e">
        <f>INDEX('FY17 DataDump'!$A$2:$H$4768, MATCH('FY17 Individual Analysis'!A263, 'FY17 DataDump'!$C$2:$C$4768, 0), MATCH('FY17 DataDump'!$B$1, 'FY17 DataDump'!$A$1:$H$1))</f>
        <v>#N/A</v>
      </c>
      <c r="C263" s="75" t="e">
        <f>INDEX('FY17 DataDump'!$A$2:$H$4768, MATCH('FY17 Individual Analysis'!A263, 'FY17 DataDump'!$C$2:$C$4768, 0), MATCH('FY17 DataDump'!$D$1, 'FY17 DataDump'!$A$1:$H$1))</f>
        <v>#N/A</v>
      </c>
      <c r="D263" s="27">
        <f>SUMIFS('FY17 DataDump'!$E$2:$E$4768, 'FY17 DataDump'!$C$2:$C$4768, 'FY17 Individual Analysis'!$A263, 'FY17 DataDump'!$H$2:$H$4768, D$2)</f>
        <v>0</v>
      </c>
      <c r="E263" s="27">
        <f>SUMIFS('FY17 DataDump'!$E$2:$E$4768, 'FY17 DataDump'!$C$2:$C$4768, 'FY17 Individual Analysis'!$A263, 'FY17 DataDump'!$H$2:$H$4768, E$2)</f>
        <v>0</v>
      </c>
      <c r="F263" s="27">
        <f>SUMIFS('FY17 DataDump'!$E$2:$E$4768, 'FY17 DataDump'!$C$2:$C$4768, 'FY17 Individual Analysis'!$A263, 'FY17 DataDump'!$H$2:$H$4768, F$2)</f>
        <v>0</v>
      </c>
      <c r="G263" s="27">
        <f>SUMIFS('FY17 DataDump'!$E$2:$E$4768, 'FY17 DataDump'!$C$2:$C$4768, 'FY17 Individual Analysis'!$A263, 'FY17 DataDump'!$H$2:$H$4768, G$2)</f>
        <v>0</v>
      </c>
      <c r="H263" s="27">
        <f>SUMIFS('FY17 DataDump'!$E$2:$E$4768, 'FY17 DataDump'!$C$2:$C$4768, 'FY17 Individual Analysis'!$A263, 'FY17 DataDump'!$H$2:$H$4768, H$2)</f>
        <v>0</v>
      </c>
      <c r="I263" s="27">
        <f>SUMIFS('FY17 DataDump'!$E$2:$E$4768, 'FY17 DataDump'!$C$2:$C$4768, 'FY17 Individual Analysis'!$A263, 'FY17 DataDump'!$H$2:$H$4768, I$2)</f>
        <v>0</v>
      </c>
      <c r="J263" s="27">
        <f>SUMIFS('FY17 DataDump'!$E$2:$E$4768, 'FY17 DataDump'!$C$2:$C$4768, 'FY17 Individual Analysis'!$A263, 'FY17 DataDump'!$H$2:$H$4768, J$2)</f>
        <v>0</v>
      </c>
      <c r="K263" s="27">
        <f>SUMIFS('FY17 DataDump'!$E$2:$E$4768, 'FY17 DataDump'!$C$2:$C$4768, 'FY17 Individual Analysis'!$A263, 'FY17 DataDump'!$H$2:$H$4768, K$2)</f>
        <v>0</v>
      </c>
      <c r="L263" s="27">
        <f>SUMIFS('FY17 DataDump'!$E$2:$E$4768, 'FY17 DataDump'!$C$2:$C$4768, 'FY17 Individual Analysis'!$A263, 'FY17 DataDump'!$H$2:$H$4768, L$2)</f>
        <v>0</v>
      </c>
      <c r="M263" s="27">
        <f>SUMIFS('FY17 DataDump'!$E$2:$E$4768, 'FY17 DataDump'!$C$2:$C$4768, 'FY17 Individual Analysis'!$A263, 'FY17 DataDump'!$H$2:$H$4768, M$2)</f>
        <v>0</v>
      </c>
      <c r="N263" s="27">
        <f>SUMIFS('FY17 DataDump'!$E$2:$E$4768, 'FY17 DataDump'!$C$2:$C$4768, 'FY17 Individual Analysis'!$A263, 'FY17 DataDump'!$H$2:$H$4768, N$2)</f>
        <v>0</v>
      </c>
      <c r="O263" s="27">
        <f>SUMIFS('FY17 DataDump'!$E$2:$E$4768, 'FY17 DataDump'!$C$2:$C$4768, 'FY17 Individual Analysis'!$A263, 'FY17 DataDump'!$H$2:$H$4768, O$2)</f>
        <v>0</v>
      </c>
      <c r="P263" s="27">
        <f t="shared" si="29"/>
        <v>0</v>
      </c>
      <c r="Q263" s="108" t="e">
        <f t="shared" si="27"/>
        <v>#DIV/0!</v>
      </c>
      <c r="S263" s="20">
        <f t="shared" si="26"/>
        <v>0</v>
      </c>
      <c r="T263" s="21">
        <f t="shared" si="26"/>
        <v>0</v>
      </c>
      <c r="U263" s="21">
        <f t="shared" si="26"/>
        <v>0</v>
      </c>
      <c r="V263" s="21">
        <f t="shared" si="24"/>
        <v>0</v>
      </c>
      <c r="W263" s="21">
        <f t="shared" si="24"/>
        <v>0</v>
      </c>
      <c r="X263" s="21">
        <f t="shared" si="24"/>
        <v>0</v>
      </c>
      <c r="Y263" s="21">
        <f t="shared" si="24"/>
        <v>0</v>
      </c>
      <c r="Z263" s="21">
        <f t="shared" si="24"/>
        <v>0</v>
      </c>
      <c r="AA263" s="21">
        <f t="shared" si="24"/>
        <v>0</v>
      </c>
      <c r="AB263" s="21">
        <f t="shared" si="25"/>
        <v>0</v>
      </c>
      <c r="AC263" s="21">
        <f t="shared" si="25"/>
        <v>0</v>
      </c>
      <c r="AD263" s="24">
        <f t="shared" si="25"/>
        <v>0</v>
      </c>
      <c r="AF263" s="15">
        <f t="shared" si="28"/>
        <v>0</v>
      </c>
    </row>
    <row r="264" spans="1:32" x14ac:dyDescent="0.25">
      <c r="A264" s="75"/>
      <c r="B264" s="75" t="e">
        <f>INDEX('FY17 DataDump'!$A$2:$H$4768, MATCH('FY17 Individual Analysis'!A264, 'FY17 DataDump'!$C$2:$C$4768, 0), MATCH('FY17 DataDump'!$B$1, 'FY17 DataDump'!$A$1:$H$1))</f>
        <v>#N/A</v>
      </c>
      <c r="C264" s="75" t="e">
        <f>INDEX('FY17 DataDump'!$A$2:$H$4768, MATCH('FY17 Individual Analysis'!A264, 'FY17 DataDump'!$C$2:$C$4768, 0), MATCH('FY17 DataDump'!$D$1, 'FY17 DataDump'!$A$1:$H$1))</f>
        <v>#N/A</v>
      </c>
      <c r="D264" s="27">
        <f>SUMIFS('FY17 DataDump'!$E$2:$E$4768, 'FY17 DataDump'!$C$2:$C$4768, 'FY17 Individual Analysis'!$A264, 'FY17 DataDump'!$H$2:$H$4768, D$2)</f>
        <v>0</v>
      </c>
      <c r="E264" s="27">
        <f>SUMIFS('FY17 DataDump'!$E$2:$E$4768, 'FY17 DataDump'!$C$2:$C$4768, 'FY17 Individual Analysis'!$A264, 'FY17 DataDump'!$H$2:$H$4768, E$2)</f>
        <v>0</v>
      </c>
      <c r="F264" s="27">
        <f>SUMIFS('FY17 DataDump'!$E$2:$E$4768, 'FY17 DataDump'!$C$2:$C$4768, 'FY17 Individual Analysis'!$A264, 'FY17 DataDump'!$H$2:$H$4768, F$2)</f>
        <v>0</v>
      </c>
      <c r="G264" s="27">
        <f>SUMIFS('FY17 DataDump'!$E$2:$E$4768, 'FY17 DataDump'!$C$2:$C$4768, 'FY17 Individual Analysis'!$A264, 'FY17 DataDump'!$H$2:$H$4768, G$2)</f>
        <v>0</v>
      </c>
      <c r="H264" s="27">
        <f>SUMIFS('FY17 DataDump'!$E$2:$E$4768, 'FY17 DataDump'!$C$2:$C$4768, 'FY17 Individual Analysis'!$A264, 'FY17 DataDump'!$H$2:$H$4768, H$2)</f>
        <v>0</v>
      </c>
      <c r="I264" s="27">
        <f>SUMIFS('FY17 DataDump'!$E$2:$E$4768, 'FY17 DataDump'!$C$2:$C$4768, 'FY17 Individual Analysis'!$A264, 'FY17 DataDump'!$H$2:$H$4768, I$2)</f>
        <v>0</v>
      </c>
      <c r="J264" s="27">
        <f>SUMIFS('FY17 DataDump'!$E$2:$E$4768, 'FY17 DataDump'!$C$2:$C$4768, 'FY17 Individual Analysis'!$A264, 'FY17 DataDump'!$H$2:$H$4768, J$2)</f>
        <v>0</v>
      </c>
      <c r="K264" s="27">
        <f>SUMIFS('FY17 DataDump'!$E$2:$E$4768, 'FY17 DataDump'!$C$2:$C$4768, 'FY17 Individual Analysis'!$A264, 'FY17 DataDump'!$H$2:$H$4768, K$2)</f>
        <v>0</v>
      </c>
      <c r="L264" s="27">
        <f>SUMIFS('FY17 DataDump'!$E$2:$E$4768, 'FY17 DataDump'!$C$2:$C$4768, 'FY17 Individual Analysis'!$A264, 'FY17 DataDump'!$H$2:$H$4768, L$2)</f>
        <v>0</v>
      </c>
      <c r="M264" s="27">
        <f>SUMIFS('FY17 DataDump'!$E$2:$E$4768, 'FY17 DataDump'!$C$2:$C$4768, 'FY17 Individual Analysis'!$A264, 'FY17 DataDump'!$H$2:$H$4768, M$2)</f>
        <v>0</v>
      </c>
      <c r="N264" s="27">
        <f>SUMIFS('FY17 DataDump'!$E$2:$E$4768, 'FY17 DataDump'!$C$2:$C$4768, 'FY17 Individual Analysis'!$A264, 'FY17 DataDump'!$H$2:$H$4768, N$2)</f>
        <v>0</v>
      </c>
      <c r="O264" s="27">
        <f>SUMIFS('FY17 DataDump'!$E$2:$E$4768, 'FY17 DataDump'!$C$2:$C$4768, 'FY17 Individual Analysis'!$A264, 'FY17 DataDump'!$H$2:$H$4768, O$2)</f>
        <v>0</v>
      </c>
      <c r="P264" s="27">
        <f t="shared" si="29"/>
        <v>0</v>
      </c>
      <c r="Q264" s="108" t="e">
        <f t="shared" si="27"/>
        <v>#DIV/0!</v>
      </c>
      <c r="S264" s="20">
        <f t="shared" si="26"/>
        <v>0</v>
      </c>
      <c r="T264" s="21">
        <f t="shared" si="26"/>
        <v>0</v>
      </c>
      <c r="U264" s="21">
        <f t="shared" si="26"/>
        <v>0</v>
      </c>
      <c r="V264" s="21">
        <f t="shared" si="26"/>
        <v>0</v>
      </c>
      <c r="W264" s="21">
        <f t="shared" si="26"/>
        <v>0</v>
      </c>
      <c r="X264" s="21">
        <f t="shared" si="26"/>
        <v>0</v>
      </c>
      <c r="Y264" s="21">
        <f t="shared" si="26"/>
        <v>0</v>
      </c>
      <c r="Z264" s="21">
        <f t="shared" si="26"/>
        <v>0</v>
      </c>
      <c r="AA264" s="21">
        <f t="shared" si="26"/>
        <v>0</v>
      </c>
      <c r="AB264" s="21">
        <f t="shared" si="25"/>
        <v>0</v>
      </c>
      <c r="AC264" s="21">
        <f t="shared" si="25"/>
        <v>0</v>
      </c>
      <c r="AD264" s="24">
        <f t="shared" si="25"/>
        <v>0</v>
      </c>
      <c r="AF264" s="15">
        <f t="shared" si="28"/>
        <v>0</v>
      </c>
    </row>
    <row r="265" spans="1:32" x14ac:dyDescent="0.25">
      <c r="A265" s="75"/>
      <c r="B265" s="75" t="e">
        <f>INDEX('FY17 DataDump'!$A$2:$H$4768, MATCH('FY17 Individual Analysis'!A265, 'FY17 DataDump'!$C$2:$C$4768, 0), MATCH('FY17 DataDump'!$B$1, 'FY17 DataDump'!$A$1:$H$1))</f>
        <v>#N/A</v>
      </c>
      <c r="C265" s="75" t="e">
        <f>INDEX('FY17 DataDump'!$A$2:$H$4768, MATCH('FY17 Individual Analysis'!A265, 'FY17 DataDump'!$C$2:$C$4768, 0), MATCH('FY17 DataDump'!$D$1, 'FY17 DataDump'!$A$1:$H$1))</f>
        <v>#N/A</v>
      </c>
      <c r="D265" s="27">
        <f>SUMIFS('FY17 DataDump'!$E$2:$E$4768, 'FY17 DataDump'!$C$2:$C$4768, 'FY17 Individual Analysis'!$A265, 'FY17 DataDump'!$H$2:$H$4768, D$2)</f>
        <v>0</v>
      </c>
      <c r="E265" s="27">
        <f>SUMIFS('FY17 DataDump'!$E$2:$E$4768, 'FY17 DataDump'!$C$2:$C$4768, 'FY17 Individual Analysis'!$A265, 'FY17 DataDump'!$H$2:$H$4768, E$2)</f>
        <v>0</v>
      </c>
      <c r="F265" s="27">
        <f>SUMIFS('FY17 DataDump'!$E$2:$E$4768, 'FY17 DataDump'!$C$2:$C$4768, 'FY17 Individual Analysis'!$A265, 'FY17 DataDump'!$H$2:$H$4768, F$2)</f>
        <v>0</v>
      </c>
      <c r="G265" s="27">
        <f>SUMIFS('FY17 DataDump'!$E$2:$E$4768, 'FY17 DataDump'!$C$2:$C$4768, 'FY17 Individual Analysis'!$A265, 'FY17 DataDump'!$H$2:$H$4768, G$2)</f>
        <v>0</v>
      </c>
      <c r="H265" s="27">
        <f>SUMIFS('FY17 DataDump'!$E$2:$E$4768, 'FY17 DataDump'!$C$2:$C$4768, 'FY17 Individual Analysis'!$A265, 'FY17 DataDump'!$H$2:$H$4768, H$2)</f>
        <v>0</v>
      </c>
      <c r="I265" s="27">
        <f>SUMIFS('FY17 DataDump'!$E$2:$E$4768, 'FY17 DataDump'!$C$2:$C$4768, 'FY17 Individual Analysis'!$A265, 'FY17 DataDump'!$H$2:$H$4768, I$2)</f>
        <v>0</v>
      </c>
      <c r="J265" s="27">
        <f>SUMIFS('FY17 DataDump'!$E$2:$E$4768, 'FY17 DataDump'!$C$2:$C$4768, 'FY17 Individual Analysis'!$A265, 'FY17 DataDump'!$H$2:$H$4768, J$2)</f>
        <v>0</v>
      </c>
      <c r="K265" s="27">
        <f>SUMIFS('FY17 DataDump'!$E$2:$E$4768, 'FY17 DataDump'!$C$2:$C$4768, 'FY17 Individual Analysis'!$A265, 'FY17 DataDump'!$H$2:$H$4768, K$2)</f>
        <v>0</v>
      </c>
      <c r="L265" s="27">
        <f>SUMIFS('FY17 DataDump'!$E$2:$E$4768, 'FY17 DataDump'!$C$2:$C$4768, 'FY17 Individual Analysis'!$A265, 'FY17 DataDump'!$H$2:$H$4768, L$2)</f>
        <v>0</v>
      </c>
      <c r="M265" s="27">
        <f>SUMIFS('FY17 DataDump'!$E$2:$E$4768, 'FY17 DataDump'!$C$2:$C$4768, 'FY17 Individual Analysis'!$A265, 'FY17 DataDump'!$H$2:$H$4768, M$2)</f>
        <v>0</v>
      </c>
      <c r="N265" s="27">
        <f>SUMIFS('FY17 DataDump'!$E$2:$E$4768, 'FY17 DataDump'!$C$2:$C$4768, 'FY17 Individual Analysis'!$A265, 'FY17 DataDump'!$H$2:$H$4768, N$2)</f>
        <v>0</v>
      </c>
      <c r="O265" s="27">
        <f>SUMIFS('FY17 DataDump'!$E$2:$E$4768, 'FY17 DataDump'!$C$2:$C$4768, 'FY17 Individual Analysis'!$A265, 'FY17 DataDump'!$H$2:$H$4768, O$2)</f>
        <v>0</v>
      </c>
      <c r="P265" s="27">
        <f t="shared" si="29"/>
        <v>0</v>
      </c>
      <c r="Q265" s="108" t="e">
        <f t="shared" si="27"/>
        <v>#DIV/0!</v>
      </c>
      <c r="S265" s="20">
        <f t="shared" si="26"/>
        <v>0</v>
      </c>
      <c r="T265" s="21">
        <f t="shared" si="26"/>
        <v>0</v>
      </c>
      <c r="U265" s="21">
        <f t="shared" si="26"/>
        <v>0</v>
      </c>
      <c r="V265" s="21">
        <f t="shared" si="26"/>
        <v>0</v>
      </c>
      <c r="W265" s="21">
        <f t="shared" si="26"/>
        <v>0</v>
      </c>
      <c r="X265" s="21">
        <f t="shared" si="26"/>
        <v>0</v>
      </c>
      <c r="Y265" s="21">
        <f t="shared" si="26"/>
        <v>0</v>
      </c>
      <c r="Z265" s="21">
        <f t="shared" si="26"/>
        <v>0</v>
      </c>
      <c r="AA265" s="21">
        <f t="shared" si="26"/>
        <v>0</v>
      </c>
      <c r="AB265" s="21">
        <f t="shared" si="25"/>
        <v>0</v>
      </c>
      <c r="AC265" s="21">
        <f t="shared" si="25"/>
        <v>0</v>
      </c>
      <c r="AD265" s="24">
        <f t="shared" si="25"/>
        <v>0</v>
      </c>
      <c r="AF265" s="15">
        <f t="shared" si="28"/>
        <v>0</v>
      </c>
    </row>
    <row r="266" spans="1:32" x14ac:dyDescent="0.25">
      <c r="A266" s="75"/>
      <c r="B266" s="75" t="e">
        <f>INDEX('FY17 DataDump'!$A$2:$H$4768, MATCH('FY17 Individual Analysis'!A266, 'FY17 DataDump'!$C$2:$C$4768, 0), MATCH('FY17 DataDump'!$B$1, 'FY17 DataDump'!$A$1:$H$1))</f>
        <v>#N/A</v>
      </c>
      <c r="C266" s="75" t="e">
        <f>INDEX('FY17 DataDump'!$A$2:$H$4768, MATCH('FY17 Individual Analysis'!A266, 'FY17 DataDump'!$C$2:$C$4768, 0), MATCH('FY17 DataDump'!$D$1, 'FY17 DataDump'!$A$1:$H$1))</f>
        <v>#N/A</v>
      </c>
      <c r="D266" s="27">
        <f>SUMIFS('FY17 DataDump'!$E$2:$E$4768, 'FY17 DataDump'!$C$2:$C$4768, 'FY17 Individual Analysis'!$A266, 'FY17 DataDump'!$H$2:$H$4768, D$2)</f>
        <v>0</v>
      </c>
      <c r="E266" s="27">
        <f>SUMIFS('FY17 DataDump'!$E$2:$E$4768, 'FY17 DataDump'!$C$2:$C$4768, 'FY17 Individual Analysis'!$A266, 'FY17 DataDump'!$H$2:$H$4768, E$2)</f>
        <v>0</v>
      </c>
      <c r="F266" s="27">
        <f>SUMIFS('FY17 DataDump'!$E$2:$E$4768, 'FY17 DataDump'!$C$2:$C$4768, 'FY17 Individual Analysis'!$A266, 'FY17 DataDump'!$H$2:$H$4768, F$2)</f>
        <v>0</v>
      </c>
      <c r="G266" s="27">
        <f>SUMIFS('FY17 DataDump'!$E$2:$E$4768, 'FY17 DataDump'!$C$2:$C$4768, 'FY17 Individual Analysis'!$A266, 'FY17 DataDump'!$H$2:$H$4768, G$2)</f>
        <v>0</v>
      </c>
      <c r="H266" s="27">
        <f>SUMIFS('FY17 DataDump'!$E$2:$E$4768, 'FY17 DataDump'!$C$2:$C$4768, 'FY17 Individual Analysis'!$A266, 'FY17 DataDump'!$H$2:$H$4768, H$2)</f>
        <v>0</v>
      </c>
      <c r="I266" s="27">
        <f>SUMIFS('FY17 DataDump'!$E$2:$E$4768, 'FY17 DataDump'!$C$2:$C$4768, 'FY17 Individual Analysis'!$A266, 'FY17 DataDump'!$H$2:$H$4768, I$2)</f>
        <v>0</v>
      </c>
      <c r="J266" s="27">
        <f>SUMIFS('FY17 DataDump'!$E$2:$E$4768, 'FY17 DataDump'!$C$2:$C$4768, 'FY17 Individual Analysis'!$A266, 'FY17 DataDump'!$H$2:$H$4768, J$2)</f>
        <v>0</v>
      </c>
      <c r="K266" s="27">
        <f>SUMIFS('FY17 DataDump'!$E$2:$E$4768, 'FY17 DataDump'!$C$2:$C$4768, 'FY17 Individual Analysis'!$A266, 'FY17 DataDump'!$H$2:$H$4768, K$2)</f>
        <v>0</v>
      </c>
      <c r="L266" s="27">
        <f>SUMIFS('FY17 DataDump'!$E$2:$E$4768, 'FY17 DataDump'!$C$2:$C$4768, 'FY17 Individual Analysis'!$A266, 'FY17 DataDump'!$H$2:$H$4768, L$2)</f>
        <v>0</v>
      </c>
      <c r="M266" s="27">
        <f>SUMIFS('FY17 DataDump'!$E$2:$E$4768, 'FY17 DataDump'!$C$2:$C$4768, 'FY17 Individual Analysis'!$A266, 'FY17 DataDump'!$H$2:$H$4768, M$2)</f>
        <v>0</v>
      </c>
      <c r="N266" s="27">
        <f>SUMIFS('FY17 DataDump'!$E$2:$E$4768, 'FY17 DataDump'!$C$2:$C$4768, 'FY17 Individual Analysis'!$A266, 'FY17 DataDump'!$H$2:$H$4768, N$2)</f>
        <v>0</v>
      </c>
      <c r="O266" s="27">
        <f>SUMIFS('FY17 DataDump'!$E$2:$E$4768, 'FY17 DataDump'!$C$2:$C$4768, 'FY17 Individual Analysis'!$A266, 'FY17 DataDump'!$H$2:$H$4768, O$2)</f>
        <v>0</v>
      </c>
      <c r="P266" s="27">
        <f t="shared" si="29"/>
        <v>0</v>
      </c>
      <c r="Q266" s="108" t="e">
        <f t="shared" si="27"/>
        <v>#DIV/0!</v>
      </c>
      <c r="S266" s="20">
        <f t="shared" si="26"/>
        <v>0</v>
      </c>
      <c r="T266" s="21">
        <f t="shared" si="26"/>
        <v>0</v>
      </c>
      <c r="U266" s="21">
        <f t="shared" si="26"/>
        <v>0</v>
      </c>
      <c r="V266" s="21">
        <f t="shared" si="26"/>
        <v>0</v>
      </c>
      <c r="W266" s="21">
        <f t="shared" si="26"/>
        <v>0</v>
      </c>
      <c r="X266" s="21">
        <f t="shared" si="26"/>
        <v>0</v>
      </c>
      <c r="Y266" s="21">
        <f t="shared" si="26"/>
        <v>0</v>
      </c>
      <c r="Z266" s="21">
        <f t="shared" si="26"/>
        <v>0</v>
      </c>
      <c r="AA266" s="21">
        <f t="shared" si="26"/>
        <v>0</v>
      </c>
      <c r="AB266" s="21">
        <f t="shared" si="25"/>
        <v>0</v>
      </c>
      <c r="AC266" s="21">
        <f t="shared" si="25"/>
        <v>0</v>
      </c>
      <c r="AD266" s="24">
        <f t="shared" si="25"/>
        <v>0</v>
      </c>
      <c r="AF266" s="15">
        <f t="shared" si="28"/>
        <v>0</v>
      </c>
    </row>
    <row r="267" spans="1:32" x14ac:dyDescent="0.25">
      <c r="A267" s="75"/>
      <c r="B267" s="75" t="e">
        <f>INDEX('FY17 DataDump'!$A$2:$H$4768, MATCH('FY17 Individual Analysis'!A267, 'FY17 DataDump'!$C$2:$C$4768, 0), MATCH('FY17 DataDump'!$B$1, 'FY17 DataDump'!$A$1:$H$1))</f>
        <v>#N/A</v>
      </c>
      <c r="C267" s="75" t="e">
        <f>INDEX('FY17 DataDump'!$A$2:$H$4768, MATCH('FY17 Individual Analysis'!A267, 'FY17 DataDump'!$C$2:$C$4768, 0), MATCH('FY17 DataDump'!$D$1, 'FY17 DataDump'!$A$1:$H$1))</f>
        <v>#N/A</v>
      </c>
      <c r="D267" s="27">
        <f>SUMIFS('FY17 DataDump'!$E$2:$E$4768, 'FY17 DataDump'!$C$2:$C$4768, 'FY17 Individual Analysis'!$A267, 'FY17 DataDump'!$H$2:$H$4768, D$2)</f>
        <v>0</v>
      </c>
      <c r="E267" s="27">
        <f>SUMIFS('FY17 DataDump'!$E$2:$E$4768, 'FY17 DataDump'!$C$2:$C$4768, 'FY17 Individual Analysis'!$A267, 'FY17 DataDump'!$H$2:$H$4768, E$2)</f>
        <v>0</v>
      </c>
      <c r="F267" s="27">
        <f>SUMIFS('FY17 DataDump'!$E$2:$E$4768, 'FY17 DataDump'!$C$2:$C$4768, 'FY17 Individual Analysis'!$A267, 'FY17 DataDump'!$H$2:$H$4768, F$2)</f>
        <v>0</v>
      </c>
      <c r="G267" s="27">
        <f>SUMIFS('FY17 DataDump'!$E$2:$E$4768, 'FY17 DataDump'!$C$2:$C$4768, 'FY17 Individual Analysis'!$A267, 'FY17 DataDump'!$H$2:$H$4768, G$2)</f>
        <v>0</v>
      </c>
      <c r="H267" s="27">
        <f>SUMIFS('FY17 DataDump'!$E$2:$E$4768, 'FY17 DataDump'!$C$2:$C$4768, 'FY17 Individual Analysis'!$A267, 'FY17 DataDump'!$H$2:$H$4768, H$2)</f>
        <v>0</v>
      </c>
      <c r="I267" s="27">
        <f>SUMIFS('FY17 DataDump'!$E$2:$E$4768, 'FY17 DataDump'!$C$2:$C$4768, 'FY17 Individual Analysis'!$A267, 'FY17 DataDump'!$H$2:$H$4768, I$2)</f>
        <v>0</v>
      </c>
      <c r="J267" s="27">
        <f>SUMIFS('FY17 DataDump'!$E$2:$E$4768, 'FY17 DataDump'!$C$2:$C$4768, 'FY17 Individual Analysis'!$A267, 'FY17 DataDump'!$H$2:$H$4768, J$2)</f>
        <v>0</v>
      </c>
      <c r="K267" s="27">
        <f>SUMIFS('FY17 DataDump'!$E$2:$E$4768, 'FY17 DataDump'!$C$2:$C$4768, 'FY17 Individual Analysis'!$A267, 'FY17 DataDump'!$H$2:$H$4768, K$2)</f>
        <v>0</v>
      </c>
      <c r="L267" s="27">
        <f>SUMIFS('FY17 DataDump'!$E$2:$E$4768, 'FY17 DataDump'!$C$2:$C$4768, 'FY17 Individual Analysis'!$A267, 'FY17 DataDump'!$H$2:$H$4768, L$2)</f>
        <v>0</v>
      </c>
      <c r="M267" s="27">
        <f>SUMIFS('FY17 DataDump'!$E$2:$E$4768, 'FY17 DataDump'!$C$2:$C$4768, 'FY17 Individual Analysis'!$A267, 'FY17 DataDump'!$H$2:$H$4768, M$2)</f>
        <v>0</v>
      </c>
      <c r="N267" s="27">
        <f>SUMIFS('FY17 DataDump'!$E$2:$E$4768, 'FY17 DataDump'!$C$2:$C$4768, 'FY17 Individual Analysis'!$A267, 'FY17 DataDump'!$H$2:$H$4768, N$2)</f>
        <v>0</v>
      </c>
      <c r="O267" s="27">
        <f>SUMIFS('FY17 DataDump'!$E$2:$E$4768, 'FY17 DataDump'!$C$2:$C$4768, 'FY17 Individual Analysis'!$A267, 'FY17 DataDump'!$H$2:$H$4768, O$2)</f>
        <v>0</v>
      </c>
      <c r="P267" s="27">
        <f t="shared" si="29"/>
        <v>0</v>
      </c>
      <c r="Q267" s="108" t="e">
        <f t="shared" si="27"/>
        <v>#DIV/0!</v>
      </c>
      <c r="S267" s="20">
        <f t="shared" si="26"/>
        <v>0</v>
      </c>
      <c r="T267" s="21">
        <f t="shared" si="26"/>
        <v>0</v>
      </c>
      <c r="U267" s="21">
        <f t="shared" si="26"/>
        <v>0</v>
      </c>
      <c r="V267" s="21">
        <f t="shared" si="26"/>
        <v>0</v>
      </c>
      <c r="W267" s="21">
        <f t="shared" si="26"/>
        <v>0</v>
      </c>
      <c r="X267" s="21">
        <f t="shared" si="26"/>
        <v>0</v>
      </c>
      <c r="Y267" s="21">
        <f t="shared" si="26"/>
        <v>0</v>
      </c>
      <c r="Z267" s="21">
        <f t="shared" si="26"/>
        <v>0</v>
      </c>
      <c r="AA267" s="21">
        <f t="shared" si="26"/>
        <v>0</v>
      </c>
      <c r="AB267" s="21">
        <f t="shared" si="25"/>
        <v>0</v>
      </c>
      <c r="AC267" s="21">
        <f t="shared" si="25"/>
        <v>0</v>
      </c>
      <c r="AD267" s="24">
        <f t="shared" si="25"/>
        <v>0</v>
      </c>
      <c r="AF267" s="15">
        <f t="shared" si="28"/>
        <v>0</v>
      </c>
    </row>
    <row r="268" spans="1:32" x14ac:dyDescent="0.25">
      <c r="A268" s="75"/>
      <c r="B268" s="75" t="e">
        <f>INDEX('FY17 DataDump'!$A$2:$H$4768, MATCH('FY17 Individual Analysis'!A268, 'FY17 DataDump'!$C$2:$C$4768, 0), MATCH('FY17 DataDump'!$B$1, 'FY17 DataDump'!$A$1:$H$1))</f>
        <v>#N/A</v>
      </c>
      <c r="C268" s="75" t="e">
        <f>INDEX('FY17 DataDump'!$A$2:$H$4768, MATCH('FY17 Individual Analysis'!A268, 'FY17 DataDump'!$C$2:$C$4768, 0), MATCH('FY17 DataDump'!$D$1, 'FY17 DataDump'!$A$1:$H$1))</f>
        <v>#N/A</v>
      </c>
      <c r="D268" s="27">
        <f>SUMIFS('FY17 DataDump'!$E$2:$E$4768, 'FY17 DataDump'!$C$2:$C$4768, 'FY17 Individual Analysis'!$A268, 'FY17 DataDump'!$H$2:$H$4768, D$2)</f>
        <v>0</v>
      </c>
      <c r="E268" s="27">
        <f>SUMIFS('FY17 DataDump'!$E$2:$E$4768, 'FY17 DataDump'!$C$2:$C$4768, 'FY17 Individual Analysis'!$A268, 'FY17 DataDump'!$H$2:$H$4768, E$2)</f>
        <v>0</v>
      </c>
      <c r="F268" s="27">
        <f>SUMIFS('FY17 DataDump'!$E$2:$E$4768, 'FY17 DataDump'!$C$2:$C$4768, 'FY17 Individual Analysis'!$A268, 'FY17 DataDump'!$H$2:$H$4768, F$2)</f>
        <v>0</v>
      </c>
      <c r="G268" s="27">
        <f>SUMIFS('FY17 DataDump'!$E$2:$E$4768, 'FY17 DataDump'!$C$2:$C$4768, 'FY17 Individual Analysis'!$A268, 'FY17 DataDump'!$H$2:$H$4768, G$2)</f>
        <v>0</v>
      </c>
      <c r="H268" s="27">
        <f>SUMIFS('FY17 DataDump'!$E$2:$E$4768, 'FY17 DataDump'!$C$2:$C$4768, 'FY17 Individual Analysis'!$A268, 'FY17 DataDump'!$H$2:$H$4768, H$2)</f>
        <v>0</v>
      </c>
      <c r="I268" s="27">
        <f>SUMIFS('FY17 DataDump'!$E$2:$E$4768, 'FY17 DataDump'!$C$2:$C$4768, 'FY17 Individual Analysis'!$A268, 'FY17 DataDump'!$H$2:$H$4768, I$2)</f>
        <v>0</v>
      </c>
      <c r="J268" s="27">
        <f>SUMIFS('FY17 DataDump'!$E$2:$E$4768, 'FY17 DataDump'!$C$2:$C$4768, 'FY17 Individual Analysis'!$A268, 'FY17 DataDump'!$H$2:$H$4768, J$2)</f>
        <v>0</v>
      </c>
      <c r="K268" s="27">
        <f>SUMIFS('FY17 DataDump'!$E$2:$E$4768, 'FY17 DataDump'!$C$2:$C$4768, 'FY17 Individual Analysis'!$A268, 'FY17 DataDump'!$H$2:$H$4768, K$2)</f>
        <v>0</v>
      </c>
      <c r="L268" s="27">
        <f>SUMIFS('FY17 DataDump'!$E$2:$E$4768, 'FY17 DataDump'!$C$2:$C$4768, 'FY17 Individual Analysis'!$A268, 'FY17 DataDump'!$H$2:$H$4768, L$2)</f>
        <v>0</v>
      </c>
      <c r="M268" s="27">
        <f>SUMIFS('FY17 DataDump'!$E$2:$E$4768, 'FY17 DataDump'!$C$2:$C$4768, 'FY17 Individual Analysis'!$A268, 'FY17 DataDump'!$H$2:$H$4768, M$2)</f>
        <v>0</v>
      </c>
      <c r="N268" s="27">
        <f>SUMIFS('FY17 DataDump'!$E$2:$E$4768, 'FY17 DataDump'!$C$2:$C$4768, 'FY17 Individual Analysis'!$A268, 'FY17 DataDump'!$H$2:$H$4768, N$2)</f>
        <v>0</v>
      </c>
      <c r="O268" s="27">
        <f>SUMIFS('FY17 DataDump'!$E$2:$E$4768, 'FY17 DataDump'!$C$2:$C$4768, 'FY17 Individual Analysis'!$A268, 'FY17 DataDump'!$H$2:$H$4768, O$2)</f>
        <v>0</v>
      </c>
      <c r="P268" s="27">
        <f t="shared" si="29"/>
        <v>0</v>
      </c>
      <c r="Q268" s="108" t="e">
        <f t="shared" si="27"/>
        <v>#DIV/0!</v>
      </c>
      <c r="S268" s="20">
        <f t="shared" si="26"/>
        <v>0</v>
      </c>
      <c r="T268" s="21">
        <f t="shared" si="26"/>
        <v>0</v>
      </c>
      <c r="U268" s="21">
        <f t="shared" si="26"/>
        <v>0</v>
      </c>
      <c r="V268" s="21">
        <f t="shared" si="26"/>
        <v>0</v>
      </c>
      <c r="W268" s="21">
        <f t="shared" si="26"/>
        <v>0</v>
      </c>
      <c r="X268" s="21">
        <f t="shared" si="26"/>
        <v>0</v>
      </c>
      <c r="Y268" s="21">
        <f t="shared" si="26"/>
        <v>0</v>
      </c>
      <c r="Z268" s="21">
        <f t="shared" si="26"/>
        <v>0</v>
      </c>
      <c r="AA268" s="21">
        <f t="shared" si="26"/>
        <v>0</v>
      </c>
      <c r="AB268" s="21">
        <f t="shared" si="25"/>
        <v>0</v>
      </c>
      <c r="AC268" s="21">
        <f t="shared" si="25"/>
        <v>0</v>
      </c>
      <c r="AD268" s="24">
        <f t="shared" si="25"/>
        <v>0</v>
      </c>
      <c r="AF268" s="15">
        <f t="shared" si="28"/>
        <v>0</v>
      </c>
    </row>
    <row r="269" spans="1:32" x14ac:dyDescent="0.25">
      <c r="A269" s="75"/>
      <c r="B269" s="75" t="e">
        <f>INDEX('FY17 DataDump'!$A$2:$H$4768, MATCH('FY17 Individual Analysis'!A269, 'FY17 DataDump'!$C$2:$C$4768, 0), MATCH('FY17 DataDump'!$B$1, 'FY17 DataDump'!$A$1:$H$1))</f>
        <v>#N/A</v>
      </c>
      <c r="C269" s="75" t="e">
        <f>INDEX('FY17 DataDump'!$A$2:$H$4768, MATCH('FY17 Individual Analysis'!A269, 'FY17 DataDump'!$C$2:$C$4768, 0), MATCH('FY17 DataDump'!$D$1, 'FY17 DataDump'!$A$1:$H$1))</f>
        <v>#N/A</v>
      </c>
      <c r="D269" s="27">
        <f>SUMIFS('FY17 DataDump'!$E$2:$E$4768, 'FY17 DataDump'!$C$2:$C$4768, 'FY17 Individual Analysis'!$A269, 'FY17 DataDump'!$H$2:$H$4768, D$2)</f>
        <v>0</v>
      </c>
      <c r="E269" s="27">
        <f>SUMIFS('FY17 DataDump'!$E$2:$E$4768, 'FY17 DataDump'!$C$2:$C$4768, 'FY17 Individual Analysis'!$A269, 'FY17 DataDump'!$H$2:$H$4768, E$2)</f>
        <v>0</v>
      </c>
      <c r="F269" s="27">
        <f>SUMIFS('FY17 DataDump'!$E$2:$E$4768, 'FY17 DataDump'!$C$2:$C$4768, 'FY17 Individual Analysis'!$A269, 'FY17 DataDump'!$H$2:$H$4768, F$2)</f>
        <v>0</v>
      </c>
      <c r="G269" s="27">
        <f>SUMIFS('FY17 DataDump'!$E$2:$E$4768, 'FY17 DataDump'!$C$2:$C$4768, 'FY17 Individual Analysis'!$A269, 'FY17 DataDump'!$H$2:$H$4768, G$2)</f>
        <v>0</v>
      </c>
      <c r="H269" s="27">
        <f>SUMIFS('FY17 DataDump'!$E$2:$E$4768, 'FY17 DataDump'!$C$2:$C$4768, 'FY17 Individual Analysis'!$A269, 'FY17 DataDump'!$H$2:$H$4768, H$2)</f>
        <v>0</v>
      </c>
      <c r="I269" s="27">
        <f>SUMIFS('FY17 DataDump'!$E$2:$E$4768, 'FY17 DataDump'!$C$2:$C$4768, 'FY17 Individual Analysis'!$A269, 'FY17 DataDump'!$H$2:$H$4768, I$2)</f>
        <v>0</v>
      </c>
      <c r="J269" s="27">
        <f>SUMIFS('FY17 DataDump'!$E$2:$E$4768, 'FY17 DataDump'!$C$2:$C$4768, 'FY17 Individual Analysis'!$A269, 'FY17 DataDump'!$H$2:$H$4768, J$2)</f>
        <v>0</v>
      </c>
      <c r="K269" s="27">
        <f>SUMIFS('FY17 DataDump'!$E$2:$E$4768, 'FY17 DataDump'!$C$2:$C$4768, 'FY17 Individual Analysis'!$A269, 'FY17 DataDump'!$H$2:$H$4768, K$2)</f>
        <v>0</v>
      </c>
      <c r="L269" s="27">
        <f>SUMIFS('FY17 DataDump'!$E$2:$E$4768, 'FY17 DataDump'!$C$2:$C$4768, 'FY17 Individual Analysis'!$A269, 'FY17 DataDump'!$H$2:$H$4768, L$2)</f>
        <v>0</v>
      </c>
      <c r="M269" s="27">
        <f>SUMIFS('FY17 DataDump'!$E$2:$E$4768, 'FY17 DataDump'!$C$2:$C$4768, 'FY17 Individual Analysis'!$A269, 'FY17 DataDump'!$H$2:$H$4768, M$2)</f>
        <v>0</v>
      </c>
      <c r="N269" s="27">
        <f>SUMIFS('FY17 DataDump'!$E$2:$E$4768, 'FY17 DataDump'!$C$2:$C$4768, 'FY17 Individual Analysis'!$A269, 'FY17 DataDump'!$H$2:$H$4768, N$2)</f>
        <v>0</v>
      </c>
      <c r="O269" s="27">
        <f>SUMIFS('FY17 DataDump'!$E$2:$E$4768, 'FY17 DataDump'!$C$2:$C$4768, 'FY17 Individual Analysis'!$A269, 'FY17 DataDump'!$H$2:$H$4768, O$2)</f>
        <v>0</v>
      </c>
      <c r="P269" s="27">
        <f t="shared" si="29"/>
        <v>0</v>
      </c>
      <c r="Q269" s="108" t="e">
        <f t="shared" si="27"/>
        <v>#DIV/0!</v>
      </c>
      <c r="S269" s="20">
        <f t="shared" si="26"/>
        <v>0</v>
      </c>
      <c r="T269" s="21">
        <f t="shared" si="26"/>
        <v>0</v>
      </c>
      <c r="U269" s="21">
        <f t="shared" si="26"/>
        <v>0</v>
      </c>
      <c r="V269" s="21">
        <f t="shared" si="26"/>
        <v>0</v>
      </c>
      <c r="W269" s="21">
        <f t="shared" si="26"/>
        <v>0</v>
      </c>
      <c r="X269" s="21">
        <f t="shared" si="26"/>
        <v>0</v>
      </c>
      <c r="Y269" s="21">
        <f t="shared" si="26"/>
        <v>0</v>
      </c>
      <c r="Z269" s="21">
        <f t="shared" si="26"/>
        <v>0</v>
      </c>
      <c r="AA269" s="21">
        <f t="shared" si="26"/>
        <v>0</v>
      </c>
      <c r="AB269" s="21">
        <f t="shared" si="25"/>
        <v>0</v>
      </c>
      <c r="AC269" s="21">
        <f t="shared" si="25"/>
        <v>0</v>
      </c>
      <c r="AD269" s="24">
        <f t="shared" si="25"/>
        <v>0</v>
      </c>
      <c r="AF269" s="15">
        <f t="shared" si="28"/>
        <v>0</v>
      </c>
    </row>
    <row r="270" spans="1:32" x14ac:dyDescent="0.25">
      <c r="A270" s="75"/>
      <c r="B270" s="75" t="e">
        <f>INDEX('FY17 DataDump'!$A$2:$H$4768, MATCH('FY17 Individual Analysis'!A270, 'FY17 DataDump'!$C$2:$C$4768, 0), MATCH('FY17 DataDump'!$B$1, 'FY17 DataDump'!$A$1:$H$1))</f>
        <v>#N/A</v>
      </c>
      <c r="C270" s="75" t="e">
        <f>INDEX('FY17 DataDump'!$A$2:$H$4768, MATCH('FY17 Individual Analysis'!A270, 'FY17 DataDump'!$C$2:$C$4768, 0), MATCH('FY17 DataDump'!$D$1, 'FY17 DataDump'!$A$1:$H$1))</f>
        <v>#N/A</v>
      </c>
      <c r="D270" s="27">
        <f>SUMIFS('FY17 DataDump'!$E$2:$E$4768, 'FY17 DataDump'!$C$2:$C$4768, 'FY17 Individual Analysis'!$A270, 'FY17 DataDump'!$H$2:$H$4768, D$2)</f>
        <v>0</v>
      </c>
      <c r="E270" s="27">
        <f>SUMIFS('FY17 DataDump'!$E$2:$E$4768, 'FY17 DataDump'!$C$2:$C$4768, 'FY17 Individual Analysis'!$A270, 'FY17 DataDump'!$H$2:$H$4768, E$2)</f>
        <v>0</v>
      </c>
      <c r="F270" s="27">
        <f>SUMIFS('FY17 DataDump'!$E$2:$E$4768, 'FY17 DataDump'!$C$2:$C$4768, 'FY17 Individual Analysis'!$A270, 'FY17 DataDump'!$H$2:$H$4768, F$2)</f>
        <v>0</v>
      </c>
      <c r="G270" s="27">
        <f>SUMIFS('FY17 DataDump'!$E$2:$E$4768, 'FY17 DataDump'!$C$2:$C$4768, 'FY17 Individual Analysis'!$A270, 'FY17 DataDump'!$H$2:$H$4768, G$2)</f>
        <v>0</v>
      </c>
      <c r="H270" s="27">
        <f>SUMIFS('FY17 DataDump'!$E$2:$E$4768, 'FY17 DataDump'!$C$2:$C$4768, 'FY17 Individual Analysis'!$A270, 'FY17 DataDump'!$H$2:$H$4768, H$2)</f>
        <v>0</v>
      </c>
      <c r="I270" s="27">
        <f>SUMIFS('FY17 DataDump'!$E$2:$E$4768, 'FY17 DataDump'!$C$2:$C$4768, 'FY17 Individual Analysis'!$A270, 'FY17 DataDump'!$H$2:$H$4768, I$2)</f>
        <v>0</v>
      </c>
      <c r="J270" s="27">
        <f>SUMIFS('FY17 DataDump'!$E$2:$E$4768, 'FY17 DataDump'!$C$2:$C$4768, 'FY17 Individual Analysis'!$A270, 'FY17 DataDump'!$H$2:$H$4768, J$2)</f>
        <v>0</v>
      </c>
      <c r="K270" s="27">
        <f>SUMIFS('FY17 DataDump'!$E$2:$E$4768, 'FY17 DataDump'!$C$2:$C$4768, 'FY17 Individual Analysis'!$A270, 'FY17 DataDump'!$H$2:$H$4768, K$2)</f>
        <v>0</v>
      </c>
      <c r="L270" s="27">
        <f>SUMIFS('FY17 DataDump'!$E$2:$E$4768, 'FY17 DataDump'!$C$2:$C$4768, 'FY17 Individual Analysis'!$A270, 'FY17 DataDump'!$H$2:$H$4768, L$2)</f>
        <v>0</v>
      </c>
      <c r="M270" s="27">
        <f>SUMIFS('FY17 DataDump'!$E$2:$E$4768, 'FY17 DataDump'!$C$2:$C$4768, 'FY17 Individual Analysis'!$A270, 'FY17 DataDump'!$H$2:$H$4768, M$2)</f>
        <v>0</v>
      </c>
      <c r="N270" s="27">
        <f>SUMIFS('FY17 DataDump'!$E$2:$E$4768, 'FY17 DataDump'!$C$2:$C$4768, 'FY17 Individual Analysis'!$A270, 'FY17 DataDump'!$H$2:$H$4768, N$2)</f>
        <v>0</v>
      </c>
      <c r="O270" s="27">
        <f>SUMIFS('FY17 DataDump'!$E$2:$E$4768, 'FY17 DataDump'!$C$2:$C$4768, 'FY17 Individual Analysis'!$A270, 'FY17 DataDump'!$H$2:$H$4768, O$2)</f>
        <v>0</v>
      </c>
      <c r="P270" s="27">
        <f t="shared" si="29"/>
        <v>0</v>
      </c>
      <c r="Q270" s="108" t="e">
        <f t="shared" si="27"/>
        <v>#DIV/0!</v>
      </c>
      <c r="S270" s="20">
        <f t="shared" si="26"/>
        <v>0</v>
      </c>
      <c r="T270" s="21">
        <f t="shared" si="26"/>
        <v>0</v>
      </c>
      <c r="U270" s="21">
        <f t="shared" si="26"/>
        <v>0</v>
      </c>
      <c r="V270" s="21">
        <f t="shared" si="26"/>
        <v>0</v>
      </c>
      <c r="W270" s="21">
        <f t="shared" si="26"/>
        <v>0</v>
      </c>
      <c r="X270" s="21">
        <f t="shared" si="26"/>
        <v>0</v>
      </c>
      <c r="Y270" s="21">
        <f t="shared" si="26"/>
        <v>0</v>
      </c>
      <c r="Z270" s="21">
        <f t="shared" si="26"/>
        <v>0</v>
      </c>
      <c r="AA270" s="21">
        <f t="shared" si="26"/>
        <v>0</v>
      </c>
      <c r="AB270" s="21">
        <f t="shared" si="25"/>
        <v>0</v>
      </c>
      <c r="AC270" s="21">
        <f t="shared" si="25"/>
        <v>0</v>
      </c>
      <c r="AD270" s="24">
        <f t="shared" si="25"/>
        <v>0</v>
      </c>
      <c r="AF270" s="15">
        <f t="shared" si="28"/>
        <v>0</v>
      </c>
    </row>
    <row r="271" spans="1:32" x14ac:dyDescent="0.25">
      <c r="A271" s="75"/>
      <c r="B271" s="75" t="e">
        <f>INDEX('FY17 DataDump'!$A$2:$H$4768, MATCH('FY17 Individual Analysis'!A271, 'FY17 DataDump'!$C$2:$C$4768, 0), MATCH('FY17 DataDump'!$B$1, 'FY17 DataDump'!$A$1:$H$1))</f>
        <v>#N/A</v>
      </c>
      <c r="C271" s="75" t="e">
        <f>INDEX('FY17 DataDump'!$A$2:$H$4768, MATCH('FY17 Individual Analysis'!A271, 'FY17 DataDump'!$C$2:$C$4768, 0), MATCH('FY17 DataDump'!$D$1, 'FY17 DataDump'!$A$1:$H$1))</f>
        <v>#N/A</v>
      </c>
      <c r="D271" s="27">
        <f>SUMIFS('FY17 DataDump'!$E$2:$E$4768, 'FY17 DataDump'!$C$2:$C$4768, 'FY17 Individual Analysis'!$A271, 'FY17 DataDump'!$H$2:$H$4768, D$2)</f>
        <v>0</v>
      </c>
      <c r="E271" s="27">
        <f>SUMIFS('FY17 DataDump'!$E$2:$E$4768, 'FY17 DataDump'!$C$2:$C$4768, 'FY17 Individual Analysis'!$A271, 'FY17 DataDump'!$H$2:$H$4768, E$2)</f>
        <v>0</v>
      </c>
      <c r="F271" s="27">
        <f>SUMIFS('FY17 DataDump'!$E$2:$E$4768, 'FY17 DataDump'!$C$2:$C$4768, 'FY17 Individual Analysis'!$A271, 'FY17 DataDump'!$H$2:$H$4768, F$2)</f>
        <v>0</v>
      </c>
      <c r="G271" s="27">
        <f>SUMIFS('FY17 DataDump'!$E$2:$E$4768, 'FY17 DataDump'!$C$2:$C$4768, 'FY17 Individual Analysis'!$A271, 'FY17 DataDump'!$H$2:$H$4768, G$2)</f>
        <v>0</v>
      </c>
      <c r="H271" s="27">
        <f>SUMIFS('FY17 DataDump'!$E$2:$E$4768, 'FY17 DataDump'!$C$2:$C$4768, 'FY17 Individual Analysis'!$A271, 'FY17 DataDump'!$H$2:$H$4768, H$2)</f>
        <v>0</v>
      </c>
      <c r="I271" s="27">
        <f>SUMIFS('FY17 DataDump'!$E$2:$E$4768, 'FY17 DataDump'!$C$2:$C$4768, 'FY17 Individual Analysis'!$A271, 'FY17 DataDump'!$H$2:$H$4768, I$2)</f>
        <v>0</v>
      </c>
      <c r="J271" s="27">
        <f>SUMIFS('FY17 DataDump'!$E$2:$E$4768, 'FY17 DataDump'!$C$2:$C$4768, 'FY17 Individual Analysis'!$A271, 'FY17 DataDump'!$H$2:$H$4768, J$2)</f>
        <v>0</v>
      </c>
      <c r="K271" s="27">
        <f>SUMIFS('FY17 DataDump'!$E$2:$E$4768, 'FY17 DataDump'!$C$2:$C$4768, 'FY17 Individual Analysis'!$A271, 'FY17 DataDump'!$H$2:$H$4768, K$2)</f>
        <v>0</v>
      </c>
      <c r="L271" s="27">
        <f>SUMIFS('FY17 DataDump'!$E$2:$E$4768, 'FY17 DataDump'!$C$2:$C$4768, 'FY17 Individual Analysis'!$A271, 'FY17 DataDump'!$H$2:$H$4768, L$2)</f>
        <v>0</v>
      </c>
      <c r="M271" s="27">
        <f>SUMIFS('FY17 DataDump'!$E$2:$E$4768, 'FY17 DataDump'!$C$2:$C$4768, 'FY17 Individual Analysis'!$A271, 'FY17 DataDump'!$H$2:$H$4768, M$2)</f>
        <v>0</v>
      </c>
      <c r="N271" s="27">
        <f>SUMIFS('FY17 DataDump'!$E$2:$E$4768, 'FY17 DataDump'!$C$2:$C$4768, 'FY17 Individual Analysis'!$A271, 'FY17 DataDump'!$H$2:$H$4768, N$2)</f>
        <v>0</v>
      </c>
      <c r="O271" s="27">
        <f>SUMIFS('FY17 DataDump'!$E$2:$E$4768, 'FY17 DataDump'!$C$2:$C$4768, 'FY17 Individual Analysis'!$A271, 'FY17 DataDump'!$H$2:$H$4768, O$2)</f>
        <v>0</v>
      </c>
      <c r="P271" s="27">
        <f t="shared" si="29"/>
        <v>0</v>
      </c>
      <c r="Q271" s="108" t="e">
        <f t="shared" si="27"/>
        <v>#DIV/0!</v>
      </c>
      <c r="S271" s="20">
        <f t="shared" si="26"/>
        <v>0</v>
      </c>
      <c r="T271" s="21">
        <f t="shared" si="26"/>
        <v>0</v>
      </c>
      <c r="U271" s="21">
        <f t="shared" si="26"/>
        <v>0</v>
      </c>
      <c r="V271" s="21">
        <f t="shared" si="26"/>
        <v>0</v>
      </c>
      <c r="W271" s="21">
        <f t="shared" si="26"/>
        <v>0</v>
      </c>
      <c r="X271" s="21">
        <f t="shared" si="26"/>
        <v>0</v>
      </c>
      <c r="Y271" s="21">
        <f t="shared" si="26"/>
        <v>0</v>
      </c>
      <c r="Z271" s="21">
        <f t="shared" si="26"/>
        <v>0</v>
      </c>
      <c r="AA271" s="21">
        <f t="shared" si="26"/>
        <v>0</v>
      </c>
      <c r="AB271" s="21">
        <f t="shared" si="25"/>
        <v>0</v>
      </c>
      <c r="AC271" s="21">
        <f t="shared" si="25"/>
        <v>0</v>
      </c>
      <c r="AD271" s="24">
        <f t="shared" si="25"/>
        <v>0</v>
      </c>
      <c r="AF271" s="15">
        <f t="shared" si="28"/>
        <v>0</v>
      </c>
    </row>
    <row r="272" spans="1:32" x14ac:dyDescent="0.25">
      <c r="A272" s="75"/>
      <c r="B272" s="75" t="e">
        <f>INDEX('FY17 DataDump'!$A$2:$H$4768, MATCH('FY17 Individual Analysis'!A272, 'FY17 DataDump'!$C$2:$C$4768, 0), MATCH('FY17 DataDump'!$B$1, 'FY17 DataDump'!$A$1:$H$1))</f>
        <v>#N/A</v>
      </c>
      <c r="C272" s="75" t="e">
        <f>INDEX('FY17 DataDump'!$A$2:$H$4768, MATCH('FY17 Individual Analysis'!A272, 'FY17 DataDump'!$C$2:$C$4768, 0), MATCH('FY17 DataDump'!$D$1, 'FY17 DataDump'!$A$1:$H$1))</f>
        <v>#N/A</v>
      </c>
      <c r="D272" s="27">
        <f>SUMIFS('FY17 DataDump'!$E$2:$E$4768, 'FY17 DataDump'!$C$2:$C$4768, 'FY17 Individual Analysis'!$A272, 'FY17 DataDump'!$H$2:$H$4768, D$2)</f>
        <v>0</v>
      </c>
      <c r="E272" s="27">
        <f>SUMIFS('FY17 DataDump'!$E$2:$E$4768, 'FY17 DataDump'!$C$2:$C$4768, 'FY17 Individual Analysis'!$A272, 'FY17 DataDump'!$H$2:$H$4768, E$2)</f>
        <v>0</v>
      </c>
      <c r="F272" s="27">
        <f>SUMIFS('FY17 DataDump'!$E$2:$E$4768, 'FY17 DataDump'!$C$2:$C$4768, 'FY17 Individual Analysis'!$A272, 'FY17 DataDump'!$H$2:$H$4768, F$2)</f>
        <v>0</v>
      </c>
      <c r="G272" s="27">
        <f>SUMIFS('FY17 DataDump'!$E$2:$E$4768, 'FY17 DataDump'!$C$2:$C$4768, 'FY17 Individual Analysis'!$A272, 'FY17 DataDump'!$H$2:$H$4768, G$2)</f>
        <v>0</v>
      </c>
      <c r="H272" s="27">
        <f>SUMIFS('FY17 DataDump'!$E$2:$E$4768, 'FY17 DataDump'!$C$2:$C$4768, 'FY17 Individual Analysis'!$A272, 'FY17 DataDump'!$H$2:$H$4768, H$2)</f>
        <v>0</v>
      </c>
      <c r="I272" s="27">
        <f>SUMIFS('FY17 DataDump'!$E$2:$E$4768, 'FY17 DataDump'!$C$2:$C$4768, 'FY17 Individual Analysis'!$A272, 'FY17 DataDump'!$H$2:$H$4768, I$2)</f>
        <v>0</v>
      </c>
      <c r="J272" s="27">
        <f>SUMIFS('FY17 DataDump'!$E$2:$E$4768, 'FY17 DataDump'!$C$2:$C$4768, 'FY17 Individual Analysis'!$A272, 'FY17 DataDump'!$H$2:$H$4768, J$2)</f>
        <v>0</v>
      </c>
      <c r="K272" s="27">
        <f>SUMIFS('FY17 DataDump'!$E$2:$E$4768, 'FY17 DataDump'!$C$2:$C$4768, 'FY17 Individual Analysis'!$A272, 'FY17 DataDump'!$H$2:$H$4768, K$2)</f>
        <v>0</v>
      </c>
      <c r="L272" s="27">
        <f>SUMIFS('FY17 DataDump'!$E$2:$E$4768, 'FY17 DataDump'!$C$2:$C$4768, 'FY17 Individual Analysis'!$A272, 'FY17 DataDump'!$H$2:$H$4768, L$2)</f>
        <v>0</v>
      </c>
      <c r="M272" s="27">
        <f>SUMIFS('FY17 DataDump'!$E$2:$E$4768, 'FY17 DataDump'!$C$2:$C$4768, 'FY17 Individual Analysis'!$A272, 'FY17 DataDump'!$H$2:$H$4768, M$2)</f>
        <v>0</v>
      </c>
      <c r="N272" s="27">
        <f>SUMIFS('FY17 DataDump'!$E$2:$E$4768, 'FY17 DataDump'!$C$2:$C$4768, 'FY17 Individual Analysis'!$A272, 'FY17 DataDump'!$H$2:$H$4768, N$2)</f>
        <v>0</v>
      </c>
      <c r="O272" s="27">
        <f>SUMIFS('FY17 DataDump'!$E$2:$E$4768, 'FY17 DataDump'!$C$2:$C$4768, 'FY17 Individual Analysis'!$A272, 'FY17 DataDump'!$H$2:$H$4768, O$2)</f>
        <v>0</v>
      </c>
      <c r="P272" s="27">
        <f t="shared" si="29"/>
        <v>0</v>
      </c>
      <c r="Q272" s="108" t="e">
        <f t="shared" si="27"/>
        <v>#DIV/0!</v>
      </c>
      <c r="S272" s="20">
        <f t="shared" si="26"/>
        <v>0</v>
      </c>
      <c r="T272" s="21">
        <f t="shared" si="26"/>
        <v>0</v>
      </c>
      <c r="U272" s="21">
        <f t="shared" si="26"/>
        <v>0</v>
      </c>
      <c r="V272" s="21">
        <f t="shared" si="26"/>
        <v>0</v>
      </c>
      <c r="W272" s="21">
        <f t="shared" si="26"/>
        <v>0</v>
      </c>
      <c r="X272" s="21">
        <f t="shared" si="26"/>
        <v>0</v>
      </c>
      <c r="Y272" s="21">
        <f t="shared" si="26"/>
        <v>0</v>
      </c>
      <c r="Z272" s="21">
        <f t="shared" si="26"/>
        <v>0</v>
      </c>
      <c r="AA272" s="21">
        <f t="shared" si="26"/>
        <v>0</v>
      </c>
      <c r="AB272" s="21">
        <f t="shared" si="25"/>
        <v>0</v>
      </c>
      <c r="AC272" s="21">
        <f t="shared" si="25"/>
        <v>0</v>
      </c>
      <c r="AD272" s="24">
        <f t="shared" si="25"/>
        <v>0</v>
      </c>
      <c r="AF272" s="15">
        <f t="shared" si="28"/>
        <v>0</v>
      </c>
    </row>
    <row r="273" spans="1:32" x14ac:dyDescent="0.25">
      <c r="A273" s="75"/>
      <c r="B273" s="75" t="e">
        <f>INDEX('FY17 DataDump'!$A$2:$H$4768, MATCH('FY17 Individual Analysis'!A273, 'FY17 DataDump'!$C$2:$C$4768, 0), MATCH('FY17 DataDump'!$B$1, 'FY17 DataDump'!$A$1:$H$1))</f>
        <v>#N/A</v>
      </c>
      <c r="C273" s="75" t="e">
        <f>INDEX('FY17 DataDump'!$A$2:$H$4768, MATCH('FY17 Individual Analysis'!A273, 'FY17 DataDump'!$C$2:$C$4768, 0), MATCH('FY17 DataDump'!$D$1, 'FY17 DataDump'!$A$1:$H$1))</f>
        <v>#N/A</v>
      </c>
      <c r="D273" s="27">
        <f>SUMIFS('FY17 DataDump'!$E$2:$E$4768, 'FY17 DataDump'!$C$2:$C$4768, 'FY17 Individual Analysis'!$A273, 'FY17 DataDump'!$H$2:$H$4768, D$2)</f>
        <v>0</v>
      </c>
      <c r="E273" s="27">
        <f>SUMIFS('FY17 DataDump'!$E$2:$E$4768, 'FY17 DataDump'!$C$2:$C$4768, 'FY17 Individual Analysis'!$A273, 'FY17 DataDump'!$H$2:$H$4768, E$2)</f>
        <v>0</v>
      </c>
      <c r="F273" s="27">
        <f>SUMIFS('FY17 DataDump'!$E$2:$E$4768, 'FY17 DataDump'!$C$2:$C$4768, 'FY17 Individual Analysis'!$A273, 'FY17 DataDump'!$H$2:$H$4768, F$2)</f>
        <v>0</v>
      </c>
      <c r="G273" s="27">
        <f>SUMIFS('FY17 DataDump'!$E$2:$E$4768, 'FY17 DataDump'!$C$2:$C$4768, 'FY17 Individual Analysis'!$A273, 'FY17 DataDump'!$H$2:$H$4768, G$2)</f>
        <v>0</v>
      </c>
      <c r="H273" s="27">
        <f>SUMIFS('FY17 DataDump'!$E$2:$E$4768, 'FY17 DataDump'!$C$2:$C$4768, 'FY17 Individual Analysis'!$A273, 'FY17 DataDump'!$H$2:$H$4768, H$2)</f>
        <v>0</v>
      </c>
      <c r="I273" s="27">
        <f>SUMIFS('FY17 DataDump'!$E$2:$E$4768, 'FY17 DataDump'!$C$2:$C$4768, 'FY17 Individual Analysis'!$A273, 'FY17 DataDump'!$H$2:$H$4768, I$2)</f>
        <v>0</v>
      </c>
      <c r="J273" s="27">
        <f>SUMIFS('FY17 DataDump'!$E$2:$E$4768, 'FY17 DataDump'!$C$2:$C$4768, 'FY17 Individual Analysis'!$A273, 'FY17 DataDump'!$H$2:$H$4768, J$2)</f>
        <v>0</v>
      </c>
      <c r="K273" s="27">
        <f>SUMIFS('FY17 DataDump'!$E$2:$E$4768, 'FY17 DataDump'!$C$2:$C$4768, 'FY17 Individual Analysis'!$A273, 'FY17 DataDump'!$H$2:$H$4768, K$2)</f>
        <v>0</v>
      </c>
      <c r="L273" s="27">
        <f>SUMIFS('FY17 DataDump'!$E$2:$E$4768, 'FY17 DataDump'!$C$2:$C$4768, 'FY17 Individual Analysis'!$A273, 'FY17 DataDump'!$H$2:$H$4768, L$2)</f>
        <v>0</v>
      </c>
      <c r="M273" s="27">
        <f>SUMIFS('FY17 DataDump'!$E$2:$E$4768, 'FY17 DataDump'!$C$2:$C$4768, 'FY17 Individual Analysis'!$A273, 'FY17 DataDump'!$H$2:$H$4768, M$2)</f>
        <v>0</v>
      </c>
      <c r="N273" s="27">
        <f>SUMIFS('FY17 DataDump'!$E$2:$E$4768, 'FY17 DataDump'!$C$2:$C$4768, 'FY17 Individual Analysis'!$A273, 'FY17 DataDump'!$H$2:$H$4768, N$2)</f>
        <v>0</v>
      </c>
      <c r="O273" s="27">
        <f>SUMIFS('FY17 DataDump'!$E$2:$E$4768, 'FY17 DataDump'!$C$2:$C$4768, 'FY17 Individual Analysis'!$A273, 'FY17 DataDump'!$H$2:$H$4768, O$2)</f>
        <v>0</v>
      </c>
      <c r="P273" s="27">
        <f t="shared" si="29"/>
        <v>0</v>
      </c>
      <c r="Q273" s="108" t="e">
        <f t="shared" si="27"/>
        <v>#DIV/0!</v>
      </c>
      <c r="S273" s="20">
        <f t="shared" si="26"/>
        <v>0</v>
      </c>
      <c r="T273" s="21">
        <f t="shared" si="26"/>
        <v>0</v>
      </c>
      <c r="U273" s="21">
        <f t="shared" si="26"/>
        <v>0</v>
      </c>
      <c r="V273" s="21">
        <f t="shared" si="26"/>
        <v>0</v>
      </c>
      <c r="W273" s="21">
        <f t="shared" si="26"/>
        <v>0</v>
      </c>
      <c r="X273" s="21">
        <f t="shared" si="26"/>
        <v>0</v>
      </c>
      <c r="Y273" s="21">
        <f t="shared" si="26"/>
        <v>0</v>
      </c>
      <c r="Z273" s="21">
        <f t="shared" si="26"/>
        <v>0</v>
      </c>
      <c r="AA273" s="21">
        <f t="shared" si="26"/>
        <v>0</v>
      </c>
      <c r="AB273" s="21">
        <f t="shared" si="25"/>
        <v>0</v>
      </c>
      <c r="AC273" s="21">
        <f t="shared" si="25"/>
        <v>0</v>
      </c>
      <c r="AD273" s="24">
        <f t="shared" si="25"/>
        <v>0</v>
      </c>
      <c r="AF273" s="15">
        <f t="shared" si="28"/>
        <v>0</v>
      </c>
    </row>
    <row r="274" spans="1:32" x14ac:dyDescent="0.25">
      <c r="A274" s="75"/>
      <c r="B274" s="75" t="e">
        <f>INDEX('FY17 DataDump'!$A$2:$H$4768, MATCH('FY17 Individual Analysis'!A274, 'FY17 DataDump'!$C$2:$C$4768, 0), MATCH('FY17 DataDump'!$B$1, 'FY17 DataDump'!$A$1:$H$1))</f>
        <v>#N/A</v>
      </c>
      <c r="C274" s="75" t="e">
        <f>INDEX('FY17 DataDump'!$A$2:$H$4768, MATCH('FY17 Individual Analysis'!A274, 'FY17 DataDump'!$C$2:$C$4768, 0), MATCH('FY17 DataDump'!$D$1, 'FY17 DataDump'!$A$1:$H$1))</f>
        <v>#N/A</v>
      </c>
      <c r="D274" s="27">
        <f>SUMIFS('FY17 DataDump'!$E$2:$E$4768, 'FY17 DataDump'!$C$2:$C$4768, 'FY17 Individual Analysis'!$A274, 'FY17 DataDump'!$H$2:$H$4768, D$2)</f>
        <v>0</v>
      </c>
      <c r="E274" s="27">
        <f>SUMIFS('FY17 DataDump'!$E$2:$E$4768, 'FY17 DataDump'!$C$2:$C$4768, 'FY17 Individual Analysis'!$A274, 'FY17 DataDump'!$H$2:$H$4768, E$2)</f>
        <v>0</v>
      </c>
      <c r="F274" s="27">
        <f>SUMIFS('FY17 DataDump'!$E$2:$E$4768, 'FY17 DataDump'!$C$2:$C$4768, 'FY17 Individual Analysis'!$A274, 'FY17 DataDump'!$H$2:$H$4768, F$2)</f>
        <v>0</v>
      </c>
      <c r="G274" s="27">
        <f>SUMIFS('FY17 DataDump'!$E$2:$E$4768, 'FY17 DataDump'!$C$2:$C$4768, 'FY17 Individual Analysis'!$A274, 'FY17 DataDump'!$H$2:$H$4768, G$2)</f>
        <v>0</v>
      </c>
      <c r="H274" s="27">
        <f>SUMIFS('FY17 DataDump'!$E$2:$E$4768, 'FY17 DataDump'!$C$2:$C$4768, 'FY17 Individual Analysis'!$A274, 'FY17 DataDump'!$H$2:$H$4768, H$2)</f>
        <v>0</v>
      </c>
      <c r="I274" s="27">
        <f>SUMIFS('FY17 DataDump'!$E$2:$E$4768, 'FY17 DataDump'!$C$2:$C$4768, 'FY17 Individual Analysis'!$A274, 'FY17 DataDump'!$H$2:$H$4768, I$2)</f>
        <v>0</v>
      </c>
      <c r="J274" s="27">
        <f>SUMIFS('FY17 DataDump'!$E$2:$E$4768, 'FY17 DataDump'!$C$2:$C$4768, 'FY17 Individual Analysis'!$A274, 'FY17 DataDump'!$H$2:$H$4768, J$2)</f>
        <v>0</v>
      </c>
      <c r="K274" s="27">
        <f>SUMIFS('FY17 DataDump'!$E$2:$E$4768, 'FY17 DataDump'!$C$2:$C$4768, 'FY17 Individual Analysis'!$A274, 'FY17 DataDump'!$H$2:$H$4768, K$2)</f>
        <v>0</v>
      </c>
      <c r="L274" s="27">
        <f>SUMIFS('FY17 DataDump'!$E$2:$E$4768, 'FY17 DataDump'!$C$2:$C$4768, 'FY17 Individual Analysis'!$A274, 'FY17 DataDump'!$H$2:$H$4768, L$2)</f>
        <v>0</v>
      </c>
      <c r="M274" s="27">
        <f>SUMIFS('FY17 DataDump'!$E$2:$E$4768, 'FY17 DataDump'!$C$2:$C$4768, 'FY17 Individual Analysis'!$A274, 'FY17 DataDump'!$H$2:$H$4768, M$2)</f>
        <v>0</v>
      </c>
      <c r="N274" s="27">
        <f>SUMIFS('FY17 DataDump'!$E$2:$E$4768, 'FY17 DataDump'!$C$2:$C$4768, 'FY17 Individual Analysis'!$A274, 'FY17 DataDump'!$H$2:$H$4768, N$2)</f>
        <v>0</v>
      </c>
      <c r="O274" s="27">
        <f>SUMIFS('FY17 DataDump'!$E$2:$E$4768, 'FY17 DataDump'!$C$2:$C$4768, 'FY17 Individual Analysis'!$A274, 'FY17 DataDump'!$H$2:$H$4768, O$2)</f>
        <v>0</v>
      </c>
      <c r="P274" s="27">
        <f t="shared" si="29"/>
        <v>0</v>
      </c>
      <c r="Q274" s="108" t="e">
        <f t="shared" si="27"/>
        <v>#DIV/0!</v>
      </c>
      <c r="S274" s="20">
        <f t="shared" si="26"/>
        <v>0</v>
      </c>
      <c r="T274" s="21">
        <f t="shared" si="26"/>
        <v>0</v>
      </c>
      <c r="U274" s="21">
        <f t="shared" si="26"/>
        <v>0</v>
      </c>
      <c r="V274" s="21">
        <f t="shared" si="26"/>
        <v>0</v>
      </c>
      <c r="W274" s="21">
        <f t="shared" si="26"/>
        <v>0</v>
      </c>
      <c r="X274" s="21">
        <f t="shared" si="26"/>
        <v>0</v>
      </c>
      <c r="Y274" s="21">
        <f t="shared" si="26"/>
        <v>0</v>
      </c>
      <c r="Z274" s="21">
        <f t="shared" si="26"/>
        <v>0</v>
      </c>
      <c r="AA274" s="21">
        <f t="shared" si="26"/>
        <v>0</v>
      </c>
      <c r="AB274" s="21">
        <f t="shared" si="25"/>
        <v>0</v>
      </c>
      <c r="AC274" s="21">
        <f t="shared" si="25"/>
        <v>0</v>
      </c>
      <c r="AD274" s="24">
        <f t="shared" si="25"/>
        <v>0</v>
      </c>
      <c r="AF274" s="15">
        <f t="shared" si="28"/>
        <v>0</v>
      </c>
    </row>
    <row r="275" spans="1:32" x14ac:dyDescent="0.25">
      <c r="A275" s="75"/>
      <c r="B275" s="75" t="e">
        <f>INDEX('FY17 DataDump'!$A$2:$H$4768, MATCH('FY17 Individual Analysis'!A275, 'FY17 DataDump'!$C$2:$C$4768, 0), MATCH('FY17 DataDump'!$B$1, 'FY17 DataDump'!$A$1:$H$1))</f>
        <v>#N/A</v>
      </c>
      <c r="C275" s="75" t="e">
        <f>INDEX('FY17 DataDump'!$A$2:$H$4768, MATCH('FY17 Individual Analysis'!A275, 'FY17 DataDump'!$C$2:$C$4768, 0), MATCH('FY17 DataDump'!$D$1, 'FY17 DataDump'!$A$1:$H$1))</f>
        <v>#N/A</v>
      </c>
      <c r="D275" s="27">
        <f>SUMIFS('FY17 DataDump'!$E$2:$E$4768, 'FY17 DataDump'!$C$2:$C$4768, 'FY17 Individual Analysis'!$A275, 'FY17 DataDump'!$H$2:$H$4768, D$2)</f>
        <v>0</v>
      </c>
      <c r="E275" s="27">
        <f>SUMIFS('FY17 DataDump'!$E$2:$E$4768, 'FY17 DataDump'!$C$2:$C$4768, 'FY17 Individual Analysis'!$A275, 'FY17 DataDump'!$H$2:$H$4768, E$2)</f>
        <v>0</v>
      </c>
      <c r="F275" s="27">
        <f>SUMIFS('FY17 DataDump'!$E$2:$E$4768, 'FY17 DataDump'!$C$2:$C$4768, 'FY17 Individual Analysis'!$A275, 'FY17 DataDump'!$H$2:$H$4768, F$2)</f>
        <v>0</v>
      </c>
      <c r="G275" s="27">
        <f>SUMIFS('FY17 DataDump'!$E$2:$E$4768, 'FY17 DataDump'!$C$2:$C$4768, 'FY17 Individual Analysis'!$A275, 'FY17 DataDump'!$H$2:$H$4768, G$2)</f>
        <v>0</v>
      </c>
      <c r="H275" s="27">
        <f>SUMIFS('FY17 DataDump'!$E$2:$E$4768, 'FY17 DataDump'!$C$2:$C$4768, 'FY17 Individual Analysis'!$A275, 'FY17 DataDump'!$H$2:$H$4768, H$2)</f>
        <v>0</v>
      </c>
      <c r="I275" s="27">
        <f>SUMIFS('FY17 DataDump'!$E$2:$E$4768, 'FY17 DataDump'!$C$2:$C$4768, 'FY17 Individual Analysis'!$A275, 'FY17 DataDump'!$H$2:$H$4768, I$2)</f>
        <v>0</v>
      </c>
      <c r="J275" s="27">
        <f>SUMIFS('FY17 DataDump'!$E$2:$E$4768, 'FY17 DataDump'!$C$2:$C$4768, 'FY17 Individual Analysis'!$A275, 'FY17 DataDump'!$H$2:$H$4768, J$2)</f>
        <v>0</v>
      </c>
      <c r="K275" s="27">
        <f>SUMIFS('FY17 DataDump'!$E$2:$E$4768, 'FY17 DataDump'!$C$2:$C$4768, 'FY17 Individual Analysis'!$A275, 'FY17 DataDump'!$H$2:$H$4768, K$2)</f>
        <v>0</v>
      </c>
      <c r="L275" s="27">
        <f>SUMIFS('FY17 DataDump'!$E$2:$E$4768, 'FY17 DataDump'!$C$2:$C$4768, 'FY17 Individual Analysis'!$A275, 'FY17 DataDump'!$H$2:$H$4768, L$2)</f>
        <v>0</v>
      </c>
      <c r="M275" s="27">
        <f>SUMIFS('FY17 DataDump'!$E$2:$E$4768, 'FY17 DataDump'!$C$2:$C$4768, 'FY17 Individual Analysis'!$A275, 'FY17 DataDump'!$H$2:$H$4768, M$2)</f>
        <v>0</v>
      </c>
      <c r="N275" s="27">
        <f>SUMIFS('FY17 DataDump'!$E$2:$E$4768, 'FY17 DataDump'!$C$2:$C$4768, 'FY17 Individual Analysis'!$A275, 'FY17 DataDump'!$H$2:$H$4768, N$2)</f>
        <v>0</v>
      </c>
      <c r="O275" s="27">
        <f>SUMIFS('FY17 DataDump'!$E$2:$E$4768, 'FY17 DataDump'!$C$2:$C$4768, 'FY17 Individual Analysis'!$A275, 'FY17 DataDump'!$H$2:$H$4768, O$2)</f>
        <v>0</v>
      </c>
      <c r="P275" s="27">
        <f t="shared" si="29"/>
        <v>0</v>
      </c>
      <c r="Q275" s="108" t="e">
        <f t="shared" si="27"/>
        <v>#DIV/0!</v>
      </c>
      <c r="S275" s="20">
        <f t="shared" si="26"/>
        <v>0</v>
      </c>
      <c r="T275" s="21">
        <f t="shared" si="26"/>
        <v>0</v>
      </c>
      <c r="U275" s="21">
        <f t="shared" si="26"/>
        <v>0</v>
      </c>
      <c r="V275" s="21">
        <f t="shared" si="26"/>
        <v>0</v>
      </c>
      <c r="W275" s="21">
        <f t="shared" si="26"/>
        <v>0</v>
      </c>
      <c r="X275" s="21">
        <f t="shared" si="26"/>
        <v>0</v>
      </c>
      <c r="Y275" s="21">
        <f t="shared" si="26"/>
        <v>0</v>
      </c>
      <c r="Z275" s="21">
        <f t="shared" si="26"/>
        <v>0</v>
      </c>
      <c r="AA275" s="21">
        <f t="shared" si="26"/>
        <v>0</v>
      </c>
      <c r="AB275" s="21">
        <f t="shared" si="25"/>
        <v>0</v>
      </c>
      <c r="AC275" s="21">
        <f t="shared" si="25"/>
        <v>0</v>
      </c>
      <c r="AD275" s="24">
        <f t="shared" si="25"/>
        <v>0</v>
      </c>
      <c r="AF275" s="15">
        <f t="shared" si="28"/>
        <v>0</v>
      </c>
    </row>
    <row r="276" spans="1:32" x14ac:dyDescent="0.25">
      <c r="A276" s="75"/>
      <c r="B276" s="75" t="e">
        <f>INDEX('FY17 DataDump'!$A$2:$H$4768, MATCH('FY17 Individual Analysis'!A276, 'FY17 DataDump'!$C$2:$C$4768, 0), MATCH('FY17 DataDump'!$B$1, 'FY17 DataDump'!$A$1:$H$1))</f>
        <v>#N/A</v>
      </c>
      <c r="C276" s="75" t="e">
        <f>INDEX('FY17 DataDump'!$A$2:$H$4768, MATCH('FY17 Individual Analysis'!A276, 'FY17 DataDump'!$C$2:$C$4768, 0), MATCH('FY17 DataDump'!$D$1, 'FY17 DataDump'!$A$1:$H$1))</f>
        <v>#N/A</v>
      </c>
      <c r="D276" s="27">
        <f>SUMIFS('FY17 DataDump'!$E$2:$E$4768, 'FY17 DataDump'!$C$2:$C$4768, 'FY17 Individual Analysis'!$A276, 'FY17 DataDump'!$H$2:$H$4768, D$2)</f>
        <v>0</v>
      </c>
      <c r="E276" s="27">
        <f>SUMIFS('FY17 DataDump'!$E$2:$E$4768, 'FY17 DataDump'!$C$2:$C$4768, 'FY17 Individual Analysis'!$A276, 'FY17 DataDump'!$H$2:$H$4768, E$2)</f>
        <v>0</v>
      </c>
      <c r="F276" s="27">
        <f>SUMIFS('FY17 DataDump'!$E$2:$E$4768, 'FY17 DataDump'!$C$2:$C$4768, 'FY17 Individual Analysis'!$A276, 'FY17 DataDump'!$H$2:$H$4768, F$2)</f>
        <v>0</v>
      </c>
      <c r="G276" s="27">
        <f>SUMIFS('FY17 DataDump'!$E$2:$E$4768, 'FY17 DataDump'!$C$2:$C$4768, 'FY17 Individual Analysis'!$A276, 'FY17 DataDump'!$H$2:$H$4768, G$2)</f>
        <v>0</v>
      </c>
      <c r="H276" s="27">
        <f>SUMIFS('FY17 DataDump'!$E$2:$E$4768, 'FY17 DataDump'!$C$2:$C$4768, 'FY17 Individual Analysis'!$A276, 'FY17 DataDump'!$H$2:$H$4768, H$2)</f>
        <v>0</v>
      </c>
      <c r="I276" s="27">
        <f>SUMIFS('FY17 DataDump'!$E$2:$E$4768, 'FY17 DataDump'!$C$2:$C$4768, 'FY17 Individual Analysis'!$A276, 'FY17 DataDump'!$H$2:$H$4768, I$2)</f>
        <v>0</v>
      </c>
      <c r="J276" s="27">
        <f>SUMIFS('FY17 DataDump'!$E$2:$E$4768, 'FY17 DataDump'!$C$2:$C$4768, 'FY17 Individual Analysis'!$A276, 'FY17 DataDump'!$H$2:$H$4768, J$2)</f>
        <v>0</v>
      </c>
      <c r="K276" s="27">
        <f>SUMIFS('FY17 DataDump'!$E$2:$E$4768, 'FY17 DataDump'!$C$2:$C$4768, 'FY17 Individual Analysis'!$A276, 'FY17 DataDump'!$H$2:$H$4768, K$2)</f>
        <v>0</v>
      </c>
      <c r="L276" s="27">
        <f>SUMIFS('FY17 DataDump'!$E$2:$E$4768, 'FY17 DataDump'!$C$2:$C$4768, 'FY17 Individual Analysis'!$A276, 'FY17 DataDump'!$H$2:$H$4768, L$2)</f>
        <v>0</v>
      </c>
      <c r="M276" s="27">
        <f>SUMIFS('FY17 DataDump'!$E$2:$E$4768, 'FY17 DataDump'!$C$2:$C$4768, 'FY17 Individual Analysis'!$A276, 'FY17 DataDump'!$H$2:$H$4768, M$2)</f>
        <v>0</v>
      </c>
      <c r="N276" s="27">
        <f>SUMIFS('FY17 DataDump'!$E$2:$E$4768, 'FY17 DataDump'!$C$2:$C$4768, 'FY17 Individual Analysis'!$A276, 'FY17 DataDump'!$H$2:$H$4768, N$2)</f>
        <v>0</v>
      </c>
      <c r="O276" s="27">
        <f>SUMIFS('FY17 DataDump'!$E$2:$E$4768, 'FY17 DataDump'!$C$2:$C$4768, 'FY17 Individual Analysis'!$A276, 'FY17 DataDump'!$H$2:$H$4768, O$2)</f>
        <v>0</v>
      </c>
      <c r="P276" s="27">
        <f t="shared" si="29"/>
        <v>0</v>
      </c>
      <c r="Q276" s="108" t="e">
        <f t="shared" si="27"/>
        <v>#DIV/0!</v>
      </c>
      <c r="S276" s="20">
        <f t="shared" si="26"/>
        <v>0</v>
      </c>
      <c r="T276" s="21">
        <f t="shared" si="26"/>
        <v>0</v>
      </c>
      <c r="U276" s="21">
        <f t="shared" si="26"/>
        <v>0</v>
      </c>
      <c r="V276" s="21">
        <f t="shared" si="26"/>
        <v>0</v>
      </c>
      <c r="W276" s="21">
        <f t="shared" si="26"/>
        <v>0</v>
      </c>
      <c r="X276" s="21">
        <f t="shared" si="26"/>
        <v>0</v>
      </c>
      <c r="Y276" s="21">
        <f t="shared" si="26"/>
        <v>0</v>
      </c>
      <c r="Z276" s="21">
        <f t="shared" si="26"/>
        <v>0</v>
      </c>
      <c r="AA276" s="21">
        <f t="shared" si="26"/>
        <v>0</v>
      </c>
      <c r="AB276" s="21">
        <f t="shared" si="25"/>
        <v>0</v>
      </c>
      <c r="AC276" s="21">
        <f t="shared" si="25"/>
        <v>0</v>
      </c>
      <c r="AD276" s="24">
        <f t="shared" si="25"/>
        <v>0</v>
      </c>
      <c r="AF276" s="15">
        <f t="shared" si="28"/>
        <v>0</v>
      </c>
    </row>
    <row r="277" spans="1:32" x14ac:dyDescent="0.25">
      <c r="A277" s="75"/>
      <c r="B277" s="75" t="e">
        <f>INDEX('FY17 DataDump'!$A$2:$H$4768, MATCH('FY17 Individual Analysis'!A277, 'FY17 DataDump'!$C$2:$C$4768, 0), MATCH('FY17 DataDump'!$B$1, 'FY17 DataDump'!$A$1:$H$1))</f>
        <v>#N/A</v>
      </c>
      <c r="C277" s="75" t="e">
        <f>INDEX('FY17 DataDump'!$A$2:$H$4768, MATCH('FY17 Individual Analysis'!A277, 'FY17 DataDump'!$C$2:$C$4768, 0), MATCH('FY17 DataDump'!$D$1, 'FY17 DataDump'!$A$1:$H$1))</f>
        <v>#N/A</v>
      </c>
      <c r="D277" s="27">
        <f>SUMIFS('FY17 DataDump'!$E$2:$E$4768, 'FY17 DataDump'!$C$2:$C$4768, 'FY17 Individual Analysis'!$A277, 'FY17 DataDump'!$H$2:$H$4768, D$2)</f>
        <v>0</v>
      </c>
      <c r="E277" s="27">
        <f>SUMIFS('FY17 DataDump'!$E$2:$E$4768, 'FY17 DataDump'!$C$2:$C$4768, 'FY17 Individual Analysis'!$A277, 'FY17 DataDump'!$H$2:$H$4768, E$2)</f>
        <v>0</v>
      </c>
      <c r="F277" s="27">
        <f>SUMIFS('FY17 DataDump'!$E$2:$E$4768, 'FY17 DataDump'!$C$2:$C$4768, 'FY17 Individual Analysis'!$A277, 'FY17 DataDump'!$H$2:$H$4768, F$2)</f>
        <v>0</v>
      </c>
      <c r="G277" s="27">
        <f>SUMIFS('FY17 DataDump'!$E$2:$E$4768, 'FY17 DataDump'!$C$2:$C$4768, 'FY17 Individual Analysis'!$A277, 'FY17 DataDump'!$H$2:$H$4768, G$2)</f>
        <v>0</v>
      </c>
      <c r="H277" s="27">
        <f>SUMIFS('FY17 DataDump'!$E$2:$E$4768, 'FY17 DataDump'!$C$2:$C$4768, 'FY17 Individual Analysis'!$A277, 'FY17 DataDump'!$H$2:$H$4768, H$2)</f>
        <v>0</v>
      </c>
      <c r="I277" s="27">
        <f>SUMIFS('FY17 DataDump'!$E$2:$E$4768, 'FY17 DataDump'!$C$2:$C$4768, 'FY17 Individual Analysis'!$A277, 'FY17 DataDump'!$H$2:$H$4768, I$2)</f>
        <v>0</v>
      </c>
      <c r="J277" s="27">
        <f>SUMIFS('FY17 DataDump'!$E$2:$E$4768, 'FY17 DataDump'!$C$2:$C$4768, 'FY17 Individual Analysis'!$A277, 'FY17 DataDump'!$H$2:$H$4768, J$2)</f>
        <v>0</v>
      </c>
      <c r="K277" s="27">
        <f>SUMIFS('FY17 DataDump'!$E$2:$E$4768, 'FY17 DataDump'!$C$2:$C$4768, 'FY17 Individual Analysis'!$A277, 'FY17 DataDump'!$H$2:$H$4768, K$2)</f>
        <v>0</v>
      </c>
      <c r="L277" s="27">
        <f>SUMIFS('FY17 DataDump'!$E$2:$E$4768, 'FY17 DataDump'!$C$2:$C$4768, 'FY17 Individual Analysis'!$A277, 'FY17 DataDump'!$H$2:$H$4768, L$2)</f>
        <v>0</v>
      </c>
      <c r="M277" s="27">
        <f>SUMIFS('FY17 DataDump'!$E$2:$E$4768, 'FY17 DataDump'!$C$2:$C$4768, 'FY17 Individual Analysis'!$A277, 'FY17 DataDump'!$H$2:$H$4768, M$2)</f>
        <v>0</v>
      </c>
      <c r="N277" s="27">
        <f>SUMIFS('FY17 DataDump'!$E$2:$E$4768, 'FY17 DataDump'!$C$2:$C$4768, 'FY17 Individual Analysis'!$A277, 'FY17 DataDump'!$H$2:$H$4768, N$2)</f>
        <v>0</v>
      </c>
      <c r="O277" s="27">
        <f>SUMIFS('FY17 DataDump'!$E$2:$E$4768, 'FY17 DataDump'!$C$2:$C$4768, 'FY17 Individual Analysis'!$A277, 'FY17 DataDump'!$H$2:$H$4768, O$2)</f>
        <v>0</v>
      </c>
      <c r="P277" s="27">
        <f t="shared" si="29"/>
        <v>0</v>
      </c>
      <c r="Q277" s="108" t="e">
        <f t="shared" si="27"/>
        <v>#DIV/0!</v>
      </c>
      <c r="S277" s="20">
        <f t="shared" si="26"/>
        <v>0</v>
      </c>
      <c r="T277" s="21">
        <f t="shared" si="26"/>
        <v>0</v>
      </c>
      <c r="U277" s="21">
        <f t="shared" si="26"/>
        <v>0</v>
      </c>
      <c r="V277" s="21">
        <f t="shared" si="26"/>
        <v>0</v>
      </c>
      <c r="W277" s="21">
        <f t="shared" si="26"/>
        <v>0</v>
      </c>
      <c r="X277" s="21">
        <f t="shared" si="26"/>
        <v>0</v>
      </c>
      <c r="Y277" s="21">
        <f t="shared" si="26"/>
        <v>0</v>
      </c>
      <c r="Z277" s="21">
        <f t="shared" si="26"/>
        <v>0</v>
      </c>
      <c r="AA277" s="21">
        <f t="shared" si="26"/>
        <v>0</v>
      </c>
      <c r="AB277" s="21">
        <f t="shared" si="25"/>
        <v>0</v>
      </c>
      <c r="AC277" s="21">
        <f t="shared" si="25"/>
        <v>0</v>
      </c>
      <c r="AD277" s="24">
        <f t="shared" si="25"/>
        <v>0</v>
      </c>
      <c r="AF277" s="15">
        <f t="shared" si="28"/>
        <v>0</v>
      </c>
    </row>
    <row r="278" spans="1:32" x14ac:dyDescent="0.25">
      <c r="A278" s="75"/>
      <c r="B278" s="75" t="e">
        <f>INDEX('FY17 DataDump'!$A$2:$H$4768, MATCH('FY17 Individual Analysis'!A278, 'FY17 DataDump'!$C$2:$C$4768, 0), MATCH('FY17 DataDump'!$B$1, 'FY17 DataDump'!$A$1:$H$1))</f>
        <v>#N/A</v>
      </c>
      <c r="C278" s="75" t="e">
        <f>INDEX('FY17 DataDump'!$A$2:$H$4768, MATCH('FY17 Individual Analysis'!A278, 'FY17 DataDump'!$C$2:$C$4768, 0), MATCH('FY17 DataDump'!$D$1, 'FY17 DataDump'!$A$1:$H$1))</f>
        <v>#N/A</v>
      </c>
      <c r="D278" s="27">
        <f>SUMIFS('FY17 DataDump'!$E$2:$E$4768, 'FY17 DataDump'!$C$2:$C$4768, 'FY17 Individual Analysis'!$A278, 'FY17 DataDump'!$H$2:$H$4768, D$2)</f>
        <v>0</v>
      </c>
      <c r="E278" s="27">
        <f>SUMIFS('FY17 DataDump'!$E$2:$E$4768, 'FY17 DataDump'!$C$2:$C$4768, 'FY17 Individual Analysis'!$A278, 'FY17 DataDump'!$H$2:$H$4768, E$2)</f>
        <v>0</v>
      </c>
      <c r="F278" s="27">
        <f>SUMIFS('FY17 DataDump'!$E$2:$E$4768, 'FY17 DataDump'!$C$2:$C$4768, 'FY17 Individual Analysis'!$A278, 'FY17 DataDump'!$H$2:$H$4768, F$2)</f>
        <v>0</v>
      </c>
      <c r="G278" s="27">
        <f>SUMIFS('FY17 DataDump'!$E$2:$E$4768, 'FY17 DataDump'!$C$2:$C$4768, 'FY17 Individual Analysis'!$A278, 'FY17 DataDump'!$H$2:$H$4768, G$2)</f>
        <v>0</v>
      </c>
      <c r="H278" s="27">
        <f>SUMIFS('FY17 DataDump'!$E$2:$E$4768, 'FY17 DataDump'!$C$2:$C$4768, 'FY17 Individual Analysis'!$A278, 'FY17 DataDump'!$H$2:$H$4768, H$2)</f>
        <v>0</v>
      </c>
      <c r="I278" s="27">
        <f>SUMIFS('FY17 DataDump'!$E$2:$E$4768, 'FY17 DataDump'!$C$2:$C$4768, 'FY17 Individual Analysis'!$A278, 'FY17 DataDump'!$H$2:$H$4768, I$2)</f>
        <v>0</v>
      </c>
      <c r="J278" s="27">
        <f>SUMIFS('FY17 DataDump'!$E$2:$E$4768, 'FY17 DataDump'!$C$2:$C$4768, 'FY17 Individual Analysis'!$A278, 'FY17 DataDump'!$H$2:$H$4768, J$2)</f>
        <v>0</v>
      </c>
      <c r="K278" s="27">
        <f>SUMIFS('FY17 DataDump'!$E$2:$E$4768, 'FY17 DataDump'!$C$2:$C$4768, 'FY17 Individual Analysis'!$A278, 'FY17 DataDump'!$H$2:$H$4768, K$2)</f>
        <v>0</v>
      </c>
      <c r="L278" s="27">
        <f>SUMIFS('FY17 DataDump'!$E$2:$E$4768, 'FY17 DataDump'!$C$2:$C$4768, 'FY17 Individual Analysis'!$A278, 'FY17 DataDump'!$H$2:$H$4768, L$2)</f>
        <v>0</v>
      </c>
      <c r="M278" s="27">
        <f>SUMIFS('FY17 DataDump'!$E$2:$E$4768, 'FY17 DataDump'!$C$2:$C$4768, 'FY17 Individual Analysis'!$A278, 'FY17 DataDump'!$H$2:$H$4768, M$2)</f>
        <v>0</v>
      </c>
      <c r="N278" s="27">
        <f>SUMIFS('FY17 DataDump'!$E$2:$E$4768, 'FY17 DataDump'!$C$2:$C$4768, 'FY17 Individual Analysis'!$A278, 'FY17 DataDump'!$H$2:$H$4768, N$2)</f>
        <v>0</v>
      </c>
      <c r="O278" s="27">
        <f>SUMIFS('FY17 DataDump'!$E$2:$E$4768, 'FY17 DataDump'!$C$2:$C$4768, 'FY17 Individual Analysis'!$A278, 'FY17 DataDump'!$H$2:$H$4768, O$2)</f>
        <v>0</v>
      </c>
      <c r="P278" s="27">
        <f t="shared" si="29"/>
        <v>0</v>
      </c>
      <c r="Q278" s="108" t="e">
        <f t="shared" si="27"/>
        <v>#DIV/0!</v>
      </c>
      <c r="S278" s="20">
        <f t="shared" si="26"/>
        <v>0</v>
      </c>
      <c r="T278" s="21">
        <f t="shared" si="26"/>
        <v>0</v>
      </c>
      <c r="U278" s="21">
        <f t="shared" si="26"/>
        <v>0</v>
      </c>
      <c r="V278" s="21">
        <f t="shared" ref="V278:AD308" si="30">IFERROR((G278/$P278) * ($AF278), 0)</f>
        <v>0</v>
      </c>
      <c r="W278" s="21">
        <f t="shared" si="30"/>
        <v>0</v>
      </c>
      <c r="X278" s="21">
        <f t="shared" si="30"/>
        <v>0</v>
      </c>
      <c r="Y278" s="21">
        <f t="shared" si="30"/>
        <v>0</v>
      </c>
      <c r="Z278" s="21">
        <f t="shared" si="30"/>
        <v>0</v>
      </c>
      <c r="AA278" s="21">
        <f t="shared" si="30"/>
        <v>0</v>
      </c>
      <c r="AB278" s="21">
        <f t="shared" si="25"/>
        <v>0</v>
      </c>
      <c r="AC278" s="21">
        <f t="shared" si="25"/>
        <v>0</v>
      </c>
      <c r="AD278" s="24">
        <f t="shared" si="25"/>
        <v>0</v>
      </c>
      <c r="AF278" s="15">
        <f t="shared" si="28"/>
        <v>0</v>
      </c>
    </row>
    <row r="279" spans="1:32" x14ac:dyDescent="0.25">
      <c r="A279" s="75"/>
      <c r="B279" s="75" t="e">
        <f>INDEX('FY17 DataDump'!$A$2:$H$4768, MATCH('FY17 Individual Analysis'!A279, 'FY17 DataDump'!$C$2:$C$4768, 0), MATCH('FY17 DataDump'!$B$1, 'FY17 DataDump'!$A$1:$H$1))</f>
        <v>#N/A</v>
      </c>
      <c r="C279" s="75" t="e">
        <f>INDEX('FY17 DataDump'!$A$2:$H$4768, MATCH('FY17 Individual Analysis'!A279, 'FY17 DataDump'!$C$2:$C$4768, 0), MATCH('FY17 DataDump'!$D$1, 'FY17 DataDump'!$A$1:$H$1))</f>
        <v>#N/A</v>
      </c>
      <c r="D279" s="27">
        <f>SUMIFS('FY17 DataDump'!$E$2:$E$4768, 'FY17 DataDump'!$C$2:$C$4768, 'FY17 Individual Analysis'!$A279, 'FY17 DataDump'!$H$2:$H$4768, D$2)</f>
        <v>0</v>
      </c>
      <c r="E279" s="27">
        <f>SUMIFS('FY17 DataDump'!$E$2:$E$4768, 'FY17 DataDump'!$C$2:$C$4768, 'FY17 Individual Analysis'!$A279, 'FY17 DataDump'!$H$2:$H$4768, E$2)</f>
        <v>0</v>
      </c>
      <c r="F279" s="27">
        <f>SUMIFS('FY17 DataDump'!$E$2:$E$4768, 'FY17 DataDump'!$C$2:$C$4768, 'FY17 Individual Analysis'!$A279, 'FY17 DataDump'!$H$2:$H$4768, F$2)</f>
        <v>0</v>
      </c>
      <c r="G279" s="27">
        <f>SUMIFS('FY17 DataDump'!$E$2:$E$4768, 'FY17 DataDump'!$C$2:$C$4768, 'FY17 Individual Analysis'!$A279, 'FY17 DataDump'!$H$2:$H$4768, G$2)</f>
        <v>0</v>
      </c>
      <c r="H279" s="27">
        <f>SUMIFS('FY17 DataDump'!$E$2:$E$4768, 'FY17 DataDump'!$C$2:$C$4768, 'FY17 Individual Analysis'!$A279, 'FY17 DataDump'!$H$2:$H$4768, H$2)</f>
        <v>0</v>
      </c>
      <c r="I279" s="27">
        <f>SUMIFS('FY17 DataDump'!$E$2:$E$4768, 'FY17 DataDump'!$C$2:$C$4768, 'FY17 Individual Analysis'!$A279, 'FY17 DataDump'!$H$2:$H$4768, I$2)</f>
        <v>0</v>
      </c>
      <c r="J279" s="27">
        <f>SUMIFS('FY17 DataDump'!$E$2:$E$4768, 'FY17 DataDump'!$C$2:$C$4768, 'FY17 Individual Analysis'!$A279, 'FY17 DataDump'!$H$2:$H$4768, J$2)</f>
        <v>0</v>
      </c>
      <c r="K279" s="27">
        <f>SUMIFS('FY17 DataDump'!$E$2:$E$4768, 'FY17 DataDump'!$C$2:$C$4768, 'FY17 Individual Analysis'!$A279, 'FY17 DataDump'!$H$2:$H$4768, K$2)</f>
        <v>0</v>
      </c>
      <c r="L279" s="27">
        <f>SUMIFS('FY17 DataDump'!$E$2:$E$4768, 'FY17 DataDump'!$C$2:$C$4768, 'FY17 Individual Analysis'!$A279, 'FY17 DataDump'!$H$2:$H$4768, L$2)</f>
        <v>0</v>
      </c>
      <c r="M279" s="27">
        <f>SUMIFS('FY17 DataDump'!$E$2:$E$4768, 'FY17 DataDump'!$C$2:$C$4768, 'FY17 Individual Analysis'!$A279, 'FY17 DataDump'!$H$2:$H$4768, M$2)</f>
        <v>0</v>
      </c>
      <c r="N279" s="27">
        <f>SUMIFS('FY17 DataDump'!$E$2:$E$4768, 'FY17 DataDump'!$C$2:$C$4768, 'FY17 Individual Analysis'!$A279, 'FY17 DataDump'!$H$2:$H$4768, N$2)</f>
        <v>0</v>
      </c>
      <c r="O279" s="27">
        <f>SUMIFS('FY17 DataDump'!$E$2:$E$4768, 'FY17 DataDump'!$C$2:$C$4768, 'FY17 Individual Analysis'!$A279, 'FY17 DataDump'!$H$2:$H$4768, O$2)</f>
        <v>0</v>
      </c>
      <c r="P279" s="27">
        <f t="shared" si="29"/>
        <v>0</v>
      </c>
      <c r="Q279" s="108" t="e">
        <f t="shared" si="27"/>
        <v>#DIV/0!</v>
      </c>
      <c r="S279" s="20">
        <f t="shared" ref="S279:AA327" si="31">IFERROR((D279/$P279) * ($AF279), 0)</f>
        <v>0</v>
      </c>
      <c r="T279" s="21">
        <f t="shared" si="31"/>
        <v>0</v>
      </c>
      <c r="U279" s="21">
        <f t="shared" si="31"/>
        <v>0</v>
      </c>
      <c r="V279" s="21">
        <f t="shared" si="30"/>
        <v>0</v>
      </c>
      <c r="W279" s="21">
        <f t="shared" si="30"/>
        <v>0</v>
      </c>
      <c r="X279" s="21">
        <f t="shared" si="30"/>
        <v>0</v>
      </c>
      <c r="Y279" s="21">
        <f t="shared" si="30"/>
        <v>0</v>
      </c>
      <c r="Z279" s="21">
        <f t="shared" si="30"/>
        <v>0</v>
      </c>
      <c r="AA279" s="21">
        <f t="shared" si="30"/>
        <v>0</v>
      </c>
      <c r="AB279" s="21">
        <f t="shared" si="25"/>
        <v>0</v>
      </c>
      <c r="AC279" s="21">
        <f t="shared" si="25"/>
        <v>0</v>
      </c>
      <c r="AD279" s="24">
        <f t="shared" si="25"/>
        <v>0</v>
      </c>
      <c r="AF279" s="15">
        <f t="shared" si="28"/>
        <v>0</v>
      </c>
    </row>
    <row r="280" spans="1:32" x14ac:dyDescent="0.25">
      <c r="A280" s="75"/>
      <c r="B280" s="75" t="e">
        <f>INDEX('FY17 DataDump'!$A$2:$H$4768, MATCH('FY17 Individual Analysis'!A280, 'FY17 DataDump'!$C$2:$C$4768, 0), MATCH('FY17 DataDump'!$B$1, 'FY17 DataDump'!$A$1:$H$1))</f>
        <v>#N/A</v>
      </c>
      <c r="C280" s="75" t="e">
        <f>INDEX('FY17 DataDump'!$A$2:$H$4768, MATCH('FY17 Individual Analysis'!A280, 'FY17 DataDump'!$C$2:$C$4768, 0), MATCH('FY17 DataDump'!$D$1, 'FY17 DataDump'!$A$1:$H$1))</f>
        <v>#N/A</v>
      </c>
      <c r="D280" s="27">
        <f>SUMIFS('FY17 DataDump'!$E$2:$E$4768, 'FY17 DataDump'!$C$2:$C$4768, 'FY17 Individual Analysis'!$A280, 'FY17 DataDump'!$H$2:$H$4768, D$2)</f>
        <v>0</v>
      </c>
      <c r="E280" s="27">
        <f>SUMIFS('FY17 DataDump'!$E$2:$E$4768, 'FY17 DataDump'!$C$2:$C$4768, 'FY17 Individual Analysis'!$A280, 'FY17 DataDump'!$H$2:$H$4768, E$2)</f>
        <v>0</v>
      </c>
      <c r="F280" s="27">
        <f>SUMIFS('FY17 DataDump'!$E$2:$E$4768, 'FY17 DataDump'!$C$2:$C$4768, 'FY17 Individual Analysis'!$A280, 'FY17 DataDump'!$H$2:$H$4768, F$2)</f>
        <v>0</v>
      </c>
      <c r="G280" s="27">
        <f>SUMIFS('FY17 DataDump'!$E$2:$E$4768, 'FY17 DataDump'!$C$2:$C$4768, 'FY17 Individual Analysis'!$A280, 'FY17 DataDump'!$H$2:$H$4768, G$2)</f>
        <v>0</v>
      </c>
      <c r="H280" s="27">
        <f>SUMIFS('FY17 DataDump'!$E$2:$E$4768, 'FY17 DataDump'!$C$2:$C$4768, 'FY17 Individual Analysis'!$A280, 'FY17 DataDump'!$H$2:$H$4768, H$2)</f>
        <v>0</v>
      </c>
      <c r="I280" s="27">
        <f>SUMIFS('FY17 DataDump'!$E$2:$E$4768, 'FY17 DataDump'!$C$2:$C$4768, 'FY17 Individual Analysis'!$A280, 'FY17 DataDump'!$H$2:$H$4768, I$2)</f>
        <v>0</v>
      </c>
      <c r="J280" s="27">
        <f>SUMIFS('FY17 DataDump'!$E$2:$E$4768, 'FY17 DataDump'!$C$2:$C$4768, 'FY17 Individual Analysis'!$A280, 'FY17 DataDump'!$H$2:$H$4768, J$2)</f>
        <v>0</v>
      </c>
      <c r="K280" s="27">
        <f>SUMIFS('FY17 DataDump'!$E$2:$E$4768, 'FY17 DataDump'!$C$2:$C$4768, 'FY17 Individual Analysis'!$A280, 'FY17 DataDump'!$H$2:$H$4768, K$2)</f>
        <v>0</v>
      </c>
      <c r="L280" s="27">
        <f>SUMIFS('FY17 DataDump'!$E$2:$E$4768, 'FY17 DataDump'!$C$2:$C$4768, 'FY17 Individual Analysis'!$A280, 'FY17 DataDump'!$H$2:$H$4768, L$2)</f>
        <v>0</v>
      </c>
      <c r="M280" s="27">
        <f>SUMIFS('FY17 DataDump'!$E$2:$E$4768, 'FY17 DataDump'!$C$2:$C$4768, 'FY17 Individual Analysis'!$A280, 'FY17 DataDump'!$H$2:$H$4768, M$2)</f>
        <v>0</v>
      </c>
      <c r="N280" s="27">
        <f>SUMIFS('FY17 DataDump'!$E$2:$E$4768, 'FY17 DataDump'!$C$2:$C$4768, 'FY17 Individual Analysis'!$A280, 'FY17 DataDump'!$H$2:$H$4768, N$2)</f>
        <v>0</v>
      </c>
      <c r="O280" s="27">
        <f>SUMIFS('FY17 DataDump'!$E$2:$E$4768, 'FY17 DataDump'!$C$2:$C$4768, 'FY17 Individual Analysis'!$A280, 'FY17 DataDump'!$H$2:$H$4768, O$2)</f>
        <v>0</v>
      </c>
      <c r="P280" s="27">
        <f t="shared" si="29"/>
        <v>0</v>
      </c>
      <c r="Q280" s="108" t="e">
        <f t="shared" si="27"/>
        <v>#DIV/0!</v>
      </c>
      <c r="S280" s="20">
        <f t="shared" si="31"/>
        <v>0</v>
      </c>
      <c r="T280" s="21">
        <f t="shared" si="31"/>
        <v>0</v>
      </c>
      <c r="U280" s="21">
        <f t="shared" si="31"/>
        <v>0</v>
      </c>
      <c r="V280" s="21">
        <f t="shared" si="30"/>
        <v>0</v>
      </c>
      <c r="W280" s="21">
        <f t="shared" si="30"/>
        <v>0</v>
      </c>
      <c r="X280" s="21">
        <f t="shared" si="30"/>
        <v>0</v>
      </c>
      <c r="Y280" s="21">
        <f t="shared" si="30"/>
        <v>0</v>
      </c>
      <c r="Z280" s="21">
        <f t="shared" si="30"/>
        <v>0</v>
      </c>
      <c r="AA280" s="21">
        <f t="shared" si="30"/>
        <v>0</v>
      </c>
      <c r="AB280" s="21">
        <f t="shared" si="25"/>
        <v>0</v>
      </c>
      <c r="AC280" s="21">
        <f t="shared" si="25"/>
        <v>0</v>
      </c>
      <c r="AD280" s="24">
        <f t="shared" si="25"/>
        <v>0</v>
      </c>
      <c r="AF280" s="15">
        <f t="shared" si="28"/>
        <v>0</v>
      </c>
    </row>
    <row r="281" spans="1:32" x14ac:dyDescent="0.25">
      <c r="A281" s="75"/>
      <c r="B281" s="75" t="e">
        <f>INDEX('FY17 DataDump'!$A$2:$H$4768, MATCH('FY17 Individual Analysis'!A281, 'FY17 DataDump'!$C$2:$C$4768, 0), MATCH('FY17 DataDump'!$B$1, 'FY17 DataDump'!$A$1:$H$1))</f>
        <v>#N/A</v>
      </c>
      <c r="C281" s="75" t="e">
        <f>INDEX('FY17 DataDump'!$A$2:$H$4768, MATCH('FY17 Individual Analysis'!A281, 'FY17 DataDump'!$C$2:$C$4768, 0), MATCH('FY17 DataDump'!$D$1, 'FY17 DataDump'!$A$1:$H$1))</f>
        <v>#N/A</v>
      </c>
      <c r="D281" s="27">
        <f>SUMIFS('FY17 DataDump'!$E$2:$E$4768, 'FY17 DataDump'!$C$2:$C$4768, 'FY17 Individual Analysis'!$A281, 'FY17 DataDump'!$H$2:$H$4768, D$2)</f>
        <v>0</v>
      </c>
      <c r="E281" s="27">
        <f>SUMIFS('FY17 DataDump'!$E$2:$E$4768, 'FY17 DataDump'!$C$2:$C$4768, 'FY17 Individual Analysis'!$A281, 'FY17 DataDump'!$H$2:$H$4768, E$2)</f>
        <v>0</v>
      </c>
      <c r="F281" s="27">
        <f>SUMIFS('FY17 DataDump'!$E$2:$E$4768, 'FY17 DataDump'!$C$2:$C$4768, 'FY17 Individual Analysis'!$A281, 'FY17 DataDump'!$H$2:$H$4768, F$2)</f>
        <v>0</v>
      </c>
      <c r="G281" s="27">
        <f>SUMIFS('FY17 DataDump'!$E$2:$E$4768, 'FY17 DataDump'!$C$2:$C$4768, 'FY17 Individual Analysis'!$A281, 'FY17 DataDump'!$H$2:$H$4768, G$2)</f>
        <v>0</v>
      </c>
      <c r="H281" s="27">
        <f>SUMIFS('FY17 DataDump'!$E$2:$E$4768, 'FY17 DataDump'!$C$2:$C$4768, 'FY17 Individual Analysis'!$A281, 'FY17 DataDump'!$H$2:$H$4768, H$2)</f>
        <v>0</v>
      </c>
      <c r="I281" s="27">
        <f>SUMIFS('FY17 DataDump'!$E$2:$E$4768, 'FY17 DataDump'!$C$2:$C$4768, 'FY17 Individual Analysis'!$A281, 'FY17 DataDump'!$H$2:$H$4768, I$2)</f>
        <v>0</v>
      </c>
      <c r="J281" s="27">
        <f>SUMIFS('FY17 DataDump'!$E$2:$E$4768, 'FY17 DataDump'!$C$2:$C$4768, 'FY17 Individual Analysis'!$A281, 'FY17 DataDump'!$H$2:$H$4768, J$2)</f>
        <v>0</v>
      </c>
      <c r="K281" s="27">
        <f>SUMIFS('FY17 DataDump'!$E$2:$E$4768, 'FY17 DataDump'!$C$2:$C$4768, 'FY17 Individual Analysis'!$A281, 'FY17 DataDump'!$H$2:$H$4768, K$2)</f>
        <v>0</v>
      </c>
      <c r="L281" s="27">
        <f>SUMIFS('FY17 DataDump'!$E$2:$E$4768, 'FY17 DataDump'!$C$2:$C$4768, 'FY17 Individual Analysis'!$A281, 'FY17 DataDump'!$H$2:$H$4768, L$2)</f>
        <v>0</v>
      </c>
      <c r="M281" s="27">
        <f>SUMIFS('FY17 DataDump'!$E$2:$E$4768, 'FY17 DataDump'!$C$2:$C$4768, 'FY17 Individual Analysis'!$A281, 'FY17 DataDump'!$H$2:$H$4768, M$2)</f>
        <v>0</v>
      </c>
      <c r="N281" s="27">
        <f>SUMIFS('FY17 DataDump'!$E$2:$E$4768, 'FY17 DataDump'!$C$2:$C$4768, 'FY17 Individual Analysis'!$A281, 'FY17 DataDump'!$H$2:$H$4768, N$2)</f>
        <v>0</v>
      </c>
      <c r="O281" s="27">
        <f>SUMIFS('FY17 DataDump'!$E$2:$E$4768, 'FY17 DataDump'!$C$2:$C$4768, 'FY17 Individual Analysis'!$A281, 'FY17 DataDump'!$H$2:$H$4768, O$2)</f>
        <v>0</v>
      </c>
      <c r="P281" s="27">
        <f t="shared" si="29"/>
        <v>0</v>
      </c>
      <c r="Q281" s="108" t="e">
        <f t="shared" si="27"/>
        <v>#DIV/0!</v>
      </c>
      <c r="S281" s="20">
        <f t="shared" si="31"/>
        <v>0</v>
      </c>
      <c r="T281" s="21">
        <f t="shared" si="31"/>
        <v>0</v>
      </c>
      <c r="U281" s="21">
        <f t="shared" si="31"/>
        <v>0</v>
      </c>
      <c r="V281" s="21">
        <f t="shared" si="30"/>
        <v>0</v>
      </c>
      <c r="W281" s="21">
        <f t="shared" si="30"/>
        <v>0</v>
      </c>
      <c r="X281" s="21">
        <f t="shared" si="30"/>
        <v>0</v>
      </c>
      <c r="Y281" s="21">
        <f t="shared" si="30"/>
        <v>0</v>
      </c>
      <c r="Z281" s="21">
        <f t="shared" si="30"/>
        <v>0</v>
      </c>
      <c r="AA281" s="21">
        <f t="shared" si="30"/>
        <v>0</v>
      </c>
      <c r="AB281" s="21">
        <f t="shared" si="25"/>
        <v>0</v>
      </c>
      <c r="AC281" s="21">
        <f t="shared" si="25"/>
        <v>0</v>
      </c>
      <c r="AD281" s="24">
        <f t="shared" si="25"/>
        <v>0</v>
      </c>
      <c r="AF281" s="15">
        <f t="shared" si="28"/>
        <v>0</v>
      </c>
    </row>
    <row r="282" spans="1:32" x14ac:dyDescent="0.25">
      <c r="A282" s="75"/>
      <c r="B282" s="75" t="e">
        <f>INDEX('FY17 DataDump'!$A$2:$H$4768, MATCH('FY17 Individual Analysis'!A282, 'FY17 DataDump'!$C$2:$C$4768, 0), MATCH('FY17 DataDump'!$B$1, 'FY17 DataDump'!$A$1:$H$1))</f>
        <v>#N/A</v>
      </c>
      <c r="C282" s="75" t="e">
        <f>INDEX('FY17 DataDump'!$A$2:$H$4768, MATCH('FY17 Individual Analysis'!A282, 'FY17 DataDump'!$C$2:$C$4768, 0), MATCH('FY17 DataDump'!$D$1, 'FY17 DataDump'!$A$1:$H$1))</f>
        <v>#N/A</v>
      </c>
      <c r="D282" s="27">
        <f>SUMIFS('FY17 DataDump'!$E$2:$E$4768, 'FY17 DataDump'!$C$2:$C$4768, 'FY17 Individual Analysis'!$A282, 'FY17 DataDump'!$H$2:$H$4768, D$2)</f>
        <v>0</v>
      </c>
      <c r="E282" s="27">
        <f>SUMIFS('FY17 DataDump'!$E$2:$E$4768, 'FY17 DataDump'!$C$2:$C$4768, 'FY17 Individual Analysis'!$A282, 'FY17 DataDump'!$H$2:$H$4768, E$2)</f>
        <v>0</v>
      </c>
      <c r="F282" s="27">
        <f>SUMIFS('FY17 DataDump'!$E$2:$E$4768, 'FY17 DataDump'!$C$2:$C$4768, 'FY17 Individual Analysis'!$A282, 'FY17 DataDump'!$H$2:$H$4768, F$2)</f>
        <v>0</v>
      </c>
      <c r="G282" s="27">
        <f>SUMIFS('FY17 DataDump'!$E$2:$E$4768, 'FY17 DataDump'!$C$2:$C$4768, 'FY17 Individual Analysis'!$A282, 'FY17 DataDump'!$H$2:$H$4768, G$2)</f>
        <v>0</v>
      </c>
      <c r="H282" s="27">
        <f>SUMIFS('FY17 DataDump'!$E$2:$E$4768, 'FY17 DataDump'!$C$2:$C$4768, 'FY17 Individual Analysis'!$A282, 'FY17 DataDump'!$H$2:$H$4768, H$2)</f>
        <v>0</v>
      </c>
      <c r="I282" s="27">
        <f>SUMIFS('FY17 DataDump'!$E$2:$E$4768, 'FY17 DataDump'!$C$2:$C$4768, 'FY17 Individual Analysis'!$A282, 'FY17 DataDump'!$H$2:$H$4768, I$2)</f>
        <v>0</v>
      </c>
      <c r="J282" s="27">
        <f>SUMIFS('FY17 DataDump'!$E$2:$E$4768, 'FY17 DataDump'!$C$2:$C$4768, 'FY17 Individual Analysis'!$A282, 'FY17 DataDump'!$H$2:$H$4768, J$2)</f>
        <v>0</v>
      </c>
      <c r="K282" s="27">
        <f>SUMIFS('FY17 DataDump'!$E$2:$E$4768, 'FY17 DataDump'!$C$2:$C$4768, 'FY17 Individual Analysis'!$A282, 'FY17 DataDump'!$H$2:$H$4768, K$2)</f>
        <v>0</v>
      </c>
      <c r="L282" s="27">
        <f>SUMIFS('FY17 DataDump'!$E$2:$E$4768, 'FY17 DataDump'!$C$2:$C$4768, 'FY17 Individual Analysis'!$A282, 'FY17 DataDump'!$H$2:$H$4768, L$2)</f>
        <v>0</v>
      </c>
      <c r="M282" s="27">
        <f>SUMIFS('FY17 DataDump'!$E$2:$E$4768, 'FY17 DataDump'!$C$2:$C$4768, 'FY17 Individual Analysis'!$A282, 'FY17 DataDump'!$H$2:$H$4768, M$2)</f>
        <v>0</v>
      </c>
      <c r="N282" s="27">
        <f>SUMIFS('FY17 DataDump'!$E$2:$E$4768, 'FY17 DataDump'!$C$2:$C$4768, 'FY17 Individual Analysis'!$A282, 'FY17 DataDump'!$H$2:$H$4768, N$2)</f>
        <v>0</v>
      </c>
      <c r="O282" s="27">
        <f>SUMIFS('FY17 DataDump'!$E$2:$E$4768, 'FY17 DataDump'!$C$2:$C$4768, 'FY17 Individual Analysis'!$A282, 'FY17 DataDump'!$H$2:$H$4768, O$2)</f>
        <v>0</v>
      </c>
      <c r="P282" s="27">
        <f t="shared" si="29"/>
        <v>0</v>
      </c>
      <c r="Q282" s="108" t="e">
        <f t="shared" si="27"/>
        <v>#DIV/0!</v>
      </c>
      <c r="S282" s="20">
        <f t="shared" si="31"/>
        <v>0</v>
      </c>
      <c r="T282" s="21">
        <f t="shared" si="31"/>
        <v>0</v>
      </c>
      <c r="U282" s="21">
        <f t="shared" si="31"/>
        <v>0</v>
      </c>
      <c r="V282" s="21">
        <f t="shared" si="30"/>
        <v>0</v>
      </c>
      <c r="W282" s="21">
        <f t="shared" si="30"/>
        <v>0</v>
      </c>
      <c r="X282" s="21">
        <f t="shared" si="30"/>
        <v>0</v>
      </c>
      <c r="Y282" s="21">
        <f t="shared" si="30"/>
        <v>0</v>
      </c>
      <c r="Z282" s="21">
        <f t="shared" si="30"/>
        <v>0</v>
      </c>
      <c r="AA282" s="21">
        <f t="shared" si="30"/>
        <v>0</v>
      </c>
      <c r="AB282" s="21">
        <f t="shared" si="25"/>
        <v>0</v>
      </c>
      <c r="AC282" s="21">
        <f t="shared" si="25"/>
        <v>0</v>
      </c>
      <c r="AD282" s="24">
        <f t="shared" si="25"/>
        <v>0</v>
      </c>
      <c r="AF282" s="15">
        <f t="shared" si="28"/>
        <v>0</v>
      </c>
    </row>
    <row r="283" spans="1:32" x14ac:dyDescent="0.25">
      <c r="A283" s="75"/>
      <c r="B283" s="75" t="e">
        <f>INDEX('FY17 DataDump'!$A$2:$H$4768, MATCH('FY17 Individual Analysis'!A283, 'FY17 DataDump'!$C$2:$C$4768, 0), MATCH('FY17 DataDump'!$B$1, 'FY17 DataDump'!$A$1:$H$1))</f>
        <v>#N/A</v>
      </c>
      <c r="C283" s="75" t="e">
        <f>INDEX('FY17 DataDump'!$A$2:$H$4768, MATCH('FY17 Individual Analysis'!A283, 'FY17 DataDump'!$C$2:$C$4768, 0), MATCH('FY17 DataDump'!$D$1, 'FY17 DataDump'!$A$1:$H$1))</f>
        <v>#N/A</v>
      </c>
      <c r="D283" s="27">
        <f>SUMIFS('FY17 DataDump'!$E$2:$E$4768, 'FY17 DataDump'!$C$2:$C$4768, 'FY17 Individual Analysis'!$A283, 'FY17 DataDump'!$H$2:$H$4768, D$2)</f>
        <v>0</v>
      </c>
      <c r="E283" s="27">
        <f>SUMIFS('FY17 DataDump'!$E$2:$E$4768, 'FY17 DataDump'!$C$2:$C$4768, 'FY17 Individual Analysis'!$A283, 'FY17 DataDump'!$H$2:$H$4768, E$2)</f>
        <v>0</v>
      </c>
      <c r="F283" s="27">
        <f>SUMIFS('FY17 DataDump'!$E$2:$E$4768, 'FY17 DataDump'!$C$2:$C$4768, 'FY17 Individual Analysis'!$A283, 'FY17 DataDump'!$H$2:$H$4768, F$2)</f>
        <v>0</v>
      </c>
      <c r="G283" s="27">
        <f>SUMIFS('FY17 DataDump'!$E$2:$E$4768, 'FY17 DataDump'!$C$2:$C$4768, 'FY17 Individual Analysis'!$A283, 'FY17 DataDump'!$H$2:$H$4768, G$2)</f>
        <v>0</v>
      </c>
      <c r="H283" s="27">
        <f>SUMIFS('FY17 DataDump'!$E$2:$E$4768, 'FY17 DataDump'!$C$2:$C$4768, 'FY17 Individual Analysis'!$A283, 'FY17 DataDump'!$H$2:$H$4768, H$2)</f>
        <v>0</v>
      </c>
      <c r="I283" s="27">
        <f>SUMIFS('FY17 DataDump'!$E$2:$E$4768, 'FY17 DataDump'!$C$2:$C$4768, 'FY17 Individual Analysis'!$A283, 'FY17 DataDump'!$H$2:$H$4768, I$2)</f>
        <v>0</v>
      </c>
      <c r="J283" s="27">
        <f>SUMIFS('FY17 DataDump'!$E$2:$E$4768, 'FY17 DataDump'!$C$2:$C$4768, 'FY17 Individual Analysis'!$A283, 'FY17 DataDump'!$H$2:$H$4768, J$2)</f>
        <v>0</v>
      </c>
      <c r="K283" s="27">
        <f>SUMIFS('FY17 DataDump'!$E$2:$E$4768, 'FY17 DataDump'!$C$2:$C$4768, 'FY17 Individual Analysis'!$A283, 'FY17 DataDump'!$H$2:$H$4768, K$2)</f>
        <v>0</v>
      </c>
      <c r="L283" s="27">
        <f>SUMIFS('FY17 DataDump'!$E$2:$E$4768, 'FY17 DataDump'!$C$2:$C$4768, 'FY17 Individual Analysis'!$A283, 'FY17 DataDump'!$H$2:$H$4768, L$2)</f>
        <v>0</v>
      </c>
      <c r="M283" s="27">
        <f>SUMIFS('FY17 DataDump'!$E$2:$E$4768, 'FY17 DataDump'!$C$2:$C$4768, 'FY17 Individual Analysis'!$A283, 'FY17 DataDump'!$H$2:$H$4768, M$2)</f>
        <v>0</v>
      </c>
      <c r="N283" s="27">
        <f>SUMIFS('FY17 DataDump'!$E$2:$E$4768, 'FY17 DataDump'!$C$2:$C$4768, 'FY17 Individual Analysis'!$A283, 'FY17 DataDump'!$H$2:$H$4768, N$2)</f>
        <v>0</v>
      </c>
      <c r="O283" s="27">
        <f>SUMIFS('FY17 DataDump'!$E$2:$E$4768, 'FY17 DataDump'!$C$2:$C$4768, 'FY17 Individual Analysis'!$A283, 'FY17 DataDump'!$H$2:$H$4768, O$2)</f>
        <v>0</v>
      </c>
      <c r="P283" s="27">
        <f t="shared" si="29"/>
        <v>0</v>
      </c>
      <c r="Q283" s="108" t="e">
        <f t="shared" si="27"/>
        <v>#DIV/0!</v>
      </c>
      <c r="S283" s="20">
        <f t="shared" si="31"/>
        <v>0</v>
      </c>
      <c r="T283" s="21">
        <f t="shared" si="31"/>
        <v>0</v>
      </c>
      <c r="U283" s="21">
        <f t="shared" si="31"/>
        <v>0</v>
      </c>
      <c r="V283" s="21">
        <f t="shared" si="30"/>
        <v>0</v>
      </c>
      <c r="W283" s="21">
        <f t="shared" si="30"/>
        <v>0</v>
      </c>
      <c r="X283" s="21">
        <f t="shared" si="30"/>
        <v>0</v>
      </c>
      <c r="Y283" s="21">
        <f t="shared" si="30"/>
        <v>0</v>
      </c>
      <c r="Z283" s="21">
        <f t="shared" si="30"/>
        <v>0</v>
      </c>
      <c r="AA283" s="21">
        <f t="shared" si="30"/>
        <v>0</v>
      </c>
      <c r="AB283" s="21">
        <f t="shared" si="25"/>
        <v>0</v>
      </c>
      <c r="AC283" s="21">
        <f t="shared" si="25"/>
        <v>0</v>
      </c>
      <c r="AD283" s="24">
        <f t="shared" si="25"/>
        <v>0</v>
      </c>
      <c r="AF283" s="15">
        <f t="shared" si="28"/>
        <v>0</v>
      </c>
    </row>
    <row r="284" spans="1:32" x14ac:dyDescent="0.25">
      <c r="A284" s="75"/>
      <c r="B284" s="75" t="e">
        <f>INDEX('FY17 DataDump'!$A$2:$H$4768, MATCH('FY17 Individual Analysis'!A284, 'FY17 DataDump'!$C$2:$C$4768, 0), MATCH('FY17 DataDump'!$B$1, 'FY17 DataDump'!$A$1:$H$1))</f>
        <v>#N/A</v>
      </c>
      <c r="C284" s="75" t="e">
        <f>INDEX('FY17 DataDump'!$A$2:$H$4768, MATCH('FY17 Individual Analysis'!A284, 'FY17 DataDump'!$C$2:$C$4768, 0), MATCH('FY17 DataDump'!$D$1, 'FY17 DataDump'!$A$1:$H$1))</f>
        <v>#N/A</v>
      </c>
      <c r="D284" s="27">
        <f>SUMIFS('FY17 DataDump'!$E$2:$E$4768, 'FY17 DataDump'!$C$2:$C$4768, 'FY17 Individual Analysis'!$A284, 'FY17 DataDump'!$H$2:$H$4768, D$2)</f>
        <v>0</v>
      </c>
      <c r="E284" s="27">
        <f>SUMIFS('FY17 DataDump'!$E$2:$E$4768, 'FY17 DataDump'!$C$2:$C$4768, 'FY17 Individual Analysis'!$A284, 'FY17 DataDump'!$H$2:$H$4768, E$2)</f>
        <v>0</v>
      </c>
      <c r="F284" s="27">
        <f>SUMIFS('FY17 DataDump'!$E$2:$E$4768, 'FY17 DataDump'!$C$2:$C$4768, 'FY17 Individual Analysis'!$A284, 'FY17 DataDump'!$H$2:$H$4768, F$2)</f>
        <v>0</v>
      </c>
      <c r="G284" s="27">
        <f>SUMIFS('FY17 DataDump'!$E$2:$E$4768, 'FY17 DataDump'!$C$2:$C$4768, 'FY17 Individual Analysis'!$A284, 'FY17 DataDump'!$H$2:$H$4768, G$2)</f>
        <v>0</v>
      </c>
      <c r="H284" s="27">
        <f>SUMIFS('FY17 DataDump'!$E$2:$E$4768, 'FY17 DataDump'!$C$2:$C$4768, 'FY17 Individual Analysis'!$A284, 'FY17 DataDump'!$H$2:$H$4768, H$2)</f>
        <v>0</v>
      </c>
      <c r="I284" s="27">
        <f>SUMIFS('FY17 DataDump'!$E$2:$E$4768, 'FY17 DataDump'!$C$2:$C$4768, 'FY17 Individual Analysis'!$A284, 'FY17 DataDump'!$H$2:$H$4768, I$2)</f>
        <v>0</v>
      </c>
      <c r="J284" s="27">
        <f>SUMIFS('FY17 DataDump'!$E$2:$E$4768, 'FY17 DataDump'!$C$2:$C$4768, 'FY17 Individual Analysis'!$A284, 'FY17 DataDump'!$H$2:$H$4768, J$2)</f>
        <v>0</v>
      </c>
      <c r="K284" s="27">
        <f>SUMIFS('FY17 DataDump'!$E$2:$E$4768, 'FY17 DataDump'!$C$2:$C$4768, 'FY17 Individual Analysis'!$A284, 'FY17 DataDump'!$H$2:$H$4768, K$2)</f>
        <v>0</v>
      </c>
      <c r="L284" s="27">
        <f>SUMIFS('FY17 DataDump'!$E$2:$E$4768, 'FY17 DataDump'!$C$2:$C$4768, 'FY17 Individual Analysis'!$A284, 'FY17 DataDump'!$H$2:$H$4768, L$2)</f>
        <v>0</v>
      </c>
      <c r="M284" s="27">
        <f>SUMIFS('FY17 DataDump'!$E$2:$E$4768, 'FY17 DataDump'!$C$2:$C$4768, 'FY17 Individual Analysis'!$A284, 'FY17 DataDump'!$H$2:$H$4768, M$2)</f>
        <v>0</v>
      </c>
      <c r="N284" s="27">
        <f>SUMIFS('FY17 DataDump'!$E$2:$E$4768, 'FY17 DataDump'!$C$2:$C$4768, 'FY17 Individual Analysis'!$A284, 'FY17 DataDump'!$H$2:$H$4768, N$2)</f>
        <v>0</v>
      </c>
      <c r="O284" s="27">
        <f>SUMIFS('FY17 DataDump'!$E$2:$E$4768, 'FY17 DataDump'!$C$2:$C$4768, 'FY17 Individual Analysis'!$A284, 'FY17 DataDump'!$H$2:$H$4768, O$2)</f>
        <v>0</v>
      </c>
      <c r="P284" s="27">
        <f t="shared" si="29"/>
        <v>0</v>
      </c>
      <c r="Q284" s="108" t="e">
        <f t="shared" si="27"/>
        <v>#DIV/0!</v>
      </c>
      <c r="S284" s="20">
        <f t="shared" si="31"/>
        <v>0</v>
      </c>
      <c r="T284" s="21">
        <f t="shared" si="31"/>
        <v>0</v>
      </c>
      <c r="U284" s="21">
        <f t="shared" si="31"/>
        <v>0</v>
      </c>
      <c r="V284" s="21">
        <f t="shared" si="30"/>
        <v>0</v>
      </c>
      <c r="W284" s="21">
        <f t="shared" si="30"/>
        <v>0</v>
      </c>
      <c r="X284" s="21">
        <f t="shared" si="30"/>
        <v>0</v>
      </c>
      <c r="Y284" s="21">
        <f t="shared" si="30"/>
        <v>0</v>
      </c>
      <c r="Z284" s="21">
        <f t="shared" si="30"/>
        <v>0</v>
      </c>
      <c r="AA284" s="21">
        <f t="shared" si="30"/>
        <v>0</v>
      </c>
      <c r="AB284" s="21">
        <f t="shared" si="25"/>
        <v>0</v>
      </c>
      <c r="AC284" s="21">
        <f t="shared" si="25"/>
        <v>0</v>
      </c>
      <c r="AD284" s="24">
        <f t="shared" si="25"/>
        <v>0</v>
      </c>
      <c r="AF284" s="15">
        <f t="shared" si="28"/>
        <v>0</v>
      </c>
    </row>
    <row r="285" spans="1:32" x14ac:dyDescent="0.25">
      <c r="A285" s="75"/>
      <c r="B285" s="75" t="e">
        <f>INDEX('FY17 DataDump'!$A$2:$H$4768, MATCH('FY17 Individual Analysis'!A285, 'FY17 DataDump'!$C$2:$C$4768, 0), MATCH('FY17 DataDump'!$B$1, 'FY17 DataDump'!$A$1:$H$1))</f>
        <v>#N/A</v>
      </c>
      <c r="C285" s="75" t="e">
        <f>INDEX('FY17 DataDump'!$A$2:$H$4768, MATCH('FY17 Individual Analysis'!A285, 'FY17 DataDump'!$C$2:$C$4768, 0), MATCH('FY17 DataDump'!$D$1, 'FY17 DataDump'!$A$1:$H$1))</f>
        <v>#N/A</v>
      </c>
      <c r="D285" s="27">
        <f>SUMIFS('FY17 DataDump'!$E$2:$E$4768, 'FY17 DataDump'!$C$2:$C$4768, 'FY17 Individual Analysis'!$A285, 'FY17 DataDump'!$H$2:$H$4768, D$2)</f>
        <v>0</v>
      </c>
      <c r="E285" s="27">
        <f>SUMIFS('FY17 DataDump'!$E$2:$E$4768, 'FY17 DataDump'!$C$2:$C$4768, 'FY17 Individual Analysis'!$A285, 'FY17 DataDump'!$H$2:$H$4768, E$2)</f>
        <v>0</v>
      </c>
      <c r="F285" s="27">
        <f>SUMIFS('FY17 DataDump'!$E$2:$E$4768, 'FY17 DataDump'!$C$2:$C$4768, 'FY17 Individual Analysis'!$A285, 'FY17 DataDump'!$H$2:$H$4768, F$2)</f>
        <v>0</v>
      </c>
      <c r="G285" s="27">
        <f>SUMIFS('FY17 DataDump'!$E$2:$E$4768, 'FY17 DataDump'!$C$2:$C$4768, 'FY17 Individual Analysis'!$A285, 'FY17 DataDump'!$H$2:$H$4768, G$2)</f>
        <v>0</v>
      </c>
      <c r="H285" s="27">
        <f>SUMIFS('FY17 DataDump'!$E$2:$E$4768, 'FY17 DataDump'!$C$2:$C$4768, 'FY17 Individual Analysis'!$A285, 'FY17 DataDump'!$H$2:$H$4768, H$2)</f>
        <v>0</v>
      </c>
      <c r="I285" s="27">
        <f>SUMIFS('FY17 DataDump'!$E$2:$E$4768, 'FY17 DataDump'!$C$2:$C$4768, 'FY17 Individual Analysis'!$A285, 'FY17 DataDump'!$H$2:$H$4768, I$2)</f>
        <v>0</v>
      </c>
      <c r="J285" s="27">
        <f>SUMIFS('FY17 DataDump'!$E$2:$E$4768, 'FY17 DataDump'!$C$2:$C$4768, 'FY17 Individual Analysis'!$A285, 'FY17 DataDump'!$H$2:$H$4768, J$2)</f>
        <v>0</v>
      </c>
      <c r="K285" s="27">
        <f>SUMIFS('FY17 DataDump'!$E$2:$E$4768, 'FY17 DataDump'!$C$2:$C$4768, 'FY17 Individual Analysis'!$A285, 'FY17 DataDump'!$H$2:$H$4768, K$2)</f>
        <v>0</v>
      </c>
      <c r="L285" s="27">
        <f>SUMIFS('FY17 DataDump'!$E$2:$E$4768, 'FY17 DataDump'!$C$2:$C$4768, 'FY17 Individual Analysis'!$A285, 'FY17 DataDump'!$H$2:$H$4768, L$2)</f>
        <v>0</v>
      </c>
      <c r="M285" s="27">
        <f>SUMIFS('FY17 DataDump'!$E$2:$E$4768, 'FY17 DataDump'!$C$2:$C$4768, 'FY17 Individual Analysis'!$A285, 'FY17 DataDump'!$H$2:$H$4768, M$2)</f>
        <v>0</v>
      </c>
      <c r="N285" s="27">
        <f>SUMIFS('FY17 DataDump'!$E$2:$E$4768, 'FY17 DataDump'!$C$2:$C$4768, 'FY17 Individual Analysis'!$A285, 'FY17 DataDump'!$H$2:$H$4768, N$2)</f>
        <v>0</v>
      </c>
      <c r="O285" s="27">
        <f>SUMIFS('FY17 DataDump'!$E$2:$E$4768, 'FY17 DataDump'!$C$2:$C$4768, 'FY17 Individual Analysis'!$A285, 'FY17 DataDump'!$H$2:$H$4768, O$2)</f>
        <v>0</v>
      </c>
      <c r="P285" s="27">
        <f t="shared" si="29"/>
        <v>0</v>
      </c>
      <c r="Q285" s="108" t="e">
        <f t="shared" si="27"/>
        <v>#DIV/0!</v>
      </c>
      <c r="S285" s="20">
        <f t="shared" si="31"/>
        <v>0</v>
      </c>
      <c r="T285" s="21">
        <f t="shared" si="31"/>
        <v>0</v>
      </c>
      <c r="U285" s="21">
        <f t="shared" si="31"/>
        <v>0</v>
      </c>
      <c r="V285" s="21">
        <f t="shared" si="30"/>
        <v>0</v>
      </c>
      <c r="W285" s="21">
        <f t="shared" si="30"/>
        <v>0</v>
      </c>
      <c r="X285" s="21">
        <f t="shared" si="30"/>
        <v>0</v>
      </c>
      <c r="Y285" s="21">
        <f t="shared" si="30"/>
        <v>0</v>
      </c>
      <c r="Z285" s="21">
        <f t="shared" si="30"/>
        <v>0</v>
      </c>
      <c r="AA285" s="21">
        <f t="shared" si="30"/>
        <v>0</v>
      </c>
      <c r="AB285" s="21">
        <f t="shared" si="30"/>
        <v>0</v>
      </c>
      <c r="AC285" s="21">
        <f t="shared" si="30"/>
        <v>0</v>
      </c>
      <c r="AD285" s="24">
        <f t="shared" si="30"/>
        <v>0</v>
      </c>
      <c r="AF285" s="15">
        <f t="shared" si="28"/>
        <v>0</v>
      </c>
    </row>
    <row r="286" spans="1:32" x14ac:dyDescent="0.25">
      <c r="A286" s="75"/>
      <c r="B286" s="75" t="e">
        <f>INDEX('FY17 DataDump'!$A$2:$H$4768, MATCH('FY17 Individual Analysis'!A286, 'FY17 DataDump'!$C$2:$C$4768, 0), MATCH('FY17 DataDump'!$B$1, 'FY17 DataDump'!$A$1:$H$1))</f>
        <v>#N/A</v>
      </c>
      <c r="C286" s="75" t="e">
        <f>INDEX('FY17 DataDump'!$A$2:$H$4768, MATCH('FY17 Individual Analysis'!A286, 'FY17 DataDump'!$C$2:$C$4768, 0), MATCH('FY17 DataDump'!$D$1, 'FY17 DataDump'!$A$1:$H$1))</f>
        <v>#N/A</v>
      </c>
      <c r="D286" s="27">
        <f>SUMIFS('FY17 DataDump'!$E$2:$E$4768, 'FY17 DataDump'!$C$2:$C$4768, 'FY17 Individual Analysis'!$A286, 'FY17 DataDump'!$H$2:$H$4768, D$2)</f>
        <v>0</v>
      </c>
      <c r="E286" s="27">
        <f>SUMIFS('FY17 DataDump'!$E$2:$E$4768, 'FY17 DataDump'!$C$2:$C$4768, 'FY17 Individual Analysis'!$A286, 'FY17 DataDump'!$H$2:$H$4768, E$2)</f>
        <v>0</v>
      </c>
      <c r="F286" s="27">
        <f>SUMIFS('FY17 DataDump'!$E$2:$E$4768, 'FY17 DataDump'!$C$2:$C$4768, 'FY17 Individual Analysis'!$A286, 'FY17 DataDump'!$H$2:$H$4768, F$2)</f>
        <v>0</v>
      </c>
      <c r="G286" s="27">
        <f>SUMIFS('FY17 DataDump'!$E$2:$E$4768, 'FY17 DataDump'!$C$2:$C$4768, 'FY17 Individual Analysis'!$A286, 'FY17 DataDump'!$H$2:$H$4768, G$2)</f>
        <v>0</v>
      </c>
      <c r="H286" s="27">
        <f>SUMIFS('FY17 DataDump'!$E$2:$E$4768, 'FY17 DataDump'!$C$2:$C$4768, 'FY17 Individual Analysis'!$A286, 'FY17 DataDump'!$H$2:$H$4768, H$2)</f>
        <v>0</v>
      </c>
      <c r="I286" s="27">
        <f>SUMIFS('FY17 DataDump'!$E$2:$E$4768, 'FY17 DataDump'!$C$2:$C$4768, 'FY17 Individual Analysis'!$A286, 'FY17 DataDump'!$H$2:$H$4768, I$2)</f>
        <v>0</v>
      </c>
      <c r="J286" s="27">
        <f>SUMIFS('FY17 DataDump'!$E$2:$E$4768, 'FY17 DataDump'!$C$2:$C$4768, 'FY17 Individual Analysis'!$A286, 'FY17 DataDump'!$H$2:$H$4768, J$2)</f>
        <v>0</v>
      </c>
      <c r="K286" s="27">
        <f>SUMIFS('FY17 DataDump'!$E$2:$E$4768, 'FY17 DataDump'!$C$2:$C$4768, 'FY17 Individual Analysis'!$A286, 'FY17 DataDump'!$H$2:$H$4768, K$2)</f>
        <v>0</v>
      </c>
      <c r="L286" s="27">
        <f>SUMIFS('FY17 DataDump'!$E$2:$E$4768, 'FY17 DataDump'!$C$2:$C$4768, 'FY17 Individual Analysis'!$A286, 'FY17 DataDump'!$H$2:$H$4768, L$2)</f>
        <v>0</v>
      </c>
      <c r="M286" s="27">
        <f>SUMIFS('FY17 DataDump'!$E$2:$E$4768, 'FY17 DataDump'!$C$2:$C$4768, 'FY17 Individual Analysis'!$A286, 'FY17 DataDump'!$H$2:$H$4768, M$2)</f>
        <v>0</v>
      </c>
      <c r="N286" s="27">
        <f>SUMIFS('FY17 DataDump'!$E$2:$E$4768, 'FY17 DataDump'!$C$2:$C$4768, 'FY17 Individual Analysis'!$A286, 'FY17 DataDump'!$H$2:$H$4768, N$2)</f>
        <v>0</v>
      </c>
      <c r="O286" s="27">
        <f>SUMIFS('FY17 DataDump'!$E$2:$E$4768, 'FY17 DataDump'!$C$2:$C$4768, 'FY17 Individual Analysis'!$A286, 'FY17 DataDump'!$H$2:$H$4768, O$2)</f>
        <v>0</v>
      </c>
      <c r="P286" s="27">
        <f t="shared" si="29"/>
        <v>0</v>
      </c>
      <c r="Q286" s="108" t="e">
        <f t="shared" si="27"/>
        <v>#DIV/0!</v>
      </c>
      <c r="S286" s="20">
        <f t="shared" si="31"/>
        <v>0</v>
      </c>
      <c r="T286" s="21">
        <f t="shared" si="31"/>
        <v>0</v>
      </c>
      <c r="U286" s="21">
        <f t="shared" si="31"/>
        <v>0</v>
      </c>
      <c r="V286" s="21">
        <f t="shared" si="30"/>
        <v>0</v>
      </c>
      <c r="W286" s="21">
        <f t="shared" si="30"/>
        <v>0</v>
      </c>
      <c r="X286" s="21">
        <f t="shared" si="30"/>
        <v>0</v>
      </c>
      <c r="Y286" s="21">
        <f t="shared" si="30"/>
        <v>0</v>
      </c>
      <c r="Z286" s="21">
        <f t="shared" si="30"/>
        <v>0</v>
      </c>
      <c r="AA286" s="21">
        <f t="shared" si="30"/>
        <v>0</v>
      </c>
      <c r="AB286" s="21">
        <f t="shared" si="30"/>
        <v>0</v>
      </c>
      <c r="AC286" s="21">
        <f t="shared" si="30"/>
        <v>0</v>
      </c>
      <c r="AD286" s="24">
        <f t="shared" si="30"/>
        <v>0</v>
      </c>
      <c r="AF286" s="15">
        <f t="shared" si="28"/>
        <v>0</v>
      </c>
    </row>
    <row r="287" spans="1:32" x14ac:dyDescent="0.25">
      <c r="A287" s="75"/>
      <c r="B287" s="75" t="e">
        <f>INDEX('FY17 DataDump'!$A$2:$H$4768, MATCH('FY17 Individual Analysis'!A287, 'FY17 DataDump'!$C$2:$C$4768, 0), MATCH('FY17 DataDump'!$B$1, 'FY17 DataDump'!$A$1:$H$1))</f>
        <v>#N/A</v>
      </c>
      <c r="C287" s="75" t="e">
        <f>INDEX('FY17 DataDump'!$A$2:$H$4768, MATCH('FY17 Individual Analysis'!A287, 'FY17 DataDump'!$C$2:$C$4768, 0), MATCH('FY17 DataDump'!$D$1, 'FY17 DataDump'!$A$1:$H$1))</f>
        <v>#N/A</v>
      </c>
      <c r="D287" s="27">
        <f>SUMIFS('FY17 DataDump'!$E$2:$E$4768, 'FY17 DataDump'!$C$2:$C$4768, 'FY17 Individual Analysis'!$A287, 'FY17 DataDump'!$H$2:$H$4768, D$2)</f>
        <v>0</v>
      </c>
      <c r="E287" s="27">
        <f>SUMIFS('FY17 DataDump'!$E$2:$E$4768, 'FY17 DataDump'!$C$2:$C$4768, 'FY17 Individual Analysis'!$A287, 'FY17 DataDump'!$H$2:$H$4768, E$2)</f>
        <v>0</v>
      </c>
      <c r="F287" s="27">
        <f>SUMIFS('FY17 DataDump'!$E$2:$E$4768, 'FY17 DataDump'!$C$2:$C$4768, 'FY17 Individual Analysis'!$A287, 'FY17 DataDump'!$H$2:$H$4768, F$2)</f>
        <v>0</v>
      </c>
      <c r="G287" s="27">
        <f>SUMIFS('FY17 DataDump'!$E$2:$E$4768, 'FY17 DataDump'!$C$2:$C$4768, 'FY17 Individual Analysis'!$A287, 'FY17 DataDump'!$H$2:$H$4768, G$2)</f>
        <v>0</v>
      </c>
      <c r="H287" s="27">
        <f>SUMIFS('FY17 DataDump'!$E$2:$E$4768, 'FY17 DataDump'!$C$2:$C$4768, 'FY17 Individual Analysis'!$A287, 'FY17 DataDump'!$H$2:$H$4768, H$2)</f>
        <v>0</v>
      </c>
      <c r="I287" s="27">
        <f>SUMIFS('FY17 DataDump'!$E$2:$E$4768, 'FY17 DataDump'!$C$2:$C$4768, 'FY17 Individual Analysis'!$A287, 'FY17 DataDump'!$H$2:$H$4768, I$2)</f>
        <v>0</v>
      </c>
      <c r="J287" s="27">
        <f>SUMIFS('FY17 DataDump'!$E$2:$E$4768, 'FY17 DataDump'!$C$2:$C$4768, 'FY17 Individual Analysis'!$A287, 'FY17 DataDump'!$H$2:$H$4768, J$2)</f>
        <v>0</v>
      </c>
      <c r="K287" s="27">
        <f>SUMIFS('FY17 DataDump'!$E$2:$E$4768, 'FY17 DataDump'!$C$2:$C$4768, 'FY17 Individual Analysis'!$A287, 'FY17 DataDump'!$H$2:$H$4768, K$2)</f>
        <v>0</v>
      </c>
      <c r="L287" s="27">
        <f>SUMIFS('FY17 DataDump'!$E$2:$E$4768, 'FY17 DataDump'!$C$2:$C$4768, 'FY17 Individual Analysis'!$A287, 'FY17 DataDump'!$H$2:$H$4768, L$2)</f>
        <v>0</v>
      </c>
      <c r="M287" s="27">
        <f>SUMIFS('FY17 DataDump'!$E$2:$E$4768, 'FY17 DataDump'!$C$2:$C$4768, 'FY17 Individual Analysis'!$A287, 'FY17 DataDump'!$H$2:$H$4768, M$2)</f>
        <v>0</v>
      </c>
      <c r="N287" s="27">
        <f>SUMIFS('FY17 DataDump'!$E$2:$E$4768, 'FY17 DataDump'!$C$2:$C$4768, 'FY17 Individual Analysis'!$A287, 'FY17 DataDump'!$H$2:$H$4768, N$2)</f>
        <v>0</v>
      </c>
      <c r="O287" s="27">
        <f>SUMIFS('FY17 DataDump'!$E$2:$E$4768, 'FY17 DataDump'!$C$2:$C$4768, 'FY17 Individual Analysis'!$A287, 'FY17 DataDump'!$H$2:$H$4768, O$2)</f>
        <v>0</v>
      </c>
      <c r="P287" s="27">
        <f t="shared" si="29"/>
        <v>0</v>
      </c>
      <c r="Q287" s="108" t="e">
        <f t="shared" si="27"/>
        <v>#DIV/0!</v>
      </c>
      <c r="S287" s="20">
        <f t="shared" si="31"/>
        <v>0</v>
      </c>
      <c r="T287" s="21">
        <f t="shared" si="31"/>
        <v>0</v>
      </c>
      <c r="U287" s="21">
        <f t="shared" si="31"/>
        <v>0</v>
      </c>
      <c r="V287" s="21">
        <f t="shared" si="30"/>
        <v>0</v>
      </c>
      <c r="W287" s="21">
        <f t="shared" si="30"/>
        <v>0</v>
      </c>
      <c r="X287" s="21">
        <f t="shared" si="30"/>
        <v>0</v>
      </c>
      <c r="Y287" s="21">
        <f t="shared" si="30"/>
        <v>0</v>
      </c>
      <c r="Z287" s="21">
        <f t="shared" si="30"/>
        <v>0</v>
      </c>
      <c r="AA287" s="21">
        <f t="shared" si="30"/>
        <v>0</v>
      </c>
      <c r="AB287" s="21">
        <f t="shared" si="30"/>
        <v>0</v>
      </c>
      <c r="AC287" s="21">
        <f t="shared" si="30"/>
        <v>0</v>
      </c>
      <c r="AD287" s="24">
        <f t="shared" si="30"/>
        <v>0</v>
      </c>
      <c r="AF287" s="15">
        <f t="shared" si="28"/>
        <v>0</v>
      </c>
    </row>
    <row r="288" spans="1:32" x14ac:dyDescent="0.25">
      <c r="A288" s="75"/>
      <c r="B288" s="75" t="e">
        <f>INDEX('FY17 DataDump'!$A$2:$H$4768, MATCH('FY17 Individual Analysis'!A288, 'FY17 DataDump'!$C$2:$C$4768, 0), MATCH('FY17 DataDump'!$B$1, 'FY17 DataDump'!$A$1:$H$1))</f>
        <v>#N/A</v>
      </c>
      <c r="C288" s="75" t="e">
        <f>INDEX('FY17 DataDump'!$A$2:$H$4768, MATCH('FY17 Individual Analysis'!A288, 'FY17 DataDump'!$C$2:$C$4768, 0), MATCH('FY17 DataDump'!$D$1, 'FY17 DataDump'!$A$1:$H$1))</f>
        <v>#N/A</v>
      </c>
      <c r="D288" s="27">
        <f>SUMIFS('FY17 DataDump'!$E$2:$E$4768, 'FY17 DataDump'!$C$2:$C$4768, 'FY17 Individual Analysis'!$A288, 'FY17 DataDump'!$H$2:$H$4768, D$2)</f>
        <v>0</v>
      </c>
      <c r="E288" s="27">
        <f>SUMIFS('FY17 DataDump'!$E$2:$E$4768, 'FY17 DataDump'!$C$2:$C$4768, 'FY17 Individual Analysis'!$A288, 'FY17 DataDump'!$H$2:$H$4768, E$2)</f>
        <v>0</v>
      </c>
      <c r="F288" s="27">
        <f>SUMIFS('FY17 DataDump'!$E$2:$E$4768, 'FY17 DataDump'!$C$2:$C$4768, 'FY17 Individual Analysis'!$A288, 'FY17 DataDump'!$H$2:$H$4768, F$2)</f>
        <v>0</v>
      </c>
      <c r="G288" s="27">
        <f>SUMIFS('FY17 DataDump'!$E$2:$E$4768, 'FY17 DataDump'!$C$2:$C$4768, 'FY17 Individual Analysis'!$A288, 'FY17 DataDump'!$H$2:$H$4768, G$2)</f>
        <v>0</v>
      </c>
      <c r="H288" s="27">
        <f>SUMIFS('FY17 DataDump'!$E$2:$E$4768, 'FY17 DataDump'!$C$2:$C$4768, 'FY17 Individual Analysis'!$A288, 'FY17 DataDump'!$H$2:$H$4768, H$2)</f>
        <v>0</v>
      </c>
      <c r="I288" s="27">
        <f>SUMIFS('FY17 DataDump'!$E$2:$E$4768, 'FY17 DataDump'!$C$2:$C$4768, 'FY17 Individual Analysis'!$A288, 'FY17 DataDump'!$H$2:$H$4768, I$2)</f>
        <v>0</v>
      </c>
      <c r="J288" s="27">
        <f>SUMIFS('FY17 DataDump'!$E$2:$E$4768, 'FY17 DataDump'!$C$2:$C$4768, 'FY17 Individual Analysis'!$A288, 'FY17 DataDump'!$H$2:$H$4768, J$2)</f>
        <v>0</v>
      </c>
      <c r="K288" s="27">
        <f>SUMIFS('FY17 DataDump'!$E$2:$E$4768, 'FY17 DataDump'!$C$2:$C$4768, 'FY17 Individual Analysis'!$A288, 'FY17 DataDump'!$H$2:$H$4768, K$2)</f>
        <v>0</v>
      </c>
      <c r="L288" s="27">
        <f>SUMIFS('FY17 DataDump'!$E$2:$E$4768, 'FY17 DataDump'!$C$2:$C$4768, 'FY17 Individual Analysis'!$A288, 'FY17 DataDump'!$H$2:$H$4768, L$2)</f>
        <v>0</v>
      </c>
      <c r="M288" s="27">
        <f>SUMIFS('FY17 DataDump'!$E$2:$E$4768, 'FY17 DataDump'!$C$2:$C$4768, 'FY17 Individual Analysis'!$A288, 'FY17 DataDump'!$H$2:$H$4768, M$2)</f>
        <v>0</v>
      </c>
      <c r="N288" s="27">
        <f>SUMIFS('FY17 DataDump'!$E$2:$E$4768, 'FY17 DataDump'!$C$2:$C$4768, 'FY17 Individual Analysis'!$A288, 'FY17 DataDump'!$H$2:$H$4768, N$2)</f>
        <v>0</v>
      </c>
      <c r="O288" s="27">
        <f>SUMIFS('FY17 DataDump'!$E$2:$E$4768, 'FY17 DataDump'!$C$2:$C$4768, 'FY17 Individual Analysis'!$A288, 'FY17 DataDump'!$H$2:$H$4768, O$2)</f>
        <v>0</v>
      </c>
      <c r="P288" s="27">
        <f t="shared" si="29"/>
        <v>0</v>
      </c>
      <c r="Q288" s="108" t="e">
        <f t="shared" si="27"/>
        <v>#DIV/0!</v>
      </c>
      <c r="S288" s="20">
        <f t="shared" si="31"/>
        <v>0</v>
      </c>
      <c r="T288" s="21">
        <f t="shared" si="31"/>
        <v>0</v>
      </c>
      <c r="U288" s="21">
        <f t="shared" si="31"/>
        <v>0</v>
      </c>
      <c r="V288" s="21">
        <f t="shared" si="30"/>
        <v>0</v>
      </c>
      <c r="W288" s="21">
        <f t="shared" si="30"/>
        <v>0</v>
      </c>
      <c r="X288" s="21">
        <f t="shared" si="30"/>
        <v>0</v>
      </c>
      <c r="Y288" s="21">
        <f t="shared" si="30"/>
        <v>0</v>
      </c>
      <c r="Z288" s="21">
        <f t="shared" si="30"/>
        <v>0</v>
      </c>
      <c r="AA288" s="21">
        <f t="shared" si="30"/>
        <v>0</v>
      </c>
      <c r="AB288" s="21">
        <f t="shared" si="30"/>
        <v>0</v>
      </c>
      <c r="AC288" s="21">
        <f t="shared" si="30"/>
        <v>0</v>
      </c>
      <c r="AD288" s="24">
        <f t="shared" si="30"/>
        <v>0</v>
      </c>
      <c r="AF288" s="15">
        <f t="shared" si="28"/>
        <v>0</v>
      </c>
    </row>
    <row r="289" spans="1:32" x14ac:dyDescent="0.25">
      <c r="A289" s="75"/>
      <c r="B289" s="75" t="e">
        <f>INDEX('FY17 DataDump'!$A$2:$H$4768, MATCH('FY17 Individual Analysis'!A289, 'FY17 DataDump'!$C$2:$C$4768, 0), MATCH('FY17 DataDump'!$B$1, 'FY17 DataDump'!$A$1:$H$1))</f>
        <v>#N/A</v>
      </c>
      <c r="C289" s="75" t="e">
        <f>INDEX('FY17 DataDump'!$A$2:$H$4768, MATCH('FY17 Individual Analysis'!A289, 'FY17 DataDump'!$C$2:$C$4768, 0), MATCH('FY17 DataDump'!$D$1, 'FY17 DataDump'!$A$1:$H$1))</f>
        <v>#N/A</v>
      </c>
      <c r="D289" s="27">
        <f>SUMIFS('FY17 DataDump'!$E$2:$E$4768, 'FY17 DataDump'!$C$2:$C$4768, 'FY17 Individual Analysis'!$A289, 'FY17 DataDump'!$H$2:$H$4768, D$2)</f>
        <v>0</v>
      </c>
      <c r="E289" s="27">
        <f>SUMIFS('FY17 DataDump'!$E$2:$E$4768, 'FY17 DataDump'!$C$2:$C$4768, 'FY17 Individual Analysis'!$A289, 'FY17 DataDump'!$H$2:$H$4768, E$2)</f>
        <v>0</v>
      </c>
      <c r="F289" s="27">
        <f>SUMIFS('FY17 DataDump'!$E$2:$E$4768, 'FY17 DataDump'!$C$2:$C$4768, 'FY17 Individual Analysis'!$A289, 'FY17 DataDump'!$H$2:$H$4768, F$2)</f>
        <v>0</v>
      </c>
      <c r="G289" s="27">
        <f>SUMIFS('FY17 DataDump'!$E$2:$E$4768, 'FY17 DataDump'!$C$2:$C$4768, 'FY17 Individual Analysis'!$A289, 'FY17 DataDump'!$H$2:$H$4768, G$2)</f>
        <v>0</v>
      </c>
      <c r="H289" s="27">
        <f>SUMIFS('FY17 DataDump'!$E$2:$E$4768, 'FY17 DataDump'!$C$2:$C$4768, 'FY17 Individual Analysis'!$A289, 'FY17 DataDump'!$H$2:$H$4768, H$2)</f>
        <v>0</v>
      </c>
      <c r="I289" s="27">
        <f>SUMIFS('FY17 DataDump'!$E$2:$E$4768, 'FY17 DataDump'!$C$2:$C$4768, 'FY17 Individual Analysis'!$A289, 'FY17 DataDump'!$H$2:$H$4768, I$2)</f>
        <v>0</v>
      </c>
      <c r="J289" s="27">
        <f>SUMIFS('FY17 DataDump'!$E$2:$E$4768, 'FY17 DataDump'!$C$2:$C$4768, 'FY17 Individual Analysis'!$A289, 'FY17 DataDump'!$H$2:$H$4768, J$2)</f>
        <v>0</v>
      </c>
      <c r="K289" s="27">
        <f>SUMIFS('FY17 DataDump'!$E$2:$E$4768, 'FY17 DataDump'!$C$2:$C$4768, 'FY17 Individual Analysis'!$A289, 'FY17 DataDump'!$H$2:$H$4768, K$2)</f>
        <v>0</v>
      </c>
      <c r="L289" s="27">
        <f>SUMIFS('FY17 DataDump'!$E$2:$E$4768, 'FY17 DataDump'!$C$2:$C$4768, 'FY17 Individual Analysis'!$A289, 'FY17 DataDump'!$H$2:$H$4768, L$2)</f>
        <v>0</v>
      </c>
      <c r="M289" s="27">
        <f>SUMIFS('FY17 DataDump'!$E$2:$E$4768, 'FY17 DataDump'!$C$2:$C$4768, 'FY17 Individual Analysis'!$A289, 'FY17 DataDump'!$H$2:$H$4768, M$2)</f>
        <v>0</v>
      </c>
      <c r="N289" s="27">
        <f>SUMIFS('FY17 DataDump'!$E$2:$E$4768, 'FY17 DataDump'!$C$2:$C$4768, 'FY17 Individual Analysis'!$A289, 'FY17 DataDump'!$H$2:$H$4768, N$2)</f>
        <v>0</v>
      </c>
      <c r="O289" s="27">
        <f>SUMIFS('FY17 DataDump'!$E$2:$E$4768, 'FY17 DataDump'!$C$2:$C$4768, 'FY17 Individual Analysis'!$A289, 'FY17 DataDump'!$H$2:$H$4768, O$2)</f>
        <v>0</v>
      </c>
      <c r="P289" s="27">
        <f t="shared" si="29"/>
        <v>0</v>
      </c>
      <c r="Q289" s="108" t="e">
        <f t="shared" si="27"/>
        <v>#DIV/0!</v>
      </c>
      <c r="S289" s="20">
        <f t="shared" si="31"/>
        <v>0</v>
      </c>
      <c r="T289" s="21">
        <f t="shared" si="31"/>
        <v>0</v>
      </c>
      <c r="U289" s="21">
        <f t="shared" si="31"/>
        <v>0</v>
      </c>
      <c r="V289" s="21">
        <f t="shared" si="30"/>
        <v>0</v>
      </c>
      <c r="W289" s="21">
        <f t="shared" si="30"/>
        <v>0</v>
      </c>
      <c r="X289" s="21">
        <f t="shared" si="30"/>
        <v>0</v>
      </c>
      <c r="Y289" s="21">
        <f t="shared" si="30"/>
        <v>0</v>
      </c>
      <c r="Z289" s="21">
        <f t="shared" si="30"/>
        <v>0</v>
      </c>
      <c r="AA289" s="21">
        <f t="shared" si="30"/>
        <v>0</v>
      </c>
      <c r="AB289" s="21">
        <f t="shared" si="30"/>
        <v>0</v>
      </c>
      <c r="AC289" s="21">
        <f t="shared" si="30"/>
        <v>0</v>
      </c>
      <c r="AD289" s="24">
        <f t="shared" si="30"/>
        <v>0</v>
      </c>
      <c r="AF289" s="15">
        <f t="shared" si="28"/>
        <v>0</v>
      </c>
    </row>
    <row r="290" spans="1:32" x14ac:dyDescent="0.25">
      <c r="A290" s="75"/>
      <c r="B290" s="75" t="e">
        <f>INDEX('FY17 DataDump'!$A$2:$H$4768, MATCH('FY17 Individual Analysis'!A290, 'FY17 DataDump'!$C$2:$C$4768, 0), MATCH('FY17 DataDump'!$B$1, 'FY17 DataDump'!$A$1:$H$1))</f>
        <v>#N/A</v>
      </c>
      <c r="C290" s="75" t="e">
        <f>INDEX('FY17 DataDump'!$A$2:$H$4768, MATCH('FY17 Individual Analysis'!A290, 'FY17 DataDump'!$C$2:$C$4768, 0), MATCH('FY17 DataDump'!$D$1, 'FY17 DataDump'!$A$1:$H$1))</f>
        <v>#N/A</v>
      </c>
      <c r="D290" s="27">
        <f>SUMIFS('FY17 DataDump'!$E$2:$E$4768, 'FY17 DataDump'!$C$2:$C$4768, 'FY17 Individual Analysis'!$A290, 'FY17 DataDump'!$H$2:$H$4768, D$2)</f>
        <v>0</v>
      </c>
      <c r="E290" s="27">
        <f>SUMIFS('FY17 DataDump'!$E$2:$E$4768, 'FY17 DataDump'!$C$2:$C$4768, 'FY17 Individual Analysis'!$A290, 'FY17 DataDump'!$H$2:$H$4768, E$2)</f>
        <v>0</v>
      </c>
      <c r="F290" s="27">
        <f>SUMIFS('FY17 DataDump'!$E$2:$E$4768, 'FY17 DataDump'!$C$2:$C$4768, 'FY17 Individual Analysis'!$A290, 'FY17 DataDump'!$H$2:$H$4768, F$2)</f>
        <v>0</v>
      </c>
      <c r="G290" s="27">
        <f>SUMIFS('FY17 DataDump'!$E$2:$E$4768, 'FY17 DataDump'!$C$2:$C$4768, 'FY17 Individual Analysis'!$A290, 'FY17 DataDump'!$H$2:$H$4768, G$2)</f>
        <v>0</v>
      </c>
      <c r="H290" s="27">
        <f>SUMIFS('FY17 DataDump'!$E$2:$E$4768, 'FY17 DataDump'!$C$2:$C$4768, 'FY17 Individual Analysis'!$A290, 'FY17 DataDump'!$H$2:$H$4768, H$2)</f>
        <v>0</v>
      </c>
      <c r="I290" s="27">
        <f>SUMIFS('FY17 DataDump'!$E$2:$E$4768, 'FY17 DataDump'!$C$2:$C$4768, 'FY17 Individual Analysis'!$A290, 'FY17 DataDump'!$H$2:$H$4768, I$2)</f>
        <v>0</v>
      </c>
      <c r="J290" s="27">
        <f>SUMIFS('FY17 DataDump'!$E$2:$E$4768, 'FY17 DataDump'!$C$2:$C$4768, 'FY17 Individual Analysis'!$A290, 'FY17 DataDump'!$H$2:$H$4768, J$2)</f>
        <v>0</v>
      </c>
      <c r="K290" s="27">
        <f>SUMIFS('FY17 DataDump'!$E$2:$E$4768, 'FY17 DataDump'!$C$2:$C$4768, 'FY17 Individual Analysis'!$A290, 'FY17 DataDump'!$H$2:$H$4768, K$2)</f>
        <v>0</v>
      </c>
      <c r="L290" s="27">
        <f>SUMIFS('FY17 DataDump'!$E$2:$E$4768, 'FY17 DataDump'!$C$2:$C$4768, 'FY17 Individual Analysis'!$A290, 'FY17 DataDump'!$H$2:$H$4768, L$2)</f>
        <v>0</v>
      </c>
      <c r="M290" s="27">
        <f>SUMIFS('FY17 DataDump'!$E$2:$E$4768, 'FY17 DataDump'!$C$2:$C$4768, 'FY17 Individual Analysis'!$A290, 'FY17 DataDump'!$H$2:$H$4768, M$2)</f>
        <v>0</v>
      </c>
      <c r="N290" s="27">
        <f>SUMIFS('FY17 DataDump'!$E$2:$E$4768, 'FY17 DataDump'!$C$2:$C$4768, 'FY17 Individual Analysis'!$A290, 'FY17 DataDump'!$H$2:$H$4768, N$2)</f>
        <v>0</v>
      </c>
      <c r="O290" s="27">
        <f>SUMIFS('FY17 DataDump'!$E$2:$E$4768, 'FY17 DataDump'!$C$2:$C$4768, 'FY17 Individual Analysis'!$A290, 'FY17 DataDump'!$H$2:$H$4768, O$2)</f>
        <v>0</v>
      </c>
      <c r="P290" s="27">
        <f t="shared" si="29"/>
        <v>0</v>
      </c>
      <c r="Q290" s="108" t="e">
        <f t="shared" si="27"/>
        <v>#DIV/0!</v>
      </c>
      <c r="S290" s="20">
        <f t="shared" si="31"/>
        <v>0</v>
      </c>
      <c r="T290" s="21">
        <f t="shared" si="31"/>
        <v>0</v>
      </c>
      <c r="U290" s="21">
        <f t="shared" si="31"/>
        <v>0</v>
      </c>
      <c r="V290" s="21">
        <f t="shared" si="30"/>
        <v>0</v>
      </c>
      <c r="W290" s="21">
        <f t="shared" si="30"/>
        <v>0</v>
      </c>
      <c r="X290" s="21">
        <f t="shared" si="30"/>
        <v>0</v>
      </c>
      <c r="Y290" s="21">
        <f t="shared" si="30"/>
        <v>0</v>
      </c>
      <c r="Z290" s="21">
        <f t="shared" si="30"/>
        <v>0</v>
      </c>
      <c r="AA290" s="21">
        <f t="shared" si="30"/>
        <v>0</v>
      </c>
      <c r="AB290" s="21">
        <f t="shared" si="30"/>
        <v>0</v>
      </c>
      <c r="AC290" s="21">
        <f t="shared" si="30"/>
        <v>0</v>
      </c>
      <c r="AD290" s="24">
        <f t="shared" si="30"/>
        <v>0</v>
      </c>
      <c r="AF290" s="15">
        <f t="shared" si="28"/>
        <v>0</v>
      </c>
    </row>
    <row r="291" spans="1:32" x14ac:dyDescent="0.25">
      <c r="A291" s="75"/>
      <c r="B291" s="75" t="e">
        <f>INDEX('FY17 DataDump'!$A$2:$H$4768, MATCH('FY17 Individual Analysis'!A291, 'FY17 DataDump'!$C$2:$C$4768, 0), MATCH('FY17 DataDump'!$B$1, 'FY17 DataDump'!$A$1:$H$1))</f>
        <v>#N/A</v>
      </c>
      <c r="C291" s="75" t="e">
        <f>INDEX('FY17 DataDump'!$A$2:$H$4768, MATCH('FY17 Individual Analysis'!A291, 'FY17 DataDump'!$C$2:$C$4768, 0), MATCH('FY17 DataDump'!$D$1, 'FY17 DataDump'!$A$1:$H$1))</f>
        <v>#N/A</v>
      </c>
      <c r="D291" s="27">
        <f>SUMIFS('FY17 DataDump'!$E$2:$E$4768, 'FY17 DataDump'!$C$2:$C$4768, 'FY17 Individual Analysis'!$A291, 'FY17 DataDump'!$H$2:$H$4768, D$2)</f>
        <v>0</v>
      </c>
      <c r="E291" s="27">
        <f>SUMIFS('FY17 DataDump'!$E$2:$E$4768, 'FY17 DataDump'!$C$2:$C$4768, 'FY17 Individual Analysis'!$A291, 'FY17 DataDump'!$H$2:$H$4768, E$2)</f>
        <v>0</v>
      </c>
      <c r="F291" s="27">
        <f>SUMIFS('FY17 DataDump'!$E$2:$E$4768, 'FY17 DataDump'!$C$2:$C$4768, 'FY17 Individual Analysis'!$A291, 'FY17 DataDump'!$H$2:$H$4768, F$2)</f>
        <v>0</v>
      </c>
      <c r="G291" s="27">
        <f>SUMIFS('FY17 DataDump'!$E$2:$E$4768, 'FY17 DataDump'!$C$2:$C$4768, 'FY17 Individual Analysis'!$A291, 'FY17 DataDump'!$H$2:$H$4768, G$2)</f>
        <v>0</v>
      </c>
      <c r="H291" s="27">
        <f>SUMIFS('FY17 DataDump'!$E$2:$E$4768, 'FY17 DataDump'!$C$2:$C$4768, 'FY17 Individual Analysis'!$A291, 'FY17 DataDump'!$H$2:$H$4768, H$2)</f>
        <v>0</v>
      </c>
      <c r="I291" s="27">
        <f>SUMIFS('FY17 DataDump'!$E$2:$E$4768, 'FY17 DataDump'!$C$2:$C$4768, 'FY17 Individual Analysis'!$A291, 'FY17 DataDump'!$H$2:$H$4768, I$2)</f>
        <v>0</v>
      </c>
      <c r="J291" s="27">
        <f>SUMIFS('FY17 DataDump'!$E$2:$E$4768, 'FY17 DataDump'!$C$2:$C$4768, 'FY17 Individual Analysis'!$A291, 'FY17 DataDump'!$H$2:$H$4768, J$2)</f>
        <v>0</v>
      </c>
      <c r="K291" s="27">
        <f>SUMIFS('FY17 DataDump'!$E$2:$E$4768, 'FY17 DataDump'!$C$2:$C$4768, 'FY17 Individual Analysis'!$A291, 'FY17 DataDump'!$H$2:$H$4768, K$2)</f>
        <v>0</v>
      </c>
      <c r="L291" s="27">
        <f>SUMIFS('FY17 DataDump'!$E$2:$E$4768, 'FY17 DataDump'!$C$2:$C$4768, 'FY17 Individual Analysis'!$A291, 'FY17 DataDump'!$H$2:$H$4768, L$2)</f>
        <v>0</v>
      </c>
      <c r="M291" s="27">
        <f>SUMIFS('FY17 DataDump'!$E$2:$E$4768, 'FY17 DataDump'!$C$2:$C$4768, 'FY17 Individual Analysis'!$A291, 'FY17 DataDump'!$H$2:$H$4768, M$2)</f>
        <v>0</v>
      </c>
      <c r="N291" s="27">
        <f>SUMIFS('FY17 DataDump'!$E$2:$E$4768, 'FY17 DataDump'!$C$2:$C$4768, 'FY17 Individual Analysis'!$A291, 'FY17 DataDump'!$H$2:$H$4768, N$2)</f>
        <v>0</v>
      </c>
      <c r="O291" s="27">
        <f>SUMIFS('FY17 DataDump'!$E$2:$E$4768, 'FY17 DataDump'!$C$2:$C$4768, 'FY17 Individual Analysis'!$A291, 'FY17 DataDump'!$H$2:$H$4768, O$2)</f>
        <v>0</v>
      </c>
      <c r="P291" s="27">
        <f t="shared" si="29"/>
        <v>0</v>
      </c>
      <c r="Q291" s="108" t="e">
        <f t="shared" si="27"/>
        <v>#DIV/0!</v>
      </c>
      <c r="S291" s="20">
        <f t="shared" si="31"/>
        <v>0</v>
      </c>
      <c r="T291" s="21">
        <f t="shared" si="31"/>
        <v>0</v>
      </c>
      <c r="U291" s="21">
        <f t="shared" si="31"/>
        <v>0</v>
      </c>
      <c r="V291" s="21">
        <f t="shared" si="30"/>
        <v>0</v>
      </c>
      <c r="W291" s="21">
        <f t="shared" si="30"/>
        <v>0</v>
      </c>
      <c r="X291" s="21">
        <f t="shared" si="30"/>
        <v>0</v>
      </c>
      <c r="Y291" s="21">
        <f t="shared" si="30"/>
        <v>0</v>
      </c>
      <c r="Z291" s="21">
        <f t="shared" si="30"/>
        <v>0</v>
      </c>
      <c r="AA291" s="21">
        <f t="shared" si="30"/>
        <v>0</v>
      </c>
      <c r="AB291" s="21">
        <f t="shared" si="30"/>
        <v>0</v>
      </c>
      <c r="AC291" s="21">
        <f t="shared" si="30"/>
        <v>0</v>
      </c>
      <c r="AD291" s="24">
        <f t="shared" si="30"/>
        <v>0</v>
      </c>
      <c r="AF291" s="15">
        <f t="shared" si="28"/>
        <v>0</v>
      </c>
    </row>
    <row r="292" spans="1:32" x14ac:dyDescent="0.25">
      <c r="A292" s="75"/>
      <c r="B292" s="75" t="e">
        <f>INDEX('FY17 DataDump'!$A$2:$H$4768, MATCH('FY17 Individual Analysis'!A292, 'FY17 DataDump'!$C$2:$C$4768, 0), MATCH('FY17 DataDump'!$B$1, 'FY17 DataDump'!$A$1:$H$1))</f>
        <v>#N/A</v>
      </c>
      <c r="C292" s="75" t="e">
        <f>INDEX('FY17 DataDump'!$A$2:$H$4768, MATCH('FY17 Individual Analysis'!A292, 'FY17 DataDump'!$C$2:$C$4768, 0), MATCH('FY17 DataDump'!$D$1, 'FY17 DataDump'!$A$1:$H$1))</f>
        <v>#N/A</v>
      </c>
      <c r="D292" s="27">
        <f>SUMIFS('FY17 DataDump'!$E$2:$E$4768, 'FY17 DataDump'!$C$2:$C$4768, 'FY17 Individual Analysis'!$A292, 'FY17 DataDump'!$H$2:$H$4768, D$2)</f>
        <v>0</v>
      </c>
      <c r="E292" s="27">
        <f>SUMIFS('FY17 DataDump'!$E$2:$E$4768, 'FY17 DataDump'!$C$2:$C$4768, 'FY17 Individual Analysis'!$A292, 'FY17 DataDump'!$H$2:$H$4768, E$2)</f>
        <v>0</v>
      </c>
      <c r="F292" s="27">
        <f>SUMIFS('FY17 DataDump'!$E$2:$E$4768, 'FY17 DataDump'!$C$2:$C$4768, 'FY17 Individual Analysis'!$A292, 'FY17 DataDump'!$H$2:$H$4768, F$2)</f>
        <v>0</v>
      </c>
      <c r="G292" s="27">
        <f>SUMIFS('FY17 DataDump'!$E$2:$E$4768, 'FY17 DataDump'!$C$2:$C$4768, 'FY17 Individual Analysis'!$A292, 'FY17 DataDump'!$H$2:$H$4768, G$2)</f>
        <v>0</v>
      </c>
      <c r="H292" s="27">
        <f>SUMIFS('FY17 DataDump'!$E$2:$E$4768, 'FY17 DataDump'!$C$2:$C$4768, 'FY17 Individual Analysis'!$A292, 'FY17 DataDump'!$H$2:$H$4768, H$2)</f>
        <v>0</v>
      </c>
      <c r="I292" s="27">
        <f>SUMIFS('FY17 DataDump'!$E$2:$E$4768, 'FY17 DataDump'!$C$2:$C$4768, 'FY17 Individual Analysis'!$A292, 'FY17 DataDump'!$H$2:$H$4768, I$2)</f>
        <v>0</v>
      </c>
      <c r="J292" s="27">
        <f>SUMIFS('FY17 DataDump'!$E$2:$E$4768, 'FY17 DataDump'!$C$2:$C$4768, 'FY17 Individual Analysis'!$A292, 'FY17 DataDump'!$H$2:$H$4768, J$2)</f>
        <v>0</v>
      </c>
      <c r="K292" s="27">
        <f>SUMIFS('FY17 DataDump'!$E$2:$E$4768, 'FY17 DataDump'!$C$2:$C$4768, 'FY17 Individual Analysis'!$A292, 'FY17 DataDump'!$H$2:$H$4768, K$2)</f>
        <v>0</v>
      </c>
      <c r="L292" s="27">
        <f>SUMIFS('FY17 DataDump'!$E$2:$E$4768, 'FY17 DataDump'!$C$2:$C$4768, 'FY17 Individual Analysis'!$A292, 'FY17 DataDump'!$H$2:$H$4768, L$2)</f>
        <v>0</v>
      </c>
      <c r="M292" s="27">
        <f>SUMIFS('FY17 DataDump'!$E$2:$E$4768, 'FY17 DataDump'!$C$2:$C$4768, 'FY17 Individual Analysis'!$A292, 'FY17 DataDump'!$H$2:$H$4768, M$2)</f>
        <v>0</v>
      </c>
      <c r="N292" s="27">
        <f>SUMIFS('FY17 DataDump'!$E$2:$E$4768, 'FY17 DataDump'!$C$2:$C$4768, 'FY17 Individual Analysis'!$A292, 'FY17 DataDump'!$H$2:$H$4768, N$2)</f>
        <v>0</v>
      </c>
      <c r="O292" s="27">
        <f>SUMIFS('FY17 DataDump'!$E$2:$E$4768, 'FY17 DataDump'!$C$2:$C$4768, 'FY17 Individual Analysis'!$A292, 'FY17 DataDump'!$H$2:$H$4768, O$2)</f>
        <v>0</v>
      </c>
      <c r="P292" s="27">
        <f t="shared" si="29"/>
        <v>0</v>
      </c>
      <c r="Q292" s="108" t="e">
        <f t="shared" si="27"/>
        <v>#DIV/0!</v>
      </c>
      <c r="S292" s="20">
        <f t="shared" si="31"/>
        <v>0</v>
      </c>
      <c r="T292" s="21">
        <f t="shared" si="31"/>
        <v>0</v>
      </c>
      <c r="U292" s="21">
        <f t="shared" si="31"/>
        <v>0</v>
      </c>
      <c r="V292" s="21">
        <f t="shared" si="30"/>
        <v>0</v>
      </c>
      <c r="W292" s="21">
        <f t="shared" si="30"/>
        <v>0</v>
      </c>
      <c r="X292" s="21">
        <f t="shared" si="30"/>
        <v>0</v>
      </c>
      <c r="Y292" s="21">
        <f t="shared" si="30"/>
        <v>0</v>
      </c>
      <c r="Z292" s="21">
        <f t="shared" si="30"/>
        <v>0</v>
      </c>
      <c r="AA292" s="21">
        <f t="shared" si="30"/>
        <v>0</v>
      </c>
      <c r="AB292" s="21">
        <f t="shared" si="30"/>
        <v>0</v>
      </c>
      <c r="AC292" s="21">
        <f t="shared" si="30"/>
        <v>0</v>
      </c>
      <c r="AD292" s="24">
        <f t="shared" si="30"/>
        <v>0</v>
      </c>
      <c r="AF292" s="15">
        <f t="shared" si="28"/>
        <v>0</v>
      </c>
    </row>
    <row r="293" spans="1:32" x14ac:dyDescent="0.25">
      <c r="A293" s="75"/>
      <c r="B293" s="75" t="e">
        <f>INDEX('FY17 DataDump'!$A$2:$H$4768, MATCH('FY17 Individual Analysis'!A293, 'FY17 DataDump'!$C$2:$C$4768, 0), MATCH('FY17 DataDump'!$B$1, 'FY17 DataDump'!$A$1:$H$1))</f>
        <v>#N/A</v>
      </c>
      <c r="C293" s="75" t="e">
        <f>INDEX('FY17 DataDump'!$A$2:$H$4768, MATCH('FY17 Individual Analysis'!A293, 'FY17 DataDump'!$C$2:$C$4768, 0), MATCH('FY17 DataDump'!$D$1, 'FY17 DataDump'!$A$1:$H$1))</f>
        <v>#N/A</v>
      </c>
      <c r="D293" s="27">
        <f>SUMIFS('FY17 DataDump'!$E$2:$E$4768, 'FY17 DataDump'!$C$2:$C$4768, 'FY17 Individual Analysis'!$A293, 'FY17 DataDump'!$H$2:$H$4768, D$2)</f>
        <v>0</v>
      </c>
      <c r="E293" s="27">
        <f>SUMIFS('FY17 DataDump'!$E$2:$E$4768, 'FY17 DataDump'!$C$2:$C$4768, 'FY17 Individual Analysis'!$A293, 'FY17 DataDump'!$H$2:$H$4768, E$2)</f>
        <v>0</v>
      </c>
      <c r="F293" s="27">
        <f>SUMIFS('FY17 DataDump'!$E$2:$E$4768, 'FY17 DataDump'!$C$2:$C$4768, 'FY17 Individual Analysis'!$A293, 'FY17 DataDump'!$H$2:$H$4768, F$2)</f>
        <v>0</v>
      </c>
      <c r="G293" s="27">
        <f>SUMIFS('FY17 DataDump'!$E$2:$E$4768, 'FY17 DataDump'!$C$2:$C$4768, 'FY17 Individual Analysis'!$A293, 'FY17 DataDump'!$H$2:$H$4768, G$2)</f>
        <v>0</v>
      </c>
      <c r="H293" s="27">
        <f>SUMIFS('FY17 DataDump'!$E$2:$E$4768, 'FY17 DataDump'!$C$2:$C$4768, 'FY17 Individual Analysis'!$A293, 'FY17 DataDump'!$H$2:$H$4768, H$2)</f>
        <v>0</v>
      </c>
      <c r="I293" s="27">
        <f>SUMIFS('FY17 DataDump'!$E$2:$E$4768, 'FY17 DataDump'!$C$2:$C$4768, 'FY17 Individual Analysis'!$A293, 'FY17 DataDump'!$H$2:$H$4768, I$2)</f>
        <v>0</v>
      </c>
      <c r="J293" s="27">
        <f>SUMIFS('FY17 DataDump'!$E$2:$E$4768, 'FY17 DataDump'!$C$2:$C$4768, 'FY17 Individual Analysis'!$A293, 'FY17 DataDump'!$H$2:$H$4768, J$2)</f>
        <v>0</v>
      </c>
      <c r="K293" s="27">
        <f>SUMIFS('FY17 DataDump'!$E$2:$E$4768, 'FY17 DataDump'!$C$2:$C$4768, 'FY17 Individual Analysis'!$A293, 'FY17 DataDump'!$H$2:$H$4768, K$2)</f>
        <v>0</v>
      </c>
      <c r="L293" s="27">
        <f>SUMIFS('FY17 DataDump'!$E$2:$E$4768, 'FY17 DataDump'!$C$2:$C$4768, 'FY17 Individual Analysis'!$A293, 'FY17 DataDump'!$H$2:$H$4768, L$2)</f>
        <v>0</v>
      </c>
      <c r="M293" s="27">
        <f>SUMIFS('FY17 DataDump'!$E$2:$E$4768, 'FY17 DataDump'!$C$2:$C$4768, 'FY17 Individual Analysis'!$A293, 'FY17 DataDump'!$H$2:$H$4768, M$2)</f>
        <v>0</v>
      </c>
      <c r="N293" s="27">
        <f>SUMIFS('FY17 DataDump'!$E$2:$E$4768, 'FY17 DataDump'!$C$2:$C$4768, 'FY17 Individual Analysis'!$A293, 'FY17 DataDump'!$H$2:$H$4768, N$2)</f>
        <v>0</v>
      </c>
      <c r="O293" s="27">
        <f>SUMIFS('FY17 DataDump'!$E$2:$E$4768, 'FY17 DataDump'!$C$2:$C$4768, 'FY17 Individual Analysis'!$A293, 'FY17 DataDump'!$H$2:$H$4768, O$2)</f>
        <v>0</v>
      </c>
      <c r="P293" s="27">
        <f t="shared" si="29"/>
        <v>0</v>
      </c>
      <c r="Q293" s="108" t="e">
        <f t="shared" si="27"/>
        <v>#DIV/0!</v>
      </c>
      <c r="S293" s="20">
        <f t="shared" si="31"/>
        <v>0</v>
      </c>
      <c r="T293" s="21">
        <f t="shared" si="31"/>
        <v>0</v>
      </c>
      <c r="U293" s="21">
        <f t="shared" si="31"/>
        <v>0</v>
      </c>
      <c r="V293" s="21">
        <f t="shared" si="30"/>
        <v>0</v>
      </c>
      <c r="W293" s="21">
        <f t="shared" si="30"/>
        <v>0</v>
      </c>
      <c r="X293" s="21">
        <f t="shared" si="30"/>
        <v>0</v>
      </c>
      <c r="Y293" s="21">
        <f t="shared" si="30"/>
        <v>0</v>
      </c>
      <c r="Z293" s="21">
        <f t="shared" si="30"/>
        <v>0</v>
      </c>
      <c r="AA293" s="21">
        <f t="shared" si="30"/>
        <v>0</v>
      </c>
      <c r="AB293" s="21">
        <f t="shared" si="30"/>
        <v>0</v>
      </c>
      <c r="AC293" s="21">
        <f t="shared" si="30"/>
        <v>0</v>
      </c>
      <c r="AD293" s="24">
        <f t="shared" si="30"/>
        <v>0</v>
      </c>
      <c r="AF293" s="15">
        <f t="shared" si="28"/>
        <v>0</v>
      </c>
    </row>
    <row r="294" spans="1:32" x14ac:dyDescent="0.25">
      <c r="A294" s="75"/>
      <c r="B294" s="75" t="e">
        <f>INDEX('FY17 DataDump'!$A$2:$H$4768, MATCH('FY17 Individual Analysis'!A294, 'FY17 DataDump'!$C$2:$C$4768, 0), MATCH('FY17 DataDump'!$B$1, 'FY17 DataDump'!$A$1:$H$1))</f>
        <v>#N/A</v>
      </c>
      <c r="C294" s="75" t="e">
        <f>INDEX('FY17 DataDump'!$A$2:$H$4768, MATCH('FY17 Individual Analysis'!A294, 'FY17 DataDump'!$C$2:$C$4768, 0), MATCH('FY17 DataDump'!$D$1, 'FY17 DataDump'!$A$1:$H$1))</f>
        <v>#N/A</v>
      </c>
      <c r="D294" s="27">
        <f>SUMIFS('FY17 DataDump'!$E$2:$E$4768, 'FY17 DataDump'!$C$2:$C$4768, 'FY17 Individual Analysis'!$A294, 'FY17 DataDump'!$H$2:$H$4768, D$2)</f>
        <v>0</v>
      </c>
      <c r="E294" s="27">
        <f>SUMIFS('FY17 DataDump'!$E$2:$E$4768, 'FY17 DataDump'!$C$2:$C$4768, 'FY17 Individual Analysis'!$A294, 'FY17 DataDump'!$H$2:$H$4768, E$2)</f>
        <v>0</v>
      </c>
      <c r="F294" s="27">
        <f>SUMIFS('FY17 DataDump'!$E$2:$E$4768, 'FY17 DataDump'!$C$2:$C$4768, 'FY17 Individual Analysis'!$A294, 'FY17 DataDump'!$H$2:$H$4768, F$2)</f>
        <v>0</v>
      </c>
      <c r="G294" s="27">
        <f>SUMIFS('FY17 DataDump'!$E$2:$E$4768, 'FY17 DataDump'!$C$2:$C$4768, 'FY17 Individual Analysis'!$A294, 'FY17 DataDump'!$H$2:$H$4768, G$2)</f>
        <v>0</v>
      </c>
      <c r="H294" s="27">
        <f>SUMIFS('FY17 DataDump'!$E$2:$E$4768, 'FY17 DataDump'!$C$2:$C$4768, 'FY17 Individual Analysis'!$A294, 'FY17 DataDump'!$H$2:$H$4768, H$2)</f>
        <v>0</v>
      </c>
      <c r="I294" s="27">
        <f>SUMIFS('FY17 DataDump'!$E$2:$E$4768, 'FY17 DataDump'!$C$2:$C$4768, 'FY17 Individual Analysis'!$A294, 'FY17 DataDump'!$H$2:$H$4768, I$2)</f>
        <v>0</v>
      </c>
      <c r="J294" s="27">
        <f>SUMIFS('FY17 DataDump'!$E$2:$E$4768, 'FY17 DataDump'!$C$2:$C$4768, 'FY17 Individual Analysis'!$A294, 'FY17 DataDump'!$H$2:$H$4768, J$2)</f>
        <v>0</v>
      </c>
      <c r="K294" s="27">
        <f>SUMIFS('FY17 DataDump'!$E$2:$E$4768, 'FY17 DataDump'!$C$2:$C$4768, 'FY17 Individual Analysis'!$A294, 'FY17 DataDump'!$H$2:$H$4768, K$2)</f>
        <v>0</v>
      </c>
      <c r="L294" s="27">
        <f>SUMIFS('FY17 DataDump'!$E$2:$E$4768, 'FY17 DataDump'!$C$2:$C$4768, 'FY17 Individual Analysis'!$A294, 'FY17 DataDump'!$H$2:$H$4768, L$2)</f>
        <v>0</v>
      </c>
      <c r="M294" s="27">
        <f>SUMIFS('FY17 DataDump'!$E$2:$E$4768, 'FY17 DataDump'!$C$2:$C$4768, 'FY17 Individual Analysis'!$A294, 'FY17 DataDump'!$H$2:$H$4768, M$2)</f>
        <v>0</v>
      </c>
      <c r="N294" s="27">
        <f>SUMIFS('FY17 DataDump'!$E$2:$E$4768, 'FY17 DataDump'!$C$2:$C$4768, 'FY17 Individual Analysis'!$A294, 'FY17 DataDump'!$H$2:$H$4768, N$2)</f>
        <v>0</v>
      </c>
      <c r="O294" s="27">
        <f>SUMIFS('FY17 DataDump'!$E$2:$E$4768, 'FY17 DataDump'!$C$2:$C$4768, 'FY17 Individual Analysis'!$A294, 'FY17 DataDump'!$H$2:$H$4768, O$2)</f>
        <v>0</v>
      </c>
      <c r="P294" s="27">
        <f t="shared" si="29"/>
        <v>0</v>
      </c>
      <c r="Q294" s="108" t="e">
        <f t="shared" si="27"/>
        <v>#DIV/0!</v>
      </c>
      <c r="S294" s="20">
        <f t="shared" si="31"/>
        <v>0</v>
      </c>
      <c r="T294" s="21">
        <f t="shared" si="31"/>
        <v>0</v>
      </c>
      <c r="U294" s="21">
        <f t="shared" si="31"/>
        <v>0</v>
      </c>
      <c r="V294" s="21">
        <f t="shared" si="30"/>
        <v>0</v>
      </c>
      <c r="W294" s="21">
        <f t="shared" si="30"/>
        <v>0</v>
      </c>
      <c r="X294" s="21">
        <f t="shared" si="30"/>
        <v>0</v>
      </c>
      <c r="Y294" s="21">
        <f t="shared" si="30"/>
        <v>0</v>
      </c>
      <c r="Z294" s="21">
        <f t="shared" si="30"/>
        <v>0</v>
      </c>
      <c r="AA294" s="21">
        <f t="shared" si="30"/>
        <v>0</v>
      </c>
      <c r="AB294" s="21">
        <f t="shared" si="30"/>
        <v>0</v>
      </c>
      <c r="AC294" s="21">
        <f t="shared" si="30"/>
        <v>0</v>
      </c>
      <c r="AD294" s="24">
        <f t="shared" si="30"/>
        <v>0</v>
      </c>
      <c r="AF294" s="15">
        <f t="shared" si="28"/>
        <v>0</v>
      </c>
    </row>
    <row r="295" spans="1:32" x14ac:dyDescent="0.25">
      <c r="A295" s="75"/>
      <c r="B295" s="75" t="e">
        <f>INDEX('FY17 DataDump'!$A$2:$H$4768, MATCH('FY17 Individual Analysis'!A295, 'FY17 DataDump'!$C$2:$C$4768, 0), MATCH('FY17 DataDump'!$B$1, 'FY17 DataDump'!$A$1:$H$1))</f>
        <v>#N/A</v>
      </c>
      <c r="C295" s="75" t="e">
        <f>INDEX('FY17 DataDump'!$A$2:$H$4768, MATCH('FY17 Individual Analysis'!A295, 'FY17 DataDump'!$C$2:$C$4768, 0), MATCH('FY17 DataDump'!$D$1, 'FY17 DataDump'!$A$1:$H$1))</f>
        <v>#N/A</v>
      </c>
      <c r="D295" s="27">
        <f>SUMIFS('FY17 DataDump'!$E$2:$E$4768, 'FY17 DataDump'!$C$2:$C$4768, 'FY17 Individual Analysis'!$A295, 'FY17 DataDump'!$H$2:$H$4768, D$2)</f>
        <v>0</v>
      </c>
      <c r="E295" s="27">
        <f>SUMIFS('FY17 DataDump'!$E$2:$E$4768, 'FY17 DataDump'!$C$2:$C$4768, 'FY17 Individual Analysis'!$A295, 'FY17 DataDump'!$H$2:$H$4768, E$2)</f>
        <v>0</v>
      </c>
      <c r="F295" s="27">
        <f>SUMIFS('FY17 DataDump'!$E$2:$E$4768, 'FY17 DataDump'!$C$2:$C$4768, 'FY17 Individual Analysis'!$A295, 'FY17 DataDump'!$H$2:$H$4768, F$2)</f>
        <v>0</v>
      </c>
      <c r="G295" s="27">
        <f>SUMIFS('FY17 DataDump'!$E$2:$E$4768, 'FY17 DataDump'!$C$2:$C$4768, 'FY17 Individual Analysis'!$A295, 'FY17 DataDump'!$H$2:$H$4768, G$2)</f>
        <v>0</v>
      </c>
      <c r="H295" s="27">
        <f>SUMIFS('FY17 DataDump'!$E$2:$E$4768, 'FY17 DataDump'!$C$2:$C$4768, 'FY17 Individual Analysis'!$A295, 'FY17 DataDump'!$H$2:$H$4768, H$2)</f>
        <v>0</v>
      </c>
      <c r="I295" s="27">
        <f>SUMIFS('FY17 DataDump'!$E$2:$E$4768, 'FY17 DataDump'!$C$2:$C$4768, 'FY17 Individual Analysis'!$A295, 'FY17 DataDump'!$H$2:$H$4768, I$2)</f>
        <v>0</v>
      </c>
      <c r="J295" s="27">
        <f>SUMIFS('FY17 DataDump'!$E$2:$E$4768, 'FY17 DataDump'!$C$2:$C$4768, 'FY17 Individual Analysis'!$A295, 'FY17 DataDump'!$H$2:$H$4768, J$2)</f>
        <v>0</v>
      </c>
      <c r="K295" s="27">
        <f>SUMIFS('FY17 DataDump'!$E$2:$E$4768, 'FY17 DataDump'!$C$2:$C$4768, 'FY17 Individual Analysis'!$A295, 'FY17 DataDump'!$H$2:$H$4768, K$2)</f>
        <v>0</v>
      </c>
      <c r="L295" s="27">
        <f>SUMIFS('FY17 DataDump'!$E$2:$E$4768, 'FY17 DataDump'!$C$2:$C$4768, 'FY17 Individual Analysis'!$A295, 'FY17 DataDump'!$H$2:$H$4768, L$2)</f>
        <v>0</v>
      </c>
      <c r="M295" s="27">
        <f>SUMIFS('FY17 DataDump'!$E$2:$E$4768, 'FY17 DataDump'!$C$2:$C$4768, 'FY17 Individual Analysis'!$A295, 'FY17 DataDump'!$H$2:$H$4768, M$2)</f>
        <v>0</v>
      </c>
      <c r="N295" s="27">
        <f>SUMIFS('FY17 DataDump'!$E$2:$E$4768, 'FY17 DataDump'!$C$2:$C$4768, 'FY17 Individual Analysis'!$A295, 'FY17 DataDump'!$H$2:$H$4768, N$2)</f>
        <v>0</v>
      </c>
      <c r="O295" s="27">
        <f>SUMIFS('FY17 DataDump'!$E$2:$E$4768, 'FY17 DataDump'!$C$2:$C$4768, 'FY17 Individual Analysis'!$A295, 'FY17 DataDump'!$H$2:$H$4768, O$2)</f>
        <v>0</v>
      </c>
      <c r="P295" s="27">
        <f t="shared" si="29"/>
        <v>0</v>
      </c>
      <c r="Q295" s="108" t="e">
        <f t="shared" si="27"/>
        <v>#DIV/0!</v>
      </c>
      <c r="S295" s="20">
        <f t="shared" si="31"/>
        <v>0</v>
      </c>
      <c r="T295" s="21">
        <f t="shared" si="31"/>
        <v>0</v>
      </c>
      <c r="U295" s="21">
        <f t="shared" si="31"/>
        <v>0</v>
      </c>
      <c r="V295" s="21">
        <f t="shared" si="30"/>
        <v>0</v>
      </c>
      <c r="W295" s="21">
        <f t="shared" si="30"/>
        <v>0</v>
      </c>
      <c r="X295" s="21">
        <f t="shared" si="30"/>
        <v>0</v>
      </c>
      <c r="Y295" s="21">
        <f t="shared" si="30"/>
        <v>0</v>
      </c>
      <c r="Z295" s="21">
        <f t="shared" si="30"/>
        <v>0</v>
      </c>
      <c r="AA295" s="21">
        <f t="shared" si="30"/>
        <v>0</v>
      </c>
      <c r="AB295" s="21">
        <f t="shared" si="30"/>
        <v>0</v>
      </c>
      <c r="AC295" s="21">
        <f t="shared" si="30"/>
        <v>0</v>
      </c>
      <c r="AD295" s="24">
        <f t="shared" si="30"/>
        <v>0</v>
      </c>
      <c r="AF295" s="15">
        <f t="shared" si="28"/>
        <v>0</v>
      </c>
    </row>
    <row r="296" spans="1:32" x14ac:dyDescent="0.25">
      <c r="A296" s="75"/>
      <c r="B296" s="75" t="e">
        <f>INDEX('FY17 DataDump'!$A$2:$H$4768, MATCH('FY17 Individual Analysis'!A296, 'FY17 DataDump'!$C$2:$C$4768, 0), MATCH('FY17 DataDump'!$B$1, 'FY17 DataDump'!$A$1:$H$1))</f>
        <v>#N/A</v>
      </c>
      <c r="C296" s="75" t="e">
        <f>INDEX('FY17 DataDump'!$A$2:$H$4768, MATCH('FY17 Individual Analysis'!A296, 'FY17 DataDump'!$C$2:$C$4768, 0), MATCH('FY17 DataDump'!$D$1, 'FY17 DataDump'!$A$1:$H$1))</f>
        <v>#N/A</v>
      </c>
      <c r="D296" s="27">
        <f>SUMIFS('FY17 DataDump'!$E$2:$E$4768, 'FY17 DataDump'!$C$2:$C$4768, 'FY17 Individual Analysis'!$A296, 'FY17 DataDump'!$H$2:$H$4768, D$2)</f>
        <v>0</v>
      </c>
      <c r="E296" s="27">
        <f>SUMIFS('FY17 DataDump'!$E$2:$E$4768, 'FY17 DataDump'!$C$2:$C$4768, 'FY17 Individual Analysis'!$A296, 'FY17 DataDump'!$H$2:$H$4768, E$2)</f>
        <v>0</v>
      </c>
      <c r="F296" s="27">
        <f>SUMIFS('FY17 DataDump'!$E$2:$E$4768, 'FY17 DataDump'!$C$2:$C$4768, 'FY17 Individual Analysis'!$A296, 'FY17 DataDump'!$H$2:$H$4768, F$2)</f>
        <v>0</v>
      </c>
      <c r="G296" s="27">
        <f>SUMIFS('FY17 DataDump'!$E$2:$E$4768, 'FY17 DataDump'!$C$2:$C$4768, 'FY17 Individual Analysis'!$A296, 'FY17 DataDump'!$H$2:$H$4768, G$2)</f>
        <v>0</v>
      </c>
      <c r="H296" s="27">
        <f>SUMIFS('FY17 DataDump'!$E$2:$E$4768, 'FY17 DataDump'!$C$2:$C$4768, 'FY17 Individual Analysis'!$A296, 'FY17 DataDump'!$H$2:$H$4768, H$2)</f>
        <v>0</v>
      </c>
      <c r="I296" s="27">
        <f>SUMIFS('FY17 DataDump'!$E$2:$E$4768, 'FY17 DataDump'!$C$2:$C$4768, 'FY17 Individual Analysis'!$A296, 'FY17 DataDump'!$H$2:$H$4768, I$2)</f>
        <v>0</v>
      </c>
      <c r="J296" s="27">
        <f>SUMIFS('FY17 DataDump'!$E$2:$E$4768, 'FY17 DataDump'!$C$2:$C$4768, 'FY17 Individual Analysis'!$A296, 'FY17 DataDump'!$H$2:$H$4768, J$2)</f>
        <v>0</v>
      </c>
      <c r="K296" s="27">
        <f>SUMIFS('FY17 DataDump'!$E$2:$E$4768, 'FY17 DataDump'!$C$2:$C$4768, 'FY17 Individual Analysis'!$A296, 'FY17 DataDump'!$H$2:$H$4768, K$2)</f>
        <v>0</v>
      </c>
      <c r="L296" s="27">
        <f>SUMIFS('FY17 DataDump'!$E$2:$E$4768, 'FY17 DataDump'!$C$2:$C$4768, 'FY17 Individual Analysis'!$A296, 'FY17 DataDump'!$H$2:$H$4768, L$2)</f>
        <v>0</v>
      </c>
      <c r="M296" s="27">
        <f>SUMIFS('FY17 DataDump'!$E$2:$E$4768, 'FY17 DataDump'!$C$2:$C$4768, 'FY17 Individual Analysis'!$A296, 'FY17 DataDump'!$H$2:$H$4768, M$2)</f>
        <v>0</v>
      </c>
      <c r="N296" s="27">
        <f>SUMIFS('FY17 DataDump'!$E$2:$E$4768, 'FY17 DataDump'!$C$2:$C$4768, 'FY17 Individual Analysis'!$A296, 'FY17 DataDump'!$H$2:$H$4768, N$2)</f>
        <v>0</v>
      </c>
      <c r="O296" s="27">
        <f>SUMIFS('FY17 DataDump'!$E$2:$E$4768, 'FY17 DataDump'!$C$2:$C$4768, 'FY17 Individual Analysis'!$A296, 'FY17 DataDump'!$H$2:$H$4768, O$2)</f>
        <v>0</v>
      </c>
      <c r="P296" s="27">
        <f t="shared" si="29"/>
        <v>0</v>
      </c>
      <c r="Q296" s="108" t="e">
        <f t="shared" si="27"/>
        <v>#DIV/0!</v>
      </c>
      <c r="S296" s="20">
        <f t="shared" si="31"/>
        <v>0</v>
      </c>
      <c r="T296" s="21">
        <f t="shared" si="31"/>
        <v>0</v>
      </c>
      <c r="U296" s="21">
        <f t="shared" si="31"/>
        <v>0</v>
      </c>
      <c r="V296" s="21">
        <f t="shared" si="30"/>
        <v>0</v>
      </c>
      <c r="W296" s="21">
        <f t="shared" si="30"/>
        <v>0</v>
      </c>
      <c r="X296" s="21">
        <f t="shared" si="30"/>
        <v>0</v>
      </c>
      <c r="Y296" s="21">
        <f t="shared" si="30"/>
        <v>0</v>
      </c>
      <c r="Z296" s="21">
        <f t="shared" si="30"/>
        <v>0</v>
      </c>
      <c r="AA296" s="21">
        <f t="shared" si="30"/>
        <v>0</v>
      </c>
      <c r="AB296" s="21">
        <f t="shared" si="30"/>
        <v>0</v>
      </c>
      <c r="AC296" s="21">
        <f t="shared" si="30"/>
        <v>0</v>
      </c>
      <c r="AD296" s="24">
        <f t="shared" si="30"/>
        <v>0</v>
      </c>
      <c r="AF296" s="15">
        <f t="shared" si="28"/>
        <v>0</v>
      </c>
    </row>
    <row r="297" spans="1:32" x14ac:dyDescent="0.25">
      <c r="A297" s="75"/>
      <c r="B297" s="75" t="e">
        <f>INDEX('FY17 DataDump'!$A$2:$H$4768, MATCH('FY17 Individual Analysis'!A297, 'FY17 DataDump'!$C$2:$C$4768, 0), MATCH('FY17 DataDump'!$B$1, 'FY17 DataDump'!$A$1:$H$1))</f>
        <v>#N/A</v>
      </c>
      <c r="C297" s="75" t="e">
        <f>INDEX('FY17 DataDump'!$A$2:$H$4768, MATCH('FY17 Individual Analysis'!A297, 'FY17 DataDump'!$C$2:$C$4768, 0), MATCH('FY17 DataDump'!$D$1, 'FY17 DataDump'!$A$1:$H$1))</f>
        <v>#N/A</v>
      </c>
      <c r="D297" s="27">
        <f>SUMIFS('FY17 DataDump'!$E$2:$E$4768, 'FY17 DataDump'!$C$2:$C$4768, 'FY17 Individual Analysis'!$A297, 'FY17 DataDump'!$H$2:$H$4768, D$2)</f>
        <v>0</v>
      </c>
      <c r="E297" s="27">
        <f>SUMIFS('FY17 DataDump'!$E$2:$E$4768, 'FY17 DataDump'!$C$2:$C$4768, 'FY17 Individual Analysis'!$A297, 'FY17 DataDump'!$H$2:$H$4768, E$2)</f>
        <v>0</v>
      </c>
      <c r="F297" s="27">
        <f>SUMIFS('FY17 DataDump'!$E$2:$E$4768, 'FY17 DataDump'!$C$2:$C$4768, 'FY17 Individual Analysis'!$A297, 'FY17 DataDump'!$H$2:$H$4768, F$2)</f>
        <v>0</v>
      </c>
      <c r="G297" s="27">
        <f>SUMIFS('FY17 DataDump'!$E$2:$E$4768, 'FY17 DataDump'!$C$2:$C$4768, 'FY17 Individual Analysis'!$A297, 'FY17 DataDump'!$H$2:$H$4768, G$2)</f>
        <v>0</v>
      </c>
      <c r="H297" s="27">
        <f>SUMIFS('FY17 DataDump'!$E$2:$E$4768, 'FY17 DataDump'!$C$2:$C$4768, 'FY17 Individual Analysis'!$A297, 'FY17 DataDump'!$H$2:$H$4768, H$2)</f>
        <v>0</v>
      </c>
      <c r="I297" s="27">
        <f>SUMIFS('FY17 DataDump'!$E$2:$E$4768, 'FY17 DataDump'!$C$2:$C$4768, 'FY17 Individual Analysis'!$A297, 'FY17 DataDump'!$H$2:$H$4768, I$2)</f>
        <v>0</v>
      </c>
      <c r="J297" s="27">
        <f>SUMIFS('FY17 DataDump'!$E$2:$E$4768, 'FY17 DataDump'!$C$2:$C$4768, 'FY17 Individual Analysis'!$A297, 'FY17 DataDump'!$H$2:$H$4768, J$2)</f>
        <v>0</v>
      </c>
      <c r="K297" s="27">
        <f>SUMIFS('FY17 DataDump'!$E$2:$E$4768, 'FY17 DataDump'!$C$2:$C$4768, 'FY17 Individual Analysis'!$A297, 'FY17 DataDump'!$H$2:$H$4768, K$2)</f>
        <v>0</v>
      </c>
      <c r="L297" s="27">
        <f>SUMIFS('FY17 DataDump'!$E$2:$E$4768, 'FY17 DataDump'!$C$2:$C$4768, 'FY17 Individual Analysis'!$A297, 'FY17 DataDump'!$H$2:$H$4768, L$2)</f>
        <v>0</v>
      </c>
      <c r="M297" s="27">
        <f>SUMIFS('FY17 DataDump'!$E$2:$E$4768, 'FY17 DataDump'!$C$2:$C$4768, 'FY17 Individual Analysis'!$A297, 'FY17 DataDump'!$H$2:$H$4768, M$2)</f>
        <v>0</v>
      </c>
      <c r="N297" s="27">
        <f>SUMIFS('FY17 DataDump'!$E$2:$E$4768, 'FY17 DataDump'!$C$2:$C$4768, 'FY17 Individual Analysis'!$A297, 'FY17 DataDump'!$H$2:$H$4768, N$2)</f>
        <v>0</v>
      </c>
      <c r="O297" s="27">
        <f>SUMIFS('FY17 DataDump'!$E$2:$E$4768, 'FY17 DataDump'!$C$2:$C$4768, 'FY17 Individual Analysis'!$A297, 'FY17 DataDump'!$H$2:$H$4768, O$2)</f>
        <v>0</v>
      </c>
      <c r="P297" s="27">
        <f t="shared" si="29"/>
        <v>0</v>
      </c>
      <c r="Q297" s="108" t="e">
        <f t="shared" si="27"/>
        <v>#DIV/0!</v>
      </c>
      <c r="S297" s="20">
        <f t="shared" si="31"/>
        <v>0</v>
      </c>
      <c r="T297" s="21">
        <f t="shared" si="31"/>
        <v>0</v>
      </c>
      <c r="U297" s="21">
        <f t="shared" si="31"/>
        <v>0</v>
      </c>
      <c r="V297" s="21">
        <f t="shared" si="30"/>
        <v>0</v>
      </c>
      <c r="W297" s="21">
        <f t="shared" si="30"/>
        <v>0</v>
      </c>
      <c r="X297" s="21">
        <f t="shared" si="30"/>
        <v>0</v>
      </c>
      <c r="Y297" s="21">
        <f t="shared" si="30"/>
        <v>0</v>
      </c>
      <c r="Z297" s="21">
        <f t="shared" si="30"/>
        <v>0</v>
      </c>
      <c r="AA297" s="21">
        <f t="shared" si="30"/>
        <v>0</v>
      </c>
      <c r="AB297" s="21">
        <f t="shared" si="30"/>
        <v>0</v>
      </c>
      <c r="AC297" s="21">
        <f t="shared" si="30"/>
        <v>0</v>
      </c>
      <c r="AD297" s="24">
        <f t="shared" si="30"/>
        <v>0</v>
      </c>
      <c r="AF297" s="15">
        <f t="shared" si="28"/>
        <v>0</v>
      </c>
    </row>
    <row r="298" spans="1:32" x14ac:dyDescent="0.25">
      <c r="A298" s="75"/>
      <c r="B298" s="75" t="e">
        <f>INDEX('FY17 DataDump'!$A$2:$H$4768, MATCH('FY17 Individual Analysis'!A298, 'FY17 DataDump'!$C$2:$C$4768, 0), MATCH('FY17 DataDump'!$B$1, 'FY17 DataDump'!$A$1:$H$1))</f>
        <v>#N/A</v>
      </c>
      <c r="C298" s="75" t="e">
        <f>INDEX('FY17 DataDump'!$A$2:$H$4768, MATCH('FY17 Individual Analysis'!A298, 'FY17 DataDump'!$C$2:$C$4768, 0), MATCH('FY17 DataDump'!$D$1, 'FY17 DataDump'!$A$1:$H$1))</f>
        <v>#N/A</v>
      </c>
      <c r="D298" s="27">
        <f>SUMIFS('FY17 DataDump'!$E$2:$E$4768, 'FY17 DataDump'!$C$2:$C$4768, 'FY17 Individual Analysis'!$A298, 'FY17 DataDump'!$H$2:$H$4768, D$2)</f>
        <v>0</v>
      </c>
      <c r="E298" s="27">
        <f>SUMIFS('FY17 DataDump'!$E$2:$E$4768, 'FY17 DataDump'!$C$2:$C$4768, 'FY17 Individual Analysis'!$A298, 'FY17 DataDump'!$H$2:$H$4768, E$2)</f>
        <v>0</v>
      </c>
      <c r="F298" s="27">
        <f>SUMIFS('FY17 DataDump'!$E$2:$E$4768, 'FY17 DataDump'!$C$2:$C$4768, 'FY17 Individual Analysis'!$A298, 'FY17 DataDump'!$H$2:$H$4768, F$2)</f>
        <v>0</v>
      </c>
      <c r="G298" s="27">
        <f>SUMIFS('FY17 DataDump'!$E$2:$E$4768, 'FY17 DataDump'!$C$2:$C$4768, 'FY17 Individual Analysis'!$A298, 'FY17 DataDump'!$H$2:$H$4768, G$2)</f>
        <v>0</v>
      </c>
      <c r="H298" s="27">
        <f>SUMIFS('FY17 DataDump'!$E$2:$E$4768, 'FY17 DataDump'!$C$2:$C$4768, 'FY17 Individual Analysis'!$A298, 'FY17 DataDump'!$H$2:$H$4768, H$2)</f>
        <v>0</v>
      </c>
      <c r="I298" s="27">
        <f>SUMIFS('FY17 DataDump'!$E$2:$E$4768, 'FY17 DataDump'!$C$2:$C$4768, 'FY17 Individual Analysis'!$A298, 'FY17 DataDump'!$H$2:$H$4768, I$2)</f>
        <v>0</v>
      </c>
      <c r="J298" s="27">
        <f>SUMIFS('FY17 DataDump'!$E$2:$E$4768, 'FY17 DataDump'!$C$2:$C$4768, 'FY17 Individual Analysis'!$A298, 'FY17 DataDump'!$H$2:$H$4768, J$2)</f>
        <v>0</v>
      </c>
      <c r="K298" s="27">
        <f>SUMIFS('FY17 DataDump'!$E$2:$E$4768, 'FY17 DataDump'!$C$2:$C$4768, 'FY17 Individual Analysis'!$A298, 'FY17 DataDump'!$H$2:$H$4768, K$2)</f>
        <v>0</v>
      </c>
      <c r="L298" s="27">
        <f>SUMIFS('FY17 DataDump'!$E$2:$E$4768, 'FY17 DataDump'!$C$2:$C$4768, 'FY17 Individual Analysis'!$A298, 'FY17 DataDump'!$H$2:$H$4768, L$2)</f>
        <v>0</v>
      </c>
      <c r="M298" s="27">
        <f>SUMIFS('FY17 DataDump'!$E$2:$E$4768, 'FY17 DataDump'!$C$2:$C$4768, 'FY17 Individual Analysis'!$A298, 'FY17 DataDump'!$H$2:$H$4768, M$2)</f>
        <v>0</v>
      </c>
      <c r="N298" s="27">
        <f>SUMIFS('FY17 DataDump'!$E$2:$E$4768, 'FY17 DataDump'!$C$2:$C$4768, 'FY17 Individual Analysis'!$A298, 'FY17 DataDump'!$H$2:$H$4768, N$2)</f>
        <v>0</v>
      </c>
      <c r="O298" s="27">
        <f>SUMIFS('FY17 DataDump'!$E$2:$E$4768, 'FY17 DataDump'!$C$2:$C$4768, 'FY17 Individual Analysis'!$A298, 'FY17 DataDump'!$H$2:$H$4768, O$2)</f>
        <v>0</v>
      </c>
      <c r="P298" s="27">
        <f t="shared" si="29"/>
        <v>0</v>
      </c>
      <c r="Q298" s="108" t="e">
        <f t="shared" si="27"/>
        <v>#DIV/0!</v>
      </c>
      <c r="S298" s="20">
        <f t="shared" si="31"/>
        <v>0</v>
      </c>
      <c r="T298" s="21">
        <f t="shared" si="31"/>
        <v>0</v>
      </c>
      <c r="U298" s="21">
        <f t="shared" si="31"/>
        <v>0</v>
      </c>
      <c r="V298" s="21">
        <f t="shared" si="30"/>
        <v>0</v>
      </c>
      <c r="W298" s="21">
        <f t="shared" si="30"/>
        <v>0</v>
      </c>
      <c r="X298" s="21">
        <f t="shared" si="30"/>
        <v>0</v>
      </c>
      <c r="Y298" s="21">
        <f t="shared" si="30"/>
        <v>0</v>
      </c>
      <c r="Z298" s="21">
        <f t="shared" si="30"/>
        <v>0</v>
      </c>
      <c r="AA298" s="21">
        <f t="shared" si="30"/>
        <v>0</v>
      </c>
      <c r="AB298" s="21">
        <f t="shared" si="30"/>
        <v>0</v>
      </c>
      <c r="AC298" s="21">
        <f t="shared" si="30"/>
        <v>0</v>
      </c>
      <c r="AD298" s="24">
        <f t="shared" si="30"/>
        <v>0</v>
      </c>
      <c r="AF298" s="15">
        <f t="shared" si="28"/>
        <v>0</v>
      </c>
    </row>
    <row r="299" spans="1:32" x14ac:dyDescent="0.25">
      <c r="A299" s="75"/>
      <c r="B299" s="75" t="e">
        <f>INDEX('FY17 DataDump'!$A$2:$H$4768, MATCH('FY17 Individual Analysis'!A299, 'FY17 DataDump'!$C$2:$C$4768, 0), MATCH('FY17 DataDump'!$B$1, 'FY17 DataDump'!$A$1:$H$1))</f>
        <v>#N/A</v>
      </c>
      <c r="C299" s="75" t="e">
        <f>INDEX('FY17 DataDump'!$A$2:$H$4768, MATCH('FY17 Individual Analysis'!A299, 'FY17 DataDump'!$C$2:$C$4768, 0), MATCH('FY17 DataDump'!$D$1, 'FY17 DataDump'!$A$1:$H$1))</f>
        <v>#N/A</v>
      </c>
      <c r="D299" s="27">
        <f>SUMIFS('FY17 DataDump'!$E$2:$E$4768, 'FY17 DataDump'!$C$2:$C$4768, 'FY17 Individual Analysis'!$A299, 'FY17 DataDump'!$H$2:$H$4768, D$2)</f>
        <v>0</v>
      </c>
      <c r="E299" s="27">
        <f>SUMIFS('FY17 DataDump'!$E$2:$E$4768, 'FY17 DataDump'!$C$2:$C$4768, 'FY17 Individual Analysis'!$A299, 'FY17 DataDump'!$H$2:$H$4768, E$2)</f>
        <v>0</v>
      </c>
      <c r="F299" s="27">
        <f>SUMIFS('FY17 DataDump'!$E$2:$E$4768, 'FY17 DataDump'!$C$2:$C$4768, 'FY17 Individual Analysis'!$A299, 'FY17 DataDump'!$H$2:$H$4768, F$2)</f>
        <v>0</v>
      </c>
      <c r="G299" s="27">
        <f>SUMIFS('FY17 DataDump'!$E$2:$E$4768, 'FY17 DataDump'!$C$2:$C$4768, 'FY17 Individual Analysis'!$A299, 'FY17 DataDump'!$H$2:$H$4768, G$2)</f>
        <v>0</v>
      </c>
      <c r="H299" s="27">
        <f>SUMIFS('FY17 DataDump'!$E$2:$E$4768, 'FY17 DataDump'!$C$2:$C$4768, 'FY17 Individual Analysis'!$A299, 'FY17 DataDump'!$H$2:$H$4768, H$2)</f>
        <v>0</v>
      </c>
      <c r="I299" s="27">
        <f>SUMIFS('FY17 DataDump'!$E$2:$E$4768, 'FY17 DataDump'!$C$2:$C$4768, 'FY17 Individual Analysis'!$A299, 'FY17 DataDump'!$H$2:$H$4768, I$2)</f>
        <v>0</v>
      </c>
      <c r="J299" s="27">
        <f>SUMIFS('FY17 DataDump'!$E$2:$E$4768, 'FY17 DataDump'!$C$2:$C$4768, 'FY17 Individual Analysis'!$A299, 'FY17 DataDump'!$H$2:$H$4768, J$2)</f>
        <v>0</v>
      </c>
      <c r="K299" s="27">
        <f>SUMIFS('FY17 DataDump'!$E$2:$E$4768, 'FY17 DataDump'!$C$2:$C$4768, 'FY17 Individual Analysis'!$A299, 'FY17 DataDump'!$H$2:$H$4768, K$2)</f>
        <v>0</v>
      </c>
      <c r="L299" s="27">
        <f>SUMIFS('FY17 DataDump'!$E$2:$E$4768, 'FY17 DataDump'!$C$2:$C$4768, 'FY17 Individual Analysis'!$A299, 'FY17 DataDump'!$H$2:$H$4768, L$2)</f>
        <v>0</v>
      </c>
      <c r="M299" s="27">
        <f>SUMIFS('FY17 DataDump'!$E$2:$E$4768, 'FY17 DataDump'!$C$2:$C$4768, 'FY17 Individual Analysis'!$A299, 'FY17 DataDump'!$H$2:$H$4768, M$2)</f>
        <v>0</v>
      </c>
      <c r="N299" s="27">
        <f>SUMIFS('FY17 DataDump'!$E$2:$E$4768, 'FY17 DataDump'!$C$2:$C$4768, 'FY17 Individual Analysis'!$A299, 'FY17 DataDump'!$H$2:$H$4768, N$2)</f>
        <v>0</v>
      </c>
      <c r="O299" s="27">
        <f>SUMIFS('FY17 DataDump'!$E$2:$E$4768, 'FY17 DataDump'!$C$2:$C$4768, 'FY17 Individual Analysis'!$A299, 'FY17 DataDump'!$H$2:$H$4768, O$2)</f>
        <v>0</v>
      </c>
      <c r="P299" s="27">
        <f t="shared" si="29"/>
        <v>0</v>
      </c>
      <c r="Q299" s="108" t="e">
        <f t="shared" si="27"/>
        <v>#DIV/0!</v>
      </c>
      <c r="S299" s="20">
        <f t="shared" si="31"/>
        <v>0</v>
      </c>
      <c r="T299" s="21">
        <f t="shared" si="31"/>
        <v>0</v>
      </c>
      <c r="U299" s="21">
        <f t="shared" si="31"/>
        <v>0</v>
      </c>
      <c r="V299" s="21">
        <f t="shared" si="30"/>
        <v>0</v>
      </c>
      <c r="W299" s="21">
        <f t="shared" si="30"/>
        <v>0</v>
      </c>
      <c r="X299" s="21">
        <f t="shared" si="30"/>
        <v>0</v>
      </c>
      <c r="Y299" s="21">
        <f t="shared" si="30"/>
        <v>0</v>
      </c>
      <c r="Z299" s="21">
        <f t="shared" si="30"/>
        <v>0</v>
      </c>
      <c r="AA299" s="21">
        <f t="shared" si="30"/>
        <v>0</v>
      </c>
      <c r="AB299" s="21">
        <f t="shared" si="30"/>
        <v>0</v>
      </c>
      <c r="AC299" s="21">
        <f t="shared" si="30"/>
        <v>0</v>
      </c>
      <c r="AD299" s="24">
        <f t="shared" si="30"/>
        <v>0</v>
      </c>
      <c r="AF299" s="15">
        <f t="shared" si="28"/>
        <v>0</v>
      </c>
    </row>
    <row r="300" spans="1:32" x14ac:dyDescent="0.25">
      <c r="A300" s="75"/>
      <c r="B300" s="75" t="e">
        <f>INDEX('FY17 DataDump'!$A$2:$H$4768, MATCH('FY17 Individual Analysis'!A300, 'FY17 DataDump'!$C$2:$C$4768, 0), MATCH('FY17 DataDump'!$B$1, 'FY17 DataDump'!$A$1:$H$1))</f>
        <v>#N/A</v>
      </c>
      <c r="C300" s="75" t="e">
        <f>INDEX('FY17 DataDump'!$A$2:$H$4768, MATCH('FY17 Individual Analysis'!A300, 'FY17 DataDump'!$C$2:$C$4768, 0), MATCH('FY17 DataDump'!$D$1, 'FY17 DataDump'!$A$1:$H$1))</f>
        <v>#N/A</v>
      </c>
      <c r="D300" s="27">
        <f>SUMIFS('FY17 DataDump'!$E$2:$E$4768, 'FY17 DataDump'!$C$2:$C$4768, 'FY17 Individual Analysis'!$A300, 'FY17 DataDump'!$H$2:$H$4768, D$2)</f>
        <v>0</v>
      </c>
      <c r="E300" s="27">
        <f>SUMIFS('FY17 DataDump'!$E$2:$E$4768, 'FY17 DataDump'!$C$2:$C$4768, 'FY17 Individual Analysis'!$A300, 'FY17 DataDump'!$H$2:$H$4768, E$2)</f>
        <v>0</v>
      </c>
      <c r="F300" s="27">
        <f>SUMIFS('FY17 DataDump'!$E$2:$E$4768, 'FY17 DataDump'!$C$2:$C$4768, 'FY17 Individual Analysis'!$A300, 'FY17 DataDump'!$H$2:$H$4768, F$2)</f>
        <v>0</v>
      </c>
      <c r="G300" s="27">
        <f>SUMIFS('FY17 DataDump'!$E$2:$E$4768, 'FY17 DataDump'!$C$2:$C$4768, 'FY17 Individual Analysis'!$A300, 'FY17 DataDump'!$H$2:$H$4768, G$2)</f>
        <v>0</v>
      </c>
      <c r="H300" s="27">
        <f>SUMIFS('FY17 DataDump'!$E$2:$E$4768, 'FY17 DataDump'!$C$2:$C$4768, 'FY17 Individual Analysis'!$A300, 'FY17 DataDump'!$H$2:$H$4768, H$2)</f>
        <v>0</v>
      </c>
      <c r="I300" s="27">
        <f>SUMIFS('FY17 DataDump'!$E$2:$E$4768, 'FY17 DataDump'!$C$2:$C$4768, 'FY17 Individual Analysis'!$A300, 'FY17 DataDump'!$H$2:$H$4768, I$2)</f>
        <v>0</v>
      </c>
      <c r="J300" s="27">
        <f>SUMIFS('FY17 DataDump'!$E$2:$E$4768, 'FY17 DataDump'!$C$2:$C$4768, 'FY17 Individual Analysis'!$A300, 'FY17 DataDump'!$H$2:$H$4768, J$2)</f>
        <v>0</v>
      </c>
      <c r="K300" s="27">
        <f>SUMIFS('FY17 DataDump'!$E$2:$E$4768, 'FY17 DataDump'!$C$2:$C$4768, 'FY17 Individual Analysis'!$A300, 'FY17 DataDump'!$H$2:$H$4768, K$2)</f>
        <v>0</v>
      </c>
      <c r="L300" s="27">
        <f>SUMIFS('FY17 DataDump'!$E$2:$E$4768, 'FY17 DataDump'!$C$2:$C$4768, 'FY17 Individual Analysis'!$A300, 'FY17 DataDump'!$H$2:$H$4768, L$2)</f>
        <v>0</v>
      </c>
      <c r="M300" s="27">
        <f>SUMIFS('FY17 DataDump'!$E$2:$E$4768, 'FY17 DataDump'!$C$2:$C$4768, 'FY17 Individual Analysis'!$A300, 'FY17 DataDump'!$H$2:$H$4768, M$2)</f>
        <v>0</v>
      </c>
      <c r="N300" s="27">
        <f>SUMIFS('FY17 DataDump'!$E$2:$E$4768, 'FY17 DataDump'!$C$2:$C$4768, 'FY17 Individual Analysis'!$A300, 'FY17 DataDump'!$H$2:$H$4768, N$2)</f>
        <v>0</v>
      </c>
      <c r="O300" s="27">
        <f>SUMIFS('FY17 DataDump'!$E$2:$E$4768, 'FY17 DataDump'!$C$2:$C$4768, 'FY17 Individual Analysis'!$A300, 'FY17 DataDump'!$H$2:$H$4768, O$2)</f>
        <v>0</v>
      </c>
      <c r="P300" s="27">
        <f t="shared" si="29"/>
        <v>0</v>
      </c>
      <c r="Q300" s="108" t="e">
        <f t="shared" si="27"/>
        <v>#DIV/0!</v>
      </c>
      <c r="S300" s="20">
        <f t="shared" si="31"/>
        <v>0</v>
      </c>
      <c r="T300" s="21">
        <f t="shared" si="31"/>
        <v>0</v>
      </c>
      <c r="U300" s="21">
        <f t="shared" si="31"/>
        <v>0</v>
      </c>
      <c r="V300" s="21">
        <f t="shared" si="30"/>
        <v>0</v>
      </c>
      <c r="W300" s="21">
        <f t="shared" si="30"/>
        <v>0</v>
      </c>
      <c r="X300" s="21">
        <f t="shared" si="30"/>
        <v>0</v>
      </c>
      <c r="Y300" s="21">
        <f t="shared" si="30"/>
        <v>0</v>
      </c>
      <c r="Z300" s="21">
        <f t="shared" si="30"/>
        <v>0</v>
      </c>
      <c r="AA300" s="21">
        <f t="shared" si="30"/>
        <v>0</v>
      </c>
      <c r="AB300" s="21">
        <f t="shared" si="30"/>
        <v>0</v>
      </c>
      <c r="AC300" s="21">
        <f t="shared" si="30"/>
        <v>0</v>
      </c>
      <c r="AD300" s="24">
        <f t="shared" si="30"/>
        <v>0</v>
      </c>
      <c r="AF300" s="15">
        <f t="shared" si="28"/>
        <v>0</v>
      </c>
    </row>
    <row r="301" spans="1:32" x14ac:dyDescent="0.25">
      <c r="A301" s="75"/>
      <c r="B301" s="75" t="e">
        <f>INDEX('FY17 DataDump'!$A$2:$H$4768, MATCH('FY17 Individual Analysis'!A301, 'FY17 DataDump'!$C$2:$C$4768, 0), MATCH('FY17 DataDump'!$B$1, 'FY17 DataDump'!$A$1:$H$1))</f>
        <v>#N/A</v>
      </c>
      <c r="C301" s="75" t="e">
        <f>INDEX('FY17 DataDump'!$A$2:$H$4768, MATCH('FY17 Individual Analysis'!A301, 'FY17 DataDump'!$C$2:$C$4768, 0), MATCH('FY17 DataDump'!$D$1, 'FY17 DataDump'!$A$1:$H$1))</f>
        <v>#N/A</v>
      </c>
      <c r="D301" s="27">
        <f>SUMIFS('FY17 DataDump'!$E$2:$E$4768, 'FY17 DataDump'!$C$2:$C$4768, 'FY17 Individual Analysis'!$A301, 'FY17 DataDump'!$H$2:$H$4768, D$2)</f>
        <v>0</v>
      </c>
      <c r="E301" s="27">
        <f>SUMIFS('FY17 DataDump'!$E$2:$E$4768, 'FY17 DataDump'!$C$2:$C$4768, 'FY17 Individual Analysis'!$A301, 'FY17 DataDump'!$H$2:$H$4768, E$2)</f>
        <v>0</v>
      </c>
      <c r="F301" s="27">
        <f>SUMIFS('FY17 DataDump'!$E$2:$E$4768, 'FY17 DataDump'!$C$2:$C$4768, 'FY17 Individual Analysis'!$A301, 'FY17 DataDump'!$H$2:$H$4768, F$2)</f>
        <v>0</v>
      </c>
      <c r="G301" s="27">
        <f>SUMIFS('FY17 DataDump'!$E$2:$E$4768, 'FY17 DataDump'!$C$2:$C$4768, 'FY17 Individual Analysis'!$A301, 'FY17 DataDump'!$H$2:$H$4768, G$2)</f>
        <v>0</v>
      </c>
      <c r="H301" s="27">
        <f>SUMIFS('FY17 DataDump'!$E$2:$E$4768, 'FY17 DataDump'!$C$2:$C$4768, 'FY17 Individual Analysis'!$A301, 'FY17 DataDump'!$H$2:$H$4768, H$2)</f>
        <v>0</v>
      </c>
      <c r="I301" s="27">
        <f>SUMIFS('FY17 DataDump'!$E$2:$E$4768, 'FY17 DataDump'!$C$2:$C$4768, 'FY17 Individual Analysis'!$A301, 'FY17 DataDump'!$H$2:$H$4768, I$2)</f>
        <v>0</v>
      </c>
      <c r="J301" s="27">
        <f>SUMIFS('FY17 DataDump'!$E$2:$E$4768, 'FY17 DataDump'!$C$2:$C$4768, 'FY17 Individual Analysis'!$A301, 'FY17 DataDump'!$H$2:$H$4768, J$2)</f>
        <v>0</v>
      </c>
      <c r="K301" s="27">
        <f>SUMIFS('FY17 DataDump'!$E$2:$E$4768, 'FY17 DataDump'!$C$2:$C$4768, 'FY17 Individual Analysis'!$A301, 'FY17 DataDump'!$H$2:$H$4768, K$2)</f>
        <v>0</v>
      </c>
      <c r="L301" s="27">
        <f>SUMIFS('FY17 DataDump'!$E$2:$E$4768, 'FY17 DataDump'!$C$2:$C$4768, 'FY17 Individual Analysis'!$A301, 'FY17 DataDump'!$H$2:$H$4768, L$2)</f>
        <v>0</v>
      </c>
      <c r="M301" s="27">
        <f>SUMIFS('FY17 DataDump'!$E$2:$E$4768, 'FY17 DataDump'!$C$2:$C$4768, 'FY17 Individual Analysis'!$A301, 'FY17 DataDump'!$H$2:$H$4768, M$2)</f>
        <v>0</v>
      </c>
      <c r="N301" s="27">
        <f>SUMIFS('FY17 DataDump'!$E$2:$E$4768, 'FY17 DataDump'!$C$2:$C$4768, 'FY17 Individual Analysis'!$A301, 'FY17 DataDump'!$H$2:$H$4768, N$2)</f>
        <v>0</v>
      </c>
      <c r="O301" s="27">
        <f>SUMIFS('FY17 DataDump'!$E$2:$E$4768, 'FY17 DataDump'!$C$2:$C$4768, 'FY17 Individual Analysis'!$A301, 'FY17 DataDump'!$H$2:$H$4768, O$2)</f>
        <v>0</v>
      </c>
      <c r="P301" s="27">
        <f t="shared" si="29"/>
        <v>0</v>
      </c>
      <c r="Q301" s="108" t="e">
        <f t="shared" si="27"/>
        <v>#DIV/0!</v>
      </c>
      <c r="S301" s="20">
        <f t="shared" si="31"/>
        <v>0</v>
      </c>
      <c r="T301" s="21">
        <f t="shared" si="31"/>
        <v>0</v>
      </c>
      <c r="U301" s="21">
        <f t="shared" si="31"/>
        <v>0</v>
      </c>
      <c r="V301" s="21">
        <f t="shared" si="30"/>
        <v>0</v>
      </c>
      <c r="W301" s="21">
        <f t="shared" si="30"/>
        <v>0</v>
      </c>
      <c r="X301" s="21">
        <f t="shared" si="30"/>
        <v>0</v>
      </c>
      <c r="Y301" s="21">
        <f t="shared" si="30"/>
        <v>0</v>
      </c>
      <c r="Z301" s="21">
        <f t="shared" si="30"/>
        <v>0</v>
      </c>
      <c r="AA301" s="21">
        <f t="shared" si="30"/>
        <v>0</v>
      </c>
      <c r="AB301" s="21">
        <f t="shared" si="30"/>
        <v>0</v>
      </c>
      <c r="AC301" s="21">
        <f t="shared" si="30"/>
        <v>0</v>
      </c>
      <c r="AD301" s="24">
        <f t="shared" si="30"/>
        <v>0</v>
      </c>
      <c r="AF301" s="15">
        <f t="shared" si="28"/>
        <v>0</v>
      </c>
    </row>
    <row r="302" spans="1:32" x14ac:dyDescent="0.25">
      <c r="A302" s="75"/>
      <c r="B302" s="75" t="e">
        <f>INDEX('FY17 DataDump'!$A$2:$H$4768, MATCH('FY17 Individual Analysis'!A302, 'FY17 DataDump'!$C$2:$C$4768, 0), MATCH('FY17 DataDump'!$B$1, 'FY17 DataDump'!$A$1:$H$1))</f>
        <v>#N/A</v>
      </c>
      <c r="C302" s="75" t="e">
        <f>INDEX('FY17 DataDump'!$A$2:$H$4768, MATCH('FY17 Individual Analysis'!A302, 'FY17 DataDump'!$C$2:$C$4768, 0), MATCH('FY17 DataDump'!$D$1, 'FY17 DataDump'!$A$1:$H$1))</f>
        <v>#N/A</v>
      </c>
      <c r="D302" s="27">
        <f>SUMIFS('FY17 DataDump'!$E$2:$E$4768, 'FY17 DataDump'!$C$2:$C$4768, 'FY17 Individual Analysis'!$A302, 'FY17 DataDump'!$H$2:$H$4768, D$2)</f>
        <v>0</v>
      </c>
      <c r="E302" s="27">
        <f>SUMIFS('FY17 DataDump'!$E$2:$E$4768, 'FY17 DataDump'!$C$2:$C$4768, 'FY17 Individual Analysis'!$A302, 'FY17 DataDump'!$H$2:$H$4768, E$2)</f>
        <v>0</v>
      </c>
      <c r="F302" s="27">
        <f>SUMIFS('FY17 DataDump'!$E$2:$E$4768, 'FY17 DataDump'!$C$2:$C$4768, 'FY17 Individual Analysis'!$A302, 'FY17 DataDump'!$H$2:$H$4768, F$2)</f>
        <v>0</v>
      </c>
      <c r="G302" s="27">
        <f>SUMIFS('FY17 DataDump'!$E$2:$E$4768, 'FY17 DataDump'!$C$2:$C$4768, 'FY17 Individual Analysis'!$A302, 'FY17 DataDump'!$H$2:$H$4768, G$2)</f>
        <v>0</v>
      </c>
      <c r="H302" s="27">
        <f>SUMIFS('FY17 DataDump'!$E$2:$E$4768, 'FY17 DataDump'!$C$2:$C$4768, 'FY17 Individual Analysis'!$A302, 'FY17 DataDump'!$H$2:$H$4768, H$2)</f>
        <v>0</v>
      </c>
      <c r="I302" s="27">
        <f>SUMIFS('FY17 DataDump'!$E$2:$E$4768, 'FY17 DataDump'!$C$2:$C$4768, 'FY17 Individual Analysis'!$A302, 'FY17 DataDump'!$H$2:$H$4768, I$2)</f>
        <v>0</v>
      </c>
      <c r="J302" s="27">
        <f>SUMIFS('FY17 DataDump'!$E$2:$E$4768, 'FY17 DataDump'!$C$2:$C$4768, 'FY17 Individual Analysis'!$A302, 'FY17 DataDump'!$H$2:$H$4768, J$2)</f>
        <v>0</v>
      </c>
      <c r="K302" s="27">
        <f>SUMIFS('FY17 DataDump'!$E$2:$E$4768, 'FY17 DataDump'!$C$2:$C$4768, 'FY17 Individual Analysis'!$A302, 'FY17 DataDump'!$H$2:$H$4768, K$2)</f>
        <v>0</v>
      </c>
      <c r="L302" s="27">
        <f>SUMIFS('FY17 DataDump'!$E$2:$E$4768, 'FY17 DataDump'!$C$2:$C$4768, 'FY17 Individual Analysis'!$A302, 'FY17 DataDump'!$H$2:$H$4768, L$2)</f>
        <v>0</v>
      </c>
      <c r="M302" s="27">
        <f>SUMIFS('FY17 DataDump'!$E$2:$E$4768, 'FY17 DataDump'!$C$2:$C$4768, 'FY17 Individual Analysis'!$A302, 'FY17 DataDump'!$H$2:$H$4768, M$2)</f>
        <v>0</v>
      </c>
      <c r="N302" s="27">
        <f>SUMIFS('FY17 DataDump'!$E$2:$E$4768, 'FY17 DataDump'!$C$2:$C$4768, 'FY17 Individual Analysis'!$A302, 'FY17 DataDump'!$H$2:$H$4768, N$2)</f>
        <v>0</v>
      </c>
      <c r="O302" s="27">
        <f>SUMIFS('FY17 DataDump'!$E$2:$E$4768, 'FY17 DataDump'!$C$2:$C$4768, 'FY17 Individual Analysis'!$A302, 'FY17 DataDump'!$H$2:$H$4768, O$2)</f>
        <v>0</v>
      </c>
      <c r="P302" s="27">
        <f t="shared" si="29"/>
        <v>0</v>
      </c>
      <c r="Q302" s="108" t="e">
        <f t="shared" si="27"/>
        <v>#DIV/0!</v>
      </c>
      <c r="S302" s="20">
        <f t="shared" si="31"/>
        <v>0</v>
      </c>
      <c r="T302" s="21">
        <f t="shared" si="31"/>
        <v>0</v>
      </c>
      <c r="U302" s="21">
        <f t="shared" si="31"/>
        <v>0</v>
      </c>
      <c r="V302" s="21">
        <f t="shared" si="30"/>
        <v>0</v>
      </c>
      <c r="W302" s="21">
        <f t="shared" si="30"/>
        <v>0</v>
      </c>
      <c r="X302" s="21">
        <f t="shared" si="30"/>
        <v>0</v>
      </c>
      <c r="Y302" s="21">
        <f t="shared" si="30"/>
        <v>0</v>
      </c>
      <c r="Z302" s="21">
        <f t="shared" si="30"/>
        <v>0</v>
      </c>
      <c r="AA302" s="21">
        <f t="shared" si="30"/>
        <v>0</v>
      </c>
      <c r="AB302" s="21">
        <f t="shared" si="30"/>
        <v>0</v>
      </c>
      <c r="AC302" s="21">
        <f t="shared" si="30"/>
        <v>0</v>
      </c>
      <c r="AD302" s="24">
        <f t="shared" si="30"/>
        <v>0</v>
      </c>
      <c r="AF302" s="15">
        <f t="shared" si="28"/>
        <v>0</v>
      </c>
    </row>
    <row r="303" spans="1:32" x14ac:dyDescent="0.25">
      <c r="A303" s="75"/>
      <c r="B303" s="75" t="e">
        <f>INDEX('FY17 DataDump'!$A$2:$H$4768, MATCH('FY17 Individual Analysis'!A303, 'FY17 DataDump'!$C$2:$C$4768, 0), MATCH('FY17 DataDump'!$B$1, 'FY17 DataDump'!$A$1:$H$1))</f>
        <v>#N/A</v>
      </c>
      <c r="C303" s="75" t="e">
        <f>INDEX('FY17 DataDump'!$A$2:$H$4768, MATCH('FY17 Individual Analysis'!A303, 'FY17 DataDump'!$C$2:$C$4768, 0), MATCH('FY17 DataDump'!$D$1, 'FY17 DataDump'!$A$1:$H$1))</f>
        <v>#N/A</v>
      </c>
      <c r="D303" s="27">
        <f>SUMIFS('FY17 DataDump'!$E$2:$E$4768, 'FY17 DataDump'!$C$2:$C$4768, 'FY17 Individual Analysis'!$A303, 'FY17 DataDump'!$H$2:$H$4768, D$2)</f>
        <v>0</v>
      </c>
      <c r="E303" s="27">
        <f>SUMIFS('FY17 DataDump'!$E$2:$E$4768, 'FY17 DataDump'!$C$2:$C$4768, 'FY17 Individual Analysis'!$A303, 'FY17 DataDump'!$H$2:$H$4768, E$2)</f>
        <v>0</v>
      </c>
      <c r="F303" s="27">
        <f>SUMIFS('FY17 DataDump'!$E$2:$E$4768, 'FY17 DataDump'!$C$2:$C$4768, 'FY17 Individual Analysis'!$A303, 'FY17 DataDump'!$H$2:$H$4768, F$2)</f>
        <v>0</v>
      </c>
      <c r="G303" s="27">
        <f>SUMIFS('FY17 DataDump'!$E$2:$E$4768, 'FY17 DataDump'!$C$2:$C$4768, 'FY17 Individual Analysis'!$A303, 'FY17 DataDump'!$H$2:$H$4768, G$2)</f>
        <v>0</v>
      </c>
      <c r="H303" s="27">
        <f>SUMIFS('FY17 DataDump'!$E$2:$E$4768, 'FY17 DataDump'!$C$2:$C$4768, 'FY17 Individual Analysis'!$A303, 'FY17 DataDump'!$H$2:$H$4768, H$2)</f>
        <v>0</v>
      </c>
      <c r="I303" s="27">
        <f>SUMIFS('FY17 DataDump'!$E$2:$E$4768, 'FY17 DataDump'!$C$2:$C$4768, 'FY17 Individual Analysis'!$A303, 'FY17 DataDump'!$H$2:$H$4768, I$2)</f>
        <v>0</v>
      </c>
      <c r="J303" s="27">
        <f>SUMIFS('FY17 DataDump'!$E$2:$E$4768, 'FY17 DataDump'!$C$2:$C$4768, 'FY17 Individual Analysis'!$A303, 'FY17 DataDump'!$H$2:$H$4768, J$2)</f>
        <v>0</v>
      </c>
      <c r="K303" s="27">
        <f>SUMIFS('FY17 DataDump'!$E$2:$E$4768, 'FY17 DataDump'!$C$2:$C$4768, 'FY17 Individual Analysis'!$A303, 'FY17 DataDump'!$H$2:$H$4768, K$2)</f>
        <v>0</v>
      </c>
      <c r="L303" s="27">
        <f>SUMIFS('FY17 DataDump'!$E$2:$E$4768, 'FY17 DataDump'!$C$2:$C$4768, 'FY17 Individual Analysis'!$A303, 'FY17 DataDump'!$H$2:$H$4768, L$2)</f>
        <v>0</v>
      </c>
      <c r="M303" s="27">
        <f>SUMIFS('FY17 DataDump'!$E$2:$E$4768, 'FY17 DataDump'!$C$2:$C$4768, 'FY17 Individual Analysis'!$A303, 'FY17 DataDump'!$H$2:$H$4768, M$2)</f>
        <v>0</v>
      </c>
      <c r="N303" s="27">
        <f>SUMIFS('FY17 DataDump'!$E$2:$E$4768, 'FY17 DataDump'!$C$2:$C$4768, 'FY17 Individual Analysis'!$A303, 'FY17 DataDump'!$H$2:$H$4768, N$2)</f>
        <v>0</v>
      </c>
      <c r="O303" s="27">
        <f>SUMIFS('FY17 DataDump'!$E$2:$E$4768, 'FY17 DataDump'!$C$2:$C$4768, 'FY17 Individual Analysis'!$A303, 'FY17 DataDump'!$H$2:$H$4768, O$2)</f>
        <v>0</v>
      </c>
      <c r="P303" s="27">
        <f t="shared" si="29"/>
        <v>0</v>
      </c>
      <c r="Q303" s="108" t="e">
        <f t="shared" si="27"/>
        <v>#DIV/0!</v>
      </c>
      <c r="S303" s="20">
        <f t="shared" si="31"/>
        <v>0</v>
      </c>
      <c r="T303" s="21">
        <f t="shared" si="31"/>
        <v>0</v>
      </c>
      <c r="U303" s="21">
        <f t="shared" si="31"/>
        <v>0</v>
      </c>
      <c r="V303" s="21">
        <f t="shared" si="30"/>
        <v>0</v>
      </c>
      <c r="W303" s="21">
        <f t="shared" si="30"/>
        <v>0</v>
      </c>
      <c r="X303" s="21">
        <f t="shared" si="30"/>
        <v>0</v>
      </c>
      <c r="Y303" s="21">
        <f t="shared" si="30"/>
        <v>0</v>
      </c>
      <c r="Z303" s="21">
        <f t="shared" si="30"/>
        <v>0</v>
      </c>
      <c r="AA303" s="21">
        <f t="shared" si="30"/>
        <v>0</v>
      </c>
      <c r="AB303" s="21">
        <f t="shared" si="30"/>
        <v>0</v>
      </c>
      <c r="AC303" s="21">
        <f t="shared" si="30"/>
        <v>0</v>
      </c>
      <c r="AD303" s="24">
        <f t="shared" si="30"/>
        <v>0</v>
      </c>
      <c r="AF303" s="15">
        <f t="shared" si="28"/>
        <v>0</v>
      </c>
    </row>
    <row r="304" spans="1:32" x14ac:dyDescent="0.25">
      <c r="A304" s="75"/>
      <c r="B304" s="75" t="e">
        <f>INDEX('FY17 DataDump'!$A$2:$H$4768, MATCH('FY17 Individual Analysis'!A304, 'FY17 DataDump'!$C$2:$C$4768, 0), MATCH('FY17 DataDump'!$B$1, 'FY17 DataDump'!$A$1:$H$1))</f>
        <v>#N/A</v>
      </c>
      <c r="C304" s="75" t="e">
        <f>INDEX('FY17 DataDump'!$A$2:$H$4768, MATCH('FY17 Individual Analysis'!A304, 'FY17 DataDump'!$C$2:$C$4768, 0), MATCH('FY17 DataDump'!$D$1, 'FY17 DataDump'!$A$1:$H$1))</f>
        <v>#N/A</v>
      </c>
      <c r="D304" s="27">
        <f>SUMIFS('FY17 DataDump'!$E$2:$E$4768, 'FY17 DataDump'!$C$2:$C$4768, 'FY17 Individual Analysis'!$A304, 'FY17 DataDump'!$H$2:$H$4768, D$2)</f>
        <v>0</v>
      </c>
      <c r="E304" s="27">
        <f>SUMIFS('FY17 DataDump'!$E$2:$E$4768, 'FY17 DataDump'!$C$2:$C$4768, 'FY17 Individual Analysis'!$A304, 'FY17 DataDump'!$H$2:$H$4768, E$2)</f>
        <v>0</v>
      </c>
      <c r="F304" s="27">
        <f>SUMIFS('FY17 DataDump'!$E$2:$E$4768, 'FY17 DataDump'!$C$2:$C$4768, 'FY17 Individual Analysis'!$A304, 'FY17 DataDump'!$H$2:$H$4768, F$2)</f>
        <v>0</v>
      </c>
      <c r="G304" s="27">
        <f>SUMIFS('FY17 DataDump'!$E$2:$E$4768, 'FY17 DataDump'!$C$2:$C$4768, 'FY17 Individual Analysis'!$A304, 'FY17 DataDump'!$H$2:$H$4768, G$2)</f>
        <v>0</v>
      </c>
      <c r="H304" s="27">
        <f>SUMIFS('FY17 DataDump'!$E$2:$E$4768, 'FY17 DataDump'!$C$2:$C$4768, 'FY17 Individual Analysis'!$A304, 'FY17 DataDump'!$H$2:$H$4768, H$2)</f>
        <v>0</v>
      </c>
      <c r="I304" s="27">
        <f>SUMIFS('FY17 DataDump'!$E$2:$E$4768, 'FY17 DataDump'!$C$2:$C$4768, 'FY17 Individual Analysis'!$A304, 'FY17 DataDump'!$H$2:$H$4768, I$2)</f>
        <v>0</v>
      </c>
      <c r="J304" s="27">
        <f>SUMIFS('FY17 DataDump'!$E$2:$E$4768, 'FY17 DataDump'!$C$2:$C$4768, 'FY17 Individual Analysis'!$A304, 'FY17 DataDump'!$H$2:$H$4768, J$2)</f>
        <v>0</v>
      </c>
      <c r="K304" s="27">
        <f>SUMIFS('FY17 DataDump'!$E$2:$E$4768, 'FY17 DataDump'!$C$2:$C$4768, 'FY17 Individual Analysis'!$A304, 'FY17 DataDump'!$H$2:$H$4768, K$2)</f>
        <v>0</v>
      </c>
      <c r="L304" s="27">
        <f>SUMIFS('FY17 DataDump'!$E$2:$E$4768, 'FY17 DataDump'!$C$2:$C$4768, 'FY17 Individual Analysis'!$A304, 'FY17 DataDump'!$H$2:$H$4768, L$2)</f>
        <v>0</v>
      </c>
      <c r="M304" s="27">
        <f>SUMIFS('FY17 DataDump'!$E$2:$E$4768, 'FY17 DataDump'!$C$2:$C$4768, 'FY17 Individual Analysis'!$A304, 'FY17 DataDump'!$H$2:$H$4768, M$2)</f>
        <v>0</v>
      </c>
      <c r="N304" s="27">
        <f>SUMIFS('FY17 DataDump'!$E$2:$E$4768, 'FY17 DataDump'!$C$2:$C$4768, 'FY17 Individual Analysis'!$A304, 'FY17 DataDump'!$H$2:$H$4768, N$2)</f>
        <v>0</v>
      </c>
      <c r="O304" s="27">
        <f>SUMIFS('FY17 DataDump'!$E$2:$E$4768, 'FY17 DataDump'!$C$2:$C$4768, 'FY17 Individual Analysis'!$A304, 'FY17 DataDump'!$H$2:$H$4768, O$2)</f>
        <v>0</v>
      </c>
      <c r="P304" s="27">
        <f t="shared" si="29"/>
        <v>0</v>
      </c>
      <c r="Q304" s="108" t="e">
        <f t="shared" si="27"/>
        <v>#DIV/0!</v>
      </c>
      <c r="S304" s="20">
        <f t="shared" si="31"/>
        <v>0</v>
      </c>
      <c r="T304" s="21">
        <f t="shared" si="31"/>
        <v>0</v>
      </c>
      <c r="U304" s="21">
        <f t="shared" si="31"/>
        <v>0</v>
      </c>
      <c r="V304" s="21">
        <f t="shared" si="30"/>
        <v>0</v>
      </c>
      <c r="W304" s="21">
        <f t="shared" si="30"/>
        <v>0</v>
      </c>
      <c r="X304" s="21">
        <f t="shared" si="30"/>
        <v>0</v>
      </c>
      <c r="Y304" s="21">
        <f t="shared" si="30"/>
        <v>0</v>
      </c>
      <c r="Z304" s="21">
        <f t="shared" si="30"/>
        <v>0</v>
      </c>
      <c r="AA304" s="21">
        <f t="shared" si="30"/>
        <v>0</v>
      </c>
      <c r="AB304" s="21">
        <f t="shared" si="30"/>
        <v>0</v>
      </c>
      <c r="AC304" s="21">
        <f t="shared" si="30"/>
        <v>0</v>
      </c>
      <c r="AD304" s="24">
        <f t="shared" si="30"/>
        <v>0</v>
      </c>
      <c r="AF304" s="15">
        <f t="shared" si="28"/>
        <v>0</v>
      </c>
    </row>
    <row r="305" spans="1:32" x14ac:dyDescent="0.25">
      <c r="A305" s="75"/>
      <c r="B305" s="75" t="e">
        <f>INDEX('FY17 DataDump'!$A$2:$H$4768, MATCH('FY17 Individual Analysis'!A305, 'FY17 DataDump'!$C$2:$C$4768, 0), MATCH('FY17 DataDump'!$B$1, 'FY17 DataDump'!$A$1:$H$1))</f>
        <v>#N/A</v>
      </c>
      <c r="C305" s="75" t="e">
        <f>INDEX('FY17 DataDump'!$A$2:$H$4768, MATCH('FY17 Individual Analysis'!A305, 'FY17 DataDump'!$C$2:$C$4768, 0), MATCH('FY17 DataDump'!$D$1, 'FY17 DataDump'!$A$1:$H$1))</f>
        <v>#N/A</v>
      </c>
      <c r="D305" s="27">
        <f>SUMIFS('FY17 DataDump'!$E$2:$E$4768, 'FY17 DataDump'!$C$2:$C$4768, 'FY17 Individual Analysis'!$A305, 'FY17 DataDump'!$H$2:$H$4768, D$2)</f>
        <v>0</v>
      </c>
      <c r="E305" s="27">
        <f>SUMIFS('FY17 DataDump'!$E$2:$E$4768, 'FY17 DataDump'!$C$2:$C$4768, 'FY17 Individual Analysis'!$A305, 'FY17 DataDump'!$H$2:$H$4768, E$2)</f>
        <v>0</v>
      </c>
      <c r="F305" s="27">
        <f>SUMIFS('FY17 DataDump'!$E$2:$E$4768, 'FY17 DataDump'!$C$2:$C$4768, 'FY17 Individual Analysis'!$A305, 'FY17 DataDump'!$H$2:$H$4768, F$2)</f>
        <v>0</v>
      </c>
      <c r="G305" s="27">
        <f>SUMIFS('FY17 DataDump'!$E$2:$E$4768, 'FY17 DataDump'!$C$2:$C$4768, 'FY17 Individual Analysis'!$A305, 'FY17 DataDump'!$H$2:$H$4768, G$2)</f>
        <v>0</v>
      </c>
      <c r="H305" s="27">
        <f>SUMIFS('FY17 DataDump'!$E$2:$E$4768, 'FY17 DataDump'!$C$2:$C$4768, 'FY17 Individual Analysis'!$A305, 'FY17 DataDump'!$H$2:$H$4768, H$2)</f>
        <v>0</v>
      </c>
      <c r="I305" s="27">
        <f>SUMIFS('FY17 DataDump'!$E$2:$E$4768, 'FY17 DataDump'!$C$2:$C$4768, 'FY17 Individual Analysis'!$A305, 'FY17 DataDump'!$H$2:$H$4768, I$2)</f>
        <v>0</v>
      </c>
      <c r="J305" s="27">
        <f>SUMIFS('FY17 DataDump'!$E$2:$E$4768, 'FY17 DataDump'!$C$2:$C$4768, 'FY17 Individual Analysis'!$A305, 'FY17 DataDump'!$H$2:$H$4768, J$2)</f>
        <v>0</v>
      </c>
      <c r="K305" s="27">
        <f>SUMIFS('FY17 DataDump'!$E$2:$E$4768, 'FY17 DataDump'!$C$2:$C$4768, 'FY17 Individual Analysis'!$A305, 'FY17 DataDump'!$H$2:$H$4768, K$2)</f>
        <v>0</v>
      </c>
      <c r="L305" s="27">
        <f>SUMIFS('FY17 DataDump'!$E$2:$E$4768, 'FY17 DataDump'!$C$2:$C$4768, 'FY17 Individual Analysis'!$A305, 'FY17 DataDump'!$H$2:$H$4768, L$2)</f>
        <v>0</v>
      </c>
      <c r="M305" s="27">
        <f>SUMIFS('FY17 DataDump'!$E$2:$E$4768, 'FY17 DataDump'!$C$2:$C$4768, 'FY17 Individual Analysis'!$A305, 'FY17 DataDump'!$H$2:$H$4768, M$2)</f>
        <v>0</v>
      </c>
      <c r="N305" s="27">
        <f>SUMIFS('FY17 DataDump'!$E$2:$E$4768, 'FY17 DataDump'!$C$2:$C$4768, 'FY17 Individual Analysis'!$A305, 'FY17 DataDump'!$H$2:$H$4768, N$2)</f>
        <v>0</v>
      </c>
      <c r="O305" s="27">
        <f>SUMIFS('FY17 DataDump'!$E$2:$E$4768, 'FY17 DataDump'!$C$2:$C$4768, 'FY17 Individual Analysis'!$A305, 'FY17 DataDump'!$H$2:$H$4768, O$2)</f>
        <v>0</v>
      </c>
      <c r="P305" s="27">
        <f t="shared" si="29"/>
        <v>0</v>
      </c>
      <c r="Q305" s="108" t="e">
        <f t="shared" si="27"/>
        <v>#DIV/0!</v>
      </c>
      <c r="S305" s="20">
        <f t="shared" si="31"/>
        <v>0</v>
      </c>
      <c r="T305" s="21">
        <f t="shared" si="31"/>
        <v>0</v>
      </c>
      <c r="U305" s="21">
        <f t="shared" si="31"/>
        <v>0</v>
      </c>
      <c r="V305" s="21">
        <f t="shared" si="30"/>
        <v>0</v>
      </c>
      <c r="W305" s="21">
        <f t="shared" si="30"/>
        <v>0</v>
      </c>
      <c r="X305" s="21">
        <f t="shared" si="30"/>
        <v>0</v>
      </c>
      <c r="Y305" s="21">
        <f t="shared" si="30"/>
        <v>0</v>
      </c>
      <c r="Z305" s="21">
        <f t="shared" si="30"/>
        <v>0</v>
      </c>
      <c r="AA305" s="21">
        <f t="shared" si="30"/>
        <v>0</v>
      </c>
      <c r="AB305" s="21">
        <f t="shared" si="30"/>
        <v>0</v>
      </c>
      <c r="AC305" s="21">
        <f t="shared" si="30"/>
        <v>0</v>
      </c>
      <c r="AD305" s="24">
        <f t="shared" si="30"/>
        <v>0</v>
      </c>
      <c r="AF305" s="15">
        <f t="shared" si="28"/>
        <v>0</v>
      </c>
    </row>
    <row r="306" spans="1:32" x14ac:dyDescent="0.25">
      <c r="A306" s="75"/>
      <c r="B306" s="75" t="e">
        <f>INDEX('FY17 DataDump'!$A$2:$H$4768, MATCH('FY17 Individual Analysis'!A306, 'FY17 DataDump'!$C$2:$C$4768, 0), MATCH('FY17 DataDump'!$B$1, 'FY17 DataDump'!$A$1:$H$1))</f>
        <v>#N/A</v>
      </c>
      <c r="C306" s="75" t="e">
        <f>INDEX('FY17 DataDump'!$A$2:$H$4768, MATCH('FY17 Individual Analysis'!A306, 'FY17 DataDump'!$C$2:$C$4768, 0), MATCH('FY17 DataDump'!$D$1, 'FY17 DataDump'!$A$1:$H$1))</f>
        <v>#N/A</v>
      </c>
      <c r="D306" s="27">
        <f>SUMIFS('FY17 DataDump'!$E$2:$E$4768, 'FY17 DataDump'!$C$2:$C$4768, 'FY17 Individual Analysis'!$A306, 'FY17 DataDump'!$H$2:$H$4768, D$2)</f>
        <v>0</v>
      </c>
      <c r="E306" s="27">
        <f>SUMIFS('FY17 DataDump'!$E$2:$E$4768, 'FY17 DataDump'!$C$2:$C$4768, 'FY17 Individual Analysis'!$A306, 'FY17 DataDump'!$H$2:$H$4768, E$2)</f>
        <v>0</v>
      </c>
      <c r="F306" s="27">
        <f>SUMIFS('FY17 DataDump'!$E$2:$E$4768, 'FY17 DataDump'!$C$2:$C$4768, 'FY17 Individual Analysis'!$A306, 'FY17 DataDump'!$H$2:$H$4768, F$2)</f>
        <v>0</v>
      </c>
      <c r="G306" s="27">
        <f>SUMIFS('FY17 DataDump'!$E$2:$E$4768, 'FY17 DataDump'!$C$2:$C$4768, 'FY17 Individual Analysis'!$A306, 'FY17 DataDump'!$H$2:$H$4768, G$2)</f>
        <v>0</v>
      </c>
      <c r="H306" s="27">
        <f>SUMIFS('FY17 DataDump'!$E$2:$E$4768, 'FY17 DataDump'!$C$2:$C$4768, 'FY17 Individual Analysis'!$A306, 'FY17 DataDump'!$H$2:$H$4768, H$2)</f>
        <v>0</v>
      </c>
      <c r="I306" s="27">
        <f>SUMIFS('FY17 DataDump'!$E$2:$E$4768, 'FY17 DataDump'!$C$2:$C$4768, 'FY17 Individual Analysis'!$A306, 'FY17 DataDump'!$H$2:$H$4768, I$2)</f>
        <v>0</v>
      </c>
      <c r="J306" s="27">
        <f>SUMIFS('FY17 DataDump'!$E$2:$E$4768, 'FY17 DataDump'!$C$2:$C$4768, 'FY17 Individual Analysis'!$A306, 'FY17 DataDump'!$H$2:$H$4768, J$2)</f>
        <v>0</v>
      </c>
      <c r="K306" s="27">
        <f>SUMIFS('FY17 DataDump'!$E$2:$E$4768, 'FY17 DataDump'!$C$2:$C$4768, 'FY17 Individual Analysis'!$A306, 'FY17 DataDump'!$H$2:$H$4768, K$2)</f>
        <v>0</v>
      </c>
      <c r="L306" s="27">
        <f>SUMIFS('FY17 DataDump'!$E$2:$E$4768, 'FY17 DataDump'!$C$2:$C$4768, 'FY17 Individual Analysis'!$A306, 'FY17 DataDump'!$H$2:$H$4768, L$2)</f>
        <v>0</v>
      </c>
      <c r="M306" s="27">
        <f>SUMIFS('FY17 DataDump'!$E$2:$E$4768, 'FY17 DataDump'!$C$2:$C$4768, 'FY17 Individual Analysis'!$A306, 'FY17 DataDump'!$H$2:$H$4768, M$2)</f>
        <v>0</v>
      </c>
      <c r="N306" s="27">
        <f>SUMIFS('FY17 DataDump'!$E$2:$E$4768, 'FY17 DataDump'!$C$2:$C$4768, 'FY17 Individual Analysis'!$A306, 'FY17 DataDump'!$H$2:$H$4768, N$2)</f>
        <v>0</v>
      </c>
      <c r="O306" s="27">
        <f>SUMIFS('FY17 DataDump'!$E$2:$E$4768, 'FY17 DataDump'!$C$2:$C$4768, 'FY17 Individual Analysis'!$A306, 'FY17 DataDump'!$H$2:$H$4768, O$2)</f>
        <v>0</v>
      </c>
      <c r="P306" s="27">
        <f t="shared" si="29"/>
        <v>0</v>
      </c>
      <c r="Q306" s="108" t="e">
        <f t="shared" si="27"/>
        <v>#DIV/0!</v>
      </c>
      <c r="S306" s="20">
        <f t="shared" si="31"/>
        <v>0</v>
      </c>
      <c r="T306" s="21">
        <f t="shared" si="31"/>
        <v>0</v>
      </c>
      <c r="U306" s="21">
        <f t="shared" si="31"/>
        <v>0</v>
      </c>
      <c r="V306" s="21">
        <f t="shared" si="30"/>
        <v>0</v>
      </c>
      <c r="W306" s="21">
        <f t="shared" si="30"/>
        <v>0</v>
      </c>
      <c r="X306" s="21">
        <f t="shared" si="30"/>
        <v>0</v>
      </c>
      <c r="Y306" s="21">
        <f t="shared" si="30"/>
        <v>0</v>
      </c>
      <c r="Z306" s="21">
        <f t="shared" si="30"/>
        <v>0</v>
      </c>
      <c r="AA306" s="21">
        <f t="shared" si="30"/>
        <v>0</v>
      </c>
      <c r="AB306" s="21">
        <f t="shared" si="30"/>
        <v>0</v>
      </c>
      <c r="AC306" s="21">
        <f t="shared" si="30"/>
        <v>0</v>
      </c>
      <c r="AD306" s="24">
        <f t="shared" si="30"/>
        <v>0</v>
      </c>
      <c r="AF306" s="15">
        <f t="shared" si="28"/>
        <v>0</v>
      </c>
    </row>
    <row r="307" spans="1:32" x14ac:dyDescent="0.25">
      <c r="A307" s="75"/>
      <c r="B307" s="75" t="e">
        <f>INDEX('FY17 DataDump'!$A$2:$H$4768, MATCH('FY17 Individual Analysis'!A307, 'FY17 DataDump'!$C$2:$C$4768, 0), MATCH('FY17 DataDump'!$B$1, 'FY17 DataDump'!$A$1:$H$1))</f>
        <v>#N/A</v>
      </c>
      <c r="C307" s="75" t="e">
        <f>INDEX('FY17 DataDump'!$A$2:$H$4768, MATCH('FY17 Individual Analysis'!A307, 'FY17 DataDump'!$C$2:$C$4768, 0), MATCH('FY17 DataDump'!$D$1, 'FY17 DataDump'!$A$1:$H$1))</f>
        <v>#N/A</v>
      </c>
      <c r="D307" s="27">
        <f>SUMIFS('FY17 DataDump'!$E$2:$E$4768, 'FY17 DataDump'!$C$2:$C$4768, 'FY17 Individual Analysis'!$A307, 'FY17 DataDump'!$H$2:$H$4768, D$2)</f>
        <v>0</v>
      </c>
      <c r="E307" s="27">
        <f>SUMIFS('FY17 DataDump'!$E$2:$E$4768, 'FY17 DataDump'!$C$2:$C$4768, 'FY17 Individual Analysis'!$A307, 'FY17 DataDump'!$H$2:$H$4768, E$2)</f>
        <v>0</v>
      </c>
      <c r="F307" s="27">
        <f>SUMIFS('FY17 DataDump'!$E$2:$E$4768, 'FY17 DataDump'!$C$2:$C$4768, 'FY17 Individual Analysis'!$A307, 'FY17 DataDump'!$H$2:$H$4768, F$2)</f>
        <v>0</v>
      </c>
      <c r="G307" s="27">
        <f>SUMIFS('FY17 DataDump'!$E$2:$E$4768, 'FY17 DataDump'!$C$2:$C$4768, 'FY17 Individual Analysis'!$A307, 'FY17 DataDump'!$H$2:$H$4768, G$2)</f>
        <v>0</v>
      </c>
      <c r="H307" s="27">
        <f>SUMIFS('FY17 DataDump'!$E$2:$E$4768, 'FY17 DataDump'!$C$2:$C$4768, 'FY17 Individual Analysis'!$A307, 'FY17 DataDump'!$H$2:$H$4768, H$2)</f>
        <v>0</v>
      </c>
      <c r="I307" s="27">
        <f>SUMIFS('FY17 DataDump'!$E$2:$E$4768, 'FY17 DataDump'!$C$2:$C$4768, 'FY17 Individual Analysis'!$A307, 'FY17 DataDump'!$H$2:$H$4768, I$2)</f>
        <v>0</v>
      </c>
      <c r="J307" s="27">
        <f>SUMIFS('FY17 DataDump'!$E$2:$E$4768, 'FY17 DataDump'!$C$2:$C$4768, 'FY17 Individual Analysis'!$A307, 'FY17 DataDump'!$H$2:$H$4768, J$2)</f>
        <v>0</v>
      </c>
      <c r="K307" s="27">
        <f>SUMIFS('FY17 DataDump'!$E$2:$E$4768, 'FY17 DataDump'!$C$2:$C$4768, 'FY17 Individual Analysis'!$A307, 'FY17 DataDump'!$H$2:$H$4768, K$2)</f>
        <v>0</v>
      </c>
      <c r="L307" s="27">
        <f>SUMIFS('FY17 DataDump'!$E$2:$E$4768, 'FY17 DataDump'!$C$2:$C$4768, 'FY17 Individual Analysis'!$A307, 'FY17 DataDump'!$H$2:$H$4768, L$2)</f>
        <v>0</v>
      </c>
      <c r="M307" s="27">
        <f>SUMIFS('FY17 DataDump'!$E$2:$E$4768, 'FY17 DataDump'!$C$2:$C$4768, 'FY17 Individual Analysis'!$A307, 'FY17 DataDump'!$H$2:$H$4768, M$2)</f>
        <v>0</v>
      </c>
      <c r="N307" s="27">
        <f>SUMIFS('FY17 DataDump'!$E$2:$E$4768, 'FY17 DataDump'!$C$2:$C$4768, 'FY17 Individual Analysis'!$A307, 'FY17 DataDump'!$H$2:$H$4768, N$2)</f>
        <v>0</v>
      </c>
      <c r="O307" s="27">
        <f>SUMIFS('FY17 DataDump'!$E$2:$E$4768, 'FY17 DataDump'!$C$2:$C$4768, 'FY17 Individual Analysis'!$A307, 'FY17 DataDump'!$H$2:$H$4768, O$2)</f>
        <v>0</v>
      </c>
      <c r="P307" s="27">
        <f t="shared" si="29"/>
        <v>0</v>
      </c>
      <c r="Q307" s="108" t="e">
        <f t="shared" si="27"/>
        <v>#DIV/0!</v>
      </c>
      <c r="S307" s="20">
        <f t="shared" si="31"/>
        <v>0</v>
      </c>
      <c r="T307" s="21">
        <f t="shared" si="31"/>
        <v>0</v>
      </c>
      <c r="U307" s="21">
        <f t="shared" si="31"/>
        <v>0</v>
      </c>
      <c r="V307" s="21">
        <f t="shared" si="30"/>
        <v>0</v>
      </c>
      <c r="W307" s="21">
        <f t="shared" si="30"/>
        <v>0</v>
      </c>
      <c r="X307" s="21">
        <f t="shared" si="30"/>
        <v>0</v>
      </c>
      <c r="Y307" s="21">
        <f t="shared" si="30"/>
        <v>0</v>
      </c>
      <c r="Z307" s="21">
        <f t="shared" si="30"/>
        <v>0</v>
      </c>
      <c r="AA307" s="21">
        <f t="shared" si="30"/>
        <v>0</v>
      </c>
      <c r="AB307" s="21">
        <f t="shared" si="30"/>
        <v>0</v>
      </c>
      <c r="AC307" s="21">
        <f t="shared" si="30"/>
        <v>0</v>
      </c>
      <c r="AD307" s="24">
        <f t="shared" si="30"/>
        <v>0</v>
      </c>
      <c r="AF307" s="15">
        <f t="shared" si="28"/>
        <v>0</v>
      </c>
    </row>
    <row r="308" spans="1:32" x14ac:dyDescent="0.25">
      <c r="A308" s="75"/>
      <c r="B308" s="75" t="e">
        <f>INDEX('FY17 DataDump'!$A$2:$H$4768, MATCH('FY17 Individual Analysis'!A308, 'FY17 DataDump'!$C$2:$C$4768, 0), MATCH('FY17 DataDump'!$B$1, 'FY17 DataDump'!$A$1:$H$1))</f>
        <v>#N/A</v>
      </c>
      <c r="C308" s="75" t="e">
        <f>INDEX('FY17 DataDump'!$A$2:$H$4768, MATCH('FY17 Individual Analysis'!A308, 'FY17 DataDump'!$C$2:$C$4768, 0), MATCH('FY17 DataDump'!$D$1, 'FY17 DataDump'!$A$1:$H$1))</f>
        <v>#N/A</v>
      </c>
      <c r="D308" s="27">
        <f>SUMIFS('FY17 DataDump'!$E$2:$E$4768, 'FY17 DataDump'!$C$2:$C$4768, 'FY17 Individual Analysis'!$A308, 'FY17 DataDump'!$H$2:$H$4768, D$2)</f>
        <v>0</v>
      </c>
      <c r="E308" s="27">
        <f>SUMIFS('FY17 DataDump'!$E$2:$E$4768, 'FY17 DataDump'!$C$2:$C$4768, 'FY17 Individual Analysis'!$A308, 'FY17 DataDump'!$H$2:$H$4768, E$2)</f>
        <v>0</v>
      </c>
      <c r="F308" s="27">
        <f>SUMIFS('FY17 DataDump'!$E$2:$E$4768, 'FY17 DataDump'!$C$2:$C$4768, 'FY17 Individual Analysis'!$A308, 'FY17 DataDump'!$H$2:$H$4768, F$2)</f>
        <v>0</v>
      </c>
      <c r="G308" s="27">
        <f>SUMIFS('FY17 DataDump'!$E$2:$E$4768, 'FY17 DataDump'!$C$2:$C$4768, 'FY17 Individual Analysis'!$A308, 'FY17 DataDump'!$H$2:$H$4768, G$2)</f>
        <v>0</v>
      </c>
      <c r="H308" s="27">
        <f>SUMIFS('FY17 DataDump'!$E$2:$E$4768, 'FY17 DataDump'!$C$2:$C$4768, 'FY17 Individual Analysis'!$A308, 'FY17 DataDump'!$H$2:$H$4768, H$2)</f>
        <v>0</v>
      </c>
      <c r="I308" s="27">
        <f>SUMIFS('FY17 DataDump'!$E$2:$E$4768, 'FY17 DataDump'!$C$2:$C$4768, 'FY17 Individual Analysis'!$A308, 'FY17 DataDump'!$H$2:$H$4768, I$2)</f>
        <v>0</v>
      </c>
      <c r="J308" s="27">
        <f>SUMIFS('FY17 DataDump'!$E$2:$E$4768, 'FY17 DataDump'!$C$2:$C$4768, 'FY17 Individual Analysis'!$A308, 'FY17 DataDump'!$H$2:$H$4768, J$2)</f>
        <v>0</v>
      </c>
      <c r="K308" s="27">
        <f>SUMIFS('FY17 DataDump'!$E$2:$E$4768, 'FY17 DataDump'!$C$2:$C$4768, 'FY17 Individual Analysis'!$A308, 'FY17 DataDump'!$H$2:$H$4768, K$2)</f>
        <v>0</v>
      </c>
      <c r="L308" s="27">
        <f>SUMIFS('FY17 DataDump'!$E$2:$E$4768, 'FY17 DataDump'!$C$2:$C$4768, 'FY17 Individual Analysis'!$A308, 'FY17 DataDump'!$H$2:$H$4768, L$2)</f>
        <v>0</v>
      </c>
      <c r="M308" s="27">
        <f>SUMIFS('FY17 DataDump'!$E$2:$E$4768, 'FY17 DataDump'!$C$2:$C$4768, 'FY17 Individual Analysis'!$A308, 'FY17 DataDump'!$H$2:$H$4768, M$2)</f>
        <v>0</v>
      </c>
      <c r="N308" s="27">
        <f>SUMIFS('FY17 DataDump'!$E$2:$E$4768, 'FY17 DataDump'!$C$2:$C$4768, 'FY17 Individual Analysis'!$A308, 'FY17 DataDump'!$H$2:$H$4768, N$2)</f>
        <v>0</v>
      </c>
      <c r="O308" s="27">
        <f>SUMIFS('FY17 DataDump'!$E$2:$E$4768, 'FY17 DataDump'!$C$2:$C$4768, 'FY17 Individual Analysis'!$A308, 'FY17 DataDump'!$H$2:$H$4768, O$2)</f>
        <v>0</v>
      </c>
      <c r="P308" s="27">
        <f t="shared" si="29"/>
        <v>0</v>
      </c>
      <c r="Q308" s="108" t="e">
        <f t="shared" si="27"/>
        <v>#DIV/0!</v>
      </c>
      <c r="S308" s="20">
        <f t="shared" si="31"/>
        <v>0</v>
      </c>
      <c r="T308" s="21">
        <f t="shared" si="31"/>
        <v>0</v>
      </c>
      <c r="U308" s="21">
        <f t="shared" si="31"/>
        <v>0</v>
      </c>
      <c r="V308" s="21">
        <f t="shared" si="30"/>
        <v>0</v>
      </c>
      <c r="W308" s="21">
        <f t="shared" si="30"/>
        <v>0</v>
      </c>
      <c r="X308" s="21">
        <f t="shared" si="30"/>
        <v>0</v>
      </c>
      <c r="Y308" s="21">
        <f t="shared" si="30"/>
        <v>0</v>
      </c>
      <c r="Z308" s="21">
        <f t="shared" si="30"/>
        <v>0</v>
      </c>
      <c r="AA308" s="21">
        <f t="shared" si="30"/>
        <v>0</v>
      </c>
      <c r="AB308" s="21">
        <f t="shared" ref="AB308:AD329" si="32">IFERROR((M308/$P308) * ($AF308), 0)</f>
        <v>0</v>
      </c>
      <c r="AC308" s="21">
        <f t="shared" si="32"/>
        <v>0</v>
      </c>
      <c r="AD308" s="24">
        <f t="shared" si="32"/>
        <v>0</v>
      </c>
      <c r="AF308" s="15">
        <f t="shared" si="28"/>
        <v>0</v>
      </c>
    </row>
    <row r="309" spans="1:32" x14ac:dyDescent="0.25">
      <c r="A309" s="75"/>
      <c r="B309" s="75" t="e">
        <f>INDEX('FY17 DataDump'!$A$2:$H$4768, MATCH('FY17 Individual Analysis'!A309, 'FY17 DataDump'!$C$2:$C$4768, 0), MATCH('FY17 DataDump'!$B$1, 'FY17 DataDump'!$A$1:$H$1))</f>
        <v>#N/A</v>
      </c>
      <c r="C309" s="75" t="e">
        <f>INDEX('FY17 DataDump'!$A$2:$H$4768, MATCH('FY17 Individual Analysis'!A309, 'FY17 DataDump'!$C$2:$C$4768, 0), MATCH('FY17 DataDump'!$D$1, 'FY17 DataDump'!$A$1:$H$1))</f>
        <v>#N/A</v>
      </c>
      <c r="D309" s="27">
        <f>SUMIFS('FY17 DataDump'!$E$2:$E$4768, 'FY17 DataDump'!$C$2:$C$4768, 'FY17 Individual Analysis'!$A309, 'FY17 DataDump'!$H$2:$H$4768, D$2)</f>
        <v>0</v>
      </c>
      <c r="E309" s="27">
        <f>SUMIFS('FY17 DataDump'!$E$2:$E$4768, 'FY17 DataDump'!$C$2:$C$4768, 'FY17 Individual Analysis'!$A309, 'FY17 DataDump'!$H$2:$H$4768, E$2)</f>
        <v>0</v>
      </c>
      <c r="F309" s="27">
        <f>SUMIFS('FY17 DataDump'!$E$2:$E$4768, 'FY17 DataDump'!$C$2:$C$4768, 'FY17 Individual Analysis'!$A309, 'FY17 DataDump'!$H$2:$H$4768, F$2)</f>
        <v>0</v>
      </c>
      <c r="G309" s="27">
        <f>SUMIFS('FY17 DataDump'!$E$2:$E$4768, 'FY17 DataDump'!$C$2:$C$4768, 'FY17 Individual Analysis'!$A309, 'FY17 DataDump'!$H$2:$H$4768, G$2)</f>
        <v>0</v>
      </c>
      <c r="H309" s="27">
        <f>SUMIFS('FY17 DataDump'!$E$2:$E$4768, 'FY17 DataDump'!$C$2:$C$4768, 'FY17 Individual Analysis'!$A309, 'FY17 DataDump'!$H$2:$H$4768, H$2)</f>
        <v>0</v>
      </c>
      <c r="I309" s="27">
        <f>SUMIFS('FY17 DataDump'!$E$2:$E$4768, 'FY17 DataDump'!$C$2:$C$4768, 'FY17 Individual Analysis'!$A309, 'FY17 DataDump'!$H$2:$H$4768, I$2)</f>
        <v>0</v>
      </c>
      <c r="J309" s="27">
        <f>SUMIFS('FY17 DataDump'!$E$2:$E$4768, 'FY17 DataDump'!$C$2:$C$4768, 'FY17 Individual Analysis'!$A309, 'FY17 DataDump'!$H$2:$H$4768, J$2)</f>
        <v>0</v>
      </c>
      <c r="K309" s="27">
        <f>SUMIFS('FY17 DataDump'!$E$2:$E$4768, 'FY17 DataDump'!$C$2:$C$4768, 'FY17 Individual Analysis'!$A309, 'FY17 DataDump'!$H$2:$H$4768, K$2)</f>
        <v>0</v>
      </c>
      <c r="L309" s="27">
        <f>SUMIFS('FY17 DataDump'!$E$2:$E$4768, 'FY17 DataDump'!$C$2:$C$4768, 'FY17 Individual Analysis'!$A309, 'FY17 DataDump'!$H$2:$H$4768, L$2)</f>
        <v>0</v>
      </c>
      <c r="M309" s="27">
        <f>SUMIFS('FY17 DataDump'!$E$2:$E$4768, 'FY17 DataDump'!$C$2:$C$4768, 'FY17 Individual Analysis'!$A309, 'FY17 DataDump'!$H$2:$H$4768, M$2)</f>
        <v>0</v>
      </c>
      <c r="N309" s="27">
        <f>SUMIFS('FY17 DataDump'!$E$2:$E$4768, 'FY17 DataDump'!$C$2:$C$4768, 'FY17 Individual Analysis'!$A309, 'FY17 DataDump'!$H$2:$H$4768, N$2)</f>
        <v>0</v>
      </c>
      <c r="O309" s="27">
        <f>SUMIFS('FY17 DataDump'!$E$2:$E$4768, 'FY17 DataDump'!$C$2:$C$4768, 'FY17 Individual Analysis'!$A309, 'FY17 DataDump'!$H$2:$H$4768, O$2)</f>
        <v>0</v>
      </c>
      <c r="P309" s="27">
        <f t="shared" si="29"/>
        <v>0</v>
      </c>
      <c r="Q309" s="108" t="e">
        <f t="shared" si="27"/>
        <v>#DIV/0!</v>
      </c>
      <c r="S309" s="20">
        <f t="shared" si="31"/>
        <v>0</v>
      </c>
      <c r="T309" s="21">
        <f t="shared" si="31"/>
        <v>0</v>
      </c>
      <c r="U309" s="21">
        <f t="shared" si="31"/>
        <v>0</v>
      </c>
      <c r="V309" s="21">
        <f t="shared" si="31"/>
        <v>0</v>
      </c>
      <c r="W309" s="21">
        <f t="shared" si="31"/>
        <v>0</v>
      </c>
      <c r="X309" s="21">
        <f t="shared" si="31"/>
        <v>0</v>
      </c>
      <c r="Y309" s="21">
        <f t="shared" si="31"/>
        <v>0</v>
      </c>
      <c r="Z309" s="21">
        <f t="shared" si="31"/>
        <v>0</v>
      </c>
      <c r="AA309" s="21">
        <f t="shared" si="31"/>
        <v>0</v>
      </c>
      <c r="AB309" s="21">
        <f t="shared" si="32"/>
        <v>0</v>
      </c>
      <c r="AC309" s="21">
        <f t="shared" si="32"/>
        <v>0</v>
      </c>
      <c r="AD309" s="24">
        <f t="shared" si="32"/>
        <v>0</v>
      </c>
      <c r="AF309" s="15">
        <f t="shared" si="28"/>
        <v>0</v>
      </c>
    </row>
    <row r="310" spans="1:32" x14ac:dyDescent="0.25">
      <c r="A310" s="75"/>
      <c r="B310" s="75" t="e">
        <f>INDEX('FY17 DataDump'!$A$2:$H$4768, MATCH('FY17 Individual Analysis'!A310, 'FY17 DataDump'!$C$2:$C$4768, 0), MATCH('FY17 DataDump'!$B$1, 'FY17 DataDump'!$A$1:$H$1))</f>
        <v>#N/A</v>
      </c>
      <c r="C310" s="75" t="e">
        <f>INDEX('FY17 DataDump'!$A$2:$H$4768, MATCH('FY17 Individual Analysis'!A310, 'FY17 DataDump'!$C$2:$C$4768, 0), MATCH('FY17 DataDump'!$D$1, 'FY17 DataDump'!$A$1:$H$1))</f>
        <v>#N/A</v>
      </c>
      <c r="D310" s="27">
        <f>SUMIFS('FY17 DataDump'!$E$2:$E$4768, 'FY17 DataDump'!$C$2:$C$4768, 'FY17 Individual Analysis'!$A310, 'FY17 DataDump'!$H$2:$H$4768, D$2)</f>
        <v>0</v>
      </c>
      <c r="E310" s="27">
        <f>SUMIFS('FY17 DataDump'!$E$2:$E$4768, 'FY17 DataDump'!$C$2:$C$4768, 'FY17 Individual Analysis'!$A310, 'FY17 DataDump'!$H$2:$H$4768, E$2)</f>
        <v>0</v>
      </c>
      <c r="F310" s="27">
        <f>SUMIFS('FY17 DataDump'!$E$2:$E$4768, 'FY17 DataDump'!$C$2:$C$4768, 'FY17 Individual Analysis'!$A310, 'FY17 DataDump'!$H$2:$H$4768, F$2)</f>
        <v>0</v>
      </c>
      <c r="G310" s="27">
        <f>SUMIFS('FY17 DataDump'!$E$2:$E$4768, 'FY17 DataDump'!$C$2:$C$4768, 'FY17 Individual Analysis'!$A310, 'FY17 DataDump'!$H$2:$H$4768, G$2)</f>
        <v>0</v>
      </c>
      <c r="H310" s="27">
        <f>SUMIFS('FY17 DataDump'!$E$2:$E$4768, 'FY17 DataDump'!$C$2:$C$4768, 'FY17 Individual Analysis'!$A310, 'FY17 DataDump'!$H$2:$H$4768, H$2)</f>
        <v>0</v>
      </c>
      <c r="I310" s="27">
        <f>SUMIFS('FY17 DataDump'!$E$2:$E$4768, 'FY17 DataDump'!$C$2:$C$4768, 'FY17 Individual Analysis'!$A310, 'FY17 DataDump'!$H$2:$H$4768, I$2)</f>
        <v>0</v>
      </c>
      <c r="J310" s="27">
        <f>SUMIFS('FY17 DataDump'!$E$2:$E$4768, 'FY17 DataDump'!$C$2:$C$4768, 'FY17 Individual Analysis'!$A310, 'FY17 DataDump'!$H$2:$H$4768, J$2)</f>
        <v>0</v>
      </c>
      <c r="K310" s="27">
        <f>SUMIFS('FY17 DataDump'!$E$2:$E$4768, 'FY17 DataDump'!$C$2:$C$4768, 'FY17 Individual Analysis'!$A310, 'FY17 DataDump'!$H$2:$H$4768, K$2)</f>
        <v>0</v>
      </c>
      <c r="L310" s="27">
        <f>SUMIFS('FY17 DataDump'!$E$2:$E$4768, 'FY17 DataDump'!$C$2:$C$4768, 'FY17 Individual Analysis'!$A310, 'FY17 DataDump'!$H$2:$H$4768, L$2)</f>
        <v>0</v>
      </c>
      <c r="M310" s="27">
        <f>SUMIFS('FY17 DataDump'!$E$2:$E$4768, 'FY17 DataDump'!$C$2:$C$4768, 'FY17 Individual Analysis'!$A310, 'FY17 DataDump'!$H$2:$H$4768, M$2)</f>
        <v>0</v>
      </c>
      <c r="N310" s="27">
        <f>SUMIFS('FY17 DataDump'!$E$2:$E$4768, 'FY17 DataDump'!$C$2:$C$4768, 'FY17 Individual Analysis'!$A310, 'FY17 DataDump'!$H$2:$H$4768, N$2)</f>
        <v>0</v>
      </c>
      <c r="O310" s="27">
        <f>SUMIFS('FY17 DataDump'!$E$2:$E$4768, 'FY17 DataDump'!$C$2:$C$4768, 'FY17 Individual Analysis'!$A310, 'FY17 DataDump'!$H$2:$H$4768, O$2)</f>
        <v>0</v>
      </c>
      <c r="P310" s="27">
        <f t="shared" si="29"/>
        <v>0</v>
      </c>
      <c r="Q310" s="108" t="e">
        <f t="shared" si="27"/>
        <v>#DIV/0!</v>
      </c>
      <c r="S310" s="20">
        <f t="shared" si="31"/>
        <v>0</v>
      </c>
      <c r="T310" s="21">
        <f t="shared" si="31"/>
        <v>0</v>
      </c>
      <c r="U310" s="21">
        <f t="shared" si="31"/>
        <v>0</v>
      </c>
      <c r="V310" s="21">
        <f t="shared" si="31"/>
        <v>0</v>
      </c>
      <c r="W310" s="21">
        <f t="shared" si="31"/>
        <v>0</v>
      </c>
      <c r="X310" s="21">
        <f t="shared" si="31"/>
        <v>0</v>
      </c>
      <c r="Y310" s="21">
        <f t="shared" si="31"/>
        <v>0</v>
      </c>
      <c r="Z310" s="21">
        <f t="shared" si="31"/>
        <v>0</v>
      </c>
      <c r="AA310" s="21">
        <f t="shared" si="31"/>
        <v>0</v>
      </c>
      <c r="AB310" s="21">
        <f t="shared" si="32"/>
        <v>0</v>
      </c>
      <c r="AC310" s="21">
        <f t="shared" si="32"/>
        <v>0</v>
      </c>
      <c r="AD310" s="24">
        <f t="shared" si="32"/>
        <v>0</v>
      </c>
      <c r="AF310" s="15">
        <f t="shared" si="28"/>
        <v>0</v>
      </c>
    </row>
    <row r="311" spans="1:32" x14ac:dyDescent="0.25">
      <c r="A311" s="75"/>
      <c r="B311" s="75" t="e">
        <f>INDEX('FY17 DataDump'!$A$2:$H$4768, MATCH('FY17 Individual Analysis'!A311, 'FY17 DataDump'!$C$2:$C$4768, 0), MATCH('FY17 DataDump'!$B$1, 'FY17 DataDump'!$A$1:$H$1))</f>
        <v>#N/A</v>
      </c>
      <c r="C311" s="75" t="e">
        <f>INDEX('FY17 DataDump'!$A$2:$H$4768, MATCH('FY17 Individual Analysis'!A311, 'FY17 DataDump'!$C$2:$C$4768, 0), MATCH('FY17 DataDump'!$D$1, 'FY17 DataDump'!$A$1:$H$1))</f>
        <v>#N/A</v>
      </c>
      <c r="D311" s="27">
        <f>SUMIFS('FY17 DataDump'!$E$2:$E$4768, 'FY17 DataDump'!$C$2:$C$4768, 'FY17 Individual Analysis'!$A311, 'FY17 DataDump'!$H$2:$H$4768, D$2)</f>
        <v>0</v>
      </c>
      <c r="E311" s="27">
        <f>SUMIFS('FY17 DataDump'!$E$2:$E$4768, 'FY17 DataDump'!$C$2:$C$4768, 'FY17 Individual Analysis'!$A311, 'FY17 DataDump'!$H$2:$H$4768, E$2)</f>
        <v>0</v>
      </c>
      <c r="F311" s="27">
        <f>SUMIFS('FY17 DataDump'!$E$2:$E$4768, 'FY17 DataDump'!$C$2:$C$4768, 'FY17 Individual Analysis'!$A311, 'FY17 DataDump'!$H$2:$H$4768, F$2)</f>
        <v>0</v>
      </c>
      <c r="G311" s="27">
        <f>SUMIFS('FY17 DataDump'!$E$2:$E$4768, 'FY17 DataDump'!$C$2:$C$4768, 'FY17 Individual Analysis'!$A311, 'FY17 DataDump'!$H$2:$H$4768, G$2)</f>
        <v>0</v>
      </c>
      <c r="H311" s="27">
        <f>SUMIFS('FY17 DataDump'!$E$2:$E$4768, 'FY17 DataDump'!$C$2:$C$4768, 'FY17 Individual Analysis'!$A311, 'FY17 DataDump'!$H$2:$H$4768, H$2)</f>
        <v>0</v>
      </c>
      <c r="I311" s="27">
        <f>SUMIFS('FY17 DataDump'!$E$2:$E$4768, 'FY17 DataDump'!$C$2:$C$4768, 'FY17 Individual Analysis'!$A311, 'FY17 DataDump'!$H$2:$H$4768, I$2)</f>
        <v>0</v>
      </c>
      <c r="J311" s="27">
        <f>SUMIFS('FY17 DataDump'!$E$2:$E$4768, 'FY17 DataDump'!$C$2:$C$4768, 'FY17 Individual Analysis'!$A311, 'FY17 DataDump'!$H$2:$H$4768, J$2)</f>
        <v>0</v>
      </c>
      <c r="K311" s="27">
        <f>SUMIFS('FY17 DataDump'!$E$2:$E$4768, 'FY17 DataDump'!$C$2:$C$4768, 'FY17 Individual Analysis'!$A311, 'FY17 DataDump'!$H$2:$H$4768, K$2)</f>
        <v>0</v>
      </c>
      <c r="L311" s="27">
        <f>SUMIFS('FY17 DataDump'!$E$2:$E$4768, 'FY17 DataDump'!$C$2:$C$4768, 'FY17 Individual Analysis'!$A311, 'FY17 DataDump'!$H$2:$H$4768, L$2)</f>
        <v>0</v>
      </c>
      <c r="M311" s="27">
        <f>SUMIFS('FY17 DataDump'!$E$2:$E$4768, 'FY17 DataDump'!$C$2:$C$4768, 'FY17 Individual Analysis'!$A311, 'FY17 DataDump'!$H$2:$H$4768, M$2)</f>
        <v>0</v>
      </c>
      <c r="N311" s="27">
        <f>SUMIFS('FY17 DataDump'!$E$2:$E$4768, 'FY17 DataDump'!$C$2:$C$4768, 'FY17 Individual Analysis'!$A311, 'FY17 DataDump'!$H$2:$H$4768, N$2)</f>
        <v>0</v>
      </c>
      <c r="O311" s="27">
        <f>SUMIFS('FY17 DataDump'!$E$2:$E$4768, 'FY17 DataDump'!$C$2:$C$4768, 'FY17 Individual Analysis'!$A311, 'FY17 DataDump'!$H$2:$H$4768, O$2)</f>
        <v>0</v>
      </c>
      <c r="P311" s="27">
        <f t="shared" si="29"/>
        <v>0</v>
      </c>
      <c r="Q311" s="108" t="e">
        <f t="shared" si="27"/>
        <v>#DIV/0!</v>
      </c>
      <c r="S311" s="20">
        <f t="shared" si="31"/>
        <v>0</v>
      </c>
      <c r="T311" s="21">
        <f t="shared" si="31"/>
        <v>0</v>
      </c>
      <c r="U311" s="21">
        <f t="shared" si="31"/>
        <v>0</v>
      </c>
      <c r="V311" s="21">
        <f t="shared" si="31"/>
        <v>0</v>
      </c>
      <c r="W311" s="21">
        <f t="shared" si="31"/>
        <v>0</v>
      </c>
      <c r="X311" s="21">
        <f t="shared" si="31"/>
        <v>0</v>
      </c>
      <c r="Y311" s="21">
        <f t="shared" si="31"/>
        <v>0</v>
      </c>
      <c r="Z311" s="21">
        <f t="shared" si="31"/>
        <v>0</v>
      </c>
      <c r="AA311" s="21">
        <f t="shared" si="31"/>
        <v>0</v>
      </c>
      <c r="AB311" s="21">
        <f t="shared" si="32"/>
        <v>0</v>
      </c>
      <c r="AC311" s="21">
        <f t="shared" si="32"/>
        <v>0</v>
      </c>
      <c r="AD311" s="24">
        <f t="shared" si="32"/>
        <v>0</v>
      </c>
      <c r="AF311" s="15">
        <f t="shared" si="28"/>
        <v>0</v>
      </c>
    </row>
    <row r="312" spans="1:32" x14ac:dyDescent="0.25">
      <c r="A312" s="75"/>
      <c r="B312" s="75" t="e">
        <f>INDEX('FY17 DataDump'!$A$2:$H$4768, MATCH('FY17 Individual Analysis'!A312, 'FY17 DataDump'!$C$2:$C$4768, 0), MATCH('FY17 DataDump'!$B$1, 'FY17 DataDump'!$A$1:$H$1))</f>
        <v>#N/A</v>
      </c>
      <c r="C312" s="75" t="e">
        <f>INDEX('FY17 DataDump'!$A$2:$H$4768, MATCH('FY17 Individual Analysis'!A312, 'FY17 DataDump'!$C$2:$C$4768, 0), MATCH('FY17 DataDump'!$D$1, 'FY17 DataDump'!$A$1:$H$1))</f>
        <v>#N/A</v>
      </c>
      <c r="D312" s="27">
        <f>SUMIFS('FY17 DataDump'!$E$2:$E$4768, 'FY17 DataDump'!$C$2:$C$4768, 'FY17 Individual Analysis'!$A312, 'FY17 DataDump'!$H$2:$H$4768, D$2)</f>
        <v>0</v>
      </c>
      <c r="E312" s="27">
        <f>SUMIFS('FY17 DataDump'!$E$2:$E$4768, 'FY17 DataDump'!$C$2:$C$4768, 'FY17 Individual Analysis'!$A312, 'FY17 DataDump'!$H$2:$H$4768, E$2)</f>
        <v>0</v>
      </c>
      <c r="F312" s="27">
        <f>SUMIFS('FY17 DataDump'!$E$2:$E$4768, 'FY17 DataDump'!$C$2:$C$4768, 'FY17 Individual Analysis'!$A312, 'FY17 DataDump'!$H$2:$H$4768, F$2)</f>
        <v>0</v>
      </c>
      <c r="G312" s="27">
        <f>SUMIFS('FY17 DataDump'!$E$2:$E$4768, 'FY17 DataDump'!$C$2:$C$4768, 'FY17 Individual Analysis'!$A312, 'FY17 DataDump'!$H$2:$H$4768, G$2)</f>
        <v>0</v>
      </c>
      <c r="H312" s="27">
        <f>SUMIFS('FY17 DataDump'!$E$2:$E$4768, 'FY17 DataDump'!$C$2:$C$4768, 'FY17 Individual Analysis'!$A312, 'FY17 DataDump'!$H$2:$H$4768, H$2)</f>
        <v>0</v>
      </c>
      <c r="I312" s="27">
        <f>SUMIFS('FY17 DataDump'!$E$2:$E$4768, 'FY17 DataDump'!$C$2:$C$4768, 'FY17 Individual Analysis'!$A312, 'FY17 DataDump'!$H$2:$H$4768, I$2)</f>
        <v>0</v>
      </c>
      <c r="J312" s="27">
        <f>SUMIFS('FY17 DataDump'!$E$2:$E$4768, 'FY17 DataDump'!$C$2:$C$4768, 'FY17 Individual Analysis'!$A312, 'FY17 DataDump'!$H$2:$H$4768, J$2)</f>
        <v>0</v>
      </c>
      <c r="K312" s="27">
        <f>SUMIFS('FY17 DataDump'!$E$2:$E$4768, 'FY17 DataDump'!$C$2:$C$4768, 'FY17 Individual Analysis'!$A312, 'FY17 DataDump'!$H$2:$H$4768, K$2)</f>
        <v>0</v>
      </c>
      <c r="L312" s="27">
        <f>SUMIFS('FY17 DataDump'!$E$2:$E$4768, 'FY17 DataDump'!$C$2:$C$4768, 'FY17 Individual Analysis'!$A312, 'FY17 DataDump'!$H$2:$H$4768, L$2)</f>
        <v>0</v>
      </c>
      <c r="M312" s="27">
        <f>SUMIFS('FY17 DataDump'!$E$2:$E$4768, 'FY17 DataDump'!$C$2:$C$4768, 'FY17 Individual Analysis'!$A312, 'FY17 DataDump'!$H$2:$H$4768, M$2)</f>
        <v>0</v>
      </c>
      <c r="N312" s="27">
        <f>SUMIFS('FY17 DataDump'!$E$2:$E$4768, 'FY17 DataDump'!$C$2:$C$4768, 'FY17 Individual Analysis'!$A312, 'FY17 DataDump'!$H$2:$H$4768, N$2)</f>
        <v>0</v>
      </c>
      <c r="O312" s="27">
        <f>SUMIFS('FY17 DataDump'!$E$2:$E$4768, 'FY17 DataDump'!$C$2:$C$4768, 'FY17 Individual Analysis'!$A312, 'FY17 DataDump'!$H$2:$H$4768, O$2)</f>
        <v>0</v>
      </c>
      <c r="P312" s="27">
        <f t="shared" si="29"/>
        <v>0</v>
      </c>
      <c r="Q312" s="108" t="e">
        <f t="shared" si="27"/>
        <v>#DIV/0!</v>
      </c>
      <c r="S312" s="20">
        <f t="shared" si="31"/>
        <v>0</v>
      </c>
      <c r="T312" s="21">
        <f t="shared" si="31"/>
        <v>0</v>
      </c>
      <c r="U312" s="21">
        <f t="shared" si="31"/>
        <v>0</v>
      </c>
      <c r="V312" s="21">
        <f t="shared" si="31"/>
        <v>0</v>
      </c>
      <c r="W312" s="21">
        <f t="shared" si="31"/>
        <v>0</v>
      </c>
      <c r="X312" s="21">
        <f t="shared" si="31"/>
        <v>0</v>
      </c>
      <c r="Y312" s="21">
        <f t="shared" si="31"/>
        <v>0</v>
      </c>
      <c r="Z312" s="21">
        <f t="shared" si="31"/>
        <v>0</v>
      </c>
      <c r="AA312" s="21">
        <f t="shared" si="31"/>
        <v>0</v>
      </c>
      <c r="AB312" s="21">
        <f t="shared" si="32"/>
        <v>0</v>
      </c>
      <c r="AC312" s="21">
        <f t="shared" si="32"/>
        <v>0</v>
      </c>
      <c r="AD312" s="24">
        <f t="shared" si="32"/>
        <v>0</v>
      </c>
      <c r="AF312" s="15">
        <f t="shared" si="28"/>
        <v>0</v>
      </c>
    </row>
    <row r="313" spans="1:32" x14ac:dyDescent="0.25">
      <c r="A313" s="75"/>
      <c r="B313" s="75" t="e">
        <f>INDEX('FY17 DataDump'!$A$2:$H$4768, MATCH('FY17 Individual Analysis'!A313, 'FY17 DataDump'!$C$2:$C$4768, 0), MATCH('FY17 DataDump'!$B$1, 'FY17 DataDump'!$A$1:$H$1))</f>
        <v>#N/A</v>
      </c>
      <c r="C313" s="75" t="e">
        <f>INDEX('FY17 DataDump'!$A$2:$H$4768, MATCH('FY17 Individual Analysis'!A313, 'FY17 DataDump'!$C$2:$C$4768, 0), MATCH('FY17 DataDump'!$D$1, 'FY17 DataDump'!$A$1:$H$1))</f>
        <v>#N/A</v>
      </c>
      <c r="D313" s="27">
        <f>SUMIFS('FY17 DataDump'!$E$2:$E$4768, 'FY17 DataDump'!$C$2:$C$4768, 'FY17 Individual Analysis'!$A313, 'FY17 DataDump'!$H$2:$H$4768, D$2)</f>
        <v>0</v>
      </c>
      <c r="E313" s="27">
        <f>SUMIFS('FY17 DataDump'!$E$2:$E$4768, 'FY17 DataDump'!$C$2:$C$4768, 'FY17 Individual Analysis'!$A313, 'FY17 DataDump'!$H$2:$H$4768, E$2)</f>
        <v>0</v>
      </c>
      <c r="F313" s="27">
        <f>SUMIFS('FY17 DataDump'!$E$2:$E$4768, 'FY17 DataDump'!$C$2:$C$4768, 'FY17 Individual Analysis'!$A313, 'FY17 DataDump'!$H$2:$H$4768, F$2)</f>
        <v>0</v>
      </c>
      <c r="G313" s="27">
        <f>SUMIFS('FY17 DataDump'!$E$2:$E$4768, 'FY17 DataDump'!$C$2:$C$4768, 'FY17 Individual Analysis'!$A313, 'FY17 DataDump'!$H$2:$H$4768, G$2)</f>
        <v>0</v>
      </c>
      <c r="H313" s="27">
        <f>SUMIFS('FY17 DataDump'!$E$2:$E$4768, 'FY17 DataDump'!$C$2:$C$4768, 'FY17 Individual Analysis'!$A313, 'FY17 DataDump'!$H$2:$H$4768, H$2)</f>
        <v>0</v>
      </c>
      <c r="I313" s="27">
        <f>SUMIFS('FY17 DataDump'!$E$2:$E$4768, 'FY17 DataDump'!$C$2:$C$4768, 'FY17 Individual Analysis'!$A313, 'FY17 DataDump'!$H$2:$H$4768, I$2)</f>
        <v>0</v>
      </c>
      <c r="J313" s="27">
        <f>SUMIFS('FY17 DataDump'!$E$2:$E$4768, 'FY17 DataDump'!$C$2:$C$4768, 'FY17 Individual Analysis'!$A313, 'FY17 DataDump'!$H$2:$H$4768, J$2)</f>
        <v>0</v>
      </c>
      <c r="K313" s="27">
        <f>SUMIFS('FY17 DataDump'!$E$2:$E$4768, 'FY17 DataDump'!$C$2:$C$4768, 'FY17 Individual Analysis'!$A313, 'FY17 DataDump'!$H$2:$H$4768, K$2)</f>
        <v>0</v>
      </c>
      <c r="L313" s="27">
        <f>SUMIFS('FY17 DataDump'!$E$2:$E$4768, 'FY17 DataDump'!$C$2:$C$4768, 'FY17 Individual Analysis'!$A313, 'FY17 DataDump'!$H$2:$H$4768, L$2)</f>
        <v>0</v>
      </c>
      <c r="M313" s="27">
        <f>SUMIFS('FY17 DataDump'!$E$2:$E$4768, 'FY17 DataDump'!$C$2:$C$4768, 'FY17 Individual Analysis'!$A313, 'FY17 DataDump'!$H$2:$H$4768, M$2)</f>
        <v>0</v>
      </c>
      <c r="N313" s="27">
        <f>SUMIFS('FY17 DataDump'!$E$2:$E$4768, 'FY17 DataDump'!$C$2:$C$4768, 'FY17 Individual Analysis'!$A313, 'FY17 DataDump'!$H$2:$H$4768, N$2)</f>
        <v>0</v>
      </c>
      <c r="O313" s="27">
        <f>SUMIFS('FY17 DataDump'!$E$2:$E$4768, 'FY17 DataDump'!$C$2:$C$4768, 'FY17 Individual Analysis'!$A313, 'FY17 DataDump'!$H$2:$H$4768, O$2)</f>
        <v>0</v>
      </c>
      <c r="P313" s="27">
        <f t="shared" si="29"/>
        <v>0</v>
      </c>
      <c r="Q313" s="108" t="e">
        <f t="shared" si="27"/>
        <v>#DIV/0!</v>
      </c>
      <c r="S313" s="20">
        <f t="shared" si="31"/>
        <v>0</v>
      </c>
      <c r="T313" s="21">
        <f t="shared" si="31"/>
        <v>0</v>
      </c>
      <c r="U313" s="21">
        <f t="shared" si="31"/>
        <v>0</v>
      </c>
      <c r="V313" s="21">
        <f t="shared" si="31"/>
        <v>0</v>
      </c>
      <c r="W313" s="21">
        <f t="shared" si="31"/>
        <v>0</v>
      </c>
      <c r="X313" s="21">
        <f t="shared" si="31"/>
        <v>0</v>
      </c>
      <c r="Y313" s="21">
        <f t="shared" si="31"/>
        <v>0</v>
      </c>
      <c r="Z313" s="21">
        <f t="shared" si="31"/>
        <v>0</v>
      </c>
      <c r="AA313" s="21">
        <f t="shared" si="31"/>
        <v>0</v>
      </c>
      <c r="AB313" s="21">
        <f t="shared" si="32"/>
        <v>0</v>
      </c>
      <c r="AC313" s="21">
        <f t="shared" si="32"/>
        <v>0</v>
      </c>
      <c r="AD313" s="24">
        <f t="shared" si="32"/>
        <v>0</v>
      </c>
      <c r="AF313" s="15">
        <f t="shared" si="28"/>
        <v>0</v>
      </c>
    </row>
    <row r="314" spans="1:32" x14ac:dyDescent="0.25">
      <c r="A314" s="75"/>
      <c r="B314" s="75" t="e">
        <f>INDEX('FY17 DataDump'!$A$2:$H$4768, MATCH('FY17 Individual Analysis'!A314, 'FY17 DataDump'!$C$2:$C$4768, 0), MATCH('FY17 DataDump'!$B$1, 'FY17 DataDump'!$A$1:$H$1))</f>
        <v>#N/A</v>
      </c>
      <c r="C314" s="75" t="e">
        <f>INDEX('FY17 DataDump'!$A$2:$H$4768, MATCH('FY17 Individual Analysis'!A314, 'FY17 DataDump'!$C$2:$C$4768, 0), MATCH('FY17 DataDump'!$D$1, 'FY17 DataDump'!$A$1:$H$1))</f>
        <v>#N/A</v>
      </c>
      <c r="D314" s="27">
        <f>SUMIFS('FY17 DataDump'!$E$2:$E$4768, 'FY17 DataDump'!$C$2:$C$4768, 'FY17 Individual Analysis'!$A314, 'FY17 DataDump'!$H$2:$H$4768, D$2)</f>
        <v>0</v>
      </c>
      <c r="E314" s="27">
        <f>SUMIFS('FY17 DataDump'!$E$2:$E$4768, 'FY17 DataDump'!$C$2:$C$4768, 'FY17 Individual Analysis'!$A314, 'FY17 DataDump'!$H$2:$H$4768, E$2)</f>
        <v>0</v>
      </c>
      <c r="F314" s="27">
        <f>SUMIFS('FY17 DataDump'!$E$2:$E$4768, 'FY17 DataDump'!$C$2:$C$4768, 'FY17 Individual Analysis'!$A314, 'FY17 DataDump'!$H$2:$H$4768, F$2)</f>
        <v>0</v>
      </c>
      <c r="G314" s="27">
        <f>SUMIFS('FY17 DataDump'!$E$2:$E$4768, 'FY17 DataDump'!$C$2:$C$4768, 'FY17 Individual Analysis'!$A314, 'FY17 DataDump'!$H$2:$H$4768, G$2)</f>
        <v>0</v>
      </c>
      <c r="H314" s="27">
        <f>SUMIFS('FY17 DataDump'!$E$2:$E$4768, 'FY17 DataDump'!$C$2:$C$4768, 'FY17 Individual Analysis'!$A314, 'FY17 DataDump'!$H$2:$H$4768, H$2)</f>
        <v>0</v>
      </c>
      <c r="I314" s="27">
        <f>SUMIFS('FY17 DataDump'!$E$2:$E$4768, 'FY17 DataDump'!$C$2:$C$4768, 'FY17 Individual Analysis'!$A314, 'FY17 DataDump'!$H$2:$H$4768, I$2)</f>
        <v>0</v>
      </c>
      <c r="J314" s="27">
        <f>SUMIFS('FY17 DataDump'!$E$2:$E$4768, 'FY17 DataDump'!$C$2:$C$4768, 'FY17 Individual Analysis'!$A314, 'FY17 DataDump'!$H$2:$H$4768, J$2)</f>
        <v>0</v>
      </c>
      <c r="K314" s="27">
        <f>SUMIFS('FY17 DataDump'!$E$2:$E$4768, 'FY17 DataDump'!$C$2:$C$4768, 'FY17 Individual Analysis'!$A314, 'FY17 DataDump'!$H$2:$H$4768, K$2)</f>
        <v>0</v>
      </c>
      <c r="L314" s="27">
        <f>SUMIFS('FY17 DataDump'!$E$2:$E$4768, 'FY17 DataDump'!$C$2:$C$4768, 'FY17 Individual Analysis'!$A314, 'FY17 DataDump'!$H$2:$H$4768, L$2)</f>
        <v>0</v>
      </c>
      <c r="M314" s="27">
        <f>SUMIFS('FY17 DataDump'!$E$2:$E$4768, 'FY17 DataDump'!$C$2:$C$4768, 'FY17 Individual Analysis'!$A314, 'FY17 DataDump'!$H$2:$H$4768, M$2)</f>
        <v>0</v>
      </c>
      <c r="N314" s="27">
        <f>SUMIFS('FY17 DataDump'!$E$2:$E$4768, 'FY17 DataDump'!$C$2:$C$4768, 'FY17 Individual Analysis'!$A314, 'FY17 DataDump'!$H$2:$H$4768, N$2)</f>
        <v>0</v>
      </c>
      <c r="O314" s="27">
        <f>SUMIFS('FY17 DataDump'!$E$2:$E$4768, 'FY17 DataDump'!$C$2:$C$4768, 'FY17 Individual Analysis'!$A314, 'FY17 DataDump'!$H$2:$H$4768, O$2)</f>
        <v>0</v>
      </c>
      <c r="P314" s="27">
        <f t="shared" si="29"/>
        <v>0</v>
      </c>
      <c r="Q314" s="108" t="e">
        <f t="shared" si="27"/>
        <v>#DIV/0!</v>
      </c>
      <c r="S314" s="20">
        <f t="shared" si="31"/>
        <v>0</v>
      </c>
      <c r="T314" s="21">
        <f t="shared" si="31"/>
        <v>0</v>
      </c>
      <c r="U314" s="21">
        <f t="shared" si="31"/>
        <v>0</v>
      </c>
      <c r="V314" s="21">
        <f t="shared" si="31"/>
        <v>0</v>
      </c>
      <c r="W314" s="21">
        <f t="shared" si="31"/>
        <v>0</v>
      </c>
      <c r="X314" s="21">
        <f t="shared" si="31"/>
        <v>0</v>
      </c>
      <c r="Y314" s="21">
        <f t="shared" si="31"/>
        <v>0</v>
      </c>
      <c r="Z314" s="21">
        <f t="shared" si="31"/>
        <v>0</v>
      </c>
      <c r="AA314" s="21">
        <f t="shared" si="31"/>
        <v>0</v>
      </c>
      <c r="AB314" s="21">
        <f t="shared" si="32"/>
        <v>0</v>
      </c>
      <c r="AC314" s="21">
        <f t="shared" si="32"/>
        <v>0</v>
      </c>
      <c r="AD314" s="24">
        <f t="shared" si="32"/>
        <v>0</v>
      </c>
      <c r="AF314" s="15">
        <f t="shared" si="28"/>
        <v>0</v>
      </c>
    </row>
    <row r="315" spans="1:32" x14ac:dyDescent="0.25">
      <c r="A315" s="75"/>
      <c r="B315" s="75" t="e">
        <f>INDEX('FY17 DataDump'!$A$2:$H$4768, MATCH('FY17 Individual Analysis'!A315, 'FY17 DataDump'!$C$2:$C$4768, 0), MATCH('FY17 DataDump'!$B$1, 'FY17 DataDump'!$A$1:$H$1))</f>
        <v>#N/A</v>
      </c>
      <c r="C315" s="75" t="e">
        <f>INDEX('FY17 DataDump'!$A$2:$H$4768, MATCH('FY17 Individual Analysis'!A315, 'FY17 DataDump'!$C$2:$C$4768, 0), MATCH('FY17 DataDump'!$D$1, 'FY17 DataDump'!$A$1:$H$1))</f>
        <v>#N/A</v>
      </c>
      <c r="D315" s="27">
        <f>SUMIFS('FY17 DataDump'!$E$2:$E$4768, 'FY17 DataDump'!$C$2:$C$4768, 'FY17 Individual Analysis'!$A315, 'FY17 DataDump'!$H$2:$H$4768, D$2)</f>
        <v>0</v>
      </c>
      <c r="E315" s="27">
        <f>SUMIFS('FY17 DataDump'!$E$2:$E$4768, 'FY17 DataDump'!$C$2:$C$4768, 'FY17 Individual Analysis'!$A315, 'FY17 DataDump'!$H$2:$H$4768, E$2)</f>
        <v>0</v>
      </c>
      <c r="F315" s="27">
        <f>SUMIFS('FY17 DataDump'!$E$2:$E$4768, 'FY17 DataDump'!$C$2:$C$4768, 'FY17 Individual Analysis'!$A315, 'FY17 DataDump'!$H$2:$H$4768, F$2)</f>
        <v>0</v>
      </c>
      <c r="G315" s="27">
        <f>SUMIFS('FY17 DataDump'!$E$2:$E$4768, 'FY17 DataDump'!$C$2:$C$4768, 'FY17 Individual Analysis'!$A315, 'FY17 DataDump'!$H$2:$H$4768, G$2)</f>
        <v>0</v>
      </c>
      <c r="H315" s="27">
        <f>SUMIFS('FY17 DataDump'!$E$2:$E$4768, 'FY17 DataDump'!$C$2:$C$4768, 'FY17 Individual Analysis'!$A315, 'FY17 DataDump'!$H$2:$H$4768, H$2)</f>
        <v>0</v>
      </c>
      <c r="I315" s="27">
        <f>SUMIFS('FY17 DataDump'!$E$2:$E$4768, 'FY17 DataDump'!$C$2:$C$4768, 'FY17 Individual Analysis'!$A315, 'FY17 DataDump'!$H$2:$H$4768, I$2)</f>
        <v>0</v>
      </c>
      <c r="J315" s="27">
        <f>SUMIFS('FY17 DataDump'!$E$2:$E$4768, 'FY17 DataDump'!$C$2:$C$4768, 'FY17 Individual Analysis'!$A315, 'FY17 DataDump'!$H$2:$H$4768, J$2)</f>
        <v>0</v>
      </c>
      <c r="K315" s="27">
        <f>SUMIFS('FY17 DataDump'!$E$2:$E$4768, 'FY17 DataDump'!$C$2:$C$4768, 'FY17 Individual Analysis'!$A315, 'FY17 DataDump'!$H$2:$H$4768, K$2)</f>
        <v>0</v>
      </c>
      <c r="L315" s="27">
        <f>SUMIFS('FY17 DataDump'!$E$2:$E$4768, 'FY17 DataDump'!$C$2:$C$4768, 'FY17 Individual Analysis'!$A315, 'FY17 DataDump'!$H$2:$H$4768, L$2)</f>
        <v>0</v>
      </c>
      <c r="M315" s="27">
        <f>SUMIFS('FY17 DataDump'!$E$2:$E$4768, 'FY17 DataDump'!$C$2:$C$4768, 'FY17 Individual Analysis'!$A315, 'FY17 DataDump'!$H$2:$H$4768, M$2)</f>
        <v>0</v>
      </c>
      <c r="N315" s="27">
        <f>SUMIFS('FY17 DataDump'!$E$2:$E$4768, 'FY17 DataDump'!$C$2:$C$4768, 'FY17 Individual Analysis'!$A315, 'FY17 DataDump'!$H$2:$H$4768, N$2)</f>
        <v>0</v>
      </c>
      <c r="O315" s="27">
        <f>SUMIFS('FY17 DataDump'!$E$2:$E$4768, 'FY17 DataDump'!$C$2:$C$4768, 'FY17 Individual Analysis'!$A315, 'FY17 DataDump'!$H$2:$H$4768, O$2)</f>
        <v>0</v>
      </c>
      <c r="P315" s="27">
        <f t="shared" si="29"/>
        <v>0</v>
      </c>
      <c r="Q315" s="108" t="e">
        <f t="shared" si="27"/>
        <v>#DIV/0!</v>
      </c>
      <c r="S315" s="20">
        <f t="shared" si="31"/>
        <v>0</v>
      </c>
      <c r="T315" s="21">
        <f t="shared" si="31"/>
        <v>0</v>
      </c>
      <c r="U315" s="21">
        <f t="shared" si="31"/>
        <v>0</v>
      </c>
      <c r="V315" s="21">
        <f t="shared" si="31"/>
        <v>0</v>
      </c>
      <c r="W315" s="21">
        <f t="shared" si="31"/>
        <v>0</v>
      </c>
      <c r="X315" s="21">
        <f t="shared" si="31"/>
        <v>0</v>
      </c>
      <c r="Y315" s="21">
        <f t="shared" si="31"/>
        <v>0</v>
      </c>
      <c r="Z315" s="21">
        <f t="shared" si="31"/>
        <v>0</v>
      </c>
      <c r="AA315" s="21">
        <f t="shared" si="31"/>
        <v>0</v>
      </c>
      <c r="AB315" s="21">
        <f t="shared" si="32"/>
        <v>0</v>
      </c>
      <c r="AC315" s="21">
        <f t="shared" si="32"/>
        <v>0</v>
      </c>
      <c r="AD315" s="24">
        <f t="shared" si="32"/>
        <v>0</v>
      </c>
      <c r="AF315" s="15">
        <f t="shared" si="28"/>
        <v>0</v>
      </c>
    </row>
    <row r="316" spans="1:32" x14ac:dyDescent="0.25">
      <c r="A316" s="75"/>
      <c r="B316" s="75" t="e">
        <f>INDEX('FY17 DataDump'!$A$2:$H$4768, MATCH('FY17 Individual Analysis'!A316, 'FY17 DataDump'!$C$2:$C$4768, 0), MATCH('FY17 DataDump'!$B$1, 'FY17 DataDump'!$A$1:$H$1))</f>
        <v>#N/A</v>
      </c>
      <c r="C316" s="75" t="e">
        <f>INDEX('FY17 DataDump'!$A$2:$H$4768, MATCH('FY17 Individual Analysis'!A316, 'FY17 DataDump'!$C$2:$C$4768, 0), MATCH('FY17 DataDump'!$D$1, 'FY17 DataDump'!$A$1:$H$1))</f>
        <v>#N/A</v>
      </c>
      <c r="D316" s="27">
        <f>SUMIFS('FY17 DataDump'!$E$2:$E$4768, 'FY17 DataDump'!$C$2:$C$4768, 'FY17 Individual Analysis'!$A316, 'FY17 DataDump'!$H$2:$H$4768, D$2)</f>
        <v>0</v>
      </c>
      <c r="E316" s="27">
        <f>SUMIFS('FY17 DataDump'!$E$2:$E$4768, 'FY17 DataDump'!$C$2:$C$4768, 'FY17 Individual Analysis'!$A316, 'FY17 DataDump'!$H$2:$H$4768, E$2)</f>
        <v>0</v>
      </c>
      <c r="F316" s="27">
        <f>SUMIFS('FY17 DataDump'!$E$2:$E$4768, 'FY17 DataDump'!$C$2:$C$4768, 'FY17 Individual Analysis'!$A316, 'FY17 DataDump'!$H$2:$H$4768, F$2)</f>
        <v>0</v>
      </c>
      <c r="G316" s="27">
        <f>SUMIFS('FY17 DataDump'!$E$2:$E$4768, 'FY17 DataDump'!$C$2:$C$4768, 'FY17 Individual Analysis'!$A316, 'FY17 DataDump'!$H$2:$H$4768, G$2)</f>
        <v>0</v>
      </c>
      <c r="H316" s="27">
        <f>SUMIFS('FY17 DataDump'!$E$2:$E$4768, 'FY17 DataDump'!$C$2:$C$4768, 'FY17 Individual Analysis'!$A316, 'FY17 DataDump'!$H$2:$H$4768, H$2)</f>
        <v>0</v>
      </c>
      <c r="I316" s="27">
        <f>SUMIFS('FY17 DataDump'!$E$2:$E$4768, 'FY17 DataDump'!$C$2:$C$4768, 'FY17 Individual Analysis'!$A316, 'FY17 DataDump'!$H$2:$H$4768, I$2)</f>
        <v>0</v>
      </c>
      <c r="J316" s="27">
        <f>SUMIFS('FY17 DataDump'!$E$2:$E$4768, 'FY17 DataDump'!$C$2:$C$4768, 'FY17 Individual Analysis'!$A316, 'FY17 DataDump'!$H$2:$H$4768, J$2)</f>
        <v>0</v>
      </c>
      <c r="K316" s="27">
        <f>SUMIFS('FY17 DataDump'!$E$2:$E$4768, 'FY17 DataDump'!$C$2:$C$4768, 'FY17 Individual Analysis'!$A316, 'FY17 DataDump'!$H$2:$H$4768, K$2)</f>
        <v>0</v>
      </c>
      <c r="L316" s="27">
        <f>SUMIFS('FY17 DataDump'!$E$2:$E$4768, 'FY17 DataDump'!$C$2:$C$4768, 'FY17 Individual Analysis'!$A316, 'FY17 DataDump'!$H$2:$H$4768, L$2)</f>
        <v>0</v>
      </c>
      <c r="M316" s="27">
        <f>SUMIFS('FY17 DataDump'!$E$2:$E$4768, 'FY17 DataDump'!$C$2:$C$4768, 'FY17 Individual Analysis'!$A316, 'FY17 DataDump'!$H$2:$H$4768, M$2)</f>
        <v>0</v>
      </c>
      <c r="N316" s="27">
        <f>SUMIFS('FY17 DataDump'!$E$2:$E$4768, 'FY17 DataDump'!$C$2:$C$4768, 'FY17 Individual Analysis'!$A316, 'FY17 DataDump'!$H$2:$H$4768, N$2)</f>
        <v>0</v>
      </c>
      <c r="O316" s="27">
        <f>SUMIFS('FY17 DataDump'!$E$2:$E$4768, 'FY17 DataDump'!$C$2:$C$4768, 'FY17 Individual Analysis'!$A316, 'FY17 DataDump'!$H$2:$H$4768, O$2)</f>
        <v>0</v>
      </c>
      <c r="P316" s="27">
        <f t="shared" si="29"/>
        <v>0</v>
      </c>
      <c r="Q316" s="108" t="e">
        <f t="shared" si="27"/>
        <v>#DIV/0!</v>
      </c>
      <c r="S316" s="20">
        <f t="shared" si="31"/>
        <v>0</v>
      </c>
      <c r="T316" s="21">
        <f t="shared" si="31"/>
        <v>0</v>
      </c>
      <c r="U316" s="21">
        <f t="shared" si="31"/>
        <v>0</v>
      </c>
      <c r="V316" s="21">
        <f t="shared" si="31"/>
        <v>0</v>
      </c>
      <c r="W316" s="21">
        <f t="shared" si="31"/>
        <v>0</v>
      </c>
      <c r="X316" s="21">
        <f t="shared" si="31"/>
        <v>0</v>
      </c>
      <c r="Y316" s="21">
        <f t="shared" si="31"/>
        <v>0</v>
      </c>
      <c r="Z316" s="21">
        <f t="shared" si="31"/>
        <v>0</v>
      </c>
      <c r="AA316" s="21">
        <f t="shared" si="31"/>
        <v>0</v>
      </c>
      <c r="AB316" s="21">
        <f t="shared" si="32"/>
        <v>0</v>
      </c>
      <c r="AC316" s="21">
        <f t="shared" si="32"/>
        <v>0</v>
      </c>
      <c r="AD316" s="24">
        <f t="shared" si="32"/>
        <v>0</v>
      </c>
      <c r="AF316" s="15">
        <f t="shared" si="28"/>
        <v>0</v>
      </c>
    </row>
    <row r="317" spans="1:32" x14ac:dyDescent="0.25">
      <c r="A317" s="75"/>
      <c r="B317" s="75" t="e">
        <f>INDEX('FY17 DataDump'!$A$2:$H$4768, MATCH('FY17 Individual Analysis'!A317, 'FY17 DataDump'!$C$2:$C$4768, 0), MATCH('FY17 DataDump'!$B$1, 'FY17 DataDump'!$A$1:$H$1))</f>
        <v>#N/A</v>
      </c>
      <c r="C317" s="75" t="e">
        <f>INDEX('FY17 DataDump'!$A$2:$H$4768, MATCH('FY17 Individual Analysis'!A317, 'FY17 DataDump'!$C$2:$C$4768, 0), MATCH('FY17 DataDump'!$D$1, 'FY17 DataDump'!$A$1:$H$1))</f>
        <v>#N/A</v>
      </c>
      <c r="D317" s="27">
        <f>SUMIFS('FY17 DataDump'!$E$2:$E$4768, 'FY17 DataDump'!$C$2:$C$4768, 'FY17 Individual Analysis'!$A317, 'FY17 DataDump'!$H$2:$H$4768, D$2)</f>
        <v>0</v>
      </c>
      <c r="E317" s="27">
        <f>SUMIFS('FY17 DataDump'!$E$2:$E$4768, 'FY17 DataDump'!$C$2:$C$4768, 'FY17 Individual Analysis'!$A317, 'FY17 DataDump'!$H$2:$H$4768, E$2)</f>
        <v>0</v>
      </c>
      <c r="F317" s="27">
        <f>SUMIFS('FY17 DataDump'!$E$2:$E$4768, 'FY17 DataDump'!$C$2:$C$4768, 'FY17 Individual Analysis'!$A317, 'FY17 DataDump'!$H$2:$H$4768, F$2)</f>
        <v>0</v>
      </c>
      <c r="G317" s="27">
        <f>SUMIFS('FY17 DataDump'!$E$2:$E$4768, 'FY17 DataDump'!$C$2:$C$4768, 'FY17 Individual Analysis'!$A317, 'FY17 DataDump'!$H$2:$H$4768, G$2)</f>
        <v>0</v>
      </c>
      <c r="H317" s="27">
        <f>SUMIFS('FY17 DataDump'!$E$2:$E$4768, 'FY17 DataDump'!$C$2:$C$4768, 'FY17 Individual Analysis'!$A317, 'FY17 DataDump'!$H$2:$H$4768, H$2)</f>
        <v>0</v>
      </c>
      <c r="I317" s="27">
        <f>SUMIFS('FY17 DataDump'!$E$2:$E$4768, 'FY17 DataDump'!$C$2:$C$4768, 'FY17 Individual Analysis'!$A317, 'FY17 DataDump'!$H$2:$H$4768, I$2)</f>
        <v>0</v>
      </c>
      <c r="J317" s="27">
        <f>SUMIFS('FY17 DataDump'!$E$2:$E$4768, 'FY17 DataDump'!$C$2:$C$4768, 'FY17 Individual Analysis'!$A317, 'FY17 DataDump'!$H$2:$H$4768, J$2)</f>
        <v>0</v>
      </c>
      <c r="K317" s="27">
        <f>SUMIFS('FY17 DataDump'!$E$2:$E$4768, 'FY17 DataDump'!$C$2:$C$4768, 'FY17 Individual Analysis'!$A317, 'FY17 DataDump'!$H$2:$H$4768, K$2)</f>
        <v>0</v>
      </c>
      <c r="L317" s="27">
        <f>SUMIFS('FY17 DataDump'!$E$2:$E$4768, 'FY17 DataDump'!$C$2:$C$4768, 'FY17 Individual Analysis'!$A317, 'FY17 DataDump'!$H$2:$H$4768, L$2)</f>
        <v>0</v>
      </c>
      <c r="M317" s="27">
        <f>SUMIFS('FY17 DataDump'!$E$2:$E$4768, 'FY17 DataDump'!$C$2:$C$4768, 'FY17 Individual Analysis'!$A317, 'FY17 DataDump'!$H$2:$H$4768, M$2)</f>
        <v>0</v>
      </c>
      <c r="N317" s="27">
        <f>SUMIFS('FY17 DataDump'!$E$2:$E$4768, 'FY17 DataDump'!$C$2:$C$4768, 'FY17 Individual Analysis'!$A317, 'FY17 DataDump'!$H$2:$H$4768, N$2)</f>
        <v>0</v>
      </c>
      <c r="O317" s="27">
        <f>SUMIFS('FY17 DataDump'!$E$2:$E$4768, 'FY17 DataDump'!$C$2:$C$4768, 'FY17 Individual Analysis'!$A317, 'FY17 DataDump'!$H$2:$H$4768, O$2)</f>
        <v>0</v>
      </c>
      <c r="P317" s="27">
        <f t="shared" si="29"/>
        <v>0</v>
      </c>
      <c r="Q317" s="108" t="e">
        <f t="shared" si="27"/>
        <v>#DIV/0!</v>
      </c>
      <c r="S317" s="20">
        <f t="shared" si="31"/>
        <v>0</v>
      </c>
      <c r="T317" s="21">
        <f t="shared" si="31"/>
        <v>0</v>
      </c>
      <c r="U317" s="21">
        <f t="shared" si="31"/>
        <v>0</v>
      </c>
      <c r="V317" s="21">
        <f t="shared" si="31"/>
        <v>0</v>
      </c>
      <c r="W317" s="21">
        <f t="shared" si="31"/>
        <v>0</v>
      </c>
      <c r="X317" s="21">
        <f t="shared" si="31"/>
        <v>0</v>
      </c>
      <c r="Y317" s="21">
        <f t="shared" si="31"/>
        <v>0</v>
      </c>
      <c r="Z317" s="21">
        <f t="shared" si="31"/>
        <v>0</v>
      </c>
      <c r="AA317" s="21">
        <f t="shared" si="31"/>
        <v>0</v>
      </c>
      <c r="AB317" s="21">
        <f t="shared" si="32"/>
        <v>0</v>
      </c>
      <c r="AC317" s="21">
        <f t="shared" si="32"/>
        <v>0</v>
      </c>
      <c r="AD317" s="24">
        <f t="shared" si="32"/>
        <v>0</v>
      </c>
      <c r="AF317" s="15">
        <f t="shared" si="28"/>
        <v>0</v>
      </c>
    </row>
    <row r="318" spans="1:32" x14ac:dyDescent="0.25">
      <c r="A318" s="75"/>
      <c r="B318" s="75" t="e">
        <f>INDEX('FY17 DataDump'!$A$2:$H$4768, MATCH('FY17 Individual Analysis'!A318, 'FY17 DataDump'!$C$2:$C$4768, 0), MATCH('FY17 DataDump'!$B$1, 'FY17 DataDump'!$A$1:$H$1))</f>
        <v>#N/A</v>
      </c>
      <c r="C318" s="75" t="e">
        <f>INDEX('FY17 DataDump'!$A$2:$H$4768, MATCH('FY17 Individual Analysis'!A318, 'FY17 DataDump'!$C$2:$C$4768, 0), MATCH('FY17 DataDump'!$D$1, 'FY17 DataDump'!$A$1:$H$1))</f>
        <v>#N/A</v>
      </c>
      <c r="D318" s="27">
        <f>SUMIFS('FY17 DataDump'!$E$2:$E$4768, 'FY17 DataDump'!$C$2:$C$4768, 'FY17 Individual Analysis'!$A318, 'FY17 DataDump'!$H$2:$H$4768, D$2)</f>
        <v>0</v>
      </c>
      <c r="E318" s="27">
        <f>SUMIFS('FY17 DataDump'!$E$2:$E$4768, 'FY17 DataDump'!$C$2:$C$4768, 'FY17 Individual Analysis'!$A318, 'FY17 DataDump'!$H$2:$H$4768, E$2)</f>
        <v>0</v>
      </c>
      <c r="F318" s="27">
        <f>SUMIFS('FY17 DataDump'!$E$2:$E$4768, 'FY17 DataDump'!$C$2:$C$4768, 'FY17 Individual Analysis'!$A318, 'FY17 DataDump'!$H$2:$H$4768, F$2)</f>
        <v>0</v>
      </c>
      <c r="G318" s="27">
        <f>SUMIFS('FY17 DataDump'!$E$2:$E$4768, 'FY17 DataDump'!$C$2:$C$4768, 'FY17 Individual Analysis'!$A318, 'FY17 DataDump'!$H$2:$H$4768, G$2)</f>
        <v>0</v>
      </c>
      <c r="H318" s="27">
        <f>SUMIFS('FY17 DataDump'!$E$2:$E$4768, 'FY17 DataDump'!$C$2:$C$4768, 'FY17 Individual Analysis'!$A318, 'FY17 DataDump'!$H$2:$H$4768, H$2)</f>
        <v>0</v>
      </c>
      <c r="I318" s="27">
        <f>SUMIFS('FY17 DataDump'!$E$2:$E$4768, 'FY17 DataDump'!$C$2:$C$4768, 'FY17 Individual Analysis'!$A318, 'FY17 DataDump'!$H$2:$H$4768, I$2)</f>
        <v>0</v>
      </c>
      <c r="J318" s="27">
        <f>SUMIFS('FY17 DataDump'!$E$2:$E$4768, 'FY17 DataDump'!$C$2:$C$4768, 'FY17 Individual Analysis'!$A318, 'FY17 DataDump'!$H$2:$H$4768, J$2)</f>
        <v>0</v>
      </c>
      <c r="K318" s="27">
        <f>SUMIFS('FY17 DataDump'!$E$2:$E$4768, 'FY17 DataDump'!$C$2:$C$4768, 'FY17 Individual Analysis'!$A318, 'FY17 DataDump'!$H$2:$H$4768, K$2)</f>
        <v>0</v>
      </c>
      <c r="L318" s="27">
        <f>SUMIFS('FY17 DataDump'!$E$2:$E$4768, 'FY17 DataDump'!$C$2:$C$4768, 'FY17 Individual Analysis'!$A318, 'FY17 DataDump'!$H$2:$H$4768, L$2)</f>
        <v>0</v>
      </c>
      <c r="M318" s="27">
        <f>SUMIFS('FY17 DataDump'!$E$2:$E$4768, 'FY17 DataDump'!$C$2:$C$4768, 'FY17 Individual Analysis'!$A318, 'FY17 DataDump'!$H$2:$H$4768, M$2)</f>
        <v>0</v>
      </c>
      <c r="N318" s="27">
        <f>SUMIFS('FY17 DataDump'!$E$2:$E$4768, 'FY17 DataDump'!$C$2:$C$4768, 'FY17 Individual Analysis'!$A318, 'FY17 DataDump'!$H$2:$H$4768, N$2)</f>
        <v>0</v>
      </c>
      <c r="O318" s="27">
        <f>SUMIFS('FY17 DataDump'!$E$2:$E$4768, 'FY17 DataDump'!$C$2:$C$4768, 'FY17 Individual Analysis'!$A318, 'FY17 DataDump'!$H$2:$H$4768, O$2)</f>
        <v>0</v>
      </c>
      <c r="P318" s="27">
        <f t="shared" si="29"/>
        <v>0</v>
      </c>
      <c r="Q318" s="108" t="e">
        <f t="shared" si="27"/>
        <v>#DIV/0!</v>
      </c>
      <c r="S318" s="20">
        <f t="shared" si="31"/>
        <v>0</v>
      </c>
      <c r="T318" s="21">
        <f t="shared" si="31"/>
        <v>0</v>
      </c>
      <c r="U318" s="21">
        <f t="shared" si="31"/>
        <v>0</v>
      </c>
      <c r="V318" s="21">
        <f t="shared" si="31"/>
        <v>0</v>
      </c>
      <c r="W318" s="21">
        <f t="shared" si="31"/>
        <v>0</v>
      </c>
      <c r="X318" s="21">
        <f t="shared" si="31"/>
        <v>0</v>
      </c>
      <c r="Y318" s="21">
        <f t="shared" si="31"/>
        <v>0</v>
      </c>
      <c r="Z318" s="21">
        <f t="shared" si="31"/>
        <v>0</v>
      </c>
      <c r="AA318" s="21">
        <f t="shared" si="31"/>
        <v>0</v>
      </c>
      <c r="AB318" s="21">
        <f t="shared" si="32"/>
        <v>0</v>
      </c>
      <c r="AC318" s="21">
        <f t="shared" si="32"/>
        <v>0</v>
      </c>
      <c r="AD318" s="24">
        <f t="shared" si="32"/>
        <v>0</v>
      </c>
      <c r="AF318" s="15">
        <f t="shared" si="28"/>
        <v>0</v>
      </c>
    </row>
    <row r="319" spans="1:32" x14ac:dyDescent="0.25">
      <c r="A319" s="75"/>
      <c r="B319" s="75" t="e">
        <f>INDEX('FY17 DataDump'!$A$2:$H$4768, MATCH('FY17 Individual Analysis'!A319, 'FY17 DataDump'!$C$2:$C$4768, 0), MATCH('FY17 DataDump'!$B$1, 'FY17 DataDump'!$A$1:$H$1))</f>
        <v>#N/A</v>
      </c>
      <c r="C319" s="75" t="e">
        <f>INDEX('FY17 DataDump'!$A$2:$H$4768, MATCH('FY17 Individual Analysis'!A319, 'FY17 DataDump'!$C$2:$C$4768, 0), MATCH('FY17 DataDump'!$D$1, 'FY17 DataDump'!$A$1:$H$1))</f>
        <v>#N/A</v>
      </c>
      <c r="D319" s="27">
        <f>SUMIFS('FY17 DataDump'!$E$2:$E$4768, 'FY17 DataDump'!$C$2:$C$4768, 'FY17 Individual Analysis'!$A319, 'FY17 DataDump'!$H$2:$H$4768, D$2)</f>
        <v>0</v>
      </c>
      <c r="E319" s="27">
        <f>SUMIFS('FY17 DataDump'!$E$2:$E$4768, 'FY17 DataDump'!$C$2:$C$4768, 'FY17 Individual Analysis'!$A319, 'FY17 DataDump'!$H$2:$H$4768, E$2)</f>
        <v>0</v>
      </c>
      <c r="F319" s="27">
        <f>SUMIFS('FY17 DataDump'!$E$2:$E$4768, 'FY17 DataDump'!$C$2:$C$4768, 'FY17 Individual Analysis'!$A319, 'FY17 DataDump'!$H$2:$H$4768, F$2)</f>
        <v>0</v>
      </c>
      <c r="G319" s="27">
        <f>SUMIFS('FY17 DataDump'!$E$2:$E$4768, 'FY17 DataDump'!$C$2:$C$4768, 'FY17 Individual Analysis'!$A319, 'FY17 DataDump'!$H$2:$H$4768, G$2)</f>
        <v>0</v>
      </c>
      <c r="H319" s="27">
        <f>SUMIFS('FY17 DataDump'!$E$2:$E$4768, 'FY17 DataDump'!$C$2:$C$4768, 'FY17 Individual Analysis'!$A319, 'FY17 DataDump'!$H$2:$H$4768, H$2)</f>
        <v>0</v>
      </c>
      <c r="I319" s="27">
        <f>SUMIFS('FY17 DataDump'!$E$2:$E$4768, 'FY17 DataDump'!$C$2:$C$4768, 'FY17 Individual Analysis'!$A319, 'FY17 DataDump'!$H$2:$H$4768, I$2)</f>
        <v>0</v>
      </c>
      <c r="J319" s="27">
        <f>SUMIFS('FY17 DataDump'!$E$2:$E$4768, 'FY17 DataDump'!$C$2:$C$4768, 'FY17 Individual Analysis'!$A319, 'FY17 DataDump'!$H$2:$H$4768, J$2)</f>
        <v>0</v>
      </c>
      <c r="K319" s="27">
        <f>SUMIFS('FY17 DataDump'!$E$2:$E$4768, 'FY17 DataDump'!$C$2:$C$4768, 'FY17 Individual Analysis'!$A319, 'FY17 DataDump'!$H$2:$H$4768, K$2)</f>
        <v>0</v>
      </c>
      <c r="L319" s="27">
        <f>SUMIFS('FY17 DataDump'!$E$2:$E$4768, 'FY17 DataDump'!$C$2:$C$4768, 'FY17 Individual Analysis'!$A319, 'FY17 DataDump'!$H$2:$H$4768, L$2)</f>
        <v>0</v>
      </c>
      <c r="M319" s="27">
        <f>SUMIFS('FY17 DataDump'!$E$2:$E$4768, 'FY17 DataDump'!$C$2:$C$4768, 'FY17 Individual Analysis'!$A319, 'FY17 DataDump'!$H$2:$H$4768, M$2)</f>
        <v>0</v>
      </c>
      <c r="N319" s="27">
        <f>SUMIFS('FY17 DataDump'!$E$2:$E$4768, 'FY17 DataDump'!$C$2:$C$4768, 'FY17 Individual Analysis'!$A319, 'FY17 DataDump'!$H$2:$H$4768, N$2)</f>
        <v>0</v>
      </c>
      <c r="O319" s="27">
        <f>SUMIFS('FY17 DataDump'!$E$2:$E$4768, 'FY17 DataDump'!$C$2:$C$4768, 'FY17 Individual Analysis'!$A319, 'FY17 DataDump'!$H$2:$H$4768, O$2)</f>
        <v>0</v>
      </c>
      <c r="P319" s="27">
        <f t="shared" si="29"/>
        <v>0</v>
      </c>
      <c r="Q319" s="108" t="e">
        <f t="shared" si="27"/>
        <v>#DIV/0!</v>
      </c>
      <c r="S319" s="20">
        <f t="shared" si="31"/>
        <v>0</v>
      </c>
      <c r="T319" s="21">
        <f t="shared" si="31"/>
        <v>0</v>
      </c>
      <c r="U319" s="21">
        <f t="shared" si="31"/>
        <v>0</v>
      </c>
      <c r="V319" s="21">
        <f t="shared" si="31"/>
        <v>0</v>
      </c>
      <c r="W319" s="21">
        <f t="shared" si="31"/>
        <v>0</v>
      </c>
      <c r="X319" s="21">
        <f t="shared" si="31"/>
        <v>0</v>
      </c>
      <c r="Y319" s="21">
        <f t="shared" si="31"/>
        <v>0</v>
      </c>
      <c r="Z319" s="21">
        <f t="shared" si="31"/>
        <v>0</v>
      </c>
      <c r="AA319" s="21">
        <f t="shared" si="31"/>
        <v>0</v>
      </c>
      <c r="AB319" s="21">
        <f t="shared" si="32"/>
        <v>0</v>
      </c>
      <c r="AC319" s="21">
        <f t="shared" si="32"/>
        <v>0</v>
      </c>
      <c r="AD319" s="24">
        <f t="shared" si="32"/>
        <v>0</v>
      </c>
      <c r="AF319" s="15">
        <f t="shared" si="28"/>
        <v>0</v>
      </c>
    </row>
    <row r="320" spans="1:32" x14ac:dyDescent="0.25">
      <c r="A320" s="75"/>
      <c r="B320" s="75" t="e">
        <f>INDEX('FY17 DataDump'!$A$2:$H$4768, MATCH('FY17 Individual Analysis'!A320, 'FY17 DataDump'!$C$2:$C$4768, 0), MATCH('FY17 DataDump'!$B$1, 'FY17 DataDump'!$A$1:$H$1))</f>
        <v>#N/A</v>
      </c>
      <c r="C320" s="75" t="e">
        <f>INDEX('FY17 DataDump'!$A$2:$H$4768, MATCH('FY17 Individual Analysis'!A320, 'FY17 DataDump'!$C$2:$C$4768, 0), MATCH('FY17 DataDump'!$D$1, 'FY17 DataDump'!$A$1:$H$1))</f>
        <v>#N/A</v>
      </c>
      <c r="D320" s="27">
        <f>SUMIFS('FY17 DataDump'!$E$2:$E$4768, 'FY17 DataDump'!$C$2:$C$4768, 'FY17 Individual Analysis'!$A320, 'FY17 DataDump'!$H$2:$H$4768, D$2)</f>
        <v>0</v>
      </c>
      <c r="E320" s="27">
        <f>SUMIFS('FY17 DataDump'!$E$2:$E$4768, 'FY17 DataDump'!$C$2:$C$4768, 'FY17 Individual Analysis'!$A320, 'FY17 DataDump'!$H$2:$H$4768, E$2)</f>
        <v>0</v>
      </c>
      <c r="F320" s="27">
        <f>SUMIFS('FY17 DataDump'!$E$2:$E$4768, 'FY17 DataDump'!$C$2:$C$4768, 'FY17 Individual Analysis'!$A320, 'FY17 DataDump'!$H$2:$H$4768, F$2)</f>
        <v>0</v>
      </c>
      <c r="G320" s="27">
        <f>SUMIFS('FY17 DataDump'!$E$2:$E$4768, 'FY17 DataDump'!$C$2:$C$4768, 'FY17 Individual Analysis'!$A320, 'FY17 DataDump'!$H$2:$H$4768, G$2)</f>
        <v>0</v>
      </c>
      <c r="H320" s="27">
        <f>SUMIFS('FY17 DataDump'!$E$2:$E$4768, 'FY17 DataDump'!$C$2:$C$4768, 'FY17 Individual Analysis'!$A320, 'FY17 DataDump'!$H$2:$H$4768, H$2)</f>
        <v>0</v>
      </c>
      <c r="I320" s="27">
        <f>SUMIFS('FY17 DataDump'!$E$2:$E$4768, 'FY17 DataDump'!$C$2:$C$4768, 'FY17 Individual Analysis'!$A320, 'FY17 DataDump'!$H$2:$H$4768, I$2)</f>
        <v>0</v>
      </c>
      <c r="J320" s="27">
        <f>SUMIFS('FY17 DataDump'!$E$2:$E$4768, 'FY17 DataDump'!$C$2:$C$4768, 'FY17 Individual Analysis'!$A320, 'FY17 DataDump'!$H$2:$H$4768, J$2)</f>
        <v>0</v>
      </c>
      <c r="K320" s="27">
        <f>SUMIFS('FY17 DataDump'!$E$2:$E$4768, 'FY17 DataDump'!$C$2:$C$4768, 'FY17 Individual Analysis'!$A320, 'FY17 DataDump'!$H$2:$H$4768, K$2)</f>
        <v>0</v>
      </c>
      <c r="L320" s="27">
        <f>SUMIFS('FY17 DataDump'!$E$2:$E$4768, 'FY17 DataDump'!$C$2:$C$4768, 'FY17 Individual Analysis'!$A320, 'FY17 DataDump'!$H$2:$H$4768, L$2)</f>
        <v>0</v>
      </c>
      <c r="M320" s="27">
        <f>SUMIFS('FY17 DataDump'!$E$2:$E$4768, 'FY17 DataDump'!$C$2:$C$4768, 'FY17 Individual Analysis'!$A320, 'FY17 DataDump'!$H$2:$H$4768, M$2)</f>
        <v>0</v>
      </c>
      <c r="N320" s="27">
        <f>SUMIFS('FY17 DataDump'!$E$2:$E$4768, 'FY17 DataDump'!$C$2:$C$4768, 'FY17 Individual Analysis'!$A320, 'FY17 DataDump'!$H$2:$H$4768, N$2)</f>
        <v>0</v>
      </c>
      <c r="O320" s="27">
        <f>SUMIFS('FY17 DataDump'!$E$2:$E$4768, 'FY17 DataDump'!$C$2:$C$4768, 'FY17 Individual Analysis'!$A320, 'FY17 DataDump'!$H$2:$H$4768, O$2)</f>
        <v>0</v>
      </c>
      <c r="P320" s="27">
        <f t="shared" si="29"/>
        <v>0</v>
      </c>
      <c r="Q320" s="108" t="e">
        <f t="shared" si="27"/>
        <v>#DIV/0!</v>
      </c>
      <c r="S320" s="20">
        <f t="shared" si="31"/>
        <v>0</v>
      </c>
      <c r="T320" s="21">
        <f t="shared" si="31"/>
        <v>0</v>
      </c>
      <c r="U320" s="21">
        <f t="shared" si="31"/>
        <v>0</v>
      </c>
      <c r="V320" s="21">
        <f t="shared" si="31"/>
        <v>0</v>
      </c>
      <c r="W320" s="21">
        <f t="shared" si="31"/>
        <v>0</v>
      </c>
      <c r="X320" s="21">
        <f t="shared" si="31"/>
        <v>0</v>
      </c>
      <c r="Y320" s="21">
        <f t="shared" si="31"/>
        <v>0</v>
      </c>
      <c r="Z320" s="21">
        <f t="shared" si="31"/>
        <v>0</v>
      </c>
      <c r="AA320" s="21">
        <f t="shared" si="31"/>
        <v>0</v>
      </c>
      <c r="AB320" s="21">
        <f t="shared" si="32"/>
        <v>0</v>
      </c>
      <c r="AC320" s="21">
        <f t="shared" si="32"/>
        <v>0</v>
      </c>
      <c r="AD320" s="24">
        <f t="shared" si="32"/>
        <v>0</v>
      </c>
      <c r="AF320" s="15">
        <f t="shared" si="28"/>
        <v>0</v>
      </c>
    </row>
    <row r="321" spans="1:32" x14ac:dyDescent="0.25">
      <c r="A321" s="75"/>
      <c r="B321" s="75" t="e">
        <f>INDEX('FY17 DataDump'!$A$2:$H$4768, MATCH('FY17 Individual Analysis'!A321, 'FY17 DataDump'!$C$2:$C$4768, 0), MATCH('FY17 DataDump'!$B$1, 'FY17 DataDump'!$A$1:$H$1))</f>
        <v>#N/A</v>
      </c>
      <c r="C321" s="75" t="e">
        <f>INDEX('FY17 DataDump'!$A$2:$H$4768, MATCH('FY17 Individual Analysis'!A321, 'FY17 DataDump'!$C$2:$C$4768, 0), MATCH('FY17 DataDump'!$D$1, 'FY17 DataDump'!$A$1:$H$1))</f>
        <v>#N/A</v>
      </c>
      <c r="D321" s="27">
        <f>SUMIFS('FY17 DataDump'!$E$2:$E$4768, 'FY17 DataDump'!$C$2:$C$4768, 'FY17 Individual Analysis'!$A321, 'FY17 DataDump'!$H$2:$H$4768, D$2)</f>
        <v>0</v>
      </c>
      <c r="E321" s="27">
        <f>SUMIFS('FY17 DataDump'!$E$2:$E$4768, 'FY17 DataDump'!$C$2:$C$4768, 'FY17 Individual Analysis'!$A321, 'FY17 DataDump'!$H$2:$H$4768, E$2)</f>
        <v>0</v>
      </c>
      <c r="F321" s="27">
        <f>SUMIFS('FY17 DataDump'!$E$2:$E$4768, 'FY17 DataDump'!$C$2:$C$4768, 'FY17 Individual Analysis'!$A321, 'FY17 DataDump'!$H$2:$H$4768, F$2)</f>
        <v>0</v>
      </c>
      <c r="G321" s="27">
        <f>SUMIFS('FY17 DataDump'!$E$2:$E$4768, 'FY17 DataDump'!$C$2:$C$4768, 'FY17 Individual Analysis'!$A321, 'FY17 DataDump'!$H$2:$H$4768, G$2)</f>
        <v>0</v>
      </c>
      <c r="H321" s="27">
        <f>SUMIFS('FY17 DataDump'!$E$2:$E$4768, 'FY17 DataDump'!$C$2:$C$4768, 'FY17 Individual Analysis'!$A321, 'FY17 DataDump'!$H$2:$H$4768, H$2)</f>
        <v>0</v>
      </c>
      <c r="I321" s="27">
        <f>SUMIFS('FY17 DataDump'!$E$2:$E$4768, 'FY17 DataDump'!$C$2:$C$4768, 'FY17 Individual Analysis'!$A321, 'FY17 DataDump'!$H$2:$H$4768, I$2)</f>
        <v>0</v>
      </c>
      <c r="J321" s="27">
        <f>SUMIFS('FY17 DataDump'!$E$2:$E$4768, 'FY17 DataDump'!$C$2:$C$4768, 'FY17 Individual Analysis'!$A321, 'FY17 DataDump'!$H$2:$H$4768, J$2)</f>
        <v>0</v>
      </c>
      <c r="K321" s="27">
        <f>SUMIFS('FY17 DataDump'!$E$2:$E$4768, 'FY17 DataDump'!$C$2:$C$4768, 'FY17 Individual Analysis'!$A321, 'FY17 DataDump'!$H$2:$H$4768, K$2)</f>
        <v>0</v>
      </c>
      <c r="L321" s="27">
        <f>SUMIFS('FY17 DataDump'!$E$2:$E$4768, 'FY17 DataDump'!$C$2:$C$4768, 'FY17 Individual Analysis'!$A321, 'FY17 DataDump'!$H$2:$H$4768, L$2)</f>
        <v>0</v>
      </c>
      <c r="M321" s="27">
        <f>SUMIFS('FY17 DataDump'!$E$2:$E$4768, 'FY17 DataDump'!$C$2:$C$4768, 'FY17 Individual Analysis'!$A321, 'FY17 DataDump'!$H$2:$H$4768, M$2)</f>
        <v>0</v>
      </c>
      <c r="N321" s="27">
        <f>SUMIFS('FY17 DataDump'!$E$2:$E$4768, 'FY17 DataDump'!$C$2:$C$4768, 'FY17 Individual Analysis'!$A321, 'FY17 DataDump'!$H$2:$H$4768, N$2)</f>
        <v>0</v>
      </c>
      <c r="O321" s="27">
        <f>SUMIFS('FY17 DataDump'!$E$2:$E$4768, 'FY17 DataDump'!$C$2:$C$4768, 'FY17 Individual Analysis'!$A321, 'FY17 DataDump'!$H$2:$H$4768, O$2)</f>
        <v>0</v>
      </c>
      <c r="P321" s="27">
        <f t="shared" si="29"/>
        <v>0</v>
      </c>
      <c r="Q321" s="108" t="e">
        <f t="shared" si="27"/>
        <v>#DIV/0!</v>
      </c>
      <c r="S321" s="20">
        <f t="shared" si="31"/>
        <v>0</v>
      </c>
      <c r="T321" s="21">
        <f t="shared" si="31"/>
        <v>0</v>
      </c>
      <c r="U321" s="21">
        <f t="shared" si="31"/>
        <v>0</v>
      </c>
      <c r="V321" s="21">
        <f t="shared" si="31"/>
        <v>0</v>
      </c>
      <c r="W321" s="21">
        <f t="shared" si="31"/>
        <v>0</v>
      </c>
      <c r="X321" s="21">
        <f t="shared" si="31"/>
        <v>0</v>
      </c>
      <c r="Y321" s="21">
        <f t="shared" si="31"/>
        <v>0</v>
      </c>
      <c r="Z321" s="21">
        <f t="shared" si="31"/>
        <v>0</v>
      </c>
      <c r="AA321" s="21">
        <f t="shared" si="31"/>
        <v>0</v>
      </c>
      <c r="AB321" s="21">
        <f t="shared" si="32"/>
        <v>0</v>
      </c>
      <c r="AC321" s="21">
        <f t="shared" si="32"/>
        <v>0</v>
      </c>
      <c r="AD321" s="24">
        <f t="shared" si="32"/>
        <v>0</v>
      </c>
      <c r="AF321" s="15">
        <f t="shared" si="28"/>
        <v>0</v>
      </c>
    </row>
    <row r="322" spans="1:32" x14ac:dyDescent="0.25">
      <c r="A322" s="75"/>
      <c r="B322" s="75" t="e">
        <f>INDEX('FY17 DataDump'!$A$2:$H$4768, MATCH('FY17 Individual Analysis'!A322, 'FY17 DataDump'!$C$2:$C$4768, 0), MATCH('FY17 DataDump'!$B$1, 'FY17 DataDump'!$A$1:$H$1))</f>
        <v>#N/A</v>
      </c>
      <c r="C322" s="75" t="e">
        <f>INDEX('FY17 DataDump'!$A$2:$H$4768, MATCH('FY17 Individual Analysis'!A322, 'FY17 DataDump'!$C$2:$C$4768, 0), MATCH('FY17 DataDump'!$D$1, 'FY17 DataDump'!$A$1:$H$1))</f>
        <v>#N/A</v>
      </c>
      <c r="D322" s="27">
        <f>SUMIFS('FY17 DataDump'!$E$2:$E$4768, 'FY17 DataDump'!$C$2:$C$4768, 'FY17 Individual Analysis'!$A322, 'FY17 DataDump'!$H$2:$H$4768, D$2)</f>
        <v>0</v>
      </c>
      <c r="E322" s="27">
        <f>SUMIFS('FY17 DataDump'!$E$2:$E$4768, 'FY17 DataDump'!$C$2:$C$4768, 'FY17 Individual Analysis'!$A322, 'FY17 DataDump'!$H$2:$H$4768, E$2)</f>
        <v>0</v>
      </c>
      <c r="F322" s="27">
        <f>SUMIFS('FY17 DataDump'!$E$2:$E$4768, 'FY17 DataDump'!$C$2:$C$4768, 'FY17 Individual Analysis'!$A322, 'FY17 DataDump'!$H$2:$H$4768, F$2)</f>
        <v>0</v>
      </c>
      <c r="G322" s="27">
        <f>SUMIFS('FY17 DataDump'!$E$2:$E$4768, 'FY17 DataDump'!$C$2:$C$4768, 'FY17 Individual Analysis'!$A322, 'FY17 DataDump'!$H$2:$H$4768, G$2)</f>
        <v>0</v>
      </c>
      <c r="H322" s="27">
        <f>SUMIFS('FY17 DataDump'!$E$2:$E$4768, 'FY17 DataDump'!$C$2:$C$4768, 'FY17 Individual Analysis'!$A322, 'FY17 DataDump'!$H$2:$H$4768, H$2)</f>
        <v>0</v>
      </c>
      <c r="I322" s="27">
        <f>SUMIFS('FY17 DataDump'!$E$2:$E$4768, 'FY17 DataDump'!$C$2:$C$4768, 'FY17 Individual Analysis'!$A322, 'FY17 DataDump'!$H$2:$H$4768, I$2)</f>
        <v>0</v>
      </c>
      <c r="J322" s="27">
        <f>SUMIFS('FY17 DataDump'!$E$2:$E$4768, 'FY17 DataDump'!$C$2:$C$4768, 'FY17 Individual Analysis'!$A322, 'FY17 DataDump'!$H$2:$H$4768, J$2)</f>
        <v>0</v>
      </c>
      <c r="K322" s="27">
        <f>SUMIFS('FY17 DataDump'!$E$2:$E$4768, 'FY17 DataDump'!$C$2:$C$4768, 'FY17 Individual Analysis'!$A322, 'FY17 DataDump'!$H$2:$H$4768, K$2)</f>
        <v>0</v>
      </c>
      <c r="L322" s="27">
        <f>SUMIFS('FY17 DataDump'!$E$2:$E$4768, 'FY17 DataDump'!$C$2:$C$4768, 'FY17 Individual Analysis'!$A322, 'FY17 DataDump'!$H$2:$H$4768, L$2)</f>
        <v>0</v>
      </c>
      <c r="M322" s="27">
        <f>SUMIFS('FY17 DataDump'!$E$2:$E$4768, 'FY17 DataDump'!$C$2:$C$4768, 'FY17 Individual Analysis'!$A322, 'FY17 DataDump'!$H$2:$H$4768, M$2)</f>
        <v>0</v>
      </c>
      <c r="N322" s="27">
        <f>SUMIFS('FY17 DataDump'!$E$2:$E$4768, 'FY17 DataDump'!$C$2:$C$4768, 'FY17 Individual Analysis'!$A322, 'FY17 DataDump'!$H$2:$H$4768, N$2)</f>
        <v>0</v>
      </c>
      <c r="O322" s="27">
        <f>SUMIFS('FY17 DataDump'!$E$2:$E$4768, 'FY17 DataDump'!$C$2:$C$4768, 'FY17 Individual Analysis'!$A322, 'FY17 DataDump'!$H$2:$H$4768, O$2)</f>
        <v>0</v>
      </c>
      <c r="P322" s="27">
        <f t="shared" si="29"/>
        <v>0</v>
      </c>
      <c r="Q322" s="108" t="e">
        <f t="shared" ref="Q322:Q385" si="33">P322/$P$400</f>
        <v>#DIV/0!</v>
      </c>
      <c r="S322" s="20">
        <f t="shared" si="31"/>
        <v>0</v>
      </c>
      <c r="T322" s="21">
        <f t="shared" si="31"/>
        <v>0</v>
      </c>
      <c r="U322" s="21">
        <f t="shared" si="31"/>
        <v>0</v>
      </c>
      <c r="V322" s="21">
        <f t="shared" si="31"/>
        <v>0</v>
      </c>
      <c r="W322" s="21">
        <f t="shared" si="31"/>
        <v>0</v>
      </c>
      <c r="X322" s="21">
        <f t="shared" si="31"/>
        <v>0</v>
      </c>
      <c r="Y322" s="21">
        <f t="shared" si="31"/>
        <v>0</v>
      </c>
      <c r="Z322" s="21">
        <f t="shared" si="31"/>
        <v>0</v>
      </c>
      <c r="AA322" s="21">
        <f t="shared" si="31"/>
        <v>0</v>
      </c>
      <c r="AB322" s="21">
        <f t="shared" si="32"/>
        <v>0</v>
      </c>
      <c r="AC322" s="21">
        <f t="shared" si="32"/>
        <v>0</v>
      </c>
      <c r="AD322" s="24">
        <f t="shared" si="32"/>
        <v>0</v>
      </c>
      <c r="AF322" s="15">
        <f t="shared" ref="AF322:AF385" si="34">(P322) + (P322 *$AG$1)</f>
        <v>0</v>
      </c>
    </row>
    <row r="323" spans="1:32" x14ac:dyDescent="0.25">
      <c r="A323" s="75"/>
      <c r="B323" s="75" t="e">
        <f>INDEX('FY17 DataDump'!$A$2:$H$4768, MATCH('FY17 Individual Analysis'!A323, 'FY17 DataDump'!$C$2:$C$4768, 0), MATCH('FY17 DataDump'!$B$1, 'FY17 DataDump'!$A$1:$H$1))</f>
        <v>#N/A</v>
      </c>
      <c r="C323" s="75" t="e">
        <f>INDEX('FY17 DataDump'!$A$2:$H$4768, MATCH('FY17 Individual Analysis'!A323, 'FY17 DataDump'!$C$2:$C$4768, 0), MATCH('FY17 DataDump'!$D$1, 'FY17 DataDump'!$A$1:$H$1))</f>
        <v>#N/A</v>
      </c>
      <c r="D323" s="27">
        <f>SUMIFS('FY17 DataDump'!$E$2:$E$4768, 'FY17 DataDump'!$C$2:$C$4768, 'FY17 Individual Analysis'!$A323, 'FY17 DataDump'!$H$2:$H$4768, D$2)</f>
        <v>0</v>
      </c>
      <c r="E323" s="27">
        <f>SUMIFS('FY17 DataDump'!$E$2:$E$4768, 'FY17 DataDump'!$C$2:$C$4768, 'FY17 Individual Analysis'!$A323, 'FY17 DataDump'!$H$2:$H$4768, E$2)</f>
        <v>0</v>
      </c>
      <c r="F323" s="27">
        <f>SUMIFS('FY17 DataDump'!$E$2:$E$4768, 'FY17 DataDump'!$C$2:$C$4768, 'FY17 Individual Analysis'!$A323, 'FY17 DataDump'!$H$2:$H$4768, F$2)</f>
        <v>0</v>
      </c>
      <c r="G323" s="27">
        <f>SUMIFS('FY17 DataDump'!$E$2:$E$4768, 'FY17 DataDump'!$C$2:$C$4768, 'FY17 Individual Analysis'!$A323, 'FY17 DataDump'!$H$2:$H$4768, G$2)</f>
        <v>0</v>
      </c>
      <c r="H323" s="27">
        <f>SUMIFS('FY17 DataDump'!$E$2:$E$4768, 'FY17 DataDump'!$C$2:$C$4768, 'FY17 Individual Analysis'!$A323, 'FY17 DataDump'!$H$2:$H$4768, H$2)</f>
        <v>0</v>
      </c>
      <c r="I323" s="27">
        <f>SUMIFS('FY17 DataDump'!$E$2:$E$4768, 'FY17 DataDump'!$C$2:$C$4768, 'FY17 Individual Analysis'!$A323, 'FY17 DataDump'!$H$2:$H$4768, I$2)</f>
        <v>0</v>
      </c>
      <c r="J323" s="27">
        <f>SUMIFS('FY17 DataDump'!$E$2:$E$4768, 'FY17 DataDump'!$C$2:$C$4768, 'FY17 Individual Analysis'!$A323, 'FY17 DataDump'!$H$2:$H$4768, J$2)</f>
        <v>0</v>
      </c>
      <c r="K323" s="27">
        <f>SUMIFS('FY17 DataDump'!$E$2:$E$4768, 'FY17 DataDump'!$C$2:$C$4768, 'FY17 Individual Analysis'!$A323, 'FY17 DataDump'!$H$2:$H$4768, K$2)</f>
        <v>0</v>
      </c>
      <c r="L323" s="27">
        <f>SUMIFS('FY17 DataDump'!$E$2:$E$4768, 'FY17 DataDump'!$C$2:$C$4768, 'FY17 Individual Analysis'!$A323, 'FY17 DataDump'!$H$2:$H$4768, L$2)</f>
        <v>0</v>
      </c>
      <c r="M323" s="27">
        <f>SUMIFS('FY17 DataDump'!$E$2:$E$4768, 'FY17 DataDump'!$C$2:$C$4768, 'FY17 Individual Analysis'!$A323, 'FY17 DataDump'!$H$2:$H$4768, M$2)</f>
        <v>0</v>
      </c>
      <c r="N323" s="27">
        <f>SUMIFS('FY17 DataDump'!$E$2:$E$4768, 'FY17 DataDump'!$C$2:$C$4768, 'FY17 Individual Analysis'!$A323, 'FY17 DataDump'!$H$2:$H$4768, N$2)</f>
        <v>0</v>
      </c>
      <c r="O323" s="27">
        <f>SUMIFS('FY17 DataDump'!$E$2:$E$4768, 'FY17 DataDump'!$C$2:$C$4768, 'FY17 Individual Analysis'!$A323, 'FY17 DataDump'!$H$2:$H$4768, O$2)</f>
        <v>0</v>
      </c>
      <c r="P323" s="27">
        <f t="shared" ref="P323:P386" si="35">SUM(D323:O323)</f>
        <v>0</v>
      </c>
      <c r="Q323" s="108" t="e">
        <f t="shared" si="33"/>
        <v>#DIV/0!</v>
      </c>
      <c r="S323" s="20">
        <f t="shared" si="31"/>
        <v>0</v>
      </c>
      <c r="T323" s="21">
        <f t="shared" si="31"/>
        <v>0</v>
      </c>
      <c r="U323" s="21">
        <f t="shared" si="31"/>
        <v>0</v>
      </c>
      <c r="V323" s="21">
        <f t="shared" si="31"/>
        <v>0</v>
      </c>
      <c r="W323" s="21">
        <f t="shared" si="31"/>
        <v>0</v>
      </c>
      <c r="X323" s="21">
        <f t="shared" si="31"/>
        <v>0</v>
      </c>
      <c r="Y323" s="21">
        <f t="shared" si="31"/>
        <v>0</v>
      </c>
      <c r="Z323" s="21">
        <f t="shared" si="31"/>
        <v>0</v>
      </c>
      <c r="AA323" s="21">
        <f t="shared" si="31"/>
        <v>0</v>
      </c>
      <c r="AB323" s="21">
        <f t="shared" si="32"/>
        <v>0</v>
      </c>
      <c r="AC323" s="21">
        <f t="shared" si="32"/>
        <v>0</v>
      </c>
      <c r="AD323" s="24">
        <f t="shared" si="32"/>
        <v>0</v>
      </c>
      <c r="AF323" s="15">
        <f t="shared" si="34"/>
        <v>0</v>
      </c>
    </row>
    <row r="324" spans="1:32" x14ac:dyDescent="0.25">
      <c r="A324" s="75"/>
      <c r="B324" s="75" t="e">
        <f>INDEX('FY17 DataDump'!$A$2:$H$4768, MATCH('FY17 Individual Analysis'!A324, 'FY17 DataDump'!$C$2:$C$4768, 0), MATCH('FY17 DataDump'!$B$1, 'FY17 DataDump'!$A$1:$H$1))</f>
        <v>#N/A</v>
      </c>
      <c r="C324" s="75" t="e">
        <f>INDEX('FY17 DataDump'!$A$2:$H$4768, MATCH('FY17 Individual Analysis'!A324, 'FY17 DataDump'!$C$2:$C$4768, 0), MATCH('FY17 DataDump'!$D$1, 'FY17 DataDump'!$A$1:$H$1))</f>
        <v>#N/A</v>
      </c>
      <c r="D324" s="27">
        <f>SUMIFS('FY17 DataDump'!$E$2:$E$4768, 'FY17 DataDump'!$C$2:$C$4768, 'FY17 Individual Analysis'!$A324, 'FY17 DataDump'!$H$2:$H$4768, D$2)</f>
        <v>0</v>
      </c>
      <c r="E324" s="27">
        <f>SUMIFS('FY17 DataDump'!$E$2:$E$4768, 'FY17 DataDump'!$C$2:$C$4768, 'FY17 Individual Analysis'!$A324, 'FY17 DataDump'!$H$2:$H$4768, E$2)</f>
        <v>0</v>
      </c>
      <c r="F324" s="27">
        <f>SUMIFS('FY17 DataDump'!$E$2:$E$4768, 'FY17 DataDump'!$C$2:$C$4768, 'FY17 Individual Analysis'!$A324, 'FY17 DataDump'!$H$2:$H$4768, F$2)</f>
        <v>0</v>
      </c>
      <c r="G324" s="27">
        <f>SUMIFS('FY17 DataDump'!$E$2:$E$4768, 'FY17 DataDump'!$C$2:$C$4768, 'FY17 Individual Analysis'!$A324, 'FY17 DataDump'!$H$2:$H$4768, G$2)</f>
        <v>0</v>
      </c>
      <c r="H324" s="27">
        <f>SUMIFS('FY17 DataDump'!$E$2:$E$4768, 'FY17 DataDump'!$C$2:$C$4768, 'FY17 Individual Analysis'!$A324, 'FY17 DataDump'!$H$2:$H$4768, H$2)</f>
        <v>0</v>
      </c>
      <c r="I324" s="27">
        <f>SUMIFS('FY17 DataDump'!$E$2:$E$4768, 'FY17 DataDump'!$C$2:$C$4768, 'FY17 Individual Analysis'!$A324, 'FY17 DataDump'!$H$2:$H$4768, I$2)</f>
        <v>0</v>
      </c>
      <c r="J324" s="27">
        <f>SUMIFS('FY17 DataDump'!$E$2:$E$4768, 'FY17 DataDump'!$C$2:$C$4768, 'FY17 Individual Analysis'!$A324, 'FY17 DataDump'!$H$2:$H$4768, J$2)</f>
        <v>0</v>
      </c>
      <c r="K324" s="27">
        <f>SUMIFS('FY17 DataDump'!$E$2:$E$4768, 'FY17 DataDump'!$C$2:$C$4768, 'FY17 Individual Analysis'!$A324, 'FY17 DataDump'!$H$2:$H$4768, K$2)</f>
        <v>0</v>
      </c>
      <c r="L324" s="27">
        <f>SUMIFS('FY17 DataDump'!$E$2:$E$4768, 'FY17 DataDump'!$C$2:$C$4768, 'FY17 Individual Analysis'!$A324, 'FY17 DataDump'!$H$2:$H$4768, L$2)</f>
        <v>0</v>
      </c>
      <c r="M324" s="27">
        <f>SUMIFS('FY17 DataDump'!$E$2:$E$4768, 'FY17 DataDump'!$C$2:$C$4768, 'FY17 Individual Analysis'!$A324, 'FY17 DataDump'!$H$2:$H$4768, M$2)</f>
        <v>0</v>
      </c>
      <c r="N324" s="27">
        <f>SUMIFS('FY17 DataDump'!$E$2:$E$4768, 'FY17 DataDump'!$C$2:$C$4768, 'FY17 Individual Analysis'!$A324, 'FY17 DataDump'!$H$2:$H$4768, N$2)</f>
        <v>0</v>
      </c>
      <c r="O324" s="27">
        <f>SUMIFS('FY17 DataDump'!$E$2:$E$4768, 'FY17 DataDump'!$C$2:$C$4768, 'FY17 Individual Analysis'!$A324, 'FY17 DataDump'!$H$2:$H$4768, O$2)</f>
        <v>0</v>
      </c>
      <c r="P324" s="27">
        <f t="shared" si="35"/>
        <v>0</v>
      </c>
      <c r="Q324" s="108" t="e">
        <f t="shared" si="33"/>
        <v>#DIV/0!</v>
      </c>
      <c r="S324" s="20">
        <f t="shared" si="31"/>
        <v>0</v>
      </c>
      <c r="T324" s="21">
        <f t="shared" si="31"/>
        <v>0</v>
      </c>
      <c r="U324" s="21">
        <f t="shared" si="31"/>
        <v>0</v>
      </c>
      <c r="V324" s="21">
        <f t="shared" si="31"/>
        <v>0</v>
      </c>
      <c r="W324" s="21">
        <f t="shared" si="31"/>
        <v>0</v>
      </c>
      <c r="X324" s="21">
        <f t="shared" si="31"/>
        <v>0</v>
      </c>
      <c r="Y324" s="21">
        <f t="shared" si="31"/>
        <v>0</v>
      </c>
      <c r="Z324" s="21">
        <f t="shared" si="31"/>
        <v>0</v>
      </c>
      <c r="AA324" s="21">
        <f t="shared" si="31"/>
        <v>0</v>
      </c>
      <c r="AB324" s="21">
        <f t="shared" si="32"/>
        <v>0</v>
      </c>
      <c r="AC324" s="21">
        <f t="shared" si="32"/>
        <v>0</v>
      </c>
      <c r="AD324" s="24">
        <f t="shared" si="32"/>
        <v>0</v>
      </c>
      <c r="AF324" s="15">
        <f t="shared" si="34"/>
        <v>0</v>
      </c>
    </row>
    <row r="325" spans="1:32" x14ac:dyDescent="0.25">
      <c r="A325" s="75"/>
      <c r="B325" s="75" t="e">
        <f>INDEX('FY17 DataDump'!$A$2:$H$4768, MATCH('FY17 Individual Analysis'!A325, 'FY17 DataDump'!$C$2:$C$4768, 0), MATCH('FY17 DataDump'!$B$1, 'FY17 DataDump'!$A$1:$H$1))</f>
        <v>#N/A</v>
      </c>
      <c r="C325" s="75" t="e">
        <f>INDEX('FY17 DataDump'!$A$2:$H$4768, MATCH('FY17 Individual Analysis'!A325, 'FY17 DataDump'!$C$2:$C$4768, 0), MATCH('FY17 DataDump'!$D$1, 'FY17 DataDump'!$A$1:$H$1))</f>
        <v>#N/A</v>
      </c>
      <c r="D325" s="27">
        <f>SUMIFS('FY17 DataDump'!$E$2:$E$4768, 'FY17 DataDump'!$C$2:$C$4768, 'FY17 Individual Analysis'!$A325, 'FY17 DataDump'!$H$2:$H$4768, D$2)</f>
        <v>0</v>
      </c>
      <c r="E325" s="27">
        <f>SUMIFS('FY17 DataDump'!$E$2:$E$4768, 'FY17 DataDump'!$C$2:$C$4768, 'FY17 Individual Analysis'!$A325, 'FY17 DataDump'!$H$2:$H$4768, E$2)</f>
        <v>0</v>
      </c>
      <c r="F325" s="27">
        <f>SUMIFS('FY17 DataDump'!$E$2:$E$4768, 'FY17 DataDump'!$C$2:$C$4768, 'FY17 Individual Analysis'!$A325, 'FY17 DataDump'!$H$2:$H$4768, F$2)</f>
        <v>0</v>
      </c>
      <c r="G325" s="27">
        <f>SUMIFS('FY17 DataDump'!$E$2:$E$4768, 'FY17 DataDump'!$C$2:$C$4768, 'FY17 Individual Analysis'!$A325, 'FY17 DataDump'!$H$2:$H$4768, G$2)</f>
        <v>0</v>
      </c>
      <c r="H325" s="27">
        <f>SUMIFS('FY17 DataDump'!$E$2:$E$4768, 'FY17 DataDump'!$C$2:$C$4768, 'FY17 Individual Analysis'!$A325, 'FY17 DataDump'!$H$2:$H$4768, H$2)</f>
        <v>0</v>
      </c>
      <c r="I325" s="27">
        <f>SUMIFS('FY17 DataDump'!$E$2:$E$4768, 'FY17 DataDump'!$C$2:$C$4768, 'FY17 Individual Analysis'!$A325, 'FY17 DataDump'!$H$2:$H$4768, I$2)</f>
        <v>0</v>
      </c>
      <c r="J325" s="27">
        <f>SUMIFS('FY17 DataDump'!$E$2:$E$4768, 'FY17 DataDump'!$C$2:$C$4768, 'FY17 Individual Analysis'!$A325, 'FY17 DataDump'!$H$2:$H$4768, J$2)</f>
        <v>0</v>
      </c>
      <c r="K325" s="27">
        <f>SUMIFS('FY17 DataDump'!$E$2:$E$4768, 'FY17 DataDump'!$C$2:$C$4768, 'FY17 Individual Analysis'!$A325, 'FY17 DataDump'!$H$2:$H$4768, K$2)</f>
        <v>0</v>
      </c>
      <c r="L325" s="27">
        <f>SUMIFS('FY17 DataDump'!$E$2:$E$4768, 'FY17 DataDump'!$C$2:$C$4768, 'FY17 Individual Analysis'!$A325, 'FY17 DataDump'!$H$2:$H$4768, L$2)</f>
        <v>0</v>
      </c>
      <c r="M325" s="27">
        <f>SUMIFS('FY17 DataDump'!$E$2:$E$4768, 'FY17 DataDump'!$C$2:$C$4768, 'FY17 Individual Analysis'!$A325, 'FY17 DataDump'!$H$2:$H$4768, M$2)</f>
        <v>0</v>
      </c>
      <c r="N325" s="27">
        <f>SUMIFS('FY17 DataDump'!$E$2:$E$4768, 'FY17 DataDump'!$C$2:$C$4768, 'FY17 Individual Analysis'!$A325, 'FY17 DataDump'!$H$2:$H$4768, N$2)</f>
        <v>0</v>
      </c>
      <c r="O325" s="27">
        <f>SUMIFS('FY17 DataDump'!$E$2:$E$4768, 'FY17 DataDump'!$C$2:$C$4768, 'FY17 Individual Analysis'!$A325, 'FY17 DataDump'!$H$2:$H$4768, O$2)</f>
        <v>0</v>
      </c>
      <c r="P325" s="27">
        <f t="shared" si="35"/>
        <v>0</v>
      </c>
      <c r="Q325" s="108" t="e">
        <f t="shared" si="33"/>
        <v>#DIV/0!</v>
      </c>
      <c r="S325" s="20">
        <f t="shared" si="31"/>
        <v>0</v>
      </c>
      <c r="T325" s="21">
        <f t="shared" si="31"/>
        <v>0</v>
      </c>
      <c r="U325" s="21">
        <f t="shared" si="31"/>
        <v>0</v>
      </c>
      <c r="V325" s="21">
        <f t="shared" si="31"/>
        <v>0</v>
      </c>
      <c r="W325" s="21">
        <f t="shared" si="31"/>
        <v>0</v>
      </c>
      <c r="X325" s="21">
        <f t="shared" si="31"/>
        <v>0</v>
      </c>
      <c r="Y325" s="21">
        <f t="shared" si="31"/>
        <v>0</v>
      </c>
      <c r="Z325" s="21">
        <f t="shared" si="31"/>
        <v>0</v>
      </c>
      <c r="AA325" s="21">
        <f t="shared" si="31"/>
        <v>0</v>
      </c>
      <c r="AB325" s="21">
        <f t="shared" si="32"/>
        <v>0</v>
      </c>
      <c r="AC325" s="21">
        <f t="shared" si="32"/>
        <v>0</v>
      </c>
      <c r="AD325" s="24">
        <f t="shared" si="32"/>
        <v>0</v>
      </c>
      <c r="AF325" s="15">
        <f t="shared" si="34"/>
        <v>0</v>
      </c>
    </row>
    <row r="326" spans="1:32" x14ac:dyDescent="0.25">
      <c r="A326" s="75"/>
      <c r="B326" s="75" t="e">
        <f>INDEX('FY17 DataDump'!$A$2:$H$4768, MATCH('FY17 Individual Analysis'!A326, 'FY17 DataDump'!$C$2:$C$4768, 0), MATCH('FY17 DataDump'!$B$1, 'FY17 DataDump'!$A$1:$H$1))</f>
        <v>#N/A</v>
      </c>
      <c r="C326" s="75" t="e">
        <f>INDEX('FY17 DataDump'!$A$2:$H$4768, MATCH('FY17 Individual Analysis'!A326, 'FY17 DataDump'!$C$2:$C$4768, 0), MATCH('FY17 DataDump'!$D$1, 'FY17 DataDump'!$A$1:$H$1))</f>
        <v>#N/A</v>
      </c>
      <c r="D326" s="27">
        <f>SUMIFS('FY17 DataDump'!$E$2:$E$4768, 'FY17 DataDump'!$C$2:$C$4768, 'FY17 Individual Analysis'!$A326, 'FY17 DataDump'!$H$2:$H$4768, D$2)</f>
        <v>0</v>
      </c>
      <c r="E326" s="27">
        <f>SUMIFS('FY17 DataDump'!$E$2:$E$4768, 'FY17 DataDump'!$C$2:$C$4768, 'FY17 Individual Analysis'!$A326, 'FY17 DataDump'!$H$2:$H$4768, E$2)</f>
        <v>0</v>
      </c>
      <c r="F326" s="27">
        <f>SUMIFS('FY17 DataDump'!$E$2:$E$4768, 'FY17 DataDump'!$C$2:$C$4768, 'FY17 Individual Analysis'!$A326, 'FY17 DataDump'!$H$2:$H$4768, F$2)</f>
        <v>0</v>
      </c>
      <c r="G326" s="27">
        <f>SUMIFS('FY17 DataDump'!$E$2:$E$4768, 'FY17 DataDump'!$C$2:$C$4768, 'FY17 Individual Analysis'!$A326, 'FY17 DataDump'!$H$2:$H$4768, G$2)</f>
        <v>0</v>
      </c>
      <c r="H326" s="27">
        <f>SUMIFS('FY17 DataDump'!$E$2:$E$4768, 'FY17 DataDump'!$C$2:$C$4768, 'FY17 Individual Analysis'!$A326, 'FY17 DataDump'!$H$2:$H$4768, H$2)</f>
        <v>0</v>
      </c>
      <c r="I326" s="27">
        <f>SUMIFS('FY17 DataDump'!$E$2:$E$4768, 'FY17 DataDump'!$C$2:$C$4768, 'FY17 Individual Analysis'!$A326, 'FY17 DataDump'!$H$2:$H$4768, I$2)</f>
        <v>0</v>
      </c>
      <c r="J326" s="27">
        <f>SUMIFS('FY17 DataDump'!$E$2:$E$4768, 'FY17 DataDump'!$C$2:$C$4768, 'FY17 Individual Analysis'!$A326, 'FY17 DataDump'!$H$2:$H$4768, J$2)</f>
        <v>0</v>
      </c>
      <c r="K326" s="27">
        <f>SUMIFS('FY17 DataDump'!$E$2:$E$4768, 'FY17 DataDump'!$C$2:$C$4768, 'FY17 Individual Analysis'!$A326, 'FY17 DataDump'!$H$2:$H$4768, K$2)</f>
        <v>0</v>
      </c>
      <c r="L326" s="27">
        <f>SUMIFS('FY17 DataDump'!$E$2:$E$4768, 'FY17 DataDump'!$C$2:$C$4768, 'FY17 Individual Analysis'!$A326, 'FY17 DataDump'!$H$2:$H$4768, L$2)</f>
        <v>0</v>
      </c>
      <c r="M326" s="27">
        <f>SUMIFS('FY17 DataDump'!$E$2:$E$4768, 'FY17 DataDump'!$C$2:$C$4768, 'FY17 Individual Analysis'!$A326, 'FY17 DataDump'!$H$2:$H$4768, M$2)</f>
        <v>0</v>
      </c>
      <c r="N326" s="27">
        <f>SUMIFS('FY17 DataDump'!$E$2:$E$4768, 'FY17 DataDump'!$C$2:$C$4768, 'FY17 Individual Analysis'!$A326, 'FY17 DataDump'!$H$2:$H$4768, N$2)</f>
        <v>0</v>
      </c>
      <c r="O326" s="27">
        <f>SUMIFS('FY17 DataDump'!$E$2:$E$4768, 'FY17 DataDump'!$C$2:$C$4768, 'FY17 Individual Analysis'!$A326, 'FY17 DataDump'!$H$2:$H$4768, O$2)</f>
        <v>0</v>
      </c>
      <c r="P326" s="27">
        <f t="shared" si="35"/>
        <v>0</v>
      </c>
      <c r="Q326" s="108" t="e">
        <f t="shared" si="33"/>
        <v>#DIV/0!</v>
      </c>
      <c r="S326" s="20">
        <f t="shared" si="31"/>
        <v>0</v>
      </c>
      <c r="T326" s="21">
        <f t="shared" si="31"/>
        <v>0</v>
      </c>
      <c r="U326" s="21">
        <f t="shared" si="31"/>
        <v>0</v>
      </c>
      <c r="V326" s="21">
        <f t="shared" si="31"/>
        <v>0</v>
      </c>
      <c r="W326" s="21">
        <f t="shared" si="31"/>
        <v>0</v>
      </c>
      <c r="X326" s="21">
        <f t="shared" si="31"/>
        <v>0</v>
      </c>
      <c r="Y326" s="21">
        <f t="shared" si="31"/>
        <v>0</v>
      </c>
      <c r="Z326" s="21">
        <f t="shared" si="31"/>
        <v>0</v>
      </c>
      <c r="AA326" s="21">
        <f t="shared" si="31"/>
        <v>0</v>
      </c>
      <c r="AB326" s="21">
        <f t="shared" si="32"/>
        <v>0</v>
      </c>
      <c r="AC326" s="21">
        <f t="shared" si="32"/>
        <v>0</v>
      </c>
      <c r="AD326" s="24">
        <f t="shared" si="32"/>
        <v>0</v>
      </c>
      <c r="AF326" s="15">
        <f t="shared" si="34"/>
        <v>0</v>
      </c>
    </row>
    <row r="327" spans="1:32" x14ac:dyDescent="0.25">
      <c r="A327" s="75"/>
      <c r="B327" s="75" t="e">
        <f>INDEX('FY17 DataDump'!$A$2:$H$4768, MATCH('FY17 Individual Analysis'!A327, 'FY17 DataDump'!$C$2:$C$4768, 0), MATCH('FY17 DataDump'!$B$1, 'FY17 DataDump'!$A$1:$H$1))</f>
        <v>#N/A</v>
      </c>
      <c r="C327" s="75" t="e">
        <f>INDEX('FY17 DataDump'!$A$2:$H$4768, MATCH('FY17 Individual Analysis'!A327, 'FY17 DataDump'!$C$2:$C$4768, 0), MATCH('FY17 DataDump'!$D$1, 'FY17 DataDump'!$A$1:$H$1))</f>
        <v>#N/A</v>
      </c>
      <c r="D327" s="27">
        <f>SUMIFS('FY17 DataDump'!$E$2:$E$4768, 'FY17 DataDump'!$C$2:$C$4768, 'FY17 Individual Analysis'!$A327, 'FY17 DataDump'!$H$2:$H$4768, D$2)</f>
        <v>0</v>
      </c>
      <c r="E327" s="27">
        <f>SUMIFS('FY17 DataDump'!$E$2:$E$4768, 'FY17 DataDump'!$C$2:$C$4768, 'FY17 Individual Analysis'!$A327, 'FY17 DataDump'!$H$2:$H$4768, E$2)</f>
        <v>0</v>
      </c>
      <c r="F327" s="27">
        <f>SUMIFS('FY17 DataDump'!$E$2:$E$4768, 'FY17 DataDump'!$C$2:$C$4768, 'FY17 Individual Analysis'!$A327, 'FY17 DataDump'!$H$2:$H$4768, F$2)</f>
        <v>0</v>
      </c>
      <c r="G327" s="27">
        <f>SUMIFS('FY17 DataDump'!$E$2:$E$4768, 'FY17 DataDump'!$C$2:$C$4768, 'FY17 Individual Analysis'!$A327, 'FY17 DataDump'!$H$2:$H$4768, G$2)</f>
        <v>0</v>
      </c>
      <c r="H327" s="27">
        <f>SUMIFS('FY17 DataDump'!$E$2:$E$4768, 'FY17 DataDump'!$C$2:$C$4768, 'FY17 Individual Analysis'!$A327, 'FY17 DataDump'!$H$2:$H$4768, H$2)</f>
        <v>0</v>
      </c>
      <c r="I327" s="27">
        <f>SUMIFS('FY17 DataDump'!$E$2:$E$4768, 'FY17 DataDump'!$C$2:$C$4768, 'FY17 Individual Analysis'!$A327, 'FY17 DataDump'!$H$2:$H$4768, I$2)</f>
        <v>0</v>
      </c>
      <c r="J327" s="27">
        <f>SUMIFS('FY17 DataDump'!$E$2:$E$4768, 'FY17 DataDump'!$C$2:$C$4768, 'FY17 Individual Analysis'!$A327, 'FY17 DataDump'!$H$2:$H$4768, J$2)</f>
        <v>0</v>
      </c>
      <c r="K327" s="27">
        <f>SUMIFS('FY17 DataDump'!$E$2:$E$4768, 'FY17 DataDump'!$C$2:$C$4768, 'FY17 Individual Analysis'!$A327, 'FY17 DataDump'!$H$2:$H$4768, K$2)</f>
        <v>0</v>
      </c>
      <c r="L327" s="27">
        <f>SUMIFS('FY17 DataDump'!$E$2:$E$4768, 'FY17 DataDump'!$C$2:$C$4768, 'FY17 Individual Analysis'!$A327, 'FY17 DataDump'!$H$2:$H$4768, L$2)</f>
        <v>0</v>
      </c>
      <c r="M327" s="27">
        <f>SUMIFS('FY17 DataDump'!$E$2:$E$4768, 'FY17 DataDump'!$C$2:$C$4768, 'FY17 Individual Analysis'!$A327, 'FY17 DataDump'!$H$2:$H$4768, M$2)</f>
        <v>0</v>
      </c>
      <c r="N327" s="27">
        <f>SUMIFS('FY17 DataDump'!$E$2:$E$4768, 'FY17 DataDump'!$C$2:$C$4768, 'FY17 Individual Analysis'!$A327, 'FY17 DataDump'!$H$2:$H$4768, N$2)</f>
        <v>0</v>
      </c>
      <c r="O327" s="27">
        <f>SUMIFS('FY17 DataDump'!$E$2:$E$4768, 'FY17 DataDump'!$C$2:$C$4768, 'FY17 Individual Analysis'!$A327, 'FY17 DataDump'!$H$2:$H$4768, O$2)</f>
        <v>0</v>
      </c>
      <c r="P327" s="27">
        <f t="shared" si="35"/>
        <v>0</v>
      </c>
      <c r="Q327" s="108" t="e">
        <f t="shared" si="33"/>
        <v>#DIV/0!</v>
      </c>
      <c r="S327" s="20">
        <f t="shared" si="31"/>
        <v>0</v>
      </c>
      <c r="T327" s="21">
        <f t="shared" si="31"/>
        <v>0</v>
      </c>
      <c r="U327" s="21">
        <f t="shared" si="31"/>
        <v>0</v>
      </c>
      <c r="V327" s="21">
        <f t="shared" ref="V327:AD342" si="36">IFERROR((G327/$P327) * ($AF327), 0)</f>
        <v>0</v>
      </c>
      <c r="W327" s="21">
        <f t="shared" si="36"/>
        <v>0</v>
      </c>
      <c r="X327" s="21">
        <f t="shared" si="36"/>
        <v>0</v>
      </c>
      <c r="Y327" s="21">
        <f t="shared" si="36"/>
        <v>0</v>
      </c>
      <c r="Z327" s="21">
        <f t="shared" si="36"/>
        <v>0</v>
      </c>
      <c r="AA327" s="21">
        <f t="shared" si="36"/>
        <v>0</v>
      </c>
      <c r="AB327" s="21">
        <f t="shared" si="32"/>
        <v>0</v>
      </c>
      <c r="AC327" s="21">
        <f t="shared" si="32"/>
        <v>0</v>
      </c>
      <c r="AD327" s="24">
        <f t="shared" si="32"/>
        <v>0</v>
      </c>
      <c r="AF327" s="15">
        <f t="shared" si="34"/>
        <v>0</v>
      </c>
    </row>
    <row r="328" spans="1:32" x14ac:dyDescent="0.25">
      <c r="A328" s="75"/>
      <c r="B328" s="75" t="e">
        <f>INDEX('FY17 DataDump'!$A$2:$H$4768, MATCH('FY17 Individual Analysis'!A328, 'FY17 DataDump'!$C$2:$C$4768, 0), MATCH('FY17 DataDump'!$B$1, 'FY17 DataDump'!$A$1:$H$1))</f>
        <v>#N/A</v>
      </c>
      <c r="C328" s="75" t="e">
        <f>INDEX('FY17 DataDump'!$A$2:$H$4768, MATCH('FY17 Individual Analysis'!A328, 'FY17 DataDump'!$C$2:$C$4768, 0), MATCH('FY17 DataDump'!$D$1, 'FY17 DataDump'!$A$1:$H$1))</f>
        <v>#N/A</v>
      </c>
      <c r="D328" s="27">
        <f>SUMIFS('FY17 DataDump'!$E$2:$E$4768, 'FY17 DataDump'!$C$2:$C$4768, 'FY17 Individual Analysis'!$A328, 'FY17 DataDump'!$H$2:$H$4768, D$2)</f>
        <v>0</v>
      </c>
      <c r="E328" s="27">
        <f>SUMIFS('FY17 DataDump'!$E$2:$E$4768, 'FY17 DataDump'!$C$2:$C$4768, 'FY17 Individual Analysis'!$A328, 'FY17 DataDump'!$H$2:$H$4768, E$2)</f>
        <v>0</v>
      </c>
      <c r="F328" s="27">
        <f>SUMIFS('FY17 DataDump'!$E$2:$E$4768, 'FY17 DataDump'!$C$2:$C$4768, 'FY17 Individual Analysis'!$A328, 'FY17 DataDump'!$H$2:$H$4768, F$2)</f>
        <v>0</v>
      </c>
      <c r="G328" s="27">
        <f>SUMIFS('FY17 DataDump'!$E$2:$E$4768, 'FY17 DataDump'!$C$2:$C$4768, 'FY17 Individual Analysis'!$A328, 'FY17 DataDump'!$H$2:$H$4768, G$2)</f>
        <v>0</v>
      </c>
      <c r="H328" s="27">
        <f>SUMIFS('FY17 DataDump'!$E$2:$E$4768, 'FY17 DataDump'!$C$2:$C$4768, 'FY17 Individual Analysis'!$A328, 'FY17 DataDump'!$H$2:$H$4768, H$2)</f>
        <v>0</v>
      </c>
      <c r="I328" s="27">
        <f>SUMIFS('FY17 DataDump'!$E$2:$E$4768, 'FY17 DataDump'!$C$2:$C$4768, 'FY17 Individual Analysis'!$A328, 'FY17 DataDump'!$H$2:$H$4768, I$2)</f>
        <v>0</v>
      </c>
      <c r="J328" s="27">
        <f>SUMIFS('FY17 DataDump'!$E$2:$E$4768, 'FY17 DataDump'!$C$2:$C$4768, 'FY17 Individual Analysis'!$A328, 'FY17 DataDump'!$H$2:$H$4768, J$2)</f>
        <v>0</v>
      </c>
      <c r="K328" s="27">
        <f>SUMIFS('FY17 DataDump'!$E$2:$E$4768, 'FY17 DataDump'!$C$2:$C$4768, 'FY17 Individual Analysis'!$A328, 'FY17 DataDump'!$H$2:$H$4768, K$2)</f>
        <v>0</v>
      </c>
      <c r="L328" s="27">
        <f>SUMIFS('FY17 DataDump'!$E$2:$E$4768, 'FY17 DataDump'!$C$2:$C$4768, 'FY17 Individual Analysis'!$A328, 'FY17 DataDump'!$H$2:$H$4768, L$2)</f>
        <v>0</v>
      </c>
      <c r="M328" s="27">
        <f>SUMIFS('FY17 DataDump'!$E$2:$E$4768, 'FY17 DataDump'!$C$2:$C$4768, 'FY17 Individual Analysis'!$A328, 'FY17 DataDump'!$H$2:$H$4768, M$2)</f>
        <v>0</v>
      </c>
      <c r="N328" s="27">
        <f>SUMIFS('FY17 DataDump'!$E$2:$E$4768, 'FY17 DataDump'!$C$2:$C$4768, 'FY17 Individual Analysis'!$A328, 'FY17 DataDump'!$H$2:$H$4768, N$2)</f>
        <v>0</v>
      </c>
      <c r="O328" s="27">
        <f>SUMIFS('FY17 DataDump'!$E$2:$E$4768, 'FY17 DataDump'!$C$2:$C$4768, 'FY17 Individual Analysis'!$A328, 'FY17 DataDump'!$H$2:$H$4768, O$2)</f>
        <v>0</v>
      </c>
      <c r="P328" s="27">
        <f t="shared" si="35"/>
        <v>0</v>
      </c>
      <c r="Q328" s="108" t="e">
        <f t="shared" si="33"/>
        <v>#DIV/0!</v>
      </c>
      <c r="S328" s="20">
        <f t="shared" ref="S328:AD343" si="37">IFERROR((D328/$P328) * ($AF328), 0)</f>
        <v>0</v>
      </c>
      <c r="T328" s="21">
        <f t="shared" si="37"/>
        <v>0</v>
      </c>
      <c r="U328" s="21">
        <f t="shared" si="37"/>
        <v>0</v>
      </c>
      <c r="V328" s="21">
        <f t="shared" si="36"/>
        <v>0</v>
      </c>
      <c r="W328" s="21">
        <f t="shared" si="36"/>
        <v>0</v>
      </c>
      <c r="X328" s="21">
        <f t="shared" si="36"/>
        <v>0</v>
      </c>
      <c r="Y328" s="21">
        <f t="shared" si="36"/>
        <v>0</v>
      </c>
      <c r="Z328" s="21">
        <f t="shared" si="36"/>
        <v>0</v>
      </c>
      <c r="AA328" s="21">
        <f t="shared" si="36"/>
        <v>0</v>
      </c>
      <c r="AB328" s="21">
        <f t="shared" si="32"/>
        <v>0</v>
      </c>
      <c r="AC328" s="21">
        <f t="shared" si="32"/>
        <v>0</v>
      </c>
      <c r="AD328" s="24">
        <f t="shared" si="32"/>
        <v>0</v>
      </c>
      <c r="AF328" s="15">
        <f t="shared" si="34"/>
        <v>0</v>
      </c>
    </row>
    <row r="329" spans="1:32" x14ac:dyDescent="0.25">
      <c r="A329" s="75"/>
      <c r="B329" s="75" t="e">
        <f>INDEX('FY17 DataDump'!$A$2:$H$4768, MATCH('FY17 Individual Analysis'!A329, 'FY17 DataDump'!$C$2:$C$4768, 0), MATCH('FY17 DataDump'!$B$1, 'FY17 DataDump'!$A$1:$H$1))</f>
        <v>#N/A</v>
      </c>
      <c r="C329" s="75" t="e">
        <f>INDEX('FY17 DataDump'!$A$2:$H$4768, MATCH('FY17 Individual Analysis'!A329, 'FY17 DataDump'!$C$2:$C$4768, 0), MATCH('FY17 DataDump'!$D$1, 'FY17 DataDump'!$A$1:$H$1))</f>
        <v>#N/A</v>
      </c>
      <c r="D329" s="27">
        <f>SUMIFS('FY17 DataDump'!$E$2:$E$4768, 'FY17 DataDump'!$C$2:$C$4768, 'FY17 Individual Analysis'!$A329, 'FY17 DataDump'!$H$2:$H$4768, D$2)</f>
        <v>0</v>
      </c>
      <c r="E329" s="27">
        <f>SUMIFS('FY17 DataDump'!$E$2:$E$4768, 'FY17 DataDump'!$C$2:$C$4768, 'FY17 Individual Analysis'!$A329, 'FY17 DataDump'!$H$2:$H$4768, E$2)</f>
        <v>0</v>
      </c>
      <c r="F329" s="27">
        <f>SUMIFS('FY17 DataDump'!$E$2:$E$4768, 'FY17 DataDump'!$C$2:$C$4768, 'FY17 Individual Analysis'!$A329, 'FY17 DataDump'!$H$2:$H$4768, F$2)</f>
        <v>0</v>
      </c>
      <c r="G329" s="27">
        <f>SUMIFS('FY17 DataDump'!$E$2:$E$4768, 'FY17 DataDump'!$C$2:$C$4768, 'FY17 Individual Analysis'!$A329, 'FY17 DataDump'!$H$2:$H$4768, G$2)</f>
        <v>0</v>
      </c>
      <c r="H329" s="27">
        <f>SUMIFS('FY17 DataDump'!$E$2:$E$4768, 'FY17 DataDump'!$C$2:$C$4768, 'FY17 Individual Analysis'!$A329, 'FY17 DataDump'!$H$2:$H$4768, H$2)</f>
        <v>0</v>
      </c>
      <c r="I329" s="27">
        <f>SUMIFS('FY17 DataDump'!$E$2:$E$4768, 'FY17 DataDump'!$C$2:$C$4768, 'FY17 Individual Analysis'!$A329, 'FY17 DataDump'!$H$2:$H$4768, I$2)</f>
        <v>0</v>
      </c>
      <c r="J329" s="27">
        <f>SUMIFS('FY17 DataDump'!$E$2:$E$4768, 'FY17 DataDump'!$C$2:$C$4768, 'FY17 Individual Analysis'!$A329, 'FY17 DataDump'!$H$2:$H$4768, J$2)</f>
        <v>0</v>
      </c>
      <c r="K329" s="27">
        <f>SUMIFS('FY17 DataDump'!$E$2:$E$4768, 'FY17 DataDump'!$C$2:$C$4768, 'FY17 Individual Analysis'!$A329, 'FY17 DataDump'!$H$2:$H$4768, K$2)</f>
        <v>0</v>
      </c>
      <c r="L329" s="27">
        <f>SUMIFS('FY17 DataDump'!$E$2:$E$4768, 'FY17 DataDump'!$C$2:$C$4768, 'FY17 Individual Analysis'!$A329, 'FY17 DataDump'!$H$2:$H$4768, L$2)</f>
        <v>0</v>
      </c>
      <c r="M329" s="27">
        <f>SUMIFS('FY17 DataDump'!$E$2:$E$4768, 'FY17 DataDump'!$C$2:$C$4768, 'FY17 Individual Analysis'!$A329, 'FY17 DataDump'!$H$2:$H$4768, M$2)</f>
        <v>0</v>
      </c>
      <c r="N329" s="27">
        <f>SUMIFS('FY17 DataDump'!$E$2:$E$4768, 'FY17 DataDump'!$C$2:$C$4768, 'FY17 Individual Analysis'!$A329, 'FY17 DataDump'!$H$2:$H$4768, N$2)</f>
        <v>0</v>
      </c>
      <c r="O329" s="27">
        <f>SUMIFS('FY17 DataDump'!$E$2:$E$4768, 'FY17 DataDump'!$C$2:$C$4768, 'FY17 Individual Analysis'!$A329, 'FY17 DataDump'!$H$2:$H$4768, O$2)</f>
        <v>0</v>
      </c>
      <c r="P329" s="27">
        <f t="shared" si="35"/>
        <v>0</v>
      </c>
      <c r="Q329" s="108" t="e">
        <f t="shared" si="33"/>
        <v>#DIV/0!</v>
      </c>
      <c r="S329" s="20">
        <f t="shared" si="37"/>
        <v>0</v>
      </c>
      <c r="T329" s="21">
        <f t="shared" si="37"/>
        <v>0</v>
      </c>
      <c r="U329" s="21">
        <f t="shared" si="37"/>
        <v>0</v>
      </c>
      <c r="V329" s="21">
        <f t="shared" si="36"/>
        <v>0</v>
      </c>
      <c r="W329" s="21">
        <f t="shared" si="36"/>
        <v>0</v>
      </c>
      <c r="X329" s="21">
        <f t="shared" si="36"/>
        <v>0</v>
      </c>
      <c r="Y329" s="21">
        <f t="shared" si="36"/>
        <v>0</v>
      </c>
      <c r="Z329" s="21">
        <f t="shared" si="36"/>
        <v>0</v>
      </c>
      <c r="AA329" s="21">
        <f t="shared" si="36"/>
        <v>0</v>
      </c>
      <c r="AB329" s="21">
        <f t="shared" si="32"/>
        <v>0</v>
      </c>
      <c r="AC329" s="21">
        <f t="shared" si="32"/>
        <v>0</v>
      </c>
      <c r="AD329" s="24">
        <f t="shared" si="32"/>
        <v>0</v>
      </c>
      <c r="AF329" s="15">
        <f t="shared" si="34"/>
        <v>0</v>
      </c>
    </row>
    <row r="330" spans="1:32" x14ac:dyDescent="0.25">
      <c r="A330" s="75"/>
      <c r="B330" s="75" t="e">
        <f>INDEX('FY17 DataDump'!$A$2:$H$4768, MATCH('FY17 Individual Analysis'!A330, 'FY17 DataDump'!$C$2:$C$4768, 0), MATCH('FY17 DataDump'!$B$1, 'FY17 DataDump'!$A$1:$H$1))</f>
        <v>#N/A</v>
      </c>
      <c r="C330" s="75" t="e">
        <f>INDEX('FY17 DataDump'!$A$2:$H$4768, MATCH('FY17 Individual Analysis'!A330, 'FY17 DataDump'!$C$2:$C$4768, 0), MATCH('FY17 DataDump'!$D$1, 'FY17 DataDump'!$A$1:$H$1))</f>
        <v>#N/A</v>
      </c>
      <c r="D330" s="27">
        <f>SUMIFS('FY17 DataDump'!$E$2:$E$4768, 'FY17 DataDump'!$C$2:$C$4768, 'FY17 Individual Analysis'!$A330, 'FY17 DataDump'!$H$2:$H$4768, D$2)</f>
        <v>0</v>
      </c>
      <c r="E330" s="27">
        <f>SUMIFS('FY17 DataDump'!$E$2:$E$4768, 'FY17 DataDump'!$C$2:$C$4768, 'FY17 Individual Analysis'!$A330, 'FY17 DataDump'!$H$2:$H$4768, E$2)</f>
        <v>0</v>
      </c>
      <c r="F330" s="27">
        <f>SUMIFS('FY17 DataDump'!$E$2:$E$4768, 'FY17 DataDump'!$C$2:$C$4768, 'FY17 Individual Analysis'!$A330, 'FY17 DataDump'!$H$2:$H$4768, F$2)</f>
        <v>0</v>
      </c>
      <c r="G330" s="27">
        <f>SUMIFS('FY17 DataDump'!$E$2:$E$4768, 'FY17 DataDump'!$C$2:$C$4768, 'FY17 Individual Analysis'!$A330, 'FY17 DataDump'!$H$2:$H$4768, G$2)</f>
        <v>0</v>
      </c>
      <c r="H330" s="27">
        <f>SUMIFS('FY17 DataDump'!$E$2:$E$4768, 'FY17 DataDump'!$C$2:$C$4768, 'FY17 Individual Analysis'!$A330, 'FY17 DataDump'!$H$2:$H$4768, H$2)</f>
        <v>0</v>
      </c>
      <c r="I330" s="27">
        <f>SUMIFS('FY17 DataDump'!$E$2:$E$4768, 'FY17 DataDump'!$C$2:$C$4768, 'FY17 Individual Analysis'!$A330, 'FY17 DataDump'!$H$2:$H$4768, I$2)</f>
        <v>0</v>
      </c>
      <c r="J330" s="27">
        <f>SUMIFS('FY17 DataDump'!$E$2:$E$4768, 'FY17 DataDump'!$C$2:$C$4768, 'FY17 Individual Analysis'!$A330, 'FY17 DataDump'!$H$2:$H$4768, J$2)</f>
        <v>0</v>
      </c>
      <c r="K330" s="27">
        <f>SUMIFS('FY17 DataDump'!$E$2:$E$4768, 'FY17 DataDump'!$C$2:$C$4768, 'FY17 Individual Analysis'!$A330, 'FY17 DataDump'!$H$2:$H$4768, K$2)</f>
        <v>0</v>
      </c>
      <c r="L330" s="27">
        <f>SUMIFS('FY17 DataDump'!$E$2:$E$4768, 'FY17 DataDump'!$C$2:$C$4768, 'FY17 Individual Analysis'!$A330, 'FY17 DataDump'!$H$2:$H$4768, L$2)</f>
        <v>0</v>
      </c>
      <c r="M330" s="27">
        <f>SUMIFS('FY17 DataDump'!$E$2:$E$4768, 'FY17 DataDump'!$C$2:$C$4768, 'FY17 Individual Analysis'!$A330, 'FY17 DataDump'!$H$2:$H$4768, M$2)</f>
        <v>0</v>
      </c>
      <c r="N330" s="27">
        <f>SUMIFS('FY17 DataDump'!$E$2:$E$4768, 'FY17 DataDump'!$C$2:$C$4768, 'FY17 Individual Analysis'!$A330, 'FY17 DataDump'!$H$2:$H$4768, N$2)</f>
        <v>0</v>
      </c>
      <c r="O330" s="27">
        <f>SUMIFS('FY17 DataDump'!$E$2:$E$4768, 'FY17 DataDump'!$C$2:$C$4768, 'FY17 Individual Analysis'!$A330, 'FY17 DataDump'!$H$2:$H$4768, O$2)</f>
        <v>0</v>
      </c>
      <c r="P330" s="27">
        <f t="shared" si="35"/>
        <v>0</v>
      </c>
      <c r="Q330" s="108" t="e">
        <f t="shared" si="33"/>
        <v>#DIV/0!</v>
      </c>
      <c r="S330" s="20">
        <f t="shared" si="37"/>
        <v>0</v>
      </c>
      <c r="T330" s="21">
        <f t="shared" si="37"/>
        <v>0</v>
      </c>
      <c r="U330" s="21">
        <f t="shared" si="37"/>
        <v>0</v>
      </c>
      <c r="V330" s="21">
        <f t="shared" si="36"/>
        <v>0</v>
      </c>
      <c r="W330" s="21">
        <f t="shared" si="36"/>
        <v>0</v>
      </c>
      <c r="X330" s="21">
        <f t="shared" si="36"/>
        <v>0</v>
      </c>
      <c r="Y330" s="21">
        <f t="shared" si="36"/>
        <v>0</v>
      </c>
      <c r="Z330" s="21">
        <f t="shared" si="36"/>
        <v>0</v>
      </c>
      <c r="AA330" s="21">
        <f t="shared" si="36"/>
        <v>0</v>
      </c>
      <c r="AB330" s="21">
        <f t="shared" si="36"/>
        <v>0</v>
      </c>
      <c r="AC330" s="21">
        <f t="shared" si="36"/>
        <v>0</v>
      </c>
      <c r="AD330" s="24">
        <f t="shared" si="36"/>
        <v>0</v>
      </c>
      <c r="AF330" s="15">
        <f t="shared" si="34"/>
        <v>0</v>
      </c>
    </row>
    <row r="331" spans="1:32" x14ac:dyDescent="0.25">
      <c r="A331" s="75"/>
      <c r="B331" s="75" t="e">
        <f>INDEX('FY17 DataDump'!$A$2:$H$4768, MATCH('FY17 Individual Analysis'!A331, 'FY17 DataDump'!$C$2:$C$4768, 0), MATCH('FY17 DataDump'!$B$1, 'FY17 DataDump'!$A$1:$H$1))</f>
        <v>#N/A</v>
      </c>
      <c r="C331" s="75" t="e">
        <f>INDEX('FY17 DataDump'!$A$2:$H$4768, MATCH('FY17 Individual Analysis'!A331, 'FY17 DataDump'!$C$2:$C$4768, 0), MATCH('FY17 DataDump'!$D$1, 'FY17 DataDump'!$A$1:$H$1))</f>
        <v>#N/A</v>
      </c>
      <c r="D331" s="27">
        <f>SUMIFS('FY17 DataDump'!$E$2:$E$4768, 'FY17 DataDump'!$C$2:$C$4768, 'FY17 Individual Analysis'!$A331, 'FY17 DataDump'!$H$2:$H$4768, D$2)</f>
        <v>0</v>
      </c>
      <c r="E331" s="27">
        <f>SUMIFS('FY17 DataDump'!$E$2:$E$4768, 'FY17 DataDump'!$C$2:$C$4768, 'FY17 Individual Analysis'!$A331, 'FY17 DataDump'!$H$2:$H$4768, E$2)</f>
        <v>0</v>
      </c>
      <c r="F331" s="27">
        <f>SUMIFS('FY17 DataDump'!$E$2:$E$4768, 'FY17 DataDump'!$C$2:$C$4768, 'FY17 Individual Analysis'!$A331, 'FY17 DataDump'!$H$2:$H$4768, F$2)</f>
        <v>0</v>
      </c>
      <c r="G331" s="27">
        <f>SUMIFS('FY17 DataDump'!$E$2:$E$4768, 'FY17 DataDump'!$C$2:$C$4768, 'FY17 Individual Analysis'!$A331, 'FY17 DataDump'!$H$2:$H$4768, G$2)</f>
        <v>0</v>
      </c>
      <c r="H331" s="27">
        <f>SUMIFS('FY17 DataDump'!$E$2:$E$4768, 'FY17 DataDump'!$C$2:$C$4768, 'FY17 Individual Analysis'!$A331, 'FY17 DataDump'!$H$2:$H$4768, H$2)</f>
        <v>0</v>
      </c>
      <c r="I331" s="27">
        <f>SUMIFS('FY17 DataDump'!$E$2:$E$4768, 'FY17 DataDump'!$C$2:$C$4768, 'FY17 Individual Analysis'!$A331, 'FY17 DataDump'!$H$2:$H$4768, I$2)</f>
        <v>0</v>
      </c>
      <c r="J331" s="27">
        <f>SUMIFS('FY17 DataDump'!$E$2:$E$4768, 'FY17 DataDump'!$C$2:$C$4768, 'FY17 Individual Analysis'!$A331, 'FY17 DataDump'!$H$2:$H$4768, J$2)</f>
        <v>0</v>
      </c>
      <c r="K331" s="27">
        <f>SUMIFS('FY17 DataDump'!$E$2:$E$4768, 'FY17 DataDump'!$C$2:$C$4768, 'FY17 Individual Analysis'!$A331, 'FY17 DataDump'!$H$2:$H$4768, K$2)</f>
        <v>0</v>
      </c>
      <c r="L331" s="27">
        <f>SUMIFS('FY17 DataDump'!$E$2:$E$4768, 'FY17 DataDump'!$C$2:$C$4768, 'FY17 Individual Analysis'!$A331, 'FY17 DataDump'!$H$2:$H$4768, L$2)</f>
        <v>0</v>
      </c>
      <c r="M331" s="27">
        <f>SUMIFS('FY17 DataDump'!$E$2:$E$4768, 'FY17 DataDump'!$C$2:$C$4768, 'FY17 Individual Analysis'!$A331, 'FY17 DataDump'!$H$2:$H$4768, M$2)</f>
        <v>0</v>
      </c>
      <c r="N331" s="27">
        <f>SUMIFS('FY17 DataDump'!$E$2:$E$4768, 'FY17 DataDump'!$C$2:$C$4768, 'FY17 Individual Analysis'!$A331, 'FY17 DataDump'!$H$2:$H$4768, N$2)</f>
        <v>0</v>
      </c>
      <c r="O331" s="27">
        <f>SUMIFS('FY17 DataDump'!$E$2:$E$4768, 'FY17 DataDump'!$C$2:$C$4768, 'FY17 Individual Analysis'!$A331, 'FY17 DataDump'!$H$2:$H$4768, O$2)</f>
        <v>0</v>
      </c>
      <c r="P331" s="27">
        <f t="shared" si="35"/>
        <v>0</v>
      </c>
      <c r="Q331" s="108" t="e">
        <f t="shared" si="33"/>
        <v>#DIV/0!</v>
      </c>
      <c r="S331" s="20">
        <f t="shared" si="37"/>
        <v>0</v>
      </c>
      <c r="T331" s="21">
        <f t="shared" si="37"/>
        <v>0</v>
      </c>
      <c r="U331" s="21">
        <f t="shared" si="37"/>
        <v>0</v>
      </c>
      <c r="V331" s="21">
        <f t="shared" si="36"/>
        <v>0</v>
      </c>
      <c r="W331" s="21">
        <f t="shared" si="36"/>
        <v>0</v>
      </c>
      <c r="X331" s="21">
        <f t="shared" si="36"/>
        <v>0</v>
      </c>
      <c r="Y331" s="21">
        <f t="shared" si="36"/>
        <v>0</v>
      </c>
      <c r="Z331" s="21">
        <f t="shared" si="36"/>
        <v>0</v>
      </c>
      <c r="AA331" s="21">
        <f t="shared" si="36"/>
        <v>0</v>
      </c>
      <c r="AB331" s="21">
        <f t="shared" si="36"/>
        <v>0</v>
      </c>
      <c r="AC331" s="21">
        <f t="shared" si="36"/>
        <v>0</v>
      </c>
      <c r="AD331" s="24">
        <f t="shared" si="36"/>
        <v>0</v>
      </c>
      <c r="AF331" s="15">
        <f t="shared" si="34"/>
        <v>0</v>
      </c>
    </row>
    <row r="332" spans="1:32" x14ac:dyDescent="0.25">
      <c r="A332" s="75"/>
      <c r="B332" s="75" t="e">
        <f>INDEX('FY17 DataDump'!$A$2:$H$4768, MATCH('FY17 Individual Analysis'!A332, 'FY17 DataDump'!$C$2:$C$4768, 0), MATCH('FY17 DataDump'!$B$1, 'FY17 DataDump'!$A$1:$H$1))</f>
        <v>#N/A</v>
      </c>
      <c r="C332" s="75" t="e">
        <f>INDEX('FY17 DataDump'!$A$2:$H$4768, MATCH('FY17 Individual Analysis'!A332, 'FY17 DataDump'!$C$2:$C$4768, 0), MATCH('FY17 DataDump'!$D$1, 'FY17 DataDump'!$A$1:$H$1))</f>
        <v>#N/A</v>
      </c>
      <c r="D332" s="27">
        <f>SUMIFS('FY17 DataDump'!$E$2:$E$4768, 'FY17 DataDump'!$C$2:$C$4768, 'FY17 Individual Analysis'!$A332, 'FY17 DataDump'!$H$2:$H$4768, D$2)</f>
        <v>0</v>
      </c>
      <c r="E332" s="27">
        <f>SUMIFS('FY17 DataDump'!$E$2:$E$4768, 'FY17 DataDump'!$C$2:$C$4768, 'FY17 Individual Analysis'!$A332, 'FY17 DataDump'!$H$2:$H$4768, E$2)</f>
        <v>0</v>
      </c>
      <c r="F332" s="27">
        <f>SUMIFS('FY17 DataDump'!$E$2:$E$4768, 'FY17 DataDump'!$C$2:$C$4768, 'FY17 Individual Analysis'!$A332, 'FY17 DataDump'!$H$2:$H$4768, F$2)</f>
        <v>0</v>
      </c>
      <c r="G332" s="27">
        <f>SUMIFS('FY17 DataDump'!$E$2:$E$4768, 'FY17 DataDump'!$C$2:$C$4768, 'FY17 Individual Analysis'!$A332, 'FY17 DataDump'!$H$2:$H$4768, G$2)</f>
        <v>0</v>
      </c>
      <c r="H332" s="27">
        <f>SUMIFS('FY17 DataDump'!$E$2:$E$4768, 'FY17 DataDump'!$C$2:$C$4768, 'FY17 Individual Analysis'!$A332, 'FY17 DataDump'!$H$2:$H$4768, H$2)</f>
        <v>0</v>
      </c>
      <c r="I332" s="27">
        <f>SUMIFS('FY17 DataDump'!$E$2:$E$4768, 'FY17 DataDump'!$C$2:$C$4768, 'FY17 Individual Analysis'!$A332, 'FY17 DataDump'!$H$2:$H$4768, I$2)</f>
        <v>0</v>
      </c>
      <c r="J332" s="27">
        <f>SUMIFS('FY17 DataDump'!$E$2:$E$4768, 'FY17 DataDump'!$C$2:$C$4768, 'FY17 Individual Analysis'!$A332, 'FY17 DataDump'!$H$2:$H$4768, J$2)</f>
        <v>0</v>
      </c>
      <c r="K332" s="27">
        <f>SUMIFS('FY17 DataDump'!$E$2:$E$4768, 'FY17 DataDump'!$C$2:$C$4768, 'FY17 Individual Analysis'!$A332, 'FY17 DataDump'!$H$2:$H$4768, K$2)</f>
        <v>0</v>
      </c>
      <c r="L332" s="27">
        <f>SUMIFS('FY17 DataDump'!$E$2:$E$4768, 'FY17 DataDump'!$C$2:$C$4768, 'FY17 Individual Analysis'!$A332, 'FY17 DataDump'!$H$2:$H$4768, L$2)</f>
        <v>0</v>
      </c>
      <c r="M332" s="27">
        <f>SUMIFS('FY17 DataDump'!$E$2:$E$4768, 'FY17 DataDump'!$C$2:$C$4768, 'FY17 Individual Analysis'!$A332, 'FY17 DataDump'!$H$2:$H$4768, M$2)</f>
        <v>0</v>
      </c>
      <c r="N332" s="27">
        <f>SUMIFS('FY17 DataDump'!$E$2:$E$4768, 'FY17 DataDump'!$C$2:$C$4768, 'FY17 Individual Analysis'!$A332, 'FY17 DataDump'!$H$2:$H$4768, N$2)</f>
        <v>0</v>
      </c>
      <c r="O332" s="27">
        <f>SUMIFS('FY17 DataDump'!$E$2:$E$4768, 'FY17 DataDump'!$C$2:$C$4768, 'FY17 Individual Analysis'!$A332, 'FY17 DataDump'!$H$2:$H$4768, O$2)</f>
        <v>0</v>
      </c>
      <c r="P332" s="27">
        <f t="shared" si="35"/>
        <v>0</v>
      </c>
      <c r="Q332" s="108" t="e">
        <f t="shared" si="33"/>
        <v>#DIV/0!</v>
      </c>
      <c r="S332" s="20">
        <f t="shared" si="37"/>
        <v>0</v>
      </c>
      <c r="T332" s="21">
        <f t="shared" si="37"/>
        <v>0</v>
      </c>
      <c r="U332" s="21">
        <f t="shared" si="37"/>
        <v>0</v>
      </c>
      <c r="V332" s="21">
        <f t="shared" si="36"/>
        <v>0</v>
      </c>
      <c r="W332" s="21">
        <f t="shared" si="36"/>
        <v>0</v>
      </c>
      <c r="X332" s="21">
        <f t="shared" si="36"/>
        <v>0</v>
      </c>
      <c r="Y332" s="21">
        <f t="shared" si="36"/>
        <v>0</v>
      </c>
      <c r="Z332" s="21">
        <f t="shared" si="36"/>
        <v>0</v>
      </c>
      <c r="AA332" s="21">
        <f t="shared" si="36"/>
        <v>0</v>
      </c>
      <c r="AB332" s="21">
        <f t="shared" si="36"/>
        <v>0</v>
      </c>
      <c r="AC332" s="21">
        <f t="shared" si="36"/>
        <v>0</v>
      </c>
      <c r="AD332" s="24">
        <f t="shared" si="36"/>
        <v>0</v>
      </c>
      <c r="AF332" s="15">
        <f t="shared" si="34"/>
        <v>0</v>
      </c>
    </row>
    <row r="333" spans="1:32" x14ac:dyDescent="0.25">
      <c r="A333" s="75"/>
      <c r="B333" s="75" t="e">
        <f>INDEX('FY17 DataDump'!$A$2:$H$4768, MATCH('FY17 Individual Analysis'!A333, 'FY17 DataDump'!$C$2:$C$4768, 0), MATCH('FY17 DataDump'!$B$1, 'FY17 DataDump'!$A$1:$H$1))</f>
        <v>#N/A</v>
      </c>
      <c r="C333" s="75" t="e">
        <f>INDEX('FY17 DataDump'!$A$2:$H$4768, MATCH('FY17 Individual Analysis'!A333, 'FY17 DataDump'!$C$2:$C$4768, 0), MATCH('FY17 DataDump'!$D$1, 'FY17 DataDump'!$A$1:$H$1))</f>
        <v>#N/A</v>
      </c>
      <c r="D333" s="27">
        <f>SUMIFS('FY17 DataDump'!$E$2:$E$4768, 'FY17 DataDump'!$C$2:$C$4768, 'FY17 Individual Analysis'!#REF!, 'FY17 DataDump'!$H$2:$H$4768, D$2)</f>
        <v>0</v>
      </c>
      <c r="E333" s="27">
        <f>SUMIFS('FY17 DataDump'!$E$2:$E$4768, 'FY17 DataDump'!$C$2:$C$4768, 'FY17 Individual Analysis'!#REF!, 'FY17 DataDump'!$H$2:$H$4768, E$2)</f>
        <v>0</v>
      </c>
      <c r="F333" s="27">
        <f>SUMIFS('FY17 DataDump'!$E$2:$E$4768, 'FY17 DataDump'!$C$2:$C$4768, 'FY17 Individual Analysis'!#REF!, 'FY17 DataDump'!$H$2:$H$4768, F$2)</f>
        <v>0</v>
      </c>
      <c r="G333" s="27">
        <f>SUMIFS('FY17 DataDump'!$E$2:$E$4768, 'FY17 DataDump'!$C$2:$C$4768, 'FY17 Individual Analysis'!#REF!, 'FY17 DataDump'!$H$2:$H$4768, G$2)</f>
        <v>0</v>
      </c>
      <c r="H333" s="27">
        <f>SUMIFS('FY17 DataDump'!$E$2:$E$4768, 'FY17 DataDump'!$C$2:$C$4768, 'FY17 Individual Analysis'!#REF!, 'FY17 DataDump'!$H$2:$H$4768, H$2)</f>
        <v>0</v>
      </c>
      <c r="I333" s="27">
        <f>SUMIFS('FY17 DataDump'!$E$2:$E$4768, 'FY17 DataDump'!$C$2:$C$4768, 'FY17 Individual Analysis'!#REF!, 'FY17 DataDump'!$H$2:$H$4768, I$2)</f>
        <v>0</v>
      </c>
      <c r="J333" s="27">
        <f>SUMIFS('FY17 DataDump'!$E$2:$E$4768, 'FY17 DataDump'!$C$2:$C$4768, 'FY17 Individual Analysis'!#REF!, 'FY17 DataDump'!$H$2:$H$4768, J$2)</f>
        <v>0</v>
      </c>
      <c r="K333" s="27">
        <f>SUMIFS('FY17 DataDump'!$E$2:$E$4768, 'FY17 DataDump'!$C$2:$C$4768, 'FY17 Individual Analysis'!#REF!, 'FY17 DataDump'!$H$2:$H$4768, K$2)</f>
        <v>0</v>
      </c>
      <c r="L333" s="27">
        <f>SUMIFS('FY17 DataDump'!$E$2:$E$4768, 'FY17 DataDump'!$C$2:$C$4768, 'FY17 Individual Analysis'!#REF!, 'FY17 DataDump'!$H$2:$H$4768, L$2)</f>
        <v>0</v>
      </c>
      <c r="M333" s="27">
        <f>SUMIFS('FY17 DataDump'!$E$2:$E$4768, 'FY17 DataDump'!$C$2:$C$4768, 'FY17 Individual Analysis'!#REF!, 'FY17 DataDump'!$H$2:$H$4768, M$2)</f>
        <v>0</v>
      </c>
      <c r="N333" s="27">
        <f>SUMIFS('FY17 DataDump'!$E$2:$E$4768, 'FY17 DataDump'!$C$2:$C$4768, 'FY17 Individual Analysis'!#REF!, 'FY17 DataDump'!$H$2:$H$4768, N$2)</f>
        <v>0</v>
      </c>
      <c r="O333" s="27">
        <f>SUMIFS('FY17 DataDump'!$E$2:$E$4768, 'FY17 DataDump'!$C$2:$C$4768, 'FY17 Individual Analysis'!#REF!, 'FY17 DataDump'!$H$2:$H$4768, O$2)</f>
        <v>0</v>
      </c>
      <c r="P333" s="27">
        <f t="shared" si="35"/>
        <v>0</v>
      </c>
      <c r="Q333" s="108" t="e">
        <f t="shared" si="33"/>
        <v>#DIV/0!</v>
      </c>
      <c r="S333" s="20">
        <f t="shared" si="37"/>
        <v>0</v>
      </c>
      <c r="T333" s="21">
        <f t="shared" si="37"/>
        <v>0</v>
      </c>
      <c r="U333" s="21">
        <f t="shared" si="37"/>
        <v>0</v>
      </c>
      <c r="V333" s="21">
        <f t="shared" si="36"/>
        <v>0</v>
      </c>
      <c r="W333" s="21">
        <f t="shared" si="36"/>
        <v>0</v>
      </c>
      <c r="X333" s="21">
        <f t="shared" si="36"/>
        <v>0</v>
      </c>
      <c r="Y333" s="21">
        <f t="shared" si="36"/>
        <v>0</v>
      </c>
      <c r="Z333" s="21">
        <f t="shared" si="36"/>
        <v>0</v>
      </c>
      <c r="AA333" s="21">
        <f t="shared" si="36"/>
        <v>0</v>
      </c>
      <c r="AB333" s="21">
        <f t="shared" si="36"/>
        <v>0</v>
      </c>
      <c r="AC333" s="21">
        <f t="shared" si="36"/>
        <v>0</v>
      </c>
      <c r="AD333" s="24">
        <f t="shared" si="36"/>
        <v>0</v>
      </c>
      <c r="AF333" s="15">
        <f t="shared" si="34"/>
        <v>0</v>
      </c>
    </row>
    <row r="334" spans="1:32" x14ac:dyDescent="0.25">
      <c r="A334" s="75"/>
      <c r="B334" s="75" t="e">
        <f>INDEX('FY17 DataDump'!$A$2:$H$4768, MATCH('FY17 Individual Analysis'!A334, 'FY17 DataDump'!$C$2:$C$4768, 0), MATCH('FY17 DataDump'!$B$1, 'FY17 DataDump'!$A$1:$H$1))</f>
        <v>#N/A</v>
      </c>
      <c r="C334" s="75" t="e">
        <f>INDEX('FY17 DataDump'!$A$2:$H$4768, MATCH('FY17 Individual Analysis'!A334, 'FY17 DataDump'!$C$2:$C$4768, 0), MATCH('FY17 DataDump'!$D$1, 'FY17 DataDump'!$A$1:$H$1))</f>
        <v>#N/A</v>
      </c>
      <c r="D334" s="27">
        <f>SUMIFS('FY17 DataDump'!$E$2:$E$4768, 'FY17 DataDump'!$C$2:$C$4768, 'FY17 Individual Analysis'!$A334, 'FY17 DataDump'!$H$2:$H$4768, D$2)</f>
        <v>0</v>
      </c>
      <c r="E334" s="27">
        <f>SUMIFS('FY17 DataDump'!$E$2:$E$4768, 'FY17 DataDump'!$C$2:$C$4768, 'FY17 Individual Analysis'!$A334, 'FY17 DataDump'!$H$2:$H$4768, E$2)</f>
        <v>0</v>
      </c>
      <c r="F334" s="27">
        <f>SUMIFS('FY17 DataDump'!$E$2:$E$4768, 'FY17 DataDump'!$C$2:$C$4768, 'FY17 Individual Analysis'!$A334, 'FY17 DataDump'!$H$2:$H$4768, F$2)</f>
        <v>0</v>
      </c>
      <c r="G334" s="27">
        <f>SUMIFS('FY17 DataDump'!$E$2:$E$4768, 'FY17 DataDump'!$C$2:$C$4768, 'FY17 Individual Analysis'!$A334, 'FY17 DataDump'!$H$2:$H$4768, G$2)</f>
        <v>0</v>
      </c>
      <c r="H334" s="27">
        <f>SUMIFS('FY17 DataDump'!$E$2:$E$4768, 'FY17 DataDump'!$C$2:$C$4768, 'FY17 Individual Analysis'!$A334, 'FY17 DataDump'!$H$2:$H$4768, H$2)</f>
        <v>0</v>
      </c>
      <c r="I334" s="27">
        <f>SUMIFS('FY17 DataDump'!$E$2:$E$4768, 'FY17 DataDump'!$C$2:$C$4768, 'FY17 Individual Analysis'!$A334, 'FY17 DataDump'!$H$2:$H$4768, I$2)</f>
        <v>0</v>
      </c>
      <c r="J334" s="27">
        <f>SUMIFS('FY17 DataDump'!$E$2:$E$4768, 'FY17 DataDump'!$C$2:$C$4768, 'FY17 Individual Analysis'!$A334, 'FY17 DataDump'!$H$2:$H$4768, J$2)</f>
        <v>0</v>
      </c>
      <c r="K334" s="27">
        <f>SUMIFS('FY17 DataDump'!$E$2:$E$4768, 'FY17 DataDump'!$C$2:$C$4768, 'FY17 Individual Analysis'!$A334, 'FY17 DataDump'!$H$2:$H$4768, K$2)</f>
        <v>0</v>
      </c>
      <c r="L334" s="27">
        <f>SUMIFS('FY17 DataDump'!$E$2:$E$4768, 'FY17 DataDump'!$C$2:$C$4768, 'FY17 Individual Analysis'!$A334, 'FY17 DataDump'!$H$2:$H$4768, L$2)</f>
        <v>0</v>
      </c>
      <c r="M334" s="27">
        <f>SUMIFS('FY17 DataDump'!$E$2:$E$4768, 'FY17 DataDump'!$C$2:$C$4768, 'FY17 Individual Analysis'!$A334, 'FY17 DataDump'!$H$2:$H$4768, M$2)</f>
        <v>0</v>
      </c>
      <c r="N334" s="27">
        <f>SUMIFS('FY17 DataDump'!$E$2:$E$4768, 'FY17 DataDump'!$C$2:$C$4768, 'FY17 Individual Analysis'!$A334, 'FY17 DataDump'!$H$2:$H$4768, N$2)</f>
        <v>0</v>
      </c>
      <c r="O334" s="27">
        <f>SUMIFS('FY17 DataDump'!$E$2:$E$4768, 'FY17 DataDump'!$C$2:$C$4768, 'FY17 Individual Analysis'!$A334, 'FY17 DataDump'!$H$2:$H$4768, O$2)</f>
        <v>0</v>
      </c>
      <c r="P334" s="27">
        <f t="shared" si="35"/>
        <v>0</v>
      </c>
      <c r="Q334" s="108" t="e">
        <f t="shared" si="33"/>
        <v>#DIV/0!</v>
      </c>
      <c r="S334" s="20">
        <f t="shared" si="37"/>
        <v>0</v>
      </c>
      <c r="T334" s="21">
        <f t="shared" si="37"/>
        <v>0</v>
      </c>
      <c r="U334" s="21">
        <f t="shared" si="37"/>
        <v>0</v>
      </c>
      <c r="V334" s="21">
        <f t="shared" si="36"/>
        <v>0</v>
      </c>
      <c r="W334" s="21">
        <f t="shared" si="36"/>
        <v>0</v>
      </c>
      <c r="X334" s="21">
        <f t="shared" si="36"/>
        <v>0</v>
      </c>
      <c r="Y334" s="21">
        <f t="shared" si="36"/>
        <v>0</v>
      </c>
      <c r="Z334" s="21">
        <f t="shared" si="36"/>
        <v>0</v>
      </c>
      <c r="AA334" s="21">
        <f t="shared" si="36"/>
        <v>0</v>
      </c>
      <c r="AB334" s="21">
        <f t="shared" si="36"/>
        <v>0</v>
      </c>
      <c r="AC334" s="21">
        <f t="shared" si="36"/>
        <v>0</v>
      </c>
      <c r="AD334" s="24">
        <f t="shared" si="36"/>
        <v>0</v>
      </c>
      <c r="AF334" s="15">
        <f t="shared" si="34"/>
        <v>0</v>
      </c>
    </row>
    <row r="335" spans="1:32" x14ac:dyDescent="0.25">
      <c r="A335" s="75"/>
      <c r="B335" s="75" t="e">
        <f>INDEX('FY17 DataDump'!$A$2:$H$4768, MATCH('FY17 Individual Analysis'!A335, 'FY17 DataDump'!$C$2:$C$4768, 0), MATCH('FY17 DataDump'!$B$1, 'FY17 DataDump'!$A$1:$H$1))</f>
        <v>#N/A</v>
      </c>
      <c r="C335" s="75" t="e">
        <f>INDEX('FY17 DataDump'!$A$2:$H$4768, MATCH('FY17 Individual Analysis'!A335, 'FY17 DataDump'!$C$2:$C$4768, 0), MATCH('FY17 DataDump'!$D$1, 'FY17 DataDump'!$A$1:$H$1))</f>
        <v>#N/A</v>
      </c>
      <c r="D335" s="27">
        <f>SUMIFS('FY17 DataDump'!$E$2:$E$4768, 'FY17 DataDump'!$C$2:$C$4768, 'FY17 Individual Analysis'!$A335, 'FY17 DataDump'!$H$2:$H$4768, D$2)</f>
        <v>0</v>
      </c>
      <c r="E335" s="27">
        <f>SUMIFS('FY17 DataDump'!$E$2:$E$4768, 'FY17 DataDump'!$C$2:$C$4768, 'FY17 Individual Analysis'!$A335, 'FY17 DataDump'!$H$2:$H$4768, E$2)</f>
        <v>0</v>
      </c>
      <c r="F335" s="27">
        <f>SUMIFS('FY17 DataDump'!$E$2:$E$4768, 'FY17 DataDump'!$C$2:$C$4768, 'FY17 Individual Analysis'!$A335, 'FY17 DataDump'!$H$2:$H$4768, F$2)</f>
        <v>0</v>
      </c>
      <c r="G335" s="27">
        <f>SUMIFS('FY17 DataDump'!$E$2:$E$4768, 'FY17 DataDump'!$C$2:$C$4768, 'FY17 Individual Analysis'!$A335, 'FY17 DataDump'!$H$2:$H$4768, G$2)</f>
        <v>0</v>
      </c>
      <c r="H335" s="27">
        <f>SUMIFS('FY17 DataDump'!$E$2:$E$4768, 'FY17 DataDump'!$C$2:$C$4768, 'FY17 Individual Analysis'!$A335, 'FY17 DataDump'!$H$2:$H$4768, H$2)</f>
        <v>0</v>
      </c>
      <c r="I335" s="27">
        <f>SUMIFS('FY17 DataDump'!$E$2:$E$4768, 'FY17 DataDump'!$C$2:$C$4768, 'FY17 Individual Analysis'!$A335, 'FY17 DataDump'!$H$2:$H$4768, I$2)</f>
        <v>0</v>
      </c>
      <c r="J335" s="27">
        <f>SUMIFS('FY17 DataDump'!$E$2:$E$4768, 'FY17 DataDump'!$C$2:$C$4768, 'FY17 Individual Analysis'!$A335, 'FY17 DataDump'!$H$2:$H$4768, J$2)</f>
        <v>0</v>
      </c>
      <c r="K335" s="27">
        <f>SUMIFS('FY17 DataDump'!$E$2:$E$4768, 'FY17 DataDump'!$C$2:$C$4768, 'FY17 Individual Analysis'!$A335, 'FY17 DataDump'!$H$2:$H$4768, K$2)</f>
        <v>0</v>
      </c>
      <c r="L335" s="27">
        <f>SUMIFS('FY17 DataDump'!$E$2:$E$4768, 'FY17 DataDump'!$C$2:$C$4768, 'FY17 Individual Analysis'!$A335, 'FY17 DataDump'!$H$2:$H$4768, L$2)</f>
        <v>0</v>
      </c>
      <c r="M335" s="27">
        <f>SUMIFS('FY17 DataDump'!$E$2:$E$4768, 'FY17 DataDump'!$C$2:$C$4768, 'FY17 Individual Analysis'!$A335, 'FY17 DataDump'!$H$2:$H$4768, M$2)</f>
        <v>0</v>
      </c>
      <c r="N335" s="27">
        <f>SUMIFS('FY17 DataDump'!$E$2:$E$4768, 'FY17 DataDump'!$C$2:$C$4768, 'FY17 Individual Analysis'!$A335, 'FY17 DataDump'!$H$2:$H$4768, N$2)</f>
        <v>0</v>
      </c>
      <c r="O335" s="27">
        <f>SUMIFS('FY17 DataDump'!$E$2:$E$4768, 'FY17 DataDump'!$C$2:$C$4768, 'FY17 Individual Analysis'!$A335, 'FY17 DataDump'!$H$2:$H$4768, O$2)</f>
        <v>0</v>
      </c>
      <c r="P335" s="27">
        <f t="shared" si="35"/>
        <v>0</v>
      </c>
      <c r="Q335" s="108" t="e">
        <f t="shared" si="33"/>
        <v>#DIV/0!</v>
      </c>
      <c r="S335" s="20">
        <f t="shared" si="37"/>
        <v>0</v>
      </c>
      <c r="T335" s="21">
        <f t="shared" si="37"/>
        <v>0</v>
      </c>
      <c r="U335" s="21">
        <f t="shared" si="37"/>
        <v>0</v>
      </c>
      <c r="V335" s="21">
        <f t="shared" si="36"/>
        <v>0</v>
      </c>
      <c r="W335" s="21">
        <f t="shared" si="36"/>
        <v>0</v>
      </c>
      <c r="X335" s="21">
        <f t="shared" si="36"/>
        <v>0</v>
      </c>
      <c r="Y335" s="21">
        <f t="shared" si="36"/>
        <v>0</v>
      </c>
      <c r="Z335" s="21">
        <f t="shared" si="36"/>
        <v>0</v>
      </c>
      <c r="AA335" s="21">
        <f t="shared" si="36"/>
        <v>0</v>
      </c>
      <c r="AB335" s="21">
        <f t="shared" si="36"/>
        <v>0</v>
      </c>
      <c r="AC335" s="21">
        <f t="shared" si="36"/>
        <v>0</v>
      </c>
      <c r="AD335" s="24">
        <f t="shared" si="36"/>
        <v>0</v>
      </c>
      <c r="AF335" s="15">
        <f t="shared" si="34"/>
        <v>0</v>
      </c>
    </row>
    <row r="336" spans="1:32" x14ac:dyDescent="0.25">
      <c r="A336" s="75"/>
      <c r="B336" s="75" t="e">
        <f>INDEX('FY17 DataDump'!$A$2:$H$4768, MATCH('FY17 Individual Analysis'!A336, 'FY17 DataDump'!$C$2:$C$4768, 0), MATCH('FY17 DataDump'!$B$1, 'FY17 DataDump'!$A$1:$H$1))</f>
        <v>#N/A</v>
      </c>
      <c r="C336" s="75" t="e">
        <f>INDEX('FY17 DataDump'!$A$2:$H$4768, MATCH('FY17 Individual Analysis'!A336, 'FY17 DataDump'!$C$2:$C$4768, 0), MATCH('FY17 DataDump'!$D$1, 'FY17 DataDump'!$A$1:$H$1))</f>
        <v>#N/A</v>
      </c>
      <c r="D336" s="27">
        <f>SUMIFS('FY17 DataDump'!$E$2:$E$4768, 'FY17 DataDump'!$C$2:$C$4768, 'FY17 Individual Analysis'!$A336, 'FY17 DataDump'!$H$2:$H$4768, D$2)</f>
        <v>0</v>
      </c>
      <c r="E336" s="27">
        <f>SUMIFS('FY17 DataDump'!$E$2:$E$4768, 'FY17 DataDump'!$C$2:$C$4768, 'FY17 Individual Analysis'!$A336, 'FY17 DataDump'!$H$2:$H$4768, E$2)</f>
        <v>0</v>
      </c>
      <c r="F336" s="27">
        <f>SUMIFS('FY17 DataDump'!$E$2:$E$4768, 'FY17 DataDump'!$C$2:$C$4768, 'FY17 Individual Analysis'!$A336, 'FY17 DataDump'!$H$2:$H$4768, F$2)</f>
        <v>0</v>
      </c>
      <c r="G336" s="27">
        <f>SUMIFS('FY17 DataDump'!$E$2:$E$4768, 'FY17 DataDump'!$C$2:$C$4768, 'FY17 Individual Analysis'!$A336, 'FY17 DataDump'!$H$2:$H$4768, G$2)</f>
        <v>0</v>
      </c>
      <c r="H336" s="27">
        <f>SUMIFS('FY17 DataDump'!$E$2:$E$4768, 'FY17 DataDump'!$C$2:$C$4768, 'FY17 Individual Analysis'!$A336, 'FY17 DataDump'!$H$2:$H$4768, H$2)</f>
        <v>0</v>
      </c>
      <c r="I336" s="27">
        <f>SUMIFS('FY17 DataDump'!$E$2:$E$4768, 'FY17 DataDump'!$C$2:$C$4768, 'FY17 Individual Analysis'!$A336, 'FY17 DataDump'!$H$2:$H$4768, I$2)</f>
        <v>0</v>
      </c>
      <c r="J336" s="27">
        <f>SUMIFS('FY17 DataDump'!$E$2:$E$4768, 'FY17 DataDump'!$C$2:$C$4768, 'FY17 Individual Analysis'!$A336, 'FY17 DataDump'!$H$2:$H$4768, J$2)</f>
        <v>0</v>
      </c>
      <c r="K336" s="27">
        <f>SUMIFS('FY17 DataDump'!$E$2:$E$4768, 'FY17 DataDump'!$C$2:$C$4768, 'FY17 Individual Analysis'!$A336, 'FY17 DataDump'!$H$2:$H$4768, K$2)</f>
        <v>0</v>
      </c>
      <c r="L336" s="27">
        <f>SUMIFS('FY17 DataDump'!$E$2:$E$4768, 'FY17 DataDump'!$C$2:$C$4768, 'FY17 Individual Analysis'!$A336, 'FY17 DataDump'!$H$2:$H$4768, L$2)</f>
        <v>0</v>
      </c>
      <c r="M336" s="27">
        <f>SUMIFS('FY17 DataDump'!$E$2:$E$4768, 'FY17 DataDump'!$C$2:$C$4768, 'FY17 Individual Analysis'!$A336, 'FY17 DataDump'!$H$2:$H$4768, M$2)</f>
        <v>0</v>
      </c>
      <c r="N336" s="27">
        <f>SUMIFS('FY17 DataDump'!$E$2:$E$4768, 'FY17 DataDump'!$C$2:$C$4768, 'FY17 Individual Analysis'!$A336, 'FY17 DataDump'!$H$2:$H$4768, N$2)</f>
        <v>0</v>
      </c>
      <c r="O336" s="27">
        <f>SUMIFS('FY17 DataDump'!$E$2:$E$4768, 'FY17 DataDump'!$C$2:$C$4768, 'FY17 Individual Analysis'!$A336, 'FY17 DataDump'!$H$2:$H$4768, O$2)</f>
        <v>0</v>
      </c>
      <c r="P336" s="27">
        <f t="shared" si="35"/>
        <v>0</v>
      </c>
      <c r="Q336" s="108" t="e">
        <f t="shared" si="33"/>
        <v>#DIV/0!</v>
      </c>
      <c r="S336" s="20">
        <f t="shared" si="37"/>
        <v>0</v>
      </c>
      <c r="T336" s="21">
        <f t="shared" si="37"/>
        <v>0</v>
      </c>
      <c r="U336" s="21">
        <f t="shared" si="37"/>
        <v>0</v>
      </c>
      <c r="V336" s="21">
        <f t="shared" si="36"/>
        <v>0</v>
      </c>
      <c r="W336" s="21">
        <f t="shared" si="36"/>
        <v>0</v>
      </c>
      <c r="X336" s="21">
        <f t="shared" si="36"/>
        <v>0</v>
      </c>
      <c r="Y336" s="21">
        <f t="shared" si="36"/>
        <v>0</v>
      </c>
      <c r="Z336" s="21">
        <f t="shared" si="36"/>
        <v>0</v>
      </c>
      <c r="AA336" s="21">
        <f t="shared" si="36"/>
        <v>0</v>
      </c>
      <c r="AB336" s="21">
        <f t="shared" si="36"/>
        <v>0</v>
      </c>
      <c r="AC336" s="21">
        <f t="shared" si="36"/>
        <v>0</v>
      </c>
      <c r="AD336" s="24">
        <f t="shared" si="36"/>
        <v>0</v>
      </c>
      <c r="AF336" s="15">
        <f t="shared" si="34"/>
        <v>0</v>
      </c>
    </row>
    <row r="337" spans="1:32" x14ac:dyDescent="0.25">
      <c r="A337" s="75"/>
      <c r="B337" s="75" t="e">
        <f>INDEX('FY17 DataDump'!$A$2:$H$4768, MATCH('FY17 Individual Analysis'!A337, 'FY17 DataDump'!$C$2:$C$4768, 0), MATCH('FY17 DataDump'!$B$1, 'FY17 DataDump'!$A$1:$H$1))</f>
        <v>#N/A</v>
      </c>
      <c r="C337" s="75" t="e">
        <f>INDEX('FY17 DataDump'!$A$2:$H$4768, MATCH('FY17 Individual Analysis'!A337, 'FY17 DataDump'!$C$2:$C$4768, 0), MATCH('FY17 DataDump'!$D$1, 'FY17 DataDump'!$A$1:$H$1))</f>
        <v>#N/A</v>
      </c>
      <c r="D337" s="27">
        <f>SUMIFS('FY17 DataDump'!$E$2:$E$4768, 'FY17 DataDump'!$C$2:$C$4768, 'FY17 Individual Analysis'!$A337, 'FY17 DataDump'!$H$2:$H$4768, D$2)</f>
        <v>0</v>
      </c>
      <c r="E337" s="27">
        <f>SUMIFS('FY17 DataDump'!$E$2:$E$4768, 'FY17 DataDump'!$C$2:$C$4768, 'FY17 Individual Analysis'!$A337, 'FY17 DataDump'!$H$2:$H$4768, E$2)</f>
        <v>0</v>
      </c>
      <c r="F337" s="27">
        <f>SUMIFS('FY17 DataDump'!$E$2:$E$4768, 'FY17 DataDump'!$C$2:$C$4768, 'FY17 Individual Analysis'!$A337, 'FY17 DataDump'!$H$2:$H$4768, F$2)</f>
        <v>0</v>
      </c>
      <c r="G337" s="27">
        <f>SUMIFS('FY17 DataDump'!$E$2:$E$4768, 'FY17 DataDump'!$C$2:$C$4768, 'FY17 Individual Analysis'!$A337, 'FY17 DataDump'!$H$2:$H$4768, G$2)</f>
        <v>0</v>
      </c>
      <c r="H337" s="27">
        <f>SUMIFS('FY17 DataDump'!$E$2:$E$4768, 'FY17 DataDump'!$C$2:$C$4768, 'FY17 Individual Analysis'!$A337, 'FY17 DataDump'!$H$2:$H$4768, H$2)</f>
        <v>0</v>
      </c>
      <c r="I337" s="27">
        <f>SUMIFS('FY17 DataDump'!$E$2:$E$4768, 'FY17 DataDump'!$C$2:$C$4768, 'FY17 Individual Analysis'!$A337, 'FY17 DataDump'!$H$2:$H$4768, I$2)</f>
        <v>0</v>
      </c>
      <c r="J337" s="27">
        <f>SUMIFS('FY17 DataDump'!$E$2:$E$4768, 'FY17 DataDump'!$C$2:$C$4768, 'FY17 Individual Analysis'!$A337, 'FY17 DataDump'!$H$2:$H$4768, J$2)</f>
        <v>0</v>
      </c>
      <c r="K337" s="27">
        <f>SUMIFS('FY17 DataDump'!$E$2:$E$4768, 'FY17 DataDump'!$C$2:$C$4768, 'FY17 Individual Analysis'!$A337, 'FY17 DataDump'!$H$2:$H$4768, K$2)</f>
        <v>0</v>
      </c>
      <c r="L337" s="27">
        <f>SUMIFS('FY17 DataDump'!$E$2:$E$4768, 'FY17 DataDump'!$C$2:$C$4768, 'FY17 Individual Analysis'!$A337, 'FY17 DataDump'!$H$2:$H$4768, L$2)</f>
        <v>0</v>
      </c>
      <c r="M337" s="27">
        <f>SUMIFS('FY17 DataDump'!$E$2:$E$4768, 'FY17 DataDump'!$C$2:$C$4768, 'FY17 Individual Analysis'!$A337, 'FY17 DataDump'!$H$2:$H$4768, M$2)</f>
        <v>0</v>
      </c>
      <c r="N337" s="27">
        <f>SUMIFS('FY17 DataDump'!$E$2:$E$4768, 'FY17 DataDump'!$C$2:$C$4768, 'FY17 Individual Analysis'!$A337, 'FY17 DataDump'!$H$2:$H$4768, N$2)</f>
        <v>0</v>
      </c>
      <c r="O337" s="27">
        <f>SUMIFS('FY17 DataDump'!$E$2:$E$4768, 'FY17 DataDump'!$C$2:$C$4768, 'FY17 Individual Analysis'!$A337, 'FY17 DataDump'!$H$2:$H$4768, O$2)</f>
        <v>0</v>
      </c>
      <c r="P337" s="27">
        <f t="shared" si="35"/>
        <v>0</v>
      </c>
      <c r="Q337" s="108" t="e">
        <f t="shared" si="33"/>
        <v>#DIV/0!</v>
      </c>
      <c r="S337" s="20">
        <f t="shared" si="37"/>
        <v>0</v>
      </c>
      <c r="T337" s="21">
        <f t="shared" si="37"/>
        <v>0</v>
      </c>
      <c r="U337" s="21">
        <f t="shared" si="37"/>
        <v>0</v>
      </c>
      <c r="V337" s="21">
        <f t="shared" si="36"/>
        <v>0</v>
      </c>
      <c r="W337" s="21">
        <f t="shared" si="36"/>
        <v>0</v>
      </c>
      <c r="X337" s="21">
        <f t="shared" si="36"/>
        <v>0</v>
      </c>
      <c r="Y337" s="21">
        <f t="shared" si="36"/>
        <v>0</v>
      </c>
      <c r="Z337" s="21">
        <f t="shared" si="36"/>
        <v>0</v>
      </c>
      <c r="AA337" s="21">
        <f t="shared" si="36"/>
        <v>0</v>
      </c>
      <c r="AB337" s="21">
        <f t="shared" si="36"/>
        <v>0</v>
      </c>
      <c r="AC337" s="21">
        <f t="shared" si="36"/>
        <v>0</v>
      </c>
      <c r="AD337" s="24">
        <f t="shared" si="36"/>
        <v>0</v>
      </c>
      <c r="AF337" s="15">
        <f t="shared" si="34"/>
        <v>0</v>
      </c>
    </row>
    <row r="338" spans="1:32" x14ac:dyDescent="0.25">
      <c r="A338" s="75"/>
      <c r="B338" s="75" t="e">
        <f>INDEX('FY17 DataDump'!$A$2:$H$4768, MATCH('FY17 Individual Analysis'!A338, 'FY17 DataDump'!$C$2:$C$4768, 0), MATCH('FY17 DataDump'!$B$1, 'FY17 DataDump'!$A$1:$H$1))</f>
        <v>#N/A</v>
      </c>
      <c r="C338" s="75" t="e">
        <f>INDEX('FY17 DataDump'!$A$2:$H$4768, MATCH('FY17 Individual Analysis'!A338, 'FY17 DataDump'!$C$2:$C$4768, 0), MATCH('FY17 DataDump'!$D$1, 'FY17 DataDump'!$A$1:$H$1))</f>
        <v>#N/A</v>
      </c>
      <c r="D338" s="27">
        <f>SUMIFS('FY17 DataDump'!$E$2:$E$4768, 'FY17 DataDump'!$C$2:$C$4768, 'FY17 Individual Analysis'!$A338, 'FY17 DataDump'!$H$2:$H$4768, D$2)</f>
        <v>0</v>
      </c>
      <c r="E338" s="27">
        <f>SUMIFS('FY17 DataDump'!$E$2:$E$4768, 'FY17 DataDump'!$C$2:$C$4768, 'FY17 Individual Analysis'!$A338, 'FY17 DataDump'!$H$2:$H$4768, E$2)</f>
        <v>0</v>
      </c>
      <c r="F338" s="27">
        <f>SUMIFS('FY17 DataDump'!$E$2:$E$4768, 'FY17 DataDump'!$C$2:$C$4768, 'FY17 Individual Analysis'!$A338, 'FY17 DataDump'!$H$2:$H$4768, F$2)</f>
        <v>0</v>
      </c>
      <c r="G338" s="27">
        <f>SUMIFS('FY17 DataDump'!$E$2:$E$4768, 'FY17 DataDump'!$C$2:$C$4768, 'FY17 Individual Analysis'!$A338, 'FY17 DataDump'!$H$2:$H$4768, G$2)</f>
        <v>0</v>
      </c>
      <c r="H338" s="27">
        <f>SUMIFS('FY17 DataDump'!$E$2:$E$4768, 'FY17 DataDump'!$C$2:$C$4768, 'FY17 Individual Analysis'!$A338, 'FY17 DataDump'!$H$2:$H$4768, H$2)</f>
        <v>0</v>
      </c>
      <c r="I338" s="27">
        <f>SUMIFS('FY17 DataDump'!$E$2:$E$4768, 'FY17 DataDump'!$C$2:$C$4768, 'FY17 Individual Analysis'!$A338, 'FY17 DataDump'!$H$2:$H$4768, I$2)</f>
        <v>0</v>
      </c>
      <c r="J338" s="27">
        <f>SUMIFS('FY17 DataDump'!$E$2:$E$4768, 'FY17 DataDump'!$C$2:$C$4768, 'FY17 Individual Analysis'!$A338, 'FY17 DataDump'!$H$2:$H$4768, J$2)</f>
        <v>0</v>
      </c>
      <c r="K338" s="27">
        <f>SUMIFS('FY17 DataDump'!$E$2:$E$4768, 'FY17 DataDump'!$C$2:$C$4768, 'FY17 Individual Analysis'!$A338, 'FY17 DataDump'!$H$2:$H$4768, K$2)</f>
        <v>0</v>
      </c>
      <c r="L338" s="27">
        <f>SUMIFS('FY17 DataDump'!$E$2:$E$4768, 'FY17 DataDump'!$C$2:$C$4768, 'FY17 Individual Analysis'!$A338, 'FY17 DataDump'!$H$2:$H$4768, L$2)</f>
        <v>0</v>
      </c>
      <c r="M338" s="27">
        <f>SUMIFS('FY17 DataDump'!$E$2:$E$4768, 'FY17 DataDump'!$C$2:$C$4768, 'FY17 Individual Analysis'!$A338, 'FY17 DataDump'!$H$2:$H$4768, M$2)</f>
        <v>0</v>
      </c>
      <c r="N338" s="27">
        <f>SUMIFS('FY17 DataDump'!$E$2:$E$4768, 'FY17 DataDump'!$C$2:$C$4768, 'FY17 Individual Analysis'!$A338, 'FY17 DataDump'!$H$2:$H$4768, N$2)</f>
        <v>0</v>
      </c>
      <c r="O338" s="27">
        <f>SUMIFS('FY17 DataDump'!$E$2:$E$4768, 'FY17 DataDump'!$C$2:$C$4768, 'FY17 Individual Analysis'!$A338, 'FY17 DataDump'!$H$2:$H$4768, O$2)</f>
        <v>0</v>
      </c>
      <c r="P338" s="27">
        <f t="shared" si="35"/>
        <v>0</v>
      </c>
      <c r="Q338" s="108" t="e">
        <f t="shared" si="33"/>
        <v>#DIV/0!</v>
      </c>
      <c r="S338" s="20">
        <f t="shared" si="37"/>
        <v>0</v>
      </c>
      <c r="T338" s="21">
        <f t="shared" si="37"/>
        <v>0</v>
      </c>
      <c r="U338" s="21">
        <f t="shared" si="37"/>
        <v>0</v>
      </c>
      <c r="V338" s="21">
        <f t="shared" si="36"/>
        <v>0</v>
      </c>
      <c r="W338" s="21">
        <f t="shared" si="36"/>
        <v>0</v>
      </c>
      <c r="X338" s="21">
        <f t="shared" si="36"/>
        <v>0</v>
      </c>
      <c r="Y338" s="21">
        <f t="shared" si="36"/>
        <v>0</v>
      </c>
      <c r="Z338" s="21">
        <f t="shared" si="36"/>
        <v>0</v>
      </c>
      <c r="AA338" s="21">
        <f t="shared" si="36"/>
        <v>0</v>
      </c>
      <c r="AB338" s="21">
        <f t="shared" si="36"/>
        <v>0</v>
      </c>
      <c r="AC338" s="21">
        <f t="shared" si="36"/>
        <v>0</v>
      </c>
      <c r="AD338" s="24">
        <f t="shared" si="36"/>
        <v>0</v>
      </c>
      <c r="AF338" s="15">
        <f t="shared" si="34"/>
        <v>0</v>
      </c>
    </row>
    <row r="339" spans="1:32" x14ac:dyDescent="0.25">
      <c r="A339" s="75"/>
      <c r="B339" s="75" t="e">
        <f>INDEX('FY17 DataDump'!$A$2:$H$4768, MATCH('FY17 Individual Analysis'!A339, 'FY17 DataDump'!$C$2:$C$4768, 0), MATCH('FY17 DataDump'!$B$1, 'FY17 DataDump'!$A$1:$H$1))</f>
        <v>#N/A</v>
      </c>
      <c r="C339" s="75" t="e">
        <f>INDEX('FY17 DataDump'!$A$2:$H$4768, MATCH('FY17 Individual Analysis'!A339, 'FY17 DataDump'!$C$2:$C$4768, 0), MATCH('FY17 DataDump'!$D$1, 'FY17 DataDump'!$A$1:$H$1))</f>
        <v>#N/A</v>
      </c>
      <c r="D339" s="27">
        <f>SUMIFS('FY17 DataDump'!$E$2:$E$4768, 'FY17 DataDump'!$C$2:$C$4768, 'FY17 Individual Analysis'!$A339, 'FY17 DataDump'!$H$2:$H$4768, D$2)</f>
        <v>0</v>
      </c>
      <c r="E339" s="27">
        <f>SUMIFS('FY17 DataDump'!$E$2:$E$4768, 'FY17 DataDump'!$C$2:$C$4768, 'FY17 Individual Analysis'!$A339, 'FY17 DataDump'!$H$2:$H$4768, E$2)</f>
        <v>0</v>
      </c>
      <c r="F339" s="27">
        <f>SUMIFS('FY17 DataDump'!$E$2:$E$4768, 'FY17 DataDump'!$C$2:$C$4768, 'FY17 Individual Analysis'!$A339, 'FY17 DataDump'!$H$2:$H$4768, F$2)</f>
        <v>0</v>
      </c>
      <c r="G339" s="27">
        <f>SUMIFS('FY17 DataDump'!$E$2:$E$4768, 'FY17 DataDump'!$C$2:$C$4768, 'FY17 Individual Analysis'!$A339, 'FY17 DataDump'!$H$2:$H$4768, G$2)</f>
        <v>0</v>
      </c>
      <c r="H339" s="27">
        <f>SUMIFS('FY17 DataDump'!$E$2:$E$4768, 'FY17 DataDump'!$C$2:$C$4768, 'FY17 Individual Analysis'!$A339, 'FY17 DataDump'!$H$2:$H$4768, H$2)</f>
        <v>0</v>
      </c>
      <c r="I339" s="27">
        <f>SUMIFS('FY17 DataDump'!$E$2:$E$4768, 'FY17 DataDump'!$C$2:$C$4768, 'FY17 Individual Analysis'!$A339, 'FY17 DataDump'!$H$2:$H$4768, I$2)</f>
        <v>0</v>
      </c>
      <c r="J339" s="27">
        <f>SUMIFS('FY17 DataDump'!$E$2:$E$4768, 'FY17 DataDump'!$C$2:$C$4768, 'FY17 Individual Analysis'!$A339, 'FY17 DataDump'!$H$2:$H$4768, J$2)</f>
        <v>0</v>
      </c>
      <c r="K339" s="27">
        <f>SUMIFS('FY17 DataDump'!$E$2:$E$4768, 'FY17 DataDump'!$C$2:$C$4768, 'FY17 Individual Analysis'!$A339, 'FY17 DataDump'!$H$2:$H$4768, K$2)</f>
        <v>0</v>
      </c>
      <c r="L339" s="27">
        <f>SUMIFS('FY17 DataDump'!$E$2:$E$4768, 'FY17 DataDump'!$C$2:$C$4768, 'FY17 Individual Analysis'!$A339, 'FY17 DataDump'!$H$2:$H$4768, L$2)</f>
        <v>0</v>
      </c>
      <c r="M339" s="27">
        <f>SUMIFS('FY17 DataDump'!$E$2:$E$4768, 'FY17 DataDump'!$C$2:$C$4768, 'FY17 Individual Analysis'!$A339, 'FY17 DataDump'!$H$2:$H$4768, M$2)</f>
        <v>0</v>
      </c>
      <c r="N339" s="27">
        <f>SUMIFS('FY17 DataDump'!$E$2:$E$4768, 'FY17 DataDump'!$C$2:$C$4768, 'FY17 Individual Analysis'!$A339, 'FY17 DataDump'!$H$2:$H$4768, N$2)</f>
        <v>0</v>
      </c>
      <c r="O339" s="27">
        <f>SUMIFS('FY17 DataDump'!$E$2:$E$4768, 'FY17 DataDump'!$C$2:$C$4768, 'FY17 Individual Analysis'!$A339, 'FY17 DataDump'!$H$2:$H$4768, O$2)</f>
        <v>0</v>
      </c>
      <c r="P339" s="27">
        <f t="shared" si="35"/>
        <v>0</v>
      </c>
      <c r="Q339" s="108" t="e">
        <f t="shared" si="33"/>
        <v>#DIV/0!</v>
      </c>
      <c r="S339" s="20">
        <f t="shared" si="37"/>
        <v>0</v>
      </c>
      <c r="T339" s="21">
        <f t="shared" si="37"/>
        <v>0</v>
      </c>
      <c r="U339" s="21">
        <f t="shared" si="37"/>
        <v>0</v>
      </c>
      <c r="V339" s="21">
        <f t="shared" si="36"/>
        <v>0</v>
      </c>
      <c r="W339" s="21">
        <f t="shared" si="36"/>
        <v>0</v>
      </c>
      <c r="X339" s="21">
        <f t="shared" si="36"/>
        <v>0</v>
      </c>
      <c r="Y339" s="21">
        <f t="shared" si="36"/>
        <v>0</v>
      </c>
      <c r="Z339" s="21">
        <f t="shared" si="36"/>
        <v>0</v>
      </c>
      <c r="AA339" s="21">
        <f t="shared" si="36"/>
        <v>0</v>
      </c>
      <c r="AB339" s="21">
        <f t="shared" si="36"/>
        <v>0</v>
      </c>
      <c r="AC339" s="21">
        <f t="shared" si="36"/>
        <v>0</v>
      </c>
      <c r="AD339" s="24">
        <f t="shared" si="36"/>
        <v>0</v>
      </c>
      <c r="AF339" s="15">
        <f t="shared" si="34"/>
        <v>0</v>
      </c>
    </row>
    <row r="340" spans="1:32" x14ac:dyDescent="0.25">
      <c r="A340" s="75"/>
      <c r="B340" s="75" t="e">
        <f>INDEX('FY17 DataDump'!$A$2:$H$4768, MATCH('FY17 Individual Analysis'!A340, 'FY17 DataDump'!$C$2:$C$4768, 0), MATCH('FY17 DataDump'!$B$1, 'FY17 DataDump'!$A$1:$H$1))</f>
        <v>#N/A</v>
      </c>
      <c r="C340" s="75" t="e">
        <f>INDEX('FY17 DataDump'!$A$2:$H$4768, MATCH('FY17 Individual Analysis'!A340, 'FY17 DataDump'!$C$2:$C$4768, 0), MATCH('FY17 DataDump'!$D$1, 'FY17 DataDump'!$A$1:$H$1))</f>
        <v>#N/A</v>
      </c>
      <c r="D340" s="27">
        <f>SUMIFS('FY17 DataDump'!$E$2:$E$4768, 'FY17 DataDump'!$C$2:$C$4768, 'FY17 Individual Analysis'!$A340, 'FY17 DataDump'!$H$2:$H$4768, D$2)</f>
        <v>0</v>
      </c>
      <c r="E340" s="27">
        <f>SUMIFS('FY17 DataDump'!$E$2:$E$4768, 'FY17 DataDump'!$C$2:$C$4768, 'FY17 Individual Analysis'!$A340, 'FY17 DataDump'!$H$2:$H$4768, E$2)</f>
        <v>0</v>
      </c>
      <c r="F340" s="27">
        <f>SUMIFS('FY17 DataDump'!$E$2:$E$4768, 'FY17 DataDump'!$C$2:$C$4768, 'FY17 Individual Analysis'!$A340, 'FY17 DataDump'!$H$2:$H$4768, F$2)</f>
        <v>0</v>
      </c>
      <c r="G340" s="27">
        <f>SUMIFS('FY17 DataDump'!$E$2:$E$4768, 'FY17 DataDump'!$C$2:$C$4768, 'FY17 Individual Analysis'!$A340, 'FY17 DataDump'!$H$2:$H$4768, G$2)</f>
        <v>0</v>
      </c>
      <c r="H340" s="27">
        <f>SUMIFS('FY17 DataDump'!$E$2:$E$4768, 'FY17 DataDump'!$C$2:$C$4768, 'FY17 Individual Analysis'!$A340, 'FY17 DataDump'!$H$2:$H$4768, H$2)</f>
        <v>0</v>
      </c>
      <c r="I340" s="27">
        <f>SUMIFS('FY17 DataDump'!$E$2:$E$4768, 'FY17 DataDump'!$C$2:$C$4768, 'FY17 Individual Analysis'!$A340, 'FY17 DataDump'!$H$2:$H$4768, I$2)</f>
        <v>0</v>
      </c>
      <c r="J340" s="27">
        <f>SUMIFS('FY17 DataDump'!$E$2:$E$4768, 'FY17 DataDump'!$C$2:$C$4768, 'FY17 Individual Analysis'!$A340, 'FY17 DataDump'!$H$2:$H$4768, J$2)</f>
        <v>0</v>
      </c>
      <c r="K340" s="27">
        <f>SUMIFS('FY17 DataDump'!$E$2:$E$4768, 'FY17 DataDump'!$C$2:$C$4768, 'FY17 Individual Analysis'!$A340, 'FY17 DataDump'!$H$2:$H$4768, K$2)</f>
        <v>0</v>
      </c>
      <c r="L340" s="27">
        <f>SUMIFS('FY17 DataDump'!$E$2:$E$4768, 'FY17 DataDump'!$C$2:$C$4768, 'FY17 Individual Analysis'!$A340, 'FY17 DataDump'!$H$2:$H$4768, L$2)</f>
        <v>0</v>
      </c>
      <c r="M340" s="27">
        <f>SUMIFS('FY17 DataDump'!$E$2:$E$4768, 'FY17 DataDump'!$C$2:$C$4768, 'FY17 Individual Analysis'!$A340, 'FY17 DataDump'!$H$2:$H$4768, M$2)</f>
        <v>0</v>
      </c>
      <c r="N340" s="27">
        <f>SUMIFS('FY17 DataDump'!$E$2:$E$4768, 'FY17 DataDump'!$C$2:$C$4768, 'FY17 Individual Analysis'!$A340, 'FY17 DataDump'!$H$2:$H$4768, N$2)</f>
        <v>0</v>
      </c>
      <c r="O340" s="27">
        <f>SUMIFS('FY17 DataDump'!$E$2:$E$4768, 'FY17 DataDump'!$C$2:$C$4768, 'FY17 Individual Analysis'!$A340, 'FY17 DataDump'!$H$2:$H$4768, O$2)</f>
        <v>0</v>
      </c>
      <c r="P340" s="27">
        <f t="shared" si="35"/>
        <v>0</v>
      </c>
      <c r="Q340" s="108" t="e">
        <f t="shared" si="33"/>
        <v>#DIV/0!</v>
      </c>
      <c r="S340" s="20">
        <f t="shared" si="37"/>
        <v>0</v>
      </c>
      <c r="T340" s="21">
        <f t="shared" si="37"/>
        <v>0</v>
      </c>
      <c r="U340" s="21">
        <f t="shared" si="37"/>
        <v>0</v>
      </c>
      <c r="V340" s="21">
        <f t="shared" si="36"/>
        <v>0</v>
      </c>
      <c r="W340" s="21">
        <f t="shared" si="36"/>
        <v>0</v>
      </c>
      <c r="X340" s="21">
        <f t="shared" si="36"/>
        <v>0</v>
      </c>
      <c r="Y340" s="21">
        <f t="shared" si="36"/>
        <v>0</v>
      </c>
      <c r="Z340" s="21">
        <f t="shared" si="36"/>
        <v>0</v>
      </c>
      <c r="AA340" s="21">
        <f t="shared" si="36"/>
        <v>0</v>
      </c>
      <c r="AB340" s="21">
        <f t="shared" si="36"/>
        <v>0</v>
      </c>
      <c r="AC340" s="21">
        <f t="shared" si="36"/>
        <v>0</v>
      </c>
      <c r="AD340" s="24">
        <f t="shared" si="36"/>
        <v>0</v>
      </c>
      <c r="AF340" s="15">
        <f t="shared" si="34"/>
        <v>0</v>
      </c>
    </row>
    <row r="341" spans="1:32" x14ac:dyDescent="0.25">
      <c r="A341" s="75"/>
      <c r="B341" s="75" t="e">
        <f>INDEX('FY17 DataDump'!$A$2:$H$4768, MATCH('FY17 Individual Analysis'!A341, 'FY17 DataDump'!$C$2:$C$4768, 0), MATCH('FY17 DataDump'!$B$1, 'FY17 DataDump'!$A$1:$H$1))</f>
        <v>#N/A</v>
      </c>
      <c r="C341" s="75" t="e">
        <f>INDEX('FY17 DataDump'!$A$2:$H$4768, MATCH('FY17 Individual Analysis'!A341, 'FY17 DataDump'!$C$2:$C$4768, 0), MATCH('FY17 DataDump'!$D$1, 'FY17 DataDump'!$A$1:$H$1))</f>
        <v>#N/A</v>
      </c>
      <c r="D341" s="27">
        <f>SUMIFS('FY17 DataDump'!$E$2:$E$4768, 'FY17 DataDump'!$C$2:$C$4768, 'FY17 Individual Analysis'!$A341, 'FY17 DataDump'!$H$2:$H$4768, D$2)</f>
        <v>0</v>
      </c>
      <c r="E341" s="27">
        <f>SUMIFS('FY17 DataDump'!$E$2:$E$4768, 'FY17 DataDump'!$C$2:$C$4768, 'FY17 Individual Analysis'!$A341, 'FY17 DataDump'!$H$2:$H$4768, E$2)</f>
        <v>0</v>
      </c>
      <c r="F341" s="27">
        <f>SUMIFS('FY17 DataDump'!$E$2:$E$4768, 'FY17 DataDump'!$C$2:$C$4768, 'FY17 Individual Analysis'!$A341, 'FY17 DataDump'!$H$2:$H$4768, F$2)</f>
        <v>0</v>
      </c>
      <c r="G341" s="27">
        <f>SUMIFS('FY17 DataDump'!$E$2:$E$4768, 'FY17 DataDump'!$C$2:$C$4768, 'FY17 Individual Analysis'!$A341, 'FY17 DataDump'!$H$2:$H$4768, G$2)</f>
        <v>0</v>
      </c>
      <c r="H341" s="27">
        <f>SUMIFS('FY17 DataDump'!$E$2:$E$4768, 'FY17 DataDump'!$C$2:$C$4768, 'FY17 Individual Analysis'!$A341, 'FY17 DataDump'!$H$2:$H$4768, H$2)</f>
        <v>0</v>
      </c>
      <c r="I341" s="27">
        <f>SUMIFS('FY17 DataDump'!$E$2:$E$4768, 'FY17 DataDump'!$C$2:$C$4768, 'FY17 Individual Analysis'!$A341, 'FY17 DataDump'!$H$2:$H$4768, I$2)</f>
        <v>0</v>
      </c>
      <c r="J341" s="27">
        <f>SUMIFS('FY17 DataDump'!$E$2:$E$4768, 'FY17 DataDump'!$C$2:$C$4768, 'FY17 Individual Analysis'!$A341, 'FY17 DataDump'!$H$2:$H$4768, J$2)</f>
        <v>0</v>
      </c>
      <c r="K341" s="27">
        <f>SUMIFS('FY17 DataDump'!$E$2:$E$4768, 'FY17 DataDump'!$C$2:$C$4768, 'FY17 Individual Analysis'!$A341, 'FY17 DataDump'!$H$2:$H$4768, K$2)</f>
        <v>0</v>
      </c>
      <c r="L341" s="27">
        <f>SUMIFS('FY17 DataDump'!$E$2:$E$4768, 'FY17 DataDump'!$C$2:$C$4768, 'FY17 Individual Analysis'!$A341, 'FY17 DataDump'!$H$2:$H$4768, L$2)</f>
        <v>0</v>
      </c>
      <c r="M341" s="27">
        <f>SUMIFS('FY17 DataDump'!$E$2:$E$4768, 'FY17 DataDump'!$C$2:$C$4768, 'FY17 Individual Analysis'!$A341, 'FY17 DataDump'!$H$2:$H$4768, M$2)</f>
        <v>0</v>
      </c>
      <c r="N341" s="27">
        <f>SUMIFS('FY17 DataDump'!$E$2:$E$4768, 'FY17 DataDump'!$C$2:$C$4768, 'FY17 Individual Analysis'!$A341, 'FY17 DataDump'!$H$2:$H$4768, N$2)</f>
        <v>0</v>
      </c>
      <c r="O341" s="27">
        <f>SUMIFS('FY17 DataDump'!$E$2:$E$4768, 'FY17 DataDump'!$C$2:$C$4768, 'FY17 Individual Analysis'!$A341, 'FY17 DataDump'!$H$2:$H$4768, O$2)</f>
        <v>0</v>
      </c>
      <c r="P341" s="27">
        <f t="shared" si="35"/>
        <v>0</v>
      </c>
      <c r="Q341" s="108" t="e">
        <f t="shared" si="33"/>
        <v>#DIV/0!</v>
      </c>
      <c r="S341" s="20">
        <f t="shared" si="37"/>
        <v>0</v>
      </c>
      <c r="T341" s="21">
        <f t="shared" si="37"/>
        <v>0</v>
      </c>
      <c r="U341" s="21">
        <f t="shared" si="37"/>
        <v>0</v>
      </c>
      <c r="V341" s="21">
        <f t="shared" si="36"/>
        <v>0</v>
      </c>
      <c r="W341" s="21">
        <f t="shared" si="36"/>
        <v>0</v>
      </c>
      <c r="X341" s="21">
        <f t="shared" si="36"/>
        <v>0</v>
      </c>
      <c r="Y341" s="21">
        <f t="shared" si="36"/>
        <v>0</v>
      </c>
      <c r="Z341" s="21">
        <f t="shared" si="36"/>
        <v>0</v>
      </c>
      <c r="AA341" s="21">
        <f t="shared" si="36"/>
        <v>0</v>
      </c>
      <c r="AB341" s="21">
        <f t="shared" si="36"/>
        <v>0</v>
      </c>
      <c r="AC341" s="21">
        <f t="shared" si="36"/>
        <v>0</v>
      </c>
      <c r="AD341" s="24">
        <f t="shared" si="36"/>
        <v>0</v>
      </c>
      <c r="AF341" s="15">
        <f t="shared" si="34"/>
        <v>0</v>
      </c>
    </row>
    <row r="342" spans="1:32" x14ac:dyDescent="0.25">
      <c r="A342" s="75"/>
      <c r="B342" s="75" t="e">
        <f>INDEX('FY17 DataDump'!$A$2:$H$4768, MATCH('FY17 Individual Analysis'!A342, 'FY17 DataDump'!$C$2:$C$4768, 0), MATCH('FY17 DataDump'!$B$1, 'FY17 DataDump'!$A$1:$H$1))</f>
        <v>#N/A</v>
      </c>
      <c r="C342" s="75" t="e">
        <f>INDEX('FY17 DataDump'!$A$2:$H$4768, MATCH('FY17 Individual Analysis'!A342, 'FY17 DataDump'!$C$2:$C$4768, 0), MATCH('FY17 DataDump'!$D$1, 'FY17 DataDump'!$A$1:$H$1))</f>
        <v>#N/A</v>
      </c>
      <c r="D342" s="27">
        <f>SUMIFS('FY17 DataDump'!$E$2:$E$4768, 'FY17 DataDump'!$C$2:$C$4768, 'FY17 Individual Analysis'!$A342, 'FY17 DataDump'!$H$2:$H$4768, D$2)</f>
        <v>0</v>
      </c>
      <c r="E342" s="27">
        <f>SUMIFS('FY17 DataDump'!$E$2:$E$4768, 'FY17 DataDump'!$C$2:$C$4768, 'FY17 Individual Analysis'!$A342, 'FY17 DataDump'!$H$2:$H$4768, E$2)</f>
        <v>0</v>
      </c>
      <c r="F342" s="27">
        <f>SUMIFS('FY17 DataDump'!$E$2:$E$4768, 'FY17 DataDump'!$C$2:$C$4768, 'FY17 Individual Analysis'!$A342, 'FY17 DataDump'!$H$2:$H$4768, F$2)</f>
        <v>0</v>
      </c>
      <c r="G342" s="27">
        <f>SUMIFS('FY17 DataDump'!$E$2:$E$4768, 'FY17 DataDump'!$C$2:$C$4768, 'FY17 Individual Analysis'!$A342, 'FY17 DataDump'!$H$2:$H$4768, G$2)</f>
        <v>0</v>
      </c>
      <c r="H342" s="27">
        <f>SUMIFS('FY17 DataDump'!$E$2:$E$4768, 'FY17 DataDump'!$C$2:$C$4768, 'FY17 Individual Analysis'!$A342, 'FY17 DataDump'!$H$2:$H$4768, H$2)</f>
        <v>0</v>
      </c>
      <c r="I342" s="27">
        <f>SUMIFS('FY17 DataDump'!$E$2:$E$4768, 'FY17 DataDump'!$C$2:$C$4768, 'FY17 Individual Analysis'!$A342, 'FY17 DataDump'!$H$2:$H$4768, I$2)</f>
        <v>0</v>
      </c>
      <c r="J342" s="27">
        <f>SUMIFS('FY17 DataDump'!$E$2:$E$4768, 'FY17 DataDump'!$C$2:$C$4768, 'FY17 Individual Analysis'!$A342, 'FY17 DataDump'!$H$2:$H$4768, J$2)</f>
        <v>0</v>
      </c>
      <c r="K342" s="27">
        <f>SUMIFS('FY17 DataDump'!$E$2:$E$4768, 'FY17 DataDump'!$C$2:$C$4768, 'FY17 Individual Analysis'!$A342, 'FY17 DataDump'!$H$2:$H$4768, K$2)</f>
        <v>0</v>
      </c>
      <c r="L342" s="27">
        <f>SUMIFS('FY17 DataDump'!$E$2:$E$4768, 'FY17 DataDump'!$C$2:$C$4768, 'FY17 Individual Analysis'!$A342, 'FY17 DataDump'!$H$2:$H$4768, L$2)</f>
        <v>0</v>
      </c>
      <c r="M342" s="27">
        <f>SUMIFS('FY17 DataDump'!$E$2:$E$4768, 'FY17 DataDump'!$C$2:$C$4768, 'FY17 Individual Analysis'!$A342, 'FY17 DataDump'!$H$2:$H$4768, M$2)</f>
        <v>0</v>
      </c>
      <c r="N342" s="27">
        <f>SUMIFS('FY17 DataDump'!$E$2:$E$4768, 'FY17 DataDump'!$C$2:$C$4768, 'FY17 Individual Analysis'!$A342, 'FY17 DataDump'!$H$2:$H$4768, N$2)</f>
        <v>0</v>
      </c>
      <c r="O342" s="27">
        <f>SUMIFS('FY17 DataDump'!$E$2:$E$4768, 'FY17 DataDump'!$C$2:$C$4768, 'FY17 Individual Analysis'!$A342, 'FY17 DataDump'!$H$2:$H$4768, O$2)</f>
        <v>0</v>
      </c>
      <c r="P342" s="27">
        <f t="shared" si="35"/>
        <v>0</v>
      </c>
      <c r="Q342" s="108" t="e">
        <f t="shared" si="33"/>
        <v>#DIV/0!</v>
      </c>
      <c r="S342" s="20">
        <f t="shared" si="37"/>
        <v>0</v>
      </c>
      <c r="T342" s="21">
        <f t="shared" si="37"/>
        <v>0</v>
      </c>
      <c r="U342" s="21">
        <f t="shared" si="37"/>
        <v>0</v>
      </c>
      <c r="V342" s="21">
        <f t="shared" si="36"/>
        <v>0</v>
      </c>
      <c r="W342" s="21">
        <f t="shared" si="36"/>
        <v>0</v>
      </c>
      <c r="X342" s="21">
        <f t="shared" si="36"/>
        <v>0</v>
      </c>
      <c r="Y342" s="21">
        <f t="shared" si="36"/>
        <v>0</v>
      </c>
      <c r="Z342" s="21">
        <f t="shared" si="36"/>
        <v>0</v>
      </c>
      <c r="AA342" s="21">
        <f t="shared" si="36"/>
        <v>0</v>
      </c>
      <c r="AB342" s="21">
        <f t="shared" si="36"/>
        <v>0</v>
      </c>
      <c r="AC342" s="21">
        <f t="shared" si="36"/>
        <v>0</v>
      </c>
      <c r="AD342" s="24">
        <f t="shared" si="36"/>
        <v>0</v>
      </c>
      <c r="AF342" s="15">
        <f t="shared" si="34"/>
        <v>0</v>
      </c>
    </row>
    <row r="343" spans="1:32" x14ac:dyDescent="0.25">
      <c r="A343" s="75"/>
      <c r="B343" s="75" t="e">
        <f>INDEX('FY17 DataDump'!$A$2:$H$4768, MATCH('FY17 Individual Analysis'!A343, 'FY17 DataDump'!$C$2:$C$4768, 0), MATCH('FY17 DataDump'!$B$1, 'FY17 DataDump'!$A$1:$H$1))</f>
        <v>#N/A</v>
      </c>
      <c r="C343" s="75" t="e">
        <f>INDEX('FY17 DataDump'!$A$2:$H$4768, MATCH('FY17 Individual Analysis'!A343, 'FY17 DataDump'!$C$2:$C$4768, 0), MATCH('FY17 DataDump'!$D$1, 'FY17 DataDump'!$A$1:$H$1))</f>
        <v>#N/A</v>
      </c>
      <c r="D343" s="27">
        <f>SUMIFS('FY17 DataDump'!$E$2:$E$4768, 'FY17 DataDump'!$C$2:$C$4768, 'FY17 Individual Analysis'!$A343, 'FY17 DataDump'!$H$2:$H$4768, D$2)</f>
        <v>0</v>
      </c>
      <c r="E343" s="27">
        <f>SUMIFS('FY17 DataDump'!$E$2:$E$4768, 'FY17 DataDump'!$C$2:$C$4768, 'FY17 Individual Analysis'!$A343, 'FY17 DataDump'!$H$2:$H$4768, E$2)</f>
        <v>0</v>
      </c>
      <c r="F343" s="27">
        <f>SUMIFS('FY17 DataDump'!$E$2:$E$4768, 'FY17 DataDump'!$C$2:$C$4768, 'FY17 Individual Analysis'!$A343, 'FY17 DataDump'!$H$2:$H$4768, F$2)</f>
        <v>0</v>
      </c>
      <c r="G343" s="27">
        <f>SUMIFS('FY17 DataDump'!$E$2:$E$4768, 'FY17 DataDump'!$C$2:$C$4768, 'FY17 Individual Analysis'!$A343, 'FY17 DataDump'!$H$2:$H$4768, G$2)</f>
        <v>0</v>
      </c>
      <c r="H343" s="27">
        <f>SUMIFS('FY17 DataDump'!$E$2:$E$4768, 'FY17 DataDump'!$C$2:$C$4768, 'FY17 Individual Analysis'!$A343, 'FY17 DataDump'!$H$2:$H$4768, H$2)</f>
        <v>0</v>
      </c>
      <c r="I343" s="27">
        <f>SUMIFS('FY17 DataDump'!$E$2:$E$4768, 'FY17 DataDump'!$C$2:$C$4768, 'FY17 Individual Analysis'!$A343, 'FY17 DataDump'!$H$2:$H$4768, I$2)</f>
        <v>0</v>
      </c>
      <c r="J343" s="27">
        <f>SUMIFS('FY17 DataDump'!$E$2:$E$4768, 'FY17 DataDump'!$C$2:$C$4768, 'FY17 Individual Analysis'!$A343, 'FY17 DataDump'!$H$2:$H$4768, J$2)</f>
        <v>0</v>
      </c>
      <c r="K343" s="27">
        <f>SUMIFS('FY17 DataDump'!$E$2:$E$4768, 'FY17 DataDump'!$C$2:$C$4768, 'FY17 Individual Analysis'!$A343, 'FY17 DataDump'!$H$2:$H$4768, K$2)</f>
        <v>0</v>
      </c>
      <c r="L343" s="27">
        <f>SUMIFS('FY17 DataDump'!$E$2:$E$4768, 'FY17 DataDump'!$C$2:$C$4768, 'FY17 Individual Analysis'!$A343, 'FY17 DataDump'!$H$2:$H$4768, L$2)</f>
        <v>0</v>
      </c>
      <c r="M343" s="27">
        <f>SUMIFS('FY17 DataDump'!$E$2:$E$4768, 'FY17 DataDump'!$C$2:$C$4768, 'FY17 Individual Analysis'!$A343, 'FY17 DataDump'!$H$2:$H$4768, M$2)</f>
        <v>0</v>
      </c>
      <c r="N343" s="27">
        <f>SUMIFS('FY17 DataDump'!$E$2:$E$4768, 'FY17 DataDump'!$C$2:$C$4768, 'FY17 Individual Analysis'!$A343, 'FY17 DataDump'!$H$2:$H$4768, N$2)</f>
        <v>0</v>
      </c>
      <c r="O343" s="27">
        <f>SUMIFS('FY17 DataDump'!$E$2:$E$4768, 'FY17 DataDump'!$C$2:$C$4768, 'FY17 Individual Analysis'!$A343, 'FY17 DataDump'!$H$2:$H$4768, O$2)</f>
        <v>0</v>
      </c>
      <c r="P343" s="27">
        <f t="shared" si="35"/>
        <v>0</v>
      </c>
      <c r="Q343" s="108" t="e">
        <f t="shared" si="33"/>
        <v>#DIV/0!</v>
      </c>
      <c r="S343" s="20">
        <f t="shared" si="37"/>
        <v>0</v>
      </c>
      <c r="T343" s="21">
        <f t="shared" si="37"/>
        <v>0</v>
      </c>
      <c r="U343" s="21">
        <f t="shared" si="37"/>
        <v>0</v>
      </c>
      <c r="V343" s="21">
        <f t="shared" si="37"/>
        <v>0</v>
      </c>
      <c r="W343" s="21">
        <f t="shared" si="37"/>
        <v>0</v>
      </c>
      <c r="X343" s="21">
        <f t="shared" si="37"/>
        <v>0</v>
      </c>
      <c r="Y343" s="21">
        <f t="shared" si="37"/>
        <v>0</v>
      </c>
      <c r="Z343" s="21">
        <f t="shared" si="37"/>
        <v>0</v>
      </c>
      <c r="AA343" s="21">
        <f t="shared" si="37"/>
        <v>0</v>
      </c>
      <c r="AB343" s="21">
        <f t="shared" si="37"/>
        <v>0</v>
      </c>
      <c r="AC343" s="21">
        <f t="shared" si="37"/>
        <v>0</v>
      </c>
      <c r="AD343" s="24">
        <f t="shared" si="37"/>
        <v>0</v>
      </c>
      <c r="AF343" s="15">
        <f t="shared" si="34"/>
        <v>0</v>
      </c>
    </row>
    <row r="344" spans="1:32" x14ac:dyDescent="0.25">
      <c r="A344" s="75"/>
      <c r="B344" s="75" t="e">
        <f>INDEX('FY17 DataDump'!$A$2:$H$4768, MATCH('FY17 Individual Analysis'!A344, 'FY17 DataDump'!$C$2:$C$4768, 0), MATCH('FY17 DataDump'!$B$1, 'FY17 DataDump'!$A$1:$H$1))</f>
        <v>#N/A</v>
      </c>
      <c r="C344" s="75" t="e">
        <f>INDEX('FY17 DataDump'!$A$2:$H$4768, MATCH('FY17 Individual Analysis'!A344, 'FY17 DataDump'!$C$2:$C$4768, 0), MATCH('FY17 DataDump'!$D$1, 'FY17 DataDump'!$A$1:$H$1))</f>
        <v>#N/A</v>
      </c>
      <c r="D344" s="27">
        <f>SUMIFS('FY17 DataDump'!$E$2:$E$4768, 'FY17 DataDump'!$C$2:$C$4768, 'FY17 Individual Analysis'!$A344, 'FY17 DataDump'!$H$2:$H$4768, D$2)</f>
        <v>0</v>
      </c>
      <c r="E344" s="27">
        <f>SUMIFS('FY17 DataDump'!$E$2:$E$4768, 'FY17 DataDump'!$C$2:$C$4768, 'FY17 Individual Analysis'!$A344, 'FY17 DataDump'!$H$2:$H$4768, E$2)</f>
        <v>0</v>
      </c>
      <c r="F344" s="27">
        <f>SUMIFS('FY17 DataDump'!$E$2:$E$4768, 'FY17 DataDump'!$C$2:$C$4768, 'FY17 Individual Analysis'!$A344, 'FY17 DataDump'!$H$2:$H$4768, F$2)</f>
        <v>0</v>
      </c>
      <c r="G344" s="27">
        <f>SUMIFS('FY17 DataDump'!$E$2:$E$4768, 'FY17 DataDump'!$C$2:$C$4768, 'FY17 Individual Analysis'!$A344, 'FY17 DataDump'!$H$2:$H$4768, G$2)</f>
        <v>0</v>
      </c>
      <c r="H344" s="27">
        <f>SUMIFS('FY17 DataDump'!$E$2:$E$4768, 'FY17 DataDump'!$C$2:$C$4768, 'FY17 Individual Analysis'!$A344, 'FY17 DataDump'!$H$2:$H$4768, H$2)</f>
        <v>0</v>
      </c>
      <c r="I344" s="27">
        <f>SUMIFS('FY17 DataDump'!$E$2:$E$4768, 'FY17 DataDump'!$C$2:$C$4768, 'FY17 Individual Analysis'!$A344, 'FY17 DataDump'!$H$2:$H$4768, I$2)</f>
        <v>0</v>
      </c>
      <c r="J344" s="27">
        <f>SUMIFS('FY17 DataDump'!$E$2:$E$4768, 'FY17 DataDump'!$C$2:$C$4768, 'FY17 Individual Analysis'!$A344, 'FY17 DataDump'!$H$2:$H$4768, J$2)</f>
        <v>0</v>
      </c>
      <c r="K344" s="27">
        <f>SUMIFS('FY17 DataDump'!$E$2:$E$4768, 'FY17 DataDump'!$C$2:$C$4768, 'FY17 Individual Analysis'!$A344, 'FY17 DataDump'!$H$2:$H$4768, K$2)</f>
        <v>0</v>
      </c>
      <c r="L344" s="27">
        <f>SUMIFS('FY17 DataDump'!$E$2:$E$4768, 'FY17 DataDump'!$C$2:$C$4768, 'FY17 Individual Analysis'!$A344, 'FY17 DataDump'!$H$2:$H$4768, L$2)</f>
        <v>0</v>
      </c>
      <c r="M344" s="27">
        <f>SUMIFS('FY17 DataDump'!$E$2:$E$4768, 'FY17 DataDump'!$C$2:$C$4768, 'FY17 Individual Analysis'!$A344, 'FY17 DataDump'!$H$2:$H$4768, M$2)</f>
        <v>0</v>
      </c>
      <c r="N344" s="27">
        <f>SUMIFS('FY17 DataDump'!$E$2:$E$4768, 'FY17 DataDump'!$C$2:$C$4768, 'FY17 Individual Analysis'!$A344, 'FY17 DataDump'!$H$2:$H$4768, N$2)</f>
        <v>0</v>
      </c>
      <c r="O344" s="27">
        <f>SUMIFS('FY17 DataDump'!$E$2:$E$4768, 'FY17 DataDump'!$C$2:$C$4768, 'FY17 Individual Analysis'!$A344, 'FY17 DataDump'!$H$2:$H$4768, O$2)</f>
        <v>0</v>
      </c>
      <c r="P344" s="27">
        <f t="shared" si="35"/>
        <v>0</v>
      </c>
      <c r="Q344" s="108" t="e">
        <f t="shared" si="33"/>
        <v>#DIV/0!</v>
      </c>
      <c r="S344" s="20">
        <f t="shared" ref="S344:AD365" si="38">IFERROR((D344/$P344) * ($AF344), 0)</f>
        <v>0</v>
      </c>
      <c r="T344" s="21">
        <f t="shared" si="38"/>
        <v>0</v>
      </c>
      <c r="U344" s="21">
        <f t="shared" si="38"/>
        <v>0</v>
      </c>
      <c r="V344" s="21">
        <f t="shared" si="38"/>
        <v>0</v>
      </c>
      <c r="W344" s="21">
        <f t="shared" si="38"/>
        <v>0</v>
      </c>
      <c r="X344" s="21">
        <f t="shared" si="38"/>
        <v>0</v>
      </c>
      <c r="Y344" s="21">
        <f t="shared" si="38"/>
        <v>0</v>
      </c>
      <c r="Z344" s="21">
        <f t="shared" si="38"/>
        <v>0</v>
      </c>
      <c r="AA344" s="21">
        <f t="shared" si="38"/>
        <v>0</v>
      </c>
      <c r="AB344" s="21">
        <f t="shared" si="38"/>
        <v>0</v>
      </c>
      <c r="AC344" s="21">
        <f t="shared" si="38"/>
        <v>0</v>
      </c>
      <c r="AD344" s="24">
        <f t="shared" si="38"/>
        <v>0</v>
      </c>
      <c r="AF344" s="15">
        <f t="shared" si="34"/>
        <v>0</v>
      </c>
    </row>
    <row r="345" spans="1:32" x14ac:dyDescent="0.25">
      <c r="A345" s="75"/>
      <c r="B345" s="75" t="e">
        <f>INDEX('FY17 DataDump'!$A$2:$H$4768, MATCH('FY17 Individual Analysis'!A345, 'FY17 DataDump'!$C$2:$C$4768, 0), MATCH('FY17 DataDump'!$B$1, 'FY17 DataDump'!$A$1:$H$1))</f>
        <v>#N/A</v>
      </c>
      <c r="C345" s="75" t="e">
        <f>INDEX('FY17 DataDump'!$A$2:$H$4768, MATCH('FY17 Individual Analysis'!A345, 'FY17 DataDump'!$C$2:$C$4768, 0), MATCH('FY17 DataDump'!$D$1, 'FY17 DataDump'!$A$1:$H$1))</f>
        <v>#N/A</v>
      </c>
      <c r="D345" s="27">
        <f>SUMIFS('FY17 DataDump'!$E$2:$E$4768, 'FY17 DataDump'!$C$2:$C$4768, 'FY17 Individual Analysis'!$A345, 'FY17 DataDump'!$H$2:$H$4768, D$2)</f>
        <v>0</v>
      </c>
      <c r="E345" s="27">
        <f>SUMIFS('FY17 DataDump'!$E$2:$E$4768, 'FY17 DataDump'!$C$2:$C$4768, 'FY17 Individual Analysis'!$A345, 'FY17 DataDump'!$H$2:$H$4768, E$2)</f>
        <v>0</v>
      </c>
      <c r="F345" s="27">
        <f>SUMIFS('FY17 DataDump'!$E$2:$E$4768, 'FY17 DataDump'!$C$2:$C$4768, 'FY17 Individual Analysis'!$A345, 'FY17 DataDump'!$H$2:$H$4768, F$2)</f>
        <v>0</v>
      </c>
      <c r="G345" s="27">
        <f>SUMIFS('FY17 DataDump'!$E$2:$E$4768, 'FY17 DataDump'!$C$2:$C$4768, 'FY17 Individual Analysis'!$A345, 'FY17 DataDump'!$H$2:$H$4768, G$2)</f>
        <v>0</v>
      </c>
      <c r="H345" s="27">
        <f>SUMIFS('FY17 DataDump'!$E$2:$E$4768, 'FY17 DataDump'!$C$2:$C$4768, 'FY17 Individual Analysis'!$A345, 'FY17 DataDump'!$H$2:$H$4768, H$2)</f>
        <v>0</v>
      </c>
      <c r="I345" s="27">
        <f>SUMIFS('FY17 DataDump'!$E$2:$E$4768, 'FY17 DataDump'!$C$2:$C$4768, 'FY17 Individual Analysis'!$A345, 'FY17 DataDump'!$H$2:$H$4768, I$2)</f>
        <v>0</v>
      </c>
      <c r="J345" s="27">
        <f>SUMIFS('FY17 DataDump'!$E$2:$E$4768, 'FY17 DataDump'!$C$2:$C$4768, 'FY17 Individual Analysis'!$A345, 'FY17 DataDump'!$H$2:$H$4768, J$2)</f>
        <v>0</v>
      </c>
      <c r="K345" s="27">
        <f>SUMIFS('FY17 DataDump'!$E$2:$E$4768, 'FY17 DataDump'!$C$2:$C$4768, 'FY17 Individual Analysis'!$A345, 'FY17 DataDump'!$H$2:$H$4768, K$2)</f>
        <v>0</v>
      </c>
      <c r="L345" s="27">
        <f>SUMIFS('FY17 DataDump'!$E$2:$E$4768, 'FY17 DataDump'!$C$2:$C$4768, 'FY17 Individual Analysis'!$A345, 'FY17 DataDump'!$H$2:$H$4768, L$2)</f>
        <v>0</v>
      </c>
      <c r="M345" s="27">
        <f>SUMIFS('FY17 DataDump'!$E$2:$E$4768, 'FY17 DataDump'!$C$2:$C$4768, 'FY17 Individual Analysis'!$A345, 'FY17 DataDump'!$H$2:$H$4768, M$2)</f>
        <v>0</v>
      </c>
      <c r="N345" s="27">
        <f>SUMIFS('FY17 DataDump'!$E$2:$E$4768, 'FY17 DataDump'!$C$2:$C$4768, 'FY17 Individual Analysis'!$A345, 'FY17 DataDump'!$H$2:$H$4768, N$2)</f>
        <v>0</v>
      </c>
      <c r="O345" s="27">
        <f>SUMIFS('FY17 DataDump'!$E$2:$E$4768, 'FY17 DataDump'!$C$2:$C$4768, 'FY17 Individual Analysis'!$A345, 'FY17 DataDump'!$H$2:$H$4768, O$2)</f>
        <v>0</v>
      </c>
      <c r="P345" s="27">
        <f t="shared" si="35"/>
        <v>0</v>
      </c>
      <c r="Q345" s="108" t="e">
        <f t="shared" si="33"/>
        <v>#DIV/0!</v>
      </c>
      <c r="S345" s="20">
        <f t="shared" si="38"/>
        <v>0</v>
      </c>
      <c r="T345" s="21">
        <f t="shared" si="38"/>
        <v>0</v>
      </c>
      <c r="U345" s="21">
        <f t="shared" si="38"/>
        <v>0</v>
      </c>
      <c r="V345" s="21">
        <f t="shared" si="38"/>
        <v>0</v>
      </c>
      <c r="W345" s="21">
        <f t="shared" si="38"/>
        <v>0</v>
      </c>
      <c r="X345" s="21">
        <f t="shared" si="38"/>
        <v>0</v>
      </c>
      <c r="Y345" s="21">
        <f t="shared" si="38"/>
        <v>0</v>
      </c>
      <c r="Z345" s="21">
        <f t="shared" si="38"/>
        <v>0</v>
      </c>
      <c r="AA345" s="21">
        <f t="shared" si="38"/>
        <v>0</v>
      </c>
      <c r="AB345" s="21">
        <f t="shared" si="38"/>
        <v>0</v>
      </c>
      <c r="AC345" s="21">
        <f t="shared" si="38"/>
        <v>0</v>
      </c>
      <c r="AD345" s="24">
        <f t="shared" si="38"/>
        <v>0</v>
      </c>
      <c r="AF345" s="15">
        <f t="shared" si="34"/>
        <v>0</v>
      </c>
    </row>
    <row r="346" spans="1:32" x14ac:dyDescent="0.25">
      <c r="A346" s="75"/>
      <c r="B346" s="75" t="e">
        <f>INDEX('FY17 DataDump'!$A$2:$H$4768, MATCH('FY17 Individual Analysis'!A346, 'FY17 DataDump'!$C$2:$C$4768, 0), MATCH('FY17 DataDump'!$B$1, 'FY17 DataDump'!$A$1:$H$1))</f>
        <v>#N/A</v>
      </c>
      <c r="C346" s="75" t="e">
        <f>INDEX('FY17 DataDump'!$A$2:$H$4768, MATCH('FY17 Individual Analysis'!A346, 'FY17 DataDump'!$C$2:$C$4768, 0), MATCH('FY17 DataDump'!$D$1, 'FY17 DataDump'!$A$1:$H$1))</f>
        <v>#N/A</v>
      </c>
      <c r="D346" s="27">
        <f>SUMIFS('FY17 DataDump'!$E$2:$E$4768, 'FY17 DataDump'!$C$2:$C$4768, 'FY17 Individual Analysis'!$A346, 'FY17 DataDump'!$H$2:$H$4768, D$2)</f>
        <v>0</v>
      </c>
      <c r="E346" s="27">
        <f>SUMIFS('FY17 DataDump'!$E$2:$E$4768, 'FY17 DataDump'!$C$2:$C$4768, 'FY17 Individual Analysis'!$A346, 'FY17 DataDump'!$H$2:$H$4768, E$2)</f>
        <v>0</v>
      </c>
      <c r="F346" s="27">
        <f>SUMIFS('FY17 DataDump'!$E$2:$E$4768, 'FY17 DataDump'!$C$2:$C$4768, 'FY17 Individual Analysis'!$A346, 'FY17 DataDump'!$H$2:$H$4768, F$2)</f>
        <v>0</v>
      </c>
      <c r="G346" s="27">
        <f>SUMIFS('FY17 DataDump'!$E$2:$E$4768, 'FY17 DataDump'!$C$2:$C$4768, 'FY17 Individual Analysis'!$A346, 'FY17 DataDump'!$H$2:$H$4768, G$2)</f>
        <v>0</v>
      </c>
      <c r="H346" s="27">
        <f>SUMIFS('FY17 DataDump'!$E$2:$E$4768, 'FY17 DataDump'!$C$2:$C$4768, 'FY17 Individual Analysis'!$A346, 'FY17 DataDump'!$H$2:$H$4768, H$2)</f>
        <v>0</v>
      </c>
      <c r="I346" s="27">
        <f>SUMIFS('FY17 DataDump'!$E$2:$E$4768, 'FY17 DataDump'!$C$2:$C$4768, 'FY17 Individual Analysis'!$A346, 'FY17 DataDump'!$H$2:$H$4768, I$2)</f>
        <v>0</v>
      </c>
      <c r="J346" s="27">
        <f>SUMIFS('FY17 DataDump'!$E$2:$E$4768, 'FY17 DataDump'!$C$2:$C$4768, 'FY17 Individual Analysis'!$A346, 'FY17 DataDump'!$H$2:$H$4768, J$2)</f>
        <v>0</v>
      </c>
      <c r="K346" s="27">
        <f>SUMIFS('FY17 DataDump'!$E$2:$E$4768, 'FY17 DataDump'!$C$2:$C$4768, 'FY17 Individual Analysis'!$A346, 'FY17 DataDump'!$H$2:$H$4768, K$2)</f>
        <v>0</v>
      </c>
      <c r="L346" s="27">
        <f>SUMIFS('FY17 DataDump'!$E$2:$E$4768, 'FY17 DataDump'!$C$2:$C$4768, 'FY17 Individual Analysis'!$A346, 'FY17 DataDump'!$H$2:$H$4768, L$2)</f>
        <v>0</v>
      </c>
      <c r="M346" s="27">
        <f>SUMIFS('FY17 DataDump'!$E$2:$E$4768, 'FY17 DataDump'!$C$2:$C$4768, 'FY17 Individual Analysis'!$A346, 'FY17 DataDump'!$H$2:$H$4768, M$2)</f>
        <v>0</v>
      </c>
      <c r="N346" s="27">
        <f>SUMIFS('FY17 DataDump'!$E$2:$E$4768, 'FY17 DataDump'!$C$2:$C$4768, 'FY17 Individual Analysis'!$A346, 'FY17 DataDump'!$H$2:$H$4768, N$2)</f>
        <v>0</v>
      </c>
      <c r="O346" s="27">
        <f>SUMIFS('FY17 DataDump'!$E$2:$E$4768, 'FY17 DataDump'!$C$2:$C$4768, 'FY17 Individual Analysis'!$A346, 'FY17 DataDump'!$H$2:$H$4768, O$2)</f>
        <v>0</v>
      </c>
      <c r="P346" s="27">
        <f t="shared" si="35"/>
        <v>0</v>
      </c>
      <c r="Q346" s="108" t="e">
        <f t="shared" si="33"/>
        <v>#DIV/0!</v>
      </c>
      <c r="S346" s="20">
        <f t="shared" si="38"/>
        <v>0</v>
      </c>
      <c r="T346" s="21">
        <f t="shared" si="38"/>
        <v>0</v>
      </c>
      <c r="U346" s="21">
        <f t="shared" si="38"/>
        <v>0</v>
      </c>
      <c r="V346" s="21">
        <f t="shared" si="38"/>
        <v>0</v>
      </c>
      <c r="W346" s="21">
        <f t="shared" si="38"/>
        <v>0</v>
      </c>
      <c r="X346" s="21">
        <f t="shared" si="38"/>
        <v>0</v>
      </c>
      <c r="Y346" s="21">
        <f t="shared" si="38"/>
        <v>0</v>
      </c>
      <c r="Z346" s="21">
        <f t="shared" si="38"/>
        <v>0</v>
      </c>
      <c r="AA346" s="21">
        <f t="shared" si="38"/>
        <v>0</v>
      </c>
      <c r="AB346" s="21">
        <f t="shared" si="38"/>
        <v>0</v>
      </c>
      <c r="AC346" s="21">
        <f t="shared" si="38"/>
        <v>0</v>
      </c>
      <c r="AD346" s="24">
        <f t="shared" si="38"/>
        <v>0</v>
      </c>
      <c r="AF346" s="15">
        <f t="shared" si="34"/>
        <v>0</v>
      </c>
    </row>
    <row r="347" spans="1:32" x14ac:dyDescent="0.25">
      <c r="A347" s="75"/>
      <c r="B347" s="75" t="e">
        <f>INDEX('FY17 DataDump'!$A$2:$H$4768, MATCH('FY17 Individual Analysis'!A347, 'FY17 DataDump'!$C$2:$C$4768, 0), MATCH('FY17 DataDump'!$B$1, 'FY17 DataDump'!$A$1:$H$1))</f>
        <v>#N/A</v>
      </c>
      <c r="C347" s="75" t="e">
        <f>INDEX('FY17 DataDump'!$A$2:$H$4768, MATCH('FY17 Individual Analysis'!A347, 'FY17 DataDump'!$C$2:$C$4768, 0), MATCH('FY17 DataDump'!$D$1, 'FY17 DataDump'!$A$1:$H$1))</f>
        <v>#N/A</v>
      </c>
      <c r="D347" s="27">
        <f>SUMIFS('FY17 DataDump'!$E$2:$E$4768, 'FY17 DataDump'!$C$2:$C$4768, 'FY17 Individual Analysis'!$A347, 'FY17 DataDump'!$H$2:$H$4768, D$2)</f>
        <v>0</v>
      </c>
      <c r="E347" s="27">
        <f>SUMIFS('FY17 DataDump'!$E$2:$E$4768, 'FY17 DataDump'!$C$2:$C$4768, 'FY17 Individual Analysis'!$A347, 'FY17 DataDump'!$H$2:$H$4768, E$2)</f>
        <v>0</v>
      </c>
      <c r="F347" s="27">
        <f>SUMIFS('FY17 DataDump'!$E$2:$E$4768, 'FY17 DataDump'!$C$2:$C$4768, 'FY17 Individual Analysis'!$A347, 'FY17 DataDump'!$H$2:$H$4768, F$2)</f>
        <v>0</v>
      </c>
      <c r="G347" s="27">
        <f>SUMIFS('FY17 DataDump'!$E$2:$E$4768, 'FY17 DataDump'!$C$2:$C$4768, 'FY17 Individual Analysis'!$A347, 'FY17 DataDump'!$H$2:$H$4768, G$2)</f>
        <v>0</v>
      </c>
      <c r="H347" s="27">
        <f>SUMIFS('FY17 DataDump'!$E$2:$E$4768, 'FY17 DataDump'!$C$2:$C$4768, 'FY17 Individual Analysis'!$A347, 'FY17 DataDump'!$H$2:$H$4768, H$2)</f>
        <v>0</v>
      </c>
      <c r="I347" s="27">
        <f>SUMIFS('FY17 DataDump'!$E$2:$E$4768, 'FY17 DataDump'!$C$2:$C$4768, 'FY17 Individual Analysis'!$A347, 'FY17 DataDump'!$H$2:$H$4768, I$2)</f>
        <v>0</v>
      </c>
      <c r="J347" s="27">
        <f>SUMIFS('FY17 DataDump'!$E$2:$E$4768, 'FY17 DataDump'!$C$2:$C$4768, 'FY17 Individual Analysis'!$A347, 'FY17 DataDump'!$H$2:$H$4768, J$2)</f>
        <v>0</v>
      </c>
      <c r="K347" s="27">
        <f>SUMIFS('FY17 DataDump'!$E$2:$E$4768, 'FY17 DataDump'!$C$2:$C$4768, 'FY17 Individual Analysis'!$A347, 'FY17 DataDump'!$H$2:$H$4768, K$2)</f>
        <v>0</v>
      </c>
      <c r="L347" s="27">
        <f>SUMIFS('FY17 DataDump'!$E$2:$E$4768, 'FY17 DataDump'!$C$2:$C$4768, 'FY17 Individual Analysis'!$A347, 'FY17 DataDump'!$H$2:$H$4768, L$2)</f>
        <v>0</v>
      </c>
      <c r="M347" s="27">
        <f>SUMIFS('FY17 DataDump'!$E$2:$E$4768, 'FY17 DataDump'!$C$2:$C$4768, 'FY17 Individual Analysis'!$A347, 'FY17 DataDump'!$H$2:$H$4768, M$2)</f>
        <v>0</v>
      </c>
      <c r="N347" s="27">
        <f>SUMIFS('FY17 DataDump'!$E$2:$E$4768, 'FY17 DataDump'!$C$2:$C$4768, 'FY17 Individual Analysis'!$A347, 'FY17 DataDump'!$H$2:$H$4768, N$2)</f>
        <v>0</v>
      </c>
      <c r="O347" s="27">
        <f>SUMIFS('FY17 DataDump'!$E$2:$E$4768, 'FY17 DataDump'!$C$2:$C$4768, 'FY17 Individual Analysis'!$A347, 'FY17 DataDump'!$H$2:$H$4768, O$2)</f>
        <v>0</v>
      </c>
      <c r="P347" s="27">
        <f t="shared" si="35"/>
        <v>0</v>
      </c>
      <c r="Q347" s="108" t="e">
        <f t="shared" si="33"/>
        <v>#DIV/0!</v>
      </c>
      <c r="S347" s="20">
        <f t="shared" si="38"/>
        <v>0</v>
      </c>
      <c r="T347" s="21">
        <f t="shared" si="38"/>
        <v>0</v>
      </c>
      <c r="U347" s="21">
        <f t="shared" si="38"/>
        <v>0</v>
      </c>
      <c r="V347" s="21">
        <f t="shared" si="38"/>
        <v>0</v>
      </c>
      <c r="W347" s="21">
        <f t="shared" si="38"/>
        <v>0</v>
      </c>
      <c r="X347" s="21">
        <f t="shared" si="38"/>
        <v>0</v>
      </c>
      <c r="Y347" s="21">
        <f t="shared" si="38"/>
        <v>0</v>
      </c>
      <c r="Z347" s="21">
        <f t="shared" si="38"/>
        <v>0</v>
      </c>
      <c r="AA347" s="21">
        <f t="shared" si="38"/>
        <v>0</v>
      </c>
      <c r="AB347" s="21">
        <f t="shared" si="38"/>
        <v>0</v>
      </c>
      <c r="AC347" s="21">
        <f t="shared" si="38"/>
        <v>0</v>
      </c>
      <c r="AD347" s="24">
        <f t="shared" si="38"/>
        <v>0</v>
      </c>
      <c r="AF347" s="15">
        <f t="shared" si="34"/>
        <v>0</v>
      </c>
    </row>
    <row r="348" spans="1:32" x14ac:dyDescent="0.25">
      <c r="A348" s="75"/>
      <c r="B348" s="75" t="e">
        <f>INDEX('FY17 DataDump'!$A$2:$H$4768, MATCH('FY17 Individual Analysis'!A348, 'FY17 DataDump'!$C$2:$C$4768, 0), MATCH('FY17 DataDump'!$B$1, 'FY17 DataDump'!$A$1:$H$1))</f>
        <v>#N/A</v>
      </c>
      <c r="C348" s="75" t="e">
        <f>INDEX('FY17 DataDump'!$A$2:$H$4768, MATCH('FY17 Individual Analysis'!A348, 'FY17 DataDump'!$C$2:$C$4768, 0), MATCH('FY17 DataDump'!$D$1, 'FY17 DataDump'!$A$1:$H$1))</f>
        <v>#N/A</v>
      </c>
      <c r="D348" s="27">
        <f>SUMIFS('FY17 DataDump'!$E$2:$E$4768, 'FY17 DataDump'!$C$2:$C$4768, 'FY17 Individual Analysis'!$A348, 'FY17 DataDump'!$H$2:$H$4768, D$2)</f>
        <v>0</v>
      </c>
      <c r="E348" s="27">
        <f>SUMIFS('FY17 DataDump'!$E$2:$E$4768, 'FY17 DataDump'!$C$2:$C$4768, 'FY17 Individual Analysis'!$A348, 'FY17 DataDump'!$H$2:$H$4768, E$2)</f>
        <v>0</v>
      </c>
      <c r="F348" s="27">
        <f>SUMIFS('FY17 DataDump'!$E$2:$E$4768, 'FY17 DataDump'!$C$2:$C$4768, 'FY17 Individual Analysis'!$A348, 'FY17 DataDump'!$H$2:$H$4768, F$2)</f>
        <v>0</v>
      </c>
      <c r="G348" s="27">
        <f>SUMIFS('FY17 DataDump'!$E$2:$E$4768, 'FY17 DataDump'!$C$2:$C$4768, 'FY17 Individual Analysis'!$A348, 'FY17 DataDump'!$H$2:$H$4768, G$2)</f>
        <v>0</v>
      </c>
      <c r="H348" s="27">
        <f>SUMIFS('FY17 DataDump'!$E$2:$E$4768, 'FY17 DataDump'!$C$2:$C$4768, 'FY17 Individual Analysis'!$A348, 'FY17 DataDump'!$H$2:$H$4768, H$2)</f>
        <v>0</v>
      </c>
      <c r="I348" s="27">
        <f>SUMIFS('FY17 DataDump'!$E$2:$E$4768, 'FY17 DataDump'!$C$2:$C$4768, 'FY17 Individual Analysis'!$A348, 'FY17 DataDump'!$H$2:$H$4768, I$2)</f>
        <v>0</v>
      </c>
      <c r="J348" s="27">
        <f>SUMIFS('FY17 DataDump'!$E$2:$E$4768, 'FY17 DataDump'!$C$2:$C$4768, 'FY17 Individual Analysis'!$A348, 'FY17 DataDump'!$H$2:$H$4768, J$2)</f>
        <v>0</v>
      </c>
      <c r="K348" s="27">
        <f>SUMIFS('FY17 DataDump'!$E$2:$E$4768, 'FY17 DataDump'!$C$2:$C$4768, 'FY17 Individual Analysis'!$A348, 'FY17 DataDump'!$H$2:$H$4768, K$2)</f>
        <v>0</v>
      </c>
      <c r="L348" s="27">
        <f>SUMIFS('FY17 DataDump'!$E$2:$E$4768, 'FY17 DataDump'!$C$2:$C$4768, 'FY17 Individual Analysis'!$A348, 'FY17 DataDump'!$H$2:$H$4768, L$2)</f>
        <v>0</v>
      </c>
      <c r="M348" s="27">
        <f>SUMIFS('FY17 DataDump'!$E$2:$E$4768, 'FY17 DataDump'!$C$2:$C$4768, 'FY17 Individual Analysis'!$A348, 'FY17 DataDump'!$H$2:$H$4768, M$2)</f>
        <v>0</v>
      </c>
      <c r="N348" s="27">
        <f>SUMIFS('FY17 DataDump'!$E$2:$E$4768, 'FY17 DataDump'!$C$2:$C$4768, 'FY17 Individual Analysis'!$A348, 'FY17 DataDump'!$H$2:$H$4768, N$2)</f>
        <v>0</v>
      </c>
      <c r="O348" s="27">
        <f>SUMIFS('FY17 DataDump'!$E$2:$E$4768, 'FY17 DataDump'!$C$2:$C$4768, 'FY17 Individual Analysis'!$A348, 'FY17 DataDump'!$H$2:$H$4768, O$2)</f>
        <v>0</v>
      </c>
      <c r="P348" s="27">
        <f t="shared" si="35"/>
        <v>0</v>
      </c>
      <c r="Q348" s="108" t="e">
        <f t="shared" si="33"/>
        <v>#DIV/0!</v>
      </c>
      <c r="S348" s="20">
        <f t="shared" si="38"/>
        <v>0</v>
      </c>
      <c r="T348" s="21">
        <f t="shared" si="38"/>
        <v>0</v>
      </c>
      <c r="U348" s="21">
        <f t="shared" si="38"/>
        <v>0</v>
      </c>
      <c r="V348" s="21">
        <f t="shared" si="38"/>
        <v>0</v>
      </c>
      <c r="W348" s="21">
        <f t="shared" si="38"/>
        <v>0</v>
      </c>
      <c r="X348" s="21">
        <f t="shared" si="38"/>
        <v>0</v>
      </c>
      <c r="Y348" s="21">
        <f t="shared" si="38"/>
        <v>0</v>
      </c>
      <c r="Z348" s="21">
        <f t="shared" si="38"/>
        <v>0</v>
      </c>
      <c r="AA348" s="21">
        <f t="shared" si="38"/>
        <v>0</v>
      </c>
      <c r="AB348" s="21">
        <f t="shared" si="38"/>
        <v>0</v>
      </c>
      <c r="AC348" s="21">
        <f t="shared" si="38"/>
        <v>0</v>
      </c>
      <c r="AD348" s="24">
        <f t="shared" si="38"/>
        <v>0</v>
      </c>
      <c r="AF348" s="15">
        <f t="shared" si="34"/>
        <v>0</v>
      </c>
    </row>
    <row r="349" spans="1:32" x14ac:dyDescent="0.25">
      <c r="A349" s="75"/>
      <c r="B349" s="75" t="e">
        <f>INDEX('FY17 DataDump'!$A$2:$H$4768, MATCH('FY17 Individual Analysis'!A349, 'FY17 DataDump'!$C$2:$C$4768, 0), MATCH('FY17 DataDump'!$B$1, 'FY17 DataDump'!$A$1:$H$1))</f>
        <v>#N/A</v>
      </c>
      <c r="C349" s="75" t="e">
        <f>INDEX('FY17 DataDump'!$A$2:$H$4768, MATCH('FY17 Individual Analysis'!A349, 'FY17 DataDump'!$C$2:$C$4768, 0), MATCH('FY17 DataDump'!$D$1, 'FY17 DataDump'!$A$1:$H$1))</f>
        <v>#N/A</v>
      </c>
      <c r="D349" s="27">
        <f>SUMIFS('FY17 DataDump'!$E$2:$E$4768, 'FY17 DataDump'!$C$2:$C$4768, 'FY17 Individual Analysis'!$A349, 'FY17 DataDump'!$H$2:$H$4768, D$2)</f>
        <v>0</v>
      </c>
      <c r="E349" s="27">
        <f>SUMIFS('FY17 DataDump'!$E$2:$E$4768, 'FY17 DataDump'!$C$2:$C$4768, 'FY17 Individual Analysis'!$A349, 'FY17 DataDump'!$H$2:$H$4768, E$2)</f>
        <v>0</v>
      </c>
      <c r="F349" s="27">
        <f>SUMIFS('FY17 DataDump'!$E$2:$E$4768, 'FY17 DataDump'!$C$2:$C$4768, 'FY17 Individual Analysis'!$A349, 'FY17 DataDump'!$H$2:$H$4768, F$2)</f>
        <v>0</v>
      </c>
      <c r="G349" s="27">
        <f>SUMIFS('FY17 DataDump'!$E$2:$E$4768, 'FY17 DataDump'!$C$2:$C$4768, 'FY17 Individual Analysis'!$A349, 'FY17 DataDump'!$H$2:$H$4768, G$2)</f>
        <v>0</v>
      </c>
      <c r="H349" s="27">
        <f>SUMIFS('FY17 DataDump'!$E$2:$E$4768, 'FY17 DataDump'!$C$2:$C$4768, 'FY17 Individual Analysis'!$A349, 'FY17 DataDump'!$H$2:$H$4768, H$2)</f>
        <v>0</v>
      </c>
      <c r="I349" s="27">
        <f>SUMIFS('FY17 DataDump'!$E$2:$E$4768, 'FY17 DataDump'!$C$2:$C$4768, 'FY17 Individual Analysis'!$A349, 'FY17 DataDump'!$H$2:$H$4768, I$2)</f>
        <v>0</v>
      </c>
      <c r="J349" s="27">
        <f>SUMIFS('FY17 DataDump'!$E$2:$E$4768, 'FY17 DataDump'!$C$2:$C$4768, 'FY17 Individual Analysis'!$A349, 'FY17 DataDump'!$H$2:$H$4768, J$2)</f>
        <v>0</v>
      </c>
      <c r="K349" s="27">
        <f>SUMIFS('FY17 DataDump'!$E$2:$E$4768, 'FY17 DataDump'!$C$2:$C$4768, 'FY17 Individual Analysis'!$A349, 'FY17 DataDump'!$H$2:$H$4768, K$2)</f>
        <v>0</v>
      </c>
      <c r="L349" s="27">
        <f>SUMIFS('FY17 DataDump'!$E$2:$E$4768, 'FY17 DataDump'!$C$2:$C$4768, 'FY17 Individual Analysis'!$A349, 'FY17 DataDump'!$H$2:$H$4768, L$2)</f>
        <v>0</v>
      </c>
      <c r="M349" s="27">
        <f>SUMIFS('FY17 DataDump'!$E$2:$E$4768, 'FY17 DataDump'!$C$2:$C$4768, 'FY17 Individual Analysis'!$A349, 'FY17 DataDump'!$H$2:$H$4768, M$2)</f>
        <v>0</v>
      </c>
      <c r="N349" s="27">
        <f>SUMIFS('FY17 DataDump'!$E$2:$E$4768, 'FY17 DataDump'!$C$2:$C$4768, 'FY17 Individual Analysis'!$A349, 'FY17 DataDump'!$H$2:$H$4768, N$2)</f>
        <v>0</v>
      </c>
      <c r="O349" s="27">
        <f>SUMIFS('FY17 DataDump'!$E$2:$E$4768, 'FY17 DataDump'!$C$2:$C$4768, 'FY17 Individual Analysis'!$A349, 'FY17 DataDump'!$H$2:$H$4768, O$2)</f>
        <v>0</v>
      </c>
      <c r="P349" s="27">
        <f t="shared" si="35"/>
        <v>0</v>
      </c>
      <c r="Q349" s="108" t="e">
        <f t="shared" si="33"/>
        <v>#DIV/0!</v>
      </c>
      <c r="S349" s="20">
        <f t="shared" si="38"/>
        <v>0</v>
      </c>
      <c r="T349" s="21">
        <f t="shared" si="38"/>
        <v>0</v>
      </c>
      <c r="U349" s="21">
        <f t="shared" si="38"/>
        <v>0</v>
      </c>
      <c r="V349" s="21">
        <f t="shared" si="38"/>
        <v>0</v>
      </c>
      <c r="W349" s="21">
        <f t="shared" si="38"/>
        <v>0</v>
      </c>
      <c r="X349" s="21">
        <f t="shared" si="38"/>
        <v>0</v>
      </c>
      <c r="Y349" s="21">
        <f t="shared" si="38"/>
        <v>0</v>
      </c>
      <c r="Z349" s="21">
        <f t="shared" si="38"/>
        <v>0</v>
      </c>
      <c r="AA349" s="21">
        <f t="shared" si="38"/>
        <v>0</v>
      </c>
      <c r="AB349" s="21">
        <f t="shared" si="38"/>
        <v>0</v>
      </c>
      <c r="AC349" s="21">
        <f t="shared" si="38"/>
        <v>0</v>
      </c>
      <c r="AD349" s="24">
        <f t="shared" si="38"/>
        <v>0</v>
      </c>
      <c r="AF349" s="15">
        <f t="shared" si="34"/>
        <v>0</v>
      </c>
    </row>
    <row r="350" spans="1:32" x14ac:dyDescent="0.25">
      <c r="A350" s="75"/>
      <c r="B350" s="75" t="e">
        <f>INDEX('FY17 DataDump'!$A$2:$H$4768, MATCH('FY17 Individual Analysis'!A350, 'FY17 DataDump'!$C$2:$C$4768, 0), MATCH('FY17 DataDump'!$B$1, 'FY17 DataDump'!$A$1:$H$1))</f>
        <v>#N/A</v>
      </c>
      <c r="C350" s="75" t="e">
        <f>INDEX('FY17 DataDump'!$A$2:$H$4768, MATCH('FY17 Individual Analysis'!A350, 'FY17 DataDump'!$C$2:$C$4768, 0), MATCH('FY17 DataDump'!$D$1, 'FY17 DataDump'!$A$1:$H$1))</f>
        <v>#N/A</v>
      </c>
      <c r="D350" s="27">
        <f>SUMIFS('FY17 DataDump'!$E$2:$E$4768, 'FY17 DataDump'!$C$2:$C$4768, 'FY17 Individual Analysis'!$A350, 'FY17 DataDump'!$H$2:$H$4768, D$2)</f>
        <v>0</v>
      </c>
      <c r="E350" s="27">
        <f>SUMIFS('FY17 DataDump'!$E$2:$E$4768, 'FY17 DataDump'!$C$2:$C$4768, 'FY17 Individual Analysis'!$A350, 'FY17 DataDump'!$H$2:$H$4768, E$2)</f>
        <v>0</v>
      </c>
      <c r="F350" s="27">
        <f>SUMIFS('FY17 DataDump'!$E$2:$E$4768, 'FY17 DataDump'!$C$2:$C$4768, 'FY17 Individual Analysis'!$A350, 'FY17 DataDump'!$H$2:$H$4768, F$2)</f>
        <v>0</v>
      </c>
      <c r="G350" s="27">
        <f>SUMIFS('FY17 DataDump'!$E$2:$E$4768, 'FY17 DataDump'!$C$2:$C$4768, 'FY17 Individual Analysis'!$A350, 'FY17 DataDump'!$H$2:$H$4768, G$2)</f>
        <v>0</v>
      </c>
      <c r="H350" s="27">
        <f>SUMIFS('FY17 DataDump'!$E$2:$E$4768, 'FY17 DataDump'!$C$2:$C$4768, 'FY17 Individual Analysis'!$A350, 'FY17 DataDump'!$H$2:$H$4768, H$2)</f>
        <v>0</v>
      </c>
      <c r="I350" s="27">
        <f>SUMIFS('FY17 DataDump'!$E$2:$E$4768, 'FY17 DataDump'!$C$2:$C$4768, 'FY17 Individual Analysis'!$A350, 'FY17 DataDump'!$H$2:$H$4768, I$2)</f>
        <v>0</v>
      </c>
      <c r="J350" s="27">
        <f>SUMIFS('FY17 DataDump'!$E$2:$E$4768, 'FY17 DataDump'!$C$2:$C$4768, 'FY17 Individual Analysis'!$A350, 'FY17 DataDump'!$H$2:$H$4768, J$2)</f>
        <v>0</v>
      </c>
      <c r="K350" s="27">
        <f>SUMIFS('FY17 DataDump'!$E$2:$E$4768, 'FY17 DataDump'!$C$2:$C$4768, 'FY17 Individual Analysis'!$A350, 'FY17 DataDump'!$H$2:$H$4768, K$2)</f>
        <v>0</v>
      </c>
      <c r="L350" s="27">
        <f>SUMIFS('FY17 DataDump'!$E$2:$E$4768, 'FY17 DataDump'!$C$2:$C$4768, 'FY17 Individual Analysis'!$A350, 'FY17 DataDump'!$H$2:$H$4768, L$2)</f>
        <v>0</v>
      </c>
      <c r="M350" s="27">
        <f>SUMIFS('FY17 DataDump'!$E$2:$E$4768, 'FY17 DataDump'!$C$2:$C$4768, 'FY17 Individual Analysis'!$A350, 'FY17 DataDump'!$H$2:$H$4768, M$2)</f>
        <v>0</v>
      </c>
      <c r="N350" s="27">
        <f>SUMIFS('FY17 DataDump'!$E$2:$E$4768, 'FY17 DataDump'!$C$2:$C$4768, 'FY17 Individual Analysis'!$A350, 'FY17 DataDump'!$H$2:$H$4768, N$2)</f>
        <v>0</v>
      </c>
      <c r="O350" s="27">
        <f>SUMIFS('FY17 DataDump'!$E$2:$E$4768, 'FY17 DataDump'!$C$2:$C$4768, 'FY17 Individual Analysis'!$A350, 'FY17 DataDump'!$H$2:$H$4768, O$2)</f>
        <v>0</v>
      </c>
      <c r="P350" s="27">
        <f t="shared" si="35"/>
        <v>0</v>
      </c>
      <c r="Q350" s="108" t="e">
        <f t="shared" si="33"/>
        <v>#DIV/0!</v>
      </c>
      <c r="S350" s="20">
        <f t="shared" si="38"/>
        <v>0</v>
      </c>
      <c r="T350" s="21">
        <f t="shared" si="38"/>
        <v>0</v>
      </c>
      <c r="U350" s="21">
        <f t="shared" si="38"/>
        <v>0</v>
      </c>
      <c r="V350" s="21">
        <f t="shared" si="38"/>
        <v>0</v>
      </c>
      <c r="W350" s="21">
        <f t="shared" si="38"/>
        <v>0</v>
      </c>
      <c r="X350" s="21">
        <f t="shared" si="38"/>
        <v>0</v>
      </c>
      <c r="Y350" s="21">
        <f t="shared" si="38"/>
        <v>0</v>
      </c>
      <c r="Z350" s="21">
        <f t="shared" si="38"/>
        <v>0</v>
      </c>
      <c r="AA350" s="21">
        <f t="shared" si="38"/>
        <v>0</v>
      </c>
      <c r="AB350" s="21">
        <f t="shared" si="38"/>
        <v>0</v>
      </c>
      <c r="AC350" s="21">
        <f t="shared" si="38"/>
        <v>0</v>
      </c>
      <c r="AD350" s="24">
        <f t="shared" si="38"/>
        <v>0</v>
      </c>
      <c r="AF350" s="15">
        <f t="shared" si="34"/>
        <v>0</v>
      </c>
    </row>
    <row r="351" spans="1:32" x14ac:dyDescent="0.25">
      <c r="A351" s="75"/>
      <c r="B351" s="75" t="e">
        <f>INDEX('FY17 DataDump'!$A$2:$H$4768, MATCH('FY17 Individual Analysis'!A351, 'FY17 DataDump'!$C$2:$C$4768, 0), MATCH('FY17 DataDump'!$B$1, 'FY17 DataDump'!$A$1:$H$1))</f>
        <v>#N/A</v>
      </c>
      <c r="C351" s="75" t="e">
        <f>INDEX('FY17 DataDump'!$A$2:$H$4768, MATCH('FY17 Individual Analysis'!A351, 'FY17 DataDump'!$C$2:$C$4768, 0), MATCH('FY17 DataDump'!$D$1, 'FY17 DataDump'!$A$1:$H$1))</f>
        <v>#N/A</v>
      </c>
      <c r="D351" s="27">
        <f>SUMIFS('FY17 DataDump'!$E$2:$E$4768, 'FY17 DataDump'!$C$2:$C$4768, 'FY17 Individual Analysis'!$A351, 'FY17 DataDump'!$H$2:$H$4768, D$2)</f>
        <v>0</v>
      </c>
      <c r="E351" s="27">
        <f>SUMIFS('FY17 DataDump'!$E$2:$E$4768, 'FY17 DataDump'!$C$2:$C$4768, 'FY17 Individual Analysis'!$A351, 'FY17 DataDump'!$H$2:$H$4768, E$2)</f>
        <v>0</v>
      </c>
      <c r="F351" s="27">
        <f>SUMIFS('FY17 DataDump'!$E$2:$E$4768, 'FY17 DataDump'!$C$2:$C$4768, 'FY17 Individual Analysis'!$A351, 'FY17 DataDump'!$H$2:$H$4768, F$2)</f>
        <v>0</v>
      </c>
      <c r="G351" s="27">
        <f>SUMIFS('FY17 DataDump'!$E$2:$E$4768, 'FY17 DataDump'!$C$2:$C$4768, 'FY17 Individual Analysis'!$A351, 'FY17 DataDump'!$H$2:$H$4768, G$2)</f>
        <v>0</v>
      </c>
      <c r="H351" s="27">
        <f>SUMIFS('FY17 DataDump'!$E$2:$E$4768, 'FY17 DataDump'!$C$2:$C$4768, 'FY17 Individual Analysis'!$A351, 'FY17 DataDump'!$H$2:$H$4768, H$2)</f>
        <v>0</v>
      </c>
      <c r="I351" s="27">
        <f>SUMIFS('FY17 DataDump'!$E$2:$E$4768, 'FY17 DataDump'!$C$2:$C$4768, 'FY17 Individual Analysis'!$A351, 'FY17 DataDump'!$H$2:$H$4768, I$2)</f>
        <v>0</v>
      </c>
      <c r="J351" s="27">
        <f>SUMIFS('FY17 DataDump'!$E$2:$E$4768, 'FY17 DataDump'!$C$2:$C$4768, 'FY17 Individual Analysis'!$A351, 'FY17 DataDump'!$H$2:$H$4768, J$2)</f>
        <v>0</v>
      </c>
      <c r="K351" s="27">
        <f>SUMIFS('FY17 DataDump'!$E$2:$E$4768, 'FY17 DataDump'!$C$2:$C$4768, 'FY17 Individual Analysis'!$A351, 'FY17 DataDump'!$H$2:$H$4768, K$2)</f>
        <v>0</v>
      </c>
      <c r="L351" s="27">
        <f>SUMIFS('FY17 DataDump'!$E$2:$E$4768, 'FY17 DataDump'!$C$2:$C$4768, 'FY17 Individual Analysis'!$A351, 'FY17 DataDump'!$H$2:$H$4768, L$2)</f>
        <v>0</v>
      </c>
      <c r="M351" s="27">
        <f>SUMIFS('FY17 DataDump'!$E$2:$E$4768, 'FY17 DataDump'!$C$2:$C$4768, 'FY17 Individual Analysis'!$A351, 'FY17 DataDump'!$H$2:$H$4768, M$2)</f>
        <v>0</v>
      </c>
      <c r="N351" s="27">
        <f>SUMIFS('FY17 DataDump'!$E$2:$E$4768, 'FY17 DataDump'!$C$2:$C$4768, 'FY17 Individual Analysis'!$A351, 'FY17 DataDump'!$H$2:$H$4768, N$2)</f>
        <v>0</v>
      </c>
      <c r="O351" s="27">
        <f>SUMIFS('FY17 DataDump'!$E$2:$E$4768, 'FY17 DataDump'!$C$2:$C$4768, 'FY17 Individual Analysis'!$A351, 'FY17 DataDump'!$H$2:$H$4768, O$2)</f>
        <v>0</v>
      </c>
      <c r="P351" s="27">
        <f t="shared" si="35"/>
        <v>0</v>
      </c>
      <c r="Q351" s="108" t="e">
        <f t="shared" si="33"/>
        <v>#DIV/0!</v>
      </c>
      <c r="S351" s="20">
        <f t="shared" si="38"/>
        <v>0</v>
      </c>
      <c r="T351" s="21">
        <f t="shared" si="38"/>
        <v>0</v>
      </c>
      <c r="U351" s="21">
        <f t="shared" si="38"/>
        <v>0</v>
      </c>
      <c r="V351" s="21">
        <f t="shared" si="38"/>
        <v>0</v>
      </c>
      <c r="W351" s="21">
        <f t="shared" si="38"/>
        <v>0</v>
      </c>
      <c r="X351" s="21">
        <f t="shared" si="38"/>
        <v>0</v>
      </c>
      <c r="Y351" s="21">
        <f t="shared" si="38"/>
        <v>0</v>
      </c>
      <c r="Z351" s="21">
        <f t="shared" si="38"/>
        <v>0</v>
      </c>
      <c r="AA351" s="21">
        <f t="shared" si="38"/>
        <v>0</v>
      </c>
      <c r="AB351" s="21">
        <f t="shared" si="38"/>
        <v>0</v>
      </c>
      <c r="AC351" s="21">
        <f t="shared" si="38"/>
        <v>0</v>
      </c>
      <c r="AD351" s="24">
        <f t="shared" si="38"/>
        <v>0</v>
      </c>
      <c r="AF351" s="15">
        <f t="shared" si="34"/>
        <v>0</v>
      </c>
    </row>
    <row r="352" spans="1:32" x14ac:dyDescent="0.25">
      <c r="A352" s="75"/>
      <c r="B352" s="75" t="e">
        <f>INDEX('FY17 DataDump'!$A$2:$H$4768, MATCH('FY17 Individual Analysis'!A352, 'FY17 DataDump'!$C$2:$C$4768, 0), MATCH('FY17 DataDump'!$B$1, 'FY17 DataDump'!$A$1:$H$1))</f>
        <v>#N/A</v>
      </c>
      <c r="C352" s="75" t="e">
        <f>INDEX('FY17 DataDump'!$A$2:$H$4768, MATCH('FY17 Individual Analysis'!A352, 'FY17 DataDump'!$C$2:$C$4768, 0), MATCH('FY17 DataDump'!$D$1, 'FY17 DataDump'!$A$1:$H$1))</f>
        <v>#N/A</v>
      </c>
      <c r="D352" s="27">
        <f>SUMIFS('FY17 DataDump'!$E$2:$E$4768, 'FY17 DataDump'!$C$2:$C$4768, 'FY17 Individual Analysis'!$A352, 'FY17 DataDump'!$H$2:$H$4768, D$2)</f>
        <v>0</v>
      </c>
      <c r="E352" s="27">
        <f>SUMIFS('FY17 DataDump'!$E$2:$E$4768, 'FY17 DataDump'!$C$2:$C$4768, 'FY17 Individual Analysis'!$A352, 'FY17 DataDump'!$H$2:$H$4768, E$2)</f>
        <v>0</v>
      </c>
      <c r="F352" s="27">
        <f>SUMIFS('FY17 DataDump'!$E$2:$E$4768, 'FY17 DataDump'!$C$2:$C$4768, 'FY17 Individual Analysis'!$A352, 'FY17 DataDump'!$H$2:$H$4768, F$2)</f>
        <v>0</v>
      </c>
      <c r="G352" s="27">
        <f>SUMIFS('FY17 DataDump'!$E$2:$E$4768, 'FY17 DataDump'!$C$2:$C$4768, 'FY17 Individual Analysis'!$A352, 'FY17 DataDump'!$H$2:$H$4768, G$2)</f>
        <v>0</v>
      </c>
      <c r="H352" s="27">
        <f>SUMIFS('FY17 DataDump'!$E$2:$E$4768, 'FY17 DataDump'!$C$2:$C$4768, 'FY17 Individual Analysis'!$A352, 'FY17 DataDump'!$H$2:$H$4768, H$2)</f>
        <v>0</v>
      </c>
      <c r="I352" s="27">
        <f>SUMIFS('FY17 DataDump'!$E$2:$E$4768, 'FY17 DataDump'!$C$2:$C$4768, 'FY17 Individual Analysis'!$A352, 'FY17 DataDump'!$H$2:$H$4768, I$2)</f>
        <v>0</v>
      </c>
      <c r="J352" s="27">
        <f>SUMIFS('FY17 DataDump'!$E$2:$E$4768, 'FY17 DataDump'!$C$2:$C$4768, 'FY17 Individual Analysis'!$A352, 'FY17 DataDump'!$H$2:$H$4768, J$2)</f>
        <v>0</v>
      </c>
      <c r="K352" s="27">
        <f>SUMIFS('FY17 DataDump'!$E$2:$E$4768, 'FY17 DataDump'!$C$2:$C$4768, 'FY17 Individual Analysis'!$A352, 'FY17 DataDump'!$H$2:$H$4768, K$2)</f>
        <v>0</v>
      </c>
      <c r="L352" s="27">
        <f>SUMIFS('FY17 DataDump'!$E$2:$E$4768, 'FY17 DataDump'!$C$2:$C$4768, 'FY17 Individual Analysis'!$A352, 'FY17 DataDump'!$H$2:$H$4768, L$2)</f>
        <v>0</v>
      </c>
      <c r="M352" s="27">
        <f>SUMIFS('FY17 DataDump'!$E$2:$E$4768, 'FY17 DataDump'!$C$2:$C$4768, 'FY17 Individual Analysis'!$A352, 'FY17 DataDump'!$H$2:$H$4768, M$2)</f>
        <v>0</v>
      </c>
      <c r="N352" s="27">
        <f>SUMIFS('FY17 DataDump'!$E$2:$E$4768, 'FY17 DataDump'!$C$2:$C$4768, 'FY17 Individual Analysis'!$A352, 'FY17 DataDump'!$H$2:$H$4768, N$2)</f>
        <v>0</v>
      </c>
      <c r="O352" s="27">
        <f>SUMIFS('FY17 DataDump'!$E$2:$E$4768, 'FY17 DataDump'!$C$2:$C$4768, 'FY17 Individual Analysis'!$A352, 'FY17 DataDump'!$H$2:$H$4768, O$2)</f>
        <v>0</v>
      </c>
      <c r="P352" s="27">
        <f t="shared" si="35"/>
        <v>0</v>
      </c>
      <c r="Q352" s="108" t="e">
        <f t="shared" si="33"/>
        <v>#DIV/0!</v>
      </c>
      <c r="S352" s="20">
        <f t="shared" si="38"/>
        <v>0</v>
      </c>
      <c r="T352" s="21">
        <f t="shared" si="38"/>
        <v>0</v>
      </c>
      <c r="U352" s="21">
        <f t="shared" si="38"/>
        <v>0</v>
      </c>
      <c r="V352" s="21">
        <f t="shared" si="38"/>
        <v>0</v>
      </c>
      <c r="W352" s="21">
        <f t="shared" si="38"/>
        <v>0</v>
      </c>
      <c r="X352" s="21">
        <f t="shared" si="38"/>
        <v>0</v>
      </c>
      <c r="Y352" s="21">
        <f t="shared" si="38"/>
        <v>0</v>
      </c>
      <c r="Z352" s="21">
        <f t="shared" si="38"/>
        <v>0</v>
      </c>
      <c r="AA352" s="21">
        <f t="shared" si="38"/>
        <v>0</v>
      </c>
      <c r="AB352" s="21">
        <f t="shared" si="38"/>
        <v>0</v>
      </c>
      <c r="AC352" s="21">
        <f t="shared" si="38"/>
        <v>0</v>
      </c>
      <c r="AD352" s="24">
        <f t="shared" si="38"/>
        <v>0</v>
      </c>
      <c r="AF352" s="15">
        <f t="shared" si="34"/>
        <v>0</v>
      </c>
    </row>
    <row r="353" spans="1:32" x14ac:dyDescent="0.25">
      <c r="A353" s="75"/>
      <c r="B353" s="75" t="e">
        <f>INDEX('FY17 DataDump'!$A$2:$H$4768, MATCH('FY17 Individual Analysis'!A353, 'FY17 DataDump'!$C$2:$C$4768, 0), MATCH('FY17 DataDump'!$B$1, 'FY17 DataDump'!$A$1:$H$1))</f>
        <v>#N/A</v>
      </c>
      <c r="C353" s="75" t="e">
        <f>INDEX('FY17 DataDump'!$A$2:$H$4768, MATCH('FY17 Individual Analysis'!A353, 'FY17 DataDump'!$C$2:$C$4768, 0), MATCH('FY17 DataDump'!$D$1, 'FY17 DataDump'!$A$1:$H$1))</f>
        <v>#N/A</v>
      </c>
      <c r="D353" s="27">
        <f>SUMIFS('FY17 DataDump'!$E$2:$E$4768, 'FY17 DataDump'!$C$2:$C$4768, 'FY17 Individual Analysis'!$A353, 'FY17 DataDump'!$H$2:$H$4768, D$2)</f>
        <v>0</v>
      </c>
      <c r="E353" s="27">
        <f>SUMIFS('FY17 DataDump'!$E$2:$E$4768, 'FY17 DataDump'!$C$2:$C$4768, 'FY17 Individual Analysis'!$A353, 'FY17 DataDump'!$H$2:$H$4768, E$2)</f>
        <v>0</v>
      </c>
      <c r="F353" s="27">
        <f>SUMIFS('FY17 DataDump'!$E$2:$E$4768, 'FY17 DataDump'!$C$2:$C$4768, 'FY17 Individual Analysis'!$A353, 'FY17 DataDump'!$H$2:$H$4768, F$2)</f>
        <v>0</v>
      </c>
      <c r="G353" s="27">
        <f>SUMIFS('FY17 DataDump'!$E$2:$E$4768, 'FY17 DataDump'!$C$2:$C$4768, 'FY17 Individual Analysis'!$A353, 'FY17 DataDump'!$H$2:$H$4768, G$2)</f>
        <v>0</v>
      </c>
      <c r="H353" s="27">
        <f>SUMIFS('FY17 DataDump'!$E$2:$E$4768, 'FY17 DataDump'!$C$2:$C$4768, 'FY17 Individual Analysis'!$A353, 'FY17 DataDump'!$H$2:$H$4768, H$2)</f>
        <v>0</v>
      </c>
      <c r="I353" s="27">
        <f>SUMIFS('FY17 DataDump'!$E$2:$E$4768, 'FY17 DataDump'!$C$2:$C$4768, 'FY17 Individual Analysis'!$A353, 'FY17 DataDump'!$H$2:$H$4768, I$2)</f>
        <v>0</v>
      </c>
      <c r="J353" s="27">
        <f>SUMIFS('FY17 DataDump'!$E$2:$E$4768, 'FY17 DataDump'!$C$2:$C$4768, 'FY17 Individual Analysis'!$A353, 'FY17 DataDump'!$H$2:$H$4768, J$2)</f>
        <v>0</v>
      </c>
      <c r="K353" s="27">
        <f>SUMIFS('FY17 DataDump'!$E$2:$E$4768, 'FY17 DataDump'!$C$2:$C$4768, 'FY17 Individual Analysis'!$A353, 'FY17 DataDump'!$H$2:$H$4768, K$2)</f>
        <v>0</v>
      </c>
      <c r="L353" s="27">
        <f>SUMIFS('FY17 DataDump'!$E$2:$E$4768, 'FY17 DataDump'!$C$2:$C$4768, 'FY17 Individual Analysis'!$A353, 'FY17 DataDump'!$H$2:$H$4768, L$2)</f>
        <v>0</v>
      </c>
      <c r="M353" s="27">
        <f>SUMIFS('FY17 DataDump'!$E$2:$E$4768, 'FY17 DataDump'!$C$2:$C$4768, 'FY17 Individual Analysis'!$A353, 'FY17 DataDump'!$H$2:$H$4768, M$2)</f>
        <v>0</v>
      </c>
      <c r="N353" s="27">
        <f>SUMIFS('FY17 DataDump'!$E$2:$E$4768, 'FY17 DataDump'!$C$2:$C$4768, 'FY17 Individual Analysis'!$A353, 'FY17 DataDump'!$H$2:$H$4768, N$2)</f>
        <v>0</v>
      </c>
      <c r="O353" s="27">
        <f>SUMIFS('FY17 DataDump'!$E$2:$E$4768, 'FY17 DataDump'!$C$2:$C$4768, 'FY17 Individual Analysis'!$A353, 'FY17 DataDump'!$H$2:$H$4768, O$2)</f>
        <v>0</v>
      </c>
      <c r="P353" s="27">
        <f t="shared" si="35"/>
        <v>0</v>
      </c>
      <c r="Q353" s="108" t="e">
        <f t="shared" si="33"/>
        <v>#DIV/0!</v>
      </c>
      <c r="S353" s="20">
        <f t="shared" si="38"/>
        <v>0</v>
      </c>
      <c r="T353" s="21">
        <f t="shared" si="38"/>
        <v>0</v>
      </c>
      <c r="U353" s="21">
        <f t="shared" si="38"/>
        <v>0</v>
      </c>
      <c r="V353" s="21">
        <f t="shared" si="38"/>
        <v>0</v>
      </c>
      <c r="W353" s="21">
        <f t="shared" si="38"/>
        <v>0</v>
      </c>
      <c r="X353" s="21">
        <f t="shared" si="38"/>
        <v>0</v>
      </c>
      <c r="Y353" s="21">
        <f t="shared" si="38"/>
        <v>0</v>
      </c>
      <c r="Z353" s="21">
        <f t="shared" si="38"/>
        <v>0</v>
      </c>
      <c r="AA353" s="21">
        <f t="shared" si="38"/>
        <v>0</v>
      </c>
      <c r="AB353" s="21">
        <f t="shared" si="38"/>
        <v>0</v>
      </c>
      <c r="AC353" s="21">
        <f t="shared" si="38"/>
        <v>0</v>
      </c>
      <c r="AD353" s="24">
        <f t="shared" si="38"/>
        <v>0</v>
      </c>
      <c r="AF353" s="15">
        <f t="shared" si="34"/>
        <v>0</v>
      </c>
    </row>
    <row r="354" spans="1:32" x14ac:dyDescent="0.25">
      <c r="A354" s="75"/>
      <c r="B354" s="75" t="e">
        <f>INDEX('FY17 DataDump'!$A$2:$H$4768, MATCH('FY17 Individual Analysis'!A354, 'FY17 DataDump'!$C$2:$C$4768, 0), MATCH('FY17 DataDump'!$B$1, 'FY17 DataDump'!$A$1:$H$1))</f>
        <v>#N/A</v>
      </c>
      <c r="C354" s="75" t="e">
        <f>INDEX('FY17 DataDump'!$A$2:$H$4768, MATCH('FY17 Individual Analysis'!A354, 'FY17 DataDump'!$C$2:$C$4768, 0), MATCH('FY17 DataDump'!$D$1, 'FY17 DataDump'!$A$1:$H$1))</f>
        <v>#N/A</v>
      </c>
      <c r="D354" s="27">
        <f>SUMIFS('FY17 DataDump'!$E$2:$E$4768, 'FY17 DataDump'!$C$2:$C$4768, 'FY17 Individual Analysis'!$A354, 'FY17 DataDump'!$H$2:$H$4768, D$2)</f>
        <v>0</v>
      </c>
      <c r="E354" s="27">
        <f>SUMIFS('FY17 DataDump'!$E$2:$E$4768, 'FY17 DataDump'!$C$2:$C$4768, 'FY17 Individual Analysis'!$A354, 'FY17 DataDump'!$H$2:$H$4768, E$2)</f>
        <v>0</v>
      </c>
      <c r="F354" s="27">
        <f>SUMIFS('FY17 DataDump'!$E$2:$E$4768, 'FY17 DataDump'!$C$2:$C$4768, 'FY17 Individual Analysis'!$A354, 'FY17 DataDump'!$H$2:$H$4768, F$2)</f>
        <v>0</v>
      </c>
      <c r="G354" s="27">
        <f>SUMIFS('FY17 DataDump'!$E$2:$E$4768, 'FY17 DataDump'!$C$2:$C$4768, 'FY17 Individual Analysis'!$A354, 'FY17 DataDump'!$H$2:$H$4768, G$2)</f>
        <v>0</v>
      </c>
      <c r="H354" s="27">
        <f>SUMIFS('FY17 DataDump'!$E$2:$E$4768, 'FY17 DataDump'!$C$2:$C$4768, 'FY17 Individual Analysis'!$A354, 'FY17 DataDump'!$H$2:$H$4768, H$2)</f>
        <v>0</v>
      </c>
      <c r="I354" s="27">
        <f>SUMIFS('FY17 DataDump'!$E$2:$E$4768, 'FY17 DataDump'!$C$2:$C$4768, 'FY17 Individual Analysis'!$A354, 'FY17 DataDump'!$H$2:$H$4768, I$2)</f>
        <v>0</v>
      </c>
      <c r="J354" s="27">
        <f>SUMIFS('FY17 DataDump'!$E$2:$E$4768, 'FY17 DataDump'!$C$2:$C$4768, 'FY17 Individual Analysis'!$A354, 'FY17 DataDump'!$H$2:$H$4768, J$2)</f>
        <v>0</v>
      </c>
      <c r="K354" s="27">
        <f>SUMIFS('FY17 DataDump'!$E$2:$E$4768, 'FY17 DataDump'!$C$2:$C$4768, 'FY17 Individual Analysis'!$A354, 'FY17 DataDump'!$H$2:$H$4768, K$2)</f>
        <v>0</v>
      </c>
      <c r="L354" s="27">
        <f>SUMIFS('FY17 DataDump'!$E$2:$E$4768, 'FY17 DataDump'!$C$2:$C$4768, 'FY17 Individual Analysis'!$A354, 'FY17 DataDump'!$H$2:$H$4768, L$2)</f>
        <v>0</v>
      </c>
      <c r="M354" s="27">
        <f>SUMIFS('FY17 DataDump'!$E$2:$E$4768, 'FY17 DataDump'!$C$2:$C$4768, 'FY17 Individual Analysis'!$A354, 'FY17 DataDump'!$H$2:$H$4768, M$2)</f>
        <v>0</v>
      </c>
      <c r="N354" s="27">
        <f>SUMIFS('FY17 DataDump'!$E$2:$E$4768, 'FY17 DataDump'!$C$2:$C$4768, 'FY17 Individual Analysis'!$A354, 'FY17 DataDump'!$H$2:$H$4768, N$2)</f>
        <v>0</v>
      </c>
      <c r="O354" s="27">
        <f>SUMIFS('FY17 DataDump'!$E$2:$E$4768, 'FY17 DataDump'!$C$2:$C$4768, 'FY17 Individual Analysis'!$A354, 'FY17 DataDump'!$H$2:$H$4768, O$2)</f>
        <v>0</v>
      </c>
      <c r="P354" s="27">
        <f t="shared" si="35"/>
        <v>0</v>
      </c>
      <c r="Q354" s="108" t="e">
        <f t="shared" si="33"/>
        <v>#DIV/0!</v>
      </c>
      <c r="S354" s="20">
        <f t="shared" si="38"/>
        <v>0</v>
      </c>
      <c r="T354" s="21">
        <f t="shared" si="38"/>
        <v>0</v>
      </c>
      <c r="U354" s="21">
        <f t="shared" si="38"/>
        <v>0</v>
      </c>
      <c r="V354" s="21">
        <f t="shared" si="38"/>
        <v>0</v>
      </c>
      <c r="W354" s="21">
        <f t="shared" si="38"/>
        <v>0</v>
      </c>
      <c r="X354" s="21">
        <f t="shared" si="38"/>
        <v>0</v>
      </c>
      <c r="Y354" s="21">
        <f t="shared" si="38"/>
        <v>0</v>
      </c>
      <c r="Z354" s="21">
        <f t="shared" si="38"/>
        <v>0</v>
      </c>
      <c r="AA354" s="21">
        <f t="shared" si="38"/>
        <v>0</v>
      </c>
      <c r="AB354" s="21">
        <f t="shared" si="38"/>
        <v>0</v>
      </c>
      <c r="AC354" s="21">
        <f t="shared" si="38"/>
        <v>0</v>
      </c>
      <c r="AD354" s="24">
        <f t="shared" si="38"/>
        <v>0</v>
      </c>
      <c r="AF354" s="15">
        <f t="shared" si="34"/>
        <v>0</v>
      </c>
    </row>
    <row r="355" spans="1:32" x14ac:dyDescent="0.25">
      <c r="A355" s="75"/>
      <c r="B355" s="75" t="e">
        <f>INDEX('FY17 DataDump'!$A$2:$H$4768, MATCH('FY17 Individual Analysis'!A355, 'FY17 DataDump'!$C$2:$C$4768, 0), MATCH('FY17 DataDump'!$B$1, 'FY17 DataDump'!$A$1:$H$1))</f>
        <v>#N/A</v>
      </c>
      <c r="C355" s="75" t="e">
        <f>INDEX('FY17 DataDump'!$A$2:$H$4768, MATCH('FY17 Individual Analysis'!A355, 'FY17 DataDump'!$C$2:$C$4768, 0), MATCH('FY17 DataDump'!$D$1, 'FY17 DataDump'!$A$1:$H$1))</f>
        <v>#N/A</v>
      </c>
      <c r="D355" s="27">
        <f>SUMIFS('FY17 DataDump'!$E$2:$E$4768, 'FY17 DataDump'!$C$2:$C$4768, 'FY17 Individual Analysis'!$A355, 'FY17 DataDump'!$H$2:$H$4768, D$2)</f>
        <v>0</v>
      </c>
      <c r="E355" s="27">
        <f>SUMIFS('FY17 DataDump'!$E$2:$E$4768, 'FY17 DataDump'!$C$2:$C$4768, 'FY17 Individual Analysis'!$A355, 'FY17 DataDump'!$H$2:$H$4768, E$2)</f>
        <v>0</v>
      </c>
      <c r="F355" s="27">
        <f>SUMIFS('FY17 DataDump'!$E$2:$E$4768, 'FY17 DataDump'!$C$2:$C$4768, 'FY17 Individual Analysis'!$A355, 'FY17 DataDump'!$H$2:$H$4768, F$2)</f>
        <v>0</v>
      </c>
      <c r="G355" s="27">
        <f>SUMIFS('FY17 DataDump'!$E$2:$E$4768, 'FY17 DataDump'!$C$2:$C$4768, 'FY17 Individual Analysis'!$A355, 'FY17 DataDump'!$H$2:$H$4768, G$2)</f>
        <v>0</v>
      </c>
      <c r="H355" s="27">
        <f>SUMIFS('FY17 DataDump'!$E$2:$E$4768, 'FY17 DataDump'!$C$2:$C$4768, 'FY17 Individual Analysis'!$A355, 'FY17 DataDump'!$H$2:$H$4768, H$2)</f>
        <v>0</v>
      </c>
      <c r="I355" s="27">
        <f>SUMIFS('FY17 DataDump'!$E$2:$E$4768, 'FY17 DataDump'!$C$2:$C$4768, 'FY17 Individual Analysis'!$A355, 'FY17 DataDump'!$H$2:$H$4768, I$2)</f>
        <v>0</v>
      </c>
      <c r="J355" s="27">
        <f>SUMIFS('FY17 DataDump'!$E$2:$E$4768, 'FY17 DataDump'!$C$2:$C$4768, 'FY17 Individual Analysis'!$A355, 'FY17 DataDump'!$H$2:$H$4768, J$2)</f>
        <v>0</v>
      </c>
      <c r="K355" s="27">
        <f>SUMIFS('FY17 DataDump'!$E$2:$E$4768, 'FY17 DataDump'!$C$2:$C$4768, 'FY17 Individual Analysis'!$A355, 'FY17 DataDump'!$H$2:$H$4768, K$2)</f>
        <v>0</v>
      </c>
      <c r="L355" s="27">
        <f>SUMIFS('FY17 DataDump'!$E$2:$E$4768, 'FY17 DataDump'!$C$2:$C$4768, 'FY17 Individual Analysis'!$A355, 'FY17 DataDump'!$H$2:$H$4768, L$2)</f>
        <v>0</v>
      </c>
      <c r="M355" s="27">
        <f>SUMIFS('FY17 DataDump'!$E$2:$E$4768, 'FY17 DataDump'!$C$2:$C$4768, 'FY17 Individual Analysis'!$A355, 'FY17 DataDump'!$H$2:$H$4768, M$2)</f>
        <v>0</v>
      </c>
      <c r="N355" s="27">
        <f>SUMIFS('FY17 DataDump'!$E$2:$E$4768, 'FY17 DataDump'!$C$2:$C$4768, 'FY17 Individual Analysis'!$A355, 'FY17 DataDump'!$H$2:$H$4768, N$2)</f>
        <v>0</v>
      </c>
      <c r="O355" s="27">
        <f>SUMIFS('FY17 DataDump'!$E$2:$E$4768, 'FY17 DataDump'!$C$2:$C$4768, 'FY17 Individual Analysis'!$A355, 'FY17 DataDump'!$H$2:$H$4768, O$2)</f>
        <v>0</v>
      </c>
      <c r="P355" s="27">
        <f t="shared" si="35"/>
        <v>0</v>
      </c>
      <c r="Q355" s="108" t="e">
        <f t="shared" si="33"/>
        <v>#DIV/0!</v>
      </c>
      <c r="S355" s="20">
        <f t="shared" si="38"/>
        <v>0</v>
      </c>
      <c r="T355" s="21">
        <f t="shared" si="38"/>
        <v>0</v>
      </c>
      <c r="U355" s="21">
        <f t="shared" si="38"/>
        <v>0</v>
      </c>
      <c r="V355" s="21">
        <f t="shared" si="38"/>
        <v>0</v>
      </c>
      <c r="W355" s="21">
        <f t="shared" si="38"/>
        <v>0</v>
      </c>
      <c r="X355" s="21">
        <f t="shared" si="38"/>
        <v>0</v>
      </c>
      <c r="Y355" s="21">
        <f t="shared" si="38"/>
        <v>0</v>
      </c>
      <c r="Z355" s="21">
        <f t="shared" si="38"/>
        <v>0</v>
      </c>
      <c r="AA355" s="21">
        <f t="shared" si="38"/>
        <v>0</v>
      </c>
      <c r="AB355" s="21">
        <f t="shared" si="38"/>
        <v>0</v>
      </c>
      <c r="AC355" s="21">
        <f t="shared" si="38"/>
        <v>0</v>
      </c>
      <c r="AD355" s="24">
        <f t="shared" si="38"/>
        <v>0</v>
      </c>
      <c r="AF355" s="15">
        <f t="shared" si="34"/>
        <v>0</v>
      </c>
    </row>
    <row r="356" spans="1:32" x14ac:dyDescent="0.25">
      <c r="A356" s="75"/>
      <c r="B356" s="75" t="e">
        <f>INDEX('FY17 DataDump'!$A$2:$H$4768, MATCH('FY17 Individual Analysis'!A356, 'FY17 DataDump'!$C$2:$C$4768, 0), MATCH('FY17 DataDump'!$B$1, 'FY17 DataDump'!$A$1:$H$1))</f>
        <v>#N/A</v>
      </c>
      <c r="C356" s="75" t="e">
        <f>INDEX('FY17 DataDump'!$A$2:$H$4768, MATCH('FY17 Individual Analysis'!A356, 'FY17 DataDump'!$C$2:$C$4768, 0), MATCH('FY17 DataDump'!$D$1, 'FY17 DataDump'!$A$1:$H$1))</f>
        <v>#N/A</v>
      </c>
      <c r="D356" s="27">
        <f>SUMIFS('FY17 DataDump'!$E$2:$E$4768, 'FY17 DataDump'!$C$2:$C$4768, 'FY17 Individual Analysis'!$A356, 'FY17 DataDump'!$H$2:$H$4768, D$2)</f>
        <v>0</v>
      </c>
      <c r="E356" s="27">
        <f>SUMIFS('FY17 DataDump'!$E$2:$E$4768, 'FY17 DataDump'!$C$2:$C$4768, 'FY17 Individual Analysis'!$A356, 'FY17 DataDump'!$H$2:$H$4768, E$2)</f>
        <v>0</v>
      </c>
      <c r="F356" s="27">
        <f>SUMIFS('FY17 DataDump'!$E$2:$E$4768, 'FY17 DataDump'!$C$2:$C$4768, 'FY17 Individual Analysis'!$A356, 'FY17 DataDump'!$H$2:$H$4768, F$2)</f>
        <v>0</v>
      </c>
      <c r="G356" s="27">
        <f>SUMIFS('FY17 DataDump'!$E$2:$E$4768, 'FY17 DataDump'!$C$2:$C$4768, 'FY17 Individual Analysis'!$A356, 'FY17 DataDump'!$H$2:$H$4768, G$2)</f>
        <v>0</v>
      </c>
      <c r="H356" s="27">
        <f>SUMIFS('FY17 DataDump'!$E$2:$E$4768, 'FY17 DataDump'!$C$2:$C$4768, 'FY17 Individual Analysis'!$A356, 'FY17 DataDump'!$H$2:$H$4768, H$2)</f>
        <v>0</v>
      </c>
      <c r="I356" s="27">
        <f>SUMIFS('FY17 DataDump'!$E$2:$E$4768, 'FY17 DataDump'!$C$2:$C$4768, 'FY17 Individual Analysis'!$A356, 'FY17 DataDump'!$H$2:$H$4768, I$2)</f>
        <v>0</v>
      </c>
      <c r="J356" s="27">
        <f>SUMIFS('FY17 DataDump'!$E$2:$E$4768, 'FY17 DataDump'!$C$2:$C$4768, 'FY17 Individual Analysis'!$A356, 'FY17 DataDump'!$H$2:$H$4768, J$2)</f>
        <v>0</v>
      </c>
      <c r="K356" s="27">
        <f>SUMIFS('FY17 DataDump'!$E$2:$E$4768, 'FY17 DataDump'!$C$2:$C$4768, 'FY17 Individual Analysis'!$A356, 'FY17 DataDump'!$H$2:$H$4768, K$2)</f>
        <v>0</v>
      </c>
      <c r="L356" s="27">
        <f>SUMIFS('FY17 DataDump'!$E$2:$E$4768, 'FY17 DataDump'!$C$2:$C$4768, 'FY17 Individual Analysis'!$A356, 'FY17 DataDump'!$H$2:$H$4768, L$2)</f>
        <v>0</v>
      </c>
      <c r="M356" s="27">
        <f>SUMIFS('FY17 DataDump'!$E$2:$E$4768, 'FY17 DataDump'!$C$2:$C$4768, 'FY17 Individual Analysis'!$A356, 'FY17 DataDump'!$H$2:$H$4768, M$2)</f>
        <v>0</v>
      </c>
      <c r="N356" s="27">
        <f>SUMIFS('FY17 DataDump'!$E$2:$E$4768, 'FY17 DataDump'!$C$2:$C$4768, 'FY17 Individual Analysis'!$A356, 'FY17 DataDump'!$H$2:$H$4768, N$2)</f>
        <v>0</v>
      </c>
      <c r="O356" s="27">
        <f>SUMIFS('FY17 DataDump'!$E$2:$E$4768, 'FY17 DataDump'!$C$2:$C$4768, 'FY17 Individual Analysis'!$A356, 'FY17 DataDump'!$H$2:$H$4768, O$2)</f>
        <v>0</v>
      </c>
      <c r="P356" s="27">
        <f t="shared" si="35"/>
        <v>0</v>
      </c>
      <c r="Q356" s="108" t="e">
        <f t="shared" si="33"/>
        <v>#DIV/0!</v>
      </c>
      <c r="S356" s="20">
        <f t="shared" si="38"/>
        <v>0</v>
      </c>
      <c r="T356" s="21">
        <f t="shared" si="38"/>
        <v>0</v>
      </c>
      <c r="U356" s="21">
        <f t="shared" si="38"/>
        <v>0</v>
      </c>
      <c r="V356" s="21">
        <f t="shared" si="38"/>
        <v>0</v>
      </c>
      <c r="W356" s="21">
        <f t="shared" si="38"/>
        <v>0</v>
      </c>
      <c r="X356" s="21">
        <f t="shared" si="38"/>
        <v>0</v>
      </c>
      <c r="Y356" s="21">
        <f t="shared" si="38"/>
        <v>0</v>
      </c>
      <c r="Z356" s="21">
        <f t="shared" si="38"/>
        <v>0</v>
      </c>
      <c r="AA356" s="21">
        <f t="shared" si="38"/>
        <v>0</v>
      </c>
      <c r="AB356" s="21">
        <f t="shared" si="38"/>
        <v>0</v>
      </c>
      <c r="AC356" s="21">
        <f t="shared" si="38"/>
        <v>0</v>
      </c>
      <c r="AD356" s="24">
        <f t="shared" si="38"/>
        <v>0</v>
      </c>
      <c r="AF356" s="15">
        <f t="shared" si="34"/>
        <v>0</v>
      </c>
    </row>
    <row r="357" spans="1:32" x14ac:dyDescent="0.25">
      <c r="A357" s="75"/>
      <c r="B357" s="75" t="e">
        <f>INDEX('FY17 DataDump'!$A$2:$H$4768, MATCH('FY17 Individual Analysis'!A357, 'FY17 DataDump'!$C$2:$C$4768, 0), MATCH('FY17 DataDump'!$B$1, 'FY17 DataDump'!$A$1:$H$1))</f>
        <v>#N/A</v>
      </c>
      <c r="C357" s="75" t="e">
        <f>INDEX('FY17 DataDump'!$A$2:$H$4768, MATCH('FY17 Individual Analysis'!A357, 'FY17 DataDump'!$C$2:$C$4768, 0), MATCH('FY17 DataDump'!$D$1, 'FY17 DataDump'!$A$1:$H$1))</f>
        <v>#N/A</v>
      </c>
      <c r="D357" s="27">
        <f>SUMIFS('FY17 DataDump'!$E$2:$E$4768, 'FY17 DataDump'!$C$2:$C$4768, 'FY17 Individual Analysis'!$A357, 'FY17 DataDump'!$H$2:$H$4768, D$2)</f>
        <v>0</v>
      </c>
      <c r="E357" s="27">
        <f>SUMIFS('FY17 DataDump'!$E$2:$E$4768, 'FY17 DataDump'!$C$2:$C$4768, 'FY17 Individual Analysis'!$A357, 'FY17 DataDump'!$H$2:$H$4768, E$2)</f>
        <v>0</v>
      </c>
      <c r="F357" s="27">
        <f>SUMIFS('FY17 DataDump'!$E$2:$E$4768, 'FY17 DataDump'!$C$2:$C$4768, 'FY17 Individual Analysis'!$A357, 'FY17 DataDump'!$H$2:$H$4768, F$2)</f>
        <v>0</v>
      </c>
      <c r="G357" s="27">
        <f>SUMIFS('FY17 DataDump'!$E$2:$E$4768, 'FY17 DataDump'!$C$2:$C$4768, 'FY17 Individual Analysis'!$A357, 'FY17 DataDump'!$H$2:$H$4768, G$2)</f>
        <v>0</v>
      </c>
      <c r="H357" s="27">
        <f>SUMIFS('FY17 DataDump'!$E$2:$E$4768, 'FY17 DataDump'!$C$2:$C$4768, 'FY17 Individual Analysis'!$A357, 'FY17 DataDump'!$H$2:$H$4768, H$2)</f>
        <v>0</v>
      </c>
      <c r="I357" s="27">
        <f>SUMIFS('FY17 DataDump'!$E$2:$E$4768, 'FY17 DataDump'!$C$2:$C$4768, 'FY17 Individual Analysis'!$A357, 'FY17 DataDump'!$H$2:$H$4768, I$2)</f>
        <v>0</v>
      </c>
      <c r="J357" s="27">
        <f>SUMIFS('FY17 DataDump'!$E$2:$E$4768, 'FY17 DataDump'!$C$2:$C$4768, 'FY17 Individual Analysis'!$A357, 'FY17 DataDump'!$H$2:$H$4768, J$2)</f>
        <v>0</v>
      </c>
      <c r="K357" s="27">
        <f>SUMIFS('FY17 DataDump'!$E$2:$E$4768, 'FY17 DataDump'!$C$2:$C$4768, 'FY17 Individual Analysis'!$A357, 'FY17 DataDump'!$H$2:$H$4768, K$2)</f>
        <v>0</v>
      </c>
      <c r="L357" s="27">
        <f>SUMIFS('FY17 DataDump'!$E$2:$E$4768, 'FY17 DataDump'!$C$2:$C$4768, 'FY17 Individual Analysis'!$A357, 'FY17 DataDump'!$H$2:$H$4768, L$2)</f>
        <v>0</v>
      </c>
      <c r="M357" s="27">
        <f>SUMIFS('FY17 DataDump'!$E$2:$E$4768, 'FY17 DataDump'!$C$2:$C$4768, 'FY17 Individual Analysis'!$A357, 'FY17 DataDump'!$H$2:$H$4768, M$2)</f>
        <v>0</v>
      </c>
      <c r="N357" s="27">
        <f>SUMIFS('FY17 DataDump'!$E$2:$E$4768, 'FY17 DataDump'!$C$2:$C$4768, 'FY17 Individual Analysis'!$A357, 'FY17 DataDump'!$H$2:$H$4768, N$2)</f>
        <v>0</v>
      </c>
      <c r="O357" s="27">
        <f>SUMIFS('FY17 DataDump'!$E$2:$E$4768, 'FY17 DataDump'!$C$2:$C$4768, 'FY17 Individual Analysis'!$A357, 'FY17 DataDump'!$H$2:$H$4768, O$2)</f>
        <v>0</v>
      </c>
      <c r="P357" s="27">
        <f t="shared" si="35"/>
        <v>0</v>
      </c>
      <c r="Q357" s="108" t="e">
        <f t="shared" si="33"/>
        <v>#DIV/0!</v>
      </c>
      <c r="S357" s="20">
        <f t="shared" si="38"/>
        <v>0</v>
      </c>
      <c r="T357" s="21">
        <f t="shared" si="38"/>
        <v>0</v>
      </c>
      <c r="U357" s="21">
        <f t="shared" si="38"/>
        <v>0</v>
      </c>
      <c r="V357" s="21">
        <f t="shared" si="38"/>
        <v>0</v>
      </c>
      <c r="W357" s="21">
        <f t="shared" si="38"/>
        <v>0</v>
      </c>
      <c r="X357" s="21">
        <f t="shared" si="38"/>
        <v>0</v>
      </c>
      <c r="Y357" s="21">
        <f t="shared" si="38"/>
        <v>0</v>
      </c>
      <c r="Z357" s="21">
        <f t="shared" si="38"/>
        <v>0</v>
      </c>
      <c r="AA357" s="21">
        <f t="shared" si="38"/>
        <v>0</v>
      </c>
      <c r="AB357" s="21">
        <f t="shared" si="38"/>
        <v>0</v>
      </c>
      <c r="AC357" s="21">
        <f t="shared" si="38"/>
        <v>0</v>
      </c>
      <c r="AD357" s="24">
        <f t="shared" si="38"/>
        <v>0</v>
      </c>
      <c r="AF357" s="15">
        <f t="shared" si="34"/>
        <v>0</v>
      </c>
    </row>
    <row r="358" spans="1:32" x14ac:dyDescent="0.25">
      <c r="A358" s="75"/>
      <c r="B358" s="75" t="e">
        <f>INDEX('FY17 DataDump'!$A$2:$H$4768, MATCH('FY17 Individual Analysis'!A358, 'FY17 DataDump'!$C$2:$C$4768, 0), MATCH('FY17 DataDump'!$B$1, 'FY17 DataDump'!$A$1:$H$1))</f>
        <v>#N/A</v>
      </c>
      <c r="C358" s="75" t="e">
        <f>INDEX('FY17 DataDump'!$A$2:$H$4768, MATCH('FY17 Individual Analysis'!A358, 'FY17 DataDump'!$C$2:$C$4768, 0), MATCH('FY17 DataDump'!$D$1, 'FY17 DataDump'!$A$1:$H$1))</f>
        <v>#N/A</v>
      </c>
      <c r="D358" s="27">
        <f>SUMIFS('FY17 DataDump'!$E$2:$E$4768, 'FY17 DataDump'!$C$2:$C$4768, 'FY17 Individual Analysis'!$A358, 'FY17 DataDump'!$H$2:$H$4768, D$2)</f>
        <v>0</v>
      </c>
      <c r="E358" s="27">
        <f>SUMIFS('FY17 DataDump'!$E$2:$E$4768, 'FY17 DataDump'!$C$2:$C$4768, 'FY17 Individual Analysis'!$A358, 'FY17 DataDump'!$H$2:$H$4768, E$2)</f>
        <v>0</v>
      </c>
      <c r="F358" s="27">
        <f>SUMIFS('FY17 DataDump'!$E$2:$E$4768, 'FY17 DataDump'!$C$2:$C$4768, 'FY17 Individual Analysis'!$A358, 'FY17 DataDump'!$H$2:$H$4768, F$2)</f>
        <v>0</v>
      </c>
      <c r="G358" s="27">
        <f>SUMIFS('FY17 DataDump'!$E$2:$E$4768, 'FY17 DataDump'!$C$2:$C$4768, 'FY17 Individual Analysis'!$A358, 'FY17 DataDump'!$H$2:$H$4768, G$2)</f>
        <v>0</v>
      </c>
      <c r="H358" s="27">
        <f>SUMIFS('FY17 DataDump'!$E$2:$E$4768, 'FY17 DataDump'!$C$2:$C$4768, 'FY17 Individual Analysis'!$A358, 'FY17 DataDump'!$H$2:$H$4768, H$2)</f>
        <v>0</v>
      </c>
      <c r="I358" s="27">
        <f>SUMIFS('FY17 DataDump'!$E$2:$E$4768, 'FY17 DataDump'!$C$2:$C$4768, 'FY17 Individual Analysis'!$A358, 'FY17 DataDump'!$H$2:$H$4768, I$2)</f>
        <v>0</v>
      </c>
      <c r="J358" s="27">
        <f>SUMIFS('FY17 DataDump'!$E$2:$E$4768, 'FY17 DataDump'!$C$2:$C$4768, 'FY17 Individual Analysis'!$A358, 'FY17 DataDump'!$H$2:$H$4768, J$2)</f>
        <v>0</v>
      </c>
      <c r="K358" s="27">
        <f>SUMIFS('FY17 DataDump'!$E$2:$E$4768, 'FY17 DataDump'!$C$2:$C$4768, 'FY17 Individual Analysis'!$A358, 'FY17 DataDump'!$H$2:$H$4768, K$2)</f>
        <v>0</v>
      </c>
      <c r="L358" s="27">
        <f>SUMIFS('FY17 DataDump'!$E$2:$E$4768, 'FY17 DataDump'!$C$2:$C$4768, 'FY17 Individual Analysis'!$A358, 'FY17 DataDump'!$H$2:$H$4768, L$2)</f>
        <v>0</v>
      </c>
      <c r="M358" s="27">
        <f>SUMIFS('FY17 DataDump'!$E$2:$E$4768, 'FY17 DataDump'!$C$2:$C$4768, 'FY17 Individual Analysis'!$A358, 'FY17 DataDump'!$H$2:$H$4768, M$2)</f>
        <v>0</v>
      </c>
      <c r="N358" s="27">
        <f>SUMIFS('FY17 DataDump'!$E$2:$E$4768, 'FY17 DataDump'!$C$2:$C$4768, 'FY17 Individual Analysis'!$A358, 'FY17 DataDump'!$H$2:$H$4768, N$2)</f>
        <v>0</v>
      </c>
      <c r="O358" s="27">
        <f>SUMIFS('FY17 DataDump'!$E$2:$E$4768, 'FY17 DataDump'!$C$2:$C$4768, 'FY17 Individual Analysis'!$A358, 'FY17 DataDump'!$H$2:$H$4768, O$2)</f>
        <v>0</v>
      </c>
      <c r="P358" s="27">
        <f t="shared" si="35"/>
        <v>0</v>
      </c>
      <c r="Q358" s="108" t="e">
        <f t="shared" si="33"/>
        <v>#DIV/0!</v>
      </c>
      <c r="S358" s="20">
        <f t="shared" si="38"/>
        <v>0</v>
      </c>
      <c r="T358" s="21">
        <f t="shared" si="38"/>
        <v>0</v>
      </c>
      <c r="U358" s="21">
        <f t="shared" si="38"/>
        <v>0</v>
      </c>
      <c r="V358" s="21">
        <f t="shared" si="38"/>
        <v>0</v>
      </c>
      <c r="W358" s="21">
        <f t="shared" si="38"/>
        <v>0</v>
      </c>
      <c r="X358" s="21">
        <f t="shared" si="38"/>
        <v>0</v>
      </c>
      <c r="Y358" s="21">
        <f t="shared" si="38"/>
        <v>0</v>
      </c>
      <c r="Z358" s="21">
        <f t="shared" si="38"/>
        <v>0</v>
      </c>
      <c r="AA358" s="21">
        <f t="shared" si="38"/>
        <v>0</v>
      </c>
      <c r="AB358" s="21">
        <f t="shared" si="38"/>
        <v>0</v>
      </c>
      <c r="AC358" s="21">
        <f t="shared" si="38"/>
        <v>0</v>
      </c>
      <c r="AD358" s="24">
        <f t="shared" si="38"/>
        <v>0</v>
      </c>
      <c r="AF358" s="15">
        <f t="shared" si="34"/>
        <v>0</v>
      </c>
    </row>
    <row r="359" spans="1:32" x14ac:dyDescent="0.25">
      <c r="A359" s="75"/>
      <c r="B359" s="75" t="e">
        <f>INDEX('FY17 DataDump'!$A$2:$H$4768, MATCH('FY17 Individual Analysis'!A359, 'FY17 DataDump'!$C$2:$C$4768, 0), MATCH('FY17 DataDump'!$B$1, 'FY17 DataDump'!$A$1:$H$1))</f>
        <v>#N/A</v>
      </c>
      <c r="C359" s="75" t="e">
        <f>INDEX('FY17 DataDump'!$A$2:$H$4768, MATCH('FY17 Individual Analysis'!A359, 'FY17 DataDump'!$C$2:$C$4768, 0), MATCH('FY17 DataDump'!$D$1, 'FY17 DataDump'!$A$1:$H$1))</f>
        <v>#N/A</v>
      </c>
      <c r="D359" s="27">
        <f>SUMIFS('FY17 DataDump'!$E$2:$E$4768, 'FY17 DataDump'!$C$2:$C$4768, 'FY17 Individual Analysis'!$A359, 'FY17 DataDump'!$H$2:$H$4768, D$2)</f>
        <v>0</v>
      </c>
      <c r="E359" s="27">
        <f>SUMIFS('FY17 DataDump'!$E$2:$E$4768, 'FY17 DataDump'!$C$2:$C$4768, 'FY17 Individual Analysis'!$A359, 'FY17 DataDump'!$H$2:$H$4768, E$2)</f>
        <v>0</v>
      </c>
      <c r="F359" s="27">
        <f>SUMIFS('FY17 DataDump'!$E$2:$E$4768, 'FY17 DataDump'!$C$2:$C$4768, 'FY17 Individual Analysis'!$A359, 'FY17 DataDump'!$H$2:$H$4768, F$2)</f>
        <v>0</v>
      </c>
      <c r="G359" s="27">
        <f>SUMIFS('FY17 DataDump'!$E$2:$E$4768, 'FY17 DataDump'!$C$2:$C$4768, 'FY17 Individual Analysis'!$A359, 'FY17 DataDump'!$H$2:$H$4768, G$2)</f>
        <v>0</v>
      </c>
      <c r="H359" s="27">
        <f>SUMIFS('FY17 DataDump'!$E$2:$E$4768, 'FY17 DataDump'!$C$2:$C$4768, 'FY17 Individual Analysis'!$A359, 'FY17 DataDump'!$H$2:$H$4768, H$2)</f>
        <v>0</v>
      </c>
      <c r="I359" s="27">
        <f>SUMIFS('FY17 DataDump'!$E$2:$E$4768, 'FY17 DataDump'!$C$2:$C$4768, 'FY17 Individual Analysis'!$A359, 'FY17 DataDump'!$H$2:$H$4768, I$2)</f>
        <v>0</v>
      </c>
      <c r="J359" s="27">
        <f>SUMIFS('FY17 DataDump'!$E$2:$E$4768, 'FY17 DataDump'!$C$2:$C$4768, 'FY17 Individual Analysis'!$A359, 'FY17 DataDump'!$H$2:$H$4768, J$2)</f>
        <v>0</v>
      </c>
      <c r="K359" s="27">
        <f>SUMIFS('FY17 DataDump'!$E$2:$E$4768, 'FY17 DataDump'!$C$2:$C$4768, 'FY17 Individual Analysis'!$A359, 'FY17 DataDump'!$H$2:$H$4768, K$2)</f>
        <v>0</v>
      </c>
      <c r="L359" s="27">
        <f>SUMIFS('FY17 DataDump'!$E$2:$E$4768, 'FY17 DataDump'!$C$2:$C$4768, 'FY17 Individual Analysis'!$A359, 'FY17 DataDump'!$H$2:$H$4768, L$2)</f>
        <v>0</v>
      </c>
      <c r="M359" s="27">
        <f>SUMIFS('FY17 DataDump'!$E$2:$E$4768, 'FY17 DataDump'!$C$2:$C$4768, 'FY17 Individual Analysis'!$A359, 'FY17 DataDump'!$H$2:$H$4768, M$2)</f>
        <v>0</v>
      </c>
      <c r="N359" s="27">
        <f>SUMIFS('FY17 DataDump'!$E$2:$E$4768, 'FY17 DataDump'!$C$2:$C$4768, 'FY17 Individual Analysis'!$A359, 'FY17 DataDump'!$H$2:$H$4768, N$2)</f>
        <v>0</v>
      </c>
      <c r="O359" s="27">
        <f>SUMIFS('FY17 DataDump'!$E$2:$E$4768, 'FY17 DataDump'!$C$2:$C$4768, 'FY17 Individual Analysis'!$A359, 'FY17 DataDump'!$H$2:$H$4768, O$2)</f>
        <v>0</v>
      </c>
      <c r="P359" s="27">
        <f t="shared" si="35"/>
        <v>0</v>
      </c>
      <c r="Q359" s="108" t="e">
        <f t="shared" si="33"/>
        <v>#DIV/0!</v>
      </c>
      <c r="S359" s="20">
        <f t="shared" si="38"/>
        <v>0</v>
      </c>
      <c r="T359" s="21">
        <f t="shared" si="38"/>
        <v>0</v>
      </c>
      <c r="U359" s="21">
        <f t="shared" si="38"/>
        <v>0</v>
      </c>
      <c r="V359" s="21">
        <f t="shared" si="38"/>
        <v>0</v>
      </c>
      <c r="W359" s="21">
        <f t="shared" si="38"/>
        <v>0</v>
      </c>
      <c r="X359" s="21">
        <f t="shared" si="38"/>
        <v>0</v>
      </c>
      <c r="Y359" s="21">
        <f t="shared" si="38"/>
        <v>0</v>
      </c>
      <c r="Z359" s="21">
        <f t="shared" si="38"/>
        <v>0</v>
      </c>
      <c r="AA359" s="21">
        <f t="shared" si="38"/>
        <v>0</v>
      </c>
      <c r="AB359" s="21">
        <f t="shared" si="38"/>
        <v>0</v>
      </c>
      <c r="AC359" s="21">
        <f t="shared" si="38"/>
        <v>0</v>
      </c>
      <c r="AD359" s="24">
        <f t="shared" si="38"/>
        <v>0</v>
      </c>
      <c r="AF359" s="15">
        <f t="shared" si="34"/>
        <v>0</v>
      </c>
    </row>
    <row r="360" spans="1:32" x14ac:dyDescent="0.25">
      <c r="A360" s="75"/>
      <c r="B360" s="75" t="e">
        <f>INDEX('FY17 DataDump'!$A$2:$H$4768, MATCH('FY17 Individual Analysis'!A360, 'FY17 DataDump'!$C$2:$C$4768, 0), MATCH('FY17 DataDump'!$B$1, 'FY17 DataDump'!$A$1:$H$1))</f>
        <v>#N/A</v>
      </c>
      <c r="C360" s="75" t="e">
        <f>INDEX('FY17 DataDump'!$A$2:$H$4768, MATCH('FY17 Individual Analysis'!A360, 'FY17 DataDump'!$C$2:$C$4768, 0), MATCH('FY17 DataDump'!$D$1, 'FY17 DataDump'!$A$1:$H$1))</f>
        <v>#N/A</v>
      </c>
      <c r="D360" s="27">
        <f>SUMIFS('FY17 DataDump'!$E$2:$E$4768, 'FY17 DataDump'!$C$2:$C$4768, 'FY17 Individual Analysis'!$A360, 'FY17 DataDump'!$H$2:$H$4768, D$2)</f>
        <v>0</v>
      </c>
      <c r="E360" s="27">
        <f>SUMIFS('FY17 DataDump'!$E$2:$E$4768, 'FY17 DataDump'!$C$2:$C$4768, 'FY17 Individual Analysis'!$A360, 'FY17 DataDump'!$H$2:$H$4768, E$2)</f>
        <v>0</v>
      </c>
      <c r="F360" s="27">
        <f>SUMIFS('FY17 DataDump'!$E$2:$E$4768, 'FY17 DataDump'!$C$2:$C$4768, 'FY17 Individual Analysis'!$A360, 'FY17 DataDump'!$H$2:$H$4768, F$2)</f>
        <v>0</v>
      </c>
      <c r="G360" s="27">
        <f>SUMIFS('FY17 DataDump'!$E$2:$E$4768, 'FY17 DataDump'!$C$2:$C$4768, 'FY17 Individual Analysis'!$A360, 'FY17 DataDump'!$H$2:$H$4768, G$2)</f>
        <v>0</v>
      </c>
      <c r="H360" s="27">
        <f>SUMIFS('FY17 DataDump'!$E$2:$E$4768, 'FY17 DataDump'!$C$2:$C$4768, 'FY17 Individual Analysis'!$A360, 'FY17 DataDump'!$H$2:$H$4768, H$2)</f>
        <v>0</v>
      </c>
      <c r="I360" s="27">
        <f>SUMIFS('FY17 DataDump'!$E$2:$E$4768, 'FY17 DataDump'!$C$2:$C$4768, 'FY17 Individual Analysis'!$A360, 'FY17 DataDump'!$H$2:$H$4768, I$2)</f>
        <v>0</v>
      </c>
      <c r="J360" s="27">
        <f>SUMIFS('FY17 DataDump'!$E$2:$E$4768, 'FY17 DataDump'!$C$2:$C$4768, 'FY17 Individual Analysis'!$A360, 'FY17 DataDump'!$H$2:$H$4768, J$2)</f>
        <v>0</v>
      </c>
      <c r="K360" s="27">
        <f>SUMIFS('FY17 DataDump'!$E$2:$E$4768, 'FY17 DataDump'!$C$2:$C$4768, 'FY17 Individual Analysis'!$A360, 'FY17 DataDump'!$H$2:$H$4768, K$2)</f>
        <v>0</v>
      </c>
      <c r="L360" s="27">
        <f>SUMIFS('FY17 DataDump'!$E$2:$E$4768, 'FY17 DataDump'!$C$2:$C$4768, 'FY17 Individual Analysis'!$A360, 'FY17 DataDump'!$H$2:$H$4768, L$2)</f>
        <v>0</v>
      </c>
      <c r="M360" s="27">
        <f>SUMIFS('FY17 DataDump'!$E$2:$E$4768, 'FY17 DataDump'!$C$2:$C$4768, 'FY17 Individual Analysis'!$A360, 'FY17 DataDump'!$H$2:$H$4768, M$2)</f>
        <v>0</v>
      </c>
      <c r="N360" s="27">
        <f>SUMIFS('FY17 DataDump'!$E$2:$E$4768, 'FY17 DataDump'!$C$2:$C$4768, 'FY17 Individual Analysis'!$A360, 'FY17 DataDump'!$H$2:$H$4768, N$2)</f>
        <v>0</v>
      </c>
      <c r="O360" s="27">
        <f>SUMIFS('FY17 DataDump'!$E$2:$E$4768, 'FY17 DataDump'!$C$2:$C$4768, 'FY17 Individual Analysis'!$A360, 'FY17 DataDump'!$H$2:$H$4768, O$2)</f>
        <v>0</v>
      </c>
      <c r="P360" s="27">
        <f t="shared" si="35"/>
        <v>0</v>
      </c>
      <c r="Q360" s="108" t="e">
        <f t="shared" si="33"/>
        <v>#DIV/0!</v>
      </c>
      <c r="S360" s="20">
        <f t="shared" si="38"/>
        <v>0</v>
      </c>
      <c r="T360" s="21">
        <f t="shared" si="38"/>
        <v>0</v>
      </c>
      <c r="U360" s="21">
        <f t="shared" si="38"/>
        <v>0</v>
      </c>
      <c r="V360" s="21">
        <f t="shared" si="38"/>
        <v>0</v>
      </c>
      <c r="W360" s="21">
        <f t="shared" si="38"/>
        <v>0</v>
      </c>
      <c r="X360" s="21">
        <f t="shared" si="38"/>
        <v>0</v>
      </c>
      <c r="Y360" s="21">
        <f t="shared" si="38"/>
        <v>0</v>
      </c>
      <c r="Z360" s="21">
        <f t="shared" si="38"/>
        <v>0</v>
      </c>
      <c r="AA360" s="21">
        <f t="shared" si="38"/>
        <v>0</v>
      </c>
      <c r="AB360" s="21">
        <f t="shared" si="38"/>
        <v>0</v>
      </c>
      <c r="AC360" s="21">
        <f t="shared" si="38"/>
        <v>0</v>
      </c>
      <c r="AD360" s="24">
        <f t="shared" si="38"/>
        <v>0</v>
      </c>
      <c r="AF360" s="15">
        <f t="shared" si="34"/>
        <v>0</v>
      </c>
    </row>
    <row r="361" spans="1:32" x14ac:dyDescent="0.25">
      <c r="A361" s="75"/>
      <c r="B361" s="75" t="e">
        <f>INDEX('FY17 DataDump'!$A$2:$H$4768, MATCH('FY17 Individual Analysis'!A361, 'FY17 DataDump'!$C$2:$C$4768, 0), MATCH('FY17 DataDump'!$B$1, 'FY17 DataDump'!$A$1:$H$1))</f>
        <v>#N/A</v>
      </c>
      <c r="C361" s="75" t="e">
        <f>INDEX('FY17 DataDump'!$A$2:$H$4768, MATCH('FY17 Individual Analysis'!A361, 'FY17 DataDump'!$C$2:$C$4768, 0), MATCH('FY17 DataDump'!$D$1, 'FY17 DataDump'!$A$1:$H$1))</f>
        <v>#N/A</v>
      </c>
      <c r="D361" s="27">
        <f>SUMIFS('FY17 DataDump'!$E$2:$E$4768, 'FY17 DataDump'!$C$2:$C$4768, 'FY17 Individual Analysis'!$A361, 'FY17 DataDump'!$H$2:$H$4768, D$2)</f>
        <v>0</v>
      </c>
      <c r="E361" s="27">
        <f>SUMIFS('FY17 DataDump'!$E$2:$E$4768, 'FY17 DataDump'!$C$2:$C$4768, 'FY17 Individual Analysis'!$A361, 'FY17 DataDump'!$H$2:$H$4768, E$2)</f>
        <v>0</v>
      </c>
      <c r="F361" s="27">
        <f>SUMIFS('FY17 DataDump'!$E$2:$E$4768, 'FY17 DataDump'!$C$2:$C$4768, 'FY17 Individual Analysis'!$A361, 'FY17 DataDump'!$H$2:$H$4768, F$2)</f>
        <v>0</v>
      </c>
      <c r="G361" s="27">
        <f>SUMIFS('FY17 DataDump'!$E$2:$E$4768, 'FY17 DataDump'!$C$2:$C$4768, 'FY17 Individual Analysis'!$A361, 'FY17 DataDump'!$H$2:$H$4768, G$2)</f>
        <v>0</v>
      </c>
      <c r="H361" s="27">
        <f>SUMIFS('FY17 DataDump'!$E$2:$E$4768, 'FY17 DataDump'!$C$2:$C$4768, 'FY17 Individual Analysis'!$A361, 'FY17 DataDump'!$H$2:$H$4768, H$2)</f>
        <v>0</v>
      </c>
      <c r="I361" s="27">
        <f>SUMIFS('FY17 DataDump'!$E$2:$E$4768, 'FY17 DataDump'!$C$2:$C$4768, 'FY17 Individual Analysis'!$A361, 'FY17 DataDump'!$H$2:$H$4768, I$2)</f>
        <v>0</v>
      </c>
      <c r="J361" s="27">
        <f>SUMIFS('FY17 DataDump'!$E$2:$E$4768, 'FY17 DataDump'!$C$2:$C$4768, 'FY17 Individual Analysis'!$A361, 'FY17 DataDump'!$H$2:$H$4768, J$2)</f>
        <v>0</v>
      </c>
      <c r="K361" s="27">
        <f>SUMIFS('FY17 DataDump'!$E$2:$E$4768, 'FY17 DataDump'!$C$2:$C$4768, 'FY17 Individual Analysis'!$A361, 'FY17 DataDump'!$H$2:$H$4768, K$2)</f>
        <v>0</v>
      </c>
      <c r="L361" s="27">
        <f>SUMIFS('FY17 DataDump'!$E$2:$E$4768, 'FY17 DataDump'!$C$2:$C$4768, 'FY17 Individual Analysis'!$A361, 'FY17 DataDump'!$H$2:$H$4768, L$2)</f>
        <v>0</v>
      </c>
      <c r="M361" s="27">
        <f>SUMIFS('FY17 DataDump'!$E$2:$E$4768, 'FY17 DataDump'!$C$2:$C$4768, 'FY17 Individual Analysis'!$A361, 'FY17 DataDump'!$H$2:$H$4768, M$2)</f>
        <v>0</v>
      </c>
      <c r="N361" s="27">
        <f>SUMIFS('FY17 DataDump'!$E$2:$E$4768, 'FY17 DataDump'!$C$2:$C$4768, 'FY17 Individual Analysis'!$A361, 'FY17 DataDump'!$H$2:$H$4768, N$2)</f>
        <v>0</v>
      </c>
      <c r="O361" s="27">
        <f>SUMIFS('FY17 DataDump'!$E$2:$E$4768, 'FY17 DataDump'!$C$2:$C$4768, 'FY17 Individual Analysis'!$A361, 'FY17 DataDump'!$H$2:$H$4768, O$2)</f>
        <v>0</v>
      </c>
      <c r="P361" s="27">
        <f t="shared" si="35"/>
        <v>0</v>
      </c>
      <c r="Q361" s="108" t="e">
        <f t="shared" si="33"/>
        <v>#DIV/0!</v>
      </c>
      <c r="S361" s="20">
        <f t="shared" si="38"/>
        <v>0</v>
      </c>
      <c r="T361" s="21">
        <f t="shared" si="38"/>
        <v>0</v>
      </c>
      <c r="U361" s="21">
        <f t="shared" si="38"/>
        <v>0</v>
      </c>
      <c r="V361" s="21">
        <f t="shared" si="38"/>
        <v>0</v>
      </c>
      <c r="W361" s="21">
        <f t="shared" si="38"/>
        <v>0</v>
      </c>
      <c r="X361" s="21">
        <f t="shared" si="38"/>
        <v>0</v>
      </c>
      <c r="Y361" s="21">
        <f t="shared" si="38"/>
        <v>0</v>
      </c>
      <c r="Z361" s="21">
        <f t="shared" si="38"/>
        <v>0</v>
      </c>
      <c r="AA361" s="21">
        <f t="shared" si="38"/>
        <v>0</v>
      </c>
      <c r="AB361" s="21">
        <f t="shared" si="38"/>
        <v>0</v>
      </c>
      <c r="AC361" s="21">
        <f t="shared" si="38"/>
        <v>0</v>
      </c>
      <c r="AD361" s="24">
        <f t="shared" si="38"/>
        <v>0</v>
      </c>
      <c r="AF361" s="15">
        <f t="shared" si="34"/>
        <v>0</v>
      </c>
    </row>
    <row r="362" spans="1:32" x14ac:dyDescent="0.25">
      <c r="A362" s="75"/>
      <c r="B362" s="75" t="e">
        <f>INDEX('FY17 DataDump'!$A$2:$H$4768, MATCH('FY17 Individual Analysis'!A362, 'FY17 DataDump'!$C$2:$C$4768, 0), MATCH('FY17 DataDump'!$B$1, 'FY17 DataDump'!$A$1:$H$1))</f>
        <v>#N/A</v>
      </c>
      <c r="C362" s="75" t="e">
        <f>INDEX('FY17 DataDump'!$A$2:$H$4768, MATCH('FY17 Individual Analysis'!A362, 'FY17 DataDump'!$C$2:$C$4768, 0), MATCH('FY17 DataDump'!$D$1, 'FY17 DataDump'!$A$1:$H$1))</f>
        <v>#N/A</v>
      </c>
      <c r="D362" s="27">
        <f>SUMIFS('FY17 DataDump'!$E$2:$E$4768, 'FY17 DataDump'!$C$2:$C$4768, 'FY17 Individual Analysis'!$A362, 'FY17 DataDump'!$H$2:$H$4768, D$2)</f>
        <v>0</v>
      </c>
      <c r="E362" s="27">
        <f>SUMIFS('FY17 DataDump'!$E$2:$E$4768, 'FY17 DataDump'!$C$2:$C$4768, 'FY17 Individual Analysis'!$A362, 'FY17 DataDump'!$H$2:$H$4768, E$2)</f>
        <v>0</v>
      </c>
      <c r="F362" s="27">
        <f>SUMIFS('FY17 DataDump'!$E$2:$E$4768, 'FY17 DataDump'!$C$2:$C$4768, 'FY17 Individual Analysis'!$A362, 'FY17 DataDump'!$H$2:$H$4768, F$2)</f>
        <v>0</v>
      </c>
      <c r="G362" s="27">
        <f>SUMIFS('FY17 DataDump'!$E$2:$E$4768, 'FY17 DataDump'!$C$2:$C$4768, 'FY17 Individual Analysis'!$A362, 'FY17 DataDump'!$H$2:$H$4768, G$2)</f>
        <v>0</v>
      </c>
      <c r="H362" s="27">
        <f>SUMIFS('FY17 DataDump'!$E$2:$E$4768, 'FY17 DataDump'!$C$2:$C$4768, 'FY17 Individual Analysis'!$A362, 'FY17 DataDump'!$H$2:$H$4768, H$2)</f>
        <v>0</v>
      </c>
      <c r="I362" s="27">
        <f>SUMIFS('FY17 DataDump'!$E$2:$E$4768, 'FY17 DataDump'!$C$2:$C$4768, 'FY17 Individual Analysis'!$A362, 'FY17 DataDump'!$H$2:$H$4768, I$2)</f>
        <v>0</v>
      </c>
      <c r="J362" s="27">
        <f>SUMIFS('FY17 DataDump'!$E$2:$E$4768, 'FY17 DataDump'!$C$2:$C$4768, 'FY17 Individual Analysis'!$A362, 'FY17 DataDump'!$H$2:$H$4768, J$2)</f>
        <v>0</v>
      </c>
      <c r="K362" s="27">
        <f>SUMIFS('FY17 DataDump'!$E$2:$E$4768, 'FY17 DataDump'!$C$2:$C$4768, 'FY17 Individual Analysis'!$A362, 'FY17 DataDump'!$H$2:$H$4768, K$2)</f>
        <v>0</v>
      </c>
      <c r="L362" s="27">
        <f>SUMIFS('FY17 DataDump'!$E$2:$E$4768, 'FY17 DataDump'!$C$2:$C$4768, 'FY17 Individual Analysis'!$A362, 'FY17 DataDump'!$H$2:$H$4768, L$2)</f>
        <v>0</v>
      </c>
      <c r="M362" s="27">
        <f>SUMIFS('FY17 DataDump'!$E$2:$E$4768, 'FY17 DataDump'!$C$2:$C$4768, 'FY17 Individual Analysis'!$A362, 'FY17 DataDump'!$H$2:$H$4768, M$2)</f>
        <v>0</v>
      </c>
      <c r="N362" s="27">
        <f>SUMIFS('FY17 DataDump'!$E$2:$E$4768, 'FY17 DataDump'!$C$2:$C$4768, 'FY17 Individual Analysis'!$A362, 'FY17 DataDump'!$H$2:$H$4768, N$2)</f>
        <v>0</v>
      </c>
      <c r="O362" s="27">
        <f>SUMIFS('FY17 DataDump'!$E$2:$E$4768, 'FY17 DataDump'!$C$2:$C$4768, 'FY17 Individual Analysis'!$A362, 'FY17 DataDump'!$H$2:$H$4768, O$2)</f>
        <v>0</v>
      </c>
      <c r="P362" s="27">
        <f t="shared" si="35"/>
        <v>0</v>
      </c>
      <c r="Q362" s="108" t="e">
        <f t="shared" si="33"/>
        <v>#DIV/0!</v>
      </c>
      <c r="S362" s="20">
        <f t="shared" si="38"/>
        <v>0</v>
      </c>
      <c r="T362" s="21">
        <f t="shared" si="38"/>
        <v>0</v>
      </c>
      <c r="U362" s="21">
        <f t="shared" si="38"/>
        <v>0</v>
      </c>
      <c r="V362" s="21">
        <f t="shared" si="38"/>
        <v>0</v>
      </c>
      <c r="W362" s="21">
        <f t="shared" si="38"/>
        <v>0</v>
      </c>
      <c r="X362" s="21">
        <f t="shared" si="38"/>
        <v>0</v>
      </c>
      <c r="Y362" s="21">
        <f t="shared" si="38"/>
        <v>0</v>
      </c>
      <c r="Z362" s="21">
        <f t="shared" si="38"/>
        <v>0</v>
      </c>
      <c r="AA362" s="21">
        <f t="shared" si="38"/>
        <v>0</v>
      </c>
      <c r="AB362" s="21">
        <f t="shared" si="38"/>
        <v>0</v>
      </c>
      <c r="AC362" s="21">
        <f t="shared" si="38"/>
        <v>0</v>
      </c>
      <c r="AD362" s="24">
        <f t="shared" si="38"/>
        <v>0</v>
      </c>
      <c r="AF362" s="15">
        <f t="shared" si="34"/>
        <v>0</v>
      </c>
    </row>
    <row r="363" spans="1:32" x14ac:dyDescent="0.25">
      <c r="A363" s="75"/>
      <c r="B363" s="75" t="e">
        <f>INDEX('FY17 DataDump'!$A$2:$H$4768, MATCH('FY17 Individual Analysis'!A363, 'FY17 DataDump'!$C$2:$C$4768, 0), MATCH('FY17 DataDump'!$B$1, 'FY17 DataDump'!$A$1:$H$1))</f>
        <v>#N/A</v>
      </c>
      <c r="C363" s="75" t="e">
        <f>INDEX('FY17 DataDump'!$A$2:$H$4768, MATCH('FY17 Individual Analysis'!A363, 'FY17 DataDump'!$C$2:$C$4768, 0), MATCH('FY17 DataDump'!$D$1, 'FY17 DataDump'!$A$1:$H$1))</f>
        <v>#N/A</v>
      </c>
      <c r="D363" s="27">
        <f>SUMIFS('FY17 DataDump'!$E$2:$E$4768, 'FY17 DataDump'!$C$2:$C$4768, 'FY17 Individual Analysis'!$A363, 'FY17 DataDump'!$H$2:$H$4768, D$2)</f>
        <v>0</v>
      </c>
      <c r="E363" s="27">
        <f>SUMIFS('FY17 DataDump'!$E$2:$E$4768, 'FY17 DataDump'!$C$2:$C$4768, 'FY17 Individual Analysis'!$A363, 'FY17 DataDump'!$H$2:$H$4768, E$2)</f>
        <v>0</v>
      </c>
      <c r="F363" s="27">
        <f>SUMIFS('FY17 DataDump'!$E$2:$E$4768, 'FY17 DataDump'!$C$2:$C$4768, 'FY17 Individual Analysis'!$A363, 'FY17 DataDump'!$H$2:$H$4768, F$2)</f>
        <v>0</v>
      </c>
      <c r="G363" s="27">
        <f>SUMIFS('FY17 DataDump'!$E$2:$E$4768, 'FY17 DataDump'!$C$2:$C$4768, 'FY17 Individual Analysis'!$A363, 'FY17 DataDump'!$H$2:$H$4768, G$2)</f>
        <v>0</v>
      </c>
      <c r="H363" s="27">
        <f>SUMIFS('FY17 DataDump'!$E$2:$E$4768, 'FY17 DataDump'!$C$2:$C$4768, 'FY17 Individual Analysis'!$A363, 'FY17 DataDump'!$H$2:$H$4768, H$2)</f>
        <v>0</v>
      </c>
      <c r="I363" s="27">
        <f>SUMIFS('FY17 DataDump'!$E$2:$E$4768, 'FY17 DataDump'!$C$2:$C$4768, 'FY17 Individual Analysis'!$A363, 'FY17 DataDump'!$H$2:$H$4768, I$2)</f>
        <v>0</v>
      </c>
      <c r="J363" s="27">
        <f>SUMIFS('FY17 DataDump'!$E$2:$E$4768, 'FY17 DataDump'!$C$2:$C$4768, 'FY17 Individual Analysis'!$A363, 'FY17 DataDump'!$H$2:$H$4768, J$2)</f>
        <v>0</v>
      </c>
      <c r="K363" s="27">
        <f>SUMIFS('FY17 DataDump'!$E$2:$E$4768, 'FY17 DataDump'!$C$2:$C$4768, 'FY17 Individual Analysis'!$A363, 'FY17 DataDump'!$H$2:$H$4768, K$2)</f>
        <v>0</v>
      </c>
      <c r="L363" s="27">
        <f>SUMIFS('FY17 DataDump'!$E$2:$E$4768, 'FY17 DataDump'!$C$2:$C$4768, 'FY17 Individual Analysis'!$A363, 'FY17 DataDump'!$H$2:$H$4768, L$2)</f>
        <v>0</v>
      </c>
      <c r="M363" s="27">
        <f>SUMIFS('FY17 DataDump'!$E$2:$E$4768, 'FY17 DataDump'!$C$2:$C$4768, 'FY17 Individual Analysis'!$A363, 'FY17 DataDump'!$H$2:$H$4768, M$2)</f>
        <v>0</v>
      </c>
      <c r="N363" s="27">
        <f>SUMIFS('FY17 DataDump'!$E$2:$E$4768, 'FY17 DataDump'!$C$2:$C$4768, 'FY17 Individual Analysis'!$A363, 'FY17 DataDump'!$H$2:$H$4768, N$2)</f>
        <v>0</v>
      </c>
      <c r="O363" s="27">
        <f>SUMIFS('FY17 DataDump'!$E$2:$E$4768, 'FY17 DataDump'!$C$2:$C$4768, 'FY17 Individual Analysis'!$A363, 'FY17 DataDump'!$H$2:$H$4768, O$2)</f>
        <v>0</v>
      </c>
      <c r="P363" s="27">
        <f t="shared" si="35"/>
        <v>0</v>
      </c>
      <c r="Q363" s="108" t="e">
        <f t="shared" si="33"/>
        <v>#DIV/0!</v>
      </c>
      <c r="S363" s="20">
        <f t="shared" si="38"/>
        <v>0</v>
      </c>
      <c r="T363" s="21">
        <f t="shared" si="38"/>
        <v>0</v>
      </c>
      <c r="U363" s="21">
        <f t="shared" si="38"/>
        <v>0</v>
      </c>
      <c r="V363" s="21">
        <f t="shared" si="38"/>
        <v>0</v>
      </c>
      <c r="W363" s="21">
        <f t="shared" si="38"/>
        <v>0</v>
      </c>
      <c r="X363" s="21">
        <f t="shared" si="38"/>
        <v>0</v>
      </c>
      <c r="Y363" s="21">
        <f t="shared" si="38"/>
        <v>0</v>
      </c>
      <c r="Z363" s="21">
        <f t="shared" si="38"/>
        <v>0</v>
      </c>
      <c r="AA363" s="21">
        <f t="shared" si="38"/>
        <v>0</v>
      </c>
      <c r="AB363" s="21">
        <f t="shared" si="38"/>
        <v>0</v>
      </c>
      <c r="AC363" s="21">
        <f t="shared" si="38"/>
        <v>0</v>
      </c>
      <c r="AD363" s="24">
        <f t="shared" si="38"/>
        <v>0</v>
      </c>
      <c r="AF363" s="15">
        <f t="shared" si="34"/>
        <v>0</v>
      </c>
    </row>
    <row r="364" spans="1:32" x14ac:dyDescent="0.25">
      <c r="A364" s="75"/>
      <c r="B364" s="75" t="e">
        <f>INDEX('FY17 DataDump'!$A$2:$H$4768, MATCH('FY17 Individual Analysis'!A364, 'FY17 DataDump'!$C$2:$C$4768, 0), MATCH('FY17 DataDump'!$B$1, 'FY17 DataDump'!$A$1:$H$1))</f>
        <v>#N/A</v>
      </c>
      <c r="C364" s="75" t="e">
        <f>INDEX('FY17 DataDump'!$A$2:$H$4768, MATCH('FY17 Individual Analysis'!A364, 'FY17 DataDump'!$C$2:$C$4768, 0), MATCH('FY17 DataDump'!$D$1, 'FY17 DataDump'!$A$1:$H$1))</f>
        <v>#N/A</v>
      </c>
      <c r="D364" s="27">
        <f>SUMIFS('FY17 DataDump'!$E$2:$E$4768, 'FY17 DataDump'!$C$2:$C$4768, 'FY17 Individual Analysis'!$A364, 'FY17 DataDump'!$H$2:$H$4768, D$2)</f>
        <v>0</v>
      </c>
      <c r="E364" s="27">
        <f>SUMIFS('FY17 DataDump'!$E$2:$E$4768, 'FY17 DataDump'!$C$2:$C$4768, 'FY17 Individual Analysis'!$A364, 'FY17 DataDump'!$H$2:$H$4768, E$2)</f>
        <v>0</v>
      </c>
      <c r="F364" s="27">
        <f>SUMIFS('FY17 DataDump'!$E$2:$E$4768, 'FY17 DataDump'!$C$2:$C$4768, 'FY17 Individual Analysis'!$A364, 'FY17 DataDump'!$H$2:$H$4768, F$2)</f>
        <v>0</v>
      </c>
      <c r="G364" s="27">
        <f>SUMIFS('FY17 DataDump'!$E$2:$E$4768, 'FY17 DataDump'!$C$2:$C$4768, 'FY17 Individual Analysis'!$A364, 'FY17 DataDump'!$H$2:$H$4768, G$2)</f>
        <v>0</v>
      </c>
      <c r="H364" s="27">
        <f>SUMIFS('FY17 DataDump'!$E$2:$E$4768, 'FY17 DataDump'!$C$2:$C$4768, 'FY17 Individual Analysis'!$A364, 'FY17 DataDump'!$H$2:$H$4768, H$2)</f>
        <v>0</v>
      </c>
      <c r="I364" s="27">
        <f>SUMIFS('FY17 DataDump'!$E$2:$E$4768, 'FY17 DataDump'!$C$2:$C$4768, 'FY17 Individual Analysis'!$A364, 'FY17 DataDump'!$H$2:$H$4768, I$2)</f>
        <v>0</v>
      </c>
      <c r="J364" s="27">
        <f>SUMIFS('FY17 DataDump'!$E$2:$E$4768, 'FY17 DataDump'!$C$2:$C$4768, 'FY17 Individual Analysis'!$A364, 'FY17 DataDump'!$H$2:$H$4768, J$2)</f>
        <v>0</v>
      </c>
      <c r="K364" s="27">
        <f>SUMIFS('FY17 DataDump'!$E$2:$E$4768, 'FY17 DataDump'!$C$2:$C$4768, 'FY17 Individual Analysis'!$A364, 'FY17 DataDump'!$H$2:$H$4768, K$2)</f>
        <v>0</v>
      </c>
      <c r="L364" s="27">
        <f>SUMIFS('FY17 DataDump'!$E$2:$E$4768, 'FY17 DataDump'!$C$2:$C$4768, 'FY17 Individual Analysis'!$A364, 'FY17 DataDump'!$H$2:$H$4768, L$2)</f>
        <v>0</v>
      </c>
      <c r="M364" s="27">
        <f>SUMIFS('FY17 DataDump'!$E$2:$E$4768, 'FY17 DataDump'!$C$2:$C$4768, 'FY17 Individual Analysis'!$A364, 'FY17 DataDump'!$H$2:$H$4768, M$2)</f>
        <v>0</v>
      </c>
      <c r="N364" s="27">
        <f>SUMIFS('FY17 DataDump'!$E$2:$E$4768, 'FY17 DataDump'!$C$2:$C$4768, 'FY17 Individual Analysis'!$A364, 'FY17 DataDump'!$H$2:$H$4768, N$2)</f>
        <v>0</v>
      </c>
      <c r="O364" s="27">
        <f>SUMIFS('FY17 DataDump'!$E$2:$E$4768, 'FY17 DataDump'!$C$2:$C$4768, 'FY17 Individual Analysis'!$A364, 'FY17 DataDump'!$H$2:$H$4768, O$2)</f>
        <v>0</v>
      </c>
      <c r="P364" s="27">
        <f t="shared" si="35"/>
        <v>0</v>
      </c>
      <c r="Q364" s="108" t="e">
        <f t="shared" si="33"/>
        <v>#DIV/0!</v>
      </c>
      <c r="S364" s="20">
        <f t="shared" si="38"/>
        <v>0</v>
      </c>
      <c r="T364" s="21">
        <f t="shared" si="38"/>
        <v>0</v>
      </c>
      <c r="U364" s="21">
        <f t="shared" si="38"/>
        <v>0</v>
      </c>
      <c r="V364" s="21">
        <f t="shared" si="38"/>
        <v>0</v>
      </c>
      <c r="W364" s="21">
        <f t="shared" si="38"/>
        <v>0</v>
      </c>
      <c r="X364" s="21">
        <f t="shared" si="38"/>
        <v>0</v>
      </c>
      <c r="Y364" s="21">
        <f t="shared" si="38"/>
        <v>0</v>
      </c>
      <c r="Z364" s="21">
        <f t="shared" si="38"/>
        <v>0</v>
      </c>
      <c r="AA364" s="21">
        <f t="shared" si="38"/>
        <v>0</v>
      </c>
      <c r="AB364" s="21">
        <f t="shared" si="38"/>
        <v>0</v>
      </c>
      <c r="AC364" s="21">
        <f t="shared" si="38"/>
        <v>0</v>
      </c>
      <c r="AD364" s="24">
        <f t="shared" si="38"/>
        <v>0</v>
      </c>
      <c r="AF364" s="15">
        <f t="shared" si="34"/>
        <v>0</v>
      </c>
    </row>
    <row r="365" spans="1:32" x14ac:dyDescent="0.25">
      <c r="A365" s="75"/>
      <c r="B365" s="75" t="e">
        <f>INDEX('FY17 DataDump'!$A$2:$H$4768, MATCH('FY17 Individual Analysis'!A365, 'FY17 DataDump'!$C$2:$C$4768, 0), MATCH('FY17 DataDump'!$B$1, 'FY17 DataDump'!$A$1:$H$1))</f>
        <v>#N/A</v>
      </c>
      <c r="C365" s="75" t="e">
        <f>INDEX('FY17 DataDump'!$A$2:$H$4768, MATCH('FY17 Individual Analysis'!A365, 'FY17 DataDump'!$C$2:$C$4768, 0), MATCH('FY17 DataDump'!$D$1, 'FY17 DataDump'!$A$1:$H$1))</f>
        <v>#N/A</v>
      </c>
      <c r="D365" s="27">
        <f>SUMIFS('FY17 DataDump'!$E$2:$E$4768, 'FY17 DataDump'!$C$2:$C$4768, 'FY17 Individual Analysis'!$A365, 'FY17 DataDump'!$H$2:$H$4768, D$2)</f>
        <v>0</v>
      </c>
      <c r="E365" s="27">
        <f>SUMIFS('FY17 DataDump'!$E$2:$E$4768, 'FY17 DataDump'!$C$2:$C$4768, 'FY17 Individual Analysis'!$A365, 'FY17 DataDump'!$H$2:$H$4768, E$2)</f>
        <v>0</v>
      </c>
      <c r="F365" s="27">
        <f>SUMIFS('FY17 DataDump'!$E$2:$E$4768, 'FY17 DataDump'!$C$2:$C$4768, 'FY17 Individual Analysis'!$A365, 'FY17 DataDump'!$H$2:$H$4768, F$2)</f>
        <v>0</v>
      </c>
      <c r="G365" s="27">
        <f>SUMIFS('FY17 DataDump'!$E$2:$E$4768, 'FY17 DataDump'!$C$2:$C$4768, 'FY17 Individual Analysis'!$A365, 'FY17 DataDump'!$H$2:$H$4768, G$2)</f>
        <v>0</v>
      </c>
      <c r="H365" s="27">
        <f>SUMIFS('FY17 DataDump'!$E$2:$E$4768, 'FY17 DataDump'!$C$2:$C$4768, 'FY17 Individual Analysis'!$A365, 'FY17 DataDump'!$H$2:$H$4768, H$2)</f>
        <v>0</v>
      </c>
      <c r="I365" s="27">
        <f>SUMIFS('FY17 DataDump'!$E$2:$E$4768, 'FY17 DataDump'!$C$2:$C$4768, 'FY17 Individual Analysis'!$A365, 'FY17 DataDump'!$H$2:$H$4768, I$2)</f>
        <v>0</v>
      </c>
      <c r="J365" s="27">
        <f>SUMIFS('FY17 DataDump'!$E$2:$E$4768, 'FY17 DataDump'!$C$2:$C$4768, 'FY17 Individual Analysis'!$A365, 'FY17 DataDump'!$H$2:$H$4768, J$2)</f>
        <v>0</v>
      </c>
      <c r="K365" s="27">
        <f>SUMIFS('FY17 DataDump'!$E$2:$E$4768, 'FY17 DataDump'!$C$2:$C$4768, 'FY17 Individual Analysis'!$A365, 'FY17 DataDump'!$H$2:$H$4768, K$2)</f>
        <v>0</v>
      </c>
      <c r="L365" s="27">
        <f>SUMIFS('FY17 DataDump'!$E$2:$E$4768, 'FY17 DataDump'!$C$2:$C$4768, 'FY17 Individual Analysis'!$A365, 'FY17 DataDump'!$H$2:$H$4768, L$2)</f>
        <v>0</v>
      </c>
      <c r="M365" s="27">
        <f>SUMIFS('FY17 DataDump'!$E$2:$E$4768, 'FY17 DataDump'!$C$2:$C$4768, 'FY17 Individual Analysis'!$A365, 'FY17 DataDump'!$H$2:$H$4768, M$2)</f>
        <v>0</v>
      </c>
      <c r="N365" s="27">
        <f>SUMIFS('FY17 DataDump'!$E$2:$E$4768, 'FY17 DataDump'!$C$2:$C$4768, 'FY17 Individual Analysis'!$A365, 'FY17 DataDump'!$H$2:$H$4768, N$2)</f>
        <v>0</v>
      </c>
      <c r="O365" s="27">
        <f>SUMIFS('FY17 DataDump'!$E$2:$E$4768, 'FY17 DataDump'!$C$2:$C$4768, 'FY17 Individual Analysis'!$A365, 'FY17 DataDump'!$H$2:$H$4768, O$2)</f>
        <v>0</v>
      </c>
      <c r="P365" s="27">
        <f t="shared" si="35"/>
        <v>0</v>
      </c>
      <c r="Q365" s="108" t="e">
        <f t="shared" si="33"/>
        <v>#DIV/0!</v>
      </c>
      <c r="S365" s="20">
        <f t="shared" si="38"/>
        <v>0</v>
      </c>
      <c r="T365" s="21">
        <f t="shared" si="38"/>
        <v>0</v>
      </c>
      <c r="U365" s="21">
        <f t="shared" si="38"/>
        <v>0</v>
      </c>
      <c r="V365" s="21">
        <f t="shared" ref="V365:AD393" si="39">IFERROR((G365/$P365) * ($AF365), 0)</f>
        <v>0</v>
      </c>
      <c r="W365" s="21">
        <f t="shared" si="39"/>
        <v>0</v>
      </c>
      <c r="X365" s="21">
        <f t="shared" si="39"/>
        <v>0</v>
      </c>
      <c r="Y365" s="21">
        <f t="shared" si="39"/>
        <v>0</v>
      </c>
      <c r="Z365" s="21">
        <f t="shared" si="39"/>
        <v>0</v>
      </c>
      <c r="AA365" s="21">
        <f t="shared" si="39"/>
        <v>0</v>
      </c>
      <c r="AB365" s="21">
        <f t="shared" si="39"/>
        <v>0</v>
      </c>
      <c r="AC365" s="21">
        <f t="shared" si="39"/>
        <v>0</v>
      </c>
      <c r="AD365" s="24">
        <f t="shared" si="39"/>
        <v>0</v>
      </c>
      <c r="AF365" s="15">
        <f t="shared" si="34"/>
        <v>0</v>
      </c>
    </row>
    <row r="366" spans="1:32" x14ac:dyDescent="0.25">
      <c r="A366" s="75"/>
      <c r="B366" s="75" t="e">
        <f>INDEX('FY17 DataDump'!$A$2:$H$4768, MATCH('FY17 Individual Analysis'!A366, 'FY17 DataDump'!$C$2:$C$4768, 0), MATCH('FY17 DataDump'!$B$1, 'FY17 DataDump'!$A$1:$H$1))</f>
        <v>#N/A</v>
      </c>
      <c r="C366" s="75" t="e">
        <f>INDEX('FY17 DataDump'!$A$2:$H$4768, MATCH('FY17 Individual Analysis'!A366, 'FY17 DataDump'!$C$2:$C$4768, 0), MATCH('FY17 DataDump'!$D$1, 'FY17 DataDump'!$A$1:$H$1))</f>
        <v>#N/A</v>
      </c>
      <c r="D366" s="27">
        <f>SUMIFS('FY17 DataDump'!$E$2:$E$4768, 'FY17 DataDump'!$C$2:$C$4768, 'FY17 Individual Analysis'!$A366, 'FY17 DataDump'!$H$2:$H$4768, D$2)</f>
        <v>0</v>
      </c>
      <c r="E366" s="27">
        <f>SUMIFS('FY17 DataDump'!$E$2:$E$4768, 'FY17 DataDump'!$C$2:$C$4768, 'FY17 Individual Analysis'!$A366, 'FY17 DataDump'!$H$2:$H$4768, E$2)</f>
        <v>0</v>
      </c>
      <c r="F366" s="27">
        <f>SUMIFS('FY17 DataDump'!$E$2:$E$4768, 'FY17 DataDump'!$C$2:$C$4768, 'FY17 Individual Analysis'!$A366, 'FY17 DataDump'!$H$2:$H$4768, F$2)</f>
        <v>0</v>
      </c>
      <c r="G366" s="27">
        <f>SUMIFS('FY17 DataDump'!$E$2:$E$4768, 'FY17 DataDump'!$C$2:$C$4768, 'FY17 Individual Analysis'!$A366, 'FY17 DataDump'!$H$2:$H$4768, G$2)</f>
        <v>0</v>
      </c>
      <c r="H366" s="27">
        <f>SUMIFS('FY17 DataDump'!$E$2:$E$4768, 'FY17 DataDump'!$C$2:$C$4768, 'FY17 Individual Analysis'!$A366, 'FY17 DataDump'!$H$2:$H$4768, H$2)</f>
        <v>0</v>
      </c>
      <c r="I366" s="27">
        <f>SUMIFS('FY17 DataDump'!$E$2:$E$4768, 'FY17 DataDump'!$C$2:$C$4768, 'FY17 Individual Analysis'!$A366, 'FY17 DataDump'!$H$2:$H$4768, I$2)</f>
        <v>0</v>
      </c>
      <c r="J366" s="27">
        <f>SUMIFS('FY17 DataDump'!$E$2:$E$4768, 'FY17 DataDump'!$C$2:$C$4768, 'FY17 Individual Analysis'!$A366, 'FY17 DataDump'!$H$2:$H$4768, J$2)</f>
        <v>0</v>
      </c>
      <c r="K366" s="27">
        <f>SUMIFS('FY17 DataDump'!$E$2:$E$4768, 'FY17 DataDump'!$C$2:$C$4768, 'FY17 Individual Analysis'!$A366, 'FY17 DataDump'!$H$2:$H$4768, K$2)</f>
        <v>0</v>
      </c>
      <c r="L366" s="27">
        <f>SUMIFS('FY17 DataDump'!$E$2:$E$4768, 'FY17 DataDump'!$C$2:$C$4768, 'FY17 Individual Analysis'!$A366, 'FY17 DataDump'!$H$2:$H$4768, L$2)</f>
        <v>0</v>
      </c>
      <c r="M366" s="27">
        <f>SUMIFS('FY17 DataDump'!$E$2:$E$4768, 'FY17 DataDump'!$C$2:$C$4768, 'FY17 Individual Analysis'!$A366, 'FY17 DataDump'!$H$2:$H$4768, M$2)</f>
        <v>0</v>
      </c>
      <c r="N366" s="27">
        <f>SUMIFS('FY17 DataDump'!$E$2:$E$4768, 'FY17 DataDump'!$C$2:$C$4768, 'FY17 Individual Analysis'!$A366, 'FY17 DataDump'!$H$2:$H$4768, N$2)</f>
        <v>0</v>
      </c>
      <c r="O366" s="27">
        <f>SUMIFS('FY17 DataDump'!$E$2:$E$4768, 'FY17 DataDump'!$C$2:$C$4768, 'FY17 Individual Analysis'!$A366, 'FY17 DataDump'!$H$2:$H$4768, O$2)</f>
        <v>0</v>
      </c>
      <c r="P366" s="27">
        <f t="shared" si="35"/>
        <v>0</v>
      </c>
      <c r="Q366" s="108" t="e">
        <f t="shared" si="33"/>
        <v>#DIV/0!</v>
      </c>
      <c r="S366" s="20">
        <f t="shared" ref="S366:X400" si="40">IFERROR((D366/$P366) * ($AF366), 0)</f>
        <v>0</v>
      </c>
      <c r="T366" s="21">
        <f t="shared" si="40"/>
        <v>0</v>
      </c>
      <c r="U366" s="21">
        <f t="shared" si="40"/>
        <v>0</v>
      </c>
      <c r="V366" s="21">
        <f t="shared" si="39"/>
        <v>0</v>
      </c>
      <c r="W366" s="21">
        <f t="shared" si="39"/>
        <v>0</v>
      </c>
      <c r="X366" s="21">
        <f t="shared" si="39"/>
        <v>0</v>
      </c>
      <c r="Y366" s="21">
        <f t="shared" si="39"/>
        <v>0</v>
      </c>
      <c r="Z366" s="21">
        <f t="shared" si="39"/>
        <v>0</v>
      </c>
      <c r="AA366" s="21">
        <f t="shared" si="39"/>
        <v>0</v>
      </c>
      <c r="AB366" s="21">
        <f t="shared" si="39"/>
        <v>0</v>
      </c>
      <c r="AC366" s="21">
        <f t="shared" si="39"/>
        <v>0</v>
      </c>
      <c r="AD366" s="24">
        <f t="shared" si="39"/>
        <v>0</v>
      </c>
      <c r="AF366" s="15">
        <f t="shared" si="34"/>
        <v>0</v>
      </c>
    </row>
    <row r="367" spans="1:32" x14ac:dyDescent="0.25">
      <c r="A367" s="75"/>
      <c r="B367" s="75" t="e">
        <f>INDEX('FY17 DataDump'!$A$2:$H$4768, MATCH('FY17 Individual Analysis'!A367, 'FY17 DataDump'!$C$2:$C$4768, 0), MATCH('FY17 DataDump'!$B$1, 'FY17 DataDump'!$A$1:$H$1))</f>
        <v>#N/A</v>
      </c>
      <c r="C367" s="75" t="e">
        <f>INDEX('FY17 DataDump'!$A$2:$H$4768, MATCH('FY17 Individual Analysis'!A367, 'FY17 DataDump'!$C$2:$C$4768, 0), MATCH('FY17 DataDump'!$D$1, 'FY17 DataDump'!$A$1:$H$1))</f>
        <v>#N/A</v>
      </c>
      <c r="D367" s="27">
        <f>SUMIFS('FY17 DataDump'!$E$2:$E$4768, 'FY17 DataDump'!$C$2:$C$4768, 'FY17 Individual Analysis'!$A367, 'FY17 DataDump'!$H$2:$H$4768, D$2)</f>
        <v>0</v>
      </c>
      <c r="E367" s="27">
        <f>SUMIFS('FY17 DataDump'!$E$2:$E$4768, 'FY17 DataDump'!$C$2:$C$4768, 'FY17 Individual Analysis'!$A367, 'FY17 DataDump'!$H$2:$H$4768, E$2)</f>
        <v>0</v>
      </c>
      <c r="F367" s="27">
        <f>SUMIFS('FY17 DataDump'!$E$2:$E$4768, 'FY17 DataDump'!$C$2:$C$4768, 'FY17 Individual Analysis'!$A367, 'FY17 DataDump'!$H$2:$H$4768, F$2)</f>
        <v>0</v>
      </c>
      <c r="G367" s="27">
        <f>SUMIFS('FY17 DataDump'!$E$2:$E$4768, 'FY17 DataDump'!$C$2:$C$4768, 'FY17 Individual Analysis'!$A367, 'FY17 DataDump'!$H$2:$H$4768, G$2)</f>
        <v>0</v>
      </c>
      <c r="H367" s="27">
        <f>SUMIFS('FY17 DataDump'!$E$2:$E$4768, 'FY17 DataDump'!$C$2:$C$4768, 'FY17 Individual Analysis'!$A367, 'FY17 DataDump'!$H$2:$H$4768, H$2)</f>
        <v>0</v>
      </c>
      <c r="I367" s="27">
        <f>SUMIFS('FY17 DataDump'!$E$2:$E$4768, 'FY17 DataDump'!$C$2:$C$4768, 'FY17 Individual Analysis'!$A367, 'FY17 DataDump'!$H$2:$H$4768, I$2)</f>
        <v>0</v>
      </c>
      <c r="J367" s="27">
        <f>SUMIFS('FY17 DataDump'!$E$2:$E$4768, 'FY17 DataDump'!$C$2:$C$4768, 'FY17 Individual Analysis'!$A367, 'FY17 DataDump'!$H$2:$H$4768, J$2)</f>
        <v>0</v>
      </c>
      <c r="K367" s="27">
        <f>SUMIFS('FY17 DataDump'!$E$2:$E$4768, 'FY17 DataDump'!$C$2:$C$4768, 'FY17 Individual Analysis'!$A367, 'FY17 DataDump'!$H$2:$H$4768, K$2)</f>
        <v>0</v>
      </c>
      <c r="L367" s="27">
        <f>SUMIFS('FY17 DataDump'!$E$2:$E$4768, 'FY17 DataDump'!$C$2:$C$4768, 'FY17 Individual Analysis'!$A367, 'FY17 DataDump'!$H$2:$H$4768, L$2)</f>
        <v>0</v>
      </c>
      <c r="M367" s="27">
        <f>SUMIFS('FY17 DataDump'!$E$2:$E$4768, 'FY17 DataDump'!$C$2:$C$4768, 'FY17 Individual Analysis'!$A367, 'FY17 DataDump'!$H$2:$H$4768, M$2)</f>
        <v>0</v>
      </c>
      <c r="N367" s="27">
        <f>SUMIFS('FY17 DataDump'!$E$2:$E$4768, 'FY17 DataDump'!$C$2:$C$4768, 'FY17 Individual Analysis'!$A367, 'FY17 DataDump'!$H$2:$H$4768, N$2)</f>
        <v>0</v>
      </c>
      <c r="O367" s="27">
        <f>SUMIFS('FY17 DataDump'!$E$2:$E$4768, 'FY17 DataDump'!$C$2:$C$4768, 'FY17 Individual Analysis'!$A367, 'FY17 DataDump'!$H$2:$H$4768, O$2)</f>
        <v>0</v>
      </c>
      <c r="P367" s="27">
        <f t="shared" si="35"/>
        <v>0</v>
      </c>
      <c r="Q367" s="108" t="e">
        <f t="shared" si="33"/>
        <v>#DIV/0!</v>
      </c>
      <c r="S367" s="20">
        <f t="shared" si="40"/>
        <v>0</v>
      </c>
      <c r="T367" s="21">
        <f t="shared" si="40"/>
        <v>0</v>
      </c>
      <c r="U367" s="21">
        <f t="shared" si="40"/>
        <v>0</v>
      </c>
      <c r="V367" s="21">
        <f t="shared" si="39"/>
        <v>0</v>
      </c>
      <c r="W367" s="21">
        <f t="shared" si="39"/>
        <v>0</v>
      </c>
      <c r="X367" s="21">
        <f t="shared" si="39"/>
        <v>0</v>
      </c>
      <c r="Y367" s="21">
        <f t="shared" si="39"/>
        <v>0</v>
      </c>
      <c r="Z367" s="21">
        <f t="shared" si="39"/>
        <v>0</v>
      </c>
      <c r="AA367" s="21">
        <f t="shared" si="39"/>
        <v>0</v>
      </c>
      <c r="AB367" s="21">
        <f t="shared" si="39"/>
        <v>0</v>
      </c>
      <c r="AC367" s="21">
        <f t="shared" si="39"/>
        <v>0</v>
      </c>
      <c r="AD367" s="24">
        <f t="shared" si="39"/>
        <v>0</v>
      </c>
      <c r="AF367" s="15">
        <f t="shared" si="34"/>
        <v>0</v>
      </c>
    </row>
    <row r="368" spans="1:32" x14ac:dyDescent="0.25">
      <c r="A368" s="75"/>
      <c r="B368" s="75" t="e">
        <f>INDEX('FY17 DataDump'!$A$2:$H$4768, MATCH('FY17 Individual Analysis'!A368, 'FY17 DataDump'!$C$2:$C$4768, 0), MATCH('FY17 DataDump'!$B$1, 'FY17 DataDump'!$A$1:$H$1))</f>
        <v>#N/A</v>
      </c>
      <c r="C368" s="75" t="e">
        <f>INDEX('FY17 DataDump'!$A$2:$H$4768, MATCH('FY17 Individual Analysis'!A368, 'FY17 DataDump'!$C$2:$C$4768, 0), MATCH('FY17 DataDump'!$D$1, 'FY17 DataDump'!$A$1:$H$1))</f>
        <v>#N/A</v>
      </c>
      <c r="D368" s="27">
        <f>SUMIFS('FY17 DataDump'!$E$2:$E$4768, 'FY17 DataDump'!$C$2:$C$4768, 'FY17 Individual Analysis'!$A368, 'FY17 DataDump'!$H$2:$H$4768, D$2)</f>
        <v>0</v>
      </c>
      <c r="E368" s="27">
        <f>SUMIFS('FY17 DataDump'!$E$2:$E$4768, 'FY17 DataDump'!$C$2:$C$4768, 'FY17 Individual Analysis'!$A368, 'FY17 DataDump'!$H$2:$H$4768, E$2)</f>
        <v>0</v>
      </c>
      <c r="F368" s="27">
        <f>SUMIFS('FY17 DataDump'!$E$2:$E$4768, 'FY17 DataDump'!$C$2:$C$4768, 'FY17 Individual Analysis'!$A368, 'FY17 DataDump'!$H$2:$H$4768, F$2)</f>
        <v>0</v>
      </c>
      <c r="G368" s="27">
        <f>SUMIFS('FY17 DataDump'!$E$2:$E$4768, 'FY17 DataDump'!$C$2:$C$4768, 'FY17 Individual Analysis'!$A368, 'FY17 DataDump'!$H$2:$H$4768, G$2)</f>
        <v>0</v>
      </c>
      <c r="H368" s="27">
        <f>SUMIFS('FY17 DataDump'!$E$2:$E$4768, 'FY17 DataDump'!$C$2:$C$4768, 'FY17 Individual Analysis'!$A368, 'FY17 DataDump'!$H$2:$H$4768, H$2)</f>
        <v>0</v>
      </c>
      <c r="I368" s="27">
        <f>SUMIFS('FY17 DataDump'!$E$2:$E$4768, 'FY17 DataDump'!$C$2:$C$4768, 'FY17 Individual Analysis'!$A368, 'FY17 DataDump'!$H$2:$H$4768, I$2)</f>
        <v>0</v>
      </c>
      <c r="J368" s="27">
        <f>SUMIFS('FY17 DataDump'!$E$2:$E$4768, 'FY17 DataDump'!$C$2:$C$4768, 'FY17 Individual Analysis'!$A368, 'FY17 DataDump'!$H$2:$H$4768, J$2)</f>
        <v>0</v>
      </c>
      <c r="K368" s="27">
        <f>SUMIFS('FY17 DataDump'!$E$2:$E$4768, 'FY17 DataDump'!$C$2:$C$4768, 'FY17 Individual Analysis'!$A368, 'FY17 DataDump'!$H$2:$H$4768, K$2)</f>
        <v>0</v>
      </c>
      <c r="L368" s="27">
        <f>SUMIFS('FY17 DataDump'!$E$2:$E$4768, 'FY17 DataDump'!$C$2:$C$4768, 'FY17 Individual Analysis'!$A368, 'FY17 DataDump'!$H$2:$H$4768, L$2)</f>
        <v>0</v>
      </c>
      <c r="M368" s="27">
        <f>SUMIFS('FY17 DataDump'!$E$2:$E$4768, 'FY17 DataDump'!$C$2:$C$4768, 'FY17 Individual Analysis'!$A368, 'FY17 DataDump'!$H$2:$H$4768, M$2)</f>
        <v>0</v>
      </c>
      <c r="N368" s="27">
        <f>SUMIFS('FY17 DataDump'!$E$2:$E$4768, 'FY17 DataDump'!$C$2:$C$4768, 'FY17 Individual Analysis'!$A368, 'FY17 DataDump'!$H$2:$H$4768, N$2)</f>
        <v>0</v>
      </c>
      <c r="O368" s="27">
        <f>SUMIFS('FY17 DataDump'!$E$2:$E$4768, 'FY17 DataDump'!$C$2:$C$4768, 'FY17 Individual Analysis'!$A368, 'FY17 DataDump'!$H$2:$H$4768, O$2)</f>
        <v>0</v>
      </c>
      <c r="P368" s="27">
        <f t="shared" si="35"/>
        <v>0</v>
      </c>
      <c r="Q368" s="108" t="e">
        <f t="shared" si="33"/>
        <v>#DIV/0!</v>
      </c>
      <c r="S368" s="20">
        <f t="shared" si="40"/>
        <v>0</v>
      </c>
      <c r="T368" s="21">
        <f t="shared" si="40"/>
        <v>0</v>
      </c>
      <c r="U368" s="21">
        <f t="shared" si="40"/>
        <v>0</v>
      </c>
      <c r="V368" s="21">
        <f t="shared" si="39"/>
        <v>0</v>
      </c>
      <c r="W368" s="21">
        <f t="shared" si="39"/>
        <v>0</v>
      </c>
      <c r="X368" s="21">
        <f t="shared" si="39"/>
        <v>0</v>
      </c>
      <c r="Y368" s="21">
        <f t="shared" si="39"/>
        <v>0</v>
      </c>
      <c r="Z368" s="21">
        <f t="shared" si="39"/>
        <v>0</v>
      </c>
      <c r="AA368" s="21">
        <f t="shared" si="39"/>
        <v>0</v>
      </c>
      <c r="AB368" s="21">
        <f t="shared" si="39"/>
        <v>0</v>
      </c>
      <c r="AC368" s="21">
        <f t="shared" si="39"/>
        <v>0</v>
      </c>
      <c r="AD368" s="24">
        <f t="shared" si="39"/>
        <v>0</v>
      </c>
      <c r="AF368" s="15">
        <f t="shared" si="34"/>
        <v>0</v>
      </c>
    </row>
    <row r="369" spans="1:32" x14ac:dyDescent="0.25">
      <c r="A369" s="75"/>
      <c r="B369" s="75" t="e">
        <f>INDEX('FY17 DataDump'!$A$2:$H$4768, MATCH('FY17 Individual Analysis'!A369, 'FY17 DataDump'!$C$2:$C$4768, 0), MATCH('FY17 DataDump'!$B$1, 'FY17 DataDump'!$A$1:$H$1))</f>
        <v>#N/A</v>
      </c>
      <c r="C369" s="75" t="e">
        <f>INDEX('FY17 DataDump'!$A$2:$H$4768, MATCH('FY17 Individual Analysis'!A369, 'FY17 DataDump'!$C$2:$C$4768, 0), MATCH('FY17 DataDump'!$D$1, 'FY17 DataDump'!$A$1:$H$1))</f>
        <v>#N/A</v>
      </c>
      <c r="D369" s="27">
        <f>SUMIFS('FY17 DataDump'!$E$2:$E$4768, 'FY17 DataDump'!$C$2:$C$4768, 'FY17 Individual Analysis'!$A369, 'FY17 DataDump'!$H$2:$H$4768, D$2)</f>
        <v>0</v>
      </c>
      <c r="E369" s="27">
        <f>SUMIFS('FY17 DataDump'!$E$2:$E$4768, 'FY17 DataDump'!$C$2:$C$4768, 'FY17 Individual Analysis'!$A369, 'FY17 DataDump'!$H$2:$H$4768, E$2)</f>
        <v>0</v>
      </c>
      <c r="F369" s="27">
        <f>SUMIFS('FY17 DataDump'!$E$2:$E$4768, 'FY17 DataDump'!$C$2:$C$4768, 'FY17 Individual Analysis'!$A369, 'FY17 DataDump'!$H$2:$H$4768, F$2)</f>
        <v>0</v>
      </c>
      <c r="G369" s="27">
        <f>SUMIFS('FY17 DataDump'!$E$2:$E$4768, 'FY17 DataDump'!$C$2:$C$4768, 'FY17 Individual Analysis'!$A369, 'FY17 DataDump'!$H$2:$H$4768, G$2)</f>
        <v>0</v>
      </c>
      <c r="H369" s="27">
        <f>SUMIFS('FY17 DataDump'!$E$2:$E$4768, 'FY17 DataDump'!$C$2:$C$4768, 'FY17 Individual Analysis'!$A369, 'FY17 DataDump'!$H$2:$H$4768, H$2)</f>
        <v>0</v>
      </c>
      <c r="I369" s="27">
        <f>SUMIFS('FY17 DataDump'!$E$2:$E$4768, 'FY17 DataDump'!$C$2:$C$4768, 'FY17 Individual Analysis'!$A369, 'FY17 DataDump'!$H$2:$H$4768, I$2)</f>
        <v>0</v>
      </c>
      <c r="J369" s="27">
        <f>SUMIFS('FY17 DataDump'!$E$2:$E$4768, 'FY17 DataDump'!$C$2:$C$4768, 'FY17 Individual Analysis'!$A369, 'FY17 DataDump'!$H$2:$H$4768, J$2)</f>
        <v>0</v>
      </c>
      <c r="K369" s="27">
        <f>SUMIFS('FY17 DataDump'!$E$2:$E$4768, 'FY17 DataDump'!$C$2:$C$4768, 'FY17 Individual Analysis'!$A369, 'FY17 DataDump'!$H$2:$H$4768, K$2)</f>
        <v>0</v>
      </c>
      <c r="L369" s="27">
        <f>SUMIFS('FY17 DataDump'!$E$2:$E$4768, 'FY17 DataDump'!$C$2:$C$4768, 'FY17 Individual Analysis'!$A369, 'FY17 DataDump'!$H$2:$H$4768, L$2)</f>
        <v>0</v>
      </c>
      <c r="M369" s="27">
        <f>SUMIFS('FY17 DataDump'!$E$2:$E$4768, 'FY17 DataDump'!$C$2:$C$4768, 'FY17 Individual Analysis'!$A369, 'FY17 DataDump'!$H$2:$H$4768, M$2)</f>
        <v>0</v>
      </c>
      <c r="N369" s="27">
        <f>SUMIFS('FY17 DataDump'!$E$2:$E$4768, 'FY17 DataDump'!$C$2:$C$4768, 'FY17 Individual Analysis'!$A369, 'FY17 DataDump'!$H$2:$H$4768, N$2)</f>
        <v>0</v>
      </c>
      <c r="O369" s="27">
        <f>SUMIFS('FY17 DataDump'!$E$2:$E$4768, 'FY17 DataDump'!$C$2:$C$4768, 'FY17 Individual Analysis'!$A369, 'FY17 DataDump'!$H$2:$H$4768, O$2)</f>
        <v>0</v>
      </c>
      <c r="P369" s="27">
        <f t="shared" si="35"/>
        <v>0</v>
      </c>
      <c r="Q369" s="108" t="e">
        <f t="shared" si="33"/>
        <v>#DIV/0!</v>
      </c>
      <c r="S369" s="20">
        <f t="shared" si="40"/>
        <v>0</v>
      </c>
      <c r="T369" s="21">
        <f t="shared" si="40"/>
        <v>0</v>
      </c>
      <c r="U369" s="21">
        <f t="shared" si="40"/>
        <v>0</v>
      </c>
      <c r="V369" s="21">
        <f t="shared" si="39"/>
        <v>0</v>
      </c>
      <c r="W369" s="21">
        <f t="shared" si="39"/>
        <v>0</v>
      </c>
      <c r="X369" s="21">
        <f t="shared" si="39"/>
        <v>0</v>
      </c>
      <c r="Y369" s="21">
        <f t="shared" si="39"/>
        <v>0</v>
      </c>
      <c r="Z369" s="21">
        <f t="shared" si="39"/>
        <v>0</v>
      </c>
      <c r="AA369" s="21">
        <f t="shared" si="39"/>
        <v>0</v>
      </c>
      <c r="AB369" s="21">
        <f t="shared" si="39"/>
        <v>0</v>
      </c>
      <c r="AC369" s="21">
        <f t="shared" si="39"/>
        <v>0</v>
      </c>
      <c r="AD369" s="24">
        <f t="shared" si="39"/>
        <v>0</v>
      </c>
      <c r="AF369" s="15">
        <f t="shared" si="34"/>
        <v>0</v>
      </c>
    </row>
    <row r="370" spans="1:32" x14ac:dyDescent="0.25">
      <c r="A370" s="75"/>
      <c r="B370" s="75" t="e">
        <f>INDEX('FY17 DataDump'!$A$2:$H$4768, MATCH('FY17 Individual Analysis'!A370, 'FY17 DataDump'!$C$2:$C$4768, 0), MATCH('FY17 DataDump'!$B$1, 'FY17 DataDump'!$A$1:$H$1))</f>
        <v>#N/A</v>
      </c>
      <c r="C370" s="75" t="e">
        <f>INDEX('FY17 DataDump'!$A$2:$H$4768, MATCH('FY17 Individual Analysis'!A370, 'FY17 DataDump'!$C$2:$C$4768, 0), MATCH('FY17 DataDump'!$D$1, 'FY17 DataDump'!$A$1:$H$1))</f>
        <v>#N/A</v>
      </c>
      <c r="D370" s="27">
        <f>SUMIFS('FY17 DataDump'!$E$2:$E$4768, 'FY17 DataDump'!$C$2:$C$4768, 'FY17 Individual Analysis'!$A370, 'FY17 DataDump'!$H$2:$H$4768, D$2)</f>
        <v>0</v>
      </c>
      <c r="E370" s="27">
        <f>SUMIFS('FY17 DataDump'!$E$2:$E$4768, 'FY17 DataDump'!$C$2:$C$4768, 'FY17 Individual Analysis'!$A370, 'FY17 DataDump'!$H$2:$H$4768, E$2)</f>
        <v>0</v>
      </c>
      <c r="F370" s="27">
        <f>SUMIFS('FY17 DataDump'!$E$2:$E$4768, 'FY17 DataDump'!$C$2:$C$4768, 'FY17 Individual Analysis'!$A370, 'FY17 DataDump'!$H$2:$H$4768, F$2)</f>
        <v>0</v>
      </c>
      <c r="G370" s="27">
        <f>SUMIFS('FY17 DataDump'!$E$2:$E$4768, 'FY17 DataDump'!$C$2:$C$4768, 'FY17 Individual Analysis'!$A370, 'FY17 DataDump'!$H$2:$H$4768, G$2)</f>
        <v>0</v>
      </c>
      <c r="H370" s="27">
        <f>SUMIFS('FY17 DataDump'!$E$2:$E$4768, 'FY17 DataDump'!$C$2:$C$4768, 'FY17 Individual Analysis'!$A370, 'FY17 DataDump'!$H$2:$H$4768, H$2)</f>
        <v>0</v>
      </c>
      <c r="I370" s="27">
        <f>SUMIFS('FY17 DataDump'!$E$2:$E$4768, 'FY17 DataDump'!$C$2:$C$4768, 'FY17 Individual Analysis'!$A370, 'FY17 DataDump'!$H$2:$H$4768, I$2)</f>
        <v>0</v>
      </c>
      <c r="J370" s="27">
        <f>SUMIFS('FY17 DataDump'!$E$2:$E$4768, 'FY17 DataDump'!$C$2:$C$4768, 'FY17 Individual Analysis'!$A370, 'FY17 DataDump'!$H$2:$H$4768, J$2)</f>
        <v>0</v>
      </c>
      <c r="K370" s="27">
        <f>SUMIFS('FY17 DataDump'!$E$2:$E$4768, 'FY17 DataDump'!$C$2:$C$4768, 'FY17 Individual Analysis'!$A370, 'FY17 DataDump'!$H$2:$H$4768, K$2)</f>
        <v>0</v>
      </c>
      <c r="L370" s="27">
        <f>SUMIFS('FY17 DataDump'!$E$2:$E$4768, 'FY17 DataDump'!$C$2:$C$4768, 'FY17 Individual Analysis'!$A370, 'FY17 DataDump'!$H$2:$H$4768, L$2)</f>
        <v>0</v>
      </c>
      <c r="M370" s="27">
        <f>SUMIFS('FY17 DataDump'!$E$2:$E$4768, 'FY17 DataDump'!$C$2:$C$4768, 'FY17 Individual Analysis'!$A370, 'FY17 DataDump'!$H$2:$H$4768, M$2)</f>
        <v>0</v>
      </c>
      <c r="N370" s="27">
        <f>SUMIFS('FY17 DataDump'!$E$2:$E$4768, 'FY17 DataDump'!$C$2:$C$4768, 'FY17 Individual Analysis'!$A370, 'FY17 DataDump'!$H$2:$H$4768, N$2)</f>
        <v>0</v>
      </c>
      <c r="O370" s="27">
        <f>SUMIFS('FY17 DataDump'!$E$2:$E$4768, 'FY17 DataDump'!$C$2:$C$4768, 'FY17 Individual Analysis'!$A370, 'FY17 DataDump'!$H$2:$H$4768, O$2)</f>
        <v>0</v>
      </c>
      <c r="P370" s="27">
        <f t="shared" si="35"/>
        <v>0</v>
      </c>
      <c r="Q370" s="108" t="e">
        <f t="shared" si="33"/>
        <v>#DIV/0!</v>
      </c>
      <c r="S370" s="20">
        <f t="shared" si="40"/>
        <v>0</v>
      </c>
      <c r="T370" s="21">
        <f t="shared" si="40"/>
        <v>0</v>
      </c>
      <c r="U370" s="21">
        <f t="shared" si="40"/>
        <v>0</v>
      </c>
      <c r="V370" s="21">
        <f t="shared" si="39"/>
        <v>0</v>
      </c>
      <c r="W370" s="21">
        <f t="shared" si="39"/>
        <v>0</v>
      </c>
      <c r="X370" s="21">
        <f t="shared" si="39"/>
        <v>0</v>
      </c>
      <c r="Y370" s="21">
        <f t="shared" si="39"/>
        <v>0</v>
      </c>
      <c r="Z370" s="21">
        <f t="shared" si="39"/>
        <v>0</v>
      </c>
      <c r="AA370" s="21">
        <f t="shared" si="39"/>
        <v>0</v>
      </c>
      <c r="AB370" s="21">
        <f t="shared" si="39"/>
        <v>0</v>
      </c>
      <c r="AC370" s="21">
        <f t="shared" si="39"/>
        <v>0</v>
      </c>
      <c r="AD370" s="24">
        <f t="shared" si="39"/>
        <v>0</v>
      </c>
      <c r="AF370" s="15">
        <f t="shared" si="34"/>
        <v>0</v>
      </c>
    </row>
    <row r="371" spans="1:32" x14ac:dyDescent="0.25">
      <c r="A371" s="75"/>
      <c r="B371" s="75" t="e">
        <f>INDEX('FY17 DataDump'!$A$2:$H$4768, MATCH('FY17 Individual Analysis'!A371, 'FY17 DataDump'!$C$2:$C$4768, 0), MATCH('FY17 DataDump'!$B$1, 'FY17 DataDump'!$A$1:$H$1))</f>
        <v>#N/A</v>
      </c>
      <c r="C371" s="75" t="e">
        <f>INDEX('FY17 DataDump'!$A$2:$H$4768, MATCH('FY17 Individual Analysis'!A371, 'FY17 DataDump'!$C$2:$C$4768, 0), MATCH('FY17 DataDump'!$D$1, 'FY17 DataDump'!$A$1:$H$1))</f>
        <v>#N/A</v>
      </c>
      <c r="D371" s="27">
        <f>SUMIFS('FY17 DataDump'!$E$2:$E$4768, 'FY17 DataDump'!$C$2:$C$4768, 'FY17 Individual Analysis'!$A371, 'FY17 DataDump'!$H$2:$H$4768, D$2)</f>
        <v>0</v>
      </c>
      <c r="E371" s="27">
        <f>SUMIFS('FY17 DataDump'!$E$2:$E$4768, 'FY17 DataDump'!$C$2:$C$4768, 'FY17 Individual Analysis'!$A371, 'FY17 DataDump'!$H$2:$H$4768, E$2)</f>
        <v>0</v>
      </c>
      <c r="F371" s="27">
        <f>SUMIFS('FY17 DataDump'!$E$2:$E$4768, 'FY17 DataDump'!$C$2:$C$4768, 'FY17 Individual Analysis'!$A371, 'FY17 DataDump'!$H$2:$H$4768, F$2)</f>
        <v>0</v>
      </c>
      <c r="G371" s="27">
        <f>SUMIFS('FY17 DataDump'!$E$2:$E$4768, 'FY17 DataDump'!$C$2:$C$4768, 'FY17 Individual Analysis'!$A371, 'FY17 DataDump'!$H$2:$H$4768, G$2)</f>
        <v>0</v>
      </c>
      <c r="H371" s="27">
        <f>SUMIFS('FY17 DataDump'!$E$2:$E$4768, 'FY17 DataDump'!$C$2:$C$4768, 'FY17 Individual Analysis'!$A371, 'FY17 DataDump'!$H$2:$H$4768, H$2)</f>
        <v>0</v>
      </c>
      <c r="I371" s="27">
        <f>SUMIFS('FY17 DataDump'!$E$2:$E$4768, 'FY17 DataDump'!$C$2:$C$4768, 'FY17 Individual Analysis'!$A371, 'FY17 DataDump'!$H$2:$H$4768, I$2)</f>
        <v>0</v>
      </c>
      <c r="J371" s="27">
        <f>SUMIFS('FY17 DataDump'!$E$2:$E$4768, 'FY17 DataDump'!$C$2:$C$4768, 'FY17 Individual Analysis'!$A371, 'FY17 DataDump'!$H$2:$H$4768, J$2)</f>
        <v>0</v>
      </c>
      <c r="K371" s="27">
        <f>SUMIFS('FY17 DataDump'!$E$2:$E$4768, 'FY17 DataDump'!$C$2:$C$4768, 'FY17 Individual Analysis'!$A371, 'FY17 DataDump'!$H$2:$H$4768, K$2)</f>
        <v>0</v>
      </c>
      <c r="L371" s="27">
        <f>SUMIFS('FY17 DataDump'!$E$2:$E$4768, 'FY17 DataDump'!$C$2:$C$4768, 'FY17 Individual Analysis'!$A371, 'FY17 DataDump'!$H$2:$H$4768, L$2)</f>
        <v>0</v>
      </c>
      <c r="M371" s="27">
        <f>SUMIFS('FY17 DataDump'!$E$2:$E$4768, 'FY17 DataDump'!$C$2:$C$4768, 'FY17 Individual Analysis'!$A371, 'FY17 DataDump'!$H$2:$H$4768, M$2)</f>
        <v>0</v>
      </c>
      <c r="N371" s="27">
        <f>SUMIFS('FY17 DataDump'!$E$2:$E$4768, 'FY17 DataDump'!$C$2:$C$4768, 'FY17 Individual Analysis'!$A371, 'FY17 DataDump'!$H$2:$H$4768, N$2)</f>
        <v>0</v>
      </c>
      <c r="O371" s="27">
        <f>SUMIFS('FY17 DataDump'!$E$2:$E$4768, 'FY17 DataDump'!$C$2:$C$4768, 'FY17 Individual Analysis'!$A371, 'FY17 DataDump'!$H$2:$H$4768, O$2)</f>
        <v>0</v>
      </c>
      <c r="P371" s="27">
        <f t="shared" si="35"/>
        <v>0</v>
      </c>
      <c r="Q371" s="108" t="e">
        <f t="shared" si="33"/>
        <v>#DIV/0!</v>
      </c>
      <c r="S371" s="20">
        <f t="shared" si="40"/>
        <v>0</v>
      </c>
      <c r="T371" s="21">
        <f t="shared" si="40"/>
        <v>0</v>
      </c>
      <c r="U371" s="21">
        <f t="shared" si="40"/>
        <v>0</v>
      </c>
      <c r="V371" s="21">
        <f t="shared" si="39"/>
        <v>0</v>
      </c>
      <c r="W371" s="21">
        <f t="shared" si="39"/>
        <v>0</v>
      </c>
      <c r="X371" s="21">
        <f t="shared" si="39"/>
        <v>0</v>
      </c>
      <c r="Y371" s="21">
        <f t="shared" si="39"/>
        <v>0</v>
      </c>
      <c r="Z371" s="21">
        <f t="shared" si="39"/>
        <v>0</v>
      </c>
      <c r="AA371" s="21">
        <f t="shared" si="39"/>
        <v>0</v>
      </c>
      <c r="AB371" s="21">
        <f t="shared" si="39"/>
        <v>0</v>
      </c>
      <c r="AC371" s="21">
        <f t="shared" si="39"/>
        <v>0</v>
      </c>
      <c r="AD371" s="24">
        <f t="shared" si="39"/>
        <v>0</v>
      </c>
      <c r="AF371" s="15">
        <f t="shared" si="34"/>
        <v>0</v>
      </c>
    </row>
    <row r="372" spans="1:32" x14ac:dyDescent="0.25">
      <c r="A372" s="75"/>
      <c r="B372" s="75" t="e">
        <f>INDEX('FY17 DataDump'!$A$2:$H$4768, MATCH('FY17 Individual Analysis'!A372, 'FY17 DataDump'!$C$2:$C$4768, 0), MATCH('FY17 DataDump'!$B$1, 'FY17 DataDump'!$A$1:$H$1))</f>
        <v>#N/A</v>
      </c>
      <c r="C372" s="75" t="e">
        <f>INDEX('FY17 DataDump'!$A$2:$H$4768, MATCH('FY17 Individual Analysis'!A372, 'FY17 DataDump'!$C$2:$C$4768, 0), MATCH('FY17 DataDump'!$D$1, 'FY17 DataDump'!$A$1:$H$1))</f>
        <v>#N/A</v>
      </c>
      <c r="D372" s="27">
        <f>SUMIFS('FY17 DataDump'!$E$2:$E$4768, 'FY17 DataDump'!$C$2:$C$4768, 'FY17 Individual Analysis'!$A372, 'FY17 DataDump'!$H$2:$H$4768, D$2)</f>
        <v>0</v>
      </c>
      <c r="E372" s="27">
        <f>SUMIFS('FY17 DataDump'!$E$2:$E$4768, 'FY17 DataDump'!$C$2:$C$4768, 'FY17 Individual Analysis'!$A372, 'FY17 DataDump'!$H$2:$H$4768, E$2)</f>
        <v>0</v>
      </c>
      <c r="F372" s="27">
        <f>SUMIFS('FY17 DataDump'!$E$2:$E$4768, 'FY17 DataDump'!$C$2:$C$4768, 'FY17 Individual Analysis'!$A372, 'FY17 DataDump'!$H$2:$H$4768, F$2)</f>
        <v>0</v>
      </c>
      <c r="G372" s="27">
        <f>SUMIFS('FY17 DataDump'!$E$2:$E$4768, 'FY17 DataDump'!$C$2:$C$4768, 'FY17 Individual Analysis'!$A372, 'FY17 DataDump'!$H$2:$H$4768, G$2)</f>
        <v>0</v>
      </c>
      <c r="H372" s="27">
        <f>SUMIFS('FY17 DataDump'!$E$2:$E$4768, 'FY17 DataDump'!$C$2:$C$4768, 'FY17 Individual Analysis'!$A372, 'FY17 DataDump'!$H$2:$H$4768, H$2)</f>
        <v>0</v>
      </c>
      <c r="I372" s="27">
        <f>SUMIFS('FY17 DataDump'!$E$2:$E$4768, 'FY17 DataDump'!$C$2:$C$4768, 'FY17 Individual Analysis'!$A372, 'FY17 DataDump'!$H$2:$H$4768, I$2)</f>
        <v>0</v>
      </c>
      <c r="J372" s="27">
        <f>SUMIFS('FY17 DataDump'!$E$2:$E$4768, 'FY17 DataDump'!$C$2:$C$4768, 'FY17 Individual Analysis'!$A372, 'FY17 DataDump'!$H$2:$H$4768, J$2)</f>
        <v>0</v>
      </c>
      <c r="K372" s="27">
        <f>SUMIFS('FY17 DataDump'!$E$2:$E$4768, 'FY17 DataDump'!$C$2:$C$4768, 'FY17 Individual Analysis'!$A372, 'FY17 DataDump'!$H$2:$H$4768, K$2)</f>
        <v>0</v>
      </c>
      <c r="L372" s="27">
        <f>SUMIFS('FY17 DataDump'!$E$2:$E$4768, 'FY17 DataDump'!$C$2:$C$4768, 'FY17 Individual Analysis'!$A372, 'FY17 DataDump'!$H$2:$H$4768, L$2)</f>
        <v>0</v>
      </c>
      <c r="M372" s="27">
        <f>SUMIFS('FY17 DataDump'!$E$2:$E$4768, 'FY17 DataDump'!$C$2:$C$4768, 'FY17 Individual Analysis'!$A372, 'FY17 DataDump'!$H$2:$H$4768, M$2)</f>
        <v>0</v>
      </c>
      <c r="N372" s="27">
        <f>SUMIFS('FY17 DataDump'!$E$2:$E$4768, 'FY17 DataDump'!$C$2:$C$4768, 'FY17 Individual Analysis'!$A372, 'FY17 DataDump'!$H$2:$H$4768, N$2)</f>
        <v>0</v>
      </c>
      <c r="O372" s="27">
        <f>SUMIFS('FY17 DataDump'!$E$2:$E$4768, 'FY17 DataDump'!$C$2:$C$4768, 'FY17 Individual Analysis'!$A372, 'FY17 DataDump'!$H$2:$H$4768, O$2)</f>
        <v>0</v>
      </c>
      <c r="P372" s="27">
        <f t="shared" si="35"/>
        <v>0</v>
      </c>
      <c r="Q372" s="108" t="e">
        <f t="shared" si="33"/>
        <v>#DIV/0!</v>
      </c>
      <c r="S372" s="20">
        <f t="shared" si="40"/>
        <v>0</v>
      </c>
      <c r="T372" s="21">
        <f t="shared" si="40"/>
        <v>0</v>
      </c>
      <c r="U372" s="21">
        <f t="shared" si="40"/>
        <v>0</v>
      </c>
      <c r="V372" s="21">
        <f t="shared" si="39"/>
        <v>0</v>
      </c>
      <c r="W372" s="21">
        <f t="shared" si="39"/>
        <v>0</v>
      </c>
      <c r="X372" s="21">
        <f t="shared" si="39"/>
        <v>0</v>
      </c>
      <c r="Y372" s="21">
        <f t="shared" si="39"/>
        <v>0</v>
      </c>
      <c r="Z372" s="21">
        <f t="shared" si="39"/>
        <v>0</v>
      </c>
      <c r="AA372" s="21">
        <f t="shared" si="39"/>
        <v>0</v>
      </c>
      <c r="AB372" s="21">
        <f t="shared" si="39"/>
        <v>0</v>
      </c>
      <c r="AC372" s="21">
        <f t="shared" si="39"/>
        <v>0</v>
      </c>
      <c r="AD372" s="24">
        <f t="shared" si="39"/>
        <v>0</v>
      </c>
      <c r="AF372" s="15">
        <f t="shared" si="34"/>
        <v>0</v>
      </c>
    </row>
    <row r="373" spans="1:32" x14ac:dyDescent="0.25">
      <c r="A373" s="75"/>
      <c r="B373" s="75" t="e">
        <f>INDEX('FY17 DataDump'!$A$2:$H$4768, MATCH('FY17 Individual Analysis'!A373, 'FY17 DataDump'!$C$2:$C$4768, 0), MATCH('FY17 DataDump'!$B$1, 'FY17 DataDump'!$A$1:$H$1))</f>
        <v>#N/A</v>
      </c>
      <c r="C373" s="75" t="e">
        <f>INDEX('FY17 DataDump'!$A$2:$H$4768, MATCH('FY17 Individual Analysis'!A373, 'FY17 DataDump'!$C$2:$C$4768, 0), MATCH('FY17 DataDump'!$D$1, 'FY17 DataDump'!$A$1:$H$1))</f>
        <v>#N/A</v>
      </c>
      <c r="D373" s="27">
        <f>SUMIFS('FY17 DataDump'!$E$2:$E$4768, 'FY17 DataDump'!$C$2:$C$4768, 'FY17 Individual Analysis'!$A373, 'FY17 DataDump'!$H$2:$H$4768, D$2)</f>
        <v>0</v>
      </c>
      <c r="E373" s="27">
        <f>SUMIFS('FY17 DataDump'!$E$2:$E$4768, 'FY17 DataDump'!$C$2:$C$4768, 'FY17 Individual Analysis'!$A373, 'FY17 DataDump'!$H$2:$H$4768, E$2)</f>
        <v>0</v>
      </c>
      <c r="F373" s="27">
        <f>SUMIFS('FY17 DataDump'!$E$2:$E$4768, 'FY17 DataDump'!$C$2:$C$4768, 'FY17 Individual Analysis'!$A373, 'FY17 DataDump'!$H$2:$H$4768, F$2)</f>
        <v>0</v>
      </c>
      <c r="G373" s="27">
        <f>SUMIFS('FY17 DataDump'!$E$2:$E$4768, 'FY17 DataDump'!$C$2:$C$4768, 'FY17 Individual Analysis'!$A373, 'FY17 DataDump'!$H$2:$H$4768, G$2)</f>
        <v>0</v>
      </c>
      <c r="H373" s="27">
        <f>SUMIFS('FY17 DataDump'!$E$2:$E$4768, 'FY17 DataDump'!$C$2:$C$4768, 'FY17 Individual Analysis'!$A373, 'FY17 DataDump'!$H$2:$H$4768, H$2)</f>
        <v>0</v>
      </c>
      <c r="I373" s="27">
        <f>SUMIFS('FY17 DataDump'!$E$2:$E$4768, 'FY17 DataDump'!$C$2:$C$4768, 'FY17 Individual Analysis'!$A373, 'FY17 DataDump'!$H$2:$H$4768, I$2)</f>
        <v>0</v>
      </c>
      <c r="J373" s="27">
        <f>SUMIFS('FY17 DataDump'!$E$2:$E$4768, 'FY17 DataDump'!$C$2:$C$4768, 'FY17 Individual Analysis'!$A373, 'FY17 DataDump'!$H$2:$H$4768, J$2)</f>
        <v>0</v>
      </c>
      <c r="K373" s="27">
        <f>SUMIFS('FY17 DataDump'!$E$2:$E$4768, 'FY17 DataDump'!$C$2:$C$4768, 'FY17 Individual Analysis'!$A373, 'FY17 DataDump'!$H$2:$H$4768, K$2)</f>
        <v>0</v>
      </c>
      <c r="L373" s="27">
        <f>SUMIFS('FY17 DataDump'!$E$2:$E$4768, 'FY17 DataDump'!$C$2:$C$4768, 'FY17 Individual Analysis'!$A373, 'FY17 DataDump'!$H$2:$H$4768, L$2)</f>
        <v>0</v>
      </c>
      <c r="M373" s="27">
        <f>SUMIFS('FY17 DataDump'!$E$2:$E$4768, 'FY17 DataDump'!$C$2:$C$4768, 'FY17 Individual Analysis'!$A373, 'FY17 DataDump'!$H$2:$H$4768, M$2)</f>
        <v>0</v>
      </c>
      <c r="N373" s="27">
        <f>SUMIFS('FY17 DataDump'!$E$2:$E$4768, 'FY17 DataDump'!$C$2:$C$4768, 'FY17 Individual Analysis'!$A373, 'FY17 DataDump'!$H$2:$H$4768, N$2)</f>
        <v>0</v>
      </c>
      <c r="O373" s="27">
        <f>SUMIFS('FY17 DataDump'!$E$2:$E$4768, 'FY17 DataDump'!$C$2:$C$4768, 'FY17 Individual Analysis'!$A373, 'FY17 DataDump'!$H$2:$H$4768, O$2)</f>
        <v>0</v>
      </c>
      <c r="P373" s="27">
        <f t="shared" si="35"/>
        <v>0</v>
      </c>
      <c r="Q373" s="108" t="e">
        <f t="shared" si="33"/>
        <v>#DIV/0!</v>
      </c>
      <c r="S373" s="20">
        <f t="shared" si="40"/>
        <v>0</v>
      </c>
      <c r="T373" s="21">
        <f t="shared" si="40"/>
        <v>0</v>
      </c>
      <c r="U373" s="21">
        <f t="shared" si="40"/>
        <v>0</v>
      </c>
      <c r="V373" s="21">
        <f t="shared" si="39"/>
        <v>0</v>
      </c>
      <c r="W373" s="21">
        <f t="shared" si="39"/>
        <v>0</v>
      </c>
      <c r="X373" s="21">
        <f t="shared" si="39"/>
        <v>0</v>
      </c>
      <c r="Y373" s="21">
        <f t="shared" si="39"/>
        <v>0</v>
      </c>
      <c r="Z373" s="21">
        <f t="shared" si="39"/>
        <v>0</v>
      </c>
      <c r="AA373" s="21">
        <f t="shared" si="39"/>
        <v>0</v>
      </c>
      <c r="AB373" s="21">
        <f t="shared" si="39"/>
        <v>0</v>
      </c>
      <c r="AC373" s="21">
        <f t="shared" si="39"/>
        <v>0</v>
      </c>
      <c r="AD373" s="24">
        <f t="shared" si="39"/>
        <v>0</v>
      </c>
      <c r="AF373" s="15">
        <f t="shared" si="34"/>
        <v>0</v>
      </c>
    </row>
    <row r="374" spans="1:32" x14ac:dyDescent="0.25">
      <c r="A374" s="75"/>
      <c r="B374" s="75" t="e">
        <f>INDEX('FY17 DataDump'!$A$2:$H$4768, MATCH('FY17 Individual Analysis'!A374, 'FY17 DataDump'!$C$2:$C$4768, 0), MATCH('FY17 DataDump'!$B$1, 'FY17 DataDump'!$A$1:$H$1))</f>
        <v>#N/A</v>
      </c>
      <c r="C374" s="75" t="e">
        <f>INDEX('FY17 DataDump'!$A$2:$H$4768, MATCH('FY17 Individual Analysis'!A374, 'FY17 DataDump'!$C$2:$C$4768, 0), MATCH('FY17 DataDump'!$D$1, 'FY17 DataDump'!$A$1:$H$1))</f>
        <v>#N/A</v>
      </c>
      <c r="D374" s="27">
        <f>SUMIFS('FY17 DataDump'!$E$2:$E$4768, 'FY17 DataDump'!$C$2:$C$4768, 'FY17 Individual Analysis'!$A374, 'FY17 DataDump'!$H$2:$H$4768, D$2)</f>
        <v>0</v>
      </c>
      <c r="E374" s="27">
        <f>SUMIFS('FY17 DataDump'!$E$2:$E$4768, 'FY17 DataDump'!$C$2:$C$4768, 'FY17 Individual Analysis'!$A374, 'FY17 DataDump'!$H$2:$H$4768, E$2)</f>
        <v>0</v>
      </c>
      <c r="F374" s="27">
        <f>SUMIFS('FY17 DataDump'!$E$2:$E$4768, 'FY17 DataDump'!$C$2:$C$4768, 'FY17 Individual Analysis'!$A374, 'FY17 DataDump'!$H$2:$H$4768, F$2)</f>
        <v>0</v>
      </c>
      <c r="G374" s="27">
        <f>SUMIFS('FY17 DataDump'!$E$2:$E$4768, 'FY17 DataDump'!$C$2:$C$4768, 'FY17 Individual Analysis'!$A374, 'FY17 DataDump'!$H$2:$H$4768, G$2)</f>
        <v>0</v>
      </c>
      <c r="H374" s="27">
        <f>SUMIFS('FY17 DataDump'!$E$2:$E$4768, 'FY17 DataDump'!$C$2:$C$4768, 'FY17 Individual Analysis'!$A374, 'FY17 DataDump'!$H$2:$H$4768, H$2)</f>
        <v>0</v>
      </c>
      <c r="I374" s="27">
        <f>SUMIFS('FY17 DataDump'!$E$2:$E$4768, 'FY17 DataDump'!$C$2:$C$4768, 'FY17 Individual Analysis'!$A374, 'FY17 DataDump'!$H$2:$H$4768, I$2)</f>
        <v>0</v>
      </c>
      <c r="J374" s="27">
        <f>SUMIFS('FY17 DataDump'!$E$2:$E$4768, 'FY17 DataDump'!$C$2:$C$4768, 'FY17 Individual Analysis'!$A374, 'FY17 DataDump'!$H$2:$H$4768, J$2)</f>
        <v>0</v>
      </c>
      <c r="K374" s="27">
        <f>SUMIFS('FY17 DataDump'!$E$2:$E$4768, 'FY17 DataDump'!$C$2:$C$4768, 'FY17 Individual Analysis'!$A374, 'FY17 DataDump'!$H$2:$H$4768, K$2)</f>
        <v>0</v>
      </c>
      <c r="L374" s="27">
        <f>SUMIFS('FY17 DataDump'!$E$2:$E$4768, 'FY17 DataDump'!$C$2:$C$4768, 'FY17 Individual Analysis'!$A374, 'FY17 DataDump'!$H$2:$H$4768, L$2)</f>
        <v>0</v>
      </c>
      <c r="M374" s="27">
        <f>SUMIFS('FY17 DataDump'!$E$2:$E$4768, 'FY17 DataDump'!$C$2:$C$4768, 'FY17 Individual Analysis'!$A374, 'FY17 DataDump'!$H$2:$H$4768, M$2)</f>
        <v>0</v>
      </c>
      <c r="N374" s="27">
        <f>SUMIFS('FY17 DataDump'!$E$2:$E$4768, 'FY17 DataDump'!$C$2:$C$4768, 'FY17 Individual Analysis'!$A374, 'FY17 DataDump'!$H$2:$H$4768, N$2)</f>
        <v>0</v>
      </c>
      <c r="O374" s="27">
        <f>SUMIFS('FY17 DataDump'!$E$2:$E$4768, 'FY17 DataDump'!$C$2:$C$4768, 'FY17 Individual Analysis'!$A374, 'FY17 DataDump'!$H$2:$H$4768, O$2)</f>
        <v>0</v>
      </c>
      <c r="P374" s="27">
        <f t="shared" si="35"/>
        <v>0</v>
      </c>
      <c r="Q374" s="108" t="e">
        <f t="shared" si="33"/>
        <v>#DIV/0!</v>
      </c>
      <c r="S374" s="20">
        <f t="shared" si="40"/>
        <v>0</v>
      </c>
      <c r="T374" s="21">
        <f t="shared" si="40"/>
        <v>0</v>
      </c>
      <c r="U374" s="21">
        <f t="shared" si="40"/>
        <v>0</v>
      </c>
      <c r="V374" s="21">
        <f t="shared" si="39"/>
        <v>0</v>
      </c>
      <c r="W374" s="21">
        <f t="shared" si="39"/>
        <v>0</v>
      </c>
      <c r="X374" s="21">
        <f t="shared" si="39"/>
        <v>0</v>
      </c>
      <c r="Y374" s="21">
        <f t="shared" si="39"/>
        <v>0</v>
      </c>
      <c r="Z374" s="21">
        <f t="shared" si="39"/>
        <v>0</v>
      </c>
      <c r="AA374" s="21">
        <f t="shared" si="39"/>
        <v>0</v>
      </c>
      <c r="AB374" s="21">
        <f t="shared" si="39"/>
        <v>0</v>
      </c>
      <c r="AC374" s="21">
        <f t="shared" si="39"/>
        <v>0</v>
      </c>
      <c r="AD374" s="24">
        <f t="shared" si="39"/>
        <v>0</v>
      </c>
      <c r="AF374" s="15">
        <f t="shared" si="34"/>
        <v>0</v>
      </c>
    </row>
    <row r="375" spans="1:32" x14ac:dyDescent="0.25">
      <c r="A375" s="75"/>
      <c r="B375" s="75" t="e">
        <f>INDEX('FY17 DataDump'!$A$2:$H$4768, MATCH('FY17 Individual Analysis'!A375, 'FY17 DataDump'!$C$2:$C$4768, 0), MATCH('FY17 DataDump'!$B$1, 'FY17 DataDump'!$A$1:$H$1))</f>
        <v>#N/A</v>
      </c>
      <c r="C375" s="75" t="e">
        <f>INDEX('FY17 DataDump'!$A$2:$H$4768, MATCH('FY17 Individual Analysis'!A375, 'FY17 DataDump'!$C$2:$C$4768, 0), MATCH('FY17 DataDump'!$D$1, 'FY17 DataDump'!$A$1:$H$1))</f>
        <v>#N/A</v>
      </c>
      <c r="D375" s="27">
        <f>SUMIFS('FY17 DataDump'!$E$2:$E$4768, 'FY17 DataDump'!$C$2:$C$4768, 'FY17 Individual Analysis'!$A375, 'FY17 DataDump'!$H$2:$H$4768, D$2)</f>
        <v>0</v>
      </c>
      <c r="E375" s="27">
        <f>SUMIFS('FY17 DataDump'!$E$2:$E$4768, 'FY17 DataDump'!$C$2:$C$4768, 'FY17 Individual Analysis'!$A375, 'FY17 DataDump'!$H$2:$H$4768, E$2)</f>
        <v>0</v>
      </c>
      <c r="F375" s="27">
        <f>SUMIFS('FY17 DataDump'!$E$2:$E$4768, 'FY17 DataDump'!$C$2:$C$4768, 'FY17 Individual Analysis'!$A375, 'FY17 DataDump'!$H$2:$H$4768, F$2)</f>
        <v>0</v>
      </c>
      <c r="G375" s="27">
        <f>SUMIFS('FY17 DataDump'!$E$2:$E$4768, 'FY17 DataDump'!$C$2:$C$4768, 'FY17 Individual Analysis'!$A375, 'FY17 DataDump'!$H$2:$H$4768, G$2)</f>
        <v>0</v>
      </c>
      <c r="H375" s="27">
        <f>SUMIFS('FY17 DataDump'!$E$2:$E$4768, 'FY17 DataDump'!$C$2:$C$4768, 'FY17 Individual Analysis'!$A375, 'FY17 DataDump'!$H$2:$H$4768, H$2)</f>
        <v>0</v>
      </c>
      <c r="I375" s="27">
        <f>SUMIFS('FY17 DataDump'!$E$2:$E$4768, 'FY17 DataDump'!$C$2:$C$4768, 'FY17 Individual Analysis'!$A375, 'FY17 DataDump'!$H$2:$H$4768, I$2)</f>
        <v>0</v>
      </c>
      <c r="J375" s="27">
        <f>SUMIFS('FY17 DataDump'!$E$2:$E$4768, 'FY17 DataDump'!$C$2:$C$4768, 'FY17 Individual Analysis'!$A375, 'FY17 DataDump'!$H$2:$H$4768, J$2)</f>
        <v>0</v>
      </c>
      <c r="K375" s="27">
        <f>SUMIFS('FY17 DataDump'!$E$2:$E$4768, 'FY17 DataDump'!$C$2:$C$4768, 'FY17 Individual Analysis'!$A375, 'FY17 DataDump'!$H$2:$H$4768, K$2)</f>
        <v>0</v>
      </c>
      <c r="L375" s="27">
        <f>SUMIFS('FY17 DataDump'!$E$2:$E$4768, 'FY17 DataDump'!$C$2:$C$4768, 'FY17 Individual Analysis'!$A375, 'FY17 DataDump'!$H$2:$H$4768, L$2)</f>
        <v>0</v>
      </c>
      <c r="M375" s="27">
        <f>SUMIFS('FY17 DataDump'!$E$2:$E$4768, 'FY17 DataDump'!$C$2:$C$4768, 'FY17 Individual Analysis'!$A375, 'FY17 DataDump'!$H$2:$H$4768, M$2)</f>
        <v>0</v>
      </c>
      <c r="N375" s="27">
        <f>SUMIFS('FY17 DataDump'!$E$2:$E$4768, 'FY17 DataDump'!$C$2:$C$4768, 'FY17 Individual Analysis'!$A375, 'FY17 DataDump'!$H$2:$H$4768, N$2)</f>
        <v>0</v>
      </c>
      <c r="O375" s="27">
        <f>SUMIFS('FY17 DataDump'!$E$2:$E$4768, 'FY17 DataDump'!$C$2:$C$4768, 'FY17 Individual Analysis'!$A375, 'FY17 DataDump'!$H$2:$H$4768, O$2)</f>
        <v>0</v>
      </c>
      <c r="P375" s="27">
        <f t="shared" si="35"/>
        <v>0</v>
      </c>
      <c r="Q375" s="108" t="e">
        <f t="shared" si="33"/>
        <v>#DIV/0!</v>
      </c>
      <c r="S375" s="20">
        <f t="shared" si="40"/>
        <v>0</v>
      </c>
      <c r="T375" s="21">
        <f t="shared" si="40"/>
        <v>0</v>
      </c>
      <c r="U375" s="21">
        <f t="shared" si="40"/>
        <v>0</v>
      </c>
      <c r="V375" s="21">
        <f t="shared" si="39"/>
        <v>0</v>
      </c>
      <c r="W375" s="21">
        <f t="shared" si="39"/>
        <v>0</v>
      </c>
      <c r="X375" s="21">
        <f t="shared" si="39"/>
        <v>0</v>
      </c>
      <c r="Y375" s="21">
        <f t="shared" si="39"/>
        <v>0</v>
      </c>
      <c r="Z375" s="21">
        <f t="shared" si="39"/>
        <v>0</v>
      </c>
      <c r="AA375" s="21">
        <f t="shared" si="39"/>
        <v>0</v>
      </c>
      <c r="AB375" s="21">
        <f t="shared" si="39"/>
        <v>0</v>
      </c>
      <c r="AC375" s="21">
        <f t="shared" si="39"/>
        <v>0</v>
      </c>
      <c r="AD375" s="24">
        <f t="shared" si="39"/>
        <v>0</v>
      </c>
      <c r="AF375" s="15">
        <f t="shared" si="34"/>
        <v>0</v>
      </c>
    </row>
    <row r="376" spans="1:32" x14ac:dyDescent="0.25">
      <c r="A376" s="75"/>
      <c r="B376" s="75" t="e">
        <f>INDEX('FY17 DataDump'!$A$2:$H$4768, MATCH('FY17 Individual Analysis'!A376, 'FY17 DataDump'!$C$2:$C$4768, 0), MATCH('FY17 DataDump'!$B$1, 'FY17 DataDump'!$A$1:$H$1))</f>
        <v>#N/A</v>
      </c>
      <c r="C376" s="75" t="e">
        <f>INDEX('FY17 DataDump'!$A$2:$H$4768, MATCH('FY17 Individual Analysis'!A376, 'FY17 DataDump'!$C$2:$C$4768, 0), MATCH('FY17 DataDump'!$D$1, 'FY17 DataDump'!$A$1:$H$1))</f>
        <v>#N/A</v>
      </c>
      <c r="D376" s="27">
        <f>SUMIFS('FY17 DataDump'!$E$2:$E$4768, 'FY17 DataDump'!$C$2:$C$4768, 'FY17 Individual Analysis'!$A376, 'FY17 DataDump'!$H$2:$H$4768, D$2)</f>
        <v>0</v>
      </c>
      <c r="E376" s="27">
        <f>SUMIFS('FY17 DataDump'!$E$2:$E$4768, 'FY17 DataDump'!$C$2:$C$4768, 'FY17 Individual Analysis'!$A376, 'FY17 DataDump'!$H$2:$H$4768, E$2)</f>
        <v>0</v>
      </c>
      <c r="F376" s="27">
        <f>SUMIFS('FY17 DataDump'!$E$2:$E$4768, 'FY17 DataDump'!$C$2:$C$4768, 'FY17 Individual Analysis'!$A376, 'FY17 DataDump'!$H$2:$H$4768, F$2)</f>
        <v>0</v>
      </c>
      <c r="G376" s="27">
        <f>SUMIFS('FY17 DataDump'!$E$2:$E$4768, 'FY17 DataDump'!$C$2:$C$4768, 'FY17 Individual Analysis'!$A376, 'FY17 DataDump'!$H$2:$H$4768, G$2)</f>
        <v>0</v>
      </c>
      <c r="H376" s="27">
        <f>SUMIFS('FY17 DataDump'!$E$2:$E$4768, 'FY17 DataDump'!$C$2:$C$4768, 'FY17 Individual Analysis'!$A376, 'FY17 DataDump'!$H$2:$H$4768, H$2)</f>
        <v>0</v>
      </c>
      <c r="I376" s="27">
        <f>SUMIFS('FY17 DataDump'!$E$2:$E$4768, 'FY17 DataDump'!$C$2:$C$4768, 'FY17 Individual Analysis'!$A376, 'FY17 DataDump'!$H$2:$H$4768, I$2)</f>
        <v>0</v>
      </c>
      <c r="J376" s="27">
        <f>SUMIFS('FY17 DataDump'!$E$2:$E$4768, 'FY17 DataDump'!$C$2:$C$4768, 'FY17 Individual Analysis'!$A376, 'FY17 DataDump'!$H$2:$H$4768, J$2)</f>
        <v>0</v>
      </c>
      <c r="K376" s="27">
        <f>SUMIFS('FY17 DataDump'!$E$2:$E$4768, 'FY17 DataDump'!$C$2:$C$4768, 'FY17 Individual Analysis'!$A376, 'FY17 DataDump'!$H$2:$H$4768, K$2)</f>
        <v>0</v>
      </c>
      <c r="L376" s="27">
        <f>SUMIFS('FY17 DataDump'!$E$2:$E$4768, 'FY17 DataDump'!$C$2:$C$4768, 'FY17 Individual Analysis'!$A376, 'FY17 DataDump'!$H$2:$H$4768, L$2)</f>
        <v>0</v>
      </c>
      <c r="M376" s="27">
        <f>SUMIFS('FY17 DataDump'!$E$2:$E$4768, 'FY17 DataDump'!$C$2:$C$4768, 'FY17 Individual Analysis'!$A376, 'FY17 DataDump'!$H$2:$H$4768, M$2)</f>
        <v>0</v>
      </c>
      <c r="N376" s="27">
        <f>SUMIFS('FY17 DataDump'!$E$2:$E$4768, 'FY17 DataDump'!$C$2:$C$4768, 'FY17 Individual Analysis'!$A376, 'FY17 DataDump'!$H$2:$H$4768, N$2)</f>
        <v>0</v>
      </c>
      <c r="O376" s="27">
        <f>SUMIFS('FY17 DataDump'!$E$2:$E$4768, 'FY17 DataDump'!$C$2:$C$4768, 'FY17 Individual Analysis'!$A376, 'FY17 DataDump'!$H$2:$H$4768, O$2)</f>
        <v>0</v>
      </c>
      <c r="P376" s="27">
        <f t="shared" si="35"/>
        <v>0</v>
      </c>
      <c r="Q376" s="108" t="e">
        <f t="shared" si="33"/>
        <v>#DIV/0!</v>
      </c>
      <c r="S376" s="20">
        <f t="shared" si="40"/>
        <v>0</v>
      </c>
      <c r="T376" s="21">
        <f t="shared" si="40"/>
        <v>0</v>
      </c>
      <c r="U376" s="21">
        <f t="shared" si="40"/>
        <v>0</v>
      </c>
      <c r="V376" s="21">
        <f t="shared" si="39"/>
        <v>0</v>
      </c>
      <c r="W376" s="21">
        <f t="shared" si="39"/>
        <v>0</v>
      </c>
      <c r="X376" s="21">
        <f t="shared" si="39"/>
        <v>0</v>
      </c>
      <c r="Y376" s="21">
        <f t="shared" si="39"/>
        <v>0</v>
      </c>
      <c r="Z376" s="21">
        <f t="shared" si="39"/>
        <v>0</v>
      </c>
      <c r="AA376" s="21">
        <f t="shared" si="39"/>
        <v>0</v>
      </c>
      <c r="AB376" s="21">
        <f t="shared" si="39"/>
        <v>0</v>
      </c>
      <c r="AC376" s="21">
        <f t="shared" si="39"/>
        <v>0</v>
      </c>
      <c r="AD376" s="24">
        <f t="shared" si="39"/>
        <v>0</v>
      </c>
      <c r="AF376" s="15">
        <f t="shared" si="34"/>
        <v>0</v>
      </c>
    </row>
    <row r="377" spans="1:32" x14ac:dyDescent="0.25">
      <c r="A377" s="75"/>
      <c r="B377" s="75" t="e">
        <f>INDEX('FY17 DataDump'!$A$2:$H$4768, MATCH('FY17 Individual Analysis'!A377, 'FY17 DataDump'!$C$2:$C$4768, 0), MATCH('FY17 DataDump'!$B$1, 'FY17 DataDump'!$A$1:$H$1))</f>
        <v>#N/A</v>
      </c>
      <c r="C377" s="75" t="e">
        <f>INDEX('FY17 DataDump'!$A$2:$H$4768, MATCH('FY17 Individual Analysis'!A377, 'FY17 DataDump'!$C$2:$C$4768, 0), MATCH('FY17 DataDump'!$D$1, 'FY17 DataDump'!$A$1:$H$1))</f>
        <v>#N/A</v>
      </c>
      <c r="D377" s="27">
        <f>SUMIFS('FY17 DataDump'!$E$2:$E$4768, 'FY17 DataDump'!$C$2:$C$4768, 'FY17 Individual Analysis'!$A377, 'FY17 DataDump'!$H$2:$H$4768, D$2)</f>
        <v>0</v>
      </c>
      <c r="E377" s="27">
        <f>SUMIFS('FY17 DataDump'!$E$2:$E$4768, 'FY17 DataDump'!$C$2:$C$4768, 'FY17 Individual Analysis'!$A377, 'FY17 DataDump'!$H$2:$H$4768, E$2)</f>
        <v>0</v>
      </c>
      <c r="F377" s="27">
        <f>SUMIFS('FY17 DataDump'!$E$2:$E$4768, 'FY17 DataDump'!$C$2:$C$4768, 'FY17 Individual Analysis'!$A377, 'FY17 DataDump'!$H$2:$H$4768, F$2)</f>
        <v>0</v>
      </c>
      <c r="G377" s="27">
        <f>SUMIFS('FY17 DataDump'!$E$2:$E$4768, 'FY17 DataDump'!$C$2:$C$4768, 'FY17 Individual Analysis'!$A377, 'FY17 DataDump'!$H$2:$H$4768, G$2)</f>
        <v>0</v>
      </c>
      <c r="H377" s="27">
        <f>SUMIFS('FY17 DataDump'!$E$2:$E$4768, 'FY17 DataDump'!$C$2:$C$4768, 'FY17 Individual Analysis'!$A377, 'FY17 DataDump'!$H$2:$H$4768, H$2)</f>
        <v>0</v>
      </c>
      <c r="I377" s="27">
        <f>SUMIFS('FY17 DataDump'!$E$2:$E$4768, 'FY17 DataDump'!$C$2:$C$4768, 'FY17 Individual Analysis'!$A377, 'FY17 DataDump'!$H$2:$H$4768, I$2)</f>
        <v>0</v>
      </c>
      <c r="J377" s="27">
        <f>SUMIFS('FY17 DataDump'!$E$2:$E$4768, 'FY17 DataDump'!$C$2:$C$4768, 'FY17 Individual Analysis'!$A377, 'FY17 DataDump'!$H$2:$H$4768, J$2)</f>
        <v>0</v>
      </c>
      <c r="K377" s="27">
        <f>SUMIFS('FY17 DataDump'!$E$2:$E$4768, 'FY17 DataDump'!$C$2:$C$4768, 'FY17 Individual Analysis'!$A377, 'FY17 DataDump'!$H$2:$H$4768, K$2)</f>
        <v>0</v>
      </c>
      <c r="L377" s="27">
        <f>SUMIFS('FY17 DataDump'!$E$2:$E$4768, 'FY17 DataDump'!$C$2:$C$4768, 'FY17 Individual Analysis'!$A377, 'FY17 DataDump'!$H$2:$H$4768, L$2)</f>
        <v>0</v>
      </c>
      <c r="M377" s="27">
        <f>SUMIFS('FY17 DataDump'!$E$2:$E$4768, 'FY17 DataDump'!$C$2:$C$4768, 'FY17 Individual Analysis'!$A377, 'FY17 DataDump'!$H$2:$H$4768, M$2)</f>
        <v>0</v>
      </c>
      <c r="N377" s="27">
        <f>SUMIFS('FY17 DataDump'!$E$2:$E$4768, 'FY17 DataDump'!$C$2:$C$4768, 'FY17 Individual Analysis'!$A377, 'FY17 DataDump'!$H$2:$H$4768, N$2)</f>
        <v>0</v>
      </c>
      <c r="O377" s="27">
        <f>SUMIFS('FY17 DataDump'!$E$2:$E$4768, 'FY17 DataDump'!$C$2:$C$4768, 'FY17 Individual Analysis'!$A377, 'FY17 DataDump'!$H$2:$H$4768, O$2)</f>
        <v>0</v>
      </c>
      <c r="P377" s="27">
        <f t="shared" si="35"/>
        <v>0</v>
      </c>
      <c r="Q377" s="108" t="e">
        <f t="shared" si="33"/>
        <v>#DIV/0!</v>
      </c>
      <c r="S377" s="20">
        <f t="shared" si="40"/>
        <v>0</v>
      </c>
      <c r="T377" s="21">
        <f t="shared" si="40"/>
        <v>0</v>
      </c>
      <c r="U377" s="21">
        <f t="shared" si="40"/>
        <v>0</v>
      </c>
      <c r="V377" s="21">
        <f t="shared" si="39"/>
        <v>0</v>
      </c>
      <c r="W377" s="21">
        <f t="shared" si="39"/>
        <v>0</v>
      </c>
      <c r="X377" s="21">
        <f t="shared" si="39"/>
        <v>0</v>
      </c>
      <c r="Y377" s="21">
        <f t="shared" si="39"/>
        <v>0</v>
      </c>
      <c r="Z377" s="21">
        <f t="shared" si="39"/>
        <v>0</v>
      </c>
      <c r="AA377" s="21">
        <f t="shared" si="39"/>
        <v>0</v>
      </c>
      <c r="AB377" s="21">
        <f t="shared" si="39"/>
        <v>0</v>
      </c>
      <c r="AC377" s="21">
        <f t="shared" si="39"/>
        <v>0</v>
      </c>
      <c r="AD377" s="24">
        <f t="shared" si="39"/>
        <v>0</v>
      </c>
      <c r="AF377" s="15">
        <f t="shared" si="34"/>
        <v>0</v>
      </c>
    </row>
    <row r="378" spans="1:32" x14ac:dyDescent="0.25">
      <c r="A378" s="75"/>
      <c r="B378" s="75" t="e">
        <f>INDEX('FY17 DataDump'!$A$2:$H$4768, MATCH('FY17 Individual Analysis'!A378, 'FY17 DataDump'!$C$2:$C$4768, 0), MATCH('FY17 DataDump'!$B$1, 'FY17 DataDump'!$A$1:$H$1))</f>
        <v>#N/A</v>
      </c>
      <c r="C378" s="75" t="e">
        <f>INDEX('FY17 DataDump'!$A$2:$H$4768, MATCH('FY17 Individual Analysis'!A378, 'FY17 DataDump'!$C$2:$C$4768, 0), MATCH('FY17 DataDump'!$D$1, 'FY17 DataDump'!$A$1:$H$1))</f>
        <v>#N/A</v>
      </c>
      <c r="D378" s="27">
        <f>SUMIFS('FY17 DataDump'!$E$2:$E$4768, 'FY17 DataDump'!$C$2:$C$4768, 'FY17 Individual Analysis'!$A378, 'FY17 DataDump'!$H$2:$H$4768, D$2)</f>
        <v>0</v>
      </c>
      <c r="E378" s="27">
        <f>SUMIFS('FY17 DataDump'!$E$2:$E$4768, 'FY17 DataDump'!$C$2:$C$4768, 'FY17 Individual Analysis'!$A378, 'FY17 DataDump'!$H$2:$H$4768, E$2)</f>
        <v>0</v>
      </c>
      <c r="F378" s="27">
        <f>SUMIFS('FY17 DataDump'!$E$2:$E$4768, 'FY17 DataDump'!$C$2:$C$4768, 'FY17 Individual Analysis'!$A378, 'FY17 DataDump'!$H$2:$H$4768, F$2)</f>
        <v>0</v>
      </c>
      <c r="G378" s="27">
        <f>SUMIFS('FY17 DataDump'!$E$2:$E$4768, 'FY17 DataDump'!$C$2:$C$4768, 'FY17 Individual Analysis'!$A378, 'FY17 DataDump'!$H$2:$H$4768, G$2)</f>
        <v>0</v>
      </c>
      <c r="H378" s="27">
        <f>SUMIFS('FY17 DataDump'!$E$2:$E$4768, 'FY17 DataDump'!$C$2:$C$4768, 'FY17 Individual Analysis'!$A378, 'FY17 DataDump'!$H$2:$H$4768, H$2)</f>
        <v>0</v>
      </c>
      <c r="I378" s="27">
        <f>SUMIFS('FY17 DataDump'!$E$2:$E$4768, 'FY17 DataDump'!$C$2:$C$4768, 'FY17 Individual Analysis'!$A378, 'FY17 DataDump'!$H$2:$H$4768, I$2)</f>
        <v>0</v>
      </c>
      <c r="J378" s="27">
        <f>SUMIFS('FY17 DataDump'!$E$2:$E$4768, 'FY17 DataDump'!$C$2:$C$4768, 'FY17 Individual Analysis'!$A378, 'FY17 DataDump'!$H$2:$H$4768, J$2)</f>
        <v>0</v>
      </c>
      <c r="K378" s="27">
        <f>SUMIFS('FY17 DataDump'!$E$2:$E$4768, 'FY17 DataDump'!$C$2:$C$4768, 'FY17 Individual Analysis'!$A378, 'FY17 DataDump'!$H$2:$H$4768, K$2)</f>
        <v>0</v>
      </c>
      <c r="L378" s="27">
        <f>SUMIFS('FY17 DataDump'!$E$2:$E$4768, 'FY17 DataDump'!$C$2:$C$4768, 'FY17 Individual Analysis'!$A378, 'FY17 DataDump'!$H$2:$H$4768, L$2)</f>
        <v>0</v>
      </c>
      <c r="M378" s="27">
        <f>SUMIFS('FY17 DataDump'!$E$2:$E$4768, 'FY17 DataDump'!$C$2:$C$4768, 'FY17 Individual Analysis'!$A378, 'FY17 DataDump'!$H$2:$H$4768, M$2)</f>
        <v>0</v>
      </c>
      <c r="N378" s="27">
        <f>SUMIFS('FY17 DataDump'!$E$2:$E$4768, 'FY17 DataDump'!$C$2:$C$4768, 'FY17 Individual Analysis'!$A378, 'FY17 DataDump'!$H$2:$H$4768, N$2)</f>
        <v>0</v>
      </c>
      <c r="O378" s="27">
        <f>SUMIFS('FY17 DataDump'!$E$2:$E$4768, 'FY17 DataDump'!$C$2:$C$4768, 'FY17 Individual Analysis'!$A378, 'FY17 DataDump'!$H$2:$H$4768, O$2)</f>
        <v>0</v>
      </c>
      <c r="P378" s="27">
        <f t="shared" si="35"/>
        <v>0</v>
      </c>
      <c r="Q378" s="108" t="e">
        <f t="shared" si="33"/>
        <v>#DIV/0!</v>
      </c>
      <c r="S378" s="20">
        <f t="shared" si="40"/>
        <v>0</v>
      </c>
      <c r="T378" s="21">
        <f t="shared" si="40"/>
        <v>0</v>
      </c>
      <c r="U378" s="21">
        <f t="shared" si="40"/>
        <v>0</v>
      </c>
      <c r="V378" s="21">
        <f t="shared" si="39"/>
        <v>0</v>
      </c>
      <c r="W378" s="21">
        <f t="shared" si="39"/>
        <v>0</v>
      </c>
      <c r="X378" s="21">
        <f t="shared" si="39"/>
        <v>0</v>
      </c>
      <c r="Y378" s="21">
        <f t="shared" si="39"/>
        <v>0</v>
      </c>
      <c r="Z378" s="21">
        <f t="shared" si="39"/>
        <v>0</v>
      </c>
      <c r="AA378" s="21">
        <f t="shared" si="39"/>
        <v>0</v>
      </c>
      <c r="AB378" s="21">
        <f t="shared" si="39"/>
        <v>0</v>
      </c>
      <c r="AC378" s="21">
        <f t="shared" si="39"/>
        <v>0</v>
      </c>
      <c r="AD378" s="24">
        <f t="shared" si="39"/>
        <v>0</v>
      </c>
      <c r="AF378" s="15">
        <f t="shared" si="34"/>
        <v>0</v>
      </c>
    </row>
    <row r="379" spans="1:32" x14ac:dyDescent="0.25">
      <c r="A379" s="75"/>
      <c r="B379" s="75" t="e">
        <f>INDEX('FY17 DataDump'!$A$2:$H$4768, MATCH('FY17 Individual Analysis'!A379, 'FY17 DataDump'!$C$2:$C$4768, 0), MATCH('FY17 DataDump'!$B$1, 'FY17 DataDump'!$A$1:$H$1))</f>
        <v>#N/A</v>
      </c>
      <c r="C379" s="75" t="e">
        <f>INDEX('FY17 DataDump'!$A$2:$H$4768, MATCH('FY17 Individual Analysis'!A379, 'FY17 DataDump'!$C$2:$C$4768, 0), MATCH('FY17 DataDump'!$D$1, 'FY17 DataDump'!$A$1:$H$1))</f>
        <v>#N/A</v>
      </c>
      <c r="D379" s="27">
        <f>SUMIFS('FY17 DataDump'!$E$2:$E$4768, 'FY17 DataDump'!$C$2:$C$4768, 'FY17 Individual Analysis'!$A379, 'FY17 DataDump'!$H$2:$H$4768, D$2)</f>
        <v>0</v>
      </c>
      <c r="E379" s="27">
        <f>SUMIFS('FY17 DataDump'!$E$2:$E$4768, 'FY17 DataDump'!$C$2:$C$4768, 'FY17 Individual Analysis'!$A379, 'FY17 DataDump'!$H$2:$H$4768, E$2)</f>
        <v>0</v>
      </c>
      <c r="F379" s="27">
        <f>SUMIFS('FY17 DataDump'!$E$2:$E$4768, 'FY17 DataDump'!$C$2:$C$4768, 'FY17 Individual Analysis'!$A379, 'FY17 DataDump'!$H$2:$H$4768, F$2)</f>
        <v>0</v>
      </c>
      <c r="G379" s="27">
        <f>SUMIFS('FY17 DataDump'!$E$2:$E$4768, 'FY17 DataDump'!$C$2:$C$4768, 'FY17 Individual Analysis'!$A379, 'FY17 DataDump'!$H$2:$H$4768, G$2)</f>
        <v>0</v>
      </c>
      <c r="H379" s="27">
        <f>SUMIFS('FY17 DataDump'!$E$2:$E$4768, 'FY17 DataDump'!$C$2:$C$4768, 'FY17 Individual Analysis'!$A379, 'FY17 DataDump'!$H$2:$H$4768, H$2)</f>
        <v>0</v>
      </c>
      <c r="I379" s="27">
        <f>SUMIFS('FY17 DataDump'!$E$2:$E$4768, 'FY17 DataDump'!$C$2:$C$4768, 'FY17 Individual Analysis'!$A379, 'FY17 DataDump'!$H$2:$H$4768, I$2)</f>
        <v>0</v>
      </c>
      <c r="J379" s="27">
        <f>SUMIFS('FY17 DataDump'!$E$2:$E$4768, 'FY17 DataDump'!$C$2:$C$4768, 'FY17 Individual Analysis'!$A379, 'FY17 DataDump'!$H$2:$H$4768, J$2)</f>
        <v>0</v>
      </c>
      <c r="K379" s="27">
        <f>SUMIFS('FY17 DataDump'!$E$2:$E$4768, 'FY17 DataDump'!$C$2:$C$4768, 'FY17 Individual Analysis'!$A379, 'FY17 DataDump'!$H$2:$H$4768, K$2)</f>
        <v>0</v>
      </c>
      <c r="L379" s="27">
        <f>SUMIFS('FY17 DataDump'!$E$2:$E$4768, 'FY17 DataDump'!$C$2:$C$4768, 'FY17 Individual Analysis'!$A379, 'FY17 DataDump'!$H$2:$H$4768, L$2)</f>
        <v>0</v>
      </c>
      <c r="M379" s="27">
        <f>SUMIFS('FY17 DataDump'!$E$2:$E$4768, 'FY17 DataDump'!$C$2:$C$4768, 'FY17 Individual Analysis'!$A379, 'FY17 DataDump'!$H$2:$H$4768, M$2)</f>
        <v>0</v>
      </c>
      <c r="N379" s="27">
        <f>SUMIFS('FY17 DataDump'!$E$2:$E$4768, 'FY17 DataDump'!$C$2:$C$4768, 'FY17 Individual Analysis'!$A379, 'FY17 DataDump'!$H$2:$H$4768, N$2)</f>
        <v>0</v>
      </c>
      <c r="O379" s="27">
        <f>SUMIFS('FY17 DataDump'!$E$2:$E$4768, 'FY17 DataDump'!$C$2:$C$4768, 'FY17 Individual Analysis'!$A379, 'FY17 DataDump'!$H$2:$H$4768, O$2)</f>
        <v>0</v>
      </c>
      <c r="P379" s="27">
        <f t="shared" si="35"/>
        <v>0</v>
      </c>
      <c r="Q379" s="108" t="e">
        <f t="shared" si="33"/>
        <v>#DIV/0!</v>
      </c>
      <c r="S379" s="20">
        <f t="shared" si="40"/>
        <v>0</v>
      </c>
      <c r="T379" s="21">
        <f t="shared" si="40"/>
        <v>0</v>
      </c>
      <c r="U379" s="21">
        <f t="shared" si="40"/>
        <v>0</v>
      </c>
      <c r="V379" s="21">
        <f t="shared" si="39"/>
        <v>0</v>
      </c>
      <c r="W379" s="21">
        <f t="shared" si="39"/>
        <v>0</v>
      </c>
      <c r="X379" s="21">
        <f t="shared" si="39"/>
        <v>0</v>
      </c>
      <c r="Y379" s="21">
        <f t="shared" si="39"/>
        <v>0</v>
      </c>
      <c r="Z379" s="21">
        <f t="shared" si="39"/>
        <v>0</v>
      </c>
      <c r="AA379" s="21">
        <f t="shared" si="39"/>
        <v>0</v>
      </c>
      <c r="AB379" s="21">
        <f t="shared" si="39"/>
        <v>0</v>
      </c>
      <c r="AC379" s="21">
        <f t="shared" si="39"/>
        <v>0</v>
      </c>
      <c r="AD379" s="24">
        <f t="shared" si="39"/>
        <v>0</v>
      </c>
      <c r="AF379" s="15">
        <f t="shared" si="34"/>
        <v>0</v>
      </c>
    </row>
    <row r="380" spans="1:32" x14ac:dyDescent="0.25">
      <c r="A380" s="75"/>
      <c r="B380" s="75" t="e">
        <f>INDEX('FY17 DataDump'!$A$2:$H$4768, MATCH('FY17 Individual Analysis'!A380, 'FY17 DataDump'!$C$2:$C$4768, 0), MATCH('FY17 DataDump'!$B$1, 'FY17 DataDump'!$A$1:$H$1))</f>
        <v>#N/A</v>
      </c>
      <c r="C380" s="75" t="e">
        <f>INDEX('FY17 DataDump'!$A$2:$H$4768, MATCH('FY17 Individual Analysis'!A380, 'FY17 DataDump'!$C$2:$C$4768, 0), MATCH('FY17 DataDump'!$D$1, 'FY17 DataDump'!$A$1:$H$1))</f>
        <v>#N/A</v>
      </c>
      <c r="D380" s="27">
        <f>SUMIFS('FY17 DataDump'!$E$2:$E$4768, 'FY17 DataDump'!$C$2:$C$4768, 'FY17 Individual Analysis'!$A380, 'FY17 DataDump'!$H$2:$H$4768, D$2)</f>
        <v>0</v>
      </c>
      <c r="E380" s="27">
        <f>SUMIFS('FY17 DataDump'!$E$2:$E$4768, 'FY17 DataDump'!$C$2:$C$4768, 'FY17 Individual Analysis'!$A380, 'FY17 DataDump'!$H$2:$H$4768, E$2)</f>
        <v>0</v>
      </c>
      <c r="F380" s="27">
        <f>SUMIFS('FY17 DataDump'!$E$2:$E$4768, 'FY17 DataDump'!$C$2:$C$4768, 'FY17 Individual Analysis'!$A380, 'FY17 DataDump'!$H$2:$H$4768, F$2)</f>
        <v>0</v>
      </c>
      <c r="G380" s="27">
        <f>SUMIFS('FY17 DataDump'!$E$2:$E$4768, 'FY17 DataDump'!$C$2:$C$4768, 'FY17 Individual Analysis'!$A380, 'FY17 DataDump'!$H$2:$H$4768, G$2)</f>
        <v>0</v>
      </c>
      <c r="H380" s="27">
        <f>SUMIFS('FY17 DataDump'!$E$2:$E$4768, 'FY17 DataDump'!$C$2:$C$4768, 'FY17 Individual Analysis'!$A380, 'FY17 DataDump'!$H$2:$H$4768, H$2)</f>
        <v>0</v>
      </c>
      <c r="I380" s="27">
        <f>SUMIFS('FY17 DataDump'!$E$2:$E$4768, 'FY17 DataDump'!$C$2:$C$4768, 'FY17 Individual Analysis'!$A380, 'FY17 DataDump'!$H$2:$H$4768, I$2)</f>
        <v>0</v>
      </c>
      <c r="J380" s="27">
        <f>SUMIFS('FY17 DataDump'!$E$2:$E$4768, 'FY17 DataDump'!$C$2:$C$4768, 'FY17 Individual Analysis'!$A380, 'FY17 DataDump'!$H$2:$H$4768, J$2)</f>
        <v>0</v>
      </c>
      <c r="K380" s="27">
        <f>SUMIFS('FY17 DataDump'!$E$2:$E$4768, 'FY17 DataDump'!$C$2:$C$4768, 'FY17 Individual Analysis'!$A380, 'FY17 DataDump'!$H$2:$H$4768, K$2)</f>
        <v>0</v>
      </c>
      <c r="L380" s="27">
        <f>SUMIFS('FY17 DataDump'!$E$2:$E$4768, 'FY17 DataDump'!$C$2:$C$4768, 'FY17 Individual Analysis'!$A380, 'FY17 DataDump'!$H$2:$H$4768, L$2)</f>
        <v>0</v>
      </c>
      <c r="M380" s="27">
        <f>SUMIFS('FY17 DataDump'!$E$2:$E$4768, 'FY17 DataDump'!$C$2:$C$4768, 'FY17 Individual Analysis'!$A380, 'FY17 DataDump'!$H$2:$H$4768, M$2)</f>
        <v>0</v>
      </c>
      <c r="N380" s="27">
        <f>SUMIFS('FY17 DataDump'!$E$2:$E$4768, 'FY17 DataDump'!$C$2:$C$4768, 'FY17 Individual Analysis'!$A380, 'FY17 DataDump'!$H$2:$H$4768, N$2)</f>
        <v>0</v>
      </c>
      <c r="O380" s="27">
        <f>SUMIFS('FY17 DataDump'!$E$2:$E$4768, 'FY17 DataDump'!$C$2:$C$4768, 'FY17 Individual Analysis'!$A380, 'FY17 DataDump'!$H$2:$H$4768, O$2)</f>
        <v>0</v>
      </c>
      <c r="P380" s="27">
        <f t="shared" si="35"/>
        <v>0</v>
      </c>
      <c r="Q380" s="108" t="e">
        <f t="shared" si="33"/>
        <v>#DIV/0!</v>
      </c>
      <c r="S380" s="20">
        <f t="shared" si="40"/>
        <v>0</v>
      </c>
      <c r="T380" s="21">
        <f t="shared" si="40"/>
        <v>0</v>
      </c>
      <c r="U380" s="21">
        <f t="shared" si="40"/>
        <v>0</v>
      </c>
      <c r="V380" s="21">
        <f t="shared" si="39"/>
        <v>0</v>
      </c>
      <c r="W380" s="21">
        <f t="shared" si="39"/>
        <v>0</v>
      </c>
      <c r="X380" s="21">
        <f t="shared" si="39"/>
        <v>0</v>
      </c>
      <c r="Y380" s="21">
        <f t="shared" si="39"/>
        <v>0</v>
      </c>
      <c r="Z380" s="21">
        <f t="shared" si="39"/>
        <v>0</v>
      </c>
      <c r="AA380" s="21">
        <f t="shared" si="39"/>
        <v>0</v>
      </c>
      <c r="AB380" s="21">
        <f t="shared" si="39"/>
        <v>0</v>
      </c>
      <c r="AC380" s="21">
        <f t="shared" si="39"/>
        <v>0</v>
      </c>
      <c r="AD380" s="24">
        <f t="shared" si="39"/>
        <v>0</v>
      </c>
      <c r="AF380" s="15">
        <f t="shared" si="34"/>
        <v>0</v>
      </c>
    </row>
    <row r="381" spans="1:32" x14ac:dyDescent="0.25">
      <c r="A381" s="75"/>
      <c r="B381" s="75" t="e">
        <f>INDEX('FY17 DataDump'!$A$2:$H$4768, MATCH('FY17 Individual Analysis'!A381, 'FY17 DataDump'!$C$2:$C$4768, 0), MATCH('FY17 DataDump'!$B$1, 'FY17 DataDump'!$A$1:$H$1))</f>
        <v>#N/A</v>
      </c>
      <c r="C381" s="75" t="e">
        <f>INDEX('FY17 DataDump'!$A$2:$H$4768, MATCH('FY17 Individual Analysis'!A381, 'FY17 DataDump'!$C$2:$C$4768, 0), MATCH('FY17 DataDump'!$D$1, 'FY17 DataDump'!$A$1:$H$1))</f>
        <v>#N/A</v>
      </c>
      <c r="D381" s="27">
        <f>SUMIFS('FY17 DataDump'!$E$2:$E$4768, 'FY17 DataDump'!$C$2:$C$4768, 'FY17 Individual Analysis'!$A381, 'FY17 DataDump'!$H$2:$H$4768, D$2)</f>
        <v>0</v>
      </c>
      <c r="E381" s="27">
        <f>SUMIFS('FY17 DataDump'!$E$2:$E$4768, 'FY17 DataDump'!$C$2:$C$4768, 'FY17 Individual Analysis'!$A381, 'FY17 DataDump'!$H$2:$H$4768, E$2)</f>
        <v>0</v>
      </c>
      <c r="F381" s="27">
        <f>SUMIFS('FY17 DataDump'!$E$2:$E$4768, 'FY17 DataDump'!$C$2:$C$4768, 'FY17 Individual Analysis'!$A381, 'FY17 DataDump'!$H$2:$H$4768, F$2)</f>
        <v>0</v>
      </c>
      <c r="G381" s="27">
        <f>SUMIFS('FY17 DataDump'!$E$2:$E$4768, 'FY17 DataDump'!$C$2:$C$4768, 'FY17 Individual Analysis'!$A381, 'FY17 DataDump'!$H$2:$H$4768, G$2)</f>
        <v>0</v>
      </c>
      <c r="H381" s="27">
        <f>SUMIFS('FY17 DataDump'!$E$2:$E$4768, 'FY17 DataDump'!$C$2:$C$4768, 'FY17 Individual Analysis'!$A381, 'FY17 DataDump'!$H$2:$H$4768, H$2)</f>
        <v>0</v>
      </c>
      <c r="I381" s="27">
        <f>SUMIFS('FY17 DataDump'!$E$2:$E$4768, 'FY17 DataDump'!$C$2:$C$4768, 'FY17 Individual Analysis'!$A381, 'FY17 DataDump'!$H$2:$H$4768, I$2)</f>
        <v>0</v>
      </c>
      <c r="J381" s="27">
        <f>SUMIFS('FY17 DataDump'!$E$2:$E$4768, 'FY17 DataDump'!$C$2:$C$4768, 'FY17 Individual Analysis'!$A381, 'FY17 DataDump'!$H$2:$H$4768, J$2)</f>
        <v>0</v>
      </c>
      <c r="K381" s="27">
        <f>SUMIFS('FY17 DataDump'!$E$2:$E$4768, 'FY17 DataDump'!$C$2:$C$4768, 'FY17 Individual Analysis'!$A381, 'FY17 DataDump'!$H$2:$H$4768, K$2)</f>
        <v>0</v>
      </c>
      <c r="L381" s="27">
        <f>SUMIFS('FY17 DataDump'!$E$2:$E$4768, 'FY17 DataDump'!$C$2:$C$4768, 'FY17 Individual Analysis'!$A381, 'FY17 DataDump'!$H$2:$H$4768, L$2)</f>
        <v>0</v>
      </c>
      <c r="M381" s="27">
        <f>SUMIFS('FY17 DataDump'!$E$2:$E$4768, 'FY17 DataDump'!$C$2:$C$4768, 'FY17 Individual Analysis'!$A381, 'FY17 DataDump'!$H$2:$H$4768, M$2)</f>
        <v>0</v>
      </c>
      <c r="N381" s="27">
        <f>SUMIFS('FY17 DataDump'!$E$2:$E$4768, 'FY17 DataDump'!$C$2:$C$4768, 'FY17 Individual Analysis'!$A381, 'FY17 DataDump'!$H$2:$H$4768, N$2)</f>
        <v>0</v>
      </c>
      <c r="O381" s="27">
        <f>SUMIFS('FY17 DataDump'!$E$2:$E$4768, 'FY17 DataDump'!$C$2:$C$4768, 'FY17 Individual Analysis'!$A381, 'FY17 DataDump'!$H$2:$H$4768, O$2)</f>
        <v>0</v>
      </c>
      <c r="P381" s="27">
        <f t="shared" si="35"/>
        <v>0</v>
      </c>
      <c r="Q381" s="108" t="e">
        <f t="shared" si="33"/>
        <v>#DIV/0!</v>
      </c>
      <c r="S381" s="20">
        <f t="shared" si="40"/>
        <v>0</v>
      </c>
      <c r="T381" s="21">
        <f t="shared" si="40"/>
        <v>0</v>
      </c>
      <c r="U381" s="21">
        <f t="shared" si="40"/>
        <v>0</v>
      </c>
      <c r="V381" s="21">
        <f t="shared" si="39"/>
        <v>0</v>
      </c>
      <c r="W381" s="21">
        <f t="shared" si="39"/>
        <v>0</v>
      </c>
      <c r="X381" s="21">
        <f t="shared" si="39"/>
        <v>0</v>
      </c>
      <c r="Y381" s="21">
        <f t="shared" si="39"/>
        <v>0</v>
      </c>
      <c r="Z381" s="21">
        <f t="shared" si="39"/>
        <v>0</v>
      </c>
      <c r="AA381" s="21">
        <f t="shared" si="39"/>
        <v>0</v>
      </c>
      <c r="AB381" s="21">
        <f t="shared" si="39"/>
        <v>0</v>
      </c>
      <c r="AC381" s="21">
        <f t="shared" si="39"/>
        <v>0</v>
      </c>
      <c r="AD381" s="24">
        <f t="shared" si="39"/>
        <v>0</v>
      </c>
      <c r="AF381" s="15">
        <f t="shared" si="34"/>
        <v>0</v>
      </c>
    </row>
    <row r="382" spans="1:32" x14ac:dyDescent="0.25">
      <c r="A382" s="75"/>
      <c r="B382" s="75" t="e">
        <f>INDEX('FY17 DataDump'!$A$2:$H$4768, MATCH('FY17 Individual Analysis'!A382, 'FY17 DataDump'!$C$2:$C$4768, 0), MATCH('FY17 DataDump'!$B$1, 'FY17 DataDump'!$A$1:$H$1))</f>
        <v>#N/A</v>
      </c>
      <c r="C382" s="75" t="e">
        <f>INDEX('FY17 DataDump'!$A$2:$H$4768, MATCH('FY17 Individual Analysis'!A382, 'FY17 DataDump'!$C$2:$C$4768, 0), MATCH('FY17 DataDump'!$D$1, 'FY17 DataDump'!$A$1:$H$1))</f>
        <v>#N/A</v>
      </c>
      <c r="D382" s="27">
        <f>SUMIFS('FY17 DataDump'!$E$2:$E$4768, 'FY17 DataDump'!$C$2:$C$4768, 'FY17 Individual Analysis'!$A382, 'FY17 DataDump'!$H$2:$H$4768, D$2)</f>
        <v>0</v>
      </c>
      <c r="E382" s="27">
        <f>SUMIFS('FY17 DataDump'!$E$2:$E$4768, 'FY17 DataDump'!$C$2:$C$4768, 'FY17 Individual Analysis'!$A382, 'FY17 DataDump'!$H$2:$H$4768, E$2)</f>
        <v>0</v>
      </c>
      <c r="F382" s="27">
        <f>SUMIFS('FY17 DataDump'!$E$2:$E$4768, 'FY17 DataDump'!$C$2:$C$4768, 'FY17 Individual Analysis'!$A382, 'FY17 DataDump'!$H$2:$H$4768, F$2)</f>
        <v>0</v>
      </c>
      <c r="G382" s="27">
        <f>SUMIFS('FY17 DataDump'!$E$2:$E$4768, 'FY17 DataDump'!$C$2:$C$4768, 'FY17 Individual Analysis'!$A382, 'FY17 DataDump'!$H$2:$H$4768, G$2)</f>
        <v>0</v>
      </c>
      <c r="H382" s="27">
        <f>SUMIFS('FY17 DataDump'!$E$2:$E$4768, 'FY17 DataDump'!$C$2:$C$4768, 'FY17 Individual Analysis'!$A382, 'FY17 DataDump'!$H$2:$H$4768, H$2)</f>
        <v>0</v>
      </c>
      <c r="I382" s="27">
        <f>SUMIFS('FY17 DataDump'!$E$2:$E$4768, 'FY17 DataDump'!$C$2:$C$4768, 'FY17 Individual Analysis'!$A382, 'FY17 DataDump'!$H$2:$H$4768, I$2)</f>
        <v>0</v>
      </c>
      <c r="J382" s="27">
        <f>SUMIFS('FY17 DataDump'!$E$2:$E$4768, 'FY17 DataDump'!$C$2:$C$4768, 'FY17 Individual Analysis'!$A382, 'FY17 DataDump'!$H$2:$H$4768, J$2)</f>
        <v>0</v>
      </c>
      <c r="K382" s="27">
        <f>SUMIFS('FY17 DataDump'!$E$2:$E$4768, 'FY17 DataDump'!$C$2:$C$4768, 'FY17 Individual Analysis'!$A382, 'FY17 DataDump'!$H$2:$H$4768, K$2)</f>
        <v>0</v>
      </c>
      <c r="L382" s="27">
        <f>SUMIFS('FY17 DataDump'!$E$2:$E$4768, 'FY17 DataDump'!$C$2:$C$4768, 'FY17 Individual Analysis'!$A382, 'FY17 DataDump'!$H$2:$H$4768, L$2)</f>
        <v>0</v>
      </c>
      <c r="M382" s="27">
        <f>SUMIFS('FY17 DataDump'!$E$2:$E$4768, 'FY17 DataDump'!$C$2:$C$4768, 'FY17 Individual Analysis'!$A382, 'FY17 DataDump'!$H$2:$H$4768, M$2)</f>
        <v>0</v>
      </c>
      <c r="N382" s="27">
        <f>SUMIFS('FY17 DataDump'!$E$2:$E$4768, 'FY17 DataDump'!$C$2:$C$4768, 'FY17 Individual Analysis'!$A382, 'FY17 DataDump'!$H$2:$H$4768, N$2)</f>
        <v>0</v>
      </c>
      <c r="O382" s="27">
        <f>SUMIFS('FY17 DataDump'!$E$2:$E$4768, 'FY17 DataDump'!$C$2:$C$4768, 'FY17 Individual Analysis'!$A382, 'FY17 DataDump'!$H$2:$H$4768, O$2)</f>
        <v>0</v>
      </c>
      <c r="P382" s="27">
        <f t="shared" si="35"/>
        <v>0</v>
      </c>
      <c r="Q382" s="108" t="e">
        <f t="shared" si="33"/>
        <v>#DIV/0!</v>
      </c>
      <c r="S382" s="20">
        <f t="shared" si="40"/>
        <v>0</v>
      </c>
      <c r="T382" s="21">
        <f t="shared" si="40"/>
        <v>0</v>
      </c>
      <c r="U382" s="21">
        <f t="shared" si="40"/>
        <v>0</v>
      </c>
      <c r="V382" s="21">
        <f t="shared" si="39"/>
        <v>0</v>
      </c>
      <c r="W382" s="21">
        <f t="shared" si="39"/>
        <v>0</v>
      </c>
      <c r="X382" s="21">
        <f t="shared" si="39"/>
        <v>0</v>
      </c>
      <c r="Y382" s="21">
        <f t="shared" si="39"/>
        <v>0</v>
      </c>
      <c r="Z382" s="21">
        <f t="shared" si="39"/>
        <v>0</v>
      </c>
      <c r="AA382" s="21">
        <f t="shared" si="39"/>
        <v>0</v>
      </c>
      <c r="AB382" s="21">
        <f t="shared" si="39"/>
        <v>0</v>
      </c>
      <c r="AC382" s="21">
        <f t="shared" si="39"/>
        <v>0</v>
      </c>
      <c r="AD382" s="24">
        <f t="shared" si="39"/>
        <v>0</v>
      </c>
      <c r="AF382" s="15">
        <f t="shared" si="34"/>
        <v>0</v>
      </c>
    </row>
    <row r="383" spans="1:32" x14ac:dyDescent="0.25">
      <c r="A383" s="75"/>
      <c r="B383" s="75" t="e">
        <f>INDEX('FY17 DataDump'!$A$2:$H$4768, MATCH('FY17 Individual Analysis'!A383, 'FY17 DataDump'!$C$2:$C$4768, 0), MATCH('FY17 DataDump'!$B$1, 'FY17 DataDump'!$A$1:$H$1))</f>
        <v>#N/A</v>
      </c>
      <c r="C383" s="75" t="e">
        <f>INDEX('FY17 DataDump'!$A$2:$H$4768, MATCH('FY17 Individual Analysis'!A383, 'FY17 DataDump'!$C$2:$C$4768, 0), MATCH('FY17 DataDump'!$D$1, 'FY17 DataDump'!$A$1:$H$1))</f>
        <v>#N/A</v>
      </c>
      <c r="D383" s="27">
        <f>SUMIFS('FY17 DataDump'!$E$2:$E$4768, 'FY17 DataDump'!$C$2:$C$4768, 'FY17 Individual Analysis'!$A383, 'FY17 DataDump'!$H$2:$H$4768, D$2)</f>
        <v>0</v>
      </c>
      <c r="E383" s="27">
        <f>SUMIFS('FY17 DataDump'!$E$2:$E$4768, 'FY17 DataDump'!$C$2:$C$4768, 'FY17 Individual Analysis'!$A383, 'FY17 DataDump'!$H$2:$H$4768, E$2)</f>
        <v>0</v>
      </c>
      <c r="F383" s="27">
        <f>SUMIFS('FY17 DataDump'!$E$2:$E$4768, 'FY17 DataDump'!$C$2:$C$4768, 'FY17 Individual Analysis'!$A383, 'FY17 DataDump'!$H$2:$H$4768, F$2)</f>
        <v>0</v>
      </c>
      <c r="G383" s="27">
        <f>SUMIFS('FY17 DataDump'!$E$2:$E$4768, 'FY17 DataDump'!$C$2:$C$4768, 'FY17 Individual Analysis'!$A383, 'FY17 DataDump'!$H$2:$H$4768, G$2)</f>
        <v>0</v>
      </c>
      <c r="H383" s="27">
        <f>SUMIFS('FY17 DataDump'!$E$2:$E$4768, 'FY17 DataDump'!$C$2:$C$4768, 'FY17 Individual Analysis'!$A383, 'FY17 DataDump'!$H$2:$H$4768, H$2)</f>
        <v>0</v>
      </c>
      <c r="I383" s="27">
        <f>SUMIFS('FY17 DataDump'!$E$2:$E$4768, 'FY17 DataDump'!$C$2:$C$4768, 'FY17 Individual Analysis'!$A383, 'FY17 DataDump'!$H$2:$H$4768, I$2)</f>
        <v>0</v>
      </c>
      <c r="J383" s="27">
        <f>SUMIFS('FY17 DataDump'!$E$2:$E$4768, 'FY17 DataDump'!$C$2:$C$4768, 'FY17 Individual Analysis'!$A383, 'FY17 DataDump'!$H$2:$H$4768, J$2)</f>
        <v>0</v>
      </c>
      <c r="K383" s="27">
        <f>SUMIFS('FY17 DataDump'!$E$2:$E$4768, 'FY17 DataDump'!$C$2:$C$4768, 'FY17 Individual Analysis'!$A383, 'FY17 DataDump'!$H$2:$H$4768, K$2)</f>
        <v>0</v>
      </c>
      <c r="L383" s="27">
        <f>SUMIFS('FY17 DataDump'!$E$2:$E$4768, 'FY17 DataDump'!$C$2:$C$4768, 'FY17 Individual Analysis'!$A383, 'FY17 DataDump'!$H$2:$H$4768, L$2)</f>
        <v>0</v>
      </c>
      <c r="M383" s="27">
        <f>SUMIFS('FY17 DataDump'!$E$2:$E$4768, 'FY17 DataDump'!$C$2:$C$4768, 'FY17 Individual Analysis'!$A383, 'FY17 DataDump'!$H$2:$H$4768, M$2)</f>
        <v>0</v>
      </c>
      <c r="N383" s="27">
        <f>SUMIFS('FY17 DataDump'!$E$2:$E$4768, 'FY17 DataDump'!$C$2:$C$4768, 'FY17 Individual Analysis'!$A383, 'FY17 DataDump'!$H$2:$H$4768, N$2)</f>
        <v>0</v>
      </c>
      <c r="O383" s="27">
        <f>SUMIFS('FY17 DataDump'!$E$2:$E$4768, 'FY17 DataDump'!$C$2:$C$4768, 'FY17 Individual Analysis'!$A383, 'FY17 DataDump'!$H$2:$H$4768, O$2)</f>
        <v>0</v>
      </c>
      <c r="P383" s="27">
        <f t="shared" si="35"/>
        <v>0</v>
      </c>
      <c r="Q383" s="108" t="e">
        <f t="shared" si="33"/>
        <v>#DIV/0!</v>
      </c>
      <c r="S383" s="20">
        <f t="shared" si="40"/>
        <v>0</v>
      </c>
      <c r="T383" s="21">
        <f t="shared" si="40"/>
        <v>0</v>
      </c>
      <c r="U383" s="21">
        <f t="shared" si="40"/>
        <v>0</v>
      </c>
      <c r="V383" s="21">
        <f t="shared" si="39"/>
        <v>0</v>
      </c>
      <c r="W383" s="21">
        <f t="shared" si="39"/>
        <v>0</v>
      </c>
      <c r="X383" s="21">
        <f t="shared" si="39"/>
        <v>0</v>
      </c>
      <c r="Y383" s="21">
        <f t="shared" si="39"/>
        <v>0</v>
      </c>
      <c r="Z383" s="21">
        <f t="shared" si="39"/>
        <v>0</v>
      </c>
      <c r="AA383" s="21">
        <f t="shared" si="39"/>
        <v>0</v>
      </c>
      <c r="AB383" s="21">
        <f t="shared" si="39"/>
        <v>0</v>
      </c>
      <c r="AC383" s="21">
        <f t="shared" si="39"/>
        <v>0</v>
      </c>
      <c r="AD383" s="24">
        <f t="shared" si="39"/>
        <v>0</v>
      </c>
      <c r="AF383" s="15">
        <f t="shared" si="34"/>
        <v>0</v>
      </c>
    </row>
    <row r="384" spans="1:32" x14ac:dyDescent="0.25">
      <c r="A384" s="75"/>
      <c r="B384" s="75" t="e">
        <f>INDEX('FY17 DataDump'!$A$2:$H$4768, MATCH('FY17 Individual Analysis'!A384, 'FY17 DataDump'!$C$2:$C$4768, 0), MATCH('FY17 DataDump'!$B$1, 'FY17 DataDump'!$A$1:$H$1))</f>
        <v>#N/A</v>
      </c>
      <c r="C384" s="75" t="e">
        <f>INDEX('FY17 DataDump'!$A$2:$H$4768, MATCH('FY17 Individual Analysis'!A384, 'FY17 DataDump'!$C$2:$C$4768, 0), MATCH('FY17 DataDump'!$D$1, 'FY17 DataDump'!$A$1:$H$1))</f>
        <v>#N/A</v>
      </c>
      <c r="D384" s="27">
        <f>SUMIFS('FY17 DataDump'!$E$2:$E$4768, 'FY17 DataDump'!$C$2:$C$4768, 'FY17 Individual Analysis'!$A384, 'FY17 DataDump'!$H$2:$H$4768, D$2)</f>
        <v>0</v>
      </c>
      <c r="E384" s="27">
        <f>SUMIFS('FY17 DataDump'!$E$2:$E$4768, 'FY17 DataDump'!$C$2:$C$4768, 'FY17 Individual Analysis'!$A384, 'FY17 DataDump'!$H$2:$H$4768, E$2)</f>
        <v>0</v>
      </c>
      <c r="F384" s="27">
        <f>SUMIFS('FY17 DataDump'!$E$2:$E$4768, 'FY17 DataDump'!$C$2:$C$4768, 'FY17 Individual Analysis'!$A384, 'FY17 DataDump'!$H$2:$H$4768, F$2)</f>
        <v>0</v>
      </c>
      <c r="G384" s="27">
        <f>SUMIFS('FY17 DataDump'!$E$2:$E$4768, 'FY17 DataDump'!$C$2:$C$4768, 'FY17 Individual Analysis'!$A384, 'FY17 DataDump'!$H$2:$H$4768, G$2)</f>
        <v>0</v>
      </c>
      <c r="H384" s="27">
        <f>SUMIFS('FY17 DataDump'!$E$2:$E$4768, 'FY17 DataDump'!$C$2:$C$4768, 'FY17 Individual Analysis'!$A384, 'FY17 DataDump'!$H$2:$H$4768, H$2)</f>
        <v>0</v>
      </c>
      <c r="I384" s="27">
        <f>SUMIFS('FY17 DataDump'!$E$2:$E$4768, 'FY17 DataDump'!$C$2:$C$4768, 'FY17 Individual Analysis'!$A384, 'FY17 DataDump'!$H$2:$H$4768, I$2)</f>
        <v>0</v>
      </c>
      <c r="J384" s="27">
        <f>SUMIFS('FY17 DataDump'!$E$2:$E$4768, 'FY17 DataDump'!$C$2:$C$4768, 'FY17 Individual Analysis'!$A384, 'FY17 DataDump'!$H$2:$H$4768, J$2)</f>
        <v>0</v>
      </c>
      <c r="K384" s="27">
        <f>SUMIFS('FY17 DataDump'!$E$2:$E$4768, 'FY17 DataDump'!$C$2:$C$4768, 'FY17 Individual Analysis'!$A384, 'FY17 DataDump'!$H$2:$H$4768, K$2)</f>
        <v>0</v>
      </c>
      <c r="L384" s="27">
        <f>SUMIFS('FY17 DataDump'!$E$2:$E$4768, 'FY17 DataDump'!$C$2:$C$4768, 'FY17 Individual Analysis'!$A384, 'FY17 DataDump'!$H$2:$H$4768, L$2)</f>
        <v>0</v>
      </c>
      <c r="M384" s="27">
        <f>SUMIFS('FY17 DataDump'!$E$2:$E$4768, 'FY17 DataDump'!$C$2:$C$4768, 'FY17 Individual Analysis'!$A384, 'FY17 DataDump'!$H$2:$H$4768, M$2)</f>
        <v>0</v>
      </c>
      <c r="N384" s="27">
        <f>SUMIFS('FY17 DataDump'!$E$2:$E$4768, 'FY17 DataDump'!$C$2:$C$4768, 'FY17 Individual Analysis'!$A384, 'FY17 DataDump'!$H$2:$H$4768, N$2)</f>
        <v>0</v>
      </c>
      <c r="O384" s="27">
        <f>SUMIFS('FY17 DataDump'!$E$2:$E$4768, 'FY17 DataDump'!$C$2:$C$4768, 'FY17 Individual Analysis'!$A384, 'FY17 DataDump'!$H$2:$H$4768, O$2)</f>
        <v>0</v>
      </c>
      <c r="P384" s="27">
        <f t="shared" si="35"/>
        <v>0</v>
      </c>
      <c r="Q384" s="108" t="e">
        <f t="shared" si="33"/>
        <v>#DIV/0!</v>
      </c>
      <c r="S384" s="20">
        <f t="shared" si="40"/>
        <v>0</v>
      </c>
      <c r="T384" s="21">
        <f t="shared" si="40"/>
        <v>0</v>
      </c>
      <c r="U384" s="21">
        <f t="shared" si="40"/>
        <v>0</v>
      </c>
      <c r="V384" s="21">
        <f t="shared" si="39"/>
        <v>0</v>
      </c>
      <c r="W384" s="21">
        <f t="shared" si="39"/>
        <v>0</v>
      </c>
      <c r="X384" s="21">
        <f t="shared" si="39"/>
        <v>0</v>
      </c>
      <c r="Y384" s="21">
        <f t="shared" si="39"/>
        <v>0</v>
      </c>
      <c r="Z384" s="21">
        <f t="shared" si="39"/>
        <v>0</v>
      </c>
      <c r="AA384" s="21">
        <f t="shared" si="39"/>
        <v>0</v>
      </c>
      <c r="AB384" s="21">
        <f t="shared" si="39"/>
        <v>0</v>
      </c>
      <c r="AC384" s="21">
        <f t="shared" si="39"/>
        <v>0</v>
      </c>
      <c r="AD384" s="24">
        <f t="shared" si="39"/>
        <v>0</v>
      </c>
      <c r="AF384" s="15">
        <f t="shared" si="34"/>
        <v>0</v>
      </c>
    </row>
    <row r="385" spans="1:35" x14ac:dyDescent="0.25">
      <c r="A385" s="75"/>
      <c r="B385" s="75" t="e">
        <f>INDEX('FY17 DataDump'!$A$2:$H$4768, MATCH('FY17 Individual Analysis'!A385, 'FY17 DataDump'!$C$2:$C$4768, 0), MATCH('FY17 DataDump'!$B$1, 'FY17 DataDump'!$A$1:$H$1))</f>
        <v>#N/A</v>
      </c>
      <c r="C385" s="75" t="e">
        <f>INDEX('FY17 DataDump'!$A$2:$H$4768, MATCH('FY17 Individual Analysis'!A385, 'FY17 DataDump'!$C$2:$C$4768, 0), MATCH('FY17 DataDump'!$D$1, 'FY17 DataDump'!$A$1:$H$1))</f>
        <v>#N/A</v>
      </c>
      <c r="D385" s="27">
        <f>SUMIFS('FY17 DataDump'!$E$2:$E$4768, 'FY17 DataDump'!$C$2:$C$4768, 'FY17 Individual Analysis'!$A385, 'FY17 DataDump'!$H$2:$H$4768, D$2)</f>
        <v>0</v>
      </c>
      <c r="E385" s="27">
        <f>SUMIFS('FY17 DataDump'!$E$2:$E$4768, 'FY17 DataDump'!$C$2:$C$4768, 'FY17 Individual Analysis'!$A385, 'FY17 DataDump'!$H$2:$H$4768, E$2)</f>
        <v>0</v>
      </c>
      <c r="F385" s="27">
        <f>SUMIFS('FY17 DataDump'!$E$2:$E$4768, 'FY17 DataDump'!$C$2:$C$4768, 'FY17 Individual Analysis'!$A385, 'FY17 DataDump'!$H$2:$H$4768, F$2)</f>
        <v>0</v>
      </c>
      <c r="G385" s="27">
        <f>SUMIFS('FY17 DataDump'!$E$2:$E$4768, 'FY17 DataDump'!$C$2:$C$4768, 'FY17 Individual Analysis'!$A385, 'FY17 DataDump'!$H$2:$H$4768, G$2)</f>
        <v>0</v>
      </c>
      <c r="H385" s="27">
        <f>SUMIFS('FY17 DataDump'!$E$2:$E$4768, 'FY17 DataDump'!$C$2:$C$4768, 'FY17 Individual Analysis'!$A385, 'FY17 DataDump'!$H$2:$H$4768, H$2)</f>
        <v>0</v>
      </c>
      <c r="I385" s="27">
        <f>SUMIFS('FY17 DataDump'!$E$2:$E$4768, 'FY17 DataDump'!$C$2:$C$4768, 'FY17 Individual Analysis'!$A385, 'FY17 DataDump'!$H$2:$H$4768, I$2)</f>
        <v>0</v>
      </c>
      <c r="J385" s="27">
        <f>SUMIFS('FY17 DataDump'!$E$2:$E$4768, 'FY17 DataDump'!$C$2:$C$4768, 'FY17 Individual Analysis'!$A385, 'FY17 DataDump'!$H$2:$H$4768, J$2)</f>
        <v>0</v>
      </c>
      <c r="K385" s="27">
        <f>SUMIFS('FY17 DataDump'!$E$2:$E$4768, 'FY17 DataDump'!$C$2:$C$4768, 'FY17 Individual Analysis'!$A385, 'FY17 DataDump'!$H$2:$H$4768, K$2)</f>
        <v>0</v>
      </c>
      <c r="L385" s="27">
        <f>SUMIFS('FY17 DataDump'!$E$2:$E$4768, 'FY17 DataDump'!$C$2:$C$4768, 'FY17 Individual Analysis'!$A385, 'FY17 DataDump'!$H$2:$H$4768, L$2)</f>
        <v>0</v>
      </c>
      <c r="M385" s="27">
        <f>SUMIFS('FY17 DataDump'!$E$2:$E$4768, 'FY17 DataDump'!$C$2:$C$4768, 'FY17 Individual Analysis'!$A385, 'FY17 DataDump'!$H$2:$H$4768, M$2)</f>
        <v>0</v>
      </c>
      <c r="N385" s="27">
        <f>SUMIFS('FY17 DataDump'!$E$2:$E$4768, 'FY17 DataDump'!$C$2:$C$4768, 'FY17 Individual Analysis'!$A385, 'FY17 DataDump'!$H$2:$H$4768, N$2)</f>
        <v>0</v>
      </c>
      <c r="O385" s="27">
        <f>SUMIFS('FY17 DataDump'!$E$2:$E$4768, 'FY17 DataDump'!$C$2:$C$4768, 'FY17 Individual Analysis'!$A385, 'FY17 DataDump'!$H$2:$H$4768, O$2)</f>
        <v>0</v>
      </c>
      <c r="P385" s="27">
        <f t="shared" si="35"/>
        <v>0</v>
      </c>
      <c r="Q385" s="108" t="e">
        <f t="shared" si="33"/>
        <v>#DIV/0!</v>
      </c>
      <c r="S385" s="20">
        <f t="shared" si="40"/>
        <v>0</v>
      </c>
      <c r="T385" s="21">
        <f t="shared" si="40"/>
        <v>0</v>
      </c>
      <c r="U385" s="21">
        <f t="shared" si="40"/>
        <v>0</v>
      </c>
      <c r="V385" s="21">
        <f t="shared" si="39"/>
        <v>0</v>
      </c>
      <c r="W385" s="21">
        <f t="shared" si="39"/>
        <v>0</v>
      </c>
      <c r="X385" s="21">
        <f t="shared" si="39"/>
        <v>0</v>
      </c>
      <c r="Y385" s="21">
        <f t="shared" si="39"/>
        <v>0</v>
      </c>
      <c r="Z385" s="21">
        <f t="shared" si="39"/>
        <v>0</v>
      </c>
      <c r="AA385" s="21">
        <f t="shared" si="39"/>
        <v>0</v>
      </c>
      <c r="AB385" s="21">
        <f t="shared" si="39"/>
        <v>0</v>
      </c>
      <c r="AC385" s="21">
        <f t="shared" si="39"/>
        <v>0</v>
      </c>
      <c r="AD385" s="24">
        <f t="shared" si="39"/>
        <v>0</v>
      </c>
      <c r="AF385" s="15">
        <f t="shared" si="34"/>
        <v>0</v>
      </c>
    </row>
    <row r="386" spans="1:35" x14ac:dyDescent="0.25">
      <c r="A386" s="75"/>
      <c r="B386" s="75" t="e">
        <f>INDEX('FY17 DataDump'!$A$2:$H$4768, MATCH('FY17 Individual Analysis'!A386, 'FY17 DataDump'!$C$2:$C$4768, 0), MATCH('FY17 DataDump'!$B$1, 'FY17 DataDump'!$A$1:$H$1))</f>
        <v>#N/A</v>
      </c>
      <c r="C386" s="75" t="e">
        <f>INDEX('FY17 DataDump'!$A$2:$H$4768, MATCH('FY17 Individual Analysis'!A386, 'FY17 DataDump'!$C$2:$C$4768, 0), MATCH('FY17 DataDump'!$D$1, 'FY17 DataDump'!$A$1:$H$1))</f>
        <v>#N/A</v>
      </c>
      <c r="D386" s="27">
        <f>SUMIFS('FY17 DataDump'!$E$2:$E$4768, 'FY17 DataDump'!$C$2:$C$4768, 'FY17 Individual Analysis'!$A386, 'FY17 DataDump'!$H$2:$H$4768, D$2)</f>
        <v>0</v>
      </c>
      <c r="E386" s="27">
        <f>SUMIFS('FY17 DataDump'!$E$2:$E$4768, 'FY17 DataDump'!$C$2:$C$4768, 'FY17 Individual Analysis'!$A386, 'FY17 DataDump'!$H$2:$H$4768, E$2)</f>
        <v>0</v>
      </c>
      <c r="F386" s="27">
        <f>SUMIFS('FY17 DataDump'!$E$2:$E$4768, 'FY17 DataDump'!$C$2:$C$4768, 'FY17 Individual Analysis'!$A386, 'FY17 DataDump'!$H$2:$H$4768, F$2)</f>
        <v>0</v>
      </c>
      <c r="G386" s="27">
        <f>SUMIFS('FY17 DataDump'!$E$2:$E$4768, 'FY17 DataDump'!$C$2:$C$4768, 'FY17 Individual Analysis'!$A386, 'FY17 DataDump'!$H$2:$H$4768, G$2)</f>
        <v>0</v>
      </c>
      <c r="H386" s="27">
        <f>SUMIFS('FY17 DataDump'!$E$2:$E$4768, 'FY17 DataDump'!$C$2:$C$4768, 'FY17 Individual Analysis'!$A386, 'FY17 DataDump'!$H$2:$H$4768, H$2)</f>
        <v>0</v>
      </c>
      <c r="I386" s="27">
        <f>SUMIFS('FY17 DataDump'!$E$2:$E$4768, 'FY17 DataDump'!$C$2:$C$4768, 'FY17 Individual Analysis'!$A386, 'FY17 DataDump'!$H$2:$H$4768, I$2)</f>
        <v>0</v>
      </c>
      <c r="J386" s="27">
        <f>SUMIFS('FY17 DataDump'!$E$2:$E$4768, 'FY17 DataDump'!$C$2:$C$4768, 'FY17 Individual Analysis'!$A386, 'FY17 DataDump'!$H$2:$H$4768, J$2)</f>
        <v>0</v>
      </c>
      <c r="K386" s="27">
        <f>SUMIFS('FY17 DataDump'!$E$2:$E$4768, 'FY17 DataDump'!$C$2:$C$4768, 'FY17 Individual Analysis'!$A386, 'FY17 DataDump'!$H$2:$H$4768, K$2)</f>
        <v>0</v>
      </c>
      <c r="L386" s="27">
        <f>SUMIFS('FY17 DataDump'!$E$2:$E$4768, 'FY17 DataDump'!$C$2:$C$4768, 'FY17 Individual Analysis'!$A386, 'FY17 DataDump'!$H$2:$H$4768, L$2)</f>
        <v>0</v>
      </c>
      <c r="M386" s="27">
        <f>SUMIFS('FY17 DataDump'!$E$2:$E$4768, 'FY17 DataDump'!$C$2:$C$4768, 'FY17 Individual Analysis'!$A386, 'FY17 DataDump'!$H$2:$H$4768, M$2)</f>
        <v>0</v>
      </c>
      <c r="N386" s="27">
        <f>SUMIFS('FY17 DataDump'!$E$2:$E$4768, 'FY17 DataDump'!$C$2:$C$4768, 'FY17 Individual Analysis'!$A386, 'FY17 DataDump'!$H$2:$H$4768, N$2)</f>
        <v>0</v>
      </c>
      <c r="O386" s="27">
        <f>SUMIFS('FY17 DataDump'!$E$2:$E$4768, 'FY17 DataDump'!$C$2:$C$4768, 'FY17 Individual Analysis'!$A386, 'FY17 DataDump'!$H$2:$H$4768, O$2)</f>
        <v>0</v>
      </c>
      <c r="P386" s="27">
        <f t="shared" si="35"/>
        <v>0</v>
      </c>
      <c r="Q386" s="108" t="e">
        <f t="shared" ref="Q386:Q399" si="41">P386/$P$400</f>
        <v>#DIV/0!</v>
      </c>
      <c r="S386" s="20">
        <f t="shared" si="40"/>
        <v>0</v>
      </c>
      <c r="T386" s="21">
        <f t="shared" si="40"/>
        <v>0</v>
      </c>
      <c r="U386" s="21">
        <f t="shared" si="40"/>
        <v>0</v>
      </c>
      <c r="V386" s="21">
        <f t="shared" si="39"/>
        <v>0</v>
      </c>
      <c r="W386" s="21">
        <f t="shared" si="39"/>
        <v>0</v>
      </c>
      <c r="X386" s="21">
        <f t="shared" si="39"/>
        <v>0</v>
      </c>
      <c r="Y386" s="21">
        <f t="shared" si="39"/>
        <v>0</v>
      </c>
      <c r="Z386" s="21">
        <f t="shared" si="39"/>
        <v>0</v>
      </c>
      <c r="AA386" s="21">
        <f t="shared" si="39"/>
        <v>0</v>
      </c>
      <c r="AB386" s="21">
        <f t="shared" si="39"/>
        <v>0</v>
      </c>
      <c r="AC386" s="21">
        <f t="shared" si="39"/>
        <v>0</v>
      </c>
      <c r="AD386" s="24">
        <f t="shared" si="39"/>
        <v>0</v>
      </c>
      <c r="AF386" s="15">
        <f t="shared" ref="AF386:AF400" si="42">(P386) + (P386 *$AG$1)</f>
        <v>0</v>
      </c>
    </row>
    <row r="387" spans="1:35" x14ac:dyDescent="0.25">
      <c r="A387" s="75"/>
      <c r="B387" s="75" t="e">
        <f>INDEX('FY17 DataDump'!$A$2:$H$4768, MATCH('FY17 Individual Analysis'!A387, 'FY17 DataDump'!$C$2:$C$4768, 0), MATCH('FY17 DataDump'!$B$1, 'FY17 DataDump'!$A$1:$H$1))</f>
        <v>#N/A</v>
      </c>
      <c r="C387" s="75" t="e">
        <f>INDEX('FY17 DataDump'!$A$2:$H$4768, MATCH('FY17 Individual Analysis'!A387, 'FY17 DataDump'!$C$2:$C$4768, 0), MATCH('FY17 DataDump'!$D$1, 'FY17 DataDump'!$A$1:$H$1))</f>
        <v>#N/A</v>
      </c>
      <c r="D387" s="27">
        <f>SUMIFS('FY17 DataDump'!$E$2:$E$4768, 'FY17 DataDump'!$C$2:$C$4768, 'FY17 Individual Analysis'!$A387, 'FY17 DataDump'!$H$2:$H$4768, D$2)</f>
        <v>0</v>
      </c>
      <c r="E387" s="27">
        <f>SUMIFS('FY17 DataDump'!$E$2:$E$4768, 'FY17 DataDump'!$C$2:$C$4768, 'FY17 Individual Analysis'!$A387, 'FY17 DataDump'!$H$2:$H$4768, E$2)</f>
        <v>0</v>
      </c>
      <c r="F387" s="27">
        <f>SUMIFS('FY17 DataDump'!$E$2:$E$4768, 'FY17 DataDump'!$C$2:$C$4768, 'FY17 Individual Analysis'!$A387, 'FY17 DataDump'!$H$2:$H$4768, F$2)</f>
        <v>0</v>
      </c>
      <c r="G387" s="27">
        <f>SUMIFS('FY17 DataDump'!$E$2:$E$4768, 'FY17 DataDump'!$C$2:$C$4768, 'FY17 Individual Analysis'!$A387, 'FY17 DataDump'!$H$2:$H$4768, G$2)</f>
        <v>0</v>
      </c>
      <c r="H387" s="27">
        <f>SUMIFS('FY17 DataDump'!$E$2:$E$4768, 'FY17 DataDump'!$C$2:$C$4768, 'FY17 Individual Analysis'!$A387, 'FY17 DataDump'!$H$2:$H$4768, H$2)</f>
        <v>0</v>
      </c>
      <c r="I387" s="27">
        <f>SUMIFS('FY17 DataDump'!$E$2:$E$4768, 'FY17 DataDump'!$C$2:$C$4768, 'FY17 Individual Analysis'!$A387, 'FY17 DataDump'!$H$2:$H$4768, I$2)</f>
        <v>0</v>
      </c>
      <c r="J387" s="27">
        <f>SUMIFS('FY17 DataDump'!$E$2:$E$4768, 'FY17 DataDump'!$C$2:$C$4768, 'FY17 Individual Analysis'!$A387, 'FY17 DataDump'!$H$2:$H$4768, J$2)</f>
        <v>0</v>
      </c>
      <c r="K387" s="27">
        <f>SUMIFS('FY17 DataDump'!$E$2:$E$4768, 'FY17 DataDump'!$C$2:$C$4768, 'FY17 Individual Analysis'!$A387, 'FY17 DataDump'!$H$2:$H$4768, K$2)</f>
        <v>0</v>
      </c>
      <c r="L387" s="27">
        <f>SUMIFS('FY17 DataDump'!$E$2:$E$4768, 'FY17 DataDump'!$C$2:$C$4768, 'FY17 Individual Analysis'!$A387, 'FY17 DataDump'!$H$2:$H$4768, L$2)</f>
        <v>0</v>
      </c>
      <c r="M387" s="27">
        <f>SUMIFS('FY17 DataDump'!$E$2:$E$4768, 'FY17 DataDump'!$C$2:$C$4768, 'FY17 Individual Analysis'!$A387, 'FY17 DataDump'!$H$2:$H$4768, M$2)</f>
        <v>0</v>
      </c>
      <c r="N387" s="27">
        <f>SUMIFS('FY17 DataDump'!$E$2:$E$4768, 'FY17 DataDump'!$C$2:$C$4768, 'FY17 Individual Analysis'!$A387, 'FY17 DataDump'!$H$2:$H$4768, N$2)</f>
        <v>0</v>
      </c>
      <c r="O387" s="27">
        <f>SUMIFS('FY17 DataDump'!$E$2:$E$4768, 'FY17 DataDump'!$C$2:$C$4768, 'FY17 Individual Analysis'!$A387, 'FY17 DataDump'!$H$2:$H$4768, O$2)</f>
        <v>0</v>
      </c>
      <c r="P387" s="27">
        <f t="shared" ref="P387:P399" si="43">SUM(D387:O387)</f>
        <v>0</v>
      </c>
      <c r="Q387" s="108" t="e">
        <f t="shared" si="41"/>
        <v>#DIV/0!</v>
      </c>
      <c r="S387" s="20">
        <f t="shared" si="40"/>
        <v>0</v>
      </c>
      <c r="T387" s="21">
        <f t="shared" si="40"/>
        <v>0</v>
      </c>
      <c r="U387" s="21">
        <f t="shared" si="40"/>
        <v>0</v>
      </c>
      <c r="V387" s="21">
        <f t="shared" si="39"/>
        <v>0</v>
      </c>
      <c r="W387" s="21">
        <f t="shared" si="39"/>
        <v>0</v>
      </c>
      <c r="X387" s="21">
        <f t="shared" si="39"/>
        <v>0</v>
      </c>
      <c r="Y387" s="21">
        <f t="shared" si="39"/>
        <v>0</v>
      </c>
      <c r="Z387" s="21">
        <f t="shared" si="39"/>
        <v>0</v>
      </c>
      <c r="AA387" s="21">
        <f t="shared" si="39"/>
        <v>0</v>
      </c>
      <c r="AB387" s="21">
        <f t="shared" si="39"/>
        <v>0</v>
      </c>
      <c r="AC387" s="21">
        <f t="shared" si="39"/>
        <v>0</v>
      </c>
      <c r="AD387" s="24">
        <f t="shared" si="39"/>
        <v>0</v>
      </c>
      <c r="AF387" s="15">
        <f t="shared" si="42"/>
        <v>0</v>
      </c>
    </row>
    <row r="388" spans="1:35" x14ac:dyDescent="0.25">
      <c r="A388" s="75"/>
      <c r="B388" s="75" t="e">
        <f>INDEX('FY17 DataDump'!$A$2:$H$4768, MATCH('FY17 Individual Analysis'!A388, 'FY17 DataDump'!$C$2:$C$4768, 0), MATCH('FY17 DataDump'!$B$1, 'FY17 DataDump'!$A$1:$H$1))</f>
        <v>#N/A</v>
      </c>
      <c r="C388" s="75" t="e">
        <f>INDEX('FY17 DataDump'!$A$2:$H$4768, MATCH('FY17 Individual Analysis'!A388, 'FY17 DataDump'!$C$2:$C$4768, 0), MATCH('FY17 DataDump'!$D$1, 'FY17 DataDump'!$A$1:$H$1))</f>
        <v>#N/A</v>
      </c>
      <c r="D388" s="27">
        <f>SUMIFS('FY17 DataDump'!$E$2:$E$4768, 'FY17 DataDump'!$C$2:$C$4768, 'FY17 Individual Analysis'!$A388, 'FY17 DataDump'!$H$2:$H$4768, D$2)</f>
        <v>0</v>
      </c>
      <c r="E388" s="27">
        <f>SUMIFS('FY17 DataDump'!$E$2:$E$4768, 'FY17 DataDump'!$C$2:$C$4768, 'FY17 Individual Analysis'!$A388, 'FY17 DataDump'!$H$2:$H$4768, E$2)</f>
        <v>0</v>
      </c>
      <c r="F388" s="27">
        <f>SUMIFS('FY17 DataDump'!$E$2:$E$4768, 'FY17 DataDump'!$C$2:$C$4768, 'FY17 Individual Analysis'!$A388, 'FY17 DataDump'!$H$2:$H$4768, F$2)</f>
        <v>0</v>
      </c>
      <c r="G388" s="27">
        <f>SUMIFS('FY17 DataDump'!$E$2:$E$4768, 'FY17 DataDump'!$C$2:$C$4768, 'FY17 Individual Analysis'!$A388, 'FY17 DataDump'!$H$2:$H$4768, G$2)</f>
        <v>0</v>
      </c>
      <c r="H388" s="27">
        <f>SUMIFS('FY17 DataDump'!$E$2:$E$4768, 'FY17 DataDump'!$C$2:$C$4768, 'FY17 Individual Analysis'!$A388, 'FY17 DataDump'!$H$2:$H$4768, H$2)</f>
        <v>0</v>
      </c>
      <c r="I388" s="27">
        <f>SUMIFS('FY17 DataDump'!$E$2:$E$4768, 'FY17 DataDump'!$C$2:$C$4768, 'FY17 Individual Analysis'!$A388, 'FY17 DataDump'!$H$2:$H$4768, I$2)</f>
        <v>0</v>
      </c>
      <c r="J388" s="27">
        <f>SUMIFS('FY17 DataDump'!$E$2:$E$4768, 'FY17 DataDump'!$C$2:$C$4768, 'FY17 Individual Analysis'!$A388, 'FY17 DataDump'!$H$2:$H$4768, J$2)</f>
        <v>0</v>
      </c>
      <c r="K388" s="27">
        <f>SUMIFS('FY17 DataDump'!$E$2:$E$4768, 'FY17 DataDump'!$C$2:$C$4768, 'FY17 Individual Analysis'!$A388, 'FY17 DataDump'!$H$2:$H$4768, K$2)</f>
        <v>0</v>
      </c>
      <c r="L388" s="27">
        <f>SUMIFS('FY17 DataDump'!$E$2:$E$4768, 'FY17 DataDump'!$C$2:$C$4768, 'FY17 Individual Analysis'!$A388, 'FY17 DataDump'!$H$2:$H$4768, L$2)</f>
        <v>0</v>
      </c>
      <c r="M388" s="27">
        <f>SUMIFS('FY17 DataDump'!$E$2:$E$4768, 'FY17 DataDump'!$C$2:$C$4768, 'FY17 Individual Analysis'!$A388, 'FY17 DataDump'!$H$2:$H$4768, M$2)</f>
        <v>0</v>
      </c>
      <c r="N388" s="27">
        <f>SUMIFS('FY17 DataDump'!$E$2:$E$4768, 'FY17 DataDump'!$C$2:$C$4768, 'FY17 Individual Analysis'!$A388, 'FY17 DataDump'!$H$2:$H$4768, N$2)</f>
        <v>0</v>
      </c>
      <c r="O388" s="27">
        <f>SUMIFS('FY17 DataDump'!$E$2:$E$4768, 'FY17 DataDump'!$C$2:$C$4768, 'FY17 Individual Analysis'!$A388, 'FY17 DataDump'!$H$2:$H$4768, O$2)</f>
        <v>0</v>
      </c>
      <c r="P388" s="27">
        <f t="shared" si="43"/>
        <v>0</v>
      </c>
      <c r="Q388" s="108" t="e">
        <f t="shared" si="41"/>
        <v>#DIV/0!</v>
      </c>
      <c r="S388" s="20">
        <f t="shared" si="40"/>
        <v>0</v>
      </c>
      <c r="T388" s="21">
        <f t="shared" si="40"/>
        <v>0</v>
      </c>
      <c r="U388" s="21">
        <f t="shared" si="40"/>
        <v>0</v>
      </c>
      <c r="V388" s="21">
        <f t="shared" si="39"/>
        <v>0</v>
      </c>
      <c r="W388" s="21">
        <f t="shared" si="39"/>
        <v>0</v>
      </c>
      <c r="X388" s="21">
        <f t="shared" si="39"/>
        <v>0</v>
      </c>
      <c r="Y388" s="21">
        <f t="shared" si="39"/>
        <v>0</v>
      </c>
      <c r="Z388" s="21">
        <f t="shared" si="39"/>
        <v>0</v>
      </c>
      <c r="AA388" s="21">
        <f t="shared" si="39"/>
        <v>0</v>
      </c>
      <c r="AB388" s="21">
        <f t="shared" si="39"/>
        <v>0</v>
      </c>
      <c r="AC388" s="21">
        <f t="shared" si="39"/>
        <v>0</v>
      </c>
      <c r="AD388" s="24">
        <f t="shared" si="39"/>
        <v>0</v>
      </c>
      <c r="AF388" s="15">
        <f t="shared" si="42"/>
        <v>0</v>
      </c>
    </row>
    <row r="389" spans="1:35" x14ac:dyDescent="0.25">
      <c r="A389" s="75"/>
      <c r="B389" s="75" t="e">
        <f>INDEX('FY17 DataDump'!$A$2:$H$4768, MATCH('FY17 Individual Analysis'!A389, 'FY17 DataDump'!$C$2:$C$4768, 0), MATCH('FY17 DataDump'!$B$1, 'FY17 DataDump'!$A$1:$H$1))</f>
        <v>#N/A</v>
      </c>
      <c r="C389" s="75" t="e">
        <f>INDEX('FY17 DataDump'!$A$2:$H$4768, MATCH('FY17 Individual Analysis'!A389, 'FY17 DataDump'!$C$2:$C$4768, 0), MATCH('FY17 DataDump'!$D$1, 'FY17 DataDump'!$A$1:$H$1))</f>
        <v>#N/A</v>
      </c>
      <c r="D389" s="27">
        <f>SUMIFS('FY17 DataDump'!$E$2:$E$4768, 'FY17 DataDump'!$C$2:$C$4768, 'FY17 Individual Analysis'!$A389, 'FY17 DataDump'!$H$2:$H$4768, D$2)</f>
        <v>0</v>
      </c>
      <c r="E389" s="27">
        <f>SUMIFS('FY17 DataDump'!$E$2:$E$4768, 'FY17 DataDump'!$C$2:$C$4768, 'FY17 Individual Analysis'!$A389, 'FY17 DataDump'!$H$2:$H$4768, E$2)</f>
        <v>0</v>
      </c>
      <c r="F389" s="27">
        <f>SUMIFS('FY17 DataDump'!$E$2:$E$4768, 'FY17 DataDump'!$C$2:$C$4768, 'FY17 Individual Analysis'!$A389, 'FY17 DataDump'!$H$2:$H$4768, F$2)</f>
        <v>0</v>
      </c>
      <c r="G389" s="27">
        <f>SUMIFS('FY17 DataDump'!$E$2:$E$4768, 'FY17 DataDump'!$C$2:$C$4768, 'FY17 Individual Analysis'!$A389, 'FY17 DataDump'!$H$2:$H$4768, G$2)</f>
        <v>0</v>
      </c>
      <c r="H389" s="27">
        <f>SUMIFS('FY17 DataDump'!$E$2:$E$4768, 'FY17 DataDump'!$C$2:$C$4768, 'FY17 Individual Analysis'!$A389, 'FY17 DataDump'!$H$2:$H$4768, H$2)</f>
        <v>0</v>
      </c>
      <c r="I389" s="27">
        <f>SUMIFS('FY17 DataDump'!$E$2:$E$4768, 'FY17 DataDump'!$C$2:$C$4768, 'FY17 Individual Analysis'!$A389, 'FY17 DataDump'!$H$2:$H$4768, I$2)</f>
        <v>0</v>
      </c>
      <c r="J389" s="27">
        <f>SUMIFS('FY17 DataDump'!$E$2:$E$4768, 'FY17 DataDump'!$C$2:$C$4768, 'FY17 Individual Analysis'!$A389, 'FY17 DataDump'!$H$2:$H$4768, J$2)</f>
        <v>0</v>
      </c>
      <c r="K389" s="27">
        <f>SUMIFS('FY17 DataDump'!$E$2:$E$4768, 'FY17 DataDump'!$C$2:$C$4768, 'FY17 Individual Analysis'!$A389, 'FY17 DataDump'!$H$2:$H$4768, K$2)</f>
        <v>0</v>
      </c>
      <c r="L389" s="27">
        <f>SUMIFS('FY17 DataDump'!$E$2:$E$4768, 'FY17 DataDump'!$C$2:$C$4768, 'FY17 Individual Analysis'!$A389, 'FY17 DataDump'!$H$2:$H$4768, L$2)</f>
        <v>0</v>
      </c>
      <c r="M389" s="27">
        <f>SUMIFS('FY17 DataDump'!$E$2:$E$4768, 'FY17 DataDump'!$C$2:$C$4768, 'FY17 Individual Analysis'!$A389, 'FY17 DataDump'!$H$2:$H$4768, M$2)</f>
        <v>0</v>
      </c>
      <c r="N389" s="27">
        <f>SUMIFS('FY17 DataDump'!$E$2:$E$4768, 'FY17 DataDump'!$C$2:$C$4768, 'FY17 Individual Analysis'!$A389, 'FY17 DataDump'!$H$2:$H$4768, N$2)</f>
        <v>0</v>
      </c>
      <c r="O389" s="27">
        <f>SUMIFS('FY17 DataDump'!$E$2:$E$4768, 'FY17 DataDump'!$C$2:$C$4768, 'FY17 Individual Analysis'!$A389, 'FY17 DataDump'!$H$2:$H$4768, O$2)</f>
        <v>0</v>
      </c>
      <c r="P389" s="27">
        <f t="shared" si="43"/>
        <v>0</v>
      </c>
      <c r="Q389" s="108" t="e">
        <f t="shared" si="41"/>
        <v>#DIV/0!</v>
      </c>
      <c r="S389" s="20">
        <f t="shared" si="40"/>
        <v>0</v>
      </c>
      <c r="T389" s="21">
        <f t="shared" si="40"/>
        <v>0</v>
      </c>
      <c r="U389" s="21">
        <f t="shared" si="40"/>
        <v>0</v>
      </c>
      <c r="V389" s="21">
        <f t="shared" si="39"/>
        <v>0</v>
      </c>
      <c r="W389" s="21">
        <f t="shared" si="39"/>
        <v>0</v>
      </c>
      <c r="X389" s="21">
        <f t="shared" si="39"/>
        <v>0</v>
      </c>
      <c r="Y389" s="21">
        <f t="shared" si="39"/>
        <v>0</v>
      </c>
      <c r="Z389" s="21">
        <f t="shared" si="39"/>
        <v>0</v>
      </c>
      <c r="AA389" s="21">
        <f t="shared" si="39"/>
        <v>0</v>
      </c>
      <c r="AB389" s="21">
        <f t="shared" si="39"/>
        <v>0</v>
      </c>
      <c r="AC389" s="21">
        <f t="shared" si="39"/>
        <v>0</v>
      </c>
      <c r="AD389" s="24">
        <f t="shared" si="39"/>
        <v>0</v>
      </c>
      <c r="AF389" s="15">
        <f t="shared" si="42"/>
        <v>0</v>
      </c>
    </row>
    <row r="390" spans="1:35" x14ac:dyDescent="0.25">
      <c r="A390" s="75"/>
      <c r="B390" s="75" t="e">
        <f>INDEX('FY17 DataDump'!$A$2:$H$4768, MATCH('FY17 Individual Analysis'!A390, 'FY17 DataDump'!$C$2:$C$4768, 0), MATCH('FY17 DataDump'!$B$1, 'FY17 DataDump'!$A$1:$H$1))</f>
        <v>#N/A</v>
      </c>
      <c r="C390" s="75" t="e">
        <f>INDEX('FY17 DataDump'!$A$2:$H$4768, MATCH('FY17 Individual Analysis'!A390, 'FY17 DataDump'!$C$2:$C$4768, 0), MATCH('FY17 DataDump'!$D$1, 'FY17 DataDump'!$A$1:$H$1))</f>
        <v>#N/A</v>
      </c>
      <c r="D390" s="27">
        <f>SUMIFS('FY17 DataDump'!$E$2:$E$4768, 'FY17 DataDump'!$C$2:$C$4768, 'FY17 Individual Analysis'!$A390, 'FY17 DataDump'!$H$2:$H$4768, D$2)</f>
        <v>0</v>
      </c>
      <c r="E390" s="27">
        <f>SUMIFS('FY17 DataDump'!$E$2:$E$4768, 'FY17 DataDump'!$C$2:$C$4768, 'FY17 Individual Analysis'!$A390, 'FY17 DataDump'!$H$2:$H$4768, E$2)</f>
        <v>0</v>
      </c>
      <c r="F390" s="27">
        <f>SUMIFS('FY17 DataDump'!$E$2:$E$4768, 'FY17 DataDump'!$C$2:$C$4768, 'FY17 Individual Analysis'!$A390, 'FY17 DataDump'!$H$2:$H$4768, F$2)</f>
        <v>0</v>
      </c>
      <c r="G390" s="27">
        <f>SUMIFS('FY17 DataDump'!$E$2:$E$4768, 'FY17 DataDump'!$C$2:$C$4768, 'FY17 Individual Analysis'!$A390, 'FY17 DataDump'!$H$2:$H$4768, G$2)</f>
        <v>0</v>
      </c>
      <c r="H390" s="27">
        <f>SUMIFS('FY17 DataDump'!$E$2:$E$4768, 'FY17 DataDump'!$C$2:$C$4768, 'FY17 Individual Analysis'!$A390, 'FY17 DataDump'!$H$2:$H$4768, H$2)</f>
        <v>0</v>
      </c>
      <c r="I390" s="27">
        <f>SUMIFS('FY17 DataDump'!$E$2:$E$4768, 'FY17 DataDump'!$C$2:$C$4768, 'FY17 Individual Analysis'!$A390, 'FY17 DataDump'!$H$2:$H$4768, I$2)</f>
        <v>0</v>
      </c>
      <c r="J390" s="27">
        <f>SUMIFS('FY17 DataDump'!$E$2:$E$4768, 'FY17 DataDump'!$C$2:$C$4768, 'FY17 Individual Analysis'!$A390, 'FY17 DataDump'!$H$2:$H$4768, J$2)</f>
        <v>0</v>
      </c>
      <c r="K390" s="27">
        <f>SUMIFS('FY17 DataDump'!$E$2:$E$4768, 'FY17 DataDump'!$C$2:$C$4768, 'FY17 Individual Analysis'!$A390, 'FY17 DataDump'!$H$2:$H$4768, K$2)</f>
        <v>0</v>
      </c>
      <c r="L390" s="27">
        <f>SUMIFS('FY17 DataDump'!$E$2:$E$4768, 'FY17 DataDump'!$C$2:$C$4768, 'FY17 Individual Analysis'!$A390, 'FY17 DataDump'!$H$2:$H$4768, L$2)</f>
        <v>0</v>
      </c>
      <c r="M390" s="27">
        <f>SUMIFS('FY17 DataDump'!$E$2:$E$4768, 'FY17 DataDump'!$C$2:$C$4768, 'FY17 Individual Analysis'!$A390, 'FY17 DataDump'!$H$2:$H$4768, M$2)</f>
        <v>0</v>
      </c>
      <c r="N390" s="27">
        <f>SUMIFS('FY17 DataDump'!$E$2:$E$4768, 'FY17 DataDump'!$C$2:$C$4768, 'FY17 Individual Analysis'!$A390, 'FY17 DataDump'!$H$2:$H$4768, N$2)</f>
        <v>0</v>
      </c>
      <c r="O390" s="27">
        <f>SUMIFS('FY17 DataDump'!$E$2:$E$4768, 'FY17 DataDump'!$C$2:$C$4768, 'FY17 Individual Analysis'!$A390, 'FY17 DataDump'!$H$2:$H$4768, O$2)</f>
        <v>0</v>
      </c>
      <c r="P390" s="27">
        <f t="shared" si="43"/>
        <v>0</v>
      </c>
      <c r="Q390" s="108" t="e">
        <f t="shared" si="41"/>
        <v>#DIV/0!</v>
      </c>
      <c r="S390" s="20">
        <f t="shared" si="40"/>
        <v>0</v>
      </c>
      <c r="T390" s="21">
        <f t="shared" si="40"/>
        <v>0</v>
      </c>
      <c r="U390" s="21">
        <f t="shared" si="40"/>
        <v>0</v>
      </c>
      <c r="V390" s="21">
        <f t="shared" si="39"/>
        <v>0</v>
      </c>
      <c r="W390" s="21">
        <f t="shared" si="39"/>
        <v>0</v>
      </c>
      <c r="X390" s="21">
        <f t="shared" si="39"/>
        <v>0</v>
      </c>
      <c r="Y390" s="21">
        <f t="shared" si="39"/>
        <v>0</v>
      </c>
      <c r="Z390" s="21">
        <f t="shared" si="39"/>
        <v>0</v>
      </c>
      <c r="AA390" s="21">
        <f t="shared" si="39"/>
        <v>0</v>
      </c>
      <c r="AB390" s="21">
        <f t="shared" si="39"/>
        <v>0</v>
      </c>
      <c r="AC390" s="21">
        <f t="shared" si="39"/>
        <v>0</v>
      </c>
      <c r="AD390" s="24">
        <f t="shared" si="39"/>
        <v>0</v>
      </c>
      <c r="AF390" s="15">
        <f t="shared" si="42"/>
        <v>0</v>
      </c>
    </row>
    <row r="391" spans="1:35" x14ac:dyDescent="0.25">
      <c r="A391" s="75"/>
      <c r="B391" s="75" t="e">
        <f>INDEX('FY17 DataDump'!$A$2:$H$4768, MATCH('FY17 Individual Analysis'!A391, 'FY17 DataDump'!$C$2:$C$4768, 0), MATCH('FY17 DataDump'!$B$1, 'FY17 DataDump'!$A$1:$H$1))</f>
        <v>#N/A</v>
      </c>
      <c r="C391" s="75" t="e">
        <f>INDEX('FY17 DataDump'!$A$2:$H$4768, MATCH('FY17 Individual Analysis'!A391, 'FY17 DataDump'!$C$2:$C$4768, 0), MATCH('FY17 DataDump'!$D$1, 'FY17 DataDump'!$A$1:$H$1))</f>
        <v>#N/A</v>
      </c>
      <c r="D391" s="27">
        <f>SUMIFS('FY17 DataDump'!$E$2:$E$4768, 'FY17 DataDump'!$C$2:$C$4768, 'FY17 Individual Analysis'!$A391, 'FY17 DataDump'!$H$2:$H$4768, D$2)</f>
        <v>0</v>
      </c>
      <c r="E391" s="27">
        <f>SUMIFS('FY17 DataDump'!$E$2:$E$4768, 'FY17 DataDump'!$C$2:$C$4768, 'FY17 Individual Analysis'!$A391, 'FY17 DataDump'!$H$2:$H$4768, E$2)</f>
        <v>0</v>
      </c>
      <c r="F391" s="27">
        <f>SUMIFS('FY17 DataDump'!$E$2:$E$4768, 'FY17 DataDump'!$C$2:$C$4768, 'FY17 Individual Analysis'!$A391, 'FY17 DataDump'!$H$2:$H$4768, F$2)</f>
        <v>0</v>
      </c>
      <c r="G391" s="27">
        <f>SUMIFS('FY17 DataDump'!$E$2:$E$4768, 'FY17 DataDump'!$C$2:$C$4768, 'FY17 Individual Analysis'!$A391, 'FY17 DataDump'!$H$2:$H$4768, G$2)</f>
        <v>0</v>
      </c>
      <c r="H391" s="27">
        <f>SUMIFS('FY17 DataDump'!$E$2:$E$4768, 'FY17 DataDump'!$C$2:$C$4768, 'FY17 Individual Analysis'!$A391, 'FY17 DataDump'!$H$2:$H$4768, H$2)</f>
        <v>0</v>
      </c>
      <c r="I391" s="27">
        <f>SUMIFS('FY17 DataDump'!$E$2:$E$4768, 'FY17 DataDump'!$C$2:$C$4768, 'FY17 Individual Analysis'!$A391, 'FY17 DataDump'!$H$2:$H$4768, I$2)</f>
        <v>0</v>
      </c>
      <c r="J391" s="27">
        <f>SUMIFS('FY17 DataDump'!$E$2:$E$4768, 'FY17 DataDump'!$C$2:$C$4768, 'FY17 Individual Analysis'!$A391, 'FY17 DataDump'!$H$2:$H$4768, J$2)</f>
        <v>0</v>
      </c>
      <c r="K391" s="27">
        <f>SUMIFS('FY17 DataDump'!$E$2:$E$4768, 'FY17 DataDump'!$C$2:$C$4768, 'FY17 Individual Analysis'!$A391, 'FY17 DataDump'!$H$2:$H$4768, K$2)</f>
        <v>0</v>
      </c>
      <c r="L391" s="27">
        <f>SUMIFS('FY17 DataDump'!$E$2:$E$4768, 'FY17 DataDump'!$C$2:$C$4768, 'FY17 Individual Analysis'!$A391, 'FY17 DataDump'!$H$2:$H$4768, L$2)</f>
        <v>0</v>
      </c>
      <c r="M391" s="27">
        <f>SUMIFS('FY17 DataDump'!$E$2:$E$4768, 'FY17 DataDump'!$C$2:$C$4768, 'FY17 Individual Analysis'!$A391, 'FY17 DataDump'!$H$2:$H$4768, M$2)</f>
        <v>0</v>
      </c>
      <c r="N391" s="27">
        <f>SUMIFS('FY17 DataDump'!$E$2:$E$4768, 'FY17 DataDump'!$C$2:$C$4768, 'FY17 Individual Analysis'!$A391, 'FY17 DataDump'!$H$2:$H$4768, N$2)</f>
        <v>0</v>
      </c>
      <c r="O391" s="27">
        <f>SUMIFS('FY17 DataDump'!$E$2:$E$4768, 'FY17 DataDump'!$C$2:$C$4768, 'FY17 Individual Analysis'!$A391, 'FY17 DataDump'!$H$2:$H$4768, O$2)</f>
        <v>0</v>
      </c>
      <c r="P391" s="27">
        <f t="shared" si="43"/>
        <v>0</v>
      </c>
      <c r="Q391" s="108" t="e">
        <f t="shared" si="41"/>
        <v>#DIV/0!</v>
      </c>
      <c r="S391" s="20">
        <f t="shared" si="40"/>
        <v>0</v>
      </c>
      <c r="T391" s="21">
        <f t="shared" si="40"/>
        <v>0</v>
      </c>
      <c r="U391" s="21">
        <f t="shared" si="40"/>
        <v>0</v>
      </c>
      <c r="V391" s="21">
        <f t="shared" si="39"/>
        <v>0</v>
      </c>
      <c r="W391" s="21">
        <f t="shared" si="39"/>
        <v>0</v>
      </c>
      <c r="X391" s="21">
        <f t="shared" si="39"/>
        <v>0</v>
      </c>
      <c r="Y391" s="21">
        <f t="shared" si="39"/>
        <v>0</v>
      </c>
      <c r="Z391" s="21">
        <f t="shared" si="39"/>
        <v>0</v>
      </c>
      <c r="AA391" s="21">
        <f t="shared" si="39"/>
        <v>0</v>
      </c>
      <c r="AB391" s="21">
        <f t="shared" si="39"/>
        <v>0</v>
      </c>
      <c r="AC391" s="21">
        <f t="shared" si="39"/>
        <v>0</v>
      </c>
      <c r="AD391" s="24">
        <f t="shared" si="39"/>
        <v>0</v>
      </c>
      <c r="AF391" s="15">
        <f t="shared" si="42"/>
        <v>0</v>
      </c>
    </row>
    <row r="392" spans="1:35" x14ac:dyDescent="0.25">
      <c r="A392" s="75"/>
      <c r="B392" s="75" t="e">
        <f>INDEX('FY17 DataDump'!$A$2:$H$4768, MATCH('FY17 Individual Analysis'!A392, 'FY17 DataDump'!$C$2:$C$4768, 0), MATCH('FY17 DataDump'!$B$1, 'FY17 DataDump'!$A$1:$H$1))</f>
        <v>#N/A</v>
      </c>
      <c r="C392" s="75" t="e">
        <f>INDEX('FY17 DataDump'!$A$2:$H$4768, MATCH('FY17 Individual Analysis'!A392, 'FY17 DataDump'!$C$2:$C$4768, 0), MATCH('FY17 DataDump'!$D$1, 'FY17 DataDump'!$A$1:$H$1))</f>
        <v>#N/A</v>
      </c>
      <c r="D392" s="27">
        <f>SUMIFS('FY17 DataDump'!$E$2:$E$4768, 'FY17 DataDump'!$C$2:$C$4768, 'FY17 Individual Analysis'!$A392, 'FY17 DataDump'!$H$2:$H$4768, D$2)</f>
        <v>0</v>
      </c>
      <c r="E392" s="27">
        <f>SUMIFS('FY17 DataDump'!$E$2:$E$4768, 'FY17 DataDump'!$C$2:$C$4768, 'FY17 Individual Analysis'!$A392, 'FY17 DataDump'!$H$2:$H$4768, E$2)</f>
        <v>0</v>
      </c>
      <c r="F392" s="27">
        <f>SUMIFS('FY17 DataDump'!$E$2:$E$4768, 'FY17 DataDump'!$C$2:$C$4768, 'FY17 Individual Analysis'!$A392, 'FY17 DataDump'!$H$2:$H$4768, F$2)</f>
        <v>0</v>
      </c>
      <c r="G392" s="27">
        <f>SUMIFS('FY17 DataDump'!$E$2:$E$4768, 'FY17 DataDump'!$C$2:$C$4768, 'FY17 Individual Analysis'!$A392, 'FY17 DataDump'!$H$2:$H$4768, G$2)</f>
        <v>0</v>
      </c>
      <c r="H392" s="27">
        <f>SUMIFS('FY17 DataDump'!$E$2:$E$4768, 'FY17 DataDump'!$C$2:$C$4768, 'FY17 Individual Analysis'!$A392, 'FY17 DataDump'!$H$2:$H$4768, H$2)</f>
        <v>0</v>
      </c>
      <c r="I392" s="27">
        <f>SUMIFS('FY17 DataDump'!$E$2:$E$4768, 'FY17 DataDump'!$C$2:$C$4768, 'FY17 Individual Analysis'!$A392, 'FY17 DataDump'!$H$2:$H$4768, I$2)</f>
        <v>0</v>
      </c>
      <c r="J392" s="27">
        <f>SUMIFS('FY17 DataDump'!$E$2:$E$4768, 'FY17 DataDump'!$C$2:$C$4768, 'FY17 Individual Analysis'!$A392, 'FY17 DataDump'!$H$2:$H$4768, J$2)</f>
        <v>0</v>
      </c>
      <c r="K392" s="27">
        <f>SUMIFS('FY17 DataDump'!$E$2:$E$4768, 'FY17 DataDump'!$C$2:$C$4768, 'FY17 Individual Analysis'!$A392, 'FY17 DataDump'!$H$2:$H$4768, K$2)</f>
        <v>0</v>
      </c>
      <c r="L392" s="27">
        <f>SUMIFS('FY17 DataDump'!$E$2:$E$4768, 'FY17 DataDump'!$C$2:$C$4768, 'FY17 Individual Analysis'!$A392, 'FY17 DataDump'!$H$2:$H$4768, L$2)</f>
        <v>0</v>
      </c>
      <c r="M392" s="27">
        <f>SUMIFS('FY17 DataDump'!$E$2:$E$4768, 'FY17 DataDump'!$C$2:$C$4768, 'FY17 Individual Analysis'!$A392, 'FY17 DataDump'!$H$2:$H$4768, M$2)</f>
        <v>0</v>
      </c>
      <c r="N392" s="27">
        <f>SUMIFS('FY17 DataDump'!$E$2:$E$4768, 'FY17 DataDump'!$C$2:$C$4768, 'FY17 Individual Analysis'!$A392, 'FY17 DataDump'!$H$2:$H$4768, N$2)</f>
        <v>0</v>
      </c>
      <c r="O392" s="27">
        <f>SUMIFS('FY17 DataDump'!$E$2:$E$4768, 'FY17 DataDump'!$C$2:$C$4768, 'FY17 Individual Analysis'!$A392, 'FY17 DataDump'!$H$2:$H$4768, O$2)</f>
        <v>0</v>
      </c>
      <c r="P392" s="27">
        <f t="shared" si="43"/>
        <v>0</v>
      </c>
      <c r="Q392" s="108" t="e">
        <f t="shared" si="41"/>
        <v>#DIV/0!</v>
      </c>
      <c r="S392" s="20">
        <f t="shared" si="40"/>
        <v>0</v>
      </c>
      <c r="T392" s="21">
        <f t="shared" si="40"/>
        <v>0</v>
      </c>
      <c r="U392" s="21">
        <f t="shared" si="40"/>
        <v>0</v>
      </c>
      <c r="V392" s="21">
        <f t="shared" si="39"/>
        <v>0</v>
      </c>
      <c r="W392" s="21">
        <f t="shared" si="39"/>
        <v>0</v>
      </c>
      <c r="X392" s="21">
        <f t="shared" si="39"/>
        <v>0</v>
      </c>
      <c r="Y392" s="21">
        <f t="shared" si="39"/>
        <v>0</v>
      </c>
      <c r="Z392" s="21">
        <f t="shared" si="39"/>
        <v>0</v>
      </c>
      <c r="AA392" s="21">
        <f t="shared" si="39"/>
        <v>0</v>
      </c>
      <c r="AB392" s="21">
        <f t="shared" si="39"/>
        <v>0</v>
      </c>
      <c r="AC392" s="21">
        <f t="shared" si="39"/>
        <v>0</v>
      </c>
      <c r="AD392" s="24">
        <f t="shared" si="39"/>
        <v>0</v>
      </c>
      <c r="AF392" s="15">
        <f t="shared" si="42"/>
        <v>0</v>
      </c>
    </row>
    <row r="393" spans="1:35" x14ac:dyDescent="0.25">
      <c r="A393" s="75"/>
      <c r="B393" s="75" t="e">
        <f>INDEX('FY17 DataDump'!$A$2:$H$4768, MATCH('FY17 Individual Analysis'!A393, 'FY17 DataDump'!$C$2:$C$4768, 0), MATCH('FY17 DataDump'!$B$1, 'FY17 DataDump'!$A$1:$H$1))</f>
        <v>#N/A</v>
      </c>
      <c r="C393" s="75" t="e">
        <f>INDEX('FY17 DataDump'!$A$2:$H$4768, MATCH('FY17 Individual Analysis'!A393, 'FY17 DataDump'!$C$2:$C$4768, 0), MATCH('FY17 DataDump'!$D$1, 'FY17 DataDump'!$A$1:$H$1))</f>
        <v>#N/A</v>
      </c>
      <c r="D393" s="27">
        <f>SUMIFS('FY17 DataDump'!$E$2:$E$4768, 'FY17 DataDump'!$C$2:$C$4768, 'FY17 Individual Analysis'!$A393, 'FY17 DataDump'!$H$2:$H$4768, D$2)</f>
        <v>0</v>
      </c>
      <c r="E393" s="27">
        <f>SUMIFS('FY17 DataDump'!$E$2:$E$4768, 'FY17 DataDump'!$C$2:$C$4768, 'FY17 Individual Analysis'!$A393, 'FY17 DataDump'!$H$2:$H$4768, E$2)</f>
        <v>0</v>
      </c>
      <c r="F393" s="27">
        <f>SUMIFS('FY17 DataDump'!$E$2:$E$4768, 'FY17 DataDump'!$C$2:$C$4768, 'FY17 Individual Analysis'!$A393, 'FY17 DataDump'!$H$2:$H$4768, F$2)</f>
        <v>0</v>
      </c>
      <c r="G393" s="27">
        <f>SUMIFS('FY17 DataDump'!$E$2:$E$4768, 'FY17 DataDump'!$C$2:$C$4768, 'FY17 Individual Analysis'!$A393, 'FY17 DataDump'!$H$2:$H$4768, G$2)</f>
        <v>0</v>
      </c>
      <c r="H393" s="27">
        <f>SUMIFS('FY17 DataDump'!$E$2:$E$4768, 'FY17 DataDump'!$C$2:$C$4768, 'FY17 Individual Analysis'!$A393, 'FY17 DataDump'!$H$2:$H$4768, H$2)</f>
        <v>0</v>
      </c>
      <c r="I393" s="27">
        <f>SUMIFS('FY17 DataDump'!$E$2:$E$4768, 'FY17 DataDump'!$C$2:$C$4768, 'FY17 Individual Analysis'!$A393, 'FY17 DataDump'!$H$2:$H$4768, I$2)</f>
        <v>0</v>
      </c>
      <c r="J393" s="27">
        <f>SUMIFS('FY17 DataDump'!$E$2:$E$4768, 'FY17 DataDump'!$C$2:$C$4768, 'FY17 Individual Analysis'!$A393, 'FY17 DataDump'!$H$2:$H$4768, J$2)</f>
        <v>0</v>
      </c>
      <c r="K393" s="27">
        <f>SUMIFS('FY17 DataDump'!$E$2:$E$4768, 'FY17 DataDump'!$C$2:$C$4768, 'FY17 Individual Analysis'!$A393, 'FY17 DataDump'!$H$2:$H$4768, K$2)</f>
        <v>0</v>
      </c>
      <c r="L393" s="27">
        <f>SUMIFS('FY17 DataDump'!$E$2:$E$4768, 'FY17 DataDump'!$C$2:$C$4768, 'FY17 Individual Analysis'!$A393, 'FY17 DataDump'!$H$2:$H$4768, L$2)</f>
        <v>0</v>
      </c>
      <c r="M393" s="27">
        <f>SUMIFS('FY17 DataDump'!$E$2:$E$4768, 'FY17 DataDump'!$C$2:$C$4768, 'FY17 Individual Analysis'!$A393, 'FY17 DataDump'!$H$2:$H$4768, M$2)</f>
        <v>0</v>
      </c>
      <c r="N393" s="27">
        <f>SUMIFS('FY17 DataDump'!$E$2:$E$4768, 'FY17 DataDump'!$C$2:$C$4768, 'FY17 Individual Analysis'!$A393, 'FY17 DataDump'!$H$2:$H$4768, N$2)</f>
        <v>0</v>
      </c>
      <c r="O393" s="27">
        <f>SUMIFS('FY17 DataDump'!$E$2:$E$4768, 'FY17 DataDump'!$C$2:$C$4768, 'FY17 Individual Analysis'!$A393, 'FY17 DataDump'!$H$2:$H$4768, O$2)</f>
        <v>0</v>
      </c>
      <c r="P393" s="27">
        <f t="shared" si="43"/>
        <v>0</v>
      </c>
      <c r="Q393" s="108" t="e">
        <f t="shared" si="41"/>
        <v>#DIV/0!</v>
      </c>
      <c r="S393" s="20">
        <f t="shared" si="40"/>
        <v>0</v>
      </c>
      <c r="T393" s="21">
        <f t="shared" si="40"/>
        <v>0</v>
      </c>
      <c r="U393" s="21">
        <f t="shared" si="40"/>
        <v>0</v>
      </c>
      <c r="V393" s="21">
        <f t="shared" si="39"/>
        <v>0</v>
      </c>
      <c r="W393" s="21">
        <f t="shared" si="39"/>
        <v>0</v>
      </c>
      <c r="X393" s="21">
        <f t="shared" si="39"/>
        <v>0</v>
      </c>
      <c r="Y393" s="21">
        <f t="shared" ref="Y393:AD400" si="44">IFERROR((J393/$P393) * ($AF393), 0)</f>
        <v>0</v>
      </c>
      <c r="Z393" s="21">
        <f t="shared" si="44"/>
        <v>0</v>
      </c>
      <c r="AA393" s="21">
        <f t="shared" si="44"/>
        <v>0</v>
      </c>
      <c r="AB393" s="21">
        <f t="shared" si="44"/>
        <v>0</v>
      </c>
      <c r="AC393" s="21">
        <f t="shared" si="44"/>
        <v>0</v>
      </c>
      <c r="AD393" s="24">
        <f t="shared" si="44"/>
        <v>0</v>
      </c>
      <c r="AF393" s="15">
        <f t="shared" si="42"/>
        <v>0</v>
      </c>
    </row>
    <row r="394" spans="1:35" x14ac:dyDescent="0.25">
      <c r="A394" s="75"/>
      <c r="B394" s="75" t="e">
        <f>INDEX('FY17 DataDump'!$A$2:$H$4768, MATCH('FY17 Individual Analysis'!A394, 'FY17 DataDump'!$C$2:$C$4768, 0), MATCH('FY17 DataDump'!$B$1, 'FY17 DataDump'!$A$1:$H$1))</f>
        <v>#N/A</v>
      </c>
      <c r="C394" s="75" t="e">
        <f>INDEX('FY17 DataDump'!$A$2:$H$4768, MATCH('FY17 Individual Analysis'!A394, 'FY17 DataDump'!$C$2:$C$4768, 0), MATCH('FY17 DataDump'!$D$1, 'FY17 DataDump'!$A$1:$H$1))</f>
        <v>#N/A</v>
      </c>
      <c r="D394" s="27">
        <f>SUMIFS('FY17 DataDump'!$E$2:$E$4768, 'FY17 DataDump'!$C$2:$C$4768, 'FY17 Individual Analysis'!$A394, 'FY17 DataDump'!$H$2:$H$4768, D$2)</f>
        <v>0</v>
      </c>
      <c r="E394" s="27">
        <f>SUMIFS('FY17 DataDump'!$E$2:$E$4768, 'FY17 DataDump'!$C$2:$C$4768, 'FY17 Individual Analysis'!$A394, 'FY17 DataDump'!$H$2:$H$4768, E$2)</f>
        <v>0</v>
      </c>
      <c r="F394" s="27">
        <f>SUMIFS('FY17 DataDump'!$E$2:$E$4768, 'FY17 DataDump'!$C$2:$C$4768, 'FY17 Individual Analysis'!$A394, 'FY17 DataDump'!$H$2:$H$4768, F$2)</f>
        <v>0</v>
      </c>
      <c r="G394" s="27">
        <f>SUMIFS('FY17 DataDump'!$E$2:$E$4768, 'FY17 DataDump'!$C$2:$C$4768, 'FY17 Individual Analysis'!$A394, 'FY17 DataDump'!$H$2:$H$4768, G$2)</f>
        <v>0</v>
      </c>
      <c r="H394" s="27">
        <f>SUMIFS('FY17 DataDump'!$E$2:$E$4768, 'FY17 DataDump'!$C$2:$C$4768, 'FY17 Individual Analysis'!$A394, 'FY17 DataDump'!$H$2:$H$4768, H$2)</f>
        <v>0</v>
      </c>
      <c r="I394" s="27">
        <f>SUMIFS('FY17 DataDump'!$E$2:$E$4768, 'FY17 DataDump'!$C$2:$C$4768, 'FY17 Individual Analysis'!$A394, 'FY17 DataDump'!$H$2:$H$4768, I$2)</f>
        <v>0</v>
      </c>
      <c r="J394" s="27">
        <f>SUMIFS('FY17 DataDump'!$E$2:$E$4768, 'FY17 DataDump'!$C$2:$C$4768, 'FY17 Individual Analysis'!$A394, 'FY17 DataDump'!$H$2:$H$4768, J$2)</f>
        <v>0</v>
      </c>
      <c r="K394" s="27">
        <f>SUMIFS('FY17 DataDump'!$E$2:$E$4768, 'FY17 DataDump'!$C$2:$C$4768, 'FY17 Individual Analysis'!$A394, 'FY17 DataDump'!$H$2:$H$4768, K$2)</f>
        <v>0</v>
      </c>
      <c r="L394" s="27">
        <f>SUMIFS('FY17 DataDump'!$E$2:$E$4768, 'FY17 DataDump'!$C$2:$C$4768, 'FY17 Individual Analysis'!$A394, 'FY17 DataDump'!$H$2:$H$4768, L$2)</f>
        <v>0</v>
      </c>
      <c r="M394" s="27">
        <f>SUMIFS('FY17 DataDump'!$E$2:$E$4768, 'FY17 DataDump'!$C$2:$C$4768, 'FY17 Individual Analysis'!$A394, 'FY17 DataDump'!$H$2:$H$4768, M$2)</f>
        <v>0</v>
      </c>
      <c r="N394" s="27">
        <f>SUMIFS('FY17 DataDump'!$E$2:$E$4768, 'FY17 DataDump'!$C$2:$C$4768, 'FY17 Individual Analysis'!$A394, 'FY17 DataDump'!$H$2:$H$4768, N$2)</f>
        <v>0</v>
      </c>
      <c r="O394" s="27">
        <f>SUMIFS('FY17 DataDump'!$E$2:$E$4768, 'FY17 DataDump'!$C$2:$C$4768, 'FY17 Individual Analysis'!$A394, 'FY17 DataDump'!$H$2:$H$4768, O$2)</f>
        <v>0</v>
      </c>
      <c r="P394" s="27">
        <f t="shared" si="43"/>
        <v>0</v>
      </c>
      <c r="Q394" s="108" t="e">
        <f t="shared" si="41"/>
        <v>#DIV/0!</v>
      </c>
      <c r="S394" s="20">
        <f t="shared" si="40"/>
        <v>0</v>
      </c>
      <c r="T394" s="21">
        <f t="shared" si="40"/>
        <v>0</v>
      </c>
      <c r="U394" s="21">
        <f t="shared" si="40"/>
        <v>0</v>
      </c>
      <c r="V394" s="21">
        <f t="shared" si="40"/>
        <v>0</v>
      </c>
      <c r="W394" s="21">
        <f t="shared" si="40"/>
        <v>0</v>
      </c>
      <c r="X394" s="21">
        <f t="shared" si="40"/>
        <v>0</v>
      </c>
      <c r="Y394" s="21">
        <f t="shared" si="44"/>
        <v>0</v>
      </c>
      <c r="Z394" s="21">
        <f t="shared" si="44"/>
        <v>0</v>
      </c>
      <c r="AA394" s="21">
        <f t="shared" si="44"/>
        <v>0</v>
      </c>
      <c r="AB394" s="21">
        <f t="shared" si="44"/>
        <v>0</v>
      </c>
      <c r="AC394" s="21">
        <f t="shared" si="44"/>
        <v>0</v>
      </c>
      <c r="AD394" s="24">
        <f t="shared" si="44"/>
        <v>0</v>
      </c>
      <c r="AF394" s="15">
        <f t="shared" si="42"/>
        <v>0</v>
      </c>
    </row>
    <row r="395" spans="1:35" x14ac:dyDescent="0.25">
      <c r="A395" s="75"/>
      <c r="B395" s="75" t="e">
        <f>INDEX('FY17 DataDump'!$A$2:$H$4768, MATCH('FY17 Individual Analysis'!A395, 'FY17 DataDump'!$C$2:$C$4768, 0), MATCH('FY17 DataDump'!$B$1, 'FY17 DataDump'!$A$1:$H$1))</f>
        <v>#N/A</v>
      </c>
      <c r="C395" s="75" t="e">
        <f>INDEX('FY17 DataDump'!$A$2:$H$4768, MATCH('FY17 Individual Analysis'!A395, 'FY17 DataDump'!$C$2:$C$4768, 0), MATCH('FY17 DataDump'!$D$1, 'FY17 DataDump'!$A$1:$H$1))</f>
        <v>#N/A</v>
      </c>
      <c r="D395" s="27">
        <f>SUMIFS('FY17 DataDump'!$E$2:$E$4768, 'FY17 DataDump'!$C$2:$C$4768, 'FY17 Individual Analysis'!$A395, 'FY17 DataDump'!$H$2:$H$4768, D$2)</f>
        <v>0</v>
      </c>
      <c r="E395" s="27">
        <f>SUMIFS('FY17 DataDump'!$E$2:$E$4768, 'FY17 DataDump'!$C$2:$C$4768, 'FY17 Individual Analysis'!$A395, 'FY17 DataDump'!$H$2:$H$4768, E$2)</f>
        <v>0</v>
      </c>
      <c r="F395" s="27">
        <f>SUMIFS('FY17 DataDump'!$E$2:$E$4768, 'FY17 DataDump'!$C$2:$C$4768, 'FY17 Individual Analysis'!$A395, 'FY17 DataDump'!$H$2:$H$4768, F$2)</f>
        <v>0</v>
      </c>
      <c r="G395" s="27">
        <f>SUMIFS('FY17 DataDump'!$E$2:$E$4768, 'FY17 DataDump'!$C$2:$C$4768, 'FY17 Individual Analysis'!$A395, 'FY17 DataDump'!$H$2:$H$4768, G$2)</f>
        <v>0</v>
      </c>
      <c r="H395" s="27">
        <f>SUMIFS('FY17 DataDump'!$E$2:$E$4768, 'FY17 DataDump'!$C$2:$C$4768, 'FY17 Individual Analysis'!$A395, 'FY17 DataDump'!$H$2:$H$4768, H$2)</f>
        <v>0</v>
      </c>
      <c r="I395" s="27">
        <f>SUMIFS('FY17 DataDump'!$E$2:$E$4768, 'FY17 DataDump'!$C$2:$C$4768, 'FY17 Individual Analysis'!$A395, 'FY17 DataDump'!$H$2:$H$4768, I$2)</f>
        <v>0</v>
      </c>
      <c r="J395" s="27">
        <f>SUMIFS('FY17 DataDump'!$E$2:$E$4768, 'FY17 DataDump'!$C$2:$C$4768, 'FY17 Individual Analysis'!$A395, 'FY17 DataDump'!$H$2:$H$4768, J$2)</f>
        <v>0</v>
      </c>
      <c r="K395" s="27">
        <f>SUMIFS('FY17 DataDump'!$E$2:$E$4768, 'FY17 DataDump'!$C$2:$C$4768, 'FY17 Individual Analysis'!$A395, 'FY17 DataDump'!$H$2:$H$4768, K$2)</f>
        <v>0</v>
      </c>
      <c r="L395" s="27">
        <f>SUMIFS('FY17 DataDump'!$E$2:$E$4768, 'FY17 DataDump'!$C$2:$C$4768, 'FY17 Individual Analysis'!$A395, 'FY17 DataDump'!$H$2:$H$4768, L$2)</f>
        <v>0</v>
      </c>
      <c r="M395" s="27">
        <f>SUMIFS('FY17 DataDump'!$E$2:$E$4768, 'FY17 DataDump'!$C$2:$C$4768, 'FY17 Individual Analysis'!$A395, 'FY17 DataDump'!$H$2:$H$4768, M$2)</f>
        <v>0</v>
      </c>
      <c r="N395" s="27">
        <f>SUMIFS('FY17 DataDump'!$E$2:$E$4768, 'FY17 DataDump'!$C$2:$C$4768, 'FY17 Individual Analysis'!$A395, 'FY17 DataDump'!$H$2:$H$4768, N$2)</f>
        <v>0</v>
      </c>
      <c r="O395" s="27">
        <f>SUMIFS('FY17 DataDump'!$E$2:$E$4768, 'FY17 DataDump'!$C$2:$C$4768, 'FY17 Individual Analysis'!$A395, 'FY17 DataDump'!$H$2:$H$4768, O$2)</f>
        <v>0</v>
      </c>
      <c r="P395" s="27">
        <f t="shared" si="43"/>
        <v>0</v>
      </c>
      <c r="Q395" s="108" t="e">
        <f t="shared" si="41"/>
        <v>#DIV/0!</v>
      </c>
      <c r="S395" s="20">
        <f t="shared" si="40"/>
        <v>0</v>
      </c>
      <c r="T395" s="21">
        <f t="shared" si="40"/>
        <v>0</v>
      </c>
      <c r="U395" s="21">
        <f t="shared" si="40"/>
        <v>0</v>
      </c>
      <c r="V395" s="21">
        <f t="shared" si="40"/>
        <v>0</v>
      </c>
      <c r="W395" s="21">
        <f t="shared" si="40"/>
        <v>0</v>
      </c>
      <c r="X395" s="21">
        <f t="shared" si="40"/>
        <v>0</v>
      </c>
      <c r="Y395" s="21">
        <f t="shared" si="44"/>
        <v>0</v>
      </c>
      <c r="Z395" s="21">
        <f t="shared" si="44"/>
        <v>0</v>
      </c>
      <c r="AA395" s="21">
        <f t="shared" si="44"/>
        <v>0</v>
      </c>
      <c r="AB395" s="21">
        <f t="shared" si="44"/>
        <v>0</v>
      </c>
      <c r="AC395" s="21">
        <f t="shared" si="44"/>
        <v>0</v>
      </c>
      <c r="AD395" s="24">
        <f t="shared" si="44"/>
        <v>0</v>
      </c>
      <c r="AF395" s="15">
        <f t="shared" si="42"/>
        <v>0</v>
      </c>
    </row>
    <row r="396" spans="1:35" x14ac:dyDescent="0.25">
      <c r="A396" s="75"/>
      <c r="B396" s="75" t="e">
        <f>INDEX('FY17 DataDump'!$A$2:$H$4768, MATCH('FY17 Individual Analysis'!A396, 'FY17 DataDump'!$C$2:$C$4768, 0), MATCH('FY17 DataDump'!$B$1, 'FY17 DataDump'!$A$1:$H$1))</f>
        <v>#N/A</v>
      </c>
      <c r="C396" s="75" t="e">
        <f>INDEX('FY17 DataDump'!$A$2:$H$4768, MATCH('FY17 Individual Analysis'!A396, 'FY17 DataDump'!$C$2:$C$4768, 0), MATCH('FY17 DataDump'!$D$1, 'FY17 DataDump'!$A$1:$H$1))</f>
        <v>#N/A</v>
      </c>
      <c r="D396" s="27">
        <f>SUMIFS('FY17 DataDump'!$E$2:$E$4768, 'FY17 DataDump'!$C$2:$C$4768, 'FY17 Individual Analysis'!$A396, 'FY17 DataDump'!$H$2:$H$4768, D$2)</f>
        <v>0</v>
      </c>
      <c r="E396" s="27">
        <f>SUMIFS('FY17 DataDump'!$E$2:$E$4768, 'FY17 DataDump'!$C$2:$C$4768, 'FY17 Individual Analysis'!$A396, 'FY17 DataDump'!$H$2:$H$4768, E$2)</f>
        <v>0</v>
      </c>
      <c r="F396" s="27">
        <f>SUMIFS('FY17 DataDump'!$E$2:$E$4768, 'FY17 DataDump'!$C$2:$C$4768, 'FY17 Individual Analysis'!$A396, 'FY17 DataDump'!$H$2:$H$4768, F$2)</f>
        <v>0</v>
      </c>
      <c r="G396" s="27">
        <f>SUMIFS('FY17 DataDump'!$E$2:$E$4768, 'FY17 DataDump'!$C$2:$C$4768, 'FY17 Individual Analysis'!$A396, 'FY17 DataDump'!$H$2:$H$4768, G$2)</f>
        <v>0</v>
      </c>
      <c r="H396" s="27">
        <f>SUMIFS('FY17 DataDump'!$E$2:$E$4768, 'FY17 DataDump'!$C$2:$C$4768, 'FY17 Individual Analysis'!$A396, 'FY17 DataDump'!$H$2:$H$4768, H$2)</f>
        <v>0</v>
      </c>
      <c r="I396" s="27">
        <f>SUMIFS('FY17 DataDump'!$E$2:$E$4768, 'FY17 DataDump'!$C$2:$C$4768, 'FY17 Individual Analysis'!$A396, 'FY17 DataDump'!$H$2:$H$4768, I$2)</f>
        <v>0</v>
      </c>
      <c r="J396" s="27">
        <f>SUMIFS('FY17 DataDump'!$E$2:$E$4768, 'FY17 DataDump'!$C$2:$C$4768, 'FY17 Individual Analysis'!$A396, 'FY17 DataDump'!$H$2:$H$4768, J$2)</f>
        <v>0</v>
      </c>
      <c r="K396" s="27">
        <f>SUMIFS('FY17 DataDump'!$E$2:$E$4768, 'FY17 DataDump'!$C$2:$C$4768, 'FY17 Individual Analysis'!$A396, 'FY17 DataDump'!$H$2:$H$4768, K$2)</f>
        <v>0</v>
      </c>
      <c r="L396" s="27">
        <f>SUMIFS('FY17 DataDump'!$E$2:$E$4768, 'FY17 DataDump'!$C$2:$C$4768, 'FY17 Individual Analysis'!$A396, 'FY17 DataDump'!$H$2:$H$4768, L$2)</f>
        <v>0</v>
      </c>
      <c r="M396" s="27">
        <f>SUMIFS('FY17 DataDump'!$E$2:$E$4768, 'FY17 DataDump'!$C$2:$C$4768, 'FY17 Individual Analysis'!$A396, 'FY17 DataDump'!$H$2:$H$4768, M$2)</f>
        <v>0</v>
      </c>
      <c r="N396" s="27">
        <f>SUMIFS('FY17 DataDump'!$E$2:$E$4768, 'FY17 DataDump'!$C$2:$C$4768, 'FY17 Individual Analysis'!$A396, 'FY17 DataDump'!$H$2:$H$4768, N$2)</f>
        <v>0</v>
      </c>
      <c r="O396" s="27">
        <f>SUMIFS('FY17 DataDump'!$E$2:$E$4768, 'FY17 DataDump'!$C$2:$C$4768, 'FY17 Individual Analysis'!$A396, 'FY17 DataDump'!$H$2:$H$4768, O$2)</f>
        <v>0</v>
      </c>
      <c r="P396" s="27">
        <f t="shared" si="43"/>
        <v>0</v>
      </c>
      <c r="Q396" s="108" t="e">
        <f t="shared" si="41"/>
        <v>#DIV/0!</v>
      </c>
      <c r="S396" s="20">
        <f t="shared" si="40"/>
        <v>0</v>
      </c>
      <c r="T396" s="21">
        <f t="shared" si="40"/>
        <v>0</v>
      </c>
      <c r="U396" s="21">
        <f t="shared" si="40"/>
        <v>0</v>
      </c>
      <c r="V396" s="21">
        <f t="shared" si="40"/>
        <v>0</v>
      </c>
      <c r="W396" s="21">
        <f t="shared" si="40"/>
        <v>0</v>
      </c>
      <c r="X396" s="21">
        <f t="shared" si="40"/>
        <v>0</v>
      </c>
      <c r="Y396" s="21">
        <f t="shared" si="44"/>
        <v>0</v>
      </c>
      <c r="Z396" s="21">
        <f t="shared" si="44"/>
        <v>0</v>
      </c>
      <c r="AA396" s="21">
        <f t="shared" si="44"/>
        <v>0</v>
      </c>
      <c r="AB396" s="21">
        <f t="shared" si="44"/>
        <v>0</v>
      </c>
      <c r="AC396" s="21">
        <f t="shared" si="44"/>
        <v>0</v>
      </c>
      <c r="AD396" s="24">
        <f t="shared" si="44"/>
        <v>0</v>
      </c>
      <c r="AF396" s="15">
        <f t="shared" si="42"/>
        <v>0</v>
      </c>
    </row>
    <row r="397" spans="1:35" x14ac:dyDescent="0.25">
      <c r="A397" s="75"/>
      <c r="B397" s="75" t="e">
        <f>INDEX('FY17 DataDump'!$A$2:$H$4768, MATCH('FY17 Individual Analysis'!A397, 'FY17 DataDump'!$C$2:$C$4768, 0), MATCH('FY17 DataDump'!$B$1, 'FY17 DataDump'!$A$1:$H$1))</f>
        <v>#N/A</v>
      </c>
      <c r="C397" s="75" t="e">
        <f>INDEX('FY17 DataDump'!$A$2:$H$4768, MATCH('FY17 Individual Analysis'!A397, 'FY17 DataDump'!$C$2:$C$4768, 0), MATCH('FY17 DataDump'!$D$1, 'FY17 DataDump'!$A$1:$H$1))</f>
        <v>#N/A</v>
      </c>
      <c r="D397" s="27">
        <f>SUMIFS('FY17 DataDump'!$E$2:$E$4768, 'FY17 DataDump'!$C$2:$C$4768, 'FY17 Individual Analysis'!$A397, 'FY17 DataDump'!$H$2:$H$4768, D$2)</f>
        <v>0</v>
      </c>
      <c r="E397" s="27">
        <f>SUMIFS('FY17 DataDump'!$E$2:$E$4768, 'FY17 DataDump'!$C$2:$C$4768, 'FY17 Individual Analysis'!$A397, 'FY17 DataDump'!$H$2:$H$4768, E$2)</f>
        <v>0</v>
      </c>
      <c r="F397" s="27">
        <f>SUMIFS('FY17 DataDump'!$E$2:$E$4768, 'FY17 DataDump'!$C$2:$C$4768, 'FY17 Individual Analysis'!$A397, 'FY17 DataDump'!$H$2:$H$4768, F$2)</f>
        <v>0</v>
      </c>
      <c r="G397" s="27">
        <f>SUMIFS('FY17 DataDump'!$E$2:$E$4768, 'FY17 DataDump'!$C$2:$C$4768, 'FY17 Individual Analysis'!$A397, 'FY17 DataDump'!$H$2:$H$4768, G$2)</f>
        <v>0</v>
      </c>
      <c r="H397" s="27">
        <f>SUMIFS('FY17 DataDump'!$E$2:$E$4768, 'FY17 DataDump'!$C$2:$C$4768, 'FY17 Individual Analysis'!$A397, 'FY17 DataDump'!$H$2:$H$4768, H$2)</f>
        <v>0</v>
      </c>
      <c r="I397" s="27">
        <f>SUMIFS('FY17 DataDump'!$E$2:$E$4768, 'FY17 DataDump'!$C$2:$C$4768, 'FY17 Individual Analysis'!$A397, 'FY17 DataDump'!$H$2:$H$4768, I$2)</f>
        <v>0</v>
      </c>
      <c r="J397" s="27">
        <f>SUMIFS('FY17 DataDump'!$E$2:$E$4768, 'FY17 DataDump'!$C$2:$C$4768, 'FY17 Individual Analysis'!$A397, 'FY17 DataDump'!$H$2:$H$4768, J$2)</f>
        <v>0</v>
      </c>
      <c r="K397" s="27">
        <f>SUMIFS('FY17 DataDump'!$E$2:$E$4768, 'FY17 DataDump'!$C$2:$C$4768, 'FY17 Individual Analysis'!$A397, 'FY17 DataDump'!$H$2:$H$4768, K$2)</f>
        <v>0</v>
      </c>
      <c r="L397" s="27">
        <f>SUMIFS('FY17 DataDump'!$E$2:$E$4768, 'FY17 DataDump'!$C$2:$C$4768, 'FY17 Individual Analysis'!$A397, 'FY17 DataDump'!$H$2:$H$4768, L$2)</f>
        <v>0</v>
      </c>
      <c r="M397" s="27">
        <f>SUMIFS('FY17 DataDump'!$E$2:$E$4768, 'FY17 DataDump'!$C$2:$C$4768, 'FY17 Individual Analysis'!$A397, 'FY17 DataDump'!$H$2:$H$4768, M$2)</f>
        <v>0</v>
      </c>
      <c r="N397" s="27">
        <f>SUMIFS('FY17 DataDump'!$E$2:$E$4768, 'FY17 DataDump'!$C$2:$C$4768, 'FY17 Individual Analysis'!$A397, 'FY17 DataDump'!$H$2:$H$4768, N$2)</f>
        <v>0</v>
      </c>
      <c r="O397" s="27">
        <f>SUMIFS('FY17 DataDump'!$E$2:$E$4768, 'FY17 DataDump'!$C$2:$C$4768, 'FY17 Individual Analysis'!$A397, 'FY17 DataDump'!$H$2:$H$4768, O$2)</f>
        <v>0</v>
      </c>
      <c r="P397" s="27">
        <f t="shared" si="43"/>
        <v>0</v>
      </c>
      <c r="Q397" s="108" t="e">
        <f t="shared" si="41"/>
        <v>#DIV/0!</v>
      </c>
      <c r="S397" s="20">
        <f t="shared" si="40"/>
        <v>0</v>
      </c>
      <c r="T397" s="21">
        <f t="shared" si="40"/>
        <v>0</v>
      </c>
      <c r="U397" s="21">
        <f t="shared" si="40"/>
        <v>0</v>
      </c>
      <c r="V397" s="21">
        <f t="shared" si="40"/>
        <v>0</v>
      </c>
      <c r="W397" s="21">
        <f t="shared" si="40"/>
        <v>0</v>
      </c>
      <c r="X397" s="21">
        <f t="shared" si="40"/>
        <v>0</v>
      </c>
      <c r="Y397" s="21">
        <f t="shared" si="44"/>
        <v>0</v>
      </c>
      <c r="Z397" s="21">
        <f t="shared" si="44"/>
        <v>0</v>
      </c>
      <c r="AA397" s="21">
        <f t="shared" si="44"/>
        <v>0</v>
      </c>
      <c r="AB397" s="21">
        <f t="shared" si="44"/>
        <v>0</v>
      </c>
      <c r="AC397" s="21">
        <f t="shared" si="44"/>
        <v>0</v>
      </c>
      <c r="AD397" s="24">
        <f t="shared" si="44"/>
        <v>0</v>
      </c>
      <c r="AF397" s="15">
        <f t="shared" si="42"/>
        <v>0</v>
      </c>
    </row>
    <row r="398" spans="1:35" x14ac:dyDescent="0.25">
      <c r="A398" s="75"/>
      <c r="B398" s="75" t="e">
        <f>INDEX('FY17 DataDump'!$A$2:$H$4768, MATCH('FY17 Individual Analysis'!A398, 'FY17 DataDump'!$C$2:$C$4768, 0), MATCH('FY17 DataDump'!$B$1, 'FY17 DataDump'!$A$1:$H$1))</f>
        <v>#N/A</v>
      </c>
      <c r="C398" s="75" t="e">
        <f>INDEX('FY17 DataDump'!$A$2:$H$4768, MATCH('FY17 Individual Analysis'!A398, 'FY17 DataDump'!$C$2:$C$4768, 0), MATCH('FY17 DataDump'!$D$1, 'FY17 DataDump'!$A$1:$H$1))</f>
        <v>#N/A</v>
      </c>
      <c r="D398" s="27">
        <f>SUMIFS('FY17 DataDump'!$E$2:$E$4768, 'FY17 DataDump'!$C$2:$C$4768, 'FY17 Individual Analysis'!$A398, 'FY17 DataDump'!$H$2:$H$4768, D$2)</f>
        <v>0</v>
      </c>
      <c r="E398" s="27">
        <f>SUMIFS('FY17 DataDump'!$E$2:$E$4768, 'FY17 DataDump'!$C$2:$C$4768, 'FY17 Individual Analysis'!$A398, 'FY17 DataDump'!$H$2:$H$4768, E$2)</f>
        <v>0</v>
      </c>
      <c r="F398" s="27">
        <f>SUMIFS('FY17 DataDump'!$E$2:$E$4768, 'FY17 DataDump'!$C$2:$C$4768, 'FY17 Individual Analysis'!$A398, 'FY17 DataDump'!$H$2:$H$4768, F$2)</f>
        <v>0</v>
      </c>
      <c r="G398" s="27">
        <f>SUMIFS('FY17 DataDump'!$E$2:$E$4768, 'FY17 DataDump'!$C$2:$C$4768, 'FY17 Individual Analysis'!$A398, 'FY17 DataDump'!$H$2:$H$4768, G$2)</f>
        <v>0</v>
      </c>
      <c r="H398" s="27">
        <f>SUMIFS('FY17 DataDump'!$E$2:$E$4768, 'FY17 DataDump'!$C$2:$C$4768, 'FY17 Individual Analysis'!$A398, 'FY17 DataDump'!$H$2:$H$4768, H$2)</f>
        <v>0</v>
      </c>
      <c r="I398" s="27">
        <f>SUMIFS('FY17 DataDump'!$E$2:$E$4768, 'FY17 DataDump'!$C$2:$C$4768, 'FY17 Individual Analysis'!$A398, 'FY17 DataDump'!$H$2:$H$4768, I$2)</f>
        <v>0</v>
      </c>
      <c r="J398" s="27">
        <f>SUMIFS('FY17 DataDump'!$E$2:$E$4768, 'FY17 DataDump'!$C$2:$C$4768, 'FY17 Individual Analysis'!$A398, 'FY17 DataDump'!$H$2:$H$4768, J$2)</f>
        <v>0</v>
      </c>
      <c r="K398" s="27">
        <f>SUMIFS('FY17 DataDump'!$E$2:$E$4768, 'FY17 DataDump'!$C$2:$C$4768, 'FY17 Individual Analysis'!$A398, 'FY17 DataDump'!$H$2:$H$4768, K$2)</f>
        <v>0</v>
      </c>
      <c r="L398" s="27">
        <f>SUMIFS('FY17 DataDump'!$E$2:$E$4768, 'FY17 DataDump'!$C$2:$C$4768, 'FY17 Individual Analysis'!$A398, 'FY17 DataDump'!$H$2:$H$4768, L$2)</f>
        <v>0</v>
      </c>
      <c r="M398" s="27">
        <f>SUMIFS('FY17 DataDump'!$E$2:$E$4768, 'FY17 DataDump'!$C$2:$C$4768, 'FY17 Individual Analysis'!$A398, 'FY17 DataDump'!$H$2:$H$4768, M$2)</f>
        <v>0</v>
      </c>
      <c r="N398" s="27">
        <f>SUMIFS('FY17 DataDump'!$E$2:$E$4768, 'FY17 DataDump'!$C$2:$C$4768, 'FY17 Individual Analysis'!$A398, 'FY17 DataDump'!$H$2:$H$4768, N$2)</f>
        <v>0</v>
      </c>
      <c r="O398" s="27">
        <f>SUMIFS('FY17 DataDump'!$E$2:$E$4768, 'FY17 DataDump'!$C$2:$C$4768, 'FY17 Individual Analysis'!$A398, 'FY17 DataDump'!$H$2:$H$4768, O$2)</f>
        <v>0</v>
      </c>
      <c r="P398" s="27">
        <f t="shared" si="43"/>
        <v>0</v>
      </c>
      <c r="Q398" s="108" t="e">
        <f t="shared" si="41"/>
        <v>#DIV/0!</v>
      </c>
      <c r="S398" s="20">
        <f t="shared" si="40"/>
        <v>0</v>
      </c>
      <c r="T398" s="21">
        <f t="shared" si="40"/>
        <v>0</v>
      </c>
      <c r="U398" s="21">
        <f t="shared" si="40"/>
        <v>0</v>
      </c>
      <c r="V398" s="21">
        <f t="shared" si="40"/>
        <v>0</v>
      </c>
      <c r="W398" s="21">
        <f t="shared" si="40"/>
        <v>0</v>
      </c>
      <c r="X398" s="21">
        <f t="shared" si="40"/>
        <v>0</v>
      </c>
      <c r="Y398" s="21">
        <f t="shared" si="44"/>
        <v>0</v>
      </c>
      <c r="Z398" s="21">
        <f t="shared" si="44"/>
        <v>0</v>
      </c>
      <c r="AA398" s="21">
        <f t="shared" si="44"/>
        <v>0</v>
      </c>
      <c r="AB398" s="21">
        <f t="shared" si="44"/>
        <v>0</v>
      </c>
      <c r="AC398" s="21">
        <f t="shared" si="44"/>
        <v>0</v>
      </c>
      <c r="AD398" s="24">
        <f t="shared" si="44"/>
        <v>0</v>
      </c>
      <c r="AF398" s="15">
        <f t="shared" si="42"/>
        <v>0</v>
      </c>
    </row>
    <row r="399" spans="1:35" x14ac:dyDescent="0.25">
      <c r="A399" s="75"/>
      <c r="B399" s="75" t="e">
        <f>INDEX('FY17 DataDump'!$A$2:$H$4768, MATCH('FY17 Individual Analysis'!A399, 'FY17 DataDump'!$C$2:$C$4768, 0), MATCH('FY17 DataDump'!$B$1, 'FY17 DataDump'!$A$1:$H$1))</f>
        <v>#N/A</v>
      </c>
      <c r="C399" s="75" t="e">
        <f>INDEX('FY17 DataDump'!$A$2:$H$4768, MATCH('FY17 Individual Analysis'!A399, 'FY17 DataDump'!$C$2:$C$4768, 0), MATCH('FY17 DataDump'!$D$1, 'FY17 DataDump'!$A$1:$H$1))</f>
        <v>#N/A</v>
      </c>
      <c r="D399" s="27">
        <f>SUMIFS('FY17 DataDump'!$E$2:$E$4768, 'FY17 DataDump'!$C$2:$C$4768, 'FY17 Individual Analysis'!$A399, 'FY17 DataDump'!$H$2:$H$4768, D$2)</f>
        <v>0</v>
      </c>
      <c r="E399" s="27">
        <f>SUMIFS('FY17 DataDump'!$E$2:$E$4768, 'FY17 DataDump'!$C$2:$C$4768, 'FY17 Individual Analysis'!$A399, 'FY17 DataDump'!$H$2:$H$4768, E$2)</f>
        <v>0</v>
      </c>
      <c r="F399" s="27">
        <f>SUMIFS('FY17 DataDump'!$E$2:$E$4768, 'FY17 DataDump'!$C$2:$C$4768, 'FY17 Individual Analysis'!$A399, 'FY17 DataDump'!$H$2:$H$4768, F$2)</f>
        <v>0</v>
      </c>
      <c r="G399" s="27">
        <f>SUMIFS('FY17 DataDump'!$E$2:$E$4768, 'FY17 DataDump'!$C$2:$C$4768, 'FY17 Individual Analysis'!$A399, 'FY17 DataDump'!$H$2:$H$4768, G$2)</f>
        <v>0</v>
      </c>
      <c r="H399" s="27">
        <f>SUMIFS('FY17 DataDump'!$E$2:$E$4768, 'FY17 DataDump'!$C$2:$C$4768, 'FY17 Individual Analysis'!$A399, 'FY17 DataDump'!$H$2:$H$4768, H$2)</f>
        <v>0</v>
      </c>
      <c r="I399" s="27">
        <f>SUMIFS('FY17 DataDump'!$E$2:$E$4768, 'FY17 DataDump'!$C$2:$C$4768, 'FY17 Individual Analysis'!$A399, 'FY17 DataDump'!$H$2:$H$4768, I$2)</f>
        <v>0</v>
      </c>
      <c r="J399" s="27">
        <f>SUMIFS('FY17 DataDump'!$E$2:$E$4768, 'FY17 DataDump'!$C$2:$C$4768, 'FY17 Individual Analysis'!$A399, 'FY17 DataDump'!$H$2:$H$4768, J$2)</f>
        <v>0</v>
      </c>
      <c r="K399" s="27">
        <f>SUMIFS('FY17 DataDump'!$E$2:$E$4768, 'FY17 DataDump'!$C$2:$C$4768, 'FY17 Individual Analysis'!$A399, 'FY17 DataDump'!$H$2:$H$4768, K$2)</f>
        <v>0</v>
      </c>
      <c r="L399" s="27">
        <f>SUMIFS('FY17 DataDump'!$E$2:$E$4768, 'FY17 DataDump'!$C$2:$C$4768, 'FY17 Individual Analysis'!$A399, 'FY17 DataDump'!$H$2:$H$4768, L$2)</f>
        <v>0</v>
      </c>
      <c r="M399" s="27">
        <f>SUMIFS('FY17 DataDump'!$E$2:$E$4768, 'FY17 DataDump'!$C$2:$C$4768, 'FY17 Individual Analysis'!$A399, 'FY17 DataDump'!$H$2:$H$4768, M$2)</f>
        <v>0</v>
      </c>
      <c r="N399" s="27">
        <f>SUMIFS('FY17 DataDump'!$E$2:$E$4768, 'FY17 DataDump'!$C$2:$C$4768, 'FY17 Individual Analysis'!$A399, 'FY17 DataDump'!$H$2:$H$4768, N$2)</f>
        <v>0</v>
      </c>
      <c r="O399" s="27">
        <f>SUMIFS('FY17 DataDump'!$E$2:$E$4768, 'FY17 DataDump'!$C$2:$C$4768, 'FY17 Individual Analysis'!$A399, 'FY17 DataDump'!$H$2:$H$4768, O$2)</f>
        <v>0</v>
      </c>
      <c r="P399" s="27">
        <f t="shared" si="43"/>
        <v>0</v>
      </c>
      <c r="Q399" s="108" t="e">
        <f t="shared" si="41"/>
        <v>#DIV/0!</v>
      </c>
      <c r="S399" s="20">
        <f t="shared" si="40"/>
        <v>0</v>
      </c>
      <c r="T399" s="21">
        <f t="shared" si="40"/>
        <v>0</v>
      </c>
      <c r="U399" s="21">
        <f t="shared" si="40"/>
        <v>0</v>
      </c>
      <c r="V399" s="21">
        <f t="shared" si="40"/>
        <v>0</v>
      </c>
      <c r="W399" s="21">
        <f t="shared" si="40"/>
        <v>0</v>
      </c>
      <c r="X399" s="21">
        <f t="shared" si="40"/>
        <v>0</v>
      </c>
      <c r="Y399" s="21">
        <f t="shared" si="44"/>
        <v>0</v>
      </c>
      <c r="Z399" s="21">
        <f t="shared" si="44"/>
        <v>0</v>
      </c>
      <c r="AA399" s="21">
        <f t="shared" si="44"/>
        <v>0</v>
      </c>
      <c r="AB399" s="21">
        <f t="shared" si="44"/>
        <v>0</v>
      </c>
      <c r="AC399" s="21">
        <f t="shared" si="44"/>
        <v>0</v>
      </c>
      <c r="AD399" s="24">
        <f t="shared" si="44"/>
        <v>0</v>
      </c>
      <c r="AF399" s="15">
        <f t="shared" si="42"/>
        <v>0</v>
      </c>
    </row>
    <row r="400" spans="1:35" s="27" customFormat="1" x14ac:dyDescent="0.25">
      <c r="A400" s="78"/>
      <c r="B400" s="78"/>
      <c r="C400" s="78" t="s">
        <v>348</v>
      </c>
      <c r="D400" s="27">
        <f t="shared" ref="D400:P400" si="45">SUM(D3:D399)</f>
        <v>0</v>
      </c>
      <c r="E400" s="27">
        <f t="shared" si="45"/>
        <v>0</v>
      </c>
      <c r="F400" s="27">
        <f t="shared" si="45"/>
        <v>0</v>
      </c>
      <c r="G400" s="27">
        <f t="shared" si="45"/>
        <v>0</v>
      </c>
      <c r="H400" s="27">
        <f t="shared" si="45"/>
        <v>0</v>
      </c>
      <c r="I400" s="27">
        <f t="shared" si="45"/>
        <v>0</v>
      </c>
      <c r="J400" s="27">
        <f t="shared" si="45"/>
        <v>0</v>
      </c>
      <c r="K400" s="27">
        <f t="shared" si="45"/>
        <v>0</v>
      </c>
      <c r="L400" s="27">
        <f t="shared" si="45"/>
        <v>0</v>
      </c>
      <c r="M400" s="27">
        <f t="shared" si="45"/>
        <v>0</v>
      </c>
      <c r="N400" s="27">
        <f t="shared" si="45"/>
        <v>0</v>
      </c>
      <c r="O400" s="27">
        <f t="shared" si="45"/>
        <v>0</v>
      </c>
      <c r="P400" s="27">
        <f t="shared" si="45"/>
        <v>0</v>
      </c>
      <c r="Q400" s="108"/>
      <c r="R400" s="12"/>
      <c r="S400" s="20">
        <f t="shared" si="40"/>
        <v>0</v>
      </c>
      <c r="T400" s="21">
        <f t="shared" si="40"/>
        <v>0</v>
      </c>
      <c r="U400" s="21">
        <f t="shared" si="40"/>
        <v>0</v>
      </c>
      <c r="V400" s="21">
        <f t="shared" si="40"/>
        <v>0</v>
      </c>
      <c r="W400" s="21">
        <f t="shared" si="40"/>
        <v>0</v>
      </c>
      <c r="X400" s="21">
        <f t="shared" si="40"/>
        <v>0</v>
      </c>
      <c r="Y400" s="21">
        <f t="shared" si="44"/>
        <v>0</v>
      </c>
      <c r="Z400" s="21">
        <f t="shared" si="44"/>
        <v>0</v>
      </c>
      <c r="AA400" s="21">
        <f t="shared" si="44"/>
        <v>0</v>
      </c>
      <c r="AB400" s="21">
        <f t="shared" si="44"/>
        <v>0</v>
      </c>
      <c r="AC400" s="21">
        <f t="shared" si="44"/>
        <v>0</v>
      </c>
      <c r="AD400" s="24">
        <f t="shared" si="44"/>
        <v>0</v>
      </c>
      <c r="AE400" s="12"/>
      <c r="AF400" s="15">
        <f t="shared" si="42"/>
        <v>0</v>
      </c>
      <c r="AG400" s="30"/>
      <c r="AI400" s="30"/>
    </row>
    <row r="401" spans="1:35" s="27" customFormat="1" ht="15.75" thickBot="1" x14ac:dyDescent="0.3">
      <c r="A401" s="79"/>
      <c r="B401" s="79"/>
      <c r="C401" s="79" t="s">
        <v>352</v>
      </c>
      <c r="D401" s="28" t="e">
        <f>D400/$P$400</f>
        <v>#DIV/0!</v>
      </c>
      <c r="E401" s="28" t="e">
        <f t="shared" ref="E401:O401" si="46">E400/$P$400</f>
        <v>#DIV/0!</v>
      </c>
      <c r="F401" s="28" t="e">
        <f t="shared" si="46"/>
        <v>#DIV/0!</v>
      </c>
      <c r="G401" s="28" t="e">
        <f t="shared" si="46"/>
        <v>#DIV/0!</v>
      </c>
      <c r="H401" s="28" t="e">
        <f t="shared" si="46"/>
        <v>#DIV/0!</v>
      </c>
      <c r="I401" s="28" t="e">
        <f t="shared" si="46"/>
        <v>#DIV/0!</v>
      </c>
      <c r="J401" s="28" t="e">
        <f t="shared" si="46"/>
        <v>#DIV/0!</v>
      </c>
      <c r="K401" s="28" t="e">
        <f t="shared" si="46"/>
        <v>#DIV/0!</v>
      </c>
      <c r="L401" s="28" t="e">
        <f t="shared" si="46"/>
        <v>#DIV/0!</v>
      </c>
      <c r="M401" s="28" t="e">
        <f t="shared" si="46"/>
        <v>#DIV/0!</v>
      </c>
      <c r="N401" s="28" t="e">
        <f t="shared" si="46"/>
        <v>#DIV/0!</v>
      </c>
      <c r="O401" s="28" t="e">
        <f t="shared" si="46"/>
        <v>#DIV/0!</v>
      </c>
      <c r="P401" s="28"/>
      <c r="Q401" s="108"/>
      <c r="R401" s="12"/>
      <c r="S401" s="32"/>
      <c r="T401" s="31"/>
      <c r="U401" s="28"/>
      <c r="V401" s="28"/>
      <c r="W401" s="28"/>
      <c r="X401" s="28"/>
      <c r="Y401" s="28"/>
      <c r="Z401" s="28"/>
      <c r="AA401" s="28"/>
      <c r="AB401" s="28"/>
      <c r="AC401" s="28"/>
      <c r="AD401" s="28"/>
      <c r="AE401" s="28"/>
      <c r="AF401" s="29"/>
      <c r="AG401" s="30"/>
      <c r="AI401" s="30"/>
    </row>
    <row r="404" spans="1:35" x14ac:dyDescent="0.25">
      <c r="AE404" s="12" t="s">
        <v>354</v>
      </c>
      <c r="AF404" s="2" t="s">
        <v>353</v>
      </c>
    </row>
    <row r="405" spans="1:35" x14ac:dyDescent="0.25">
      <c r="AD405" s="21">
        <v>1</v>
      </c>
      <c r="AE405" s="12" t="str">
        <f>D2</f>
        <v>July</v>
      </c>
      <c r="AF405" s="2">
        <f>D400</f>
        <v>0</v>
      </c>
    </row>
    <row r="406" spans="1:35" x14ac:dyDescent="0.25">
      <c r="AD406" s="21">
        <v>2</v>
      </c>
      <c r="AE406" s="12" t="str">
        <f>E2</f>
        <v>August</v>
      </c>
      <c r="AF406" s="2">
        <f>E400</f>
        <v>0</v>
      </c>
    </row>
    <row r="407" spans="1:35" x14ac:dyDescent="0.25">
      <c r="AD407" s="21">
        <v>3</v>
      </c>
      <c r="AE407" s="12" t="str">
        <f>F2</f>
        <v>September</v>
      </c>
      <c r="AF407" s="2">
        <f>F400</f>
        <v>0</v>
      </c>
    </row>
    <row r="408" spans="1:35" x14ac:dyDescent="0.25">
      <c r="AD408" s="21">
        <v>4</v>
      </c>
      <c r="AE408" s="12" t="str">
        <f>G2</f>
        <v>October</v>
      </c>
      <c r="AF408" s="2">
        <f>G400</f>
        <v>0</v>
      </c>
    </row>
    <row r="409" spans="1:35" x14ac:dyDescent="0.25">
      <c r="AD409" s="21">
        <v>5</v>
      </c>
      <c r="AE409" s="12" t="str">
        <f>H2</f>
        <v>November</v>
      </c>
      <c r="AF409" s="2">
        <f>H400</f>
        <v>0</v>
      </c>
    </row>
    <row r="410" spans="1:35" x14ac:dyDescent="0.25">
      <c r="AD410" s="21">
        <v>6</v>
      </c>
      <c r="AE410" s="12" t="str">
        <f>I2</f>
        <v>December</v>
      </c>
      <c r="AF410" s="2">
        <f>I400</f>
        <v>0</v>
      </c>
    </row>
    <row r="411" spans="1:35" x14ac:dyDescent="0.25">
      <c r="AD411" s="21">
        <v>7</v>
      </c>
      <c r="AE411" s="12" t="str">
        <f>J2</f>
        <v>January</v>
      </c>
      <c r="AF411" s="2">
        <f>J400</f>
        <v>0</v>
      </c>
    </row>
    <row r="412" spans="1:35" x14ac:dyDescent="0.25">
      <c r="AD412" s="21">
        <v>8</v>
      </c>
      <c r="AE412" s="12" t="str">
        <f>K2</f>
        <v>February</v>
      </c>
      <c r="AF412" s="2">
        <f>K400</f>
        <v>0</v>
      </c>
    </row>
    <row r="413" spans="1:35" x14ac:dyDescent="0.25">
      <c r="AD413" s="21">
        <v>9</v>
      </c>
      <c r="AE413" s="12" t="str">
        <f>L2</f>
        <v>March</v>
      </c>
      <c r="AF413" s="2">
        <f>L400</f>
        <v>0</v>
      </c>
    </row>
    <row r="414" spans="1:35" x14ac:dyDescent="0.25">
      <c r="AD414" s="21">
        <v>10</v>
      </c>
      <c r="AE414" s="12" t="str">
        <f>M2</f>
        <v>April</v>
      </c>
      <c r="AF414" s="2">
        <f>M400</f>
        <v>0</v>
      </c>
    </row>
    <row r="415" spans="1:35" x14ac:dyDescent="0.25">
      <c r="AD415" s="21">
        <v>11</v>
      </c>
      <c r="AE415" s="12" t="str">
        <f>N2</f>
        <v>May</v>
      </c>
      <c r="AF415" s="2">
        <f>N400</f>
        <v>0</v>
      </c>
    </row>
    <row r="416" spans="1:35" x14ac:dyDescent="0.25">
      <c r="AD416" s="21">
        <v>12</v>
      </c>
      <c r="AE416" s="12" t="str">
        <f>O2</f>
        <v>June</v>
      </c>
      <c r="AF416" s="2">
        <f>O400</f>
        <v>0</v>
      </c>
    </row>
    <row r="417" spans="1:34" s="9" customFormat="1" x14ac:dyDescent="0.25">
      <c r="A417" s="95"/>
      <c r="B417" s="2"/>
      <c r="C417" s="2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102"/>
      <c r="R417" s="12"/>
      <c r="S417" s="12"/>
      <c r="T417" s="12"/>
      <c r="U417" s="12"/>
      <c r="V417" s="12"/>
      <c r="W417" s="12"/>
      <c r="X417" s="12"/>
      <c r="Y417" s="12"/>
      <c r="Z417" s="12"/>
      <c r="AA417" s="12"/>
      <c r="AB417" s="12"/>
      <c r="AC417" s="12"/>
      <c r="AD417" s="25" t="s">
        <v>554</v>
      </c>
      <c r="AE417" s="25"/>
      <c r="AF417" s="26">
        <f>SUM(AF405:AF416)</f>
        <v>0</v>
      </c>
      <c r="AH417" s="2"/>
    </row>
    <row r="418" spans="1:34" s="9" customFormat="1" ht="15.75" thickBot="1" x14ac:dyDescent="0.3">
      <c r="A418" s="95"/>
      <c r="B418" s="2"/>
      <c r="C418" s="2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102"/>
      <c r="R418" s="12"/>
      <c r="S418" s="12"/>
      <c r="T418" s="12"/>
      <c r="U418" s="12"/>
      <c r="V418" s="12"/>
      <c r="W418" s="12"/>
      <c r="X418" s="12"/>
      <c r="Y418" s="12"/>
      <c r="Z418" s="12"/>
      <c r="AA418" s="12"/>
      <c r="AB418" s="12"/>
      <c r="AC418" s="12"/>
      <c r="AD418" s="12"/>
      <c r="AE418" s="12"/>
      <c r="AF418" s="2"/>
      <c r="AH418" s="2"/>
    </row>
    <row r="419" spans="1:34" s="9" customFormat="1" ht="15.75" thickBot="1" x14ac:dyDescent="0.3">
      <c r="A419" s="95"/>
      <c r="B419" s="2"/>
      <c r="C419" s="2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102"/>
      <c r="R419" s="12"/>
      <c r="S419" s="12"/>
      <c r="T419" s="12"/>
      <c r="U419" s="12"/>
      <c r="V419" s="12"/>
      <c r="W419" s="12"/>
      <c r="X419" s="12"/>
      <c r="Y419" s="12"/>
      <c r="Z419" s="12"/>
      <c r="AA419" s="12"/>
      <c r="AB419" s="12"/>
      <c r="AC419" s="12"/>
      <c r="AD419" s="12"/>
      <c r="AE419" s="12" t="s">
        <v>645</v>
      </c>
      <c r="AF419" s="6">
        <f>'FY16 DataDump'!E5000</f>
        <v>12388</v>
      </c>
      <c r="AH419" s="2"/>
    </row>
    <row r="420" spans="1:34" s="9" customFormat="1" x14ac:dyDescent="0.25">
      <c r="A420" s="95"/>
      <c r="B420" s="2"/>
      <c r="C420" s="2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102"/>
      <c r="R420" s="12"/>
      <c r="S420" s="12"/>
      <c r="T420" s="12"/>
      <c r="U420" s="12"/>
      <c r="V420" s="12"/>
      <c r="W420" s="12"/>
      <c r="X420" s="12"/>
      <c r="Y420" s="12"/>
      <c r="Z420" s="12"/>
      <c r="AA420" s="12"/>
      <c r="AB420" s="12"/>
      <c r="AC420" s="12"/>
      <c r="AD420" s="12"/>
      <c r="AE420" s="12"/>
      <c r="AF420" s="104">
        <f>(P400-AF419)/AF419</f>
        <v>-1</v>
      </c>
      <c r="AH420" s="2"/>
    </row>
    <row r="421" spans="1:34" s="9" customFormat="1" x14ac:dyDescent="0.25">
      <c r="A421" s="95"/>
      <c r="B421" s="2"/>
      <c r="C421" s="2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102"/>
      <c r="R421" s="12"/>
      <c r="S421" s="12"/>
      <c r="T421" s="12"/>
      <c r="U421" s="12"/>
      <c r="V421" s="12"/>
      <c r="W421" s="12"/>
      <c r="X421" s="12"/>
      <c r="Y421" s="12"/>
      <c r="Z421" s="12"/>
      <c r="AA421" s="12"/>
      <c r="AB421" s="12"/>
      <c r="AC421" s="12"/>
      <c r="AD421" s="12"/>
      <c r="AE421" s="12"/>
      <c r="AF421" s="2"/>
      <c r="AH421" s="2"/>
    </row>
    <row r="422" spans="1:34" s="9" customFormat="1" x14ac:dyDescent="0.25">
      <c r="A422" s="95"/>
      <c r="B422" s="2"/>
      <c r="C422" s="2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102"/>
      <c r="R422" s="12"/>
      <c r="S422" s="12"/>
      <c r="T422" s="12"/>
      <c r="U422" s="12"/>
      <c r="V422" s="12"/>
      <c r="W422" s="12"/>
      <c r="X422" s="12"/>
      <c r="Y422" s="12"/>
      <c r="Z422" s="12"/>
      <c r="AA422" s="12"/>
      <c r="AB422" s="12"/>
      <c r="AC422" s="12"/>
      <c r="AD422" s="12"/>
      <c r="AE422" s="12"/>
      <c r="AF422" s="2"/>
      <c r="AH422" s="2"/>
    </row>
    <row r="423" spans="1:34" s="9" customFormat="1" x14ac:dyDescent="0.25">
      <c r="A423" s="95"/>
      <c r="B423" s="2"/>
      <c r="C423" s="2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102"/>
      <c r="R423" s="12"/>
      <c r="S423" s="12"/>
      <c r="T423" s="12"/>
      <c r="U423" s="12"/>
      <c r="V423" s="12"/>
      <c r="W423" s="12"/>
      <c r="X423" s="12"/>
      <c r="Y423" s="12"/>
      <c r="Z423" s="12"/>
      <c r="AA423" s="12"/>
      <c r="AB423" s="12"/>
      <c r="AC423" s="12"/>
      <c r="AD423" s="12"/>
      <c r="AE423" s="12"/>
      <c r="AF423" s="2"/>
      <c r="AH423" s="2"/>
    </row>
    <row r="424" spans="1:34" s="9" customFormat="1" x14ac:dyDescent="0.25">
      <c r="A424" s="95"/>
      <c r="B424" s="2"/>
      <c r="C424" s="2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102"/>
      <c r="R424" s="12"/>
      <c r="S424" s="12"/>
      <c r="T424" s="12"/>
      <c r="U424" s="12"/>
      <c r="V424" s="12"/>
      <c r="W424" s="12"/>
      <c r="X424" s="12"/>
      <c r="Y424" s="12"/>
      <c r="Z424" s="12"/>
      <c r="AA424" s="12"/>
      <c r="AB424" s="12"/>
      <c r="AC424" s="12"/>
      <c r="AD424" s="12"/>
      <c r="AE424" s="12"/>
      <c r="AF424" s="2"/>
      <c r="AH424" s="2"/>
    </row>
    <row r="425" spans="1:34" s="9" customFormat="1" x14ac:dyDescent="0.25">
      <c r="A425" s="95"/>
      <c r="B425" s="2"/>
      <c r="C425" s="2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102"/>
      <c r="R425" s="12"/>
      <c r="S425" s="12"/>
      <c r="T425" s="12"/>
      <c r="U425" s="12"/>
      <c r="V425" s="12"/>
      <c r="W425" s="12"/>
      <c r="X425" s="12"/>
      <c r="Y425" s="12"/>
      <c r="Z425" s="12"/>
      <c r="AA425" s="12"/>
      <c r="AB425" s="12"/>
      <c r="AC425" s="12"/>
      <c r="AD425" s="12"/>
      <c r="AE425" s="12"/>
      <c r="AF425" s="2"/>
      <c r="AH425" s="2"/>
    </row>
    <row r="426" spans="1:34" s="9" customFormat="1" x14ac:dyDescent="0.25">
      <c r="A426" s="95"/>
      <c r="B426" s="2"/>
      <c r="C426" s="2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102"/>
      <c r="R426" s="12"/>
      <c r="S426" s="12"/>
      <c r="T426" s="12"/>
      <c r="U426" s="12"/>
      <c r="V426" s="12"/>
      <c r="W426" s="12"/>
      <c r="X426" s="12"/>
      <c r="Y426" s="12"/>
      <c r="Z426" s="12"/>
      <c r="AA426" s="12"/>
      <c r="AB426" s="12"/>
      <c r="AC426" s="12"/>
      <c r="AD426" s="12"/>
      <c r="AE426" s="12"/>
      <c r="AF426" s="2"/>
      <c r="AH426" s="2"/>
    </row>
    <row r="427" spans="1:34" s="9" customFormat="1" x14ac:dyDescent="0.25">
      <c r="A427" s="95"/>
      <c r="B427" s="2"/>
      <c r="C427" s="2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102"/>
      <c r="R427" s="12"/>
      <c r="S427" s="12"/>
      <c r="T427" s="12"/>
      <c r="U427" s="12"/>
      <c r="V427" s="12"/>
      <c r="W427" s="12"/>
      <c r="X427" s="12"/>
      <c r="Y427" s="12"/>
      <c r="Z427" s="12"/>
      <c r="AA427" s="12"/>
      <c r="AB427" s="12"/>
      <c r="AC427" s="12"/>
      <c r="AD427" s="12"/>
      <c r="AE427" s="12"/>
      <c r="AF427" s="2"/>
      <c r="AH427" s="2"/>
    </row>
    <row r="428" spans="1:34" s="9" customFormat="1" x14ac:dyDescent="0.25">
      <c r="A428" s="95"/>
      <c r="B428" s="2"/>
      <c r="C428" s="2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102"/>
      <c r="R428" s="12"/>
      <c r="S428" s="12"/>
      <c r="T428" s="12"/>
      <c r="U428" s="12"/>
      <c r="V428" s="12"/>
      <c r="W428" s="12"/>
      <c r="X428" s="12"/>
      <c r="Y428" s="12"/>
      <c r="Z428" s="12"/>
      <c r="AA428" s="12"/>
      <c r="AB428" s="12"/>
      <c r="AC428" s="12"/>
      <c r="AD428" s="12"/>
      <c r="AE428" s="12"/>
      <c r="AF428" s="2"/>
      <c r="AH428" s="2"/>
    </row>
    <row r="429" spans="1:34" s="9" customFormat="1" x14ac:dyDescent="0.25">
      <c r="A429" s="95"/>
      <c r="B429" s="2"/>
      <c r="C429" s="2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102"/>
      <c r="R429" s="12"/>
      <c r="S429" s="12"/>
      <c r="T429" s="12"/>
      <c r="U429" s="12"/>
      <c r="V429" s="12"/>
      <c r="W429" s="12"/>
      <c r="X429" s="12"/>
      <c r="Y429" s="12"/>
      <c r="Z429" s="12"/>
      <c r="AA429" s="12"/>
      <c r="AB429" s="12"/>
      <c r="AC429" s="12"/>
      <c r="AD429" s="12"/>
      <c r="AE429" s="12"/>
      <c r="AF429" s="2"/>
      <c r="AH429" s="2"/>
    </row>
    <row r="430" spans="1:34" s="9" customFormat="1" x14ac:dyDescent="0.25">
      <c r="A430" s="95"/>
      <c r="B430" s="2"/>
      <c r="C430" s="2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102"/>
      <c r="R430" s="12"/>
      <c r="S430" s="12"/>
      <c r="T430" s="12"/>
      <c r="U430" s="12"/>
      <c r="V430" s="12"/>
      <c r="W430" s="12"/>
      <c r="X430" s="12"/>
      <c r="Y430" s="12"/>
      <c r="Z430" s="12"/>
      <c r="AA430" s="12"/>
      <c r="AB430" s="12"/>
      <c r="AC430" s="12"/>
      <c r="AD430" s="12"/>
      <c r="AE430" s="12"/>
      <c r="AF430" s="2"/>
      <c r="AH430" s="2"/>
    </row>
    <row r="431" spans="1:34" s="9" customFormat="1" x14ac:dyDescent="0.25">
      <c r="A431" s="95"/>
      <c r="B431" s="2"/>
      <c r="C431" s="2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102"/>
      <c r="R431" s="12"/>
      <c r="S431" s="12"/>
      <c r="T431" s="12"/>
      <c r="U431" s="12"/>
      <c r="V431" s="12"/>
      <c r="W431" s="12"/>
      <c r="X431" s="12"/>
      <c r="Y431" s="12"/>
      <c r="Z431" s="12"/>
      <c r="AA431" s="12"/>
      <c r="AB431" s="12"/>
      <c r="AC431" s="12"/>
      <c r="AD431" s="12"/>
      <c r="AE431" s="12"/>
      <c r="AF431" s="2"/>
      <c r="AH431" s="2"/>
    </row>
    <row r="432" spans="1:34" s="9" customFormat="1" x14ac:dyDescent="0.25">
      <c r="A432" s="95"/>
      <c r="B432" s="2"/>
      <c r="C432" s="2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102"/>
      <c r="R432" s="12"/>
      <c r="S432" s="12"/>
      <c r="T432" s="12"/>
      <c r="U432" s="12"/>
      <c r="V432" s="12"/>
      <c r="W432" s="12"/>
      <c r="X432" s="12"/>
      <c r="Y432" s="12"/>
      <c r="Z432" s="12"/>
      <c r="AA432" s="12"/>
      <c r="AB432" s="12"/>
      <c r="AC432" s="12"/>
      <c r="AD432" s="12"/>
      <c r="AE432" s="12"/>
      <c r="AF432" s="2"/>
      <c r="AH432" s="2"/>
    </row>
    <row r="433" spans="1:35" s="27" customFormat="1" x14ac:dyDescent="0.25">
      <c r="A433" s="95"/>
      <c r="B433" s="2"/>
      <c r="C433" s="2"/>
      <c r="Q433" s="102"/>
      <c r="R433" s="12"/>
      <c r="S433" s="12"/>
      <c r="T433" s="12"/>
      <c r="U433" s="12"/>
      <c r="V433" s="12"/>
      <c r="W433" s="12"/>
      <c r="X433" s="12"/>
      <c r="Y433" s="12"/>
      <c r="Z433" s="12"/>
      <c r="AA433" s="12"/>
      <c r="AB433" s="12"/>
      <c r="AC433" s="12"/>
      <c r="AD433" s="12"/>
      <c r="AE433" s="12"/>
      <c r="AF433" s="2"/>
      <c r="AG433" s="9"/>
      <c r="AH433" s="2"/>
      <c r="AI433" s="9"/>
    </row>
    <row r="434" spans="1:35" s="27" customFormat="1" x14ac:dyDescent="0.25">
      <c r="A434" s="95"/>
      <c r="B434" s="2"/>
      <c r="C434" s="2"/>
      <c r="Q434" s="102"/>
      <c r="R434" s="12"/>
      <c r="S434" s="12"/>
      <c r="T434" s="12"/>
      <c r="U434" s="12"/>
      <c r="V434" s="12"/>
      <c r="W434" s="12"/>
      <c r="X434" s="12"/>
      <c r="Y434" s="12"/>
      <c r="Z434" s="12"/>
      <c r="AA434" s="12"/>
      <c r="AB434" s="12"/>
      <c r="AC434" s="12"/>
      <c r="AD434" s="12"/>
      <c r="AE434" s="12"/>
      <c r="AF434" s="2"/>
      <c r="AG434" s="9"/>
      <c r="AH434" s="2"/>
      <c r="AI434" s="9"/>
    </row>
    <row r="435" spans="1:35" s="27" customFormat="1" x14ac:dyDescent="0.25">
      <c r="A435" s="95"/>
      <c r="B435" s="2"/>
      <c r="C435" s="2"/>
      <c r="Q435" s="102"/>
      <c r="R435" s="12"/>
      <c r="S435" s="12"/>
      <c r="T435" s="12"/>
      <c r="U435" s="12"/>
      <c r="V435" s="12"/>
      <c r="W435" s="12"/>
      <c r="X435" s="12"/>
      <c r="Y435" s="12"/>
      <c r="Z435" s="12"/>
      <c r="AA435" s="12"/>
      <c r="AB435" s="12"/>
      <c r="AC435" s="12"/>
      <c r="AD435" s="12"/>
      <c r="AE435" s="12"/>
      <c r="AF435" s="2"/>
      <c r="AG435" s="9"/>
      <c r="AH435" s="2"/>
      <c r="AI435" s="9"/>
    </row>
    <row r="436" spans="1:35" s="27" customFormat="1" x14ac:dyDescent="0.25">
      <c r="A436" s="95"/>
      <c r="B436" s="2"/>
      <c r="C436" s="2"/>
      <c r="Q436" s="102"/>
      <c r="R436" s="12"/>
      <c r="S436" s="12"/>
      <c r="T436" s="12"/>
      <c r="U436" s="12"/>
      <c r="V436" s="12"/>
      <c r="W436" s="12"/>
      <c r="X436" s="12"/>
      <c r="Y436" s="12"/>
      <c r="Z436" s="12"/>
      <c r="AA436" s="12"/>
      <c r="AB436" s="12"/>
      <c r="AC436" s="12"/>
      <c r="AD436" s="12"/>
      <c r="AE436" s="12"/>
      <c r="AF436" s="2"/>
      <c r="AG436" s="9"/>
      <c r="AH436" s="2"/>
      <c r="AI436" s="9"/>
    </row>
    <row r="437" spans="1:35" s="27" customFormat="1" x14ac:dyDescent="0.25">
      <c r="A437" s="95"/>
      <c r="B437" s="2"/>
      <c r="C437" s="2"/>
      <c r="Q437" s="102"/>
      <c r="R437" s="12"/>
      <c r="S437" s="12"/>
      <c r="T437" s="12"/>
      <c r="U437" s="12"/>
      <c r="V437" s="12"/>
      <c r="W437" s="12"/>
      <c r="X437" s="12"/>
      <c r="Y437" s="12"/>
      <c r="Z437" s="12"/>
      <c r="AA437" s="12"/>
      <c r="AB437" s="12"/>
      <c r="AC437" s="12"/>
      <c r="AD437" s="12"/>
      <c r="AE437" s="12"/>
      <c r="AF437" s="2"/>
      <c r="AG437" s="9"/>
      <c r="AH437" s="2"/>
      <c r="AI437" s="9"/>
    </row>
    <row r="438" spans="1:35" s="27" customFormat="1" x14ac:dyDescent="0.25">
      <c r="A438" s="95"/>
      <c r="B438" s="2"/>
      <c r="C438" s="2"/>
      <c r="Q438" s="102"/>
      <c r="R438" s="12"/>
      <c r="S438" s="12"/>
      <c r="T438" s="12"/>
      <c r="U438" s="12"/>
      <c r="V438" s="12"/>
      <c r="W438" s="12"/>
      <c r="X438" s="12"/>
      <c r="Y438" s="12"/>
      <c r="Z438" s="12"/>
      <c r="AA438" s="12"/>
      <c r="AB438" s="12"/>
      <c r="AC438" s="12"/>
      <c r="AD438" s="12"/>
      <c r="AE438" s="12"/>
      <c r="AF438" s="2"/>
      <c r="AG438" s="9"/>
      <c r="AH438" s="2"/>
      <c r="AI438" s="9"/>
    </row>
    <row r="439" spans="1:35" s="27" customFormat="1" x14ac:dyDescent="0.25">
      <c r="A439" s="95"/>
      <c r="B439" s="2"/>
      <c r="C439" s="2"/>
      <c r="Q439" s="102"/>
      <c r="R439" s="12"/>
      <c r="S439" s="12"/>
      <c r="T439" s="12"/>
      <c r="U439" s="12"/>
      <c r="V439" s="12"/>
      <c r="W439" s="12"/>
      <c r="X439" s="12"/>
      <c r="Y439" s="12"/>
      <c r="Z439" s="12"/>
      <c r="AA439" s="12"/>
      <c r="AB439" s="12"/>
      <c r="AC439" s="12"/>
      <c r="AD439" s="12"/>
      <c r="AE439" s="12"/>
      <c r="AF439" s="2"/>
      <c r="AG439" s="9"/>
      <c r="AH439" s="2"/>
      <c r="AI439" s="9"/>
    </row>
    <row r="440" spans="1:35" s="27" customFormat="1" x14ac:dyDescent="0.25">
      <c r="A440" s="95"/>
      <c r="B440" s="2"/>
      <c r="C440" s="2"/>
      <c r="Q440" s="102"/>
      <c r="R440" s="12"/>
      <c r="S440" s="12"/>
      <c r="T440" s="12"/>
      <c r="U440" s="12"/>
      <c r="V440" s="12"/>
      <c r="W440" s="12"/>
      <c r="X440" s="12"/>
      <c r="Y440" s="12"/>
      <c r="Z440" s="12"/>
      <c r="AA440" s="12"/>
      <c r="AB440" s="12"/>
      <c r="AC440" s="12"/>
      <c r="AD440" s="12"/>
      <c r="AE440" s="12"/>
      <c r="AF440" s="2"/>
      <c r="AG440" s="9"/>
      <c r="AH440" s="2"/>
      <c r="AI440" s="9"/>
    </row>
    <row r="441" spans="1:35" s="27" customFormat="1" x14ac:dyDescent="0.25">
      <c r="A441" s="95"/>
      <c r="B441" s="2"/>
      <c r="C441" s="2"/>
      <c r="Q441" s="102"/>
      <c r="R441" s="12"/>
      <c r="S441" s="12"/>
      <c r="T441" s="12"/>
      <c r="U441" s="12"/>
      <c r="V441" s="12"/>
      <c r="W441" s="12"/>
      <c r="X441" s="12"/>
      <c r="Y441" s="12"/>
      <c r="Z441" s="12"/>
      <c r="AA441" s="12"/>
      <c r="AB441" s="12"/>
      <c r="AC441" s="12"/>
      <c r="AD441" s="12"/>
      <c r="AE441" s="12"/>
      <c r="AF441" s="2"/>
      <c r="AG441" s="9"/>
      <c r="AH441" s="2"/>
      <c r="AI441" s="9"/>
    </row>
    <row r="442" spans="1:35" s="27" customFormat="1" x14ac:dyDescent="0.25">
      <c r="A442" s="95"/>
      <c r="B442" s="2"/>
      <c r="C442" s="2"/>
      <c r="Q442" s="102"/>
      <c r="R442" s="12"/>
      <c r="S442" s="12"/>
      <c r="T442" s="12"/>
      <c r="U442" s="12"/>
      <c r="V442" s="12"/>
      <c r="W442" s="12"/>
      <c r="X442" s="12"/>
      <c r="Y442" s="12"/>
      <c r="Z442" s="12"/>
      <c r="AA442" s="12"/>
      <c r="AB442" s="12"/>
      <c r="AC442" s="12"/>
      <c r="AD442" s="12"/>
      <c r="AE442" s="12"/>
      <c r="AF442" s="2"/>
      <c r="AG442" s="9"/>
      <c r="AH442" s="2"/>
      <c r="AI442" s="9"/>
    </row>
    <row r="443" spans="1:35" s="27" customFormat="1" x14ac:dyDescent="0.25">
      <c r="A443" s="95"/>
      <c r="B443" s="2"/>
      <c r="C443" s="2"/>
      <c r="Q443" s="102"/>
      <c r="R443" s="12"/>
      <c r="S443" s="12"/>
      <c r="T443" s="12"/>
      <c r="U443" s="12"/>
      <c r="V443" s="12"/>
      <c r="W443" s="12"/>
      <c r="X443" s="12"/>
      <c r="Y443" s="12"/>
      <c r="Z443" s="12"/>
      <c r="AA443" s="12"/>
      <c r="AB443" s="12"/>
      <c r="AC443" s="12"/>
      <c r="AD443" s="12"/>
      <c r="AE443" s="12"/>
      <c r="AF443" s="2"/>
      <c r="AG443" s="9"/>
      <c r="AH443" s="2"/>
      <c r="AI443" s="9"/>
    </row>
    <row r="444" spans="1:35" s="27" customFormat="1" x14ac:dyDescent="0.25">
      <c r="A444" s="95"/>
      <c r="B444" s="2"/>
      <c r="C444" s="2"/>
      <c r="Q444" s="102"/>
      <c r="R444" s="12"/>
      <c r="S444" s="12"/>
      <c r="T444" s="12"/>
      <c r="U444" s="12"/>
      <c r="V444" s="12"/>
      <c r="W444" s="12"/>
      <c r="X444" s="12"/>
      <c r="Y444" s="12"/>
      <c r="Z444" s="12"/>
      <c r="AA444" s="12"/>
      <c r="AB444" s="12"/>
      <c r="AC444" s="12"/>
      <c r="AD444" s="12"/>
      <c r="AE444" s="12"/>
      <c r="AF444" s="2"/>
      <c r="AG444" s="9"/>
      <c r="AH444" s="2"/>
      <c r="AI444" s="9"/>
    </row>
    <row r="445" spans="1:35" s="27" customFormat="1" x14ac:dyDescent="0.25">
      <c r="A445" s="95"/>
      <c r="B445" s="2"/>
      <c r="C445" s="2"/>
      <c r="Q445" s="10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12"/>
      <c r="AC445" s="12"/>
      <c r="AD445" s="12"/>
      <c r="AE445" s="12"/>
      <c r="AF445" s="2"/>
      <c r="AG445" s="9"/>
      <c r="AH445" s="2"/>
      <c r="AI445" s="9"/>
    </row>
    <row r="446" spans="1:35" s="27" customFormat="1" x14ac:dyDescent="0.25">
      <c r="A446" s="95"/>
      <c r="B446" s="2"/>
      <c r="C446" s="2"/>
      <c r="Q446" s="10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12"/>
      <c r="AC446" s="12"/>
      <c r="AD446" s="12"/>
      <c r="AE446" s="12"/>
      <c r="AF446" s="2"/>
      <c r="AG446" s="9"/>
      <c r="AH446" s="2"/>
      <c r="AI446" s="9"/>
    </row>
    <row r="447" spans="1:35" s="27" customFormat="1" x14ac:dyDescent="0.25">
      <c r="A447" s="95"/>
      <c r="B447" s="2"/>
      <c r="C447" s="2"/>
      <c r="Q447" s="102"/>
      <c r="R447" s="12"/>
      <c r="S447" s="12"/>
      <c r="T447" s="12"/>
      <c r="U447" s="12"/>
      <c r="V447" s="12"/>
      <c r="W447" s="12"/>
      <c r="X447" s="12"/>
      <c r="Y447" s="12"/>
      <c r="Z447" s="12"/>
      <c r="AA447" s="12"/>
      <c r="AB447" s="12"/>
      <c r="AC447" s="12"/>
      <c r="AD447" s="12"/>
      <c r="AE447" s="12"/>
      <c r="AF447" s="2"/>
      <c r="AG447" s="9"/>
      <c r="AH447" s="2"/>
      <c r="AI447" s="9"/>
    </row>
    <row r="448" spans="1:35" s="27" customFormat="1" x14ac:dyDescent="0.25">
      <c r="A448" s="95"/>
      <c r="B448" s="2"/>
      <c r="C448" s="2"/>
      <c r="Q448" s="102"/>
      <c r="R448" s="12"/>
      <c r="S448" s="12"/>
      <c r="T448" s="12"/>
      <c r="U448" s="12"/>
      <c r="V448" s="12"/>
      <c r="W448" s="12"/>
      <c r="X448" s="12"/>
      <c r="Y448" s="12"/>
      <c r="Z448" s="12"/>
      <c r="AA448" s="12"/>
      <c r="AB448" s="12"/>
      <c r="AC448" s="12"/>
      <c r="AD448" s="12"/>
      <c r="AE448" s="12"/>
      <c r="AF448" s="2"/>
      <c r="AG448" s="9"/>
      <c r="AH448" s="2"/>
      <c r="AI448" s="9"/>
    </row>
    <row r="449" spans="1:35" s="27" customFormat="1" x14ac:dyDescent="0.25">
      <c r="A449" s="95"/>
      <c r="B449" s="2"/>
      <c r="C449" s="2"/>
      <c r="Q449" s="102"/>
      <c r="R449" s="12"/>
      <c r="S449" s="12"/>
      <c r="T449" s="12"/>
      <c r="U449" s="12"/>
      <c r="V449" s="12"/>
      <c r="W449" s="12"/>
      <c r="X449" s="12"/>
      <c r="Y449" s="12"/>
      <c r="Z449" s="12"/>
      <c r="AA449" s="12"/>
      <c r="AB449" s="12"/>
      <c r="AC449" s="12"/>
      <c r="AD449" s="12"/>
      <c r="AE449" s="12"/>
      <c r="AF449" s="2"/>
      <c r="AG449" s="9"/>
      <c r="AH449" s="2"/>
      <c r="AI449" s="9"/>
    </row>
    <row r="450" spans="1:35" s="27" customFormat="1" x14ac:dyDescent="0.25">
      <c r="A450" s="95"/>
      <c r="B450" s="2"/>
      <c r="C450" s="2"/>
      <c r="Q450" s="102"/>
      <c r="R450" s="12"/>
      <c r="S450" s="12"/>
      <c r="T450" s="12"/>
      <c r="U450" s="12"/>
      <c r="V450" s="12"/>
      <c r="W450" s="12"/>
      <c r="X450" s="12"/>
      <c r="Y450" s="12"/>
      <c r="Z450" s="12"/>
      <c r="AA450" s="12"/>
      <c r="AB450" s="12"/>
      <c r="AC450" s="12"/>
      <c r="AD450" s="12"/>
      <c r="AE450" s="12"/>
      <c r="AF450" s="2"/>
      <c r="AG450" s="9"/>
      <c r="AH450" s="2"/>
      <c r="AI450" s="9"/>
    </row>
    <row r="451" spans="1:35" s="27" customFormat="1" x14ac:dyDescent="0.25">
      <c r="A451" s="95"/>
      <c r="B451" s="2"/>
      <c r="C451" s="2"/>
      <c r="Q451" s="102"/>
      <c r="R451" s="12"/>
      <c r="S451" s="12"/>
      <c r="T451" s="12"/>
      <c r="U451" s="12"/>
      <c r="V451" s="12"/>
      <c r="W451" s="12"/>
      <c r="X451" s="12"/>
      <c r="Y451" s="12"/>
      <c r="Z451" s="12"/>
      <c r="AA451" s="12"/>
      <c r="AB451" s="12"/>
      <c r="AC451" s="12"/>
      <c r="AD451" s="12"/>
      <c r="AE451" s="12"/>
      <c r="AF451" s="2"/>
      <c r="AG451" s="9"/>
      <c r="AH451" s="2"/>
      <c r="AI451" s="9"/>
    </row>
    <row r="452" spans="1:35" s="27" customFormat="1" x14ac:dyDescent="0.25">
      <c r="A452" s="95"/>
      <c r="B452" s="2"/>
      <c r="C452" s="2"/>
      <c r="Q452" s="102"/>
      <c r="R452" s="12"/>
      <c r="S452" s="12"/>
      <c r="T452" s="12"/>
      <c r="U452" s="12"/>
      <c r="V452" s="12"/>
      <c r="W452" s="12"/>
      <c r="X452" s="12"/>
      <c r="Y452" s="12"/>
      <c r="Z452" s="12"/>
      <c r="AA452" s="12"/>
      <c r="AB452" s="12"/>
      <c r="AC452" s="12"/>
      <c r="AD452" s="12"/>
      <c r="AE452" s="12"/>
      <c r="AF452" s="2"/>
      <c r="AG452" s="9"/>
      <c r="AH452" s="2"/>
      <c r="AI452" s="9"/>
    </row>
    <row r="453" spans="1:35" s="27" customFormat="1" x14ac:dyDescent="0.25">
      <c r="A453" s="95"/>
      <c r="B453" s="2"/>
      <c r="C453" s="2"/>
      <c r="Q453" s="102"/>
      <c r="R453" s="12"/>
      <c r="S453" s="12"/>
      <c r="T453" s="12"/>
      <c r="U453" s="12"/>
      <c r="V453" s="12"/>
      <c r="W453" s="12"/>
      <c r="X453" s="12"/>
      <c r="Y453" s="12"/>
      <c r="Z453" s="12"/>
      <c r="AA453" s="12"/>
      <c r="AB453" s="12"/>
      <c r="AC453" s="12"/>
      <c r="AD453" s="12"/>
      <c r="AE453" s="12"/>
      <c r="AF453" s="2"/>
      <c r="AG453" s="9"/>
      <c r="AH453" s="2"/>
      <c r="AI453" s="9"/>
    </row>
    <row r="454" spans="1:35" s="27" customFormat="1" x14ac:dyDescent="0.25">
      <c r="A454" s="95"/>
      <c r="B454" s="2"/>
      <c r="C454" s="2"/>
      <c r="Q454" s="102"/>
      <c r="R454" s="12"/>
      <c r="S454" s="12"/>
      <c r="T454" s="12"/>
      <c r="U454" s="12"/>
      <c r="V454" s="12"/>
      <c r="W454" s="12"/>
      <c r="X454" s="12"/>
      <c r="Y454" s="12"/>
      <c r="Z454" s="12"/>
      <c r="AA454" s="12"/>
      <c r="AB454" s="12"/>
      <c r="AC454" s="12"/>
      <c r="AD454" s="12"/>
      <c r="AE454" s="12"/>
      <c r="AF454" s="2"/>
      <c r="AG454" s="9"/>
      <c r="AH454" s="2"/>
      <c r="AI454" s="9"/>
    </row>
    <row r="455" spans="1:35" s="27" customFormat="1" x14ac:dyDescent="0.25">
      <c r="A455" s="95"/>
      <c r="B455" s="2"/>
      <c r="C455" s="2"/>
      <c r="Q455" s="102"/>
      <c r="R455" s="12"/>
      <c r="S455" s="12"/>
      <c r="T455" s="12"/>
      <c r="U455" s="12"/>
      <c r="V455" s="12"/>
      <c r="W455" s="12"/>
      <c r="X455" s="12"/>
      <c r="Y455" s="12"/>
      <c r="Z455" s="12"/>
      <c r="AA455" s="12"/>
      <c r="AB455" s="12"/>
      <c r="AC455" s="12"/>
      <c r="AD455" s="12"/>
      <c r="AE455" s="12"/>
      <c r="AF455" s="2"/>
      <c r="AG455" s="9"/>
      <c r="AH455" s="2"/>
      <c r="AI455" s="9"/>
    </row>
    <row r="456" spans="1:35" s="27" customFormat="1" x14ac:dyDescent="0.25">
      <c r="A456" s="95"/>
      <c r="B456" s="2"/>
      <c r="C456" s="2"/>
      <c r="Q456" s="102"/>
      <c r="R456" s="12"/>
      <c r="S456" s="12"/>
      <c r="T456" s="12"/>
      <c r="U456" s="12"/>
      <c r="V456" s="12"/>
      <c r="W456" s="12"/>
      <c r="X456" s="12"/>
      <c r="Y456" s="12"/>
      <c r="Z456" s="12"/>
      <c r="AA456" s="12"/>
      <c r="AB456" s="12"/>
      <c r="AC456" s="12"/>
      <c r="AD456" s="12"/>
      <c r="AE456" s="12"/>
      <c r="AF456" s="2"/>
      <c r="AG456" s="9"/>
      <c r="AH456" s="2"/>
      <c r="AI456" s="9"/>
    </row>
    <row r="457" spans="1:35" s="27" customFormat="1" x14ac:dyDescent="0.25">
      <c r="A457" s="95"/>
      <c r="B457" s="2"/>
      <c r="C457" s="2"/>
      <c r="Q457" s="102"/>
      <c r="R457" s="12"/>
      <c r="S457" s="12"/>
      <c r="T457" s="12"/>
      <c r="U457" s="12"/>
      <c r="V457" s="12"/>
      <c r="W457" s="12"/>
      <c r="X457" s="12"/>
      <c r="Y457" s="12"/>
      <c r="Z457" s="12"/>
      <c r="AA457" s="12"/>
      <c r="AB457" s="12"/>
      <c r="AC457" s="12"/>
      <c r="AD457" s="12"/>
      <c r="AE457" s="12"/>
      <c r="AF457" s="2"/>
      <c r="AG457" s="9"/>
      <c r="AH457" s="2"/>
      <c r="AI457" s="9"/>
    </row>
    <row r="458" spans="1:35" s="27" customFormat="1" x14ac:dyDescent="0.25">
      <c r="A458" s="95"/>
      <c r="B458" s="2"/>
      <c r="C458" s="2"/>
      <c r="Q458" s="102"/>
      <c r="R458" s="12"/>
      <c r="S458" s="12"/>
      <c r="T458" s="12"/>
      <c r="U458" s="12"/>
      <c r="V458" s="12"/>
      <c r="W458" s="12"/>
      <c r="X458" s="12"/>
      <c r="Y458" s="12"/>
      <c r="Z458" s="12"/>
      <c r="AA458" s="12"/>
      <c r="AB458" s="12"/>
      <c r="AC458" s="12"/>
      <c r="AD458" s="12"/>
      <c r="AE458" s="12"/>
      <c r="AF458" s="2"/>
      <c r="AG458" s="9"/>
      <c r="AH458" s="2"/>
      <c r="AI458" s="9"/>
    </row>
    <row r="459" spans="1:35" s="27" customFormat="1" x14ac:dyDescent="0.25">
      <c r="A459" s="95"/>
      <c r="B459" s="2"/>
      <c r="C459" s="2"/>
      <c r="Q459" s="102"/>
      <c r="R459" s="12"/>
      <c r="S459" s="12"/>
      <c r="T459" s="12"/>
      <c r="U459" s="12"/>
      <c r="V459" s="12"/>
      <c r="W459" s="12"/>
      <c r="X459" s="12"/>
      <c r="Y459" s="12"/>
      <c r="Z459" s="12"/>
      <c r="AA459" s="12"/>
      <c r="AB459" s="12"/>
      <c r="AC459" s="12"/>
      <c r="AD459" s="12"/>
      <c r="AE459" s="12"/>
      <c r="AF459" s="2"/>
      <c r="AG459" s="9"/>
      <c r="AH459" s="2"/>
      <c r="AI459" s="9"/>
    </row>
    <row r="460" spans="1:35" s="27" customFormat="1" x14ac:dyDescent="0.25">
      <c r="A460" s="95"/>
      <c r="B460" s="2"/>
      <c r="C460" s="2"/>
      <c r="Q460" s="102"/>
      <c r="R460" s="12"/>
      <c r="S460" s="12"/>
      <c r="T460" s="12"/>
      <c r="U460" s="12"/>
      <c r="V460" s="12"/>
      <c r="W460" s="12"/>
      <c r="X460" s="12"/>
      <c r="Y460" s="12"/>
      <c r="Z460" s="12"/>
      <c r="AA460" s="12"/>
      <c r="AB460" s="12"/>
      <c r="AC460" s="12"/>
      <c r="AD460" s="12"/>
      <c r="AE460" s="12"/>
      <c r="AF460" s="2"/>
      <c r="AG460" s="9"/>
      <c r="AH460" s="2"/>
      <c r="AI460" s="9"/>
    </row>
    <row r="461" spans="1:35" s="27" customFormat="1" x14ac:dyDescent="0.25">
      <c r="A461" s="95"/>
      <c r="B461" s="2"/>
      <c r="C461" s="2"/>
      <c r="Q461" s="102"/>
      <c r="R461" s="12"/>
      <c r="S461" s="12"/>
      <c r="T461" s="12"/>
      <c r="U461" s="12"/>
      <c r="V461" s="12"/>
      <c r="W461" s="12"/>
      <c r="X461" s="12"/>
      <c r="Y461" s="12"/>
      <c r="Z461" s="12"/>
      <c r="AA461" s="12"/>
      <c r="AB461" s="12"/>
      <c r="AC461" s="12"/>
      <c r="AD461" s="12"/>
      <c r="AE461" s="12"/>
      <c r="AF461" s="2"/>
      <c r="AG461" s="9"/>
      <c r="AH461" s="2"/>
      <c r="AI461" s="9"/>
    </row>
    <row r="462" spans="1:35" s="27" customFormat="1" x14ac:dyDescent="0.25">
      <c r="A462" s="95"/>
      <c r="B462" s="2"/>
      <c r="C462" s="2"/>
      <c r="Q462" s="102"/>
      <c r="R462" s="12"/>
      <c r="S462" s="12"/>
      <c r="T462" s="12"/>
      <c r="U462" s="12"/>
      <c r="V462" s="12"/>
      <c r="W462" s="12"/>
      <c r="X462" s="12"/>
      <c r="Y462" s="12"/>
      <c r="Z462" s="12"/>
      <c r="AA462" s="12"/>
      <c r="AB462" s="12"/>
      <c r="AC462" s="12"/>
      <c r="AD462" s="12"/>
      <c r="AE462" s="12"/>
      <c r="AF462" s="2"/>
      <c r="AG462" s="9"/>
      <c r="AH462" s="2"/>
      <c r="AI462" s="9"/>
    </row>
    <row r="463" spans="1:35" s="27" customFormat="1" x14ac:dyDescent="0.25">
      <c r="A463" s="95"/>
      <c r="B463" s="2"/>
      <c r="C463" s="2"/>
      <c r="Q463" s="102"/>
      <c r="R463" s="12"/>
      <c r="S463" s="12"/>
      <c r="T463" s="12"/>
      <c r="U463" s="12"/>
      <c r="V463" s="12"/>
      <c r="W463" s="12"/>
      <c r="X463" s="12"/>
      <c r="Y463" s="12"/>
      <c r="Z463" s="12"/>
      <c r="AA463" s="12"/>
      <c r="AB463" s="12"/>
      <c r="AC463" s="12"/>
      <c r="AD463" s="12"/>
      <c r="AE463" s="12"/>
      <c r="AF463" s="2"/>
      <c r="AG463" s="9"/>
      <c r="AH463" s="2"/>
      <c r="AI463" s="9"/>
    </row>
    <row r="464" spans="1:35" s="27" customFormat="1" x14ac:dyDescent="0.25">
      <c r="A464" s="95"/>
      <c r="B464" s="2"/>
      <c r="C464" s="2"/>
      <c r="Q464" s="102"/>
      <c r="R464" s="12"/>
      <c r="S464" s="12"/>
      <c r="T464" s="12"/>
      <c r="U464" s="12"/>
      <c r="V464" s="12"/>
      <c r="W464" s="12"/>
      <c r="X464" s="12"/>
      <c r="Y464" s="12"/>
      <c r="Z464" s="12"/>
      <c r="AA464" s="12"/>
      <c r="AB464" s="12"/>
      <c r="AC464" s="12"/>
      <c r="AD464" s="12"/>
      <c r="AE464" s="12"/>
      <c r="AF464" s="2"/>
      <c r="AG464" s="9"/>
      <c r="AH464" s="2"/>
      <c r="AI464" s="9"/>
    </row>
    <row r="465" spans="1:35" s="27" customFormat="1" x14ac:dyDescent="0.25">
      <c r="A465" s="95"/>
      <c r="B465" s="2"/>
      <c r="C465" s="2"/>
      <c r="Q465" s="102"/>
      <c r="R465" s="12"/>
      <c r="S465" s="12"/>
      <c r="T465" s="12"/>
      <c r="U465" s="12"/>
      <c r="V465" s="12"/>
      <c r="W465" s="12"/>
      <c r="X465" s="12"/>
      <c r="Y465" s="12"/>
      <c r="Z465" s="12"/>
      <c r="AA465" s="12"/>
      <c r="AB465" s="12"/>
      <c r="AC465" s="12"/>
      <c r="AD465" s="12"/>
      <c r="AE465" s="12"/>
      <c r="AF465" s="2"/>
      <c r="AG465" s="9"/>
      <c r="AH465" s="2"/>
      <c r="AI465" s="9"/>
    </row>
    <row r="466" spans="1:35" s="27" customFormat="1" x14ac:dyDescent="0.25">
      <c r="A466" s="95"/>
      <c r="B466" s="2"/>
      <c r="C466" s="2"/>
      <c r="Q466" s="102"/>
      <c r="R466" s="12"/>
      <c r="S466" s="12"/>
      <c r="T466" s="12"/>
      <c r="U466" s="12"/>
      <c r="V466" s="12"/>
      <c r="W466" s="12"/>
      <c r="X466" s="12"/>
      <c r="Y466" s="12"/>
      <c r="Z466" s="12"/>
      <c r="AA466" s="12"/>
      <c r="AB466" s="12"/>
      <c r="AC466" s="12"/>
      <c r="AD466" s="12"/>
      <c r="AE466" s="12"/>
      <c r="AF466" s="2"/>
      <c r="AG466" s="9"/>
      <c r="AH466" s="2"/>
      <c r="AI466" s="9"/>
    </row>
    <row r="467" spans="1:35" s="27" customFormat="1" x14ac:dyDescent="0.25">
      <c r="A467" s="95"/>
      <c r="B467" s="2"/>
      <c r="C467" s="2"/>
      <c r="Q467" s="102"/>
      <c r="R467" s="12"/>
      <c r="S467" s="12"/>
      <c r="T467" s="12"/>
      <c r="U467" s="12"/>
      <c r="V467" s="12"/>
      <c r="W467" s="12"/>
      <c r="X467" s="12"/>
      <c r="Y467" s="12"/>
      <c r="Z467" s="12"/>
      <c r="AA467" s="12"/>
      <c r="AB467" s="12"/>
      <c r="AC467" s="12"/>
      <c r="AD467" s="12"/>
      <c r="AE467" s="12"/>
      <c r="AF467" s="2"/>
      <c r="AG467" s="9"/>
      <c r="AH467" s="2"/>
      <c r="AI467" s="9"/>
    </row>
    <row r="468" spans="1:35" s="27" customFormat="1" x14ac:dyDescent="0.25">
      <c r="A468" s="95"/>
      <c r="B468" s="2"/>
      <c r="C468" s="2"/>
      <c r="Q468" s="102"/>
      <c r="R468" s="12"/>
      <c r="S468" s="12"/>
      <c r="T468" s="12"/>
      <c r="U468" s="12"/>
      <c r="V468" s="12"/>
      <c r="W468" s="12"/>
      <c r="X468" s="12"/>
      <c r="Y468" s="12"/>
      <c r="Z468" s="12"/>
      <c r="AA468" s="12"/>
      <c r="AB468" s="12"/>
      <c r="AC468" s="12"/>
      <c r="AD468" s="12"/>
      <c r="AE468" s="12"/>
      <c r="AF468" s="2"/>
      <c r="AG468" s="9"/>
      <c r="AH468" s="2"/>
      <c r="AI468" s="9"/>
    </row>
    <row r="469" spans="1:35" s="27" customFormat="1" x14ac:dyDescent="0.25">
      <c r="A469" s="95"/>
      <c r="B469" s="2"/>
      <c r="C469" s="2"/>
      <c r="Q469" s="102"/>
      <c r="R469" s="12"/>
      <c r="S469" s="12"/>
      <c r="T469" s="12"/>
      <c r="U469" s="12"/>
      <c r="V469" s="12"/>
      <c r="W469" s="12"/>
      <c r="X469" s="12"/>
      <c r="Y469" s="12"/>
      <c r="Z469" s="12"/>
      <c r="AA469" s="12"/>
      <c r="AB469" s="12"/>
      <c r="AC469" s="12"/>
      <c r="AD469" s="12"/>
      <c r="AE469" s="12"/>
      <c r="AF469" s="2"/>
      <c r="AG469" s="9"/>
      <c r="AH469" s="2"/>
      <c r="AI469" s="9"/>
    </row>
    <row r="470" spans="1:35" s="27" customFormat="1" x14ac:dyDescent="0.25">
      <c r="A470" s="95"/>
      <c r="B470" s="2"/>
      <c r="C470" s="2"/>
      <c r="Q470" s="102"/>
      <c r="R470" s="12"/>
      <c r="S470" s="12"/>
      <c r="T470" s="12"/>
      <c r="U470" s="12"/>
      <c r="V470" s="12"/>
      <c r="W470" s="12"/>
      <c r="X470" s="12"/>
      <c r="Y470" s="12"/>
      <c r="Z470" s="12"/>
      <c r="AA470" s="12"/>
      <c r="AB470" s="12"/>
      <c r="AC470" s="12"/>
      <c r="AD470" s="12"/>
      <c r="AE470" s="12"/>
      <c r="AF470" s="2"/>
      <c r="AG470" s="9"/>
      <c r="AH470" s="2"/>
      <c r="AI470" s="9"/>
    </row>
    <row r="471" spans="1:35" s="27" customFormat="1" x14ac:dyDescent="0.25">
      <c r="A471" s="95"/>
      <c r="B471" s="2"/>
      <c r="C471" s="2"/>
      <c r="Q471" s="102"/>
      <c r="R471" s="12"/>
      <c r="S471" s="12"/>
      <c r="T471" s="12"/>
      <c r="U471" s="12"/>
      <c r="V471" s="12"/>
      <c r="W471" s="12"/>
      <c r="X471" s="12"/>
      <c r="Y471" s="12"/>
      <c r="Z471" s="12"/>
      <c r="AA471" s="12"/>
      <c r="AB471" s="12"/>
      <c r="AC471" s="12"/>
      <c r="AD471" s="12"/>
      <c r="AE471" s="12"/>
      <c r="AF471" s="2"/>
      <c r="AG471" s="9"/>
      <c r="AH471" s="2"/>
      <c r="AI471" s="9"/>
    </row>
    <row r="472" spans="1:35" s="27" customFormat="1" x14ac:dyDescent="0.25">
      <c r="A472" s="95"/>
      <c r="B472" s="2"/>
      <c r="C472" s="2"/>
      <c r="Q472" s="102"/>
      <c r="R472" s="12"/>
      <c r="S472" s="12"/>
      <c r="T472" s="12"/>
      <c r="U472" s="12"/>
      <c r="V472" s="12"/>
      <c r="W472" s="12"/>
      <c r="X472" s="12"/>
      <c r="Y472" s="12"/>
      <c r="Z472" s="12"/>
      <c r="AA472" s="12"/>
      <c r="AB472" s="12"/>
      <c r="AC472" s="12"/>
      <c r="AD472" s="12"/>
      <c r="AE472" s="12"/>
      <c r="AF472" s="2"/>
      <c r="AG472" s="9"/>
      <c r="AH472" s="2"/>
      <c r="AI472" s="9"/>
    </row>
    <row r="473" spans="1:35" s="27" customFormat="1" x14ac:dyDescent="0.25">
      <c r="A473" s="95"/>
      <c r="B473" s="2"/>
      <c r="C473" s="2"/>
      <c r="Q473" s="102"/>
      <c r="R473" s="12"/>
      <c r="S473" s="12"/>
      <c r="T473" s="12"/>
      <c r="U473" s="12"/>
      <c r="V473" s="12"/>
      <c r="W473" s="12"/>
      <c r="X473" s="12"/>
      <c r="Y473" s="12"/>
      <c r="Z473" s="12"/>
      <c r="AA473" s="12"/>
      <c r="AB473" s="12"/>
      <c r="AC473" s="12"/>
      <c r="AD473" s="12"/>
      <c r="AE473" s="12"/>
      <c r="AF473" s="2"/>
      <c r="AG473" s="9"/>
      <c r="AH473" s="2"/>
      <c r="AI473" s="9"/>
    </row>
    <row r="474" spans="1:35" s="27" customFormat="1" x14ac:dyDescent="0.25">
      <c r="A474" s="95"/>
      <c r="B474" s="2"/>
      <c r="C474" s="2"/>
      <c r="Q474" s="102"/>
      <c r="R474" s="12"/>
      <c r="S474" s="12"/>
      <c r="T474" s="12"/>
      <c r="U474" s="12"/>
      <c r="V474" s="12"/>
      <c r="W474" s="12"/>
      <c r="X474" s="12"/>
      <c r="Y474" s="12"/>
      <c r="Z474" s="12"/>
      <c r="AA474" s="12"/>
      <c r="AB474" s="12"/>
      <c r="AC474" s="12"/>
      <c r="AD474" s="12"/>
      <c r="AE474" s="12"/>
      <c r="AF474" s="2"/>
      <c r="AG474" s="9"/>
      <c r="AH474" s="2"/>
      <c r="AI474" s="9"/>
    </row>
    <row r="475" spans="1:35" s="27" customFormat="1" x14ac:dyDescent="0.25">
      <c r="A475" s="95"/>
      <c r="B475" s="2"/>
      <c r="C475" s="2"/>
      <c r="Q475" s="102"/>
      <c r="R475" s="12"/>
      <c r="S475" s="12"/>
      <c r="T475" s="12"/>
      <c r="U475" s="12"/>
      <c r="V475" s="12"/>
      <c r="W475" s="12"/>
      <c r="X475" s="12"/>
      <c r="Y475" s="12"/>
      <c r="Z475" s="12"/>
      <c r="AA475" s="12"/>
      <c r="AB475" s="12"/>
      <c r="AC475" s="12"/>
      <c r="AD475" s="12"/>
      <c r="AE475" s="12"/>
      <c r="AF475" s="2"/>
      <c r="AG475" s="9"/>
      <c r="AH475" s="2"/>
      <c r="AI475" s="9"/>
    </row>
    <row r="476" spans="1:35" s="27" customFormat="1" x14ac:dyDescent="0.25">
      <c r="A476" s="95"/>
      <c r="B476" s="2"/>
      <c r="C476" s="2"/>
      <c r="Q476" s="102"/>
      <c r="R476" s="12"/>
      <c r="S476" s="12"/>
      <c r="T476" s="12"/>
      <c r="U476" s="12"/>
      <c r="V476" s="12"/>
      <c r="W476" s="12"/>
      <c r="X476" s="12"/>
      <c r="Y476" s="12"/>
      <c r="Z476" s="12"/>
      <c r="AA476" s="12"/>
      <c r="AB476" s="12"/>
      <c r="AC476" s="12"/>
      <c r="AD476" s="12"/>
      <c r="AE476" s="12"/>
      <c r="AF476" s="2"/>
      <c r="AG476" s="9"/>
      <c r="AH476" s="2"/>
      <c r="AI476" s="9"/>
    </row>
    <row r="477" spans="1:35" s="27" customFormat="1" x14ac:dyDescent="0.25">
      <c r="A477" s="95"/>
      <c r="B477" s="2"/>
      <c r="C477" s="2"/>
      <c r="Q477" s="102"/>
      <c r="R477" s="12"/>
      <c r="S477" s="12"/>
      <c r="T477" s="12"/>
      <c r="U477" s="12"/>
      <c r="V477" s="12"/>
      <c r="W477" s="12"/>
      <c r="X477" s="12"/>
      <c r="Y477" s="12"/>
      <c r="Z477" s="12"/>
      <c r="AA477" s="12"/>
      <c r="AB477" s="12"/>
      <c r="AC477" s="12"/>
      <c r="AD477" s="12"/>
      <c r="AE477" s="12"/>
      <c r="AF477" s="2"/>
      <c r="AG477" s="9"/>
      <c r="AH477" s="2"/>
      <c r="AI477" s="9"/>
    </row>
    <row r="478" spans="1:35" s="27" customFormat="1" x14ac:dyDescent="0.25">
      <c r="A478" s="95"/>
      <c r="B478" s="2"/>
      <c r="C478" s="2"/>
      <c r="Q478" s="102"/>
      <c r="R478" s="12"/>
      <c r="S478" s="12"/>
      <c r="T478" s="12"/>
      <c r="U478" s="12"/>
      <c r="V478" s="12"/>
      <c r="W478" s="12"/>
      <c r="X478" s="12"/>
      <c r="Y478" s="12"/>
      <c r="Z478" s="12"/>
      <c r="AA478" s="12"/>
      <c r="AB478" s="12"/>
      <c r="AC478" s="12"/>
      <c r="AD478" s="12"/>
      <c r="AE478" s="12"/>
      <c r="AF478" s="2"/>
      <c r="AG478" s="9"/>
      <c r="AH478" s="2"/>
      <c r="AI478" s="9"/>
    </row>
    <row r="479" spans="1:35" s="27" customFormat="1" x14ac:dyDescent="0.25">
      <c r="A479" s="95"/>
      <c r="B479" s="2"/>
      <c r="C479" s="2"/>
      <c r="Q479" s="102"/>
      <c r="R479" s="12"/>
      <c r="S479" s="12"/>
      <c r="T479" s="12"/>
      <c r="U479" s="12"/>
      <c r="V479" s="12"/>
      <c r="W479" s="12"/>
      <c r="X479" s="12"/>
      <c r="Y479" s="12"/>
      <c r="Z479" s="12"/>
      <c r="AA479" s="12"/>
      <c r="AB479" s="12"/>
      <c r="AC479" s="12"/>
      <c r="AD479" s="12"/>
      <c r="AE479" s="12"/>
      <c r="AF479" s="2"/>
      <c r="AG479" s="9"/>
      <c r="AH479" s="2"/>
      <c r="AI479" s="9"/>
    </row>
    <row r="480" spans="1:35" s="27" customFormat="1" x14ac:dyDescent="0.25">
      <c r="A480" s="95"/>
      <c r="B480" s="2"/>
      <c r="C480" s="2"/>
      <c r="Q480" s="102"/>
      <c r="R480" s="12"/>
      <c r="S480" s="12"/>
      <c r="T480" s="12"/>
      <c r="U480" s="12"/>
      <c r="V480" s="12"/>
      <c r="W480" s="12"/>
      <c r="X480" s="12"/>
      <c r="Y480" s="12"/>
      <c r="Z480" s="12"/>
      <c r="AA480" s="12"/>
      <c r="AB480" s="12"/>
      <c r="AC480" s="12"/>
      <c r="AD480" s="12"/>
      <c r="AE480" s="12"/>
      <c r="AF480" s="2"/>
      <c r="AG480" s="9"/>
      <c r="AH480" s="2"/>
      <c r="AI480" s="9"/>
    </row>
    <row r="481" spans="1:35" s="27" customFormat="1" x14ac:dyDescent="0.25">
      <c r="A481" s="95"/>
      <c r="B481" s="2"/>
      <c r="C481" s="2"/>
      <c r="Q481" s="102"/>
      <c r="R481" s="12"/>
      <c r="S481" s="12"/>
      <c r="T481" s="12"/>
      <c r="U481" s="12"/>
      <c r="V481" s="12"/>
      <c r="W481" s="12"/>
      <c r="X481" s="12"/>
      <c r="Y481" s="12"/>
      <c r="Z481" s="12"/>
      <c r="AA481" s="12"/>
      <c r="AB481" s="12"/>
      <c r="AC481" s="12"/>
      <c r="AD481" s="12"/>
      <c r="AE481" s="12"/>
      <c r="AF481" s="2"/>
      <c r="AG481" s="9"/>
      <c r="AH481" s="2"/>
      <c r="AI481" s="9"/>
    </row>
    <row r="482" spans="1:35" s="27" customFormat="1" x14ac:dyDescent="0.25">
      <c r="A482" s="95"/>
      <c r="B482" s="2"/>
      <c r="C482" s="2"/>
      <c r="Q482" s="102"/>
      <c r="R482" s="12"/>
      <c r="S482" s="12"/>
      <c r="T482" s="12"/>
      <c r="U482" s="12"/>
      <c r="V482" s="12"/>
      <c r="W482" s="12"/>
      <c r="X482" s="12"/>
      <c r="Y482" s="12"/>
      <c r="Z482" s="12"/>
      <c r="AA482" s="12"/>
      <c r="AB482" s="12"/>
      <c r="AC482" s="12"/>
      <c r="AD482" s="12"/>
      <c r="AE482" s="12"/>
      <c r="AF482" s="2"/>
      <c r="AG482" s="9"/>
      <c r="AH482" s="2"/>
      <c r="AI482" s="9"/>
    </row>
    <row r="483" spans="1:35" s="27" customFormat="1" x14ac:dyDescent="0.25">
      <c r="A483" s="95"/>
      <c r="B483" s="2"/>
      <c r="C483" s="2"/>
      <c r="Q483" s="102"/>
      <c r="R483" s="12"/>
      <c r="S483" s="12"/>
      <c r="T483" s="12"/>
      <c r="U483" s="12"/>
      <c r="V483" s="12"/>
      <c r="W483" s="12"/>
      <c r="X483" s="12"/>
      <c r="Y483" s="12"/>
      <c r="Z483" s="12"/>
      <c r="AA483" s="12"/>
      <c r="AB483" s="12"/>
      <c r="AC483" s="12"/>
      <c r="AD483" s="12"/>
      <c r="AE483" s="12"/>
      <c r="AF483" s="2"/>
      <c r="AG483" s="9"/>
      <c r="AH483" s="2"/>
      <c r="AI483" s="9"/>
    </row>
    <row r="484" spans="1:35" s="27" customFormat="1" x14ac:dyDescent="0.25">
      <c r="A484" s="95"/>
      <c r="B484" s="2"/>
      <c r="C484" s="2"/>
      <c r="Q484" s="102"/>
      <c r="R484" s="12"/>
      <c r="S484" s="12"/>
      <c r="T484" s="12"/>
      <c r="U484" s="12"/>
      <c r="V484" s="12"/>
      <c r="W484" s="12"/>
      <c r="X484" s="12"/>
      <c r="Y484" s="12"/>
      <c r="Z484" s="12"/>
      <c r="AA484" s="12"/>
      <c r="AB484" s="12"/>
      <c r="AC484" s="12"/>
      <c r="AD484" s="12"/>
      <c r="AE484" s="12"/>
      <c r="AF484" s="2"/>
      <c r="AG484" s="9"/>
      <c r="AH484" s="2"/>
      <c r="AI484" s="9"/>
    </row>
    <row r="485" spans="1:35" s="27" customFormat="1" x14ac:dyDescent="0.25">
      <c r="A485" s="95"/>
      <c r="B485" s="2"/>
      <c r="C485" s="2"/>
      <c r="Q485" s="102"/>
      <c r="R485" s="12"/>
      <c r="S485" s="12"/>
      <c r="T485" s="12"/>
      <c r="U485" s="12"/>
      <c r="V485" s="12"/>
      <c r="W485" s="12"/>
      <c r="X485" s="12"/>
      <c r="Y485" s="12"/>
      <c r="Z485" s="12"/>
      <c r="AA485" s="12"/>
      <c r="AB485" s="12"/>
      <c r="AC485" s="12"/>
      <c r="AD485" s="12"/>
      <c r="AE485" s="12"/>
      <c r="AF485" s="2"/>
      <c r="AG485" s="9"/>
      <c r="AH485" s="2"/>
      <c r="AI485" s="9"/>
    </row>
    <row r="486" spans="1:35" s="27" customFormat="1" x14ac:dyDescent="0.25">
      <c r="A486" s="95"/>
      <c r="B486" s="2"/>
      <c r="C486" s="2"/>
      <c r="Q486" s="102"/>
      <c r="R486" s="12"/>
      <c r="S486" s="12"/>
      <c r="T486" s="12"/>
      <c r="U486" s="12"/>
      <c r="V486" s="12"/>
      <c r="W486" s="12"/>
      <c r="X486" s="12"/>
      <c r="Y486" s="12"/>
      <c r="Z486" s="12"/>
      <c r="AA486" s="12"/>
      <c r="AB486" s="12"/>
      <c r="AC486" s="12"/>
      <c r="AD486" s="12"/>
      <c r="AE486" s="12"/>
      <c r="AF486" s="2"/>
      <c r="AG486" s="9"/>
      <c r="AH486" s="2"/>
      <c r="AI486" s="9"/>
    </row>
    <row r="487" spans="1:35" s="27" customFormat="1" x14ac:dyDescent="0.25">
      <c r="A487" s="95"/>
      <c r="B487" s="2"/>
      <c r="C487" s="2"/>
      <c r="Q487" s="102"/>
      <c r="R487" s="12"/>
      <c r="S487" s="12"/>
      <c r="T487" s="12"/>
      <c r="U487" s="12"/>
      <c r="V487" s="12"/>
      <c r="W487" s="12"/>
      <c r="X487" s="12"/>
      <c r="Y487" s="12"/>
      <c r="Z487" s="12"/>
      <c r="AA487" s="12"/>
      <c r="AB487" s="12"/>
      <c r="AC487" s="12"/>
      <c r="AD487" s="12"/>
      <c r="AE487" s="12"/>
      <c r="AF487" s="2"/>
      <c r="AG487" s="9"/>
      <c r="AH487" s="2"/>
      <c r="AI487" s="9"/>
    </row>
    <row r="488" spans="1:35" s="27" customFormat="1" x14ac:dyDescent="0.25">
      <c r="A488" s="95"/>
      <c r="B488" s="2"/>
      <c r="C488" s="2"/>
      <c r="Q488" s="102"/>
      <c r="R488" s="12"/>
      <c r="S488" s="12"/>
      <c r="T488" s="12"/>
      <c r="U488" s="12"/>
      <c r="V488" s="12"/>
      <c r="W488" s="12"/>
      <c r="X488" s="12"/>
      <c r="Y488" s="12"/>
      <c r="Z488" s="12"/>
      <c r="AA488" s="12"/>
      <c r="AB488" s="12"/>
      <c r="AC488" s="12"/>
      <c r="AD488" s="12"/>
      <c r="AE488" s="12"/>
      <c r="AF488" s="2"/>
      <c r="AG488" s="9"/>
      <c r="AH488" s="2"/>
      <c r="AI488" s="9"/>
    </row>
    <row r="489" spans="1:35" s="27" customFormat="1" x14ac:dyDescent="0.25">
      <c r="A489" s="95"/>
      <c r="B489" s="2"/>
      <c r="C489" s="2"/>
      <c r="Q489" s="102"/>
      <c r="R489" s="12"/>
      <c r="S489" s="12"/>
      <c r="T489" s="12"/>
      <c r="U489" s="12"/>
      <c r="V489" s="12"/>
      <c r="W489" s="12"/>
      <c r="X489" s="12"/>
      <c r="Y489" s="12"/>
      <c r="Z489" s="12"/>
      <c r="AA489" s="12"/>
      <c r="AB489" s="12"/>
      <c r="AC489" s="12"/>
      <c r="AD489" s="12"/>
      <c r="AE489" s="12"/>
      <c r="AF489" s="2"/>
      <c r="AG489" s="9"/>
      <c r="AH489" s="2"/>
      <c r="AI489" s="9"/>
    </row>
    <row r="490" spans="1:35" s="27" customFormat="1" x14ac:dyDescent="0.25">
      <c r="A490" s="95"/>
      <c r="B490" s="2"/>
      <c r="C490" s="2"/>
      <c r="Q490" s="102"/>
      <c r="R490" s="12"/>
      <c r="S490" s="12"/>
      <c r="T490" s="12"/>
      <c r="U490" s="12"/>
      <c r="V490" s="12"/>
      <c r="W490" s="12"/>
      <c r="X490" s="12"/>
      <c r="Y490" s="12"/>
      <c r="Z490" s="12"/>
      <c r="AA490" s="12"/>
      <c r="AB490" s="12"/>
      <c r="AC490" s="12"/>
      <c r="AD490" s="12"/>
      <c r="AE490" s="12"/>
      <c r="AF490" s="2"/>
      <c r="AG490" s="9"/>
      <c r="AH490" s="2"/>
      <c r="AI490" s="9"/>
    </row>
    <row r="491" spans="1:35" s="27" customFormat="1" x14ac:dyDescent="0.25">
      <c r="A491" s="95"/>
      <c r="B491" s="2"/>
      <c r="C491" s="2"/>
      <c r="Q491" s="102"/>
      <c r="R491" s="12"/>
      <c r="S491" s="12"/>
      <c r="T491" s="12"/>
      <c r="U491" s="12"/>
      <c r="V491" s="12"/>
      <c r="W491" s="12"/>
      <c r="X491" s="12"/>
      <c r="Y491" s="12"/>
      <c r="Z491" s="12"/>
      <c r="AA491" s="12"/>
      <c r="AB491" s="12"/>
      <c r="AC491" s="12"/>
      <c r="AD491" s="12"/>
      <c r="AE491" s="12"/>
      <c r="AF491" s="2"/>
      <c r="AG491" s="9"/>
      <c r="AH491" s="2"/>
      <c r="AI491" s="9"/>
    </row>
    <row r="492" spans="1:35" s="27" customFormat="1" x14ac:dyDescent="0.25">
      <c r="A492" s="95"/>
      <c r="B492" s="2"/>
      <c r="C492" s="2"/>
      <c r="Q492" s="102"/>
      <c r="R492" s="12"/>
      <c r="S492" s="12"/>
      <c r="T492" s="12"/>
      <c r="U492" s="12"/>
      <c r="V492" s="12"/>
      <c r="W492" s="12"/>
      <c r="X492" s="12"/>
      <c r="Y492" s="12"/>
      <c r="Z492" s="12"/>
      <c r="AA492" s="12"/>
      <c r="AB492" s="12"/>
      <c r="AC492" s="12"/>
      <c r="AD492" s="12"/>
      <c r="AE492" s="12"/>
      <c r="AF492" s="2"/>
      <c r="AG492" s="9"/>
      <c r="AH492" s="2"/>
      <c r="AI492" s="9"/>
    </row>
    <row r="493" spans="1:35" s="27" customFormat="1" x14ac:dyDescent="0.25">
      <c r="A493" s="95"/>
      <c r="B493" s="2"/>
      <c r="C493" s="2"/>
      <c r="Q493" s="102"/>
      <c r="R493" s="12"/>
      <c r="S493" s="12"/>
      <c r="T493" s="12"/>
      <c r="U493" s="12"/>
      <c r="V493" s="12"/>
      <c r="W493" s="12"/>
      <c r="X493" s="12"/>
      <c r="Y493" s="12"/>
      <c r="Z493" s="12"/>
      <c r="AA493" s="12"/>
      <c r="AB493" s="12"/>
      <c r="AC493" s="12"/>
      <c r="AD493" s="12"/>
      <c r="AE493" s="12"/>
      <c r="AF493" s="2"/>
      <c r="AG493" s="9"/>
      <c r="AH493" s="2"/>
      <c r="AI493" s="9"/>
    </row>
    <row r="494" spans="1:35" s="27" customFormat="1" x14ac:dyDescent="0.25">
      <c r="A494" s="95"/>
      <c r="B494" s="2"/>
      <c r="C494" s="2"/>
      <c r="Q494" s="102"/>
      <c r="R494" s="12"/>
      <c r="S494" s="12"/>
      <c r="T494" s="12"/>
      <c r="U494" s="12"/>
      <c r="V494" s="12"/>
      <c r="W494" s="12"/>
      <c r="X494" s="12"/>
      <c r="Y494" s="12"/>
      <c r="Z494" s="12"/>
      <c r="AA494" s="12"/>
      <c r="AB494" s="12"/>
      <c r="AC494" s="12"/>
      <c r="AD494" s="12"/>
      <c r="AE494" s="12"/>
      <c r="AF494" s="2"/>
      <c r="AG494" s="9"/>
      <c r="AH494" s="2"/>
      <c r="AI494" s="9"/>
    </row>
    <row r="495" spans="1:35" s="27" customFormat="1" x14ac:dyDescent="0.25">
      <c r="A495" s="95"/>
      <c r="B495" s="2"/>
      <c r="C495" s="2"/>
      <c r="Q495" s="102"/>
      <c r="R495" s="12"/>
      <c r="S495" s="12"/>
      <c r="T495" s="12"/>
      <c r="U495" s="12"/>
      <c r="V495" s="12"/>
      <c r="W495" s="12"/>
      <c r="X495" s="12"/>
      <c r="Y495" s="12"/>
      <c r="Z495" s="12"/>
      <c r="AA495" s="12"/>
      <c r="AB495" s="12"/>
      <c r="AC495" s="12"/>
      <c r="AD495" s="12"/>
      <c r="AE495" s="12"/>
      <c r="AF495" s="2"/>
      <c r="AG495" s="9"/>
      <c r="AH495" s="2"/>
      <c r="AI495" s="9"/>
    </row>
    <row r="496" spans="1:35" s="27" customFormat="1" x14ac:dyDescent="0.25">
      <c r="A496" s="95"/>
      <c r="B496" s="2"/>
      <c r="C496" s="2"/>
      <c r="Q496" s="102"/>
      <c r="R496" s="12"/>
      <c r="S496" s="12"/>
      <c r="T496" s="12"/>
      <c r="U496" s="12"/>
      <c r="V496" s="12"/>
      <c r="W496" s="12"/>
      <c r="X496" s="12"/>
      <c r="Y496" s="12"/>
      <c r="Z496" s="12"/>
      <c r="AA496" s="12"/>
      <c r="AB496" s="12"/>
      <c r="AC496" s="12"/>
      <c r="AD496" s="12"/>
      <c r="AE496" s="12"/>
      <c r="AF496" s="2"/>
      <c r="AG496" s="9"/>
      <c r="AH496" s="2"/>
      <c r="AI496" s="9"/>
    </row>
    <row r="497" spans="1:35" s="27" customFormat="1" x14ac:dyDescent="0.25">
      <c r="A497" s="95"/>
      <c r="B497" s="2"/>
      <c r="C497" s="2"/>
      <c r="Q497" s="102"/>
      <c r="R497" s="12"/>
      <c r="S497" s="12"/>
      <c r="T497" s="12"/>
      <c r="U497" s="12"/>
      <c r="V497" s="12"/>
      <c r="W497" s="12"/>
      <c r="X497" s="12"/>
      <c r="Y497" s="12"/>
      <c r="Z497" s="12"/>
      <c r="AA497" s="12"/>
      <c r="AB497" s="12"/>
      <c r="AC497" s="12"/>
      <c r="AD497" s="12"/>
      <c r="AE497" s="12"/>
      <c r="AF497" s="2"/>
      <c r="AG497" s="9"/>
      <c r="AH497" s="2"/>
      <c r="AI497" s="9"/>
    </row>
    <row r="498" spans="1:35" s="27" customFormat="1" x14ac:dyDescent="0.25">
      <c r="A498" s="95"/>
      <c r="B498" s="2"/>
      <c r="C498" s="2"/>
      <c r="Q498" s="102"/>
      <c r="R498" s="12"/>
      <c r="S498" s="12"/>
      <c r="T498" s="12"/>
      <c r="U498" s="12"/>
      <c r="V498" s="12"/>
      <c r="W498" s="12"/>
      <c r="X498" s="12"/>
      <c r="Y498" s="12"/>
      <c r="Z498" s="12"/>
      <c r="AA498" s="12"/>
      <c r="AB498" s="12"/>
      <c r="AC498" s="12"/>
      <c r="AD498" s="12"/>
      <c r="AE498" s="12"/>
      <c r="AF498" s="2"/>
      <c r="AG498" s="9"/>
      <c r="AH498" s="2"/>
      <c r="AI498" s="9"/>
    </row>
    <row r="499" spans="1:35" s="27" customFormat="1" x14ac:dyDescent="0.25">
      <c r="A499" s="95"/>
      <c r="B499" s="2"/>
      <c r="C499" s="2"/>
      <c r="Q499" s="102"/>
      <c r="R499" s="12"/>
      <c r="S499" s="12"/>
      <c r="T499" s="12"/>
      <c r="U499" s="12"/>
      <c r="V499" s="12"/>
      <c r="W499" s="12"/>
      <c r="X499" s="12"/>
      <c r="Y499" s="12"/>
      <c r="Z499" s="12"/>
      <c r="AA499" s="12"/>
      <c r="AB499" s="12"/>
      <c r="AC499" s="12"/>
      <c r="AD499" s="12"/>
      <c r="AE499" s="12"/>
      <c r="AF499" s="2"/>
      <c r="AG499" s="9"/>
      <c r="AH499" s="2"/>
      <c r="AI499" s="9"/>
    </row>
    <row r="500" spans="1:35" s="27" customFormat="1" x14ac:dyDescent="0.25">
      <c r="A500" s="95"/>
      <c r="B500" s="2"/>
      <c r="C500" s="2"/>
      <c r="Q500" s="102"/>
      <c r="R500" s="12"/>
      <c r="S500" s="12"/>
      <c r="T500" s="12"/>
      <c r="U500" s="12"/>
      <c r="V500" s="12"/>
      <c r="W500" s="12"/>
      <c r="X500" s="12"/>
      <c r="Y500" s="12"/>
      <c r="Z500" s="12"/>
      <c r="AA500" s="12"/>
      <c r="AB500" s="12"/>
      <c r="AC500" s="12"/>
      <c r="AD500" s="12"/>
      <c r="AE500" s="12"/>
      <c r="AF500" s="2"/>
      <c r="AG500" s="9"/>
      <c r="AH500" s="2"/>
      <c r="AI500" s="9"/>
    </row>
    <row r="501" spans="1:35" s="27" customFormat="1" x14ac:dyDescent="0.25">
      <c r="A501" s="95"/>
      <c r="B501" s="2"/>
      <c r="C501" s="2"/>
      <c r="Q501" s="102"/>
      <c r="R501" s="12"/>
      <c r="S501" s="12"/>
      <c r="T501" s="12"/>
      <c r="U501" s="12"/>
      <c r="V501" s="12"/>
      <c r="W501" s="12"/>
      <c r="X501" s="12"/>
      <c r="Y501" s="12"/>
      <c r="Z501" s="12"/>
      <c r="AA501" s="12"/>
      <c r="AB501" s="12"/>
      <c r="AC501" s="12"/>
      <c r="AD501" s="12"/>
      <c r="AE501" s="12"/>
      <c r="AF501" s="2"/>
      <c r="AG501" s="9"/>
      <c r="AH501" s="2"/>
      <c r="AI501" s="9"/>
    </row>
    <row r="502" spans="1:35" s="27" customFormat="1" x14ac:dyDescent="0.25">
      <c r="A502" s="95"/>
      <c r="B502" s="2"/>
      <c r="C502" s="2"/>
      <c r="Q502" s="102"/>
      <c r="R502" s="12"/>
      <c r="S502" s="12"/>
      <c r="T502" s="12"/>
      <c r="U502" s="12"/>
      <c r="V502" s="12"/>
      <c r="W502" s="12"/>
      <c r="X502" s="12"/>
      <c r="Y502" s="12"/>
      <c r="Z502" s="12"/>
      <c r="AA502" s="12"/>
      <c r="AB502" s="12"/>
      <c r="AC502" s="12"/>
      <c r="AD502" s="12"/>
      <c r="AE502" s="12"/>
      <c r="AF502" s="2"/>
      <c r="AG502" s="9"/>
      <c r="AH502" s="2"/>
      <c r="AI502" s="9"/>
    </row>
    <row r="503" spans="1:35" s="27" customFormat="1" x14ac:dyDescent="0.25">
      <c r="A503" s="95"/>
      <c r="B503" s="2"/>
      <c r="C503" s="2"/>
      <c r="Q503" s="102"/>
      <c r="R503" s="12"/>
      <c r="S503" s="12"/>
      <c r="T503" s="12"/>
      <c r="U503" s="12"/>
      <c r="V503" s="12"/>
      <c r="W503" s="12"/>
      <c r="X503" s="12"/>
      <c r="Y503" s="12"/>
      <c r="Z503" s="12"/>
      <c r="AA503" s="12"/>
      <c r="AB503" s="12"/>
      <c r="AC503" s="12"/>
      <c r="AD503" s="12"/>
      <c r="AE503" s="12"/>
      <c r="AF503" s="2"/>
      <c r="AG503" s="9"/>
      <c r="AH503" s="2"/>
      <c r="AI503" s="9"/>
    </row>
    <row r="504" spans="1:35" s="27" customFormat="1" x14ac:dyDescent="0.25">
      <c r="A504" s="95"/>
      <c r="B504" s="2"/>
      <c r="C504" s="2"/>
      <c r="Q504" s="102"/>
      <c r="R504" s="12"/>
      <c r="S504" s="12"/>
      <c r="T504" s="12"/>
      <c r="U504" s="12"/>
      <c r="V504" s="12"/>
      <c r="W504" s="12"/>
      <c r="X504" s="12"/>
      <c r="Y504" s="12"/>
      <c r="Z504" s="12"/>
      <c r="AA504" s="12"/>
      <c r="AB504" s="12"/>
      <c r="AC504" s="12"/>
      <c r="AD504" s="12"/>
      <c r="AE504" s="12"/>
      <c r="AF504" s="2"/>
      <c r="AG504" s="9"/>
      <c r="AH504" s="2"/>
      <c r="AI504" s="9"/>
    </row>
    <row r="505" spans="1:35" s="27" customFormat="1" x14ac:dyDescent="0.25">
      <c r="A505" s="95"/>
      <c r="B505" s="2"/>
      <c r="C505" s="2"/>
      <c r="Q505" s="102"/>
      <c r="R505" s="12"/>
      <c r="S505" s="12"/>
      <c r="T505" s="12"/>
      <c r="U505" s="12"/>
      <c r="V505" s="12"/>
      <c r="W505" s="12"/>
      <c r="X505" s="12"/>
      <c r="Y505" s="12"/>
      <c r="Z505" s="12"/>
      <c r="AA505" s="12"/>
      <c r="AB505" s="12"/>
      <c r="AC505" s="12"/>
      <c r="AD505" s="12"/>
      <c r="AE505" s="12"/>
      <c r="AF505" s="2"/>
      <c r="AG505" s="9"/>
      <c r="AH505" s="2"/>
      <c r="AI505" s="9"/>
    </row>
    <row r="506" spans="1:35" s="27" customFormat="1" x14ac:dyDescent="0.25">
      <c r="A506" s="95"/>
      <c r="B506" s="2"/>
      <c r="C506" s="2"/>
      <c r="Q506" s="102"/>
      <c r="R506" s="12"/>
      <c r="S506" s="12"/>
      <c r="T506" s="12"/>
      <c r="U506" s="12"/>
      <c r="V506" s="12"/>
      <c r="W506" s="12"/>
      <c r="X506" s="12"/>
      <c r="Y506" s="12"/>
      <c r="Z506" s="12"/>
      <c r="AA506" s="12"/>
      <c r="AB506" s="12"/>
      <c r="AC506" s="12"/>
      <c r="AD506" s="12"/>
      <c r="AE506" s="12"/>
      <c r="AF506" s="2"/>
      <c r="AG506" s="9"/>
      <c r="AH506" s="2"/>
      <c r="AI506" s="9"/>
    </row>
    <row r="507" spans="1:35" s="27" customFormat="1" x14ac:dyDescent="0.25">
      <c r="A507" s="95"/>
      <c r="B507" s="2"/>
      <c r="C507" s="2"/>
      <c r="Q507" s="102"/>
      <c r="R507" s="12"/>
      <c r="S507" s="12"/>
      <c r="T507" s="12"/>
      <c r="U507" s="12"/>
      <c r="V507" s="12"/>
      <c r="W507" s="12"/>
      <c r="X507" s="12"/>
      <c r="Y507" s="12"/>
      <c r="Z507" s="12"/>
      <c r="AA507" s="12"/>
      <c r="AB507" s="12"/>
      <c r="AC507" s="12"/>
      <c r="AD507" s="12"/>
      <c r="AE507" s="12"/>
      <c r="AF507" s="2"/>
      <c r="AG507" s="9"/>
      <c r="AH507" s="2"/>
      <c r="AI507" s="9"/>
    </row>
    <row r="508" spans="1:35" s="27" customFormat="1" x14ac:dyDescent="0.25">
      <c r="A508" s="95"/>
      <c r="B508" s="2"/>
      <c r="C508" s="2"/>
      <c r="Q508" s="102"/>
      <c r="R508" s="12"/>
      <c r="S508" s="12"/>
      <c r="T508" s="12"/>
      <c r="U508" s="12"/>
      <c r="V508" s="12"/>
      <c r="W508" s="12"/>
      <c r="X508" s="12"/>
      <c r="Y508" s="12"/>
      <c r="Z508" s="12"/>
      <c r="AA508" s="12"/>
      <c r="AB508" s="12"/>
      <c r="AC508" s="12"/>
      <c r="AD508" s="12"/>
      <c r="AE508" s="12"/>
      <c r="AF508" s="2"/>
      <c r="AG508" s="9"/>
      <c r="AH508" s="2"/>
      <c r="AI508" s="9"/>
    </row>
    <row r="509" spans="1:35" s="27" customFormat="1" x14ac:dyDescent="0.25">
      <c r="A509" s="95"/>
      <c r="B509" s="2"/>
      <c r="C509" s="2"/>
      <c r="Q509" s="102"/>
      <c r="R509" s="12"/>
      <c r="S509" s="12"/>
      <c r="T509" s="12"/>
      <c r="U509" s="12"/>
      <c r="V509" s="12"/>
      <c r="W509" s="12"/>
      <c r="X509" s="12"/>
      <c r="Y509" s="12"/>
      <c r="Z509" s="12"/>
      <c r="AA509" s="12"/>
      <c r="AB509" s="12"/>
      <c r="AC509" s="12"/>
      <c r="AD509" s="12"/>
      <c r="AE509" s="12"/>
      <c r="AF509" s="2"/>
      <c r="AG509" s="9"/>
      <c r="AH509" s="2"/>
      <c r="AI509" s="9"/>
    </row>
    <row r="510" spans="1:35" s="27" customFormat="1" x14ac:dyDescent="0.25">
      <c r="A510" s="95"/>
      <c r="B510" s="2"/>
      <c r="C510" s="2"/>
      <c r="Q510" s="102"/>
      <c r="R510" s="12"/>
      <c r="S510" s="12"/>
      <c r="T510" s="12"/>
      <c r="U510" s="12"/>
      <c r="V510" s="12"/>
      <c r="W510" s="12"/>
      <c r="X510" s="12"/>
      <c r="Y510" s="12"/>
      <c r="Z510" s="12"/>
      <c r="AA510" s="12"/>
      <c r="AB510" s="12"/>
      <c r="AC510" s="12"/>
      <c r="AD510" s="12"/>
      <c r="AE510" s="12"/>
      <c r="AF510" s="2"/>
      <c r="AG510" s="9"/>
      <c r="AH510" s="2"/>
      <c r="AI510" s="9"/>
    </row>
    <row r="511" spans="1:35" s="27" customFormat="1" x14ac:dyDescent="0.25">
      <c r="A511" s="95"/>
      <c r="B511" s="2"/>
      <c r="C511" s="2"/>
      <c r="Q511" s="102"/>
      <c r="R511" s="12"/>
      <c r="S511" s="12"/>
      <c r="T511" s="12"/>
      <c r="U511" s="12"/>
      <c r="V511" s="12"/>
      <c r="W511" s="12"/>
      <c r="X511" s="12"/>
      <c r="Y511" s="12"/>
      <c r="Z511" s="12"/>
      <c r="AA511" s="12"/>
      <c r="AB511" s="12"/>
      <c r="AC511" s="12"/>
      <c r="AD511" s="12"/>
      <c r="AE511" s="12"/>
      <c r="AF511" s="2"/>
      <c r="AG511" s="9"/>
      <c r="AH511" s="2"/>
      <c r="AI511" s="9"/>
    </row>
    <row r="512" spans="1:35" s="27" customFormat="1" x14ac:dyDescent="0.25">
      <c r="A512" s="95"/>
      <c r="B512" s="2"/>
      <c r="C512" s="2"/>
      <c r="Q512" s="102"/>
      <c r="R512" s="12"/>
      <c r="S512" s="12"/>
      <c r="T512" s="12"/>
      <c r="U512" s="12"/>
      <c r="V512" s="12"/>
      <c r="W512" s="12"/>
      <c r="X512" s="12"/>
      <c r="Y512" s="12"/>
      <c r="Z512" s="12"/>
      <c r="AA512" s="12"/>
      <c r="AB512" s="12"/>
      <c r="AC512" s="12"/>
      <c r="AD512" s="12"/>
      <c r="AE512" s="12"/>
      <c r="AF512" s="2"/>
      <c r="AG512" s="9"/>
      <c r="AH512" s="2"/>
      <c r="AI512" s="9"/>
    </row>
    <row r="513" spans="1:35" s="27" customFormat="1" x14ac:dyDescent="0.25">
      <c r="A513" s="95"/>
      <c r="B513" s="2"/>
      <c r="C513" s="2"/>
      <c r="Q513" s="102"/>
      <c r="R513" s="12"/>
      <c r="S513" s="12"/>
      <c r="T513" s="12"/>
      <c r="U513" s="12"/>
      <c r="V513" s="12"/>
      <c r="W513" s="12"/>
      <c r="X513" s="12"/>
      <c r="Y513" s="12"/>
      <c r="Z513" s="12"/>
      <c r="AA513" s="12"/>
      <c r="AB513" s="12"/>
      <c r="AC513" s="12"/>
      <c r="AD513" s="12"/>
      <c r="AE513" s="12"/>
      <c r="AF513" s="2"/>
      <c r="AG513" s="9"/>
      <c r="AH513" s="2"/>
      <c r="AI513" s="9"/>
    </row>
    <row r="514" spans="1:35" s="27" customFormat="1" x14ac:dyDescent="0.25">
      <c r="A514" s="95"/>
      <c r="B514" s="2"/>
      <c r="C514" s="2"/>
      <c r="Q514" s="102"/>
      <c r="R514" s="12"/>
      <c r="S514" s="12"/>
      <c r="T514" s="12"/>
      <c r="U514" s="12"/>
      <c r="V514" s="12"/>
      <c r="W514" s="12"/>
      <c r="X514" s="12"/>
      <c r="Y514" s="12"/>
      <c r="Z514" s="12"/>
      <c r="AA514" s="12"/>
      <c r="AB514" s="12"/>
      <c r="AC514" s="12"/>
      <c r="AD514" s="12"/>
      <c r="AE514" s="12"/>
      <c r="AF514" s="2"/>
      <c r="AG514" s="9"/>
      <c r="AH514" s="2"/>
      <c r="AI514" s="9"/>
    </row>
    <row r="515" spans="1:35" s="27" customFormat="1" x14ac:dyDescent="0.25">
      <c r="A515" s="95"/>
      <c r="B515" s="2"/>
      <c r="C515" s="2"/>
      <c r="Q515" s="102"/>
      <c r="R515" s="12"/>
      <c r="S515" s="12"/>
      <c r="T515" s="12"/>
      <c r="U515" s="12"/>
      <c r="V515" s="12"/>
      <c r="W515" s="12"/>
      <c r="X515" s="12"/>
      <c r="Y515" s="12"/>
      <c r="Z515" s="12"/>
      <c r="AA515" s="12"/>
      <c r="AB515" s="12"/>
      <c r="AC515" s="12"/>
      <c r="AD515" s="12"/>
      <c r="AE515" s="12"/>
      <c r="AF515" s="2"/>
      <c r="AG515" s="9"/>
      <c r="AH515" s="2"/>
      <c r="AI515" s="9"/>
    </row>
    <row r="516" spans="1:35" s="27" customFormat="1" x14ac:dyDescent="0.25">
      <c r="A516" s="95"/>
      <c r="B516" s="2"/>
      <c r="C516" s="2"/>
      <c r="Q516" s="102"/>
      <c r="R516" s="12"/>
      <c r="S516" s="12"/>
      <c r="T516" s="12"/>
      <c r="U516" s="12"/>
      <c r="V516" s="12"/>
      <c r="W516" s="12"/>
      <c r="X516" s="12"/>
      <c r="Y516" s="12"/>
      <c r="Z516" s="12"/>
      <c r="AA516" s="12"/>
      <c r="AB516" s="12"/>
      <c r="AC516" s="12"/>
      <c r="AD516" s="12"/>
      <c r="AE516" s="12"/>
      <c r="AF516" s="2"/>
      <c r="AG516" s="9"/>
      <c r="AH516" s="2"/>
      <c r="AI516" s="9"/>
    </row>
    <row r="517" spans="1:35" s="27" customFormat="1" x14ac:dyDescent="0.25">
      <c r="A517" s="95"/>
      <c r="B517" s="2"/>
      <c r="C517" s="2"/>
      <c r="Q517" s="102"/>
      <c r="R517" s="12"/>
      <c r="S517" s="12"/>
      <c r="T517" s="12"/>
      <c r="U517" s="12"/>
      <c r="V517" s="12"/>
      <c r="W517" s="12"/>
      <c r="X517" s="12"/>
      <c r="Y517" s="12"/>
      <c r="Z517" s="12"/>
      <c r="AA517" s="12"/>
      <c r="AB517" s="12"/>
      <c r="AC517" s="12"/>
      <c r="AD517" s="12"/>
      <c r="AE517" s="12"/>
      <c r="AF517" s="2"/>
      <c r="AG517" s="9"/>
      <c r="AH517" s="2"/>
      <c r="AI517" s="9"/>
    </row>
    <row r="518" spans="1:35" s="27" customFormat="1" x14ac:dyDescent="0.25">
      <c r="A518" s="95"/>
      <c r="B518" s="2"/>
      <c r="C518" s="2"/>
      <c r="Q518" s="102"/>
      <c r="R518" s="12"/>
      <c r="S518" s="12"/>
      <c r="T518" s="12"/>
      <c r="U518" s="12"/>
      <c r="V518" s="12"/>
      <c r="W518" s="12"/>
      <c r="X518" s="12"/>
      <c r="Y518" s="12"/>
      <c r="Z518" s="12"/>
      <c r="AA518" s="12"/>
      <c r="AB518" s="12"/>
      <c r="AC518" s="12"/>
      <c r="AD518" s="12"/>
      <c r="AE518" s="12"/>
      <c r="AF518" s="2"/>
      <c r="AG518" s="9"/>
      <c r="AH518" s="2"/>
      <c r="AI518" s="9"/>
    </row>
    <row r="519" spans="1:35" s="27" customFormat="1" x14ac:dyDescent="0.25">
      <c r="A519" s="95"/>
      <c r="B519" s="2"/>
      <c r="C519" s="2"/>
      <c r="Q519" s="102"/>
      <c r="R519" s="12"/>
      <c r="S519" s="12"/>
      <c r="T519" s="12"/>
      <c r="U519" s="12"/>
      <c r="V519" s="12"/>
      <c r="W519" s="12"/>
      <c r="X519" s="12"/>
      <c r="Y519" s="12"/>
      <c r="Z519" s="12"/>
      <c r="AA519" s="12"/>
      <c r="AB519" s="12"/>
      <c r="AC519" s="12"/>
      <c r="AD519" s="12"/>
      <c r="AE519" s="12"/>
      <c r="AF519" s="2"/>
      <c r="AG519" s="9"/>
      <c r="AH519" s="2"/>
      <c r="AI519" s="9"/>
    </row>
    <row r="520" spans="1:35" s="27" customFormat="1" x14ac:dyDescent="0.25">
      <c r="A520" s="95"/>
      <c r="B520" s="2"/>
      <c r="C520" s="2"/>
      <c r="Q520" s="102"/>
      <c r="R520" s="12"/>
      <c r="S520" s="12"/>
      <c r="T520" s="12"/>
      <c r="U520" s="12"/>
      <c r="V520" s="12"/>
      <c r="W520" s="12"/>
      <c r="X520" s="12"/>
      <c r="Y520" s="12"/>
      <c r="Z520" s="12"/>
      <c r="AA520" s="12"/>
      <c r="AB520" s="12"/>
      <c r="AC520" s="12"/>
      <c r="AD520" s="12"/>
      <c r="AE520" s="12"/>
      <c r="AF520" s="2"/>
      <c r="AG520" s="9"/>
      <c r="AH520" s="2"/>
      <c r="AI520" s="9"/>
    </row>
    <row r="521" spans="1:35" s="27" customFormat="1" x14ac:dyDescent="0.25">
      <c r="A521" s="95"/>
      <c r="B521" s="2"/>
      <c r="C521" s="2"/>
      <c r="Q521" s="102"/>
      <c r="R521" s="12"/>
      <c r="S521" s="12"/>
      <c r="T521" s="12"/>
      <c r="U521" s="12"/>
      <c r="V521" s="12"/>
      <c r="W521" s="12"/>
      <c r="X521" s="12"/>
      <c r="Y521" s="12"/>
      <c r="Z521" s="12"/>
      <c r="AA521" s="12"/>
      <c r="AB521" s="12"/>
      <c r="AC521" s="12"/>
      <c r="AD521" s="12"/>
      <c r="AE521" s="12"/>
      <c r="AF521" s="2"/>
      <c r="AG521" s="9"/>
      <c r="AH521" s="2"/>
      <c r="AI521" s="9"/>
    </row>
    <row r="522" spans="1:35" s="27" customFormat="1" x14ac:dyDescent="0.25">
      <c r="A522" s="95"/>
      <c r="B522" s="2"/>
      <c r="C522" s="2"/>
      <c r="Q522" s="102"/>
      <c r="R522" s="12"/>
      <c r="S522" s="12"/>
      <c r="T522" s="12"/>
      <c r="U522" s="12"/>
      <c r="V522" s="12"/>
      <c r="W522" s="12"/>
      <c r="X522" s="12"/>
      <c r="Y522" s="12"/>
      <c r="Z522" s="12"/>
      <c r="AA522" s="12"/>
      <c r="AB522" s="12"/>
      <c r="AC522" s="12"/>
      <c r="AD522" s="12"/>
      <c r="AE522" s="12"/>
      <c r="AF522" s="2"/>
      <c r="AG522" s="9"/>
      <c r="AH522" s="2"/>
      <c r="AI522" s="9"/>
    </row>
    <row r="523" spans="1:35" s="27" customFormat="1" x14ac:dyDescent="0.25">
      <c r="A523" s="95"/>
      <c r="B523" s="2"/>
      <c r="C523" s="2"/>
      <c r="Q523" s="102"/>
      <c r="R523" s="12"/>
      <c r="S523" s="12"/>
      <c r="T523" s="12"/>
      <c r="U523" s="12"/>
      <c r="V523" s="12"/>
      <c r="W523" s="12"/>
      <c r="X523" s="12"/>
      <c r="Y523" s="12"/>
      <c r="Z523" s="12"/>
      <c r="AA523" s="12"/>
      <c r="AB523" s="12"/>
      <c r="AC523" s="12"/>
      <c r="AD523" s="12"/>
      <c r="AE523" s="12"/>
      <c r="AF523" s="2"/>
      <c r="AG523" s="9"/>
      <c r="AH523" s="2"/>
      <c r="AI523" s="9"/>
    </row>
    <row r="524" spans="1:35" s="27" customFormat="1" x14ac:dyDescent="0.25">
      <c r="A524" s="95"/>
      <c r="B524" s="2"/>
      <c r="C524" s="2"/>
      <c r="Q524" s="102"/>
      <c r="R524" s="12"/>
      <c r="S524" s="12"/>
      <c r="T524" s="12"/>
      <c r="U524" s="12"/>
      <c r="V524" s="12"/>
      <c r="W524" s="12"/>
      <c r="X524" s="12"/>
      <c r="Y524" s="12"/>
      <c r="Z524" s="12"/>
      <c r="AA524" s="12"/>
      <c r="AB524" s="12"/>
      <c r="AC524" s="12"/>
      <c r="AD524" s="12"/>
      <c r="AE524" s="12"/>
      <c r="AF524" s="2"/>
      <c r="AG524" s="9"/>
      <c r="AH524" s="2"/>
      <c r="AI524" s="9"/>
    </row>
    <row r="525" spans="1:35" s="27" customFormat="1" x14ac:dyDescent="0.25">
      <c r="A525" s="95"/>
      <c r="B525" s="2"/>
      <c r="C525" s="2"/>
      <c r="Q525" s="102"/>
      <c r="R525" s="12"/>
      <c r="S525" s="12"/>
      <c r="T525" s="12"/>
      <c r="U525" s="12"/>
      <c r="V525" s="12"/>
      <c r="W525" s="12"/>
      <c r="X525" s="12"/>
      <c r="Y525" s="12"/>
      <c r="Z525" s="12"/>
      <c r="AA525" s="12"/>
      <c r="AB525" s="12"/>
      <c r="AC525" s="12"/>
      <c r="AD525" s="12"/>
      <c r="AE525" s="12"/>
      <c r="AF525" s="2"/>
      <c r="AG525" s="9"/>
      <c r="AH525" s="2"/>
      <c r="AI525" s="9"/>
    </row>
    <row r="526" spans="1:35" s="27" customFormat="1" x14ac:dyDescent="0.25">
      <c r="A526" s="95"/>
      <c r="B526" s="2"/>
      <c r="C526" s="2"/>
      <c r="Q526" s="102"/>
      <c r="R526" s="12"/>
      <c r="S526" s="12"/>
      <c r="T526" s="12"/>
      <c r="U526" s="12"/>
      <c r="V526" s="12"/>
      <c r="W526" s="12"/>
      <c r="X526" s="12"/>
      <c r="Y526" s="12"/>
      <c r="Z526" s="12"/>
      <c r="AA526" s="12"/>
      <c r="AB526" s="12"/>
      <c r="AC526" s="12"/>
      <c r="AD526" s="12"/>
      <c r="AE526" s="12"/>
      <c r="AF526" s="2"/>
      <c r="AG526" s="9"/>
      <c r="AH526" s="2"/>
      <c r="AI526" s="9"/>
    </row>
    <row r="527" spans="1:35" s="27" customFormat="1" x14ac:dyDescent="0.25">
      <c r="A527" s="95"/>
      <c r="B527" s="2"/>
      <c r="C527" s="2"/>
      <c r="Q527" s="102"/>
      <c r="R527" s="12"/>
      <c r="S527" s="12"/>
      <c r="T527" s="12"/>
      <c r="U527" s="12"/>
      <c r="V527" s="12"/>
      <c r="W527" s="12"/>
      <c r="X527" s="12"/>
      <c r="Y527" s="12"/>
      <c r="Z527" s="12"/>
      <c r="AA527" s="12"/>
      <c r="AB527" s="12"/>
      <c r="AC527" s="12"/>
      <c r="AD527" s="12"/>
      <c r="AE527" s="12"/>
      <c r="AF527" s="2"/>
      <c r="AG527" s="9"/>
      <c r="AH527" s="2"/>
      <c r="AI527" s="9"/>
    </row>
    <row r="528" spans="1:35" s="27" customFormat="1" x14ac:dyDescent="0.25">
      <c r="A528" s="95"/>
      <c r="B528" s="2"/>
      <c r="C528" s="2"/>
      <c r="Q528" s="102"/>
      <c r="R528" s="12"/>
      <c r="S528" s="12"/>
      <c r="T528" s="12"/>
      <c r="U528" s="12"/>
      <c r="V528" s="12"/>
      <c r="W528" s="12"/>
      <c r="X528" s="12"/>
      <c r="Y528" s="12"/>
      <c r="Z528" s="12"/>
      <c r="AA528" s="12"/>
      <c r="AB528" s="12"/>
      <c r="AC528" s="12"/>
      <c r="AD528" s="12"/>
      <c r="AE528" s="12"/>
      <c r="AF528" s="2"/>
      <c r="AG528" s="9"/>
      <c r="AH528" s="2"/>
      <c r="AI528" s="9"/>
    </row>
    <row r="529" spans="1:35" s="27" customFormat="1" x14ac:dyDescent="0.25">
      <c r="A529" s="95"/>
      <c r="B529" s="2"/>
      <c r="C529" s="2"/>
      <c r="Q529" s="102"/>
      <c r="R529" s="12"/>
      <c r="S529" s="12"/>
      <c r="T529" s="12"/>
      <c r="U529" s="12"/>
      <c r="V529" s="12"/>
      <c r="W529" s="12"/>
      <c r="X529" s="12"/>
      <c r="Y529" s="12"/>
      <c r="Z529" s="12"/>
      <c r="AA529" s="12"/>
      <c r="AB529" s="12"/>
      <c r="AC529" s="12"/>
      <c r="AD529" s="12"/>
      <c r="AE529" s="12"/>
      <c r="AF529" s="2"/>
      <c r="AG529" s="9"/>
      <c r="AH529" s="2"/>
      <c r="AI529" s="9"/>
    </row>
    <row r="530" spans="1:35" s="27" customFormat="1" x14ac:dyDescent="0.25">
      <c r="A530" s="95"/>
      <c r="B530" s="2"/>
      <c r="C530" s="2"/>
      <c r="Q530" s="102"/>
      <c r="R530" s="12"/>
      <c r="S530" s="12"/>
      <c r="T530" s="12"/>
      <c r="U530" s="12"/>
      <c r="V530" s="12"/>
      <c r="W530" s="12"/>
      <c r="X530" s="12"/>
      <c r="Y530" s="12"/>
      <c r="Z530" s="12"/>
      <c r="AA530" s="12"/>
      <c r="AB530" s="12"/>
      <c r="AC530" s="12"/>
      <c r="AD530" s="12"/>
      <c r="AE530" s="12"/>
      <c r="AF530" s="2"/>
      <c r="AG530" s="9"/>
      <c r="AH530" s="2"/>
      <c r="AI530" s="9"/>
    </row>
    <row r="531" spans="1:35" s="27" customFormat="1" x14ac:dyDescent="0.25">
      <c r="A531" s="95"/>
      <c r="B531" s="2"/>
      <c r="C531" s="2"/>
      <c r="Q531" s="102"/>
      <c r="R531" s="12"/>
      <c r="S531" s="12"/>
      <c r="T531" s="12"/>
      <c r="U531" s="12"/>
      <c r="V531" s="12"/>
      <c r="W531" s="12"/>
      <c r="X531" s="12"/>
      <c r="Y531" s="12"/>
      <c r="Z531" s="12"/>
      <c r="AA531" s="12"/>
      <c r="AB531" s="12"/>
      <c r="AC531" s="12"/>
      <c r="AD531" s="12"/>
      <c r="AE531" s="12"/>
      <c r="AF531" s="2"/>
      <c r="AG531" s="9"/>
      <c r="AH531" s="2"/>
      <c r="AI531" s="9"/>
    </row>
    <row r="532" spans="1:35" s="27" customFormat="1" x14ac:dyDescent="0.25">
      <c r="A532" s="95"/>
      <c r="B532" s="2"/>
      <c r="C532" s="2"/>
      <c r="Q532" s="102"/>
      <c r="R532" s="12"/>
      <c r="S532" s="12"/>
      <c r="T532" s="12"/>
      <c r="U532" s="12"/>
      <c r="V532" s="12"/>
      <c r="W532" s="12"/>
      <c r="X532" s="12"/>
      <c r="Y532" s="12"/>
      <c r="Z532" s="12"/>
      <c r="AA532" s="12"/>
      <c r="AB532" s="12"/>
      <c r="AC532" s="12"/>
      <c r="AD532" s="12"/>
      <c r="AE532" s="12"/>
      <c r="AF532" s="2"/>
      <c r="AG532" s="9"/>
      <c r="AH532" s="2"/>
      <c r="AI532" s="9"/>
    </row>
    <row r="533" spans="1:35" s="27" customFormat="1" x14ac:dyDescent="0.25">
      <c r="A533" s="95"/>
      <c r="B533" s="2"/>
      <c r="C533" s="2"/>
      <c r="Q533" s="102"/>
      <c r="R533" s="12"/>
      <c r="S533" s="12"/>
      <c r="T533" s="12"/>
      <c r="U533" s="12"/>
      <c r="V533" s="12"/>
      <c r="W533" s="12"/>
      <c r="X533" s="12"/>
      <c r="Y533" s="12"/>
      <c r="Z533" s="12"/>
      <c r="AA533" s="12"/>
      <c r="AB533" s="12"/>
      <c r="AC533" s="12"/>
      <c r="AD533" s="12"/>
      <c r="AE533" s="12"/>
      <c r="AF533" s="2"/>
      <c r="AG533" s="9"/>
      <c r="AH533" s="2"/>
      <c r="AI533" s="9"/>
    </row>
    <row r="534" spans="1:35" s="27" customFormat="1" x14ac:dyDescent="0.25">
      <c r="A534" s="95"/>
      <c r="B534" s="2"/>
      <c r="C534" s="2"/>
      <c r="Q534" s="102"/>
      <c r="R534" s="12"/>
      <c r="S534" s="12"/>
      <c r="T534" s="12"/>
      <c r="U534" s="12"/>
      <c r="V534" s="12"/>
      <c r="W534" s="12"/>
      <c r="X534" s="12"/>
      <c r="Y534" s="12"/>
      <c r="Z534" s="12"/>
      <c r="AA534" s="12"/>
      <c r="AB534" s="12"/>
      <c r="AC534" s="12"/>
      <c r="AD534" s="12"/>
      <c r="AE534" s="12"/>
      <c r="AF534" s="2"/>
      <c r="AG534" s="9"/>
      <c r="AH534" s="2"/>
      <c r="AI534" s="9"/>
    </row>
    <row r="535" spans="1:35" s="27" customFormat="1" x14ac:dyDescent="0.25">
      <c r="A535" s="95"/>
      <c r="B535" s="2"/>
      <c r="C535" s="2"/>
      <c r="Q535" s="102"/>
      <c r="R535" s="12"/>
      <c r="S535" s="12"/>
      <c r="T535" s="12"/>
      <c r="U535" s="12"/>
      <c r="V535" s="12"/>
      <c r="W535" s="12"/>
      <c r="X535" s="12"/>
      <c r="Y535" s="12"/>
      <c r="Z535" s="12"/>
      <c r="AA535" s="12"/>
      <c r="AB535" s="12"/>
      <c r="AC535" s="12"/>
      <c r="AD535" s="12"/>
      <c r="AE535" s="12"/>
      <c r="AF535" s="2"/>
      <c r="AG535" s="9"/>
      <c r="AH535" s="2"/>
      <c r="AI535" s="9"/>
    </row>
    <row r="536" spans="1:35" s="27" customFormat="1" x14ac:dyDescent="0.25">
      <c r="A536" s="95"/>
      <c r="B536" s="2"/>
      <c r="C536" s="2"/>
      <c r="Q536" s="102"/>
      <c r="R536" s="12"/>
      <c r="S536" s="12"/>
      <c r="T536" s="12"/>
      <c r="U536" s="12"/>
      <c r="V536" s="12"/>
      <c r="W536" s="12"/>
      <c r="X536" s="12"/>
      <c r="Y536" s="12"/>
      <c r="Z536" s="12"/>
      <c r="AA536" s="12"/>
      <c r="AB536" s="12"/>
      <c r="AC536" s="12"/>
      <c r="AD536" s="12"/>
      <c r="AE536" s="12"/>
      <c r="AF536" s="2"/>
      <c r="AG536" s="9"/>
      <c r="AH536" s="2"/>
      <c r="AI536" s="9"/>
    </row>
    <row r="537" spans="1:35" s="27" customFormat="1" x14ac:dyDescent="0.25">
      <c r="A537" s="95"/>
      <c r="B537" s="2"/>
      <c r="C537" s="2"/>
      <c r="Q537" s="102"/>
      <c r="R537" s="12"/>
      <c r="S537" s="12"/>
      <c r="T537" s="12"/>
      <c r="U537" s="12"/>
      <c r="V537" s="12"/>
      <c r="W537" s="12"/>
      <c r="X537" s="12"/>
      <c r="Y537" s="12"/>
      <c r="Z537" s="12"/>
      <c r="AA537" s="12"/>
      <c r="AB537" s="12"/>
      <c r="AC537" s="12"/>
      <c r="AD537" s="12"/>
      <c r="AE537" s="12"/>
      <c r="AF537" s="2"/>
      <c r="AG537" s="9"/>
      <c r="AH537" s="2"/>
      <c r="AI537" s="9"/>
    </row>
    <row r="538" spans="1:35" s="27" customFormat="1" x14ac:dyDescent="0.25">
      <c r="A538" s="95"/>
      <c r="B538" s="2"/>
      <c r="C538" s="2"/>
      <c r="Q538" s="102"/>
      <c r="R538" s="12"/>
      <c r="S538" s="12"/>
      <c r="T538" s="12"/>
      <c r="U538" s="12"/>
      <c r="V538" s="12"/>
      <c r="W538" s="12"/>
      <c r="X538" s="12"/>
      <c r="Y538" s="12"/>
      <c r="Z538" s="12"/>
      <c r="AA538" s="12"/>
      <c r="AB538" s="12"/>
      <c r="AC538" s="12"/>
      <c r="AD538" s="12"/>
      <c r="AE538" s="12"/>
      <c r="AF538" s="2"/>
      <c r="AG538" s="9"/>
      <c r="AH538" s="2"/>
      <c r="AI538" s="9"/>
    </row>
    <row r="539" spans="1:35" s="27" customFormat="1" x14ac:dyDescent="0.25">
      <c r="A539" s="95"/>
      <c r="B539" s="2"/>
      <c r="C539" s="2"/>
      <c r="Q539" s="102"/>
      <c r="R539" s="12"/>
      <c r="S539" s="12"/>
      <c r="T539" s="12"/>
      <c r="U539" s="12"/>
      <c r="V539" s="12"/>
      <c r="W539" s="12"/>
      <c r="X539" s="12"/>
      <c r="Y539" s="12"/>
      <c r="Z539" s="12"/>
      <c r="AA539" s="12"/>
      <c r="AB539" s="12"/>
      <c r="AC539" s="12"/>
      <c r="AD539" s="12"/>
      <c r="AE539" s="12"/>
      <c r="AF539" s="2"/>
      <c r="AG539" s="9"/>
      <c r="AH539" s="2"/>
      <c r="AI539" s="9"/>
    </row>
    <row r="540" spans="1:35" s="27" customFormat="1" x14ac:dyDescent="0.25">
      <c r="A540" s="95"/>
      <c r="B540" s="2"/>
      <c r="C540" s="2"/>
      <c r="Q540" s="102"/>
      <c r="R540" s="12"/>
      <c r="S540" s="12"/>
      <c r="T540" s="12"/>
      <c r="U540" s="12"/>
      <c r="V540" s="12"/>
      <c r="W540" s="12"/>
      <c r="X540" s="12"/>
      <c r="Y540" s="12"/>
      <c r="Z540" s="12"/>
      <c r="AA540" s="12"/>
      <c r="AB540" s="12"/>
      <c r="AC540" s="12"/>
      <c r="AD540" s="12"/>
      <c r="AE540" s="12"/>
      <c r="AF540" s="2"/>
      <c r="AG540" s="9"/>
      <c r="AH540" s="2"/>
      <c r="AI540" s="9"/>
    </row>
    <row r="541" spans="1:35" s="27" customFormat="1" x14ac:dyDescent="0.25">
      <c r="A541" s="95"/>
      <c r="B541" s="2"/>
      <c r="C541" s="2"/>
      <c r="Q541" s="102"/>
      <c r="R541" s="12"/>
      <c r="S541" s="12"/>
      <c r="T541" s="12"/>
      <c r="U541" s="12"/>
      <c r="V541" s="12"/>
      <c r="W541" s="12"/>
      <c r="X541" s="12"/>
      <c r="Y541" s="12"/>
      <c r="Z541" s="12"/>
      <c r="AA541" s="12"/>
      <c r="AB541" s="12"/>
      <c r="AC541" s="12"/>
      <c r="AD541" s="12"/>
      <c r="AE541" s="12"/>
      <c r="AF541" s="2"/>
      <c r="AG541" s="9"/>
      <c r="AH541" s="2"/>
      <c r="AI541" s="9"/>
    </row>
    <row r="542" spans="1:35" s="27" customFormat="1" x14ac:dyDescent="0.25">
      <c r="A542" s="95"/>
      <c r="B542" s="2"/>
      <c r="C542" s="2"/>
      <c r="Q542" s="102"/>
      <c r="R542" s="12"/>
      <c r="S542" s="12"/>
      <c r="T542" s="12"/>
      <c r="U542" s="12"/>
      <c r="V542" s="12"/>
      <c r="W542" s="12"/>
      <c r="X542" s="12"/>
      <c r="Y542" s="12"/>
      <c r="Z542" s="12"/>
      <c r="AA542" s="12"/>
      <c r="AB542" s="12"/>
      <c r="AC542" s="12"/>
      <c r="AD542" s="12"/>
      <c r="AE542" s="12"/>
      <c r="AF542" s="2"/>
      <c r="AG542" s="9"/>
      <c r="AH542" s="2"/>
      <c r="AI542" s="9"/>
    </row>
    <row r="543" spans="1:35" s="27" customFormat="1" x14ac:dyDescent="0.25">
      <c r="A543" s="95"/>
      <c r="B543" s="2"/>
      <c r="C543" s="2"/>
      <c r="Q543" s="102"/>
      <c r="R543" s="12"/>
      <c r="S543" s="12"/>
      <c r="T543" s="12"/>
      <c r="U543" s="12"/>
      <c r="V543" s="12"/>
      <c r="W543" s="12"/>
      <c r="X543" s="12"/>
      <c r="Y543" s="12"/>
      <c r="Z543" s="12"/>
      <c r="AA543" s="12"/>
      <c r="AB543" s="12"/>
      <c r="AC543" s="12"/>
      <c r="AD543" s="12"/>
      <c r="AE543" s="12"/>
      <c r="AF543" s="2"/>
      <c r="AG543" s="9"/>
      <c r="AH543" s="2"/>
      <c r="AI543" s="9"/>
    </row>
    <row r="544" spans="1:35" s="27" customFormat="1" x14ac:dyDescent="0.25">
      <c r="A544" s="95"/>
      <c r="B544" s="2"/>
      <c r="C544" s="2"/>
      <c r="Q544" s="102"/>
      <c r="R544" s="12"/>
      <c r="S544" s="12"/>
      <c r="T544" s="12"/>
      <c r="U544" s="12"/>
      <c r="V544" s="12"/>
      <c r="W544" s="12"/>
      <c r="X544" s="12"/>
      <c r="Y544" s="12"/>
      <c r="Z544" s="12"/>
      <c r="AA544" s="12"/>
      <c r="AB544" s="12"/>
      <c r="AC544" s="12"/>
      <c r="AD544" s="12"/>
      <c r="AE544" s="12"/>
      <c r="AF544" s="2"/>
      <c r="AG544" s="9"/>
      <c r="AH544" s="2"/>
      <c r="AI544" s="9"/>
    </row>
    <row r="545" spans="1:35" s="27" customFormat="1" x14ac:dyDescent="0.25">
      <c r="A545" s="95"/>
      <c r="B545" s="2"/>
      <c r="C545" s="2"/>
      <c r="Q545" s="10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  <c r="AC545" s="12"/>
      <c r="AD545" s="12"/>
      <c r="AE545" s="12"/>
      <c r="AF545" s="2"/>
      <c r="AG545" s="9"/>
      <c r="AH545" s="2"/>
      <c r="AI545" s="9"/>
    </row>
    <row r="546" spans="1:35" s="27" customFormat="1" x14ac:dyDescent="0.25">
      <c r="A546" s="95"/>
      <c r="B546" s="2"/>
      <c r="C546" s="2"/>
      <c r="Q546" s="102"/>
      <c r="R546" s="12"/>
      <c r="S546" s="12"/>
      <c r="T546" s="12"/>
      <c r="U546" s="12"/>
      <c r="V546" s="12"/>
      <c r="W546" s="12"/>
      <c r="X546" s="12"/>
      <c r="Y546" s="12"/>
      <c r="Z546" s="12"/>
      <c r="AA546" s="12"/>
      <c r="AB546" s="12"/>
      <c r="AC546" s="12"/>
      <c r="AD546" s="12"/>
      <c r="AE546" s="12"/>
      <c r="AF546" s="2"/>
      <c r="AG546" s="9"/>
      <c r="AH546" s="2"/>
      <c r="AI546" s="9"/>
    </row>
    <row r="547" spans="1:35" s="27" customFormat="1" x14ac:dyDescent="0.25">
      <c r="A547" s="95"/>
      <c r="B547" s="2"/>
      <c r="C547" s="2"/>
      <c r="Q547" s="102"/>
      <c r="R547" s="12"/>
      <c r="S547" s="12"/>
      <c r="T547" s="12"/>
      <c r="U547" s="12"/>
      <c r="V547" s="12"/>
      <c r="W547" s="12"/>
      <c r="X547" s="12"/>
      <c r="Y547" s="12"/>
      <c r="Z547" s="12"/>
      <c r="AA547" s="12"/>
      <c r="AB547" s="12"/>
      <c r="AC547" s="12"/>
      <c r="AD547" s="12"/>
      <c r="AE547" s="12"/>
      <c r="AF547" s="2"/>
      <c r="AG547" s="9"/>
      <c r="AH547" s="2"/>
      <c r="AI547" s="9"/>
    </row>
    <row r="548" spans="1:35" s="27" customFormat="1" x14ac:dyDescent="0.25">
      <c r="A548" s="95"/>
      <c r="B548" s="2"/>
      <c r="C548" s="2"/>
      <c r="Q548" s="102"/>
      <c r="R548" s="12"/>
      <c r="S548" s="12"/>
      <c r="T548" s="12"/>
      <c r="U548" s="12"/>
      <c r="V548" s="12"/>
      <c r="W548" s="12"/>
      <c r="X548" s="12"/>
      <c r="Y548" s="12"/>
      <c r="Z548" s="12"/>
      <c r="AA548" s="12"/>
      <c r="AB548" s="12"/>
      <c r="AC548" s="12"/>
      <c r="AD548" s="12"/>
      <c r="AE548" s="12"/>
      <c r="AF548" s="2"/>
      <c r="AG548" s="9"/>
      <c r="AH548" s="2"/>
      <c r="AI548" s="9"/>
    </row>
    <row r="549" spans="1:35" s="27" customFormat="1" x14ac:dyDescent="0.25">
      <c r="A549" s="95"/>
      <c r="B549" s="2"/>
      <c r="C549" s="2"/>
      <c r="Q549" s="102"/>
      <c r="R549" s="12"/>
      <c r="S549" s="12"/>
      <c r="T549" s="12"/>
      <c r="U549" s="12"/>
      <c r="V549" s="12"/>
      <c r="W549" s="12"/>
      <c r="X549" s="12"/>
      <c r="Y549" s="12"/>
      <c r="Z549" s="12"/>
      <c r="AA549" s="12"/>
      <c r="AB549" s="12"/>
      <c r="AC549" s="12"/>
      <c r="AD549" s="12"/>
      <c r="AE549" s="12"/>
      <c r="AF549" s="2"/>
      <c r="AG549" s="9"/>
      <c r="AH549" s="2"/>
      <c r="AI549" s="9"/>
    </row>
    <row r="550" spans="1:35" s="27" customFormat="1" x14ac:dyDescent="0.25">
      <c r="A550" s="95"/>
      <c r="B550" s="2"/>
      <c r="C550" s="2"/>
      <c r="Q550" s="102"/>
      <c r="R550" s="12"/>
      <c r="S550" s="12"/>
      <c r="T550" s="12"/>
      <c r="U550" s="12"/>
      <c r="V550" s="12"/>
      <c r="W550" s="12"/>
      <c r="X550" s="12"/>
      <c r="Y550" s="12"/>
      <c r="Z550" s="12"/>
      <c r="AA550" s="12"/>
      <c r="AB550" s="12"/>
      <c r="AC550" s="12"/>
      <c r="AD550" s="12"/>
      <c r="AE550" s="12"/>
      <c r="AF550" s="2"/>
      <c r="AG550" s="9"/>
      <c r="AH550" s="2"/>
      <c r="AI550" s="9"/>
    </row>
    <row r="551" spans="1:35" s="27" customFormat="1" x14ac:dyDescent="0.25">
      <c r="A551" s="95"/>
      <c r="B551" s="2"/>
      <c r="C551" s="2"/>
      <c r="Q551" s="102"/>
      <c r="R551" s="12"/>
      <c r="S551" s="12"/>
      <c r="T551" s="12"/>
      <c r="U551" s="12"/>
      <c r="V551" s="12"/>
      <c r="W551" s="12"/>
      <c r="X551" s="12"/>
      <c r="Y551" s="12"/>
      <c r="Z551" s="12"/>
      <c r="AA551" s="12"/>
      <c r="AB551" s="12"/>
      <c r="AC551" s="12"/>
      <c r="AD551" s="12"/>
      <c r="AE551" s="12"/>
      <c r="AF551" s="2"/>
      <c r="AG551" s="9"/>
      <c r="AH551" s="2"/>
      <c r="AI551" s="9"/>
    </row>
    <row r="552" spans="1:35" s="27" customFormat="1" x14ac:dyDescent="0.25">
      <c r="A552" s="95"/>
      <c r="B552" s="2"/>
      <c r="C552" s="2"/>
      <c r="Q552" s="102"/>
      <c r="R552" s="12"/>
      <c r="S552" s="12"/>
      <c r="T552" s="12"/>
      <c r="U552" s="12"/>
      <c r="V552" s="12"/>
      <c r="W552" s="12"/>
      <c r="X552" s="12"/>
      <c r="Y552" s="12"/>
      <c r="Z552" s="12"/>
      <c r="AA552" s="12"/>
      <c r="AB552" s="12"/>
      <c r="AC552" s="12"/>
      <c r="AD552" s="12"/>
      <c r="AE552" s="12"/>
      <c r="AF552" s="2"/>
      <c r="AG552" s="9"/>
      <c r="AH552" s="2"/>
      <c r="AI552" s="9"/>
    </row>
    <row r="553" spans="1:35" s="27" customFormat="1" x14ac:dyDescent="0.25">
      <c r="A553" s="95"/>
      <c r="B553" s="2"/>
      <c r="C553" s="2"/>
      <c r="Q553" s="102"/>
      <c r="R553" s="12"/>
      <c r="S553" s="12"/>
      <c r="T553" s="12"/>
      <c r="U553" s="12"/>
      <c r="V553" s="12"/>
      <c r="W553" s="12"/>
      <c r="X553" s="12"/>
      <c r="Y553" s="12"/>
      <c r="Z553" s="12"/>
      <c r="AA553" s="12"/>
      <c r="AB553" s="12"/>
      <c r="AC553" s="12"/>
      <c r="AD553" s="12"/>
      <c r="AE553" s="12"/>
      <c r="AF553" s="2"/>
      <c r="AG553" s="9"/>
      <c r="AH553" s="2"/>
      <c r="AI553" s="9"/>
    </row>
    <row r="554" spans="1:35" s="27" customFormat="1" x14ac:dyDescent="0.25">
      <c r="A554" s="95"/>
      <c r="B554" s="2"/>
      <c r="C554" s="2"/>
      <c r="Q554" s="102"/>
      <c r="R554" s="12"/>
      <c r="S554" s="12"/>
      <c r="T554" s="12"/>
      <c r="U554" s="12"/>
      <c r="V554" s="12"/>
      <c r="W554" s="12"/>
      <c r="X554" s="12"/>
      <c r="Y554" s="12"/>
      <c r="Z554" s="12"/>
      <c r="AA554" s="12"/>
      <c r="AB554" s="12"/>
      <c r="AC554" s="12"/>
      <c r="AD554" s="12"/>
      <c r="AE554" s="12"/>
      <c r="AF554" s="2"/>
      <c r="AG554" s="9"/>
      <c r="AH554" s="2"/>
      <c r="AI554" s="9"/>
    </row>
    <row r="555" spans="1:35" s="27" customFormat="1" x14ac:dyDescent="0.25">
      <c r="A555" s="95"/>
      <c r="B555" s="2"/>
      <c r="C555" s="2"/>
      <c r="Q555" s="102"/>
      <c r="R555" s="12"/>
      <c r="S555" s="12"/>
      <c r="T555" s="12"/>
      <c r="U555" s="12"/>
      <c r="V555" s="12"/>
      <c r="W555" s="12"/>
      <c r="X555" s="12"/>
      <c r="Y555" s="12"/>
      <c r="Z555" s="12"/>
      <c r="AA555" s="12"/>
      <c r="AB555" s="12"/>
      <c r="AC555" s="12"/>
      <c r="AD555" s="12"/>
      <c r="AE555" s="12"/>
      <c r="AF555" s="2"/>
      <c r="AG555" s="9"/>
      <c r="AH555" s="2"/>
      <c r="AI555" s="9"/>
    </row>
    <row r="556" spans="1:35" s="27" customFormat="1" x14ac:dyDescent="0.25">
      <c r="A556" s="95"/>
      <c r="B556" s="2"/>
      <c r="C556" s="2"/>
      <c r="Q556" s="102"/>
      <c r="R556" s="12"/>
      <c r="S556" s="12"/>
      <c r="T556" s="12"/>
      <c r="U556" s="12"/>
      <c r="V556" s="12"/>
      <c r="W556" s="12"/>
      <c r="X556" s="12"/>
      <c r="Y556" s="12"/>
      <c r="Z556" s="12"/>
      <c r="AA556" s="12"/>
      <c r="AB556" s="12"/>
      <c r="AC556" s="12"/>
      <c r="AD556" s="12"/>
      <c r="AE556" s="12"/>
      <c r="AF556" s="2"/>
      <c r="AG556" s="9"/>
      <c r="AH556" s="2"/>
      <c r="AI556" s="9"/>
    </row>
    <row r="557" spans="1:35" s="27" customFormat="1" x14ac:dyDescent="0.25">
      <c r="A557" s="95"/>
      <c r="B557" s="2"/>
      <c r="C557" s="2"/>
      <c r="Q557" s="102"/>
      <c r="R557" s="12"/>
      <c r="S557" s="12"/>
      <c r="T557" s="12"/>
      <c r="U557" s="12"/>
      <c r="V557" s="12"/>
      <c r="W557" s="12"/>
      <c r="X557" s="12"/>
      <c r="Y557" s="12"/>
      <c r="Z557" s="12"/>
      <c r="AA557" s="12"/>
      <c r="AB557" s="12"/>
      <c r="AC557" s="12"/>
      <c r="AD557" s="12"/>
      <c r="AE557" s="12"/>
      <c r="AF557" s="2"/>
      <c r="AG557" s="9"/>
      <c r="AH557" s="2"/>
      <c r="AI557" s="9"/>
    </row>
    <row r="558" spans="1:35" s="27" customFormat="1" x14ac:dyDescent="0.25">
      <c r="A558" s="95"/>
      <c r="B558" s="2"/>
      <c r="C558" s="2"/>
      <c r="Q558" s="102"/>
      <c r="R558" s="12"/>
      <c r="S558" s="12"/>
      <c r="T558" s="12"/>
      <c r="U558" s="12"/>
      <c r="V558" s="12"/>
      <c r="W558" s="12"/>
      <c r="X558" s="12"/>
      <c r="Y558" s="12"/>
      <c r="Z558" s="12"/>
      <c r="AA558" s="12"/>
      <c r="AB558" s="12"/>
      <c r="AC558" s="12"/>
      <c r="AD558" s="12"/>
      <c r="AE558" s="12"/>
      <c r="AF558" s="2"/>
      <c r="AG558" s="9"/>
      <c r="AH558" s="2"/>
      <c r="AI558" s="9"/>
    </row>
    <row r="559" spans="1:35" s="27" customFormat="1" x14ac:dyDescent="0.25">
      <c r="A559" s="95"/>
      <c r="B559" s="2"/>
      <c r="C559" s="2"/>
      <c r="Q559" s="102"/>
      <c r="R559" s="12"/>
      <c r="S559" s="12"/>
      <c r="T559" s="12"/>
      <c r="U559" s="12"/>
      <c r="V559" s="12"/>
      <c r="W559" s="12"/>
      <c r="X559" s="12"/>
      <c r="Y559" s="12"/>
      <c r="Z559" s="12"/>
      <c r="AA559" s="12"/>
      <c r="AB559" s="12"/>
      <c r="AC559" s="12"/>
      <c r="AD559" s="12"/>
      <c r="AE559" s="12"/>
      <c r="AF559" s="2"/>
      <c r="AG559" s="9"/>
      <c r="AH559" s="2"/>
      <c r="AI559" s="9"/>
    </row>
    <row r="560" spans="1:35" s="27" customFormat="1" x14ac:dyDescent="0.25">
      <c r="A560" s="95"/>
      <c r="B560" s="2"/>
      <c r="C560" s="2"/>
      <c r="Q560" s="102"/>
      <c r="R560" s="12"/>
      <c r="S560" s="12"/>
      <c r="T560" s="12"/>
      <c r="U560" s="12"/>
      <c r="V560" s="12"/>
      <c r="W560" s="12"/>
      <c r="X560" s="12"/>
      <c r="Y560" s="12"/>
      <c r="Z560" s="12"/>
      <c r="AA560" s="12"/>
      <c r="AB560" s="12"/>
      <c r="AC560" s="12"/>
      <c r="AD560" s="12"/>
      <c r="AE560" s="12"/>
      <c r="AF560" s="2"/>
      <c r="AG560" s="9"/>
      <c r="AH560" s="2"/>
      <c r="AI560" s="9"/>
    </row>
    <row r="561" spans="1:35" s="27" customFormat="1" x14ac:dyDescent="0.25">
      <c r="A561" s="95"/>
      <c r="B561" s="2"/>
      <c r="C561" s="2"/>
      <c r="Q561" s="102"/>
      <c r="R561" s="12"/>
      <c r="S561" s="12"/>
      <c r="T561" s="12"/>
      <c r="U561" s="12"/>
      <c r="V561" s="12"/>
      <c r="W561" s="12"/>
      <c r="X561" s="12"/>
      <c r="Y561" s="12"/>
      <c r="Z561" s="12"/>
      <c r="AA561" s="12"/>
      <c r="AB561" s="12"/>
      <c r="AC561" s="12"/>
      <c r="AD561" s="12"/>
      <c r="AE561" s="12"/>
      <c r="AF561" s="2"/>
      <c r="AG561" s="9"/>
      <c r="AH561" s="2"/>
      <c r="AI561" s="9"/>
    </row>
    <row r="562" spans="1:35" s="27" customFormat="1" x14ac:dyDescent="0.25">
      <c r="A562" s="95"/>
      <c r="B562" s="2"/>
      <c r="C562" s="2"/>
      <c r="Q562" s="102"/>
      <c r="R562" s="12"/>
      <c r="S562" s="12"/>
      <c r="T562" s="12"/>
      <c r="U562" s="12"/>
      <c r="V562" s="12"/>
      <c r="W562" s="12"/>
      <c r="X562" s="12"/>
      <c r="Y562" s="12"/>
      <c r="Z562" s="12"/>
      <c r="AA562" s="12"/>
      <c r="AB562" s="12"/>
      <c r="AC562" s="12"/>
      <c r="AD562" s="12"/>
      <c r="AE562" s="12"/>
      <c r="AF562" s="2"/>
      <c r="AG562" s="9"/>
      <c r="AH562" s="2"/>
      <c r="AI562" s="9"/>
    </row>
    <row r="563" spans="1:35" s="27" customFormat="1" x14ac:dyDescent="0.25">
      <c r="A563" s="95"/>
      <c r="B563" s="2"/>
      <c r="C563" s="2"/>
      <c r="Q563" s="102"/>
      <c r="R563" s="12"/>
      <c r="S563" s="12"/>
      <c r="T563" s="12"/>
      <c r="U563" s="12"/>
      <c r="V563" s="12"/>
      <c r="W563" s="12"/>
      <c r="X563" s="12"/>
      <c r="Y563" s="12"/>
      <c r="Z563" s="12"/>
      <c r="AA563" s="12"/>
      <c r="AB563" s="12"/>
      <c r="AC563" s="12"/>
      <c r="AD563" s="12"/>
      <c r="AE563" s="12"/>
      <c r="AF563" s="2"/>
      <c r="AG563" s="9"/>
      <c r="AH563" s="2"/>
      <c r="AI563" s="9"/>
    </row>
    <row r="564" spans="1:35" s="27" customFormat="1" x14ac:dyDescent="0.25">
      <c r="A564" s="95"/>
      <c r="B564" s="2"/>
      <c r="C564" s="2"/>
      <c r="Q564" s="102"/>
      <c r="R564" s="12"/>
      <c r="S564" s="12"/>
      <c r="T564" s="12"/>
      <c r="U564" s="12"/>
      <c r="V564" s="12"/>
      <c r="W564" s="12"/>
      <c r="X564" s="12"/>
      <c r="Y564" s="12"/>
      <c r="Z564" s="12"/>
      <c r="AA564" s="12"/>
      <c r="AB564" s="12"/>
      <c r="AC564" s="12"/>
      <c r="AD564" s="12"/>
      <c r="AE564" s="12"/>
      <c r="AF564" s="2"/>
      <c r="AG564" s="9"/>
      <c r="AH564" s="2"/>
      <c r="AI564" s="9"/>
    </row>
    <row r="565" spans="1:35" s="27" customFormat="1" x14ac:dyDescent="0.25">
      <c r="A565" s="95"/>
      <c r="B565" s="2"/>
      <c r="C565" s="2"/>
      <c r="Q565" s="102"/>
      <c r="R565" s="12"/>
      <c r="S565" s="12"/>
      <c r="T565" s="12"/>
      <c r="U565" s="12"/>
      <c r="V565" s="12"/>
      <c r="W565" s="12"/>
      <c r="X565" s="12"/>
      <c r="Y565" s="12"/>
      <c r="Z565" s="12"/>
      <c r="AA565" s="12"/>
      <c r="AB565" s="12"/>
      <c r="AC565" s="12"/>
      <c r="AD565" s="12"/>
      <c r="AE565" s="12"/>
      <c r="AF565" s="2"/>
      <c r="AG565" s="9"/>
      <c r="AH565" s="2"/>
      <c r="AI565" s="9"/>
    </row>
    <row r="566" spans="1:35" s="27" customFormat="1" x14ac:dyDescent="0.25">
      <c r="A566" s="95"/>
      <c r="B566" s="2"/>
      <c r="C566" s="2"/>
      <c r="Q566" s="102"/>
      <c r="R566" s="12"/>
      <c r="S566" s="12"/>
      <c r="T566" s="12"/>
      <c r="U566" s="12"/>
      <c r="V566" s="12"/>
      <c r="W566" s="12"/>
      <c r="X566" s="12"/>
      <c r="Y566" s="12"/>
      <c r="Z566" s="12"/>
      <c r="AA566" s="12"/>
      <c r="AB566" s="12"/>
      <c r="AC566" s="12"/>
      <c r="AD566" s="12"/>
      <c r="AE566" s="12"/>
      <c r="AF566" s="2"/>
      <c r="AG566" s="9"/>
      <c r="AH566" s="2"/>
      <c r="AI566" s="9"/>
    </row>
    <row r="567" spans="1:35" s="27" customFormat="1" x14ac:dyDescent="0.25">
      <c r="A567" s="95"/>
      <c r="B567" s="2"/>
      <c r="C567" s="2"/>
      <c r="Q567" s="102"/>
      <c r="R567" s="12"/>
      <c r="S567" s="12"/>
      <c r="T567" s="12"/>
      <c r="U567" s="12"/>
      <c r="V567" s="12"/>
      <c r="W567" s="12"/>
      <c r="X567" s="12"/>
      <c r="Y567" s="12"/>
      <c r="Z567" s="12"/>
      <c r="AA567" s="12"/>
      <c r="AB567" s="12"/>
      <c r="AC567" s="12"/>
      <c r="AD567" s="12"/>
      <c r="AE567" s="12"/>
      <c r="AF567" s="2"/>
      <c r="AG567" s="9"/>
      <c r="AH567" s="2"/>
      <c r="AI567" s="9"/>
    </row>
    <row r="568" spans="1:35" s="27" customFormat="1" x14ac:dyDescent="0.25">
      <c r="A568" s="95"/>
      <c r="B568" s="2"/>
      <c r="C568" s="2"/>
      <c r="Q568" s="102"/>
      <c r="R568" s="12"/>
      <c r="S568" s="12"/>
      <c r="T568" s="12"/>
      <c r="U568" s="12"/>
      <c r="V568" s="12"/>
      <c r="W568" s="12"/>
      <c r="X568" s="12"/>
      <c r="Y568" s="12"/>
      <c r="Z568" s="12"/>
      <c r="AA568" s="12"/>
      <c r="AB568" s="12"/>
      <c r="AC568" s="12"/>
      <c r="AD568" s="12"/>
      <c r="AE568" s="12"/>
      <c r="AF568" s="2"/>
      <c r="AG568" s="9"/>
      <c r="AH568" s="2"/>
      <c r="AI568" s="9"/>
    </row>
    <row r="569" spans="1:35" s="27" customFormat="1" x14ac:dyDescent="0.25">
      <c r="A569" s="95"/>
      <c r="B569" s="2"/>
      <c r="C569" s="2"/>
      <c r="Q569" s="102"/>
      <c r="R569" s="12"/>
      <c r="S569" s="12"/>
      <c r="T569" s="12"/>
      <c r="U569" s="12"/>
      <c r="V569" s="12"/>
      <c r="W569" s="12"/>
      <c r="X569" s="12"/>
      <c r="Y569" s="12"/>
      <c r="Z569" s="12"/>
      <c r="AA569" s="12"/>
      <c r="AB569" s="12"/>
      <c r="AC569" s="12"/>
      <c r="AD569" s="12"/>
      <c r="AE569" s="12"/>
      <c r="AF569" s="2"/>
      <c r="AG569" s="9"/>
      <c r="AH569" s="2"/>
      <c r="AI569" s="9"/>
    </row>
    <row r="570" spans="1:35" s="27" customFormat="1" x14ac:dyDescent="0.25">
      <c r="A570" s="95"/>
      <c r="B570" s="2"/>
      <c r="C570" s="2"/>
      <c r="Q570" s="102"/>
      <c r="R570" s="12"/>
      <c r="S570" s="12"/>
      <c r="T570" s="12"/>
      <c r="U570" s="12"/>
      <c r="V570" s="12"/>
      <c r="W570" s="12"/>
      <c r="X570" s="12"/>
      <c r="Y570" s="12"/>
      <c r="Z570" s="12"/>
      <c r="AA570" s="12"/>
      <c r="AB570" s="12"/>
      <c r="AC570" s="12"/>
      <c r="AD570" s="12"/>
      <c r="AE570" s="12"/>
      <c r="AF570" s="2"/>
      <c r="AG570" s="9"/>
      <c r="AH570" s="2"/>
      <c r="AI570" s="9"/>
    </row>
    <row r="571" spans="1:35" s="27" customFormat="1" x14ac:dyDescent="0.25">
      <c r="A571" s="95"/>
      <c r="B571" s="2"/>
      <c r="C571" s="2"/>
      <c r="Q571" s="102"/>
      <c r="R571" s="12"/>
      <c r="S571" s="12"/>
      <c r="T571" s="12"/>
      <c r="U571" s="12"/>
      <c r="V571" s="12"/>
      <c r="W571" s="12"/>
      <c r="X571" s="12"/>
      <c r="Y571" s="12"/>
      <c r="Z571" s="12"/>
      <c r="AA571" s="12"/>
      <c r="AB571" s="12"/>
      <c r="AC571" s="12"/>
      <c r="AD571" s="12"/>
      <c r="AE571" s="12"/>
      <c r="AF571" s="2"/>
      <c r="AG571" s="9"/>
      <c r="AH571" s="2"/>
      <c r="AI571" s="9"/>
    </row>
    <row r="572" spans="1:35" s="27" customFormat="1" x14ac:dyDescent="0.25">
      <c r="A572" s="95"/>
      <c r="B572" s="2"/>
      <c r="C572" s="2"/>
      <c r="Q572" s="102"/>
      <c r="R572" s="12"/>
      <c r="S572" s="12"/>
      <c r="T572" s="12"/>
      <c r="U572" s="12"/>
      <c r="V572" s="12"/>
      <c r="W572" s="12"/>
      <c r="X572" s="12"/>
      <c r="Y572" s="12"/>
      <c r="Z572" s="12"/>
      <c r="AA572" s="12"/>
      <c r="AB572" s="12"/>
      <c r="AC572" s="12"/>
      <c r="AD572" s="12"/>
      <c r="AE572" s="12"/>
      <c r="AF572" s="2"/>
      <c r="AG572" s="9"/>
      <c r="AH572" s="2"/>
      <c r="AI572" s="9"/>
    </row>
    <row r="573" spans="1:35" s="27" customFormat="1" x14ac:dyDescent="0.25">
      <c r="A573" s="95"/>
      <c r="B573" s="2"/>
      <c r="C573" s="2"/>
      <c r="Q573" s="102"/>
      <c r="R573" s="12"/>
      <c r="S573" s="12"/>
      <c r="T573" s="12"/>
      <c r="U573" s="12"/>
      <c r="V573" s="12"/>
      <c r="W573" s="12"/>
      <c r="X573" s="12"/>
      <c r="Y573" s="12"/>
      <c r="Z573" s="12"/>
      <c r="AA573" s="12"/>
      <c r="AB573" s="12"/>
      <c r="AC573" s="12"/>
      <c r="AD573" s="12"/>
      <c r="AE573" s="12"/>
      <c r="AF573" s="2"/>
      <c r="AG573" s="9"/>
      <c r="AH573" s="2"/>
      <c r="AI573" s="9"/>
    </row>
    <row r="574" spans="1:35" s="27" customFormat="1" x14ac:dyDescent="0.25">
      <c r="A574" s="95"/>
      <c r="B574" s="2"/>
      <c r="C574" s="2"/>
      <c r="Q574" s="102"/>
      <c r="R574" s="12"/>
      <c r="S574" s="12"/>
      <c r="T574" s="12"/>
      <c r="U574" s="12"/>
      <c r="V574" s="12"/>
      <c r="W574" s="12"/>
      <c r="X574" s="12"/>
      <c r="Y574" s="12"/>
      <c r="Z574" s="12"/>
      <c r="AA574" s="12"/>
      <c r="AB574" s="12"/>
      <c r="AC574" s="12"/>
      <c r="AD574" s="12"/>
      <c r="AE574" s="12"/>
      <c r="AF574" s="2"/>
      <c r="AG574" s="9"/>
      <c r="AH574" s="2"/>
      <c r="AI574" s="9"/>
    </row>
    <row r="575" spans="1:35" s="27" customFormat="1" x14ac:dyDescent="0.25">
      <c r="A575" s="95"/>
      <c r="B575" s="2"/>
      <c r="C575" s="2"/>
      <c r="Q575" s="102"/>
      <c r="R575" s="12"/>
      <c r="S575" s="12"/>
      <c r="T575" s="12"/>
      <c r="U575" s="12"/>
      <c r="V575" s="12"/>
      <c r="W575" s="12"/>
      <c r="X575" s="12"/>
      <c r="Y575" s="12"/>
      <c r="Z575" s="12"/>
      <c r="AA575" s="12"/>
      <c r="AB575" s="12"/>
      <c r="AC575" s="12"/>
      <c r="AD575" s="12"/>
      <c r="AE575" s="12"/>
      <c r="AF575" s="2"/>
      <c r="AG575" s="9"/>
      <c r="AH575" s="2"/>
      <c r="AI575" s="9"/>
    </row>
    <row r="576" spans="1:35" s="27" customFormat="1" x14ac:dyDescent="0.25">
      <c r="A576" s="95"/>
      <c r="B576" s="2"/>
      <c r="C576" s="2"/>
      <c r="Q576" s="102"/>
      <c r="R576" s="12"/>
      <c r="S576" s="12"/>
      <c r="T576" s="12"/>
      <c r="U576" s="12"/>
      <c r="V576" s="12"/>
      <c r="W576" s="12"/>
      <c r="X576" s="12"/>
      <c r="Y576" s="12"/>
      <c r="Z576" s="12"/>
      <c r="AA576" s="12"/>
      <c r="AB576" s="12"/>
      <c r="AC576" s="12"/>
      <c r="AD576" s="12"/>
      <c r="AE576" s="12"/>
      <c r="AF576" s="2"/>
      <c r="AG576" s="9"/>
      <c r="AH576" s="2"/>
      <c r="AI576" s="9"/>
    </row>
    <row r="577" spans="1:35" s="27" customFormat="1" x14ac:dyDescent="0.25">
      <c r="A577" s="95"/>
      <c r="B577" s="2"/>
      <c r="C577" s="2"/>
      <c r="Q577" s="102"/>
      <c r="R577" s="12"/>
      <c r="S577" s="12"/>
      <c r="T577" s="12"/>
      <c r="U577" s="12"/>
      <c r="V577" s="12"/>
      <c r="W577" s="12"/>
      <c r="X577" s="12"/>
      <c r="Y577" s="12"/>
      <c r="Z577" s="12"/>
      <c r="AA577" s="12"/>
      <c r="AB577" s="12"/>
      <c r="AC577" s="12"/>
      <c r="AD577" s="12"/>
      <c r="AE577" s="12"/>
      <c r="AF577" s="2"/>
      <c r="AG577" s="9"/>
      <c r="AH577" s="2"/>
      <c r="AI577" s="9"/>
    </row>
    <row r="578" spans="1:35" s="27" customFormat="1" x14ac:dyDescent="0.25">
      <c r="A578" s="95"/>
      <c r="B578" s="2"/>
      <c r="C578" s="2"/>
      <c r="Q578" s="102"/>
      <c r="R578" s="12"/>
      <c r="S578" s="12"/>
      <c r="T578" s="12"/>
      <c r="U578" s="12"/>
      <c r="V578" s="12"/>
      <c r="W578" s="12"/>
      <c r="X578" s="12"/>
      <c r="Y578" s="12"/>
      <c r="Z578" s="12"/>
      <c r="AA578" s="12"/>
      <c r="AB578" s="12"/>
      <c r="AC578" s="12"/>
      <c r="AD578" s="12"/>
      <c r="AE578" s="12"/>
      <c r="AF578" s="2"/>
      <c r="AG578" s="9"/>
      <c r="AH578" s="2"/>
      <c r="AI578" s="9"/>
    </row>
    <row r="579" spans="1:35" s="27" customFormat="1" x14ac:dyDescent="0.25">
      <c r="A579" s="95"/>
      <c r="B579" s="2"/>
      <c r="C579" s="2"/>
      <c r="Q579" s="102"/>
      <c r="R579" s="12"/>
      <c r="S579" s="12"/>
      <c r="T579" s="12"/>
      <c r="U579" s="12"/>
      <c r="V579" s="12"/>
      <c r="W579" s="12"/>
      <c r="X579" s="12"/>
      <c r="Y579" s="12"/>
      <c r="Z579" s="12"/>
      <c r="AA579" s="12"/>
      <c r="AB579" s="12"/>
      <c r="AC579" s="12"/>
      <c r="AD579" s="12"/>
      <c r="AE579" s="12"/>
      <c r="AF579" s="2"/>
      <c r="AG579" s="9"/>
      <c r="AH579" s="2"/>
      <c r="AI579" s="9"/>
    </row>
    <row r="580" spans="1:35" s="27" customFormat="1" x14ac:dyDescent="0.25">
      <c r="A580" s="95"/>
      <c r="B580" s="2"/>
      <c r="C580" s="2"/>
      <c r="Q580" s="102"/>
      <c r="R580" s="12"/>
      <c r="S580" s="12"/>
      <c r="T580" s="12"/>
      <c r="U580" s="12"/>
      <c r="V580" s="12"/>
      <c r="W580" s="12"/>
      <c r="X580" s="12"/>
      <c r="Y580" s="12"/>
      <c r="Z580" s="12"/>
      <c r="AA580" s="12"/>
      <c r="AB580" s="12"/>
      <c r="AC580" s="12"/>
      <c r="AD580" s="12"/>
      <c r="AE580" s="12"/>
      <c r="AF580" s="2"/>
      <c r="AG580" s="9"/>
      <c r="AH580" s="2"/>
      <c r="AI580" s="9"/>
    </row>
    <row r="581" spans="1:35" s="27" customFormat="1" x14ac:dyDescent="0.25">
      <c r="A581" s="95"/>
      <c r="B581" s="2"/>
      <c r="C581" s="2"/>
      <c r="Q581" s="102"/>
      <c r="R581" s="12"/>
      <c r="S581" s="12"/>
      <c r="T581" s="12"/>
      <c r="U581" s="12"/>
      <c r="V581" s="12"/>
      <c r="W581" s="12"/>
      <c r="X581" s="12"/>
      <c r="Y581" s="12"/>
      <c r="Z581" s="12"/>
      <c r="AA581" s="12"/>
      <c r="AB581" s="12"/>
      <c r="AC581" s="12"/>
      <c r="AD581" s="12"/>
      <c r="AE581" s="12"/>
      <c r="AF581" s="2"/>
      <c r="AG581" s="9"/>
      <c r="AH581" s="2"/>
      <c r="AI581" s="9"/>
    </row>
    <row r="582" spans="1:35" s="27" customFormat="1" x14ac:dyDescent="0.25">
      <c r="A582" s="95"/>
      <c r="B582" s="2"/>
      <c r="C582" s="2"/>
      <c r="Q582" s="102"/>
      <c r="R582" s="12"/>
      <c r="S582" s="12"/>
      <c r="T582" s="12"/>
      <c r="U582" s="12"/>
      <c r="V582" s="12"/>
      <c r="W582" s="12"/>
      <c r="X582" s="12"/>
      <c r="Y582" s="12"/>
      <c r="Z582" s="12"/>
      <c r="AA582" s="12"/>
      <c r="AB582" s="12"/>
      <c r="AC582" s="12"/>
      <c r="AD582" s="12"/>
      <c r="AE582" s="12"/>
      <c r="AF582" s="2"/>
      <c r="AG582" s="9"/>
      <c r="AH582" s="2"/>
      <c r="AI582" s="9"/>
    </row>
    <row r="583" spans="1:35" s="27" customFormat="1" x14ac:dyDescent="0.25">
      <c r="A583" s="95"/>
      <c r="B583" s="2"/>
      <c r="C583" s="2"/>
      <c r="Q583" s="102"/>
      <c r="R583" s="12"/>
      <c r="S583" s="12"/>
      <c r="T583" s="12"/>
      <c r="U583" s="12"/>
      <c r="V583" s="12"/>
      <c r="W583" s="12"/>
      <c r="X583" s="12"/>
      <c r="Y583" s="12"/>
      <c r="Z583" s="12"/>
      <c r="AA583" s="12"/>
      <c r="AB583" s="12"/>
      <c r="AC583" s="12"/>
      <c r="AD583" s="12"/>
      <c r="AE583" s="12"/>
      <c r="AF583" s="2"/>
      <c r="AG583" s="9"/>
      <c r="AH583" s="2"/>
      <c r="AI583" s="9"/>
    </row>
    <row r="584" spans="1:35" s="27" customFormat="1" x14ac:dyDescent="0.25">
      <c r="A584" s="95"/>
      <c r="B584" s="2"/>
      <c r="C584" s="2"/>
      <c r="Q584" s="102"/>
      <c r="R584" s="12"/>
      <c r="S584" s="12"/>
      <c r="T584" s="12"/>
      <c r="U584" s="12"/>
      <c r="V584" s="12"/>
      <c r="W584" s="12"/>
      <c r="X584" s="12"/>
      <c r="Y584" s="12"/>
      <c r="Z584" s="12"/>
      <c r="AA584" s="12"/>
      <c r="AB584" s="12"/>
      <c r="AC584" s="12"/>
      <c r="AD584" s="12"/>
      <c r="AE584" s="12"/>
      <c r="AF584" s="2"/>
      <c r="AG584" s="9"/>
      <c r="AH584" s="2"/>
      <c r="AI584" s="9"/>
    </row>
    <row r="585" spans="1:35" s="27" customFormat="1" x14ac:dyDescent="0.25">
      <c r="A585" s="95"/>
      <c r="B585" s="2"/>
      <c r="C585" s="2"/>
      <c r="Q585" s="102"/>
      <c r="R585" s="12"/>
      <c r="S585" s="12"/>
      <c r="T585" s="12"/>
      <c r="U585" s="12"/>
      <c r="V585" s="12"/>
      <c r="W585" s="12"/>
      <c r="X585" s="12"/>
      <c r="Y585" s="12"/>
      <c r="Z585" s="12"/>
      <c r="AA585" s="12"/>
      <c r="AB585" s="12"/>
      <c r="AC585" s="12"/>
      <c r="AD585" s="12"/>
      <c r="AE585" s="12"/>
      <c r="AF585" s="2"/>
      <c r="AG585" s="9"/>
      <c r="AH585" s="2"/>
      <c r="AI585" s="9"/>
    </row>
    <row r="586" spans="1:35" s="27" customFormat="1" x14ac:dyDescent="0.25">
      <c r="A586" s="95"/>
      <c r="B586" s="2"/>
      <c r="C586" s="2"/>
      <c r="Q586" s="102"/>
      <c r="R586" s="12"/>
      <c r="S586" s="12"/>
      <c r="T586" s="12"/>
      <c r="U586" s="12"/>
      <c r="V586" s="12"/>
      <c r="W586" s="12"/>
      <c r="X586" s="12"/>
      <c r="Y586" s="12"/>
      <c r="Z586" s="12"/>
      <c r="AA586" s="12"/>
      <c r="AB586" s="12"/>
      <c r="AC586" s="12"/>
      <c r="AD586" s="12"/>
      <c r="AE586" s="12"/>
      <c r="AF586" s="2"/>
      <c r="AG586" s="9"/>
      <c r="AH586" s="2"/>
      <c r="AI586" s="9"/>
    </row>
    <row r="587" spans="1:35" s="27" customFormat="1" x14ac:dyDescent="0.25">
      <c r="A587" s="95"/>
      <c r="B587" s="2"/>
      <c r="C587" s="2"/>
      <c r="Q587" s="102"/>
      <c r="R587" s="12"/>
      <c r="S587" s="12"/>
      <c r="T587" s="12"/>
      <c r="U587" s="12"/>
      <c r="V587" s="12"/>
      <c r="W587" s="12"/>
      <c r="X587" s="12"/>
      <c r="Y587" s="12"/>
      <c r="Z587" s="12"/>
      <c r="AA587" s="12"/>
      <c r="AB587" s="12"/>
      <c r="AC587" s="12"/>
      <c r="AD587" s="12"/>
      <c r="AE587" s="12"/>
      <c r="AF587" s="2"/>
      <c r="AG587" s="9"/>
      <c r="AH587" s="2"/>
      <c r="AI587" s="9"/>
    </row>
    <row r="588" spans="1:35" s="27" customFormat="1" x14ac:dyDescent="0.25">
      <c r="A588" s="95"/>
      <c r="B588" s="2"/>
      <c r="C588" s="2"/>
      <c r="Q588" s="102"/>
      <c r="R588" s="12"/>
      <c r="S588" s="12"/>
      <c r="T588" s="12"/>
      <c r="U588" s="12"/>
      <c r="V588" s="12"/>
      <c r="W588" s="12"/>
      <c r="X588" s="12"/>
      <c r="Y588" s="12"/>
      <c r="Z588" s="12"/>
      <c r="AA588" s="12"/>
      <c r="AB588" s="12"/>
      <c r="AC588" s="12"/>
      <c r="AD588" s="12"/>
      <c r="AE588" s="12"/>
      <c r="AF588" s="2"/>
      <c r="AG588" s="9"/>
      <c r="AH588" s="2"/>
      <c r="AI588" s="9"/>
    </row>
    <row r="589" spans="1:35" s="27" customFormat="1" x14ac:dyDescent="0.25">
      <c r="A589" s="95"/>
      <c r="B589" s="2"/>
      <c r="C589" s="2"/>
      <c r="Q589" s="102"/>
      <c r="R589" s="12"/>
      <c r="S589" s="12"/>
      <c r="T589" s="12"/>
      <c r="U589" s="12"/>
      <c r="V589" s="12"/>
      <c r="W589" s="12"/>
      <c r="X589" s="12"/>
      <c r="Y589" s="12"/>
      <c r="Z589" s="12"/>
      <c r="AA589" s="12"/>
      <c r="AB589" s="12"/>
      <c r="AC589" s="12"/>
      <c r="AD589" s="12"/>
      <c r="AE589" s="12"/>
      <c r="AF589" s="2"/>
      <c r="AG589" s="9"/>
      <c r="AH589" s="2"/>
      <c r="AI589" s="9"/>
    </row>
    <row r="590" spans="1:35" s="27" customFormat="1" x14ac:dyDescent="0.25">
      <c r="A590" s="95"/>
      <c r="B590" s="2"/>
      <c r="C590" s="2"/>
      <c r="Q590" s="102"/>
      <c r="R590" s="12"/>
      <c r="S590" s="12"/>
      <c r="T590" s="12"/>
      <c r="U590" s="12"/>
      <c r="V590" s="12"/>
      <c r="W590" s="12"/>
      <c r="X590" s="12"/>
      <c r="Y590" s="12"/>
      <c r="Z590" s="12"/>
      <c r="AA590" s="12"/>
      <c r="AB590" s="12"/>
      <c r="AC590" s="12"/>
      <c r="AD590" s="12"/>
      <c r="AE590" s="12"/>
      <c r="AF590" s="2"/>
      <c r="AG590" s="9"/>
      <c r="AH590" s="2"/>
      <c r="AI590" s="9"/>
    </row>
    <row r="591" spans="1:35" s="27" customFormat="1" x14ac:dyDescent="0.25">
      <c r="A591" s="95"/>
      <c r="B591" s="2"/>
      <c r="C591" s="2"/>
      <c r="Q591" s="102"/>
      <c r="R591" s="12"/>
      <c r="S591" s="12"/>
      <c r="T591" s="12"/>
      <c r="U591" s="12"/>
      <c r="V591" s="12"/>
      <c r="W591" s="12"/>
      <c r="X591" s="12"/>
      <c r="Y591" s="12"/>
      <c r="Z591" s="12"/>
      <c r="AA591" s="12"/>
      <c r="AB591" s="12"/>
      <c r="AC591" s="12"/>
      <c r="AD591" s="12"/>
      <c r="AE591" s="12"/>
      <c r="AF591" s="2"/>
      <c r="AG591" s="9"/>
      <c r="AH591" s="2"/>
      <c r="AI591" s="9"/>
    </row>
    <row r="592" spans="1:35" s="27" customFormat="1" x14ac:dyDescent="0.25">
      <c r="A592" s="95"/>
      <c r="B592" s="2"/>
      <c r="C592" s="2"/>
      <c r="Q592" s="102"/>
      <c r="R592" s="12"/>
      <c r="S592" s="12"/>
      <c r="T592" s="12"/>
      <c r="U592" s="12"/>
      <c r="V592" s="12"/>
      <c r="W592" s="12"/>
      <c r="X592" s="12"/>
      <c r="Y592" s="12"/>
      <c r="Z592" s="12"/>
      <c r="AA592" s="12"/>
      <c r="AB592" s="12"/>
      <c r="AC592" s="12"/>
      <c r="AD592" s="12"/>
      <c r="AE592" s="12"/>
      <c r="AF592" s="2"/>
      <c r="AG592" s="9"/>
      <c r="AH592" s="2"/>
      <c r="AI592" s="9"/>
    </row>
    <row r="593" spans="1:35" s="27" customFormat="1" x14ac:dyDescent="0.25">
      <c r="A593" s="95"/>
      <c r="B593" s="2"/>
      <c r="C593" s="2"/>
      <c r="Q593" s="102"/>
      <c r="R593" s="12"/>
      <c r="S593" s="12"/>
      <c r="T593" s="12"/>
      <c r="U593" s="12"/>
      <c r="V593" s="12"/>
      <c r="W593" s="12"/>
      <c r="X593" s="12"/>
      <c r="Y593" s="12"/>
      <c r="Z593" s="12"/>
      <c r="AA593" s="12"/>
      <c r="AB593" s="12"/>
      <c r="AC593" s="12"/>
      <c r="AD593" s="12"/>
      <c r="AE593" s="12"/>
      <c r="AF593" s="2"/>
      <c r="AG593" s="9"/>
      <c r="AH593" s="2"/>
      <c r="AI593" s="9"/>
    </row>
    <row r="594" spans="1:35" s="27" customFormat="1" x14ac:dyDescent="0.25">
      <c r="A594" s="95"/>
      <c r="B594" s="2"/>
      <c r="C594" s="2"/>
      <c r="Q594" s="102"/>
      <c r="R594" s="12"/>
      <c r="S594" s="12"/>
      <c r="T594" s="12"/>
      <c r="U594" s="12"/>
      <c r="V594" s="12"/>
      <c r="W594" s="12"/>
      <c r="X594" s="12"/>
      <c r="Y594" s="12"/>
      <c r="Z594" s="12"/>
      <c r="AA594" s="12"/>
      <c r="AB594" s="12"/>
      <c r="AC594" s="12"/>
      <c r="AD594" s="12"/>
      <c r="AE594" s="12"/>
      <c r="AF594" s="2"/>
      <c r="AG594" s="9"/>
      <c r="AH594" s="2"/>
      <c r="AI594" s="9"/>
    </row>
    <row r="595" spans="1:35" s="27" customFormat="1" x14ac:dyDescent="0.25">
      <c r="A595" s="95"/>
      <c r="B595" s="2"/>
      <c r="C595" s="2"/>
      <c r="Q595" s="102"/>
      <c r="R595" s="12"/>
      <c r="S595" s="12"/>
      <c r="T595" s="12"/>
      <c r="U595" s="12"/>
      <c r="V595" s="12"/>
      <c r="W595" s="12"/>
      <c r="X595" s="12"/>
      <c r="Y595" s="12"/>
      <c r="Z595" s="12"/>
      <c r="AA595" s="12"/>
      <c r="AB595" s="12"/>
      <c r="AC595" s="12"/>
      <c r="AD595" s="12"/>
      <c r="AE595" s="12"/>
      <c r="AF595" s="2"/>
      <c r="AG595" s="9"/>
      <c r="AH595" s="2"/>
      <c r="AI595" s="9"/>
    </row>
    <row r="596" spans="1:35" s="27" customFormat="1" x14ac:dyDescent="0.25">
      <c r="A596" s="95"/>
      <c r="B596" s="2"/>
      <c r="C596" s="2"/>
      <c r="Q596" s="102"/>
      <c r="R596" s="12"/>
      <c r="S596" s="12"/>
      <c r="T596" s="12"/>
      <c r="U596" s="12"/>
      <c r="V596" s="12"/>
      <c r="W596" s="12"/>
      <c r="X596" s="12"/>
      <c r="Y596" s="12"/>
      <c r="Z596" s="12"/>
      <c r="AA596" s="12"/>
      <c r="AB596" s="12"/>
      <c r="AC596" s="12"/>
      <c r="AD596" s="12"/>
      <c r="AE596" s="12"/>
      <c r="AF596" s="2"/>
      <c r="AG596" s="9"/>
      <c r="AH596" s="2"/>
      <c r="AI596" s="9"/>
    </row>
    <row r="597" spans="1:35" s="27" customFormat="1" x14ac:dyDescent="0.25">
      <c r="A597" s="95"/>
      <c r="B597" s="2"/>
      <c r="C597" s="2"/>
      <c r="Q597" s="102"/>
      <c r="R597" s="12"/>
      <c r="S597" s="12"/>
      <c r="T597" s="12"/>
      <c r="U597" s="12"/>
      <c r="V597" s="12"/>
      <c r="W597" s="12"/>
      <c r="X597" s="12"/>
      <c r="Y597" s="12"/>
      <c r="Z597" s="12"/>
      <c r="AA597" s="12"/>
      <c r="AB597" s="12"/>
      <c r="AC597" s="12"/>
      <c r="AD597" s="12"/>
      <c r="AE597" s="12"/>
      <c r="AF597" s="2"/>
      <c r="AG597" s="9"/>
      <c r="AH597" s="2"/>
      <c r="AI597" s="9"/>
    </row>
    <row r="598" spans="1:35" s="27" customFormat="1" x14ac:dyDescent="0.25">
      <c r="A598" s="95"/>
      <c r="B598" s="2"/>
      <c r="C598" s="2"/>
      <c r="Q598" s="102"/>
      <c r="R598" s="12"/>
      <c r="S598" s="12"/>
      <c r="T598" s="12"/>
      <c r="U598" s="12"/>
      <c r="V598" s="12"/>
      <c r="W598" s="12"/>
      <c r="X598" s="12"/>
      <c r="Y598" s="12"/>
      <c r="Z598" s="12"/>
      <c r="AA598" s="12"/>
      <c r="AB598" s="12"/>
      <c r="AC598" s="12"/>
      <c r="AD598" s="12"/>
      <c r="AE598" s="12"/>
      <c r="AF598" s="2"/>
      <c r="AG598" s="9"/>
      <c r="AH598" s="2"/>
      <c r="AI598" s="9"/>
    </row>
    <row r="599" spans="1:35" s="27" customFormat="1" x14ac:dyDescent="0.25">
      <c r="A599" s="95"/>
      <c r="B599" s="2"/>
      <c r="C599" s="2"/>
      <c r="Q599" s="102"/>
      <c r="R599" s="12"/>
      <c r="S599" s="12"/>
      <c r="T599" s="12"/>
      <c r="U599" s="12"/>
      <c r="V599" s="12"/>
      <c r="W599" s="12"/>
      <c r="X599" s="12"/>
      <c r="Y599" s="12"/>
      <c r="Z599" s="12"/>
      <c r="AA599" s="12"/>
      <c r="AB599" s="12"/>
      <c r="AC599" s="12"/>
      <c r="AD599" s="12"/>
      <c r="AE599" s="12"/>
      <c r="AF599" s="2"/>
      <c r="AG599" s="9"/>
      <c r="AH599" s="2"/>
      <c r="AI599" s="9"/>
    </row>
    <row r="600" spans="1:35" s="27" customFormat="1" x14ac:dyDescent="0.25">
      <c r="A600" s="95"/>
      <c r="B600" s="2"/>
      <c r="C600" s="2"/>
      <c r="Q600" s="10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/>
      <c r="AC600" s="12"/>
      <c r="AD600" s="12"/>
      <c r="AE600" s="12"/>
      <c r="AF600" s="2"/>
      <c r="AG600" s="9"/>
      <c r="AH600" s="2"/>
      <c r="AI600" s="9"/>
    </row>
    <row r="601" spans="1:35" s="27" customFormat="1" x14ac:dyDescent="0.25">
      <c r="A601" s="95"/>
      <c r="B601" s="2"/>
      <c r="C601" s="2"/>
      <c r="Q601" s="102"/>
      <c r="R601" s="12"/>
      <c r="S601" s="12"/>
      <c r="T601" s="12"/>
      <c r="U601" s="12"/>
      <c r="V601" s="12"/>
      <c r="W601" s="12"/>
      <c r="X601" s="12"/>
      <c r="Y601" s="12"/>
      <c r="Z601" s="12"/>
      <c r="AA601" s="12"/>
      <c r="AB601" s="12"/>
      <c r="AC601" s="12"/>
      <c r="AD601" s="12"/>
      <c r="AE601" s="12"/>
      <c r="AF601" s="2"/>
      <c r="AG601" s="9"/>
      <c r="AH601" s="2"/>
      <c r="AI601" s="9"/>
    </row>
    <row r="602" spans="1:35" s="27" customFormat="1" x14ac:dyDescent="0.25">
      <c r="A602" s="95"/>
      <c r="B602" s="2"/>
      <c r="C602" s="2"/>
      <c r="Q602" s="102"/>
      <c r="R602" s="12"/>
      <c r="S602" s="12"/>
      <c r="T602" s="12"/>
      <c r="U602" s="12"/>
      <c r="V602" s="12"/>
      <c r="W602" s="12"/>
      <c r="X602" s="12"/>
      <c r="Y602" s="12"/>
      <c r="Z602" s="12"/>
      <c r="AA602" s="12"/>
      <c r="AB602" s="12"/>
      <c r="AC602" s="12"/>
      <c r="AD602" s="12"/>
      <c r="AE602" s="12"/>
      <c r="AF602" s="2"/>
      <c r="AG602" s="9"/>
      <c r="AH602" s="2"/>
      <c r="AI602" s="9"/>
    </row>
    <row r="603" spans="1:35" s="27" customFormat="1" x14ac:dyDescent="0.25">
      <c r="A603" s="95"/>
      <c r="B603" s="2"/>
      <c r="C603" s="2"/>
      <c r="Q603" s="102"/>
      <c r="R603" s="12"/>
      <c r="S603" s="12"/>
      <c r="T603" s="12"/>
      <c r="U603" s="12"/>
      <c r="V603" s="12"/>
      <c r="W603" s="12"/>
      <c r="X603" s="12"/>
      <c r="Y603" s="12"/>
      <c r="Z603" s="12"/>
      <c r="AA603" s="12"/>
      <c r="AB603" s="12"/>
      <c r="AC603" s="12"/>
      <c r="AD603" s="12"/>
      <c r="AE603" s="12"/>
      <c r="AF603" s="2"/>
      <c r="AG603" s="9"/>
      <c r="AH603" s="2"/>
      <c r="AI603" s="9"/>
    </row>
    <row r="604" spans="1:35" s="27" customFormat="1" x14ac:dyDescent="0.25">
      <c r="A604" s="95"/>
      <c r="B604" s="2"/>
      <c r="C604" s="2"/>
      <c r="Q604" s="102"/>
      <c r="R604" s="12"/>
      <c r="S604" s="12"/>
      <c r="T604" s="12"/>
      <c r="U604" s="12"/>
      <c r="V604" s="12"/>
      <c r="W604" s="12"/>
      <c r="X604" s="12"/>
      <c r="Y604" s="12"/>
      <c r="Z604" s="12"/>
      <c r="AA604" s="12"/>
      <c r="AB604" s="12"/>
      <c r="AC604" s="12"/>
      <c r="AD604" s="12"/>
      <c r="AE604" s="12"/>
      <c r="AF604" s="2"/>
      <c r="AG604" s="9"/>
      <c r="AH604" s="2"/>
      <c r="AI604" s="9"/>
    </row>
    <row r="605" spans="1:35" s="27" customFormat="1" x14ac:dyDescent="0.25">
      <c r="A605" s="95"/>
      <c r="B605" s="2"/>
      <c r="C605" s="2"/>
      <c r="Q605" s="102"/>
      <c r="R605" s="12"/>
      <c r="S605" s="12"/>
      <c r="T605" s="12"/>
      <c r="U605" s="12"/>
      <c r="V605" s="12"/>
      <c r="W605" s="12"/>
      <c r="X605" s="12"/>
      <c r="Y605" s="12"/>
      <c r="Z605" s="12"/>
      <c r="AA605" s="12"/>
      <c r="AB605" s="12"/>
      <c r="AC605" s="12"/>
      <c r="AD605" s="12"/>
      <c r="AE605" s="12"/>
      <c r="AF605" s="2"/>
      <c r="AG605" s="9"/>
      <c r="AH605" s="2"/>
      <c r="AI605" s="9"/>
    </row>
    <row r="606" spans="1:35" s="27" customFormat="1" x14ac:dyDescent="0.25">
      <c r="A606" s="95"/>
      <c r="B606" s="2"/>
      <c r="C606" s="2"/>
      <c r="Q606" s="102"/>
      <c r="R606" s="12"/>
      <c r="S606" s="12"/>
      <c r="T606" s="12"/>
      <c r="U606" s="12"/>
      <c r="V606" s="12"/>
      <c r="W606" s="12"/>
      <c r="X606" s="12"/>
      <c r="Y606" s="12"/>
      <c r="Z606" s="12"/>
      <c r="AA606" s="12"/>
      <c r="AB606" s="12"/>
      <c r="AC606" s="12"/>
      <c r="AD606" s="12"/>
      <c r="AE606" s="12"/>
      <c r="AF606" s="2"/>
      <c r="AG606" s="9"/>
      <c r="AH606" s="2"/>
      <c r="AI606" s="9"/>
    </row>
    <row r="607" spans="1:35" s="27" customFormat="1" x14ac:dyDescent="0.25">
      <c r="A607" s="95"/>
      <c r="B607" s="2"/>
      <c r="C607" s="2"/>
      <c r="Q607" s="102"/>
      <c r="R607" s="12"/>
      <c r="S607" s="12"/>
      <c r="T607" s="12"/>
      <c r="U607" s="12"/>
      <c r="V607" s="12"/>
      <c r="W607" s="12"/>
      <c r="X607" s="12"/>
      <c r="Y607" s="12"/>
      <c r="Z607" s="12"/>
      <c r="AA607" s="12"/>
      <c r="AB607" s="12"/>
      <c r="AC607" s="12"/>
      <c r="AD607" s="12"/>
      <c r="AE607" s="12"/>
      <c r="AF607" s="2"/>
      <c r="AG607" s="9"/>
      <c r="AH607" s="2"/>
      <c r="AI607" s="9"/>
    </row>
    <row r="608" spans="1:35" s="27" customFormat="1" x14ac:dyDescent="0.25">
      <c r="A608" s="95"/>
      <c r="B608" s="2"/>
      <c r="C608" s="2"/>
      <c r="Q608" s="102"/>
      <c r="R608" s="12"/>
      <c r="S608" s="12"/>
      <c r="T608" s="12"/>
      <c r="U608" s="12"/>
      <c r="V608" s="12"/>
      <c r="W608" s="12"/>
      <c r="X608" s="12"/>
      <c r="Y608" s="12"/>
      <c r="Z608" s="12"/>
      <c r="AA608" s="12"/>
      <c r="AB608" s="12"/>
      <c r="AC608" s="12"/>
      <c r="AD608" s="12"/>
      <c r="AE608" s="12"/>
      <c r="AF608" s="2"/>
      <c r="AG608" s="9"/>
      <c r="AH608" s="2"/>
      <c r="AI608" s="9"/>
    </row>
    <row r="609" spans="1:35" s="27" customFormat="1" x14ac:dyDescent="0.25">
      <c r="A609" s="95"/>
      <c r="B609" s="2"/>
      <c r="C609" s="2"/>
      <c r="Q609" s="102"/>
      <c r="R609" s="12"/>
      <c r="S609" s="12"/>
      <c r="T609" s="12"/>
      <c r="U609" s="12"/>
      <c r="V609" s="12"/>
      <c r="W609" s="12"/>
      <c r="X609" s="12"/>
      <c r="Y609" s="12"/>
      <c r="Z609" s="12"/>
      <c r="AA609" s="12"/>
      <c r="AB609" s="12"/>
      <c r="AC609" s="12"/>
      <c r="AD609" s="12"/>
      <c r="AE609" s="12"/>
      <c r="AF609" s="2"/>
      <c r="AG609" s="9"/>
      <c r="AH609" s="2"/>
      <c r="AI609" s="9"/>
    </row>
    <row r="610" spans="1:35" s="27" customFormat="1" x14ac:dyDescent="0.25">
      <c r="A610" s="95"/>
      <c r="B610" s="2"/>
      <c r="C610" s="2"/>
      <c r="Q610" s="102"/>
      <c r="R610" s="12"/>
      <c r="S610" s="12"/>
      <c r="T610" s="12"/>
      <c r="U610" s="12"/>
      <c r="V610" s="12"/>
      <c r="W610" s="12"/>
      <c r="X610" s="12"/>
      <c r="Y610" s="12"/>
      <c r="Z610" s="12"/>
      <c r="AA610" s="12"/>
      <c r="AB610" s="12"/>
      <c r="AC610" s="12"/>
      <c r="AD610" s="12"/>
      <c r="AE610" s="12"/>
      <c r="AF610" s="2"/>
      <c r="AG610" s="9"/>
      <c r="AH610" s="2"/>
      <c r="AI610" s="9"/>
    </row>
    <row r="611" spans="1:35" s="27" customFormat="1" x14ac:dyDescent="0.25">
      <c r="A611" s="95"/>
      <c r="B611" s="2"/>
      <c r="C611" s="2"/>
      <c r="Q611" s="102"/>
      <c r="R611" s="12"/>
      <c r="S611" s="12"/>
      <c r="T611" s="12"/>
      <c r="U611" s="12"/>
      <c r="V611" s="12"/>
      <c r="W611" s="12"/>
      <c r="X611" s="12"/>
      <c r="Y611" s="12"/>
      <c r="Z611" s="12"/>
      <c r="AA611" s="12"/>
      <c r="AB611" s="12"/>
      <c r="AC611" s="12"/>
      <c r="AD611" s="12"/>
      <c r="AE611" s="12"/>
      <c r="AF611" s="2"/>
      <c r="AG611" s="9"/>
      <c r="AH611" s="2"/>
      <c r="AI611" s="9"/>
    </row>
    <row r="612" spans="1:35" s="27" customFormat="1" x14ac:dyDescent="0.25">
      <c r="A612" s="95"/>
      <c r="B612" s="2"/>
      <c r="C612" s="2"/>
      <c r="Q612" s="102"/>
      <c r="R612" s="12"/>
      <c r="S612" s="12"/>
      <c r="T612" s="12"/>
      <c r="U612" s="12"/>
      <c r="V612" s="12"/>
      <c r="W612" s="12"/>
      <c r="X612" s="12"/>
      <c r="Y612" s="12"/>
      <c r="Z612" s="12"/>
      <c r="AA612" s="12"/>
      <c r="AB612" s="12"/>
      <c r="AC612" s="12"/>
      <c r="AD612" s="12"/>
      <c r="AE612" s="12"/>
      <c r="AF612" s="2"/>
      <c r="AG612" s="9"/>
      <c r="AH612" s="2"/>
      <c r="AI612" s="9"/>
    </row>
    <row r="613" spans="1:35" s="27" customFormat="1" x14ac:dyDescent="0.25">
      <c r="A613" s="95"/>
      <c r="B613" s="2"/>
      <c r="C613" s="2"/>
      <c r="Q613" s="102"/>
      <c r="R613" s="12"/>
      <c r="S613" s="12"/>
      <c r="T613" s="12"/>
      <c r="U613" s="12"/>
      <c r="V613" s="12"/>
      <c r="W613" s="12"/>
      <c r="X613" s="12"/>
      <c r="Y613" s="12"/>
      <c r="Z613" s="12"/>
      <c r="AA613" s="12"/>
      <c r="AB613" s="12"/>
      <c r="AC613" s="12"/>
      <c r="AD613" s="12"/>
      <c r="AE613" s="12"/>
      <c r="AF613" s="2"/>
      <c r="AG613" s="9"/>
      <c r="AH613" s="2"/>
      <c r="AI613" s="9"/>
    </row>
    <row r="614" spans="1:35" s="27" customFormat="1" x14ac:dyDescent="0.25">
      <c r="A614" s="95"/>
      <c r="B614" s="2"/>
      <c r="C614" s="2"/>
      <c r="Q614" s="102"/>
      <c r="R614" s="12"/>
      <c r="S614" s="12"/>
      <c r="T614" s="12"/>
      <c r="U614" s="12"/>
      <c r="V614" s="12"/>
      <c r="W614" s="12"/>
      <c r="X614" s="12"/>
      <c r="Y614" s="12"/>
      <c r="Z614" s="12"/>
      <c r="AA614" s="12"/>
      <c r="AB614" s="12"/>
      <c r="AC614" s="12"/>
      <c r="AD614" s="12"/>
      <c r="AE614" s="12"/>
      <c r="AF614" s="2"/>
      <c r="AG614" s="9"/>
      <c r="AH614" s="2"/>
      <c r="AI614" s="9"/>
    </row>
    <row r="615" spans="1:35" s="27" customFormat="1" x14ac:dyDescent="0.25">
      <c r="A615" s="95"/>
      <c r="B615" s="2"/>
      <c r="C615" s="2"/>
      <c r="Q615" s="102"/>
      <c r="R615" s="12"/>
      <c r="S615" s="12"/>
      <c r="T615" s="12"/>
      <c r="U615" s="12"/>
      <c r="V615" s="12"/>
      <c r="W615" s="12"/>
      <c r="X615" s="12"/>
      <c r="Y615" s="12"/>
      <c r="Z615" s="12"/>
      <c r="AA615" s="12"/>
      <c r="AB615" s="12"/>
      <c r="AC615" s="12"/>
      <c r="AD615" s="12"/>
      <c r="AE615" s="12"/>
      <c r="AF615" s="2"/>
      <c r="AG615" s="9"/>
      <c r="AH615" s="2"/>
      <c r="AI615" s="9"/>
    </row>
    <row r="616" spans="1:35" s="27" customFormat="1" x14ac:dyDescent="0.25">
      <c r="A616" s="95"/>
      <c r="B616" s="2"/>
      <c r="C616" s="2"/>
      <c r="Q616" s="102"/>
      <c r="R616" s="12"/>
      <c r="S616" s="12"/>
      <c r="T616" s="12"/>
      <c r="U616" s="12"/>
      <c r="V616" s="12"/>
      <c r="W616" s="12"/>
      <c r="X616" s="12"/>
      <c r="Y616" s="12"/>
      <c r="Z616" s="12"/>
      <c r="AA616" s="12"/>
      <c r="AB616" s="12"/>
      <c r="AC616" s="12"/>
      <c r="AD616" s="12"/>
      <c r="AE616" s="12"/>
      <c r="AF616" s="2"/>
      <c r="AG616" s="9"/>
      <c r="AH616" s="2"/>
      <c r="AI616" s="9"/>
    </row>
    <row r="617" spans="1:35" s="27" customFormat="1" x14ac:dyDescent="0.25">
      <c r="A617" s="95"/>
      <c r="B617" s="2"/>
      <c r="C617" s="2"/>
      <c r="Q617" s="102"/>
      <c r="R617" s="12"/>
      <c r="S617" s="12"/>
      <c r="T617" s="12"/>
      <c r="U617" s="12"/>
      <c r="V617" s="12"/>
      <c r="W617" s="12"/>
      <c r="X617" s="12"/>
      <c r="Y617" s="12"/>
      <c r="Z617" s="12"/>
      <c r="AA617" s="12"/>
      <c r="AB617" s="12"/>
      <c r="AC617" s="12"/>
      <c r="AD617" s="12"/>
      <c r="AE617" s="12"/>
      <c r="AF617" s="2"/>
      <c r="AG617" s="9"/>
      <c r="AH617" s="2"/>
      <c r="AI617" s="9"/>
    </row>
    <row r="618" spans="1:35" s="27" customFormat="1" x14ac:dyDescent="0.25">
      <c r="A618" s="95"/>
      <c r="B618" s="2"/>
      <c r="C618" s="2"/>
      <c r="Q618" s="10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  <c r="AC618" s="12"/>
      <c r="AD618" s="12"/>
      <c r="AE618" s="12"/>
      <c r="AF618" s="2"/>
      <c r="AG618" s="9"/>
      <c r="AH618" s="2"/>
      <c r="AI618" s="9"/>
    </row>
    <row r="619" spans="1:35" s="27" customFormat="1" x14ac:dyDescent="0.25">
      <c r="A619" s="95"/>
      <c r="B619" s="2"/>
      <c r="C619" s="2"/>
      <c r="Q619" s="102"/>
      <c r="R619" s="12"/>
      <c r="S619" s="12"/>
      <c r="T619" s="12"/>
      <c r="U619" s="12"/>
      <c r="V619" s="12"/>
      <c r="W619" s="12"/>
      <c r="X619" s="12"/>
      <c r="Y619" s="12"/>
      <c r="Z619" s="12"/>
      <c r="AA619" s="12"/>
      <c r="AB619" s="12"/>
      <c r="AC619" s="12"/>
      <c r="AD619" s="12"/>
      <c r="AE619" s="12"/>
      <c r="AF619" s="2"/>
      <c r="AG619" s="9"/>
      <c r="AH619" s="2"/>
      <c r="AI619" s="9"/>
    </row>
    <row r="620" spans="1:35" s="27" customFormat="1" x14ac:dyDescent="0.25">
      <c r="A620" s="95"/>
      <c r="B620" s="2"/>
      <c r="C620" s="2"/>
      <c r="Q620" s="102"/>
      <c r="R620" s="12"/>
      <c r="S620" s="12"/>
      <c r="T620" s="12"/>
      <c r="U620" s="12"/>
      <c r="V620" s="12"/>
      <c r="W620" s="12"/>
      <c r="X620" s="12"/>
      <c r="Y620" s="12"/>
      <c r="Z620" s="12"/>
      <c r="AA620" s="12"/>
      <c r="AB620" s="12"/>
      <c r="AC620" s="12"/>
      <c r="AD620" s="12"/>
      <c r="AE620" s="12"/>
      <c r="AF620" s="2"/>
      <c r="AG620" s="9"/>
      <c r="AH620" s="2"/>
      <c r="AI620" s="9"/>
    </row>
    <row r="621" spans="1:35" s="27" customFormat="1" x14ac:dyDescent="0.25">
      <c r="A621" s="95"/>
      <c r="B621" s="2"/>
      <c r="C621" s="2"/>
      <c r="Q621" s="102"/>
      <c r="R621" s="12"/>
      <c r="S621" s="12"/>
      <c r="T621" s="12"/>
      <c r="U621" s="12"/>
      <c r="V621" s="12"/>
      <c r="W621" s="12"/>
      <c r="X621" s="12"/>
      <c r="Y621" s="12"/>
      <c r="Z621" s="12"/>
      <c r="AA621" s="12"/>
      <c r="AB621" s="12"/>
      <c r="AC621" s="12"/>
      <c r="AD621" s="12"/>
      <c r="AE621" s="12"/>
      <c r="AF621" s="2"/>
      <c r="AG621" s="9"/>
      <c r="AH621" s="2"/>
      <c r="AI621" s="9"/>
    </row>
    <row r="622" spans="1:35" s="27" customFormat="1" x14ac:dyDescent="0.25">
      <c r="A622" s="95"/>
      <c r="B622" s="2"/>
      <c r="C622" s="2"/>
      <c r="Q622" s="102"/>
      <c r="R622" s="12"/>
      <c r="S622" s="12"/>
      <c r="T622" s="12"/>
      <c r="U622" s="12"/>
      <c r="V622" s="12"/>
      <c r="W622" s="12"/>
      <c r="X622" s="12"/>
      <c r="Y622" s="12"/>
      <c r="Z622" s="12"/>
      <c r="AA622" s="12"/>
      <c r="AB622" s="12"/>
      <c r="AC622" s="12"/>
      <c r="AD622" s="12"/>
      <c r="AE622" s="12"/>
      <c r="AF622" s="2"/>
      <c r="AG622" s="9"/>
      <c r="AH622" s="2"/>
      <c r="AI622" s="9"/>
    </row>
    <row r="623" spans="1:35" s="27" customFormat="1" x14ac:dyDescent="0.25">
      <c r="A623" s="95"/>
      <c r="B623" s="2"/>
      <c r="C623" s="2"/>
      <c r="Q623" s="102"/>
      <c r="R623" s="12"/>
      <c r="S623" s="12"/>
      <c r="T623" s="12"/>
      <c r="U623" s="12"/>
      <c r="V623" s="12"/>
      <c r="W623" s="12"/>
      <c r="X623" s="12"/>
      <c r="Y623" s="12"/>
      <c r="Z623" s="12"/>
      <c r="AA623" s="12"/>
      <c r="AB623" s="12"/>
      <c r="AC623" s="12"/>
      <c r="AD623" s="12"/>
      <c r="AE623" s="12"/>
      <c r="AF623" s="2"/>
      <c r="AG623" s="9"/>
      <c r="AH623" s="2"/>
      <c r="AI623" s="9"/>
    </row>
    <row r="624" spans="1:35" s="27" customFormat="1" x14ac:dyDescent="0.25">
      <c r="A624" s="95"/>
      <c r="B624" s="2"/>
      <c r="C624" s="2"/>
      <c r="Q624" s="102"/>
      <c r="R624" s="12"/>
      <c r="S624" s="12"/>
      <c r="T624" s="12"/>
      <c r="U624" s="12"/>
      <c r="V624" s="12"/>
      <c r="W624" s="12"/>
      <c r="X624" s="12"/>
      <c r="Y624" s="12"/>
      <c r="Z624" s="12"/>
      <c r="AA624" s="12"/>
      <c r="AB624" s="12"/>
      <c r="AC624" s="12"/>
      <c r="AD624" s="12"/>
      <c r="AE624" s="12"/>
      <c r="AF624" s="2"/>
      <c r="AG624" s="9"/>
      <c r="AH624" s="2"/>
      <c r="AI624" s="9"/>
    </row>
    <row r="625" spans="1:35" s="27" customFormat="1" x14ac:dyDescent="0.25">
      <c r="A625" s="95"/>
      <c r="B625" s="2"/>
      <c r="C625" s="2"/>
      <c r="Q625" s="10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  <c r="AC625" s="12"/>
      <c r="AD625" s="12"/>
      <c r="AE625" s="12"/>
      <c r="AF625" s="2"/>
      <c r="AG625" s="9"/>
      <c r="AH625" s="2"/>
      <c r="AI625" s="9"/>
    </row>
    <row r="626" spans="1:35" s="27" customFormat="1" x14ac:dyDescent="0.25">
      <c r="A626" s="95"/>
      <c r="B626" s="2"/>
      <c r="C626" s="2"/>
      <c r="Q626" s="10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  <c r="AC626" s="12"/>
      <c r="AD626" s="12"/>
      <c r="AE626" s="12"/>
      <c r="AF626" s="2"/>
      <c r="AG626" s="9"/>
      <c r="AH626" s="2"/>
      <c r="AI626" s="9"/>
    </row>
    <row r="627" spans="1:35" s="27" customFormat="1" x14ac:dyDescent="0.25">
      <c r="A627" s="95"/>
      <c r="B627" s="2"/>
      <c r="C627" s="2"/>
      <c r="Q627" s="102"/>
      <c r="R627" s="12"/>
      <c r="S627" s="12"/>
      <c r="T627" s="12"/>
      <c r="U627" s="12"/>
      <c r="V627" s="12"/>
      <c r="W627" s="12"/>
      <c r="X627" s="12"/>
      <c r="Y627" s="12"/>
      <c r="Z627" s="12"/>
      <c r="AA627" s="12"/>
      <c r="AB627" s="12"/>
      <c r="AC627" s="12"/>
      <c r="AD627" s="12"/>
      <c r="AE627" s="12"/>
      <c r="AF627" s="2"/>
      <c r="AG627" s="9"/>
      <c r="AH627" s="2"/>
      <c r="AI627" s="9"/>
    </row>
    <row r="628" spans="1:35" s="27" customFormat="1" x14ac:dyDescent="0.25">
      <c r="A628" s="95"/>
      <c r="B628" s="2"/>
      <c r="C628" s="2"/>
      <c r="Q628" s="102"/>
      <c r="R628" s="12"/>
      <c r="S628" s="12"/>
      <c r="T628" s="12"/>
      <c r="U628" s="12"/>
      <c r="V628" s="12"/>
      <c r="W628" s="12"/>
      <c r="X628" s="12"/>
      <c r="Y628" s="12"/>
      <c r="Z628" s="12"/>
      <c r="AA628" s="12"/>
      <c r="AB628" s="12"/>
      <c r="AC628" s="12"/>
      <c r="AD628" s="12"/>
      <c r="AE628" s="12"/>
      <c r="AF628" s="2"/>
      <c r="AG628" s="9"/>
      <c r="AH628" s="2"/>
      <c r="AI628" s="9"/>
    </row>
    <row r="629" spans="1:35" s="27" customFormat="1" x14ac:dyDescent="0.25">
      <c r="A629" s="95"/>
      <c r="B629" s="2"/>
      <c r="C629" s="2"/>
      <c r="Q629" s="102"/>
      <c r="R629" s="12"/>
      <c r="S629" s="12"/>
      <c r="T629" s="12"/>
      <c r="U629" s="12"/>
      <c r="V629" s="12"/>
      <c r="W629" s="12"/>
      <c r="X629" s="12"/>
      <c r="Y629" s="12"/>
      <c r="Z629" s="12"/>
      <c r="AA629" s="12"/>
      <c r="AB629" s="12"/>
      <c r="AC629" s="12"/>
      <c r="AD629" s="12"/>
      <c r="AE629" s="12"/>
      <c r="AF629" s="2"/>
      <c r="AG629" s="9"/>
      <c r="AH629" s="2"/>
      <c r="AI629" s="9"/>
    </row>
    <row r="630" spans="1:35" s="27" customFormat="1" x14ac:dyDescent="0.25">
      <c r="A630" s="95"/>
      <c r="B630" s="2"/>
      <c r="C630" s="2"/>
      <c r="Q630" s="102"/>
      <c r="R630" s="12"/>
      <c r="S630" s="12"/>
      <c r="T630" s="12"/>
      <c r="U630" s="12"/>
      <c r="V630" s="12"/>
      <c r="W630" s="12"/>
      <c r="X630" s="12"/>
      <c r="Y630" s="12"/>
      <c r="Z630" s="12"/>
      <c r="AA630" s="12"/>
      <c r="AB630" s="12"/>
      <c r="AC630" s="12"/>
      <c r="AD630" s="12"/>
      <c r="AE630" s="12"/>
      <c r="AF630" s="2"/>
      <c r="AG630" s="9"/>
      <c r="AH630" s="2"/>
      <c r="AI630" s="9"/>
    </row>
    <row r="631" spans="1:35" s="27" customFormat="1" x14ac:dyDescent="0.25">
      <c r="A631" s="95"/>
      <c r="B631" s="2"/>
      <c r="C631" s="2"/>
      <c r="Q631" s="102"/>
      <c r="R631" s="12"/>
      <c r="S631" s="12"/>
      <c r="T631" s="12"/>
      <c r="U631" s="12"/>
      <c r="V631" s="12"/>
      <c r="W631" s="12"/>
      <c r="X631" s="12"/>
      <c r="Y631" s="12"/>
      <c r="Z631" s="12"/>
      <c r="AA631" s="12"/>
      <c r="AB631" s="12"/>
      <c r="AC631" s="12"/>
      <c r="AD631" s="12"/>
      <c r="AE631" s="12"/>
      <c r="AF631" s="2"/>
      <c r="AG631" s="9"/>
      <c r="AH631" s="2"/>
      <c r="AI631" s="9"/>
    </row>
    <row r="632" spans="1:35" s="27" customFormat="1" x14ac:dyDescent="0.25">
      <c r="A632" s="95"/>
      <c r="B632" s="2"/>
      <c r="C632" s="2"/>
      <c r="Q632" s="102"/>
      <c r="R632" s="12"/>
      <c r="S632" s="12"/>
      <c r="T632" s="12"/>
      <c r="U632" s="12"/>
      <c r="V632" s="12"/>
      <c r="W632" s="12"/>
      <c r="X632" s="12"/>
      <c r="Y632" s="12"/>
      <c r="Z632" s="12"/>
      <c r="AA632" s="12"/>
      <c r="AB632" s="12"/>
      <c r="AC632" s="12"/>
      <c r="AD632" s="12"/>
      <c r="AE632" s="12"/>
      <c r="AF632" s="2"/>
      <c r="AG632" s="9"/>
      <c r="AH632" s="2"/>
      <c r="AI632" s="9"/>
    </row>
    <row r="633" spans="1:35" s="27" customFormat="1" x14ac:dyDescent="0.25">
      <c r="A633" s="95"/>
      <c r="B633" s="2"/>
      <c r="C633" s="2"/>
      <c r="Q633" s="102"/>
      <c r="R633" s="12"/>
      <c r="S633" s="12"/>
      <c r="T633" s="12"/>
      <c r="U633" s="12"/>
      <c r="V633" s="12"/>
      <c r="W633" s="12"/>
      <c r="X633" s="12"/>
      <c r="Y633" s="12"/>
      <c r="Z633" s="12"/>
      <c r="AA633" s="12"/>
      <c r="AB633" s="12"/>
      <c r="AC633" s="12"/>
      <c r="AD633" s="12"/>
      <c r="AE633" s="12"/>
      <c r="AF633" s="2"/>
      <c r="AG633" s="9"/>
      <c r="AH633" s="2"/>
      <c r="AI633" s="9"/>
    </row>
    <row r="634" spans="1:35" s="27" customFormat="1" x14ac:dyDescent="0.25">
      <c r="A634" s="95"/>
      <c r="B634" s="2"/>
      <c r="C634" s="2"/>
      <c r="Q634" s="102"/>
      <c r="R634" s="12"/>
      <c r="S634" s="12"/>
      <c r="T634" s="12"/>
      <c r="U634" s="12"/>
      <c r="V634" s="12"/>
      <c r="W634" s="12"/>
      <c r="X634" s="12"/>
      <c r="Y634" s="12"/>
      <c r="Z634" s="12"/>
      <c r="AA634" s="12"/>
      <c r="AB634" s="12"/>
      <c r="AC634" s="12"/>
      <c r="AD634" s="12"/>
      <c r="AE634" s="12"/>
      <c r="AF634" s="2"/>
      <c r="AG634" s="9"/>
      <c r="AH634" s="2"/>
      <c r="AI634" s="9"/>
    </row>
    <row r="635" spans="1:35" s="27" customFormat="1" x14ac:dyDescent="0.25">
      <c r="A635" s="95"/>
      <c r="B635" s="2"/>
      <c r="C635" s="2"/>
      <c r="Q635" s="102"/>
      <c r="R635" s="12"/>
      <c r="S635" s="12"/>
      <c r="T635" s="12"/>
      <c r="U635" s="12"/>
      <c r="V635" s="12"/>
      <c r="W635" s="12"/>
      <c r="X635" s="12"/>
      <c r="Y635" s="12"/>
      <c r="Z635" s="12"/>
      <c r="AA635" s="12"/>
      <c r="AB635" s="12"/>
      <c r="AC635" s="12"/>
      <c r="AD635" s="12"/>
      <c r="AE635" s="12"/>
      <c r="AF635" s="2"/>
      <c r="AG635" s="9"/>
      <c r="AH635" s="2"/>
      <c r="AI635" s="9"/>
    </row>
    <row r="636" spans="1:35" s="27" customFormat="1" x14ac:dyDescent="0.25">
      <c r="A636" s="95"/>
      <c r="B636" s="2"/>
      <c r="C636" s="2"/>
      <c r="Q636" s="102"/>
      <c r="R636" s="12"/>
      <c r="S636" s="12"/>
      <c r="T636" s="12"/>
      <c r="U636" s="12"/>
      <c r="V636" s="12"/>
      <c r="W636" s="12"/>
      <c r="X636" s="12"/>
      <c r="Y636" s="12"/>
      <c r="Z636" s="12"/>
      <c r="AA636" s="12"/>
      <c r="AB636" s="12"/>
      <c r="AC636" s="12"/>
      <c r="AD636" s="12"/>
      <c r="AE636" s="12"/>
      <c r="AF636" s="2"/>
      <c r="AG636" s="9"/>
      <c r="AH636" s="2"/>
      <c r="AI636" s="9"/>
    </row>
    <row r="637" spans="1:35" s="27" customFormat="1" x14ac:dyDescent="0.25">
      <c r="A637" s="95"/>
      <c r="B637" s="2"/>
      <c r="C637" s="2"/>
      <c r="Q637" s="102"/>
      <c r="R637" s="12"/>
      <c r="S637" s="12"/>
      <c r="T637" s="12"/>
      <c r="U637" s="12"/>
      <c r="V637" s="12"/>
      <c r="W637" s="12"/>
      <c r="X637" s="12"/>
      <c r="Y637" s="12"/>
      <c r="Z637" s="12"/>
      <c r="AA637" s="12"/>
      <c r="AB637" s="12"/>
      <c r="AC637" s="12"/>
      <c r="AD637" s="12"/>
      <c r="AE637" s="12"/>
      <c r="AF637" s="2"/>
      <c r="AG637" s="9"/>
      <c r="AH637" s="2"/>
      <c r="AI637" s="9"/>
    </row>
    <row r="638" spans="1:35" s="27" customFormat="1" x14ac:dyDescent="0.25">
      <c r="A638" s="95"/>
      <c r="B638" s="2"/>
      <c r="C638" s="2"/>
      <c r="Q638" s="102"/>
      <c r="R638" s="12"/>
      <c r="S638" s="12"/>
      <c r="T638" s="12"/>
      <c r="U638" s="12"/>
      <c r="V638" s="12"/>
      <c r="W638" s="12"/>
      <c r="X638" s="12"/>
      <c r="Y638" s="12"/>
      <c r="Z638" s="12"/>
      <c r="AA638" s="12"/>
      <c r="AB638" s="12"/>
      <c r="AC638" s="12"/>
      <c r="AD638" s="12"/>
      <c r="AE638" s="12"/>
      <c r="AF638" s="2"/>
      <c r="AG638" s="9"/>
      <c r="AH638" s="2"/>
      <c r="AI638" s="9"/>
    </row>
    <row r="639" spans="1:35" s="27" customFormat="1" x14ac:dyDescent="0.25">
      <c r="A639" s="95"/>
      <c r="B639" s="2"/>
      <c r="C639" s="2"/>
      <c r="Q639" s="102"/>
      <c r="R639" s="12"/>
      <c r="S639" s="12"/>
      <c r="T639" s="12"/>
      <c r="U639" s="12"/>
      <c r="V639" s="12"/>
      <c r="W639" s="12"/>
      <c r="X639" s="12"/>
      <c r="Y639" s="12"/>
      <c r="Z639" s="12"/>
      <c r="AA639" s="12"/>
      <c r="AB639" s="12"/>
      <c r="AC639" s="12"/>
      <c r="AD639" s="12"/>
      <c r="AE639" s="12"/>
      <c r="AF639" s="2"/>
      <c r="AG639" s="9"/>
      <c r="AH639" s="2"/>
      <c r="AI639" s="9"/>
    </row>
    <row r="640" spans="1:35" s="27" customFormat="1" x14ac:dyDescent="0.25">
      <c r="A640" s="95"/>
      <c r="B640" s="2"/>
      <c r="C640" s="2"/>
      <c r="Q640" s="102"/>
      <c r="R640" s="12"/>
      <c r="S640" s="12"/>
      <c r="T640" s="12"/>
      <c r="U640" s="12"/>
      <c r="V640" s="12"/>
      <c r="W640" s="12"/>
      <c r="X640" s="12"/>
      <c r="Y640" s="12"/>
      <c r="Z640" s="12"/>
      <c r="AA640" s="12"/>
      <c r="AB640" s="12"/>
      <c r="AC640" s="12"/>
      <c r="AD640" s="12"/>
      <c r="AE640" s="12"/>
      <c r="AF640" s="2"/>
      <c r="AG640" s="9"/>
      <c r="AH640" s="2"/>
      <c r="AI640" s="9"/>
    </row>
    <row r="641" spans="1:35" s="27" customFormat="1" x14ac:dyDescent="0.25">
      <c r="A641" s="95"/>
      <c r="B641" s="2"/>
      <c r="C641" s="2"/>
      <c r="Q641" s="102"/>
      <c r="R641" s="12"/>
      <c r="S641" s="12"/>
      <c r="T641" s="12"/>
      <c r="U641" s="12"/>
      <c r="V641" s="12"/>
      <c r="W641" s="12"/>
      <c r="X641" s="12"/>
      <c r="Y641" s="12"/>
      <c r="Z641" s="12"/>
      <c r="AA641" s="12"/>
      <c r="AB641" s="12"/>
      <c r="AC641" s="12"/>
      <c r="AD641" s="12"/>
      <c r="AE641" s="12"/>
      <c r="AF641" s="2"/>
      <c r="AG641" s="9"/>
      <c r="AH641" s="2"/>
      <c r="AI641" s="9"/>
    </row>
    <row r="642" spans="1:35" s="27" customFormat="1" x14ac:dyDescent="0.25">
      <c r="A642" s="95"/>
      <c r="B642" s="2"/>
      <c r="C642" s="2"/>
      <c r="Q642" s="102"/>
      <c r="R642" s="12"/>
      <c r="S642" s="12"/>
      <c r="T642" s="12"/>
      <c r="U642" s="12"/>
      <c r="V642" s="12"/>
      <c r="W642" s="12"/>
      <c r="X642" s="12"/>
      <c r="Y642" s="12"/>
      <c r="Z642" s="12"/>
      <c r="AA642" s="12"/>
      <c r="AB642" s="12"/>
      <c r="AC642" s="12"/>
      <c r="AD642" s="12"/>
      <c r="AE642" s="12"/>
      <c r="AF642" s="2"/>
      <c r="AG642" s="9"/>
      <c r="AH642" s="2"/>
      <c r="AI642" s="9"/>
    </row>
    <row r="643" spans="1:35" s="27" customFormat="1" x14ac:dyDescent="0.25">
      <c r="A643" s="95"/>
      <c r="B643" s="2"/>
      <c r="C643" s="2"/>
      <c r="Q643" s="102"/>
      <c r="R643" s="12"/>
      <c r="S643" s="12"/>
      <c r="T643" s="12"/>
      <c r="U643" s="12"/>
      <c r="V643" s="12"/>
      <c r="W643" s="12"/>
      <c r="X643" s="12"/>
      <c r="Y643" s="12"/>
      <c r="Z643" s="12"/>
      <c r="AA643" s="12"/>
      <c r="AB643" s="12"/>
      <c r="AC643" s="12"/>
      <c r="AD643" s="12"/>
      <c r="AE643" s="12"/>
      <c r="AF643" s="2"/>
      <c r="AG643" s="9"/>
      <c r="AH643" s="2"/>
      <c r="AI643" s="9"/>
    </row>
    <row r="644" spans="1:35" s="27" customFormat="1" x14ac:dyDescent="0.25">
      <c r="A644" s="95"/>
      <c r="B644" s="2"/>
      <c r="C644" s="2"/>
      <c r="Q644" s="102"/>
      <c r="R644" s="12"/>
      <c r="S644" s="12"/>
      <c r="T644" s="12"/>
      <c r="U644" s="12"/>
      <c r="V644" s="12"/>
      <c r="W644" s="12"/>
      <c r="X644" s="12"/>
      <c r="Y644" s="12"/>
      <c r="Z644" s="12"/>
      <c r="AA644" s="12"/>
      <c r="AB644" s="12"/>
      <c r="AC644" s="12"/>
      <c r="AD644" s="12"/>
      <c r="AE644" s="12"/>
      <c r="AF644" s="2"/>
      <c r="AG644" s="9"/>
      <c r="AH644" s="2"/>
      <c r="AI644" s="9"/>
    </row>
    <row r="645" spans="1:35" s="27" customFormat="1" x14ac:dyDescent="0.25">
      <c r="A645" s="95"/>
      <c r="B645" s="2"/>
      <c r="C645" s="2"/>
      <c r="Q645" s="102"/>
      <c r="R645" s="12"/>
      <c r="S645" s="12"/>
      <c r="T645" s="12"/>
      <c r="U645" s="12"/>
      <c r="V645" s="12"/>
      <c r="W645" s="12"/>
      <c r="X645" s="12"/>
      <c r="Y645" s="12"/>
      <c r="Z645" s="12"/>
      <c r="AA645" s="12"/>
      <c r="AB645" s="12"/>
      <c r="AC645" s="12"/>
      <c r="AD645" s="12"/>
      <c r="AE645" s="12"/>
      <c r="AF645" s="2"/>
      <c r="AG645" s="9"/>
      <c r="AH645" s="2"/>
      <c r="AI645" s="9"/>
    </row>
    <row r="646" spans="1:35" s="27" customFormat="1" x14ac:dyDescent="0.25">
      <c r="A646" s="95"/>
      <c r="B646" s="2"/>
      <c r="C646" s="2"/>
      <c r="Q646" s="102"/>
      <c r="R646" s="12"/>
      <c r="S646" s="12"/>
      <c r="T646" s="12"/>
      <c r="U646" s="12"/>
      <c r="V646" s="12"/>
      <c r="W646" s="12"/>
      <c r="X646" s="12"/>
      <c r="Y646" s="12"/>
      <c r="Z646" s="12"/>
      <c r="AA646" s="12"/>
      <c r="AB646" s="12"/>
      <c r="AC646" s="12"/>
      <c r="AD646" s="12"/>
      <c r="AE646" s="12"/>
      <c r="AF646" s="2"/>
      <c r="AG646" s="9"/>
      <c r="AH646" s="2"/>
      <c r="AI646" s="9"/>
    </row>
    <row r="647" spans="1:35" s="27" customFormat="1" x14ac:dyDescent="0.25">
      <c r="A647" s="95"/>
      <c r="B647" s="2"/>
      <c r="C647" s="2"/>
      <c r="Q647" s="102"/>
      <c r="R647" s="12"/>
      <c r="S647" s="12"/>
      <c r="T647" s="12"/>
      <c r="U647" s="12"/>
      <c r="V647" s="12"/>
      <c r="W647" s="12"/>
      <c r="X647" s="12"/>
      <c r="Y647" s="12"/>
      <c r="Z647" s="12"/>
      <c r="AA647" s="12"/>
      <c r="AB647" s="12"/>
      <c r="AC647" s="12"/>
      <c r="AD647" s="12"/>
      <c r="AE647" s="12"/>
      <c r="AF647" s="2"/>
      <c r="AG647" s="9"/>
      <c r="AH647" s="2"/>
      <c r="AI647" s="9"/>
    </row>
    <row r="648" spans="1:35" s="27" customFormat="1" x14ac:dyDescent="0.25">
      <c r="A648" s="95"/>
      <c r="B648" s="2"/>
      <c r="C648" s="2"/>
      <c r="Q648" s="102"/>
      <c r="R648" s="12"/>
      <c r="S648" s="12"/>
      <c r="T648" s="12"/>
      <c r="U648" s="12"/>
      <c r="V648" s="12"/>
      <c r="W648" s="12"/>
      <c r="X648" s="12"/>
      <c r="Y648" s="12"/>
      <c r="Z648" s="12"/>
      <c r="AA648" s="12"/>
      <c r="AB648" s="12"/>
      <c r="AC648" s="12"/>
      <c r="AD648" s="12"/>
      <c r="AE648" s="12"/>
      <c r="AF648" s="2"/>
      <c r="AG648" s="9"/>
      <c r="AH648" s="2"/>
      <c r="AI648" s="9"/>
    </row>
    <row r="649" spans="1:35" s="27" customFormat="1" x14ac:dyDescent="0.25">
      <c r="A649" s="95"/>
      <c r="B649" s="2"/>
      <c r="C649" s="2"/>
      <c r="Q649" s="102"/>
      <c r="R649" s="12"/>
      <c r="S649" s="12"/>
      <c r="T649" s="12"/>
      <c r="U649" s="12"/>
      <c r="V649" s="12"/>
      <c r="W649" s="12"/>
      <c r="X649" s="12"/>
      <c r="Y649" s="12"/>
      <c r="Z649" s="12"/>
      <c r="AA649" s="12"/>
      <c r="AB649" s="12"/>
      <c r="AC649" s="12"/>
      <c r="AD649" s="12"/>
      <c r="AE649" s="12"/>
      <c r="AF649" s="2"/>
      <c r="AG649" s="9"/>
      <c r="AH649" s="2"/>
      <c r="AI649" s="9"/>
    </row>
    <row r="650" spans="1:35" s="27" customFormat="1" x14ac:dyDescent="0.25">
      <c r="A650" s="95"/>
      <c r="B650" s="2"/>
      <c r="C650" s="2"/>
      <c r="Q650" s="102"/>
      <c r="R650" s="12"/>
      <c r="S650" s="12"/>
      <c r="T650" s="12"/>
      <c r="U650" s="12"/>
      <c r="V650" s="12"/>
      <c r="W650" s="12"/>
      <c r="X650" s="12"/>
      <c r="Y650" s="12"/>
      <c r="Z650" s="12"/>
      <c r="AA650" s="12"/>
      <c r="AB650" s="12"/>
      <c r="AC650" s="12"/>
      <c r="AD650" s="12"/>
      <c r="AE650" s="12"/>
      <c r="AF650" s="2"/>
      <c r="AG650" s="9"/>
      <c r="AH650" s="2"/>
      <c r="AI650" s="9"/>
    </row>
    <row r="651" spans="1:35" s="27" customFormat="1" x14ac:dyDescent="0.25">
      <c r="A651" s="95"/>
      <c r="B651" s="2"/>
      <c r="C651" s="2"/>
      <c r="Q651" s="102"/>
      <c r="R651" s="12"/>
      <c r="S651" s="12"/>
      <c r="T651" s="12"/>
      <c r="U651" s="12"/>
      <c r="V651" s="12"/>
      <c r="W651" s="12"/>
      <c r="X651" s="12"/>
      <c r="Y651" s="12"/>
      <c r="Z651" s="12"/>
      <c r="AA651" s="12"/>
      <c r="AB651" s="12"/>
      <c r="AC651" s="12"/>
      <c r="AD651" s="12"/>
      <c r="AE651" s="12"/>
      <c r="AF651" s="2"/>
      <c r="AG651" s="9"/>
      <c r="AH651" s="2"/>
      <c r="AI651" s="9"/>
    </row>
    <row r="652" spans="1:35" s="27" customFormat="1" x14ac:dyDescent="0.25">
      <c r="A652" s="95"/>
      <c r="B652" s="2"/>
      <c r="C652" s="2"/>
      <c r="Q652" s="102"/>
      <c r="R652" s="12"/>
      <c r="S652" s="12"/>
      <c r="T652" s="12"/>
      <c r="U652" s="12"/>
      <c r="V652" s="12"/>
      <c r="W652" s="12"/>
      <c r="X652" s="12"/>
      <c r="Y652" s="12"/>
      <c r="Z652" s="12"/>
      <c r="AA652" s="12"/>
      <c r="AB652" s="12"/>
      <c r="AC652" s="12"/>
      <c r="AD652" s="12"/>
      <c r="AE652" s="12"/>
      <c r="AF652" s="2"/>
      <c r="AG652" s="9"/>
      <c r="AH652" s="2"/>
      <c r="AI652" s="9"/>
    </row>
    <row r="653" spans="1:35" s="27" customFormat="1" x14ac:dyDescent="0.25">
      <c r="A653" s="95"/>
      <c r="B653" s="2"/>
      <c r="C653" s="2"/>
      <c r="Q653" s="102"/>
      <c r="R653" s="12"/>
      <c r="S653" s="12"/>
      <c r="T653" s="12"/>
      <c r="U653" s="12"/>
      <c r="V653" s="12"/>
      <c r="W653" s="12"/>
      <c r="X653" s="12"/>
      <c r="Y653" s="12"/>
      <c r="Z653" s="12"/>
      <c r="AA653" s="12"/>
      <c r="AB653" s="12"/>
      <c r="AC653" s="12"/>
      <c r="AD653" s="12"/>
      <c r="AE653" s="12"/>
      <c r="AF653" s="2"/>
      <c r="AG653" s="9"/>
      <c r="AH653" s="2"/>
      <c r="AI653" s="9"/>
    </row>
    <row r="654" spans="1:35" s="27" customFormat="1" x14ac:dyDescent="0.25">
      <c r="A654" s="95"/>
      <c r="B654" s="2"/>
      <c r="C654" s="2"/>
      <c r="Q654" s="102"/>
      <c r="R654" s="12"/>
      <c r="S654" s="12"/>
      <c r="T654" s="12"/>
      <c r="U654" s="12"/>
      <c r="V654" s="12"/>
      <c r="W654" s="12"/>
      <c r="X654" s="12"/>
      <c r="Y654" s="12"/>
      <c r="Z654" s="12"/>
      <c r="AA654" s="12"/>
      <c r="AB654" s="12"/>
      <c r="AC654" s="12"/>
      <c r="AD654" s="12"/>
      <c r="AE654" s="12"/>
      <c r="AF654" s="2"/>
      <c r="AG654" s="9"/>
      <c r="AH654" s="2"/>
      <c r="AI654" s="9"/>
    </row>
    <row r="655" spans="1:35" s="27" customFormat="1" x14ac:dyDescent="0.25">
      <c r="A655" s="95"/>
      <c r="B655" s="2"/>
      <c r="C655" s="2"/>
      <c r="Q655" s="102"/>
      <c r="R655" s="12"/>
      <c r="S655" s="12"/>
      <c r="T655" s="12"/>
      <c r="U655" s="12"/>
      <c r="V655" s="12"/>
      <c r="W655" s="12"/>
      <c r="X655" s="12"/>
      <c r="Y655" s="12"/>
      <c r="Z655" s="12"/>
      <c r="AA655" s="12"/>
      <c r="AB655" s="12"/>
      <c r="AC655" s="12"/>
      <c r="AD655" s="12"/>
      <c r="AE655" s="12"/>
      <c r="AF655" s="2"/>
      <c r="AG655" s="9"/>
      <c r="AH655" s="2"/>
      <c r="AI655" s="9"/>
    </row>
    <row r="656" spans="1:35" s="27" customFormat="1" x14ac:dyDescent="0.25">
      <c r="A656" s="95"/>
      <c r="B656" s="2"/>
      <c r="C656" s="2"/>
      <c r="Q656" s="102"/>
      <c r="R656" s="12"/>
      <c r="S656" s="12"/>
      <c r="T656" s="12"/>
      <c r="U656" s="12"/>
      <c r="V656" s="12"/>
      <c r="W656" s="12"/>
      <c r="X656" s="12"/>
      <c r="Y656" s="12"/>
      <c r="Z656" s="12"/>
      <c r="AA656" s="12"/>
      <c r="AB656" s="12"/>
      <c r="AC656" s="12"/>
      <c r="AD656" s="12"/>
      <c r="AE656" s="12"/>
      <c r="AF656" s="2"/>
      <c r="AG656" s="9"/>
      <c r="AH656" s="2"/>
      <c r="AI656" s="9"/>
    </row>
    <row r="657" spans="1:35" s="27" customFormat="1" x14ac:dyDescent="0.25">
      <c r="A657" s="95"/>
      <c r="B657" s="2"/>
      <c r="C657" s="2"/>
      <c r="Q657" s="102"/>
      <c r="R657" s="12"/>
      <c r="S657" s="12"/>
      <c r="T657" s="12"/>
      <c r="U657" s="12"/>
      <c r="V657" s="12"/>
      <c r="W657" s="12"/>
      <c r="X657" s="12"/>
      <c r="Y657" s="12"/>
      <c r="Z657" s="12"/>
      <c r="AA657" s="12"/>
      <c r="AB657" s="12"/>
      <c r="AC657" s="12"/>
      <c r="AD657" s="12"/>
      <c r="AE657" s="12"/>
      <c r="AF657" s="2"/>
      <c r="AG657" s="9"/>
      <c r="AH657" s="2"/>
      <c r="AI657" s="9"/>
    </row>
    <row r="658" spans="1:35" s="27" customFormat="1" x14ac:dyDescent="0.25">
      <c r="A658" s="95"/>
      <c r="B658" s="2"/>
      <c r="C658" s="2"/>
      <c r="Q658" s="102"/>
      <c r="R658" s="12"/>
      <c r="S658" s="12"/>
      <c r="T658" s="12"/>
      <c r="U658" s="12"/>
      <c r="V658" s="12"/>
      <c r="W658" s="12"/>
      <c r="X658" s="12"/>
      <c r="Y658" s="12"/>
      <c r="Z658" s="12"/>
      <c r="AA658" s="12"/>
      <c r="AB658" s="12"/>
      <c r="AC658" s="12"/>
      <c r="AD658" s="12"/>
      <c r="AE658" s="12"/>
      <c r="AF658" s="2"/>
      <c r="AG658" s="9"/>
      <c r="AH658" s="2"/>
      <c r="AI658" s="9"/>
    </row>
    <row r="659" spans="1:35" s="27" customFormat="1" x14ac:dyDescent="0.25">
      <c r="A659" s="95"/>
      <c r="B659" s="2"/>
      <c r="C659" s="2"/>
      <c r="Q659" s="102"/>
      <c r="R659" s="12"/>
      <c r="S659" s="12"/>
      <c r="T659" s="12"/>
      <c r="U659" s="12"/>
      <c r="V659" s="12"/>
      <c r="W659" s="12"/>
      <c r="X659" s="12"/>
      <c r="Y659" s="12"/>
      <c r="Z659" s="12"/>
      <c r="AA659" s="12"/>
      <c r="AB659" s="12"/>
      <c r="AC659" s="12"/>
      <c r="AD659" s="12"/>
      <c r="AE659" s="12"/>
      <c r="AF659" s="2"/>
      <c r="AG659" s="9"/>
      <c r="AH659" s="2"/>
      <c r="AI659" s="9"/>
    </row>
    <row r="660" spans="1:35" s="27" customFormat="1" x14ac:dyDescent="0.25">
      <c r="A660" s="95"/>
      <c r="B660" s="2"/>
      <c r="C660" s="2"/>
      <c r="Q660" s="102"/>
      <c r="R660" s="12"/>
      <c r="S660" s="12"/>
      <c r="T660" s="12"/>
      <c r="U660" s="12"/>
      <c r="V660" s="12"/>
      <c r="W660" s="12"/>
      <c r="X660" s="12"/>
      <c r="Y660" s="12"/>
      <c r="Z660" s="12"/>
      <c r="AA660" s="12"/>
      <c r="AB660" s="12"/>
      <c r="AC660" s="12"/>
      <c r="AD660" s="12"/>
      <c r="AE660" s="12"/>
      <c r="AF660" s="2"/>
      <c r="AG660" s="9"/>
      <c r="AH660" s="2"/>
      <c r="AI660" s="9"/>
    </row>
    <row r="661" spans="1:35" s="27" customFormat="1" x14ac:dyDescent="0.25">
      <c r="A661" s="95"/>
      <c r="B661" s="2"/>
      <c r="C661" s="2"/>
      <c r="Q661" s="102"/>
      <c r="R661" s="12"/>
      <c r="S661" s="12"/>
      <c r="T661" s="12"/>
      <c r="U661" s="12"/>
      <c r="V661" s="12"/>
      <c r="W661" s="12"/>
      <c r="X661" s="12"/>
      <c r="Y661" s="12"/>
      <c r="Z661" s="12"/>
      <c r="AA661" s="12"/>
      <c r="AB661" s="12"/>
      <c r="AC661" s="12"/>
      <c r="AD661" s="12"/>
      <c r="AE661" s="12"/>
      <c r="AF661" s="2"/>
      <c r="AG661" s="9"/>
      <c r="AH661" s="2"/>
      <c r="AI661" s="9"/>
    </row>
    <row r="662" spans="1:35" s="27" customFormat="1" x14ac:dyDescent="0.25">
      <c r="A662" s="95"/>
      <c r="B662" s="2"/>
      <c r="C662" s="2"/>
      <c r="Q662" s="102"/>
      <c r="R662" s="12"/>
      <c r="S662" s="12"/>
      <c r="T662" s="12"/>
      <c r="U662" s="12"/>
      <c r="V662" s="12"/>
      <c r="W662" s="12"/>
      <c r="X662" s="12"/>
      <c r="Y662" s="12"/>
      <c r="Z662" s="12"/>
      <c r="AA662" s="12"/>
      <c r="AB662" s="12"/>
      <c r="AC662" s="12"/>
      <c r="AD662" s="12"/>
      <c r="AE662" s="12"/>
      <c r="AF662" s="2"/>
      <c r="AG662" s="9"/>
      <c r="AH662" s="2"/>
      <c r="AI662" s="9"/>
    </row>
    <row r="663" spans="1:35" s="27" customFormat="1" x14ac:dyDescent="0.25">
      <c r="A663" s="95"/>
      <c r="B663" s="2"/>
      <c r="C663" s="2"/>
      <c r="Q663" s="102"/>
      <c r="R663" s="12"/>
      <c r="S663" s="12"/>
      <c r="T663" s="12"/>
      <c r="U663" s="12"/>
      <c r="V663" s="12"/>
      <c r="W663" s="12"/>
      <c r="X663" s="12"/>
      <c r="Y663" s="12"/>
      <c r="Z663" s="12"/>
      <c r="AA663" s="12"/>
      <c r="AB663" s="12"/>
      <c r="AC663" s="12"/>
      <c r="AD663" s="12"/>
      <c r="AE663" s="12"/>
      <c r="AF663" s="2"/>
      <c r="AG663" s="9"/>
      <c r="AH663" s="2"/>
      <c r="AI663" s="9"/>
    </row>
    <row r="664" spans="1:35" s="27" customFormat="1" x14ac:dyDescent="0.25">
      <c r="A664" s="95"/>
      <c r="B664" s="2"/>
      <c r="C664" s="2"/>
      <c r="Q664" s="102"/>
      <c r="R664" s="12"/>
      <c r="S664" s="12"/>
      <c r="T664" s="12"/>
      <c r="U664" s="12"/>
      <c r="V664" s="12"/>
      <c r="W664" s="12"/>
      <c r="X664" s="12"/>
      <c r="Y664" s="12"/>
      <c r="Z664" s="12"/>
      <c r="AA664" s="12"/>
      <c r="AB664" s="12"/>
      <c r="AC664" s="12"/>
      <c r="AD664" s="12"/>
      <c r="AE664" s="12"/>
      <c r="AF664" s="2"/>
      <c r="AG664" s="9"/>
      <c r="AH664" s="2"/>
      <c r="AI664" s="9"/>
    </row>
    <row r="665" spans="1:35" s="27" customFormat="1" x14ac:dyDescent="0.25">
      <c r="A665" s="95"/>
      <c r="B665" s="2"/>
      <c r="C665" s="2"/>
      <c r="Q665" s="102"/>
      <c r="R665" s="12"/>
      <c r="S665" s="12"/>
      <c r="T665" s="12"/>
      <c r="U665" s="12"/>
      <c r="V665" s="12"/>
      <c r="W665" s="12"/>
      <c r="X665" s="12"/>
      <c r="Y665" s="12"/>
      <c r="Z665" s="12"/>
      <c r="AA665" s="12"/>
      <c r="AB665" s="12"/>
      <c r="AC665" s="12"/>
      <c r="AD665" s="12"/>
      <c r="AE665" s="12"/>
      <c r="AF665" s="2"/>
      <c r="AG665" s="9"/>
      <c r="AH665" s="2"/>
      <c r="AI665" s="9"/>
    </row>
    <row r="666" spans="1:35" s="27" customFormat="1" x14ac:dyDescent="0.25">
      <c r="A666" s="95"/>
      <c r="B666" s="2"/>
      <c r="C666" s="2"/>
      <c r="Q666" s="102"/>
      <c r="R666" s="12"/>
      <c r="S666" s="12"/>
      <c r="T666" s="12"/>
      <c r="U666" s="12"/>
      <c r="V666" s="12"/>
      <c r="W666" s="12"/>
      <c r="X666" s="12"/>
      <c r="Y666" s="12"/>
      <c r="Z666" s="12"/>
      <c r="AA666" s="12"/>
      <c r="AB666" s="12"/>
      <c r="AC666" s="12"/>
      <c r="AD666" s="12"/>
      <c r="AE666" s="12"/>
      <c r="AF666" s="2"/>
      <c r="AG666" s="9"/>
      <c r="AH666" s="2"/>
      <c r="AI666" s="9"/>
    </row>
    <row r="667" spans="1:35" s="27" customFormat="1" x14ac:dyDescent="0.25">
      <c r="A667" s="95"/>
      <c r="B667" s="2"/>
      <c r="C667" s="2"/>
      <c r="Q667" s="102"/>
      <c r="R667" s="12"/>
      <c r="S667" s="12"/>
      <c r="T667" s="12"/>
      <c r="U667" s="12"/>
      <c r="V667" s="12"/>
      <c r="W667" s="12"/>
      <c r="X667" s="12"/>
      <c r="Y667" s="12"/>
      <c r="Z667" s="12"/>
      <c r="AA667" s="12"/>
      <c r="AB667" s="12"/>
      <c r="AC667" s="12"/>
      <c r="AD667" s="12"/>
      <c r="AE667" s="12"/>
      <c r="AF667" s="2"/>
      <c r="AG667" s="9"/>
      <c r="AH667" s="2"/>
      <c r="AI667" s="9"/>
    </row>
    <row r="668" spans="1:35" s="27" customFormat="1" x14ac:dyDescent="0.25">
      <c r="A668" s="95"/>
      <c r="B668" s="2"/>
      <c r="C668" s="2"/>
      <c r="Q668" s="102"/>
      <c r="R668" s="12"/>
      <c r="S668" s="12"/>
      <c r="T668" s="12"/>
      <c r="U668" s="12"/>
      <c r="V668" s="12"/>
      <c r="W668" s="12"/>
      <c r="X668" s="12"/>
      <c r="Y668" s="12"/>
      <c r="Z668" s="12"/>
      <c r="AA668" s="12"/>
      <c r="AB668" s="12"/>
      <c r="AC668" s="12"/>
      <c r="AD668" s="12"/>
      <c r="AE668" s="12"/>
      <c r="AF668" s="2"/>
      <c r="AG668" s="9"/>
      <c r="AH668" s="2"/>
      <c r="AI668" s="9"/>
    </row>
    <row r="669" spans="1:35" s="27" customFormat="1" x14ac:dyDescent="0.25">
      <c r="A669" s="95"/>
      <c r="B669" s="2"/>
      <c r="C669" s="2"/>
      <c r="Q669" s="102"/>
      <c r="R669" s="12"/>
      <c r="S669" s="12"/>
      <c r="T669" s="12"/>
      <c r="U669" s="12"/>
      <c r="V669" s="12"/>
      <c r="W669" s="12"/>
      <c r="X669" s="12"/>
      <c r="Y669" s="12"/>
      <c r="Z669" s="12"/>
      <c r="AA669" s="12"/>
      <c r="AB669" s="12"/>
      <c r="AC669" s="12"/>
      <c r="AD669" s="12"/>
      <c r="AE669" s="12"/>
      <c r="AF669" s="2"/>
      <c r="AG669" s="9"/>
      <c r="AH669" s="2"/>
      <c r="AI669" s="9"/>
    </row>
    <row r="670" spans="1:35" s="27" customFormat="1" x14ac:dyDescent="0.25">
      <c r="A670" s="95"/>
      <c r="B670" s="2"/>
      <c r="C670" s="2"/>
      <c r="Q670" s="102"/>
      <c r="R670" s="12"/>
      <c r="S670" s="12"/>
      <c r="T670" s="12"/>
      <c r="U670" s="12"/>
      <c r="V670" s="12"/>
      <c r="W670" s="12"/>
      <c r="X670" s="12"/>
      <c r="Y670" s="12"/>
      <c r="Z670" s="12"/>
      <c r="AA670" s="12"/>
      <c r="AB670" s="12"/>
      <c r="AC670" s="12"/>
      <c r="AD670" s="12"/>
      <c r="AE670" s="12"/>
      <c r="AF670" s="2"/>
      <c r="AG670" s="9"/>
      <c r="AH670" s="2"/>
      <c r="AI670" s="9"/>
    </row>
    <row r="671" spans="1:35" s="27" customFormat="1" x14ac:dyDescent="0.25">
      <c r="A671" s="95"/>
      <c r="B671" s="2"/>
      <c r="C671" s="2"/>
      <c r="Q671" s="102"/>
      <c r="R671" s="12"/>
      <c r="S671" s="12"/>
      <c r="T671" s="12"/>
      <c r="U671" s="12"/>
      <c r="V671" s="12"/>
      <c r="W671" s="12"/>
      <c r="X671" s="12"/>
      <c r="Y671" s="12"/>
      <c r="Z671" s="12"/>
      <c r="AA671" s="12"/>
      <c r="AB671" s="12"/>
      <c r="AC671" s="12"/>
      <c r="AD671" s="12"/>
      <c r="AE671" s="12"/>
      <c r="AF671" s="2"/>
      <c r="AG671" s="9"/>
      <c r="AH671" s="2"/>
      <c r="AI671" s="9"/>
    </row>
    <row r="672" spans="1:35" s="27" customFormat="1" x14ac:dyDescent="0.25">
      <c r="A672" s="95"/>
      <c r="B672" s="2"/>
      <c r="C672" s="2"/>
      <c r="Q672" s="102"/>
      <c r="R672" s="12"/>
      <c r="S672" s="12"/>
      <c r="T672" s="12"/>
      <c r="U672" s="12"/>
      <c r="V672" s="12"/>
      <c r="W672" s="12"/>
      <c r="X672" s="12"/>
      <c r="Y672" s="12"/>
      <c r="Z672" s="12"/>
      <c r="AA672" s="12"/>
      <c r="AB672" s="12"/>
      <c r="AC672" s="12"/>
      <c r="AD672" s="12"/>
      <c r="AE672" s="12"/>
      <c r="AF672" s="2"/>
      <c r="AG672" s="9"/>
      <c r="AH672" s="2"/>
      <c r="AI672" s="9"/>
    </row>
    <row r="673" spans="1:35" s="27" customFormat="1" x14ac:dyDescent="0.25">
      <c r="A673" s="95"/>
      <c r="B673" s="2"/>
      <c r="C673" s="2"/>
      <c r="Q673" s="102"/>
      <c r="R673" s="12"/>
      <c r="S673" s="12"/>
      <c r="T673" s="12"/>
      <c r="U673" s="12"/>
      <c r="V673" s="12"/>
      <c r="W673" s="12"/>
      <c r="X673" s="12"/>
      <c r="Y673" s="12"/>
      <c r="Z673" s="12"/>
      <c r="AA673" s="12"/>
      <c r="AB673" s="12"/>
      <c r="AC673" s="12"/>
      <c r="AD673" s="12"/>
      <c r="AE673" s="12"/>
      <c r="AF673" s="2"/>
      <c r="AG673" s="9"/>
      <c r="AH673" s="2"/>
      <c r="AI673" s="9"/>
    </row>
    <row r="674" spans="1:35" s="27" customFormat="1" x14ac:dyDescent="0.25">
      <c r="A674" s="95"/>
      <c r="B674" s="2"/>
      <c r="C674" s="2"/>
      <c r="Q674" s="102"/>
      <c r="R674" s="12"/>
      <c r="S674" s="12"/>
      <c r="T674" s="12"/>
      <c r="U674" s="12"/>
      <c r="V674" s="12"/>
      <c r="W674" s="12"/>
      <c r="X674" s="12"/>
      <c r="Y674" s="12"/>
      <c r="Z674" s="12"/>
      <c r="AA674" s="12"/>
      <c r="AB674" s="12"/>
      <c r="AC674" s="12"/>
      <c r="AD674" s="12"/>
      <c r="AE674" s="12"/>
      <c r="AF674" s="2"/>
      <c r="AG674" s="9"/>
      <c r="AH674" s="2"/>
      <c r="AI674" s="9"/>
    </row>
    <row r="675" spans="1:35" s="27" customFormat="1" x14ac:dyDescent="0.25">
      <c r="A675" s="95"/>
      <c r="B675" s="2"/>
      <c r="C675" s="2"/>
      <c r="Q675" s="102"/>
      <c r="R675" s="12"/>
      <c r="S675" s="12"/>
      <c r="T675" s="12"/>
      <c r="U675" s="12"/>
      <c r="V675" s="12"/>
      <c r="W675" s="12"/>
      <c r="X675" s="12"/>
      <c r="Y675" s="12"/>
      <c r="Z675" s="12"/>
      <c r="AA675" s="12"/>
      <c r="AB675" s="12"/>
      <c r="AC675" s="12"/>
      <c r="AD675" s="12"/>
      <c r="AE675" s="12"/>
      <c r="AF675" s="2"/>
      <c r="AG675" s="9"/>
      <c r="AH675" s="2"/>
      <c r="AI675" s="9"/>
    </row>
    <row r="676" spans="1:35" s="27" customFormat="1" x14ac:dyDescent="0.25">
      <c r="A676" s="95"/>
      <c r="B676" s="2"/>
      <c r="C676" s="2"/>
      <c r="Q676" s="102"/>
      <c r="R676" s="12"/>
      <c r="S676" s="12"/>
      <c r="T676" s="12"/>
      <c r="U676" s="12"/>
      <c r="V676" s="12"/>
      <c r="W676" s="12"/>
      <c r="X676" s="12"/>
      <c r="Y676" s="12"/>
      <c r="Z676" s="12"/>
      <c r="AA676" s="12"/>
      <c r="AB676" s="12"/>
      <c r="AC676" s="12"/>
      <c r="AD676" s="12"/>
      <c r="AE676" s="12"/>
      <c r="AF676" s="2"/>
      <c r="AG676" s="9"/>
      <c r="AH676" s="2"/>
      <c r="AI676" s="9"/>
    </row>
    <row r="677" spans="1:35" s="27" customFormat="1" x14ac:dyDescent="0.25">
      <c r="A677" s="95"/>
      <c r="B677" s="2"/>
      <c r="C677" s="2"/>
      <c r="Q677" s="102"/>
      <c r="R677" s="12"/>
      <c r="S677" s="12"/>
      <c r="T677" s="12"/>
      <c r="U677" s="12"/>
      <c r="V677" s="12"/>
      <c r="W677" s="12"/>
      <c r="X677" s="12"/>
      <c r="Y677" s="12"/>
      <c r="Z677" s="12"/>
      <c r="AA677" s="12"/>
      <c r="AB677" s="12"/>
      <c r="AC677" s="12"/>
      <c r="AD677" s="12"/>
      <c r="AE677" s="12"/>
      <c r="AF677" s="2"/>
      <c r="AG677" s="9"/>
      <c r="AH677" s="2"/>
      <c r="AI677" s="9"/>
    </row>
    <row r="678" spans="1:35" s="27" customFormat="1" x14ac:dyDescent="0.25">
      <c r="A678" s="95"/>
      <c r="B678" s="2"/>
      <c r="C678" s="2"/>
      <c r="Q678" s="102"/>
      <c r="R678" s="12"/>
      <c r="S678" s="12"/>
      <c r="T678" s="12"/>
      <c r="U678" s="12"/>
      <c r="V678" s="12"/>
      <c r="W678" s="12"/>
      <c r="X678" s="12"/>
      <c r="Y678" s="12"/>
      <c r="Z678" s="12"/>
      <c r="AA678" s="12"/>
      <c r="AB678" s="12"/>
      <c r="AC678" s="12"/>
      <c r="AD678" s="12"/>
      <c r="AE678" s="12"/>
      <c r="AF678" s="2"/>
      <c r="AG678" s="9"/>
      <c r="AH678" s="2"/>
      <c r="AI678" s="9"/>
    </row>
    <row r="679" spans="1:35" s="27" customFormat="1" x14ac:dyDescent="0.25">
      <c r="A679" s="95"/>
      <c r="B679" s="2"/>
      <c r="C679" s="2"/>
      <c r="Q679" s="102"/>
      <c r="R679" s="12"/>
      <c r="S679" s="12"/>
      <c r="T679" s="12"/>
      <c r="U679" s="12"/>
      <c r="V679" s="12"/>
      <c r="W679" s="12"/>
      <c r="X679" s="12"/>
      <c r="Y679" s="12"/>
      <c r="Z679" s="12"/>
      <c r="AA679" s="12"/>
      <c r="AB679" s="12"/>
      <c r="AC679" s="12"/>
      <c r="AD679" s="12"/>
      <c r="AE679" s="12"/>
      <c r="AF679" s="2"/>
      <c r="AG679" s="9"/>
      <c r="AH679" s="2"/>
      <c r="AI679" s="9"/>
    </row>
    <row r="680" spans="1:35" s="27" customFormat="1" x14ac:dyDescent="0.25">
      <c r="A680" s="95"/>
      <c r="B680" s="2"/>
      <c r="C680" s="2"/>
      <c r="Q680" s="102"/>
      <c r="R680" s="12"/>
      <c r="S680" s="12"/>
      <c r="T680" s="12"/>
      <c r="U680" s="12"/>
      <c r="V680" s="12"/>
      <c r="W680" s="12"/>
      <c r="X680" s="12"/>
      <c r="Y680" s="12"/>
      <c r="Z680" s="12"/>
      <c r="AA680" s="12"/>
      <c r="AB680" s="12"/>
      <c r="AC680" s="12"/>
      <c r="AD680" s="12"/>
      <c r="AE680" s="12"/>
      <c r="AF680" s="2"/>
      <c r="AG680" s="9"/>
      <c r="AH680" s="2"/>
      <c r="AI680" s="9"/>
    </row>
    <row r="681" spans="1:35" s="27" customFormat="1" x14ac:dyDescent="0.25">
      <c r="A681" s="95"/>
      <c r="B681" s="2"/>
      <c r="C681" s="2"/>
      <c r="Q681" s="102"/>
      <c r="R681" s="12"/>
      <c r="S681" s="12"/>
      <c r="T681" s="12"/>
      <c r="U681" s="12"/>
      <c r="V681" s="12"/>
      <c r="W681" s="12"/>
      <c r="X681" s="12"/>
      <c r="Y681" s="12"/>
      <c r="Z681" s="12"/>
      <c r="AA681" s="12"/>
      <c r="AB681" s="12"/>
      <c r="AC681" s="12"/>
      <c r="AD681" s="12"/>
      <c r="AE681" s="12"/>
      <c r="AF681" s="2"/>
      <c r="AG681" s="9"/>
      <c r="AH681" s="2"/>
      <c r="AI681" s="9"/>
    </row>
    <row r="682" spans="1:35" s="27" customFormat="1" x14ac:dyDescent="0.25">
      <c r="A682" s="95"/>
      <c r="B682" s="2"/>
      <c r="C682" s="2"/>
      <c r="Q682" s="102"/>
      <c r="R682" s="12"/>
      <c r="S682" s="12"/>
      <c r="T682" s="12"/>
      <c r="U682" s="12"/>
      <c r="V682" s="12"/>
      <c r="W682" s="12"/>
      <c r="X682" s="12"/>
      <c r="Y682" s="12"/>
      <c r="Z682" s="12"/>
      <c r="AA682" s="12"/>
      <c r="AB682" s="12"/>
      <c r="AC682" s="12"/>
      <c r="AD682" s="12"/>
      <c r="AE682" s="12"/>
      <c r="AF682" s="2"/>
      <c r="AG682" s="9"/>
      <c r="AH682" s="2"/>
      <c r="AI682" s="9"/>
    </row>
    <row r="683" spans="1:35" s="27" customFormat="1" x14ac:dyDescent="0.25">
      <c r="A683" s="95"/>
      <c r="B683" s="2"/>
      <c r="C683" s="2"/>
      <c r="Q683" s="102"/>
      <c r="R683" s="12"/>
      <c r="S683" s="12"/>
      <c r="T683" s="12"/>
      <c r="U683" s="12"/>
      <c r="V683" s="12"/>
      <c r="W683" s="12"/>
      <c r="X683" s="12"/>
      <c r="Y683" s="12"/>
      <c r="Z683" s="12"/>
      <c r="AA683" s="12"/>
      <c r="AB683" s="12"/>
      <c r="AC683" s="12"/>
      <c r="AD683" s="12"/>
      <c r="AE683" s="12"/>
      <c r="AF683" s="2"/>
      <c r="AG683" s="9"/>
      <c r="AH683" s="2"/>
      <c r="AI683" s="9"/>
    </row>
    <row r="684" spans="1:35" s="27" customFormat="1" x14ac:dyDescent="0.25">
      <c r="A684" s="95"/>
      <c r="B684" s="2"/>
      <c r="C684" s="2"/>
      <c r="Q684" s="102"/>
      <c r="R684" s="12"/>
      <c r="S684" s="12"/>
      <c r="T684" s="12"/>
      <c r="U684" s="12"/>
      <c r="V684" s="12"/>
      <c r="W684" s="12"/>
      <c r="X684" s="12"/>
      <c r="Y684" s="12"/>
      <c r="Z684" s="12"/>
      <c r="AA684" s="12"/>
      <c r="AB684" s="12"/>
      <c r="AC684" s="12"/>
      <c r="AD684" s="12"/>
      <c r="AE684" s="12"/>
      <c r="AF684" s="2"/>
      <c r="AG684" s="9"/>
      <c r="AH684" s="2"/>
      <c r="AI684" s="9"/>
    </row>
    <row r="685" spans="1:35" s="27" customFormat="1" x14ac:dyDescent="0.25">
      <c r="A685" s="95"/>
      <c r="B685" s="2"/>
      <c r="C685" s="2"/>
      <c r="Q685" s="10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  <c r="AC685" s="12"/>
      <c r="AD685" s="12"/>
      <c r="AE685" s="12"/>
      <c r="AF685" s="2"/>
      <c r="AG685" s="9"/>
      <c r="AH685" s="2"/>
      <c r="AI685" s="9"/>
    </row>
    <row r="686" spans="1:35" s="27" customFormat="1" x14ac:dyDescent="0.25">
      <c r="A686" s="95"/>
      <c r="B686" s="2"/>
      <c r="C686" s="2"/>
      <c r="Q686" s="102"/>
      <c r="R686" s="12"/>
      <c r="S686" s="12"/>
      <c r="T686" s="12"/>
      <c r="U686" s="12"/>
      <c r="V686" s="12"/>
      <c r="W686" s="12"/>
      <c r="X686" s="12"/>
      <c r="Y686" s="12"/>
      <c r="Z686" s="12"/>
      <c r="AA686" s="12"/>
      <c r="AB686" s="12"/>
      <c r="AC686" s="12"/>
      <c r="AD686" s="12"/>
      <c r="AE686" s="12"/>
      <c r="AF686" s="2"/>
      <c r="AG686" s="9"/>
      <c r="AH686" s="2"/>
      <c r="AI686" s="9"/>
    </row>
    <row r="687" spans="1:35" s="27" customFormat="1" x14ac:dyDescent="0.25">
      <c r="A687" s="95"/>
      <c r="B687" s="2"/>
      <c r="C687" s="2"/>
      <c r="Q687" s="102"/>
      <c r="R687" s="12"/>
      <c r="S687" s="12"/>
      <c r="T687" s="12"/>
      <c r="U687" s="12"/>
      <c r="V687" s="12"/>
      <c r="W687" s="12"/>
      <c r="X687" s="12"/>
      <c r="Y687" s="12"/>
      <c r="Z687" s="12"/>
      <c r="AA687" s="12"/>
      <c r="AB687" s="12"/>
      <c r="AC687" s="12"/>
      <c r="AD687" s="12"/>
      <c r="AE687" s="12"/>
      <c r="AF687" s="2"/>
      <c r="AG687" s="9"/>
      <c r="AH687" s="2"/>
      <c r="AI687" s="9"/>
    </row>
    <row r="688" spans="1:35" s="27" customFormat="1" x14ac:dyDescent="0.25">
      <c r="A688" s="95"/>
      <c r="B688" s="2"/>
      <c r="C688" s="2"/>
      <c r="Q688" s="102"/>
      <c r="R688" s="12"/>
      <c r="S688" s="12"/>
      <c r="T688" s="12"/>
      <c r="U688" s="12"/>
      <c r="V688" s="12"/>
      <c r="W688" s="12"/>
      <c r="X688" s="12"/>
      <c r="Y688" s="12"/>
      <c r="Z688" s="12"/>
      <c r="AA688" s="12"/>
      <c r="AB688" s="12"/>
      <c r="AC688" s="12"/>
      <c r="AD688" s="12"/>
      <c r="AE688" s="12"/>
      <c r="AF688" s="2"/>
      <c r="AG688" s="9"/>
      <c r="AH688" s="2"/>
      <c r="AI688" s="9"/>
    </row>
    <row r="689" spans="1:35" s="27" customFormat="1" x14ac:dyDescent="0.25">
      <c r="A689" s="95"/>
      <c r="B689" s="2"/>
      <c r="C689" s="2"/>
      <c r="Q689" s="102"/>
      <c r="R689" s="12"/>
      <c r="S689" s="12"/>
      <c r="T689" s="12"/>
      <c r="U689" s="12"/>
      <c r="V689" s="12"/>
      <c r="W689" s="12"/>
      <c r="X689" s="12"/>
      <c r="Y689" s="12"/>
      <c r="Z689" s="12"/>
      <c r="AA689" s="12"/>
      <c r="AB689" s="12"/>
      <c r="AC689" s="12"/>
      <c r="AD689" s="12"/>
      <c r="AE689" s="12"/>
      <c r="AF689" s="2"/>
      <c r="AG689" s="9"/>
      <c r="AH689" s="2"/>
      <c r="AI689" s="9"/>
    </row>
    <row r="690" spans="1:35" s="27" customFormat="1" x14ac:dyDescent="0.25">
      <c r="A690" s="95"/>
      <c r="B690" s="2"/>
      <c r="C690" s="2"/>
      <c r="Q690" s="102"/>
      <c r="R690" s="12"/>
      <c r="S690" s="12"/>
      <c r="T690" s="12"/>
      <c r="U690" s="12"/>
      <c r="V690" s="12"/>
      <c r="W690" s="12"/>
      <c r="X690" s="12"/>
      <c r="Y690" s="12"/>
      <c r="Z690" s="12"/>
      <c r="AA690" s="12"/>
      <c r="AB690" s="12"/>
      <c r="AC690" s="12"/>
      <c r="AD690" s="12"/>
      <c r="AE690" s="12"/>
      <c r="AF690" s="2"/>
      <c r="AG690" s="9"/>
      <c r="AH690" s="2"/>
      <c r="AI690" s="9"/>
    </row>
    <row r="691" spans="1:35" s="27" customFormat="1" x14ac:dyDescent="0.25">
      <c r="A691" s="95"/>
      <c r="B691" s="2"/>
      <c r="C691" s="2"/>
      <c r="Q691" s="102"/>
      <c r="R691" s="12"/>
      <c r="S691" s="12"/>
      <c r="T691" s="12"/>
      <c r="U691" s="12"/>
      <c r="V691" s="12"/>
      <c r="W691" s="12"/>
      <c r="X691" s="12"/>
      <c r="Y691" s="12"/>
      <c r="Z691" s="12"/>
      <c r="AA691" s="12"/>
      <c r="AB691" s="12"/>
      <c r="AC691" s="12"/>
      <c r="AD691" s="12"/>
      <c r="AE691" s="12"/>
      <c r="AF691" s="2"/>
      <c r="AG691" s="9"/>
      <c r="AH691" s="2"/>
      <c r="AI691" s="9"/>
    </row>
    <row r="692" spans="1:35" s="27" customFormat="1" x14ac:dyDescent="0.25">
      <c r="A692" s="95"/>
      <c r="B692" s="2"/>
      <c r="C692" s="2"/>
      <c r="Q692" s="102"/>
      <c r="R692" s="12"/>
      <c r="S692" s="12"/>
      <c r="T692" s="12"/>
      <c r="U692" s="12"/>
      <c r="V692" s="12"/>
      <c r="W692" s="12"/>
      <c r="X692" s="12"/>
      <c r="Y692" s="12"/>
      <c r="Z692" s="12"/>
      <c r="AA692" s="12"/>
      <c r="AB692" s="12"/>
      <c r="AC692" s="12"/>
      <c r="AD692" s="12"/>
      <c r="AE692" s="12"/>
      <c r="AF692" s="2"/>
      <c r="AG692" s="9"/>
      <c r="AH692" s="2"/>
      <c r="AI692" s="9"/>
    </row>
    <row r="693" spans="1:35" s="27" customFormat="1" x14ac:dyDescent="0.25">
      <c r="A693" s="95"/>
      <c r="B693" s="2"/>
      <c r="C693" s="2"/>
      <c r="Q693" s="102"/>
      <c r="R693" s="12"/>
      <c r="S693" s="12"/>
      <c r="T693" s="12"/>
      <c r="U693" s="12"/>
      <c r="V693" s="12"/>
      <c r="W693" s="12"/>
      <c r="X693" s="12"/>
      <c r="Y693" s="12"/>
      <c r="Z693" s="12"/>
      <c r="AA693" s="12"/>
      <c r="AB693" s="12"/>
      <c r="AC693" s="12"/>
      <c r="AD693" s="12"/>
      <c r="AE693" s="12"/>
      <c r="AF693" s="2"/>
      <c r="AG693" s="9"/>
      <c r="AH693" s="2"/>
      <c r="AI693" s="9"/>
    </row>
    <row r="694" spans="1:35" s="27" customFormat="1" x14ac:dyDescent="0.25">
      <c r="A694" s="95"/>
      <c r="B694" s="2"/>
      <c r="C694" s="2"/>
      <c r="Q694" s="102"/>
      <c r="R694" s="12"/>
      <c r="S694" s="12"/>
      <c r="T694" s="12"/>
      <c r="U694" s="12"/>
      <c r="V694" s="12"/>
      <c r="W694" s="12"/>
      <c r="X694" s="12"/>
      <c r="Y694" s="12"/>
      <c r="Z694" s="12"/>
      <c r="AA694" s="12"/>
      <c r="AB694" s="12"/>
      <c r="AC694" s="12"/>
      <c r="AD694" s="12"/>
      <c r="AE694" s="12"/>
      <c r="AF694" s="2"/>
      <c r="AG694" s="9"/>
      <c r="AH694" s="2"/>
      <c r="AI694" s="9"/>
    </row>
    <row r="695" spans="1:35" s="27" customFormat="1" x14ac:dyDescent="0.25">
      <c r="A695" s="95"/>
      <c r="B695" s="2"/>
      <c r="C695" s="2"/>
      <c r="Q695" s="102"/>
      <c r="R695" s="12"/>
      <c r="S695" s="12"/>
      <c r="T695" s="12"/>
      <c r="U695" s="12"/>
      <c r="V695" s="12"/>
      <c r="W695" s="12"/>
      <c r="X695" s="12"/>
      <c r="Y695" s="12"/>
      <c r="Z695" s="12"/>
      <c r="AA695" s="12"/>
      <c r="AB695" s="12"/>
      <c r="AC695" s="12"/>
      <c r="AD695" s="12"/>
      <c r="AE695" s="12"/>
      <c r="AF695" s="2"/>
      <c r="AG695" s="9"/>
      <c r="AH695" s="2"/>
      <c r="AI695" s="9"/>
    </row>
    <row r="696" spans="1:35" s="27" customFormat="1" x14ac:dyDescent="0.25">
      <c r="A696" s="95"/>
      <c r="B696" s="2"/>
      <c r="C696" s="2"/>
      <c r="Q696" s="102"/>
      <c r="R696" s="12"/>
      <c r="S696" s="12"/>
      <c r="T696" s="12"/>
      <c r="U696" s="12"/>
      <c r="V696" s="12"/>
      <c r="W696" s="12"/>
      <c r="X696" s="12"/>
      <c r="Y696" s="12"/>
      <c r="Z696" s="12"/>
      <c r="AA696" s="12"/>
      <c r="AB696" s="12"/>
      <c r="AC696" s="12"/>
      <c r="AD696" s="12"/>
      <c r="AE696" s="12"/>
      <c r="AF696" s="2"/>
      <c r="AG696" s="9"/>
      <c r="AH696" s="2"/>
      <c r="AI696" s="9"/>
    </row>
    <row r="697" spans="1:35" s="27" customFormat="1" x14ac:dyDescent="0.25">
      <c r="A697" s="95"/>
      <c r="B697" s="2"/>
      <c r="C697" s="2"/>
      <c r="Q697" s="102"/>
      <c r="R697" s="12"/>
      <c r="S697" s="12"/>
      <c r="T697" s="12"/>
      <c r="U697" s="12"/>
      <c r="V697" s="12"/>
      <c r="W697" s="12"/>
      <c r="X697" s="12"/>
      <c r="Y697" s="12"/>
      <c r="Z697" s="12"/>
      <c r="AA697" s="12"/>
      <c r="AB697" s="12"/>
      <c r="AC697" s="12"/>
      <c r="AD697" s="12"/>
      <c r="AE697" s="12"/>
      <c r="AF697" s="2"/>
      <c r="AG697" s="9"/>
      <c r="AH697" s="2"/>
      <c r="AI697" s="9"/>
    </row>
    <row r="698" spans="1:35" s="27" customFormat="1" x14ac:dyDescent="0.25">
      <c r="A698" s="95"/>
      <c r="B698" s="2"/>
      <c r="C698" s="2"/>
      <c r="Q698" s="102"/>
      <c r="R698" s="12"/>
      <c r="S698" s="12"/>
      <c r="T698" s="12"/>
      <c r="U698" s="12"/>
      <c r="V698" s="12"/>
      <c r="W698" s="12"/>
      <c r="X698" s="12"/>
      <c r="Y698" s="12"/>
      <c r="Z698" s="12"/>
      <c r="AA698" s="12"/>
      <c r="AB698" s="12"/>
      <c r="AC698" s="12"/>
      <c r="AD698" s="12"/>
      <c r="AE698" s="12"/>
      <c r="AF698" s="2"/>
      <c r="AG698" s="9"/>
      <c r="AH698" s="2"/>
      <c r="AI698" s="9"/>
    </row>
    <row r="699" spans="1:35" s="27" customFormat="1" x14ac:dyDescent="0.25">
      <c r="A699" s="95"/>
      <c r="B699" s="2"/>
      <c r="C699" s="2"/>
      <c r="Q699" s="102"/>
      <c r="R699" s="12"/>
      <c r="S699" s="12"/>
      <c r="T699" s="12"/>
      <c r="U699" s="12"/>
      <c r="V699" s="12"/>
      <c r="W699" s="12"/>
      <c r="X699" s="12"/>
      <c r="Y699" s="12"/>
      <c r="Z699" s="12"/>
      <c r="AA699" s="12"/>
      <c r="AB699" s="12"/>
      <c r="AC699" s="12"/>
      <c r="AD699" s="12"/>
      <c r="AE699" s="12"/>
      <c r="AF699" s="2"/>
      <c r="AG699" s="9"/>
      <c r="AH699" s="2"/>
      <c r="AI699" s="9"/>
    </row>
    <row r="700" spans="1:35" s="27" customFormat="1" x14ac:dyDescent="0.25">
      <c r="A700" s="95"/>
      <c r="B700" s="2"/>
      <c r="C700" s="2"/>
      <c r="Q700" s="102"/>
      <c r="R700" s="12"/>
      <c r="S700" s="12"/>
      <c r="T700" s="12"/>
      <c r="U700" s="12"/>
      <c r="V700" s="12"/>
      <c r="W700" s="12"/>
      <c r="X700" s="12"/>
      <c r="Y700" s="12"/>
      <c r="Z700" s="12"/>
      <c r="AA700" s="12"/>
      <c r="AB700" s="12"/>
      <c r="AC700" s="12"/>
      <c r="AD700" s="12"/>
      <c r="AE700" s="12"/>
      <c r="AF700" s="2"/>
      <c r="AG700" s="9"/>
      <c r="AH700" s="2"/>
      <c r="AI700" s="9"/>
    </row>
    <row r="701" spans="1:35" s="27" customFormat="1" x14ac:dyDescent="0.25">
      <c r="A701" s="95"/>
      <c r="B701" s="2"/>
      <c r="C701" s="2"/>
      <c r="Q701" s="102"/>
      <c r="R701" s="12"/>
      <c r="S701" s="12"/>
      <c r="T701" s="12"/>
      <c r="U701" s="12"/>
      <c r="V701" s="12"/>
      <c r="W701" s="12"/>
      <c r="X701" s="12"/>
      <c r="Y701" s="12"/>
      <c r="Z701" s="12"/>
      <c r="AA701" s="12"/>
      <c r="AB701" s="12"/>
      <c r="AC701" s="12"/>
      <c r="AD701" s="12"/>
      <c r="AE701" s="12"/>
      <c r="AF701" s="2"/>
      <c r="AG701" s="9"/>
      <c r="AH701" s="2"/>
      <c r="AI701" s="9"/>
    </row>
    <row r="702" spans="1:35" s="27" customFormat="1" x14ac:dyDescent="0.25">
      <c r="A702" s="95"/>
      <c r="B702" s="2"/>
      <c r="C702" s="2"/>
      <c r="Q702" s="102"/>
      <c r="R702" s="12"/>
      <c r="S702" s="12"/>
      <c r="T702" s="12"/>
      <c r="U702" s="12"/>
      <c r="V702" s="12"/>
      <c r="W702" s="12"/>
      <c r="X702" s="12"/>
      <c r="Y702" s="12"/>
      <c r="Z702" s="12"/>
      <c r="AA702" s="12"/>
      <c r="AB702" s="12"/>
      <c r="AC702" s="12"/>
      <c r="AD702" s="12"/>
      <c r="AE702" s="12"/>
      <c r="AF702" s="2"/>
      <c r="AG702" s="9"/>
      <c r="AH702" s="2"/>
      <c r="AI702" s="9"/>
    </row>
    <row r="703" spans="1:35" s="27" customFormat="1" x14ac:dyDescent="0.25">
      <c r="A703" s="95"/>
      <c r="B703" s="2"/>
      <c r="C703" s="2"/>
      <c r="Q703" s="102"/>
      <c r="R703" s="12"/>
      <c r="S703" s="12"/>
      <c r="T703" s="12"/>
      <c r="U703" s="12"/>
      <c r="V703" s="12"/>
      <c r="W703" s="12"/>
      <c r="X703" s="12"/>
      <c r="Y703" s="12"/>
      <c r="Z703" s="12"/>
      <c r="AA703" s="12"/>
      <c r="AB703" s="12"/>
      <c r="AC703" s="12"/>
      <c r="AD703" s="12"/>
      <c r="AE703" s="12"/>
      <c r="AF703" s="2"/>
      <c r="AG703" s="9"/>
      <c r="AH703" s="2"/>
      <c r="AI703" s="9"/>
    </row>
    <row r="704" spans="1:35" s="27" customFormat="1" x14ac:dyDescent="0.25">
      <c r="A704" s="95"/>
      <c r="B704" s="2"/>
      <c r="C704" s="2"/>
      <c r="Q704" s="102"/>
      <c r="R704" s="12"/>
      <c r="S704" s="12"/>
      <c r="T704" s="12"/>
      <c r="U704" s="12"/>
      <c r="V704" s="12"/>
      <c r="W704" s="12"/>
      <c r="X704" s="12"/>
      <c r="Y704" s="12"/>
      <c r="Z704" s="12"/>
      <c r="AA704" s="12"/>
      <c r="AB704" s="12"/>
      <c r="AC704" s="12"/>
      <c r="AD704" s="12"/>
      <c r="AE704" s="12"/>
      <c r="AF704" s="2"/>
      <c r="AG704" s="9"/>
      <c r="AH704" s="2"/>
      <c r="AI704" s="9"/>
    </row>
    <row r="705" spans="1:35" s="27" customFormat="1" x14ac:dyDescent="0.25">
      <c r="A705" s="95"/>
      <c r="B705" s="2"/>
      <c r="C705" s="2"/>
      <c r="Q705" s="102"/>
      <c r="R705" s="12"/>
      <c r="S705" s="12"/>
      <c r="T705" s="12"/>
      <c r="U705" s="12"/>
      <c r="V705" s="12"/>
      <c r="W705" s="12"/>
      <c r="X705" s="12"/>
      <c r="Y705" s="12"/>
      <c r="Z705" s="12"/>
      <c r="AA705" s="12"/>
      <c r="AB705" s="12"/>
      <c r="AC705" s="12"/>
      <c r="AD705" s="12"/>
      <c r="AE705" s="12"/>
      <c r="AF705" s="2"/>
      <c r="AG705" s="9"/>
      <c r="AH705" s="2"/>
      <c r="AI705" s="9"/>
    </row>
    <row r="706" spans="1:35" s="27" customFormat="1" x14ac:dyDescent="0.25">
      <c r="A706" s="95"/>
      <c r="B706" s="2"/>
      <c r="C706" s="2"/>
      <c r="Q706" s="102"/>
      <c r="R706" s="12"/>
      <c r="S706" s="12"/>
      <c r="T706" s="12"/>
      <c r="U706" s="12"/>
      <c r="V706" s="12"/>
      <c r="W706" s="12"/>
      <c r="X706" s="12"/>
      <c r="Y706" s="12"/>
      <c r="Z706" s="12"/>
      <c r="AA706" s="12"/>
      <c r="AB706" s="12"/>
      <c r="AC706" s="12"/>
      <c r="AD706" s="12"/>
      <c r="AE706" s="12"/>
      <c r="AF706" s="2"/>
      <c r="AG706" s="9"/>
      <c r="AH706" s="2"/>
      <c r="AI706" s="9"/>
    </row>
    <row r="707" spans="1:35" s="27" customFormat="1" x14ac:dyDescent="0.25">
      <c r="A707" s="95"/>
      <c r="B707" s="2"/>
      <c r="C707" s="2"/>
      <c r="Q707" s="102"/>
      <c r="R707" s="12"/>
      <c r="S707" s="12"/>
      <c r="T707" s="12"/>
      <c r="U707" s="12"/>
      <c r="V707" s="12"/>
      <c r="W707" s="12"/>
      <c r="X707" s="12"/>
      <c r="Y707" s="12"/>
      <c r="Z707" s="12"/>
      <c r="AA707" s="12"/>
      <c r="AB707" s="12"/>
      <c r="AC707" s="12"/>
      <c r="AD707" s="12"/>
      <c r="AE707" s="12"/>
      <c r="AF707" s="2"/>
      <c r="AG707" s="9"/>
      <c r="AH707" s="2"/>
      <c r="AI707" s="9"/>
    </row>
    <row r="708" spans="1:35" s="27" customFormat="1" x14ac:dyDescent="0.25">
      <c r="A708" s="95"/>
      <c r="B708" s="2"/>
      <c r="C708" s="2"/>
      <c r="Q708" s="102"/>
      <c r="R708" s="12"/>
      <c r="S708" s="12"/>
      <c r="T708" s="12"/>
      <c r="U708" s="12"/>
      <c r="V708" s="12"/>
      <c r="W708" s="12"/>
      <c r="X708" s="12"/>
      <c r="Y708" s="12"/>
      <c r="Z708" s="12"/>
      <c r="AA708" s="12"/>
      <c r="AB708" s="12"/>
      <c r="AC708" s="12"/>
      <c r="AD708" s="12"/>
      <c r="AE708" s="12"/>
      <c r="AF708" s="2"/>
      <c r="AG708" s="9"/>
      <c r="AH708" s="2"/>
      <c r="AI708" s="9"/>
    </row>
    <row r="709" spans="1:35" s="27" customFormat="1" x14ac:dyDescent="0.25">
      <c r="A709" s="95"/>
      <c r="B709" s="2"/>
      <c r="C709" s="2"/>
      <c r="Q709" s="102"/>
      <c r="R709" s="12"/>
      <c r="S709" s="12"/>
      <c r="T709" s="12"/>
      <c r="U709" s="12"/>
      <c r="V709" s="12"/>
      <c r="W709" s="12"/>
      <c r="X709" s="12"/>
      <c r="Y709" s="12"/>
      <c r="Z709" s="12"/>
      <c r="AA709" s="12"/>
      <c r="AB709" s="12"/>
      <c r="AC709" s="12"/>
      <c r="AD709" s="12"/>
      <c r="AE709" s="12"/>
      <c r="AF709" s="2"/>
      <c r="AG709" s="9"/>
      <c r="AH709" s="2"/>
      <c r="AI709" s="9"/>
    </row>
    <row r="710" spans="1:35" s="27" customFormat="1" x14ac:dyDescent="0.25">
      <c r="A710" s="95"/>
      <c r="B710" s="2"/>
      <c r="C710" s="2"/>
      <c r="Q710" s="102"/>
      <c r="R710" s="12"/>
      <c r="S710" s="12"/>
      <c r="T710" s="12"/>
      <c r="U710" s="12"/>
      <c r="V710" s="12"/>
      <c r="W710" s="12"/>
      <c r="X710" s="12"/>
      <c r="Y710" s="12"/>
      <c r="Z710" s="12"/>
      <c r="AA710" s="12"/>
      <c r="AB710" s="12"/>
      <c r="AC710" s="12"/>
      <c r="AD710" s="12"/>
      <c r="AE710" s="12"/>
      <c r="AF710" s="2"/>
      <c r="AG710" s="9"/>
      <c r="AH710" s="2"/>
      <c r="AI710" s="9"/>
    </row>
    <row r="711" spans="1:35" s="27" customFormat="1" x14ac:dyDescent="0.25">
      <c r="A711" s="95"/>
      <c r="B711" s="2"/>
      <c r="C711" s="2"/>
      <c r="Q711" s="102"/>
      <c r="R711" s="12"/>
      <c r="S711" s="12"/>
      <c r="T711" s="12"/>
      <c r="U711" s="12"/>
      <c r="V711" s="12"/>
      <c r="W711" s="12"/>
      <c r="X711" s="12"/>
      <c r="Y711" s="12"/>
      <c r="Z711" s="12"/>
      <c r="AA711" s="12"/>
      <c r="AB711" s="12"/>
      <c r="AC711" s="12"/>
      <c r="AD711" s="12"/>
      <c r="AE711" s="12"/>
      <c r="AF711" s="2"/>
      <c r="AG711" s="9"/>
      <c r="AH711" s="2"/>
      <c r="AI711" s="9"/>
    </row>
    <row r="712" spans="1:35" s="27" customFormat="1" x14ac:dyDescent="0.25">
      <c r="A712" s="95"/>
      <c r="B712" s="2"/>
      <c r="C712" s="2"/>
      <c r="Q712" s="102"/>
      <c r="R712" s="12"/>
      <c r="S712" s="12"/>
      <c r="T712" s="12"/>
      <c r="U712" s="12"/>
      <c r="V712" s="12"/>
      <c r="W712" s="12"/>
      <c r="X712" s="12"/>
      <c r="Y712" s="12"/>
      <c r="Z712" s="12"/>
      <c r="AA712" s="12"/>
      <c r="AB712" s="12"/>
      <c r="AC712" s="12"/>
      <c r="AD712" s="12"/>
      <c r="AE712" s="12"/>
      <c r="AF712" s="2"/>
      <c r="AG712" s="9"/>
      <c r="AH712" s="2"/>
      <c r="AI712" s="9"/>
    </row>
    <row r="713" spans="1:35" s="27" customFormat="1" x14ac:dyDescent="0.25">
      <c r="A713" s="95"/>
      <c r="B713" s="2"/>
      <c r="C713" s="2"/>
      <c r="Q713" s="102"/>
      <c r="R713" s="12"/>
      <c r="S713" s="12"/>
      <c r="T713" s="12"/>
      <c r="U713" s="12"/>
      <c r="V713" s="12"/>
      <c r="W713" s="12"/>
      <c r="X713" s="12"/>
      <c r="Y713" s="12"/>
      <c r="Z713" s="12"/>
      <c r="AA713" s="12"/>
      <c r="AB713" s="12"/>
      <c r="AC713" s="12"/>
      <c r="AD713" s="12"/>
      <c r="AE713" s="12"/>
      <c r="AF713" s="2"/>
      <c r="AG713" s="9"/>
      <c r="AH713" s="2"/>
      <c r="AI713" s="9"/>
    </row>
    <row r="714" spans="1:35" s="27" customFormat="1" x14ac:dyDescent="0.25">
      <c r="A714" s="95"/>
      <c r="B714" s="2"/>
      <c r="C714" s="2"/>
      <c r="Q714" s="102"/>
      <c r="R714" s="12"/>
      <c r="S714" s="12"/>
      <c r="T714" s="12"/>
      <c r="U714" s="12"/>
      <c r="V714" s="12"/>
      <c r="W714" s="12"/>
      <c r="X714" s="12"/>
      <c r="Y714" s="12"/>
      <c r="Z714" s="12"/>
      <c r="AA714" s="12"/>
      <c r="AB714" s="12"/>
      <c r="AC714" s="12"/>
      <c r="AD714" s="12"/>
      <c r="AE714" s="12"/>
      <c r="AF714" s="2"/>
      <c r="AG714" s="9"/>
      <c r="AH714" s="2"/>
      <c r="AI714" s="9"/>
    </row>
    <row r="715" spans="1:35" s="27" customFormat="1" x14ac:dyDescent="0.25">
      <c r="A715" s="95"/>
      <c r="B715" s="2"/>
      <c r="C715" s="2"/>
      <c r="Q715" s="102"/>
      <c r="R715" s="12"/>
      <c r="S715" s="12"/>
      <c r="T715" s="12"/>
      <c r="U715" s="12"/>
      <c r="V715" s="12"/>
      <c r="W715" s="12"/>
      <c r="X715" s="12"/>
      <c r="Y715" s="12"/>
      <c r="Z715" s="12"/>
      <c r="AA715" s="12"/>
      <c r="AB715" s="12"/>
      <c r="AC715" s="12"/>
      <c r="AD715" s="12"/>
      <c r="AE715" s="12"/>
      <c r="AF715" s="2"/>
      <c r="AG715" s="9"/>
      <c r="AH715" s="2"/>
      <c r="AI715" s="9"/>
    </row>
    <row r="716" spans="1:35" s="27" customFormat="1" x14ac:dyDescent="0.25">
      <c r="A716" s="95"/>
      <c r="B716" s="2"/>
      <c r="C716" s="2"/>
      <c r="Q716" s="102"/>
      <c r="R716" s="12"/>
      <c r="S716" s="12"/>
      <c r="T716" s="12"/>
      <c r="U716" s="12"/>
      <c r="V716" s="12"/>
      <c r="W716" s="12"/>
      <c r="X716" s="12"/>
      <c r="Y716" s="12"/>
      <c r="Z716" s="12"/>
      <c r="AA716" s="12"/>
      <c r="AB716" s="12"/>
      <c r="AC716" s="12"/>
      <c r="AD716" s="12"/>
      <c r="AE716" s="12"/>
      <c r="AF716" s="2"/>
      <c r="AG716" s="9"/>
      <c r="AH716" s="2"/>
      <c r="AI716" s="9"/>
    </row>
    <row r="717" spans="1:35" s="27" customFormat="1" x14ac:dyDescent="0.25">
      <c r="A717" s="95"/>
      <c r="B717" s="2"/>
      <c r="C717" s="2"/>
      <c r="Q717" s="102"/>
      <c r="R717" s="12"/>
      <c r="S717" s="12"/>
      <c r="T717" s="12"/>
      <c r="U717" s="12"/>
      <c r="V717" s="12"/>
      <c r="W717" s="12"/>
      <c r="X717" s="12"/>
      <c r="Y717" s="12"/>
      <c r="Z717" s="12"/>
      <c r="AA717" s="12"/>
      <c r="AB717" s="12"/>
      <c r="AC717" s="12"/>
      <c r="AD717" s="12"/>
      <c r="AE717" s="12"/>
      <c r="AF717" s="2"/>
      <c r="AG717" s="9"/>
      <c r="AH717" s="2"/>
      <c r="AI717" s="9"/>
    </row>
    <row r="718" spans="1:35" s="27" customFormat="1" x14ac:dyDescent="0.25">
      <c r="A718" s="95"/>
      <c r="B718" s="2"/>
      <c r="C718" s="2"/>
      <c r="Q718" s="102"/>
      <c r="R718" s="12"/>
      <c r="S718" s="12"/>
      <c r="T718" s="12"/>
      <c r="U718" s="12"/>
      <c r="V718" s="12"/>
      <c r="W718" s="12"/>
      <c r="X718" s="12"/>
      <c r="Y718" s="12"/>
      <c r="Z718" s="12"/>
      <c r="AA718" s="12"/>
      <c r="AB718" s="12"/>
      <c r="AC718" s="12"/>
      <c r="AD718" s="12"/>
      <c r="AE718" s="12"/>
      <c r="AF718" s="2"/>
      <c r="AG718" s="9"/>
      <c r="AH718" s="2"/>
      <c r="AI718" s="9"/>
    </row>
    <row r="719" spans="1:35" s="27" customFormat="1" x14ac:dyDescent="0.25">
      <c r="A719" s="95"/>
      <c r="B719" s="2"/>
      <c r="C719" s="2"/>
      <c r="Q719" s="102"/>
      <c r="R719" s="12"/>
      <c r="S719" s="12"/>
      <c r="T719" s="12"/>
      <c r="U719" s="12"/>
      <c r="V719" s="12"/>
      <c r="W719" s="12"/>
      <c r="X719" s="12"/>
      <c r="Y719" s="12"/>
      <c r="Z719" s="12"/>
      <c r="AA719" s="12"/>
      <c r="AB719" s="12"/>
      <c r="AC719" s="12"/>
      <c r="AD719" s="12"/>
      <c r="AE719" s="12"/>
      <c r="AF719" s="2"/>
      <c r="AG719" s="9"/>
      <c r="AH719" s="2"/>
      <c r="AI719" s="9"/>
    </row>
    <row r="720" spans="1:35" s="27" customFormat="1" x14ac:dyDescent="0.25">
      <c r="A720" s="95"/>
      <c r="B720" s="2"/>
      <c r="C720" s="2"/>
      <c r="Q720" s="102"/>
      <c r="R720" s="12"/>
      <c r="S720" s="12"/>
      <c r="T720" s="12"/>
      <c r="U720" s="12"/>
      <c r="V720" s="12"/>
      <c r="W720" s="12"/>
      <c r="X720" s="12"/>
      <c r="Y720" s="12"/>
      <c r="Z720" s="12"/>
      <c r="AA720" s="12"/>
      <c r="AB720" s="12"/>
      <c r="AC720" s="12"/>
      <c r="AD720" s="12"/>
      <c r="AE720" s="12"/>
      <c r="AF720" s="2"/>
      <c r="AG720" s="9"/>
      <c r="AH720" s="2"/>
      <c r="AI720" s="9"/>
    </row>
    <row r="721" spans="1:35" s="27" customFormat="1" x14ac:dyDescent="0.25">
      <c r="A721" s="95"/>
      <c r="B721" s="2"/>
      <c r="C721" s="2"/>
      <c r="Q721" s="102"/>
      <c r="R721" s="12"/>
      <c r="S721" s="12"/>
      <c r="T721" s="12"/>
      <c r="U721" s="12"/>
      <c r="V721" s="12"/>
      <c r="W721" s="12"/>
      <c r="X721" s="12"/>
      <c r="Y721" s="12"/>
      <c r="Z721" s="12"/>
      <c r="AA721" s="12"/>
      <c r="AB721" s="12"/>
      <c r="AC721" s="12"/>
      <c r="AD721" s="12"/>
      <c r="AE721" s="12"/>
      <c r="AF721" s="2"/>
      <c r="AG721" s="9"/>
      <c r="AH721" s="2"/>
      <c r="AI721" s="9"/>
    </row>
    <row r="722" spans="1:35" s="27" customFormat="1" x14ac:dyDescent="0.25">
      <c r="A722" s="95"/>
      <c r="B722" s="2"/>
      <c r="C722" s="2"/>
      <c r="Q722" s="102"/>
      <c r="R722" s="12"/>
      <c r="S722" s="12"/>
      <c r="T722" s="12"/>
      <c r="U722" s="12"/>
      <c r="V722" s="12"/>
      <c r="W722" s="12"/>
      <c r="X722" s="12"/>
      <c r="Y722" s="12"/>
      <c r="Z722" s="12"/>
      <c r="AA722" s="12"/>
      <c r="AB722" s="12"/>
      <c r="AC722" s="12"/>
      <c r="AD722" s="12"/>
      <c r="AE722" s="12"/>
      <c r="AF722" s="2"/>
      <c r="AG722" s="9"/>
      <c r="AH722" s="2"/>
      <c r="AI722" s="9"/>
    </row>
    <row r="723" spans="1:35" s="27" customFormat="1" x14ac:dyDescent="0.25">
      <c r="A723" s="95"/>
      <c r="B723" s="2"/>
      <c r="C723" s="2"/>
      <c r="Q723" s="102"/>
      <c r="R723" s="12"/>
      <c r="S723" s="12"/>
      <c r="T723" s="12"/>
      <c r="U723" s="12"/>
      <c r="V723" s="12"/>
      <c r="W723" s="12"/>
      <c r="X723" s="12"/>
      <c r="Y723" s="12"/>
      <c r="Z723" s="12"/>
      <c r="AA723" s="12"/>
      <c r="AB723" s="12"/>
      <c r="AC723" s="12"/>
      <c r="AD723" s="12"/>
      <c r="AE723" s="12"/>
      <c r="AF723" s="2"/>
      <c r="AG723" s="9"/>
      <c r="AH723" s="2"/>
      <c r="AI723" s="9"/>
    </row>
    <row r="724" spans="1:35" s="27" customFormat="1" x14ac:dyDescent="0.25">
      <c r="A724" s="95"/>
      <c r="B724" s="2"/>
      <c r="C724" s="2"/>
      <c r="Q724" s="102"/>
      <c r="R724" s="12"/>
      <c r="S724" s="12"/>
      <c r="T724" s="12"/>
      <c r="U724" s="12"/>
      <c r="V724" s="12"/>
      <c r="W724" s="12"/>
      <c r="X724" s="12"/>
      <c r="Y724" s="12"/>
      <c r="Z724" s="12"/>
      <c r="AA724" s="12"/>
      <c r="AB724" s="12"/>
      <c r="AC724" s="12"/>
      <c r="AD724" s="12"/>
      <c r="AE724" s="12"/>
      <c r="AF724" s="2"/>
      <c r="AG724" s="9"/>
      <c r="AH724" s="2"/>
      <c r="AI724" s="9"/>
    </row>
    <row r="725" spans="1:35" s="27" customFormat="1" x14ac:dyDescent="0.25">
      <c r="A725" s="95"/>
      <c r="B725" s="2"/>
      <c r="C725" s="2"/>
      <c r="Q725" s="10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  <c r="AC725" s="12"/>
      <c r="AD725" s="12"/>
      <c r="AE725" s="12"/>
      <c r="AF725" s="2"/>
      <c r="AG725" s="9"/>
      <c r="AH725" s="2"/>
      <c r="AI725" s="9"/>
    </row>
    <row r="726" spans="1:35" s="27" customFormat="1" x14ac:dyDescent="0.25">
      <c r="A726" s="95"/>
      <c r="B726" s="2"/>
      <c r="C726" s="2"/>
      <c r="Q726" s="102"/>
      <c r="R726" s="12"/>
      <c r="S726" s="12"/>
      <c r="T726" s="12"/>
      <c r="U726" s="12"/>
      <c r="V726" s="12"/>
      <c r="W726" s="12"/>
      <c r="X726" s="12"/>
      <c r="Y726" s="12"/>
      <c r="Z726" s="12"/>
      <c r="AA726" s="12"/>
      <c r="AB726" s="12"/>
      <c r="AC726" s="12"/>
      <c r="AD726" s="12"/>
      <c r="AE726" s="12"/>
      <c r="AF726" s="2"/>
      <c r="AG726" s="9"/>
      <c r="AH726" s="2"/>
      <c r="AI726" s="9"/>
    </row>
    <row r="727" spans="1:35" s="27" customFormat="1" x14ac:dyDescent="0.25">
      <c r="A727" s="95"/>
      <c r="B727" s="2"/>
      <c r="C727" s="2"/>
      <c r="Q727" s="102"/>
      <c r="R727" s="12"/>
      <c r="S727" s="12"/>
      <c r="T727" s="12"/>
      <c r="U727" s="12"/>
      <c r="V727" s="12"/>
      <c r="W727" s="12"/>
      <c r="X727" s="12"/>
      <c r="Y727" s="12"/>
      <c r="Z727" s="12"/>
      <c r="AA727" s="12"/>
      <c r="AB727" s="12"/>
      <c r="AC727" s="12"/>
      <c r="AD727" s="12"/>
      <c r="AE727" s="12"/>
      <c r="AF727" s="2"/>
      <c r="AG727" s="9"/>
      <c r="AH727" s="2"/>
      <c r="AI727" s="9"/>
    </row>
    <row r="728" spans="1:35" s="27" customFormat="1" x14ac:dyDescent="0.25">
      <c r="A728" s="95"/>
      <c r="B728" s="2"/>
      <c r="C728" s="2"/>
      <c r="Q728" s="102"/>
      <c r="R728" s="12"/>
      <c r="S728" s="12"/>
      <c r="T728" s="12"/>
      <c r="U728" s="12"/>
      <c r="V728" s="12"/>
      <c r="W728" s="12"/>
      <c r="X728" s="12"/>
      <c r="Y728" s="12"/>
      <c r="Z728" s="12"/>
      <c r="AA728" s="12"/>
      <c r="AB728" s="12"/>
      <c r="AC728" s="12"/>
      <c r="AD728" s="12"/>
      <c r="AE728" s="12"/>
      <c r="AF728" s="2"/>
      <c r="AG728" s="9"/>
      <c r="AH728" s="2"/>
      <c r="AI728" s="9"/>
    </row>
    <row r="729" spans="1:35" s="27" customFormat="1" x14ac:dyDescent="0.25">
      <c r="A729" s="95"/>
      <c r="B729" s="2"/>
      <c r="C729" s="2"/>
      <c r="Q729" s="102"/>
      <c r="R729" s="12"/>
      <c r="S729" s="12"/>
      <c r="T729" s="12"/>
      <c r="U729" s="12"/>
      <c r="V729" s="12"/>
      <c r="W729" s="12"/>
      <c r="X729" s="12"/>
      <c r="Y729" s="12"/>
      <c r="Z729" s="12"/>
      <c r="AA729" s="12"/>
      <c r="AB729" s="12"/>
      <c r="AC729" s="12"/>
      <c r="AD729" s="12"/>
      <c r="AE729" s="12"/>
      <c r="AF729" s="2"/>
      <c r="AG729" s="9"/>
      <c r="AH729" s="2"/>
      <c r="AI729" s="9"/>
    </row>
    <row r="730" spans="1:35" s="27" customFormat="1" x14ac:dyDescent="0.25">
      <c r="A730" s="95"/>
      <c r="B730" s="2"/>
      <c r="C730" s="2"/>
      <c r="Q730" s="102"/>
      <c r="R730" s="12"/>
      <c r="S730" s="12"/>
      <c r="T730" s="12"/>
      <c r="U730" s="12"/>
      <c r="V730" s="12"/>
      <c r="W730" s="12"/>
      <c r="X730" s="12"/>
      <c r="Y730" s="12"/>
      <c r="Z730" s="12"/>
      <c r="AA730" s="12"/>
      <c r="AB730" s="12"/>
      <c r="AC730" s="12"/>
      <c r="AD730" s="12"/>
      <c r="AE730" s="12"/>
      <c r="AF730" s="2"/>
      <c r="AG730" s="9"/>
      <c r="AH730" s="2"/>
      <c r="AI730" s="9"/>
    </row>
    <row r="731" spans="1:35" s="27" customFormat="1" x14ac:dyDescent="0.25">
      <c r="A731" s="95"/>
      <c r="B731" s="2"/>
      <c r="C731" s="2"/>
      <c r="Q731" s="102"/>
      <c r="R731" s="12"/>
      <c r="S731" s="12"/>
      <c r="T731" s="12"/>
      <c r="U731" s="12"/>
      <c r="V731" s="12"/>
      <c r="W731" s="12"/>
      <c r="X731" s="12"/>
      <c r="Y731" s="12"/>
      <c r="Z731" s="12"/>
      <c r="AA731" s="12"/>
      <c r="AB731" s="12"/>
      <c r="AC731" s="12"/>
      <c r="AD731" s="12"/>
      <c r="AE731" s="12"/>
      <c r="AF731" s="2"/>
      <c r="AG731" s="9"/>
      <c r="AH731" s="2"/>
      <c r="AI731" s="9"/>
    </row>
    <row r="732" spans="1:35" s="27" customFormat="1" x14ac:dyDescent="0.25">
      <c r="A732" s="95"/>
      <c r="B732" s="2"/>
      <c r="C732" s="2"/>
      <c r="Q732" s="102"/>
      <c r="R732" s="12"/>
      <c r="S732" s="12"/>
      <c r="T732" s="12"/>
      <c r="U732" s="12"/>
      <c r="V732" s="12"/>
      <c r="W732" s="12"/>
      <c r="X732" s="12"/>
      <c r="Y732" s="12"/>
      <c r="Z732" s="12"/>
      <c r="AA732" s="12"/>
      <c r="AB732" s="12"/>
      <c r="AC732" s="12"/>
      <c r="AD732" s="12"/>
      <c r="AE732" s="12"/>
      <c r="AF732" s="2"/>
      <c r="AG732" s="9"/>
      <c r="AH732" s="2"/>
      <c r="AI732" s="9"/>
    </row>
    <row r="733" spans="1:35" s="27" customFormat="1" x14ac:dyDescent="0.25">
      <c r="A733" s="95"/>
      <c r="B733" s="2"/>
      <c r="C733" s="2"/>
      <c r="Q733" s="102"/>
      <c r="R733" s="12"/>
      <c r="S733" s="12"/>
      <c r="T733" s="12"/>
      <c r="U733" s="12"/>
      <c r="V733" s="12"/>
      <c r="W733" s="12"/>
      <c r="X733" s="12"/>
      <c r="Y733" s="12"/>
      <c r="Z733" s="12"/>
      <c r="AA733" s="12"/>
      <c r="AB733" s="12"/>
      <c r="AC733" s="12"/>
      <c r="AD733" s="12"/>
      <c r="AE733" s="12"/>
      <c r="AF733" s="2"/>
      <c r="AG733" s="9"/>
      <c r="AH733" s="2"/>
      <c r="AI733" s="9"/>
    </row>
    <row r="734" spans="1:35" s="27" customFormat="1" x14ac:dyDescent="0.25">
      <c r="A734" s="95"/>
      <c r="B734" s="2"/>
      <c r="C734" s="2"/>
      <c r="Q734" s="102"/>
      <c r="R734" s="12"/>
      <c r="S734" s="12"/>
      <c r="T734" s="12"/>
      <c r="U734" s="12"/>
      <c r="V734" s="12"/>
      <c r="W734" s="12"/>
      <c r="X734" s="12"/>
      <c r="Y734" s="12"/>
      <c r="Z734" s="12"/>
      <c r="AA734" s="12"/>
      <c r="AB734" s="12"/>
      <c r="AC734" s="12"/>
      <c r="AD734" s="12"/>
      <c r="AE734" s="12"/>
      <c r="AF734" s="2"/>
      <c r="AG734" s="9"/>
      <c r="AH734" s="2"/>
      <c r="AI734" s="9"/>
    </row>
    <row r="735" spans="1:35" s="27" customFormat="1" x14ac:dyDescent="0.25">
      <c r="A735" s="95"/>
      <c r="B735" s="2"/>
      <c r="C735" s="2"/>
      <c r="Q735" s="102"/>
      <c r="R735" s="12"/>
      <c r="S735" s="12"/>
      <c r="T735" s="12"/>
      <c r="U735" s="12"/>
      <c r="V735" s="12"/>
      <c r="W735" s="12"/>
      <c r="X735" s="12"/>
      <c r="Y735" s="12"/>
      <c r="Z735" s="12"/>
      <c r="AA735" s="12"/>
      <c r="AB735" s="12"/>
      <c r="AC735" s="12"/>
      <c r="AD735" s="12"/>
      <c r="AE735" s="12"/>
      <c r="AF735" s="2"/>
      <c r="AG735" s="9"/>
      <c r="AH735" s="2"/>
      <c r="AI735" s="9"/>
    </row>
    <row r="736" spans="1:35" s="27" customFormat="1" x14ac:dyDescent="0.25">
      <c r="A736" s="95"/>
      <c r="B736" s="2"/>
      <c r="C736" s="2"/>
      <c r="Q736" s="102"/>
      <c r="R736" s="12"/>
      <c r="S736" s="12"/>
      <c r="T736" s="12"/>
      <c r="U736" s="12"/>
      <c r="V736" s="12"/>
      <c r="W736" s="12"/>
      <c r="X736" s="12"/>
      <c r="Y736" s="12"/>
      <c r="Z736" s="12"/>
      <c r="AA736" s="12"/>
      <c r="AB736" s="12"/>
      <c r="AC736" s="12"/>
      <c r="AD736" s="12"/>
      <c r="AE736" s="12"/>
      <c r="AF736" s="2"/>
      <c r="AG736" s="9"/>
      <c r="AH736" s="2"/>
      <c r="AI736" s="9"/>
    </row>
    <row r="737" spans="1:35" s="27" customFormat="1" x14ac:dyDescent="0.25">
      <c r="A737" s="95"/>
      <c r="B737" s="2"/>
      <c r="C737" s="2"/>
      <c r="Q737" s="102"/>
      <c r="R737" s="12"/>
      <c r="S737" s="12"/>
      <c r="T737" s="12"/>
      <c r="U737" s="12"/>
      <c r="V737" s="12"/>
      <c r="W737" s="12"/>
      <c r="X737" s="12"/>
      <c r="Y737" s="12"/>
      <c r="Z737" s="12"/>
      <c r="AA737" s="12"/>
      <c r="AB737" s="12"/>
      <c r="AC737" s="12"/>
      <c r="AD737" s="12"/>
      <c r="AE737" s="12"/>
      <c r="AF737" s="2"/>
      <c r="AG737" s="9"/>
      <c r="AH737" s="2"/>
      <c r="AI737" s="9"/>
    </row>
    <row r="738" spans="1:35" s="27" customFormat="1" x14ac:dyDescent="0.25">
      <c r="A738" s="95"/>
      <c r="B738" s="2"/>
      <c r="C738" s="2"/>
      <c r="Q738" s="102"/>
      <c r="R738" s="12"/>
      <c r="S738" s="12"/>
      <c r="T738" s="12"/>
      <c r="U738" s="12"/>
      <c r="V738" s="12"/>
      <c r="W738" s="12"/>
      <c r="X738" s="12"/>
      <c r="Y738" s="12"/>
      <c r="Z738" s="12"/>
      <c r="AA738" s="12"/>
      <c r="AB738" s="12"/>
      <c r="AC738" s="12"/>
      <c r="AD738" s="12"/>
      <c r="AE738" s="12"/>
      <c r="AF738" s="2"/>
      <c r="AG738" s="9"/>
      <c r="AH738" s="2"/>
      <c r="AI738" s="9"/>
    </row>
    <row r="739" spans="1:35" s="27" customFormat="1" x14ac:dyDescent="0.25">
      <c r="A739" s="95"/>
      <c r="B739" s="2"/>
      <c r="C739" s="2"/>
      <c r="Q739" s="102"/>
      <c r="R739" s="12"/>
      <c r="S739" s="12"/>
      <c r="T739" s="12"/>
      <c r="U739" s="12"/>
      <c r="V739" s="12"/>
      <c r="W739" s="12"/>
      <c r="X739" s="12"/>
      <c r="Y739" s="12"/>
      <c r="Z739" s="12"/>
      <c r="AA739" s="12"/>
      <c r="AB739" s="12"/>
      <c r="AC739" s="12"/>
      <c r="AD739" s="12"/>
      <c r="AE739" s="12"/>
      <c r="AF739" s="2"/>
      <c r="AG739" s="9"/>
      <c r="AH739" s="2"/>
      <c r="AI739" s="9"/>
    </row>
    <row r="740" spans="1:35" s="27" customFormat="1" x14ac:dyDescent="0.25">
      <c r="A740" s="95"/>
      <c r="B740" s="2"/>
      <c r="C740" s="2"/>
      <c r="Q740" s="102"/>
      <c r="R740" s="12"/>
      <c r="S740" s="12"/>
      <c r="T740" s="12"/>
      <c r="U740" s="12"/>
      <c r="V740" s="12"/>
      <c r="W740" s="12"/>
      <c r="X740" s="12"/>
      <c r="Y740" s="12"/>
      <c r="Z740" s="12"/>
      <c r="AA740" s="12"/>
      <c r="AB740" s="12"/>
      <c r="AC740" s="12"/>
      <c r="AD740" s="12"/>
      <c r="AE740" s="12"/>
      <c r="AF740" s="2"/>
      <c r="AG740" s="9"/>
      <c r="AH740" s="2"/>
      <c r="AI740" s="9"/>
    </row>
    <row r="741" spans="1:35" s="27" customFormat="1" x14ac:dyDescent="0.25">
      <c r="A741" s="95"/>
      <c r="B741" s="2"/>
      <c r="C741" s="2"/>
      <c r="Q741" s="102"/>
      <c r="R741" s="12"/>
      <c r="S741" s="12"/>
      <c r="T741" s="12"/>
      <c r="U741" s="12"/>
      <c r="V741" s="12"/>
      <c r="W741" s="12"/>
      <c r="X741" s="12"/>
      <c r="Y741" s="12"/>
      <c r="Z741" s="12"/>
      <c r="AA741" s="12"/>
      <c r="AB741" s="12"/>
      <c r="AC741" s="12"/>
      <c r="AD741" s="12"/>
      <c r="AE741" s="12"/>
      <c r="AF741" s="2"/>
      <c r="AG741" s="9"/>
      <c r="AH741" s="2"/>
      <c r="AI741" s="9"/>
    </row>
    <row r="742" spans="1:35" s="27" customFormat="1" x14ac:dyDescent="0.25">
      <c r="A742" s="95"/>
      <c r="B742" s="2"/>
      <c r="C742" s="2"/>
      <c r="Q742" s="102"/>
      <c r="R742" s="12"/>
      <c r="S742" s="12"/>
      <c r="T742" s="12"/>
      <c r="U742" s="12"/>
      <c r="V742" s="12"/>
      <c r="W742" s="12"/>
      <c r="X742" s="12"/>
      <c r="Y742" s="12"/>
      <c r="Z742" s="12"/>
      <c r="AA742" s="12"/>
      <c r="AB742" s="12"/>
      <c r="AC742" s="12"/>
      <c r="AD742" s="12"/>
      <c r="AE742" s="12"/>
      <c r="AF742" s="2"/>
      <c r="AG742" s="9"/>
      <c r="AH742" s="2"/>
      <c r="AI742" s="9"/>
    </row>
    <row r="743" spans="1:35" s="27" customFormat="1" x14ac:dyDescent="0.25">
      <c r="A743" s="95"/>
      <c r="B743" s="2"/>
      <c r="C743" s="2"/>
      <c r="Q743" s="102"/>
      <c r="R743" s="12"/>
      <c r="S743" s="12"/>
      <c r="T743" s="12"/>
      <c r="U743" s="12"/>
      <c r="V743" s="12"/>
      <c r="W743" s="12"/>
      <c r="X743" s="12"/>
      <c r="Y743" s="12"/>
      <c r="Z743" s="12"/>
      <c r="AA743" s="12"/>
      <c r="AB743" s="12"/>
      <c r="AC743" s="12"/>
      <c r="AD743" s="12"/>
      <c r="AE743" s="12"/>
      <c r="AF743" s="2"/>
      <c r="AG743" s="9"/>
      <c r="AH743" s="2"/>
      <c r="AI743" s="9"/>
    </row>
    <row r="744" spans="1:35" s="27" customFormat="1" x14ac:dyDescent="0.25">
      <c r="A744" s="95"/>
      <c r="B744" s="2"/>
      <c r="C744" s="2"/>
      <c r="Q744" s="102"/>
      <c r="R744" s="12"/>
      <c r="S744" s="12"/>
      <c r="T744" s="12"/>
      <c r="U744" s="12"/>
      <c r="V744" s="12"/>
      <c r="W744" s="12"/>
      <c r="X744" s="12"/>
      <c r="Y744" s="12"/>
      <c r="Z744" s="12"/>
      <c r="AA744" s="12"/>
      <c r="AB744" s="12"/>
      <c r="AC744" s="12"/>
      <c r="AD744" s="12"/>
      <c r="AE744" s="12"/>
      <c r="AF744" s="2"/>
      <c r="AG744" s="9"/>
      <c r="AH744" s="2"/>
      <c r="AI744" s="9"/>
    </row>
    <row r="745" spans="1:35" s="27" customFormat="1" x14ac:dyDescent="0.25">
      <c r="A745" s="95"/>
      <c r="B745" s="2"/>
      <c r="C745" s="2"/>
      <c r="Q745" s="102"/>
      <c r="R745" s="12"/>
      <c r="S745" s="12"/>
      <c r="T745" s="12"/>
      <c r="U745" s="12"/>
      <c r="V745" s="12"/>
      <c r="W745" s="12"/>
      <c r="X745" s="12"/>
      <c r="Y745" s="12"/>
      <c r="Z745" s="12"/>
      <c r="AA745" s="12"/>
      <c r="AB745" s="12"/>
      <c r="AC745" s="12"/>
      <c r="AD745" s="12"/>
      <c r="AE745" s="12"/>
      <c r="AF745" s="2"/>
      <c r="AG745" s="9"/>
      <c r="AH745" s="2"/>
      <c r="AI745" s="9"/>
    </row>
    <row r="746" spans="1:35" s="27" customFormat="1" x14ac:dyDescent="0.25">
      <c r="A746" s="95"/>
      <c r="B746" s="2"/>
      <c r="C746" s="2"/>
      <c r="Q746" s="102"/>
      <c r="R746" s="12"/>
      <c r="S746" s="12"/>
      <c r="T746" s="12"/>
      <c r="U746" s="12"/>
      <c r="V746" s="12"/>
      <c r="W746" s="12"/>
      <c r="X746" s="12"/>
      <c r="Y746" s="12"/>
      <c r="Z746" s="12"/>
      <c r="AA746" s="12"/>
      <c r="AB746" s="12"/>
      <c r="AC746" s="12"/>
      <c r="AD746" s="12"/>
      <c r="AE746" s="12"/>
      <c r="AF746" s="2"/>
      <c r="AG746" s="9"/>
      <c r="AH746" s="2"/>
      <c r="AI746" s="9"/>
    </row>
    <row r="747" spans="1:35" s="27" customFormat="1" x14ac:dyDescent="0.25">
      <c r="A747" s="95"/>
      <c r="B747" s="2"/>
      <c r="C747" s="2"/>
      <c r="Q747" s="102"/>
      <c r="R747" s="12"/>
      <c r="S747" s="12"/>
      <c r="T747" s="12"/>
      <c r="U747" s="12"/>
      <c r="V747" s="12"/>
      <c r="W747" s="12"/>
      <c r="X747" s="12"/>
      <c r="Y747" s="12"/>
      <c r="Z747" s="12"/>
      <c r="AA747" s="12"/>
      <c r="AB747" s="12"/>
      <c r="AC747" s="12"/>
      <c r="AD747" s="12"/>
      <c r="AE747" s="12"/>
      <c r="AF747" s="2"/>
      <c r="AG747" s="9"/>
      <c r="AH747" s="2"/>
      <c r="AI747" s="9"/>
    </row>
    <row r="748" spans="1:35" s="27" customFormat="1" x14ac:dyDescent="0.25">
      <c r="A748" s="95"/>
      <c r="B748" s="2"/>
      <c r="C748" s="2"/>
      <c r="Q748" s="102"/>
      <c r="R748" s="12"/>
      <c r="S748" s="12"/>
      <c r="T748" s="12"/>
      <c r="U748" s="12"/>
      <c r="V748" s="12"/>
      <c r="W748" s="12"/>
      <c r="X748" s="12"/>
      <c r="Y748" s="12"/>
      <c r="Z748" s="12"/>
      <c r="AA748" s="12"/>
      <c r="AB748" s="12"/>
      <c r="AC748" s="12"/>
      <c r="AD748" s="12"/>
      <c r="AE748" s="12"/>
      <c r="AF748" s="2"/>
      <c r="AG748" s="9"/>
      <c r="AH748" s="2"/>
      <c r="AI748" s="9"/>
    </row>
    <row r="749" spans="1:35" s="27" customFormat="1" x14ac:dyDescent="0.25">
      <c r="A749" s="95"/>
      <c r="B749" s="2"/>
      <c r="C749" s="2"/>
      <c r="Q749" s="102"/>
      <c r="R749" s="12"/>
      <c r="S749" s="12"/>
      <c r="T749" s="12"/>
      <c r="U749" s="12"/>
      <c r="V749" s="12"/>
      <c r="W749" s="12"/>
      <c r="X749" s="12"/>
      <c r="Y749" s="12"/>
      <c r="Z749" s="12"/>
      <c r="AA749" s="12"/>
      <c r="AB749" s="12"/>
      <c r="AC749" s="12"/>
      <c r="AD749" s="12"/>
      <c r="AE749" s="12"/>
      <c r="AF749" s="2"/>
      <c r="AG749" s="9"/>
      <c r="AH749" s="2"/>
      <c r="AI749" s="9"/>
    </row>
    <row r="750" spans="1:35" s="27" customFormat="1" x14ac:dyDescent="0.25">
      <c r="A750" s="95"/>
      <c r="B750" s="2"/>
      <c r="C750" s="2"/>
      <c r="Q750" s="102"/>
      <c r="R750" s="12"/>
      <c r="S750" s="12"/>
      <c r="T750" s="12"/>
      <c r="U750" s="12"/>
      <c r="V750" s="12"/>
      <c r="W750" s="12"/>
      <c r="X750" s="12"/>
      <c r="Y750" s="12"/>
      <c r="Z750" s="12"/>
      <c r="AA750" s="12"/>
      <c r="AB750" s="12"/>
      <c r="AC750" s="12"/>
      <c r="AD750" s="12"/>
      <c r="AE750" s="12"/>
      <c r="AF750" s="2"/>
      <c r="AG750" s="9"/>
      <c r="AH750" s="2"/>
      <c r="AI750" s="9"/>
    </row>
    <row r="751" spans="1:35" s="27" customFormat="1" x14ac:dyDescent="0.25">
      <c r="A751" s="95"/>
      <c r="B751" s="2"/>
      <c r="C751" s="2"/>
      <c r="Q751" s="102"/>
      <c r="R751" s="12"/>
      <c r="S751" s="12"/>
      <c r="T751" s="12"/>
      <c r="U751" s="12"/>
      <c r="V751" s="12"/>
      <c r="W751" s="12"/>
      <c r="X751" s="12"/>
      <c r="Y751" s="12"/>
      <c r="Z751" s="12"/>
      <c r="AA751" s="12"/>
      <c r="AB751" s="12"/>
      <c r="AC751" s="12"/>
      <c r="AD751" s="12"/>
      <c r="AE751" s="12"/>
      <c r="AF751" s="2"/>
      <c r="AG751" s="9"/>
      <c r="AH751" s="2"/>
      <c r="AI751" s="9"/>
    </row>
    <row r="752" spans="1:35" s="27" customFormat="1" x14ac:dyDescent="0.25">
      <c r="A752" s="95"/>
      <c r="B752" s="2"/>
      <c r="C752" s="2"/>
      <c r="Q752" s="102"/>
      <c r="R752" s="12"/>
      <c r="S752" s="12"/>
      <c r="T752" s="12"/>
      <c r="U752" s="12"/>
      <c r="V752" s="12"/>
      <c r="W752" s="12"/>
      <c r="X752" s="12"/>
      <c r="Y752" s="12"/>
      <c r="Z752" s="12"/>
      <c r="AA752" s="12"/>
      <c r="AB752" s="12"/>
      <c r="AC752" s="12"/>
      <c r="AD752" s="12"/>
      <c r="AE752" s="12"/>
      <c r="AF752" s="2"/>
      <c r="AG752" s="9"/>
      <c r="AH752" s="2"/>
      <c r="AI752" s="9"/>
    </row>
    <row r="753" spans="1:35" s="27" customFormat="1" x14ac:dyDescent="0.25">
      <c r="A753" s="95"/>
      <c r="B753" s="2"/>
      <c r="C753" s="2"/>
      <c r="Q753" s="102"/>
      <c r="R753" s="12"/>
      <c r="S753" s="12"/>
      <c r="T753" s="12"/>
      <c r="U753" s="12"/>
      <c r="V753" s="12"/>
      <c r="W753" s="12"/>
      <c r="X753" s="12"/>
      <c r="Y753" s="12"/>
      <c r="Z753" s="12"/>
      <c r="AA753" s="12"/>
      <c r="AB753" s="12"/>
      <c r="AC753" s="12"/>
      <c r="AD753" s="12"/>
      <c r="AE753" s="12"/>
      <c r="AF753" s="2"/>
      <c r="AG753" s="9"/>
      <c r="AH753" s="2"/>
      <c r="AI753" s="9"/>
    </row>
    <row r="754" spans="1:35" s="27" customFormat="1" x14ac:dyDescent="0.25">
      <c r="A754" s="95"/>
      <c r="B754" s="2"/>
      <c r="C754" s="2"/>
      <c r="Q754" s="102"/>
      <c r="R754" s="12"/>
      <c r="S754" s="12"/>
      <c r="T754" s="12"/>
      <c r="U754" s="12"/>
      <c r="V754" s="12"/>
      <c r="W754" s="12"/>
      <c r="X754" s="12"/>
      <c r="Y754" s="12"/>
      <c r="Z754" s="12"/>
      <c r="AA754" s="12"/>
      <c r="AB754" s="12"/>
      <c r="AC754" s="12"/>
      <c r="AD754" s="12"/>
      <c r="AE754" s="12"/>
      <c r="AF754" s="2"/>
      <c r="AG754" s="9"/>
      <c r="AH754" s="2"/>
      <c r="AI754" s="9"/>
    </row>
    <row r="755" spans="1:35" s="27" customFormat="1" x14ac:dyDescent="0.25">
      <c r="A755" s="95"/>
      <c r="B755" s="2"/>
      <c r="C755" s="2"/>
      <c r="Q755" s="102"/>
      <c r="R755" s="12"/>
      <c r="S755" s="12"/>
      <c r="T755" s="12"/>
      <c r="U755" s="12"/>
      <c r="V755" s="12"/>
      <c r="W755" s="12"/>
      <c r="X755" s="12"/>
      <c r="Y755" s="12"/>
      <c r="Z755" s="12"/>
      <c r="AA755" s="12"/>
      <c r="AB755" s="12"/>
      <c r="AC755" s="12"/>
      <c r="AD755" s="12"/>
      <c r="AE755" s="12"/>
      <c r="AF755" s="2"/>
      <c r="AG755" s="9"/>
      <c r="AH755" s="2"/>
      <c r="AI755" s="9"/>
    </row>
    <row r="756" spans="1:35" s="27" customFormat="1" x14ac:dyDescent="0.25">
      <c r="A756" s="95"/>
      <c r="B756" s="2"/>
      <c r="C756" s="2"/>
      <c r="Q756" s="102"/>
      <c r="R756" s="12"/>
      <c r="S756" s="12"/>
      <c r="T756" s="12"/>
      <c r="U756" s="12"/>
      <c r="V756" s="12"/>
      <c r="W756" s="12"/>
      <c r="X756" s="12"/>
      <c r="Y756" s="12"/>
      <c r="Z756" s="12"/>
      <c r="AA756" s="12"/>
      <c r="AB756" s="12"/>
      <c r="AC756" s="12"/>
      <c r="AD756" s="12"/>
      <c r="AE756" s="12"/>
      <c r="AF756" s="2"/>
      <c r="AG756" s="9"/>
      <c r="AH756" s="2"/>
      <c r="AI756" s="9"/>
    </row>
    <row r="757" spans="1:35" s="27" customFormat="1" x14ac:dyDescent="0.25">
      <c r="A757" s="95"/>
      <c r="B757" s="2"/>
      <c r="C757" s="2"/>
      <c r="Q757" s="102"/>
      <c r="R757" s="12"/>
      <c r="S757" s="12"/>
      <c r="T757" s="12"/>
      <c r="U757" s="12"/>
      <c r="V757" s="12"/>
      <c r="W757" s="12"/>
      <c r="X757" s="12"/>
      <c r="Y757" s="12"/>
      <c r="Z757" s="12"/>
      <c r="AA757" s="12"/>
      <c r="AB757" s="12"/>
      <c r="AC757" s="12"/>
      <c r="AD757" s="12"/>
      <c r="AE757" s="12"/>
      <c r="AF757" s="2"/>
      <c r="AG757" s="9"/>
      <c r="AH757" s="2"/>
      <c r="AI757" s="9"/>
    </row>
    <row r="758" spans="1:35" s="27" customFormat="1" x14ac:dyDescent="0.25">
      <c r="A758" s="95"/>
      <c r="B758" s="2"/>
      <c r="C758" s="2"/>
      <c r="Q758" s="102"/>
      <c r="R758" s="12"/>
      <c r="S758" s="12"/>
      <c r="T758" s="12"/>
      <c r="U758" s="12"/>
      <c r="V758" s="12"/>
      <c r="W758" s="12"/>
      <c r="X758" s="12"/>
      <c r="Y758" s="12"/>
      <c r="Z758" s="12"/>
      <c r="AA758" s="12"/>
      <c r="AB758" s="12"/>
      <c r="AC758" s="12"/>
      <c r="AD758" s="12"/>
      <c r="AE758" s="12"/>
      <c r="AF758" s="2"/>
      <c r="AG758" s="9"/>
      <c r="AH758" s="2"/>
      <c r="AI758" s="9"/>
    </row>
    <row r="759" spans="1:35" s="27" customFormat="1" x14ac:dyDescent="0.25">
      <c r="A759" s="95"/>
      <c r="B759" s="2"/>
      <c r="C759" s="2"/>
      <c r="Q759" s="102"/>
      <c r="R759" s="12"/>
      <c r="S759" s="12"/>
      <c r="T759" s="12"/>
      <c r="U759" s="12"/>
      <c r="V759" s="12"/>
      <c r="W759" s="12"/>
      <c r="X759" s="12"/>
      <c r="Y759" s="12"/>
      <c r="Z759" s="12"/>
      <c r="AA759" s="12"/>
      <c r="AB759" s="12"/>
      <c r="AC759" s="12"/>
      <c r="AD759" s="12"/>
      <c r="AE759" s="12"/>
      <c r="AF759" s="2"/>
      <c r="AG759" s="9"/>
      <c r="AH759" s="2"/>
      <c r="AI759" s="9"/>
    </row>
    <row r="760" spans="1:35" s="27" customFormat="1" x14ac:dyDescent="0.25">
      <c r="A760" s="95"/>
      <c r="B760" s="2"/>
      <c r="C760" s="2"/>
      <c r="Q760" s="102"/>
      <c r="R760" s="12"/>
      <c r="S760" s="12"/>
      <c r="T760" s="12"/>
      <c r="U760" s="12"/>
      <c r="V760" s="12"/>
      <c r="W760" s="12"/>
      <c r="X760" s="12"/>
      <c r="Y760" s="12"/>
      <c r="Z760" s="12"/>
      <c r="AA760" s="12"/>
      <c r="AB760" s="12"/>
      <c r="AC760" s="12"/>
      <c r="AD760" s="12"/>
      <c r="AE760" s="12"/>
      <c r="AF760" s="2"/>
      <c r="AG760" s="9"/>
      <c r="AH760" s="2"/>
      <c r="AI760" s="9"/>
    </row>
    <row r="761" spans="1:35" s="27" customFormat="1" x14ac:dyDescent="0.25">
      <c r="A761" s="95"/>
      <c r="B761" s="2"/>
      <c r="C761" s="2"/>
      <c r="Q761" s="102"/>
      <c r="R761" s="12"/>
      <c r="S761" s="12"/>
      <c r="T761" s="12"/>
      <c r="U761" s="12"/>
      <c r="V761" s="12"/>
      <c r="W761" s="12"/>
      <c r="X761" s="12"/>
      <c r="Y761" s="12"/>
      <c r="Z761" s="12"/>
      <c r="AA761" s="12"/>
      <c r="AB761" s="12"/>
      <c r="AC761" s="12"/>
      <c r="AD761" s="12"/>
      <c r="AE761" s="12"/>
      <c r="AF761" s="2"/>
      <c r="AG761" s="9"/>
      <c r="AH761" s="2"/>
      <c r="AI761" s="9"/>
    </row>
    <row r="762" spans="1:35" s="27" customFormat="1" x14ac:dyDescent="0.25">
      <c r="A762" s="95"/>
      <c r="B762" s="2"/>
      <c r="C762" s="2"/>
      <c r="Q762" s="102"/>
      <c r="R762" s="12"/>
      <c r="S762" s="12"/>
      <c r="T762" s="12"/>
      <c r="U762" s="12"/>
      <c r="V762" s="12"/>
      <c r="W762" s="12"/>
      <c r="X762" s="12"/>
      <c r="Y762" s="12"/>
      <c r="Z762" s="12"/>
      <c r="AA762" s="12"/>
      <c r="AB762" s="12"/>
      <c r="AC762" s="12"/>
      <c r="AD762" s="12"/>
      <c r="AE762" s="12"/>
      <c r="AF762" s="2"/>
      <c r="AG762" s="9"/>
      <c r="AH762" s="2"/>
      <c r="AI762" s="9"/>
    </row>
    <row r="763" spans="1:35" s="27" customFormat="1" x14ac:dyDescent="0.25">
      <c r="A763" s="95"/>
      <c r="B763" s="2"/>
      <c r="C763" s="2"/>
      <c r="Q763" s="102"/>
      <c r="R763" s="12"/>
      <c r="S763" s="12"/>
      <c r="T763" s="12"/>
      <c r="U763" s="12"/>
      <c r="V763" s="12"/>
      <c r="W763" s="12"/>
      <c r="X763" s="12"/>
      <c r="Y763" s="12"/>
      <c r="Z763" s="12"/>
      <c r="AA763" s="12"/>
      <c r="AB763" s="12"/>
      <c r="AC763" s="12"/>
      <c r="AD763" s="12"/>
      <c r="AE763" s="12"/>
      <c r="AF763" s="2"/>
      <c r="AG763" s="9"/>
      <c r="AH763" s="2"/>
      <c r="AI763" s="9"/>
    </row>
    <row r="764" spans="1:35" s="27" customFormat="1" x14ac:dyDescent="0.25">
      <c r="A764" s="95"/>
      <c r="B764" s="2"/>
      <c r="C764" s="2"/>
      <c r="Q764" s="102"/>
      <c r="R764" s="12"/>
      <c r="S764" s="12"/>
      <c r="T764" s="12"/>
      <c r="U764" s="12"/>
      <c r="V764" s="12"/>
      <c r="W764" s="12"/>
      <c r="X764" s="12"/>
      <c r="Y764" s="12"/>
      <c r="Z764" s="12"/>
      <c r="AA764" s="12"/>
      <c r="AB764" s="12"/>
      <c r="AC764" s="12"/>
      <c r="AD764" s="12"/>
      <c r="AE764" s="12"/>
      <c r="AF764" s="2"/>
      <c r="AG764" s="9"/>
      <c r="AH764" s="2"/>
      <c r="AI764" s="9"/>
    </row>
    <row r="765" spans="1:35" s="27" customFormat="1" x14ac:dyDescent="0.25">
      <c r="A765" s="95"/>
      <c r="B765" s="2"/>
      <c r="C765" s="2"/>
      <c r="Q765" s="102"/>
      <c r="R765" s="12"/>
      <c r="S765" s="12"/>
      <c r="T765" s="12"/>
      <c r="U765" s="12"/>
      <c r="V765" s="12"/>
      <c r="W765" s="12"/>
      <c r="X765" s="12"/>
      <c r="Y765" s="12"/>
      <c r="Z765" s="12"/>
      <c r="AA765" s="12"/>
      <c r="AB765" s="12"/>
      <c r="AC765" s="12"/>
      <c r="AD765" s="12"/>
      <c r="AE765" s="12"/>
      <c r="AF765" s="2"/>
      <c r="AG765" s="9"/>
      <c r="AH765" s="2"/>
      <c r="AI765" s="9"/>
    </row>
    <row r="766" spans="1:35" s="27" customFormat="1" x14ac:dyDescent="0.25">
      <c r="A766" s="95"/>
      <c r="B766" s="2"/>
      <c r="C766" s="2"/>
      <c r="Q766" s="102"/>
      <c r="R766" s="12"/>
      <c r="S766" s="12"/>
      <c r="T766" s="12"/>
      <c r="U766" s="12"/>
      <c r="V766" s="12"/>
      <c r="W766" s="12"/>
      <c r="X766" s="12"/>
      <c r="Y766" s="12"/>
      <c r="Z766" s="12"/>
      <c r="AA766" s="12"/>
      <c r="AB766" s="12"/>
      <c r="AC766" s="12"/>
      <c r="AD766" s="12"/>
      <c r="AE766" s="12"/>
      <c r="AF766" s="2"/>
      <c r="AG766" s="9"/>
      <c r="AH766" s="2"/>
      <c r="AI766" s="9"/>
    </row>
    <row r="767" spans="1:35" s="27" customFormat="1" x14ac:dyDescent="0.25">
      <c r="A767" s="95"/>
      <c r="B767" s="2"/>
      <c r="C767" s="2"/>
      <c r="Q767" s="102"/>
      <c r="R767" s="12"/>
      <c r="S767" s="12"/>
      <c r="T767" s="12"/>
      <c r="U767" s="12"/>
      <c r="V767" s="12"/>
      <c r="W767" s="12"/>
      <c r="X767" s="12"/>
      <c r="Y767" s="12"/>
      <c r="Z767" s="12"/>
      <c r="AA767" s="12"/>
      <c r="AB767" s="12"/>
      <c r="AC767" s="12"/>
      <c r="AD767" s="12"/>
      <c r="AE767" s="12"/>
      <c r="AF767" s="2"/>
      <c r="AG767" s="9"/>
      <c r="AH767" s="2"/>
      <c r="AI767" s="9"/>
    </row>
    <row r="768" spans="1:35" s="27" customFormat="1" x14ac:dyDescent="0.25">
      <c r="A768" s="95"/>
      <c r="B768" s="2"/>
      <c r="C768" s="2"/>
      <c r="Q768" s="102"/>
      <c r="R768" s="12"/>
      <c r="S768" s="12"/>
      <c r="T768" s="12"/>
      <c r="U768" s="12"/>
      <c r="V768" s="12"/>
      <c r="W768" s="12"/>
      <c r="X768" s="12"/>
      <c r="Y768" s="12"/>
      <c r="Z768" s="12"/>
      <c r="AA768" s="12"/>
      <c r="AB768" s="12"/>
      <c r="AC768" s="12"/>
      <c r="AD768" s="12"/>
      <c r="AE768" s="12"/>
      <c r="AF768" s="2"/>
      <c r="AG768" s="9"/>
      <c r="AH768" s="2"/>
      <c r="AI768" s="9"/>
    </row>
    <row r="769" spans="1:35" s="27" customFormat="1" x14ac:dyDescent="0.25">
      <c r="A769" s="95"/>
      <c r="B769" s="2"/>
      <c r="C769" s="2"/>
      <c r="Q769" s="102"/>
      <c r="R769" s="12"/>
      <c r="S769" s="12"/>
      <c r="T769" s="12"/>
      <c r="U769" s="12"/>
      <c r="V769" s="12"/>
      <c r="W769" s="12"/>
      <c r="X769" s="12"/>
      <c r="Y769" s="12"/>
      <c r="Z769" s="12"/>
      <c r="AA769" s="12"/>
      <c r="AB769" s="12"/>
      <c r="AC769" s="12"/>
      <c r="AD769" s="12"/>
      <c r="AE769" s="12"/>
      <c r="AF769" s="2"/>
      <c r="AG769" s="9"/>
      <c r="AH769" s="2"/>
      <c r="AI769" s="9"/>
    </row>
    <row r="770" spans="1:35" s="27" customFormat="1" x14ac:dyDescent="0.25">
      <c r="A770" s="95"/>
      <c r="B770" s="2"/>
      <c r="C770" s="2"/>
      <c r="Q770" s="102"/>
      <c r="R770" s="12"/>
      <c r="S770" s="12"/>
      <c r="T770" s="12"/>
      <c r="U770" s="12"/>
      <c r="V770" s="12"/>
      <c r="W770" s="12"/>
      <c r="X770" s="12"/>
      <c r="Y770" s="12"/>
      <c r="Z770" s="12"/>
      <c r="AA770" s="12"/>
      <c r="AB770" s="12"/>
      <c r="AC770" s="12"/>
      <c r="AD770" s="12"/>
      <c r="AE770" s="12"/>
      <c r="AF770" s="2"/>
      <c r="AG770" s="9"/>
      <c r="AH770" s="2"/>
      <c r="AI770" s="9"/>
    </row>
    <row r="771" spans="1:35" s="27" customFormat="1" x14ac:dyDescent="0.25">
      <c r="A771" s="95"/>
      <c r="B771" s="2"/>
      <c r="C771" s="2"/>
      <c r="Q771" s="102"/>
      <c r="R771" s="12"/>
      <c r="S771" s="12"/>
      <c r="T771" s="12"/>
      <c r="U771" s="12"/>
      <c r="V771" s="12"/>
      <c r="W771" s="12"/>
      <c r="X771" s="12"/>
      <c r="Y771" s="12"/>
      <c r="Z771" s="12"/>
      <c r="AA771" s="12"/>
      <c r="AB771" s="12"/>
      <c r="AC771" s="12"/>
      <c r="AD771" s="12"/>
      <c r="AE771" s="12"/>
      <c r="AF771" s="2"/>
      <c r="AG771" s="9"/>
      <c r="AH771" s="2"/>
      <c r="AI771" s="9"/>
    </row>
    <row r="772" spans="1:35" s="27" customFormat="1" x14ac:dyDescent="0.25">
      <c r="A772" s="95"/>
      <c r="B772" s="2"/>
      <c r="C772" s="2"/>
      <c r="Q772" s="102"/>
      <c r="R772" s="12"/>
      <c r="S772" s="12"/>
      <c r="T772" s="12"/>
      <c r="U772" s="12"/>
      <c r="V772" s="12"/>
      <c r="W772" s="12"/>
      <c r="X772" s="12"/>
      <c r="Y772" s="12"/>
      <c r="Z772" s="12"/>
      <c r="AA772" s="12"/>
      <c r="AB772" s="12"/>
      <c r="AC772" s="12"/>
      <c r="AD772" s="12"/>
      <c r="AE772" s="12"/>
      <c r="AF772" s="2"/>
      <c r="AG772" s="9"/>
      <c r="AH772" s="2"/>
      <c r="AI772" s="9"/>
    </row>
    <row r="773" spans="1:35" s="27" customFormat="1" x14ac:dyDescent="0.25">
      <c r="A773" s="95"/>
      <c r="B773" s="2"/>
      <c r="C773" s="2"/>
      <c r="Q773" s="102"/>
      <c r="R773" s="12"/>
      <c r="S773" s="12"/>
      <c r="T773" s="12"/>
      <c r="U773" s="12"/>
      <c r="V773" s="12"/>
      <c r="W773" s="12"/>
      <c r="X773" s="12"/>
      <c r="Y773" s="12"/>
      <c r="Z773" s="12"/>
      <c r="AA773" s="12"/>
      <c r="AB773" s="12"/>
      <c r="AC773" s="12"/>
      <c r="AD773" s="12"/>
      <c r="AE773" s="12"/>
      <c r="AF773" s="2"/>
      <c r="AG773" s="9"/>
      <c r="AH773" s="2"/>
      <c r="AI773" s="9"/>
    </row>
    <row r="774" spans="1:35" s="27" customFormat="1" x14ac:dyDescent="0.25">
      <c r="A774" s="95"/>
      <c r="B774" s="2"/>
      <c r="C774" s="2"/>
      <c r="Q774" s="102"/>
      <c r="R774" s="12"/>
      <c r="S774" s="12"/>
      <c r="T774" s="12"/>
      <c r="U774" s="12"/>
      <c r="V774" s="12"/>
      <c r="W774" s="12"/>
      <c r="X774" s="12"/>
      <c r="Y774" s="12"/>
      <c r="Z774" s="12"/>
      <c r="AA774" s="12"/>
      <c r="AB774" s="12"/>
      <c r="AC774" s="12"/>
      <c r="AD774" s="12"/>
      <c r="AE774" s="12"/>
      <c r="AF774" s="2"/>
      <c r="AG774" s="9"/>
      <c r="AH774" s="2"/>
      <c r="AI774" s="9"/>
    </row>
    <row r="775" spans="1:35" s="27" customFormat="1" x14ac:dyDescent="0.25">
      <c r="A775" s="95"/>
      <c r="B775" s="2"/>
      <c r="C775" s="2"/>
      <c r="Q775" s="102"/>
      <c r="R775" s="12"/>
      <c r="S775" s="12"/>
      <c r="T775" s="12"/>
      <c r="U775" s="12"/>
      <c r="V775" s="12"/>
      <c r="W775" s="12"/>
      <c r="X775" s="12"/>
      <c r="Y775" s="12"/>
      <c r="Z775" s="12"/>
      <c r="AA775" s="12"/>
      <c r="AB775" s="12"/>
      <c r="AC775" s="12"/>
      <c r="AD775" s="12"/>
      <c r="AE775" s="12"/>
      <c r="AF775" s="2"/>
      <c r="AG775" s="9"/>
      <c r="AH775" s="2"/>
      <c r="AI775" s="9"/>
    </row>
    <row r="776" spans="1:35" s="27" customFormat="1" x14ac:dyDescent="0.25">
      <c r="A776" s="95"/>
      <c r="B776" s="2"/>
      <c r="C776" s="2"/>
      <c r="Q776" s="102"/>
      <c r="R776" s="12"/>
      <c r="S776" s="12"/>
      <c r="T776" s="12"/>
      <c r="U776" s="12"/>
      <c r="V776" s="12"/>
      <c r="W776" s="12"/>
      <c r="X776" s="12"/>
      <c r="Y776" s="12"/>
      <c r="Z776" s="12"/>
      <c r="AA776" s="12"/>
      <c r="AB776" s="12"/>
      <c r="AC776" s="12"/>
      <c r="AD776" s="12"/>
      <c r="AE776" s="12"/>
      <c r="AF776" s="2"/>
      <c r="AG776" s="9"/>
      <c r="AH776" s="2"/>
      <c r="AI776" s="9"/>
    </row>
    <row r="777" spans="1:35" s="27" customFormat="1" x14ac:dyDescent="0.25">
      <c r="A777" s="95"/>
      <c r="B777" s="2"/>
      <c r="C777" s="2"/>
      <c r="Q777" s="102"/>
      <c r="R777" s="12"/>
      <c r="S777" s="12"/>
      <c r="T777" s="12"/>
      <c r="U777" s="12"/>
      <c r="V777" s="12"/>
      <c r="W777" s="12"/>
      <c r="X777" s="12"/>
      <c r="Y777" s="12"/>
      <c r="Z777" s="12"/>
      <c r="AA777" s="12"/>
      <c r="AB777" s="12"/>
      <c r="AC777" s="12"/>
      <c r="AD777" s="12"/>
      <c r="AE777" s="12"/>
      <c r="AF777" s="2"/>
      <c r="AG777" s="9"/>
      <c r="AH777" s="2"/>
      <c r="AI777" s="9"/>
    </row>
    <row r="778" spans="1:35" s="27" customFormat="1" x14ac:dyDescent="0.25">
      <c r="A778" s="95"/>
      <c r="B778" s="2"/>
      <c r="C778" s="2"/>
      <c r="Q778" s="102"/>
      <c r="R778" s="12"/>
      <c r="S778" s="12"/>
      <c r="T778" s="12"/>
      <c r="U778" s="12"/>
      <c r="V778" s="12"/>
      <c r="W778" s="12"/>
      <c r="X778" s="12"/>
      <c r="Y778" s="12"/>
      <c r="Z778" s="12"/>
      <c r="AA778" s="12"/>
      <c r="AB778" s="12"/>
      <c r="AC778" s="12"/>
      <c r="AD778" s="12"/>
      <c r="AE778" s="12"/>
      <c r="AF778" s="2"/>
      <c r="AG778" s="9"/>
      <c r="AH778" s="2"/>
      <c r="AI778" s="9"/>
    </row>
    <row r="779" spans="1:35" s="27" customFormat="1" x14ac:dyDescent="0.25">
      <c r="A779" s="95"/>
      <c r="B779" s="2"/>
      <c r="C779" s="2"/>
      <c r="Q779" s="102"/>
      <c r="R779" s="12"/>
      <c r="S779" s="12"/>
      <c r="T779" s="12"/>
      <c r="U779" s="12"/>
      <c r="V779" s="12"/>
      <c r="W779" s="12"/>
      <c r="X779" s="12"/>
      <c r="Y779" s="12"/>
      <c r="Z779" s="12"/>
      <c r="AA779" s="12"/>
      <c r="AB779" s="12"/>
      <c r="AC779" s="12"/>
      <c r="AD779" s="12"/>
      <c r="AE779" s="12"/>
      <c r="AF779" s="2"/>
      <c r="AG779" s="9"/>
      <c r="AH779" s="2"/>
      <c r="AI779" s="9"/>
    </row>
    <row r="780" spans="1:35" s="27" customFormat="1" x14ac:dyDescent="0.25">
      <c r="A780" s="95"/>
      <c r="B780" s="2"/>
      <c r="C780" s="2"/>
      <c r="Q780" s="102"/>
      <c r="R780" s="12"/>
      <c r="S780" s="12"/>
      <c r="T780" s="12"/>
      <c r="U780" s="12"/>
      <c r="V780" s="12"/>
      <c r="W780" s="12"/>
      <c r="X780" s="12"/>
      <c r="Y780" s="12"/>
      <c r="Z780" s="12"/>
      <c r="AA780" s="12"/>
      <c r="AB780" s="12"/>
      <c r="AC780" s="12"/>
      <c r="AD780" s="12"/>
      <c r="AE780" s="12"/>
      <c r="AF780" s="2"/>
      <c r="AG780" s="9"/>
      <c r="AH780" s="2"/>
      <c r="AI780" s="9"/>
    </row>
    <row r="781" spans="1:35" s="27" customFormat="1" x14ac:dyDescent="0.25">
      <c r="A781" s="95"/>
      <c r="B781" s="2"/>
      <c r="C781" s="2"/>
      <c r="Q781" s="102"/>
      <c r="R781" s="12"/>
      <c r="S781" s="12"/>
      <c r="T781" s="12"/>
      <c r="U781" s="12"/>
      <c r="V781" s="12"/>
      <c r="W781" s="12"/>
      <c r="X781" s="12"/>
      <c r="Y781" s="12"/>
      <c r="Z781" s="12"/>
      <c r="AA781" s="12"/>
      <c r="AB781" s="12"/>
      <c r="AC781" s="12"/>
      <c r="AD781" s="12"/>
      <c r="AE781" s="12"/>
      <c r="AF781" s="2"/>
      <c r="AG781" s="9"/>
      <c r="AH781" s="2"/>
      <c r="AI781" s="9"/>
    </row>
    <row r="782" spans="1:35" s="27" customFormat="1" x14ac:dyDescent="0.25">
      <c r="A782" s="95"/>
      <c r="B782" s="2"/>
      <c r="C782" s="2"/>
      <c r="Q782" s="102"/>
      <c r="R782" s="12"/>
      <c r="S782" s="12"/>
      <c r="T782" s="12"/>
      <c r="U782" s="12"/>
      <c r="V782" s="12"/>
      <c r="W782" s="12"/>
      <c r="X782" s="12"/>
      <c r="Y782" s="12"/>
      <c r="Z782" s="12"/>
      <c r="AA782" s="12"/>
      <c r="AB782" s="12"/>
      <c r="AC782" s="12"/>
      <c r="AD782" s="12"/>
      <c r="AE782" s="12"/>
      <c r="AF782" s="2"/>
      <c r="AG782" s="9"/>
      <c r="AH782" s="2"/>
      <c r="AI782" s="9"/>
    </row>
    <row r="783" spans="1:35" s="27" customFormat="1" x14ac:dyDescent="0.25">
      <c r="A783" s="95"/>
      <c r="B783" s="2"/>
      <c r="C783" s="2"/>
      <c r="Q783" s="102"/>
      <c r="R783" s="12"/>
      <c r="S783" s="12"/>
      <c r="T783" s="12"/>
      <c r="U783" s="12"/>
      <c r="V783" s="12"/>
      <c r="W783" s="12"/>
      <c r="X783" s="12"/>
      <c r="Y783" s="12"/>
      <c r="Z783" s="12"/>
      <c r="AA783" s="12"/>
      <c r="AB783" s="12"/>
      <c r="AC783" s="12"/>
      <c r="AD783" s="12"/>
      <c r="AE783" s="12"/>
      <c r="AF783" s="2"/>
      <c r="AG783" s="9"/>
      <c r="AH783" s="2"/>
      <c r="AI783" s="9"/>
    </row>
    <row r="784" spans="1:35" s="27" customFormat="1" x14ac:dyDescent="0.25">
      <c r="A784" s="95"/>
      <c r="B784" s="2"/>
      <c r="C784" s="2"/>
      <c r="Q784" s="102"/>
      <c r="R784" s="12"/>
      <c r="S784" s="12"/>
      <c r="T784" s="12"/>
      <c r="U784" s="12"/>
      <c r="V784" s="12"/>
      <c r="W784" s="12"/>
      <c r="X784" s="12"/>
      <c r="Y784" s="12"/>
      <c r="Z784" s="12"/>
      <c r="AA784" s="12"/>
      <c r="AB784" s="12"/>
      <c r="AC784" s="12"/>
      <c r="AD784" s="12"/>
      <c r="AE784" s="12"/>
      <c r="AF784" s="2"/>
      <c r="AG784" s="9"/>
      <c r="AH784" s="2"/>
      <c r="AI784" s="9"/>
    </row>
    <row r="785" spans="1:35" s="27" customFormat="1" x14ac:dyDescent="0.25">
      <c r="A785" s="95"/>
      <c r="B785" s="2"/>
      <c r="C785" s="2"/>
      <c r="Q785" s="102"/>
      <c r="R785" s="12"/>
      <c r="S785" s="12"/>
      <c r="T785" s="12"/>
      <c r="U785" s="12"/>
      <c r="V785" s="12"/>
      <c r="W785" s="12"/>
      <c r="X785" s="12"/>
      <c r="Y785" s="12"/>
      <c r="Z785" s="12"/>
      <c r="AA785" s="12"/>
      <c r="AB785" s="12"/>
      <c r="AC785" s="12"/>
      <c r="AD785" s="12"/>
      <c r="AE785" s="12"/>
      <c r="AF785" s="2"/>
      <c r="AG785" s="9"/>
      <c r="AH785" s="2"/>
      <c r="AI785" s="9"/>
    </row>
    <row r="786" spans="1:35" s="27" customFormat="1" x14ac:dyDescent="0.25">
      <c r="A786" s="95"/>
      <c r="B786" s="2"/>
      <c r="C786" s="2"/>
      <c r="Q786" s="102"/>
      <c r="R786" s="12"/>
      <c r="S786" s="12"/>
      <c r="T786" s="12"/>
      <c r="U786" s="12"/>
      <c r="V786" s="12"/>
      <c r="W786" s="12"/>
      <c r="X786" s="12"/>
      <c r="Y786" s="12"/>
      <c r="Z786" s="12"/>
      <c r="AA786" s="12"/>
      <c r="AB786" s="12"/>
      <c r="AC786" s="12"/>
      <c r="AD786" s="12"/>
      <c r="AE786" s="12"/>
      <c r="AF786" s="2"/>
      <c r="AG786" s="9"/>
      <c r="AH786" s="2"/>
      <c r="AI786" s="9"/>
    </row>
    <row r="787" spans="1:35" s="27" customFormat="1" x14ac:dyDescent="0.25">
      <c r="A787" s="95"/>
      <c r="B787" s="2"/>
      <c r="C787" s="2"/>
      <c r="Q787" s="102"/>
      <c r="R787" s="12"/>
      <c r="S787" s="12"/>
      <c r="T787" s="12"/>
      <c r="U787" s="12"/>
      <c r="V787" s="12"/>
      <c r="W787" s="12"/>
      <c r="X787" s="12"/>
      <c r="Y787" s="12"/>
      <c r="Z787" s="12"/>
      <c r="AA787" s="12"/>
      <c r="AB787" s="12"/>
      <c r="AC787" s="12"/>
      <c r="AD787" s="12"/>
      <c r="AE787" s="12"/>
      <c r="AF787" s="2"/>
      <c r="AG787" s="9"/>
      <c r="AH787" s="2"/>
      <c r="AI787" s="9"/>
    </row>
    <row r="788" spans="1:35" s="27" customFormat="1" x14ac:dyDescent="0.25">
      <c r="A788" s="95"/>
      <c r="B788" s="2"/>
      <c r="C788" s="2"/>
      <c r="Q788" s="102"/>
      <c r="R788" s="12"/>
      <c r="S788" s="12"/>
      <c r="T788" s="12"/>
      <c r="U788" s="12"/>
      <c r="V788" s="12"/>
      <c r="W788" s="12"/>
      <c r="X788" s="12"/>
      <c r="Y788" s="12"/>
      <c r="Z788" s="12"/>
      <c r="AA788" s="12"/>
      <c r="AB788" s="12"/>
      <c r="AC788" s="12"/>
      <c r="AD788" s="12"/>
      <c r="AE788" s="12"/>
      <c r="AF788" s="2"/>
      <c r="AG788" s="9"/>
      <c r="AH788" s="2"/>
      <c r="AI788" s="9"/>
    </row>
    <row r="789" spans="1:35" s="27" customFormat="1" x14ac:dyDescent="0.25">
      <c r="A789" s="95"/>
      <c r="B789" s="2"/>
      <c r="C789" s="2"/>
      <c r="Q789" s="102"/>
      <c r="R789" s="12"/>
      <c r="S789" s="12"/>
      <c r="T789" s="12"/>
      <c r="U789" s="12"/>
      <c r="V789" s="12"/>
      <c r="W789" s="12"/>
      <c r="X789" s="12"/>
      <c r="Y789" s="12"/>
      <c r="Z789" s="12"/>
      <c r="AA789" s="12"/>
      <c r="AB789" s="12"/>
      <c r="AC789" s="12"/>
      <c r="AD789" s="12"/>
      <c r="AE789" s="12"/>
      <c r="AF789" s="2"/>
      <c r="AG789" s="9"/>
      <c r="AH789" s="2"/>
      <c r="AI789" s="9"/>
    </row>
    <row r="790" spans="1:35" s="27" customFormat="1" x14ac:dyDescent="0.25">
      <c r="A790" s="95"/>
      <c r="B790" s="2"/>
      <c r="C790" s="2"/>
      <c r="Q790" s="102"/>
      <c r="R790" s="12"/>
      <c r="S790" s="12"/>
      <c r="T790" s="12"/>
      <c r="U790" s="12"/>
      <c r="V790" s="12"/>
      <c r="W790" s="12"/>
      <c r="X790" s="12"/>
      <c r="Y790" s="12"/>
      <c r="Z790" s="12"/>
      <c r="AA790" s="12"/>
      <c r="AB790" s="12"/>
      <c r="AC790" s="12"/>
      <c r="AD790" s="12"/>
      <c r="AE790" s="12"/>
      <c r="AF790" s="2"/>
      <c r="AG790" s="9"/>
      <c r="AH790" s="2"/>
      <c r="AI790" s="9"/>
    </row>
    <row r="791" spans="1:35" s="27" customFormat="1" x14ac:dyDescent="0.25">
      <c r="A791" s="95"/>
      <c r="B791" s="2"/>
      <c r="C791" s="2"/>
      <c r="Q791" s="102"/>
      <c r="R791" s="12"/>
      <c r="S791" s="12"/>
      <c r="T791" s="12"/>
      <c r="U791" s="12"/>
      <c r="V791" s="12"/>
      <c r="W791" s="12"/>
      <c r="X791" s="12"/>
      <c r="Y791" s="12"/>
      <c r="Z791" s="12"/>
      <c r="AA791" s="12"/>
      <c r="AB791" s="12"/>
      <c r="AC791" s="12"/>
      <c r="AD791" s="12"/>
      <c r="AE791" s="12"/>
      <c r="AF791" s="2"/>
      <c r="AG791" s="9"/>
      <c r="AH791" s="2"/>
      <c r="AI791" s="9"/>
    </row>
    <row r="792" spans="1:35" s="27" customFormat="1" x14ac:dyDescent="0.25">
      <c r="A792" s="95"/>
      <c r="B792" s="2"/>
      <c r="C792" s="2"/>
      <c r="Q792" s="102"/>
      <c r="R792" s="12"/>
      <c r="S792" s="12"/>
      <c r="T792" s="12"/>
      <c r="U792" s="12"/>
      <c r="V792" s="12"/>
      <c r="W792" s="12"/>
      <c r="X792" s="12"/>
      <c r="Y792" s="12"/>
      <c r="Z792" s="12"/>
      <c r="AA792" s="12"/>
      <c r="AB792" s="12"/>
      <c r="AC792" s="12"/>
      <c r="AD792" s="12"/>
      <c r="AE792" s="12"/>
      <c r="AF792" s="2"/>
      <c r="AG792" s="9"/>
      <c r="AH792" s="2"/>
      <c r="AI792" s="9"/>
    </row>
    <row r="793" spans="1:35" s="27" customFormat="1" x14ac:dyDescent="0.25">
      <c r="A793" s="95"/>
      <c r="B793" s="2"/>
      <c r="C793" s="2"/>
      <c r="Q793" s="102"/>
      <c r="R793" s="12"/>
      <c r="S793" s="12"/>
      <c r="T793" s="12"/>
      <c r="U793" s="12"/>
      <c r="V793" s="12"/>
      <c r="W793" s="12"/>
      <c r="X793" s="12"/>
      <c r="Y793" s="12"/>
      <c r="Z793" s="12"/>
      <c r="AA793" s="12"/>
      <c r="AB793" s="12"/>
      <c r="AC793" s="12"/>
      <c r="AD793" s="12"/>
      <c r="AE793" s="12"/>
      <c r="AF793" s="2"/>
      <c r="AG793" s="9"/>
      <c r="AH793" s="2"/>
      <c r="AI793" s="9"/>
    </row>
    <row r="794" spans="1:35" s="27" customFormat="1" x14ac:dyDescent="0.25">
      <c r="A794" s="95"/>
      <c r="B794" s="2"/>
      <c r="C794" s="2"/>
      <c r="Q794" s="102"/>
      <c r="R794" s="12"/>
      <c r="S794" s="12"/>
      <c r="T794" s="12"/>
      <c r="U794" s="12"/>
      <c r="V794" s="12"/>
      <c r="W794" s="12"/>
      <c r="X794" s="12"/>
      <c r="Y794" s="12"/>
      <c r="Z794" s="12"/>
      <c r="AA794" s="12"/>
      <c r="AB794" s="12"/>
      <c r="AC794" s="12"/>
      <c r="AD794" s="12"/>
      <c r="AE794" s="12"/>
      <c r="AF794" s="2"/>
      <c r="AG794" s="9"/>
      <c r="AH794" s="2"/>
      <c r="AI794" s="9"/>
    </row>
    <row r="795" spans="1:35" s="27" customFormat="1" x14ac:dyDescent="0.25">
      <c r="A795" s="95"/>
      <c r="B795" s="2"/>
      <c r="C795" s="2"/>
      <c r="Q795" s="102"/>
      <c r="R795" s="12"/>
      <c r="S795" s="12"/>
      <c r="T795" s="12"/>
      <c r="U795" s="12"/>
      <c r="V795" s="12"/>
      <c r="W795" s="12"/>
      <c r="X795" s="12"/>
      <c r="Y795" s="12"/>
      <c r="Z795" s="12"/>
      <c r="AA795" s="12"/>
      <c r="AB795" s="12"/>
      <c r="AC795" s="12"/>
      <c r="AD795" s="12"/>
      <c r="AE795" s="12"/>
      <c r="AF795" s="2"/>
      <c r="AG795" s="9"/>
      <c r="AH795" s="2"/>
      <c r="AI795" s="9"/>
    </row>
    <row r="796" spans="1:35" s="27" customFormat="1" x14ac:dyDescent="0.25">
      <c r="A796" s="95"/>
      <c r="B796" s="2"/>
      <c r="C796" s="2"/>
      <c r="Q796" s="102"/>
      <c r="R796" s="12"/>
      <c r="S796" s="12"/>
      <c r="T796" s="12"/>
      <c r="U796" s="12"/>
      <c r="V796" s="12"/>
      <c r="W796" s="12"/>
      <c r="X796" s="12"/>
      <c r="Y796" s="12"/>
      <c r="Z796" s="12"/>
      <c r="AA796" s="12"/>
      <c r="AB796" s="12"/>
      <c r="AC796" s="12"/>
      <c r="AD796" s="12"/>
      <c r="AE796" s="12"/>
      <c r="AF796" s="2"/>
      <c r="AG796" s="9"/>
      <c r="AH796" s="2"/>
      <c r="AI796" s="9"/>
    </row>
    <row r="797" spans="1:35" s="27" customFormat="1" x14ac:dyDescent="0.25">
      <c r="A797" s="95"/>
      <c r="B797" s="2"/>
      <c r="C797" s="2"/>
      <c r="Q797" s="102"/>
      <c r="R797" s="12"/>
      <c r="S797" s="12"/>
      <c r="T797" s="12"/>
      <c r="U797" s="12"/>
      <c r="V797" s="12"/>
      <c r="W797" s="12"/>
      <c r="X797" s="12"/>
      <c r="Y797" s="12"/>
      <c r="Z797" s="12"/>
      <c r="AA797" s="12"/>
      <c r="AB797" s="12"/>
      <c r="AC797" s="12"/>
      <c r="AD797" s="12"/>
      <c r="AE797" s="12"/>
      <c r="AF797" s="2"/>
      <c r="AG797" s="9"/>
      <c r="AH797" s="2"/>
      <c r="AI797" s="9"/>
    </row>
    <row r="798" spans="1:35" s="27" customFormat="1" x14ac:dyDescent="0.25">
      <c r="A798" s="95"/>
      <c r="B798" s="2"/>
      <c r="C798" s="2"/>
      <c r="Q798" s="102"/>
      <c r="R798" s="12"/>
      <c r="S798" s="12"/>
      <c r="T798" s="12"/>
      <c r="U798" s="12"/>
      <c r="V798" s="12"/>
      <c r="W798" s="12"/>
      <c r="X798" s="12"/>
      <c r="Y798" s="12"/>
      <c r="Z798" s="12"/>
      <c r="AA798" s="12"/>
      <c r="AB798" s="12"/>
      <c r="AC798" s="12"/>
      <c r="AD798" s="12"/>
      <c r="AE798" s="12"/>
      <c r="AF798" s="2"/>
      <c r="AG798" s="9"/>
      <c r="AH798" s="2"/>
      <c r="AI798" s="9"/>
    </row>
    <row r="799" spans="1:35" s="27" customFormat="1" x14ac:dyDescent="0.25">
      <c r="A799" s="95"/>
      <c r="B799" s="2"/>
      <c r="C799" s="2"/>
      <c r="Q799" s="102"/>
      <c r="R799" s="12"/>
      <c r="S799" s="12"/>
      <c r="T799" s="12"/>
      <c r="U799" s="12"/>
      <c r="V799" s="12"/>
      <c r="W799" s="12"/>
      <c r="X799" s="12"/>
      <c r="Y799" s="12"/>
      <c r="Z799" s="12"/>
      <c r="AA799" s="12"/>
      <c r="AB799" s="12"/>
      <c r="AC799" s="12"/>
      <c r="AD799" s="12"/>
      <c r="AE799" s="12"/>
      <c r="AF799" s="2"/>
      <c r="AG799" s="9"/>
      <c r="AH799" s="2"/>
      <c r="AI799" s="9"/>
    </row>
    <row r="800" spans="1:35" s="27" customFormat="1" x14ac:dyDescent="0.25">
      <c r="A800" s="95"/>
      <c r="B800" s="2"/>
      <c r="C800" s="2"/>
      <c r="Q800" s="102"/>
      <c r="R800" s="12"/>
      <c r="S800" s="12"/>
      <c r="T800" s="12"/>
      <c r="U800" s="12"/>
      <c r="V800" s="12"/>
      <c r="W800" s="12"/>
      <c r="X800" s="12"/>
      <c r="Y800" s="12"/>
      <c r="Z800" s="12"/>
      <c r="AA800" s="12"/>
      <c r="AB800" s="12"/>
      <c r="AC800" s="12"/>
      <c r="AD800" s="12"/>
      <c r="AE800" s="12"/>
      <c r="AF800" s="2"/>
      <c r="AG800" s="9"/>
      <c r="AH800" s="2"/>
      <c r="AI800" s="9"/>
    </row>
    <row r="801" spans="1:35" s="27" customFormat="1" x14ac:dyDescent="0.25">
      <c r="A801" s="95"/>
      <c r="B801" s="2"/>
      <c r="C801" s="2"/>
      <c r="Q801" s="102"/>
      <c r="R801" s="12"/>
      <c r="S801" s="12"/>
      <c r="T801" s="12"/>
      <c r="U801" s="12"/>
      <c r="V801" s="12"/>
      <c r="W801" s="12"/>
      <c r="X801" s="12"/>
      <c r="Y801" s="12"/>
      <c r="Z801" s="12"/>
      <c r="AA801" s="12"/>
      <c r="AB801" s="12"/>
      <c r="AC801" s="12"/>
      <c r="AD801" s="12"/>
      <c r="AE801" s="12"/>
      <c r="AF801" s="2"/>
      <c r="AG801" s="9"/>
      <c r="AH801" s="2"/>
      <c r="AI801" s="9"/>
    </row>
    <row r="802" spans="1:35" s="27" customFormat="1" x14ac:dyDescent="0.25">
      <c r="A802" s="95"/>
      <c r="B802" s="2"/>
      <c r="C802" s="2"/>
      <c r="Q802" s="102"/>
      <c r="R802" s="12"/>
      <c r="S802" s="12"/>
      <c r="T802" s="12"/>
      <c r="U802" s="12"/>
      <c r="V802" s="12"/>
      <c r="W802" s="12"/>
      <c r="X802" s="12"/>
      <c r="Y802" s="12"/>
      <c r="Z802" s="12"/>
      <c r="AA802" s="12"/>
      <c r="AB802" s="12"/>
      <c r="AC802" s="12"/>
      <c r="AD802" s="12"/>
      <c r="AE802" s="12"/>
      <c r="AF802" s="2"/>
      <c r="AG802" s="9"/>
      <c r="AH802" s="2"/>
      <c r="AI802" s="9"/>
    </row>
    <row r="803" spans="1:35" s="27" customFormat="1" x14ac:dyDescent="0.25">
      <c r="A803" s="95"/>
      <c r="B803" s="2"/>
      <c r="C803" s="2"/>
      <c r="Q803" s="102"/>
      <c r="R803" s="12"/>
      <c r="S803" s="12"/>
      <c r="T803" s="12"/>
      <c r="U803" s="12"/>
      <c r="V803" s="12"/>
      <c r="W803" s="12"/>
      <c r="X803" s="12"/>
      <c r="Y803" s="12"/>
      <c r="Z803" s="12"/>
      <c r="AA803" s="12"/>
      <c r="AB803" s="12"/>
      <c r="AC803" s="12"/>
      <c r="AD803" s="12"/>
      <c r="AE803" s="12"/>
      <c r="AF803" s="2"/>
      <c r="AG803" s="9"/>
      <c r="AH803" s="2"/>
      <c r="AI803" s="9"/>
    </row>
    <row r="804" spans="1:35" s="27" customFormat="1" x14ac:dyDescent="0.25">
      <c r="A804" s="95"/>
      <c r="B804" s="2"/>
      <c r="C804" s="2"/>
      <c r="Q804" s="102"/>
      <c r="R804" s="12"/>
      <c r="S804" s="12"/>
      <c r="T804" s="12"/>
      <c r="U804" s="12"/>
      <c r="V804" s="12"/>
      <c r="W804" s="12"/>
      <c r="X804" s="12"/>
      <c r="Y804" s="12"/>
      <c r="Z804" s="12"/>
      <c r="AA804" s="12"/>
      <c r="AB804" s="12"/>
      <c r="AC804" s="12"/>
      <c r="AD804" s="12"/>
      <c r="AE804" s="12"/>
      <c r="AF804" s="2"/>
      <c r="AG804" s="9"/>
      <c r="AH804" s="2"/>
      <c r="AI804" s="9"/>
    </row>
    <row r="805" spans="1:35" s="27" customFormat="1" x14ac:dyDescent="0.25">
      <c r="A805" s="95"/>
      <c r="B805" s="2"/>
      <c r="C805" s="2"/>
      <c r="Q805" s="102"/>
      <c r="R805" s="12"/>
      <c r="S805" s="12"/>
      <c r="T805" s="12"/>
      <c r="U805" s="12"/>
      <c r="V805" s="12"/>
      <c r="W805" s="12"/>
      <c r="X805" s="12"/>
      <c r="Y805" s="12"/>
      <c r="Z805" s="12"/>
      <c r="AA805" s="12"/>
      <c r="AB805" s="12"/>
      <c r="AC805" s="12"/>
      <c r="AD805" s="12"/>
      <c r="AE805" s="12"/>
      <c r="AF805" s="2"/>
      <c r="AG805" s="9"/>
      <c r="AH805" s="2"/>
      <c r="AI805" s="9"/>
    </row>
    <row r="806" spans="1:35" s="27" customFormat="1" x14ac:dyDescent="0.25">
      <c r="A806" s="95"/>
      <c r="B806" s="2"/>
      <c r="C806" s="2"/>
      <c r="Q806" s="102"/>
      <c r="R806" s="12"/>
      <c r="S806" s="12"/>
      <c r="T806" s="12"/>
      <c r="U806" s="12"/>
      <c r="V806" s="12"/>
      <c r="W806" s="12"/>
      <c r="X806" s="12"/>
      <c r="Y806" s="12"/>
      <c r="Z806" s="12"/>
      <c r="AA806" s="12"/>
      <c r="AB806" s="12"/>
      <c r="AC806" s="12"/>
      <c r="AD806" s="12"/>
      <c r="AE806" s="12"/>
      <c r="AF806" s="2"/>
      <c r="AG806" s="9"/>
      <c r="AH806" s="2"/>
      <c r="AI806" s="9"/>
    </row>
    <row r="807" spans="1:35" s="27" customFormat="1" x14ac:dyDescent="0.25">
      <c r="A807" s="95"/>
      <c r="B807" s="2"/>
      <c r="C807" s="2"/>
      <c r="Q807" s="102"/>
      <c r="R807" s="12"/>
      <c r="S807" s="12"/>
      <c r="T807" s="12"/>
      <c r="U807" s="12"/>
      <c r="V807" s="12"/>
      <c r="W807" s="12"/>
      <c r="X807" s="12"/>
      <c r="Y807" s="12"/>
      <c r="Z807" s="12"/>
      <c r="AA807" s="12"/>
      <c r="AB807" s="12"/>
      <c r="AC807" s="12"/>
      <c r="AD807" s="12"/>
      <c r="AE807" s="12"/>
      <c r="AF807" s="2"/>
      <c r="AG807" s="9"/>
      <c r="AH807" s="2"/>
      <c r="AI807" s="9"/>
    </row>
    <row r="808" spans="1:35" s="27" customFormat="1" x14ac:dyDescent="0.25">
      <c r="A808" s="95"/>
      <c r="B808" s="2"/>
      <c r="C808" s="2"/>
      <c r="Q808" s="102"/>
      <c r="R808" s="12"/>
      <c r="S808" s="12"/>
      <c r="T808" s="12"/>
      <c r="U808" s="12"/>
      <c r="V808" s="12"/>
      <c r="W808" s="12"/>
      <c r="X808" s="12"/>
      <c r="Y808" s="12"/>
      <c r="Z808" s="12"/>
      <c r="AA808" s="12"/>
      <c r="AB808" s="12"/>
      <c r="AC808" s="12"/>
      <c r="AD808" s="12"/>
      <c r="AE808" s="12"/>
      <c r="AF808" s="2"/>
      <c r="AG808" s="9"/>
      <c r="AH808" s="2"/>
      <c r="AI808" s="9"/>
    </row>
    <row r="809" spans="1:35" s="27" customFormat="1" x14ac:dyDescent="0.25">
      <c r="A809" s="95"/>
      <c r="B809" s="2"/>
      <c r="C809" s="2"/>
      <c r="Q809" s="102"/>
      <c r="R809" s="12"/>
      <c r="S809" s="12"/>
      <c r="T809" s="12"/>
      <c r="U809" s="12"/>
      <c r="V809" s="12"/>
      <c r="W809" s="12"/>
      <c r="X809" s="12"/>
      <c r="Y809" s="12"/>
      <c r="Z809" s="12"/>
      <c r="AA809" s="12"/>
      <c r="AB809" s="12"/>
      <c r="AC809" s="12"/>
      <c r="AD809" s="12"/>
      <c r="AE809" s="12"/>
      <c r="AF809" s="2"/>
      <c r="AG809" s="9"/>
      <c r="AH809" s="2"/>
      <c r="AI809" s="9"/>
    </row>
    <row r="810" spans="1:35" s="27" customFormat="1" x14ac:dyDescent="0.25">
      <c r="A810" s="95"/>
      <c r="B810" s="2"/>
      <c r="C810" s="2"/>
      <c r="Q810" s="102"/>
      <c r="R810" s="12"/>
      <c r="S810" s="12"/>
      <c r="T810" s="12"/>
      <c r="U810" s="12"/>
      <c r="V810" s="12"/>
      <c r="W810" s="12"/>
      <c r="X810" s="12"/>
      <c r="Y810" s="12"/>
      <c r="Z810" s="12"/>
      <c r="AA810" s="12"/>
      <c r="AB810" s="12"/>
      <c r="AC810" s="12"/>
      <c r="AD810" s="12"/>
      <c r="AE810" s="12"/>
      <c r="AF810" s="2"/>
      <c r="AG810" s="9"/>
      <c r="AH810" s="2"/>
      <c r="AI810" s="9"/>
    </row>
    <row r="811" spans="1:35" s="27" customFormat="1" x14ac:dyDescent="0.25">
      <c r="A811" s="95"/>
      <c r="B811" s="2"/>
      <c r="C811" s="2"/>
      <c r="Q811" s="102"/>
      <c r="R811" s="12"/>
      <c r="S811" s="12"/>
      <c r="T811" s="12"/>
      <c r="U811" s="12"/>
      <c r="V811" s="12"/>
      <c r="W811" s="12"/>
      <c r="X811" s="12"/>
      <c r="Y811" s="12"/>
      <c r="Z811" s="12"/>
      <c r="AA811" s="12"/>
      <c r="AB811" s="12"/>
      <c r="AC811" s="12"/>
      <c r="AD811" s="12"/>
      <c r="AE811" s="12"/>
      <c r="AF811" s="2"/>
      <c r="AG811" s="9"/>
      <c r="AH811" s="2"/>
      <c r="AI811" s="9"/>
    </row>
    <row r="812" spans="1:35" s="27" customFormat="1" x14ac:dyDescent="0.25">
      <c r="A812" s="95"/>
      <c r="B812" s="2"/>
      <c r="C812" s="2"/>
      <c r="Q812" s="102"/>
      <c r="R812" s="12"/>
      <c r="S812" s="12"/>
      <c r="T812" s="12"/>
      <c r="U812" s="12"/>
      <c r="V812" s="12"/>
      <c r="W812" s="12"/>
      <c r="X812" s="12"/>
      <c r="Y812" s="12"/>
      <c r="Z812" s="12"/>
      <c r="AA812" s="12"/>
      <c r="AB812" s="12"/>
      <c r="AC812" s="12"/>
      <c r="AD812" s="12"/>
      <c r="AE812" s="12"/>
      <c r="AF812" s="2"/>
      <c r="AG812" s="9"/>
      <c r="AH812" s="2"/>
      <c r="AI812" s="9"/>
    </row>
    <row r="813" spans="1:35" s="27" customFormat="1" x14ac:dyDescent="0.25">
      <c r="A813" s="95"/>
      <c r="B813" s="2"/>
      <c r="C813" s="2"/>
      <c r="Q813" s="102"/>
      <c r="R813" s="12"/>
      <c r="S813" s="12"/>
      <c r="T813" s="12"/>
      <c r="U813" s="12"/>
      <c r="V813" s="12"/>
      <c r="W813" s="12"/>
      <c r="X813" s="12"/>
      <c r="Y813" s="12"/>
      <c r="Z813" s="12"/>
      <c r="AA813" s="12"/>
      <c r="AB813" s="12"/>
      <c r="AC813" s="12"/>
      <c r="AD813" s="12"/>
      <c r="AE813" s="12"/>
      <c r="AF813" s="2"/>
      <c r="AG813" s="9"/>
      <c r="AH813" s="2"/>
      <c r="AI813" s="9"/>
    </row>
    <row r="814" spans="1:35" s="27" customFormat="1" x14ac:dyDescent="0.25">
      <c r="A814" s="95"/>
      <c r="B814" s="2"/>
      <c r="C814" s="2"/>
      <c r="Q814" s="102"/>
      <c r="R814" s="12"/>
      <c r="S814" s="12"/>
      <c r="T814" s="12"/>
      <c r="U814" s="12"/>
      <c r="V814" s="12"/>
      <c r="W814" s="12"/>
      <c r="X814" s="12"/>
      <c r="Y814" s="12"/>
      <c r="Z814" s="12"/>
      <c r="AA814" s="12"/>
      <c r="AB814" s="12"/>
      <c r="AC814" s="12"/>
      <c r="AD814" s="12"/>
      <c r="AE814" s="12"/>
      <c r="AF814" s="2"/>
      <c r="AG814" s="9"/>
      <c r="AH814" s="2"/>
      <c r="AI814" s="9"/>
    </row>
    <row r="815" spans="1:35" s="27" customFormat="1" x14ac:dyDescent="0.25">
      <c r="A815" s="95"/>
      <c r="B815" s="2"/>
      <c r="C815" s="2"/>
      <c r="Q815" s="102"/>
      <c r="R815" s="12"/>
      <c r="S815" s="12"/>
      <c r="T815" s="12"/>
      <c r="U815" s="12"/>
      <c r="V815" s="12"/>
      <c r="W815" s="12"/>
      <c r="X815" s="12"/>
      <c r="Y815" s="12"/>
      <c r="Z815" s="12"/>
      <c r="AA815" s="12"/>
      <c r="AB815" s="12"/>
      <c r="AC815" s="12"/>
      <c r="AD815" s="12"/>
      <c r="AE815" s="12"/>
      <c r="AF815" s="2"/>
      <c r="AG815" s="9"/>
      <c r="AH815" s="2"/>
      <c r="AI815" s="9"/>
    </row>
    <row r="816" spans="1:35" s="27" customFormat="1" x14ac:dyDescent="0.25">
      <c r="A816" s="95"/>
      <c r="B816" s="2"/>
      <c r="C816" s="2"/>
      <c r="Q816" s="102"/>
      <c r="R816" s="12"/>
      <c r="S816" s="12"/>
      <c r="T816" s="12"/>
      <c r="U816" s="12"/>
      <c r="V816" s="12"/>
      <c r="W816" s="12"/>
      <c r="X816" s="12"/>
      <c r="Y816" s="12"/>
      <c r="Z816" s="12"/>
      <c r="AA816" s="12"/>
      <c r="AB816" s="12"/>
      <c r="AC816" s="12"/>
      <c r="AD816" s="12"/>
      <c r="AE816" s="12"/>
      <c r="AF816" s="2"/>
      <c r="AG816" s="9"/>
      <c r="AH816" s="2"/>
      <c r="AI816" s="9"/>
    </row>
    <row r="817" spans="1:35" s="27" customFormat="1" x14ac:dyDescent="0.25">
      <c r="A817" s="95"/>
      <c r="B817" s="2"/>
      <c r="C817" s="2"/>
      <c r="Q817" s="102"/>
      <c r="R817" s="12"/>
      <c r="S817" s="12"/>
      <c r="T817" s="12"/>
      <c r="U817" s="12"/>
      <c r="V817" s="12"/>
      <c r="W817" s="12"/>
      <c r="X817" s="12"/>
      <c r="Y817" s="12"/>
      <c r="Z817" s="12"/>
      <c r="AA817" s="12"/>
      <c r="AB817" s="12"/>
      <c r="AC817" s="12"/>
      <c r="AD817" s="12"/>
      <c r="AE817" s="12"/>
      <c r="AF817" s="2"/>
      <c r="AG817" s="9"/>
      <c r="AH817" s="2"/>
      <c r="AI817" s="9"/>
    </row>
    <row r="818" spans="1:35" s="27" customFormat="1" x14ac:dyDescent="0.25">
      <c r="A818" s="95"/>
      <c r="B818" s="2"/>
      <c r="C818" s="2"/>
      <c r="Q818" s="102"/>
      <c r="R818" s="12"/>
      <c r="S818" s="12"/>
      <c r="T818" s="12"/>
      <c r="U818" s="12"/>
      <c r="V818" s="12"/>
      <c r="W818" s="12"/>
      <c r="X818" s="12"/>
      <c r="Y818" s="12"/>
      <c r="Z818" s="12"/>
      <c r="AA818" s="12"/>
      <c r="AB818" s="12"/>
      <c r="AC818" s="12"/>
      <c r="AD818" s="12"/>
      <c r="AE818" s="12"/>
      <c r="AF818" s="2"/>
      <c r="AG818" s="9"/>
      <c r="AH818" s="2"/>
      <c r="AI818" s="9"/>
    </row>
    <row r="819" spans="1:35" s="27" customFormat="1" x14ac:dyDescent="0.25">
      <c r="A819" s="95"/>
      <c r="B819" s="2"/>
      <c r="C819" s="2"/>
      <c r="Q819" s="102"/>
      <c r="R819" s="12"/>
      <c r="S819" s="12"/>
      <c r="T819" s="12"/>
      <c r="U819" s="12"/>
      <c r="V819" s="12"/>
      <c r="W819" s="12"/>
      <c r="X819" s="12"/>
      <c r="Y819" s="12"/>
      <c r="Z819" s="12"/>
      <c r="AA819" s="12"/>
      <c r="AB819" s="12"/>
      <c r="AC819" s="12"/>
      <c r="AD819" s="12"/>
      <c r="AE819" s="12"/>
      <c r="AF819" s="2"/>
      <c r="AG819" s="9"/>
      <c r="AH819" s="2"/>
      <c r="AI819" s="9"/>
    </row>
    <row r="820" spans="1:35" s="27" customFormat="1" x14ac:dyDescent="0.25">
      <c r="A820" s="95"/>
      <c r="B820" s="2"/>
      <c r="C820" s="2"/>
      <c r="Q820" s="102"/>
      <c r="R820" s="12"/>
      <c r="S820" s="12"/>
      <c r="T820" s="12"/>
      <c r="U820" s="12"/>
      <c r="V820" s="12"/>
      <c r="W820" s="12"/>
      <c r="X820" s="12"/>
      <c r="Y820" s="12"/>
      <c r="Z820" s="12"/>
      <c r="AA820" s="12"/>
      <c r="AB820" s="12"/>
      <c r="AC820" s="12"/>
      <c r="AD820" s="12"/>
      <c r="AE820" s="12"/>
      <c r="AF820" s="2"/>
      <c r="AG820" s="9"/>
      <c r="AH820" s="2"/>
      <c r="AI820" s="9"/>
    </row>
    <row r="821" spans="1:35" s="27" customFormat="1" x14ac:dyDescent="0.25">
      <c r="A821" s="95"/>
      <c r="B821" s="2"/>
      <c r="C821" s="2"/>
      <c r="Q821" s="102"/>
      <c r="R821" s="12"/>
      <c r="S821" s="12"/>
      <c r="T821" s="12"/>
      <c r="U821" s="12"/>
      <c r="V821" s="12"/>
      <c r="W821" s="12"/>
      <c r="X821" s="12"/>
      <c r="Y821" s="12"/>
      <c r="Z821" s="12"/>
      <c r="AA821" s="12"/>
      <c r="AB821" s="12"/>
      <c r="AC821" s="12"/>
      <c r="AD821" s="12"/>
      <c r="AE821" s="12"/>
      <c r="AF821" s="2"/>
      <c r="AG821" s="9"/>
      <c r="AH821" s="2"/>
      <c r="AI821" s="9"/>
    </row>
    <row r="822" spans="1:35" s="27" customFormat="1" x14ac:dyDescent="0.25">
      <c r="A822" s="95"/>
      <c r="B822" s="2"/>
      <c r="C822" s="2"/>
      <c r="Q822" s="102"/>
      <c r="R822" s="12"/>
      <c r="S822" s="12"/>
      <c r="T822" s="12"/>
      <c r="U822" s="12"/>
      <c r="V822" s="12"/>
      <c r="W822" s="12"/>
      <c r="X822" s="12"/>
      <c r="Y822" s="12"/>
      <c r="Z822" s="12"/>
      <c r="AA822" s="12"/>
      <c r="AB822" s="12"/>
      <c r="AC822" s="12"/>
      <c r="AD822" s="12"/>
      <c r="AE822" s="12"/>
      <c r="AF822" s="2"/>
      <c r="AG822" s="9"/>
      <c r="AH822" s="2"/>
      <c r="AI822" s="9"/>
    </row>
    <row r="823" spans="1:35" s="27" customFormat="1" x14ac:dyDescent="0.25">
      <c r="A823" s="95"/>
      <c r="B823" s="2"/>
      <c r="C823" s="2"/>
      <c r="Q823" s="102"/>
      <c r="R823" s="12"/>
      <c r="S823" s="12"/>
      <c r="T823" s="12"/>
      <c r="U823" s="12"/>
      <c r="V823" s="12"/>
      <c r="W823" s="12"/>
      <c r="X823" s="12"/>
      <c r="Y823" s="12"/>
      <c r="Z823" s="12"/>
      <c r="AA823" s="12"/>
      <c r="AB823" s="12"/>
      <c r="AC823" s="12"/>
      <c r="AD823" s="12"/>
      <c r="AE823" s="12"/>
      <c r="AF823" s="2"/>
      <c r="AG823" s="9"/>
      <c r="AH823" s="2"/>
      <c r="AI823" s="9"/>
    </row>
    <row r="824" spans="1:35" s="27" customFormat="1" x14ac:dyDescent="0.25">
      <c r="A824" s="95"/>
      <c r="B824" s="2"/>
      <c r="C824" s="2"/>
      <c r="Q824" s="102"/>
      <c r="R824" s="12"/>
      <c r="S824" s="12"/>
      <c r="T824" s="12"/>
      <c r="U824" s="12"/>
      <c r="V824" s="12"/>
      <c r="W824" s="12"/>
      <c r="X824" s="12"/>
      <c r="Y824" s="12"/>
      <c r="Z824" s="12"/>
      <c r="AA824" s="12"/>
      <c r="AB824" s="12"/>
      <c r="AC824" s="12"/>
      <c r="AD824" s="12"/>
      <c r="AE824" s="12"/>
      <c r="AF824" s="2"/>
      <c r="AG824" s="9"/>
      <c r="AH824" s="2"/>
      <c r="AI824" s="9"/>
    </row>
    <row r="825" spans="1:35" s="27" customFormat="1" x14ac:dyDescent="0.25">
      <c r="A825" s="95"/>
      <c r="B825" s="2"/>
      <c r="C825" s="2"/>
      <c r="Q825" s="102"/>
      <c r="R825" s="12"/>
      <c r="S825" s="12"/>
      <c r="T825" s="12"/>
      <c r="U825" s="12"/>
      <c r="V825" s="12"/>
      <c r="W825" s="12"/>
      <c r="X825" s="12"/>
      <c r="Y825" s="12"/>
      <c r="Z825" s="12"/>
      <c r="AA825" s="12"/>
      <c r="AB825" s="12"/>
      <c r="AC825" s="12"/>
      <c r="AD825" s="12"/>
      <c r="AE825" s="12"/>
      <c r="AF825" s="2"/>
      <c r="AG825" s="9"/>
      <c r="AH825" s="2"/>
      <c r="AI825" s="9"/>
    </row>
    <row r="826" spans="1:35" s="27" customFormat="1" x14ac:dyDescent="0.25">
      <c r="A826" s="95"/>
      <c r="B826" s="2"/>
      <c r="C826" s="2"/>
      <c r="Q826" s="102"/>
      <c r="R826" s="12"/>
      <c r="S826" s="12"/>
      <c r="T826" s="12"/>
      <c r="U826" s="12"/>
      <c r="V826" s="12"/>
      <c r="W826" s="12"/>
      <c r="X826" s="12"/>
      <c r="Y826" s="12"/>
      <c r="Z826" s="12"/>
      <c r="AA826" s="12"/>
      <c r="AB826" s="12"/>
      <c r="AC826" s="12"/>
      <c r="AD826" s="12"/>
      <c r="AE826" s="12"/>
      <c r="AF826" s="2"/>
      <c r="AG826" s="9"/>
      <c r="AH826" s="2"/>
      <c r="AI826" s="9"/>
    </row>
    <row r="827" spans="1:35" s="27" customFormat="1" x14ac:dyDescent="0.25">
      <c r="A827" s="95"/>
      <c r="B827" s="2"/>
      <c r="C827" s="2"/>
      <c r="Q827" s="102"/>
      <c r="R827" s="12"/>
      <c r="S827" s="12"/>
      <c r="T827" s="12"/>
      <c r="U827" s="12"/>
      <c r="V827" s="12"/>
      <c r="W827" s="12"/>
      <c r="X827" s="12"/>
      <c r="Y827" s="12"/>
      <c r="Z827" s="12"/>
      <c r="AA827" s="12"/>
      <c r="AB827" s="12"/>
      <c r="AC827" s="12"/>
      <c r="AD827" s="12"/>
      <c r="AE827" s="12"/>
      <c r="AF827" s="2"/>
      <c r="AG827" s="9"/>
      <c r="AH827" s="2"/>
      <c r="AI827" s="9"/>
    </row>
    <row r="828" spans="1:35" s="27" customFormat="1" x14ac:dyDescent="0.25">
      <c r="A828" s="95"/>
      <c r="B828" s="2"/>
      <c r="C828" s="2"/>
      <c r="Q828" s="102"/>
      <c r="R828" s="12"/>
      <c r="S828" s="12"/>
      <c r="T828" s="12"/>
      <c r="U828" s="12"/>
      <c r="V828" s="12"/>
      <c r="W828" s="12"/>
      <c r="X828" s="12"/>
      <c r="Y828" s="12"/>
      <c r="Z828" s="12"/>
      <c r="AA828" s="12"/>
      <c r="AB828" s="12"/>
      <c r="AC828" s="12"/>
      <c r="AD828" s="12"/>
      <c r="AE828" s="12"/>
      <c r="AF828" s="2"/>
      <c r="AG828" s="9"/>
      <c r="AH828" s="2"/>
      <c r="AI828" s="9"/>
    </row>
    <row r="829" spans="1:35" s="27" customFormat="1" x14ac:dyDescent="0.25">
      <c r="A829" s="95"/>
      <c r="B829" s="2"/>
      <c r="C829" s="2"/>
      <c r="Q829" s="102"/>
      <c r="R829" s="12"/>
      <c r="S829" s="12"/>
      <c r="T829" s="12"/>
      <c r="U829" s="12"/>
      <c r="V829" s="12"/>
      <c r="W829" s="12"/>
      <c r="X829" s="12"/>
      <c r="Y829" s="12"/>
      <c r="Z829" s="12"/>
      <c r="AA829" s="12"/>
      <c r="AB829" s="12"/>
      <c r="AC829" s="12"/>
      <c r="AD829" s="12"/>
      <c r="AE829" s="12"/>
      <c r="AF829" s="2"/>
      <c r="AG829" s="9"/>
      <c r="AH829" s="2"/>
      <c r="AI829" s="9"/>
    </row>
    <row r="830" spans="1:35" s="27" customFormat="1" x14ac:dyDescent="0.25">
      <c r="A830" s="95"/>
      <c r="B830" s="2"/>
      <c r="C830" s="2"/>
      <c r="Q830" s="102"/>
      <c r="R830" s="12"/>
      <c r="S830" s="12"/>
      <c r="T830" s="12"/>
      <c r="U830" s="12"/>
      <c r="V830" s="12"/>
      <c r="W830" s="12"/>
      <c r="X830" s="12"/>
      <c r="Y830" s="12"/>
      <c r="Z830" s="12"/>
      <c r="AA830" s="12"/>
      <c r="AB830" s="12"/>
      <c r="AC830" s="12"/>
      <c r="AD830" s="12"/>
      <c r="AE830" s="12"/>
      <c r="AF830" s="2"/>
      <c r="AG830" s="9"/>
      <c r="AH830" s="2"/>
      <c r="AI830" s="9"/>
    </row>
    <row r="831" spans="1:35" s="27" customFormat="1" x14ac:dyDescent="0.25">
      <c r="A831" s="95"/>
      <c r="B831" s="2"/>
      <c r="C831" s="2"/>
      <c r="Q831" s="102"/>
      <c r="R831" s="12"/>
      <c r="S831" s="12"/>
      <c r="T831" s="12"/>
      <c r="U831" s="12"/>
      <c r="V831" s="12"/>
      <c r="W831" s="12"/>
      <c r="X831" s="12"/>
      <c r="Y831" s="12"/>
      <c r="Z831" s="12"/>
      <c r="AA831" s="12"/>
      <c r="AB831" s="12"/>
      <c r="AC831" s="12"/>
      <c r="AD831" s="12"/>
      <c r="AE831" s="12"/>
      <c r="AF831" s="2"/>
      <c r="AG831" s="9"/>
      <c r="AH831" s="2"/>
      <c r="AI831" s="9"/>
    </row>
    <row r="832" spans="1:35" s="27" customFormat="1" x14ac:dyDescent="0.25">
      <c r="A832" s="95"/>
      <c r="B832" s="2"/>
      <c r="C832" s="2"/>
      <c r="Q832" s="102"/>
      <c r="R832" s="12"/>
      <c r="S832" s="12"/>
      <c r="T832" s="12"/>
      <c r="U832" s="12"/>
      <c r="V832" s="12"/>
      <c r="W832" s="12"/>
      <c r="X832" s="12"/>
      <c r="Y832" s="12"/>
      <c r="Z832" s="12"/>
      <c r="AA832" s="12"/>
      <c r="AB832" s="12"/>
      <c r="AC832" s="12"/>
      <c r="AD832" s="12"/>
      <c r="AE832" s="12"/>
      <c r="AF832" s="2"/>
      <c r="AG832" s="9"/>
      <c r="AH832" s="2"/>
      <c r="AI832" s="9"/>
    </row>
    <row r="833" spans="1:35" s="27" customFormat="1" x14ac:dyDescent="0.25">
      <c r="A833" s="95"/>
      <c r="B833" s="2"/>
      <c r="C833" s="2"/>
      <c r="Q833" s="102"/>
      <c r="R833" s="12"/>
      <c r="S833" s="12"/>
      <c r="T833" s="12"/>
      <c r="U833" s="12"/>
      <c r="V833" s="12"/>
      <c r="W833" s="12"/>
      <c r="X833" s="12"/>
      <c r="Y833" s="12"/>
      <c r="Z833" s="12"/>
      <c r="AA833" s="12"/>
      <c r="AB833" s="12"/>
      <c r="AC833" s="12"/>
      <c r="AD833" s="12"/>
      <c r="AE833" s="12"/>
      <c r="AF833" s="2"/>
      <c r="AG833" s="9"/>
      <c r="AH833" s="2"/>
      <c r="AI833" s="9"/>
    </row>
    <row r="834" spans="1:35" s="27" customFormat="1" x14ac:dyDescent="0.25">
      <c r="A834" s="95"/>
      <c r="B834" s="2"/>
      <c r="C834" s="2"/>
      <c r="Q834" s="102"/>
      <c r="R834" s="12"/>
      <c r="S834" s="12"/>
      <c r="T834" s="12"/>
      <c r="U834" s="12"/>
      <c r="V834" s="12"/>
      <c r="W834" s="12"/>
      <c r="X834" s="12"/>
      <c r="Y834" s="12"/>
      <c r="Z834" s="12"/>
      <c r="AA834" s="12"/>
      <c r="AB834" s="12"/>
      <c r="AC834" s="12"/>
      <c r="AD834" s="12"/>
      <c r="AE834" s="12"/>
      <c r="AF834" s="2"/>
      <c r="AG834" s="9"/>
      <c r="AH834" s="2"/>
      <c r="AI834" s="9"/>
    </row>
    <row r="835" spans="1:35" s="27" customFormat="1" x14ac:dyDescent="0.25">
      <c r="A835" s="95"/>
      <c r="B835" s="2"/>
      <c r="C835" s="2"/>
      <c r="Q835" s="102"/>
      <c r="R835" s="12"/>
      <c r="S835" s="12"/>
      <c r="T835" s="12"/>
      <c r="U835" s="12"/>
      <c r="V835" s="12"/>
      <c r="W835" s="12"/>
      <c r="X835" s="12"/>
      <c r="Y835" s="12"/>
      <c r="Z835" s="12"/>
      <c r="AA835" s="12"/>
      <c r="AB835" s="12"/>
      <c r="AC835" s="12"/>
      <c r="AD835" s="12"/>
      <c r="AE835" s="12"/>
      <c r="AF835" s="2"/>
      <c r="AG835" s="9"/>
      <c r="AH835" s="2"/>
      <c r="AI835" s="9"/>
    </row>
    <row r="836" spans="1:35" s="27" customFormat="1" x14ac:dyDescent="0.25">
      <c r="A836" s="95"/>
      <c r="B836" s="2"/>
      <c r="C836" s="2"/>
      <c r="Q836" s="102"/>
      <c r="R836" s="12"/>
      <c r="S836" s="12"/>
      <c r="T836" s="12"/>
      <c r="U836" s="12"/>
      <c r="V836" s="12"/>
      <c r="W836" s="12"/>
      <c r="X836" s="12"/>
      <c r="Y836" s="12"/>
      <c r="Z836" s="12"/>
      <c r="AA836" s="12"/>
      <c r="AB836" s="12"/>
      <c r="AC836" s="12"/>
      <c r="AD836" s="12"/>
      <c r="AE836" s="12"/>
      <c r="AF836" s="2"/>
      <c r="AG836" s="9"/>
      <c r="AH836" s="2"/>
      <c r="AI836" s="9"/>
    </row>
    <row r="837" spans="1:35" s="27" customFormat="1" x14ac:dyDescent="0.25">
      <c r="A837" s="95"/>
      <c r="B837" s="2"/>
      <c r="C837" s="2"/>
      <c r="Q837" s="102"/>
      <c r="R837" s="12"/>
      <c r="S837" s="12"/>
      <c r="T837" s="12"/>
      <c r="U837" s="12"/>
      <c r="V837" s="12"/>
      <c r="W837" s="12"/>
      <c r="X837" s="12"/>
      <c r="Y837" s="12"/>
      <c r="Z837" s="12"/>
      <c r="AA837" s="12"/>
      <c r="AB837" s="12"/>
      <c r="AC837" s="12"/>
      <c r="AD837" s="12"/>
      <c r="AE837" s="12"/>
      <c r="AF837" s="2"/>
      <c r="AG837" s="9"/>
      <c r="AH837" s="2"/>
      <c r="AI837" s="9"/>
    </row>
    <row r="838" spans="1:35" s="27" customFormat="1" x14ac:dyDescent="0.25">
      <c r="A838" s="95"/>
      <c r="B838" s="2"/>
      <c r="C838" s="2"/>
      <c r="Q838" s="102"/>
      <c r="R838" s="12"/>
      <c r="S838" s="12"/>
      <c r="T838" s="12"/>
      <c r="U838" s="12"/>
      <c r="V838" s="12"/>
      <c r="W838" s="12"/>
      <c r="X838" s="12"/>
      <c r="Y838" s="12"/>
      <c r="Z838" s="12"/>
      <c r="AA838" s="12"/>
      <c r="AB838" s="12"/>
      <c r="AC838" s="12"/>
      <c r="AD838" s="12"/>
      <c r="AE838" s="12"/>
      <c r="AF838" s="2"/>
      <c r="AG838" s="9"/>
      <c r="AH838" s="2"/>
      <c r="AI838" s="9"/>
    </row>
    <row r="839" spans="1:35" s="27" customFormat="1" x14ac:dyDescent="0.25">
      <c r="A839" s="95"/>
      <c r="B839" s="2"/>
      <c r="C839" s="2"/>
      <c r="Q839" s="102"/>
      <c r="R839" s="12"/>
      <c r="S839" s="12"/>
      <c r="T839" s="12"/>
      <c r="U839" s="12"/>
      <c r="V839" s="12"/>
      <c r="W839" s="12"/>
      <c r="X839" s="12"/>
      <c r="Y839" s="12"/>
      <c r="Z839" s="12"/>
      <c r="AA839" s="12"/>
      <c r="AB839" s="12"/>
      <c r="AC839" s="12"/>
      <c r="AD839" s="12"/>
      <c r="AE839" s="12"/>
      <c r="AF839" s="2"/>
      <c r="AG839" s="9"/>
      <c r="AH839" s="2"/>
      <c r="AI839" s="9"/>
    </row>
    <row r="840" spans="1:35" s="27" customFormat="1" x14ac:dyDescent="0.25">
      <c r="A840" s="95"/>
      <c r="B840" s="2"/>
      <c r="C840" s="2"/>
      <c r="Q840" s="102"/>
      <c r="R840" s="12"/>
      <c r="S840" s="12"/>
      <c r="T840" s="12"/>
      <c r="U840" s="12"/>
      <c r="V840" s="12"/>
      <c r="W840" s="12"/>
      <c r="X840" s="12"/>
      <c r="Y840" s="12"/>
      <c r="Z840" s="12"/>
      <c r="AA840" s="12"/>
      <c r="AB840" s="12"/>
      <c r="AC840" s="12"/>
      <c r="AD840" s="12"/>
      <c r="AE840" s="12"/>
      <c r="AF840" s="2"/>
      <c r="AG840" s="9"/>
      <c r="AH840" s="2"/>
      <c r="AI840" s="9"/>
    </row>
    <row r="841" spans="1:35" s="27" customFormat="1" x14ac:dyDescent="0.25">
      <c r="A841" s="95"/>
      <c r="B841" s="2"/>
      <c r="C841" s="2"/>
      <c r="Q841" s="102"/>
      <c r="R841" s="12"/>
      <c r="S841" s="12"/>
      <c r="T841" s="12"/>
      <c r="U841" s="12"/>
      <c r="V841" s="12"/>
      <c r="W841" s="12"/>
      <c r="X841" s="12"/>
      <c r="Y841" s="12"/>
      <c r="Z841" s="12"/>
      <c r="AA841" s="12"/>
      <c r="AB841" s="12"/>
      <c r="AC841" s="12"/>
      <c r="AD841" s="12"/>
      <c r="AE841" s="12"/>
      <c r="AF841" s="2"/>
      <c r="AG841" s="9"/>
      <c r="AH841" s="2"/>
      <c r="AI841" s="9"/>
    </row>
    <row r="842" spans="1:35" s="27" customFormat="1" x14ac:dyDescent="0.25">
      <c r="A842" s="95"/>
      <c r="B842" s="2"/>
      <c r="C842" s="2"/>
      <c r="Q842" s="102"/>
      <c r="R842" s="12"/>
      <c r="S842" s="12"/>
      <c r="T842" s="12"/>
      <c r="U842" s="12"/>
      <c r="V842" s="12"/>
      <c r="W842" s="12"/>
      <c r="X842" s="12"/>
      <c r="Y842" s="12"/>
      <c r="Z842" s="12"/>
      <c r="AA842" s="12"/>
      <c r="AB842" s="12"/>
      <c r="AC842" s="12"/>
      <c r="AD842" s="12"/>
      <c r="AE842" s="12"/>
      <c r="AF842" s="2"/>
      <c r="AG842" s="9"/>
      <c r="AH842" s="2"/>
      <c r="AI842" s="9"/>
    </row>
    <row r="843" spans="1:35" s="27" customFormat="1" x14ac:dyDescent="0.25">
      <c r="A843" s="95"/>
      <c r="B843" s="2"/>
      <c r="C843" s="2"/>
      <c r="Q843" s="102"/>
      <c r="R843" s="12"/>
      <c r="S843" s="12"/>
      <c r="T843" s="12"/>
      <c r="U843" s="12"/>
      <c r="V843" s="12"/>
      <c r="W843" s="12"/>
      <c r="X843" s="12"/>
      <c r="Y843" s="12"/>
      <c r="Z843" s="12"/>
      <c r="AA843" s="12"/>
      <c r="AB843" s="12"/>
      <c r="AC843" s="12"/>
      <c r="AD843" s="12"/>
      <c r="AE843" s="12"/>
      <c r="AF843" s="2"/>
      <c r="AG843" s="9"/>
      <c r="AH843" s="2"/>
      <c r="AI843" s="9"/>
    </row>
    <row r="844" spans="1:35" s="27" customFormat="1" x14ac:dyDescent="0.25">
      <c r="A844" s="95"/>
      <c r="B844" s="2"/>
      <c r="C844" s="2"/>
      <c r="Q844" s="102"/>
      <c r="R844" s="12"/>
      <c r="S844" s="12"/>
      <c r="T844" s="12"/>
      <c r="U844" s="12"/>
      <c r="V844" s="12"/>
      <c r="W844" s="12"/>
      <c r="X844" s="12"/>
      <c r="Y844" s="12"/>
      <c r="Z844" s="12"/>
      <c r="AA844" s="12"/>
      <c r="AB844" s="12"/>
      <c r="AC844" s="12"/>
      <c r="AD844" s="12"/>
      <c r="AE844" s="12"/>
      <c r="AF844" s="2"/>
      <c r="AG844" s="9"/>
      <c r="AH844" s="2"/>
      <c r="AI844" s="9"/>
    </row>
    <row r="845" spans="1:35" s="27" customFormat="1" x14ac:dyDescent="0.25">
      <c r="A845" s="95"/>
      <c r="B845" s="2"/>
      <c r="C845" s="2"/>
      <c r="Q845" s="102"/>
      <c r="R845" s="12"/>
      <c r="S845" s="12"/>
      <c r="T845" s="12"/>
      <c r="U845" s="12"/>
      <c r="V845" s="12"/>
      <c r="W845" s="12"/>
      <c r="X845" s="12"/>
      <c r="Y845" s="12"/>
      <c r="Z845" s="12"/>
      <c r="AA845" s="12"/>
      <c r="AB845" s="12"/>
      <c r="AC845" s="12"/>
      <c r="AD845" s="12"/>
      <c r="AE845" s="12"/>
      <c r="AF845" s="2"/>
      <c r="AG845" s="9"/>
      <c r="AH845" s="2"/>
      <c r="AI845" s="9"/>
    </row>
    <row r="846" spans="1:35" s="27" customFormat="1" x14ac:dyDescent="0.25">
      <c r="A846" s="95"/>
      <c r="B846" s="2"/>
      <c r="C846" s="2"/>
      <c r="Q846" s="102"/>
      <c r="R846" s="12"/>
      <c r="S846" s="12"/>
      <c r="T846" s="12"/>
      <c r="U846" s="12"/>
      <c r="V846" s="12"/>
      <c r="W846" s="12"/>
      <c r="X846" s="12"/>
      <c r="Y846" s="12"/>
      <c r="Z846" s="12"/>
      <c r="AA846" s="12"/>
      <c r="AB846" s="12"/>
      <c r="AC846" s="12"/>
      <c r="AD846" s="12"/>
      <c r="AE846" s="12"/>
      <c r="AF846" s="2"/>
      <c r="AG846" s="9"/>
      <c r="AH846" s="2"/>
      <c r="AI846" s="9"/>
    </row>
    <row r="847" spans="1:35" s="27" customFormat="1" x14ac:dyDescent="0.25">
      <c r="A847" s="95"/>
      <c r="B847" s="2"/>
      <c r="C847" s="2"/>
      <c r="Q847" s="102"/>
      <c r="R847" s="12"/>
      <c r="S847" s="12"/>
      <c r="T847" s="12"/>
      <c r="U847" s="12"/>
      <c r="V847" s="12"/>
      <c r="W847" s="12"/>
      <c r="X847" s="12"/>
      <c r="Y847" s="12"/>
      <c r="Z847" s="12"/>
      <c r="AA847" s="12"/>
      <c r="AB847" s="12"/>
      <c r="AC847" s="12"/>
      <c r="AD847" s="12"/>
      <c r="AE847" s="12"/>
      <c r="AF847" s="2"/>
      <c r="AG847" s="9"/>
      <c r="AH847" s="2"/>
      <c r="AI847" s="9"/>
    </row>
    <row r="848" spans="1:35" s="27" customFormat="1" x14ac:dyDescent="0.25">
      <c r="A848" s="95"/>
      <c r="B848" s="2"/>
      <c r="C848" s="2"/>
      <c r="Q848" s="102"/>
      <c r="R848" s="12"/>
      <c r="S848" s="12"/>
      <c r="T848" s="12"/>
      <c r="U848" s="12"/>
      <c r="V848" s="12"/>
      <c r="W848" s="12"/>
      <c r="X848" s="12"/>
      <c r="Y848" s="12"/>
      <c r="Z848" s="12"/>
      <c r="AA848" s="12"/>
      <c r="AB848" s="12"/>
      <c r="AC848" s="12"/>
      <c r="AD848" s="12"/>
      <c r="AE848" s="12"/>
      <c r="AF848" s="2"/>
      <c r="AG848" s="9"/>
      <c r="AH848" s="2"/>
      <c r="AI848" s="9"/>
    </row>
    <row r="849" spans="1:35" s="27" customFormat="1" x14ac:dyDescent="0.25">
      <c r="A849" s="95"/>
      <c r="B849" s="2"/>
      <c r="C849" s="2"/>
      <c r="Q849" s="102"/>
      <c r="R849" s="12"/>
      <c r="S849" s="12"/>
      <c r="T849" s="12"/>
      <c r="U849" s="12"/>
      <c r="V849" s="12"/>
      <c r="W849" s="12"/>
      <c r="X849" s="12"/>
      <c r="Y849" s="12"/>
      <c r="Z849" s="12"/>
      <c r="AA849" s="12"/>
      <c r="AB849" s="12"/>
      <c r="AC849" s="12"/>
      <c r="AD849" s="12"/>
      <c r="AE849" s="12"/>
      <c r="AF849" s="2"/>
      <c r="AG849" s="9"/>
      <c r="AH849" s="2"/>
      <c r="AI849" s="9"/>
    </row>
    <row r="850" spans="1:35" s="27" customFormat="1" x14ac:dyDescent="0.25">
      <c r="A850" s="95"/>
      <c r="B850" s="2"/>
      <c r="C850" s="2"/>
      <c r="Q850" s="102"/>
      <c r="R850" s="12"/>
      <c r="S850" s="12"/>
      <c r="T850" s="12"/>
      <c r="U850" s="12"/>
      <c r="V850" s="12"/>
      <c r="W850" s="12"/>
      <c r="X850" s="12"/>
      <c r="Y850" s="12"/>
      <c r="Z850" s="12"/>
      <c r="AA850" s="12"/>
      <c r="AB850" s="12"/>
      <c r="AC850" s="12"/>
      <c r="AD850" s="12"/>
      <c r="AE850" s="12"/>
      <c r="AF850" s="2"/>
      <c r="AG850" s="9"/>
      <c r="AH850" s="2"/>
      <c r="AI850" s="9"/>
    </row>
    <row r="851" spans="1:35" s="27" customFormat="1" x14ac:dyDescent="0.25">
      <c r="A851" s="95"/>
      <c r="B851" s="2"/>
      <c r="C851" s="2"/>
      <c r="Q851" s="102"/>
      <c r="R851" s="12"/>
      <c r="S851" s="12"/>
      <c r="T851" s="12"/>
      <c r="U851" s="12"/>
      <c r="V851" s="12"/>
      <c r="W851" s="12"/>
      <c r="X851" s="12"/>
      <c r="Y851" s="12"/>
      <c r="Z851" s="12"/>
      <c r="AA851" s="12"/>
      <c r="AB851" s="12"/>
      <c r="AC851" s="12"/>
      <c r="AD851" s="12"/>
      <c r="AE851" s="12"/>
      <c r="AF851" s="2"/>
      <c r="AG851" s="9"/>
      <c r="AH851" s="2"/>
      <c r="AI851" s="9"/>
    </row>
    <row r="852" spans="1:35" s="27" customFormat="1" x14ac:dyDescent="0.25">
      <c r="A852" s="95"/>
      <c r="B852" s="2"/>
      <c r="C852" s="2"/>
      <c r="Q852" s="102"/>
      <c r="R852" s="12"/>
      <c r="S852" s="12"/>
      <c r="T852" s="12"/>
      <c r="U852" s="12"/>
      <c r="V852" s="12"/>
      <c r="W852" s="12"/>
      <c r="X852" s="12"/>
      <c r="Y852" s="12"/>
      <c r="Z852" s="12"/>
      <c r="AA852" s="12"/>
      <c r="AB852" s="12"/>
      <c r="AC852" s="12"/>
      <c r="AD852" s="12"/>
      <c r="AE852" s="12"/>
      <c r="AF852" s="2"/>
      <c r="AG852" s="9"/>
      <c r="AH852" s="2"/>
      <c r="AI852" s="9"/>
    </row>
    <row r="853" spans="1:35" s="27" customFormat="1" x14ac:dyDescent="0.25">
      <c r="A853" s="95"/>
      <c r="B853" s="2"/>
      <c r="C853" s="2"/>
      <c r="Q853" s="102"/>
      <c r="R853" s="12"/>
      <c r="S853" s="12"/>
      <c r="T853" s="12"/>
      <c r="U853" s="12"/>
      <c r="V853" s="12"/>
      <c r="W853" s="12"/>
      <c r="X853" s="12"/>
      <c r="Y853" s="12"/>
      <c r="Z853" s="12"/>
      <c r="AA853" s="12"/>
      <c r="AB853" s="12"/>
      <c r="AC853" s="12"/>
      <c r="AD853" s="12"/>
      <c r="AE853" s="12"/>
      <c r="AF853" s="2"/>
      <c r="AG853" s="9"/>
      <c r="AH853" s="2"/>
      <c r="AI853" s="9"/>
    </row>
    <row r="854" spans="1:35" s="27" customFormat="1" x14ac:dyDescent="0.25">
      <c r="A854" s="95"/>
      <c r="B854" s="2"/>
      <c r="C854" s="2"/>
      <c r="Q854" s="102"/>
      <c r="R854" s="12"/>
      <c r="S854" s="12"/>
      <c r="T854" s="12"/>
      <c r="U854" s="12"/>
      <c r="V854" s="12"/>
      <c r="W854" s="12"/>
      <c r="X854" s="12"/>
      <c r="Y854" s="12"/>
      <c r="Z854" s="12"/>
      <c r="AA854" s="12"/>
      <c r="AB854" s="12"/>
      <c r="AC854" s="12"/>
      <c r="AD854" s="12"/>
      <c r="AE854" s="12"/>
      <c r="AF854" s="2"/>
      <c r="AG854" s="9"/>
      <c r="AH854" s="2"/>
      <c r="AI854" s="9"/>
    </row>
    <row r="855" spans="1:35" s="27" customFormat="1" x14ac:dyDescent="0.25">
      <c r="A855" s="95"/>
      <c r="B855" s="2"/>
      <c r="C855" s="2"/>
      <c r="Q855" s="102"/>
      <c r="R855" s="12"/>
      <c r="S855" s="12"/>
      <c r="T855" s="12"/>
      <c r="U855" s="12"/>
      <c r="V855" s="12"/>
      <c r="W855" s="12"/>
      <c r="X855" s="12"/>
      <c r="Y855" s="12"/>
      <c r="Z855" s="12"/>
      <c r="AA855" s="12"/>
      <c r="AB855" s="12"/>
      <c r="AC855" s="12"/>
      <c r="AD855" s="12"/>
      <c r="AE855" s="12"/>
      <c r="AF855" s="2"/>
      <c r="AG855" s="9"/>
      <c r="AH855" s="2"/>
      <c r="AI855" s="9"/>
    </row>
    <row r="856" spans="1:35" s="27" customFormat="1" x14ac:dyDescent="0.25">
      <c r="A856" s="95"/>
      <c r="B856" s="2"/>
      <c r="C856" s="2"/>
      <c r="Q856" s="102"/>
      <c r="R856" s="12"/>
      <c r="S856" s="12"/>
      <c r="T856" s="12"/>
      <c r="U856" s="12"/>
      <c r="V856" s="12"/>
      <c r="W856" s="12"/>
      <c r="X856" s="12"/>
      <c r="Y856" s="12"/>
      <c r="Z856" s="12"/>
      <c r="AA856" s="12"/>
      <c r="AB856" s="12"/>
      <c r="AC856" s="12"/>
      <c r="AD856" s="12"/>
      <c r="AE856" s="12"/>
      <c r="AF856" s="2"/>
      <c r="AG856" s="9"/>
      <c r="AH856" s="2"/>
      <c r="AI856" s="9"/>
    </row>
    <row r="857" spans="1:35" s="27" customFormat="1" x14ac:dyDescent="0.25">
      <c r="A857" s="95"/>
      <c r="B857" s="2"/>
      <c r="C857" s="2"/>
      <c r="Q857" s="102"/>
      <c r="R857" s="12"/>
      <c r="S857" s="12"/>
      <c r="T857" s="12"/>
      <c r="U857" s="12"/>
      <c r="V857" s="12"/>
      <c r="W857" s="12"/>
      <c r="X857" s="12"/>
      <c r="Y857" s="12"/>
      <c r="Z857" s="12"/>
      <c r="AA857" s="12"/>
      <c r="AB857" s="12"/>
      <c r="AC857" s="12"/>
      <c r="AD857" s="12"/>
      <c r="AE857" s="12"/>
      <c r="AF857" s="2"/>
      <c r="AG857" s="9"/>
      <c r="AH857" s="2"/>
      <c r="AI857" s="9"/>
    </row>
    <row r="858" spans="1:35" s="27" customFormat="1" x14ac:dyDescent="0.25">
      <c r="A858" s="95"/>
      <c r="B858" s="2"/>
      <c r="C858" s="2"/>
      <c r="Q858" s="102"/>
      <c r="R858" s="12"/>
      <c r="S858" s="12"/>
      <c r="T858" s="12"/>
      <c r="U858" s="12"/>
      <c r="V858" s="12"/>
      <c r="W858" s="12"/>
      <c r="X858" s="12"/>
      <c r="Y858" s="12"/>
      <c r="Z858" s="12"/>
      <c r="AA858" s="12"/>
      <c r="AB858" s="12"/>
      <c r="AC858" s="12"/>
      <c r="AD858" s="12"/>
      <c r="AE858" s="12"/>
      <c r="AF858" s="2"/>
      <c r="AG858" s="9"/>
      <c r="AH858" s="2"/>
      <c r="AI858" s="9"/>
    </row>
    <row r="859" spans="1:35" s="27" customFormat="1" x14ac:dyDescent="0.25">
      <c r="A859" s="95"/>
      <c r="B859" s="2"/>
      <c r="C859" s="2"/>
      <c r="Q859" s="102"/>
      <c r="R859" s="12"/>
      <c r="S859" s="12"/>
      <c r="T859" s="12"/>
      <c r="U859" s="12"/>
      <c r="V859" s="12"/>
      <c r="W859" s="12"/>
      <c r="X859" s="12"/>
      <c r="Y859" s="12"/>
      <c r="Z859" s="12"/>
      <c r="AA859" s="12"/>
      <c r="AB859" s="12"/>
      <c r="AC859" s="12"/>
      <c r="AD859" s="12"/>
      <c r="AE859" s="12"/>
      <c r="AF859" s="2"/>
      <c r="AG859" s="9"/>
      <c r="AH859" s="2"/>
      <c r="AI859" s="9"/>
    </row>
    <row r="860" spans="1:35" s="27" customFormat="1" x14ac:dyDescent="0.25">
      <c r="A860" s="95"/>
      <c r="B860" s="2"/>
      <c r="C860" s="2"/>
      <c r="Q860" s="102"/>
      <c r="R860" s="12"/>
      <c r="S860" s="12"/>
      <c r="T860" s="12"/>
      <c r="U860" s="12"/>
      <c r="V860" s="12"/>
      <c r="W860" s="12"/>
      <c r="X860" s="12"/>
      <c r="Y860" s="12"/>
      <c r="Z860" s="12"/>
      <c r="AA860" s="12"/>
      <c r="AB860" s="12"/>
      <c r="AC860" s="12"/>
      <c r="AD860" s="12"/>
      <c r="AE860" s="12"/>
      <c r="AF860" s="2"/>
      <c r="AG860" s="9"/>
      <c r="AH860" s="2"/>
      <c r="AI860" s="9"/>
    </row>
    <row r="861" spans="1:35" s="27" customFormat="1" x14ac:dyDescent="0.25">
      <c r="A861" s="95"/>
      <c r="B861" s="2"/>
      <c r="C861" s="2"/>
      <c r="Q861" s="102"/>
      <c r="R861" s="12"/>
      <c r="S861" s="12"/>
      <c r="T861" s="12"/>
      <c r="U861" s="12"/>
      <c r="V861" s="12"/>
      <c r="W861" s="12"/>
      <c r="X861" s="12"/>
      <c r="Y861" s="12"/>
      <c r="Z861" s="12"/>
      <c r="AA861" s="12"/>
      <c r="AB861" s="12"/>
      <c r="AC861" s="12"/>
      <c r="AD861" s="12"/>
      <c r="AE861" s="12"/>
      <c r="AF861" s="2"/>
      <c r="AG861" s="9"/>
      <c r="AH861" s="2"/>
      <c r="AI861" s="9"/>
    </row>
    <row r="862" spans="1:35" s="27" customFormat="1" x14ac:dyDescent="0.25">
      <c r="A862" s="95"/>
      <c r="B862" s="2"/>
      <c r="C862" s="2"/>
      <c r="Q862" s="102"/>
      <c r="R862" s="12"/>
      <c r="S862" s="12"/>
      <c r="T862" s="12"/>
      <c r="U862" s="12"/>
      <c r="V862" s="12"/>
      <c r="W862" s="12"/>
      <c r="X862" s="12"/>
      <c r="Y862" s="12"/>
      <c r="Z862" s="12"/>
      <c r="AA862" s="12"/>
      <c r="AB862" s="12"/>
      <c r="AC862" s="12"/>
      <c r="AD862" s="12"/>
      <c r="AE862" s="12"/>
      <c r="AF862" s="2"/>
      <c r="AG862" s="9"/>
      <c r="AH862" s="2"/>
      <c r="AI862" s="9"/>
    </row>
    <row r="863" spans="1:35" s="27" customFormat="1" x14ac:dyDescent="0.25">
      <c r="A863" s="95"/>
      <c r="B863" s="2"/>
      <c r="C863" s="2"/>
      <c r="Q863" s="102"/>
      <c r="R863" s="12"/>
      <c r="S863" s="12"/>
      <c r="T863" s="12"/>
      <c r="U863" s="12"/>
      <c r="V863" s="12"/>
      <c r="W863" s="12"/>
      <c r="X863" s="12"/>
      <c r="Y863" s="12"/>
      <c r="Z863" s="12"/>
      <c r="AA863" s="12"/>
      <c r="AB863" s="12"/>
      <c r="AC863" s="12"/>
      <c r="AD863" s="12"/>
      <c r="AE863" s="12"/>
      <c r="AF863" s="2"/>
      <c r="AG863" s="9"/>
      <c r="AH863" s="2"/>
      <c r="AI863" s="9"/>
    </row>
    <row r="864" spans="1:35" s="27" customFormat="1" x14ac:dyDescent="0.25">
      <c r="A864" s="95"/>
      <c r="B864" s="2"/>
      <c r="C864" s="2"/>
      <c r="Q864" s="102"/>
      <c r="R864" s="12"/>
      <c r="S864" s="12"/>
      <c r="T864" s="12"/>
      <c r="U864" s="12"/>
      <c r="V864" s="12"/>
      <c r="W864" s="12"/>
      <c r="X864" s="12"/>
      <c r="Y864" s="12"/>
      <c r="Z864" s="12"/>
      <c r="AA864" s="12"/>
      <c r="AB864" s="12"/>
      <c r="AC864" s="12"/>
      <c r="AD864" s="12"/>
      <c r="AE864" s="12"/>
      <c r="AF864" s="2"/>
      <c r="AG864" s="9"/>
      <c r="AH864" s="2"/>
      <c r="AI864" s="9"/>
    </row>
    <row r="865" spans="1:35" s="27" customFormat="1" x14ac:dyDescent="0.25">
      <c r="A865" s="95"/>
      <c r="B865" s="2"/>
      <c r="C865" s="2"/>
      <c r="Q865" s="102"/>
      <c r="R865" s="12"/>
      <c r="S865" s="12"/>
      <c r="T865" s="12"/>
      <c r="U865" s="12"/>
      <c r="V865" s="12"/>
      <c r="W865" s="12"/>
      <c r="X865" s="12"/>
      <c r="Y865" s="12"/>
      <c r="Z865" s="12"/>
      <c r="AA865" s="12"/>
      <c r="AB865" s="12"/>
      <c r="AC865" s="12"/>
      <c r="AD865" s="12"/>
      <c r="AE865" s="12"/>
      <c r="AF865" s="2"/>
      <c r="AG865" s="9"/>
      <c r="AH865" s="2"/>
      <c r="AI865" s="9"/>
    </row>
    <row r="866" spans="1:35" s="27" customFormat="1" x14ac:dyDescent="0.25">
      <c r="A866" s="95"/>
      <c r="B866" s="2"/>
      <c r="C866" s="2"/>
      <c r="Q866" s="102"/>
      <c r="R866" s="12"/>
      <c r="S866" s="12"/>
      <c r="T866" s="12"/>
      <c r="U866" s="12"/>
      <c r="V866" s="12"/>
      <c r="W866" s="12"/>
      <c r="X866" s="12"/>
      <c r="Y866" s="12"/>
      <c r="Z866" s="12"/>
      <c r="AA866" s="12"/>
      <c r="AB866" s="12"/>
      <c r="AC866" s="12"/>
      <c r="AD866" s="12"/>
      <c r="AE866" s="12"/>
      <c r="AF866" s="2"/>
      <c r="AG866" s="9"/>
      <c r="AH866" s="2"/>
      <c r="AI866" s="9"/>
    </row>
    <row r="867" spans="1:35" s="27" customFormat="1" x14ac:dyDescent="0.25">
      <c r="A867" s="95"/>
      <c r="B867" s="2"/>
      <c r="C867" s="2"/>
      <c r="Q867" s="102"/>
      <c r="R867" s="12"/>
      <c r="S867" s="12"/>
      <c r="T867" s="12"/>
      <c r="U867" s="12"/>
      <c r="V867" s="12"/>
      <c r="W867" s="12"/>
      <c r="X867" s="12"/>
      <c r="Y867" s="12"/>
      <c r="Z867" s="12"/>
      <c r="AA867" s="12"/>
      <c r="AB867" s="12"/>
      <c r="AC867" s="12"/>
      <c r="AD867" s="12"/>
      <c r="AE867" s="12"/>
      <c r="AF867" s="2"/>
      <c r="AG867" s="9"/>
      <c r="AH867" s="2"/>
      <c r="AI867" s="9"/>
    </row>
    <row r="868" spans="1:35" s="27" customFormat="1" x14ac:dyDescent="0.25">
      <c r="A868" s="95"/>
      <c r="B868" s="2"/>
      <c r="C868" s="2"/>
      <c r="Q868" s="102"/>
      <c r="R868" s="12"/>
      <c r="S868" s="12"/>
      <c r="T868" s="12"/>
      <c r="U868" s="12"/>
      <c r="V868" s="12"/>
      <c r="W868" s="12"/>
      <c r="X868" s="12"/>
      <c r="Y868" s="12"/>
      <c r="Z868" s="12"/>
      <c r="AA868" s="12"/>
      <c r="AB868" s="12"/>
      <c r="AC868" s="12"/>
      <c r="AD868" s="12"/>
      <c r="AE868" s="12"/>
      <c r="AF868" s="2"/>
      <c r="AG868" s="9"/>
      <c r="AH868" s="2"/>
      <c r="AI868" s="9"/>
    </row>
    <row r="869" spans="1:35" s="27" customFormat="1" x14ac:dyDescent="0.25">
      <c r="A869" s="95"/>
      <c r="B869" s="2"/>
      <c r="C869" s="2"/>
      <c r="Q869" s="102"/>
      <c r="R869" s="12"/>
      <c r="S869" s="12"/>
      <c r="T869" s="12"/>
      <c r="U869" s="12"/>
      <c r="V869" s="12"/>
      <c r="W869" s="12"/>
      <c r="X869" s="12"/>
      <c r="Y869" s="12"/>
      <c r="Z869" s="12"/>
      <c r="AA869" s="12"/>
      <c r="AB869" s="12"/>
      <c r="AC869" s="12"/>
      <c r="AD869" s="12"/>
      <c r="AE869" s="12"/>
      <c r="AF869" s="2"/>
      <c r="AG869" s="9"/>
      <c r="AH869" s="2"/>
      <c r="AI869" s="9"/>
    </row>
    <row r="870" spans="1:35" s="27" customFormat="1" x14ac:dyDescent="0.25">
      <c r="A870" s="95"/>
      <c r="B870" s="2"/>
      <c r="C870" s="2"/>
      <c r="Q870" s="102"/>
      <c r="R870" s="12"/>
      <c r="S870" s="12"/>
      <c r="T870" s="12"/>
      <c r="U870" s="12"/>
      <c r="V870" s="12"/>
      <c r="W870" s="12"/>
      <c r="X870" s="12"/>
      <c r="Y870" s="12"/>
      <c r="Z870" s="12"/>
      <c r="AA870" s="12"/>
      <c r="AB870" s="12"/>
      <c r="AC870" s="12"/>
      <c r="AD870" s="12"/>
      <c r="AE870" s="12"/>
      <c r="AF870" s="2"/>
      <c r="AG870" s="9"/>
      <c r="AH870" s="2"/>
      <c r="AI870" s="9"/>
    </row>
    <row r="871" spans="1:35" s="27" customFormat="1" x14ac:dyDescent="0.25">
      <c r="A871" s="95"/>
      <c r="B871" s="2"/>
      <c r="C871" s="2"/>
      <c r="Q871" s="102"/>
      <c r="R871" s="12"/>
      <c r="S871" s="12"/>
      <c r="T871" s="12"/>
      <c r="U871" s="12"/>
      <c r="V871" s="12"/>
      <c r="W871" s="12"/>
      <c r="X871" s="12"/>
      <c r="Y871" s="12"/>
      <c r="Z871" s="12"/>
      <c r="AA871" s="12"/>
      <c r="AB871" s="12"/>
      <c r="AC871" s="12"/>
      <c r="AD871" s="12"/>
      <c r="AE871" s="12"/>
      <c r="AF871" s="2"/>
      <c r="AG871" s="9"/>
      <c r="AH871" s="2"/>
      <c r="AI871" s="9"/>
    </row>
    <row r="872" spans="1:35" s="27" customFormat="1" x14ac:dyDescent="0.25">
      <c r="A872" s="95"/>
      <c r="B872" s="2"/>
      <c r="C872" s="2"/>
      <c r="Q872" s="102"/>
      <c r="R872" s="12"/>
      <c r="S872" s="12"/>
      <c r="T872" s="12"/>
      <c r="U872" s="12"/>
      <c r="V872" s="12"/>
      <c r="W872" s="12"/>
      <c r="X872" s="12"/>
      <c r="Y872" s="12"/>
      <c r="Z872" s="12"/>
      <c r="AA872" s="12"/>
      <c r="AB872" s="12"/>
      <c r="AC872" s="12"/>
      <c r="AD872" s="12"/>
      <c r="AE872" s="12"/>
      <c r="AF872" s="2"/>
      <c r="AG872" s="9"/>
      <c r="AH872" s="2"/>
      <c r="AI872" s="9"/>
    </row>
    <row r="873" spans="1:35" s="27" customFormat="1" x14ac:dyDescent="0.25">
      <c r="A873" s="95"/>
      <c r="B873" s="2"/>
      <c r="C873" s="2"/>
      <c r="Q873" s="102"/>
      <c r="R873" s="12"/>
      <c r="S873" s="12"/>
      <c r="T873" s="12"/>
      <c r="U873" s="12"/>
      <c r="V873" s="12"/>
      <c r="W873" s="12"/>
      <c r="X873" s="12"/>
      <c r="Y873" s="12"/>
      <c r="Z873" s="12"/>
      <c r="AA873" s="12"/>
      <c r="AB873" s="12"/>
      <c r="AC873" s="12"/>
      <c r="AD873" s="12"/>
      <c r="AE873" s="12"/>
      <c r="AF873" s="2"/>
      <c r="AG873" s="9"/>
      <c r="AH873" s="2"/>
      <c r="AI873" s="9"/>
    </row>
    <row r="874" spans="1:35" s="27" customFormat="1" x14ac:dyDescent="0.25">
      <c r="A874" s="95"/>
      <c r="B874" s="2"/>
      <c r="C874" s="2"/>
      <c r="Q874" s="102"/>
      <c r="R874" s="12"/>
      <c r="S874" s="12"/>
      <c r="T874" s="12"/>
      <c r="U874" s="12"/>
      <c r="V874" s="12"/>
      <c r="W874" s="12"/>
      <c r="X874" s="12"/>
      <c r="Y874" s="12"/>
      <c r="Z874" s="12"/>
      <c r="AA874" s="12"/>
      <c r="AB874" s="12"/>
      <c r="AC874" s="12"/>
      <c r="AD874" s="12"/>
      <c r="AE874" s="12"/>
      <c r="AF874" s="2"/>
      <c r="AG874" s="9"/>
      <c r="AH874" s="2"/>
      <c r="AI874" s="9"/>
    </row>
    <row r="875" spans="1:35" s="27" customFormat="1" x14ac:dyDescent="0.25">
      <c r="A875" s="95"/>
      <c r="B875" s="2"/>
      <c r="C875" s="2"/>
      <c r="Q875" s="102"/>
      <c r="R875" s="12"/>
      <c r="S875" s="12"/>
      <c r="T875" s="12"/>
      <c r="U875" s="12"/>
      <c r="V875" s="12"/>
      <c r="W875" s="12"/>
      <c r="X875" s="12"/>
      <c r="Y875" s="12"/>
      <c r="Z875" s="12"/>
      <c r="AA875" s="12"/>
      <c r="AB875" s="12"/>
      <c r="AC875" s="12"/>
      <c r="AD875" s="12"/>
      <c r="AE875" s="12"/>
      <c r="AF875" s="2"/>
      <c r="AG875" s="9"/>
      <c r="AH875" s="2"/>
      <c r="AI875" s="9"/>
    </row>
    <row r="876" spans="1:35" s="27" customFormat="1" x14ac:dyDescent="0.25">
      <c r="A876" s="95"/>
      <c r="B876" s="2"/>
      <c r="C876" s="2"/>
      <c r="Q876" s="102"/>
      <c r="R876" s="12"/>
      <c r="S876" s="12"/>
      <c r="T876" s="12"/>
      <c r="U876" s="12"/>
      <c r="V876" s="12"/>
      <c r="W876" s="12"/>
      <c r="X876" s="12"/>
      <c r="Y876" s="12"/>
      <c r="Z876" s="12"/>
      <c r="AA876" s="12"/>
      <c r="AB876" s="12"/>
      <c r="AC876" s="12"/>
      <c r="AD876" s="12"/>
      <c r="AE876" s="12"/>
      <c r="AF876" s="2"/>
      <c r="AG876" s="9"/>
      <c r="AH876" s="2"/>
      <c r="AI876" s="9"/>
    </row>
    <row r="877" spans="1:35" s="27" customFormat="1" x14ac:dyDescent="0.25">
      <c r="A877" s="95"/>
      <c r="B877" s="2"/>
      <c r="C877" s="2"/>
      <c r="Q877" s="102"/>
      <c r="R877" s="12"/>
      <c r="S877" s="12"/>
      <c r="T877" s="12"/>
      <c r="U877" s="12"/>
      <c r="V877" s="12"/>
      <c r="W877" s="12"/>
      <c r="X877" s="12"/>
      <c r="Y877" s="12"/>
      <c r="Z877" s="12"/>
      <c r="AA877" s="12"/>
      <c r="AB877" s="12"/>
      <c r="AC877" s="12"/>
      <c r="AD877" s="12"/>
      <c r="AE877" s="12"/>
      <c r="AF877" s="2"/>
      <c r="AG877" s="9"/>
      <c r="AH877" s="2"/>
      <c r="AI877" s="9"/>
    </row>
    <row r="878" spans="1:35" s="27" customFormat="1" x14ac:dyDescent="0.25">
      <c r="A878" s="95"/>
      <c r="B878" s="2"/>
      <c r="C878" s="2"/>
      <c r="Q878" s="102"/>
      <c r="R878" s="12"/>
      <c r="S878" s="12"/>
      <c r="T878" s="12"/>
      <c r="U878" s="12"/>
      <c r="V878" s="12"/>
      <c r="W878" s="12"/>
      <c r="X878" s="12"/>
      <c r="Y878" s="12"/>
      <c r="Z878" s="12"/>
      <c r="AA878" s="12"/>
      <c r="AB878" s="12"/>
      <c r="AC878" s="12"/>
      <c r="AD878" s="12"/>
      <c r="AE878" s="12"/>
      <c r="AF878" s="2"/>
      <c r="AG878" s="9"/>
      <c r="AH878" s="2"/>
      <c r="AI878" s="9"/>
    </row>
    <row r="879" spans="1:35" s="27" customFormat="1" x14ac:dyDescent="0.25">
      <c r="A879" s="95"/>
      <c r="B879" s="2"/>
      <c r="C879" s="2"/>
      <c r="Q879" s="102"/>
      <c r="R879" s="12"/>
      <c r="S879" s="12"/>
      <c r="T879" s="12"/>
      <c r="U879" s="12"/>
      <c r="V879" s="12"/>
      <c r="W879" s="12"/>
      <c r="X879" s="12"/>
      <c r="Y879" s="12"/>
      <c r="Z879" s="12"/>
      <c r="AA879" s="12"/>
      <c r="AB879" s="12"/>
      <c r="AC879" s="12"/>
      <c r="AD879" s="12"/>
      <c r="AE879" s="12"/>
      <c r="AF879" s="2"/>
      <c r="AG879" s="9"/>
      <c r="AH879" s="2"/>
      <c r="AI879" s="9"/>
    </row>
    <row r="880" spans="1:35" s="27" customFormat="1" x14ac:dyDescent="0.25">
      <c r="A880" s="95"/>
      <c r="B880" s="2"/>
      <c r="C880" s="2"/>
      <c r="Q880" s="102"/>
      <c r="R880" s="12"/>
      <c r="S880" s="12"/>
      <c r="T880" s="12"/>
      <c r="U880" s="12"/>
      <c r="V880" s="12"/>
      <c r="W880" s="12"/>
      <c r="X880" s="12"/>
      <c r="Y880" s="12"/>
      <c r="Z880" s="12"/>
      <c r="AA880" s="12"/>
      <c r="AB880" s="12"/>
      <c r="AC880" s="12"/>
      <c r="AD880" s="12"/>
      <c r="AE880" s="12"/>
      <c r="AF880" s="2"/>
      <c r="AG880" s="9"/>
      <c r="AH880" s="2"/>
      <c r="AI880" s="9"/>
    </row>
    <row r="881" spans="1:35" s="27" customFormat="1" x14ac:dyDescent="0.25">
      <c r="A881" s="95"/>
      <c r="B881" s="2"/>
      <c r="C881" s="2"/>
      <c r="Q881" s="102"/>
      <c r="R881" s="12"/>
      <c r="S881" s="12"/>
      <c r="T881" s="12"/>
      <c r="U881" s="12"/>
      <c r="V881" s="12"/>
      <c r="W881" s="12"/>
      <c r="X881" s="12"/>
      <c r="Y881" s="12"/>
      <c r="Z881" s="12"/>
      <c r="AA881" s="12"/>
      <c r="AB881" s="12"/>
      <c r="AC881" s="12"/>
      <c r="AD881" s="12"/>
      <c r="AE881" s="12"/>
      <c r="AF881" s="2"/>
      <c r="AG881" s="9"/>
      <c r="AH881" s="2"/>
      <c r="AI881" s="9"/>
    </row>
    <row r="882" spans="1:35" s="27" customFormat="1" x14ac:dyDescent="0.25">
      <c r="A882" s="95"/>
      <c r="B882" s="2"/>
      <c r="C882" s="2"/>
      <c r="Q882" s="102"/>
      <c r="R882" s="12"/>
      <c r="S882" s="12"/>
      <c r="T882" s="12"/>
      <c r="U882" s="12"/>
      <c r="V882" s="12"/>
      <c r="W882" s="12"/>
      <c r="X882" s="12"/>
      <c r="Y882" s="12"/>
      <c r="Z882" s="12"/>
      <c r="AA882" s="12"/>
      <c r="AB882" s="12"/>
      <c r="AC882" s="12"/>
      <c r="AD882" s="12"/>
      <c r="AE882" s="12"/>
      <c r="AF882" s="2"/>
      <c r="AG882" s="9"/>
      <c r="AH882" s="2"/>
      <c r="AI882" s="9"/>
    </row>
    <row r="883" spans="1:35" s="27" customFormat="1" x14ac:dyDescent="0.25">
      <c r="A883" s="95"/>
      <c r="B883" s="2"/>
      <c r="C883" s="2"/>
      <c r="Q883" s="102"/>
      <c r="R883" s="12"/>
      <c r="S883" s="12"/>
      <c r="T883" s="12"/>
      <c r="U883" s="12"/>
      <c r="V883" s="12"/>
      <c r="W883" s="12"/>
      <c r="X883" s="12"/>
      <c r="Y883" s="12"/>
      <c r="Z883" s="12"/>
      <c r="AA883" s="12"/>
      <c r="AB883" s="12"/>
      <c r="AC883" s="12"/>
      <c r="AD883" s="12"/>
      <c r="AE883" s="12"/>
      <c r="AF883" s="2"/>
      <c r="AG883" s="9"/>
      <c r="AH883" s="2"/>
      <c r="AI883" s="9"/>
    </row>
    <row r="884" spans="1:35" s="27" customFormat="1" x14ac:dyDescent="0.25">
      <c r="A884" s="95"/>
      <c r="B884" s="2"/>
      <c r="C884" s="2"/>
      <c r="Q884" s="102"/>
      <c r="R884" s="12"/>
      <c r="S884" s="12"/>
      <c r="T884" s="12"/>
      <c r="U884" s="12"/>
      <c r="V884" s="12"/>
      <c r="W884" s="12"/>
      <c r="X884" s="12"/>
      <c r="Y884" s="12"/>
      <c r="Z884" s="12"/>
      <c r="AA884" s="12"/>
      <c r="AB884" s="12"/>
      <c r="AC884" s="12"/>
      <c r="AD884" s="12"/>
      <c r="AE884" s="12"/>
      <c r="AF884" s="2"/>
      <c r="AG884" s="9"/>
      <c r="AH884" s="2"/>
      <c r="AI884" s="9"/>
    </row>
    <row r="885" spans="1:35" s="27" customFormat="1" x14ac:dyDescent="0.25">
      <c r="A885" s="95"/>
      <c r="B885" s="2"/>
      <c r="C885" s="2"/>
      <c r="Q885" s="102"/>
      <c r="R885" s="12"/>
      <c r="S885" s="12"/>
      <c r="T885" s="12"/>
      <c r="U885" s="12"/>
      <c r="V885" s="12"/>
      <c r="W885" s="12"/>
      <c r="X885" s="12"/>
      <c r="Y885" s="12"/>
      <c r="Z885" s="12"/>
      <c r="AA885" s="12"/>
      <c r="AB885" s="12"/>
      <c r="AC885" s="12"/>
      <c r="AD885" s="12"/>
      <c r="AE885" s="12"/>
      <c r="AF885" s="2"/>
      <c r="AG885" s="9"/>
      <c r="AH885" s="2"/>
      <c r="AI885" s="9"/>
    </row>
    <row r="886" spans="1:35" s="27" customFormat="1" x14ac:dyDescent="0.25">
      <c r="A886" s="95"/>
      <c r="B886" s="2"/>
      <c r="C886" s="2"/>
      <c r="Q886" s="102"/>
      <c r="R886" s="12"/>
      <c r="S886" s="12"/>
      <c r="T886" s="12"/>
      <c r="U886" s="12"/>
      <c r="V886" s="12"/>
      <c r="W886" s="12"/>
      <c r="X886" s="12"/>
      <c r="Y886" s="12"/>
      <c r="Z886" s="12"/>
      <c r="AA886" s="12"/>
      <c r="AB886" s="12"/>
      <c r="AC886" s="12"/>
      <c r="AD886" s="12"/>
      <c r="AE886" s="12"/>
      <c r="AF886" s="2"/>
      <c r="AG886" s="9"/>
      <c r="AH886" s="2"/>
      <c r="AI886" s="9"/>
    </row>
    <row r="887" spans="1:35" s="27" customFormat="1" x14ac:dyDescent="0.25">
      <c r="A887" s="95"/>
      <c r="B887" s="2"/>
      <c r="C887" s="2"/>
      <c r="Q887" s="102"/>
      <c r="R887" s="12"/>
      <c r="S887" s="12"/>
      <c r="T887" s="12"/>
      <c r="U887" s="12"/>
      <c r="V887" s="12"/>
      <c r="W887" s="12"/>
      <c r="X887" s="12"/>
      <c r="Y887" s="12"/>
      <c r="Z887" s="12"/>
      <c r="AA887" s="12"/>
      <c r="AB887" s="12"/>
      <c r="AC887" s="12"/>
      <c r="AD887" s="12"/>
      <c r="AE887" s="12"/>
      <c r="AF887" s="2"/>
      <c r="AG887" s="9"/>
      <c r="AH887" s="2"/>
      <c r="AI887" s="9"/>
    </row>
    <row r="888" spans="1:35" s="27" customFormat="1" x14ac:dyDescent="0.25">
      <c r="A888" s="95"/>
      <c r="B888" s="2"/>
      <c r="C888" s="2"/>
      <c r="Q888" s="102"/>
      <c r="R888" s="12"/>
      <c r="S888" s="12"/>
      <c r="T888" s="12"/>
      <c r="U888" s="12"/>
      <c r="V888" s="12"/>
      <c r="W888" s="12"/>
      <c r="X888" s="12"/>
      <c r="Y888" s="12"/>
      <c r="Z888" s="12"/>
      <c r="AA888" s="12"/>
      <c r="AB888" s="12"/>
      <c r="AC888" s="12"/>
      <c r="AD888" s="12"/>
      <c r="AE888" s="12"/>
      <c r="AF888" s="2"/>
      <c r="AG888" s="9"/>
      <c r="AH888" s="2"/>
      <c r="AI888" s="9"/>
    </row>
    <row r="889" spans="1:35" s="27" customFormat="1" x14ac:dyDescent="0.25">
      <c r="A889" s="95"/>
      <c r="B889" s="2"/>
      <c r="C889" s="2"/>
      <c r="Q889" s="102"/>
      <c r="R889" s="12"/>
      <c r="S889" s="12"/>
      <c r="T889" s="12"/>
      <c r="U889" s="12"/>
      <c r="V889" s="12"/>
      <c r="W889" s="12"/>
      <c r="X889" s="12"/>
      <c r="Y889" s="12"/>
      <c r="Z889" s="12"/>
      <c r="AA889" s="12"/>
      <c r="AB889" s="12"/>
      <c r="AC889" s="12"/>
      <c r="AD889" s="12"/>
      <c r="AE889" s="12"/>
      <c r="AF889" s="2"/>
      <c r="AG889" s="9"/>
      <c r="AH889" s="2"/>
      <c r="AI889" s="9"/>
    </row>
    <row r="890" spans="1:35" s="27" customFormat="1" x14ac:dyDescent="0.25">
      <c r="A890" s="95"/>
      <c r="B890" s="2"/>
      <c r="C890" s="2"/>
      <c r="Q890" s="102"/>
      <c r="R890" s="12"/>
      <c r="S890" s="12"/>
      <c r="T890" s="12"/>
      <c r="U890" s="12"/>
      <c r="V890" s="12"/>
      <c r="W890" s="12"/>
      <c r="X890" s="12"/>
      <c r="Y890" s="12"/>
      <c r="Z890" s="12"/>
      <c r="AA890" s="12"/>
      <c r="AB890" s="12"/>
      <c r="AC890" s="12"/>
      <c r="AD890" s="12"/>
      <c r="AE890" s="12"/>
      <c r="AF890" s="2"/>
      <c r="AG890" s="9"/>
      <c r="AH890" s="2"/>
      <c r="AI890" s="9"/>
    </row>
    <row r="891" spans="1:35" s="27" customFormat="1" x14ac:dyDescent="0.25">
      <c r="A891" s="95"/>
      <c r="B891" s="2"/>
      <c r="C891" s="2"/>
      <c r="Q891" s="102"/>
      <c r="R891" s="12"/>
      <c r="S891" s="12"/>
      <c r="T891" s="12"/>
      <c r="U891" s="12"/>
      <c r="V891" s="12"/>
      <c r="W891" s="12"/>
      <c r="X891" s="12"/>
      <c r="Y891" s="12"/>
      <c r="Z891" s="12"/>
      <c r="AA891" s="12"/>
      <c r="AB891" s="12"/>
      <c r="AC891" s="12"/>
      <c r="AD891" s="12"/>
      <c r="AE891" s="12"/>
      <c r="AF891" s="2"/>
      <c r="AG891" s="9"/>
      <c r="AH891" s="2"/>
      <c r="AI891" s="9"/>
    </row>
    <row r="892" spans="1:35" s="27" customFormat="1" x14ac:dyDescent="0.25">
      <c r="A892" s="95"/>
      <c r="B892" s="2"/>
      <c r="C892" s="2"/>
      <c r="Q892" s="102"/>
      <c r="R892" s="12"/>
      <c r="S892" s="12"/>
      <c r="T892" s="12"/>
      <c r="U892" s="12"/>
      <c r="V892" s="12"/>
      <c r="W892" s="12"/>
      <c r="X892" s="12"/>
      <c r="Y892" s="12"/>
      <c r="Z892" s="12"/>
      <c r="AA892" s="12"/>
      <c r="AB892" s="12"/>
      <c r="AC892" s="12"/>
      <c r="AD892" s="12"/>
      <c r="AE892" s="12"/>
      <c r="AF892" s="2"/>
      <c r="AG892" s="9"/>
      <c r="AH892" s="2"/>
      <c r="AI892" s="9"/>
    </row>
    <row r="893" spans="1:35" s="27" customFormat="1" x14ac:dyDescent="0.25">
      <c r="A893" s="95"/>
      <c r="B893" s="2"/>
      <c r="C893" s="2"/>
      <c r="Q893" s="102"/>
      <c r="R893" s="12"/>
      <c r="S893" s="12"/>
      <c r="T893" s="12"/>
      <c r="U893" s="12"/>
      <c r="V893" s="12"/>
      <c r="W893" s="12"/>
      <c r="X893" s="12"/>
      <c r="Y893" s="12"/>
      <c r="Z893" s="12"/>
      <c r="AA893" s="12"/>
      <c r="AB893" s="12"/>
      <c r="AC893" s="12"/>
      <c r="AD893" s="12"/>
      <c r="AE893" s="12"/>
      <c r="AF893" s="2"/>
      <c r="AG893" s="9"/>
      <c r="AH893" s="2"/>
      <c r="AI893" s="9"/>
    </row>
    <row r="894" spans="1:35" s="27" customFormat="1" x14ac:dyDescent="0.25">
      <c r="A894" s="95"/>
      <c r="B894" s="2"/>
      <c r="C894" s="2"/>
      <c r="Q894" s="102"/>
      <c r="R894" s="12"/>
      <c r="S894" s="12"/>
      <c r="T894" s="12"/>
      <c r="U894" s="12"/>
      <c r="V894" s="12"/>
      <c r="W894" s="12"/>
      <c r="X894" s="12"/>
      <c r="Y894" s="12"/>
      <c r="Z894" s="12"/>
      <c r="AA894" s="12"/>
      <c r="AB894" s="12"/>
      <c r="AC894" s="12"/>
      <c r="AD894" s="12"/>
      <c r="AE894" s="12"/>
      <c r="AF894" s="2"/>
      <c r="AG894" s="9"/>
      <c r="AH894" s="2"/>
      <c r="AI894" s="9"/>
    </row>
    <row r="895" spans="1:35" s="27" customFormat="1" x14ac:dyDescent="0.25">
      <c r="A895" s="95"/>
      <c r="B895" s="2"/>
      <c r="C895" s="2"/>
      <c r="Q895" s="102"/>
      <c r="R895" s="12"/>
      <c r="S895" s="12"/>
      <c r="T895" s="12"/>
      <c r="U895" s="12"/>
      <c r="V895" s="12"/>
      <c r="W895" s="12"/>
      <c r="X895" s="12"/>
      <c r="Y895" s="12"/>
      <c r="Z895" s="12"/>
      <c r="AA895" s="12"/>
      <c r="AB895" s="12"/>
      <c r="AC895" s="12"/>
      <c r="AD895" s="12"/>
      <c r="AE895" s="12"/>
      <c r="AF895" s="2"/>
      <c r="AG895" s="9"/>
      <c r="AH895" s="2"/>
      <c r="AI895" s="9"/>
    </row>
    <row r="896" spans="1:35" s="27" customFormat="1" x14ac:dyDescent="0.25">
      <c r="A896" s="95"/>
      <c r="B896" s="2"/>
      <c r="C896" s="2"/>
      <c r="Q896" s="102"/>
      <c r="R896" s="12"/>
      <c r="S896" s="12"/>
      <c r="T896" s="12"/>
      <c r="U896" s="12"/>
      <c r="V896" s="12"/>
      <c r="W896" s="12"/>
      <c r="X896" s="12"/>
      <c r="Y896" s="12"/>
      <c r="Z896" s="12"/>
      <c r="AA896" s="12"/>
      <c r="AB896" s="12"/>
      <c r="AC896" s="12"/>
      <c r="AD896" s="12"/>
      <c r="AE896" s="12"/>
      <c r="AF896" s="2"/>
      <c r="AG896" s="9"/>
      <c r="AH896" s="2"/>
      <c r="AI896" s="9"/>
    </row>
    <row r="897" spans="1:35" s="27" customFormat="1" x14ac:dyDescent="0.25">
      <c r="A897" s="95"/>
      <c r="B897" s="2"/>
      <c r="C897" s="2"/>
      <c r="Q897" s="102"/>
      <c r="R897" s="12"/>
      <c r="S897" s="12"/>
      <c r="T897" s="12"/>
      <c r="U897" s="12"/>
      <c r="V897" s="12"/>
      <c r="W897" s="12"/>
      <c r="X897" s="12"/>
      <c r="Y897" s="12"/>
      <c r="Z897" s="12"/>
      <c r="AA897" s="12"/>
      <c r="AB897" s="12"/>
      <c r="AC897" s="12"/>
      <c r="AD897" s="12"/>
      <c r="AE897" s="12"/>
      <c r="AF897" s="2"/>
      <c r="AG897" s="9"/>
      <c r="AH897" s="2"/>
      <c r="AI897" s="9"/>
    </row>
    <row r="898" spans="1:35" s="27" customFormat="1" x14ac:dyDescent="0.25">
      <c r="A898" s="95"/>
      <c r="B898" s="2"/>
      <c r="C898" s="2"/>
      <c r="Q898" s="102"/>
      <c r="R898" s="12"/>
      <c r="S898" s="12"/>
      <c r="T898" s="12"/>
      <c r="U898" s="12"/>
      <c r="V898" s="12"/>
      <c r="W898" s="12"/>
      <c r="X898" s="12"/>
      <c r="Y898" s="12"/>
      <c r="Z898" s="12"/>
      <c r="AA898" s="12"/>
      <c r="AB898" s="12"/>
      <c r="AC898" s="12"/>
      <c r="AD898" s="12"/>
      <c r="AE898" s="12"/>
      <c r="AF898" s="2"/>
      <c r="AG898" s="9"/>
      <c r="AH898" s="2"/>
      <c r="AI898" s="9"/>
    </row>
    <row r="899" spans="1:35" s="27" customFormat="1" x14ac:dyDescent="0.25">
      <c r="A899" s="95"/>
      <c r="B899" s="2"/>
      <c r="C899" s="2"/>
      <c r="Q899" s="102"/>
      <c r="R899" s="12"/>
      <c r="S899" s="12"/>
      <c r="T899" s="12"/>
      <c r="U899" s="12"/>
      <c r="V899" s="12"/>
      <c r="W899" s="12"/>
      <c r="X899" s="12"/>
      <c r="Y899" s="12"/>
      <c r="Z899" s="12"/>
      <c r="AA899" s="12"/>
      <c r="AB899" s="12"/>
      <c r="AC899" s="12"/>
      <c r="AD899" s="12"/>
      <c r="AE899" s="12"/>
      <c r="AF899" s="2"/>
      <c r="AG899" s="9"/>
      <c r="AH899" s="2"/>
      <c r="AI899" s="9"/>
    </row>
    <row r="900" spans="1:35" s="27" customFormat="1" x14ac:dyDescent="0.25">
      <c r="A900" s="95"/>
      <c r="B900" s="2"/>
      <c r="C900" s="2"/>
      <c r="Q900" s="102"/>
      <c r="R900" s="12"/>
      <c r="S900" s="12"/>
      <c r="T900" s="12"/>
      <c r="U900" s="12"/>
      <c r="V900" s="12"/>
      <c r="W900" s="12"/>
      <c r="X900" s="12"/>
      <c r="Y900" s="12"/>
      <c r="Z900" s="12"/>
      <c r="AA900" s="12"/>
      <c r="AB900" s="12"/>
      <c r="AC900" s="12"/>
      <c r="AD900" s="12"/>
      <c r="AE900" s="12"/>
      <c r="AF900" s="2"/>
      <c r="AG900" s="9"/>
      <c r="AH900" s="2"/>
      <c r="AI900" s="9"/>
    </row>
    <row r="901" spans="1:35" s="27" customFormat="1" x14ac:dyDescent="0.25">
      <c r="A901" s="95"/>
      <c r="B901" s="2"/>
      <c r="C901" s="2"/>
      <c r="Q901" s="102"/>
      <c r="R901" s="12"/>
      <c r="S901" s="12"/>
      <c r="T901" s="12"/>
      <c r="U901" s="12"/>
      <c r="V901" s="12"/>
      <c r="W901" s="12"/>
      <c r="X901" s="12"/>
      <c r="Y901" s="12"/>
      <c r="Z901" s="12"/>
      <c r="AA901" s="12"/>
      <c r="AB901" s="12"/>
      <c r="AC901" s="12"/>
      <c r="AD901" s="12"/>
      <c r="AE901" s="12"/>
      <c r="AF901" s="2"/>
      <c r="AG901" s="9"/>
      <c r="AH901" s="2"/>
      <c r="AI901" s="9"/>
    </row>
    <row r="902" spans="1:35" s="27" customFormat="1" x14ac:dyDescent="0.25">
      <c r="A902" s="95"/>
      <c r="B902" s="2"/>
      <c r="C902" s="2"/>
      <c r="Q902" s="102"/>
      <c r="R902" s="12"/>
      <c r="S902" s="12"/>
      <c r="T902" s="12"/>
      <c r="U902" s="12"/>
      <c r="V902" s="12"/>
      <c r="W902" s="12"/>
      <c r="X902" s="12"/>
      <c r="Y902" s="12"/>
      <c r="Z902" s="12"/>
      <c r="AA902" s="12"/>
      <c r="AB902" s="12"/>
      <c r="AC902" s="12"/>
      <c r="AD902" s="12"/>
      <c r="AE902" s="12"/>
      <c r="AF902" s="2"/>
      <c r="AG902" s="9"/>
      <c r="AH902" s="2"/>
      <c r="AI902" s="9"/>
    </row>
    <row r="903" spans="1:35" s="27" customFormat="1" x14ac:dyDescent="0.25">
      <c r="A903" s="95"/>
      <c r="B903" s="2"/>
      <c r="C903" s="2"/>
      <c r="Q903" s="102"/>
      <c r="R903" s="12"/>
      <c r="S903" s="12"/>
      <c r="T903" s="12"/>
      <c r="U903" s="12"/>
      <c r="V903" s="12"/>
      <c r="W903" s="12"/>
      <c r="X903" s="12"/>
      <c r="Y903" s="12"/>
      <c r="Z903" s="12"/>
      <c r="AA903" s="12"/>
      <c r="AB903" s="12"/>
      <c r="AC903" s="12"/>
      <c r="AD903" s="12"/>
      <c r="AE903" s="12"/>
      <c r="AF903" s="2"/>
      <c r="AG903" s="9"/>
      <c r="AH903" s="2"/>
      <c r="AI903" s="9"/>
    </row>
    <row r="904" spans="1:35" s="27" customFormat="1" x14ac:dyDescent="0.25">
      <c r="A904" s="95"/>
      <c r="B904" s="2"/>
      <c r="C904" s="2"/>
      <c r="Q904" s="102"/>
      <c r="R904" s="12"/>
      <c r="S904" s="12"/>
      <c r="T904" s="12"/>
      <c r="U904" s="12"/>
      <c r="V904" s="12"/>
      <c r="W904" s="12"/>
      <c r="X904" s="12"/>
      <c r="Y904" s="12"/>
      <c r="Z904" s="12"/>
      <c r="AA904" s="12"/>
      <c r="AB904" s="12"/>
      <c r="AC904" s="12"/>
      <c r="AD904" s="12"/>
      <c r="AE904" s="12"/>
      <c r="AF904" s="2"/>
      <c r="AG904" s="9"/>
      <c r="AH904" s="2"/>
      <c r="AI904" s="9"/>
    </row>
    <row r="905" spans="1:35" s="27" customFormat="1" x14ac:dyDescent="0.25">
      <c r="A905" s="95"/>
      <c r="B905" s="2"/>
      <c r="C905" s="2"/>
      <c r="Q905" s="102"/>
      <c r="R905" s="12"/>
      <c r="S905" s="12"/>
      <c r="T905" s="12"/>
      <c r="U905" s="12"/>
      <c r="V905" s="12"/>
      <c r="W905" s="12"/>
      <c r="X905" s="12"/>
      <c r="Y905" s="12"/>
      <c r="Z905" s="12"/>
      <c r="AA905" s="12"/>
      <c r="AB905" s="12"/>
      <c r="AC905" s="12"/>
      <c r="AD905" s="12"/>
      <c r="AE905" s="12"/>
      <c r="AF905" s="2"/>
      <c r="AG905" s="9"/>
      <c r="AH905" s="2"/>
      <c r="AI905" s="9"/>
    </row>
    <row r="906" spans="1:35" s="27" customFormat="1" x14ac:dyDescent="0.25">
      <c r="A906" s="95"/>
      <c r="B906" s="2"/>
      <c r="C906" s="2"/>
      <c r="Q906" s="102"/>
      <c r="R906" s="12"/>
      <c r="S906" s="12"/>
      <c r="T906" s="12"/>
      <c r="U906" s="12"/>
      <c r="V906" s="12"/>
      <c r="W906" s="12"/>
      <c r="X906" s="12"/>
      <c r="Y906" s="12"/>
      <c r="Z906" s="12"/>
      <c r="AA906" s="12"/>
      <c r="AB906" s="12"/>
      <c r="AC906" s="12"/>
      <c r="AD906" s="12"/>
      <c r="AE906" s="12"/>
      <c r="AF906" s="2"/>
      <c r="AG906" s="9"/>
      <c r="AH906" s="2"/>
      <c r="AI906" s="9"/>
    </row>
    <row r="907" spans="1:35" s="27" customFormat="1" x14ac:dyDescent="0.25">
      <c r="A907" s="95"/>
      <c r="B907" s="2"/>
      <c r="C907" s="2"/>
      <c r="Q907" s="102"/>
      <c r="R907" s="12"/>
      <c r="S907" s="12"/>
      <c r="T907" s="12"/>
      <c r="U907" s="12"/>
      <c r="V907" s="12"/>
      <c r="W907" s="12"/>
      <c r="X907" s="12"/>
      <c r="Y907" s="12"/>
      <c r="Z907" s="12"/>
      <c r="AA907" s="12"/>
      <c r="AB907" s="12"/>
      <c r="AC907" s="12"/>
      <c r="AD907" s="12"/>
      <c r="AE907" s="12"/>
      <c r="AF907" s="2"/>
      <c r="AG907" s="9"/>
      <c r="AH907" s="2"/>
      <c r="AI907" s="9"/>
    </row>
    <row r="908" spans="1:35" s="27" customFormat="1" x14ac:dyDescent="0.25">
      <c r="A908" s="95"/>
      <c r="B908" s="2"/>
      <c r="C908" s="2"/>
      <c r="Q908" s="102"/>
      <c r="R908" s="12"/>
      <c r="S908" s="12"/>
      <c r="T908" s="12"/>
      <c r="U908" s="12"/>
      <c r="V908" s="12"/>
      <c r="W908" s="12"/>
      <c r="X908" s="12"/>
      <c r="Y908" s="12"/>
      <c r="Z908" s="12"/>
      <c r="AA908" s="12"/>
      <c r="AB908" s="12"/>
      <c r="AC908" s="12"/>
      <c r="AD908" s="12"/>
      <c r="AE908" s="12"/>
      <c r="AF908" s="2"/>
      <c r="AG908" s="9"/>
      <c r="AH908" s="2"/>
      <c r="AI908" s="9"/>
    </row>
    <row r="909" spans="1:35" s="27" customFormat="1" x14ac:dyDescent="0.25">
      <c r="A909" s="95"/>
      <c r="B909" s="2"/>
      <c r="C909" s="2"/>
      <c r="Q909" s="102"/>
      <c r="R909" s="12"/>
      <c r="S909" s="12"/>
      <c r="T909" s="12"/>
      <c r="U909" s="12"/>
      <c r="V909" s="12"/>
      <c r="W909" s="12"/>
      <c r="X909" s="12"/>
      <c r="Y909" s="12"/>
      <c r="Z909" s="12"/>
      <c r="AA909" s="12"/>
      <c r="AB909" s="12"/>
      <c r="AC909" s="12"/>
      <c r="AD909" s="12"/>
      <c r="AE909" s="12"/>
      <c r="AF909" s="2"/>
      <c r="AG909" s="9"/>
      <c r="AH909" s="2"/>
      <c r="AI909" s="9"/>
    </row>
    <row r="910" spans="1:35" s="27" customFormat="1" x14ac:dyDescent="0.25">
      <c r="A910" s="95"/>
      <c r="B910" s="2"/>
      <c r="C910" s="2"/>
      <c r="Q910" s="102"/>
      <c r="R910" s="12"/>
      <c r="S910" s="12"/>
      <c r="T910" s="12"/>
      <c r="U910" s="12"/>
      <c r="V910" s="12"/>
      <c r="W910" s="12"/>
      <c r="X910" s="12"/>
      <c r="Y910" s="12"/>
      <c r="Z910" s="12"/>
      <c r="AA910" s="12"/>
      <c r="AB910" s="12"/>
      <c r="AC910" s="12"/>
      <c r="AD910" s="12"/>
      <c r="AE910" s="12"/>
      <c r="AF910" s="2"/>
      <c r="AG910" s="9"/>
      <c r="AH910" s="2"/>
      <c r="AI910" s="9"/>
    </row>
    <row r="911" spans="1:35" s="27" customFormat="1" x14ac:dyDescent="0.25">
      <c r="A911" s="95"/>
      <c r="B911" s="2"/>
      <c r="C911" s="2"/>
      <c r="Q911" s="102"/>
      <c r="R911" s="12"/>
      <c r="S911" s="12"/>
      <c r="T911" s="12"/>
      <c r="U911" s="12"/>
      <c r="V911" s="12"/>
      <c r="W911" s="12"/>
      <c r="X911" s="12"/>
      <c r="Y911" s="12"/>
      <c r="Z911" s="12"/>
      <c r="AA911" s="12"/>
      <c r="AB911" s="12"/>
      <c r="AC911" s="12"/>
      <c r="AD911" s="12"/>
      <c r="AE911" s="12"/>
      <c r="AF911" s="2"/>
      <c r="AG911" s="9"/>
      <c r="AH911" s="2"/>
      <c r="AI911" s="9"/>
    </row>
    <row r="912" spans="1:35" s="27" customFormat="1" x14ac:dyDescent="0.25">
      <c r="A912" s="95"/>
      <c r="B912" s="2"/>
      <c r="C912" s="2"/>
      <c r="Q912" s="102"/>
      <c r="R912" s="12"/>
      <c r="S912" s="12"/>
      <c r="T912" s="12"/>
      <c r="U912" s="12"/>
      <c r="V912" s="12"/>
      <c r="W912" s="12"/>
      <c r="X912" s="12"/>
      <c r="Y912" s="12"/>
      <c r="Z912" s="12"/>
      <c r="AA912" s="12"/>
      <c r="AB912" s="12"/>
      <c r="AC912" s="12"/>
      <c r="AD912" s="12"/>
      <c r="AE912" s="12"/>
      <c r="AF912" s="2"/>
      <c r="AG912" s="9"/>
      <c r="AH912" s="2"/>
      <c r="AI912" s="9"/>
    </row>
    <row r="913" spans="1:35" s="27" customFormat="1" x14ac:dyDescent="0.25">
      <c r="A913" s="95"/>
      <c r="B913" s="2"/>
      <c r="C913" s="2"/>
      <c r="Q913" s="102"/>
      <c r="R913" s="12"/>
      <c r="S913" s="12"/>
      <c r="T913" s="12"/>
      <c r="U913" s="12"/>
      <c r="V913" s="12"/>
      <c r="W913" s="12"/>
      <c r="X913" s="12"/>
      <c r="Y913" s="12"/>
      <c r="Z913" s="12"/>
      <c r="AA913" s="12"/>
      <c r="AB913" s="12"/>
      <c r="AC913" s="12"/>
      <c r="AD913" s="12"/>
      <c r="AE913" s="12"/>
      <c r="AF913" s="2"/>
      <c r="AG913" s="9"/>
      <c r="AH913" s="2"/>
      <c r="AI913" s="9"/>
    </row>
    <row r="914" spans="1:35" s="27" customFormat="1" x14ac:dyDescent="0.25">
      <c r="A914" s="95"/>
      <c r="B914" s="2"/>
      <c r="C914" s="2"/>
      <c r="Q914" s="102"/>
      <c r="R914" s="12"/>
      <c r="S914" s="12"/>
      <c r="T914" s="12"/>
      <c r="U914" s="12"/>
      <c r="V914" s="12"/>
      <c r="W914" s="12"/>
      <c r="X914" s="12"/>
      <c r="Y914" s="12"/>
      <c r="Z914" s="12"/>
      <c r="AA914" s="12"/>
      <c r="AB914" s="12"/>
      <c r="AC914" s="12"/>
      <c r="AD914" s="12"/>
      <c r="AE914" s="12"/>
      <c r="AF914" s="2"/>
      <c r="AG914" s="9"/>
      <c r="AH914" s="2"/>
      <c r="AI914" s="9"/>
    </row>
    <row r="915" spans="1:35" s="27" customFormat="1" x14ac:dyDescent="0.25">
      <c r="A915" s="95"/>
      <c r="B915" s="2"/>
      <c r="C915" s="2"/>
      <c r="Q915" s="102"/>
      <c r="R915" s="12"/>
      <c r="S915" s="12"/>
      <c r="T915" s="12"/>
      <c r="U915" s="12"/>
      <c r="V915" s="12"/>
      <c r="W915" s="12"/>
      <c r="X915" s="12"/>
      <c r="Y915" s="12"/>
      <c r="Z915" s="12"/>
      <c r="AA915" s="12"/>
      <c r="AB915" s="12"/>
      <c r="AC915" s="12"/>
      <c r="AD915" s="12"/>
      <c r="AE915" s="12"/>
      <c r="AF915" s="2"/>
      <c r="AG915" s="9"/>
      <c r="AH915" s="2"/>
      <c r="AI915" s="9"/>
    </row>
    <row r="916" spans="1:35" s="27" customFormat="1" x14ac:dyDescent="0.25">
      <c r="A916" s="95"/>
      <c r="B916" s="2"/>
      <c r="C916" s="2"/>
      <c r="Q916" s="102"/>
      <c r="R916" s="12"/>
      <c r="S916" s="12"/>
      <c r="T916" s="12"/>
      <c r="U916" s="12"/>
      <c r="V916" s="12"/>
      <c r="W916" s="12"/>
      <c r="X916" s="12"/>
      <c r="Y916" s="12"/>
      <c r="Z916" s="12"/>
      <c r="AA916" s="12"/>
      <c r="AB916" s="12"/>
      <c r="AC916" s="12"/>
      <c r="AD916" s="12"/>
      <c r="AE916" s="12"/>
      <c r="AF916" s="2"/>
      <c r="AG916" s="9"/>
      <c r="AH916" s="2"/>
      <c r="AI916" s="9"/>
    </row>
    <row r="917" spans="1:35" s="27" customFormat="1" x14ac:dyDescent="0.25">
      <c r="A917" s="95"/>
      <c r="B917" s="2"/>
      <c r="C917" s="2"/>
      <c r="Q917" s="102"/>
      <c r="R917" s="12"/>
      <c r="S917" s="12"/>
      <c r="T917" s="12"/>
      <c r="U917" s="12"/>
      <c r="V917" s="12"/>
      <c r="W917" s="12"/>
      <c r="X917" s="12"/>
      <c r="Y917" s="12"/>
      <c r="Z917" s="12"/>
      <c r="AA917" s="12"/>
      <c r="AB917" s="12"/>
      <c r="AC917" s="12"/>
      <c r="AD917" s="12"/>
      <c r="AE917" s="12"/>
      <c r="AF917" s="2"/>
      <c r="AG917" s="9"/>
      <c r="AH917" s="2"/>
      <c r="AI917" s="9"/>
    </row>
    <row r="918" spans="1:35" s="27" customFormat="1" x14ac:dyDescent="0.25">
      <c r="A918" s="95"/>
      <c r="B918" s="2"/>
      <c r="C918" s="2"/>
      <c r="Q918" s="102"/>
      <c r="R918" s="12"/>
      <c r="S918" s="12"/>
      <c r="T918" s="12"/>
      <c r="U918" s="12"/>
      <c r="V918" s="12"/>
      <c r="W918" s="12"/>
      <c r="X918" s="12"/>
      <c r="Y918" s="12"/>
      <c r="Z918" s="12"/>
      <c r="AA918" s="12"/>
      <c r="AB918" s="12"/>
      <c r="AC918" s="12"/>
      <c r="AD918" s="12"/>
      <c r="AE918" s="12"/>
      <c r="AF918" s="2"/>
      <c r="AG918" s="9"/>
      <c r="AH918" s="2"/>
      <c r="AI918" s="9"/>
    </row>
    <row r="919" spans="1:35" s="27" customFormat="1" x14ac:dyDescent="0.25">
      <c r="A919" s="95"/>
      <c r="B919" s="2"/>
      <c r="C919" s="2"/>
      <c r="Q919" s="102"/>
      <c r="R919" s="12"/>
      <c r="S919" s="12"/>
      <c r="T919" s="12"/>
      <c r="U919" s="12"/>
      <c r="V919" s="12"/>
      <c r="W919" s="12"/>
      <c r="X919" s="12"/>
      <c r="Y919" s="12"/>
      <c r="Z919" s="12"/>
      <c r="AA919" s="12"/>
      <c r="AB919" s="12"/>
      <c r="AC919" s="12"/>
      <c r="AD919" s="12"/>
      <c r="AE919" s="12"/>
      <c r="AF919" s="2"/>
      <c r="AG919" s="9"/>
      <c r="AH919" s="2"/>
      <c r="AI919" s="9"/>
    </row>
    <row r="920" spans="1:35" s="27" customFormat="1" x14ac:dyDescent="0.25">
      <c r="A920" s="95"/>
      <c r="B920" s="2"/>
      <c r="C920" s="2"/>
      <c r="Q920" s="102"/>
      <c r="R920" s="12"/>
      <c r="S920" s="12"/>
      <c r="T920" s="12"/>
      <c r="U920" s="12"/>
      <c r="V920" s="12"/>
      <c r="W920" s="12"/>
      <c r="X920" s="12"/>
      <c r="Y920" s="12"/>
      <c r="Z920" s="12"/>
      <c r="AA920" s="12"/>
      <c r="AB920" s="12"/>
      <c r="AC920" s="12"/>
      <c r="AD920" s="12"/>
      <c r="AE920" s="12"/>
      <c r="AF920" s="2"/>
      <c r="AG920" s="9"/>
      <c r="AH920" s="2"/>
      <c r="AI920" s="9"/>
    </row>
    <row r="921" spans="1:35" s="27" customFormat="1" x14ac:dyDescent="0.25">
      <c r="A921" s="95"/>
      <c r="B921" s="2"/>
      <c r="C921" s="2"/>
      <c r="Q921" s="102"/>
      <c r="R921" s="12"/>
      <c r="S921" s="12"/>
      <c r="T921" s="12"/>
      <c r="U921" s="12"/>
      <c r="V921" s="12"/>
      <c r="W921" s="12"/>
      <c r="X921" s="12"/>
      <c r="Y921" s="12"/>
      <c r="Z921" s="12"/>
      <c r="AA921" s="12"/>
      <c r="AB921" s="12"/>
      <c r="AC921" s="12"/>
      <c r="AD921" s="12"/>
      <c r="AE921" s="12"/>
      <c r="AF921" s="2"/>
      <c r="AG921" s="9"/>
      <c r="AH921" s="2"/>
      <c r="AI921" s="9"/>
    </row>
    <row r="922" spans="1:35" s="27" customFormat="1" x14ac:dyDescent="0.25">
      <c r="A922" s="95"/>
      <c r="B922" s="2"/>
      <c r="C922" s="2"/>
      <c r="Q922" s="102"/>
      <c r="R922" s="12"/>
      <c r="S922" s="12"/>
      <c r="T922" s="12"/>
      <c r="U922" s="12"/>
      <c r="V922" s="12"/>
      <c r="W922" s="12"/>
      <c r="X922" s="12"/>
      <c r="Y922" s="12"/>
      <c r="Z922" s="12"/>
      <c r="AA922" s="12"/>
      <c r="AB922" s="12"/>
      <c r="AC922" s="12"/>
      <c r="AD922" s="12"/>
      <c r="AE922" s="12"/>
      <c r="AF922" s="2"/>
      <c r="AG922" s="9"/>
      <c r="AH922" s="2"/>
      <c r="AI922" s="9"/>
    </row>
    <row r="923" spans="1:35" s="27" customFormat="1" x14ac:dyDescent="0.25">
      <c r="A923" s="95"/>
      <c r="B923" s="2"/>
      <c r="C923" s="2"/>
      <c r="Q923" s="102"/>
      <c r="R923" s="12"/>
      <c r="S923" s="12"/>
      <c r="T923" s="12"/>
      <c r="U923" s="12"/>
      <c r="V923" s="12"/>
      <c r="W923" s="12"/>
      <c r="X923" s="12"/>
      <c r="Y923" s="12"/>
      <c r="Z923" s="12"/>
      <c r="AA923" s="12"/>
      <c r="AB923" s="12"/>
      <c r="AC923" s="12"/>
      <c r="AD923" s="12"/>
      <c r="AE923" s="12"/>
      <c r="AF923" s="2"/>
      <c r="AG923" s="9"/>
      <c r="AH923" s="2"/>
      <c r="AI923" s="9"/>
    </row>
    <row r="924" spans="1:35" s="27" customFormat="1" x14ac:dyDescent="0.25">
      <c r="A924" s="95"/>
      <c r="B924" s="2"/>
      <c r="C924" s="2"/>
      <c r="Q924" s="102"/>
      <c r="R924" s="12"/>
      <c r="S924" s="12"/>
      <c r="T924" s="12"/>
      <c r="U924" s="12"/>
      <c r="V924" s="12"/>
      <c r="W924" s="12"/>
      <c r="X924" s="12"/>
      <c r="Y924" s="12"/>
      <c r="Z924" s="12"/>
      <c r="AA924" s="12"/>
      <c r="AB924" s="12"/>
      <c r="AC924" s="12"/>
      <c r="AD924" s="12"/>
      <c r="AE924" s="12"/>
      <c r="AF924" s="2"/>
      <c r="AG924" s="9"/>
      <c r="AH924" s="2"/>
      <c r="AI924" s="9"/>
    </row>
    <row r="925" spans="1:35" s="27" customFormat="1" x14ac:dyDescent="0.25">
      <c r="A925" s="95"/>
      <c r="B925" s="2"/>
      <c r="C925" s="2"/>
      <c r="Q925" s="102"/>
      <c r="R925" s="12"/>
      <c r="S925" s="12"/>
      <c r="T925" s="12"/>
      <c r="U925" s="12"/>
      <c r="V925" s="12"/>
      <c r="W925" s="12"/>
      <c r="X925" s="12"/>
      <c r="Y925" s="12"/>
      <c r="Z925" s="12"/>
      <c r="AA925" s="12"/>
      <c r="AB925" s="12"/>
      <c r="AC925" s="12"/>
      <c r="AD925" s="12"/>
      <c r="AE925" s="12"/>
      <c r="AF925" s="2"/>
      <c r="AG925" s="9"/>
      <c r="AH925" s="2"/>
      <c r="AI925" s="9"/>
    </row>
    <row r="926" spans="1:35" s="27" customFormat="1" x14ac:dyDescent="0.25">
      <c r="A926" s="95"/>
      <c r="B926" s="2"/>
      <c r="C926" s="2"/>
      <c r="Q926" s="102"/>
      <c r="R926" s="12"/>
      <c r="S926" s="12"/>
      <c r="T926" s="12"/>
      <c r="U926" s="12"/>
      <c r="V926" s="12"/>
      <c r="W926" s="12"/>
      <c r="X926" s="12"/>
      <c r="Y926" s="12"/>
      <c r="Z926" s="12"/>
      <c r="AA926" s="12"/>
      <c r="AB926" s="12"/>
      <c r="AC926" s="12"/>
      <c r="AD926" s="12"/>
      <c r="AE926" s="12"/>
      <c r="AF926" s="2"/>
      <c r="AG926" s="9"/>
      <c r="AH926" s="2"/>
      <c r="AI926" s="9"/>
    </row>
    <row r="927" spans="1:35" s="27" customFormat="1" x14ac:dyDescent="0.25">
      <c r="A927" s="95"/>
      <c r="B927" s="2"/>
      <c r="C927" s="2"/>
      <c r="Q927" s="102"/>
      <c r="R927" s="12"/>
      <c r="S927" s="12"/>
      <c r="T927" s="12"/>
      <c r="U927" s="12"/>
      <c r="V927" s="12"/>
      <c r="W927" s="12"/>
      <c r="X927" s="12"/>
      <c r="Y927" s="12"/>
      <c r="Z927" s="12"/>
      <c r="AA927" s="12"/>
      <c r="AB927" s="12"/>
      <c r="AC927" s="12"/>
      <c r="AD927" s="12"/>
      <c r="AE927" s="12"/>
      <c r="AF927" s="2"/>
      <c r="AG927" s="9"/>
      <c r="AH927" s="2"/>
      <c r="AI927" s="9"/>
    </row>
    <row r="928" spans="1:35" s="27" customFormat="1" x14ac:dyDescent="0.25">
      <c r="A928" s="95"/>
      <c r="B928" s="2"/>
      <c r="C928" s="2"/>
      <c r="Q928" s="102"/>
      <c r="R928" s="12"/>
      <c r="S928" s="12"/>
      <c r="T928" s="12"/>
      <c r="U928" s="12"/>
      <c r="V928" s="12"/>
      <c r="W928" s="12"/>
      <c r="X928" s="12"/>
      <c r="Y928" s="12"/>
      <c r="Z928" s="12"/>
      <c r="AA928" s="12"/>
      <c r="AB928" s="12"/>
      <c r="AC928" s="12"/>
      <c r="AD928" s="12"/>
      <c r="AE928" s="12"/>
      <c r="AF928" s="2"/>
      <c r="AG928" s="9"/>
      <c r="AH928" s="2"/>
      <c r="AI928" s="9"/>
    </row>
    <row r="929" spans="1:35" s="27" customFormat="1" x14ac:dyDescent="0.25">
      <c r="A929" s="95"/>
      <c r="B929" s="2"/>
      <c r="C929" s="2"/>
      <c r="Q929" s="102"/>
      <c r="R929" s="12"/>
      <c r="S929" s="12"/>
      <c r="T929" s="12"/>
      <c r="U929" s="12"/>
      <c r="V929" s="12"/>
      <c r="W929" s="12"/>
      <c r="X929" s="12"/>
      <c r="Y929" s="12"/>
      <c r="Z929" s="12"/>
      <c r="AA929" s="12"/>
      <c r="AB929" s="12"/>
      <c r="AC929" s="12"/>
      <c r="AD929" s="12"/>
      <c r="AE929" s="12"/>
      <c r="AF929" s="2"/>
      <c r="AG929" s="9"/>
      <c r="AH929" s="2"/>
      <c r="AI929" s="9"/>
    </row>
    <row r="930" spans="1:35" s="27" customFormat="1" x14ac:dyDescent="0.25">
      <c r="A930" s="95"/>
      <c r="B930" s="2"/>
      <c r="C930" s="2"/>
      <c r="Q930" s="102"/>
      <c r="R930" s="12"/>
      <c r="S930" s="12"/>
      <c r="T930" s="12"/>
      <c r="U930" s="12"/>
      <c r="V930" s="12"/>
      <c r="W930" s="12"/>
      <c r="X930" s="12"/>
      <c r="Y930" s="12"/>
      <c r="Z930" s="12"/>
      <c r="AA930" s="12"/>
      <c r="AB930" s="12"/>
      <c r="AC930" s="12"/>
      <c r="AD930" s="12"/>
      <c r="AE930" s="12"/>
      <c r="AF930" s="2"/>
      <c r="AG930" s="9"/>
      <c r="AH930" s="2"/>
      <c r="AI930" s="9"/>
    </row>
    <row r="931" spans="1:35" s="27" customFormat="1" x14ac:dyDescent="0.25">
      <c r="A931" s="95"/>
      <c r="B931" s="2"/>
      <c r="C931" s="2"/>
      <c r="Q931" s="102"/>
      <c r="R931" s="12"/>
      <c r="S931" s="12"/>
      <c r="T931" s="12"/>
      <c r="U931" s="12"/>
      <c r="V931" s="12"/>
      <c r="W931" s="12"/>
      <c r="X931" s="12"/>
      <c r="Y931" s="12"/>
      <c r="Z931" s="12"/>
      <c r="AA931" s="12"/>
      <c r="AB931" s="12"/>
      <c r="AC931" s="12"/>
      <c r="AD931" s="12"/>
      <c r="AE931" s="12"/>
      <c r="AF931" s="2"/>
      <c r="AG931" s="9"/>
      <c r="AH931" s="2"/>
      <c r="AI931" s="9"/>
    </row>
    <row r="932" spans="1:35" s="27" customFormat="1" x14ac:dyDescent="0.25">
      <c r="A932" s="95"/>
      <c r="B932" s="2"/>
      <c r="C932" s="2"/>
      <c r="Q932" s="102"/>
      <c r="R932" s="12"/>
      <c r="S932" s="12"/>
      <c r="T932" s="12"/>
      <c r="U932" s="12"/>
      <c r="V932" s="12"/>
      <c r="W932" s="12"/>
      <c r="X932" s="12"/>
      <c r="Y932" s="12"/>
      <c r="Z932" s="12"/>
      <c r="AA932" s="12"/>
      <c r="AB932" s="12"/>
      <c r="AC932" s="12"/>
      <c r="AD932" s="12"/>
      <c r="AE932" s="12"/>
      <c r="AF932" s="2"/>
      <c r="AG932" s="9"/>
      <c r="AH932" s="2"/>
      <c r="AI932" s="9"/>
    </row>
    <row r="933" spans="1:35" s="27" customFormat="1" x14ac:dyDescent="0.25">
      <c r="A933" s="95"/>
      <c r="B933" s="2"/>
      <c r="C933" s="2"/>
      <c r="Q933" s="102"/>
      <c r="R933" s="12"/>
      <c r="S933" s="12"/>
      <c r="T933" s="12"/>
      <c r="U933" s="12"/>
      <c r="V933" s="12"/>
      <c r="W933" s="12"/>
      <c r="X933" s="12"/>
      <c r="Y933" s="12"/>
      <c r="Z933" s="12"/>
      <c r="AA933" s="12"/>
      <c r="AB933" s="12"/>
      <c r="AC933" s="12"/>
      <c r="AD933" s="12"/>
      <c r="AE933" s="12"/>
      <c r="AF933" s="2"/>
      <c r="AG933" s="9"/>
      <c r="AH933" s="2"/>
      <c r="AI933" s="9"/>
    </row>
    <row r="934" spans="1:35" s="27" customFormat="1" x14ac:dyDescent="0.25">
      <c r="A934" s="95"/>
      <c r="B934" s="2"/>
      <c r="C934" s="2"/>
      <c r="Q934" s="102"/>
      <c r="R934" s="12"/>
      <c r="S934" s="12"/>
      <c r="T934" s="12"/>
      <c r="U934" s="12"/>
      <c r="V934" s="12"/>
      <c r="W934" s="12"/>
      <c r="X934" s="12"/>
      <c r="Y934" s="12"/>
      <c r="Z934" s="12"/>
      <c r="AA934" s="12"/>
      <c r="AB934" s="12"/>
      <c r="AC934" s="12"/>
      <c r="AD934" s="12"/>
      <c r="AE934" s="12"/>
      <c r="AF934" s="2"/>
      <c r="AG934" s="9"/>
      <c r="AH934" s="2"/>
      <c r="AI934" s="9"/>
    </row>
    <row r="935" spans="1:35" s="27" customFormat="1" x14ac:dyDescent="0.25">
      <c r="A935" s="95"/>
      <c r="B935" s="2"/>
      <c r="C935" s="2"/>
      <c r="Q935" s="102"/>
      <c r="R935" s="12"/>
      <c r="S935" s="12"/>
      <c r="T935" s="12"/>
      <c r="U935" s="12"/>
      <c r="V935" s="12"/>
      <c r="W935" s="12"/>
      <c r="X935" s="12"/>
      <c r="Y935" s="12"/>
      <c r="Z935" s="12"/>
      <c r="AA935" s="12"/>
      <c r="AB935" s="12"/>
      <c r="AC935" s="12"/>
      <c r="AD935" s="12"/>
      <c r="AE935" s="12"/>
      <c r="AF935" s="2"/>
      <c r="AG935" s="9"/>
      <c r="AH935" s="2"/>
      <c r="AI935" s="9"/>
    </row>
    <row r="936" spans="1:35" s="27" customFormat="1" x14ac:dyDescent="0.25">
      <c r="A936" s="95"/>
      <c r="B936" s="2"/>
      <c r="C936" s="2"/>
      <c r="Q936" s="102"/>
      <c r="R936" s="12"/>
      <c r="S936" s="12"/>
      <c r="T936" s="12"/>
      <c r="U936" s="12"/>
      <c r="V936" s="12"/>
      <c r="W936" s="12"/>
      <c r="X936" s="12"/>
      <c r="Y936" s="12"/>
      <c r="Z936" s="12"/>
      <c r="AA936" s="12"/>
      <c r="AB936" s="12"/>
      <c r="AC936" s="12"/>
      <c r="AD936" s="12"/>
      <c r="AE936" s="12"/>
      <c r="AF936" s="2"/>
      <c r="AG936" s="9"/>
      <c r="AH936" s="2"/>
      <c r="AI936" s="9"/>
    </row>
    <row r="937" spans="1:35" s="27" customFormat="1" x14ac:dyDescent="0.25">
      <c r="A937" s="95"/>
      <c r="B937" s="2"/>
      <c r="C937" s="2"/>
      <c r="Q937" s="102"/>
      <c r="R937" s="12"/>
      <c r="S937" s="12"/>
      <c r="T937" s="12"/>
      <c r="U937" s="12"/>
      <c r="V937" s="12"/>
      <c r="W937" s="12"/>
      <c r="X937" s="12"/>
      <c r="Y937" s="12"/>
      <c r="Z937" s="12"/>
      <c r="AA937" s="12"/>
      <c r="AB937" s="12"/>
      <c r="AC937" s="12"/>
      <c r="AD937" s="12"/>
      <c r="AE937" s="12"/>
      <c r="AF937" s="2"/>
      <c r="AG937" s="9"/>
      <c r="AH937" s="2"/>
      <c r="AI937" s="9"/>
    </row>
    <row r="938" spans="1:35" s="27" customFormat="1" x14ac:dyDescent="0.25">
      <c r="A938" s="95"/>
      <c r="B938" s="2"/>
      <c r="C938" s="2"/>
      <c r="Q938" s="102"/>
      <c r="R938" s="12"/>
      <c r="S938" s="12"/>
      <c r="T938" s="12"/>
      <c r="U938" s="12"/>
      <c r="V938" s="12"/>
      <c r="W938" s="12"/>
      <c r="X938" s="12"/>
      <c r="Y938" s="12"/>
      <c r="Z938" s="12"/>
      <c r="AA938" s="12"/>
      <c r="AB938" s="12"/>
      <c r="AC938" s="12"/>
      <c r="AD938" s="12"/>
      <c r="AE938" s="12"/>
      <c r="AF938" s="2"/>
      <c r="AG938" s="9"/>
      <c r="AH938" s="2"/>
      <c r="AI938" s="9"/>
    </row>
    <row r="939" spans="1:35" s="27" customFormat="1" x14ac:dyDescent="0.25">
      <c r="A939" s="95"/>
      <c r="B939" s="2"/>
      <c r="C939" s="2"/>
      <c r="Q939" s="102"/>
      <c r="R939" s="12"/>
      <c r="S939" s="12"/>
      <c r="T939" s="12"/>
      <c r="U939" s="12"/>
      <c r="V939" s="12"/>
      <c r="W939" s="12"/>
      <c r="X939" s="12"/>
      <c r="Y939" s="12"/>
      <c r="Z939" s="12"/>
      <c r="AA939" s="12"/>
      <c r="AB939" s="12"/>
      <c r="AC939" s="12"/>
      <c r="AD939" s="12"/>
      <c r="AE939" s="12"/>
      <c r="AF939" s="2"/>
      <c r="AG939" s="9"/>
      <c r="AH939" s="2"/>
      <c r="AI939" s="9"/>
    </row>
    <row r="940" spans="1:35" s="27" customFormat="1" x14ac:dyDescent="0.25">
      <c r="A940" s="95"/>
      <c r="B940" s="2"/>
      <c r="C940" s="2"/>
      <c r="Q940" s="102"/>
      <c r="R940" s="12"/>
      <c r="S940" s="12"/>
      <c r="T940" s="12"/>
      <c r="U940" s="12"/>
      <c r="V940" s="12"/>
      <c r="W940" s="12"/>
      <c r="X940" s="12"/>
      <c r="Y940" s="12"/>
      <c r="Z940" s="12"/>
      <c r="AA940" s="12"/>
      <c r="AB940" s="12"/>
      <c r="AC940" s="12"/>
      <c r="AD940" s="12"/>
      <c r="AE940" s="12"/>
      <c r="AF940" s="2"/>
      <c r="AG940" s="9"/>
      <c r="AH940" s="2"/>
      <c r="AI940" s="9"/>
    </row>
    <row r="941" spans="1:35" s="27" customFormat="1" x14ac:dyDescent="0.25">
      <c r="A941" s="95"/>
      <c r="B941" s="2"/>
      <c r="C941" s="2"/>
      <c r="Q941" s="102"/>
      <c r="R941" s="12"/>
      <c r="S941" s="12"/>
      <c r="T941" s="12"/>
      <c r="U941" s="12"/>
      <c r="V941" s="12"/>
      <c r="W941" s="12"/>
      <c r="X941" s="12"/>
      <c r="Y941" s="12"/>
      <c r="Z941" s="12"/>
      <c r="AA941" s="12"/>
      <c r="AB941" s="12"/>
      <c r="AC941" s="12"/>
      <c r="AD941" s="12"/>
      <c r="AE941" s="12"/>
      <c r="AF941" s="2"/>
      <c r="AG941" s="9"/>
      <c r="AH941" s="2"/>
      <c r="AI941" s="9"/>
    </row>
    <row r="942" spans="1:35" s="27" customFormat="1" x14ac:dyDescent="0.25">
      <c r="A942" s="95"/>
      <c r="B942" s="2"/>
      <c r="C942" s="2"/>
      <c r="Q942" s="102"/>
      <c r="R942" s="12"/>
      <c r="S942" s="12"/>
      <c r="T942" s="12"/>
      <c r="U942" s="12"/>
      <c r="V942" s="12"/>
      <c r="W942" s="12"/>
      <c r="X942" s="12"/>
      <c r="Y942" s="12"/>
      <c r="Z942" s="12"/>
      <c r="AA942" s="12"/>
      <c r="AB942" s="12"/>
      <c r="AC942" s="12"/>
      <c r="AD942" s="12"/>
      <c r="AE942" s="12"/>
      <c r="AF942" s="2"/>
      <c r="AG942" s="9"/>
      <c r="AH942" s="2"/>
      <c r="AI942" s="9"/>
    </row>
    <row r="943" spans="1:35" s="27" customFormat="1" x14ac:dyDescent="0.25">
      <c r="A943" s="95"/>
      <c r="B943" s="2"/>
      <c r="C943" s="2"/>
      <c r="Q943" s="102"/>
      <c r="R943" s="12"/>
      <c r="S943" s="12"/>
      <c r="T943" s="12"/>
      <c r="U943" s="12"/>
      <c r="V943" s="12"/>
      <c r="W943" s="12"/>
      <c r="X943" s="12"/>
      <c r="Y943" s="12"/>
      <c r="Z943" s="12"/>
      <c r="AA943" s="12"/>
      <c r="AB943" s="12"/>
      <c r="AC943" s="12"/>
      <c r="AD943" s="12"/>
      <c r="AE943" s="12"/>
      <c r="AF943" s="2"/>
      <c r="AG943" s="9"/>
      <c r="AH943" s="2"/>
      <c r="AI943" s="9"/>
    </row>
    <row r="944" spans="1:35" s="27" customFormat="1" x14ac:dyDescent="0.25">
      <c r="A944" s="95"/>
      <c r="B944" s="2"/>
      <c r="C944" s="2"/>
      <c r="Q944" s="102"/>
      <c r="R944" s="12"/>
      <c r="S944" s="12"/>
      <c r="T944" s="12"/>
      <c r="U944" s="12"/>
      <c r="V944" s="12"/>
      <c r="W944" s="12"/>
      <c r="X944" s="12"/>
      <c r="Y944" s="12"/>
      <c r="Z944" s="12"/>
      <c r="AA944" s="12"/>
      <c r="AB944" s="12"/>
      <c r="AC944" s="12"/>
      <c r="AD944" s="12"/>
      <c r="AE944" s="12"/>
      <c r="AF944" s="2"/>
      <c r="AG944" s="9"/>
      <c r="AH944" s="2"/>
      <c r="AI944" s="9"/>
    </row>
    <row r="945" spans="1:35" s="27" customFormat="1" x14ac:dyDescent="0.25">
      <c r="A945" s="95"/>
      <c r="B945" s="2"/>
      <c r="C945" s="2"/>
      <c r="Q945" s="102"/>
      <c r="R945" s="12"/>
      <c r="S945" s="12"/>
      <c r="T945" s="12"/>
      <c r="U945" s="12"/>
      <c r="V945" s="12"/>
      <c r="W945" s="12"/>
      <c r="X945" s="12"/>
      <c r="Y945" s="12"/>
      <c r="Z945" s="12"/>
      <c r="AA945" s="12"/>
      <c r="AB945" s="12"/>
      <c r="AC945" s="12"/>
      <c r="AD945" s="12"/>
      <c r="AE945" s="12"/>
      <c r="AF945" s="2"/>
      <c r="AG945" s="9"/>
      <c r="AH945" s="2"/>
      <c r="AI945" s="9"/>
    </row>
    <row r="946" spans="1:35" s="27" customFormat="1" x14ac:dyDescent="0.25">
      <c r="A946" s="95"/>
      <c r="B946" s="2"/>
      <c r="C946" s="2"/>
      <c r="Q946" s="102"/>
      <c r="R946" s="12"/>
      <c r="S946" s="12"/>
      <c r="T946" s="12"/>
      <c r="U946" s="12"/>
      <c r="V946" s="12"/>
      <c r="W946" s="12"/>
      <c r="X946" s="12"/>
      <c r="Y946" s="12"/>
      <c r="Z946" s="12"/>
      <c r="AA946" s="12"/>
      <c r="AB946" s="12"/>
      <c r="AC946" s="12"/>
      <c r="AD946" s="12"/>
      <c r="AE946" s="12"/>
      <c r="AF946" s="2"/>
      <c r="AG946" s="9"/>
      <c r="AH946" s="2"/>
      <c r="AI946" s="9"/>
    </row>
    <row r="947" spans="1:35" s="27" customFormat="1" x14ac:dyDescent="0.25">
      <c r="A947" s="95"/>
      <c r="B947" s="2"/>
      <c r="C947" s="2"/>
      <c r="Q947" s="102"/>
      <c r="R947" s="12"/>
      <c r="S947" s="12"/>
      <c r="T947" s="12"/>
      <c r="U947" s="12"/>
      <c r="V947" s="12"/>
      <c r="W947" s="12"/>
      <c r="X947" s="12"/>
      <c r="Y947" s="12"/>
      <c r="Z947" s="12"/>
      <c r="AA947" s="12"/>
      <c r="AB947" s="12"/>
      <c r="AC947" s="12"/>
      <c r="AD947" s="12"/>
      <c r="AE947" s="12"/>
      <c r="AF947" s="2"/>
      <c r="AG947" s="9"/>
      <c r="AH947" s="2"/>
      <c r="AI947" s="9"/>
    </row>
    <row r="948" spans="1:35" s="27" customFormat="1" x14ac:dyDescent="0.25">
      <c r="A948" s="95"/>
      <c r="B948" s="2"/>
      <c r="C948" s="2"/>
      <c r="Q948" s="102"/>
      <c r="R948" s="12"/>
      <c r="S948" s="12"/>
      <c r="T948" s="12"/>
      <c r="U948" s="12"/>
      <c r="V948" s="12"/>
      <c r="W948" s="12"/>
      <c r="X948" s="12"/>
      <c r="Y948" s="12"/>
      <c r="Z948" s="12"/>
      <c r="AA948" s="12"/>
      <c r="AB948" s="12"/>
      <c r="AC948" s="12"/>
      <c r="AD948" s="12"/>
      <c r="AE948" s="12"/>
      <c r="AF948" s="2"/>
      <c r="AG948" s="9"/>
      <c r="AH948" s="2"/>
      <c r="AI948" s="9"/>
    </row>
    <row r="949" spans="1:35" s="27" customFormat="1" x14ac:dyDescent="0.25">
      <c r="A949" s="95"/>
      <c r="B949" s="2"/>
      <c r="C949" s="2"/>
      <c r="Q949" s="102"/>
      <c r="R949" s="12"/>
      <c r="S949" s="12"/>
      <c r="T949" s="12"/>
      <c r="U949" s="12"/>
      <c r="V949" s="12"/>
      <c r="W949" s="12"/>
      <c r="X949" s="12"/>
      <c r="Y949" s="12"/>
      <c r="Z949" s="12"/>
      <c r="AA949" s="12"/>
      <c r="AB949" s="12"/>
      <c r="AC949" s="12"/>
      <c r="AD949" s="12"/>
      <c r="AE949" s="12"/>
      <c r="AF949" s="2"/>
      <c r="AG949" s="9"/>
      <c r="AH949" s="2"/>
      <c r="AI949" s="9"/>
    </row>
    <row r="950" spans="1:35" s="27" customFormat="1" x14ac:dyDescent="0.25">
      <c r="A950" s="95"/>
      <c r="B950" s="2"/>
      <c r="C950" s="2"/>
      <c r="Q950" s="102"/>
      <c r="R950" s="12"/>
      <c r="S950" s="12"/>
      <c r="T950" s="12"/>
      <c r="U950" s="12"/>
      <c r="V950" s="12"/>
      <c r="W950" s="12"/>
      <c r="X950" s="12"/>
      <c r="Y950" s="12"/>
      <c r="Z950" s="12"/>
      <c r="AA950" s="12"/>
      <c r="AB950" s="12"/>
      <c r="AC950" s="12"/>
      <c r="AD950" s="12"/>
      <c r="AE950" s="12"/>
      <c r="AF950" s="2"/>
      <c r="AG950" s="9"/>
      <c r="AH950" s="2"/>
      <c r="AI950" s="9"/>
    </row>
    <row r="951" spans="1:35" s="27" customFormat="1" x14ac:dyDescent="0.25">
      <c r="A951" s="95"/>
      <c r="B951" s="2"/>
      <c r="C951" s="2"/>
      <c r="Q951" s="102"/>
      <c r="R951" s="12"/>
      <c r="S951" s="12"/>
      <c r="T951" s="12"/>
      <c r="U951" s="12"/>
      <c r="V951" s="12"/>
      <c r="W951" s="12"/>
      <c r="X951" s="12"/>
      <c r="Y951" s="12"/>
      <c r="Z951" s="12"/>
      <c r="AA951" s="12"/>
      <c r="AB951" s="12"/>
      <c r="AC951" s="12"/>
      <c r="AD951" s="12"/>
      <c r="AE951" s="12"/>
      <c r="AF951" s="2"/>
      <c r="AG951" s="9"/>
      <c r="AH951" s="2"/>
      <c r="AI951" s="9"/>
    </row>
    <row r="952" spans="1:35" s="27" customFormat="1" x14ac:dyDescent="0.25">
      <c r="A952" s="95"/>
      <c r="B952" s="2"/>
      <c r="C952" s="2"/>
      <c r="Q952" s="102"/>
      <c r="R952" s="12"/>
      <c r="S952" s="12"/>
      <c r="T952" s="12"/>
      <c r="U952" s="12"/>
      <c r="V952" s="12"/>
      <c r="W952" s="12"/>
      <c r="X952" s="12"/>
      <c r="Y952" s="12"/>
      <c r="Z952" s="12"/>
      <c r="AA952" s="12"/>
      <c r="AB952" s="12"/>
      <c r="AC952" s="12"/>
      <c r="AD952" s="12"/>
      <c r="AE952" s="12"/>
      <c r="AF952" s="2"/>
      <c r="AG952" s="9"/>
      <c r="AH952" s="2"/>
      <c r="AI952" s="9"/>
    </row>
    <row r="953" spans="1:35" s="27" customFormat="1" x14ac:dyDescent="0.25">
      <c r="A953" s="95"/>
      <c r="B953" s="2"/>
      <c r="C953" s="2"/>
      <c r="Q953" s="102"/>
      <c r="R953" s="12"/>
      <c r="S953" s="12"/>
      <c r="T953" s="12"/>
      <c r="U953" s="12"/>
      <c r="V953" s="12"/>
      <c r="W953" s="12"/>
      <c r="X953" s="12"/>
      <c r="Y953" s="12"/>
      <c r="Z953" s="12"/>
      <c r="AA953" s="12"/>
      <c r="AB953" s="12"/>
      <c r="AC953" s="12"/>
      <c r="AD953" s="12"/>
      <c r="AE953" s="12"/>
      <c r="AF953" s="2"/>
      <c r="AG953" s="9"/>
      <c r="AH953" s="2"/>
      <c r="AI953" s="9"/>
    </row>
    <row r="954" spans="1:35" s="27" customFormat="1" x14ac:dyDescent="0.25">
      <c r="A954" s="95"/>
      <c r="B954" s="2"/>
      <c r="C954" s="2"/>
      <c r="Q954" s="102"/>
      <c r="R954" s="12"/>
      <c r="S954" s="12"/>
      <c r="T954" s="12"/>
      <c r="U954" s="12"/>
      <c r="V954" s="12"/>
      <c r="W954" s="12"/>
      <c r="X954" s="12"/>
      <c r="Y954" s="12"/>
      <c r="Z954" s="12"/>
      <c r="AA954" s="12"/>
      <c r="AB954" s="12"/>
      <c r="AC954" s="12"/>
      <c r="AD954" s="12"/>
      <c r="AE954" s="12"/>
      <c r="AF954" s="2"/>
      <c r="AG954" s="9"/>
      <c r="AH954" s="2"/>
      <c r="AI954" s="9"/>
    </row>
    <row r="955" spans="1:35" s="27" customFormat="1" x14ac:dyDescent="0.25">
      <c r="A955" s="95"/>
      <c r="B955" s="2"/>
      <c r="C955" s="2"/>
      <c r="Q955" s="102"/>
      <c r="R955" s="12"/>
      <c r="S955" s="12"/>
      <c r="T955" s="12"/>
      <c r="U955" s="12"/>
      <c r="V955" s="12"/>
      <c r="W955" s="12"/>
      <c r="X955" s="12"/>
      <c r="Y955" s="12"/>
      <c r="Z955" s="12"/>
      <c r="AA955" s="12"/>
      <c r="AB955" s="12"/>
      <c r="AC955" s="12"/>
      <c r="AD955" s="12"/>
      <c r="AE955" s="12"/>
      <c r="AF955" s="2"/>
      <c r="AG955" s="9"/>
      <c r="AH955" s="2"/>
      <c r="AI955" s="9"/>
    </row>
    <row r="956" spans="1:35" s="27" customFormat="1" x14ac:dyDescent="0.25">
      <c r="A956" s="95"/>
      <c r="B956" s="2"/>
      <c r="C956" s="2"/>
      <c r="Q956" s="102"/>
      <c r="R956" s="12"/>
      <c r="S956" s="12"/>
      <c r="T956" s="12"/>
      <c r="U956" s="12"/>
      <c r="V956" s="12"/>
      <c r="W956" s="12"/>
      <c r="X956" s="12"/>
      <c r="Y956" s="12"/>
      <c r="Z956" s="12"/>
      <c r="AA956" s="12"/>
      <c r="AB956" s="12"/>
      <c r="AC956" s="12"/>
      <c r="AD956" s="12"/>
      <c r="AE956" s="12"/>
      <c r="AF956" s="2"/>
      <c r="AG956" s="9"/>
      <c r="AH956" s="2"/>
      <c r="AI956" s="9"/>
    </row>
    <row r="957" spans="1:35" s="27" customFormat="1" x14ac:dyDescent="0.25">
      <c r="A957" s="95"/>
      <c r="B957" s="2"/>
      <c r="C957" s="2"/>
      <c r="Q957" s="102"/>
      <c r="R957" s="12"/>
      <c r="S957" s="12"/>
      <c r="T957" s="12"/>
      <c r="U957" s="12"/>
      <c r="V957" s="12"/>
      <c r="W957" s="12"/>
      <c r="X957" s="12"/>
      <c r="Y957" s="12"/>
      <c r="Z957" s="12"/>
      <c r="AA957" s="12"/>
      <c r="AB957" s="12"/>
      <c r="AC957" s="12"/>
      <c r="AD957" s="12"/>
      <c r="AE957" s="12"/>
      <c r="AF957" s="2"/>
      <c r="AG957" s="9"/>
      <c r="AH957" s="2"/>
      <c r="AI957" s="9"/>
    </row>
    <row r="958" spans="1:35" s="27" customFormat="1" x14ac:dyDescent="0.25">
      <c r="A958" s="95"/>
      <c r="B958" s="2"/>
      <c r="C958" s="2"/>
      <c r="Q958" s="102"/>
      <c r="R958" s="12"/>
      <c r="S958" s="12"/>
      <c r="T958" s="12"/>
      <c r="U958" s="12"/>
      <c r="V958" s="12"/>
      <c r="W958" s="12"/>
      <c r="X958" s="12"/>
      <c r="Y958" s="12"/>
      <c r="Z958" s="12"/>
      <c r="AA958" s="12"/>
      <c r="AB958" s="12"/>
      <c r="AC958" s="12"/>
      <c r="AD958" s="12"/>
      <c r="AE958" s="12"/>
      <c r="AF958" s="2"/>
      <c r="AG958" s="9"/>
      <c r="AH958" s="2"/>
      <c r="AI958" s="9"/>
    </row>
    <row r="959" spans="1:35" s="27" customFormat="1" x14ac:dyDescent="0.25">
      <c r="A959" s="95"/>
      <c r="B959" s="2"/>
      <c r="C959" s="2"/>
      <c r="Q959" s="102"/>
      <c r="R959" s="12"/>
      <c r="S959" s="12"/>
      <c r="T959" s="12"/>
      <c r="U959" s="12"/>
      <c r="V959" s="12"/>
      <c r="W959" s="12"/>
      <c r="X959" s="12"/>
      <c r="Y959" s="12"/>
      <c r="Z959" s="12"/>
      <c r="AA959" s="12"/>
      <c r="AB959" s="12"/>
      <c r="AC959" s="12"/>
      <c r="AD959" s="12"/>
      <c r="AE959" s="12"/>
      <c r="AF959" s="2"/>
      <c r="AG959" s="9"/>
      <c r="AH959" s="2"/>
      <c r="AI959" s="9"/>
    </row>
    <row r="960" spans="1:35" s="27" customFormat="1" x14ac:dyDescent="0.25">
      <c r="A960" s="95"/>
      <c r="B960" s="2"/>
      <c r="C960" s="2"/>
      <c r="Q960" s="102"/>
      <c r="R960" s="12"/>
      <c r="S960" s="12"/>
      <c r="T960" s="12"/>
      <c r="U960" s="12"/>
      <c r="V960" s="12"/>
      <c r="W960" s="12"/>
      <c r="X960" s="12"/>
      <c r="Y960" s="12"/>
      <c r="Z960" s="12"/>
      <c r="AA960" s="12"/>
      <c r="AB960" s="12"/>
      <c r="AC960" s="12"/>
      <c r="AD960" s="12"/>
      <c r="AE960" s="12"/>
      <c r="AF960" s="2"/>
      <c r="AG960" s="9"/>
      <c r="AH960" s="2"/>
      <c r="AI960" s="9"/>
    </row>
    <row r="961" spans="1:35" s="27" customFormat="1" x14ac:dyDescent="0.25">
      <c r="A961" s="95"/>
      <c r="B961" s="2"/>
      <c r="C961" s="2"/>
      <c r="Q961" s="102"/>
      <c r="R961" s="12"/>
      <c r="S961" s="12"/>
      <c r="T961" s="12"/>
      <c r="U961" s="12"/>
      <c r="V961" s="12"/>
      <c r="W961" s="12"/>
      <c r="X961" s="12"/>
      <c r="Y961" s="12"/>
      <c r="Z961" s="12"/>
      <c r="AA961" s="12"/>
      <c r="AB961" s="12"/>
      <c r="AC961" s="12"/>
      <c r="AD961" s="12"/>
      <c r="AE961" s="12"/>
      <c r="AF961" s="2"/>
      <c r="AG961" s="9"/>
      <c r="AH961" s="2"/>
      <c r="AI961" s="9"/>
    </row>
    <row r="962" spans="1:35" s="27" customFormat="1" x14ac:dyDescent="0.25">
      <c r="A962" s="95"/>
      <c r="B962" s="2"/>
      <c r="C962" s="2"/>
      <c r="Q962" s="102"/>
      <c r="R962" s="12"/>
      <c r="S962" s="12"/>
      <c r="T962" s="12"/>
      <c r="U962" s="12"/>
      <c r="V962" s="12"/>
      <c r="W962" s="12"/>
      <c r="X962" s="12"/>
      <c r="Y962" s="12"/>
      <c r="Z962" s="12"/>
      <c r="AA962" s="12"/>
      <c r="AB962" s="12"/>
      <c r="AC962" s="12"/>
      <c r="AD962" s="12"/>
      <c r="AE962" s="12"/>
      <c r="AF962" s="2"/>
      <c r="AG962" s="9"/>
      <c r="AH962" s="2"/>
      <c r="AI962" s="9"/>
    </row>
    <row r="963" spans="1:35" s="27" customFormat="1" x14ac:dyDescent="0.25">
      <c r="A963" s="95"/>
      <c r="B963" s="2"/>
      <c r="C963" s="2"/>
      <c r="Q963" s="102"/>
      <c r="R963" s="12"/>
      <c r="S963" s="12"/>
      <c r="T963" s="12"/>
      <c r="U963" s="12"/>
      <c r="V963" s="12"/>
      <c r="W963" s="12"/>
      <c r="X963" s="12"/>
      <c r="Y963" s="12"/>
      <c r="Z963" s="12"/>
      <c r="AA963" s="12"/>
      <c r="AB963" s="12"/>
      <c r="AC963" s="12"/>
      <c r="AD963" s="12"/>
      <c r="AE963" s="12"/>
      <c r="AF963" s="2"/>
      <c r="AG963" s="9"/>
      <c r="AH963" s="2"/>
      <c r="AI963" s="9"/>
    </row>
    <row r="964" spans="1:35" s="27" customFormat="1" x14ac:dyDescent="0.25">
      <c r="A964" s="95"/>
      <c r="B964" s="2"/>
      <c r="C964" s="2"/>
      <c r="Q964" s="102"/>
      <c r="R964" s="12"/>
      <c r="S964" s="12"/>
      <c r="T964" s="12"/>
      <c r="U964" s="12"/>
      <c r="V964" s="12"/>
      <c r="W964" s="12"/>
      <c r="X964" s="12"/>
      <c r="Y964" s="12"/>
      <c r="Z964" s="12"/>
      <c r="AA964" s="12"/>
      <c r="AB964" s="12"/>
      <c r="AC964" s="12"/>
      <c r="AD964" s="12"/>
      <c r="AE964" s="12"/>
      <c r="AF964" s="2"/>
      <c r="AG964" s="9"/>
      <c r="AH964" s="2"/>
      <c r="AI964" s="9"/>
    </row>
    <row r="965" spans="1:35" s="27" customFormat="1" x14ac:dyDescent="0.25">
      <c r="A965" s="95"/>
      <c r="B965" s="2"/>
      <c r="C965" s="2"/>
      <c r="Q965" s="102"/>
      <c r="R965" s="12"/>
      <c r="S965" s="12"/>
      <c r="T965" s="12"/>
      <c r="U965" s="12"/>
      <c r="V965" s="12"/>
      <c r="W965" s="12"/>
      <c r="X965" s="12"/>
      <c r="Y965" s="12"/>
      <c r="Z965" s="12"/>
      <c r="AA965" s="12"/>
      <c r="AB965" s="12"/>
      <c r="AC965" s="12"/>
      <c r="AD965" s="12"/>
      <c r="AE965" s="12"/>
      <c r="AF965" s="2"/>
      <c r="AG965" s="9"/>
      <c r="AH965" s="2"/>
      <c r="AI965" s="9"/>
    </row>
    <row r="966" spans="1:35" s="27" customFormat="1" x14ac:dyDescent="0.25">
      <c r="A966" s="95"/>
      <c r="B966" s="2"/>
      <c r="C966" s="2"/>
      <c r="Q966" s="102"/>
      <c r="R966" s="12"/>
      <c r="S966" s="12"/>
      <c r="T966" s="12"/>
      <c r="U966" s="12"/>
      <c r="V966" s="12"/>
      <c r="W966" s="12"/>
      <c r="X966" s="12"/>
      <c r="Y966" s="12"/>
      <c r="Z966" s="12"/>
      <c r="AA966" s="12"/>
      <c r="AB966" s="12"/>
      <c r="AC966" s="12"/>
      <c r="AD966" s="12"/>
      <c r="AE966" s="12"/>
      <c r="AF966" s="2"/>
      <c r="AG966" s="9"/>
      <c r="AH966" s="2"/>
      <c r="AI966" s="9"/>
    </row>
    <row r="967" spans="1:35" s="27" customFormat="1" x14ac:dyDescent="0.25">
      <c r="A967" s="95"/>
      <c r="B967" s="2"/>
      <c r="C967" s="2"/>
      <c r="Q967" s="102"/>
      <c r="R967" s="12"/>
      <c r="S967" s="12"/>
      <c r="T967" s="12"/>
      <c r="U967" s="12"/>
      <c r="V967" s="12"/>
      <c r="W967" s="12"/>
      <c r="X967" s="12"/>
      <c r="Y967" s="12"/>
      <c r="Z967" s="12"/>
      <c r="AA967" s="12"/>
      <c r="AB967" s="12"/>
      <c r="AC967" s="12"/>
      <c r="AD967" s="12"/>
      <c r="AE967" s="12"/>
      <c r="AF967" s="2"/>
      <c r="AG967" s="9"/>
      <c r="AH967" s="2"/>
      <c r="AI967" s="9"/>
    </row>
    <row r="968" spans="1:35" s="27" customFormat="1" x14ac:dyDescent="0.25">
      <c r="A968" s="95"/>
      <c r="B968" s="2"/>
      <c r="C968" s="2"/>
      <c r="Q968" s="102"/>
      <c r="R968" s="12"/>
      <c r="S968" s="12"/>
      <c r="T968" s="12"/>
      <c r="U968" s="12"/>
      <c r="V968" s="12"/>
      <c r="W968" s="12"/>
      <c r="X968" s="12"/>
      <c r="Y968" s="12"/>
      <c r="Z968" s="12"/>
      <c r="AA968" s="12"/>
      <c r="AB968" s="12"/>
      <c r="AC968" s="12"/>
      <c r="AD968" s="12"/>
      <c r="AE968" s="12"/>
      <c r="AF968" s="2"/>
      <c r="AG968" s="9"/>
      <c r="AH968" s="2"/>
      <c r="AI968" s="9"/>
    </row>
    <row r="969" spans="1:35" s="27" customFormat="1" x14ac:dyDescent="0.25">
      <c r="A969" s="95"/>
      <c r="B969" s="2"/>
      <c r="C969" s="2"/>
      <c r="Q969" s="102"/>
      <c r="R969" s="12"/>
      <c r="S969" s="12"/>
      <c r="T969" s="12"/>
      <c r="U969" s="12"/>
      <c r="V969" s="12"/>
      <c r="W969" s="12"/>
      <c r="X969" s="12"/>
      <c r="Y969" s="12"/>
      <c r="Z969" s="12"/>
      <c r="AA969" s="12"/>
      <c r="AB969" s="12"/>
      <c r="AC969" s="12"/>
      <c r="AD969" s="12"/>
      <c r="AE969" s="12"/>
      <c r="AF969" s="2"/>
      <c r="AG969" s="9"/>
      <c r="AH969" s="2"/>
      <c r="AI969" s="9"/>
    </row>
    <row r="970" spans="1:35" s="27" customFormat="1" x14ac:dyDescent="0.25">
      <c r="A970" s="95"/>
      <c r="B970" s="2"/>
      <c r="C970" s="2"/>
      <c r="Q970" s="102"/>
      <c r="R970" s="12"/>
      <c r="S970" s="12"/>
      <c r="T970" s="12"/>
      <c r="U970" s="12"/>
      <c r="V970" s="12"/>
      <c r="W970" s="12"/>
      <c r="X970" s="12"/>
      <c r="Y970" s="12"/>
      <c r="Z970" s="12"/>
      <c r="AA970" s="12"/>
      <c r="AB970" s="12"/>
      <c r="AC970" s="12"/>
      <c r="AD970" s="12"/>
      <c r="AE970" s="12"/>
      <c r="AF970" s="2"/>
      <c r="AG970" s="9"/>
      <c r="AH970" s="2"/>
      <c r="AI970" s="9"/>
    </row>
    <row r="971" spans="1:35" s="27" customFormat="1" x14ac:dyDescent="0.25">
      <c r="A971" s="95"/>
      <c r="B971" s="2"/>
      <c r="C971" s="2"/>
      <c r="Q971" s="102"/>
      <c r="R971" s="12"/>
      <c r="S971" s="12"/>
      <c r="T971" s="12"/>
      <c r="U971" s="12"/>
      <c r="V971" s="12"/>
      <c r="W971" s="12"/>
      <c r="X971" s="12"/>
      <c r="Y971" s="12"/>
      <c r="Z971" s="12"/>
      <c r="AA971" s="12"/>
      <c r="AB971" s="12"/>
      <c r="AC971" s="12"/>
      <c r="AD971" s="12"/>
      <c r="AE971" s="12"/>
      <c r="AF971" s="2"/>
      <c r="AG971" s="9"/>
      <c r="AH971" s="2"/>
      <c r="AI971" s="9"/>
    </row>
    <row r="972" spans="1:35" s="27" customFormat="1" x14ac:dyDescent="0.25">
      <c r="A972" s="95"/>
      <c r="B972" s="2"/>
      <c r="C972" s="2"/>
      <c r="Q972" s="102"/>
      <c r="R972" s="12"/>
      <c r="S972" s="12"/>
      <c r="T972" s="12"/>
      <c r="U972" s="12"/>
      <c r="V972" s="12"/>
      <c r="W972" s="12"/>
      <c r="X972" s="12"/>
      <c r="Y972" s="12"/>
      <c r="Z972" s="12"/>
      <c r="AA972" s="12"/>
      <c r="AB972" s="12"/>
      <c r="AC972" s="12"/>
      <c r="AD972" s="12"/>
      <c r="AE972" s="12"/>
      <c r="AF972" s="2"/>
      <c r="AG972" s="9"/>
      <c r="AH972" s="2"/>
      <c r="AI972" s="9"/>
    </row>
    <row r="973" spans="1:35" s="27" customFormat="1" x14ac:dyDescent="0.25">
      <c r="A973" s="95"/>
      <c r="B973" s="2"/>
      <c r="C973" s="2"/>
      <c r="Q973" s="102"/>
      <c r="R973" s="12"/>
      <c r="S973" s="12"/>
      <c r="T973" s="12"/>
      <c r="U973" s="12"/>
      <c r="V973" s="12"/>
      <c r="W973" s="12"/>
      <c r="X973" s="12"/>
      <c r="Y973" s="12"/>
      <c r="Z973" s="12"/>
      <c r="AA973" s="12"/>
      <c r="AB973" s="12"/>
      <c r="AC973" s="12"/>
      <c r="AD973" s="12"/>
      <c r="AE973" s="12"/>
      <c r="AF973" s="2"/>
      <c r="AG973" s="9"/>
      <c r="AH973" s="2"/>
      <c r="AI973" s="9"/>
    </row>
    <row r="974" spans="1:35" s="27" customFormat="1" x14ac:dyDescent="0.25">
      <c r="A974" s="95"/>
      <c r="B974" s="2"/>
      <c r="C974" s="2"/>
      <c r="Q974" s="102"/>
      <c r="R974" s="12"/>
      <c r="S974" s="12"/>
      <c r="T974" s="12"/>
      <c r="U974" s="12"/>
      <c r="V974" s="12"/>
      <c r="W974" s="12"/>
      <c r="X974" s="12"/>
      <c r="Y974" s="12"/>
      <c r="Z974" s="12"/>
      <c r="AA974" s="12"/>
      <c r="AB974" s="12"/>
      <c r="AC974" s="12"/>
      <c r="AD974" s="12"/>
      <c r="AE974" s="12"/>
      <c r="AF974" s="2"/>
      <c r="AG974" s="9"/>
      <c r="AH974" s="2"/>
      <c r="AI974" s="9"/>
    </row>
    <row r="975" spans="1:35" s="27" customFormat="1" x14ac:dyDescent="0.25">
      <c r="A975" s="95"/>
      <c r="B975" s="2"/>
      <c r="C975" s="2"/>
      <c r="Q975" s="102"/>
      <c r="R975" s="12"/>
      <c r="S975" s="12"/>
      <c r="T975" s="12"/>
      <c r="U975" s="12"/>
      <c r="V975" s="12"/>
      <c r="W975" s="12"/>
      <c r="X975" s="12"/>
      <c r="Y975" s="12"/>
      <c r="Z975" s="12"/>
      <c r="AA975" s="12"/>
      <c r="AB975" s="12"/>
      <c r="AC975" s="12"/>
      <c r="AD975" s="12"/>
      <c r="AE975" s="12"/>
      <c r="AF975" s="2"/>
      <c r="AG975" s="9"/>
      <c r="AH975" s="2"/>
      <c r="AI975" s="9"/>
    </row>
    <row r="976" spans="1:35" s="27" customFormat="1" x14ac:dyDescent="0.25">
      <c r="A976" s="95"/>
      <c r="B976" s="2"/>
      <c r="C976" s="2"/>
      <c r="Q976" s="102"/>
      <c r="R976" s="12"/>
      <c r="S976" s="12"/>
      <c r="T976" s="12"/>
      <c r="U976" s="12"/>
      <c r="V976" s="12"/>
      <c r="W976" s="12"/>
      <c r="X976" s="12"/>
      <c r="Y976" s="12"/>
      <c r="Z976" s="12"/>
      <c r="AA976" s="12"/>
      <c r="AB976" s="12"/>
      <c r="AC976" s="12"/>
      <c r="AD976" s="12"/>
      <c r="AE976" s="12"/>
      <c r="AF976" s="2"/>
      <c r="AG976" s="9"/>
      <c r="AH976" s="2"/>
      <c r="AI976" s="9"/>
    </row>
    <row r="977" spans="1:35" s="27" customFormat="1" x14ac:dyDescent="0.25">
      <c r="A977" s="95"/>
      <c r="B977" s="2"/>
      <c r="C977" s="2"/>
      <c r="Q977" s="102"/>
      <c r="R977" s="12"/>
      <c r="S977" s="12"/>
      <c r="T977" s="12"/>
      <c r="U977" s="12"/>
      <c r="V977" s="12"/>
      <c r="W977" s="12"/>
      <c r="X977" s="12"/>
      <c r="Y977" s="12"/>
      <c r="Z977" s="12"/>
      <c r="AA977" s="12"/>
      <c r="AB977" s="12"/>
      <c r="AC977" s="12"/>
      <c r="AD977" s="12"/>
      <c r="AE977" s="12"/>
      <c r="AF977" s="2"/>
      <c r="AG977" s="9"/>
      <c r="AH977" s="2"/>
      <c r="AI977" s="9"/>
    </row>
    <row r="978" spans="1:35" s="27" customFormat="1" x14ac:dyDescent="0.25">
      <c r="A978" s="95"/>
      <c r="B978" s="2"/>
      <c r="C978" s="2"/>
      <c r="Q978" s="102"/>
      <c r="R978" s="12"/>
      <c r="S978" s="12"/>
      <c r="T978" s="12"/>
      <c r="U978" s="12"/>
      <c r="V978" s="12"/>
      <c r="W978" s="12"/>
      <c r="X978" s="12"/>
      <c r="Y978" s="12"/>
      <c r="Z978" s="12"/>
      <c r="AA978" s="12"/>
      <c r="AB978" s="12"/>
      <c r="AC978" s="12"/>
      <c r="AD978" s="12"/>
      <c r="AE978" s="12"/>
      <c r="AF978" s="2"/>
      <c r="AG978" s="9"/>
      <c r="AH978" s="2"/>
      <c r="AI978" s="9"/>
    </row>
    <row r="979" spans="1:35" s="27" customFormat="1" x14ac:dyDescent="0.25">
      <c r="A979" s="95"/>
      <c r="B979" s="2"/>
      <c r="C979" s="2"/>
      <c r="Q979" s="102"/>
      <c r="R979" s="12"/>
      <c r="S979" s="12"/>
      <c r="T979" s="12"/>
      <c r="U979" s="12"/>
      <c r="V979" s="12"/>
      <c r="W979" s="12"/>
      <c r="X979" s="12"/>
      <c r="Y979" s="12"/>
      <c r="Z979" s="12"/>
      <c r="AA979" s="12"/>
      <c r="AB979" s="12"/>
      <c r="AC979" s="12"/>
      <c r="AD979" s="12"/>
      <c r="AE979" s="12"/>
      <c r="AF979" s="2"/>
      <c r="AG979" s="9"/>
      <c r="AH979" s="2"/>
      <c r="AI979" s="9"/>
    </row>
    <row r="980" spans="1:35" s="27" customFormat="1" x14ac:dyDescent="0.25">
      <c r="A980" s="95"/>
      <c r="B980" s="2"/>
      <c r="C980" s="2"/>
      <c r="Q980" s="102"/>
      <c r="R980" s="12"/>
      <c r="S980" s="12"/>
      <c r="T980" s="12"/>
      <c r="U980" s="12"/>
      <c r="V980" s="12"/>
      <c r="W980" s="12"/>
      <c r="X980" s="12"/>
      <c r="Y980" s="12"/>
      <c r="Z980" s="12"/>
      <c r="AA980" s="12"/>
      <c r="AB980" s="12"/>
      <c r="AC980" s="12"/>
      <c r="AD980" s="12"/>
      <c r="AE980" s="12"/>
      <c r="AF980" s="2"/>
      <c r="AG980" s="9"/>
      <c r="AH980" s="2"/>
      <c r="AI980" s="9"/>
    </row>
    <row r="981" spans="1:35" s="27" customFormat="1" x14ac:dyDescent="0.25">
      <c r="A981" s="95"/>
      <c r="B981" s="2"/>
      <c r="C981" s="2"/>
      <c r="Q981" s="102"/>
      <c r="R981" s="12"/>
      <c r="S981" s="12"/>
      <c r="T981" s="12"/>
      <c r="U981" s="12"/>
      <c r="V981" s="12"/>
      <c r="W981" s="12"/>
      <c r="X981" s="12"/>
      <c r="Y981" s="12"/>
      <c r="Z981" s="12"/>
      <c r="AA981" s="12"/>
      <c r="AB981" s="12"/>
      <c r="AC981" s="12"/>
      <c r="AD981" s="12"/>
      <c r="AE981" s="12"/>
      <c r="AF981" s="2"/>
      <c r="AG981" s="9"/>
      <c r="AH981" s="2"/>
      <c r="AI981" s="9"/>
    </row>
    <row r="982" spans="1:35" s="27" customFormat="1" x14ac:dyDescent="0.25">
      <c r="A982" s="95"/>
      <c r="B982" s="2"/>
      <c r="C982" s="2"/>
      <c r="Q982" s="102"/>
      <c r="R982" s="12"/>
      <c r="S982" s="12"/>
      <c r="T982" s="12"/>
      <c r="U982" s="12"/>
      <c r="V982" s="12"/>
      <c r="W982" s="12"/>
      <c r="X982" s="12"/>
      <c r="Y982" s="12"/>
      <c r="Z982" s="12"/>
      <c r="AA982" s="12"/>
      <c r="AB982" s="12"/>
      <c r="AC982" s="12"/>
      <c r="AD982" s="12"/>
      <c r="AE982" s="12"/>
      <c r="AF982" s="2"/>
      <c r="AG982" s="9"/>
      <c r="AH982" s="2"/>
      <c r="AI982" s="9"/>
    </row>
    <row r="983" spans="1:35" s="27" customFormat="1" x14ac:dyDescent="0.25">
      <c r="A983" s="95"/>
      <c r="B983" s="2"/>
      <c r="C983" s="2"/>
      <c r="Q983" s="102"/>
      <c r="R983" s="12"/>
      <c r="S983" s="12"/>
      <c r="T983" s="12"/>
      <c r="U983" s="12"/>
      <c r="V983" s="12"/>
      <c r="W983" s="12"/>
      <c r="X983" s="12"/>
      <c r="Y983" s="12"/>
      <c r="Z983" s="12"/>
      <c r="AA983" s="12"/>
      <c r="AB983" s="12"/>
      <c r="AC983" s="12"/>
      <c r="AD983" s="12"/>
      <c r="AE983" s="12"/>
      <c r="AF983" s="2"/>
      <c r="AG983" s="9"/>
      <c r="AH983" s="2"/>
      <c r="AI983" s="9"/>
    </row>
    <row r="984" spans="1:35" s="27" customFormat="1" x14ac:dyDescent="0.25">
      <c r="A984" s="95"/>
      <c r="B984" s="2"/>
      <c r="C984" s="2"/>
      <c r="Q984" s="102"/>
      <c r="R984" s="12"/>
      <c r="S984" s="12"/>
      <c r="T984" s="12"/>
      <c r="U984" s="12"/>
      <c r="V984" s="12"/>
      <c r="W984" s="12"/>
      <c r="X984" s="12"/>
      <c r="Y984" s="12"/>
      <c r="Z984" s="12"/>
      <c r="AA984" s="12"/>
      <c r="AB984" s="12"/>
      <c r="AC984" s="12"/>
      <c r="AD984" s="12"/>
      <c r="AE984" s="12"/>
      <c r="AF984" s="2"/>
      <c r="AG984" s="9"/>
      <c r="AH984" s="2"/>
      <c r="AI984" s="9"/>
    </row>
    <row r="985" spans="1:35" s="27" customFormat="1" x14ac:dyDescent="0.25">
      <c r="A985" s="95"/>
      <c r="B985" s="2"/>
      <c r="C985" s="2"/>
      <c r="Q985" s="102"/>
      <c r="R985" s="12"/>
      <c r="S985" s="12"/>
      <c r="T985" s="12"/>
      <c r="U985" s="12"/>
      <c r="V985" s="12"/>
      <c r="W985" s="12"/>
      <c r="X985" s="12"/>
      <c r="Y985" s="12"/>
      <c r="Z985" s="12"/>
      <c r="AA985" s="12"/>
      <c r="AB985" s="12"/>
      <c r="AC985" s="12"/>
      <c r="AD985" s="12"/>
      <c r="AE985" s="12"/>
      <c r="AF985" s="2"/>
      <c r="AG985" s="9"/>
      <c r="AH985" s="2"/>
      <c r="AI985" s="9"/>
    </row>
    <row r="986" spans="1:35" s="27" customFormat="1" x14ac:dyDescent="0.25">
      <c r="A986" s="95"/>
      <c r="B986" s="2"/>
      <c r="C986" s="2"/>
      <c r="Q986" s="102"/>
      <c r="R986" s="12"/>
      <c r="S986" s="12"/>
      <c r="T986" s="12"/>
      <c r="U986" s="12"/>
      <c r="V986" s="12"/>
      <c r="W986" s="12"/>
      <c r="X986" s="12"/>
      <c r="Y986" s="12"/>
      <c r="Z986" s="12"/>
      <c r="AA986" s="12"/>
      <c r="AB986" s="12"/>
      <c r="AC986" s="12"/>
      <c r="AD986" s="12"/>
      <c r="AE986" s="12"/>
      <c r="AF986" s="2"/>
      <c r="AG986" s="9"/>
      <c r="AH986" s="2"/>
      <c r="AI986" s="9"/>
    </row>
    <row r="987" spans="1:35" s="27" customFormat="1" x14ac:dyDescent="0.25">
      <c r="A987" s="95"/>
      <c r="B987" s="2"/>
      <c r="C987" s="2"/>
      <c r="Q987" s="102"/>
      <c r="R987" s="12"/>
      <c r="S987" s="12"/>
      <c r="T987" s="12"/>
      <c r="U987" s="12"/>
      <c r="V987" s="12"/>
      <c r="W987" s="12"/>
      <c r="X987" s="12"/>
      <c r="Y987" s="12"/>
      <c r="Z987" s="12"/>
      <c r="AA987" s="12"/>
      <c r="AB987" s="12"/>
      <c r="AC987" s="12"/>
      <c r="AD987" s="12"/>
      <c r="AE987" s="12"/>
      <c r="AF987" s="2"/>
      <c r="AG987" s="9"/>
      <c r="AH987" s="2"/>
      <c r="AI987" s="9"/>
    </row>
    <row r="988" spans="1:35" s="27" customFormat="1" x14ac:dyDescent="0.25">
      <c r="A988" s="95"/>
      <c r="B988" s="2"/>
      <c r="C988" s="2"/>
      <c r="Q988" s="102"/>
      <c r="R988" s="12"/>
      <c r="S988" s="12"/>
      <c r="T988" s="12"/>
      <c r="U988" s="12"/>
      <c r="V988" s="12"/>
      <c r="W988" s="12"/>
      <c r="X988" s="12"/>
      <c r="Y988" s="12"/>
      <c r="Z988" s="12"/>
      <c r="AA988" s="12"/>
      <c r="AB988" s="12"/>
      <c r="AC988" s="12"/>
      <c r="AD988" s="12"/>
      <c r="AE988" s="12"/>
      <c r="AF988" s="2"/>
      <c r="AG988" s="9"/>
      <c r="AH988" s="2"/>
      <c r="AI988" s="9"/>
    </row>
    <row r="989" spans="1:35" s="27" customFormat="1" x14ac:dyDescent="0.25">
      <c r="A989" s="95"/>
      <c r="B989" s="2"/>
      <c r="C989" s="2"/>
      <c r="Q989" s="102"/>
      <c r="R989" s="12"/>
      <c r="S989" s="12"/>
      <c r="T989" s="12"/>
      <c r="U989" s="12"/>
      <c r="V989" s="12"/>
      <c r="W989" s="12"/>
      <c r="X989" s="12"/>
      <c r="Y989" s="12"/>
      <c r="Z989" s="12"/>
      <c r="AA989" s="12"/>
      <c r="AB989" s="12"/>
      <c r="AC989" s="12"/>
      <c r="AD989" s="12"/>
      <c r="AE989" s="12"/>
      <c r="AF989" s="2"/>
      <c r="AG989" s="9"/>
      <c r="AH989" s="2"/>
      <c r="AI989" s="9"/>
    </row>
    <row r="990" spans="1:35" s="27" customFormat="1" x14ac:dyDescent="0.25">
      <c r="A990" s="95"/>
      <c r="B990" s="2"/>
      <c r="C990" s="2"/>
      <c r="Q990" s="102"/>
      <c r="R990" s="12"/>
      <c r="S990" s="12"/>
      <c r="T990" s="12"/>
      <c r="U990" s="12"/>
      <c r="V990" s="12"/>
      <c r="W990" s="12"/>
      <c r="X990" s="12"/>
      <c r="Y990" s="12"/>
      <c r="Z990" s="12"/>
      <c r="AA990" s="12"/>
      <c r="AB990" s="12"/>
      <c r="AC990" s="12"/>
      <c r="AD990" s="12"/>
      <c r="AE990" s="12"/>
      <c r="AF990" s="2"/>
      <c r="AG990" s="9"/>
      <c r="AH990" s="2"/>
      <c r="AI990" s="9"/>
    </row>
    <row r="991" spans="1:35" s="27" customFormat="1" x14ac:dyDescent="0.25">
      <c r="A991" s="95"/>
      <c r="B991" s="2"/>
      <c r="C991" s="2"/>
      <c r="Q991" s="102"/>
      <c r="R991" s="12"/>
      <c r="S991" s="12"/>
      <c r="T991" s="12"/>
      <c r="U991" s="12"/>
      <c r="V991" s="12"/>
      <c r="W991" s="12"/>
      <c r="X991" s="12"/>
      <c r="Y991" s="12"/>
      <c r="Z991" s="12"/>
      <c r="AA991" s="12"/>
      <c r="AB991" s="12"/>
      <c r="AC991" s="12"/>
      <c r="AD991" s="12"/>
      <c r="AE991" s="12"/>
      <c r="AF991" s="2"/>
      <c r="AG991" s="9"/>
      <c r="AH991" s="2"/>
      <c r="AI991" s="9"/>
    </row>
    <row r="992" spans="1:35" s="27" customFormat="1" x14ac:dyDescent="0.25">
      <c r="A992" s="95"/>
      <c r="B992" s="2"/>
      <c r="C992" s="2"/>
      <c r="Q992" s="102"/>
      <c r="R992" s="12"/>
      <c r="S992" s="12"/>
      <c r="T992" s="12"/>
      <c r="U992" s="12"/>
      <c r="V992" s="12"/>
      <c r="W992" s="12"/>
      <c r="X992" s="12"/>
      <c r="Y992" s="12"/>
      <c r="Z992" s="12"/>
      <c r="AA992" s="12"/>
      <c r="AB992" s="12"/>
      <c r="AC992" s="12"/>
      <c r="AD992" s="12"/>
      <c r="AE992" s="12"/>
      <c r="AF992" s="2"/>
      <c r="AG992" s="9"/>
      <c r="AH992" s="2"/>
      <c r="AI992" s="9"/>
    </row>
    <row r="993" spans="1:35" s="27" customFormat="1" x14ac:dyDescent="0.25">
      <c r="A993" s="95"/>
      <c r="B993" s="2"/>
      <c r="C993" s="2"/>
      <c r="Q993" s="102"/>
      <c r="R993" s="12"/>
      <c r="S993" s="12"/>
      <c r="T993" s="12"/>
      <c r="U993" s="12"/>
      <c r="V993" s="12"/>
      <c r="W993" s="12"/>
      <c r="X993" s="12"/>
      <c r="Y993" s="12"/>
      <c r="Z993" s="12"/>
      <c r="AA993" s="12"/>
      <c r="AB993" s="12"/>
      <c r="AC993" s="12"/>
      <c r="AD993" s="12"/>
      <c r="AE993" s="12"/>
      <c r="AF993" s="2"/>
      <c r="AG993" s="9"/>
      <c r="AH993" s="2"/>
      <c r="AI993" s="9"/>
    </row>
    <row r="994" spans="1:35" s="27" customFormat="1" x14ac:dyDescent="0.25">
      <c r="A994" s="95"/>
      <c r="B994" s="2"/>
      <c r="C994" s="2"/>
      <c r="Q994" s="102"/>
      <c r="R994" s="12"/>
      <c r="S994" s="12"/>
      <c r="T994" s="12"/>
      <c r="U994" s="12"/>
      <c r="V994" s="12"/>
      <c r="W994" s="12"/>
      <c r="X994" s="12"/>
      <c r="Y994" s="12"/>
      <c r="Z994" s="12"/>
      <c r="AA994" s="12"/>
      <c r="AB994" s="12"/>
      <c r="AC994" s="12"/>
      <c r="AD994" s="12"/>
      <c r="AE994" s="12"/>
      <c r="AF994" s="2"/>
      <c r="AG994" s="9"/>
      <c r="AH994" s="2"/>
      <c r="AI994" s="9"/>
    </row>
    <row r="995" spans="1:35" s="27" customFormat="1" x14ac:dyDescent="0.25">
      <c r="A995" s="95"/>
      <c r="B995" s="2"/>
      <c r="C995" s="2"/>
      <c r="Q995" s="102"/>
      <c r="R995" s="12"/>
      <c r="S995" s="12"/>
      <c r="T995" s="12"/>
      <c r="U995" s="12"/>
      <c r="V995" s="12"/>
      <c r="W995" s="12"/>
      <c r="X995" s="12"/>
      <c r="Y995" s="12"/>
      <c r="Z995" s="12"/>
      <c r="AA995" s="12"/>
      <c r="AB995" s="12"/>
      <c r="AC995" s="12"/>
      <c r="AD995" s="12"/>
      <c r="AE995" s="12"/>
      <c r="AF995" s="2"/>
      <c r="AG995" s="9"/>
      <c r="AH995" s="2"/>
      <c r="AI995" s="9"/>
    </row>
    <row r="996" spans="1:35" s="27" customFormat="1" x14ac:dyDescent="0.25">
      <c r="A996" s="95"/>
      <c r="B996" s="2"/>
      <c r="C996" s="2"/>
      <c r="Q996" s="102"/>
      <c r="R996" s="12"/>
      <c r="S996" s="12"/>
      <c r="T996" s="12"/>
      <c r="U996" s="12"/>
      <c r="V996" s="12"/>
      <c r="W996" s="12"/>
      <c r="X996" s="12"/>
      <c r="Y996" s="12"/>
      <c r="Z996" s="12"/>
      <c r="AA996" s="12"/>
      <c r="AB996" s="12"/>
      <c r="AC996" s="12"/>
      <c r="AD996" s="12"/>
      <c r="AE996" s="12"/>
      <c r="AF996" s="2"/>
      <c r="AG996" s="9"/>
      <c r="AH996" s="2"/>
      <c r="AI996" s="9"/>
    </row>
    <row r="997" spans="1:35" s="27" customFormat="1" x14ac:dyDescent="0.25">
      <c r="A997" s="95"/>
      <c r="B997" s="2"/>
      <c r="C997" s="2"/>
      <c r="Q997" s="102"/>
      <c r="R997" s="12"/>
      <c r="S997" s="12"/>
      <c r="T997" s="12"/>
      <c r="U997" s="12"/>
      <c r="V997" s="12"/>
      <c r="W997" s="12"/>
      <c r="X997" s="12"/>
      <c r="Y997" s="12"/>
      <c r="Z997" s="12"/>
      <c r="AA997" s="12"/>
      <c r="AB997" s="12"/>
      <c r="AC997" s="12"/>
      <c r="AD997" s="12"/>
      <c r="AE997" s="12"/>
      <c r="AF997" s="2"/>
      <c r="AG997" s="9"/>
      <c r="AH997" s="2"/>
      <c r="AI997" s="9"/>
    </row>
    <row r="998" spans="1:35" s="27" customFormat="1" x14ac:dyDescent="0.25">
      <c r="A998" s="95"/>
      <c r="B998" s="2"/>
      <c r="C998" s="2"/>
      <c r="Q998" s="102"/>
      <c r="R998" s="12"/>
      <c r="S998" s="12"/>
      <c r="T998" s="12"/>
      <c r="U998" s="12"/>
      <c r="V998" s="12"/>
      <c r="W998" s="12"/>
      <c r="X998" s="12"/>
      <c r="Y998" s="12"/>
      <c r="Z998" s="12"/>
      <c r="AA998" s="12"/>
      <c r="AB998" s="12"/>
      <c r="AC998" s="12"/>
      <c r="AD998" s="12"/>
      <c r="AE998" s="12"/>
      <c r="AF998" s="2"/>
      <c r="AG998" s="9"/>
      <c r="AH998" s="2"/>
      <c r="AI998" s="9"/>
    </row>
    <row r="999" spans="1:35" s="27" customFormat="1" x14ac:dyDescent="0.25">
      <c r="A999" s="95"/>
      <c r="B999" s="2"/>
      <c r="C999" s="2"/>
      <c r="Q999" s="102"/>
      <c r="R999" s="12"/>
      <c r="S999" s="12"/>
      <c r="T999" s="12"/>
      <c r="U999" s="12"/>
      <c r="V999" s="12"/>
      <c r="W999" s="12"/>
      <c r="X999" s="12"/>
      <c r="Y999" s="12"/>
      <c r="Z999" s="12"/>
      <c r="AA999" s="12"/>
      <c r="AB999" s="12"/>
      <c r="AC999" s="12"/>
      <c r="AD999" s="12"/>
      <c r="AE999" s="12"/>
      <c r="AF999" s="2"/>
      <c r="AG999" s="9"/>
      <c r="AH999" s="2"/>
      <c r="AI999" s="9"/>
    </row>
    <row r="1000" spans="1:35" s="27" customFormat="1" x14ac:dyDescent="0.25">
      <c r="A1000" s="95"/>
      <c r="B1000" s="2"/>
      <c r="C1000" s="2"/>
      <c r="Q1000" s="102"/>
      <c r="R1000" s="12"/>
      <c r="S1000" s="12"/>
      <c r="T1000" s="12"/>
      <c r="U1000" s="12"/>
      <c r="V1000" s="12"/>
      <c r="W1000" s="12"/>
      <c r="X1000" s="12"/>
      <c r="Y1000" s="12"/>
      <c r="Z1000" s="12"/>
      <c r="AA1000" s="12"/>
      <c r="AB1000" s="12"/>
      <c r="AC1000" s="12"/>
      <c r="AD1000" s="12"/>
      <c r="AE1000" s="12"/>
      <c r="AF1000" s="2"/>
      <c r="AG1000" s="9"/>
      <c r="AH1000" s="2"/>
      <c r="AI1000" s="9"/>
    </row>
    <row r="1001" spans="1:35" s="27" customFormat="1" x14ac:dyDescent="0.25">
      <c r="A1001" s="95"/>
      <c r="B1001" s="2"/>
      <c r="C1001" s="2"/>
      <c r="Q1001" s="102"/>
      <c r="R1001" s="12"/>
      <c r="S1001" s="12"/>
      <c r="T1001" s="12"/>
      <c r="U1001" s="12"/>
      <c r="V1001" s="12"/>
      <c r="W1001" s="12"/>
      <c r="X1001" s="12"/>
      <c r="Y1001" s="12"/>
      <c r="Z1001" s="12"/>
      <c r="AA1001" s="12"/>
      <c r="AB1001" s="12"/>
      <c r="AC1001" s="12"/>
      <c r="AD1001" s="12"/>
      <c r="AE1001" s="12"/>
      <c r="AF1001" s="2"/>
      <c r="AG1001" s="9"/>
      <c r="AH1001" s="2"/>
      <c r="AI1001" s="9"/>
    </row>
    <row r="1002" spans="1:35" s="27" customFormat="1" x14ac:dyDescent="0.25">
      <c r="A1002" s="95"/>
      <c r="B1002" s="2"/>
      <c r="C1002" s="2"/>
      <c r="Q1002" s="102"/>
      <c r="R1002" s="12"/>
      <c r="S1002" s="12"/>
      <c r="T1002" s="12"/>
      <c r="U1002" s="12"/>
      <c r="V1002" s="12"/>
      <c r="W1002" s="12"/>
      <c r="X1002" s="12"/>
      <c r="Y1002" s="12"/>
      <c r="Z1002" s="12"/>
      <c r="AA1002" s="12"/>
      <c r="AB1002" s="12"/>
      <c r="AC1002" s="12"/>
      <c r="AD1002" s="12"/>
      <c r="AE1002" s="12"/>
      <c r="AF1002" s="2"/>
      <c r="AG1002" s="9"/>
      <c r="AH1002" s="2"/>
      <c r="AI1002" s="9"/>
    </row>
    <row r="1003" spans="1:35" s="27" customFormat="1" x14ac:dyDescent="0.25">
      <c r="A1003" s="95"/>
      <c r="B1003" s="2"/>
      <c r="C1003" s="2"/>
      <c r="Q1003" s="102"/>
      <c r="R1003" s="12"/>
      <c r="S1003" s="12"/>
      <c r="T1003" s="12"/>
      <c r="U1003" s="12"/>
      <c r="V1003" s="12"/>
      <c r="W1003" s="12"/>
      <c r="X1003" s="12"/>
      <c r="Y1003" s="12"/>
      <c r="Z1003" s="12"/>
      <c r="AA1003" s="12"/>
      <c r="AB1003" s="12"/>
      <c r="AC1003" s="12"/>
      <c r="AD1003" s="12"/>
      <c r="AE1003" s="12"/>
      <c r="AF1003" s="2"/>
      <c r="AG1003" s="9"/>
      <c r="AH1003" s="2"/>
      <c r="AI1003" s="9"/>
    </row>
    <row r="1004" spans="1:35" s="27" customFormat="1" x14ac:dyDescent="0.25">
      <c r="A1004" s="95"/>
      <c r="B1004" s="2"/>
      <c r="C1004" s="2"/>
      <c r="Q1004" s="102"/>
      <c r="R1004" s="12"/>
      <c r="S1004" s="12"/>
      <c r="T1004" s="12"/>
      <c r="U1004" s="12"/>
      <c r="V1004" s="12"/>
      <c r="W1004" s="12"/>
      <c r="X1004" s="12"/>
      <c r="Y1004" s="12"/>
      <c r="Z1004" s="12"/>
      <c r="AA1004" s="12"/>
      <c r="AB1004" s="12"/>
      <c r="AC1004" s="12"/>
      <c r="AD1004" s="12"/>
      <c r="AE1004" s="12"/>
      <c r="AF1004" s="2"/>
      <c r="AG1004" s="9"/>
      <c r="AH1004" s="2"/>
      <c r="AI1004" s="9"/>
    </row>
    <row r="1005" spans="1:35" s="27" customFormat="1" x14ac:dyDescent="0.25">
      <c r="A1005" s="95"/>
      <c r="B1005" s="2"/>
      <c r="C1005" s="2"/>
      <c r="Q1005" s="102"/>
      <c r="R1005" s="12"/>
      <c r="S1005" s="12"/>
      <c r="T1005" s="12"/>
      <c r="U1005" s="12"/>
      <c r="V1005" s="12"/>
      <c r="W1005" s="12"/>
      <c r="X1005" s="12"/>
      <c r="Y1005" s="12"/>
      <c r="Z1005" s="12"/>
      <c r="AA1005" s="12"/>
      <c r="AB1005" s="12"/>
      <c r="AC1005" s="12"/>
      <c r="AD1005" s="12"/>
      <c r="AE1005" s="12"/>
      <c r="AF1005" s="2"/>
      <c r="AG1005" s="9"/>
      <c r="AH1005" s="2"/>
      <c r="AI1005" s="9"/>
    </row>
    <row r="1006" spans="1:35" s="27" customFormat="1" x14ac:dyDescent="0.25">
      <c r="A1006" s="95"/>
      <c r="B1006" s="2"/>
      <c r="C1006" s="2"/>
      <c r="Q1006" s="102"/>
      <c r="R1006" s="12"/>
      <c r="S1006" s="12"/>
      <c r="T1006" s="12"/>
      <c r="U1006" s="12"/>
      <c r="V1006" s="12"/>
      <c r="W1006" s="12"/>
      <c r="X1006" s="12"/>
      <c r="Y1006" s="12"/>
      <c r="Z1006" s="12"/>
      <c r="AA1006" s="12"/>
      <c r="AB1006" s="12"/>
      <c r="AC1006" s="12"/>
      <c r="AD1006" s="12"/>
      <c r="AE1006" s="12"/>
      <c r="AF1006" s="2"/>
      <c r="AG1006" s="9"/>
      <c r="AH1006" s="2"/>
      <c r="AI1006" s="9"/>
    </row>
    <row r="1007" spans="1:35" s="27" customFormat="1" x14ac:dyDescent="0.25">
      <c r="A1007" s="95"/>
      <c r="B1007" s="2"/>
      <c r="C1007" s="2"/>
      <c r="Q1007" s="102"/>
      <c r="R1007" s="12"/>
      <c r="S1007" s="12"/>
      <c r="T1007" s="12"/>
      <c r="U1007" s="12"/>
      <c r="V1007" s="12"/>
      <c r="W1007" s="12"/>
      <c r="X1007" s="12"/>
      <c r="Y1007" s="12"/>
      <c r="Z1007" s="12"/>
      <c r="AA1007" s="12"/>
      <c r="AB1007" s="12"/>
      <c r="AC1007" s="12"/>
      <c r="AD1007" s="12"/>
      <c r="AE1007" s="12"/>
      <c r="AF1007" s="2"/>
      <c r="AG1007" s="9"/>
      <c r="AH1007" s="2"/>
      <c r="AI1007" s="9"/>
    </row>
    <row r="1008" spans="1:35" s="27" customFormat="1" x14ac:dyDescent="0.25">
      <c r="A1008" s="95"/>
      <c r="B1008" s="2"/>
      <c r="C1008" s="2"/>
      <c r="Q1008" s="102"/>
      <c r="R1008" s="12"/>
      <c r="S1008" s="12"/>
      <c r="T1008" s="12"/>
      <c r="U1008" s="12"/>
      <c r="V1008" s="12"/>
      <c r="W1008" s="12"/>
      <c r="X1008" s="12"/>
      <c r="Y1008" s="12"/>
      <c r="Z1008" s="12"/>
      <c r="AA1008" s="12"/>
      <c r="AB1008" s="12"/>
      <c r="AC1008" s="12"/>
      <c r="AD1008" s="12"/>
      <c r="AE1008" s="12"/>
      <c r="AF1008" s="2"/>
      <c r="AG1008" s="9"/>
      <c r="AH1008" s="2"/>
      <c r="AI1008" s="9"/>
    </row>
    <row r="1009" spans="1:35" s="27" customFormat="1" x14ac:dyDescent="0.25">
      <c r="A1009" s="95"/>
      <c r="B1009" s="2"/>
      <c r="C1009" s="2"/>
      <c r="Q1009" s="102"/>
      <c r="R1009" s="12"/>
      <c r="S1009" s="12"/>
      <c r="T1009" s="12"/>
      <c r="U1009" s="12"/>
      <c r="V1009" s="12"/>
      <c r="W1009" s="12"/>
      <c r="X1009" s="12"/>
      <c r="Y1009" s="12"/>
      <c r="Z1009" s="12"/>
      <c r="AA1009" s="12"/>
      <c r="AB1009" s="12"/>
      <c r="AC1009" s="12"/>
      <c r="AD1009" s="12"/>
      <c r="AE1009" s="12"/>
      <c r="AF1009" s="2"/>
      <c r="AG1009" s="9"/>
      <c r="AH1009" s="2"/>
      <c r="AI1009" s="9"/>
    </row>
    <row r="1010" spans="1:35" s="27" customFormat="1" x14ac:dyDescent="0.25">
      <c r="A1010" s="95"/>
      <c r="B1010" s="2"/>
      <c r="C1010" s="2"/>
      <c r="Q1010" s="102"/>
      <c r="R1010" s="12"/>
      <c r="S1010" s="12"/>
      <c r="T1010" s="12"/>
      <c r="U1010" s="12"/>
      <c r="V1010" s="12"/>
      <c r="W1010" s="12"/>
      <c r="X1010" s="12"/>
      <c r="Y1010" s="12"/>
      <c r="Z1010" s="12"/>
      <c r="AA1010" s="12"/>
      <c r="AB1010" s="12"/>
      <c r="AC1010" s="12"/>
      <c r="AD1010" s="12"/>
      <c r="AE1010" s="12"/>
      <c r="AF1010" s="2"/>
      <c r="AG1010" s="9"/>
      <c r="AH1010" s="2"/>
      <c r="AI1010" s="9"/>
    </row>
    <row r="1011" spans="1:35" s="27" customFormat="1" x14ac:dyDescent="0.25">
      <c r="A1011" s="95"/>
      <c r="B1011" s="2"/>
      <c r="C1011" s="2"/>
      <c r="Q1011" s="102"/>
      <c r="R1011" s="12"/>
      <c r="S1011" s="12"/>
      <c r="T1011" s="12"/>
      <c r="U1011" s="12"/>
      <c r="V1011" s="12"/>
      <c r="W1011" s="12"/>
      <c r="X1011" s="12"/>
      <c r="Y1011" s="12"/>
      <c r="Z1011" s="12"/>
      <c r="AA1011" s="12"/>
      <c r="AB1011" s="12"/>
      <c r="AC1011" s="12"/>
      <c r="AD1011" s="12"/>
      <c r="AE1011" s="12"/>
      <c r="AF1011" s="2"/>
      <c r="AG1011" s="9"/>
      <c r="AH1011" s="2"/>
      <c r="AI1011" s="9"/>
    </row>
    <row r="1012" spans="1:35" s="27" customFormat="1" x14ac:dyDescent="0.25">
      <c r="A1012" s="95"/>
      <c r="B1012" s="2"/>
      <c r="C1012" s="2"/>
      <c r="Q1012" s="102"/>
      <c r="R1012" s="12"/>
      <c r="S1012" s="12"/>
      <c r="T1012" s="12"/>
      <c r="U1012" s="12"/>
      <c r="V1012" s="12"/>
      <c r="W1012" s="12"/>
      <c r="X1012" s="12"/>
      <c r="Y1012" s="12"/>
      <c r="Z1012" s="12"/>
      <c r="AA1012" s="12"/>
      <c r="AB1012" s="12"/>
      <c r="AC1012" s="12"/>
      <c r="AD1012" s="12"/>
      <c r="AE1012" s="12"/>
      <c r="AF1012" s="2"/>
      <c r="AG1012" s="9"/>
      <c r="AH1012" s="2"/>
      <c r="AI1012" s="9"/>
    </row>
    <row r="1013" spans="1:35" s="27" customFormat="1" x14ac:dyDescent="0.25">
      <c r="A1013" s="95"/>
      <c r="B1013" s="2"/>
      <c r="C1013" s="2"/>
      <c r="Q1013" s="102"/>
      <c r="R1013" s="12"/>
      <c r="S1013" s="12"/>
      <c r="T1013" s="12"/>
      <c r="U1013" s="12"/>
      <c r="V1013" s="12"/>
      <c r="W1013" s="12"/>
      <c r="X1013" s="12"/>
      <c r="Y1013" s="12"/>
      <c r="Z1013" s="12"/>
      <c r="AA1013" s="12"/>
      <c r="AB1013" s="12"/>
      <c r="AC1013" s="12"/>
      <c r="AD1013" s="12"/>
      <c r="AE1013" s="12"/>
      <c r="AF1013" s="2"/>
      <c r="AG1013" s="9"/>
      <c r="AH1013" s="2"/>
      <c r="AI1013" s="9"/>
    </row>
    <row r="1014" spans="1:35" s="27" customFormat="1" x14ac:dyDescent="0.25">
      <c r="A1014" s="95"/>
      <c r="B1014" s="2"/>
      <c r="C1014" s="2"/>
      <c r="Q1014" s="102"/>
      <c r="R1014" s="12"/>
      <c r="S1014" s="12"/>
      <c r="T1014" s="12"/>
      <c r="U1014" s="12"/>
      <c r="V1014" s="12"/>
      <c r="W1014" s="12"/>
      <c r="X1014" s="12"/>
      <c r="Y1014" s="12"/>
      <c r="Z1014" s="12"/>
      <c r="AA1014" s="12"/>
      <c r="AB1014" s="12"/>
      <c r="AC1014" s="12"/>
      <c r="AD1014" s="12"/>
      <c r="AE1014" s="12"/>
      <c r="AF1014" s="2"/>
      <c r="AG1014" s="9"/>
      <c r="AH1014" s="2"/>
      <c r="AI1014" s="9"/>
    </row>
    <row r="1015" spans="1:35" s="27" customFormat="1" x14ac:dyDescent="0.25">
      <c r="A1015" s="95"/>
      <c r="B1015" s="2"/>
      <c r="C1015" s="2"/>
      <c r="Q1015" s="102"/>
      <c r="R1015" s="12"/>
      <c r="S1015" s="12"/>
      <c r="T1015" s="12"/>
      <c r="U1015" s="12"/>
      <c r="V1015" s="12"/>
      <c r="W1015" s="12"/>
      <c r="X1015" s="12"/>
      <c r="Y1015" s="12"/>
      <c r="Z1015" s="12"/>
      <c r="AA1015" s="12"/>
      <c r="AB1015" s="12"/>
      <c r="AC1015" s="12"/>
      <c r="AD1015" s="12"/>
      <c r="AE1015" s="12"/>
      <c r="AF1015" s="2"/>
      <c r="AG1015" s="9"/>
      <c r="AH1015" s="2"/>
      <c r="AI1015" s="9"/>
    </row>
    <row r="1016" spans="1:35" s="27" customFormat="1" x14ac:dyDescent="0.25">
      <c r="A1016" s="95"/>
      <c r="B1016" s="2"/>
      <c r="C1016" s="2"/>
      <c r="Q1016" s="102"/>
      <c r="R1016" s="12"/>
      <c r="S1016" s="12"/>
      <c r="T1016" s="12"/>
      <c r="U1016" s="12"/>
      <c r="V1016" s="12"/>
      <c r="W1016" s="12"/>
      <c r="X1016" s="12"/>
      <c r="Y1016" s="12"/>
      <c r="Z1016" s="12"/>
      <c r="AA1016" s="12"/>
      <c r="AB1016" s="12"/>
      <c r="AC1016" s="12"/>
      <c r="AD1016" s="12"/>
      <c r="AE1016" s="12"/>
      <c r="AF1016" s="2"/>
      <c r="AG1016" s="9"/>
      <c r="AH1016" s="2"/>
      <c r="AI1016" s="9"/>
    </row>
    <row r="1017" spans="1:35" s="27" customFormat="1" x14ac:dyDescent="0.25">
      <c r="A1017" s="95"/>
      <c r="B1017" s="2"/>
      <c r="C1017" s="2"/>
      <c r="Q1017" s="102"/>
      <c r="R1017" s="12"/>
      <c r="S1017" s="12"/>
      <c r="T1017" s="12"/>
      <c r="U1017" s="12"/>
      <c r="V1017" s="12"/>
      <c r="W1017" s="12"/>
      <c r="X1017" s="12"/>
      <c r="Y1017" s="12"/>
      <c r="Z1017" s="12"/>
      <c r="AA1017" s="12"/>
      <c r="AB1017" s="12"/>
      <c r="AC1017" s="12"/>
      <c r="AD1017" s="12"/>
      <c r="AE1017" s="12"/>
      <c r="AF1017" s="2"/>
      <c r="AG1017" s="9"/>
      <c r="AH1017" s="2"/>
      <c r="AI1017" s="9"/>
    </row>
    <row r="1018" spans="1:35" s="27" customFormat="1" x14ac:dyDescent="0.25">
      <c r="A1018" s="95"/>
      <c r="B1018" s="2"/>
      <c r="C1018" s="2"/>
      <c r="Q1018" s="102"/>
      <c r="R1018" s="12"/>
      <c r="S1018" s="12"/>
      <c r="T1018" s="12"/>
      <c r="U1018" s="12"/>
      <c r="V1018" s="12"/>
      <c r="W1018" s="12"/>
      <c r="X1018" s="12"/>
      <c r="Y1018" s="12"/>
      <c r="Z1018" s="12"/>
      <c r="AA1018" s="12"/>
      <c r="AB1018" s="12"/>
      <c r="AC1018" s="12"/>
      <c r="AD1018" s="12"/>
      <c r="AE1018" s="12"/>
      <c r="AF1018" s="2"/>
      <c r="AG1018" s="9"/>
      <c r="AH1018" s="2"/>
      <c r="AI1018" s="9"/>
    </row>
    <row r="1019" spans="1:35" s="27" customFormat="1" x14ac:dyDescent="0.25">
      <c r="A1019" s="95"/>
      <c r="B1019" s="2"/>
      <c r="C1019" s="2"/>
      <c r="Q1019" s="102"/>
      <c r="R1019" s="12"/>
      <c r="S1019" s="12"/>
      <c r="T1019" s="12"/>
      <c r="U1019" s="12"/>
      <c r="V1019" s="12"/>
      <c r="W1019" s="12"/>
      <c r="X1019" s="12"/>
      <c r="Y1019" s="12"/>
      <c r="Z1019" s="12"/>
      <c r="AA1019" s="12"/>
      <c r="AB1019" s="12"/>
      <c r="AC1019" s="12"/>
      <c r="AD1019" s="12"/>
      <c r="AE1019" s="12"/>
      <c r="AF1019" s="2"/>
      <c r="AG1019" s="9"/>
      <c r="AH1019" s="2"/>
      <c r="AI1019" s="9"/>
    </row>
    <row r="1020" spans="1:35" s="27" customFormat="1" x14ac:dyDescent="0.25">
      <c r="A1020" s="95"/>
      <c r="B1020" s="2"/>
      <c r="C1020" s="2"/>
      <c r="Q1020" s="102"/>
      <c r="R1020" s="12"/>
      <c r="S1020" s="12"/>
      <c r="T1020" s="12"/>
      <c r="U1020" s="12"/>
      <c r="V1020" s="12"/>
      <c r="W1020" s="12"/>
      <c r="X1020" s="12"/>
      <c r="Y1020" s="12"/>
      <c r="Z1020" s="12"/>
      <c r="AA1020" s="12"/>
      <c r="AB1020" s="12"/>
      <c r="AC1020" s="12"/>
      <c r="AD1020" s="12"/>
      <c r="AE1020" s="12"/>
      <c r="AF1020" s="2"/>
      <c r="AG1020" s="9"/>
      <c r="AH1020" s="2"/>
      <c r="AI1020" s="9"/>
    </row>
    <row r="1021" spans="1:35" s="27" customFormat="1" x14ac:dyDescent="0.25">
      <c r="A1021" s="95"/>
      <c r="B1021" s="2"/>
      <c r="C1021" s="2"/>
      <c r="Q1021" s="102"/>
      <c r="R1021" s="12"/>
      <c r="S1021" s="12"/>
      <c r="T1021" s="12"/>
      <c r="U1021" s="12"/>
      <c r="V1021" s="12"/>
      <c r="W1021" s="12"/>
      <c r="X1021" s="12"/>
      <c r="Y1021" s="12"/>
      <c r="Z1021" s="12"/>
      <c r="AA1021" s="12"/>
      <c r="AB1021" s="12"/>
      <c r="AC1021" s="12"/>
      <c r="AD1021" s="12"/>
      <c r="AE1021" s="12"/>
      <c r="AF1021" s="2"/>
      <c r="AG1021" s="9"/>
      <c r="AH1021" s="2"/>
      <c r="AI1021" s="9"/>
    </row>
    <row r="1022" spans="1:35" s="27" customFormat="1" x14ac:dyDescent="0.25">
      <c r="A1022" s="95"/>
      <c r="B1022" s="2"/>
      <c r="C1022" s="2"/>
      <c r="Q1022" s="102"/>
      <c r="R1022" s="12"/>
      <c r="S1022" s="12"/>
      <c r="T1022" s="12"/>
      <c r="U1022" s="12"/>
      <c r="V1022" s="12"/>
      <c r="W1022" s="12"/>
      <c r="X1022" s="12"/>
      <c r="Y1022" s="12"/>
      <c r="Z1022" s="12"/>
      <c r="AA1022" s="12"/>
      <c r="AB1022" s="12"/>
      <c r="AC1022" s="12"/>
      <c r="AD1022" s="12"/>
      <c r="AE1022" s="12"/>
      <c r="AF1022" s="2"/>
      <c r="AG1022" s="9"/>
      <c r="AH1022" s="2"/>
      <c r="AI1022" s="9"/>
    </row>
    <row r="1023" spans="1:35" s="27" customFormat="1" x14ac:dyDescent="0.25">
      <c r="A1023" s="95"/>
      <c r="B1023" s="2"/>
      <c r="C1023" s="2"/>
      <c r="Q1023" s="102"/>
      <c r="R1023" s="12"/>
      <c r="S1023" s="12"/>
      <c r="T1023" s="12"/>
      <c r="U1023" s="12"/>
      <c r="V1023" s="12"/>
      <c r="W1023" s="12"/>
      <c r="X1023" s="12"/>
      <c r="Y1023" s="12"/>
      <c r="Z1023" s="12"/>
      <c r="AA1023" s="12"/>
      <c r="AB1023" s="12"/>
      <c r="AC1023" s="12"/>
      <c r="AD1023" s="12"/>
      <c r="AE1023" s="12"/>
      <c r="AF1023" s="2"/>
      <c r="AG1023" s="9"/>
      <c r="AH1023" s="2"/>
      <c r="AI1023" s="9"/>
    </row>
    <row r="1024" spans="1:35" s="27" customFormat="1" x14ac:dyDescent="0.25">
      <c r="A1024" s="95"/>
      <c r="B1024" s="2"/>
      <c r="C1024" s="2"/>
      <c r="Q1024" s="102"/>
      <c r="R1024" s="12"/>
      <c r="S1024" s="12"/>
      <c r="T1024" s="12"/>
      <c r="U1024" s="12"/>
      <c r="V1024" s="12"/>
      <c r="W1024" s="12"/>
      <c r="X1024" s="12"/>
      <c r="Y1024" s="12"/>
      <c r="Z1024" s="12"/>
      <c r="AA1024" s="12"/>
      <c r="AB1024" s="12"/>
      <c r="AC1024" s="12"/>
      <c r="AD1024" s="12"/>
      <c r="AE1024" s="12"/>
      <c r="AF1024" s="2"/>
      <c r="AG1024" s="9"/>
      <c r="AH1024" s="2"/>
      <c r="AI1024" s="9"/>
    </row>
    <row r="1025" spans="1:35" s="27" customFormat="1" x14ac:dyDescent="0.25">
      <c r="A1025" s="95"/>
      <c r="B1025" s="2"/>
      <c r="C1025" s="2"/>
      <c r="Q1025" s="102"/>
      <c r="R1025" s="12"/>
      <c r="S1025" s="12"/>
      <c r="T1025" s="12"/>
      <c r="U1025" s="12"/>
      <c r="V1025" s="12"/>
      <c r="W1025" s="12"/>
      <c r="X1025" s="12"/>
      <c r="Y1025" s="12"/>
      <c r="Z1025" s="12"/>
      <c r="AA1025" s="12"/>
      <c r="AB1025" s="12"/>
      <c r="AC1025" s="12"/>
      <c r="AD1025" s="12"/>
      <c r="AE1025" s="12"/>
      <c r="AF1025" s="2"/>
      <c r="AG1025" s="9"/>
      <c r="AH1025" s="2"/>
      <c r="AI1025" s="9"/>
    </row>
    <row r="1026" spans="1:35" s="27" customFormat="1" x14ac:dyDescent="0.25">
      <c r="A1026" s="95"/>
      <c r="B1026" s="2"/>
      <c r="C1026" s="2"/>
      <c r="Q1026" s="102"/>
      <c r="R1026" s="12"/>
      <c r="S1026" s="12"/>
      <c r="T1026" s="12"/>
      <c r="U1026" s="12"/>
      <c r="V1026" s="12"/>
      <c r="W1026" s="12"/>
      <c r="X1026" s="12"/>
      <c r="Y1026" s="12"/>
      <c r="Z1026" s="12"/>
      <c r="AA1026" s="12"/>
      <c r="AB1026" s="12"/>
      <c r="AC1026" s="12"/>
      <c r="AD1026" s="12"/>
      <c r="AE1026" s="12"/>
      <c r="AF1026" s="2"/>
      <c r="AG1026" s="9"/>
      <c r="AH1026" s="2"/>
      <c r="AI1026" s="9"/>
    </row>
    <row r="1027" spans="1:35" s="27" customFormat="1" x14ac:dyDescent="0.25">
      <c r="A1027" s="95"/>
      <c r="B1027" s="2"/>
      <c r="C1027" s="2"/>
      <c r="Q1027" s="102"/>
      <c r="R1027" s="12"/>
      <c r="S1027" s="12"/>
      <c r="T1027" s="12"/>
      <c r="U1027" s="12"/>
      <c r="V1027" s="12"/>
      <c r="W1027" s="12"/>
      <c r="X1027" s="12"/>
      <c r="Y1027" s="12"/>
      <c r="Z1027" s="12"/>
      <c r="AA1027" s="12"/>
      <c r="AB1027" s="12"/>
      <c r="AC1027" s="12"/>
      <c r="AD1027" s="12"/>
      <c r="AE1027" s="12"/>
      <c r="AF1027" s="2"/>
      <c r="AG1027" s="9"/>
      <c r="AH1027" s="2"/>
      <c r="AI1027" s="9"/>
    </row>
    <row r="1028" spans="1:35" s="27" customFormat="1" x14ac:dyDescent="0.25">
      <c r="A1028" s="95"/>
      <c r="B1028" s="2"/>
      <c r="C1028" s="2"/>
      <c r="Q1028" s="102"/>
      <c r="R1028" s="12"/>
      <c r="S1028" s="12"/>
      <c r="T1028" s="12"/>
      <c r="U1028" s="12"/>
      <c r="V1028" s="12"/>
      <c r="W1028" s="12"/>
      <c r="X1028" s="12"/>
      <c r="Y1028" s="12"/>
      <c r="Z1028" s="12"/>
      <c r="AA1028" s="12"/>
      <c r="AB1028" s="12"/>
      <c r="AC1028" s="12"/>
      <c r="AD1028" s="12"/>
      <c r="AE1028" s="12"/>
      <c r="AF1028" s="2"/>
      <c r="AG1028" s="9"/>
      <c r="AH1028" s="2"/>
      <c r="AI1028" s="9"/>
    </row>
    <row r="1029" spans="1:35" s="27" customFormat="1" x14ac:dyDescent="0.25">
      <c r="A1029" s="95"/>
      <c r="B1029" s="2"/>
      <c r="C1029" s="2"/>
      <c r="Q1029" s="102"/>
      <c r="R1029" s="12"/>
      <c r="S1029" s="12"/>
      <c r="T1029" s="12"/>
      <c r="U1029" s="12"/>
      <c r="V1029" s="12"/>
      <c r="W1029" s="12"/>
      <c r="X1029" s="12"/>
      <c r="Y1029" s="12"/>
      <c r="Z1029" s="12"/>
      <c r="AA1029" s="12"/>
      <c r="AB1029" s="12"/>
      <c r="AC1029" s="12"/>
      <c r="AD1029" s="12"/>
      <c r="AE1029" s="12"/>
      <c r="AF1029" s="2"/>
      <c r="AG1029" s="9"/>
      <c r="AH1029" s="2"/>
      <c r="AI1029" s="9"/>
    </row>
    <row r="1030" spans="1:35" s="27" customFormat="1" x14ac:dyDescent="0.25">
      <c r="A1030" s="95"/>
      <c r="B1030" s="2"/>
      <c r="C1030" s="2"/>
      <c r="Q1030" s="102"/>
      <c r="R1030" s="12"/>
      <c r="S1030" s="12"/>
      <c r="T1030" s="12"/>
      <c r="U1030" s="12"/>
      <c r="V1030" s="12"/>
      <c r="W1030" s="12"/>
      <c r="X1030" s="12"/>
      <c r="Y1030" s="12"/>
      <c r="Z1030" s="12"/>
      <c r="AA1030" s="12"/>
      <c r="AB1030" s="12"/>
      <c r="AC1030" s="12"/>
      <c r="AD1030" s="12"/>
      <c r="AE1030" s="12"/>
      <c r="AF1030" s="2"/>
      <c r="AG1030" s="9"/>
      <c r="AH1030" s="2"/>
      <c r="AI1030" s="9"/>
    </row>
    <row r="1031" spans="1:35" s="27" customFormat="1" x14ac:dyDescent="0.25">
      <c r="A1031" s="95"/>
      <c r="B1031" s="2"/>
      <c r="C1031" s="2"/>
      <c r="Q1031" s="102"/>
      <c r="R1031" s="12"/>
      <c r="S1031" s="12"/>
      <c r="T1031" s="12"/>
      <c r="U1031" s="12"/>
      <c r="V1031" s="12"/>
      <c r="W1031" s="12"/>
      <c r="X1031" s="12"/>
      <c r="Y1031" s="12"/>
      <c r="Z1031" s="12"/>
      <c r="AA1031" s="12"/>
      <c r="AB1031" s="12"/>
      <c r="AC1031" s="12"/>
      <c r="AD1031" s="12"/>
      <c r="AE1031" s="12"/>
      <c r="AF1031" s="2"/>
      <c r="AG1031" s="9"/>
      <c r="AH1031" s="2"/>
      <c r="AI1031" s="9"/>
    </row>
  </sheetData>
  <mergeCells count="2">
    <mergeCell ref="D1:Q1"/>
    <mergeCell ref="S1:AF1"/>
  </mergeCells>
  <dataValidations count="1">
    <dataValidation type="list" allowBlank="1" showInputMessage="1" showErrorMessage="1" sqref="AG1">
      <formula1>$AI$2:$AI$9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-0.249977111117893"/>
    <outlinePr summaryBelow="0"/>
  </sheetPr>
  <dimension ref="A1:I291"/>
  <sheetViews>
    <sheetView workbookViewId="0">
      <selection activeCell="G184" sqref="G184"/>
    </sheetView>
  </sheetViews>
  <sheetFormatPr defaultRowHeight="15" outlineLevelRow="1" x14ac:dyDescent="0.25"/>
  <cols>
    <col min="1" max="1" width="25.140625" style="2" bestFit="1" customWidth="1"/>
    <col min="2" max="2" width="11.140625" style="2" bestFit="1" customWidth="1"/>
    <col min="3" max="3" width="23.28515625" style="2" bestFit="1" customWidth="1"/>
    <col min="4" max="4" width="27.5703125" style="2" bestFit="1" customWidth="1"/>
    <col min="5" max="6" width="16.7109375" style="2" customWidth="1"/>
    <col min="7" max="10" width="9.140625" style="2"/>
    <col min="11" max="11" width="14.7109375" style="2" bestFit="1" customWidth="1"/>
    <col min="12" max="16384" width="9.140625" style="2"/>
  </cols>
  <sheetData>
    <row r="1" spans="1:6" x14ac:dyDescent="0.25">
      <c r="A1" s="2" t="s">
        <v>662</v>
      </c>
    </row>
    <row r="2" spans="1:6" ht="15.75" thickBot="1" x14ac:dyDescent="0.3">
      <c r="A2" s="60" t="s">
        <v>1</v>
      </c>
      <c r="B2" s="60" t="s">
        <v>570</v>
      </c>
      <c r="C2" s="60" t="s">
        <v>569</v>
      </c>
      <c r="D2" s="60" t="s">
        <v>5</v>
      </c>
      <c r="E2" s="60" t="s">
        <v>571</v>
      </c>
      <c r="F2" s="61" t="s">
        <v>572</v>
      </c>
    </row>
    <row r="3" spans="1:6" ht="15.75" collapsed="1" thickTop="1" x14ac:dyDescent="0.25">
      <c r="A3" s="54" t="s">
        <v>653</v>
      </c>
      <c r="B3" s="37"/>
      <c r="C3" s="37">
        <f>SUM(C4:C15)</f>
        <v>1099</v>
      </c>
      <c r="D3" s="38">
        <f>SUM(D4:D15)</f>
        <v>2124.3300000000004</v>
      </c>
      <c r="E3" s="39">
        <f xml:space="preserve"> C3 / $C$146</f>
        <v>8.871488537294156E-2</v>
      </c>
      <c r="F3" s="57">
        <f>D3 / $D$146</f>
        <v>7.2584679221455492E-2</v>
      </c>
    </row>
    <row r="4" spans="1:6" s="35" customFormat="1" hidden="1" outlineLevel="1" x14ac:dyDescent="0.25">
      <c r="A4" s="55"/>
      <c r="B4" s="35" t="s">
        <v>557</v>
      </c>
      <c r="C4" s="35">
        <f>SUMIFS('FY16 DataDump'!$E$2:$E$4536, 'FY16 DataDump'!$B$2:$B$4536, "BAKED GOODS", 'FY16 DataDump'!$H$2:$H$4536, "July")</f>
        <v>1099</v>
      </c>
      <c r="D4" s="36">
        <f>SUMIFS('FY16 DataDump'!$F$2:$F$4536, 'FY16 DataDump'!$B$2:$B$4536, "BAKED GOODS", 'FY16 DataDump'!$H$2:$H$4536, "July")</f>
        <v>2124.3300000000004</v>
      </c>
      <c r="E4" s="39">
        <f t="shared" ref="E4:E67" si="0" xml:space="preserve"> C4 / $C$146</f>
        <v>8.871488537294156E-2</v>
      </c>
      <c r="F4" s="58">
        <f t="shared" ref="F4:F67" si="1">D4 / $D$146</f>
        <v>7.2584679221455492E-2</v>
      </c>
    </row>
    <row r="5" spans="1:6" s="35" customFormat="1" hidden="1" outlineLevel="1" x14ac:dyDescent="0.25">
      <c r="A5" s="55"/>
      <c r="B5" s="35" t="s">
        <v>558</v>
      </c>
      <c r="C5" s="35">
        <f>SUMIFS('FY16 DataDump'!$E$2:$E$4536, 'FY16 DataDump'!$B$2:$B$4536, "BAKED GOODS", 'FY16 DataDump'!$H$2:$H$4536, "August")</f>
        <v>0</v>
      </c>
      <c r="D5" s="36">
        <f>SUMIFS('FY16 DataDump'!$F$2:$F$4536, 'FY16 DataDump'!$B$2:$B$4536, "BAKED GOODS", 'FY16 DataDump'!$H$2:$H$4536, "August")</f>
        <v>0</v>
      </c>
      <c r="E5" s="39">
        <f t="shared" si="0"/>
        <v>0</v>
      </c>
      <c r="F5" s="58">
        <f t="shared" si="1"/>
        <v>0</v>
      </c>
    </row>
    <row r="6" spans="1:6" s="35" customFormat="1" hidden="1" outlineLevel="1" x14ac:dyDescent="0.25">
      <c r="A6" s="55"/>
      <c r="B6" s="35" t="s">
        <v>559</v>
      </c>
      <c r="C6" s="35">
        <f>SUMIFS('FY16 DataDump'!$E$2:$E$4536, 'FY16 DataDump'!$B$2:$B$4536, "BAKED GOODS", 'FY16 DataDump'!$H$2:$H$4536, "September")</f>
        <v>0</v>
      </c>
      <c r="D6" s="36">
        <f>SUMIFS('FY16 DataDump'!$F$2:$F$4536, 'FY16 DataDump'!$B$2:$B$4536, "BAKED GOODS", 'FY16 DataDump'!$H$2:$H$4536, "September")</f>
        <v>0</v>
      </c>
      <c r="E6" s="39">
        <f t="shared" si="0"/>
        <v>0</v>
      </c>
      <c r="F6" s="58">
        <f t="shared" si="1"/>
        <v>0</v>
      </c>
    </row>
    <row r="7" spans="1:6" s="35" customFormat="1" hidden="1" outlineLevel="1" x14ac:dyDescent="0.25">
      <c r="A7" s="55"/>
      <c r="B7" s="35" t="s">
        <v>560</v>
      </c>
      <c r="C7" s="35">
        <f>SUMIFS('FY16 DataDump'!$E$2:$E$4536, 'FY16 DataDump'!$B$2:$B$4536, "BAKED GOODS", 'FY16 DataDump'!$H$2:$H$4536, "October")</f>
        <v>0</v>
      </c>
      <c r="D7" s="36">
        <f>SUMIFS('FY16 DataDump'!$F$2:$F$4536, 'FY16 DataDump'!$B$2:$B$4536, "BAKED GOODS", 'FY16 DataDump'!$H$2:$H$4536, "October")</f>
        <v>0</v>
      </c>
      <c r="E7" s="39">
        <f t="shared" si="0"/>
        <v>0</v>
      </c>
      <c r="F7" s="58">
        <f t="shared" si="1"/>
        <v>0</v>
      </c>
    </row>
    <row r="8" spans="1:6" s="35" customFormat="1" hidden="1" outlineLevel="1" x14ac:dyDescent="0.25">
      <c r="A8" s="55"/>
      <c r="B8" s="35" t="s">
        <v>561</v>
      </c>
      <c r="C8" s="35">
        <f>SUMIFS('FY16 DataDump'!$E$2:$E$4536, 'FY16 DataDump'!$B$2:$B$4536, "BAKED GOODS", 'FY16 DataDump'!$H$2:$H$4536, "November")</f>
        <v>0</v>
      </c>
      <c r="D8" s="36">
        <f>SUMIFS('FY16 DataDump'!$F$2:$F$4536, 'FY16 DataDump'!$B$2:$B$4536, "BAKED GOODS", 'FY16 DataDump'!$H$2:$H$4536, "November")</f>
        <v>0</v>
      </c>
      <c r="E8" s="39">
        <f t="shared" si="0"/>
        <v>0</v>
      </c>
      <c r="F8" s="58">
        <f t="shared" si="1"/>
        <v>0</v>
      </c>
    </row>
    <row r="9" spans="1:6" s="35" customFormat="1" hidden="1" outlineLevel="1" x14ac:dyDescent="0.25">
      <c r="A9" s="55"/>
      <c r="B9" s="35" t="s">
        <v>562</v>
      </c>
      <c r="C9" s="35">
        <f>SUMIFS('FY16 DataDump'!$E$2:$E$4536, 'FY16 DataDump'!$B$2:$B$4536, "BAKED GOODS", 'FY16 DataDump'!$H$2:$H$4536, "December")</f>
        <v>0</v>
      </c>
      <c r="D9" s="36">
        <f>SUMIFS('FY16 DataDump'!$F$2:$F$4536, 'FY16 DataDump'!$B$2:$B$4536, "BAKED GOODS", 'FY16 DataDump'!$H$2:$H$4536, "December")</f>
        <v>0</v>
      </c>
      <c r="E9" s="39">
        <f t="shared" si="0"/>
        <v>0</v>
      </c>
      <c r="F9" s="58">
        <f t="shared" si="1"/>
        <v>0</v>
      </c>
    </row>
    <row r="10" spans="1:6" s="35" customFormat="1" hidden="1" outlineLevel="1" x14ac:dyDescent="0.25">
      <c r="A10" s="55"/>
      <c r="B10" s="35" t="s">
        <v>563</v>
      </c>
      <c r="C10" s="35">
        <f>SUMIFS('FY16 DataDump'!$E$2:$E$4536, 'FY16 DataDump'!$B$2:$B$4536, "BAKED GOODS", 'FY16 DataDump'!$H$2:$H$4536, "January")</f>
        <v>0</v>
      </c>
      <c r="D10" s="36">
        <f>SUMIFS('FY16 DataDump'!$F$2:$F$4536, 'FY16 DataDump'!$B$2:$B$4536, "BAKED GOODS", 'FY16 DataDump'!$H$2:$H$4536, "January")</f>
        <v>0</v>
      </c>
      <c r="E10" s="39">
        <f t="shared" si="0"/>
        <v>0</v>
      </c>
      <c r="F10" s="58">
        <f t="shared" si="1"/>
        <v>0</v>
      </c>
    </row>
    <row r="11" spans="1:6" s="35" customFormat="1" hidden="1" outlineLevel="1" x14ac:dyDescent="0.25">
      <c r="A11" s="55"/>
      <c r="B11" s="35" t="s">
        <v>564</v>
      </c>
      <c r="C11" s="35">
        <f>SUMIFS('FY16 DataDump'!$E$2:$E$4536, 'FY16 DataDump'!$B$2:$B$4536, "BAKED GOODS", 'FY16 DataDump'!$H$2:$H$4536, "February")</f>
        <v>0</v>
      </c>
      <c r="D11" s="36">
        <f>SUMIFS('FY16 DataDump'!$F$2:$F$4536, 'FY16 DataDump'!$B$2:$B$4536, "BAKED GOODS", 'FY16 DataDump'!$H$2:$H$4536, "February")</f>
        <v>0</v>
      </c>
      <c r="E11" s="39">
        <f t="shared" si="0"/>
        <v>0</v>
      </c>
      <c r="F11" s="58">
        <f t="shared" si="1"/>
        <v>0</v>
      </c>
    </row>
    <row r="12" spans="1:6" s="35" customFormat="1" hidden="1" outlineLevel="1" x14ac:dyDescent="0.25">
      <c r="A12" s="55"/>
      <c r="B12" s="35" t="s">
        <v>565</v>
      </c>
      <c r="C12" s="35">
        <f>SUMIFS('FY16 DataDump'!$E$2:$E$4536, 'FY16 DataDump'!$B$2:$B$4536, "BAKED GOODS", 'FY16 DataDump'!$H$2:$H$4536, "March")</f>
        <v>0</v>
      </c>
      <c r="D12" s="36">
        <f>SUMIFS('FY16 DataDump'!$F$2:$F$4536, 'FY16 DataDump'!$B$2:$B$4536, "BAKED GOODS", 'FY16 DataDump'!$H$2:$H$4536, "March")</f>
        <v>0</v>
      </c>
      <c r="E12" s="39">
        <f t="shared" si="0"/>
        <v>0</v>
      </c>
      <c r="F12" s="58">
        <f t="shared" si="1"/>
        <v>0</v>
      </c>
    </row>
    <row r="13" spans="1:6" s="35" customFormat="1" hidden="1" outlineLevel="1" x14ac:dyDescent="0.25">
      <c r="A13" s="55"/>
      <c r="B13" s="35" t="s">
        <v>566</v>
      </c>
      <c r="C13" s="35">
        <f>SUMIFS('FY16 DataDump'!$E$2:$E$4536, 'FY16 DataDump'!$B$2:$B$4536, "BAKED GOODS", 'FY16 DataDump'!$H$2:$H$4536, "April")</f>
        <v>0</v>
      </c>
      <c r="D13" s="36">
        <f>SUMIFS('FY16 DataDump'!$F$2:$F$4536, 'FY16 DataDump'!$B$2:$B$4536, "BAKED GOODS", 'FY16 DataDump'!$H$2:$H$4536, "April")</f>
        <v>0</v>
      </c>
      <c r="E13" s="39">
        <f t="shared" si="0"/>
        <v>0</v>
      </c>
      <c r="F13" s="58">
        <f t="shared" si="1"/>
        <v>0</v>
      </c>
    </row>
    <row r="14" spans="1:6" s="35" customFormat="1" hidden="1" outlineLevel="1" x14ac:dyDescent="0.25">
      <c r="A14" s="55"/>
      <c r="B14" s="35" t="s">
        <v>567</v>
      </c>
      <c r="C14" s="35">
        <f>SUMIFS('FY16 DataDump'!$E$2:$E$4536, 'FY16 DataDump'!$B$2:$B$4536, "BAKED GOODS", 'FY16 DataDump'!$H$2:$H$4536, "May")</f>
        <v>0</v>
      </c>
      <c r="D14" s="36">
        <f>SUMIFS('FY16 DataDump'!$F$2:$F$4536, 'FY16 DataDump'!$B$2:$B$4536, "BAKED GOODS", 'FY16 DataDump'!$H$2:$H$4536, "May")</f>
        <v>0</v>
      </c>
      <c r="E14" s="39">
        <f t="shared" si="0"/>
        <v>0</v>
      </c>
      <c r="F14" s="58">
        <f t="shared" si="1"/>
        <v>0</v>
      </c>
    </row>
    <row r="15" spans="1:6" s="35" customFormat="1" hidden="1" outlineLevel="1" x14ac:dyDescent="0.25">
      <c r="A15" s="55"/>
      <c r="B15" s="35" t="s">
        <v>568</v>
      </c>
      <c r="C15" s="35">
        <f>SUMIFS('FY16 DataDump'!$E$2:$E$4536, 'FY16 DataDump'!$B$2:$B$4536, "BAKED GOODS", 'FY16 DataDump'!$H$2:$H$4536, "June")</f>
        <v>0</v>
      </c>
      <c r="D15" s="36">
        <f>SUMIFS('FY16 DataDump'!$F$2:$F$4536, 'FY16 DataDump'!$B$2:$B$4536, "BAKED GOODS", 'FY16 DataDump'!$H$2:$H$4536, "June")</f>
        <v>0</v>
      </c>
      <c r="E15" s="39">
        <f t="shared" si="0"/>
        <v>0</v>
      </c>
      <c r="F15" s="58">
        <f t="shared" si="1"/>
        <v>0</v>
      </c>
    </row>
    <row r="16" spans="1:6" collapsed="1" x14ac:dyDescent="0.25">
      <c r="A16" s="56" t="s">
        <v>654</v>
      </c>
      <c r="B16" s="37"/>
      <c r="C16" s="37">
        <f>SUM(C17:C28)</f>
        <v>2606</v>
      </c>
      <c r="D16" s="38">
        <f>SUM(D17:D28)</f>
        <v>6038.7699999999995</v>
      </c>
      <c r="E16" s="39">
        <f t="shared" si="0"/>
        <v>0.21036486922828543</v>
      </c>
      <c r="F16" s="58">
        <f t="shared" si="1"/>
        <v>0.2063343187462158</v>
      </c>
    </row>
    <row r="17" spans="1:6" s="35" customFormat="1" hidden="1" outlineLevel="1" x14ac:dyDescent="0.25">
      <c r="A17" s="55"/>
      <c r="B17" s="35" t="s">
        <v>557</v>
      </c>
      <c r="C17" s="35">
        <f>SUMIFS('FY16 DataDump'!$E$2:$E$4536, 'FY16 DataDump'!$B$2:$B$4536, "DRINKS", 'FY16 DataDump'!$H$2:$H$4536, "July")</f>
        <v>2606</v>
      </c>
      <c r="D17" s="36">
        <f>SUMIFS('FY16 DataDump'!$F$2:$F$4536, 'FY16 DataDump'!$B$2:$B$4536, "DRINKS", 'FY16 DataDump'!$H$2:$H$4536, "July")</f>
        <v>6038.7699999999995</v>
      </c>
      <c r="E17" s="39">
        <f t="shared" si="0"/>
        <v>0.21036486922828543</v>
      </c>
      <c r="F17" s="58">
        <f t="shared" si="1"/>
        <v>0.2063343187462158</v>
      </c>
    </row>
    <row r="18" spans="1:6" s="35" customFormat="1" hidden="1" outlineLevel="1" x14ac:dyDescent="0.25">
      <c r="A18" s="55"/>
      <c r="B18" s="35" t="s">
        <v>558</v>
      </c>
      <c r="C18" s="35">
        <f>SUMIFS('FY16 DataDump'!$E$2:$E$4536, 'FY16 DataDump'!$B$2:$B$4536, "DRINKS", 'FY16 DataDump'!$H$2:$H$4536, "August")</f>
        <v>0</v>
      </c>
      <c r="D18" s="36">
        <f>SUMIFS('FY16 DataDump'!$F$2:$F$4536, 'FY16 DataDump'!$B$2:$B$4536, "DRINKS", 'FY16 DataDump'!$H$2:$H$4536, "August")</f>
        <v>0</v>
      </c>
      <c r="E18" s="39">
        <f t="shared" si="0"/>
        <v>0</v>
      </c>
      <c r="F18" s="58">
        <f t="shared" si="1"/>
        <v>0</v>
      </c>
    </row>
    <row r="19" spans="1:6" s="35" customFormat="1" hidden="1" outlineLevel="1" x14ac:dyDescent="0.25">
      <c r="A19" s="55"/>
      <c r="B19" s="35" t="s">
        <v>559</v>
      </c>
      <c r="C19" s="35">
        <f>SUMIFS('FY16 DataDump'!$E$2:$E$4536, 'FY16 DataDump'!$B$2:$B$4536, "DRINKS", 'FY16 DataDump'!$H$2:$H$4536, "September")</f>
        <v>0</v>
      </c>
      <c r="D19" s="36">
        <f>SUMIFS('FY16 DataDump'!$F$2:$F$4536, 'FY16 DataDump'!$B$2:$B$4536, "DRINKS", 'FY16 DataDump'!$H$2:$H$4536, "September")</f>
        <v>0</v>
      </c>
      <c r="E19" s="39">
        <f t="shared" si="0"/>
        <v>0</v>
      </c>
      <c r="F19" s="58">
        <f t="shared" si="1"/>
        <v>0</v>
      </c>
    </row>
    <row r="20" spans="1:6" s="35" customFormat="1" hidden="1" outlineLevel="1" x14ac:dyDescent="0.25">
      <c r="A20" s="55"/>
      <c r="B20" s="35" t="s">
        <v>560</v>
      </c>
      <c r="C20" s="35">
        <f>SUMIFS('FY16 DataDump'!$E$2:$E$4536, 'FY16 DataDump'!$B$2:$B$4536, "DRINKS", 'FY16 DataDump'!$H$2:$H$4536, "October")</f>
        <v>0</v>
      </c>
      <c r="D20" s="36">
        <f>SUMIFS('FY16 DataDump'!$F$2:$F$4536, 'FY16 DataDump'!$B$2:$B$4536, "DRINKS", 'FY16 DataDump'!$H$2:$H$4536, "October")</f>
        <v>0</v>
      </c>
      <c r="E20" s="39">
        <f t="shared" si="0"/>
        <v>0</v>
      </c>
      <c r="F20" s="58">
        <f t="shared" si="1"/>
        <v>0</v>
      </c>
    </row>
    <row r="21" spans="1:6" s="35" customFormat="1" hidden="1" outlineLevel="1" x14ac:dyDescent="0.25">
      <c r="A21" s="55"/>
      <c r="B21" s="35" t="s">
        <v>561</v>
      </c>
      <c r="C21" s="35">
        <f>SUMIFS('FY16 DataDump'!$E$2:$E$4536, 'FY16 DataDump'!$B$2:$B$4536, "DRINKS", 'FY16 DataDump'!$H$2:$H$4536, "November")</f>
        <v>0</v>
      </c>
      <c r="D21" s="36">
        <f>SUMIFS('FY16 DataDump'!$F$2:$F$4536, 'FY16 DataDump'!$B$2:$B$4536, "DRINKS", 'FY16 DataDump'!$H$2:$H$4536, "November")</f>
        <v>0</v>
      </c>
      <c r="E21" s="39">
        <f t="shared" si="0"/>
        <v>0</v>
      </c>
      <c r="F21" s="58">
        <f t="shared" si="1"/>
        <v>0</v>
      </c>
    </row>
    <row r="22" spans="1:6" s="35" customFormat="1" hidden="1" outlineLevel="1" x14ac:dyDescent="0.25">
      <c r="A22" s="55"/>
      <c r="B22" s="35" t="s">
        <v>562</v>
      </c>
      <c r="C22" s="35">
        <f>SUMIFS('FY16 DataDump'!$E$2:$E$4536, 'FY16 DataDump'!$B$2:$B$4536, "DRINKS", 'FY16 DataDump'!$H$2:$H$4536, "December")</f>
        <v>0</v>
      </c>
      <c r="D22" s="36">
        <f>SUMIFS('FY16 DataDump'!$F$2:$F$4536, 'FY16 DataDump'!$B$2:$B$4536, "DRINKS", 'FY16 DataDump'!$H$2:$H$4536, "December")</f>
        <v>0</v>
      </c>
      <c r="E22" s="39">
        <f t="shared" si="0"/>
        <v>0</v>
      </c>
      <c r="F22" s="58">
        <f t="shared" si="1"/>
        <v>0</v>
      </c>
    </row>
    <row r="23" spans="1:6" s="35" customFormat="1" hidden="1" outlineLevel="1" x14ac:dyDescent="0.25">
      <c r="A23" s="55"/>
      <c r="B23" s="35" t="s">
        <v>563</v>
      </c>
      <c r="C23" s="35">
        <f>SUMIFS('FY16 DataDump'!$E$2:$E$4536, 'FY16 DataDump'!$B$2:$B$4536, "DRINKS", 'FY16 DataDump'!$H$2:$H$4536, "January")</f>
        <v>0</v>
      </c>
      <c r="D23" s="36">
        <f>SUMIFS('FY16 DataDump'!$F$2:$F$4536, 'FY16 DataDump'!$B$2:$B$4536, "DRINKS", 'FY16 DataDump'!$H$2:$H$4536, "January")</f>
        <v>0</v>
      </c>
      <c r="E23" s="39">
        <f t="shared" si="0"/>
        <v>0</v>
      </c>
      <c r="F23" s="58">
        <f t="shared" si="1"/>
        <v>0</v>
      </c>
    </row>
    <row r="24" spans="1:6" s="35" customFormat="1" hidden="1" outlineLevel="1" x14ac:dyDescent="0.25">
      <c r="A24" s="55"/>
      <c r="B24" s="35" t="s">
        <v>564</v>
      </c>
      <c r="C24" s="35">
        <f>SUMIFS('FY16 DataDump'!$E$2:$E$4536, 'FY16 DataDump'!$B$2:$B$4536, "DRINKS", 'FY16 DataDump'!$H$2:$H$4536, "February")</f>
        <v>0</v>
      </c>
      <c r="D24" s="36">
        <f>SUMIFS('FY16 DataDump'!$F$2:$F$4536, 'FY16 DataDump'!$B$2:$B$4536, "DRINKS", 'FY16 DataDump'!$H$2:$H$4536, "February")</f>
        <v>0</v>
      </c>
      <c r="E24" s="39">
        <f t="shared" si="0"/>
        <v>0</v>
      </c>
      <c r="F24" s="58">
        <f t="shared" si="1"/>
        <v>0</v>
      </c>
    </row>
    <row r="25" spans="1:6" s="35" customFormat="1" hidden="1" outlineLevel="1" x14ac:dyDescent="0.25">
      <c r="A25" s="55"/>
      <c r="B25" s="35" t="s">
        <v>565</v>
      </c>
      <c r="C25" s="35">
        <f>SUMIFS('FY16 DataDump'!$E$2:$E$4536, 'FY16 DataDump'!$B$2:$B$4536, "DRINKS", 'FY16 DataDump'!$H$2:$H$4536, "March")</f>
        <v>0</v>
      </c>
      <c r="D25" s="36">
        <f>SUMIFS('FY16 DataDump'!$F$2:$F$4536, 'FY16 DataDump'!$B$2:$B$4536, "DRINKS", 'FY16 DataDump'!$H$2:$H$4536, "March")</f>
        <v>0</v>
      </c>
      <c r="E25" s="39">
        <f t="shared" si="0"/>
        <v>0</v>
      </c>
      <c r="F25" s="58">
        <f t="shared" si="1"/>
        <v>0</v>
      </c>
    </row>
    <row r="26" spans="1:6" s="35" customFormat="1" hidden="1" outlineLevel="1" x14ac:dyDescent="0.25">
      <c r="A26" s="55"/>
      <c r="B26" s="35" t="s">
        <v>566</v>
      </c>
      <c r="C26" s="35">
        <f>SUMIFS('FY16 DataDump'!$E$2:$E$4536, 'FY16 DataDump'!$B$2:$B$4536, "DRINKS", 'FY16 DataDump'!$H$2:$H$4536, "April")</f>
        <v>0</v>
      </c>
      <c r="D26" s="36">
        <f>SUMIFS('FY16 DataDump'!$F$2:$F$4536, 'FY16 DataDump'!$B$2:$B$4536, "DRINKS", 'FY16 DataDump'!$H$2:$H$4536, "April")</f>
        <v>0</v>
      </c>
      <c r="E26" s="39">
        <f t="shared" si="0"/>
        <v>0</v>
      </c>
      <c r="F26" s="58">
        <f t="shared" si="1"/>
        <v>0</v>
      </c>
    </row>
    <row r="27" spans="1:6" s="35" customFormat="1" hidden="1" outlineLevel="1" x14ac:dyDescent="0.25">
      <c r="A27" s="55"/>
      <c r="B27" s="35" t="s">
        <v>567</v>
      </c>
      <c r="C27" s="35">
        <f>SUMIFS('FY16 DataDump'!$E$2:$E$4536, 'FY16 DataDump'!$B$2:$B$4536, "DRINKS", 'FY16 DataDump'!$H$2:$H$4536, "May")</f>
        <v>0</v>
      </c>
      <c r="D27" s="36">
        <f>SUMIFS('FY16 DataDump'!$F$2:$F$4536, 'FY16 DataDump'!$B$2:$B$4536, "DRINKS", 'FY16 DataDump'!$H$2:$H$4536, "May")</f>
        <v>0</v>
      </c>
      <c r="E27" s="39">
        <f t="shared" si="0"/>
        <v>0</v>
      </c>
      <c r="F27" s="58">
        <f t="shared" si="1"/>
        <v>0</v>
      </c>
    </row>
    <row r="28" spans="1:6" s="35" customFormat="1" hidden="1" outlineLevel="1" x14ac:dyDescent="0.25">
      <c r="A28" s="55"/>
      <c r="B28" s="35" t="s">
        <v>568</v>
      </c>
      <c r="C28" s="35">
        <f>SUMIFS('FY16 DataDump'!$E$2:$E$4536, 'FY16 DataDump'!$B$2:$B$4536, "DRINKS", 'FY16 DataDump'!$H$2:$H$4536, "June")</f>
        <v>0</v>
      </c>
      <c r="D28" s="36">
        <f>SUMIFS('FY16 DataDump'!$F$2:$F$4536, 'FY16 DataDump'!$B$2:$B$4536, "DRINKS", 'FY16 DataDump'!$H$2:$H$4536, "June")</f>
        <v>0</v>
      </c>
      <c r="E28" s="39">
        <f t="shared" si="0"/>
        <v>0</v>
      </c>
      <c r="F28" s="58">
        <f t="shared" si="1"/>
        <v>0</v>
      </c>
    </row>
    <row r="29" spans="1:6" collapsed="1" x14ac:dyDescent="0.25">
      <c r="A29" s="56" t="s">
        <v>655</v>
      </c>
      <c r="B29" s="37"/>
      <c r="C29" s="37">
        <f>SUM(C30:C41)</f>
        <v>553</v>
      </c>
      <c r="D29" s="38">
        <f>SUM(D30:D41)</f>
        <v>631.69999999999993</v>
      </c>
      <c r="E29" s="39">
        <f t="shared" si="0"/>
        <v>4.4639974168550207E-2</v>
      </c>
      <c r="F29" s="58">
        <f t="shared" si="1"/>
        <v>2.1584095627418254E-2</v>
      </c>
    </row>
    <row r="30" spans="1:6" s="35" customFormat="1" hidden="1" outlineLevel="1" x14ac:dyDescent="0.25">
      <c r="A30" s="55"/>
      <c r="B30" s="35" t="s">
        <v>557</v>
      </c>
      <c r="C30" s="35">
        <f>SUMIFS('FY16 DataDump'!$E$2:$E$4536, 'FY16 DataDump'!$B$2:$B$4536, "SWEETS", 'FY16 DataDump'!$H$2:$H$4536, "July")</f>
        <v>553</v>
      </c>
      <c r="D30" s="36">
        <f>SUMIFS('FY16 DataDump'!$F$2:$F$4536, 'FY16 DataDump'!$B$2:$B$4536, "SWEETS", 'FY16 DataDump'!$H$2:$H$4536, "July")</f>
        <v>631.69999999999993</v>
      </c>
      <c r="E30" s="39">
        <f t="shared" si="0"/>
        <v>4.4639974168550207E-2</v>
      </c>
      <c r="F30" s="58">
        <f t="shared" si="1"/>
        <v>2.1584095627418254E-2</v>
      </c>
    </row>
    <row r="31" spans="1:6" s="35" customFormat="1" hidden="1" outlineLevel="1" x14ac:dyDescent="0.25">
      <c r="A31" s="55"/>
      <c r="B31" s="35" t="s">
        <v>558</v>
      </c>
      <c r="C31" s="35">
        <f>SUMIFS('FY16 DataDump'!$E$2:$E$4536, 'FY16 DataDump'!$B$2:$B$4536, "SWEETS", 'FY16 DataDump'!$H$2:$H$4536, "August")</f>
        <v>0</v>
      </c>
      <c r="D31" s="36">
        <f>SUMIFS('FY16 DataDump'!$F$2:$F$4536, 'FY16 DataDump'!$B$2:$B$4536, "SWEETS", 'FY16 DataDump'!$H$2:$H$4536, "August")</f>
        <v>0</v>
      </c>
      <c r="E31" s="39">
        <f t="shared" si="0"/>
        <v>0</v>
      </c>
      <c r="F31" s="58">
        <f t="shared" si="1"/>
        <v>0</v>
      </c>
    </row>
    <row r="32" spans="1:6" s="35" customFormat="1" hidden="1" outlineLevel="1" x14ac:dyDescent="0.25">
      <c r="A32" s="55"/>
      <c r="B32" s="35" t="s">
        <v>559</v>
      </c>
      <c r="C32" s="35">
        <f>SUMIFS('FY16 DataDump'!$E$2:$E$4536, 'FY16 DataDump'!$B$2:$B$4536, "SWEETS", 'FY16 DataDump'!$H$2:$H$4536, "September")</f>
        <v>0</v>
      </c>
      <c r="D32" s="36">
        <f>SUMIFS('FY16 DataDump'!$F$2:$F$4536, 'FY16 DataDump'!$B$2:$B$4536, "SWEETS", 'FY16 DataDump'!$H$2:$H$4536, "September")</f>
        <v>0</v>
      </c>
      <c r="E32" s="39">
        <f t="shared" si="0"/>
        <v>0</v>
      </c>
      <c r="F32" s="58">
        <f t="shared" si="1"/>
        <v>0</v>
      </c>
    </row>
    <row r="33" spans="1:6" s="35" customFormat="1" hidden="1" outlineLevel="1" x14ac:dyDescent="0.25">
      <c r="A33" s="55"/>
      <c r="B33" s="35" t="s">
        <v>560</v>
      </c>
      <c r="C33" s="35">
        <f>SUMIFS('FY16 DataDump'!$E$2:$E$4536, 'FY16 DataDump'!$B$2:$B$4536, "SWEETS", 'FY16 DataDump'!$H$2:$H$4536, "October")</f>
        <v>0</v>
      </c>
      <c r="D33" s="36">
        <f>SUMIFS('FY16 DataDump'!$F$2:$F$4536, 'FY16 DataDump'!$B$2:$B$4536, "SWEETS", 'FY16 DataDump'!$H$2:$H$4536, "October")</f>
        <v>0</v>
      </c>
      <c r="E33" s="39">
        <f t="shared" si="0"/>
        <v>0</v>
      </c>
      <c r="F33" s="58">
        <f t="shared" si="1"/>
        <v>0</v>
      </c>
    </row>
    <row r="34" spans="1:6" s="35" customFormat="1" hidden="1" outlineLevel="1" x14ac:dyDescent="0.25">
      <c r="A34" s="55"/>
      <c r="B34" s="35" t="s">
        <v>561</v>
      </c>
      <c r="C34" s="35">
        <f>SUMIFS('FY16 DataDump'!$E$2:$E$4536, 'FY16 DataDump'!$B$2:$B$4536, "SWEETS", 'FY16 DataDump'!$H$2:$H$4536, "November")</f>
        <v>0</v>
      </c>
      <c r="D34" s="36">
        <f>SUMIFS('FY16 DataDump'!$F$2:$F$4536, 'FY16 DataDump'!$B$2:$B$4536, "SWEETS", 'FY16 DataDump'!$H$2:$H$4536, "November")</f>
        <v>0</v>
      </c>
      <c r="E34" s="39">
        <f t="shared" si="0"/>
        <v>0</v>
      </c>
      <c r="F34" s="58">
        <f t="shared" si="1"/>
        <v>0</v>
      </c>
    </row>
    <row r="35" spans="1:6" s="35" customFormat="1" hidden="1" outlineLevel="1" x14ac:dyDescent="0.25">
      <c r="A35" s="55"/>
      <c r="B35" s="35" t="s">
        <v>562</v>
      </c>
      <c r="C35" s="35">
        <f>SUMIFS('FY16 DataDump'!$E$2:$E$4536, 'FY16 DataDump'!$B$2:$B$4536, "SWEETS", 'FY16 DataDump'!$H$2:$H$4536, "December")</f>
        <v>0</v>
      </c>
      <c r="D35" s="36">
        <f>SUMIFS('FY16 DataDump'!$F$2:$F$4536, 'FY16 DataDump'!$B$2:$B$4536, "SWEETS", 'FY16 DataDump'!$H$2:$H$4536, "December")</f>
        <v>0</v>
      </c>
      <c r="E35" s="39">
        <f t="shared" si="0"/>
        <v>0</v>
      </c>
      <c r="F35" s="58">
        <f t="shared" si="1"/>
        <v>0</v>
      </c>
    </row>
    <row r="36" spans="1:6" s="35" customFormat="1" hidden="1" outlineLevel="1" x14ac:dyDescent="0.25">
      <c r="A36" s="55"/>
      <c r="B36" s="35" t="s">
        <v>563</v>
      </c>
      <c r="C36" s="35">
        <f>SUMIFS('FY16 DataDump'!$E$2:$E$4536, 'FY16 DataDump'!$B$2:$B$4536, "SWEETS", 'FY16 DataDump'!$H$2:$H$4536, "January")</f>
        <v>0</v>
      </c>
      <c r="D36" s="36">
        <f>SUMIFS('FY16 DataDump'!$F$2:$F$4536, 'FY16 DataDump'!$B$2:$B$4536, "SWEETS", 'FY16 DataDump'!$H$2:$H$4536, "January")</f>
        <v>0</v>
      </c>
      <c r="E36" s="39">
        <f t="shared" si="0"/>
        <v>0</v>
      </c>
      <c r="F36" s="58">
        <f t="shared" si="1"/>
        <v>0</v>
      </c>
    </row>
    <row r="37" spans="1:6" s="35" customFormat="1" hidden="1" outlineLevel="1" x14ac:dyDescent="0.25">
      <c r="A37" s="55"/>
      <c r="B37" s="35" t="s">
        <v>564</v>
      </c>
      <c r="C37" s="35">
        <f>SUMIFS('FY16 DataDump'!$E$2:$E$4536, 'FY16 DataDump'!$B$2:$B$4536, "SWEETS", 'FY16 DataDump'!$H$2:$H$4536, "February")</f>
        <v>0</v>
      </c>
      <c r="D37" s="36">
        <f>SUMIFS('FY16 DataDump'!$F$2:$F$4536, 'FY16 DataDump'!$B$2:$B$4536, "SWEETS", 'FY16 DataDump'!$H$2:$H$4536, "February")</f>
        <v>0</v>
      </c>
      <c r="E37" s="39">
        <f t="shared" si="0"/>
        <v>0</v>
      </c>
      <c r="F37" s="58">
        <f t="shared" si="1"/>
        <v>0</v>
      </c>
    </row>
    <row r="38" spans="1:6" s="35" customFormat="1" hidden="1" outlineLevel="1" x14ac:dyDescent="0.25">
      <c r="A38" s="55"/>
      <c r="B38" s="35" t="s">
        <v>565</v>
      </c>
      <c r="C38" s="35">
        <f>SUMIFS('FY16 DataDump'!$E$2:$E$4536, 'FY16 DataDump'!$B$2:$B$4536, "SWEETS", 'FY16 DataDump'!$H$2:$H$4536, "March")</f>
        <v>0</v>
      </c>
      <c r="D38" s="36">
        <f>SUMIFS('FY16 DataDump'!$F$2:$F$4536, 'FY16 DataDump'!$B$2:$B$4536, "SWEETS", 'FY16 DataDump'!$H$2:$H$4536, "March")</f>
        <v>0</v>
      </c>
      <c r="E38" s="39">
        <f t="shared" si="0"/>
        <v>0</v>
      </c>
      <c r="F38" s="58">
        <f t="shared" si="1"/>
        <v>0</v>
      </c>
    </row>
    <row r="39" spans="1:6" s="35" customFormat="1" hidden="1" outlineLevel="1" x14ac:dyDescent="0.25">
      <c r="A39" s="55"/>
      <c r="B39" s="35" t="s">
        <v>566</v>
      </c>
      <c r="C39" s="35">
        <f>SUMIFS('FY16 DataDump'!$E$2:$E$4536, 'FY16 DataDump'!$B$2:$B$4536, "SWEETS", 'FY16 DataDump'!$H$2:$H$4536, "April")</f>
        <v>0</v>
      </c>
      <c r="D39" s="36">
        <f>SUMIFS('FY16 DataDump'!$F$2:$F$4536, 'FY16 DataDump'!$B$2:$B$4536, "SWEETS", 'FY16 DataDump'!$H$2:$H$4536, "April")</f>
        <v>0</v>
      </c>
      <c r="E39" s="39">
        <f t="shared" si="0"/>
        <v>0</v>
      </c>
      <c r="F39" s="58">
        <f t="shared" si="1"/>
        <v>0</v>
      </c>
    </row>
    <row r="40" spans="1:6" s="35" customFormat="1" hidden="1" outlineLevel="1" x14ac:dyDescent="0.25">
      <c r="A40" s="55"/>
      <c r="B40" s="35" t="s">
        <v>567</v>
      </c>
      <c r="C40" s="35">
        <f>SUMIFS('FY16 DataDump'!$E$2:$E$4536, 'FY16 DataDump'!$B$2:$B$4536, "SWEETS", 'FY16 DataDump'!$H$2:$H$4536, "May")</f>
        <v>0</v>
      </c>
      <c r="D40" s="36">
        <f>SUMIFS('FY16 DataDump'!$F$2:$F$4536, 'FY16 DataDump'!$B$2:$B$4536, "SWEETS", 'FY16 DataDump'!$H$2:$H$4536, "May")</f>
        <v>0</v>
      </c>
      <c r="E40" s="39">
        <f t="shared" si="0"/>
        <v>0</v>
      </c>
      <c r="F40" s="58">
        <f t="shared" si="1"/>
        <v>0</v>
      </c>
    </row>
    <row r="41" spans="1:6" s="35" customFormat="1" hidden="1" outlineLevel="1" x14ac:dyDescent="0.25">
      <c r="A41" s="55"/>
      <c r="B41" s="35" t="s">
        <v>568</v>
      </c>
      <c r="C41" s="35">
        <f>SUMIFS('FY16 DataDump'!$E$2:$E$4536, 'FY16 DataDump'!$B$2:$B$4536, "SWEETS", 'FY16 DataDump'!$H$2:$H$4536, "June")</f>
        <v>0</v>
      </c>
      <c r="D41" s="36">
        <f>SUMIFS('FY16 DataDump'!$F$2:$F$4536, 'FY16 DataDump'!$B$2:$B$4536, "SWEETS", 'FY16 DataDump'!$H$2:$H$4536, "June")</f>
        <v>0</v>
      </c>
      <c r="E41" s="39">
        <f t="shared" si="0"/>
        <v>0</v>
      </c>
      <c r="F41" s="58">
        <f t="shared" si="1"/>
        <v>0</v>
      </c>
    </row>
    <row r="42" spans="1:6" collapsed="1" x14ac:dyDescent="0.25">
      <c r="A42" s="56" t="s">
        <v>100</v>
      </c>
      <c r="B42" s="37"/>
      <c r="C42" s="37">
        <f>SUM(C43:C54)</f>
        <v>1060</v>
      </c>
      <c r="D42" s="38">
        <f>SUM(D43:D54)</f>
        <v>1052.1500000000001</v>
      </c>
      <c r="E42" s="39">
        <f t="shared" si="0"/>
        <v>8.5566677429770741E-2</v>
      </c>
      <c r="F42" s="58">
        <f t="shared" si="1"/>
        <v>3.5950144395105459E-2</v>
      </c>
    </row>
    <row r="43" spans="1:6" s="35" customFormat="1" hidden="1" outlineLevel="1" x14ac:dyDescent="0.25">
      <c r="A43" s="55"/>
      <c r="B43" s="35" t="s">
        <v>557</v>
      </c>
      <c r="C43" s="35">
        <f>SUMIFS('FY16 DataDump'!$E$2:$E$4536, 'FY16 DataDump'!$B$2:$B$4536, "DAIRY", 'FY16 DataDump'!$H$2:$H$4536, "July")</f>
        <v>1060</v>
      </c>
      <c r="D43" s="36">
        <f>SUMIFS('FY16 DataDump'!$F$2:$F$4536, 'FY16 DataDump'!$B$2:$B$4536, "DAIRY", 'FY16 DataDump'!$H$2:$H$4536, "July")</f>
        <v>1052.1500000000001</v>
      </c>
      <c r="E43" s="39">
        <f t="shared" si="0"/>
        <v>8.5566677429770741E-2</v>
      </c>
      <c r="F43" s="58">
        <f t="shared" si="1"/>
        <v>3.5950144395105459E-2</v>
      </c>
    </row>
    <row r="44" spans="1:6" s="35" customFormat="1" hidden="1" outlineLevel="1" x14ac:dyDescent="0.25">
      <c r="A44" s="55"/>
      <c r="B44" s="35" t="s">
        <v>558</v>
      </c>
      <c r="C44" s="35">
        <f>SUMIFS('FY16 DataDump'!$E$2:$E$4536, 'FY16 DataDump'!$B$2:$B$4536, "DAIRY", 'FY16 DataDump'!$H$2:$H$4536, "August")</f>
        <v>0</v>
      </c>
      <c r="D44" s="36">
        <f>SUMIFS('FY16 DataDump'!$F$2:$F$4536, 'FY16 DataDump'!$B$2:$B$4536, "DAIRY", 'FY16 DataDump'!$H$2:$H$4536, "August")</f>
        <v>0</v>
      </c>
      <c r="E44" s="39">
        <f t="shared" si="0"/>
        <v>0</v>
      </c>
      <c r="F44" s="58">
        <f t="shared" si="1"/>
        <v>0</v>
      </c>
    </row>
    <row r="45" spans="1:6" s="35" customFormat="1" hidden="1" outlineLevel="1" x14ac:dyDescent="0.25">
      <c r="A45" s="55"/>
      <c r="B45" s="35" t="s">
        <v>559</v>
      </c>
      <c r="C45" s="35">
        <f>SUMIFS('FY16 DataDump'!$E$2:$E$4536, 'FY16 DataDump'!$B$2:$B$4536, "DAIRY", 'FY16 DataDump'!$H$2:$H$4536, "September")</f>
        <v>0</v>
      </c>
      <c r="D45" s="36">
        <f>SUMIFS('FY16 DataDump'!$F$2:$F$4536, 'FY16 DataDump'!$B$2:$B$4536, "DAIRY", 'FY16 DataDump'!$H$2:$H$4536, "September")</f>
        <v>0</v>
      </c>
      <c r="E45" s="39">
        <f t="shared" si="0"/>
        <v>0</v>
      </c>
      <c r="F45" s="58">
        <f t="shared" si="1"/>
        <v>0</v>
      </c>
    </row>
    <row r="46" spans="1:6" s="35" customFormat="1" hidden="1" outlineLevel="1" x14ac:dyDescent="0.25">
      <c r="A46" s="55"/>
      <c r="B46" s="35" t="s">
        <v>560</v>
      </c>
      <c r="C46" s="35">
        <f>SUMIFS('FY16 DataDump'!$E$2:$E$4536, 'FY16 DataDump'!$B$2:$B$4536, "DAIRY", 'FY16 DataDump'!$H$2:$H$4536, "October")</f>
        <v>0</v>
      </c>
      <c r="D46" s="36">
        <f>SUMIFS('FY16 DataDump'!$F$2:$F$4536, 'FY16 DataDump'!$B$2:$B$4536, "DAIRY", 'FY16 DataDump'!$H$2:$H$4536, "October")</f>
        <v>0</v>
      </c>
      <c r="E46" s="39">
        <f t="shared" si="0"/>
        <v>0</v>
      </c>
      <c r="F46" s="58">
        <f t="shared" si="1"/>
        <v>0</v>
      </c>
    </row>
    <row r="47" spans="1:6" s="35" customFormat="1" hidden="1" outlineLevel="1" x14ac:dyDescent="0.25">
      <c r="A47" s="55"/>
      <c r="B47" s="35" t="s">
        <v>561</v>
      </c>
      <c r="C47" s="35">
        <f>SUMIFS('FY16 DataDump'!$E$2:$E$4536, 'FY16 DataDump'!$B$2:$B$4536, "DAIRY", 'FY16 DataDump'!$H$2:$H$4536, "November")</f>
        <v>0</v>
      </c>
      <c r="D47" s="36">
        <f>SUMIFS('FY16 DataDump'!$F$2:$F$4536, 'FY16 DataDump'!$B$2:$B$4536, "DAIRY", 'FY16 DataDump'!$H$2:$H$4536, "November")</f>
        <v>0</v>
      </c>
      <c r="E47" s="39">
        <f t="shared" si="0"/>
        <v>0</v>
      </c>
      <c r="F47" s="58">
        <f t="shared" si="1"/>
        <v>0</v>
      </c>
    </row>
    <row r="48" spans="1:6" s="35" customFormat="1" hidden="1" outlineLevel="1" x14ac:dyDescent="0.25">
      <c r="A48" s="55"/>
      <c r="B48" s="35" t="s">
        <v>562</v>
      </c>
      <c r="C48" s="35">
        <f>SUMIFS('FY16 DataDump'!$E$2:$E$4536, 'FY16 DataDump'!$B$2:$B$4536, "DAIRY", 'FY16 DataDump'!$H$2:$H$4536, "December")</f>
        <v>0</v>
      </c>
      <c r="D48" s="36">
        <f>SUMIFS('FY16 DataDump'!$F$2:$F$4536, 'FY16 DataDump'!$B$2:$B$4536, "DAIRY", 'FY16 DataDump'!$H$2:$H$4536, "December")</f>
        <v>0</v>
      </c>
      <c r="E48" s="39">
        <f t="shared" si="0"/>
        <v>0</v>
      </c>
      <c r="F48" s="58">
        <f t="shared" si="1"/>
        <v>0</v>
      </c>
    </row>
    <row r="49" spans="1:6" s="35" customFormat="1" hidden="1" outlineLevel="1" x14ac:dyDescent="0.25">
      <c r="A49" s="55"/>
      <c r="B49" s="35" t="s">
        <v>563</v>
      </c>
      <c r="C49" s="35">
        <f>SUMIFS('FY16 DataDump'!$E$2:$E$4536, 'FY16 DataDump'!$B$2:$B$4536, "DAIRY", 'FY16 DataDump'!$H$2:$H$4536, "January")</f>
        <v>0</v>
      </c>
      <c r="D49" s="36">
        <f>SUMIFS('FY16 DataDump'!$F$2:$F$4536, 'FY16 DataDump'!$B$2:$B$4536, "DAIRY", 'FY16 DataDump'!$H$2:$H$4536, "January")</f>
        <v>0</v>
      </c>
      <c r="E49" s="39">
        <f t="shared" si="0"/>
        <v>0</v>
      </c>
      <c r="F49" s="58">
        <f t="shared" si="1"/>
        <v>0</v>
      </c>
    </row>
    <row r="50" spans="1:6" s="35" customFormat="1" hidden="1" outlineLevel="1" x14ac:dyDescent="0.25">
      <c r="A50" s="55"/>
      <c r="B50" s="35" t="s">
        <v>564</v>
      </c>
      <c r="C50" s="35">
        <f>SUMIFS('FY16 DataDump'!$E$2:$E$4536, 'FY16 DataDump'!$B$2:$B$4536, "DAIRY", 'FY16 DataDump'!$H$2:$H$4536, "February")</f>
        <v>0</v>
      </c>
      <c r="D50" s="36">
        <f>SUMIFS('FY16 DataDump'!$F$2:$F$4536, 'FY16 DataDump'!$B$2:$B$4536, "DAIRY", 'FY16 DataDump'!$H$2:$H$4536, "February")</f>
        <v>0</v>
      </c>
      <c r="E50" s="39">
        <f t="shared" si="0"/>
        <v>0</v>
      </c>
      <c r="F50" s="58">
        <f t="shared" si="1"/>
        <v>0</v>
      </c>
    </row>
    <row r="51" spans="1:6" s="35" customFormat="1" hidden="1" outlineLevel="1" x14ac:dyDescent="0.25">
      <c r="A51" s="55"/>
      <c r="B51" s="35" t="s">
        <v>565</v>
      </c>
      <c r="C51" s="35">
        <f>SUMIFS('FY16 DataDump'!$E$2:$E$4536, 'FY16 DataDump'!$B$2:$B$4536, "DAIRY", 'FY16 DataDump'!$H$2:$H$4536, "March")</f>
        <v>0</v>
      </c>
      <c r="D51" s="36">
        <f>SUMIFS('FY16 DataDump'!$F$2:$F$4536, 'FY16 DataDump'!$B$2:$B$4536, "DAIRY", 'FY16 DataDump'!$H$2:$H$4536, "March")</f>
        <v>0</v>
      </c>
      <c r="E51" s="39">
        <f t="shared" si="0"/>
        <v>0</v>
      </c>
      <c r="F51" s="58">
        <f t="shared" si="1"/>
        <v>0</v>
      </c>
    </row>
    <row r="52" spans="1:6" s="35" customFormat="1" hidden="1" outlineLevel="1" x14ac:dyDescent="0.25">
      <c r="A52" s="55"/>
      <c r="B52" s="35" t="s">
        <v>566</v>
      </c>
      <c r="C52" s="35">
        <f>SUMIFS('FY16 DataDump'!$E$2:$E$4536, 'FY16 DataDump'!$B$2:$B$4536, "DAIRY", 'FY16 DataDump'!$H$2:$H$4536, "April")</f>
        <v>0</v>
      </c>
      <c r="D52" s="36">
        <f>SUMIFS('FY16 DataDump'!$F$2:$F$4536, 'FY16 DataDump'!$B$2:$B$4536, "DAIRY", 'FY16 DataDump'!$H$2:$H$4536, "April")</f>
        <v>0</v>
      </c>
      <c r="E52" s="39">
        <f t="shared" si="0"/>
        <v>0</v>
      </c>
      <c r="F52" s="58">
        <f t="shared" si="1"/>
        <v>0</v>
      </c>
    </row>
    <row r="53" spans="1:6" s="35" customFormat="1" hidden="1" outlineLevel="1" x14ac:dyDescent="0.25">
      <c r="A53" s="55"/>
      <c r="B53" s="35" t="s">
        <v>567</v>
      </c>
      <c r="C53" s="35">
        <f>SUMIFS('FY16 DataDump'!$E$2:$E$4536, 'FY16 DataDump'!$B$2:$B$4536, "DAIRY", 'FY16 DataDump'!$H$2:$H$4536, "May")</f>
        <v>0</v>
      </c>
      <c r="D53" s="36">
        <f>SUMIFS('FY16 DataDump'!$F$2:$F$4536, 'FY16 DataDump'!$B$2:$B$4536, "DAIRY", 'FY16 DataDump'!$H$2:$H$4536, "May")</f>
        <v>0</v>
      </c>
      <c r="E53" s="39">
        <f t="shared" si="0"/>
        <v>0</v>
      </c>
      <c r="F53" s="58">
        <f t="shared" si="1"/>
        <v>0</v>
      </c>
    </row>
    <row r="54" spans="1:6" s="35" customFormat="1" hidden="1" outlineLevel="1" x14ac:dyDescent="0.25">
      <c r="A54" s="55"/>
      <c r="B54" s="35" t="s">
        <v>568</v>
      </c>
      <c r="C54" s="35">
        <f>SUMIFS('FY16 DataDump'!$E$2:$E$4536, 'FY16 DataDump'!$B$2:$B$4536, "DAIRY", 'FY16 DataDump'!$H$2:$H$4536, "June")</f>
        <v>0</v>
      </c>
      <c r="D54" s="36">
        <f>SUMIFS('FY16 DataDump'!$F$2:$F$4536, 'FY16 DataDump'!$B$2:$B$4536, "DAIRY", 'FY16 DataDump'!$H$2:$H$4536, "June")</f>
        <v>0</v>
      </c>
      <c r="E54" s="39">
        <f t="shared" si="0"/>
        <v>0</v>
      </c>
      <c r="F54" s="58">
        <f t="shared" si="1"/>
        <v>0</v>
      </c>
    </row>
    <row r="55" spans="1:6" collapsed="1" x14ac:dyDescent="0.25">
      <c r="A55" s="56" t="s">
        <v>659</v>
      </c>
      <c r="B55" s="37"/>
      <c r="C55" s="37">
        <f>SUM(C56:C67)</f>
        <v>1585</v>
      </c>
      <c r="D55" s="38">
        <f>SUM(D56:D67)</f>
        <v>2328.17</v>
      </c>
      <c r="E55" s="39">
        <f t="shared" si="0"/>
        <v>0.12794639974168551</v>
      </c>
      <c r="F55" s="58">
        <f t="shared" si="1"/>
        <v>7.9549539206722114E-2</v>
      </c>
    </row>
    <row r="56" spans="1:6" s="35" customFormat="1" hidden="1" outlineLevel="1" x14ac:dyDescent="0.25">
      <c r="A56" s="55"/>
      <c r="B56" s="35" t="s">
        <v>557</v>
      </c>
      <c r="C56" s="35">
        <f>SUMIFS('FY16 DataDump'!$E$2:$E$4536, 'FY16 DataDump'!$B$2:$B$4536, "BOXED GOODS", 'FY16 DataDump'!$H$2:$H$4536, "July")</f>
        <v>1585</v>
      </c>
      <c r="D56" s="36">
        <f>SUMIFS('FY16 DataDump'!$F$2:$F$4536, 'FY16 DataDump'!$B$2:$B$4536, "BOXED GOODS", 'FY16 DataDump'!$H$2:$H$4536, "July")</f>
        <v>2328.17</v>
      </c>
      <c r="E56" s="39">
        <f t="shared" si="0"/>
        <v>0.12794639974168551</v>
      </c>
      <c r="F56" s="58">
        <f t="shared" si="1"/>
        <v>7.9549539206722114E-2</v>
      </c>
    </row>
    <row r="57" spans="1:6" s="35" customFormat="1" hidden="1" outlineLevel="1" x14ac:dyDescent="0.25">
      <c r="A57" s="55"/>
      <c r="B57" s="35" t="s">
        <v>558</v>
      </c>
      <c r="C57" s="35">
        <f>SUMIFS('FY16 DataDump'!$E$2:$E$4536, 'FY16 DataDump'!$B$2:$B$4536, "BOXED GOODS", 'FY16 DataDump'!$H$2:$H$4536, "August")</f>
        <v>0</v>
      </c>
      <c r="D57" s="36">
        <f>SUMIFS('FY16 DataDump'!$F$2:$F$4536, 'FY16 DataDump'!$B$2:$B$4536, "BOXED GOODS", 'FY16 DataDump'!$H$2:$H$4536, "August")</f>
        <v>0</v>
      </c>
      <c r="E57" s="39">
        <f t="shared" si="0"/>
        <v>0</v>
      </c>
      <c r="F57" s="58">
        <f t="shared" si="1"/>
        <v>0</v>
      </c>
    </row>
    <row r="58" spans="1:6" s="35" customFormat="1" hidden="1" outlineLevel="1" x14ac:dyDescent="0.25">
      <c r="A58" s="55"/>
      <c r="B58" s="35" t="s">
        <v>559</v>
      </c>
      <c r="C58" s="35">
        <f>SUMIFS('FY16 DataDump'!$E$2:$E$4536, 'FY16 DataDump'!$B$2:$B$4536, "BOXED GOODS", 'FY16 DataDump'!$H$2:$H$4536, "September")</f>
        <v>0</v>
      </c>
      <c r="D58" s="36">
        <f>SUMIFS('FY16 DataDump'!$F$2:$F$4536, 'FY16 DataDump'!$B$2:$B$4536, "BOXED GOODS", 'FY16 DataDump'!$H$2:$H$4536, "September")</f>
        <v>0</v>
      </c>
      <c r="E58" s="39">
        <f t="shared" si="0"/>
        <v>0</v>
      </c>
      <c r="F58" s="58">
        <f t="shared" si="1"/>
        <v>0</v>
      </c>
    </row>
    <row r="59" spans="1:6" s="35" customFormat="1" hidden="1" outlineLevel="1" x14ac:dyDescent="0.25">
      <c r="A59" s="55"/>
      <c r="B59" s="35" t="s">
        <v>560</v>
      </c>
      <c r="C59" s="35">
        <f>SUMIFS('FY16 DataDump'!$E$2:$E$4536, 'FY16 DataDump'!$B$2:$B$4536, "BOXED GOODS", 'FY16 DataDump'!$H$2:$H$4536, "October")</f>
        <v>0</v>
      </c>
      <c r="D59" s="36">
        <f>SUMIFS('FY16 DataDump'!$F$2:$F$4536, 'FY16 DataDump'!$B$2:$B$4536, "BOXED GOODS", 'FY16 DataDump'!$H$2:$H$4536, "October")</f>
        <v>0</v>
      </c>
      <c r="E59" s="39">
        <f t="shared" si="0"/>
        <v>0</v>
      </c>
      <c r="F59" s="58">
        <f t="shared" si="1"/>
        <v>0</v>
      </c>
    </row>
    <row r="60" spans="1:6" s="35" customFormat="1" hidden="1" outlineLevel="1" x14ac:dyDescent="0.25">
      <c r="A60" s="55"/>
      <c r="B60" s="35" t="s">
        <v>561</v>
      </c>
      <c r="C60" s="35">
        <f>SUMIFS('FY16 DataDump'!$E$2:$E$4536, 'FY16 DataDump'!$B$2:$B$4536, "BOXED GOODS", 'FY16 DataDump'!$H$2:$H$4536, "November")</f>
        <v>0</v>
      </c>
      <c r="D60" s="36">
        <f>SUMIFS('FY16 DataDump'!$F$2:$F$4536, 'FY16 DataDump'!$B$2:$B$4536, "BOXED GOODS", 'FY16 DataDump'!$H$2:$H$4536, "November")</f>
        <v>0</v>
      </c>
      <c r="E60" s="39">
        <f t="shared" si="0"/>
        <v>0</v>
      </c>
      <c r="F60" s="58">
        <f t="shared" si="1"/>
        <v>0</v>
      </c>
    </row>
    <row r="61" spans="1:6" s="35" customFormat="1" hidden="1" outlineLevel="1" x14ac:dyDescent="0.25">
      <c r="A61" s="55"/>
      <c r="B61" s="35" t="s">
        <v>562</v>
      </c>
      <c r="C61" s="35">
        <f>SUMIFS('FY16 DataDump'!$E$2:$E$4536, 'FY16 DataDump'!$B$2:$B$4536, "BOXED GOODS", 'FY16 DataDump'!$H$2:$H$4536, "December")</f>
        <v>0</v>
      </c>
      <c r="D61" s="36">
        <f>SUMIFS('FY16 DataDump'!$F$2:$F$4536, 'FY16 DataDump'!$B$2:$B$4536, "BOXED GOODS", 'FY16 DataDump'!$H$2:$H$4536, "December")</f>
        <v>0</v>
      </c>
      <c r="E61" s="39">
        <f t="shared" si="0"/>
        <v>0</v>
      </c>
      <c r="F61" s="58">
        <f t="shared" si="1"/>
        <v>0</v>
      </c>
    </row>
    <row r="62" spans="1:6" s="35" customFormat="1" hidden="1" outlineLevel="1" x14ac:dyDescent="0.25">
      <c r="A62" s="55"/>
      <c r="B62" s="35" t="s">
        <v>563</v>
      </c>
      <c r="C62" s="35">
        <f>SUMIFS('FY16 DataDump'!$E$2:$E$4536, 'FY16 DataDump'!$B$2:$B$4536, "BOXED GOODS", 'FY16 DataDump'!$H$2:$H$4536, "January")</f>
        <v>0</v>
      </c>
      <c r="D62" s="36">
        <f>SUMIFS('FY16 DataDump'!$F$2:$F$4536, 'FY16 DataDump'!$B$2:$B$4536, "BOXED GOODS", 'FY16 DataDump'!$H$2:$H$4536, "January")</f>
        <v>0</v>
      </c>
      <c r="E62" s="39">
        <f t="shared" si="0"/>
        <v>0</v>
      </c>
      <c r="F62" s="58">
        <f t="shared" si="1"/>
        <v>0</v>
      </c>
    </row>
    <row r="63" spans="1:6" s="35" customFormat="1" hidden="1" outlineLevel="1" x14ac:dyDescent="0.25">
      <c r="A63" s="55"/>
      <c r="B63" s="35" t="s">
        <v>564</v>
      </c>
      <c r="C63" s="35">
        <f>SUMIFS('FY16 DataDump'!$E$2:$E$4536, 'FY16 DataDump'!$B$2:$B$4536, "BOXED GOODS", 'FY16 DataDump'!$H$2:$H$4536, "February")</f>
        <v>0</v>
      </c>
      <c r="D63" s="36">
        <f>SUMIFS('FY16 DataDump'!$F$2:$F$4536, 'FY16 DataDump'!$B$2:$B$4536, "BOXED GOODS", 'FY16 DataDump'!$H$2:$H$4536, "February")</f>
        <v>0</v>
      </c>
      <c r="E63" s="39">
        <f t="shared" si="0"/>
        <v>0</v>
      </c>
      <c r="F63" s="58">
        <f t="shared" si="1"/>
        <v>0</v>
      </c>
    </row>
    <row r="64" spans="1:6" s="35" customFormat="1" hidden="1" outlineLevel="1" x14ac:dyDescent="0.25">
      <c r="A64" s="55"/>
      <c r="B64" s="35" t="s">
        <v>565</v>
      </c>
      <c r="C64" s="35">
        <f>SUMIFS('FY16 DataDump'!$E$2:$E$4536, 'FY16 DataDump'!$B$2:$B$4536, "BOXED GOODS", 'FY16 DataDump'!$H$2:$H$4536, "March")</f>
        <v>0</v>
      </c>
      <c r="D64" s="36">
        <f>SUMIFS('FY16 DataDump'!$F$2:$F$4536, 'FY16 DataDump'!$B$2:$B$4536, "BOXED GOODS", 'FY16 DataDump'!$H$2:$H$4536, "March")</f>
        <v>0</v>
      </c>
      <c r="E64" s="39">
        <f t="shared" si="0"/>
        <v>0</v>
      </c>
      <c r="F64" s="58">
        <f t="shared" si="1"/>
        <v>0</v>
      </c>
    </row>
    <row r="65" spans="1:6" s="35" customFormat="1" hidden="1" outlineLevel="1" x14ac:dyDescent="0.25">
      <c r="A65" s="55"/>
      <c r="B65" s="35" t="s">
        <v>566</v>
      </c>
      <c r="C65" s="35">
        <f>SUMIFS('FY16 DataDump'!$E$2:$E$4536, 'FY16 DataDump'!$B$2:$B$4536, "BOXED GOODS", 'FY16 DataDump'!$H$2:$H$4536, "April")</f>
        <v>0</v>
      </c>
      <c r="D65" s="36">
        <f>SUMIFS('FY16 DataDump'!$F$2:$F$4536, 'FY16 DataDump'!$B$2:$B$4536, "BOXED GOODS", 'FY16 DataDump'!$H$2:$H$4536, "April")</f>
        <v>0</v>
      </c>
      <c r="E65" s="39">
        <f t="shared" si="0"/>
        <v>0</v>
      </c>
      <c r="F65" s="58">
        <f t="shared" si="1"/>
        <v>0</v>
      </c>
    </row>
    <row r="66" spans="1:6" s="35" customFormat="1" hidden="1" outlineLevel="1" x14ac:dyDescent="0.25">
      <c r="A66" s="55"/>
      <c r="B66" s="35" t="s">
        <v>567</v>
      </c>
      <c r="C66" s="35">
        <f>SUMIFS('FY16 DataDump'!$E$2:$E$4536, 'FY16 DataDump'!$B$2:$B$4536, "BOXED GOODS", 'FY16 DataDump'!$H$2:$H$4536, "May")</f>
        <v>0</v>
      </c>
      <c r="D66" s="36">
        <f>SUMIFS('FY16 DataDump'!$F$2:$F$4536, 'FY16 DataDump'!$B$2:$B$4536, "BOXED GOODS", 'FY16 DataDump'!$H$2:$H$4536, "May")</f>
        <v>0</v>
      </c>
      <c r="E66" s="39">
        <f t="shared" si="0"/>
        <v>0</v>
      </c>
      <c r="F66" s="58">
        <f t="shared" si="1"/>
        <v>0</v>
      </c>
    </row>
    <row r="67" spans="1:6" s="35" customFormat="1" hidden="1" outlineLevel="1" x14ac:dyDescent="0.25">
      <c r="A67" s="55"/>
      <c r="B67" s="35" t="s">
        <v>568</v>
      </c>
      <c r="C67" s="35">
        <f>SUMIFS('FY16 DataDump'!$E$2:$E$4536, 'FY16 DataDump'!$B$2:$B$4536, "BOXED GOODS", 'FY16 DataDump'!$H$2:$H$4536, "June")</f>
        <v>0</v>
      </c>
      <c r="D67" s="36">
        <f>SUMIFS('FY16 DataDump'!$F$2:$F$4536, 'FY16 DataDump'!$B$2:$B$4536, "BOXED GOODS", 'FY16 DataDump'!$H$2:$H$4536, "June")</f>
        <v>0</v>
      </c>
      <c r="E67" s="39">
        <f t="shared" si="0"/>
        <v>0</v>
      </c>
      <c r="F67" s="58">
        <f t="shared" si="1"/>
        <v>0</v>
      </c>
    </row>
    <row r="68" spans="1:6" collapsed="1" x14ac:dyDescent="0.25">
      <c r="A68" s="56" t="s">
        <v>159</v>
      </c>
      <c r="B68" s="37"/>
      <c r="C68" s="37">
        <f>SUM(C69:C80)</f>
        <v>3954</v>
      </c>
      <c r="D68" s="38">
        <f>SUM(D69:D80)</f>
        <v>9208.3499999999985</v>
      </c>
      <c r="E68" s="39">
        <f t="shared" ref="E68:E131" si="2" xml:space="preserve"> C68 / $C$146</f>
        <v>0.31917985146916372</v>
      </c>
      <c r="F68" s="58">
        <f t="shared" ref="F68:F131" si="3">D68 / $D$146</f>
        <v>0.3146333813055831</v>
      </c>
    </row>
    <row r="69" spans="1:6" s="35" customFormat="1" hidden="1" outlineLevel="1" x14ac:dyDescent="0.25">
      <c r="A69" s="55"/>
      <c r="B69" s="35" t="s">
        <v>557</v>
      </c>
      <c r="C69" s="35">
        <f>SUMIFS('FY16 DataDump'!$E$2:$E$4536, 'FY16 DataDump'!$B$2:$B$4536, "ESPRESSO", 'FY16 DataDump'!$H$2:$H$4536, "July")</f>
        <v>3954</v>
      </c>
      <c r="D69" s="36">
        <f>SUMIFS('FY16 DataDump'!$F$2:$F$4536, 'FY16 DataDump'!$B$2:$B$4536, "ESPRESSO", 'FY16 DataDump'!$H$2:$H$4536, "July")</f>
        <v>9208.3499999999985</v>
      </c>
      <c r="E69" s="39">
        <f t="shared" si="2"/>
        <v>0.31917985146916372</v>
      </c>
      <c r="F69" s="58">
        <f t="shared" si="3"/>
        <v>0.3146333813055831</v>
      </c>
    </row>
    <row r="70" spans="1:6" s="35" customFormat="1" hidden="1" outlineLevel="1" x14ac:dyDescent="0.25">
      <c r="A70" s="55"/>
      <c r="B70" s="35" t="s">
        <v>558</v>
      </c>
      <c r="C70" s="35">
        <f>SUMIFS('FY16 DataDump'!$E$2:$E$4536, 'FY16 DataDump'!$B$2:$B$4536, "ESPRESSO", 'FY16 DataDump'!$H$2:$H$4536, "August")</f>
        <v>0</v>
      </c>
      <c r="D70" s="36">
        <f>SUMIFS('FY16 DataDump'!$F$2:$F$4536, 'FY16 DataDump'!$B$2:$B$4536, "ESPRESSO", 'FY16 DataDump'!$H$2:$H$4536, "August")</f>
        <v>0</v>
      </c>
      <c r="E70" s="39">
        <f t="shared" si="2"/>
        <v>0</v>
      </c>
      <c r="F70" s="58">
        <f t="shared" si="3"/>
        <v>0</v>
      </c>
    </row>
    <row r="71" spans="1:6" s="35" customFormat="1" hidden="1" outlineLevel="1" x14ac:dyDescent="0.25">
      <c r="A71" s="55"/>
      <c r="B71" s="35" t="s">
        <v>559</v>
      </c>
      <c r="C71" s="35">
        <f>SUMIFS('FY16 DataDump'!$E$2:$E$4536, 'FY16 DataDump'!$B$2:$B$4536, "ESPRESSO", 'FY16 DataDump'!$H$2:$H$4536, "September")</f>
        <v>0</v>
      </c>
      <c r="D71" s="36">
        <f>SUMIFS('FY16 DataDump'!$F$2:$F$4536, 'FY16 DataDump'!$B$2:$B$4536, "ESPRESSO", 'FY16 DataDump'!$H$2:$H$4536, "September")</f>
        <v>0</v>
      </c>
      <c r="E71" s="39">
        <f t="shared" si="2"/>
        <v>0</v>
      </c>
      <c r="F71" s="58">
        <f t="shared" si="3"/>
        <v>0</v>
      </c>
    </row>
    <row r="72" spans="1:6" s="35" customFormat="1" hidden="1" outlineLevel="1" x14ac:dyDescent="0.25">
      <c r="A72" s="55"/>
      <c r="B72" s="35" t="s">
        <v>560</v>
      </c>
      <c r="C72" s="35">
        <f>SUMIFS('FY16 DataDump'!$E$2:$E$4536, 'FY16 DataDump'!$B$2:$B$4536, "ESPRESSO", 'FY16 DataDump'!$H$2:$H$4536, "October")</f>
        <v>0</v>
      </c>
      <c r="D72" s="36">
        <f>SUMIFS('FY16 DataDump'!$F$2:$F$4536, 'FY16 DataDump'!$B$2:$B$4536, "ESPRESSO", 'FY16 DataDump'!$H$2:$H$4536, "October")</f>
        <v>0</v>
      </c>
      <c r="E72" s="39">
        <f t="shared" si="2"/>
        <v>0</v>
      </c>
      <c r="F72" s="58">
        <f t="shared" si="3"/>
        <v>0</v>
      </c>
    </row>
    <row r="73" spans="1:6" s="35" customFormat="1" hidden="1" outlineLevel="1" x14ac:dyDescent="0.25">
      <c r="A73" s="55"/>
      <c r="B73" s="35" t="s">
        <v>561</v>
      </c>
      <c r="C73" s="35">
        <f>SUMIFS('FY16 DataDump'!$E$2:$E$4536, 'FY16 DataDump'!$B$2:$B$4536, "ESPRESSO", 'FY16 DataDump'!$H$2:$H$4536, "November")</f>
        <v>0</v>
      </c>
      <c r="D73" s="36">
        <f>SUMIFS('FY16 DataDump'!$F$2:$F$4536, 'FY16 DataDump'!$B$2:$B$4536, "ESPRESSO", 'FY16 DataDump'!$H$2:$H$4536, "November")</f>
        <v>0</v>
      </c>
      <c r="E73" s="39">
        <f t="shared" si="2"/>
        <v>0</v>
      </c>
      <c r="F73" s="58">
        <f t="shared" si="3"/>
        <v>0</v>
      </c>
    </row>
    <row r="74" spans="1:6" s="35" customFormat="1" hidden="1" outlineLevel="1" x14ac:dyDescent="0.25">
      <c r="A74" s="55"/>
      <c r="B74" s="35" t="s">
        <v>562</v>
      </c>
      <c r="C74" s="35">
        <f>SUMIFS('FY16 DataDump'!$E$2:$E$4536, 'FY16 DataDump'!$B$2:$B$4536, "ESPRESSO", 'FY16 DataDump'!$H$2:$H$4536, "December")</f>
        <v>0</v>
      </c>
      <c r="D74" s="36">
        <f>SUMIFS('FY16 DataDump'!$F$2:$F$4536, 'FY16 DataDump'!$B$2:$B$4536, "ESPRESSO", 'FY16 DataDump'!$H$2:$H$4536, "December")</f>
        <v>0</v>
      </c>
      <c r="E74" s="39">
        <f t="shared" si="2"/>
        <v>0</v>
      </c>
      <c r="F74" s="58">
        <f t="shared" si="3"/>
        <v>0</v>
      </c>
    </row>
    <row r="75" spans="1:6" s="35" customFormat="1" hidden="1" outlineLevel="1" x14ac:dyDescent="0.25">
      <c r="A75" s="55"/>
      <c r="B75" s="35" t="s">
        <v>563</v>
      </c>
      <c r="C75" s="35">
        <f>SUMIFS('FY16 DataDump'!$E$2:$E$4536, 'FY16 DataDump'!$B$2:$B$4536, "ESPRESSO", 'FY16 DataDump'!$H$2:$H$4536, "January")</f>
        <v>0</v>
      </c>
      <c r="D75" s="36">
        <f>SUMIFS('FY16 DataDump'!$F$2:$F$4536, 'FY16 DataDump'!$B$2:$B$4536, "ESPRESSO", 'FY16 DataDump'!$H$2:$H$4536, "January")</f>
        <v>0</v>
      </c>
      <c r="E75" s="39">
        <f t="shared" si="2"/>
        <v>0</v>
      </c>
      <c r="F75" s="58">
        <f t="shared" si="3"/>
        <v>0</v>
      </c>
    </row>
    <row r="76" spans="1:6" s="35" customFormat="1" hidden="1" outlineLevel="1" x14ac:dyDescent="0.25">
      <c r="A76" s="55"/>
      <c r="B76" s="35" t="s">
        <v>564</v>
      </c>
      <c r="C76" s="35">
        <f>SUMIFS('FY16 DataDump'!$E$2:$E$4536, 'FY16 DataDump'!$B$2:$B$4536, "ESPRESSO", 'FY16 DataDump'!$H$2:$H$4536, "February")</f>
        <v>0</v>
      </c>
      <c r="D76" s="36">
        <f>SUMIFS('FY16 DataDump'!$F$2:$F$4536, 'FY16 DataDump'!$B$2:$B$4536, "ESPRESSO", 'FY16 DataDump'!$H$2:$H$4536, "February")</f>
        <v>0</v>
      </c>
      <c r="E76" s="39">
        <f t="shared" si="2"/>
        <v>0</v>
      </c>
      <c r="F76" s="58">
        <f t="shared" si="3"/>
        <v>0</v>
      </c>
    </row>
    <row r="77" spans="1:6" s="35" customFormat="1" hidden="1" outlineLevel="1" x14ac:dyDescent="0.25">
      <c r="A77" s="55"/>
      <c r="B77" s="35" t="s">
        <v>565</v>
      </c>
      <c r="C77" s="35">
        <f>SUMIFS('FY16 DataDump'!$E$2:$E$4536, 'FY16 DataDump'!$B$2:$B$4536, "ESPRESSO", 'FY16 DataDump'!$H$2:$H$4536, "March")</f>
        <v>0</v>
      </c>
      <c r="D77" s="36">
        <f>SUMIFS('FY16 DataDump'!$F$2:$F$4536, 'FY16 DataDump'!$B$2:$B$4536, "ESPRESSO", 'FY16 DataDump'!$H$2:$H$4536, "March")</f>
        <v>0</v>
      </c>
      <c r="E77" s="39">
        <f t="shared" si="2"/>
        <v>0</v>
      </c>
      <c r="F77" s="58">
        <f t="shared" si="3"/>
        <v>0</v>
      </c>
    </row>
    <row r="78" spans="1:6" s="35" customFormat="1" hidden="1" outlineLevel="1" x14ac:dyDescent="0.25">
      <c r="A78" s="55"/>
      <c r="B78" s="35" t="s">
        <v>566</v>
      </c>
      <c r="C78" s="35">
        <f>SUMIFS('FY16 DataDump'!$E$2:$E$4536, 'FY16 DataDump'!$B$2:$B$4536, "ESPRESSO", 'FY16 DataDump'!$H$2:$H$4536, "April")</f>
        <v>0</v>
      </c>
      <c r="D78" s="36">
        <f>SUMIFS('FY16 DataDump'!$F$2:$F$4536, 'FY16 DataDump'!$B$2:$B$4536, "ESPRESSO", 'FY16 DataDump'!$H$2:$H$4536, "April")</f>
        <v>0</v>
      </c>
      <c r="E78" s="39">
        <f t="shared" si="2"/>
        <v>0</v>
      </c>
      <c r="F78" s="58">
        <f t="shared" si="3"/>
        <v>0</v>
      </c>
    </row>
    <row r="79" spans="1:6" s="35" customFormat="1" hidden="1" outlineLevel="1" x14ac:dyDescent="0.25">
      <c r="A79" s="55"/>
      <c r="B79" s="35" t="s">
        <v>567</v>
      </c>
      <c r="C79" s="35">
        <f>SUMIFS('FY16 DataDump'!$E$2:$E$4536, 'FY16 DataDump'!$B$2:$B$4536, "ESPRESSO", 'FY16 DataDump'!$H$2:$H$4536, "May")</f>
        <v>0</v>
      </c>
      <c r="D79" s="36">
        <f>SUMIFS('FY16 DataDump'!$F$2:$F$4536, 'FY16 DataDump'!$B$2:$B$4536, "ESPRESSO", 'FY16 DataDump'!$H$2:$H$4536, "May")</f>
        <v>0</v>
      </c>
      <c r="E79" s="39">
        <f t="shared" si="2"/>
        <v>0</v>
      </c>
      <c r="F79" s="58">
        <f t="shared" si="3"/>
        <v>0</v>
      </c>
    </row>
    <row r="80" spans="1:6" s="35" customFormat="1" hidden="1" outlineLevel="1" x14ac:dyDescent="0.25">
      <c r="A80" s="55"/>
      <c r="B80" s="35" t="s">
        <v>568</v>
      </c>
      <c r="C80" s="35">
        <f>SUMIFS('FY16 DataDump'!$E$2:$E$4536, 'FY16 DataDump'!$B$2:$B$4536, "ESPRESSO", 'FY16 DataDump'!$H$2:$H$4536, "June")</f>
        <v>0</v>
      </c>
      <c r="D80" s="36">
        <f>SUMIFS('FY16 DataDump'!$F$2:$F$4536, 'FY16 DataDump'!$B$2:$B$4536, "ESPRESSO", 'FY16 DataDump'!$H$2:$H$4536, "June")</f>
        <v>0</v>
      </c>
      <c r="E80" s="39">
        <f t="shared" si="2"/>
        <v>0</v>
      </c>
      <c r="F80" s="58">
        <f t="shared" si="3"/>
        <v>0</v>
      </c>
    </row>
    <row r="81" spans="1:6" collapsed="1" x14ac:dyDescent="0.25">
      <c r="A81" s="56" t="s">
        <v>217</v>
      </c>
      <c r="B81" s="37"/>
      <c r="C81" s="37">
        <f>SUM(C82:C93)</f>
        <v>0</v>
      </c>
      <c r="D81" s="38">
        <f>SUM(D82:D93)</f>
        <v>0</v>
      </c>
      <c r="E81" s="39">
        <f t="shared" si="2"/>
        <v>0</v>
      </c>
      <c r="F81" s="58">
        <f t="shared" si="3"/>
        <v>0</v>
      </c>
    </row>
    <row r="82" spans="1:6" s="35" customFormat="1" hidden="1" outlineLevel="1" x14ac:dyDescent="0.25">
      <c r="A82" s="55"/>
      <c r="B82" s="35" t="s">
        <v>557</v>
      </c>
      <c r="C82" s="35">
        <f>SUMIFS('FY16 DataDump'!$E$2:$E$4536, 'FY16 DataDump'!$B$2:$B$4536, "FRUITS/VEGGIES", 'FY16 DataDump'!$H$2:$H$4536, "July")</f>
        <v>0</v>
      </c>
      <c r="D82" s="36">
        <f>SUMIFS('FY16 DataDump'!$F$2:$F$4536, 'FY16 DataDump'!$B$2:$B$4536, "FRUITS/VEGGIES", 'FY16 DataDump'!$H$2:$H$4536, "July")</f>
        <v>0</v>
      </c>
      <c r="E82" s="39">
        <f t="shared" si="2"/>
        <v>0</v>
      </c>
      <c r="F82" s="58">
        <f t="shared" si="3"/>
        <v>0</v>
      </c>
    </row>
    <row r="83" spans="1:6" s="35" customFormat="1" hidden="1" outlineLevel="1" x14ac:dyDescent="0.25">
      <c r="A83" s="55"/>
      <c r="B83" s="35" t="s">
        <v>558</v>
      </c>
      <c r="C83" s="35">
        <f>SUMIFS('FY16 DataDump'!$E$2:$E$4536, 'FY16 DataDump'!$B$2:$B$4536, "FRUITS/VEGGIES", 'FY16 DataDump'!$H$2:$H$4536, "August")</f>
        <v>0</v>
      </c>
      <c r="D83" s="36">
        <f>SUMIFS('FY16 DataDump'!$F$2:$F$4536, 'FY16 DataDump'!$B$2:$B$4536, "FRUITS/VEGGIES", 'FY16 DataDump'!$H$2:$H$4536, "August")</f>
        <v>0</v>
      </c>
      <c r="E83" s="39">
        <f t="shared" si="2"/>
        <v>0</v>
      </c>
      <c r="F83" s="58">
        <f t="shared" si="3"/>
        <v>0</v>
      </c>
    </row>
    <row r="84" spans="1:6" s="35" customFormat="1" hidden="1" outlineLevel="1" x14ac:dyDescent="0.25">
      <c r="A84" s="55"/>
      <c r="B84" s="35" t="s">
        <v>559</v>
      </c>
      <c r="C84" s="35">
        <f>SUMIFS('FY16 DataDump'!$E$2:$E$4536, 'FY16 DataDump'!$B$2:$B$4536, "FRUITS/VEGGIES", 'FY16 DataDump'!$H$2:$H$4536, "September")</f>
        <v>0</v>
      </c>
      <c r="D84" s="36">
        <f>SUMIFS('FY16 DataDump'!$F$2:$F$4536, 'FY16 DataDump'!$B$2:$B$4536, "FRUITS/VEGGIES", 'FY16 DataDump'!$H$2:$H$4536, "September")</f>
        <v>0</v>
      </c>
      <c r="E84" s="39">
        <f t="shared" si="2"/>
        <v>0</v>
      </c>
      <c r="F84" s="58">
        <f t="shared" si="3"/>
        <v>0</v>
      </c>
    </row>
    <row r="85" spans="1:6" s="35" customFormat="1" hidden="1" outlineLevel="1" x14ac:dyDescent="0.25">
      <c r="A85" s="55"/>
      <c r="B85" s="35" t="s">
        <v>560</v>
      </c>
      <c r="C85" s="35">
        <f>SUMIFS('FY16 DataDump'!$E$2:$E$4536, 'FY16 DataDump'!$B$2:$B$4536, "FRUITS/VEGGIES", 'FY16 DataDump'!$H$2:$H$4536, "October")</f>
        <v>0</v>
      </c>
      <c r="D85" s="36">
        <f>SUMIFS('FY16 DataDump'!$F$2:$F$4536, 'FY16 DataDump'!$B$2:$B$4536, "FRUITS/VEGGIES", 'FY16 DataDump'!$H$2:$H$4536, "October")</f>
        <v>0</v>
      </c>
      <c r="E85" s="39">
        <f t="shared" si="2"/>
        <v>0</v>
      </c>
      <c r="F85" s="58">
        <f t="shared" si="3"/>
        <v>0</v>
      </c>
    </row>
    <row r="86" spans="1:6" s="35" customFormat="1" hidden="1" outlineLevel="1" x14ac:dyDescent="0.25">
      <c r="A86" s="55"/>
      <c r="B86" s="35" t="s">
        <v>561</v>
      </c>
      <c r="C86" s="35">
        <f>SUMIFS('FY16 DataDump'!$E$2:$E$4536, 'FY16 DataDump'!$B$2:$B$4536, "FRUITS/VEGGIES", 'FY16 DataDump'!$H$2:$H$4536, "November")</f>
        <v>0</v>
      </c>
      <c r="D86" s="36">
        <f>SUMIFS('FY16 DataDump'!$F$2:$F$4536, 'FY16 DataDump'!$B$2:$B$4536, "FRUITS/VEGGIES", 'FY16 DataDump'!$H$2:$H$4536, "November")</f>
        <v>0</v>
      </c>
      <c r="E86" s="39">
        <f t="shared" si="2"/>
        <v>0</v>
      </c>
      <c r="F86" s="58">
        <f t="shared" si="3"/>
        <v>0</v>
      </c>
    </row>
    <row r="87" spans="1:6" s="35" customFormat="1" hidden="1" outlineLevel="1" x14ac:dyDescent="0.25">
      <c r="A87" s="55"/>
      <c r="B87" s="35" t="s">
        <v>562</v>
      </c>
      <c r="C87" s="35">
        <f>SUMIFS('FY16 DataDump'!$E$2:$E$4536, 'FY16 DataDump'!$B$2:$B$4536, "FRUITS/VEGGIES", 'FY16 DataDump'!$H$2:$H$4536, "December")</f>
        <v>0</v>
      </c>
      <c r="D87" s="36">
        <f>SUMIFS('FY16 DataDump'!$F$2:$F$4536, 'FY16 DataDump'!$B$2:$B$4536, "FRUITS/VEGGIES", 'FY16 DataDump'!$H$2:$H$4536, "December")</f>
        <v>0</v>
      </c>
      <c r="E87" s="39">
        <f t="shared" si="2"/>
        <v>0</v>
      </c>
      <c r="F87" s="58">
        <f t="shared" si="3"/>
        <v>0</v>
      </c>
    </row>
    <row r="88" spans="1:6" s="35" customFormat="1" hidden="1" outlineLevel="1" x14ac:dyDescent="0.25">
      <c r="A88" s="55"/>
      <c r="B88" s="35" t="s">
        <v>563</v>
      </c>
      <c r="C88" s="35">
        <f>SUMIFS('FY16 DataDump'!$E$2:$E$4536, 'FY16 DataDump'!$B$2:$B$4536, "FRUITS/VEGGIES", 'FY16 DataDump'!$H$2:$H$4536, "January")</f>
        <v>0</v>
      </c>
      <c r="D88" s="36">
        <f>SUMIFS('FY16 DataDump'!$F$2:$F$4536, 'FY16 DataDump'!$B$2:$B$4536, "FRUITS/VEGGIES", 'FY16 DataDump'!$H$2:$H$4536, "January")</f>
        <v>0</v>
      </c>
      <c r="E88" s="39">
        <f t="shared" si="2"/>
        <v>0</v>
      </c>
      <c r="F88" s="58">
        <f t="shared" si="3"/>
        <v>0</v>
      </c>
    </row>
    <row r="89" spans="1:6" s="35" customFormat="1" hidden="1" outlineLevel="1" x14ac:dyDescent="0.25">
      <c r="A89" s="55"/>
      <c r="B89" s="35" t="s">
        <v>564</v>
      </c>
      <c r="C89" s="35">
        <f>SUMIFS('FY16 DataDump'!$E$2:$E$4536, 'FY16 DataDump'!$B$2:$B$4536, "FRUITS/VEGGIES", 'FY16 DataDump'!$H$2:$H$4536, "February")</f>
        <v>0</v>
      </c>
      <c r="D89" s="36">
        <f>SUMIFS('FY16 DataDump'!$F$2:$F$4536, 'FY16 DataDump'!$B$2:$B$4536, "FRUITS/VEGGIES", 'FY16 DataDump'!$H$2:$H$4536, "February")</f>
        <v>0</v>
      </c>
      <c r="E89" s="39">
        <f t="shared" si="2"/>
        <v>0</v>
      </c>
      <c r="F89" s="58">
        <f t="shared" si="3"/>
        <v>0</v>
      </c>
    </row>
    <row r="90" spans="1:6" s="35" customFormat="1" hidden="1" outlineLevel="1" x14ac:dyDescent="0.25">
      <c r="A90" s="55"/>
      <c r="B90" s="35" t="s">
        <v>565</v>
      </c>
      <c r="C90" s="35">
        <f>SUMIFS('FY16 DataDump'!$E$2:$E$4536, 'FY16 DataDump'!$B$2:$B$4536, "FRUITS/VEGGIES", 'FY16 DataDump'!$H$2:$H$4536, "March")</f>
        <v>0</v>
      </c>
      <c r="D90" s="36">
        <f>SUMIFS('FY16 DataDump'!$F$2:$F$4536, 'FY16 DataDump'!$B$2:$B$4536, "FRUITS/VEGGIES", 'FY16 DataDump'!$H$2:$H$4536, "March")</f>
        <v>0</v>
      </c>
      <c r="E90" s="39">
        <f t="shared" si="2"/>
        <v>0</v>
      </c>
      <c r="F90" s="58">
        <f t="shared" si="3"/>
        <v>0</v>
      </c>
    </row>
    <row r="91" spans="1:6" s="35" customFormat="1" hidden="1" outlineLevel="1" x14ac:dyDescent="0.25">
      <c r="A91" s="55"/>
      <c r="B91" s="35" t="s">
        <v>566</v>
      </c>
      <c r="C91" s="35">
        <f>SUMIFS('FY16 DataDump'!$E$2:$E$4536, 'FY16 DataDump'!$B$2:$B$4536, "FRUITS/VEGGIES", 'FY16 DataDump'!$H$2:$H$4536, "April")</f>
        <v>0</v>
      </c>
      <c r="D91" s="36">
        <f>SUMIFS('FY16 DataDump'!$F$2:$F$4536, 'FY16 DataDump'!$B$2:$B$4536, "FRUITS/VEGGIES", 'FY16 DataDump'!$H$2:$H$4536, "April")</f>
        <v>0</v>
      </c>
      <c r="E91" s="39">
        <f t="shared" si="2"/>
        <v>0</v>
      </c>
      <c r="F91" s="58">
        <f t="shared" si="3"/>
        <v>0</v>
      </c>
    </row>
    <row r="92" spans="1:6" s="35" customFormat="1" hidden="1" outlineLevel="1" x14ac:dyDescent="0.25">
      <c r="A92" s="55"/>
      <c r="B92" s="35" t="s">
        <v>567</v>
      </c>
      <c r="C92" s="35">
        <f>SUMIFS('FY16 DataDump'!$E$2:$E$4536, 'FY16 DataDump'!$B$2:$B$4536, "FRUITS/VEGGIES", 'FY16 DataDump'!$H$2:$H$4536, "May")</f>
        <v>0</v>
      </c>
      <c r="D92" s="36">
        <f>SUMIFS('FY16 DataDump'!$F$2:$F$4536, 'FY16 DataDump'!$B$2:$B$4536, "FRUITS/VEGGIES", 'FY16 DataDump'!$H$2:$H$4536, "May")</f>
        <v>0</v>
      </c>
      <c r="E92" s="39">
        <f t="shared" si="2"/>
        <v>0</v>
      </c>
      <c r="F92" s="58">
        <f t="shared" si="3"/>
        <v>0</v>
      </c>
    </row>
    <row r="93" spans="1:6" s="35" customFormat="1" hidden="1" outlineLevel="1" x14ac:dyDescent="0.25">
      <c r="A93" s="55"/>
      <c r="B93" s="35" t="s">
        <v>568</v>
      </c>
      <c r="C93" s="35">
        <f>SUMIFS('FY16 DataDump'!$E$2:$E$4536, 'FY16 DataDump'!$B$2:$B$4536, "FRUITS/VEGGIES", 'FY16 DataDump'!$H$2:$H$4536, "June")</f>
        <v>0</v>
      </c>
      <c r="D93" s="36">
        <f>SUMIFS('FY16 DataDump'!$F$2:$F$4536, 'FY16 DataDump'!$B$2:$B$4536, "FRUITS/VEGGIES", 'FY16 DataDump'!$H$2:$H$4536, "June")</f>
        <v>0</v>
      </c>
      <c r="E93" s="39">
        <f t="shared" si="2"/>
        <v>0</v>
      </c>
      <c r="F93" s="58">
        <f t="shared" si="3"/>
        <v>0</v>
      </c>
    </row>
    <row r="94" spans="1:6" collapsed="1" x14ac:dyDescent="0.25">
      <c r="A94" s="56" t="s">
        <v>660</v>
      </c>
      <c r="B94" s="37"/>
      <c r="C94" s="37">
        <f>SUM(C95:C106)</f>
        <v>745</v>
      </c>
      <c r="D94" s="38">
        <f>SUM(D95:D106)</f>
        <v>3860.8399999999997</v>
      </c>
      <c r="E94" s="39">
        <f t="shared" si="2"/>
        <v>6.0138844042621889E-2</v>
      </c>
      <c r="F94" s="58">
        <f t="shared" si="3"/>
        <v>0.13191822029786526</v>
      </c>
    </row>
    <row r="95" spans="1:6" s="35" customFormat="1" hidden="1" outlineLevel="1" x14ac:dyDescent="0.25">
      <c r="A95" s="55"/>
      <c r="B95" s="35" t="s">
        <v>557</v>
      </c>
      <c r="C95" s="35">
        <f>SUMIFS('FY16 DataDump'!$E$2:$E$4536, 'FY16 DataDump'!$B$2:$B$4536, "HOT MEALS", 'FY16 DataDump'!$H$2:$H$4536, "July")</f>
        <v>745</v>
      </c>
      <c r="D95" s="36">
        <f>SUMIFS('FY16 DataDump'!$F$2:$F$4536, 'FY16 DataDump'!$B$2:$B$4536, "HOT MEALS", 'FY16 DataDump'!$H$2:$H$4536, "July")</f>
        <v>3860.8399999999997</v>
      </c>
      <c r="E95" s="39">
        <f t="shared" si="2"/>
        <v>6.0138844042621889E-2</v>
      </c>
      <c r="F95" s="58">
        <f t="shared" si="3"/>
        <v>0.13191822029786526</v>
      </c>
    </row>
    <row r="96" spans="1:6" s="35" customFormat="1" hidden="1" outlineLevel="1" x14ac:dyDescent="0.25">
      <c r="A96" s="55"/>
      <c r="B96" s="35" t="s">
        <v>558</v>
      </c>
      <c r="C96" s="35">
        <f>SUMIFS('FY16 DataDump'!$E$2:$E$4536, 'FY16 DataDump'!$B$2:$B$4536, "HOT MEALS", 'FY16 DataDump'!$H$2:$H$4536, "August")</f>
        <v>0</v>
      </c>
      <c r="D96" s="36">
        <f>SUMIFS('FY16 DataDump'!$F$2:$F$4536, 'FY16 DataDump'!$B$2:$B$4536, "HOT MEALS", 'FY16 DataDump'!$H$2:$H$4536, "August")</f>
        <v>0</v>
      </c>
      <c r="E96" s="39">
        <f t="shared" si="2"/>
        <v>0</v>
      </c>
      <c r="F96" s="58">
        <f t="shared" si="3"/>
        <v>0</v>
      </c>
    </row>
    <row r="97" spans="1:6" s="35" customFormat="1" hidden="1" outlineLevel="1" x14ac:dyDescent="0.25">
      <c r="A97" s="55"/>
      <c r="B97" s="35" t="s">
        <v>559</v>
      </c>
      <c r="C97" s="35">
        <f>SUMIFS('FY16 DataDump'!$E$2:$E$4536, 'FY16 DataDump'!$B$2:$B$4536, "HOT MEALS", 'FY16 DataDump'!$H$2:$H$4536, "September")</f>
        <v>0</v>
      </c>
      <c r="D97" s="36">
        <f>SUMIFS('FY16 DataDump'!$F$2:$F$4536, 'FY16 DataDump'!$B$2:$B$4536, "HOT MEALS", 'FY16 DataDump'!$H$2:$H$4536, "September")</f>
        <v>0</v>
      </c>
      <c r="E97" s="39">
        <f t="shared" si="2"/>
        <v>0</v>
      </c>
      <c r="F97" s="58">
        <f t="shared" si="3"/>
        <v>0</v>
      </c>
    </row>
    <row r="98" spans="1:6" s="35" customFormat="1" hidden="1" outlineLevel="1" x14ac:dyDescent="0.25">
      <c r="A98" s="55"/>
      <c r="B98" s="35" t="s">
        <v>560</v>
      </c>
      <c r="C98" s="35">
        <f>SUMIFS('FY16 DataDump'!$E$2:$E$4536, 'FY16 DataDump'!$B$2:$B$4536, "HOT MEALS", 'FY16 DataDump'!$H$2:$H$4536, "October")</f>
        <v>0</v>
      </c>
      <c r="D98" s="36">
        <f>SUMIFS('FY16 DataDump'!$F$2:$F$4536, 'FY16 DataDump'!$B$2:$B$4536, "HOT MEALS", 'FY16 DataDump'!$H$2:$H$4536, "October")</f>
        <v>0</v>
      </c>
      <c r="E98" s="39">
        <f t="shared" si="2"/>
        <v>0</v>
      </c>
      <c r="F98" s="58">
        <f t="shared" si="3"/>
        <v>0</v>
      </c>
    </row>
    <row r="99" spans="1:6" s="35" customFormat="1" hidden="1" outlineLevel="1" x14ac:dyDescent="0.25">
      <c r="A99" s="55"/>
      <c r="B99" s="35" t="s">
        <v>561</v>
      </c>
      <c r="C99" s="35">
        <f>SUMIFS('FY16 DataDump'!$E$2:$E$4536, 'FY16 DataDump'!$B$2:$B$4536, "HOT MEALS", 'FY16 DataDump'!$H$2:$H$4536, "November")</f>
        <v>0</v>
      </c>
      <c r="D99" s="36">
        <f>SUMIFS('FY16 DataDump'!$F$2:$F$4536, 'FY16 DataDump'!$B$2:$B$4536, "HOT MEALS", 'FY16 DataDump'!$H$2:$H$4536, "November")</f>
        <v>0</v>
      </c>
      <c r="E99" s="39">
        <f t="shared" si="2"/>
        <v>0</v>
      </c>
      <c r="F99" s="58">
        <f t="shared" si="3"/>
        <v>0</v>
      </c>
    </row>
    <row r="100" spans="1:6" s="35" customFormat="1" hidden="1" outlineLevel="1" x14ac:dyDescent="0.25">
      <c r="A100" s="55"/>
      <c r="B100" s="35" t="s">
        <v>562</v>
      </c>
      <c r="C100" s="35">
        <f>SUMIFS('FY16 DataDump'!$E$2:$E$4536, 'FY16 DataDump'!$B$2:$B$4536, "HOT MEALS", 'FY16 DataDump'!$H$2:$H$4536, "December")</f>
        <v>0</v>
      </c>
      <c r="D100" s="36">
        <f>SUMIFS('FY16 DataDump'!$F$2:$F$4536, 'FY16 DataDump'!$B$2:$B$4536, "HOT MEALS", 'FY16 DataDump'!$H$2:$H$4536, "December")</f>
        <v>0</v>
      </c>
      <c r="E100" s="39">
        <f t="shared" si="2"/>
        <v>0</v>
      </c>
      <c r="F100" s="58">
        <f t="shared" si="3"/>
        <v>0</v>
      </c>
    </row>
    <row r="101" spans="1:6" s="35" customFormat="1" hidden="1" outlineLevel="1" x14ac:dyDescent="0.25">
      <c r="A101" s="55"/>
      <c r="B101" s="35" t="s">
        <v>563</v>
      </c>
      <c r="C101" s="35">
        <f>SUMIFS('FY16 DataDump'!$E$2:$E$4536, 'FY16 DataDump'!$B$2:$B$4536, "HOT MEALS", 'FY16 DataDump'!$H$2:$H$4536, "January")</f>
        <v>0</v>
      </c>
      <c r="D101" s="36">
        <f>SUMIFS('FY16 DataDump'!$F$2:$F$4536, 'FY16 DataDump'!$B$2:$B$4536, "HOT MEALS", 'FY16 DataDump'!$H$2:$H$4536, "January")</f>
        <v>0</v>
      </c>
      <c r="E101" s="39">
        <f t="shared" si="2"/>
        <v>0</v>
      </c>
      <c r="F101" s="58">
        <f t="shared" si="3"/>
        <v>0</v>
      </c>
    </row>
    <row r="102" spans="1:6" s="35" customFormat="1" hidden="1" outlineLevel="1" x14ac:dyDescent="0.25">
      <c r="A102" s="55"/>
      <c r="B102" s="35" t="s">
        <v>564</v>
      </c>
      <c r="C102" s="35">
        <f>SUMIFS('FY16 DataDump'!$E$2:$E$4536, 'FY16 DataDump'!$B$2:$B$4536, "HOT MEALS", 'FY16 DataDump'!$H$2:$H$4536, "February")</f>
        <v>0</v>
      </c>
      <c r="D102" s="36">
        <f>SUMIFS('FY16 DataDump'!$F$2:$F$4536, 'FY16 DataDump'!$B$2:$B$4536, "HOT MEALS", 'FY16 DataDump'!$H$2:$H$4536, "February")</f>
        <v>0</v>
      </c>
      <c r="E102" s="39">
        <f t="shared" si="2"/>
        <v>0</v>
      </c>
      <c r="F102" s="58">
        <f t="shared" si="3"/>
        <v>0</v>
      </c>
    </row>
    <row r="103" spans="1:6" s="35" customFormat="1" hidden="1" outlineLevel="1" x14ac:dyDescent="0.25">
      <c r="A103" s="55"/>
      <c r="B103" s="35" t="s">
        <v>565</v>
      </c>
      <c r="C103" s="35">
        <f>SUMIFS('FY16 DataDump'!$E$2:$E$4536, 'FY16 DataDump'!$B$2:$B$4536, "HOT MEALS", 'FY16 DataDump'!$H$2:$H$4536, "March")</f>
        <v>0</v>
      </c>
      <c r="D103" s="36">
        <f>SUMIFS('FY16 DataDump'!$F$2:$F$4536, 'FY16 DataDump'!$B$2:$B$4536, "HOT MEALS", 'FY16 DataDump'!$H$2:$H$4536, "March")</f>
        <v>0</v>
      </c>
      <c r="E103" s="39">
        <f t="shared" si="2"/>
        <v>0</v>
      </c>
      <c r="F103" s="58">
        <f t="shared" si="3"/>
        <v>0</v>
      </c>
    </row>
    <row r="104" spans="1:6" s="35" customFormat="1" hidden="1" outlineLevel="1" x14ac:dyDescent="0.25">
      <c r="A104" s="55"/>
      <c r="B104" s="35" t="s">
        <v>566</v>
      </c>
      <c r="C104" s="35">
        <f>SUMIFS('FY16 DataDump'!$E$2:$E$4536, 'FY16 DataDump'!$B$2:$B$4536, "HOT MEALS", 'FY16 DataDump'!$H$2:$H$4536, "April")</f>
        <v>0</v>
      </c>
      <c r="D104" s="36">
        <f>SUMIFS('FY16 DataDump'!$F$2:$F$4536, 'FY16 DataDump'!$B$2:$B$4536, "HOT MEALS", 'FY16 DataDump'!$H$2:$H$4536, "April")</f>
        <v>0</v>
      </c>
      <c r="E104" s="39">
        <f t="shared" si="2"/>
        <v>0</v>
      </c>
      <c r="F104" s="58">
        <f t="shared" si="3"/>
        <v>0</v>
      </c>
    </row>
    <row r="105" spans="1:6" s="35" customFormat="1" hidden="1" outlineLevel="1" x14ac:dyDescent="0.25">
      <c r="A105" s="55"/>
      <c r="B105" s="35" t="s">
        <v>567</v>
      </c>
      <c r="C105" s="35">
        <f>SUMIFS('FY16 DataDump'!$E$2:$E$4536, 'FY16 DataDump'!$B$2:$B$4536, "HOT MEALS", 'FY16 DataDump'!$H$2:$H$4536, "May")</f>
        <v>0</v>
      </c>
      <c r="D105" s="36">
        <f>SUMIFS('FY16 DataDump'!$F$2:$F$4536, 'FY16 DataDump'!$B$2:$B$4536, "HOT MEALS", 'FY16 DataDump'!$H$2:$H$4536, "May")</f>
        <v>0</v>
      </c>
      <c r="E105" s="39">
        <f t="shared" si="2"/>
        <v>0</v>
      </c>
      <c r="F105" s="58">
        <f t="shared" si="3"/>
        <v>0</v>
      </c>
    </row>
    <row r="106" spans="1:6" s="35" customFormat="1" hidden="1" outlineLevel="1" x14ac:dyDescent="0.25">
      <c r="A106" s="55"/>
      <c r="B106" s="35" t="s">
        <v>568</v>
      </c>
      <c r="C106" s="35">
        <f>SUMIFS('FY16 DataDump'!$E$2:$E$4536, 'FY16 DataDump'!$B$2:$B$4536, "HOT MEALS", 'FY16 DataDump'!$H$2:$H$4536, "June")</f>
        <v>0</v>
      </c>
      <c r="D106" s="36">
        <f>SUMIFS('FY16 DataDump'!$F$2:$F$4536, 'FY16 DataDump'!$B$2:$B$4536, "HOT MEALS", 'FY16 DataDump'!$H$2:$H$4536, "June")</f>
        <v>0</v>
      </c>
      <c r="E106" s="39">
        <f t="shared" si="2"/>
        <v>0</v>
      </c>
      <c r="F106" s="58">
        <f t="shared" si="3"/>
        <v>0</v>
      </c>
    </row>
    <row r="107" spans="1:6" collapsed="1" x14ac:dyDescent="0.25">
      <c r="A107" s="56" t="s">
        <v>650</v>
      </c>
      <c r="B107" s="37"/>
      <c r="C107" s="37">
        <f>SUM(C108:C119)</f>
        <v>313</v>
      </c>
      <c r="D107" s="38">
        <f>SUM(D108:D119)</f>
        <v>2005.95</v>
      </c>
      <c r="E107" s="39">
        <f t="shared" si="2"/>
        <v>2.5266386825960607E-2</v>
      </c>
      <c r="F107" s="58">
        <f t="shared" si="3"/>
        <v>6.8539839518473408E-2</v>
      </c>
    </row>
    <row r="108" spans="1:6" s="35" customFormat="1" hidden="1" outlineLevel="1" x14ac:dyDescent="0.25">
      <c r="A108" s="55"/>
      <c r="B108" s="35" t="s">
        <v>557</v>
      </c>
      <c r="C108" s="35">
        <f>SUMIFS('FY16 DataDump'!$E$2:$E$4536, 'FY16 DataDump'!$B$2:$B$4536, "SPECIAL SANDWICH", 'FY16 DataDump'!$H$2:$H$4536, "July")</f>
        <v>313</v>
      </c>
      <c r="D108" s="36">
        <f>SUMIFS('FY16 DataDump'!$F$2:$F$4536, 'FY16 DataDump'!$B$2:$B$4536, "SPECIAL SANDWICH", 'FY16 DataDump'!$H$2:$H$4536, "July")</f>
        <v>2005.95</v>
      </c>
      <c r="E108" s="39">
        <f t="shared" si="2"/>
        <v>2.5266386825960607E-2</v>
      </c>
      <c r="F108" s="58">
        <f t="shared" si="3"/>
        <v>6.8539839518473408E-2</v>
      </c>
    </row>
    <row r="109" spans="1:6" s="35" customFormat="1" hidden="1" outlineLevel="1" x14ac:dyDescent="0.25">
      <c r="A109" s="55"/>
      <c r="B109" s="35" t="s">
        <v>558</v>
      </c>
      <c r="C109" s="35">
        <f>SUMIFS('FY16 DataDump'!$E$2:$E$4536, 'FY16 DataDump'!$B$2:$B$4536, "SPECIAL SANDWICH", 'FY16 DataDump'!$H$2:$H$4536, "August")</f>
        <v>0</v>
      </c>
      <c r="D109" s="36">
        <f>SUMIFS('FY16 DataDump'!$F$2:$F$4536, 'FY16 DataDump'!$B$2:$B$4536, "SPECIAL SANDWICH", 'FY16 DataDump'!$H$2:$H$4536, "August")</f>
        <v>0</v>
      </c>
      <c r="E109" s="39">
        <f t="shared" si="2"/>
        <v>0</v>
      </c>
      <c r="F109" s="58">
        <f t="shared" si="3"/>
        <v>0</v>
      </c>
    </row>
    <row r="110" spans="1:6" s="35" customFormat="1" hidden="1" outlineLevel="1" x14ac:dyDescent="0.25">
      <c r="A110" s="55"/>
      <c r="B110" s="35" t="s">
        <v>559</v>
      </c>
      <c r="C110" s="35">
        <f>SUMIFS('FY16 DataDump'!$E$2:$E$4536, 'FY16 DataDump'!$B$2:$B$4536, "SPECIAL SANDWICH", 'FY16 DataDump'!$H$2:$H$4536, "September")</f>
        <v>0</v>
      </c>
      <c r="D110" s="36">
        <f>SUMIFS('FY16 DataDump'!$F$2:$F$4536, 'FY16 DataDump'!$B$2:$B$4536, "SPECIAL SANDWICH", 'FY16 DataDump'!$H$2:$H$4536, "September")</f>
        <v>0</v>
      </c>
      <c r="E110" s="39">
        <f t="shared" si="2"/>
        <v>0</v>
      </c>
      <c r="F110" s="58">
        <f t="shared" si="3"/>
        <v>0</v>
      </c>
    </row>
    <row r="111" spans="1:6" s="35" customFormat="1" hidden="1" outlineLevel="1" x14ac:dyDescent="0.25">
      <c r="A111" s="55"/>
      <c r="B111" s="35" t="s">
        <v>560</v>
      </c>
      <c r="C111" s="35">
        <f>SUMIFS('FY16 DataDump'!$E$2:$E$4536, 'FY16 DataDump'!$B$2:$B$4536, "SPECIAL SANDWICH", 'FY16 DataDump'!$H$2:$H$4536, "October")</f>
        <v>0</v>
      </c>
      <c r="D111" s="36">
        <f>SUMIFS('FY16 DataDump'!$F$2:$F$4536, 'FY16 DataDump'!$B$2:$B$4536, "SPECIAL SANDWICH", 'FY16 DataDump'!$H$2:$H$4536, "October")</f>
        <v>0</v>
      </c>
      <c r="E111" s="39">
        <f t="shared" si="2"/>
        <v>0</v>
      </c>
      <c r="F111" s="58">
        <f t="shared" si="3"/>
        <v>0</v>
      </c>
    </row>
    <row r="112" spans="1:6" s="35" customFormat="1" hidden="1" outlineLevel="1" x14ac:dyDescent="0.25">
      <c r="A112" s="55"/>
      <c r="B112" s="35" t="s">
        <v>561</v>
      </c>
      <c r="C112" s="35">
        <f>SUMIFS('FY16 DataDump'!$E$2:$E$4536, 'FY16 DataDump'!$B$2:$B$4536, "SPECIAL SANDWICH", 'FY16 DataDump'!$H$2:$H$4536, "November")</f>
        <v>0</v>
      </c>
      <c r="D112" s="36">
        <f>SUMIFS('FY16 DataDump'!$F$2:$F$4536, 'FY16 DataDump'!$B$2:$B$4536, "SPECIAL SANDWICH", 'FY16 DataDump'!$H$2:$H$4536, "November")</f>
        <v>0</v>
      </c>
      <c r="E112" s="39">
        <f t="shared" si="2"/>
        <v>0</v>
      </c>
      <c r="F112" s="58">
        <f t="shared" si="3"/>
        <v>0</v>
      </c>
    </row>
    <row r="113" spans="1:6" s="35" customFormat="1" hidden="1" outlineLevel="1" x14ac:dyDescent="0.25">
      <c r="A113" s="55"/>
      <c r="B113" s="35" t="s">
        <v>562</v>
      </c>
      <c r="C113" s="35">
        <f>SUMIFS('FY16 DataDump'!$E$2:$E$4536, 'FY16 DataDump'!$B$2:$B$4536, "SPECIAL SANDWICH", 'FY16 DataDump'!$H$2:$H$4536, "December")</f>
        <v>0</v>
      </c>
      <c r="D113" s="36">
        <f>SUMIFS('FY16 DataDump'!$F$2:$F$4536, 'FY16 DataDump'!$B$2:$B$4536, "SPECIAL SANDWICH", 'FY16 DataDump'!$H$2:$H$4536, "December")</f>
        <v>0</v>
      </c>
      <c r="E113" s="39">
        <f t="shared" si="2"/>
        <v>0</v>
      </c>
      <c r="F113" s="58">
        <f t="shared" si="3"/>
        <v>0</v>
      </c>
    </row>
    <row r="114" spans="1:6" s="35" customFormat="1" hidden="1" outlineLevel="1" x14ac:dyDescent="0.25">
      <c r="A114" s="55"/>
      <c r="B114" s="35" t="s">
        <v>563</v>
      </c>
      <c r="C114" s="35">
        <f>SUMIFS('FY16 DataDump'!$E$2:$E$4536, 'FY16 DataDump'!$B$2:$B$4536, "SPECIAL SANDWICH", 'FY16 DataDump'!$H$2:$H$4536, "January")</f>
        <v>0</v>
      </c>
      <c r="D114" s="36">
        <f>SUMIFS('FY16 DataDump'!$F$2:$F$4536, 'FY16 DataDump'!$B$2:$B$4536, "SPECIAL SANDWICH", 'FY16 DataDump'!$H$2:$H$4536, "January")</f>
        <v>0</v>
      </c>
      <c r="E114" s="39">
        <f t="shared" si="2"/>
        <v>0</v>
      </c>
      <c r="F114" s="58">
        <f t="shared" si="3"/>
        <v>0</v>
      </c>
    </row>
    <row r="115" spans="1:6" s="35" customFormat="1" hidden="1" outlineLevel="1" x14ac:dyDescent="0.25">
      <c r="A115" s="55"/>
      <c r="B115" s="35" t="s">
        <v>564</v>
      </c>
      <c r="C115" s="35">
        <f>SUMIFS('FY16 DataDump'!$E$2:$E$4536, 'FY16 DataDump'!$B$2:$B$4536, "SPECIAL SANDWICH", 'FY16 DataDump'!$H$2:$H$4536, "February")</f>
        <v>0</v>
      </c>
      <c r="D115" s="36">
        <f>SUMIFS('FY16 DataDump'!$F$2:$F$4536, 'FY16 DataDump'!$B$2:$B$4536, "SPECIAL SANDWICH", 'FY16 DataDump'!$H$2:$H$4536, "February")</f>
        <v>0</v>
      </c>
      <c r="E115" s="39">
        <f t="shared" si="2"/>
        <v>0</v>
      </c>
      <c r="F115" s="58">
        <f t="shared" si="3"/>
        <v>0</v>
      </c>
    </row>
    <row r="116" spans="1:6" s="35" customFormat="1" hidden="1" outlineLevel="1" x14ac:dyDescent="0.25">
      <c r="A116" s="55"/>
      <c r="B116" s="35" t="s">
        <v>565</v>
      </c>
      <c r="C116" s="35">
        <f>SUMIFS('FY16 DataDump'!$E$2:$E$4536, 'FY16 DataDump'!$B$2:$B$4536, "SPECIAL SANDWICH", 'FY16 DataDump'!$H$2:$H$4536, "March")</f>
        <v>0</v>
      </c>
      <c r="D116" s="36">
        <f>SUMIFS('FY16 DataDump'!$F$2:$F$4536, 'FY16 DataDump'!$B$2:$B$4536, "SPECIAL SANDWICH", 'FY16 DataDump'!$H$2:$H$4536, "March")</f>
        <v>0</v>
      </c>
      <c r="E116" s="39">
        <f t="shared" si="2"/>
        <v>0</v>
      </c>
      <c r="F116" s="58">
        <f t="shared" si="3"/>
        <v>0</v>
      </c>
    </row>
    <row r="117" spans="1:6" s="35" customFormat="1" hidden="1" outlineLevel="1" x14ac:dyDescent="0.25">
      <c r="A117" s="55"/>
      <c r="B117" s="35" t="s">
        <v>566</v>
      </c>
      <c r="C117" s="35">
        <f>SUMIFS('FY16 DataDump'!$E$2:$E$4536, 'FY16 DataDump'!$B$2:$B$4536, "SPECIAL SANDWICH", 'FY16 DataDump'!$H$2:$H$4536, "April")</f>
        <v>0</v>
      </c>
      <c r="D117" s="36">
        <f>SUMIFS('FY16 DataDump'!$F$2:$F$4536, 'FY16 DataDump'!$B$2:$B$4536, "SPECIAL SANDWICH", 'FY16 DataDump'!$H$2:$H$4536, "April")</f>
        <v>0</v>
      </c>
      <c r="E117" s="39">
        <f t="shared" si="2"/>
        <v>0</v>
      </c>
      <c r="F117" s="58">
        <f t="shared" si="3"/>
        <v>0</v>
      </c>
    </row>
    <row r="118" spans="1:6" s="35" customFormat="1" hidden="1" outlineLevel="1" x14ac:dyDescent="0.25">
      <c r="A118" s="55"/>
      <c r="B118" s="35" t="s">
        <v>567</v>
      </c>
      <c r="C118" s="35">
        <f>SUMIFS('FY16 DataDump'!$E$2:$E$4536, 'FY16 DataDump'!$B$2:$B$4536, "SPECIAL SANDWICH", 'FY16 DataDump'!$H$2:$H$4536, "May")</f>
        <v>0</v>
      </c>
      <c r="D118" s="36">
        <f>SUMIFS('FY16 DataDump'!$F$2:$F$4536, 'FY16 DataDump'!$B$2:$B$4536, "SPECIAL SANDWICH", 'FY16 DataDump'!$H$2:$H$4536, "May")</f>
        <v>0</v>
      </c>
      <c r="E118" s="39">
        <f t="shared" si="2"/>
        <v>0</v>
      </c>
      <c r="F118" s="58">
        <f t="shared" si="3"/>
        <v>0</v>
      </c>
    </row>
    <row r="119" spans="1:6" s="35" customFormat="1" hidden="1" outlineLevel="1" x14ac:dyDescent="0.25">
      <c r="A119" s="55"/>
      <c r="B119" s="35" t="s">
        <v>568</v>
      </c>
      <c r="C119" s="35">
        <f>SUMIFS('FY16 DataDump'!$E$2:$E$4536, 'FY16 DataDump'!$B$2:$B$4536, "SPECIAL SANDWICH", 'FY16 DataDump'!$H$2:$H$4536, "June")</f>
        <v>0</v>
      </c>
      <c r="D119" s="36">
        <f>SUMIFS('FY16 DataDump'!$F$2:$F$4536, 'FY16 DataDump'!$B$2:$B$4536, "SPECIAL SANDWICH", 'FY16 DataDump'!$H$2:$H$4536, "June")</f>
        <v>0</v>
      </c>
      <c r="E119" s="39">
        <f t="shared" si="2"/>
        <v>0</v>
      </c>
      <c r="F119" s="58">
        <f t="shared" si="3"/>
        <v>0</v>
      </c>
    </row>
    <row r="120" spans="1:6" collapsed="1" x14ac:dyDescent="0.25">
      <c r="A120" s="56" t="s">
        <v>244</v>
      </c>
      <c r="B120" s="37"/>
      <c r="C120" s="37">
        <f>SUM(C121:C132)</f>
        <v>458</v>
      </c>
      <c r="D120" s="38">
        <f>SUM(D121:D132)</f>
        <v>2006.5900000000001</v>
      </c>
      <c r="E120" s="39">
        <f t="shared" si="2"/>
        <v>3.6971262512108492E-2</v>
      </c>
      <c r="F120" s="58">
        <f t="shared" si="3"/>
        <v>6.8561707210734846E-2</v>
      </c>
    </row>
    <row r="121" spans="1:6" s="35" customFormat="1" hidden="1" outlineLevel="1" x14ac:dyDescent="0.25">
      <c r="A121" s="55"/>
      <c r="B121" s="35" t="s">
        <v>557</v>
      </c>
      <c r="C121" s="35">
        <f>SUMIFS('FY16 DataDump'!$E$2:$E$4536, 'FY16 DataDump'!$B$2:$B$4536, "=SALAD &amp; SANDWICH", 'FY16 DataDump'!$H$2:$H$4536, "July")</f>
        <v>458</v>
      </c>
      <c r="D121" s="36">
        <f>SUMIFS('FY16 DataDump'!$F$2:$F$4536, 'FY16 DataDump'!$B$2:$B$4536, "SALAD &amp; SANDWICH", 'FY16 DataDump'!$H$2:$H$4536, "July")</f>
        <v>2006.5900000000001</v>
      </c>
      <c r="E121" s="39">
        <f t="shared" si="2"/>
        <v>3.6971262512108492E-2</v>
      </c>
      <c r="F121" s="58">
        <f t="shared" si="3"/>
        <v>6.8561707210734846E-2</v>
      </c>
    </row>
    <row r="122" spans="1:6" s="35" customFormat="1" hidden="1" outlineLevel="1" x14ac:dyDescent="0.25">
      <c r="A122" s="55"/>
      <c r="B122" s="35" t="s">
        <v>558</v>
      </c>
      <c r="C122" s="35">
        <f>SUMIFS('FY16 DataDump'!$E$2:$E$4536, 'FY16 DataDump'!$B$2:$B$4536, "SALAD &amp; SANDWICH", 'FY16 DataDump'!$H$2:$H$4536, "August")</f>
        <v>0</v>
      </c>
      <c r="D122" s="36">
        <f>SUMIFS('FY16 DataDump'!$F$2:$F$4536, 'FY16 DataDump'!$B$2:$B$4536, "SALAD &amp; SANDWICH", 'FY16 DataDump'!$H$2:$H$4536, "August")</f>
        <v>0</v>
      </c>
      <c r="E122" s="39">
        <f t="shared" si="2"/>
        <v>0</v>
      </c>
      <c r="F122" s="58">
        <f t="shared" si="3"/>
        <v>0</v>
      </c>
    </row>
    <row r="123" spans="1:6" s="35" customFormat="1" hidden="1" outlineLevel="1" x14ac:dyDescent="0.25">
      <c r="A123" s="55"/>
      <c r="B123" s="35" t="s">
        <v>559</v>
      </c>
      <c r="C123" s="35">
        <f>SUMIFS('FY16 DataDump'!$E$2:$E$4536, 'FY16 DataDump'!$B$2:$B$4536, "SALAD &amp; SANDWICH", 'FY16 DataDump'!$H$2:$H$4536, "September")</f>
        <v>0</v>
      </c>
      <c r="D123" s="36">
        <f>SUMIFS('FY16 DataDump'!$F$2:$F$4536, 'FY16 DataDump'!$B$2:$B$4536, "SALAD &amp; SANDWICH", 'FY16 DataDump'!$H$2:$H$4536, "September")</f>
        <v>0</v>
      </c>
      <c r="E123" s="39">
        <f t="shared" si="2"/>
        <v>0</v>
      </c>
      <c r="F123" s="58">
        <f t="shared" si="3"/>
        <v>0</v>
      </c>
    </row>
    <row r="124" spans="1:6" s="35" customFormat="1" hidden="1" outlineLevel="1" x14ac:dyDescent="0.25">
      <c r="A124" s="55"/>
      <c r="B124" s="35" t="s">
        <v>560</v>
      </c>
      <c r="C124" s="35">
        <f>SUMIFS('FY16 DataDump'!$E$2:$E$4536, 'FY16 DataDump'!$B$2:$B$4536, "SALAD &amp; SANDWICH", 'FY16 DataDump'!$H$2:$H$4536, "October")</f>
        <v>0</v>
      </c>
      <c r="D124" s="36">
        <f>SUMIFS('FY16 DataDump'!$F$2:$F$4536, 'FY16 DataDump'!$B$2:$B$4536, "SALAD &amp; SANDWICH", 'FY16 DataDump'!$H$2:$H$4536, "October")</f>
        <v>0</v>
      </c>
      <c r="E124" s="39">
        <f t="shared" si="2"/>
        <v>0</v>
      </c>
      <c r="F124" s="58">
        <f t="shared" si="3"/>
        <v>0</v>
      </c>
    </row>
    <row r="125" spans="1:6" s="35" customFormat="1" hidden="1" outlineLevel="1" x14ac:dyDescent="0.25">
      <c r="A125" s="55"/>
      <c r="B125" s="35" t="s">
        <v>561</v>
      </c>
      <c r="C125" s="35">
        <f>SUMIFS('FY16 DataDump'!$E$2:$E$4536, 'FY16 DataDump'!$B$2:$B$4536, "SALAD &amp; SANDWICH", 'FY16 DataDump'!$H$2:$H$4536, "November")</f>
        <v>0</v>
      </c>
      <c r="D125" s="36">
        <f>SUMIFS('FY16 DataDump'!$F$2:$F$4536, 'FY16 DataDump'!$B$2:$B$4536, "SALAD &amp; SANDWICH", 'FY16 DataDump'!$H$2:$H$4536, "November")</f>
        <v>0</v>
      </c>
      <c r="E125" s="39">
        <f t="shared" si="2"/>
        <v>0</v>
      </c>
      <c r="F125" s="58">
        <f t="shared" si="3"/>
        <v>0</v>
      </c>
    </row>
    <row r="126" spans="1:6" s="35" customFormat="1" hidden="1" outlineLevel="1" x14ac:dyDescent="0.25">
      <c r="A126" s="55"/>
      <c r="B126" s="35" t="s">
        <v>562</v>
      </c>
      <c r="C126" s="35">
        <f>SUMIFS('FY16 DataDump'!$E$2:$E$4536, 'FY16 DataDump'!$B$2:$B$4536, "SALAD &amp; SANDWICH", 'FY16 DataDump'!$H$2:$H$4536, "December")</f>
        <v>0</v>
      </c>
      <c r="D126" s="36">
        <f>SUMIFS('FY16 DataDump'!$F$2:$F$4536, 'FY16 DataDump'!$B$2:$B$4536, "SALAD &amp; SANDWICH", 'FY16 DataDump'!$H$2:$H$4536, "December")</f>
        <v>0</v>
      </c>
      <c r="E126" s="39">
        <f t="shared" si="2"/>
        <v>0</v>
      </c>
      <c r="F126" s="58">
        <f t="shared" si="3"/>
        <v>0</v>
      </c>
    </row>
    <row r="127" spans="1:6" s="35" customFormat="1" hidden="1" outlineLevel="1" x14ac:dyDescent="0.25">
      <c r="A127" s="55"/>
      <c r="B127" s="35" t="s">
        <v>563</v>
      </c>
      <c r="C127" s="35">
        <f>SUMIFS('FY16 DataDump'!$E$2:$E$4536, 'FY16 DataDump'!$B$2:$B$4536, "SALAD &amp; SANDWICH", 'FY16 DataDump'!$H$2:$H$4536, "January")</f>
        <v>0</v>
      </c>
      <c r="D127" s="36">
        <f>SUMIFS('FY16 DataDump'!$F$2:$F$4536, 'FY16 DataDump'!$B$2:$B$4536, "SALAD &amp; SANDWICH", 'FY16 DataDump'!$H$2:$H$4536, "January")</f>
        <v>0</v>
      </c>
      <c r="E127" s="39">
        <f t="shared" si="2"/>
        <v>0</v>
      </c>
      <c r="F127" s="58">
        <f t="shared" si="3"/>
        <v>0</v>
      </c>
    </row>
    <row r="128" spans="1:6" s="35" customFormat="1" hidden="1" outlineLevel="1" x14ac:dyDescent="0.25">
      <c r="A128" s="55"/>
      <c r="B128" s="35" t="s">
        <v>564</v>
      </c>
      <c r="C128" s="35">
        <f>SUMIFS('FY16 DataDump'!$E$2:$E$4536, 'FY16 DataDump'!$B$2:$B$4536, "SALAD &amp; SANDWICH", 'FY16 DataDump'!$H$2:$H$4536, "February")</f>
        <v>0</v>
      </c>
      <c r="D128" s="36">
        <f>SUMIFS('FY16 DataDump'!$F$2:$F$4536, 'FY16 DataDump'!$B$2:$B$4536, "SALAD &amp; SANDWICH", 'FY16 DataDump'!$H$2:$H$4536, "February")</f>
        <v>0</v>
      </c>
      <c r="E128" s="39">
        <f t="shared" si="2"/>
        <v>0</v>
      </c>
      <c r="F128" s="58">
        <f t="shared" si="3"/>
        <v>0</v>
      </c>
    </row>
    <row r="129" spans="1:6" s="35" customFormat="1" hidden="1" outlineLevel="1" x14ac:dyDescent="0.25">
      <c r="A129" s="55"/>
      <c r="B129" s="35" t="s">
        <v>565</v>
      </c>
      <c r="C129" s="35">
        <f>SUMIFS('FY16 DataDump'!$E$2:$E$4536, 'FY16 DataDump'!$B$2:$B$4536, "SALAD &amp; SANDWICH", 'FY16 DataDump'!$H$2:$H$4536, "March")</f>
        <v>0</v>
      </c>
      <c r="D129" s="36">
        <f>SUMIFS('FY16 DataDump'!$F$2:$F$4536, 'FY16 DataDump'!$B$2:$B$4536, "SALAD &amp; SANDWICH", 'FY16 DataDump'!$H$2:$H$4536, "March")</f>
        <v>0</v>
      </c>
      <c r="E129" s="39">
        <f t="shared" si="2"/>
        <v>0</v>
      </c>
      <c r="F129" s="58">
        <f t="shared" si="3"/>
        <v>0</v>
      </c>
    </row>
    <row r="130" spans="1:6" s="35" customFormat="1" hidden="1" outlineLevel="1" x14ac:dyDescent="0.25">
      <c r="A130" s="55"/>
      <c r="B130" s="35" t="s">
        <v>566</v>
      </c>
      <c r="C130" s="35">
        <f>SUMIFS('FY16 DataDump'!$E$2:$E$4536, 'FY16 DataDump'!$B$2:$B$4536, "SALAD &amp; SANDWICH", 'FY16 DataDump'!$H$2:$H$4536, "April")</f>
        <v>0</v>
      </c>
      <c r="D130" s="36">
        <f>SUMIFS('FY16 DataDump'!$F$2:$F$4536, 'FY16 DataDump'!$B$2:$B$4536, "SALAD &amp; SANDWICH", 'FY16 DataDump'!$H$2:$H$4536, "April")</f>
        <v>0</v>
      </c>
      <c r="E130" s="39">
        <f t="shared" si="2"/>
        <v>0</v>
      </c>
      <c r="F130" s="58">
        <f t="shared" si="3"/>
        <v>0</v>
      </c>
    </row>
    <row r="131" spans="1:6" s="35" customFormat="1" hidden="1" outlineLevel="1" x14ac:dyDescent="0.25">
      <c r="A131" s="55"/>
      <c r="B131" s="35" t="s">
        <v>567</v>
      </c>
      <c r="C131" s="35">
        <f>SUMIFS('FY16 DataDump'!$E$2:$E$4536, 'FY16 DataDump'!$B$2:$B$4536, "SALAD &amp; SANDWICH", 'FY16 DataDump'!$H$2:$H$4536, "May")</f>
        <v>0</v>
      </c>
      <c r="D131" s="36">
        <f>SUMIFS('FY16 DataDump'!$F$2:$F$4536, 'FY16 DataDump'!$B$2:$B$4536, "SALAD &amp; SANDWICH", 'FY16 DataDump'!$H$2:$H$4536, "May")</f>
        <v>0</v>
      </c>
      <c r="E131" s="39">
        <f t="shared" si="2"/>
        <v>0</v>
      </c>
      <c r="F131" s="58">
        <f t="shared" si="3"/>
        <v>0</v>
      </c>
    </row>
    <row r="132" spans="1:6" s="35" customFormat="1" hidden="1" outlineLevel="1" x14ac:dyDescent="0.25">
      <c r="A132" s="55"/>
      <c r="B132" s="35" t="s">
        <v>568</v>
      </c>
      <c r="C132" s="35">
        <f>SUMIFS('FY16 DataDump'!$E$2:$E$4536, 'FY16 DataDump'!$B$2:$B$4536, "SALAD &amp; SANDWICH", 'FY16 DataDump'!$H$2:$H$4536, "June")</f>
        <v>0</v>
      </c>
      <c r="D132" s="36">
        <f>SUMIFS('FY16 DataDump'!$F$2:$F$4536, 'FY16 DataDump'!$B$2:$B$4536, "SALAD &amp; SANDWICH", 'FY16 DataDump'!$H$2:$H$4536, "June")</f>
        <v>0</v>
      </c>
      <c r="E132" s="39">
        <f t="shared" ref="E132:E133" si="4" xml:space="preserve"> C132 / $C$146</f>
        <v>0</v>
      </c>
      <c r="F132" s="58">
        <f t="shared" ref="F132:F145" si="5">D132 / $D$146</f>
        <v>0</v>
      </c>
    </row>
    <row r="133" spans="1:6" collapsed="1" x14ac:dyDescent="0.25">
      <c r="A133" s="56" t="s">
        <v>251</v>
      </c>
      <c r="B133" s="37"/>
      <c r="C133" s="37">
        <f>SUM(C134:C145)</f>
        <v>15</v>
      </c>
      <c r="D133" s="38">
        <f>SUM(D134:D145)</f>
        <v>10.07</v>
      </c>
      <c r="E133" s="39">
        <f t="shared" si="4"/>
        <v>1.2108492089118502E-3</v>
      </c>
      <c r="F133" s="58">
        <f t="shared" si="5"/>
        <v>3.4407447042599627E-4</v>
      </c>
    </row>
    <row r="134" spans="1:6" hidden="1" outlineLevel="1" x14ac:dyDescent="0.25">
      <c r="B134" s="2" t="s">
        <v>557</v>
      </c>
      <c r="C134" s="2">
        <f>SUMIFS('FY16 DataDump'!$E$2:$E$4536, 'FY16 DataDump'!$B$2:$B$4536, "=SUNDRIES", 'FY16 DataDump'!$H$2:$H$4536, "July")</f>
        <v>15</v>
      </c>
      <c r="D134" s="33">
        <f>SUMIFS('FY16 DataDump'!$F$2:$F$4536, 'FY16 DataDump'!$B$2:$B$4536, "SUNDRIES", 'FY16 DataDump'!$H$2:$H$4536, "July")</f>
        <v>10.07</v>
      </c>
      <c r="F134" s="34">
        <f t="shared" si="5"/>
        <v>3.4407447042599627E-4</v>
      </c>
    </row>
    <row r="135" spans="1:6" hidden="1" outlineLevel="1" x14ac:dyDescent="0.25">
      <c r="B135" s="2" t="s">
        <v>558</v>
      </c>
      <c r="C135" s="2">
        <f>SUMIFS('FY16 DataDump'!$E$2:$E$4536, 'FY16 DataDump'!$B$2:$B$4536, "SUNDRIES", 'FY16 DataDump'!$H$2:$H$4536, "August")</f>
        <v>0</v>
      </c>
      <c r="D135" s="33">
        <f>SUMIFS('FY16 DataDump'!$F$2:$F$4536, 'FY16 DataDump'!$B$2:$B$4536, "SUNDRIES", 'FY16 DataDump'!$H$2:$H$4536, "August")</f>
        <v>0</v>
      </c>
      <c r="F135" s="34">
        <f t="shared" si="5"/>
        <v>0</v>
      </c>
    </row>
    <row r="136" spans="1:6" hidden="1" outlineLevel="1" x14ac:dyDescent="0.25">
      <c r="B136" s="2" t="s">
        <v>559</v>
      </c>
      <c r="C136" s="2">
        <f>SUMIFS('FY16 DataDump'!$E$2:$E$4536, 'FY16 DataDump'!$B$2:$B$4536, "SUNDRIES", 'FY16 DataDump'!$H$2:$H$4536, "September")</f>
        <v>0</v>
      </c>
      <c r="D136" s="33">
        <f>SUMIFS('FY16 DataDump'!$F$2:$F$4536, 'FY16 DataDump'!$B$2:$B$4536, "SUNDRIES", 'FY16 DataDump'!$H$2:$H$4536, "September")</f>
        <v>0</v>
      </c>
      <c r="F136" s="34">
        <f t="shared" si="5"/>
        <v>0</v>
      </c>
    </row>
    <row r="137" spans="1:6" hidden="1" outlineLevel="1" x14ac:dyDescent="0.25">
      <c r="B137" s="2" t="s">
        <v>560</v>
      </c>
      <c r="C137" s="2">
        <f>SUMIFS('FY16 DataDump'!$E$2:$E$4536, 'FY16 DataDump'!$B$2:$B$4536, "SUNDRIES", 'FY16 DataDump'!$H$2:$H$4536, "October")</f>
        <v>0</v>
      </c>
      <c r="D137" s="33">
        <f>SUMIFS('FY16 DataDump'!$F$2:$F$4536, 'FY16 DataDump'!$B$2:$B$4536, "SUNDRIES", 'FY16 DataDump'!$H$2:$H$4536, "October")</f>
        <v>0</v>
      </c>
      <c r="F137" s="34">
        <f t="shared" si="5"/>
        <v>0</v>
      </c>
    </row>
    <row r="138" spans="1:6" hidden="1" outlineLevel="1" x14ac:dyDescent="0.25">
      <c r="B138" s="2" t="s">
        <v>561</v>
      </c>
      <c r="C138" s="2">
        <f>SUMIFS('FY16 DataDump'!$E$2:$E$4536, 'FY16 DataDump'!$B$2:$B$4536, "SUNDRIES", 'FY16 DataDump'!$H$2:$H$4536, "November")</f>
        <v>0</v>
      </c>
      <c r="D138" s="33">
        <f>SUMIFS('FY16 DataDump'!$F$2:$F$4536, 'FY16 DataDump'!$B$2:$B$4536, "SUNDRIES", 'FY16 DataDump'!$H$2:$H$4536, "November")</f>
        <v>0</v>
      </c>
      <c r="F138" s="34">
        <f t="shared" si="5"/>
        <v>0</v>
      </c>
    </row>
    <row r="139" spans="1:6" hidden="1" outlineLevel="1" x14ac:dyDescent="0.25">
      <c r="B139" s="2" t="s">
        <v>562</v>
      </c>
      <c r="C139" s="2">
        <f>SUMIFS('FY16 DataDump'!$E$2:$E$4536, 'FY16 DataDump'!$B$2:$B$4536, "SUNDRIES", 'FY16 DataDump'!$H$2:$H$4536, "December")</f>
        <v>0</v>
      </c>
      <c r="D139" s="33">
        <f>SUMIFS('FY16 DataDump'!$F$2:$F$4536, 'FY16 DataDump'!$B$2:$B$4536, "SUNDRIES", 'FY16 DataDump'!$H$2:$H$4536, "December")</f>
        <v>0</v>
      </c>
      <c r="F139" s="34">
        <f t="shared" si="5"/>
        <v>0</v>
      </c>
    </row>
    <row r="140" spans="1:6" hidden="1" outlineLevel="1" x14ac:dyDescent="0.25">
      <c r="B140" s="2" t="s">
        <v>563</v>
      </c>
      <c r="C140" s="2">
        <f>SUMIFS('FY16 DataDump'!$E$2:$E$4536, 'FY16 DataDump'!$B$2:$B$4536, "SUNDRIES", 'FY16 DataDump'!$H$2:$H$4536, "January")</f>
        <v>0</v>
      </c>
      <c r="D140" s="33">
        <f>SUMIFS('FY16 DataDump'!$F$2:$F$4536, 'FY16 DataDump'!$B$2:$B$4536, "SUNDRIES", 'FY16 DataDump'!$H$2:$H$4536, "January")</f>
        <v>0</v>
      </c>
      <c r="F140" s="34">
        <f t="shared" si="5"/>
        <v>0</v>
      </c>
    </row>
    <row r="141" spans="1:6" hidden="1" outlineLevel="1" x14ac:dyDescent="0.25">
      <c r="B141" s="2" t="s">
        <v>564</v>
      </c>
      <c r="C141" s="2">
        <f>SUMIFS('FY16 DataDump'!$E$2:$E$4536, 'FY16 DataDump'!$B$2:$B$4536, "SUNDRIES", 'FY16 DataDump'!$H$2:$H$4536, "February")</f>
        <v>0</v>
      </c>
      <c r="D141" s="33">
        <f>SUMIFS('FY16 DataDump'!$F$2:$F$4536, 'FY16 DataDump'!$B$2:$B$4536, "SUNDRIES", 'FY16 DataDump'!$H$2:$H$4536, "February")</f>
        <v>0</v>
      </c>
      <c r="F141" s="34">
        <f t="shared" si="5"/>
        <v>0</v>
      </c>
    </row>
    <row r="142" spans="1:6" hidden="1" outlineLevel="1" x14ac:dyDescent="0.25">
      <c r="B142" s="2" t="s">
        <v>565</v>
      </c>
      <c r="C142" s="2">
        <f>SUMIFS('FY16 DataDump'!$E$2:$E$4536, 'FY16 DataDump'!$B$2:$B$4536, "SUNDRIES", 'FY16 DataDump'!$H$2:$H$4536, "March")</f>
        <v>0</v>
      </c>
      <c r="D142" s="33">
        <f>SUMIFS('FY16 DataDump'!$F$2:$F$4536, 'FY16 DataDump'!$B$2:$B$4536, "SUNDRIES", 'FY16 DataDump'!$H$2:$H$4536, "March")</f>
        <v>0</v>
      </c>
      <c r="F142" s="34">
        <f t="shared" si="5"/>
        <v>0</v>
      </c>
    </row>
    <row r="143" spans="1:6" hidden="1" outlineLevel="1" x14ac:dyDescent="0.25">
      <c r="B143" s="2" t="s">
        <v>566</v>
      </c>
      <c r="C143" s="2">
        <f>SUMIFS('FY16 DataDump'!$E$2:$E$4536, 'FY16 DataDump'!$B$2:$B$4536, "SUNDRIES", 'FY16 DataDump'!$H$2:$H$4536, "April")</f>
        <v>0</v>
      </c>
      <c r="D143" s="33">
        <f>SUMIFS('FY16 DataDump'!$F$2:$F$4536, 'FY16 DataDump'!$B$2:$B$4536, "SUNDRIES", 'FY16 DataDump'!$H$2:$H$4536, "April")</f>
        <v>0</v>
      </c>
      <c r="F143" s="34">
        <f t="shared" si="5"/>
        <v>0</v>
      </c>
    </row>
    <row r="144" spans="1:6" hidden="1" outlineLevel="1" x14ac:dyDescent="0.25">
      <c r="B144" s="2" t="s">
        <v>567</v>
      </c>
      <c r="C144" s="2">
        <f>SUMIFS('FY16 DataDump'!$E$2:$E$4536, 'FY16 DataDump'!$B$2:$B$4536, "SUNDRIES", 'FY16 DataDump'!$H$2:$H$4536, "May")</f>
        <v>0</v>
      </c>
      <c r="D144" s="33">
        <f>SUMIFS('FY16 DataDump'!$F$2:$F$4536, 'FY16 DataDump'!$B$2:$B$4536, "SUNDRIES", 'FY16 DataDump'!$H$2:$H$4536, "May")</f>
        <v>0</v>
      </c>
      <c r="F144" s="34">
        <f t="shared" si="5"/>
        <v>0</v>
      </c>
    </row>
    <row r="145" spans="1:6" hidden="1" outlineLevel="1" x14ac:dyDescent="0.25">
      <c r="B145" s="2" t="s">
        <v>568</v>
      </c>
      <c r="C145" s="2">
        <f>SUMIFS('FY16 DataDump'!$E$2:$E$4536, 'FY16 DataDump'!$B$2:$B$4536, "SUNDRIES", 'FY16 DataDump'!$H$2:$H$4536, "June")</f>
        <v>0</v>
      </c>
      <c r="D145" s="33">
        <f>SUMIFS('FY16 DataDump'!$F$2:$F$4536, 'FY16 DataDump'!$B$2:$B$4536, "SUNDRIES", 'FY16 DataDump'!$H$2:$H$4536, "June")</f>
        <v>0</v>
      </c>
      <c r="F145" s="34">
        <f t="shared" si="5"/>
        <v>0</v>
      </c>
    </row>
    <row r="146" spans="1:6" ht="15.75" collapsed="1" thickBot="1" x14ac:dyDescent="0.3">
      <c r="A146" s="51" t="s">
        <v>554</v>
      </c>
      <c r="B146" s="51"/>
      <c r="C146" s="51">
        <f>SUM(C147:C158)</f>
        <v>12388</v>
      </c>
      <c r="D146" s="52">
        <f>SUM(D147:D158)</f>
        <v>29266.920000000006</v>
      </c>
      <c r="E146" s="53"/>
      <c r="F146" s="59"/>
    </row>
    <row r="147" spans="1:6" ht="15.75" hidden="1" outlineLevel="1" thickTop="1" x14ac:dyDescent="0.25">
      <c r="B147" s="37" t="s">
        <v>557</v>
      </c>
      <c r="C147" s="2">
        <f>C134+C121+C108+C95+C82+C69+C56+C43+C30+C17+C4</f>
        <v>12388</v>
      </c>
      <c r="D147" s="33">
        <f>D134+D121+D108+D95+D82+D69+D56+D43+D30+D17+D4</f>
        <v>29266.920000000006</v>
      </c>
    </row>
    <row r="148" spans="1:6" hidden="1" outlineLevel="1" x14ac:dyDescent="0.25">
      <c r="B148" s="37" t="s">
        <v>558</v>
      </c>
      <c r="C148" s="2">
        <f t="shared" ref="C148:D158" si="6">C135+C122+C109+C96+C83+C70+C57+C44+C31+C18+C5</f>
        <v>0</v>
      </c>
      <c r="D148" s="33">
        <f t="shared" si="6"/>
        <v>0</v>
      </c>
    </row>
    <row r="149" spans="1:6" hidden="1" outlineLevel="1" x14ac:dyDescent="0.25">
      <c r="B149" s="37" t="s">
        <v>559</v>
      </c>
      <c r="C149" s="2">
        <f t="shared" si="6"/>
        <v>0</v>
      </c>
      <c r="D149" s="33">
        <f t="shared" si="6"/>
        <v>0</v>
      </c>
    </row>
    <row r="150" spans="1:6" hidden="1" outlineLevel="1" x14ac:dyDescent="0.25">
      <c r="B150" s="48" t="s">
        <v>560</v>
      </c>
      <c r="C150" s="49">
        <f t="shared" si="6"/>
        <v>0</v>
      </c>
      <c r="D150" s="50">
        <f t="shared" si="6"/>
        <v>0</v>
      </c>
    </row>
    <row r="151" spans="1:6" hidden="1" outlineLevel="1" x14ac:dyDescent="0.25">
      <c r="B151" s="37" t="s">
        <v>561</v>
      </c>
      <c r="C151" s="2">
        <f t="shared" si="6"/>
        <v>0</v>
      </c>
      <c r="D151" s="33">
        <f t="shared" si="6"/>
        <v>0</v>
      </c>
    </row>
    <row r="152" spans="1:6" hidden="1" outlineLevel="1" x14ac:dyDescent="0.25">
      <c r="B152" s="37" t="s">
        <v>562</v>
      </c>
      <c r="C152" s="2">
        <f t="shared" si="6"/>
        <v>0</v>
      </c>
      <c r="D152" s="33">
        <f t="shared" si="6"/>
        <v>0</v>
      </c>
    </row>
    <row r="153" spans="1:6" hidden="1" outlineLevel="1" x14ac:dyDescent="0.25">
      <c r="B153" s="37" t="s">
        <v>563</v>
      </c>
      <c r="C153" s="2">
        <f t="shared" si="6"/>
        <v>0</v>
      </c>
      <c r="D153" s="33">
        <f t="shared" si="6"/>
        <v>0</v>
      </c>
    </row>
    <row r="154" spans="1:6" hidden="1" outlineLevel="1" x14ac:dyDescent="0.25">
      <c r="B154" s="37" t="s">
        <v>564</v>
      </c>
      <c r="C154" s="2">
        <f t="shared" si="6"/>
        <v>0</v>
      </c>
      <c r="D154" s="33">
        <f t="shared" si="6"/>
        <v>0</v>
      </c>
    </row>
    <row r="155" spans="1:6" hidden="1" outlineLevel="1" x14ac:dyDescent="0.25">
      <c r="B155" s="37" t="s">
        <v>565</v>
      </c>
      <c r="C155" s="2">
        <f t="shared" si="6"/>
        <v>0</v>
      </c>
      <c r="D155" s="33">
        <f t="shared" si="6"/>
        <v>0</v>
      </c>
    </row>
    <row r="156" spans="1:6" hidden="1" outlineLevel="1" x14ac:dyDescent="0.25">
      <c r="B156" s="37" t="s">
        <v>566</v>
      </c>
      <c r="C156" s="2">
        <f t="shared" si="6"/>
        <v>0</v>
      </c>
      <c r="D156" s="33">
        <f t="shared" si="6"/>
        <v>0</v>
      </c>
    </row>
    <row r="157" spans="1:6" hidden="1" outlineLevel="1" x14ac:dyDescent="0.25">
      <c r="B157" s="37" t="s">
        <v>567</v>
      </c>
      <c r="C157" s="2">
        <f t="shared" si="6"/>
        <v>0</v>
      </c>
      <c r="D157" s="33">
        <f t="shared" si="6"/>
        <v>0</v>
      </c>
    </row>
    <row r="158" spans="1:6" hidden="1" outlineLevel="1" x14ac:dyDescent="0.25">
      <c r="B158" s="37" t="s">
        <v>568</v>
      </c>
      <c r="C158" s="2">
        <f t="shared" si="6"/>
        <v>0</v>
      </c>
      <c r="D158" s="33">
        <f t="shared" si="6"/>
        <v>0</v>
      </c>
    </row>
    <row r="159" spans="1:6" ht="15.75" thickTop="1" x14ac:dyDescent="0.25"/>
    <row r="161" spans="9:9" x14ac:dyDescent="0.25">
      <c r="I161" s="37"/>
    </row>
    <row r="162" spans="9:9" x14ac:dyDescent="0.25">
      <c r="I162" s="35"/>
    </row>
    <row r="163" spans="9:9" x14ac:dyDescent="0.25">
      <c r="I163" s="35"/>
    </row>
    <row r="164" spans="9:9" x14ac:dyDescent="0.25">
      <c r="I164" s="35"/>
    </row>
    <row r="165" spans="9:9" x14ac:dyDescent="0.25">
      <c r="I165" s="35"/>
    </row>
    <row r="166" spans="9:9" x14ac:dyDescent="0.25">
      <c r="I166" s="35"/>
    </row>
    <row r="167" spans="9:9" x14ac:dyDescent="0.25">
      <c r="I167" s="35"/>
    </row>
    <row r="168" spans="9:9" x14ac:dyDescent="0.25">
      <c r="I168" s="35"/>
    </row>
    <row r="169" spans="9:9" x14ac:dyDescent="0.25">
      <c r="I169" s="35"/>
    </row>
    <row r="170" spans="9:9" x14ac:dyDescent="0.25">
      <c r="I170" s="35"/>
    </row>
    <row r="171" spans="9:9" x14ac:dyDescent="0.25">
      <c r="I171" s="35"/>
    </row>
    <row r="172" spans="9:9" x14ac:dyDescent="0.25">
      <c r="I172" s="35"/>
    </row>
    <row r="173" spans="9:9" x14ac:dyDescent="0.25">
      <c r="I173" s="35"/>
    </row>
    <row r="174" spans="9:9" x14ac:dyDescent="0.25">
      <c r="I174" s="37"/>
    </row>
    <row r="175" spans="9:9" x14ac:dyDescent="0.25">
      <c r="I175" s="35"/>
    </row>
    <row r="176" spans="9:9" x14ac:dyDescent="0.25">
      <c r="I176" s="35"/>
    </row>
    <row r="177" spans="9:9" x14ac:dyDescent="0.25">
      <c r="I177" s="35"/>
    </row>
    <row r="178" spans="9:9" x14ac:dyDescent="0.25">
      <c r="I178" s="35"/>
    </row>
    <row r="179" spans="9:9" x14ac:dyDescent="0.25">
      <c r="I179" s="35"/>
    </row>
    <row r="180" spans="9:9" x14ac:dyDescent="0.25">
      <c r="I180" s="35"/>
    </row>
    <row r="181" spans="9:9" x14ac:dyDescent="0.25">
      <c r="I181" s="35"/>
    </row>
    <row r="182" spans="9:9" x14ac:dyDescent="0.25">
      <c r="I182" s="35"/>
    </row>
    <row r="183" spans="9:9" x14ac:dyDescent="0.25">
      <c r="I183" s="35"/>
    </row>
    <row r="184" spans="9:9" x14ac:dyDescent="0.25">
      <c r="I184" s="35"/>
    </row>
    <row r="185" spans="9:9" x14ac:dyDescent="0.25">
      <c r="I185" s="35"/>
    </row>
    <row r="186" spans="9:9" x14ac:dyDescent="0.25">
      <c r="I186" s="35"/>
    </row>
    <row r="187" spans="9:9" x14ac:dyDescent="0.25">
      <c r="I187" s="37"/>
    </row>
    <row r="188" spans="9:9" x14ac:dyDescent="0.25">
      <c r="I188" s="35"/>
    </row>
    <row r="189" spans="9:9" x14ac:dyDescent="0.25">
      <c r="I189" s="35"/>
    </row>
    <row r="190" spans="9:9" x14ac:dyDescent="0.25">
      <c r="I190" s="35"/>
    </row>
    <row r="191" spans="9:9" x14ac:dyDescent="0.25">
      <c r="I191" s="35"/>
    </row>
    <row r="192" spans="9:9" x14ac:dyDescent="0.25">
      <c r="I192" s="35"/>
    </row>
    <row r="193" spans="9:9" x14ac:dyDescent="0.25">
      <c r="I193" s="35"/>
    </row>
    <row r="194" spans="9:9" x14ac:dyDescent="0.25">
      <c r="I194" s="35"/>
    </row>
    <row r="195" spans="9:9" x14ac:dyDescent="0.25">
      <c r="I195" s="35"/>
    </row>
    <row r="196" spans="9:9" x14ac:dyDescent="0.25">
      <c r="I196" s="35"/>
    </row>
    <row r="197" spans="9:9" x14ac:dyDescent="0.25">
      <c r="I197" s="35"/>
    </row>
    <row r="198" spans="9:9" x14ac:dyDescent="0.25">
      <c r="I198" s="35"/>
    </row>
    <row r="199" spans="9:9" x14ac:dyDescent="0.25">
      <c r="I199" s="35"/>
    </row>
    <row r="200" spans="9:9" x14ac:dyDescent="0.25">
      <c r="I200" s="37"/>
    </row>
    <row r="201" spans="9:9" x14ac:dyDescent="0.25">
      <c r="I201" s="35"/>
    </row>
    <row r="202" spans="9:9" x14ac:dyDescent="0.25">
      <c r="I202" s="35"/>
    </row>
    <row r="203" spans="9:9" x14ac:dyDescent="0.25">
      <c r="I203" s="35"/>
    </row>
    <row r="204" spans="9:9" x14ac:dyDescent="0.25">
      <c r="I204" s="35"/>
    </row>
    <row r="205" spans="9:9" x14ac:dyDescent="0.25">
      <c r="I205" s="35"/>
    </row>
    <row r="206" spans="9:9" x14ac:dyDescent="0.25">
      <c r="I206" s="35"/>
    </row>
    <row r="207" spans="9:9" x14ac:dyDescent="0.25">
      <c r="I207" s="35"/>
    </row>
    <row r="208" spans="9:9" x14ac:dyDescent="0.25">
      <c r="I208" s="35"/>
    </row>
    <row r="209" spans="9:9" x14ac:dyDescent="0.25">
      <c r="I209" s="35"/>
    </row>
    <row r="210" spans="9:9" x14ac:dyDescent="0.25">
      <c r="I210" s="35"/>
    </row>
    <row r="211" spans="9:9" x14ac:dyDescent="0.25">
      <c r="I211" s="35"/>
    </row>
    <row r="212" spans="9:9" x14ac:dyDescent="0.25">
      <c r="I212" s="35"/>
    </row>
    <row r="213" spans="9:9" x14ac:dyDescent="0.25">
      <c r="I213" s="37"/>
    </row>
    <row r="214" spans="9:9" x14ac:dyDescent="0.25">
      <c r="I214" s="35"/>
    </row>
    <row r="215" spans="9:9" x14ac:dyDescent="0.25">
      <c r="I215" s="35"/>
    </row>
    <row r="216" spans="9:9" x14ac:dyDescent="0.25">
      <c r="I216" s="35"/>
    </row>
    <row r="217" spans="9:9" x14ac:dyDescent="0.25">
      <c r="I217" s="35"/>
    </row>
    <row r="218" spans="9:9" x14ac:dyDescent="0.25">
      <c r="I218" s="35"/>
    </row>
    <row r="219" spans="9:9" x14ac:dyDescent="0.25">
      <c r="I219" s="35"/>
    </row>
    <row r="220" spans="9:9" x14ac:dyDescent="0.25">
      <c r="I220" s="35"/>
    </row>
    <row r="221" spans="9:9" x14ac:dyDescent="0.25">
      <c r="I221" s="35"/>
    </row>
    <row r="222" spans="9:9" x14ac:dyDescent="0.25">
      <c r="I222" s="35"/>
    </row>
    <row r="223" spans="9:9" x14ac:dyDescent="0.25">
      <c r="I223" s="35"/>
    </row>
    <row r="224" spans="9:9" x14ac:dyDescent="0.25">
      <c r="I224" s="35"/>
    </row>
    <row r="225" spans="9:9" x14ac:dyDescent="0.25">
      <c r="I225" s="35"/>
    </row>
    <row r="226" spans="9:9" x14ac:dyDescent="0.25">
      <c r="I226" s="37"/>
    </row>
    <row r="227" spans="9:9" x14ac:dyDescent="0.25">
      <c r="I227" s="35"/>
    </row>
    <row r="228" spans="9:9" x14ac:dyDescent="0.25">
      <c r="I228" s="35"/>
    </row>
    <row r="229" spans="9:9" x14ac:dyDescent="0.25">
      <c r="I229" s="35"/>
    </row>
    <row r="230" spans="9:9" x14ac:dyDescent="0.25">
      <c r="I230" s="35"/>
    </row>
    <row r="231" spans="9:9" x14ac:dyDescent="0.25">
      <c r="I231" s="35"/>
    </row>
    <row r="232" spans="9:9" x14ac:dyDescent="0.25">
      <c r="I232" s="35"/>
    </row>
    <row r="233" spans="9:9" x14ac:dyDescent="0.25">
      <c r="I233" s="35"/>
    </row>
    <row r="234" spans="9:9" x14ac:dyDescent="0.25">
      <c r="I234" s="35"/>
    </row>
    <row r="235" spans="9:9" x14ac:dyDescent="0.25">
      <c r="I235" s="35"/>
    </row>
    <row r="236" spans="9:9" x14ac:dyDescent="0.25">
      <c r="I236" s="35"/>
    </row>
    <row r="237" spans="9:9" x14ac:dyDescent="0.25">
      <c r="I237" s="35"/>
    </row>
    <row r="238" spans="9:9" x14ac:dyDescent="0.25">
      <c r="I238" s="35"/>
    </row>
    <row r="239" spans="9:9" x14ac:dyDescent="0.25">
      <c r="I239" s="37"/>
    </row>
    <row r="240" spans="9:9" x14ac:dyDescent="0.25">
      <c r="I240" s="35"/>
    </row>
    <row r="241" spans="9:9" x14ac:dyDescent="0.25">
      <c r="I241" s="35"/>
    </row>
    <row r="242" spans="9:9" x14ac:dyDescent="0.25">
      <c r="I242" s="35"/>
    </row>
    <row r="243" spans="9:9" x14ac:dyDescent="0.25">
      <c r="I243" s="35"/>
    </row>
    <row r="244" spans="9:9" x14ac:dyDescent="0.25">
      <c r="I244" s="35"/>
    </row>
    <row r="245" spans="9:9" x14ac:dyDescent="0.25">
      <c r="I245" s="35"/>
    </row>
    <row r="246" spans="9:9" x14ac:dyDescent="0.25">
      <c r="I246" s="35"/>
    </row>
    <row r="247" spans="9:9" x14ac:dyDescent="0.25">
      <c r="I247" s="35"/>
    </row>
    <row r="248" spans="9:9" x14ac:dyDescent="0.25">
      <c r="I248" s="35"/>
    </row>
    <row r="249" spans="9:9" x14ac:dyDescent="0.25">
      <c r="I249" s="35"/>
    </row>
    <row r="250" spans="9:9" x14ac:dyDescent="0.25">
      <c r="I250" s="35"/>
    </row>
    <row r="251" spans="9:9" x14ac:dyDescent="0.25">
      <c r="I251" s="35"/>
    </row>
    <row r="252" spans="9:9" x14ac:dyDescent="0.25">
      <c r="I252" s="37"/>
    </row>
    <row r="253" spans="9:9" x14ac:dyDescent="0.25">
      <c r="I253" s="35"/>
    </row>
    <row r="254" spans="9:9" x14ac:dyDescent="0.25">
      <c r="I254" s="35"/>
    </row>
    <row r="255" spans="9:9" x14ac:dyDescent="0.25">
      <c r="I255" s="35"/>
    </row>
    <row r="256" spans="9:9" x14ac:dyDescent="0.25">
      <c r="I256" s="35"/>
    </row>
    <row r="257" spans="9:9" x14ac:dyDescent="0.25">
      <c r="I257" s="35"/>
    </row>
    <row r="258" spans="9:9" x14ac:dyDescent="0.25">
      <c r="I258" s="35"/>
    </row>
    <row r="259" spans="9:9" x14ac:dyDescent="0.25">
      <c r="I259" s="35"/>
    </row>
    <row r="260" spans="9:9" x14ac:dyDescent="0.25">
      <c r="I260" s="35"/>
    </row>
    <row r="261" spans="9:9" x14ac:dyDescent="0.25">
      <c r="I261" s="35"/>
    </row>
    <row r="262" spans="9:9" x14ac:dyDescent="0.25">
      <c r="I262" s="35"/>
    </row>
    <row r="263" spans="9:9" x14ac:dyDescent="0.25">
      <c r="I263" s="35"/>
    </row>
    <row r="264" spans="9:9" x14ac:dyDescent="0.25">
      <c r="I264" s="35"/>
    </row>
    <row r="265" spans="9:9" x14ac:dyDescent="0.25">
      <c r="I265" s="37"/>
    </row>
    <row r="266" spans="9:9" x14ac:dyDescent="0.25">
      <c r="I266" s="35"/>
    </row>
    <row r="267" spans="9:9" x14ac:dyDescent="0.25">
      <c r="I267" s="35"/>
    </row>
    <row r="268" spans="9:9" x14ac:dyDescent="0.25">
      <c r="I268" s="35"/>
    </row>
    <row r="269" spans="9:9" x14ac:dyDescent="0.25">
      <c r="I269" s="35"/>
    </row>
    <row r="270" spans="9:9" x14ac:dyDescent="0.25">
      <c r="I270" s="35"/>
    </row>
    <row r="271" spans="9:9" x14ac:dyDescent="0.25">
      <c r="I271" s="35"/>
    </row>
    <row r="272" spans="9:9" x14ac:dyDescent="0.25">
      <c r="I272" s="35"/>
    </row>
    <row r="273" spans="9:9" x14ac:dyDescent="0.25">
      <c r="I273" s="35"/>
    </row>
    <row r="274" spans="9:9" x14ac:dyDescent="0.25">
      <c r="I274" s="35"/>
    </row>
    <row r="275" spans="9:9" x14ac:dyDescent="0.25">
      <c r="I275" s="35"/>
    </row>
    <row r="276" spans="9:9" x14ac:dyDescent="0.25">
      <c r="I276" s="35"/>
    </row>
    <row r="277" spans="9:9" x14ac:dyDescent="0.25">
      <c r="I277" s="35"/>
    </row>
    <row r="278" spans="9:9" x14ac:dyDescent="0.25">
      <c r="I278" s="37"/>
    </row>
    <row r="279" spans="9:9" x14ac:dyDescent="0.25">
      <c r="I279" s="35"/>
    </row>
    <row r="280" spans="9:9" x14ac:dyDescent="0.25">
      <c r="I280" s="35"/>
    </row>
    <row r="281" spans="9:9" x14ac:dyDescent="0.25">
      <c r="I281" s="35"/>
    </row>
    <row r="282" spans="9:9" x14ac:dyDescent="0.25">
      <c r="I282" s="35"/>
    </row>
    <row r="283" spans="9:9" x14ac:dyDescent="0.25">
      <c r="I283" s="35"/>
    </row>
    <row r="284" spans="9:9" x14ac:dyDescent="0.25">
      <c r="I284" s="35"/>
    </row>
    <row r="285" spans="9:9" x14ac:dyDescent="0.25">
      <c r="I285" s="35"/>
    </row>
    <row r="286" spans="9:9" x14ac:dyDescent="0.25">
      <c r="I286" s="35"/>
    </row>
    <row r="287" spans="9:9" x14ac:dyDescent="0.25">
      <c r="I287" s="35"/>
    </row>
    <row r="288" spans="9:9" x14ac:dyDescent="0.25">
      <c r="I288" s="35"/>
    </row>
    <row r="289" spans="9:9" x14ac:dyDescent="0.25">
      <c r="I289" s="35"/>
    </row>
    <row r="290" spans="9:9" x14ac:dyDescent="0.25">
      <c r="I290" s="35"/>
    </row>
    <row r="291" spans="9:9" x14ac:dyDescent="0.25">
      <c r="I291" s="37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7" tint="-0.249977111117893"/>
  </sheetPr>
  <dimension ref="A1:AI1032"/>
  <sheetViews>
    <sheetView topLeftCell="M382" zoomScale="80" zoomScaleNormal="80" workbookViewId="0">
      <selection activeCell="AG1" sqref="AG1"/>
    </sheetView>
  </sheetViews>
  <sheetFormatPr defaultRowHeight="15" x14ac:dyDescent="0.25"/>
  <cols>
    <col min="1" max="1" width="28.7109375" style="95" bestFit="1" customWidth="1"/>
    <col min="2" max="3" width="28.7109375" style="2" bestFit="1" customWidth="1"/>
    <col min="4" max="5" width="8.7109375" style="27" customWidth="1"/>
    <col min="6" max="6" width="11.28515625" style="27" bestFit="1" customWidth="1"/>
    <col min="7" max="7" width="8.7109375" style="27" customWidth="1"/>
    <col min="8" max="8" width="10.85546875" style="27" bestFit="1" customWidth="1"/>
    <col min="9" max="9" width="10.7109375" style="27" bestFit="1" customWidth="1"/>
    <col min="10" max="10" width="8.7109375" style="27" customWidth="1"/>
    <col min="11" max="11" width="9.42578125" style="27" bestFit="1" customWidth="1"/>
    <col min="12" max="15" width="8.7109375" style="27" customWidth="1"/>
    <col min="16" max="16" width="10.7109375" style="27" customWidth="1"/>
    <col min="17" max="17" width="24.7109375" style="103" customWidth="1"/>
    <col min="18" max="18" width="2.5703125" style="12" customWidth="1"/>
    <col min="19" max="30" width="7.7109375" style="12" customWidth="1"/>
    <col min="31" max="31" width="18.5703125" style="12" bestFit="1" customWidth="1"/>
    <col min="32" max="32" width="20.5703125" style="2" bestFit="1" customWidth="1"/>
    <col min="33" max="33" width="19.85546875" style="9" customWidth="1"/>
    <col min="34" max="34" width="9.140625" style="2"/>
    <col min="35" max="35" width="0" style="9" hidden="1" customWidth="1"/>
    <col min="36" max="16384" width="9.140625" style="2"/>
  </cols>
  <sheetData>
    <row r="1" spans="1:35" ht="31.5" customHeight="1" thickBot="1" x14ac:dyDescent="0.3">
      <c r="D1" s="374" t="s">
        <v>579</v>
      </c>
      <c r="E1" s="375"/>
      <c r="F1" s="375"/>
      <c r="G1" s="375"/>
      <c r="H1" s="375"/>
      <c r="I1" s="375"/>
      <c r="J1" s="375"/>
      <c r="K1" s="375"/>
      <c r="L1" s="375"/>
      <c r="M1" s="375"/>
      <c r="N1" s="375"/>
      <c r="O1" s="375"/>
      <c r="P1" s="375"/>
      <c r="Q1" s="376"/>
      <c r="R1" s="14"/>
      <c r="S1" s="374" t="s">
        <v>581</v>
      </c>
      <c r="T1" s="375"/>
      <c r="U1" s="375"/>
      <c r="V1" s="375"/>
      <c r="W1" s="375"/>
      <c r="X1" s="375"/>
      <c r="Y1" s="375"/>
      <c r="Z1" s="375"/>
      <c r="AA1" s="375"/>
      <c r="AB1" s="375"/>
      <c r="AC1" s="375"/>
      <c r="AD1" s="375"/>
      <c r="AE1" s="375"/>
      <c r="AF1" s="375"/>
      <c r="AG1" s="10">
        <v>0.2</v>
      </c>
    </row>
    <row r="2" spans="1:35" ht="19.5" customHeight="1" thickBot="1" x14ac:dyDescent="0.3">
      <c r="A2" s="7" t="s">
        <v>2</v>
      </c>
      <c r="B2" s="7" t="s">
        <v>577</v>
      </c>
      <c r="C2" s="7" t="s">
        <v>320</v>
      </c>
      <c r="D2" s="65" t="s">
        <v>557</v>
      </c>
      <c r="E2" s="65" t="s">
        <v>558</v>
      </c>
      <c r="F2" s="65" t="s">
        <v>559</v>
      </c>
      <c r="G2" s="65" t="s">
        <v>560</v>
      </c>
      <c r="H2" s="65" t="s">
        <v>561</v>
      </c>
      <c r="I2" s="65" t="s">
        <v>562</v>
      </c>
      <c r="J2" s="65" t="s">
        <v>563</v>
      </c>
      <c r="K2" s="65" t="s">
        <v>564</v>
      </c>
      <c r="L2" s="65" t="s">
        <v>565</v>
      </c>
      <c r="M2" s="65" t="s">
        <v>566</v>
      </c>
      <c r="N2" s="65" t="s">
        <v>567</v>
      </c>
      <c r="O2" s="65" t="s">
        <v>568</v>
      </c>
      <c r="P2" s="13" t="s">
        <v>348</v>
      </c>
      <c r="Q2" s="107" t="s">
        <v>351</v>
      </c>
      <c r="R2" s="11"/>
      <c r="S2" s="16" t="s">
        <v>540</v>
      </c>
      <c r="T2" s="16" t="s">
        <v>541</v>
      </c>
      <c r="U2" s="16" t="s">
        <v>542</v>
      </c>
      <c r="V2" s="16" t="s">
        <v>543</v>
      </c>
      <c r="W2" s="16" t="s">
        <v>544</v>
      </c>
      <c r="X2" s="16" t="s">
        <v>545</v>
      </c>
      <c r="Y2" s="16" t="s">
        <v>546</v>
      </c>
      <c r="Z2" s="16" t="s">
        <v>547</v>
      </c>
      <c r="AA2" s="16" t="s">
        <v>548</v>
      </c>
      <c r="AB2" s="16" t="s">
        <v>549</v>
      </c>
      <c r="AC2" s="16" t="s">
        <v>550</v>
      </c>
      <c r="AD2" s="18" t="s">
        <v>551</v>
      </c>
      <c r="AE2" s="17"/>
      <c r="AF2" s="8" t="s">
        <v>580</v>
      </c>
      <c r="AI2" s="9">
        <v>0.05</v>
      </c>
    </row>
    <row r="3" spans="1:35" x14ac:dyDescent="0.25">
      <c r="A3" s="74">
        <v>1701</v>
      </c>
      <c r="B3" s="74" t="str">
        <f>INDEX('FY16 DataDump'!$A$2:$H$4537, MATCH('FY16 Individual Analysis'!A3, 'FY16 DataDump'!$C$2:$C$4537, 0), MATCH('FY16 DataDump'!$B$1, 'FY16 DataDump'!$A$1:$H$1))</f>
        <v>BAKED GOODS</v>
      </c>
      <c r="C3" s="74" t="str">
        <f>INDEX('FY16 DataDump'!$A$2:$H$4537, MATCH('FY16 Individual Analysis'!A3, 'FY16 DataDump'!$C$2:$C$4537, 0), MATCH('FY16 DataDump'!$D$1, 'FY16 DataDump'!$A$1:$H$1))</f>
        <v>BAGELS</v>
      </c>
      <c r="D3" s="27">
        <f>SUMIFS('FY16 DataDump'!$E$2:$E$4537, 'FY16 DataDump'!$C$2:$C$4537, 'FY16 Individual Analysis'!$A3, 'FY16 DataDump'!$H$2:$H$4537, D$2)</f>
        <v>461</v>
      </c>
      <c r="E3" s="27">
        <f>SUMIFS('FY16 DataDump'!$E$2:$E$4537, 'FY16 DataDump'!$C$2:$C$4537, 'FY16 Individual Analysis'!$A3, 'FY16 DataDump'!$H$2:$H$4537, E$2)</f>
        <v>0</v>
      </c>
      <c r="F3" s="27">
        <f>SUMIFS('FY16 DataDump'!$E$2:$E$4537, 'FY16 DataDump'!$C$2:$C$4537, 'FY16 Individual Analysis'!$A3, 'FY16 DataDump'!$H$2:$H$4537, F$2)</f>
        <v>0</v>
      </c>
      <c r="G3" s="27">
        <f>SUMIFS('FY16 DataDump'!$E$2:$E$4537, 'FY16 DataDump'!$C$2:$C$4537, 'FY16 Individual Analysis'!$A3, 'FY16 DataDump'!$H$2:$H$4537, G$2)</f>
        <v>0</v>
      </c>
      <c r="H3" s="27">
        <f>SUMIFS('FY16 DataDump'!$E$2:$E$4537, 'FY16 DataDump'!$C$2:$C$4537, 'FY16 Individual Analysis'!$A3, 'FY16 DataDump'!$H$2:$H$4537, H$2)</f>
        <v>0</v>
      </c>
      <c r="I3" s="27">
        <f>SUMIFS('FY16 DataDump'!$E$2:$E$4537, 'FY16 DataDump'!$C$2:$C$4537, 'FY16 Individual Analysis'!$A3, 'FY16 DataDump'!$H$2:$H$4537, I$2)</f>
        <v>0</v>
      </c>
      <c r="J3" s="27">
        <f>SUMIFS('FY16 DataDump'!$E$2:$E$4537, 'FY16 DataDump'!$C$2:$C$4537, 'FY16 Individual Analysis'!$A3, 'FY16 DataDump'!$H$2:$H$4537, J$2)</f>
        <v>0</v>
      </c>
      <c r="K3" s="27">
        <f>SUMIFS('FY16 DataDump'!$E$2:$E$4537, 'FY16 DataDump'!$C$2:$C$4537, 'FY16 Individual Analysis'!$A3, 'FY16 DataDump'!$H$2:$H$4537, K$2)</f>
        <v>0</v>
      </c>
      <c r="L3" s="27">
        <f>SUMIFS('FY16 DataDump'!$E$2:$E$4537, 'FY16 DataDump'!$C$2:$C$4537, 'FY16 Individual Analysis'!$A3, 'FY16 DataDump'!$H$2:$H$4537, L$2)</f>
        <v>0</v>
      </c>
      <c r="M3" s="27">
        <f>SUMIFS('FY16 DataDump'!$E$2:$E$4537, 'FY16 DataDump'!$C$2:$C$4537, 'FY16 Individual Analysis'!$A3, 'FY16 DataDump'!$H$2:$H$4537, M$2)</f>
        <v>0</v>
      </c>
      <c r="N3" s="27">
        <f>SUMIFS('FY16 DataDump'!$E$2:$E$4537, 'FY16 DataDump'!$C$2:$C$4537, 'FY16 Individual Analysis'!$A3, 'FY16 DataDump'!$H$2:$H$4537, N$2)</f>
        <v>0</v>
      </c>
      <c r="O3" s="27">
        <f>SUMIFS('FY16 DataDump'!$E$2:$E$4537, 'FY16 DataDump'!$C$2:$C$4537, 'FY16 Individual Analysis'!$A3, 'FY16 DataDump'!$H$2:$H$4537, O$2)</f>
        <v>0</v>
      </c>
      <c r="P3" s="27">
        <f>SUM(D3:O3)</f>
        <v>461</v>
      </c>
      <c r="Q3" s="108">
        <f t="shared" ref="Q3:Q66" si="0">P3/$P$401</f>
        <v>3.7213432353890859E-2</v>
      </c>
      <c r="S3" s="19">
        <f>IFERROR((D3/$P3) * ($AF3), 0)</f>
        <v>553.20000000000005</v>
      </c>
      <c r="T3" s="22">
        <f t="shared" ref="T3:AD18" si="1">IFERROR((E3/$P3) * ($AF3), 0)</f>
        <v>0</v>
      </c>
      <c r="U3" s="22">
        <f t="shared" si="1"/>
        <v>0</v>
      </c>
      <c r="V3" s="22">
        <f t="shared" si="1"/>
        <v>0</v>
      </c>
      <c r="W3" s="22">
        <f t="shared" si="1"/>
        <v>0</v>
      </c>
      <c r="X3" s="22">
        <f t="shared" si="1"/>
        <v>0</v>
      </c>
      <c r="Y3" s="22">
        <f t="shared" si="1"/>
        <v>0</v>
      </c>
      <c r="Z3" s="22">
        <f t="shared" si="1"/>
        <v>0</v>
      </c>
      <c r="AA3" s="22">
        <f t="shared" si="1"/>
        <v>0</v>
      </c>
      <c r="AB3" s="22">
        <f t="shared" si="1"/>
        <v>0</v>
      </c>
      <c r="AC3" s="22">
        <f t="shared" si="1"/>
        <v>0</v>
      </c>
      <c r="AD3" s="23">
        <f t="shared" si="1"/>
        <v>0</v>
      </c>
      <c r="AF3" s="15">
        <f t="shared" ref="AF3:AF66" si="2">(P3) + (P3 *$AG$1)</f>
        <v>553.20000000000005</v>
      </c>
      <c r="AI3" s="9">
        <v>7.4999999999999997E-2</v>
      </c>
    </row>
    <row r="4" spans="1:35" x14ac:dyDescent="0.25">
      <c r="A4" s="75">
        <v>659100</v>
      </c>
      <c r="B4" s="75" t="str">
        <f>INDEX('FY16 DataDump'!$A$2:$H$4537, MATCH('FY16 Individual Analysis'!A4, 'FY16 DataDump'!$C$2:$C$4537, 0), MATCH('FY16 DataDump'!$B$1, 'FY16 DataDump'!$A$1:$H$1))</f>
        <v>BAKED GOODS</v>
      </c>
      <c r="C4" s="75" t="str">
        <f>INDEX('FY16 DataDump'!$A$2:$H$4537, MATCH('FY16 Individual Analysis'!A4, 'FY16 DataDump'!$C$2:$C$4537, 0), MATCH('FY16 DataDump'!$D$1, 'FY16 DataDump'!$A$1:$H$1))</f>
        <v>BB Cinnamon Roll</v>
      </c>
      <c r="D4" s="27">
        <f>SUMIFS('FY16 DataDump'!$E$2:$E$4537, 'FY16 DataDump'!$C$2:$C$4537, 'FY16 Individual Analysis'!$A4, 'FY16 DataDump'!$H$2:$H$4537, D$2)</f>
        <v>1</v>
      </c>
      <c r="E4" s="27">
        <f>SUMIFS('FY16 DataDump'!$E$2:$E$4537, 'FY16 DataDump'!$C$2:$C$4537, 'FY16 Individual Analysis'!$A4, 'FY16 DataDump'!$H$2:$H$4537, E$2)</f>
        <v>0</v>
      </c>
      <c r="F4" s="27">
        <f>SUMIFS('FY16 DataDump'!$E$2:$E$4537, 'FY16 DataDump'!$C$2:$C$4537, 'FY16 Individual Analysis'!$A4, 'FY16 DataDump'!$H$2:$H$4537, F$2)</f>
        <v>0</v>
      </c>
      <c r="G4" s="27">
        <f>SUMIFS('FY16 DataDump'!$E$2:$E$4537, 'FY16 DataDump'!$C$2:$C$4537, 'FY16 Individual Analysis'!$A4, 'FY16 DataDump'!$H$2:$H$4537, G$2)</f>
        <v>0</v>
      </c>
      <c r="H4" s="27">
        <f>SUMIFS('FY16 DataDump'!$E$2:$E$4537, 'FY16 DataDump'!$C$2:$C$4537, 'FY16 Individual Analysis'!$A4, 'FY16 DataDump'!$H$2:$H$4537, H$2)</f>
        <v>0</v>
      </c>
      <c r="I4" s="27">
        <f>SUMIFS('FY16 DataDump'!$E$2:$E$4537, 'FY16 DataDump'!$C$2:$C$4537, 'FY16 Individual Analysis'!$A4, 'FY16 DataDump'!$H$2:$H$4537, I$2)</f>
        <v>0</v>
      </c>
      <c r="J4" s="27">
        <f>SUMIFS('FY16 DataDump'!$E$2:$E$4537, 'FY16 DataDump'!$C$2:$C$4537, 'FY16 Individual Analysis'!$A4, 'FY16 DataDump'!$H$2:$H$4537, J$2)</f>
        <v>0</v>
      </c>
      <c r="K4" s="27">
        <f>SUMIFS('FY16 DataDump'!$E$2:$E$4537, 'FY16 DataDump'!$C$2:$C$4537, 'FY16 Individual Analysis'!$A4, 'FY16 DataDump'!$H$2:$H$4537, K$2)</f>
        <v>0</v>
      </c>
      <c r="L4" s="27">
        <f>SUMIFS('FY16 DataDump'!$E$2:$E$4537, 'FY16 DataDump'!$C$2:$C$4537, 'FY16 Individual Analysis'!$A4, 'FY16 DataDump'!$H$2:$H$4537, L$2)</f>
        <v>0</v>
      </c>
      <c r="M4" s="27">
        <f>SUMIFS('FY16 DataDump'!$E$2:$E$4537, 'FY16 DataDump'!$C$2:$C$4537, 'FY16 Individual Analysis'!$A4, 'FY16 DataDump'!$H$2:$H$4537, M$2)</f>
        <v>0</v>
      </c>
      <c r="N4" s="27">
        <f>SUMIFS('FY16 DataDump'!$E$2:$E$4537, 'FY16 DataDump'!$C$2:$C$4537, 'FY16 Individual Analysis'!$A4, 'FY16 DataDump'!$H$2:$H$4537, N$2)</f>
        <v>0</v>
      </c>
      <c r="O4" s="27">
        <f>SUMIFS('FY16 DataDump'!$E$2:$E$4537, 'FY16 DataDump'!$C$2:$C$4537, 'FY16 Individual Analysis'!$A4, 'FY16 DataDump'!$H$2:$H$4537, O$2)</f>
        <v>0</v>
      </c>
      <c r="P4" s="27">
        <f t="shared" ref="P4:P67" si="3">SUM(D4:O4)</f>
        <v>1</v>
      </c>
      <c r="Q4" s="108">
        <f t="shared" si="0"/>
        <v>8.0723280594123341E-5</v>
      </c>
      <c r="S4" s="20">
        <f t="shared" ref="S4:AD38" si="4">IFERROR((D4/$P4) * ($AF4), 0)</f>
        <v>1.2</v>
      </c>
      <c r="T4" s="21">
        <f t="shared" si="1"/>
        <v>0</v>
      </c>
      <c r="U4" s="21">
        <f t="shared" si="1"/>
        <v>0</v>
      </c>
      <c r="V4" s="21">
        <f t="shared" si="1"/>
        <v>0</v>
      </c>
      <c r="W4" s="21">
        <f t="shared" si="1"/>
        <v>0</v>
      </c>
      <c r="X4" s="21">
        <f t="shared" si="1"/>
        <v>0</v>
      </c>
      <c r="Y4" s="21">
        <f t="shared" si="1"/>
        <v>0</v>
      </c>
      <c r="Z4" s="21">
        <f t="shared" si="1"/>
        <v>0</v>
      </c>
      <c r="AA4" s="21">
        <f t="shared" si="1"/>
        <v>0</v>
      </c>
      <c r="AB4" s="21">
        <f t="shared" si="1"/>
        <v>0</v>
      </c>
      <c r="AC4" s="21">
        <f t="shared" si="1"/>
        <v>0</v>
      </c>
      <c r="AD4" s="24">
        <f t="shared" si="1"/>
        <v>0</v>
      </c>
      <c r="AF4" s="15">
        <f t="shared" si="2"/>
        <v>1.2</v>
      </c>
      <c r="AI4" s="9">
        <v>0.1</v>
      </c>
    </row>
    <row r="5" spans="1:35" x14ac:dyDescent="0.25">
      <c r="A5" s="75">
        <v>659105</v>
      </c>
      <c r="B5" s="75" t="str">
        <f>INDEX('FY16 DataDump'!$A$2:$H$4537, MATCH('FY16 Individual Analysis'!A5, 'FY16 DataDump'!$C$2:$C$4537, 0), MATCH('FY16 DataDump'!$B$1, 'FY16 DataDump'!$A$1:$H$1))</f>
        <v>BAKED GOODS</v>
      </c>
      <c r="C5" s="75" t="str">
        <f>INDEX('FY16 DataDump'!$A$2:$H$4537, MATCH('FY16 Individual Analysis'!A5, 'FY16 DataDump'!$C$2:$C$4537, 0), MATCH('FY16 DataDump'!$D$1, 'FY16 DataDump'!$A$1:$H$1))</f>
        <v>BB Cookie</v>
      </c>
      <c r="D5" s="27">
        <f>SUMIFS('FY16 DataDump'!$E$2:$E$4537, 'FY16 DataDump'!$C$2:$C$4537, 'FY16 Individual Analysis'!$A5, 'FY16 DataDump'!$H$2:$H$4537, D$2)</f>
        <v>78</v>
      </c>
      <c r="E5" s="27">
        <f>SUMIFS('FY16 DataDump'!$E$2:$E$4537, 'FY16 DataDump'!$C$2:$C$4537, 'FY16 Individual Analysis'!$A5, 'FY16 DataDump'!$H$2:$H$4537, E$2)</f>
        <v>0</v>
      </c>
      <c r="F5" s="27">
        <f>SUMIFS('FY16 DataDump'!$E$2:$E$4537, 'FY16 DataDump'!$C$2:$C$4537, 'FY16 Individual Analysis'!$A5, 'FY16 DataDump'!$H$2:$H$4537, F$2)</f>
        <v>0</v>
      </c>
      <c r="G5" s="27">
        <f>SUMIFS('FY16 DataDump'!$E$2:$E$4537, 'FY16 DataDump'!$C$2:$C$4537, 'FY16 Individual Analysis'!$A5, 'FY16 DataDump'!$H$2:$H$4537, G$2)</f>
        <v>0</v>
      </c>
      <c r="H5" s="27">
        <f>SUMIFS('FY16 DataDump'!$E$2:$E$4537, 'FY16 DataDump'!$C$2:$C$4537, 'FY16 Individual Analysis'!$A5, 'FY16 DataDump'!$H$2:$H$4537, H$2)</f>
        <v>0</v>
      </c>
      <c r="I5" s="27">
        <f>SUMIFS('FY16 DataDump'!$E$2:$E$4537, 'FY16 DataDump'!$C$2:$C$4537, 'FY16 Individual Analysis'!$A5, 'FY16 DataDump'!$H$2:$H$4537, I$2)</f>
        <v>0</v>
      </c>
      <c r="J5" s="27">
        <f>SUMIFS('FY16 DataDump'!$E$2:$E$4537, 'FY16 DataDump'!$C$2:$C$4537, 'FY16 Individual Analysis'!$A5, 'FY16 DataDump'!$H$2:$H$4537, J$2)</f>
        <v>0</v>
      </c>
      <c r="K5" s="27">
        <f>SUMIFS('FY16 DataDump'!$E$2:$E$4537, 'FY16 DataDump'!$C$2:$C$4537, 'FY16 Individual Analysis'!$A5, 'FY16 DataDump'!$H$2:$H$4537, K$2)</f>
        <v>0</v>
      </c>
      <c r="L5" s="27">
        <f>SUMIFS('FY16 DataDump'!$E$2:$E$4537, 'FY16 DataDump'!$C$2:$C$4537, 'FY16 Individual Analysis'!$A5, 'FY16 DataDump'!$H$2:$H$4537, L$2)</f>
        <v>0</v>
      </c>
      <c r="M5" s="27">
        <f>SUMIFS('FY16 DataDump'!$E$2:$E$4537, 'FY16 DataDump'!$C$2:$C$4537, 'FY16 Individual Analysis'!$A5, 'FY16 DataDump'!$H$2:$H$4537, M$2)</f>
        <v>0</v>
      </c>
      <c r="N5" s="27">
        <f>SUMIFS('FY16 DataDump'!$E$2:$E$4537, 'FY16 DataDump'!$C$2:$C$4537, 'FY16 Individual Analysis'!$A5, 'FY16 DataDump'!$H$2:$H$4537, N$2)</f>
        <v>0</v>
      </c>
      <c r="O5" s="27">
        <f>SUMIFS('FY16 DataDump'!$E$2:$E$4537, 'FY16 DataDump'!$C$2:$C$4537, 'FY16 Individual Analysis'!$A5, 'FY16 DataDump'!$H$2:$H$4537, O$2)</f>
        <v>0</v>
      </c>
      <c r="P5" s="27">
        <f t="shared" si="3"/>
        <v>78</v>
      </c>
      <c r="Q5" s="108">
        <f t="shared" si="0"/>
        <v>6.2964158863416213E-3</v>
      </c>
      <c r="S5" s="20">
        <f t="shared" si="4"/>
        <v>93.6</v>
      </c>
      <c r="T5" s="21">
        <f t="shared" si="1"/>
        <v>0</v>
      </c>
      <c r="U5" s="21">
        <f t="shared" si="1"/>
        <v>0</v>
      </c>
      <c r="V5" s="21">
        <f t="shared" si="1"/>
        <v>0</v>
      </c>
      <c r="W5" s="21">
        <f t="shared" si="1"/>
        <v>0</v>
      </c>
      <c r="X5" s="21">
        <f t="shared" si="1"/>
        <v>0</v>
      </c>
      <c r="Y5" s="21">
        <f t="shared" si="1"/>
        <v>0</v>
      </c>
      <c r="Z5" s="21">
        <f t="shared" si="1"/>
        <v>0</v>
      </c>
      <c r="AA5" s="21">
        <f t="shared" si="1"/>
        <v>0</v>
      </c>
      <c r="AB5" s="21">
        <f t="shared" si="1"/>
        <v>0</v>
      </c>
      <c r="AC5" s="21">
        <f t="shared" si="1"/>
        <v>0</v>
      </c>
      <c r="AD5" s="24">
        <f t="shared" si="1"/>
        <v>0</v>
      </c>
      <c r="AF5" s="15">
        <f t="shared" si="2"/>
        <v>93.6</v>
      </c>
      <c r="AI5" s="9">
        <v>0.125</v>
      </c>
    </row>
    <row r="6" spans="1:35" x14ac:dyDescent="0.25">
      <c r="A6" s="75">
        <v>659102</v>
      </c>
      <c r="B6" s="75" t="str">
        <f>INDEX('FY16 DataDump'!$A$2:$H$4537, MATCH('FY16 Individual Analysis'!A6, 'FY16 DataDump'!$C$2:$C$4537, 0), MATCH('FY16 DataDump'!$B$1, 'FY16 DataDump'!$A$1:$H$1))</f>
        <v>BAKED GOODS</v>
      </c>
      <c r="C6" s="75" t="str">
        <f>INDEX('FY16 DataDump'!$A$2:$H$4537, MATCH('FY16 Individual Analysis'!A6, 'FY16 DataDump'!$C$2:$C$4537, 0), MATCH('FY16 DataDump'!$D$1, 'FY16 DataDump'!$A$1:$H$1))</f>
        <v>BB Lemon Bar</v>
      </c>
      <c r="D6" s="27">
        <f>SUMIFS('FY16 DataDump'!$E$2:$E$4537, 'FY16 DataDump'!$C$2:$C$4537, 'FY16 Individual Analysis'!$A6, 'FY16 DataDump'!$H$2:$H$4537, D$2)</f>
        <v>18</v>
      </c>
      <c r="E6" s="27">
        <f>SUMIFS('FY16 DataDump'!$E$2:$E$4537, 'FY16 DataDump'!$C$2:$C$4537, 'FY16 Individual Analysis'!$A6, 'FY16 DataDump'!$H$2:$H$4537, E$2)</f>
        <v>0</v>
      </c>
      <c r="F6" s="27">
        <f>SUMIFS('FY16 DataDump'!$E$2:$E$4537, 'FY16 DataDump'!$C$2:$C$4537, 'FY16 Individual Analysis'!$A6, 'FY16 DataDump'!$H$2:$H$4537, F$2)</f>
        <v>0</v>
      </c>
      <c r="G6" s="27">
        <f>SUMIFS('FY16 DataDump'!$E$2:$E$4537, 'FY16 DataDump'!$C$2:$C$4537, 'FY16 Individual Analysis'!$A6, 'FY16 DataDump'!$H$2:$H$4537, G$2)</f>
        <v>0</v>
      </c>
      <c r="H6" s="27">
        <f>SUMIFS('FY16 DataDump'!$E$2:$E$4537, 'FY16 DataDump'!$C$2:$C$4537, 'FY16 Individual Analysis'!$A6, 'FY16 DataDump'!$H$2:$H$4537, H$2)</f>
        <v>0</v>
      </c>
      <c r="I6" s="27">
        <f>SUMIFS('FY16 DataDump'!$E$2:$E$4537, 'FY16 DataDump'!$C$2:$C$4537, 'FY16 Individual Analysis'!$A6, 'FY16 DataDump'!$H$2:$H$4537, I$2)</f>
        <v>0</v>
      </c>
      <c r="J6" s="27">
        <f>SUMIFS('FY16 DataDump'!$E$2:$E$4537, 'FY16 DataDump'!$C$2:$C$4537, 'FY16 Individual Analysis'!$A6, 'FY16 DataDump'!$H$2:$H$4537, J$2)</f>
        <v>0</v>
      </c>
      <c r="K6" s="27">
        <f>SUMIFS('FY16 DataDump'!$E$2:$E$4537, 'FY16 DataDump'!$C$2:$C$4537, 'FY16 Individual Analysis'!$A6, 'FY16 DataDump'!$H$2:$H$4537, K$2)</f>
        <v>0</v>
      </c>
      <c r="L6" s="27">
        <f>SUMIFS('FY16 DataDump'!$E$2:$E$4537, 'FY16 DataDump'!$C$2:$C$4537, 'FY16 Individual Analysis'!$A6, 'FY16 DataDump'!$H$2:$H$4537, L$2)</f>
        <v>0</v>
      </c>
      <c r="M6" s="27">
        <f>SUMIFS('FY16 DataDump'!$E$2:$E$4537, 'FY16 DataDump'!$C$2:$C$4537, 'FY16 Individual Analysis'!$A6, 'FY16 DataDump'!$H$2:$H$4537, M$2)</f>
        <v>0</v>
      </c>
      <c r="N6" s="27">
        <f>SUMIFS('FY16 DataDump'!$E$2:$E$4537, 'FY16 DataDump'!$C$2:$C$4537, 'FY16 Individual Analysis'!$A6, 'FY16 DataDump'!$H$2:$H$4537, N$2)</f>
        <v>0</v>
      </c>
      <c r="O6" s="27">
        <f>SUMIFS('FY16 DataDump'!$E$2:$E$4537, 'FY16 DataDump'!$C$2:$C$4537, 'FY16 Individual Analysis'!$A6, 'FY16 DataDump'!$H$2:$H$4537, O$2)</f>
        <v>0</v>
      </c>
      <c r="P6" s="27">
        <f t="shared" si="3"/>
        <v>18</v>
      </c>
      <c r="Q6" s="108">
        <f t="shared" si="0"/>
        <v>1.4530190506942201E-3</v>
      </c>
      <c r="S6" s="20">
        <f t="shared" si="4"/>
        <v>21.6</v>
      </c>
      <c r="T6" s="21">
        <f t="shared" si="1"/>
        <v>0</v>
      </c>
      <c r="U6" s="21">
        <f t="shared" si="1"/>
        <v>0</v>
      </c>
      <c r="V6" s="21">
        <f t="shared" si="1"/>
        <v>0</v>
      </c>
      <c r="W6" s="21">
        <f t="shared" si="1"/>
        <v>0</v>
      </c>
      <c r="X6" s="21">
        <f t="shared" si="1"/>
        <v>0</v>
      </c>
      <c r="Y6" s="21">
        <f t="shared" si="1"/>
        <v>0</v>
      </c>
      <c r="Z6" s="21">
        <f t="shared" si="1"/>
        <v>0</v>
      </c>
      <c r="AA6" s="21">
        <f t="shared" si="1"/>
        <v>0</v>
      </c>
      <c r="AB6" s="21">
        <f t="shared" si="1"/>
        <v>0</v>
      </c>
      <c r="AC6" s="21">
        <f t="shared" si="1"/>
        <v>0</v>
      </c>
      <c r="AD6" s="24">
        <f t="shared" si="1"/>
        <v>0</v>
      </c>
      <c r="AF6" s="15">
        <f t="shared" si="2"/>
        <v>21.6</v>
      </c>
      <c r="AI6" s="9">
        <v>0.15</v>
      </c>
    </row>
    <row r="7" spans="1:35" x14ac:dyDescent="0.25">
      <c r="A7" s="75">
        <v>659103</v>
      </c>
      <c r="B7" s="75" t="str">
        <f>INDEX('FY16 DataDump'!$A$2:$H$4537, MATCH('FY16 Individual Analysis'!A7, 'FY16 DataDump'!$C$2:$C$4537, 0), MATCH('FY16 DataDump'!$B$1, 'FY16 DataDump'!$A$1:$H$1))</f>
        <v>BAKED GOODS</v>
      </c>
      <c r="C7" s="75" t="str">
        <f>INDEX('FY16 DataDump'!$A$2:$H$4537, MATCH('FY16 Individual Analysis'!A7, 'FY16 DataDump'!$C$2:$C$4537, 0), MATCH('FY16 DataDump'!$D$1, 'FY16 DataDump'!$A$1:$H$1))</f>
        <v>BB Pecan Bar</v>
      </c>
      <c r="D7" s="27">
        <f>SUMIFS('FY16 DataDump'!$E$2:$E$4537, 'FY16 DataDump'!$C$2:$C$4537, 'FY16 Individual Analysis'!$A7, 'FY16 DataDump'!$H$2:$H$4537, D$2)</f>
        <v>18</v>
      </c>
      <c r="E7" s="27">
        <f>SUMIFS('FY16 DataDump'!$E$2:$E$4537, 'FY16 DataDump'!$C$2:$C$4537, 'FY16 Individual Analysis'!$A7, 'FY16 DataDump'!$H$2:$H$4537, E$2)</f>
        <v>0</v>
      </c>
      <c r="F7" s="27">
        <f>SUMIFS('FY16 DataDump'!$E$2:$E$4537, 'FY16 DataDump'!$C$2:$C$4537, 'FY16 Individual Analysis'!$A7, 'FY16 DataDump'!$H$2:$H$4537, F$2)</f>
        <v>0</v>
      </c>
      <c r="G7" s="27">
        <f>SUMIFS('FY16 DataDump'!$E$2:$E$4537, 'FY16 DataDump'!$C$2:$C$4537, 'FY16 Individual Analysis'!$A7, 'FY16 DataDump'!$H$2:$H$4537, G$2)</f>
        <v>0</v>
      </c>
      <c r="H7" s="27">
        <f>SUMIFS('FY16 DataDump'!$E$2:$E$4537, 'FY16 DataDump'!$C$2:$C$4537, 'FY16 Individual Analysis'!$A7, 'FY16 DataDump'!$H$2:$H$4537, H$2)</f>
        <v>0</v>
      </c>
      <c r="I7" s="27">
        <f>SUMIFS('FY16 DataDump'!$E$2:$E$4537, 'FY16 DataDump'!$C$2:$C$4537, 'FY16 Individual Analysis'!$A7, 'FY16 DataDump'!$H$2:$H$4537, I$2)</f>
        <v>0</v>
      </c>
      <c r="J7" s="27">
        <f>SUMIFS('FY16 DataDump'!$E$2:$E$4537, 'FY16 DataDump'!$C$2:$C$4537, 'FY16 Individual Analysis'!$A7, 'FY16 DataDump'!$H$2:$H$4537, J$2)</f>
        <v>0</v>
      </c>
      <c r="K7" s="27">
        <f>SUMIFS('FY16 DataDump'!$E$2:$E$4537, 'FY16 DataDump'!$C$2:$C$4537, 'FY16 Individual Analysis'!$A7, 'FY16 DataDump'!$H$2:$H$4537, K$2)</f>
        <v>0</v>
      </c>
      <c r="L7" s="27">
        <f>SUMIFS('FY16 DataDump'!$E$2:$E$4537, 'FY16 DataDump'!$C$2:$C$4537, 'FY16 Individual Analysis'!$A7, 'FY16 DataDump'!$H$2:$H$4537, L$2)</f>
        <v>0</v>
      </c>
      <c r="M7" s="27">
        <f>SUMIFS('FY16 DataDump'!$E$2:$E$4537, 'FY16 DataDump'!$C$2:$C$4537, 'FY16 Individual Analysis'!$A7, 'FY16 DataDump'!$H$2:$H$4537, M$2)</f>
        <v>0</v>
      </c>
      <c r="N7" s="27">
        <f>SUMIFS('FY16 DataDump'!$E$2:$E$4537, 'FY16 DataDump'!$C$2:$C$4537, 'FY16 Individual Analysis'!$A7, 'FY16 DataDump'!$H$2:$H$4537, N$2)</f>
        <v>0</v>
      </c>
      <c r="O7" s="27">
        <f>SUMIFS('FY16 DataDump'!$E$2:$E$4537, 'FY16 DataDump'!$C$2:$C$4537, 'FY16 Individual Analysis'!$A7, 'FY16 DataDump'!$H$2:$H$4537, O$2)</f>
        <v>0</v>
      </c>
      <c r="P7" s="27">
        <f t="shared" si="3"/>
        <v>18</v>
      </c>
      <c r="Q7" s="108">
        <f t="shared" si="0"/>
        <v>1.4530190506942201E-3</v>
      </c>
      <c r="S7" s="20">
        <f t="shared" si="4"/>
        <v>21.6</v>
      </c>
      <c r="T7" s="21">
        <f t="shared" si="1"/>
        <v>0</v>
      </c>
      <c r="U7" s="21">
        <f t="shared" si="1"/>
        <v>0</v>
      </c>
      <c r="V7" s="21">
        <f t="shared" si="1"/>
        <v>0</v>
      </c>
      <c r="W7" s="21">
        <f t="shared" si="1"/>
        <v>0</v>
      </c>
      <c r="X7" s="21">
        <f t="shared" si="1"/>
        <v>0</v>
      </c>
      <c r="Y7" s="21">
        <f t="shared" si="1"/>
        <v>0</v>
      </c>
      <c r="Z7" s="21">
        <f t="shared" si="1"/>
        <v>0</v>
      </c>
      <c r="AA7" s="21">
        <f t="shared" si="1"/>
        <v>0</v>
      </c>
      <c r="AB7" s="21">
        <f t="shared" si="1"/>
        <v>0</v>
      </c>
      <c r="AC7" s="21">
        <f t="shared" si="1"/>
        <v>0</v>
      </c>
      <c r="AD7" s="24">
        <f t="shared" si="1"/>
        <v>0</v>
      </c>
      <c r="AF7" s="15">
        <f t="shared" si="2"/>
        <v>21.6</v>
      </c>
      <c r="AI7" s="9">
        <v>0.17499999999999999</v>
      </c>
    </row>
    <row r="8" spans="1:35" x14ac:dyDescent="0.25">
      <c r="A8" s="75">
        <v>659101</v>
      </c>
      <c r="B8" s="75" t="str">
        <f>INDEX('FY16 DataDump'!$A$2:$H$4537, MATCH('FY16 Individual Analysis'!A8, 'FY16 DataDump'!$C$2:$C$4537, 0), MATCH('FY16 DataDump'!$B$1, 'FY16 DataDump'!$A$1:$H$1))</f>
        <v>BAKED GOODS</v>
      </c>
      <c r="C8" s="75" t="str">
        <f>INDEX('FY16 DataDump'!$A$2:$H$4537, MATCH('FY16 Individual Analysis'!A8, 'FY16 DataDump'!$C$2:$C$4537, 0), MATCH('FY16 DataDump'!$D$1, 'FY16 DataDump'!$A$1:$H$1))</f>
        <v>BB Scone</v>
      </c>
      <c r="D8" s="27">
        <f>SUMIFS('FY16 DataDump'!$E$2:$E$4537, 'FY16 DataDump'!$C$2:$C$4537, 'FY16 Individual Analysis'!$A8, 'FY16 DataDump'!$H$2:$H$4537, D$2)</f>
        <v>40</v>
      </c>
      <c r="E8" s="27">
        <f>SUMIFS('FY16 DataDump'!$E$2:$E$4537, 'FY16 DataDump'!$C$2:$C$4537, 'FY16 Individual Analysis'!$A8, 'FY16 DataDump'!$H$2:$H$4537, E$2)</f>
        <v>0</v>
      </c>
      <c r="F8" s="27">
        <f>SUMIFS('FY16 DataDump'!$E$2:$E$4537, 'FY16 DataDump'!$C$2:$C$4537, 'FY16 Individual Analysis'!$A8, 'FY16 DataDump'!$H$2:$H$4537, F$2)</f>
        <v>0</v>
      </c>
      <c r="G8" s="27">
        <f>SUMIFS('FY16 DataDump'!$E$2:$E$4537, 'FY16 DataDump'!$C$2:$C$4537, 'FY16 Individual Analysis'!$A8, 'FY16 DataDump'!$H$2:$H$4537, G$2)</f>
        <v>0</v>
      </c>
      <c r="H8" s="27">
        <f>SUMIFS('FY16 DataDump'!$E$2:$E$4537, 'FY16 DataDump'!$C$2:$C$4537, 'FY16 Individual Analysis'!$A8, 'FY16 DataDump'!$H$2:$H$4537, H$2)</f>
        <v>0</v>
      </c>
      <c r="I8" s="27">
        <f>SUMIFS('FY16 DataDump'!$E$2:$E$4537, 'FY16 DataDump'!$C$2:$C$4537, 'FY16 Individual Analysis'!$A8, 'FY16 DataDump'!$H$2:$H$4537, I$2)</f>
        <v>0</v>
      </c>
      <c r="J8" s="27">
        <f>SUMIFS('FY16 DataDump'!$E$2:$E$4537, 'FY16 DataDump'!$C$2:$C$4537, 'FY16 Individual Analysis'!$A8, 'FY16 DataDump'!$H$2:$H$4537, J$2)</f>
        <v>0</v>
      </c>
      <c r="K8" s="27">
        <f>SUMIFS('FY16 DataDump'!$E$2:$E$4537, 'FY16 DataDump'!$C$2:$C$4537, 'FY16 Individual Analysis'!$A8, 'FY16 DataDump'!$H$2:$H$4537, K$2)</f>
        <v>0</v>
      </c>
      <c r="L8" s="27">
        <f>SUMIFS('FY16 DataDump'!$E$2:$E$4537, 'FY16 DataDump'!$C$2:$C$4537, 'FY16 Individual Analysis'!$A8, 'FY16 DataDump'!$H$2:$H$4537, L$2)</f>
        <v>0</v>
      </c>
      <c r="M8" s="27">
        <f>SUMIFS('FY16 DataDump'!$E$2:$E$4537, 'FY16 DataDump'!$C$2:$C$4537, 'FY16 Individual Analysis'!$A8, 'FY16 DataDump'!$H$2:$H$4537, M$2)</f>
        <v>0</v>
      </c>
      <c r="N8" s="27">
        <f>SUMIFS('FY16 DataDump'!$E$2:$E$4537, 'FY16 DataDump'!$C$2:$C$4537, 'FY16 Individual Analysis'!$A8, 'FY16 DataDump'!$H$2:$H$4537, N$2)</f>
        <v>0</v>
      </c>
      <c r="O8" s="27">
        <f>SUMIFS('FY16 DataDump'!$E$2:$E$4537, 'FY16 DataDump'!$C$2:$C$4537, 'FY16 Individual Analysis'!$A8, 'FY16 DataDump'!$H$2:$H$4537, O$2)</f>
        <v>0</v>
      </c>
      <c r="P8" s="27">
        <f t="shared" si="3"/>
        <v>40</v>
      </c>
      <c r="Q8" s="108">
        <f t="shared" si="0"/>
        <v>3.2289312237649337E-3</v>
      </c>
      <c r="S8" s="20">
        <f t="shared" si="4"/>
        <v>48</v>
      </c>
      <c r="T8" s="21">
        <f t="shared" si="1"/>
        <v>0</v>
      </c>
      <c r="U8" s="21">
        <f t="shared" si="1"/>
        <v>0</v>
      </c>
      <c r="V8" s="21">
        <f t="shared" si="1"/>
        <v>0</v>
      </c>
      <c r="W8" s="21">
        <f t="shared" si="1"/>
        <v>0</v>
      </c>
      <c r="X8" s="21">
        <f t="shared" si="1"/>
        <v>0</v>
      </c>
      <c r="Y8" s="21">
        <f t="shared" si="1"/>
        <v>0</v>
      </c>
      <c r="Z8" s="21">
        <f t="shared" si="1"/>
        <v>0</v>
      </c>
      <c r="AA8" s="21">
        <f t="shared" si="1"/>
        <v>0</v>
      </c>
      <c r="AB8" s="21">
        <f t="shared" si="1"/>
        <v>0</v>
      </c>
      <c r="AC8" s="21">
        <f t="shared" si="1"/>
        <v>0</v>
      </c>
      <c r="AD8" s="24">
        <f t="shared" si="1"/>
        <v>0</v>
      </c>
      <c r="AF8" s="15">
        <f t="shared" si="2"/>
        <v>48</v>
      </c>
      <c r="AI8" s="9">
        <v>0.2</v>
      </c>
    </row>
    <row r="9" spans="1:35" x14ac:dyDescent="0.25">
      <c r="A9" s="75">
        <v>1725</v>
      </c>
      <c r="B9" s="75" t="str">
        <f>INDEX('FY16 DataDump'!$A$2:$H$4537, MATCH('FY16 Individual Analysis'!A9, 'FY16 DataDump'!$C$2:$C$4537, 0), MATCH('FY16 DataDump'!$B$1, 'FY16 DataDump'!$A$1:$H$1))</f>
        <v>BAKED GOODS</v>
      </c>
      <c r="C9" s="75" t="str">
        <f>INDEX('FY16 DataDump'!$A$2:$H$4537, MATCH('FY16 Individual Analysis'!A9, 'FY16 DataDump'!$C$2:$C$4537, 0), MATCH('FY16 DataDump'!$D$1, 'FY16 DataDump'!$A$1:$H$1))</f>
        <v>Discount Pastry</v>
      </c>
      <c r="D9" s="27">
        <f>SUMIFS('FY16 DataDump'!$E$2:$E$4537, 'FY16 DataDump'!$C$2:$C$4537, 'FY16 Individual Analysis'!$A9, 'FY16 DataDump'!$H$2:$H$4537, D$2)</f>
        <v>7</v>
      </c>
      <c r="E9" s="27">
        <f>SUMIFS('FY16 DataDump'!$E$2:$E$4537, 'FY16 DataDump'!$C$2:$C$4537, 'FY16 Individual Analysis'!$A9, 'FY16 DataDump'!$H$2:$H$4537, E$2)</f>
        <v>0</v>
      </c>
      <c r="F9" s="27">
        <f>SUMIFS('FY16 DataDump'!$E$2:$E$4537, 'FY16 DataDump'!$C$2:$C$4537, 'FY16 Individual Analysis'!$A9, 'FY16 DataDump'!$H$2:$H$4537, F$2)</f>
        <v>0</v>
      </c>
      <c r="G9" s="27">
        <f>SUMIFS('FY16 DataDump'!$E$2:$E$4537, 'FY16 DataDump'!$C$2:$C$4537, 'FY16 Individual Analysis'!$A9, 'FY16 DataDump'!$H$2:$H$4537, G$2)</f>
        <v>0</v>
      </c>
      <c r="H9" s="27">
        <f>SUMIFS('FY16 DataDump'!$E$2:$E$4537, 'FY16 DataDump'!$C$2:$C$4537, 'FY16 Individual Analysis'!$A9, 'FY16 DataDump'!$H$2:$H$4537, H$2)</f>
        <v>0</v>
      </c>
      <c r="I9" s="27">
        <f>SUMIFS('FY16 DataDump'!$E$2:$E$4537, 'FY16 DataDump'!$C$2:$C$4537, 'FY16 Individual Analysis'!$A9, 'FY16 DataDump'!$H$2:$H$4537, I$2)</f>
        <v>0</v>
      </c>
      <c r="J9" s="27">
        <f>SUMIFS('FY16 DataDump'!$E$2:$E$4537, 'FY16 DataDump'!$C$2:$C$4537, 'FY16 Individual Analysis'!$A9, 'FY16 DataDump'!$H$2:$H$4537, J$2)</f>
        <v>0</v>
      </c>
      <c r="K9" s="27">
        <f>SUMIFS('FY16 DataDump'!$E$2:$E$4537, 'FY16 DataDump'!$C$2:$C$4537, 'FY16 Individual Analysis'!$A9, 'FY16 DataDump'!$H$2:$H$4537, K$2)</f>
        <v>0</v>
      </c>
      <c r="L9" s="27">
        <f>SUMIFS('FY16 DataDump'!$E$2:$E$4537, 'FY16 DataDump'!$C$2:$C$4537, 'FY16 Individual Analysis'!$A9, 'FY16 DataDump'!$H$2:$H$4537, L$2)</f>
        <v>0</v>
      </c>
      <c r="M9" s="27">
        <f>SUMIFS('FY16 DataDump'!$E$2:$E$4537, 'FY16 DataDump'!$C$2:$C$4537, 'FY16 Individual Analysis'!$A9, 'FY16 DataDump'!$H$2:$H$4537, M$2)</f>
        <v>0</v>
      </c>
      <c r="N9" s="27">
        <f>SUMIFS('FY16 DataDump'!$E$2:$E$4537, 'FY16 DataDump'!$C$2:$C$4537, 'FY16 Individual Analysis'!$A9, 'FY16 DataDump'!$H$2:$H$4537, N$2)</f>
        <v>0</v>
      </c>
      <c r="O9" s="27">
        <f>SUMIFS('FY16 DataDump'!$E$2:$E$4537, 'FY16 DataDump'!$C$2:$C$4537, 'FY16 Individual Analysis'!$A9, 'FY16 DataDump'!$H$2:$H$4537, O$2)</f>
        <v>0</v>
      </c>
      <c r="P9" s="27">
        <f t="shared" si="3"/>
        <v>7</v>
      </c>
      <c r="Q9" s="108">
        <f t="shared" si="0"/>
        <v>5.6506296415886339E-4</v>
      </c>
      <c r="S9" s="20">
        <f t="shared" si="4"/>
        <v>8.4</v>
      </c>
      <c r="T9" s="21">
        <f t="shared" si="1"/>
        <v>0</v>
      </c>
      <c r="U9" s="21">
        <f t="shared" si="1"/>
        <v>0</v>
      </c>
      <c r="V9" s="21">
        <f t="shared" si="1"/>
        <v>0</v>
      </c>
      <c r="W9" s="21">
        <f t="shared" si="1"/>
        <v>0</v>
      </c>
      <c r="X9" s="21">
        <f t="shared" si="1"/>
        <v>0</v>
      </c>
      <c r="Y9" s="21">
        <f t="shared" si="1"/>
        <v>0</v>
      </c>
      <c r="Z9" s="21">
        <f t="shared" si="1"/>
        <v>0</v>
      </c>
      <c r="AA9" s="21">
        <f t="shared" si="1"/>
        <v>0</v>
      </c>
      <c r="AB9" s="21">
        <f t="shared" si="1"/>
        <v>0</v>
      </c>
      <c r="AC9" s="21">
        <f t="shared" si="1"/>
        <v>0</v>
      </c>
      <c r="AD9" s="24">
        <f t="shared" si="1"/>
        <v>0</v>
      </c>
      <c r="AF9" s="15">
        <f t="shared" si="2"/>
        <v>8.4</v>
      </c>
      <c r="AI9" s="9">
        <v>0.22500000000000001</v>
      </c>
    </row>
    <row r="10" spans="1:35" x14ac:dyDescent="0.25">
      <c r="A10" s="75">
        <v>2127</v>
      </c>
      <c r="B10" s="75" t="str">
        <f>INDEX('FY16 DataDump'!$A$2:$H$4537, MATCH('FY16 Individual Analysis'!A10, 'FY16 DataDump'!$C$2:$C$4537, 0), MATCH('FY16 DataDump'!$B$1, 'FY16 DataDump'!$A$1:$H$1))</f>
        <v>BAKED GOODS</v>
      </c>
      <c r="C10" s="75" t="str">
        <f>INDEX('FY16 DataDump'!$A$2:$H$4537, MATCH('FY16 Individual Analysis'!A10, 'FY16 DataDump'!$C$2:$C$4537, 0), MATCH('FY16 DataDump'!$D$1, 'FY16 DataDump'!$A$1:$H$1))</f>
        <v>Doughnut</v>
      </c>
      <c r="D10" s="27">
        <f>SUMIFS('FY16 DataDump'!$E$2:$E$4537, 'FY16 DataDump'!$C$2:$C$4537, 'FY16 Individual Analysis'!$A10, 'FY16 DataDump'!$H$2:$H$4537, D$2)</f>
        <v>117</v>
      </c>
      <c r="E10" s="27">
        <f>SUMIFS('FY16 DataDump'!$E$2:$E$4537, 'FY16 DataDump'!$C$2:$C$4537, 'FY16 Individual Analysis'!$A10, 'FY16 DataDump'!$H$2:$H$4537, E$2)</f>
        <v>0</v>
      </c>
      <c r="F10" s="27">
        <f>SUMIFS('FY16 DataDump'!$E$2:$E$4537, 'FY16 DataDump'!$C$2:$C$4537, 'FY16 Individual Analysis'!$A10, 'FY16 DataDump'!$H$2:$H$4537, F$2)</f>
        <v>0</v>
      </c>
      <c r="G10" s="27">
        <f>SUMIFS('FY16 DataDump'!$E$2:$E$4537, 'FY16 DataDump'!$C$2:$C$4537, 'FY16 Individual Analysis'!$A10, 'FY16 DataDump'!$H$2:$H$4537, G$2)</f>
        <v>0</v>
      </c>
      <c r="H10" s="27">
        <f>SUMIFS('FY16 DataDump'!$E$2:$E$4537, 'FY16 DataDump'!$C$2:$C$4537, 'FY16 Individual Analysis'!$A10, 'FY16 DataDump'!$H$2:$H$4537, H$2)</f>
        <v>0</v>
      </c>
      <c r="I10" s="27">
        <f>SUMIFS('FY16 DataDump'!$E$2:$E$4537, 'FY16 DataDump'!$C$2:$C$4537, 'FY16 Individual Analysis'!$A10, 'FY16 DataDump'!$H$2:$H$4537, I$2)</f>
        <v>0</v>
      </c>
      <c r="J10" s="27">
        <f>SUMIFS('FY16 DataDump'!$E$2:$E$4537, 'FY16 DataDump'!$C$2:$C$4537, 'FY16 Individual Analysis'!$A10, 'FY16 DataDump'!$H$2:$H$4537, J$2)</f>
        <v>0</v>
      </c>
      <c r="K10" s="27">
        <f>SUMIFS('FY16 DataDump'!$E$2:$E$4537, 'FY16 DataDump'!$C$2:$C$4537, 'FY16 Individual Analysis'!$A10, 'FY16 DataDump'!$H$2:$H$4537, K$2)</f>
        <v>0</v>
      </c>
      <c r="L10" s="27">
        <f>SUMIFS('FY16 DataDump'!$E$2:$E$4537, 'FY16 DataDump'!$C$2:$C$4537, 'FY16 Individual Analysis'!$A10, 'FY16 DataDump'!$H$2:$H$4537, L$2)</f>
        <v>0</v>
      </c>
      <c r="M10" s="27">
        <f>SUMIFS('FY16 DataDump'!$E$2:$E$4537, 'FY16 DataDump'!$C$2:$C$4537, 'FY16 Individual Analysis'!$A10, 'FY16 DataDump'!$H$2:$H$4537, M$2)</f>
        <v>0</v>
      </c>
      <c r="N10" s="27">
        <f>SUMIFS('FY16 DataDump'!$E$2:$E$4537, 'FY16 DataDump'!$C$2:$C$4537, 'FY16 Individual Analysis'!$A10, 'FY16 DataDump'!$H$2:$H$4537, N$2)</f>
        <v>0</v>
      </c>
      <c r="O10" s="27">
        <f>SUMIFS('FY16 DataDump'!$E$2:$E$4537, 'FY16 DataDump'!$C$2:$C$4537, 'FY16 Individual Analysis'!$A10, 'FY16 DataDump'!$H$2:$H$4537, O$2)</f>
        <v>0</v>
      </c>
      <c r="P10" s="27">
        <f t="shared" si="3"/>
        <v>117</v>
      </c>
      <c r="Q10" s="108">
        <f t="shared" si="0"/>
        <v>9.4446238295124319E-3</v>
      </c>
      <c r="S10" s="20">
        <f t="shared" si="4"/>
        <v>140.4</v>
      </c>
      <c r="T10" s="21">
        <f t="shared" si="1"/>
        <v>0</v>
      </c>
      <c r="U10" s="21">
        <f t="shared" si="1"/>
        <v>0</v>
      </c>
      <c r="V10" s="21">
        <f t="shared" si="1"/>
        <v>0</v>
      </c>
      <c r="W10" s="21">
        <f t="shared" si="1"/>
        <v>0</v>
      </c>
      <c r="X10" s="21">
        <f t="shared" si="1"/>
        <v>0</v>
      </c>
      <c r="Y10" s="21">
        <f t="shared" si="1"/>
        <v>0</v>
      </c>
      <c r="Z10" s="21">
        <f t="shared" si="1"/>
        <v>0</v>
      </c>
      <c r="AA10" s="21">
        <f t="shared" si="1"/>
        <v>0</v>
      </c>
      <c r="AB10" s="21">
        <f t="shared" si="1"/>
        <v>0</v>
      </c>
      <c r="AC10" s="21">
        <f t="shared" si="1"/>
        <v>0</v>
      </c>
      <c r="AD10" s="24">
        <f t="shared" si="1"/>
        <v>0</v>
      </c>
      <c r="AF10" s="15">
        <f t="shared" si="2"/>
        <v>140.4</v>
      </c>
      <c r="AI10" s="9">
        <v>0.25</v>
      </c>
    </row>
    <row r="11" spans="1:35" x14ac:dyDescent="0.25">
      <c r="A11" s="75">
        <v>659013</v>
      </c>
      <c r="B11" s="75" t="str">
        <f>INDEX('FY16 DataDump'!$A$2:$H$4537, MATCH('FY16 Individual Analysis'!A11, 'FY16 DataDump'!$C$2:$C$4537, 0), MATCH('FY16 DataDump'!$B$1, 'FY16 DataDump'!$A$1:$H$1))</f>
        <v>BAKED GOODS</v>
      </c>
      <c r="C11" s="75" t="str">
        <f>INDEX('FY16 DataDump'!$A$2:$H$4537, MATCH('FY16 Individual Analysis'!A11, 'FY16 DataDump'!$C$2:$C$4537, 0), MATCH('FY16 DataDump'!$D$1, 'FY16 DataDump'!$A$1:$H$1))</f>
        <v>Flying Ap Banana CC Muff</v>
      </c>
      <c r="D11" s="27">
        <f>SUMIFS('FY16 DataDump'!$E$2:$E$4537, 'FY16 DataDump'!$C$2:$C$4537, 'FY16 Individual Analysis'!$A11, 'FY16 DataDump'!$H$2:$H$4537, D$2)</f>
        <v>26</v>
      </c>
      <c r="E11" s="27">
        <f>SUMIFS('FY16 DataDump'!$E$2:$E$4537, 'FY16 DataDump'!$C$2:$C$4537, 'FY16 Individual Analysis'!$A11, 'FY16 DataDump'!$H$2:$H$4537, E$2)</f>
        <v>0</v>
      </c>
      <c r="F11" s="27">
        <f>SUMIFS('FY16 DataDump'!$E$2:$E$4537, 'FY16 DataDump'!$C$2:$C$4537, 'FY16 Individual Analysis'!$A11, 'FY16 DataDump'!$H$2:$H$4537, F$2)</f>
        <v>0</v>
      </c>
      <c r="G11" s="27">
        <f>SUMIFS('FY16 DataDump'!$E$2:$E$4537, 'FY16 DataDump'!$C$2:$C$4537, 'FY16 Individual Analysis'!$A11, 'FY16 DataDump'!$H$2:$H$4537, G$2)</f>
        <v>0</v>
      </c>
      <c r="H11" s="27">
        <f>SUMIFS('FY16 DataDump'!$E$2:$E$4537, 'FY16 DataDump'!$C$2:$C$4537, 'FY16 Individual Analysis'!$A11, 'FY16 DataDump'!$H$2:$H$4537, H$2)</f>
        <v>0</v>
      </c>
      <c r="I11" s="27">
        <f>SUMIFS('FY16 DataDump'!$E$2:$E$4537, 'FY16 DataDump'!$C$2:$C$4537, 'FY16 Individual Analysis'!$A11, 'FY16 DataDump'!$H$2:$H$4537, I$2)</f>
        <v>0</v>
      </c>
      <c r="J11" s="27">
        <f>SUMIFS('FY16 DataDump'!$E$2:$E$4537, 'FY16 DataDump'!$C$2:$C$4537, 'FY16 Individual Analysis'!$A11, 'FY16 DataDump'!$H$2:$H$4537, J$2)</f>
        <v>0</v>
      </c>
      <c r="K11" s="27">
        <f>SUMIFS('FY16 DataDump'!$E$2:$E$4537, 'FY16 DataDump'!$C$2:$C$4537, 'FY16 Individual Analysis'!$A11, 'FY16 DataDump'!$H$2:$H$4537, K$2)</f>
        <v>0</v>
      </c>
      <c r="L11" s="27">
        <f>SUMIFS('FY16 DataDump'!$E$2:$E$4537, 'FY16 DataDump'!$C$2:$C$4537, 'FY16 Individual Analysis'!$A11, 'FY16 DataDump'!$H$2:$H$4537, L$2)</f>
        <v>0</v>
      </c>
      <c r="M11" s="27">
        <f>SUMIFS('FY16 DataDump'!$E$2:$E$4537, 'FY16 DataDump'!$C$2:$C$4537, 'FY16 Individual Analysis'!$A11, 'FY16 DataDump'!$H$2:$H$4537, M$2)</f>
        <v>0</v>
      </c>
      <c r="N11" s="27">
        <f>SUMIFS('FY16 DataDump'!$E$2:$E$4537, 'FY16 DataDump'!$C$2:$C$4537, 'FY16 Individual Analysis'!$A11, 'FY16 DataDump'!$H$2:$H$4537, N$2)</f>
        <v>0</v>
      </c>
      <c r="O11" s="27">
        <f>SUMIFS('FY16 DataDump'!$E$2:$E$4537, 'FY16 DataDump'!$C$2:$C$4537, 'FY16 Individual Analysis'!$A11, 'FY16 DataDump'!$H$2:$H$4537, O$2)</f>
        <v>0</v>
      </c>
      <c r="P11" s="27">
        <f t="shared" si="3"/>
        <v>26</v>
      </c>
      <c r="Q11" s="108">
        <f t="shared" si="0"/>
        <v>2.0988052954472071E-3</v>
      </c>
      <c r="S11" s="20">
        <f t="shared" si="4"/>
        <v>31.2</v>
      </c>
      <c r="T11" s="21">
        <f t="shared" si="1"/>
        <v>0</v>
      </c>
      <c r="U11" s="21">
        <f t="shared" si="1"/>
        <v>0</v>
      </c>
      <c r="V11" s="21">
        <f t="shared" si="1"/>
        <v>0</v>
      </c>
      <c r="W11" s="21">
        <f t="shared" si="1"/>
        <v>0</v>
      </c>
      <c r="X11" s="21">
        <f t="shared" si="1"/>
        <v>0</v>
      </c>
      <c r="Y11" s="21">
        <f t="shared" si="1"/>
        <v>0</v>
      </c>
      <c r="Z11" s="21">
        <f t="shared" si="1"/>
        <v>0</v>
      </c>
      <c r="AA11" s="21">
        <f t="shared" si="1"/>
        <v>0</v>
      </c>
      <c r="AB11" s="21">
        <f t="shared" si="1"/>
        <v>0</v>
      </c>
      <c r="AC11" s="21">
        <f t="shared" si="1"/>
        <v>0</v>
      </c>
      <c r="AD11" s="24">
        <f t="shared" si="1"/>
        <v>0</v>
      </c>
      <c r="AF11" s="15">
        <f t="shared" si="2"/>
        <v>31.2</v>
      </c>
    </row>
    <row r="12" spans="1:35" x14ac:dyDescent="0.25">
      <c r="A12" s="75">
        <v>659004</v>
      </c>
      <c r="B12" s="75" t="str">
        <f>INDEX('FY16 DataDump'!$A$2:$H$4537, MATCH('FY16 Individual Analysis'!A12, 'FY16 DataDump'!$C$2:$C$4537, 0), MATCH('FY16 DataDump'!$B$1, 'FY16 DataDump'!$A$1:$H$1))</f>
        <v>BAKED GOODS</v>
      </c>
      <c r="C12" s="75" t="str">
        <f>INDEX('FY16 DataDump'!$A$2:$H$4537, MATCH('FY16 Individual Analysis'!A12, 'FY16 DataDump'!$C$2:$C$4537, 0), MATCH('FY16 DataDump'!$D$1, 'FY16 DataDump'!$A$1:$H$1))</f>
        <v>Flying Ap Cho Chip Cookie</v>
      </c>
      <c r="D12" s="27">
        <f>SUMIFS('FY16 DataDump'!$E$2:$E$4537, 'FY16 DataDump'!$C$2:$C$4537, 'FY16 Individual Analysis'!$A12, 'FY16 DataDump'!$H$2:$H$4537, D$2)</f>
        <v>20</v>
      </c>
      <c r="E12" s="27">
        <f>SUMIFS('FY16 DataDump'!$E$2:$E$4537, 'FY16 DataDump'!$C$2:$C$4537, 'FY16 Individual Analysis'!$A12, 'FY16 DataDump'!$H$2:$H$4537, E$2)</f>
        <v>0</v>
      </c>
      <c r="F12" s="27">
        <f>SUMIFS('FY16 DataDump'!$E$2:$E$4537, 'FY16 DataDump'!$C$2:$C$4537, 'FY16 Individual Analysis'!$A12, 'FY16 DataDump'!$H$2:$H$4537, F$2)</f>
        <v>0</v>
      </c>
      <c r="G12" s="27">
        <f>SUMIFS('FY16 DataDump'!$E$2:$E$4537, 'FY16 DataDump'!$C$2:$C$4537, 'FY16 Individual Analysis'!$A12, 'FY16 DataDump'!$H$2:$H$4537, G$2)</f>
        <v>0</v>
      </c>
      <c r="H12" s="27">
        <f>SUMIFS('FY16 DataDump'!$E$2:$E$4537, 'FY16 DataDump'!$C$2:$C$4537, 'FY16 Individual Analysis'!$A12, 'FY16 DataDump'!$H$2:$H$4537, H$2)</f>
        <v>0</v>
      </c>
      <c r="I12" s="27">
        <f>SUMIFS('FY16 DataDump'!$E$2:$E$4537, 'FY16 DataDump'!$C$2:$C$4537, 'FY16 Individual Analysis'!$A12, 'FY16 DataDump'!$H$2:$H$4537, I$2)</f>
        <v>0</v>
      </c>
      <c r="J12" s="27">
        <f>SUMIFS('FY16 DataDump'!$E$2:$E$4537, 'FY16 DataDump'!$C$2:$C$4537, 'FY16 Individual Analysis'!$A12, 'FY16 DataDump'!$H$2:$H$4537, J$2)</f>
        <v>0</v>
      </c>
      <c r="K12" s="27">
        <f>SUMIFS('FY16 DataDump'!$E$2:$E$4537, 'FY16 DataDump'!$C$2:$C$4537, 'FY16 Individual Analysis'!$A12, 'FY16 DataDump'!$H$2:$H$4537, K$2)</f>
        <v>0</v>
      </c>
      <c r="L12" s="27">
        <f>SUMIFS('FY16 DataDump'!$E$2:$E$4537, 'FY16 DataDump'!$C$2:$C$4537, 'FY16 Individual Analysis'!$A12, 'FY16 DataDump'!$H$2:$H$4537, L$2)</f>
        <v>0</v>
      </c>
      <c r="M12" s="27">
        <f>SUMIFS('FY16 DataDump'!$E$2:$E$4537, 'FY16 DataDump'!$C$2:$C$4537, 'FY16 Individual Analysis'!$A12, 'FY16 DataDump'!$H$2:$H$4537, M$2)</f>
        <v>0</v>
      </c>
      <c r="N12" s="27">
        <f>SUMIFS('FY16 DataDump'!$E$2:$E$4537, 'FY16 DataDump'!$C$2:$C$4537, 'FY16 Individual Analysis'!$A12, 'FY16 DataDump'!$H$2:$H$4537, N$2)</f>
        <v>0</v>
      </c>
      <c r="O12" s="27">
        <f>SUMIFS('FY16 DataDump'!$E$2:$E$4537, 'FY16 DataDump'!$C$2:$C$4537, 'FY16 Individual Analysis'!$A12, 'FY16 DataDump'!$H$2:$H$4537, O$2)</f>
        <v>0</v>
      </c>
      <c r="P12" s="27">
        <f t="shared" si="3"/>
        <v>20</v>
      </c>
      <c r="Q12" s="108">
        <f t="shared" si="0"/>
        <v>1.6144656118824668E-3</v>
      </c>
      <c r="S12" s="20">
        <f t="shared" si="4"/>
        <v>24</v>
      </c>
      <c r="T12" s="21">
        <f t="shared" si="1"/>
        <v>0</v>
      </c>
      <c r="U12" s="21">
        <f t="shared" si="1"/>
        <v>0</v>
      </c>
      <c r="V12" s="21">
        <f t="shared" si="1"/>
        <v>0</v>
      </c>
      <c r="W12" s="21">
        <f t="shared" si="1"/>
        <v>0</v>
      </c>
      <c r="X12" s="21">
        <f t="shared" si="1"/>
        <v>0</v>
      </c>
      <c r="Y12" s="21">
        <f t="shared" si="1"/>
        <v>0</v>
      </c>
      <c r="Z12" s="21">
        <f t="shared" si="1"/>
        <v>0</v>
      </c>
      <c r="AA12" s="21">
        <f t="shared" si="1"/>
        <v>0</v>
      </c>
      <c r="AB12" s="21">
        <f t="shared" si="1"/>
        <v>0</v>
      </c>
      <c r="AC12" s="21">
        <f t="shared" si="1"/>
        <v>0</v>
      </c>
      <c r="AD12" s="24">
        <f t="shared" si="1"/>
        <v>0</v>
      </c>
      <c r="AF12" s="15">
        <f t="shared" si="2"/>
        <v>24</v>
      </c>
    </row>
    <row r="13" spans="1:35" x14ac:dyDescent="0.25">
      <c r="A13" s="75">
        <v>659006</v>
      </c>
      <c r="B13" s="75" t="str">
        <f>INDEX('FY16 DataDump'!$A$2:$H$4537, MATCH('FY16 Individual Analysis'!A13, 'FY16 DataDump'!$C$2:$C$4537, 0), MATCH('FY16 DataDump'!$B$1, 'FY16 DataDump'!$A$1:$H$1))</f>
        <v>BAKED GOODS</v>
      </c>
      <c r="C13" s="75" t="str">
        <f>INDEX('FY16 DataDump'!$A$2:$H$4537, MATCH('FY16 Individual Analysis'!A13, 'FY16 DataDump'!$C$2:$C$4537, 0), MATCH('FY16 DataDump'!$D$1, 'FY16 DataDump'!$A$1:$H$1))</f>
        <v>Flying Ap Ginger Whl Cook</v>
      </c>
      <c r="D13" s="27">
        <f>SUMIFS('FY16 DataDump'!$E$2:$E$4537, 'FY16 DataDump'!$C$2:$C$4537, 'FY16 Individual Analysis'!$A13, 'FY16 DataDump'!$H$2:$H$4537, D$2)</f>
        <v>11</v>
      </c>
      <c r="E13" s="27">
        <f>SUMIFS('FY16 DataDump'!$E$2:$E$4537, 'FY16 DataDump'!$C$2:$C$4537, 'FY16 Individual Analysis'!$A13, 'FY16 DataDump'!$H$2:$H$4537, E$2)</f>
        <v>0</v>
      </c>
      <c r="F13" s="27">
        <f>SUMIFS('FY16 DataDump'!$E$2:$E$4537, 'FY16 DataDump'!$C$2:$C$4537, 'FY16 Individual Analysis'!$A13, 'FY16 DataDump'!$H$2:$H$4537, F$2)</f>
        <v>0</v>
      </c>
      <c r="G13" s="27">
        <f>SUMIFS('FY16 DataDump'!$E$2:$E$4537, 'FY16 DataDump'!$C$2:$C$4537, 'FY16 Individual Analysis'!$A13, 'FY16 DataDump'!$H$2:$H$4537, G$2)</f>
        <v>0</v>
      </c>
      <c r="H13" s="27">
        <f>SUMIFS('FY16 DataDump'!$E$2:$E$4537, 'FY16 DataDump'!$C$2:$C$4537, 'FY16 Individual Analysis'!$A13, 'FY16 DataDump'!$H$2:$H$4537, H$2)</f>
        <v>0</v>
      </c>
      <c r="I13" s="27">
        <f>SUMIFS('FY16 DataDump'!$E$2:$E$4537, 'FY16 DataDump'!$C$2:$C$4537, 'FY16 Individual Analysis'!$A13, 'FY16 DataDump'!$H$2:$H$4537, I$2)</f>
        <v>0</v>
      </c>
      <c r="J13" s="27">
        <f>SUMIFS('FY16 DataDump'!$E$2:$E$4537, 'FY16 DataDump'!$C$2:$C$4537, 'FY16 Individual Analysis'!$A13, 'FY16 DataDump'!$H$2:$H$4537, J$2)</f>
        <v>0</v>
      </c>
      <c r="K13" s="27">
        <f>SUMIFS('FY16 DataDump'!$E$2:$E$4537, 'FY16 DataDump'!$C$2:$C$4537, 'FY16 Individual Analysis'!$A13, 'FY16 DataDump'!$H$2:$H$4537, K$2)</f>
        <v>0</v>
      </c>
      <c r="L13" s="27">
        <f>SUMIFS('FY16 DataDump'!$E$2:$E$4537, 'FY16 DataDump'!$C$2:$C$4537, 'FY16 Individual Analysis'!$A13, 'FY16 DataDump'!$H$2:$H$4537, L$2)</f>
        <v>0</v>
      </c>
      <c r="M13" s="27">
        <f>SUMIFS('FY16 DataDump'!$E$2:$E$4537, 'FY16 DataDump'!$C$2:$C$4537, 'FY16 Individual Analysis'!$A13, 'FY16 DataDump'!$H$2:$H$4537, M$2)</f>
        <v>0</v>
      </c>
      <c r="N13" s="27">
        <f>SUMIFS('FY16 DataDump'!$E$2:$E$4537, 'FY16 DataDump'!$C$2:$C$4537, 'FY16 Individual Analysis'!$A13, 'FY16 DataDump'!$H$2:$H$4537, N$2)</f>
        <v>0</v>
      </c>
      <c r="O13" s="27">
        <f>SUMIFS('FY16 DataDump'!$E$2:$E$4537, 'FY16 DataDump'!$C$2:$C$4537, 'FY16 Individual Analysis'!$A13, 'FY16 DataDump'!$H$2:$H$4537, O$2)</f>
        <v>0</v>
      </c>
      <c r="P13" s="27">
        <f t="shared" si="3"/>
        <v>11</v>
      </c>
      <c r="Q13" s="108">
        <f t="shared" si="0"/>
        <v>8.8795608653535675E-4</v>
      </c>
      <c r="S13" s="20">
        <f t="shared" si="4"/>
        <v>13.2</v>
      </c>
      <c r="T13" s="21">
        <f t="shared" si="1"/>
        <v>0</v>
      </c>
      <c r="U13" s="21">
        <f t="shared" si="1"/>
        <v>0</v>
      </c>
      <c r="V13" s="21">
        <f t="shared" si="1"/>
        <v>0</v>
      </c>
      <c r="W13" s="21">
        <f t="shared" si="1"/>
        <v>0</v>
      </c>
      <c r="X13" s="21">
        <f t="shared" si="1"/>
        <v>0</v>
      </c>
      <c r="Y13" s="21">
        <f t="shared" si="1"/>
        <v>0</v>
      </c>
      <c r="Z13" s="21">
        <f t="shared" si="1"/>
        <v>0</v>
      </c>
      <c r="AA13" s="21">
        <f t="shared" si="1"/>
        <v>0</v>
      </c>
      <c r="AB13" s="21">
        <f t="shared" si="1"/>
        <v>0</v>
      </c>
      <c r="AC13" s="21">
        <f t="shared" si="1"/>
        <v>0</v>
      </c>
      <c r="AD13" s="24">
        <f t="shared" si="1"/>
        <v>0</v>
      </c>
      <c r="AF13" s="15">
        <f t="shared" si="2"/>
        <v>13.2</v>
      </c>
    </row>
    <row r="14" spans="1:35" x14ac:dyDescent="0.25">
      <c r="A14" s="75">
        <v>659018</v>
      </c>
      <c r="B14" s="75" t="str">
        <f>INDEX('FY16 DataDump'!$A$2:$H$4537, MATCH('FY16 Individual Analysis'!A14, 'FY16 DataDump'!$C$2:$C$4537, 0), MATCH('FY16 DataDump'!$B$1, 'FY16 DataDump'!$A$1:$H$1))</f>
        <v>BAKED GOODS</v>
      </c>
      <c r="C14" s="75" t="str">
        <f>INDEX('FY16 DataDump'!$A$2:$H$4537, MATCH('FY16 Individual Analysis'!A14, 'FY16 DataDump'!$C$2:$C$4537, 0), MATCH('FY16 DataDump'!$D$1, 'FY16 DataDump'!$A$1:$H$1))</f>
        <v>Flying Ap Lemon Poppy Muf</v>
      </c>
      <c r="D14" s="27">
        <f>SUMIFS('FY16 DataDump'!$E$2:$E$4537, 'FY16 DataDump'!$C$2:$C$4537, 'FY16 Individual Analysis'!$A14, 'FY16 DataDump'!$H$2:$H$4537, D$2)</f>
        <v>24</v>
      </c>
      <c r="E14" s="27">
        <f>SUMIFS('FY16 DataDump'!$E$2:$E$4537, 'FY16 DataDump'!$C$2:$C$4537, 'FY16 Individual Analysis'!$A14, 'FY16 DataDump'!$H$2:$H$4537, E$2)</f>
        <v>0</v>
      </c>
      <c r="F14" s="27">
        <f>SUMIFS('FY16 DataDump'!$E$2:$E$4537, 'FY16 DataDump'!$C$2:$C$4537, 'FY16 Individual Analysis'!$A14, 'FY16 DataDump'!$H$2:$H$4537, F$2)</f>
        <v>0</v>
      </c>
      <c r="G14" s="27">
        <f>SUMIFS('FY16 DataDump'!$E$2:$E$4537, 'FY16 DataDump'!$C$2:$C$4537, 'FY16 Individual Analysis'!$A14, 'FY16 DataDump'!$H$2:$H$4537, G$2)</f>
        <v>0</v>
      </c>
      <c r="H14" s="27">
        <f>SUMIFS('FY16 DataDump'!$E$2:$E$4537, 'FY16 DataDump'!$C$2:$C$4537, 'FY16 Individual Analysis'!$A14, 'FY16 DataDump'!$H$2:$H$4537, H$2)</f>
        <v>0</v>
      </c>
      <c r="I14" s="27">
        <f>SUMIFS('FY16 DataDump'!$E$2:$E$4537, 'FY16 DataDump'!$C$2:$C$4537, 'FY16 Individual Analysis'!$A14, 'FY16 DataDump'!$H$2:$H$4537, I$2)</f>
        <v>0</v>
      </c>
      <c r="J14" s="27">
        <f>SUMIFS('FY16 DataDump'!$E$2:$E$4537, 'FY16 DataDump'!$C$2:$C$4537, 'FY16 Individual Analysis'!$A14, 'FY16 DataDump'!$H$2:$H$4537, J$2)</f>
        <v>0</v>
      </c>
      <c r="K14" s="27">
        <f>SUMIFS('FY16 DataDump'!$E$2:$E$4537, 'FY16 DataDump'!$C$2:$C$4537, 'FY16 Individual Analysis'!$A14, 'FY16 DataDump'!$H$2:$H$4537, K$2)</f>
        <v>0</v>
      </c>
      <c r="L14" s="27">
        <f>SUMIFS('FY16 DataDump'!$E$2:$E$4537, 'FY16 DataDump'!$C$2:$C$4537, 'FY16 Individual Analysis'!$A14, 'FY16 DataDump'!$H$2:$H$4537, L$2)</f>
        <v>0</v>
      </c>
      <c r="M14" s="27">
        <f>SUMIFS('FY16 DataDump'!$E$2:$E$4537, 'FY16 DataDump'!$C$2:$C$4537, 'FY16 Individual Analysis'!$A14, 'FY16 DataDump'!$H$2:$H$4537, M$2)</f>
        <v>0</v>
      </c>
      <c r="N14" s="27">
        <f>SUMIFS('FY16 DataDump'!$E$2:$E$4537, 'FY16 DataDump'!$C$2:$C$4537, 'FY16 Individual Analysis'!$A14, 'FY16 DataDump'!$H$2:$H$4537, N$2)</f>
        <v>0</v>
      </c>
      <c r="O14" s="27">
        <f>SUMIFS('FY16 DataDump'!$E$2:$E$4537, 'FY16 DataDump'!$C$2:$C$4537, 'FY16 Individual Analysis'!$A14, 'FY16 DataDump'!$H$2:$H$4537, O$2)</f>
        <v>0</v>
      </c>
      <c r="P14" s="27">
        <f t="shared" si="3"/>
        <v>24</v>
      </c>
      <c r="Q14" s="108">
        <f t="shared" si="0"/>
        <v>1.9373587342589602E-3</v>
      </c>
      <c r="S14" s="20">
        <f t="shared" si="4"/>
        <v>28.8</v>
      </c>
      <c r="T14" s="21">
        <f t="shared" si="1"/>
        <v>0</v>
      </c>
      <c r="U14" s="21">
        <f t="shared" si="1"/>
        <v>0</v>
      </c>
      <c r="V14" s="21">
        <f t="shared" si="1"/>
        <v>0</v>
      </c>
      <c r="W14" s="21">
        <f t="shared" si="1"/>
        <v>0</v>
      </c>
      <c r="X14" s="21">
        <f t="shared" si="1"/>
        <v>0</v>
      </c>
      <c r="Y14" s="21">
        <f t="shared" si="1"/>
        <v>0</v>
      </c>
      <c r="Z14" s="21">
        <f t="shared" si="1"/>
        <v>0</v>
      </c>
      <c r="AA14" s="21">
        <f t="shared" si="1"/>
        <v>0</v>
      </c>
      <c r="AB14" s="21">
        <f t="shared" si="1"/>
        <v>0</v>
      </c>
      <c r="AC14" s="21">
        <f t="shared" si="1"/>
        <v>0</v>
      </c>
      <c r="AD14" s="24">
        <f t="shared" si="1"/>
        <v>0</v>
      </c>
      <c r="AF14" s="15">
        <f t="shared" si="2"/>
        <v>28.8</v>
      </c>
    </row>
    <row r="15" spans="1:35" x14ac:dyDescent="0.25">
      <c r="A15" s="75">
        <v>659010</v>
      </c>
      <c r="B15" s="75" t="str">
        <f>INDEX('FY16 DataDump'!$A$2:$H$4537, MATCH('FY16 Individual Analysis'!A15, 'FY16 DataDump'!$C$2:$C$4537, 0), MATCH('FY16 DataDump'!$B$1, 'FY16 DataDump'!$A$1:$H$1))</f>
        <v>BAKED GOODS</v>
      </c>
      <c r="C15" s="75" t="str">
        <f>INDEX('FY16 DataDump'!$A$2:$H$4537, MATCH('FY16 Individual Analysis'!A15, 'FY16 DataDump'!$C$2:$C$4537, 0), MATCH('FY16 DataDump'!$D$1, 'FY16 DataDump'!$A$1:$H$1))</f>
        <v>Flying Ap PB Choc Chip Co</v>
      </c>
      <c r="D15" s="27">
        <f>SUMIFS('FY16 DataDump'!$E$2:$E$4537, 'FY16 DataDump'!$C$2:$C$4537, 'FY16 Individual Analysis'!$A15, 'FY16 DataDump'!$H$2:$H$4537, D$2)</f>
        <v>35</v>
      </c>
      <c r="E15" s="27">
        <f>SUMIFS('FY16 DataDump'!$E$2:$E$4537, 'FY16 DataDump'!$C$2:$C$4537, 'FY16 Individual Analysis'!$A15, 'FY16 DataDump'!$H$2:$H$4537, E$2)</f>
        <v>0</v>
      </c>
      <c r="F15" s="27">
        <f>SUMIFS('FY16 DataDump'!$E$2:$E$4537, 'FY16 DataDump'!$C$2:$C$4537, 'FY16 Individual Analysis'!$A15, 'FY16 DataDump'!$H$2:$H$4537, F$2)</f>
        <v>0</v>
      </c>
      <c r="G15" s="27">
        <f>SUMIFS('FY16 DataDump'!$E$2:$E$4537, 'FY16 DataDump'!$C$2:$C$4537, 'FY16 Individual Analysis'!$A15, 'FY16 DataDump'!$H$2:$H$4537, G$2)</f>
        <v>0</v>
      </c>
      <c r="H15" s="27">
        <f>SUMIFS('FY16 DataDump'!$E$2:$E$4537, 'FY16 DataDump'!$C$2:$C$4537, 'FY16 Individual Analysis'!$A15, 'FY16 DataDump'!$H$2:$H$4537, H$2)</f>
        <v>0</v>
      </c>
      <c r="I15" s="27">
        <f>SUMIFS('FY16 DataDump'!$E$2:$E$4537, 'FY16 DataDump'!$C$2:$C$4537, 'FY16 Individual Analysis'!$A15, 'FY16 DataDump'!$H$2:$H$4537, I$2)</f>
        <v>0</v>
      </c>
      <c r="J15" s="27">
        <f>SUMIFS('FY16 DataDump'!$E$2:$E$4537, 'FY16 DataDump'!$C$2:$C$4537, 'FY16 Individual Analysis'!$A15, 'FY16 DataDump'!$H$2:$H$4537, J$2)</f>
        <v>0</v>
      </c>
      <c r="K15" s="27">
        <f>SUMIFS('FY16 DataDump'!$E$2:$E$4537, 'FY16 DataDump'!$C$2:$C$4537, 'FY16 Individual Analysis'!$A15, 'FY16 DataDump'!$H$2:$H$4537, K$2)</f>
        <v>0</v>
      </c>
      <c r="L15" s="27">
        <f>SUMIFS('FY16 DataDump'!$E$2:$E$4537, 'FY16 DataDump'!$C$2:$C$4537, 'FY16 Individual Analysis'!$A15, 'FY16 DataDump'!$H$2:$H$4537, L$2)</f>
        <v>0</v>
      </c>
      <c r="M15" s="27">
        <f>SUMIFS('FY16 DataDump'!$E$2:$E$4537, 'FY16 DataDump'!$C$2:$C$4537, 'FY16 Individual Analysis'!$A15, 'FY16 DataDump'!$H$2:$H$4537, M$2)</f>
        <v>0</v>
      </c>
      <c r="N15" s="27">
        <f>SUMIFS('FY16 DataDump'!$E$2:$E$4537, 'FY16 DataDump'!$C$2:$C$4537, 'FY16 Individual Analysis'!$A15, 'FY16 DataDump'!$H$2:$H$4537, N$2)</f>
        <v>0</v>
      </c>
      <c r="O15" s="27">
        <f>SUMIFS('FY16 DataDump'!$E$2:$E$4537, 'FY16 DataDump'!$C$2:$C$4537, 'FY16 Individual Analysis'!$A15, 'FY16 DataDump'!$H$2:$H$4537, O$2)</f>
        <v>0</v>
      </c>
      <c r="P15" s="27">
        <f t="shared" si="3"/>
        <v>35</v>
      </c>
      <c r="Q15" s="108">
        <f t="shared" si="0"/>
        <v>2.8253148207943173E-3</v>
      </c>
      <c r="S15" s="20">
        <f t="shared" si="4"/>
        <v>42</v>
      </c>
      <c r="T15" s="21">
        <f t="shared" si="1"/>
        <v>0</v>
      </c>
      <c r="U15" s="21">
        <f t="shared" si="1"/>
        <v>0</v>
      </c>
      <c r="V15" s="21">
        <f t="shared" si="1"/>
        <v>0</v>
      </c>
      <c r="W15" s="21">
        <f t="shared" si="1"/>
        <v>0</v>
      </c>
      <c r="X15" s="21">
        <f t="shared" si="1"/>
        <v>0</v>
      </c>
      <c r="Y15" s="21">
        <f t="shared" si="1"/>
        <v>0</v>
      </c>
      <c r="Z15" s="21">
        <f t="shared" si="1"/>
        <v>0</v>
      </c>
      <c r="AA15" s="21">
        <f t="shared" si="1"/>
        <v>0</v>
      </c>
      <c r="AB15" s="21">
        <f t="shared" si="1"/>
        <v>0</v>
      </c>
      <c r="AC15" s="21">
        <f t="shared" si="1"/>
        <v>0</v>
      </c>
      <c r="AD15" s="24">
        <f t="shared" si="1"/>
        <v>0</v>
      </c>
      <c r="AF15" s="15">
        <f t="shared" si="2"/>
        <v>42</v>
      </c>
    </row>
    <row r="16" spans="1:35" x14ac:dyDescent="0.25">
      <c r="A16" s="75">
        <v>659021</v>
      </c>
      <c r="B16" s="75" t="str">
        <f>INDEX('FY16 DataDump'!$A$2:$H$4537, MATCH('FY16 Individual Analysis'!A16, 'FY16 DataDump'!$C$2:$C$4537, 0), MATCH('FY16 DataDump'!$B$1, 'FY16 DataDump'!$A$1:$H$1))</f>
        <v>BAKED GOODS</v>
      </c>
      <c r="C16" s="75" t="str">
        <f>INDEX('FY16 DataDump'!$A$2:$H$4537, MATCH('FY16 Individual Analysis'!A16, 'FY16 DataDump'!$C$2:$C$4537, 0), MATCH('FY16 DataDump'!$D$1, 'FY16 DataDump'!$A$1:$H$1))</f>
        <v>Flying Ap Pecan Cinn Roll</v>
      </c>
      <c r="D16" s="27">
        <f>SUMIFS('FY16 DataDump'!$E$2:$E$4537, 'FY16 DataDump'!$C$2:$C$4537, 'FY16 Individual Analysis'!$A16, 'FY16 DataDump'!$H$2:$H$4537, D$2)</f>
        <v>12</v>
      </c>
      <c r="E16" s="27">
        <f>SUMIFS('FY16 DataDump'!$E$2:$E$4537, 'FY16 DataDump'!$C$2:$C$4537, 'FY16 Individual Analysis'!$A16, 'FY16 DataDump'!$H$2:$H$4537, E$2)</f>
        <v>0</v>
      </c>
      <c r="F16" s="27">
        <f>SUMIFS('FY16 DataDump'!$E$2:$E$4537, 'FY16 DataDump'!$C$2:$C$4537, 'FY16 Individual Analysis'!$A16, 'FY16 DataDump'!$H$2:$H$4537, F$2)</f>
        <v>0</v>
      </c>
      <c r="G16" s="27">
        <f>SUMIFS('FY16 DataDump'!$E$2:$E$4537, 'FY16 DataDump'!$C$2:$C$4537, 'FY16 Individual Analysis'!$A16, 'FY16 DataDump'!$H$2:$H$4537, G$2)</f>
        <v>0</v>
      </c>
      <c r="H16" s="27">
        <f>SUMIFS('FY16 DataDump'!$E$2:$E$4537, 'FY16 DataDump'!$C$2:$C$4537, 'FY16 Individual Analysis'!$A16, 'FY16 DataDump'!$H$2:$H$4537, H$2)</f>
        <v>0</v>
      </c>
      <c r="I16" s="27">
        <f>SUMIFS('FY16 DataDump'!$E$2:$E$4537, 'FY16 DataDump'!$C$2:$C$4537, 'FY16 Individual Analysis'!$A16, 'FY16 DataDump'!$H$2:$H$4537, I$2)</f>
        <v>0</v>
      </c>
      <c r="J16" s="27">
        <f>SUMIFS('FY16 DataDump'!$E$2:$E$4537, 'FY16 DataDump'!$C$2:$C$4537, 'FY16 Individual Analysis'!$A16, 'FY16 DataDump'!$H$2:$H$4537, J$2)</f>
        <v>0</v>
      </c>
      <c r="K16" s="27">
        <f>SUMIFS('FY16 DataDump'!$E$2:$E$4537, 'FY16 DataDump'!$C$2:$C$4537, 'FY16 Individual Analysis'!$A16, 'FY16 DataDump'!$H$2:$H$4537, K$2)</f>
        <v>0</v>
      </c>
      <c r="L16" s="27">
        <f>SUMIFS('FY16 DataDump'!$E$2:$E$4537, 'FY16 DataDump'!$C$2:$C$4537, 'FY16 Individual Analysis'!$A16, 'FY16 DataDump'!$H$2:$H$4537, L$2)</f>
        <v>0</v>
      </c>
      <c r="M16" s="27">
        <f>SUMIFS('FY16 DataDump'!$E$2:$E$4537, 'FY16 DataDump'!$C$2:$C$4537, 'FY16 Individual Analysis'!$A16, 'FY16 DataDump'!$H$2:$H$4537, M$2)</f>
        <v>0</v>
      </c>
      <c r="N16" s="27">
        <f>SUMIFS('FY16 DataDump'!$E$2:$E$4537, 'FY16 DataDump'!$C$2:$C$4537, 'FY16 Individual Analysis'!$A16, 'FY16 DataDump'!$H$2:$H$4537, N$2)</f>
        <v>0</v>
      </c>
      <c r="O16" s="27">
        <f>SUMIFS('FY16 DataDump'!$E$2:$E$4537, 'FY16 DataDump'!$C$2:$C$4537, 'FY16 Individual Analysis'!$A16, 'FY16 DataDump'!$H$2:$H$4537, O$2)</f>
        <v>0</v>
      </c>
      <c r="P16" s="27">
        <f t="shared" si="3"/>
        <v>12</v>
      </c>
      <c r="Q16" s="108">
        <f t="shared" si="0"/>
        <v>9.686793671294801E-4</v>
      </c>
      <c r="S16" s="20">
        <f t="shared" si="4"/>
        <v>14.4</v>
      </c>
      <c r="T16" s="21">
        <f t="shared" si="1"/>
        <v>0</v>
      </c>
      <c r="U16" s="21">
        <f t="shared" si="1"/>
        <v>0</v>
      </c>
      <c r="V16" s="21">
        <f t="shared" si="1"/>
        <v>0</v>
      </c>
      <c r="W16" s="21">
        <f t="shared" si="1"/>
        <v>0</v>
      </c>
      <c r="X16" s="21">
        <f t="shared" si="1"/>
        <v>0</v>
      </c>
      <c r="Y16" s="21">
        <f t="shared" si="1"/>
        <v>0</v>
      </c>
      <c r="Z16" s="21">
        <f t="shared" si="1"/>
        <v>0</v>
      </c>
      <c r="AA16" s="21">
        <f t="shared" si="1"/>
        <v>0</v>
      </c>
      <c r="AB16" s="21">
        <f t="shared" si="1"/>
        <v>0</v>
      </c>
      <c r="AC16" s="21">
        <f t="shared" si="1"/>
        <v>0</v>
      </c>
      <c r="AD16" s="24">
        <f t="shared" si="1"/>
        <v>0</v>
      </c>
      <c r="AF16" s="15">
        <f t="shared" si="2"/>
        <v>14.4</v>
      </c>
    </row>
    <row r="17" spans="1:32" x14ac:dyDescent="0.25">
      <c r="A17" s="75">
        <v>659008</v>
      </c>
      <c r="B17" s="75" t="str">
        <f>INDEX('FY16 DataDump'!$A$2:$H$4537, MATCH('FY16 Individual Analysis'!A17, 'FY16 DataDump'!$C$2:$C$4537, 0), MATCH('FY16 DataDump'!$B$1, 'FY16 DataDump'!$A$1:$H$1))</f>
        <v>BAKED GOODS</v>
      </c>
      <c r="C17" s="75" t="str">
        <f>INDEX('FY16 DataDump'!$A$2:$H$4537, MATCH('FY16 Individual Analysis'!A17, 'FY16 DataDump'!$C$2:$C$4537, 0), MATCH('FY16 DataDump'!$D$1, 'FY16 DataDump'!$A$1:$H$1))</f>
        <v>Flying Apron PB Bar</v>
      </c>
      <c r="D17" s="27">
        <f>SUMIFS('FY16 DataDump'!$E$2:$E$4537, 'FY16 DataDump'!$C$2:$C$4537, 'FY16 Individual Analysis'!$A17, 'FY16 DataDump'!$H$2:$H$4537, D$2)</f>
        <v>62</v>
      </c>
      <c r="E17" s="27">
        <f>SUMIFS('FY16 DataDump'!$E$2:$E$4537, 'FY16 DataDump'!$C$2:$C$4537, 'FY16 Individual Analysis'!$A17, 'FY16 DataDump'!$H$2:$H$4537, E$2)</f>
        <v>0</v>
      </c>
      <c r="F17" s="27">
        <f>SUMIFS('FY16 DataDump'!$E$2:$E$4537, 'FY16 DataDump'!$C$2:$C$4537, 'FY16 Individual Analysis'!$A17, 'FY16 DataDump'!$H$2:$H$4537, F$2)</f>
        <v>0</v>
      </c>
      <c r="G17" s="27">
        <f>SUMIFS('FY16 DataDump'!$E$2:$E$4537, 'FY16 DataDump'!$C$2:$C$4537, 'FY16 Individual Analysis'!$A17, 'FY16 DataDump'!$H$2:$H$4537, G$2)</f>
        <v>0</v>
      </c>
      <c r="H17" s="27">
        <f>SUMIFS('FY16 DataDump'!$E$2:$E$4537, 'FY16 DataDump'!$C$2:$C$4537, 'FY16 Individual Analysis'!$A17, 'FY16 DataDump'!$H$2:$H$4537, H$2)</f>
        <v>0</v>
      </c>
      <c r="I17" s="27">
        <f>SUMIFS('FY16 DataDump'!$E$2:$E$4537, 'FY16 DataDump'!$C$2:$C$4537, 'FY16 Individual Analysis'!$A17, 'FY16 DataDump'!$H$2:$H$4537, I$2)</f>
        <v>0</v>
      </c>
      <c r="J17" s="27">
        <f>SUMIFS('FY16 DataDump'!$E$2:$E$4537, 'FY16 DataDump'!$C$2:$C$4537, 'FY16 Individual Analysis'!$A17, 'FY16 DataDump'!$H$2:$H$4537, J$2)</f>
        <v>0</v>
      </c>
      <c r="K17" s="27">
        <f>SUMIFS('FY16 DataDump'!$E$2:$E$4537, 'FY16 DataDump'!$C$2:$C$4537, 'FY16 Individual Analysis'!$A17, 'FY16 DataDump'!$H$2:$H$4537, K$2)</f>
        <v>0</v>
      </c>
      <c r="L17" s="27">
        <f>SUMIFS('FY16 DataDump'!$E$2:$E$4537, 'FY16 DataDump'!$C$2:$C$4537, 'FY16 Individual Analysis'!$A17, 'FY16 DataDump'!$H$2:$H$4537, L$2)</f>
        <v>0</v>
      </c>
      <c r="M17" s="27">
        <f>SUMIFS('FY16 DataDump'!$E$2:$E$4537, 'FY16 DataDump'!$C$2:$C$4537, 'FY16 Individual Analysis'!$A17, 'FY16 DataDump'!$H$2:$H$4537, M$2)</f>
        <v>0</v>
      </c>
      <c r="N17" s="27">
        <f>SUMIFS('FY16 DataDump'!$E$2:$E$4537, 'FY16 DataDump'!$C$2:$C$4537, 'FY16 Individual Analysis'!$A17, 'FY16 DataDump'!$H$2:$H$4537, N$2)</f>
        <v>0</v>
      </c>
      <c r="O17" s="27">
        <f>SUMIFS('FY16 DataDump'!$E$2:$E$4537, 'FY16 DataDump'!$C$2:$C$4537, 'FY16 Individual Analysis'!$A17, 'FY16 DataDump'!$H$2:$H$4537, O$2)</f>
        <v>0</v>
      </c>
      <c r="P17" s="27">
        <f t="shared" si="3"/>
        <v>62</v>
      </c>
      <c r="Q17" s="108">
        <f t="shared" si="0"/>
        <v>5.0048433968356478E-3</v>
      </c>
      <c r="S17" s="20">
        <f t="shared" si="4"/>
        <v>74.400000000000006</v>
      </c>
      <c r="T17" s="21">
        <f t="shared" si="1"/>
        <v>0</v>
      </c>
      <c r="U17" s="21">
        <f t="shared" si="1"/>
        <v>0</v>
      </c>
      <c r="V17" s="21">
        <f t="shared" si="1"/>
        <v>0</v>
      </c>
      <c r="W17" s="21">
        <f t="shared" si="1"/>
        <v>0</v>
      </c>
      <c r="X17" s="21">
        <f t="shared" si="1"/>
        <v>0</v>
      </c>
      <c r="Y17" s="21">
        <f t="shared" si="1"/>
        <v>0</v>
      </c>
      <c r="Z17" s="21">
        <f t="shared" si="1"/>
        <v>0</v>
      </c>
      <c r="AA17" s="21">
        <f t="shared" si="1"/>
        <v>0</v>
      </c>
      <c r="AB17" s="21">
        <f t="shared" si="1"/>
        <v>0</v>
      </c>
      <c r="AC17" s="21">
        <f t="shared" si="1"/>
        <v>0</v>
      </c>
      <c r="AD17" s="24">
        <f t="shared" si="1"/>
        <v>0</v>
      </c>
      <c r="AF17" s="15">
        <f t="shared" si="2"/>
        <v>74.400000000000006</v>
      </c>
    </row>
    <row r="18" spans="1:32" x14ac:dyDescent="0.25">
      <c r="A18" s="75">
        <v>659003</v>
      </c>
      <c r="B18" s="75" t="str">
        <f>INDEX('FY16 DataDump'!$A$2:$H$4537, MATCH('FY16 Individual Analysis'!A18, 'FY16 DataDump'!$C$2:$C$4537, 0), MATCH('FY16 DataDump'!$B$1, 'FY16 DataDump'!$A$1:$H$1))</f>
        <v>BAKED GOODS</v>
      </c>
      <c r="C18" s="75" t="str">
        <f>INDEX('FY16 DataDump'!$A$2:$H$4537, MATCH('FY16 Individual Analysis'!A18, 'FY16 DataDump'!$C$2:$C$4537, 0), MATCH('FY16 DataDump'!$D$1, 'FY16 DataDump'!$A$1:$H$1))</f>
        <v>Flying Apron Brownie</v>
      </c>
      <c r="D18" s="27">
        <f>SUMIFS('FY16 DataDump'!$E$2:$E$4537, 'FY16 DataDump'!$C$2:$C$4537, 'FY16 Individual Analysis'!$A18, 'FY16 DataDump'!$H$2:$H$4537, D$2)</f>
        <v>15</v>
      </c>
      <c r="E18" s="27">
        <f>SUMIFS('FY16 DataDump'!$E$2:$E$4537, 'FY16 DataDump'!$C$2:$C$4537, 'FY16 Individual Analysis'!$A18, 'FY16 DataDump'!$H$2:$H$4537, E$2)</f>
        <v>0</v>
      </c>
      <c r="F18" s="27">
        <f>SUMIFS('FY16 DataDump'!$E$2:$E$4537, 'FY16 DataDump'!$C$2:$C$4537, 'FY16 Individual Analysis'!$A18, 'FY16 DataDump'!$H$2:$H$4537, F$2)</f>
        <v>0</v>
      </c>
      <c r="G18" s="27">
        <f>SUMIFS('FY16 DataDump'!$E$2:$E$4537, 'FY16 DataDump'!$C$2:$C$4537, 'FY16 Individual Analysis'!$A18, 'FY16 DataDump'!$H$2:$H$4537, G$2)</f>
        <v>0</v>
      </c>
      <c r="H18" s="27">
        <f>SUMIFS('FY16 DataDump'!$E$2:$E$4537, 'FY16 DataDump'!$C$2:$C$4537, 'FY16 Individual Analysis'!$A18, 'FY16 DataDump'!$H$2:$H$4537, H$2)</f>
        <v>0</v>
      </c>
      <c r="I18" s="27">
        <f>SUMIFS('FY16 DataDump'!$E$2:$E$4537, 'FY16 DataDump'!$C$2:$C$4537, 'FY16 Individual Analysis'!$A18, 'FY16 DataDump'!$H$2:$H$4537, I$2)</f>
        <v>0</v>
      </c>
      <c r="J18" s="27">
        <f>SUMIFS('FY16 DataDump'!$E$2:$E$4537, 'FY16 DataDump'!$C$2:$C$4537, 'FY16 Individual Analysis'!$A18, 'FY16 DataDump'!$H$2:$H$4537, J$2)</f>
        <v>0</v>
      </c>
      <c r="K18" s="27">
        <f>SUMIFS('FY16 DataDump'!$E$2:$E$4537, 'FY16 DataDump'!$C$2:$C$4537, 'FY16 Individual Analysis'!$A18, 'FY16 DataDump'!$H$2:$H$4537, K$2)</f>
        <v>0</v>
      </c>
      <c r="L18" s="27">
        <f>SUMIFS('FY16 DataDump'!$E$2:$E$4537, 'FY16 DataDump'!$C$2:$C$4537, 'FY16 Individual Analysis'!$A18, 'FY16 DataDump'!$H$2:$H$4537, L$2)</f>
        <v>0</v>
      </c>
      <c r="M18" s="27">
        <f>SUMIFS('FY16 DataDump'!$E$2:$E$4537, 'FY16 DataDump'!$C$2:$C$4537, 'FY16 Individual Analysis'!$A18, 'FY16 DataDump'!$H$2:$H$4537, M$2)</f>
        <v>0</v>
      </c>
      <c r="N18" s="27">
        <f>SUMIFS('FY16 DataDump'!$E$2:$E$4537, 'FY16 DataDump'!$C$2:$C$4537, 'FY16 Individual Analysis'!$A18, 'FY16 DataDump'!$H$2:$H$4537, N$2)</f>
        <v>0</v>
      </c>
      <c r="O18" s="27">
        <f>SUMIFS('FY16 DataDump'!$E$2:$E$4537, 'FY16 DataDump'!$C$2:$C$4537, 'FY16 Individual Analysis'!$A18, 'FY16 DataDump'!$H$2:$H$4537, O$2)</f>
        <v>0</v>
      </c>
      <c r="P18" s="27">
        <f t="shared" si="3"/>
        <v>15</v>
      </c>
      <c r="Q18" s="108">
        <f t="shared" si="0"/>
        <v>1.2108492089118502E-3</v>
      </c>
      <c r="S18" s="20">
        <f t="shared" si="4"/>
        <v>18</v>
      </c>
      <c r="T18" s="21">
        <f t="shared" si="1"/>
        <v>0</v>
      </c>
      <c r="U18" s="21">
        <f t="shared" si="1"/>
        <v>0</v>
      </c>
      <c r="V18" s="21">
        <f t="shared" si="1"/>
        <v>0</v>
      </c>
      <c r="W18" s="21">
        <f t="shared" si="1"/>
        <v>0</v>
      </c>
      <c r="X18" s="21">
        <f t="shared" si="1"/>
        <v>0</v>
      </c>
      <c r="Y18" s="21">
        <f t="shared" si="1"/>
        <v>0</v>
      </c>
      <c r="Z18" s="21">
        <f t="shared" si="1"/>
        <v>0</v>
      </c>
      <c r="AA18" s="21">
        <f t="shared" si="1"/>
        <v>0</v>
      </c>
      <c r="AB18" s="21">
        <f t="shared" si="1"/>
        <v>0</v>
      </c>
      <c r="AC18" s="21">
        <f t="shared" si="1"/>
        <v>0</v>
      </c>
      <c r="AD18" s="24">
        <f t="shared" si="1"/>
        <v>0</v>
      </c>
      <c r="AF18" s="15">
        <f t="shared" si="2"/>
        <v>18</v>
      </c>
    </row>
    <row r="19" spans="1:32" x14ac:dyDescent="0.25">
      <c r="A19" s="75">
        <v>1712</v>
      </c>
      <c r="B19" s="75" t="str">
        <f>INDEX('FY16 DataDump'!$A$2:$H$4537, MATCH('FY16 Individual Analysis'!A19, 'FY16 DataDump'!$C$2:$C$4537, 0), MATCH('FY16 DataDump'!$B$1, 'FY16 DataDump'!$A$1:$H$1))</f>
        <v>BAKED GOODS</v>
      </c>
      <c r="C19" s="75" t="str">
        <f>INDEX('FY16 DataDump'!$A$2:$H$4537, MATCH('FY16 Individual Analysis'!A19, 'FY16 DataDump'!$C$2:$C$4537, 0), MATCH('FY16 DataDump'!$D$1, 'FY16 DataDump'!$A$1:$H$1))</f>
        <v>MUFFINS</v>
      </c>
      <c r="D19" s="27">
        <f>SUMIFS('FY16 DataDump'!$E$2:$E$4537, 'FY16 DataDump'!$C$2:$C$4537, 'FY16 Individual Analysis'!$A19, 'FY16 DataDump'!$H$2:$H$4537, D$2)</f>
        <v>149</v>
      </c>
      <c r="E19" s="27">
        <f>SUMIFS('FY16 DataDump'!$E$2:$E$4537, 'FY16 DataDump'!$C$2:$C$4537, 'FY16 Individual Analysis'!$A19, 'FY16 DataDump'!$H$2:$H$4537, E$2)</f>
        <v>0</v>
      </c>
      <c r="F19" s="27">
        <f>SUMIFS('FY16 DataDump'!$E$2:$E$4537, 'FY16 DataDump'!$C$2:$C$4537, 'FY16 Individual Analysis'!$A19, 'FY16 DataDump'!$H$2:$H$4537, F$2)</f>
        <v>0</v>
      </c>
      <c r="G19" s="27">
        <f>SUMIFS('FY16 DataDump'!$E$2:$E$4537, 'FY16 DataDump'!$C$2:$C$4537, 'FY16 Individual Analysis'!$A19, 'FY16 DataDump'!$H$2:$H$4537, G$2)</f>
        <v>0</v>
      </c>
      <c r="H19" s="27">
        <f>SUMIFS('FY16 DataDump'!$E$2:$E$4537, 'FY16 DataDump'!$C$2:$C$4537, 'FY16 Individual Analysis'!$A19, 'FY16 DataDump'!$H$2:$H$4537, H$2)</f>
        <v>0</v>
      </c>
      <c r="I19" s="27">
        <f>SUMIFS('FY16 DataDump'!$E$2:$E$4537, 'FY16 DataDump'!$C$2:$C$4537, 'FY16 Individual Analysis'!$A19, 'FY16 DataDump'!$H$2:$H$4537, I$2)</f>
        <v>0</v>
      </c>
      <c r="J19" s="27">
        <f>SUMIFS('FY16 DataDump'!$E$2:$E$4537, 'FY16 DataDump'!$C$2:$C$4537, 'FY16 Individual Analysis'!$A19, 'FY16 DataDump'!$H$2:$H$4537, J$2)</f>
        <v>0</v>
      </c>
      <c r="K19" s="27">
        <f>SUMIFS('FY16 DataDump'!$E$2:$E$4537, 'FY16 DataDump'!$C$2:$C$4537, 'FY16 Individual Analysis'!$A19, 'FY16 DataDump'!$H$2:$H$4537, K$2)</f>
        <v>0</v>
      </c>
      <c r="L19" s="27">
        <f>SUMIFS('FY16 DataDump'!$E$2:$E$4537, 'FY16 DataDump'!$C$2:$C$4537, 'FY16 Individual Analysis'!$A19, 'FY16 DataDump'!$H$2:$H$4537, L$2)</f>
        <v>0</v>
      </c>
      <c r="M19" s="27">
        <f>SUMIFS('FY16 DataDump'!$E$2:$E$4537, 'FY16 DataDump'!$C$2:$C$4537, 'FY16 Individual Analysis'!$A19, 'FY16 DataDump'!$H$2:$H$4537, M$2)</f>
        <v>0</v>
      </c>
      <c r="N19" s="27">
        <f>SUMIFS('FY16 DataDump'!$E$2:$E$4537, 'FY16 DataDump'!$C$2:$C$4537, 'FY16 Individual Analysis'!$A19, 'FY16 DataDump'!$H$2:$H$4537, N$2)</f>
        <v>0</v>
      </c>
      <c r="O19" s="27">
        <f>SUMIFS('FY16 DataDump'!$E$2:$E$4537, 'FY16 DataDump'!$C$2:$C$4537, 'FY16 Individual Analysis'!$A19, 'FY16 DataDump'!$H$2:$H$4537, O$2)</f>
        <v>0</v>
      </c>
      <c r="P19" s="27">
        <f t="shared" si="3"/>
        <v>149</v>
      </c>
      <c r="Q19" s="108">
        <f t="shared" si="0"/>
        <v>1.2027768808524379E-2</v>
      </c>
      <c r="S19" s="20">
        <f t="shared" si="4"/>
        <v>178.8</v>
      </c>
      <c r="T19" s="21">
        <f t="shared" si="4"/>
        <v>0</v>
      </c>
      <c r="U19" s="21">
        <f t="shared" si="4"/>
        <v>0</v>
      </c>
      <c r="V19" s="21">
        <f t="shared" si="4"/>
        <v>0</v>
      </c>
      <c r="W19" s="21">
        <f t="shared" si="4"/>
        <v>0</v>
      </c>
      <c r="X19" s="21">
        <f t="shared" si="4"/>
        <v>0</v>
      </c>
      <c r="Y19" s="21">
        <f t="shared" si="4"/>
        <v>0</v>
      </c>
      <c r="Z19" s="21">
        <f t="shared" si="4"/>
        <v>0</v>
      </c>
      <c r="AA19" s="21">
        <f t="shared" si="4"/>
        <v>0</v>
      </c>
      <c r="AB19" s="21">
        <f t="shared" si="4"/>
        <v>0</v>
      </c>
      <c r="AC19" s="21">
        <f t="shared" si="4"/>
        <v>0</v>
      </c>
      <c r="AD19" s="24">
        <f t="shared" si="4"/>
        <v>0</v>
      </c>
      <c r="AF19" s="15">
        <f t="shared" si="2"/>
        <v>178.8</v>
      </c>
    </row>
    <row r="20" spans="1:32" x14ac:dyDescent="0.25">
      <c r="A20" s="75">
        <v>19603</v>
      </c>
      <c r="B20" s="75" t="str">
        <f>INDEX('FY16 DataDump'!$A$2:$H$4537, MATCH('FY16 Individual Analysis'!A20, 'FY16 DataDump'!$C$2:$C$4537, 0), MATCH('FY16 DataDump'!$B$1, 'FY16 DataDump'!$A$1:$H$1))</f>
        <v>BAKED GOODS</v>
      </c>
      <c r="C20" s="75" t="str">
        <f>INDEX('FY16 DataDump'!$A$2:$H$4537, MATCH('FY16 Individual Analysis'!A20, 'FY16 DataDump'!$C$2:$C$4537, 0), MATCH('FY16 DataDump'!$D$1, 'FY16 DataDump'!$A$1:$H$1))</f>
        <v>WOW Oatmeal Cookie</v>
      </c>
      <c r="D20" s="27">
        <f>SUMIFS('FY16 DataDump'!$E$2:$E$4537, 'FY16 DataDump'!$C$2:$C$4537, 'FY16 Individual Analysis'!$A20, 'FY16 DataDump'!$H$2:$H$4537, D$2)</f>
        <v>5</v>
      </c>
      <c r="E20" s="27">
        <f>SUMIFS('FY16 DataDump'!$E$2:$E$4537, 'FY16 DataDump'!$C$2:$C$4537, 'FY16 Individual Analysis'!$A20, 'FY16 DataDump'!$H$2:$H$4537, E$2)</f>
        <v>0</v>
      </c>
      <c r="F20" s="27">
        <f>SUMIFS('FY16 DataDump'!$E$2:$E$4537, 'FY16 DataDump'!$C$2:$C$4537, 'FY16 Individual Analysis'!$A20, 'FY16 DataDump'!$H$2:$H$4537, F$2)</f>
        <v>0</v>
      </c>
      <c r="G20" s="27">
        <f>SUMIFS('FY16 DataDump'!$E$2:$E$4537, 'FY16 DataDump'!$C$2:$C$4537, 'FY16 Individual Analysis'!$A20, 'FY16 DataDump'!$H$2:$H$4537, G$2)</f>
        <v>0</v>
      </c>
      <c r="H20" s="27">
        <f>SUMIFS('FY16 DataDump'!$E$2:$E$4537, 'FY16 DataDump'!$C$2:$C$4537, 'FY16 Individual Analysis'!$A20, 'FY16 DataDump'!$H$2:$H$4537, H$2)</f>
        <v>0</v>
      </c>
      <c r="I20" s="27">
        <f>SUMIFS('FY16 DataDump'!$E$2:$E$4537, 'FY16 DataDump'!$C$2:$C$4537, 'FY16 Individual Analysis'!$A20, 'FY16 DataDump'!$H$2:$H$4537, I$2)</f>
        <v>0</v>
      </c>
      <c r="J20" s="27">
        <f>SUMIFS('FY16 DataDump'!$E$2:$E$4537, 'FY16 DataDump'!$C$2:$C$4537, 'FY16 Individual Analysis'!$A20, 'FY16 DataDump'!$H$2:$H$4537, J$2)</f>
        <v>0</v>
      </c>
      <c r="K20" s="27">
        <f>SUMIFS('FY16 DataDump'!$E$2:$E$4537, 'FY16 DataDump'!$C$2:$C$4537, 'FY16 Individual Analysis'!$A20, 'FY16 DataDump'!$H$2:$H$4537, K$2)</f>
        <v>0</v>
      </c>
      <c r="L20" s="27">
        <f>SUMIFS('FY16 DataDump'!$E$2:$E$4537, 'FY16 DataDump'!$C$2:$C$4537, 'FY16 Individual Analysis'!$A20, 'FY16 DataDump'!$H$2:$H$4537, L$2)</f>
        <v>0</v>
      </c>
      <c r="M20" s="27">
        <f>SUMIFS('FY16 DataDump'!$E$2:$E$4537, 'FY16 DataDump'!$C$2:$C$4537, 'FY16 Individual Analysis'!$A20, 'FY16 DataDump'!$H$2:$H$4537, M$2)</f>
        <v>0</v>
      </c>
      <c r="N20" s="27">
        <f>SUMIFS('FY16 DataDump'!$E$2:$E$4537, 'FY16 DataDump'!$C$2:$C$4537, 'FY16 Individual Analysis'!$A20, 'FY16 DataDump'!$H$2:$H$4537, N$2)</f>
        <v>0</v>
      </c>
      <c r="O20" s="27">
        <f>SUMIFS('FY16 DataDump'!$E$2:$E$4537, 'FY16 DataDump'!$C$2:$C$4537, 'FY16 Individual Analysis'!$A20, 'FY16 DataDump'!$H$2:$H$4537, O$2)</f>
        <v>0</v>
      </c>
      <c r="P20" s="27">
        <f t="shared" si="3"/>
        <v>5</v>
      </c>
      <c r="Q20" s="108">
        <f t="shared" si="0"/>
        <v>4.0361640297061671E-4</v>
      </c>
      <c r="S20" s="20">
        <f t="shared" si="4"/>
        <v>6</v>
      </c>
      <c r="T20" s="21">
        <f t="shared" si="4"/>
        <v>0</v>
      </c>
      <c r="U20" s="21">
        <f t="shared" si="4"/>
        <v>0</v>
      </c>
      <c r="V20" s="21">
        <f t="shared" si="4"/>
        <v>0</v>
      </c>
      <c r="W20" s="21">
        <f t="shared" si="4"/>
        <v>0</v>
      </c>
      <c r="X20" s="21">
        <f t="shared" si="4"/>
        <v>0</v>
      </c>
      <c r="Y20" s="21">
        <f t="shared" si="4"/>
        <v>0</v>
      </c>
      <c r="Z20" s="21">
        <f t="shared" si="4"/>
        <v>0</v>
      </c>
      <c r="AA20" s="21">
        <f t="shared" si="4"/>
        <v>0</v>
      </c>
      <c r="AB20" s="21">
        <f t="shared" si="4"/>
        <v>0</v>
      </c>
      <c r="AC20" s="21">
        <f t="shared" si="4"/>
        <v>0</v>
      </c>
      <c r="AD20" s="24">
        <f t="shared" si="4"/>
        <v>0</v>
      </c>
      <c r="AF20" s="15">
        <f t="shared" si="2"/>
        <v>6</v>
      </c>
    </row>
    <row r="21" spans="1:32" x14ac:dyDescent="0.25">
      <c r="A21" s="75">
        <v>605</v>
      </c>
      <c r="B21" s="75" t="str">
        <f>INDEX('FY16 DataDump'!$A$2:$H$4537, MATCH('FY16 Individual Analysis'!A21, 'FY16 DataDump'!$C$2:$C$4537, 0), MATCH('FY16 DataDump'!$B$1, 'FY16 DataDump'!$A$1:$H$1))</f>
        <v>DRINKS</v>
      </c>
      <c r="C21" s="75" t="str">
        <f>INDEX('FY16 DataDump'!$A$2:$H$4537, MATCH('FY16 Individual Analysis'!A21, 'FY16 DataDump'!$C$2:$C$4537, 0), MATCH('FY16 DataDump'!$D$1, 'FY16 DataDump'!$A$1:$H$1))</f>
        <v>5 HOUR ENERGY</v>
      </c>
      <c r="D21" s="27">
        <f>SUMIFS('FY16 DataDump'!$E$2:$E$4537, 'FY16 DataDump'!$C$2:$C$4537, 'FY16 Individual Analysis'!$A21, 'FY16 DataDump'!$H$2:$H$4537, D$2)</f>
        <v>29</v>
      </c>
      <c r="E21" s="27">
        <f>SUMIFS('FY16 DataDump'!$E$2:$E$4537, 'FY16 DataDump'!$C$2:$C$4537, 'FY16 Individual Analysis'!$A21, 'FY16 DataDump'!$H$2:$H$4537, E$2)</f>
        <v>0</v>
      </c>
      <c r="F21" s="27">
        <f>SUMIFS('FY16 DataDump'!$E$2:$E$4537, 'FY16 DataDump'!$C$2:$C$4537, 'FY16 Individual Analysis'!$A21, 'FY16 DataDump'!$H$2:$H$4537, F$2)</f>
        <v>0</v>
      </c>
      <c r="G21" s="27">
        <f>SUMIFS('FY16 DataDump'!$E$2:$E$4537, 'FY16 DataDump'!$C$2:$C$4537, 'FY16 Individual Analysis'!$A21, 'FY16 DataDump'!$H$2:$H$4537, G$2)</f>
        <v>0</v>
      </c>
      <c r="H21" s="27">
        <f>SUMIFS('FY16 DataDump'!$E$2:$E$4537, 'FY16 DataDump'!$C$2:$C$4537, 'FY16 Individual Analysis'!$A21, 'FY16 DataDump'!$H$2:$H$4537, H$2)</f>
        <v>0</v>
      </c>
      <c r="I21" s="27">
        <f>SUMIFS('FY16 DataDump'!$E$2:$E$4537, 'FY16 DataDump'!$C$2:$C$4537, 'FY16 Individual Analysis'!$A21, 'FY16 DataDump'!$H$2:$H$4537, I$2)</f>
        <v>0</v>
      </c>
      <c r="J21" s="27">
        <f>SUMIFS('FY16 DataDump'!$E$2:$E$4537, 'FY16 DataDump'!$C$2:$C$4537, 'FY16 Individual Analysis'!$A21, 'FY16 DataDump'!$H$2:$H$4537, J$2)</f>
        <v>0</v>
      </c>
      <c r="K21" s="27">
        <f>SUMIFS('FY16 DataDump'!$E$2:$E$4537, 'FY16 DataDump'!$C$2:$C$4537, 'FY16 Individual Analysis'!$A21, 'FY16 DataDump'!$H$2:$H$4537, K$2)</f>
        <v>0</v>
      </c>
      <c r="L21" s="27">
        <f>SUMIFS('FY16 DataDump'!$E$2:$E$4537, 'FY16 DataDump'!$C$2:$C$4537, 'FY16 Individual Analysis'!$A21, 'FY16 DataDump'!$H$2:$H$4537, L$2)</f>
        <v>0</v>
      </c>
      <c r="M21" s="27">
        <f>SUMIFS('FY16 DataDump'!$E$2:$E$4537, 'FY16 DataDump'!$C$2:$C$4537, 'FY16 Individual Analysis'!$A21, 'FY16 DataDump'!$H$2:$H$4537, M$2)</f>
        <v>0</v>
      </c>
      <c r="N21" s="27">
        <f>SUMIFS('FY16 DataDump'!$E$2:$E$4537, 'FY16 DataDump'!$C$2:$C$4537, 'FY16 Individual Analysis'!$A21, 'FY16 DataDump'!$H$2:$H$4537, N$2)</f>
        <v>0</v>
      </c>
      <c r="O21" s="27">
        <f>SUMIFS('FY16 DataDump'!$E$2:$E$4537, 'FY16 DataDump'!$C$2:$C$4537, 'FY16 Individual Analysis'!$A21, 'FY16 DataDump'!$H$2:$H$4537, O$2)</f>
        <v>0</v>
      </c>
      <c r="P21" s="27">
        <f t="shared" si="3"/>
        <v>29</v>
      </c>
      <c r="Q21" s="108">
        <f t="shared" si="0"/>
        <v>2.340975137229577E-3</v>
      </c>
      <c r="S21" s="20">
        <f t="shared" si="4"/>
        <v>34.799999999999997</v>
      </c>
      <c r="T21" s="21">
        <f t="shared" si="4"/>
        <v>0</v>
      </c>
      <c r="U21" s="21">
        <f t="shared" si="4"/>
        <v>0</v>
      </c>
      <c r="V21" s="21">
        <f t="shared" si="4"/>
        <v>0</v>
      </c>
      <c r="W21" s="21">
        <f t="shared" si="4"/>
        <v>0</v>
      </c>
      <c r="X21" s="21">
        <f t="shared" si="4"/>
        <v>0</v>
      </c>
      <c r="Y21" s="21">
        <f t="shared" si="4"/>
        <v>0</v>
      </c>
      <c r="Z21" s="21">
        <f t="shared" si="4"/>
        <v>0</v>
      </c>
      <c r="AA21" s="21">
        <f t="shared" si="4"/>
        <v>0</v>
      </c>
      <c r="AB21" s="21">
        <f t="shared" si="4"/>
        <v>0</v>
      </c>
      <c r="AC21" s="21">
        <f t="shared" si="4"/>
        <v>0</v>
      </c>
      <c r="AD21" s="24">
        <f t="shared" si="4"/>
        <v>0</v>
      </c>
      <c r="AF21" s="15">
        <f t="shared" si="2"/>
        <v>34.799999999999997</v>
      </c>
    </row>
    <row r="22" spans="1:32" x14ac:dyDescent="0.25">
      <c r="A22" s="75">
        <v>904</v>
      </c>
      <c r="B22" s="75" t="str">
        <f>INDEX('FY16 DataDump'!$A$2:$H$4537, MATCH('FY16 Individual Analysis'!A22, 'FY16 DataDump'!$C$2:$C$4537, 0), MATCH('FY16 DataDump'!$B$1, 'FY16 DataDump'!$A$1:$H$1))</f>
        <v>DRINKS</v>
      </c>
      <c r="C22" s="75" t="str">
        <f>INDEX('FY16 DataDump'!$A$2:$H$4537, MATCH('FY16 Individual Analysis'!A22, 'FY16 DataDump'!$C$2:$C$4537, 0), MATCH('FY16 DataDump'!$D$1, 'FY16 DataDump'!$A$1:$H$1))</f>
        <v>BARQ'S ROOT BEER 20OZ</v>
      </c>
      <c r="D22" s="27">
        <f>SUMIFS('FY16 DataDump'!$E$2:$E$4537, 'FY16 DataDump'!$C$2:$C$4537, 'FY16 Individual Analysis'!$A22, 'FY16 DataDump'!$H$2:$H$4537, D$2)</f>
        <v>26</v>
      </c>
      <c r="E22" s="27">
        <f>SUMIFS('FY16 DataDump'!$E$2:$E$4537, 'FY16 DataDump'!$C$2:$C$4537, 'FY16 Individual Analysis'!$A22, 'FY16 DataDump'!$H$2:$H$4537, E$2)</f>
        <v>0</v>
      </c>
      <c r="F22" s="27">
        <f>SUMIFS('FY16 DataDump'!$E$2:$E$4537, 'FY16 DataDump'!$C$2:$C$4537, 'FY16 Individual Analysis'!$A22, 'FY16 DataDump'!$H$2:$H$4537, F$2)</f>
        <v>0</v>
      </c>
      <c r="G22" s="27">
        <f>SUMIFS('FY16 DataDump'!$E$2:$E$4537, 'FY16 DataDump'!$C$2:$C$4537, 'FY16 Individual Analysis'!$A22, 'FY16 DataDump'!$H$2:$H$4537, G$2)</f>
        <v>0</v>
      </c>
      <c r="H22" s="27">
        <f>SUMIFS('FY16 DataDump'!$E$2:$E$4537, 'FY16 DataDump'!$C$2:$C$4537, 'FY16 Individual Analysis'!$A22, 'FY16 DataDump'!$H$2:$H$4537, H$2)</f>
        <v>0</v>
      </c>
      <c r="I22" s="27">
        <f>SUMIFS('FY16 DataDump'!$E$2:$E$4537, 'FY16 DataDump'!$C$2:$C$4537, 'FY16 Individual Analysis'!$A22, 'FY16 DataDump'!$H$2:$H$4537, I$2)</f>
        <v>0</v>
      </c>
      <c r="J22" s="27">
        <f>SUMIFS('FY16 DataDump'!$E$2:$E$4537, 'FY16 DataDump'!$C$2:$C$4537, 'FY16 Individual Analysis'!$A22, 'FY16 DataDump'!$H$2:$H$4537, J$2)</f>
        <v>0</v>
      </c>
      <c r="K22" s="27">
        <f>SUMIFS('FY16 DataDump'!$E$2:$E$4537, 'FY16 DataDump'!$C$2:$C$4537, 'FY16 Individual Analysis'!$A22, 'FY16 DataDump'!$H$2:$H$4537, K$2)</f>
        <v>0</v>
      </c>
      <c r="L22" s="27">
        <f>SUMIFS('FY16 DataDump'!$E$2:$E$4537, 'FY16 DataDump'!$C$2:$C$4537, 'FY16 Individual Analysis'!$A22, 'FY16 DataDump'!$H$2:$H$4537, L$2)</f>
        <v>0</v>
      </c>
      <c r="M22" s="27">
        <f>SUMIFS('FY16 DataDump'!$E$2:$E$4537, 'FY16 DataDump'!$C$2:$C$4537, 'FY16 Individual Analysis'!$A22, 'FY16 DataDump'!$H$2:$H$4537, M$2)</f>
        <v>0</v>
      </c>
      <c r="N22" s="27">
        <f>SUMIFS('FY16 DataDump'!$E$2:$E$4537, 'FY16 DataDump'!$C$2:$C$4537, 'FY16 Individual Analysis'!$A22, 'FY16 DataDump'!$H$2:$H$4537, N$2)</f>
        <v>0</v>
      </c>
      <c r="O22" s="27">
        <f>SUMIFS('FY16 DataDump'!$E$2:$E$4537, 'FY16 DataDump'!$C$2:$C$4537, 'FY16 Individual Analysis'!$A22, 'FY16 DataDump'!$H$2:$H$4537, O$2)</f>
        <v>0</v>
      </c>
      <c r="P22" s="27">
        <f t="shared" si="3"/>
        <v>26</v>
      </c>
      <c r="Q22" s="108">
        <f t="shared" si="0"/>
        <v>2.0988052954472071E-3</v>
      </c>
      <c r="S22" s="20">
        <f t="shared" si="4"/>
        <v>31.2</v>
      </c>
      <c r="T22" s="21">
        <f t="shared" si="4"/>
        <v>0</v>
      </c>
      <c r="U22" s="21">
        <f t="shared" si="4"/>
        <v>0</v>
      </c>
      <c r="V22" s="21">
        <f t="shared" si="4"/>
        <v>0</v>
      </c>
      <c r="W22" s="21">
        <f t="shared" si="4"/>
        <v>0</v>
      </c>
      <c r="X22" s="21">
        <f t="shared" si="4"/>
        <v>0</v>
      </c>
      <c r="Y22" s="21">
        <f t="shared" si="4"/>
        <v>0</v>
      </c>
      <c r="Z22" s="21">
        <f t="shared" si="4"/>
        <v>0</v>
      </c>
      <c r="AA22" s="21">
        <f t="shared" si="4"/>
        <v>0</v>
      </c>
      <c r="AB22" s="21">
        <f t="shared" si="4"/>
        <v>0</v>
      </c>
      <c r="AC22" s="21">
        <f t="shared" si="4"/>
        <v>0</v>
      </c>
      <c r="AD22" s="24">
        <f t="shared" si="4"/>
        <v>0</v>
      </c>
      <c r="AF22" s="15">
        <f t="shared" si="2"/>
        <v>31.2</v>
      </c>
    </row>
    <row r="23" spans="1:32" x14ac:dyDescent="0.25">
      <c r="A23" s="75">
        <v>5717</v>
      </c>
      <c r="B23" s="75" t="str">
        <f>INDEX('FY16 DataDump'!$A$2:$H$4537, MATCH('FY16 Individual Analysis'!A23, 'FY16 DataDump'!$C$2:$C$4537, 0), MATCH('FY16 DataDump'!$B$1, 'FY16 DataDump'!$A$1:$H$1))</f>
        <v>DRINKS</v>
      </c>
      <c r="C23" s="75" t="str">
        <f>INDEX('FY16 DataDump'!$A$2:$H$4537, MATCH('FY16 Individual Analysis'!A23, 'FY16 DataDump'!$C$2:$C$4537, 0), MATCH('FY16 DataDump'!$D$1, 'FY16 DataDump'!$A$1:$H$1))</f>
        <v>Blue Lemonade 16z</v>
      </c>
      <c r="D23" s="27">
        <f>SUMIFS('FY16 DataDump'!$E$2:$E$4537, 'FY16 DataDump'!$C$2:$C$4537, 'FY16 Individual Analysis'!$A23, 'FY16 DataDump'!$H$2:$H$4537, D$2)</f>
        <v>1</v>
      </c>
      <c r="E23" s="27">
        <f>SUMIFS('FY16 DataDump'!$E$2:$E$4537, 'FY16 DataDump'!$C$2:$C$4537, 'FY16 Individual Analysis'!$A23, 'FY16 DataDump'!$H$2:$H$4537, E$2)</f>
        <v>0</v>
      </c>
      <c r="F23" s="27">
        <f>SUMIFS('FY16 DataDump'!$E$2:$E$4537, 'FY16 DataDump'!$C$2:$C$4537, 'FY16 Individual Analysis'!$A23, 'FY16 DataDump'!$H$2:$H$4537, F$2)</f>
        <v>0</v>
      </c>
      <c r="G23" s="27">
        <f>SUMIFS('FY16 DataDump'!$E$2:$E$4537, 'FY16 DataDump'!$C$2:$C$4537, 'FY16 Individual Analysis'!$A23, 'FY16 DataDump'!$H$2:$H$4537, G$2)</f>
        <v>0</v>
      </c>
      <c r="H23" s="27">
        <f>SUMIFS('FY16 DataDump'!$E$2:$E$4537, 'FY16 DataDump'!$C$2:$C$4537, 'FY16 Individual Analysis'!$A23, 'FY16 DataDump'!$H$2:$H$4537, H$2)</f>
        <v>0</v>
      </c>
      <c r="I23" s="27">
        <f>SUMIFS('FY16 DataDump'!$E$2:$E$4537, 'FY16 DataDump'!$C$2:$C$4537, 'FY16 Individual Analysis'!$A23, 'FY16 DataDump'!$H$2:$H$4537, I$2)</f>
        <v>0</v>
      </c>
      <c r="J23" s="27">
        <f>SUMIFS('FY16 DataDump'!$E$2:$E$4537, 'FY16 DataDump'!$C$2:$C$4537, 'FY16 Individual Analysis'!$A23, 'FY16 DataDump'!$H$2:$H$4537, J$2)</f>
        <v>0</v>
      </c>
      <c r="K23" s="27">
        <f>SUMIFS('FY16 DataDump'!$E$2:$E$4537, 'FY16 DataDump'!$C$2:$C$4537, 'FY16 Individual Analysis'!$A23, 'FY16 DataDump'!$H$2:$H$4537, K$2)</f>
        <v>0</v>
      </c>
      <c r="L23" s="27">
        <f>SUMIFS('FY16 DataDump'!$E$2:$E$4537, 'FY16 DataDump'!$C$2:$C$4537, 'FY16 Individual Analysis'!$A23, 'FY16 DataDump'!$H$2:$H$4537, L$2)</f>
        <v>0</v>
      </c>
      <c r="M23" s="27">
        <f>SUMIFS('FY16 DataDump'!$E$2:$E$4537, 'FY16 DataDump'!$C$2:$C$4537, 'FY16 Individual Analysis'!$A23, 'FY16 DataDump'!$H$2:$H$4537, M$2)</f>
        <v>0</v>
      </c>
      <c r="N23" s="27">
        <f>SUMIFS('FY16 DataDump'!$E$2:$E$4537, 'FY16 DataDump'!$C$2:$C$4537, 'FY16 Individual Analysis'!$A23, 'FY16 DataDump'!$H$2:$H$4537, N$2)</f>
        <v>0</v>
      </c>
      <c r="O23" s="27">
        <f>SUMIFS('FY16 DataDump'!$E$2:$E$4537, 'FY16 DataDump'!$C$2:$C$4537, 'FY16 Individual Analysis'!$A23, 'FY16 DataDump'!$H$2:$H$4537, O$2)</f>
        <v>0</v>
      </c>
      <c r="P23" s="27">
        <f t="shared" si="3"/>
        <v>1</v>
      </c>
      <c r="Q23" s="108">
        <f t="shared" si="0"/>
        <v>8.0723280594123341E-5</v>
      </c>
      <c r="S23" s="20">
        <f t="shared" si="4"/>
        <v>1.2</v>
      </c>
      <c r="T23" s="21">
        <f t="shared" si="4"/>
        <v>0</v>
      </c>
      <c r="U23" s="21">
        <f t="shared" si="4"/>
        <v>0</v>
      </c>
      <c r="V23" s="21">
        <f t="shared" si="4"/>
        <v>0</v>
      </c>
      <c r="W23" s="21">
        <f t="shared" si="4"/>
        <v>0</v>
      </c>
      <c r="X23" s="21">
        <f t="shared" si="4"/>
        <v>0</v>
      </c>
      <c r="Y23" s="21">
        <f t="shared" si="4"/>
        <v>0</v>
      </c>
      <c r="Z23" s="21">
        <f t="shared" si="4"/>
        <v>0</v>
      </c>
      <c r="AA23" s="21">
        <f t="shared" si="4"/>
        <v>0</v>
      </c>
      <c r="AB23" s="21">
        <f t="shared" si="4"/>
        <v>0</v>
      </c>
      <c r="AC23" s="21">
        <f t="shared" si="4"/>
        <v>0</v>
      </c>
      <c r="AD23" s="24">
        <f t="shared" si="4"/>
        <v>0</v>
      </c>
      <c r="AF23" s="15">
        <f t="shared" si="2"/>
        <v>1.2</v>
      </c>
    </row>
    <row r="24" spans="1:32" x14ac:dyDescent="0.25">
      <c r="A24" s="75">
        <v>9033</v>
      </c>
      <c r="B24" s="75" t="str">
        <f>INDEX('FY16 DataDump'!$A$2:$H$4537, MATCH('FY16 Individual Analysis'!A24, 'FY16 DataDump'!$C$2:$C$4537, 0), MATCH('FY16 DataDump'!$B$1, 'FY16 DataDump'!$A$1:$H$1))</f>
        <v>DRINKS</v>
      </c>
      <c r="C24" s="75" t="str">
        <f>INDEX('FY16 DataDump'!$A$2:$H$4537, MATCH('FY16 Individual Analysis'!A24, 'FY16 DataDump'!$C$2:$C$4537, 0), MATCH('FY16 DataDump'!$D$1, 'FY16 DataDump'!$A$1:$H$1))</f>
        <v>Bubbleea</v>
      </c>
      <c r="D24" s="27">
        <f>SUMIFS('FY16 DataDump'!$E$2:$E$4537, 'FY16 DataDump'!$C$2:$C$4537, 'FY16 Individual Analysis'!$A24, 'FY16 DataDump'!$H$2:$H$4537, D$2)</f>
        <v>125</v>
      </c>
      <c r="E24" s="27">
        <f>SUMIFS('FY16 DataDump'!$E$2:$E$4537, 'FY16 DataDump'!$C$2:$C$4537, 'FY16 Individual Analysis'!$A24, 'FY16 DataDump'!$H$2:$H$4537, E$2)</f>
        <v>0</v>
      </c>
      <c r="F24" s="27">
        <f>SUMIFS('FY16 DataDump'!$E$2:$E$4537, 'FY16 DataDump'!$C$2:$C$4537, 'FY16 Individual Analysis'!$A24, 'FY16 DataDump'!$H$2:$H$4537, F$2)</f>
        <v>0</v>
      </c>
      <c r="G24" s="27">
        <f>SUMIFS('FY16 DataDump'!$E$2:$E$4537, 'FY16 DataDump'!$C$2:$C$4537, 'FY16 Individual Analysis'!$A24, 'FY16 DataDump'!$H$2:$H$4537, G$2)</f>
        <v>0</v>
      </c>
      <c r="H24" s="27">
        <f>SUMIFS('FY16 DataDump'!$E$2:$E$4537, 'FY16 DataDump'!$C$2:$C$4537, 'FY16 Individual Analysis'!$A24, 'FY16 DataDump'!$H$2:$H$4537, H$2)</f>
        <v>0</v>
      </c>
      <c r="I24" s="27">
        <f>SUMIFS('FY16 DataDump'!$E$2:$E$4537, 'FY16 DataDump'!$C$2:$C$4537, 'FY16 Individual Analysis'!$A24, 'FY16 DataDump'!$H$2:$H$4537, I$2)</f>
        <v>0</v>
      </c>
      <c r="J24" s="27">
        <f>SUMIFS('FY16 DataDump'!$E$2:$E$4537, 'FY16 DataDump'!$C$2:$C$4537, 'FY16 Individual Analysis'!$A24, 'FY16 DataDump'!$H$2:$H$4537, J$2)</f>
        <v>0</v>
      </c>
      <c r="K24" s="27">
        <f>SUMIFS('FY16 DataDump'!$E$2:$E$4537, 'FY16 DataDump'!$C$2:$C$4537, 'FY16 Individual Analysis'!$A24, 'FY16 DataDump'!$H$2:$H$4537, K$2)</f>
        <v>0</v>
      </c>
      <c r="L24" s="27">
        <f>SUMIFS('FY16 DataDump'!$E$2:$E$4537, 'FY16 DataDump'!$C$2:$C$4537, 'FY16 Individual Analysis'!$A24, 'FY16 DataDump'!$H$2:$H$4537, L$2)</f>
        <v>0</v>
      </c>
      <c r="M24" s="27">
        <f>SUMIFS('FY16 DataDump'!$E$2:$E$4537, 'FY16 DataDump'!$C$2:$C$4537, 'FY16 Individual Analysis'!$A24, 'FY16 DataDump'!$H$2:$H$4537, M$2)</f>
        <v>0</v>
      </c>
      <c r="N24" s="27">
        <f>SUMIFS('FY16 DataDump'!$E$2:$E$4537, 'FY16 DataDump'!$C$2:$C$4537, 'FY16 Individual Analysis'!$A24, 'FY16 DataDump'!$H$2:$H$4537, N$2)</f>
        <v>0</v>
      </c>
      <c r="O24" s="27">
        <f>SUMIFS('FY16 DataDump'!$E$2:$E$4537, 'FY16 DataDump'!$C$2:$C$4537, 'FY16 Individual Analysis'!$A24, 'FY16 DataDump'!$H$2:$H$4537, O$2)</f>
        <v>0</v>
      </c>
      <c r="P24" s="27">
        <f t="shared" si="3"/>
        <v>125</v>
      </c>
      <c r="Q24" s="108">
        <f t="shared" si="0"/>
        <v>1.0090410074265418E-2</v>
      </c>
      <c r="S24" s="20">
        <f t="shared" si="4"/>
        <v>150</v>
      </c>
      <c r="T24" s="21">
        <f t="shared" si="4"/>
        <v>0</v>
      </c>
      <c r="U24" s="21">
        <f t="shared" si="4"/>
        <v>0</v>
      </c>
      <c r="V24" s="21">
        <f t="shared" si="4"/>
        <v>0</v>
      </c>
      <c r="W24" s="21">
        <f t="shared" si="4"/>
        <v>0</v>
      </c>
      <c r="X24" s="21">
        <f t="shared" si="4"/>
        <v>0</v>
      </c>
      <c r="Y24" s="21">
        <f t="shared" si="4"/>
        <v>0</v>
      </c>
      <c r="Z24" s="21">
        <f t="shared" si="4"/>
        <v>0</v>
      </c>
      <c r="AA24" s="21">
        <f t="shared" si="4"/>
        <v>0</v>
      </c>
      <c r="AB24" s="21">
        <f t="shared" si="4"/>
        <v>0</v>
      </c>
      <c r="AC24" s="21">
        <f t="shared" si="4"/>
        <v>0</v>
      </c>
      <c r="AD24" s="24">
        <f t="shared" si="4"/>
        <v>0</v>
      </c>
      <c r="AF24" s="15">
        <f t="shared" si="2"/>
        <v>150</v>
      </c>
    </row>
    <row r="25" spans="1:32" x14ac:dyDescent="0.25">
      <c r="A25" s="75">
        <v>46959</v>
      </c>
      <c r="B25" s="75" t="str">
        <f>INDEX('FY16 DataDump'!$A$2:$H$4537, MATCH('FY16 Individual Analysis'!A25, 'FY16 DataDump'!$C$2:$C$4537, 0), MATCH('FY16 DataDump'!$B$1, 'FY16 DataDump'!$A$1:$H$1))</f>
        <v>DRINKS</v>
      </c>
      <c r="C25" s="75" t="str">
        <f>INDEX('FY16 DataDump'!$A$2:$H$4537, MATCH('FY16 Individual Analysis'!A25, 'FY16 DataDump'!$C$2:$C$4537, 0), MATCH('FY16 DataDump'!$D$1, 'FY16 DataDump'!$A$1:$H$1))</f>
        <v>CHERRY COKE</v>
      </c>
      <c r="D25" s="27">
        <f>SUMIFS('FY16 DataDump'!$E$2:$E$4537, 'FY16 DataDump'!$C$2:$C$4537, 'FY16 Individual Analysis'!$A25, 'FY16 DataDump'!$H$2:$H$4537, D$2)</f>
        <v>44</v>
      </c>
      <c r="E25" s="27">
        <f>SUMIFS('FY16 DataDump'!$E$2:$E$4537, 'FY16 DataDump'!$C$2:$C$4537, 'FY16 Individual Analysis'!$A25, 'FY16 DataDump'!$H$2:$H$4537, E$2)</f>
        <v>0</v>
      </c>
      <c r="F25" s="27">
        <f>SUMIFS('FY16 DataDump'!$E$2:$E$4537, 'FY16 DataDump'!$C$2:$C$4537, 'FY16 Individual Analysis'!$A25, 'FY16 DataDump'!$H$2:$H$4537, F$2)</f>
        <v>0</v>
      </c>
      <c r="G25" s="27">
        <f>SUMIFS('FY16 DataDump'!$E$2:$E$4537, 'FY16 DataDump'!$C$2:$C$4537, 'FY16 Individual Analysis'!$A25, 'FY16 DataDump'!$H$2:$H$4537, G$2)</f>
        <v>0</v>
      </c>
      <c r="H25" s="27">
        <f>SUMIFS('FY16 DataDump'!$E$2:$E$4537, 'FY16 DataDump'!$C$2:$C$4537, 'FY16 Individual Analysis'!$A25, 'FY16 DataDump'!$H$2:$H$4537, H$2)</f>
        <v>0</v>
      </c>
      <c r="I25" s="27">
        <f>SUMIFS('FY16 DataDump'!$E$2:$E$4537, 'FY16 DataDump'!$C$2:$C$4537, 'FY16 Individual Analysis'!$A25, 'FY16 DataDump'!$H$2:$H$4537, I$2)</f>
        <v>0</v>
      </c>
      <c r="J25" s="27">
        <f>SUMIFS('FY16 DataDump'!$E$2:$E$4537, 'FY16 DataDump'!$C$2:$C$4537, 'FY16 Individual Analysis'!$A25, 'FY16 DataDump'!$H$2:$H$4537, J$2)</f>
        <v>0</v>
      </c>
      <c r="K25" s="27">
        <f>SUMIFS('FY16 DataDump'!$E$2:$E$4537, 'FY16 DataDump'!$C$2:$C$4537, 'FY16 Individual Analysis'!$A25, 'FY16 DataDump'!$H$2:$H$4537, K$2)</f>
        <v>0</v>
      </c>
      <c r="L25" s="27">
        <f>SUMIFS('FY16 DataDump'!$E$2:$E$4537, 'FY16 DataDump'!$C$2:$C$4537, 'FY16 Individual Analysis'!$A25, 'FY16 DataDump'!$H$2:$H$4537, L$2)</f>
        <v>0</v>
      </c>
      <c r="M25" s="27">
        <f>SUMIFS('FY16 DataDump'!$E$2:$E$4537, 'FY16 DataDump'!$C$2:$C$4537, 'FY16 Individual Analysis'!$A25, 'FY16 DataDump'!$H$2:$H$4537, M$2)</f>
        <v>0</v>
      </c>
      <c r="N25" s="27">
        <f>SUMIFS('FY16 DataDump'!$E$2:$E$4537, 'FY16 DataDump'!$C$2:$C$4537, 'FY16 Individual Analysis'!$A25, 'FY16 DataDump'!$H$2:$H$4537, N$2)</f>
        <v>0</v>
      </c>
      <c r="O25" s="27">
        <f>SUMIFS('FY16 DataDump'!$E$2:$E$4537, 'FY16 DataDump'!$C$2:$C$4537, 'FY16 Individual Analysis'!$A25, 'FY16 DataDump'!$H$2:$H$4537, O$2)</f>
        <v>0</v>
      </c>
      <c r="P25" s="27">
        <f t="shared" si="3"/>
        <v>44</v>
      </c>
      <c r="Q25" s="108">
        <f t="shared" si="0"/>
        <v>3.551824346141427E-3</v>
      </c>
      <c r="S25" s="20">
        <f t="shared" si="4"/>
        <v>52.8</v>
      </c>
      <c r="T25" s="21">
        <f t="shared" si="4"/>
        <v>0</v>
      </c>
      <c r="U25" s="21">
        <f t="shared" si="4"/>
        <v>0</v>
      </c>
      <c r="V25" s="21">
        <f t="shared" si="4"/>
        <v>0</v>
      </c>
      <c r="W25" s="21">
        <f t="shared" si="4"/>
        <v>0</v>
      </c>
      <c r="X25" s="21">
        <f t="shared" si="4"/>
        <v>0</v>
      </c>
      <c r="Y25" s="21">
        <f t="shared" si="4"/>
        <v>0</v>
      </c>
      <c r="Z25" s="21">
        <f t="shared" si="4"/>
        <v>0</v>
      </c>
      <c r="AA25" s="21">
        <f t="shared" si="4"/>
        <v>0</v>
      </c>
      <c r="AB25" s="21">
        <f t="shared" si="4"/>
        <v>0</v>
      </c>
      <c r="AC25" s="21">
        <f t="shared" si="4"/>
        <v>0</v>
      </c>
      <c r="AD25" s="24">
        <f t="shared" si="4"/>
        <v>0</v>
      </c>
      <c r="AF25" s="15">
        <f t="shared" si="2"/>
        <v>52.8</v>
      </c>
    </row>
    <row r="26" spans="1:32" x14ac:dyDescent="0.25">
      <c r="A26" s="75">
        <v>909</v>
      </c>
      <c r="B26" s="75" t="str">
        <f>INDEX('FY16 DataDump'!$A$2:$H$4537, MATCH('FY16 Individual Analysis'!A26, 'FY16 DataDump'!$C$2:$C$4537, 0), MATCH('FY16 DataDump'!$B$1, 'FY16 DataDump'!$A$1:$H$1))</f>
        <v>DRINKS</v>
      </c>
      <c r="C26" s="75" t="str">
        <f>INDEX('FY16 DataDump'!$A$2:$H$4537, MATCH('FY16 Individual Analysis'!A26, 'FY16 DataDump'!$C$2:$C$4537, 0), MATCH('FY16 DataDump'!$D$1, 'FY16 DataDump'!$A$1:$H$1))</f>
        <v>CLASSIC COKE Mexican 12OZ</v>
      </c>
      <c r="D26" s="27">
        <f>SUMIFS('FY16 DataDump'!$E$2:$E$4537, 'FY16 DataDump'!$C$2:$C$4537, 'FY16 Individual Analysis'!$A26, 'FY16 DataDump'!$H$2:$H$4537, D$2)</f>
        <v>27</v>
      </c>
      <c r="E26" s="27">
        <f>SUMIFS('FY16 DataDump'!$E$2:$E$4537, 'FY16 DataDump'!$C$2:$C$4537, 'FY16 Individual Analysis'!$A26, 'FY16 DataDump'!$H$2:$H$4537, E$2)</f>
        <v>0</v>
      </c>
      <c r="F26" s="27">
        <f>SUMIFS('FY16 DataDump'!$E$2:$E$4537, 'FY16 DataDump'!$C$2:$C$4537, 'FY16 Individual Analysis'!$A26, 'FY16 DataDump'!$H$2:$H$4537, F$2)</f>
        <v>0</v>
      </c>
      <c r="G26" s="27">
        <f>SUMIFS('FY16 DataDump'!$E$2:$E$4537, 'FY16 DataDump'!$C$2:$C$4537, 'FY16 Individual Analysis'!$A26, 'FY16 DataDump'!$H$2:$H$4537, G$2)</f>
        <v>0</v>
      </c>
      <c r="H26" s="27">
        <f>SUMIFS('FY16 DataDump'!$E$2:$E$4537, 'FY16 DataDump'!$C$2:$C$4537, 'FY16 Individual Analysis'!$A26, 'FY16 DataDump'!$H$2:$H$4537, H$2)</f>
        <v>0</v>
      </c>
      <c r="I26" s="27">
        <f>SUMIFS('FY16 DataDump'!$E$2:$E$4537, 'FY16 DataDump'!$C$2:$C$4537, 'FY16 Individual Analysis'!$A26, 'FY16 DataDump'!$H$2:$H$4537, I$2)</f>
        <v>0</v>
      </c>
      <c r="J26" s="27">
        <f>SUMIFS('FY16 DataDump'!$E$2:$E$4537, 'FY16 DataDump'!$C$2:$C$4537, 'FY16 Individual Analysis'!$A26, 'FY16 DataDump'!$H$2:$H$4537, J$2)</f>
        <v>0</v>
      </c>
      <c r="K26" s="27">
        <f>SUMIFS('FY16 DataDump'!$E$2:$E$4537, 'FY16 DataDump'!$C$2:$C$4537, 'FY16 Individual Analysis'!$A26, 'FY16 DataDump'!$H$2:$H$4537, K$2)</f>
        <v>0</v>
      </c>
      <c r="L26" s="27">
        <f>SUMIFS('FY16 DataDump'!$E$2:$E$4537, 'FY16 DataDump'!$C$2:$C$4537, 'FY16 Individual Analysis'!$A26, 'FY16 DataDump'!$H$2:$H$4537, L$2)</f>
        <v>0</v>
      </c>
      <c r="M26" s="27">
        <f>SUMIFS('FY16 DataDump'!$E$2:$E$4537, 'FY16 DataDump'!$C$2:$C$4537, 'FY16 Individual Analysis'!$A26, 'FY16 DataDump'!$H$2:$H$4537, M$2)</f>
        <v>0</v>
      </c>
      <c r="N26" s="27">
        <f>SUMIFS('FY16 DataDump'!$E$2:$E$4537, 'FY16 DataDump'!$C$2:$C$4537, 'FY16 Individual Analysis'!$A26, 'FY16 DataDump'!$H$2:$H$4537, N$2)</f>
        <v>0</v>
      </c>
      <c r="O26" s="27">
        <f>SUMIFS('FY16 DataDump'!$E$2:$E$4537, 'FY16 DataDump'!$C$2:$C$4537, 'FY16 Individual Analysis'!$A26, 'FY16 DataDump'!$H$2:$H$4537, O$2)</f>
        <v>0</v>
      </c>
      <c r="P26" s="27">
        <f t="shared" si="3"/>
        <v>27</v>
      </c>
      <c r="Q26" s="108">
        <f t="shared" si="0"/>
        <v>2.1795285760413301E-3</v>
      </c>
      <c r="S26" s="20">
        <f t="shared" si="4"/>
        <v>32.4</v>
      </c>
      <c r="T26" s="21">
        <f t="shared" si="4"/>
        <v>0</v>
      </c>
      <c r="U26" s="21">
        <f t="shared" si="4"/>
        <v>0</v>
      </c>
      <c r="V26" s="21">
        <f t="shared" si="4"/>
        <v>0</v>
      </c>
      <c r="W26" s="21">
        <f t="shared" si="4"/>
        <v>0</v>
      </c>
      <c r="X26" s="21">
        <f t="shared" si="4"/>
        <v>0</v>
      </c>
      <c r="Y26" s="21">
        <f t="shared" si="4"/>
        <v>0</v>
      </c>
      <c r="Z26" s="21">
        <f t="shared" si="4"/>
        <v>0</v>
      </c>
      <c r="AA26" s="21">
        <f t="shared" si="4"/>
        <v>0</v>
      </c>
      <c r="AB26" s="21">
        <f t="shared" si="4"/>
        <v>0</v>
      </c>
      <c r="AC26" s="21">
        <f t="shared" si="4"/>
        <v>0</v>
      </c>
      <c r="AD26" s="24">
        <f t="shared" si="4"/>
        <v>0</v>
      </c>
      <c r="AF26" s="15">
        <f t="shared" si="2"/>
        <v>32.4</v>
      </c>
    </row>
    <row r="27" spans="1:32" x14ac:dyDescent="0.25">
      <c r="A27" s="75">
        <v>4565</v>
      </c>
      <c r="B27" s="75" t="str">
        <f>INDEX('FY16 DataDump'!$A$2:$H$4537, MATCH('FY16 Individual Analysis'!A27, 'FY16 DataDump'!$C$2:$C$4537, 0), MATCH('FY16 DataDump'!$B$1, 'FY16 DataDump'!$A$1:$H$1))</f>
        <v>DRINKS</v>
      </c>
      <c r="C27" s="75" t="str">
        <f>INDEX('FY16 DataDump'!$A$2:$H$4537, MATCH('FY16 Individual Analysis'!A27, 'FY16 DataDump'!$C$2:$C$4537, 0), MATCH('FY16 DataDump'!$D$1, 'FY16 DataDump'!$A$1:$H$1))</f>
        <v>Club Soda - Shasta</v>
      </c>
      <c r="D27" s="27">
        <f>SUMIFS('FY16 DataDump'!$E$2:$E$4537, 'FY16 DataDump'!$C$2:$C$4537, 'FY16 Individual Analysis'!$A27, 'FY16 DataDump'!$H$2:$H$4537, D$2)</f>
        <v>1</v>
      </c>
      <c r="E27" s="27">
        <f>SUMIFS('FY16 DataDump'!$E$2:$E$4537, 'FY16 DataDump'!$C$2:$C$4537, 'FY16 Individual Analysis'!$A27, 'FY16 DataDump'!$H$2:$H$4537, E$2)</f>
        <v>0</v>
      </c>
      <c r="F27" s="27">
        <f>SUMIFS('FY16 DataDump'!$E$2:$E$4537, 'FY16 DataDump'!$C$2:$C$4537, 'FY16 Individual Analysis'!$A27, 'FY16 DataDump'!$H$2:$H$4537, F$2)</f>
        <v>0</v>
      </c>
      <c r="G27" s="27">
        <f>SUMIFS('FY16 DataDump'!$E$2:$E$4537, 'FY16 DataDump'!$C$2:$C$4537, 'FY16 Individual Analysis'!$A27, 'FY16 DataDump'!$H$2:$H$4537, G$2)</f>
        <v>0</v>
      </c>
      <c r="H27" s="27">
        <f>SUMIFS('FY16 DataDump'!$E$2:$E$4537, 'FY16 DataDump'!$C$2:$C$4537, 'FY16 Individual Analysis'!$A27, 'FY16 DataDump'!$H$2:$H$4537, H$2)</f>
        <v>0</v>
      </c>
      <c r="I27" s="27">
        <f>SUMIFS('FY16 DataDump'!$E$2:$E$4537, 'FY16 DataDump'!$C$2:$C$4537, 'FY16 Individual Analysis'!$A27, 'FY16 DataDump'!$H$2:$H$4537, I$2)</f>
        <v>0</v>
      </c>
      <c r="J27" s="27">
        <f>SUMIFS('FY16 DataDump'!$E$2:$E$4537, 'FY16 DataDump'!$C$2:$C$4537, 'FY16 Individual Analysis'!$A27, 'FY16 DataDump'!$H$2:$H$4537, J$2)</f>
        <v>0</v>
      </c>
      <c r="K27" s="27">
        <f>SUMIFS('FY16 DataDump'!$E$2:$E$4537, 'FY16 DataDump'!$C$2:$C$4537, 'FY16 Individual Analysis'!$A27, 'FY16 DataDump'!$H$2:$H$4537, K$2)</f>
        <v>0</v>
      </c>
      <c r="L27" s="27">
        <f>SUMIFS('FY16 DataDump'!$E$2:$E$4537, 'FY16 DataDump'!$C$2:$C$4537, 'FY16 Individual Analysis'!$A27, 'FY16 DataDump'!$H$2:$H$4537, L$2)</f>
        <v>0</v>
      </c>
      <c r="M27" s="27">
        <f>SUMIFS('FY16 DataDump'!$E$2:$E$4537, 'FY16 DataDump'!$C$2:$C$4537, 'FY16 Individual Analysis'!$A27, 'FY16 DataDump'!$H$2:$H$4537, M$2)</f>
        <v>0</v>
      </c>
      <c r="N27" s="27">
        <f>SUMIFS('FY16 DataDump'!$E$2:$E$4537, 'FY16 DataDump'!$C$2:$C$4537, 'FY16 Individual Analysis'!$A27, 'FY16 DataDump'!$H$2:$H$4537, N$2)</f>
        <v>0</v>
      </c>
      <c r="O27" s="27">
        <f>SUMIFS('FY16 DataDump'!$E$2:$E$4537, 'FY16 DataDump'!$C$2:$C$4537, 'FY16 Individual Analysis'!$A27, 'FY16 DataDump'!$H$2:$H$4537, O$2)</f>
        <v>0</v>
      </c>
      <c r="P27" s="27">
        <f t="shared" si="3"/>
        <v>1</v>
      </c>
      <c r="Q27" s="108">
        <f t="shared" si="0"/>
        <v>8.0723280594123341E-5</v>
      </c>
      <c r="S27" s="20">
        <f t="shared" si="4"/>
        <v>1.2</v>
      </c>
      <c r="T27" s="21">
        <f t="shared" si="4"/>
        <v>0</v>
      </c>
      <c r="U27" s="21">
        <f t="shared" si="4"/>
        <v>0</v>
      </c>
      <c r="V27" s="21">
        <f t="shared" si="4"/>
        <v>0</v>
      </c>
      <c r="W27" s="21">
        <f t="shared" si="4"/>
        <v>0</v>
      </c>
      <c r="X27" s="21">
        <f t="shared" si="4"/>
        <v>0</v>
      </c>
      <c r="Y27" s="21">
        <f t="shared" si="4"/>
        <v>0</v>
      </c>
      <c r="Z27" s="21">
        <f t="shared" si="4"/>
        <v>0</v>
      </c>
      <c r="AA27" s="21">
        <f t="shared" si="4"/>
        <v>0</v>
      </c>
      <c r="AB27" s="21">
        <f t="shared" si="4"/>
        <v>0</v>
      </c>
      <c r="AC27" s="21">
        <f t="shared" si="4"/>
        <v>0</v>
      </c>
      <c r="AD27" s="24">
        <f t="shared" si="4"/>
        <v>0</v>
      </c>
      <c r="AF27" s="15">
        <f t="shared" si="2"/>
        <v>1.2</v>
      </c>
    </row>
    <row r="28" spans="1:32" x14ac:dyDescent="0.25">
      <c r="A28" s="75">
        <v>911</v>
      </c>
      <c r="B28" s="75" t="str">
        <f>INDEX('FY16 DataDump'!$A$2:$H$4537, MATCH('FY16 Individual Analysis'!A28, 'FY16 DataDump'!$C$2:$C$4537, 0), MATCH('FY16 DataDump'!$B$1, 'FY16 DataDump'!$A$1:$H$1))</f>
        <v>DRINKS</v>
      </c>
      <c r="C28" s="75" t="str">
        <f>INDEX('FY16 DataDump'!$A$2:$H$4537, MATCH('FY16 Individual Analysis'!A28, 'FY16 DataDump'!$C$2:$C$4537, 0), MATCH('FY16 DataDump'!$D$1, 'FY16 DataDump'!$A$1:$H$1))</f>
        <v>COKE 20 OZ</v>
      </c>
      <c r="D28" s="27">
        <f>SUMIFS('FY16 DataDump'!$E$2:$E$4537, 'FY16 DataDump'!$C$2:$C$4537, 'FY16 Individual Analysis'!$A28, 'FY16 DataDump'!$H$2:$H$4537, D$2)</f>
        <v>124</v>
      </c>
      <c r="E28" s="27">
        <f>SUMIFS('FY16 DataDump'!$E$2:$E$4537, 'FY16 DataDump'!$C$2:$C$4537, 'FY16 Individual Analysis'!$A28, 'FY16 DataDump'!$H$2:$H$4537, E$2)</f>
        <v>0</v>
      </c>
      <c r="F28" s="27">
        <f>SUMIFS('FY16 DataDump'!$E$2:$E$4537, 'FY16 DataDump'!$C$2:$C$4537, 'FY16 Individual Analysis'!$A28, 'FY16 DataDump'!$H$2:$H$4537, F$2)</f>
        <v>0</v>
      </c>
      <c r="G28" s="27">
        <f>SUMIFS('FY16 DataDump'!$E$2:$E$4537, 'FY16 DataDump'!$C$2:$C$4537, 'FY16 Individual Analysis'!$A28, 'FY16 DataDump'!$H$2:$H$4537, G$2)</f>
        <v>0</v>
      </c>
      <c r="H28" s="27">
        <f>SUMIFS('FY16 DataDump'!$E$2:$E$4537, 'FY16 DataDump'!$C$2:$C$4537, 'FY16 Individual Analysis'!$A28, 'FY16 DataDump'!$H$2:$H$4537, H$2)</f>
        <v>0</v>
      </c>
      <c r="I28" s="27">
        <f>SUMIFS('FY16 DataDump'!$E$2:$E$4537, 'FY16 DataDump'!$C$2:$C$4537, 'FY16 Individual Analysis'!$A28, 'FY16 DataDump'!$H$2:$H$4537, I$2)</f>
        <v>0</v>
      </c>
      <c r="J28" s="27">
        <f>SUMIFS('FY16 DataDump'!$E$2:$E$4537, 'FY16 DataDump'!$C$2:$C$4537, 'FY16 Individual Analysis'!$A28, 'FY16 DataDump'!$H$2:$H$4537, J$2)</f>
        <v>0</v>
      </c>
      <c r="K28" s="27">
        <f>SUMIFS('FY16 DataDump'!$E$2:$E$4537, 'FY16 DataDump'!$C$2:$C$4537, 'FY16 Individual Analysis'!$A28, 'FY16 DataDump'!$H$2:$H$4537, K$2)</f>
        <v>0</v>
      </c>
      <c r="L28" s="27">
        <f>SUMIFS('FY16 DataDump'!$E$2:$E$4537, 'FY16 DataDump'!$C$2:$C$4537, 'FY16 Individual Analysis'!$A28, 'FY16 DataDump'!$H$2:$H$4537, L$2)</f>
        <v>0</v>
      </c>
      <c r="M28" s="27">
        <f>SUMIFS('FY16 DataDump'!$E$2:$E$4537, 'FY16 DataDump'!$C$2:$C$4537, 'FY16 Individual Analysis'!$A28, 'FY16 DataDump'!$H$2:$H$4537, M$2)</f>
        <v>0</v>
      </c>
      <c r="N28" s="27">
        <f>SUMIFS('FY16 DataDump'!$E$2:$E$4537, 'FY16 DataDump'!$C$2:$C$4537, 'FY16 Individual Analysis'!$A28, 'FY16 DataDump'!$H$2:$H$4537, N$2)</f>
        <v>0</v>
      </c>
      <c r="O28" s="27">
        <f>SUMIFS('FY16 DataDump'!$E$2:$E$4537, 'FY16 DataDump'!$C$2:$C$4537, 'FY16 Individual Analysis'!$A28, 'FY16 DataDump'!$H$2:$H$4537, O$2)</f>
        <v>0</v>
      </c>
      <c r="P28" s="27">
        <f t="shared" si="3"/>
        <v>124</v>
      </c>
      <c r="Q28" s="108">
        <f t="shared" si="0"/>
        <v>1.0009686793671296E-2</v>
      </c>
      <c r="S28" s="20">
        <f t="shared" si="4"/>
        <v>148.80000000000001</v>
      </c>
      <c r="T28" s="21">
        <f t="shared" si="4"/>
        <v>0</v>
      </c>
      <c r="U28" s="21">
        <f t="shared" si="4"/>
        <v>0</v>
      </c>
      <c r="V28" s="21">
        <f t="shared" si="4"/>
        <v>0</v>
      </c>
      <c r="W28" s="21">
        <f t="shared" si="4"/>
        <v>0</v>
      </c>
      <c r="X28" s="21">
        <f t="shared" si="4"/>
        <v>0</v>
      </c>
      <c r="Y28" s="21">
        <f t="shared" si="4"/>
        <v>0</v>
      </c>
      <c r="Z28" s="21">
        <f t="shared" si="4"/>
        <v>0</v>
      </c>
      <c r="AA28" s="21">
        <f t="shared" si="4"/>
        <v>0</v>
      </c>
      <c r="AB28" s="21">
        <f t="shared" si="4"/>
        <v>0</v>
      </c>
      <c r="AC28" s="21">
        <f t="shared" si="4"/>
        <v>0</v>
      </c>
      <c r="AD28" s="24">
        <f t="shared" si="4"/>
        <v>0</v>
      </c>
      <c r="AF28" s="15">
        <f t="shared" si="2"/>
        <v>148.80000000000001</v>
      </c>
    </row>
    <row r="29" spans="1:32" x14ac:dyDescent="0.25">
      <c r="A29" s="75">
        <v>6789</v>
      </c>
      <c r="B29" s="75" t="str">
        <f>INDEX('FY16 DataDump'!$A$2:$H$4537, MATCH('FY16 Individual Analysis'!A29, 'FY16 DataDump'!$C$2:$C$4537, 0), MATCH('FY16 DataDump'!$B$1, 'FY16 DataDump'!$A$1:$H$1))</f>
        <v>DRINKS</v>
      </c>
      <c r="C29" s="75" t="str">
        <f>INDEX('FY16 DataDump'!$A$2:$H$4537, MATCH('FY16 Individual Analysis'!A29, 'FY16 DataDump'!$C$2:$C$4537, 0), MATCH('FY16 DataDump'!$D$1, 'FY16 DataDump'!$A$1:$H$1))</f>
        <v>COKE Zero 20 oz</v>
      </c>
      <c r="D29" s="27">
        <f>SUMIFS('FY16 DataDump'!$E$2:$E$4537, 'FY16 DataDump'!$C$2:$C$4537, 'FY16 Individual Analysis'!$A29, 'FY16 DataDump'!$H$2:$H$4537, D$2)</f>
        <v>77</v>
      </c>
      <c r="E29" s="27">
        <f>SUMIFS('FY16 DataDump'!$E$2:$E$4537, 'FY16 DataDump'!$C$2:$C$4537, 'FY16 Individual Analysis'!$A29, 'FY16 DataDump'!$H$2:$H$4537, E$2)</f>
        <v>0</v>
      </c>
      <c r="F29" s="27">
        <f>SUMIFS('FY16 DataDump'!$E$2:$E$4537, 'FY16 DataDump'!$C$2:$C$4537, 'FY16 Individual Analysis'!$A29, 'FY16 DataDump'!$H$2:$H$4537, F$2)</f>
        <v>0</v>
      </c>
      <c r="G29" s="27">
        <f>SUMIFS('FY16 DataDump'!$E$2:$E$4537, 'FY16 DataDump'!$C$2:$C$4537, 'FY16 Individual Analysis'!$A29, 'FY16 DataDump'!$H$2:$H$4537, G$2)</f>
        <v>0</v>
      </c>
      <c r="H29" s="27">
        <f>SUMIFS('FY16 DataDump'!$E$2:$E$4537, 'FY16 DataDump'!$C$2:$C$4537, 'FY16 Individual Analysis'!$A29, 'FY16 DataDump'!$H$2:$H$4537, H$2)</f>
        <v>0</v>
      </c>
      <c r="I29" s="27">
        <f>SUMIFS('FY16 DataDump'!$E$2:$E$4537, 'FY16 DataDump'!$C$2:$C$4537, 'FY16 Individual Analysis'!$A29, 'FY16 DataDump'!$H$2:$H$4537, I$2)</f>
        <v>0</v>
      </c>
      <c r="J29" s="27">
        <f>SUMIFS('FY16 DataDump'!$E$2:$E$4537, 'FY16 DataDump'!$C$2:$C$4537, 'FY16 Individual Analysis'!$A29, 'FY16 DataDump'!$H$2:$H$4537, J$2)</f>
        <v>0</v>
      </c>
      <c r="K29" s="27">
        <f>SUMIFS('FY16 DataDump'!$E$2:$E$4537, 'FY16 DataDump'!$C$2:$C$4537, 'FY16 Individual Analysis'!$A29, 'FY16 DataDump'!$H$2:$H$4537, K$2)</f>
        <v>0</v>
      </c>
      <c r="L29" s="27">
        <f>SUMIFS('FY16 DataDump'!$E$2:$E$4537, 'FY16 DataDump'!$C$2:$C$4537, 'FY16 Individual Analysis'!$A29, 'FY16 DataDump'!$H$2:$H$4537, L$2)</f>
        <v>0</v>
      </c>
      <c r="M29" s="27">
        <f>SUMIFS('FY16 DataDump'!$E$2:$E$4537, 'FY16 DataDump'!$C$2:$C$4537, 'FY16 Individual Analysis'!$A29, 'FY16 DataDump'!$H$2:$H$4537, M$2)</f>
        <v>0</v>
      </c>
      <c r="N29" s="27">
        <f>SUMIFS('FY16 DataDump'!$E$2:$E$4537, 'FY16 DataDump'!$C$2:$C$4537, 'FY16 Individual Analysis'!$A29, 'FY16 DataDump'!$H$2:$H$4537, N$2)</f>
        <v>0</v>
      </c>
      <c r="O29" s="27">
        <f>SUMIFS('FY16 DataDump'!$E$2:$E$4537, 'FY16 DataDump'!$C$2:$C$4537, 'FY16 Individual Analysis'!$A29, 'FY16 DataDump'!$H$2:$H$4537, O$2)</f>
        <v>0</v>
      </c>
      <c r="P29" s="27">
        <f t="shared" si="3"/>
        <v>77</v>
      </c>
      <c r="Q29" s="108">
        <f t="shared" si="0"/>
        <v>6.2156926057474974E-3</v>
      </c>
      <c r="S29" s="20">
        <f t="shared" si="4"/>
        <v>92.4</v>
      </c>
      <c r="T29" s="21">
        <f t="shared" si="4"/>
        <v>0</v>
      </c>
      <c r="U29" s="21">
        <f t="shared" si="4"/>
        <v>0</v>
      </c>
      <c r="V29" s="21">
        <f t="shared" si="4"/>
        <v>0</v>
      </c>
      <c r="W29" s="21">
        <f t="shared" si="4"/>
        <v>0</v>
      </c>
      <c r="X29" s="21">
        <f t="shared" si="4"/>
        <v>0</v>
      </c>
      <c r="Y29" s="21">
        <f t="shared" si="4"/>
        <v>0</v>
      </c>
      <c r="Z29" s="21">
        <f t="shared" si="4"/>
        <v>0</v>
      </c>
      <c r="AA29" s="21">
        <f t="shared" si="4"/>
        <v>0</v>
      </c>
      <c r="AB29" s="21">
        <f t="shared" si="4"/>
        <v>0</v>
      </c>
      <c r="AC29" s="21">
        <f t="shared" si="4"/>
        <v>0</v>
      </c>
      <c r="AD29" s="24">
        <f t="shared" si="4"/>
        <v>0</v>
      </c>
      <c r="AF29" s="15">
        <f t="shared" si="2"/>
        <v>92.4</v>
      </c>
    </row>
    <row r="30" spans="1:32" x14ac:dyDescent="0.25">
      <c r="A30" s="75">
        <v>913</v>
      </c>
      <c r="B30" s="75" t="str">
        <f>INDEX('FY16 DataDump'!$A$2:$H$4537, MATCH('FY16 Individual Analysis'!A30, 'FY16 DataDump'!$C$2:$C$4537, 0), MATCH('FY16 DataDump'!$B$1, 'FY16 DataDump'!$A$1:$H$1))</f>
        <v>DRINKS</v>
      </c>
      <c r="C30" s="75" t="str">
        <f>INDEX('FY16 DataDump'!$A$2:$H$4537, MATCH('FY16 Individual Analysis'!A30, 'FY16 DataDump'!$C$2:$C$4537, 0), MATCH('FY16 DataDump'!$D$1, 'FY16 DataDump'!$A$1:$H$1))</f>
        <v>DASANI WATER 20 OZ</v>
      </c>
      <c r="D30" s="27">
        <f>SUMIFS('FY16 DataDump'!$E$2:$E$4537, 'FY16 DataDump'!$C$2:$C$4537, 'FY16 Individual Analysis'!$A30, 'FY16 DataDump'!$H$2:$H$4537, D$2)</f>
        <v>4</v>
      </c>
      <c r="E30" s="27">
        <f>SUMIFS('FY16 DataDump'!$E$2:$E$4537, 'FY16 DataDump'!$C$2:$C$4537, 'FY16 Individual Analysis'!$A30, 'FY16 DataDump'!$H$2:$H$4537, E$2)</f>
        <v>0</v>
      </c>
      <c r="F30" s="27">
        <f>SUMIFS('FY16 DataDump'!$E$2:$E$4537, 'FY16 DataDump'!$C$2:$C$4537, 'FY16 Individual Analysis'!$A30, 'FY16 DataDump'!$H$2:$H$4537, F$2)</f>
        <v>0</v>
      </c>
      <c r="G30" s="27">
        <f>SUMIFS('FY16 DataDump'!$E$2:$E$4537, 'FY16 DataDump'!$C$2:$C$4537, 'FY16 Individual Analysis'!$A30, 'FY16 DataDump'!$H$2:$H$4537, G$2)</f>
        <v>0</v>
      </c>
      <c r="H30" s="27">
        <f>SUMIFS('FY16 DataDump'!$E$2:$E$4537, 'FY16 DataDump'!$C$2:$C$4537, 'FY16 Individual Analysis'!$A30, 'FY16 DataDump'!$H$2:$H$4537, H$2)</f>
        <v>0</v>
      </c>
      <c r="I30" s="27">
        <f>SUMIFS('FY16 DataDump'!$E$2:$E$4537, 'FY16 DataDump'!$C$2:$C$4537, 'FY16 Individual Analysis'!$A30, 'FY16 DataDump'!$H$2:$H$4537, I$2)</f>
        <v>0</v>
      </c>
      <c r="J30" s="27">
        <f>SUMIFS('FY16 DataDump'!$E$2:$E$4537, 'FY16 DataDump'!$C$2:$C$4537, 'FY16 Individual Analysis'!$A30, 'FY16 DataDump'!$H$2:$H$4537, J$2)</f>
        <v>0</v>
      </c>
      <c r="K30" s="27">
        <f>SUMIFS('FY16 DataDump'!$E$2:$E$4537, 'FY16 DataDump'!$C$2:$C$4537, 'FY16 Individual Analysis'!$A30, 'FY16 DataDump'!$H$2:$H$4537, K$2)</f>
        <v>0</v>
      </c>
      <c r="L30" s="27">
        <f>SUMIFS('FY16 DataDump'!$E$2:$E$4537, 'FY16 DataDump'!$C$2:$C$4537, 'FY16 Individual Analysis'!$A30, 'FY16 DataDump'!$H$2:$H$4537, L$2)</f>
        <v>0</v>
      </c>
      <c r="M30" s="27">
        <f>SUMIFS('FY16 DataDump'!$E$2:$E$4537, 'FY16 DataDump'!$C$2:$C$4537, 'FY16 Individual Analysis'!$A30, 'FY16 DataDump'!$H$2:$H$4537, M$2)</f>
        <v>0</v>
      </c>
      <c r="N30" s="27">
        <f>SUMIFS('FY16 DataDump'!$E$2:$E$4537, 'FY16 DataDump'!$C$2:$C$4537, 'FY16 Individual Analysis'!$A30, 'FY16 DataDump'!$H$2:$H$4537, N$2)</f>
        <v>0</v>
      </c>
      <c r="O30" s="27">
        <f>SUMIFS('FY16 DataDump'!$E$2:$E$4537, 'FY16 DataDump'!$C$2:$C$4537, 'FY16 Individual Analysis'!$A30, 'FY16 DataDump'!$H$2:$H$4537, O$2)</f>
        <v>0</v>
      </c>
      <c r="P30" s="27">
        <f t="shared" si="3"/>
        <v>4</v>
      </c>
      <c r="Q30" s="108">
        <f t="shared" si="0"/>
        <v>3.2289312237649337E-4</v>
      </c>
      <c r="S30" s="20">
        <f t="shared" si="4"/>
        <v>4.8</v>
      </c>
      <c r="T30" s="21">
        <f t="shared" si="4"/>
        <v>0</v>
      </c>
      <c r="U30" s="21">
        <f t="shared" si="4"/>
        <v>0</v>
      </c>
      <c r="V30" s="21">
        <f t="shared" si="4"/>
        <v>0</v>
      </c>
      <c r="W30" s="21">
        <f t="shared" si="4"/>
        <v>0</v>
      </c>
      <c r="X30" s="21">
        <f t="shared" si="4"/>
        <v>0</v>
      </c>
      <c r="Y30" s="21">
        <f t="shared" si="4"/>
        <v>0</v>
      </c>
      <c r="Z30" s="21">
        <f t="shared" si="4"/>
        <v>0</v>
      </c>
      <c r="AA30" s="21">
        <f t="shared" si="4"/>
        <v>0</v>
      </c>
      <c r="AB30" s="21">
        <f t="shared" si="4"/>
        <v>0</v>
      </c>
      <c r="AC30" s="21">
        <f t="shared" si="4"/>
        <v>0</v>
      </c>
      <c r="AD30" s="24">
        <f t="shared" si="4"/>
        <v>0</v>
      </c>
      <c r="AF30" s="15">
        <f t="shared" si="2"/>
        <v>4.8</v>
      </c>
    </row>
    <row r="31" spans="1:32" x14ac:dyDescent="0.25">
      <c r="A31" s="75">
        <v>4987</v>
      </c>
      <c r="B31" s="75" t="str">
        <f>INDEX('FY16 DataDump'!$A$2:$H$4537, MATCH('FY16 Individual Analysis'!A31, 'FY16 DataDump'!$C$2:$C$4537, 0), MATCH('FY16 DataDump'!$B$1, 'FY16 DataDump'!$A$1:$H$1))</f>
        <v>DRINKS</v>
      </c>
      <c r="C31" s="75" t="str">
        <f>INDEX('FY16 DataDump'!$A$2:$H$4537, MATCH('FY16 Individual Analysis'!A31, 'FY16 DataDump'!$C$2:$C$4537, 0), MATCH('FY16 DataDump'!$D$1, 'FY16 DataDump'!$A$1:$H$1))</f>
        <v>DIET COKE 20 oz</v>
      </c>
      <c r="D31" s="27">
        <f>SUMIFS('FY16 DataDump'!$E$2:$E$4537, 'FY16 DataDump'!$C$2:$C$4537, 'FY16 Individual Analysis'!$A31, 'FY16 DataDump'!$H$2:$H$4537, D$2)</f>
        <v>114</v>
      </c>
      <c r="E31" s="27">
        <f>SUMIFS('FY16 DataDump'!$E$2:$E$4537, 'FY16 DataDump'!$C$2:$C$4537, 'FY16 Individual Analysis'!$A31, 'FY16 DataDump'!$H$2:$H$4537, E$2)</f>
        <v>0</v>
      </c>
      <c r="F31" s="27">
        <f>SUMIFS('FY16 DataDump'!$E$2:$E$4537, 'FY16 DataDump'!$C$2:$C$4537, 'FY16 Individual Analysis'!$A31, 'FY16 DataDump'!$H$2:$H$4537, F$2)</f>
        <v>0</v>
      </c>
      <c r="G31" s="27">
        <f>SUMIFS('FY16 DataDump'!$E$2:$E$4537, 'FY16 DataDump'!$C$2:$C$4537, 'FY16 Individual Analysis'!$A31, 'FY16 DataDump'!$H$2:$H$4537, G$2)</f>
        <v>0</v>
      </c>
      <c r="H31" s="27">
        <f>SUMIFS('FY16 DataDump'!$E$2:$E$4537, 'FY16 DataDump'!$C$2:$C$4537, 'FY16 Individual Analysis'!$A31, 'FY16 DataDump'!$H$2:$H$4537, H$2)</f>
        <v>0</v>
      </c>
      <c r="I31" s="27">
        <f>SUMIFS('FY16 DataDump'!$E$2:$E$4537, 'FY16 DataDump'!$C$2:$C$4537, 'FY16 Individual Analysis'!$A31, 'FY16 DataDump'!$H$2:$H$4537, I$2)</f>
        <v>0</v>
      </c>
      <c r="J31" s="27">
        <f>SUMIFS('FY16 DataDump'!$E$2:$E$4537, 'FY16 DataDump'!$C$2:$C$4537, 'FY16 Individual Analysis'!$A31, 'FY16 DataDump'!$H$2:$H$4537, J$2)</f>
        <v>0</v>
      </c>
      <c r="K31" s="27">
        <f>SUMIFS('FY16 DataDump'!$E$2:$E$4537, 'FY16 DataDump'!$C$2:$C$4537, 'FY16 Individual Analysis'!$A31, 'FY16 DataDump'!$H$2:$H$4537, K$2)</f>
        <v>0</v>
      </c>
      <c r="L31" s="27">
        <f>SUMIFS('FY16 DataDump'!$E$2:$E$4537, 'FY16 DataDump'!$C$2:$C$4537, 'FY16 Individual Analysis'!$A31, 'FY16 DataDump'!$H$2:$H$4537, L$2)</f>
        <v>0</v>
      </c>
      <c r="M31" s="27">
        <f>SUMIFS('FY16 DataDump'!$E$2:$E$4537, 'FY16 DataDump'!$C$2:$C$4537, 'FY16 Individual Analysis'!$A31, 'FY16 DataDump'!$H$2:$H$4537, M$2)</f>
        <v>0</v>
      </c>
      <c r="N31" s="27">
        <f>SUMIFS('FY16 DataDump'!$E$2:$E$4537, 'FY16 DataDump'!$C$2:$C$4537, 'FY16 Individual Analysis'!$A31, 'FY16 DataDump'!$H$2:$H$4537, N$2)</f>
        <v>0</v>
      </c>
      <c r="O31" s="27">
        <f>SUMIFS('FY16 DataDump'!$E$2:$E$4537, 'FY16 DataDump'!$C$2:$C$4537, 'FY16 Individual Analysis'!$A31, 'FY16 DataDump'!$H$2:$H$4537, O$2)</f>
        <v>0</v>
      </c>
      <c r="P31" s="27">
        <f t="shared" si="3"/>
        <v>114</v>
      </c>
      <c r="Q31" s="108">
        <f t="shared" si="0"/>
        <v>9.202453987730062E-3</v>
      </c>
      <c r="S31" s="20">
        <f t="shared" si="4"/>
        <v>136.80000000000001</v>
      </c>
      <c r="T31" s="21">
        <f t="shared" si="4"/>
        <v>0</v>
      </c>
      <c r="U31" s="21">
        <f t="shared" si="4"/>
        <v>0</v>
      </c>
      <c r="V31" s="21">
        <f t="shared" si="4"/>
        <v>0</v>
      </c>
      <c r="W31" s="21">
        <f t="shared" si="4"/>
        <v>0</v>
      </c>
      <c r="X31" s="21">
        <f t="shared" si="4"/>
        <v>0</v>
      </c>
      <c r="Y31" s="21">
        <f t="shared" si="4"/>
        <v>0</v>
      </c>
      <c r="Z31" s="21">
        <f t="shared" si="4"/>
        <v>0</v>
      </c>
      <c r="AA31" s="21">
        <f t="shared" si="4"/>
        <v>0</v>
      </c>
      <c r="AB31" s="21">
        <f t="shared" si="4"/>
        <v>0</v>
      </c>
      <c r="AC31" s="21">
        <f t="shared" si="4"/>
        <v>0</v>
      </c>
      <c r="AD31" s="24">
        <f t="shared" si="4"/>
        <v>0</v>
      </c>
      <c r="AF31" s="15">
        <f t="shared" si="2"/>
        <v>136.80000000000001</v>
      </c>
    </row>
    <row r="32" spans="1:32" x14ac:dyDescent="0.25">
      <c r="A32" s="75">
        <v>898</v>
      </c>
      <c r="B32" s="75" t="str">
        <f>INDEX('FY16 DataDump'!$A$2:$H$4537, MATCH('FY16 Individual Analysis'!A32, 'FY16 DataDump'!$C$2:$C$4537, 0), MATCH('FY16 DataDump'!$B$1, 'FY16 DataDump'!$A$1:$H$1))</f>
        <v>DRINKS</v>
      </c>
      <c r="C32" s="75" t="str">
        <f>INDEX('FY16 DataDump'!$A$2:$H$4537, MATCH('FY16 Individual Analysis'!A32, 'FY16 DataDump'!$C$2:$C$4537, 0), MATCH('FY16 DataDump'!$D$1, 'FY16 DataDump'!$A$1:$H$1))</f>
        <v>Extra Tapioca</v>
      </c>
      <c r="D32" s="27">
        <f>SUMIFS('FY16 DataDump'!$E$2:$E$4537, 'FY16 DataDump'!$C$2:$C$4537, 'FY16 Individual Analysis'!$A32, 'FY16 DataDump'!$H$2:$H$4537, D$2)</f>
        <v>1</v>
      </c>
      <c r="E32" s="27">
        <f>SUMIFS('FY16 DataDump'!$E$2:$E$4537, 'FY16 DataDump'!$C$2:$C$4537, 'FY16 Individual Analysis'!$A32, 'FY16 DataDump'!$H$2:$H$4537, E$2)</f>
        <v>0</v>
      </c>
      <c r="F32" s="27">
        <f>SUMIFS('FY16 DataDump'!$E$2:$E$4537, 'FY16 DataDump'!$C$2:$C$4537, 'FY16 Individual Analysis'!$A32, 'FY16 DataDump'!$H$2:$H$4537, F$2)</f>
        <v>0</v>
      </c>
      <c r="G32" s="27">
        <f>SUMIFS('FY16 DataDump'!$E$2:$E$4537, 'FY16 DataDump'!$C$2:$C$4537, 'FY16 Individual Analysis'!$A32, 'FY16 DataDump'!$H$2:$H$4537, G$2)</f>
        <v>0</v>
      </c>
      <c r="H32" s="27">
        <f>SUMIFS('FY16 DataDump'!$E$2:$E$4537, 'FY16 DataDump'!$C$2:$C$4537, 'FY16 Individual Analysis'!$A32, 'FY16 DataDump'!$H$2:$H$4537, H$2)</f>
        <v>0</v>
      </c>
      <c r="I32" s="27">
        <f>SUMIFS('FY16 DataDump'!$E$2:$E$4537, 'FY16 DataDump'!$C$2:$C$4537, 'FY16 Individual Analysis'!$A32, 'FY16 DataDump'!$H$2:$H$4537, I$2)</f>
        <v>0</v>
      </c>
      <c r="J32" s="27">
        <f>SUMIFS('FY16 DataDump'!$E$2:$E$4537, 'FY16 DataDump'!$C$2:$C$4537, 'FY16 Individual Analysis'!$A32, 'FY16 DataDump'!$H$2:$H$4537, J$2)</f>
        <v>0</v>
      </c>
      <c r="K32" s="27">
        <f>SUMIFS('FY16 DataDump'!$E$2:$E$4537, 'FY16 DataDump'!$C$2:$C$4537, 'FY16 Individual Analysis'!$A32, 'FY16 DataDump'!$H$2:$H$4537, K$2)</f>
        <v>0</v>
      </c>
      <c r="L32" s="27">
        <f>SUMIFS('FY16 DataDump'!$E$2:$E$4537, 'FY16 DataDump'!$C$2:$C$4537, 'FY16 Individual Analysis'!$A32, 'FY16 DataDump'!$H$2:$H$4537, L$2)</f>
        <v>0</v>
      </c>
      <c r="M32" s="27">
        <f>SUMIFS('FY16 DataDump'!$E$2:$E$4537, 'FY16 DataDump'!$C$2:$C$4537, 'FY16 Individual Analysis'!$A32, 'FY16 DataDump'!$H$2:$H$4537, M$2)</f>
        <v>0</v>
      </c>
      <c r="N32" s="27">
        <f>SUMIFS('FY16 DataDump'!$E$2:$E$4537, 'FY16 DataDump'!$C$2:$C$4537, 'FY16 Individual Analysis'!$A32, 'FY16 DataDump'!$H$2:$H$4537, N$2)</f>
        <v>0</v>
      </c>
      <c r="O32" s="27">
        <f>SUMIFS('FY16 DataDump'!$E$2:$E$4537, 'FY16 DataDump'!$C$2:$C$4537, 'FY16 Individual Analysis'!$A32, 'FY16 DataDump'!$H$2:$H$4537, O$2)</f>
        <v>0</v>
      </c>
      <c r="P32" s="27">
        <f t="shared" si="3"/>
        <v>1</v>
      </c>
      <c r="Q32" s="108">
        <f t="shared" si="0"/>
        <v>8.0723280594123341E-5</v>
      </c>
      <c r="S32" s="20">
        <f t="shared" si="4"/>
        <v>1.2</v>
      </c>
      <c r="T32" s="21">
        <f t="shared" si="4"/>
        <v>0</v>
      </c>
      <c r="U32" s="21">
        <f t="shared" si="4"/>
        <v>0</v>
      </c>
      <c r="V32" s="21">
        <f t="shared" si="4"/>
        <v>0</v>
      </c>
      <c r="W32" s="21">
        <f t="shared" si="4"/>
        <v>0</v>
      </c>
      <c r="X32" s="21">
        <f t="shared" si="4"/>
        <v>0</v>
      </c>
      <c r="Y32" s="21">
        <f t="shared" si="4"/>
        <v>0</v>
      </c>
      <c r="Z32" s="21">
        <f t="shared" si="4"/>
        <v>0</v>
      </c>
      <c r="AA32" s="21">
        <f t="shared" si="4"/>
        <v>0</v>
      </c>
      <c r="AB32" s="21">
        <f t="shared" si="4"/>
        <v>0</v>
      </c>
      <c r="AC32" s="21">
        <f t="shared" si="4"/>
        <v>0</v>
      </c>
      <c r="AD32" s="24">
        <f t="shared" si="4"/>
        <v>0</v>
      </c>
      <c r="AF32" s="15">
        <f t="shared" si="2"/>
        <v>1.2</v>
      </c>
    </row>
    <row r="33" spans="1:32" x14ac:dyDescent="0.25">
      <c r="A33" s="75">
        <v>770</v>
      </c>
      <c r="B33" s="75" t="str">
        <f>INDEX('FY16 DataDump'!$A$2:$H$4537, MATCH('FY16 Individual Analysis'!A33, 'FY16 DataDump'!$C$2:$C$4537, 0), MATCH('FY16 DataDump'!$B$1, 'FY16 DataDump'!$A$1:$H$1))</f>
        <v>DRINKS</v>
      </c>
      <c r="C33" s="75" t="str">
        <f>INDEX('FY16 DataDump'!$A$2:$H$4537, MATCH('FY16 Individual Analysis'!A33, 'FY16 DataDump'!$C$2:$C$4537, 0), MATCH('FY16 DataDump'!$D$1, 'FY16 DataDump'!$A$1:$H$1))</f>
        <v>EXTRA TEABAG</v>
      </c>
      <c r="D33" s="27">
        <f>SUMIFS('FY16 DataDump'!$E$2:$E$4537, 'FY16 DataDump'!$C$2:$C$4537, 'FY16 Individual Analysis'!$A33, 'FY16 DataDump'!$H$2:$H$4537, D$2)</f>
        <v>8</v>
      </c>
      <c r="E33" s="27">
        <f>SUMIFS('FY16 DataDump'!$E$2:$E$4537, 'FY16 DataDump'!$C$2:$C$4537, 'FY16 Individual Analysis'!$A33, 'FY16 DataDump'!$H$2:$H$4537, E$2)</f>
        <v>0</v>
      </c>
      <c r="F33" s="27">
        <f>SUMIFS('FY16 DataDump'!$E$2:$E$4537, 'FY16 DataDump'!$C$2:$C$4537, 'FY16 Individual Analysis'!$A33, 'FY16 DataDump'!$H$2:$H$4537, F$2)</f>
        <v>0</v>
      </c>
      <c r="G33" s="27">
        <f>SUMIFS('FY16 DataDump'!$E$2:$E$4537, 'FY16 DataDump'!$C$2:$C$4537, 'FY16 Individual Analysis'!$A33, 'FY16 DataDump'!$H$2:$H$4537, G$2)</f>
        <v>0</v>
      </c>
      <c r="H33" s="27">
        <f>SUMIFS('FY16 DataDump'!$E$2:$E$4537, 'FY16 DataDump'!$C$2:$C$4537, 'FY16 Individual Analysis'!$A33, 'FY16 DataDump'!$H$2:$H$4537, H$2)</f>
        <v>0</v>
      </c>
      <c r="I33" s="27">
        <f>SUMIFS('FY16 DataDump'!$E$2:$E$4537, 'FY16 DataDump'!$C$2:$C$4537, 'FY16 Individual Analysis'!$A33, 'FY16 DataDump'!$H$2:$H$4537, I$2)</f>
        <v>0</v>
      </c>
      <c r="J33" s="27">
        <f>SUMIFS('FY16 DataDump'!$E$2:$E$4537, 'FY16 DataDump'!$C$2:$C$4537, 'FY16 Individual Analysis'!$A33, 'FY16 DataDump'!$H$2:$H$4537, J$2)</f>
        <v>0</v>
      </c>
      <c r="K33" s="27">
        <f>SUMIFS('FY16 DataDump'!$E$2:$E$4537, 'FY16 DataDump'!$C$2:$C$4537, 'FY16 Individual Analysis'!$A33, 'FY16 DataDump'!$H$2:$H$4537, K$2)</f>
        <v>0</v>
      </c>
      <c r="L33" s="27">
        <f>SUMIFS('FY16 DataDump'!$E$2:$E$4537, 'FY16 DataDump'!$C$2:$C$4537, 'FY16 Individual Analysis'!$A33, 'FY16 DataDump'!$H$2:$H$4537, L$2)</f>
        <v>0</v>
      </c>
      <c r="M33" s="27">
        <f>SUMIFS('FY16 DataDump'!$E$2:$E$4537, 'FY16 DataDump'!$C$2:$C$4537, 'FY16 Individual Analysis'!$A33, 'FY16 DataDump'!$H$2:$H$4537, M$2)</f>
        <v>0</v>
      </c>
      <c r="N33" s="27">
        <f>SUMIFS('FY16 DataDump'!$E$2:$E$4537, 'FY16 DataDump'!$C$2:$C$4537, 'FY16 Individual Analysis'!$A33, 'FY16 DataDump'!$H$2:$H$4537, N$2)</f>
        <v>0</v>
      </c>
      <c r="O33" s="27">
        <f>SUMIFS('FY16 DataDump'!$E$2:$E$4537, 'FY16 DataDump'!$C$2:$C$4537, 'FY16 Individual Analysis'!$A33, 'FY16 DataDump'!$H$2:$H$4537, O$2)</f>
        <v>0</v>
      </c>
      <c r="P33" s="27">
        <f t="shared" si="3"/>
        <v>8</v>
      </c>
      <c r="Q33" s="108">
        <f t="shared" si="0"/>
        <v>6.4578624475298673E-4</v>
      </c>
      <c r="S33" s="20">
        <f t="shared" si="4"/>
        <v>9.6</v>
      </c>
      <c r="T33" s="21">
        <f t="shared" si="4"/>
        <v>0</v>
      </c>
      <c r="U33" s="21">
        <f t="shared" si="4"/>
        <v>0</v>
      </c>
      <c r="V33" s="21">
        <f t="shared" si="4"/>
        <v>0</v>
      </c>
      <c r="W33" s="21">
        <f t="shared" si="4"/>
        <v>0</v>
      </c>
      <c r="X33" s="21">
        <f t="shared" si="4"/>
        <v>0</v>
      </c>
      <c r="Y33" s="21">
        <f t="shared" si="4"/>
        <v>0</v>
      </c>
      <c r="Z33" s="21">
        <f t="shared" si="4"/>
        <v>0</v>
      </c>
      <c r="AA33" s="21">
        <f t="shared" si="4"/>
        <v>0</v>
      </c>
      <c r="AB33" s="21">
        <f t="shared" si="4"/>
        <v>0</v>
      </c>
      <c r="AC33" s="21">
        <f t="shared" si="4"/>
        <v>0</v>
      </c>
      <c r="AD33" s="24">
        <f t="shared" si="4"/>
        <v>0</v>
      </c>
      <c r="AF33" s="15">
        <f t="shared" si="2"/>
        <v>9.6</v>
      </c>
    </row>
    <row r="34" spans="1:32" x14ac:dyDescent="0.25">
      <c r="A34" s="75">
        <v>953</v>
      </c>
      <c r="B34" s="75" t="str">
        <f>INDEX('FY16 DataDump'!$A$2:$H$4537, MATCH('FY16 Individual Analysis'!A34, 'FY16 DataDump'!$C$2:$C$4537, 0), MATCH('FY16 DataDump'!$B$1, 'FY16 DataDump'!$A$1:$H$1))</f>
        <v>DRINKS</v>
      </c>
      <c r="C34" s="75" t="str">
        <f>INDEX('FY16 DataDump'!$A$2:$H$4537, MATCH('FY16 Individual Analysis'!A34, 'FY16 DataDump'!$C$2:$C$4537, 0), MATCH('FY16 DataDump'!$D$1, 'FY16 DataDump'!$A$1:$H$1))</f>
        <v>FANTA ORANGE</v>
      </c>
      <c r="D34" s="27">
        <f>SUMIFS('FY16 DataDump'!$E$2:$E$4537, 'FY16 DataDump'!$C$2:$C$4537, 'FY16 Individual Analysis'!$A34, 'FY16 DataDump'!$H$2:$H$4537, D$2)</f>
        <v>8</v>
      </c>
      <c r="E34" s="27">
        <f>SUMIFS('FY16 DataDump'!$E$2:$E$4537, 'FY16 DataDump'!$C$2:$C$4537, 'FY16 Individual Analysis'!$A34, 'FY16 DataDump'!$H$2:$H$4537, E$2)</f>
        <v>0</v>
      </c>
      <c r="F34" s="27">
        <f>SUMIFS('FY16 DataDump'!$E$2:$E$4537, 'FY16 DataDump'!$C$2:$C$4537, 'FY16 Individual Analysis'!$A34, 'FY16 DataDump'!$H$2:$H$4537, F$2)</f>
        <v>0</v>
      </c>
      <c r="G34" s="27">
        <f>SUMIFS('FY16 DataDump'!$E$2:$E$4537, 'FY16 DataDump'!$C$2:$C$4537, 'FY16 Individual Analysis'!$A34, 'FY16 DataDump'!$H$2:$H$4537, G$2)</f>
        <v>0</v>
      </c>
      <c r="H34" s="27">
        <f>SUMIFS('FY16 DataDump'!$E$2:$E$4537, 'FY16 DataDump'!$C$2:$C$4537, 'FY16 Individual Analysis'!$A34, 'FY16 DataDump'!$H$2:$H$4537, H$2)</f>
        <v>0</v>
      </c>
      <c r="I34" s="27">
        <f>SUMIFS('FY16 DataDump'!$E$2:$E$4537, 'FY16 DataDump'!$C$2:$C$4537, 'FY16 Individual Analysis'!$A34, 'FY16 DataDump'!$H$2:$H$4537, I$2)</f>
        <v>0</v>
      </c>
      <c r="J34" s="27">
        <f>SUMIFS('FY16 DataDump'!$E$2:$E$4537, 'FY16 DataDump'!$C$2:$C$4537, 'FY16 Individual Analysis'!$A34, 'FY16 DataDump'!$H$2:$H$4537, J$2)</f>
        <v>0</v>
      </c>
      <c r="K34" s="27">
        <f>SUMIFS('FY16 DataDump'!$E$2:$E$4537, 'FY16 DataDump'!$C$2:$C$4537, 'FY16 Individual Analysis'!$A34, 'FY16 DataDump'!$H$2:$H$4537, K$2)</f>
        <v>0</v>
      </c>
      <c r="L34" s="27">
        <f>SUMIFS('FY16 DataDump'!$E$2:$E$4537, 'FY16 DataDump'!$C$2:$C$4537, 'FY16 Individual Analysis'!$A34, 'FY16 DataDump'!$H$2:$H$4537, L$2)</f>
        <v>0</v>
      </c>
      <c r="M34" s="27">
        <f>SUMIFS('FY16 DataDump'!$E$2:$E$4537, 'FY16 DataDump'!$C$2:$C$4537, 'FY16 Individual Analysis'!$A34, 'FY16 DataDump'!$H$2:$H$4537, M$2)</f>
        <v>0</v>
      </c>
      <c r="N34" s="27">
        <f>SUMIFS('FY16 DataDump'!$E$2:$E$4537, 'FY16 DataDump'!$C$2:$C$4537, 'FY16 Individual Analysis'!$A34, 'FY16 DataDump'!$H$2:$H$4537, N$2)</f>
        <v>0</v>
      </c>
      <c r="O34" s="27">
        <f>SUMIFS('FY16 DataDump'!$E$2:$E$4537, 'FY16 DataDump'!$C$2:$C$4537, 'FY16 Individual Analysis'!$A34, 'FY16 DataDump'!$H$2:$H$4537, O$2)</f>
        <v>0</v>
      </c>
      <c r="P34" s="27">
        <f t="shared" si="3"/>
        <v>8</v>
      </c>
      <c r="Q34" s="108">
        <f t="shared" si="0"/>
        <v>6.4578624475298673E-4</v>
      </c>
      <c r="S34" s="20">
        <f t="shared" si="4"/>
        <v>9.6</v>
      </c>
      <c r="T34" s="21">
        <f t="shared" si="4"/>
        <v>0</v>
      </c>
      <c r="U34" s="21">
        <f t="shared" si="4"/>
        <v>0</v>
      </c>
      <c r="V34" s="21">
        <f t="shared" si="4"/>
        <v>0</v>
      </c>
      <c r="W34" s="21">
        <f t="shared" si="4"/>
        <v>0</v>
      </c>
      <c r="X34" s="21">
        <f t="shared" si="4"/>
        <v>0</v>
      </c>
      <c r="Y34" s="21">
        <f t="shared" si="4"/>
        <v>0</v>
      </c>
      <c r="Z34" s="21">
        <f t="shared" si="4"/>
        <v>0</v>
      </c>
      <c r="AA34" s="21">
        <f t="shared" si="4"/>
        <v>0</v>
      </c>
      <c r="AB34" s="21">
        <f t="shared" si="4"/>
        <v>0</v>
      </c>
      <c r="AC34" s="21">
        <f t="shared" si="4"/>
        <v>0</v>
      </c>
      <c r="AD34" s="24">
        <f t="shared" si="4"/>
        <v>0</v>
      </c>
      <c r="AF34" s="15">
        <f t="shared" si="2"/>
        <v>9.6</v>
      </c>
    </row>
    <row r="35" spans="1:32" x14ac:dyDescent="0.25">
      <c r="A35" s="75">
        <v>5701</v>
      </c>
      <c r="B35" s="75" t="str">
        <f>INDEX('FY16 DataDump'!$A$2:$H$4537, MATCH('FY16 Individual Analysis'!A35, 'FY16 DataDump'!$C$2:$C$4537, 0), MATCH('FY16 DataDump'!$B$1, 'FY16 DataDump'!$A$1:$H$1))</f>
        <v>DRINKS</v>
      </c>
      <c r="C35" s="75" t="str">
        <f>INDEX('FY16 DataDump'!$A$2:$H$4537, MATCH('FY16 Individual Analysis'!A35, 'FY16 DataDump'!$C$2:$C$4537, 0), MATCH('FY16 DataDump'!$D$1, 'FY16 DataDump'!$A$1:$H$1))</f>
        <v>Frozen Lemonade</v>
      </c>
      <c r="D35" s="27">
        <f>SUMIFS('FY16 DataDump'!$E$2:$E$4537, 'FY16 DataDump'!$C$2:$C$4537, 'FY16 Individual Analysis'!$A35, 'FY16 DataDump'!$H$2:$H$4537, D$2)</f>
        <v>15</v>
      </c>
      <c r="E35" s="27">
        <f>SUMIFS('FY16 DataDump'!$E$2:$E$4537, 'FY16 DataDump'!$C$2:$C$4537, 'FY16 Individual Analysis'!$A35, 'FY16 DataDump'!$H$2:$H$4537, E$2)</f>
        <v>0</v>
      </c>
      <c r="F35" s="27">
        <f>SUMIFS('FY16 DataDump'!$E$2:$E$4537, 'FY16 DataDump'!$C$2:$C$4537, 'FY16 Individual Analysis'!$A35, 'FY16 DataDump'!$H$2:$H$4537, F$2)</f>
        <v>0</v>
      </c>
      <c r="G35" s="27">
        <f>SUMIFS('FY16 DataDump'!$E$2:$E$4537, 'FY16 DataDump'!$C$2:$C$4537, 'FY16 Individual Analysis'!$A35, 'FY16 DataDump'!$H$2:$H$4537, G$2)</f>
        <v>0</v>
      </c>
      <c r="H35" s="27">
        <f>SUMIFS('FY16 DataDump'!$E$2:$E$4537, 'FY16 DataDump'!$C$2:$C$4537, 'FY16 Individual Analysis'!$A35, 'FY16 DataDump'!$H$2:$H$4537, H$2)</f>
        <v>0</v>
      </c>
      <c r="I35" s="27">
        <f>SUMIFS('FY16 DataDump'!$E$2:$E$4537, 'FY16 DataDump'!$C$2:$C$4537, 'FY16 Individual Analysis'!$A35, 'FY16 DataDump'!$H$2:$H$4537, I$2)</f>
        <v>0</v>
      </c>
      <c r="J35" s="27">
        <f>SUMIFS('FY16 DataDump'!$E$2:$E$4537, 'FY16 DataDump'!$C$2:$C$4537, 'FY16 Individual Analysis'!$A35, 'FY16 DataDump'!$H$2:$H$4537, J$2)</f>
        <v>0</v>
      </c>
      <c r="K35" s="27">
        <f>SUMIFS('FY16 DataDump'!$E$2:$E$4537, 'FY16 DataDump'!$C$2:$C$4537, 'FY16 Individual Analysis'!$A35, 'FY16 DataDump'!$H$2:$H$4537, K$2)</f>
        <v>0</v>
      </c>
      <c r="L35" s="27">
        <f>SUMIFS('FY16 DataDump'!$E$2:$E$4537, 'FY16 DataDump'!$C$2:$C$4537, 'FY16 Individual Analysis'!$A35, 'FY16 DataDump'!$H$2:$H$4537, L$2)</f>
        <v>0</v>
      </c>
      <c r="M35" s="27">
        <f>SUMIFS('FY16 DataDump'!$E$2:$E$4537, 'FY16 DataDump'!$C$2:$C$4537, 'FY16 Individual Analysis'!$A35, 'FY16 DataDump'!$H$2:$H$4537, M$2)</f>
        <v>0</v>
      </c>
      <c r="N35" s="27">
        <f>SUMIFS('FY16 DataDump'!$E$2:$E$4537, 'FY16 DataDump'!$C$2:$C$4537, 'FY16 Individual Analysis'!$A35, 'FY16 DataDump'!$H$2:$H$4537, N$2)</f>
        <v>0</v>
      </c>
      <c r="O35" s="27">
        <f>SUMIFS('FY16 DataDump'!$E$2:$E$4537, 'FY16 DataDump'!$C$2:$C$4537, 'FY16 Individual Analysis'!$A35, 'FY16 DataDump'!$H$2:$H$4537, O$2)</f>
        <v>0</v>
      </c>
      <c r="P35" s="27">
        <f t="shared" si="3"/>
        <v>15</v>
      </c>
      <c r="Q35" s="108">
        <f t="shared" si="0"/>
        <v>1.2108492089118502E-3</v>
      </c>
      <c r="S35" s="20">
        <f t="shared" si="4"/>
        <v>18</v>
      </c>
      <c r="T35" s="21">
        <f t="shared" si="4"/>
        <v>0</v>
      </c>
      <c r="U35" s="21">
        <f t="shared" si="4"/>
        <v>0</v>
      </c>
      <c r="V35" s="21">
        <f t="shared" si="4"/>
        <v>0</v>
      </c>
      <c r="W35" s="21">
        <f t="shared" si="4"/>
        <v>0</v>
      </c>
      <c r="X35" s="21">
        <f t="shared" si="4"/>
        <v>0</v>
      </c>
      <c r="Y35" s="21">
        <f t="shared" si="4"/>
        <v>0</v>
      </c>
      <c r="Z35" s="21">
        <f t="shared" si="4"/>
        <v>0</v>
      </c>
      <c r="AA35" s="21">
        <f t="shared" si="4"/>
        <v>0</v>
      </c>
      <c r="AB35" s="21">
        <f t="shared" si="4"/>
        <v>0</v>
      </c>
      <c r="AC35" s="21">
        <f t="shared" si="4"/>
        <v>0</v>
      </c>
      <c r="AD35" s="24">
        <f t="shared" si="4"/>
        <v>0</v>
      </c>
      <c r="AF35" s="15">
        <f t="shared" si="2"/>
        <v>18</v>
      </c>
    </row>
    <row r="36" spans="1:32" x14ac:dyDescent="0.25">
      <c r="A36" s="75">
        <v>914</v>
      </c>
      <c r="B36" s="75" t="str">
        <f>INDEX('FY16 DataDump'!$A$2:$H$4537, MATCH('FY16 Individual Analysis'!A36, 'FY16 DataDump'!$C$2:$C$4537, 0), MATCH('FY16 DataDump'!$B$1, 'FY16 DataDump'!$A$1:$H$1))</f>
        <v>DRINKS</v>
      </c>
      <c r="C36" s="75" t="str">
        <f>INDEX('FY16 DataDump'!$A$2:$H$4537, MATCH('FY16 Individual Analysis'!A36, 'FY16 DataDump'!$C$2:$C$4537, 0), MATCH('FY16 DataDump'!$D$1, 'FY16 DataDump'!$A$1:$H$1))</f>
        <v>FUL THROTTLE ENERGY DRINK</v>
      </c>
      <c r="D36" s="27">
        <f>SUMIFS('FY16 DataDump'!$E$2:$E$4537, 'FY16 DataDump'!$C$2:$C$4537, 'FY16 Individual Analysis'!$A36, 'FY16 DataDump'!$H$2:$H$4537, D$2)</f>
        <v>45</v>
      </c>
      <c r="E36" s="27">
        <f>SUMIFS('FY16 DataDump'!$E$2:$E$4537, 'FY16 DataDump'!$C$2:$C$4537, 'FY16 Individual Analysis'!$A36, 'FY16 DataDump'!$H$2:$H$4537, E$2)</f>
        <v>0</v>
      </c>
      <c r="F36" s="27">
        <f>SUMIFS('FY16 DataDump'!$E$2:$E$4537, 'FY16 DataDump'!$C$2:$C$4537, 'FY16 Individual Analysis'!$A36, 'FY16 DataDump'!$H$2:$H$4537, F$2)</f>
        <v>0</v>
      </c>
      <c r="G36" s="27">
        <f>SUMIFS('FY16 DataDump'!$E$2:$E$4537, 'FY16 DataDump'!$C$2:$C$4537, 'FY16 Individual Analysis'!$A36, 'FY16 DataDump'!$H$2:$H$4537, G$2)</f>
        <v>0</v>
      </c>
      <c r="H36" s="27">
        <f>SUMIFS('FY16 DataDump'!$E$2:$E$4537, 'FY16 DataDump'!$C$2:$C$4537, 'FY16 Individual Analysis'!$A36, 'FY16 DataDump'!$H$2:$H$4537, H$2)</f>
        <v>0</v>
      </c>
      <c r="I36" s="27">
        <f>SUMIFS('FY16 DataDump'!$E$2:$E$4537, 'FY16 DataDump'!$C$2:$C$4537, 'FY16 Individual Analysis'!$A36, 'FY16 DataDump'!$H$2:$H$4537, I$2)</f>
        <v>0</v>
      </c>
      <c r="J36" s="27">
        <f>SUMIFS('FY16 DataDump'!$E$2:$E$4537, 'FY16 DataDump'!$C$2:$C$4537, 'FY16 Individual Analysis'!$A36, 'FY16 DataDump'!$H$2:$H$4537, J$2)</f>
        <v>0</v>
      </c>
      <c r="K36" s="27">
        <f>SUMIFS('FY16 DataDump'!$E$2:$E$4537, 'FY16 DataDump'!$C$2:$C$4537, 'FY16 Individual Analysis'!$A36, 'FY16 DataDump'!$H$2:$H$4537, K$2)</f>
        <v>0</v>
      </c>
      <c r="L36" s="27">
        <f>SUMIFS('FY16 DataDump'!$E$2:$E$4537, 'FY16 DataDump'!$C$2:$C$4537, 'FY16 Individual Analysis'!$A36, 'FY16 DataDump'!$H$2:$H$4537, L$2)</f>
        <v>0</v>
      </c>
      <c r="M36" s="27">
        <f>SUMIFS('FY16 DataDump'!$E$2:$E$4537, 'FY16 DataDump'!$C$2:$C$4537, 'FY16 Individual Analysis'!$A36, 'FY16 DataDump'!$H$2:$H$4537, M$2)</f>
        <v>0</v>
      </c>
      <c r="N36" s="27">
        <f>SUMIFS('FY16 DataDump'!$E$2:$E$4537, 'FY16 DataDump'!$C$2:$C$4537, 'FY16 Individual Analysis'!$A36, 'FY16 DataDump'!$H$2:$H$4537, N$2)</f>
        <v>0</v>
      </c>
      <c r="O36" s="27">
        <f>SUMIFS('FY16 DataDump'!$E$2:$E$4537, 'FY16 DataDump'!$C$2:$C$4537, 'FY16 Individual Analysis'!$A36, 'FY16 DataDump'!$H$2:$H$4537, O$2)</f>
        <v>0</v>
      </c>
      <c r="P36" s="27">
        <f t="shared" si="3"/>
        <v>45</v>
      </c>
      <c r="Q36" s="108">
        <f t="shared" si="0"/>
        <v>3.6325476267355505E-3</v>
      </c>
      <c r="S36" s="20">
        <f t="shared" si="4"/>
        <v>54</v>
      </c>
      <c r="T36" s="21">
        <f t="shared" si="4"/>
        <v>0</v>
      </c>
      <c r="U36" s="21">
        <f t="shared" si="4"/>
        <v>0</v>
      </c>
      <c r="V36" s="21">
        <f t="shared" si="4"/>
        <v>0</v>
      </c>
      <c r="W36" s="21">
        <f t="shared" si="4"/>
        <v>0</v>
      </c>
      <c r="X36" s="21">
        <f t="shared" si="4"/>
        <v>0</v>
      </c>
      <c r="Y36" s="21">
        <f t="shared" si="4"/>
        <v>0</v>
      </c>
      <c r="Z36" s="21">
        <f t="shared" si="4"/>
        <v>0</v>
      </c>
      <c r="AA36" s="21">
        <f t="shared" si="4"/>
        <v>0</v>
      </c>
      <c r="AB36" s="21">
        <f t="shared" si="4"/>
        <v>0</v>
      </c>
      <c r="AC36" s="21">
        <f t="shared" si="4"/>
        <v>0</v>
      </c>
      <c r="AD36" s="24">
        <f t="shared" si="4"/>
        <v>0</v>
      </c>
      <c r="AF36" s="15">
        <f t="shared" si="2"/>
        <v>54</v>
      </c>
    </row>
    <row r="37" spans="1:32" x14ac:dyDescent="0.25">
      <c r="A37" s="75">
        <v>934</v>
      </c>
      <c r="B37" s="75" t="str">
        <f>INDEX('FY16 DataDump'!$A$2:$H$4537, MATCH('FY16 Individual Analysis'!A37, 'FY16 DataDump'!$C$2:$C$4537, 0), MATCH('FY16 DataDump'!$B$1, 'FY16 DataDump'!$A$1:$H$1))</f>
        <v>DRINKS</v>
      </c>
      <c r="C37" s="75" t="str">
        <f>INDEX('FY16 DataDump'!$A$2:$H$4537, MATCH('FY16 Individual Analysis'!A37, 'FY16 DataDump'!$C$2:$C$4537, 0), MATCH('FY16 DataDump'!$D$1, 'FY16 DataDump'!$A$1:$H$1))</f>
        <v>Honest Tea Half Tea Half</v>
      </c>
      <c r="D37" s="27">
        <f>SUMIFS('FY16 DataDump'!$E$2:$E$4537, 'FY16 DataDump'!$C$2:$C$4537, 'FY16 Individual Analysis'!$A37, 'FY16 DataDump'!$H$2:$H$4537, D$2)</f>
        <v>47</v>
      </c>
      <c r="E37" s="27">
        <f>SUMIFS('FY16 DataDump'!$E$2:$E$4537, 'FY16 DataDump'!$C$2:$C$4537, 'FY16 Individual Analysis'!$A37, 'FY16 DataDump'!$H$2:$H$4537, E$2)</f>
        <v>0</v>
      </c>
      <c r="F37" s="27">
        <f>SUMIFS('FY16 DataDump'!$E$2:$E$4537, 'FY16 DataDump'!$C$2:$C$4537, 'FY16 Individual Analysis'!$A37, 'FY16 DataDump'!$H$2:$H$4537, F$2)</f>
        <v>0</v>
      </c>
      <c r="G37" s="27">
        <f>SUMIFS('FY16 DataDump'!$E$2:$E$4537, 'FY16 DataDump'!$C$2:$C$4537, 'FY16 Individual Analysis'!$A37, 'FY16 DataDump'!$H$2:$H$4537, G$2)</f>
        <v>0</v>
      </c>
      <c r="H37" s="27">
        <f>SUMIFS('FY16 DataDump'!$E$2:$E$4537, 'FY16 DataDump'!$C$2:$C$4537, 'FY16 Individual Analysis'!$A37, 'FY16 DataDump'!$H$2:$H$4537, H$2)</f>
        <v>0</v>
      </c>
      <c r="I37" s="27">
        <f>SUMIFS('FY16 DataDump'!$E$2:$E$4537, 'FY16 DataDump'!$C$2:$C$4537, 'FY16 Individual Analysis'!$A37, 'FY16 DataDump'!$H$2:$H$4537, I$2)</f>
        <v>0</v>
      </c>
      <c r="J37" s="27">
        <f>SUMIFS('FY16 DataDump'!$E$2:$E$4537, 'FY16 DataDump'!$C$2:$C$4537, 'FY16 Individual Analysis'!$A37, 'FY16 DataDump'!$H$2:$H$4537, J$2)</f>
        <v>0</v>
      </c>
      <c r="K37" s="27">
        <f>SUMIFS('FY16 DataDump'!$E$2:$E$4537, 'FY16 DataDump'!$C$2:$C$4537, 'FY16 Individual Analysis'!$A37, 'FY16 DataDump'!$H$2:$H$4537, K$2)</f>
        <v>0</v>
      </c>
      <c r="L37" s="27">
        <f>SUMIFS('FY16 DataDump'!$E$2:$E$4537, 'FY16 DataDump'!$C$2:$C$4537, 'FY16 Individual Analysis'!$A37, 'FY16 DataDump'!$H$2:$H$4537, L$2)</f>
        <v>0</v>
      </c>
      <c r="M37" s="27">
        <f>SUMIFS('FY16 DataDump'!$E$2:$E$4537, 'FY16 DataDump'!$C$2:$C$4537, 'FY16 Individual Analysis'!$A37, 'FY16 DataDump'!$H$2:$H$4537, M$2)</f>
        <v>0</v>
      </c>
      <c r="N37" s="27">
        <f>SUMIFS('FY16 DataDump'!$E$2:$E$4537, 'FY16 DataDump'!$C$2:$C$4537, 'FY16 Individual Analysis'!$A37, 'FY16 DataDump'!$H$2:$H$4537, N$2)</f>
        <v>0</v>
      </c>
      <c r="O37" s="27">
        <f>SUMIFS('FY16 DataDump'!$E$2:$E$4537, 'FY16 DataDump'!$C$2:$C$4537, 'FY16 Individual Analysis'!$A37, 'FY16 DataDump'!$H$2:$H$4537, O$2)</f>
        <v>0</v>
      </c>
      <c r="P37" s="27">
        <f t="shared" si="3"/>
        <v>47</v>
      </c>
      <c r="Q37" s="108">
        <f t="shared" si="0"/>
        <v>3.7939941879237974E-3</v>
      </c>
      <c r="S37" s="20">
        <f t="shared" si="4"/>
        <v>56.4</v>
      </c>
      <c r="T37" s="21">
        <f t="shared" si="4"/>
        <v>0</v>
      </c>
      <c r="U37" s="21">
        <f t="shared" si="4"/>
        <v>0</v>
      </c>
      <c r="V37" s="21">
        <f t="shared" si="4"/>
        <v>0</v>
      </c>
      <c r="W37" s="21">
        <f t="shared" si="4"/>
        <v>0</v>
      </c>
      <c r="X37" s="21">
        <f t="shared" si="4"/>
        <v>0</v>
      </c>
      <c r="Y37" s="21">
        <f t="shared" si="4"/>
        <v>0</v>
      </c>
      <c r="Z37" s="21">
        <f t="shared" si="4"/>
        <v>0</v>
      </c>
      <c r="AA37" s="21">
        <f t="shared" si="4"/>
        <v>0</v>
      </c>
      <c r="AB37" s="21">
        <f t="shared" si="4"/>
        <v>0</v>
      </c>
      <c r="AC37" s="21">
        <f t="shared" si="4"/>
        <v>0</v>
      </c>
      <c r="AD37" s="24">
        <f t="shared" si="4"/>
        <v>0</v>
      </c>
      <c r="AF37" s="15">
        <f t="shared" si="2"/>
        <v>56.4</v>
      </c>
    </row>
    <row r="38" spans="1:32" x14ac:dyDescent="0.25">
      <c r="A38" s="75">
        <v>1030002</v>
      </c>
      <c r="B38" s="75" t="str">
        <f>INDEX('FY16 DataDump'!$A$2:$H$4537, MATCH('FY16 Individual Analysis'!A38, 'FY16 DataDump'!$C$2:$C$4537, 0), MATCH('FY16 DataDump'!$B$1, 'FY16 DataDump'!$A$1:$H$1))</f>
        <v>DRINKS</v>
      </c>
      <c r="C38" s="75" t="str">
        <f>INDEX('FY16 DataDump'!$A$2:$H$4537, MATCH('FY16 Individual Analysis'!A38, 'FY16 DataDump'!$C$2:$C$4537, 0), MATCH('FY16 DataDump'!$D$1, 'FY16 DataDump'!$A$1:$H$1))</f>
        <v>Honest Tea Honey Green</v>
      </c>
      <c r="D38" s="27">
        <f>SUMIFS('FY16 DataDump'!$E$2:$E$4537, 'FY16 DataDump'!$C$2:$C$4537, 'FY16 Individual Analysis'!$A38, 'FY16 DataDump'!$H$2:$H$4537, D$2)</f>
        <v>58</v>
      </c>
      <c r="E38" s="27">
        <f>SUMIFS('FY16 DataDump'!$E$2:$E$4537, 'FY16 DataDump'!$C$2:$C$4537, 'FY16 Individual Analysis'!$A38, 'FY16 DataDump'!$H$2:$H$4537, E$2)</f>
        <v>0</v>
      </c>
      <c r="F38" s="27">
        <f>SUMIFS('FY16 DataDump'!$E$2:$E$4537, 'FY16 DataDump'!$C$2:$C$4537, 'FY16 Individual Analysis'!$A38, 'FY16 DataDump'!$H$2:$H$4537, F$2)</f>
        <v>0</v>
      </c>
      <c r="G38" s="27">
        <f>SUMIFS('FY16 DataDump'!$E$2:$E$4537, 'FY16 DataDump'!$C$2:$C$4537, 'FY16 Individual Analysis'!$A38, 'FY16 DataDump'!$H$2:$H$4537, G$2)</f>
        <v>0</v>
      </c>
      <c r="H38" s="27">
        <f>SUMIFS('FY16 DataDump'!$E$2:$E$4537, 'FY16 DataDump'!$C$2:$C$4537, 'FY16 Individual Analysis'!$A38, 'FY16 DataDump'!$H$2:$H$4537, H$2)</f>
        <v>0</v>
      </c>
      <c r="I38" s="27">
        <f>SUMIFS('FY16 DataDump'!$E$2:$E$4537, 'FY16 DataDump'!$C$2:$C$4537, 'FY16 Individual Analysis'!$A38, 'FY16 DataDump'!$H$2:$H$4537, I$2)</f>
        <v>0</v>
      </c>
      <c r="J38" s="27">
        <f>SUMIFS('FY16 DataDump'!$E$2:$E$4537, 'FY16 DataDump'!$C$2:$C$4537, 'FY16 Individual Analysis'!$A38, 'FY16 DataDump'!$H$2:$H$4537, J$2)</f>
        <v>0</v>
      </c>
      <c r="K38" s="27">
        <f>SUMIFS('FY16 DataDump'!$E$2:$E$4537, 'FY16 DataDump'!$C$2:$C$4537, 'FY16 Individual Analysis'!$A38, 'FY16 DataDump'!$H$2:$H$4537, K$2)</f>
        <v>0</v>
      </c>
      <c r="L38" s="27">
        <f>SUMIFS('FY16 DataDump'!$E$2:$E$4537, 'FY16 DataDump'!$C$2:$C$4537, 'FY16 Individual Analysis'!$A38, 'FY16 DataDump'!$H$2:$H$4537, L$2)</f>
        <v>0</v>
      </c>
      <c r="M38" s="27">
        <f>SUMIFS('FY16 DataDump'!$E$2:$E$4537, 'FY16 DataDump'!$C$2:$C$4537, 'FY16 Individual Analysis'!$A38, 'FY16 DataDump'!$H$2:$H$4537, M$2)</f>
        <v>0</v>
      </c>
      <c r="N38" s="27">
        <f>SUMIFS('FY16 DataDump'!$E$2:$E$4537, 'FY16 DataDump'!$C$2:$C$4537, 'FY16 Individual Analysis'!$A38, 'FY16 DataDump'!$H$2:$H$4537, N$2)</f>
        <v>0</v>
      </c>
      <c r="O38" s="27">
        <f>SUMIFS('FY16 DataDump'!$E$2:$E$4537, 'FY16 DataDump'!$C$2:$C$4537, 'FY16 Individual Analysis'!$A38, 'FY16 DataDump'!$H$2:$H$4537, O$2)</f>
        <v>0</v>
      </c>
      <c r="P38" s="27">
        <f t="shared" si="3"/>
        <v>58</v>
      </c>
      <c r="Q38" s="108">
        <f t="shared" si="0"/>
        <v>4.681950274459154E-3</v>
      </c>
      <c r="S38" s="20">
        <f t="shared" si="4"/>
        <v>69.599999999999994</v>
      </c>
      <c r="T38" s="21">
        <f t="shared" si="4"/>
        <v>0</v>
      </c>
      <c r="U38" s="21">
        <f t="shared" si="4"/>
        <v>0</v>
      </c>
      <c r="V38" s="21">
        <f t="shared" si="4"/>
        <v>0</v>
      </c>
      <c r="W38" s="21">
        <f t="shared" si="4"/>
        <v>0</v>
      </c>
      <c r="X38" s="21">
        <f t="shared" si="4"/>
        <v>0</v>
      </c>
      <c r="Y38" s="21">
        <f t="shared" si="4"/>
        <v>0</v>
      </c>
      <c r="Z38" s="21">
        <f t="shared" si="4"/>
        <v>0</v>
      </c>
      <c r="AA38" s="21">
        <f t="shared" si="4"/>
        <v>0</v>
      </c>
      <c r="AB38" s="21">
        <f t="shared" si="4"/>
        <v>0</v>
      </c>
      <c r="AC38" s="21">
        <f t="shared" si="4"/>
        <v>0</v>
      </c>
      <c r="AD38" s="24">
        <f t="shared" si="4"/>
        <v>0</v>
      </c>
      <c r="AF38" s="15">
        <f t="shared" si="2"/>
        <v>69.599999999999994</v>
      </c>
    </row>
    <row r="39" spans="1:32" x14ac:dyDescent="0.25">
      <c r="A39" s="75">
        <v>968</v>
      </c>
      <c r="B39" s="75" t="str">
        <f>INDEX('FY16 DataDump'!$A$2:$H$4537, MATCH('FY16 Individual Analysis'!A39, 'FY16 DataDump'!$C$2:$C$4537, 0), MATCH('FY16 DataDump'!$B$1, 'FY16 DataDump'!$A$1:$H$1))</f>
        <v>DRINKS</v>
      </c>
      <c r="C39" s="75" t="str">
        <f>INDEX('FY16 DataDump'!$A$2:$H$4537, MATCH('FY16 Individual Analysis'!A39, 'FY16 DataDump'!$C$2:$C$4537, 0), MATCH('FY16 DataDump'!$D$1, 'FY16 DataDump'!$A$1:$H$1))</f>
        <v>Honest Tea Peach White</v>
      </c>
      <c r="D39" s="27">
        <f>SUMIFS('FY16 DataDump'!$E$2:$E$4537, 'FY16 DataDump'!$C$2:$C$4537, 'FY16 Individual Analysis'!$A39, 'FY16 DataDump'!$H$2:$H$4537, D$2)</f>
        <v>51</v>
      </c>
      <c r="E39" s="27">
        <f>SUMIFS('FY16 DataDump'!$E$2:$E$4537, 'FY16 DataDump'!$C$2:$C$4537, 'FY16 Individual Analysis'!$A39, 'FY16 DataDump'!$H$2:$H$4537, E$2)</f>
        <v>0</v>
      </c>
      <c r="F39" s="27">
        <f>SUMIFS('FY16 DataDump'!$E$2:$E$4537, 'FY16 DataDump'!$C$2:$C$4537, 'FY16 Individual Analysis'!$A39, 'FY16 DataDump'!$H$2:$H$4537, F$2)</f>
        <v>0</v>
      </c>
      <c r="G39" s="27">
        <f>SUMIFS('FY16 DataDump'!$E$2:$E$4537, 'FY16 DataDump'!$C$2:$C$4537, 'FY16 Individual Analysis'!$A39, 'FY16 DataDump'!$H$2:$H$4537, G$2)</f>
        <v>0</v>
      </c>
      <c r="H39" s="27">
        <f>SUMIFS('FY16 DataDump'!$E$2:$E$4537, 'FY16 DataDump'!$C$2:$C$4537, 'FY16 Individual Analysis'!$A39, 'FY16 DataDump'!$H$2:$H$4537, H$2)</f>
        <v>0</v>
      </c>
      <c r="I39" s="27">
        <f>SUMIFS('FY16 DataDump'!$E$2:$E$4537, 'FY16 DataDump'!$C$2:$C$4537, 'FY16 Individual Analysis'!$A39, 'FY16 DataDump'!$H$2:$H$4537, I$2)</f>
        <v>0</v>
      </c>
      <c r="J39" s="27">
        <f>SUMIFS('FY16 DataDump'!$E$2:$E$4537, 'FY16 DataDump'!$C$2:$C$4537, 'FY16 Individual Analysis'!$A39, 'FY16 DataDump'!$H$2:$H$4537, J$2)</f>
        <v>0</v>
      </c>
      <c r="K39" s="27">
        <f>SUMIFS('FY16 DataDump'!$E$2:$E$4537, 'FY16 DataDump'!$C$2:$C$4537, 'FY16 Individual Analysis'!$A39, 'FY16 DataDump'!$H$2:$H$4537, K$2)</f>
        <v>0</v>
      </c>
      <c r="L39" s="27">
        <f>SUMIFS('FY16 DataDump'!$E$2:$E$4537, 'FY16 DataDump'!$C$2:$C$4537, 'FY16 Individual Analysis'!$A39, 'FY16 DataDump'!$H$2:$H$4537, L$2)</f>
        <v>0</v>
      </c>
      <c r="M39" s="27">
        <f>SUMIFS('FY16 DataDump'!$E$2:$E$4537, 'FY16 DataDump'!$C$2:$C$4537, 'FY16 Individual Analysis'!$A39, 'FY16 DataDump'!$H$2:$H$4537, M$2)</f>
        <v>0</v>
      </c>
      <c r="N39" s="27">
        <f>SUMIFS('FY16 DataDump'!$E$2:$E$4537, 'FY16 DataDump'!$C$2:$C$4537, 'FY16 Individual Analysis'!$A39, 'FY16 DataDump'!$H$2:$H$4537, N$2)</f>
        <v>0</v>
      </c>
      <c r="O39" s="27">
        <f>SUMIFS('FY16 DataDump'!$E$2:$E$4537, 'FY16 DataDump'!$C$2:$C$4537, 'FY16 Individual Analysis'!$A39, 'FY16 DataDump'!$H$2:$H$4537, O$2)</f>
        <v>0</v>
      </c>
      <c r="P39" s="27">
        <f t="shared" si="3"/>
        <v>51</v>
      </c>
      <c r="Q39" s="108">
        <f t="shared" si="0"/>
        <v>4.1168873103002903E-3</v>
      </c>
      <c r="S39" s="20">
        <f t="shared" ref="S39:AD60" si="5">IFERROR((D39/$P39) * ($AF39), 0)</f>
        <v>61.2</v>
      </c>
      <c r="T39" s="21">
        <f t="shared" si="5"/>
        <v>0</v>
      </c>
      <c r="U39" s="21">
        <f t="shared" si="5"/>
        <v>0</v>
      </c>
      <c r="V39" s="21">
        <f t="shared" si="5"/>
        <v>0</v>
      </c>
      <c r="W39" s="21">
        <f t="shared" si="5"/>
        <v>0</v>
      </c>
      <c r="X39" s="21">
        <f t="shared" si="5"/>
        <v>0</v>
      </c>
      <c r="Y39" s="21">
        <f t="shared" si="5"/>
        <v>0</v>
      </c>
      <c r="Z39" s="21">
        <f t="shared" si="5"/>
        <v>0</v>
      </c>
      <c r="AA39" s="21">
        <f t="shared" si="5"/>
        <v>0</v>
      </c>
      <c r="AB39" s="21">
        <f t="shared" si="5"/>
        <v>0</v>
      </c>
      <c r="AC39" s="21">
        <f t="shared" si="5"/>
        <v>0</v>
      </c>
      <c r="AD39" s="24">
        <f t="shared" si="5"/>
        <v>0</v>
      </c>
      <c r="AF39" s="15">
        <f t="shared" si="2"/>
        <v>61.2</v>
      </c>
    </row>
    <row r="40" spans="1:32" x14ac:dyDescent="0.25">
      <c r="A40" s="75">
        <v>965</v>
      </c>
      <c r="B40" s="75" t="str">
        <f>INDEX('FY16 DataDump'!$A$2:$H$4537, MATCH('FY16 Individual Analysis'!A40, 'FY16 DataDump'!$C$2:$C$4537, 0), MATCH('FY16 DataDump'!$B$1, 'FY16 DataDump'!$A$1:$H$1))</f>
        <v>DRINKS</v>
      </c>
      <c r="C40" s="75" t="str">
        <f>INDEX('FY16 DataDump'!$A$2:$H$4537, MATCH('FY16 Individual Analysis'!A40, 'FY16 DataDump'!$C$2:$C$4537, 0), MATCH('FY16 DataDump'!$D$1, 'FY16 DataDump'!$A$1:$H$1))</f>
        <v>HONEST TEA POMEGRANATE</v>
      </c>
      <c r="D40" s="27">
        <f>SUMIFS('FY16 DataDump'!$E$2:$E$4537, 'FY16 DataDump'!$C$2:$C$4537, 'FY16 Individual Analysis'!$A40, 'FY16 DataDump'!$H$2:$H$4537, D$2)</f>
        <v>41</v>
      </c>
      <c r="E40" s="27">
        <f>SUMIFS('FY16 DataDump'!$E$2:$E$4537, 'FY16 DataDump'!$C$2:$C$4537, 'FY16 Individual Analysis'!$A40, 'FY16 DataDump'!$H$2:$H$4537, E$2)</f>
        <v>0</v>
      </c>
      <c r="F40" s="27">
        <f>SUMIFS('FY16 DataDump'!$E$2:$E$4537, 'FY16 DataDump'!$C$2:$C$4537, 'FY16 Individual Analysis'!$A40, 'FY16 DataDump'!$H$2:$H$4537, F$2)</f>
        <v>0</v>
      </c>
      <c r="G40" s="27">
        <f>SUMIFS('FY16 DataDump'!$E$2:$E$4537, 'FY16 DataDump'!$C$2:$C$4537, 'FY16 Individual Analysis'!$A40, 'FY16 DataDump'!$H$2:$H$4537, G$2)</f>
        <v>0</v>
      </c>
      <c r="H40" s="27">
        <f>SUMIFS('FY16 DataDump'!$E$2:$E$4537, 'FY16 DataDump'!$C$2:$C$4537, 'FY16 Individual Analysis'!$A40, 'FY16 DataDump'!$H$2:$H$4537, H$2)</f>
        <v>0</v>
      </c>
      <c r="I40" s="27">
        <f>SUMIFS('FY16 DataDump'!$E$2:$E$4537, 'FY16 DataDump'!$C$2:$C$4537, 'FY16 Individual Analysis'!$A40, 'FY16 DataDump'!$H$2:$H$4537, I$2)</f>
        <v>0</v>
      </c>
      <c r="J40" s="27">
        <f>SUMIFS('FY16 DataDump'!$E$2:$E$4537, 'FY16 DataDump'!$C$2:$C$4537, 'FY16 Individual Analysis'!$A40, 'FY16 DataDump'!$H$2:$H$4537, J$2)</f>
        <v>0</v>
      </c>
      <c r="K40" s="27">
        <f>SUMIFS('FY16 DataDump'!$E$2:$E$4537, 'FY16 DataDump'!$C$2:$C$4537, 'FY16 Individual Analysis'!$A40, 'FY16 DataDump'!$H$2:$H$4537, K$2)</f>
        <v>0</v>
      </c>
      <c r="L40" s="27">
        <f>SUMIFS('FY16 DataDump'!$E$2:$E$4537, 'FY16 DataDump'!$C$2:$C$4537, 'FY16 Individual Analysis'!$A40, 'FY16 DataDump'!$H$2:$H$4537, L$2)</f>
        <v>0</v>
      </c>
      <c r="M40" s="27">
        <f>SUMIFS('FY16 DataDump'!$E$2:$E$4537, 'FY16 DataDump'!$C$2:$C$4537, 'FY16 Individual Analysis'!$A40, 'FY16 DataDump'!$H$2:$H$4537, M$2)</f>
        <v>0</v>
      </c>
      <c r="N40" s="27">
        <f>SUMIFS('FY16 DataDump'!$E$2:$E$4537, 'FY16 DataDump'!$C$2:$C$4537, 'FY16 Individual Analysis'!$A40, 'FY16 DataDump'!$H$2:$H$4537, N$2)</f>
        <v>0</v>
      </c>
      <c r="O40" s="27">
        <f>SUMIFS('FY16 DataDump'!$E$2:$E$4537, 'FY16 DataDump'!$C$2:$C$4537, 'FY16 Individual Analysis'!$A40, 'FY16 DataDump'!$H$2:$H$4537, O$2)</f>
        <v>0</v>
      </c>
      <c r="P40" s="27">
        <f t="shared" si="3"/>
        <v>41</v>
      </c>
      <c r="Q40" s="108">
        <f t="shared" si="0"/>
        <v>3.3096545043590571E-3</v>
      </c>
      <c r="S40" s="20">
        <f t="shared" si="5"/>
        <v>49.2</v>
      </c>
      <c r="T40" s="21">
        <f t="shared" si="5"/>
        <v>0</v>
      </c>
      <c r="U40" s="21">
        <f t="shared" si="5"/>
        <v>0</v>
      </c>
      <c r="V40" s="21">
        <f t="shared" si="5"/>
        <v>0</v>
      </c>
      <c r="W40" s="21">
        <f t="shared" si="5"/>
        <v>0</v>
      </c>
      <c r="X40" s="21">
        <f t="shared" si="5"/>
        <v>0</v>
      </c>
      <c r="Y40" s="21">
        <f t="shared" si="5"/>
        <v>0</v>
      </c>
      <c r="Z40" s="21">
        <f t="shared" si="5"/>
        <v>0</v>
      </c>
      <c r="AA40" s="21">
        <f t="shared" si="5"/>
        <v>0</v>
      </c>
      <c r="AB40" s="21">
        <f t="shared" si="5"/>
        <v>0</v>
      </c>
      <c r="AC40" s="21">
        <f t="shared" si="5"/>
        <v>0</v>
      </c>
      <c r="AD40" s="24">
        <f t="shared" si="5"/>
        <v>0</v>
      </c>
      <c r="AF40" s="15">
        <f t="shared" si="2"/>
        <v>49.2</v>
      </c>
    </row>
    <row r="41" spans="1:32" x14ac:dyDescent="0.25">
      <c r="A41" s="75">
        <v>1211</v>
      </c>
      <c r="B41" s="75" t="str">
        <f>INDEX('FY16 DataDump'!$A$2:$H$4537, MATCH('FY16 Individual Analysis'!A41, 'FY16 DataDump'!$C$2:$C$4537, 0), MATCH('FY16 DataDump'!$B$1, 'FY16 DataDump'!$A$1:$H$1))</f>
        <v>DRINKS</v>
      </c>
      <c r="C41" s="75" t="str">
        <f>INDEX('FY16 DataDump'!$A$2:$H$4537, MATCH('FY16 Individual Analysis'!A41, 'FY16 DataDump'!$C$2:$C$4537, 0), MATCH('FY16 DataDump'!$D$1, 'FY16 DataDump'!$A$1:$H$1))</f>
        <v>Italian Soda 12 oz.</v>
      </c>
      <c r="D41" s="27">
        <f>SUMIFS('FY16 DataDump'!$E$2:$E$4537, 'FY16 DataDump'!$C$2:$C$4537, 'FY16 Individual Analysis'!$A41, 'FY16 DataDump'!$H$2:$H$4537, D$2)</f>
        <v>32</v>
      </c>
      <c r="E41" s="27">
        <f>SUMIFS('FY16 DataDump'!$E$2:$E$4537, 'FY16 DataDump'!$C$2:$C$4537, 'FY16 Individual Analysis'!$A41, 'FY16 DataDump'!$H$2:$H$4537, E$2)</f>
        <v>0</v>
      </c>
      <c r="F41" s="27">
        <f>SUMIFS('FY16 DataDump'!$E$2:$E$4537, 'FY16 DataDump'!$C$2:$C$4537, 'FY16 Individual Analysis'!$A41, 'FY16 DataDump'!$H$2:$H$4537, F$2)</f>
        <v>0</v>
      </c>
      <c r="G41" s="27">
        <f>SUMIFS('FY16 DataDump'!$E$2:$E$4537, 'FY16 DataDump'!$C$2:$C$4537, 'FY16 Individual Analysis'!$A41, 'FY16 DataDump'!$H$2:$H$4537, G$2)</f>
        <v>0</v>
      </c>
      <c r="H41" s="27">
        <f>SUMIFS('FY16 DataDump'!$E$2:$E$4537, 'FY16 DataDump'!$C$2:$C$4537, 'FY16 Individual Analysis'!$A41, 'FY16 DataDump'!$H$2:$H$4537, H$2)</f>
        <v>0</v>
      </c>
      <c r="I41" s="27">
        <f>SUMIFS('FY16 DataDump'!$E$2:$E$4537, 'FY16 DataDump'!$C$2:$C$4537, 'FY16 Individual Analysis'!$A41, 'FY16 DataDump'!$H$2:$H$4537, I$2)</f>
        <v>0</v>
      </c>
      <c r="J41" s="27">
        <f>SUMIFS('FY16 DataDump'!$E$2:$E$4537, 'FY16 DataDump'!$C$2:$C$4537, 'FY16 Individual Analysis'!$A41, 'FY16 DataDump'!$H$2:$H$4537, J$2)</f>
        <v>0</v>
      </c>
      <c r="K41" s="27">
        <f>SUMIFS('FY16 DataDump'!$E$2:$E$4537, 'FY16 DataDump'!$C$2:$C$4537, 'FY16 Individual Analysis'!$A41, 'FY16 DataDump'!$H$2:$H$4537, K$2)</f>
        <v>0</v>
      </c>
      <c r="L41" s="27">
        <f>SUMIFS('FY16 DataDump'!$E$2:$E$4537, 'FY16 DataDump'!$C$2:$C$4537, 'FY16 Individual Analysis'!$A41, 'FY16 DataDump'!$H$2:$H$4537, L$2)</f>
        <v>0</v>
      </c>
      <c r="M41" s="27">
        <f>SUMIFS('FY16 DataDump'!$E$2:$E$4537, 'FY16 DataDump'!$C$2:$C$4537, 'FY16 Individual Analysis'!$A41, 'FY16 DataDump'!$H$2:$H$4537, M$2)</f>
        <v>0</v>
      </c>
      <c r="N41" s="27">
        <f>SUMIFS('FY16 DataDump'!$E$2:$E$4537, 'FY16 DataDump'!$C$2:$C$4537, 'FY16 Individual Analysis'!$A41, 'FY16 DataDump'!$H$2:$H$4537, N$2)</f>
        <v>0</v>
      </c>
      <c r="O41" s="27">
        <f>SUMIFS('FY16 DataDump'!$E$2:$E$4537, 'FY16 DataDump'!$C$2:$C$4537, 'FY16 Individual Analysis'!$A41, 'FY16 DataDump'!$H$2:$H$4537, O$2)</f>
        <v>0</v>
      </c>
      <c r="P41" s="27">
        <f t="shared" si="3"/>
        <v>32</v>
      </c>
      <c r="Q41" s="108">
        <f t="shared" si="0"/>
        <v>2.5831449790119469E-3</v>
      </c>
      <c r="S41" s="20">
        <f t="shared" si="5"/>
        <v>38.4</v>
      </c>
      <c r="T41" s="21">
        <f t="shared" si="5"/>
        <v>0</v>
      </c>
      <c r="U41" s="21">
        <f t="shared" si="5"/>
        <v>0</v>
      </c>
      <c r="V41" s="21">
        <f t="shared" si="5"/>
        <v>0</v>
      </c>
      <c r="W41" s="21">
        <f t="shared" si="5"/>
        <v>0</v>
      </c>
      <c r="X41" s="21">
        <f t="shared" si="5"/>
        <v>0</v>
      </c>
      <c r="Y41" s="21">
        <f t="shared" si="5"/>
        <v>0</v>
      </c>
      <c r="Z41" s="21">
        <f t="shared" si="5"/>
        <v>0</v>
      </c>
      <c r="AA41" s="21">
        <f t="shared" si="5"/>
        <v>0</v>
      </c>
      <c r="AB41" s="21">
        <f t="shared" si="5"/>
        <v>0</v>
      </c>
      <c r="AC41" s="21">
        <f t="shared" si="5"/>
        <v>0</v>
      </c>
      <c r="AD41" s="24">
        <f t="shared" si="5"/>
        <v>0</v>
      </c>
      <c r="AF41" s="15">
        <f t="shared" si="2"/>
        <v>38.4</v>
      </c>
    </row>
    <row r="42" spans="1:32" x14ac:dyDescent="0.25">
      <c r="A42" s="75">
        <v>1022</v>
      </c>
      <c r="B42" s="75" t="str">
        <f>INDEX('FY16 DataDump'!$A$2:$H$4537, MATCH('FY16 Individual Analysis'!A42, 'FY16 DataDump'!$C$2:$C$4537, 0), MATCH('FY16 DataDump'!$B$1, 'FY16 DataDump'!$A$1:$H$1))</f>
        <v>DRINKS</v>
      </c>
      <c r="C42" s="75" t="str">
        <f>INDEX('FY16 DataDump'!$A$2:$H$4537, MATCH('FY16 Individual Analysis'!A42, 'FY16 DataDump'!$C$2:$C$4537, 0), MATCH('FY16 DataDump'!$D$1, 'FY16 DataDump'!$A$1:$H$1))</f>
        <v>Italian Soda 16 oz.</v>
      </c>
      <c r="D42" s="27">
        <f>SUMIFS('FY16 DataDump'!$E$2:$E$4537, 'FY16 DataDump'!$C$2:$C$4537, 'FY16 Individual Analysis'!$A42, 'FY16 DataDump'!$H$2:$H$4537, D$2)</f>
        <v>36</v>
      </c>
      <c r="E42" s="27">
        <f>SUMIFS('FY16 DataDump'!$E$2:$E$4537, 'FY16 DataDump'!$C$2:$C$4537, 'FY16 Individual Analysis'!$A42, 'FY16 DataDump'!$H$2:$H$4537, E$2)</f>
        <v>0</v>
      </c>
      <c r="F42" s="27">
        <f>SUMIFS('FY16 DataDump'!$E$2:$E$4537, 'FY16 DataDump'!$C$2:$C$4537, 'FY16 Individual Analysis'!$A42, 'FY16 DataDump'!$H$2:$H$4537, F$2)</f>
        <v>0</v>
      </c>
      <c r="G42" s="27">
        <f>SUMIFS('FY16 DataDump'!$E$2:$E$4537, 'FY16 DataDump'!$C$2:$C$4537, 'FY16 Individual Analysis'!$A42, 'FY16 DataDump'!$H$2:$H$4537, G$2)</f>
        <v>0</v>
      </c>
      <c r="H42" s="27">
        <f>SUMIFS('FY16 DataDump'!$E$2:$E$4537, 'FY16 DataDump'!$C$2:$C$4537, 'FY16 Individual Analysis'!$A42, 'FY16 DataDump'!$H$2:$H$4537, H$2)</f>
        <v>0</v>
      </c>
      <c r="I42" s="27">
        <f>SUMIFS('FY16 DataDump'!$E$2:$E$4537, 'FY16 DataDump'!$C$2:$C$4537, 'FY16 Individual Analysis'!$A42, 'FY16 DataDump'!$H$2:$H$4537, I$2)</f>
        <v>0</v>
      </c>
      <c r="J42" s="27">
        <f>SUMIFS('FY16 DataDump'!$E$2:$E$4537, 'FY16 DataDump'!$C$2:$C$4537, 'FY16 Individual Analysis'!$A42, 'FY16 DataDump'!$H$2:$H$4537, J$2)</f>
        <v>0</v>
      </c>
      <c r="K42" s="27">
        <f>SUMIFS('FY16 DataDump'!$E$2:$E$4537, 'FY16 DataDump'!$C$2:$C$4537, 'FY16 Individual Analysis'!$A42, 'FY16 DataDump'!$H$2:$H$4537, K$2)</f>
        <v>0</v>
      </c>
      <c r="L42" s="27">
        <f>SUMIFS('FY16 DataDump'!$E$2:$E$4537, 'FY16 DataDump'!$C$2:$C$4537, 'FY16 Individual Analysis'!$A42, 'FY16 DataDump'!$H$2:$H$4537, L$2)</f>
        <v>0</v>
      </c>
      <c r="M42" s="27">
        <f>SUMIFS('FY16 DataDump'!$E$2:$E$4537, 'FY16 DataDump'!$C$2:$C$4537, 'FY16 Individual Analysis'!$A42, 'FY16 DataDump'!$H$2:$H$4537, M$2)</f>
        <v>0</v>
      </c>
      <c r="N42" s="27">
        <f>SUMIFS('FY16 DataDump'!$E$2:$E$4537, 'FY16 DataDump'!$C$2:$C$4537, 'FY16 Individual Analysis'!$A42, 'FY16 DataDump'!$H$2:$H$4537, N$2)</f>
        <v>0</v>
      </c>
      <c r="O42" s="27">
        <f>SUMIFS('FY16 DataDump'!$E$2:$E$4537, 'FY16 DataDump'!$C$2:$C$4537, 'FY16 Individual Analysis'!$A42, 'FY16 DataDump'!$H$2:$H$4537, O$2)</f>
        <v>0</v>
      </c>
      <c r="P42" s="27">
        <f t="shared" si="3"/>
        <v>36</v>
      </c>
      <c r="Q42" s="108">
        <f t="shared" si="0"/>
        <v>2.9060381013884403E-3</v>
      </c>
      <c r="S42" s="20">
        <f t="shared" si="5"/>
        <v>43.2</v>
      </c>
      <c r="T42" s="21">
        <f t="shared" si="5"/>
        <v>0</v>
      </c>
      <c r="U42" s="21">
        <f t="shared" si="5"/>
        <v>0</v>
      </c>
      <c r="V42" s="21">
        <f t="shared" si="5"/>
        <v>0</v>
      </c>
      <c r="W42" s="21">
        <f t="shared" si="5"/>
        <v>0</v>
      </c>
      <c r="X42" s="21">
        <f t="shared" si="5"/>
        <v>0</v>
      </c>
      <c r="Y42" s="21">
        <f t="shared" si="5"/>
        <v>0</v>
      </c>
      <c r="Z42" s="21">
        <f t="shared" si="5"/>
        <v>0</v>
      </c>
      <c r="AA42" s="21">
        <f t="shared" si="5"/>
        <v>0</v>
      </c>
      <c r="AB42" s="21">
        <f t="shared" si="5"/>
        <v>0</v>
      </c>
      <c r="AC42" s="21">
        <f t="shared" si="5"/>
        <v>0</v>
      </c>
      <c r="AD42" s="24">
        <f t="shared" si="5"/>
        <v>0</v>
      </c>
      <c r="AF42" s="15">
        <f t="shared" si="2"/>
        <v>43.2</v>
      </c>
    </row>
    <row r="43" spans="1:32" x14ac:dyDescent="0.25">
      <c r="A43" s="75">
        <v>1023</v>
      </c>
      <c r="B43" s="75" t="str">
        <f>INDEX('FY16 DataDump'!$A$2:$H$4537, MATCH('FY16 Individual Analysis'!A43, 'FY16 DataDump'!$C$2:$C$4537, 0), MATCH('FY16 DataDump'!$B$1, 'FY16 DataDump'!$A$1:$H$1))</f>
        <v>DRINKS</v>
      </c>
      <c r="C43" s="75" t="str">
        <f>INDEX('FY16 DataDump'!$A$2:$H$4537, MATCH('FY16 Individual Analysis'!A43, 'FY16 DataDump'!$C$2:$C$4537, 0), MATCH('FY16 DataDump'!$D$1, 'FY16 DataDump'!$A$1:$H$1))</f>
        <v>Italian Soda 20 oz.</v>
      </c>
      <c r="D43" s="27">
        <f>SUMIFS('FY16 DataDump'!$E$2:$E$4537, 'FY16 DataDump'!$C$2:$C$4537, 'FY16 Individual Analysis'!$A43, 'FY16 DataDump'!$H$2:$H$4537, D$2)</f>
        <v>18</v>
      </c>
      <c r="E43" s="27">
        <f>SUMIFS('FY16 DataDump'!$E$2:$E$4537, 'FY16 DataDump'!$C$2:$C$4537, 'FY16 Individual Analysis'!$A43, 'FY16 DataDump'!$H$2:$H$4537, E$2)</f>
        <v>0</v>
      </c>
      <c r="F43" s="27">
        <f>SUMIFS('FY16 DataDump'!$E$2:$E$4537, 'FY16 DataDump'!$C$2:$C$4537, 'FY16 Individual Analysis'!$A43, 'FY16 DataDump'!$H$2:$H$4537, F$2)</f>
        <v>0</v>
      </c>
      <c r="G43" s="27">
        <f>SUMIFS('FY16 DataDump'!$E$2:$E$4537, 'FY16 DataDump'!$C$2:$C$4537, 'FY16 Individual Analysis'!$A43, 'FY16 DataDump'!$H$2:$H$4537, G$2)</f>
        <v>0</v>
      </c>
      <c r="H43" s="27">
        <f>SUMIFS('FY16 DataDump'!$E$2:$E$4537, 'FY16 DataDump'!$C$2:$C$4537, 'FY16 Individual Analysis'!$A43, 'FY16 DataDump'!$H$2:$H$4537, H$2)</f>
        <v>0</v>
      </c>
      <c r="I43" s="27">
        <f>SUMIFS('FY16 DataDump'!$E$2:$E$4537, 'FY16 DataDump'!$C$2:$C$4537, 'FY16 Individual Analysis'!$A43, 'FY16 DataDump'!$H$2:$H$4537, I$2)</f>
        <v>0</v>
      </c>
      <c r="J43" s="27">
        <f>SUMIFS('FY16 DataDump'!$E$2:$E$4537, 'FY16 DataDump'!$C$2:$C$4537, 'FY16 Individual Analysis'!$A43, 'FY16 DataDump'!$H$2:$H$4537, J$2)</f>
        <v>0</v>
      </c>
      <c r="K43" s="27">
        <f>SUMIFS('FY16 DataDump'!$E$2:$E$4537, 'FY16 DataDump'!$C$2:$C$4537, 'FY16 Individual Analysis'!$A43, 'FY16 DataDump'!$H$2:$H$4537, K$2)</f>
        <v>0</v>
      </c>
      <c r="L43" s="27">
        <f>SUMIFS('FY16 DataDump'!$E$2:$E$4537, 'FY16 DataDump'!$C$2:$C$4537, 'FY16 Individual Analysis'!$A43, 'FY16 DataDump'!$H$2:$H$4537, L$2)</f>
        <v>0</v>
      </c>
      <c r="M43" s="27">
        <f>SUMIFS('FY16 DataDump'!$E$2:$E$4537, 'FY16 DataDump'!$C$2:$C$4537, 'FY16 Individual Analysis'!$A43, 'FY16 DataDump'!$H$2:$H$4537, M$2)</f>
        <v>0</v>
      </c>
      <c r="N43" s="27">
        <f>SUMIFS('FY16 DataDump'!$E$2:$E$4537, 'FY16 DataDump'!$C$2:$C$4537, 'FY16 Individual Analysis'!$A43, 'FY16 DataDump'!$H$2:$H$4537, N$2)</f>
        <v>0</v>
      </c>
      <c r="O43" s="27">
        <f>SUMIFS('FY16 DataDump'!$E$2:$E$4537, 'FY16 DataDump'!$C$2:$C$4537, 'FY16 Individual Analysis'!$A43, 'FY16 DataDump'!$H$2:$H$4537, O$2)</f>
        <v>0</v>
      </c>
      <c r="P43" s="27">
        <f t="shared" si="3"/>
        <v>18</v>
      </c>
      <c r="Q43" s="108">
        <f t="shared" si="0"/>
        <v>1.4530190506942201E-3</v>
      </c>
      <c r="S43" s="20">
        <f t="shared" si="5"/>
        <v>21.6</v>
      </c>
      <c r="T43" s="21">
        <f t="shared" si="5"/>
        <v>0</v>
      </c>
      <c r="U43" s="21">
        <f t="shared" si="5"/>
        <v>0</v>
      </c>
      <c r="V43" s="21">
        <f t="shared" si="5"/>
        <v>0</v>
      </c>
      <c r="W43" s="21">
        <f t="shared" si="5"/>
        <v>0</v>
      </c>
      <c r="X43" s="21">
        <f t="shared" si="5"/>
        <v>0</v>
      </c>
      <c r="Y43" s="21">
        <f t="shared" si="5"/>
        <v>0</v>
      </c>
      <c r="Z43" s="21">
        <f t="shared" si="5"/>
        <v>0</v>
      </c>
      <c r="AA43" s="21">
        <f t="shared" si="5"/>
        <v>0</v>
      </c>
      <c r="AB43" s="21">
        <f t="shared" si="5"/>
        <v>0</v>
      </c>
      <c r="AC43" s="21">
        <f t="shared" si="5"/>
        <v>0</v>
      </c>
      <c r="AD43" s="24">
        <f t="shared" si="5"/>
        <v>0</v>
      </c>
      <c r="AF43" s="15">
        <f t="shared" si="2"/>
        <v>21.6</v>
      </c>
    </row>
    <row r="44" spans="1:32" x14ac:dyDescent="0.25">
      <c r="A44" s="75">
        <v>798</v>
      </c>
      <c r="B44" s="75" t="str">
        <f>INDEX('FY16 DataDump'!$A$2:$H$4537, MATCH('FY16 Individual Analysis'!A44, 'FY16 DataDump'!$C$2:$C$4537, 0), MATCH('FY16 DataDump'!$B$1, 'FY16 DataDump'!$A$1:$H$1))</f>
        <v>DRINKS</v>
      </c>
      <c r="C44" s="75" t="str">
        <f>INDEX('FY16 DataDump'!$A$2:$H$4537, MATCH('FY16 Individual Analysis'!A44, 'FY16 DataDump'!$C$2:$C$4537, 0), MATCH('FY16 DataDump'!$D$1, 'FY16 DataDump'!$A$1:$H$1))</f>
        <v>Milk Tea Meduim</v>
      </c>
      <c r="D44" s="27">
        <f>SUMIFS('FY16 DataDump'!$E$2:$E$4537, 'FY16 DataDump'!$C$2:$C$4537, 'FY16 Individual Analysis'!$A44, 'FY16 DataDump'!$H$2:$H$4537, D$2)</f>
        <v>22</v>
      </c>
      <c r="E44" s="27">
        <f>SUMIFS('FY16 DataDump'!$E$2:$E$4537, 'FY16 DataDump'!$C$2:$C$4537, 'FY16 Individual Analysis'!$A44, 'FY16 DataDump'!$H$2:$H$4537, E$2)</f>
        <v>0</v>
      </c>
      <c r="F44" s="27">
        <f>SUMIFS('FY16 DataDump'!$E$2:$E$4537, 'FY16 DataDump'!$C$2:$C$4537, 'FY16 Individual Analysis'!$A44, 'FY16 DataDump'!$H$2:$H$4537, F$2)</f>
        <v>0</v>
      </c>
      <c r="G44" s="27">
        <f>SUMIFS('FY16 DataDump'!$E$2:$E$4537, 'FY16 DataDump'!$C$2:$C$4537, 'FY16 Individual Analysis'!$A44, 'FY16 DataDump'!$H$2:$H$4537, G$2)</f>
        <v>0</v>
      </c>
      <c r="H44" s="27">
        <f>SUMIFS('FY16 DataDump'!$E$2:$E$4537, 'FY16 DataDump'!$C$2:$C$4537, 'FY16 Individual Analysis'!$A44, 'FY16 DataDump'!$H$2:$H$4537, H$2)</f>
        <v>0</v>
      </c>
      <c r="I44" s="27">
        <f>SUMIFS('FY16 DataDump'!$E$2:$E$4537, 'FY16 DataDump'!$C$2:$C$4537, 'FY16 Individual Analysis'!$A44, 'FY16 DataDump'!$H$2:$H$4537, I$2)</f>
        <v>0</v>
      </c>
      <c r="J44" s="27">
        <f>SUMIFS('FY16 DataDump'!$E$2:$E$4537, 'FY16 DataDump'!$C$2:$C$4537, 'FY16 Individual Analysis'!$A44, 'FY16 DataDump'!$H$2:$H$4537, J$2)</f>
        <v>0</v>
      </c>
      <c r="K44" s="27">
        <f>SUMIFS('FY16 DataDump'!$E$2:$E$4537, 'FY16 DataDump'!$C$2:$C$4537, 'FY16 Individual Analysis'!$A44, 'FY16 DataDump'!$H$2:$H$4537, K$2)</f>
        <v>0</v>
      </c>
      <c r="L44" s="27">
        <f>SUMIFS('FY16 DataDump'!$E$2:$E$4537, 'FY16 DataDump'!$C$2:$C$4537, 'FY16 Individual Analysis'!$A44, 'FY16 DataDump'!$H$2:$H$4537, L$2)</f>
        <v>0</v>
      </c>
      <c r="M44" s="27">
        <f>SUMIFS('FY16 DataDump'!$E$2:$E$4537, 'FY16 DataDump'!$C$2:$C$4537, 'FY16 Individual Analysis'!$A44, 'FY16 DataDump'!$H$2:$H$4537, M$2)</f>
        <v>0</v>
      </c>
      <c r="N44" s="27">
        <f>SUMIFS('FY16 DataDump'!$E$2:$E$4537, 'FY16 DataDump'!$C$2:$C$4537, 'FY16 Individual Analysis'!$A44, 'FY16 DataDump'!$H$2:$H$4537, N$2)</f>
        <v>0</v>
      </c>
      <c r="O44" s="27">
        <f>SUMIFS('FY16 DataDump'!$E$2:$E$4537, 'FY16 DataDump'!$C$2:$C$4537, 'FY16 Individual Analysis'!$A44, 'FY16 DataDump'!$H$2:$H$4537, O$2)</f>
        <v>0</v>
      </c>
      <c r="P44" s="27">
        <f t="shared" si="3"/>
        <v>22</v>
      </c>
      <c r="Q44" s="108">
        <f t="shared" si="0"/>
        <v>1.7759121730707135E-3</v>
      </c>
      <c r="S44" s="20">
        <f t="shared" si="5"/>
        <v>26.4</v>
      </c>
      <c r="T44" s="21">
        <f t="shared" si="5"/>
        <v>0</v>
      </c>
      <c r="U44" s="21">
        <f t="shared" si="5"/>
        <v>0</v>
      </c>
      <c r="V44" s="21">
        <f t="shared" si="5"/>
        <v>0</v>
      </c>
      <c r="W44" s="21">
        <f t="shared" si="5"/>
        <v>0</v>
      </c>
      <c r="X44" s="21">
        <f t="shared" si="5"/>
        <v>0</v>
      </c>
      <c r="Y44" s="21">
        <f t="shared" si="5"/>
        <v>0</v>
      </c>
      <c r="Z44" s="21">
        <f t="shared" si="5"/>
        <v>0</v>
      </c>
      <c r="AA44" s="21">
        <f t="shared" si="5"/>
        <v>0</v>
      </c>
      <c r="AB44" s="21">
        <f t="shared" si="5"/>
        <v>0</v>
      </c>
      <c r="AC44" s="21">
        <f t="shared" si="5"/>
        <v>0</v>
      </c>
      <c r="AD44" s="24">
        <f t="shared" si="5"/>
        <v>0</v>
      </c>
      <c r="AF44" s="15">
        <f t="shared" si="2"/>
        <v>26.4</v>
      </c>
    </row>
    <row r="45" spans="1:32" x14ac:dyDescent="0.25">
      <c r="A45" s="75">
        <v>340</v>
      </c>
      <c r="B45" s="75" t="str">
        <f>INDEX('FY16 DataDump'!$A$2:$H$4537, MATCH('FY16 Individual Analysis'!A45, 'FY16 DataDump'!$C$2:$C$4537, 0), MATCH('FY16 DataDump'!$B$1, 'FY16 DataDump'!$A$1:$H$1))</f>
        <v>DRINKS</v>
      </c>
      <c r="C45" s="75" t="str">
        <f>INDEX('FY16 DataDump'!$A$2:$H$4537, MATCH('FY16 Individual Analysis'!A45, 'FY16 DataDump'!$C$2:$C$4537, 0), MATCH('FY16 DataDump'!$D$1, 'FY16 DataDump'!$A$1:$H$1))</f>
        <v>MINUTE MAID ORANGE</v>
      </c>
      <c r="D45" s="27">
        <f>SUMIFS('FY16 DataDump'!$E$2:$E$4537, 'FY16 DataDump'!$C$2:$C$4537, 'FY16 Individual Analysis'!$A45, 'FY16 DataDump'!$H$2:$H$4537, D$2)</f>
        <v>23</v>
      </c>
      <c r="E45" s="27">
        <f>SUMIFS('FY16 DataDump'!$E$2:$E$4537, 'FY16 DataDump'!$C$2:$C$4537, 'FY16 Individual Analysis'!$A45, 'FY16 DataDump'!$H$2:$H$4537, E$2)</f>
        <v>0</v>
      </c>
      <c r="F45" s="27">
        <f>SUMIFS('FY16 DataDump'!$E$2:$E$4537, 'FY16 DataDump'!$C$2:$C$4537, 'FY16 Individual Analysis'!$A45, 'FY16 DataDump'!$H$2:$H$4537, F$2)</f>
        <v>0</v>
      </c>
      <c r="G45" s="27">
        <f>SUMIFS('FY16 DataDump'!$E$2:$E$4537, 'FY16 DataDump'!$C$2:$C$4537, 'FY16 Individual Analysis'!$A45, 'FY16 DataDump'!$H$2:$H$4537, G$2)</f>
        <v>0</v>
      </c>
      <c r="H45" s="27">
        <f>SUMIFS('FY16 DataDump'!$E$2:$E$4537, 'FY16 DataDump'!$C$2:$C$4537, 'FY16 Individual Analysis'!$A45, 'FY16 DataDump'!$H$2:$H$4537, H$2)</f>
        <v>0</v>
      </c>
      <c r="I45" s="27">
        <f>SUMIFS('FY16 DataDump'!$E$2:$E$4537, 'FY16 DataDump'!$C$2:$C$4537, 'FY16 Individual Analysis'!$A45, 'FY16 DataDump'!$H$2:$H$4537, I$2)</f>
        <v>0</v>
      </c>
      <c r="J45" s="27">
        <f>SUMIFS('FY16 DataDump'!$E$2:$E$4537, 'FY16 DataDump'!$C$2:$C$4537, 'FY16 Individual Analysis'!$A45, 'FY16 DataDump'!$H$2:$H$4537, J$2)</f>
        <v>0</v>
      </c>
      <c r="K45" s="27">
        <f>SUMIFS('FY16 DataDump'!$E$2:$E$4537, 'FY16 DataDump'!$C$2:$C$4537, 'FY16 Individual Analysis'!$A45, 'FY16 DataDump'!$H$2:$H$4537, K$2)</f>
        <v>0</v>
      </c>
      <c r="L45" s="27">
        <f>SUMIFS('FY16 DataDump'!$E$2:$E$4537, 'FY16 DataDump'!$C$2:$C$4537, 'FY16 Individual Analysis'!$A45, 'FY16 DataDump'!$H$2:$H$4537, L$2)</f>
        <v>0</v>
      </c>
      <c r="M45" s="27">
        <f>SUMIFS('FY16 DataDump'!$E$2:$E$4537, 'FY16 DataDump'!$C$2:$C$4537, 'FY16 Individual Analysis'!$A45, 'FY16 DataDump'!$H$2:$H$4537, M$2)</f>
        <v>0</v>
      </c>
      <c r="N45" s="27">
        <f>SUMIFS('FY16 DataDump'!$E$2:$E$4537, 'FY16 DataDump'!$C$2:$C$4537, 'FY16 Individual Analysis'!$A45, 'FY16 DataDump'!$H$2:$H$4537, N$2)</f>
        <v>0</v>
      </c>
      <c r="O45" s="27">
        <f>SUMIFS('FY16 DataDump'!$E$2:$E$4537, 'FY16 DataDump'!$C$2:$C$4537, 'FY16 Individual Analysis'!$A45, 'FY16 DataDump'!$H$2:$H$4537, O$2)</f>
        <v>0</v>
      </c>
      <c r="P45" s="27">
        <f t="shared" si="3"/>
        <v>23</v>
      </c>
      <c r="Q45" s="108">
        <f t="shared" si="0"/>
        <v>1.856635453664837E-3</v>
      </c>
      <c r="S45" s="20">
        <f t="shared" si="5"/>
        <v>27.6</v>
      </c>
      <c r="T45" s="21">
        <f t="shared" si="5"/>
        <v>0</v>
      </c>
      <c r="U45" s="21">
        <f t="shared" si="5"/>
        <v>0</v>
      </c>
      <c r="V45" s="21">
        <f t="shared" si="5"/>
        <v>0</v>
      </c>
      <c r="W45" s="21">
        <f t="shared" si="5"/>
        <v>0</v>
      </c>
      <c r="X45" s="21">
        <f t="shared" si="5"/>
        <v>0</v>
      </c>
      <c r="Y45" s="21">
        <f t="shared" si="5"/>
        <v>0</v>
      </c>
      <c r="Z45" s="21">
        <f t="shared" si="5"/>
        <v>0</v>
      </c>
      <c r="AA45" s="21">
        <f t="shared" si="5"/>
        <v>0</v>
      </c>
      <c r="AB45" s="21">
        <f t="shared" si="5"/>
        <v>0</v>
      </c>
      <c r="AC45" s="21">
        <f t="shared" si="5"/>
        <v>0</v>
      </c>
      <c r="AD45" s="24">
        <f t="shared" si="5"/>
        <v>0</v>
      </c>
      <c r="AF45" s="15">
        <f t="shared" si="2"/>
        <v>27.6</v>
      </c>
    </row>
    <row r="46" spans="1:32" x14ac:dyDescent="0.25">
      <c r="A46" s="75">
        <v>923</v>
      </c>
      <c r="B46" s="75" t="str">
        <f>INDEX('FY16 DataDump'!$A$2:$H$4537, MATCH('FY16 Individual Analysis'!A46, 'FY16 DataDump'!$C$2:$C$4537, 0), MATCH('FY16 DataDump'!$B$1, 'FY16 DataDump'!$A$1:$H$1))</f>
        <v>DRINKS</v>
      </c>
      <c r="C46" s="75" t="str">
        <f>INDEX('FY16 DataDump'!$A$2:$H$4537, MATCH('FY16 Individual Analysis'!A46, 'FY16 DataDump'!$C$2:$C$4537, 0), MATCH('FY16 DataDump'!$D$1, 'FY16 DataDump'!$A$1:$H$1))</f>
        <v>MMAID APPLE JUICE 15.2Z</v>
      </c>
      <c r="D46" s="27">
        <f>SUMIFS('FY16 DataDump'!$E$2:$E$4537, 'FY16 DataDump'!$C$2:$C$4537, 'FY16 Individual Analysis'!$A46, 'FY16 DataDump'!$H$2:$H$4537, D$2)</f>
        <v>8</v>
      </c>
      <c r="E46" s="27">
        <f>SUMIFS('FY16 DataDump'!$E$2:$E$4537, 'FY16 DataDump'!$C$2:$C$4537, 'FY16 Individual Analysis'!$A46, 'FY16 DataDump'!$H$2:$H$4537, E$2)</f>
        <v>0</v>
      </c>
      <c r="F46" s="27">
        <f>SUMIFS('FY16 DataDump'!$E$2:$E$4537, 'FY16 DataDump'!$C$2:$C$4537, 'FY16 Individual Analysis'!$A46, 'FY16 DataDump'!$H$2:$H$4537, F$2)</f>
        <v>0</v>
      </c>
      <c r="G46" s="27">
        <f>SUMIFS('FY16 DataDump'!$E$2:$E$4537, 'FY16 DataDump'!$C$2:$C$4537, 'FY16 Individual Analysis'!$A46, 'FY16 DataDump'!$H$2:$H$4537, G$2)</f>
        <v>0</v>
      </c>
      <c r="H46" s="27">
        <f>SUMIFS('FY16 DataDump'!$E$2:$E$4537, 'FY16 DataDump'!$C$2:$C$4537, 'FY16 Individual Analysis'!$A46, 'FY16 DataDump'!$H$2:$H$4537, H$2)</f>
        <v>0</v>
      </c>
      <c r="I46" s="27">
        <f>SUMIFS('FY16 DataDump'!$E$2:$E$4537, 'FY16 DataDump'!$C$2:$C$4537, 'FY16 Individual Analysis'!$A46, 'FY16 DataDump'!$H$2:$H$4537, I$2)</f>
        <v>0</v>
      </c>
      <c r="J46" s="27">
        <f>SUMIFS('FY16 DataDump'!$E$2:$E$4537, 'FY16 DataDump'!$C$2:$C$4537, 'FY16 Individual Analysis'!$A46, 'FY16 DataDump'!$H$2:$H$4537, J$2)</f>
        <v>0</v>
      </c>
      <c r="K46" s="27">
        <f>SUMIFS('FY16 DataDump'!$E$2:$E$4537, 'FY16 DataDump'!$C$2:$C$4537, 'FY16 Individual Analysis'!$A46, 'FY16 DataDump'!$H$2:$H$4537, K$2)</f>
        <v>0</v>
      </c>
      <c r="L46" s="27">
        <f>SUMIFS('FY16 DataDump'!$E$2:$E$4537, 'FY16 DataDump'!$C$2:$C$4537, 'FY16 Individual Analysis'!$A46, 'FY16 DataDump'!$H$2:$H$4537, L$2)</f>
        <v>0</v>
      </c>
      <c r="M46" s="27">
        <f>SUMIFS('FY16 DataDump'!$E$2:$E$4537, 'FY16 DataDump'!$C$2:$C$4537, 'FY16 Individual Analysis'!$A46, 'FY16 DataDump'!$H$2:$H$4537, M$2)</f>
        <v>0</v>
      </c>
      <c r="N46" s="27">
        <f>SUMIFS('FY16 DataDump'!$E$2:$E$4537, 'FY16 DataDump'!$C$2:$C$4537, 'FY16 Individual Analysis'!$A46, 'FY16 DataDump'!$H$2:$H$4537, N$2)</f>
        <v>0</v>
      </c>
      <c r="O46" s="27">
        <f>SUMIFS('FY16 DataDump'!$E$2:$E$4537, 'FY16 DataDump'!$C$2:$C$4537, 'FY16 Individual Analysis'!$A46, 'FY16 DataDump'!$H$2:$H$4537, O$2)</f>
        <v>0</v>
      </c>
      <c r="P46" s="27">
        <f t="shared" si="3"/>
        <v>8</v>
      </c>
      <c r="Q46" s="108">
        <f t="shared" si="0"/>
        <v>6.4578624475298673E-4</v>
      </c>
      <c r="S46" s="20">
        <f t="shared" si="5"/>
        <v>9.6</v>
      </c>
      <c r="T46" s="21">
        <f t="shared" si="5"/>
        <v>0</v>
      </c>
      <c r="U46" s="21">
        <f t="shared" si="5"/>
        <v>0</v>
      </c>
      <c r="V46" s="21">
        <f t="shared" si="5"/>
        <v>0</v>
      </c>
      <c r="W46" s="21">
        <f t="shared" si="5"/>
        <v>0</v>
      </c>
      <c r="X46" s="21">
        <f t="shared" si="5"/>
        <v>0</v>
      </c>
      <c r="Y46" s="21">
        <f t="shared" si="5"/>
        <v>0</v>
      </c>
      <c r="Z46" s="21">
        <f t="shared" si="5"/>
        <v>0</v>
      </c>
      <c r="AA46" s="21">
        <f t="shared" si="5"/>
        <v>0</v>
      </c>
      <c r="AB46" s="21">
        <f t="shared" si="5"/>
        <v>0</v>
      </c>
      <c r="AC46" s="21">
        <f t="shared" si="5"/>
        <v>0</v>
      </c>
      <c r="AD46" s="24">
        <f t="shared" si="5"/>
        <v>0</v>
      </c>
      <c r="AF46" s="15">
        <f t="shared" si="2"/>
        <v>9.6</v>
      </c>
    </row>
    <row r="47" spans="1:32" x14ac:dyDescent="0.25">
      <c r="A47" s="75">
        <v>956</v>
      </c>
      <c r="B47" s="75" t="str">
        <f>INDEX('FY16 DataDump'!$A$2:$H$4537, MATCH('FY16 Individual Analysis'!A47, 'FY16 DataDump'!$C$2:$C$4537, 0), MATCH('FY16 DataDump'!$B$1, 'FY16 DataDump'!$A$1:$H$1))</f>
        <v>DRINKS</v>
      </c>
      <c r="C47" s="75" t="str">
        <f>INDEX('FY16 DataDump'!$A$2:$H$4537, MATCH('FY16 Individual Analysis'!A47, 'FY16 DataDump'!$C$2:$C$4537, 0), MATCH('FY16 DataDump'!$D$1, 'FY16 DataDump'!$A$1:$H$1))</f>
        <v>NOS ORIGINAL</v>
      </c>
      <c r="D47" s="27">
        <f>SUMIFS('FY16 DataDump'!$E$2:$E$4537, 'FY16 DataDump'!$C$2:$C$4537, 'FY16 Individual Analysis'!$A47, 'FY16 DataDump'!$H$2:$H$4537, D$2)</f>
        <v>35</v>
      </c>
      <c r="E47" s="27">
        <f>SUMIFS('FY16 DataDump'!$E$2:$E$4537, 'FY16 DataDump'!$C$2:$C$4537, 'FY16 Individual Analysis'!$A47, 'FY16 DataDump'!$H$2:$H$4537, E$2)</f>
        <v>0</v>
      </c>
      <c r="F47" s="27">
        <f>SUMIFS('FY16 DataDump'!$E$2:$E$4537, 'FY16 DataDump'!$C$2:$C$4537, 'FY16 Individual Analysis'!$A47, 'FY16 DataDump'!$H$2:$H$4537, F$2)</f>
        <v>0</v>
      </c>
      <c r="G47" s="27">
        <f>SUMIFS('FY16 DataDump'!$E$2:$E$4537, 'FY16 DataDump'!$C$2:$C$4537, 'FY16 Individual Analysis'!$A47, 'FY16 DataDump'!$H$2:$H$4537, G$2)</f>
        <v>0</v>
      </c>
      <c r="H47" s="27">
        <f>SUMIFS('FY16 DataDump'!$E$2:$E$4537, 'FY16 DataDump'!$C$2:$C$4537, 'FY16 Individual Analysis'!$A47, 'FY16 DataDump'!$H$2:$H$4537, H$2)</f>
        <v>0</v>
      </c>
      <c r="I47" s="27">
        <f>SUMIFS('FY16 DataDump'!$E$2:$E$4537, 'FY16 DataDump'!$C$2:$C$4537, 'FY16 Individual Analysis'!$A47, 'FY16 DataDump'!$H$2:$H$4537, I$2)</f>
        <v>0</v>
      </c>
      <c r="J47" s="27">
        <f>SUMIFS('FY16 DataDump'!$E$2:$E$4537, 'FY16 DataDump'!$C$2:$C$4537, 'FY16 Individual Analysis'!$A47, 'FY16 DataDump'!$H$2:$H$4537, J$2)</f>
        <v>0</v>
      </c>
      <c r="K47" s="27">
        <f>SUMIFS('FY16 DataDump'!$E$2:$E$4537, 'FY16 DataDump'!$C$2:$C$4537, 'FY16 Individual Analysis'!$A47, 'FY16 DataDump'!$H$2:$H$4537, K$2)</f>
        <v>0</v>
      </c>
      <c r="L47" s="27">
        <f>SUMIFS('FY16 DataDump'!$E$2:$E$4537, 'FY16 DataDump'!$C$2:$C$4537, 'FY16 Individual Analysis'!$A47, 'FY16 DataDump'!$H$2:$H$4537, L$2)</f>
        <v>0</v>
      </c>
      <c r="M47" s="27">
        <f>SUMIFS('FY16 DataDump'!$E$2:$E$4537, 'FY16 DataDump'!$C$2:$C$4537, 'FY16 Individual Analysis'!$A47, 'FY16 DataDump'!$H$2:$H$4537, M$2)</f>
        <v>0</v>
      </c>
      <c r="N47" s="27">
        <f>SUMIFS('FY16 DataDump'!$E$2:$E$4537, 'FY16 DataDump'!$C$2:$C$4537, 'FY16 Individual Analysis'!$A47, 'FY16 DataDump'!$H$2:$H$4537, N$2)</f>
        <v>0</v>
      </c>
      <c r="O47" s="27">
        <f>SUMIFS('FY16 DataDump'!$E$2:$E$4537, 'FY16 DataDump'!$C$2:$C$4537, 'FY16 Individual Analysis'!$A47, 'FY16 DataDump'!$H$2:$H$4537, O$2)</f>
        <v>0</v>
      </c>
      <c r="P47" s="27">
        <f t="shared" si="3"/>
        <v>35</v>
      </c>
      <c r="Q47" s="108">
        <f t="shared" si="0"/>
        <v>2.8253148207943173E-3</v>
      </c>
      <c r="S47" s="20">
        <f t="shared" si="5"/>
        <v>42</v>
      </c>
      <c r="T47" s="21">
        <f t="shared" si="5"/>
        <v>0</v>
      </c>
      <c r="U47" s="21">
        <f t="shared" si="5"/>
        <v>0</v>
      </c>
      <c r="V47" s="21">
        <f t="shared" si="5"/>
        <v>0</v>
      </c>
      <c r="W47" s="21">
        <f t="shared" si="5"/>
        <v>0</v>
      </c>
      <c r="X47" s="21">
        <f t="shared" si="5"/>
        <v>0</v>
      </c>
      <c r="Y47" s="21">
        <f t="shared" si="5"/>
        <v>0</v>
      </c>
      <c r="Z47" s="21">
        <f t="shared" si="5"/>
        <v>0</v>
      </c>
      <c r="AA47" s="21">
        <f t="shared" si="5"/>
        <v>0</v>
      </c>
      <c r="AB47" s="21">
        <f t="shared" si="5"/>
        <v>0</v>
      </c>
      <c r="AC47" s="21">
        <f t="shared" si="5"/>
        <v>0</v>
      </c>
      <c r="AD47" s="24">
        <f t="shared" si="5"/>
        <v>0</v>
      </c>
      <c r="AF47" s="15">
        <f t="shared" si="2"/>
        <v>42</v>
      </c>
    </row>
    <row r="48" spans="1:32" x14ac:dyDescent="0.25">
      <c r="A48" s="75">
        <v>58330</v>
      </c>
      <c r="B48" s="75" t="str">
        <f>INDEX('FY16 DataDump'!$A$2:$H$4537, MATCH('FY16 Individual Analysis'!A48, 'FY16 DataDump'!$C$2:$C$4537, 0), MATCH('FY16 DataDump'!$B$1, 'FY16 DataDump'!$A$1:$H$1))</f>
        <v>DRINKS</v>
      </c>
      <c r="C48" s="75" t="str">
        <f>INDEX('FY16 DataDump'!$A$2:$H$4537, MATCH('FY16 Individual Analysis'!A48, 'FY16 DataDump'!$C$2:$C$4537, 0), MATCH('FY16 DataDump'!$D$1, 'FY16 DataDump'!$A$1:$H$1))</f>
        <v>Odwal15 Berries Go Mega</v>
      </c>
      <c r="D48" s="27">
        <f>SUMIFS('FY16 DataDump'!$E$2:$E$4537, 'FY16 DataDump'!$C$2:$C$4537, 'FY16 Individual Analysis'!$A48, 'FY16 DataDump'!$H$2:$H$4537, D$2)</f>
        <v>25</v>
      </c>
      <c r="E48" s="27">
        <f>SUMIFS('FY16 DataDump'!$E$2:$E$4537, 'FY16 DataDump'!$C$2:$C$4537, 'FY16 Individual Analysis'!$A48, 'FY16 DataDump'!$H$2:$H$4537, E$2)</f>
        <v>0</v>
      </c>
      <c r="F48" s="27">
        <f>SUMIFS('FY16 DataDump'!$E$2:$E$4537, 'FY16 DataDump'!$C$2:$C$4537, 'FY16 Individual Analysis'!$A48, 'FY16 DataDump'!$H$2:$H$4537, F$2)</f>
        <v>0</v>
      </c>
      <c r="G48" s="27">
        <f>SUMIFS('FY16 DataDump'!$E$2:$E$4537, 'FY16 DataDump'!$C$2:$C$4537, 'FY16 Individual Analysis'!$A48, 'FY16 DataDump'!$H$2:$H$4537, G$2)</f>
        <v>0</v>
      </c>
      <c r="H48" s="27">
        <f>SUMIFS('FY16 DataDump'!$E$2:$E$4537, 'FY16 DataDump'!$C$2:$C$4537, 'FY16 Individual Analysis'!$A48, 'FY16 DataDump'!$H$2:$H$4537, H$2)</f>
        <v>0</v>
      </c>
      <c r="I48" s="27">
        <f>SUMIFS('FY16 DataDump'!$E$2:$E$4537, 'FY16 DataDump'!$C$2:$C$4537, 'FY16 Individual Analysis'!$A48, 'FY16 DataDump'!$H$2:$H$4537, I$2)</f>
        <v>0</v>
      </c>
      <c r="J48" s="27">
        <f>SUMIFS('FY16 DataDump'!$E$2:$E$4537, 'FY16 DataDump'!$C$2:$C$4537, 'FY16 Individual Analysis'!$A48, 'FY16 DataDump'!$H$2:$H$4537, J$2)</f>
        <v>0</v>
      </c>
      <c r="K48" s="27">
        <f>SUMIFS('FY16 DataDump'!$E$2:$E$4537, 'FY16 DataDump'!$C$2:$C$4537, 'FY16 Individual Analysis'!$A48, 'FY16 DataDump'!$H$2:$H$4537, K$2)</f>
        <v>0</v>
      </c>
      <c r="L48" s="27">
        <f>SUMIFS('FY16 DataDump'!$E$2:$E$4537, 'FY16 DataDump'!$C$2:$C$4537, 'FY16 Individual Analysis'!$A48, 'FY16 DataDump'!$H$2:$H$4537, L$2)</f>
        <v>0</v>
      </c>
      <c r="M48" s="27">
        <f>SUMIFS('FY16 DataDump'!$E$2:$E$4537, 'FY16 DataDump'!$C$2:$C$4537, 'FY16 Individual Analysis'!$A48, 'FY16 DataDump'!$H$2:$H$4537, M$2)</f>
        <v>0</v>
      </c>
      <c r="N48" s="27">
        <f>SUMIFS('FY16 DataDump'!$E$2:$E$4537, 'FY16 DataDump'!$C$2:$C$4537, 'FY16 Individual Analysis'!$A48, 'FY16 DataDump'!$H$2:$H$4537, N$2)</f>
        <v>0</v>
      </c>
      <c r="O48" s="27">
        <f>SUMIFS('FY16 DataDump'!$E$2:$E$4537, 'FY16 DataDump'!$C$2:$C$4537, 'FY16 Individual Analysis'!$A48, 'FY16 DataDump'!$H$2:$H$4537, O$2)</f>
        <v>0</v>
      </c>
      <c r="P48" s="27">
        <f t="shared" si="3"/>
        <v>25</v>
      </c>
      <c r="Q48" s="108">
        <f t="shared" si="0"/>
        <v>2.0180820148530836E-3</v>
      </c>
      <c r="S48" s="20">
        <f t="shared" si="5"/>
        <v>30</v>
      </c>
      <c r="T48" s="21">
        <f t="shared" si="5"/>
        <v>0</v>
      </c>
      <c r="U48" s="21">
        <f t="shared" si="5"/>
        <v>0</v>
      </c>
      <c r="V48" s="21">
        <f t="shared" si="5"/>
        <v>0</v>
      </c>
      <c r="W48" s="21">
        <f t="shared" si="5"/>
        <v>0</v>
      </c>
      <c r="X48" s="21">
        <f t="shared" si="5"/>
        <v>0</v>
      </c>
      <c r="Y48" s="21">
        <f t="shared" si="5"/>
        <v>0</v>
      </c>
      <c r="Z48" s="21">
        <f t="shared" si="5"/>
        <v>0</v>
      </c>
      <c r="AA48" s="21">
        <f t="shared" si="5"/>
        <v>0</v>
      </c>
      <c r="AB48" s="21">
        <f t="shared" si="5"/>
        <v>0</v>
      </c>
      <c r="AC48" s="21">
        <f t="shared" si="5"/>
        <v>0</v>
      </c>
      <c r="AD48" s="24">
        <f t="shared" si="5"/>
        <v>0</v>
      </c>
      <c r="AF48" s="15">
        <f t="shared" si="2"/>
        <v>30</v>
      </c>
    </row>
    <row r="49" spans="1:32" x14ac:dyDescent="0.25">
      <c r="A49" s="75">
        <v>58331</v>
      </c>
      <c r="B49" s="75" t="str">
        <f>INDEX('FY16 DataDump'!$A$2:$H$4537, MATCH('FY16 Individual Analysis'!A49, 'FY16 DataDump'!$C$2:$C$4537, 0), MATCH('FY16 DataDump'!$B$1, 'FY16 DataDump'!$A$1:$H$1))</f>
        <v>DRINKS</v>
      </c>
      <c r="C49" s="75" t="str">
        <f>INDEX('FY16 DataDump'!$A$2:$H$4537, MATCH('FY16 Individual Analysis'!A49, 'FY16 DataDump'!$C$2:$C$4537, 0), MATCH('FY16 DataDump'!$D$1, 'FY16 DataDump'!$A$1:$H$1))</f>
        <v>Odwal15 Blueberry B</v>
      </c>
      <c r="D49" s="27">
        <f>SUMIFS('FY16 DataDump'!$E$2:$E$4537, 'FY16 DataDump'!$C$2:$C$4537, 'FY16 Individual Analysis'!$A49, 'FY16 DataDump'!$H$2:$H$4537, D$2)</f>
        <v>5</v>
      </c>
      <c r="E49" s="27">
        <f>SUMIFS('FY16 DataDump'!$E$2:$E$4537, 'FY16 DataDump'!$C$2:$C$4537, 'FY16 Individual Analysis'!$A49, 'FY16 DataDump'!$H$2:$H$4537, E$2)</f>
        <v>0</v>
      </c>
      <c r="F49" s="27">
        <f>SUMIFS('FY16 DataDump'!$E$2:$E$4537, 'FY16 DataDump'!$C$2:$C$4537, 'FY16 Individual Analysis'!$A49, 'FY16 DataDump'!$H$2:$H$4537, F$2)</f>
        <v>0</v>
      </c>
      <c r="G49" s="27">
        <f>SUMIFS('FY16 DataDump'!$E$2:$E$4537, 'FY16 DataDump'!$C$2:$C$4537, 'FY16 Individual Analysis'!$A49, 'FY16 DataDump'!$H$2:$H$4537, G$2)</f>
        <v>0</v>
      </c>
      <c r="H49" s="27">
        <f>SUMIFS('FY16 DataDump'!$E$2:$E$4537, 'FY16 DataDump'!$C$2:$C$4537, 'FY16 Individual Analysis'!$A49, 'FY16 DataDump'!$H$2:$H$4537, H$2)</f>
        <v>0</v>
      </c>
      <c r="I49" s="27">
        <f>SUMIFS('FY16 DataDump'!$E$2:$E$4537, 'FY16 DataDump'!$C$2:$C$4537, 'FY16 Individual Analysis'!$A49, 'FY16 DataDump'!$H$2:$H$4537, I$2)</f>
        <v>0</v>
      </c>
      <c r="J49" s="27">
        <f>SUMIFS('FY16 DataDump'!$E$2:$E$4537, 'FY16 DataDump'!$C$2:$C$4537, 'FY16 Individual Analysis'!$A49, 'FY16 DataDump'!$H$2:$H$4537, J$2)</f>
        <v>0</v>
      </c>
      <c r="K49" s="27">
        <f>SUMIFS('FY16 DataDump'!$E$2:$E$4537, 'FY16 DataDump'!$C$2:$C$4537, 'FY16 Individual Analysis'!$A49, 'FY16 DataDump'!$H$2:$H$4537, K$2)</f>
        <v>0</v>
      </c>
      <c r="L49" s="27">
        <f>SUMIFS('FY16 DataDump'!$E$2:$E$4537, 'FY16 DataDump'!$C$2:$C$4537, 'FY16 Individual Analysis'!$A49, 'FY16 DataDump'!$H$2:$H$4537, L$2)</f>
        <v>0</v>
      </c>
      <c r="M49" s="27">
        <f>SUMIFS('FY16 DataDump'!$E$2:$E$4537, 'FY16 DataDump'!$C$2:$C$4537, 'FY16 Individual Analysis'!$A49, 'FY16 DataDump'!$H$2:$H$4537, M$2)</f>
        <v>0</v>
      </c>
      <c r="N49" s="27">
        <f>SUMIFS('FY16 DataDump'!$E$2:$E$4537, 'FY16 DataDump'!$C$2:$C$4537, 'FY16 Individual Analysis'!$A49, 'FY16 DataDump'!$H$2:$H$4537, N$2)</f>
        <v>0</v>
      </c>
      <c r="O49" s="27">
        <f>SUMIFS('FY16 DataDump'!$E$2:$E$4537, 'FY16 DataDump'!$C$2:$C$4537, 'FY16 Individual Analysis'!$A49, 'FY16 DataDump'!$H$2:$H$4537, O$2)</f>
        <v>0</v>
      </c>
      <c r="P49" s="27">
        <f t="shared" si="3"/>
        <v>5</v>
      </c>
      <c r="Q49" s="108">
        <f t="shared" si="0"/>
        <v>4.0361640297061671E-4</v>
      </c>
      <c r="S49" s="20">
        <f t="shared" si="5"/>
        <v>6</v>
      </c>
      <c r="T49" s="21">
        <f t="shared" si="5"/>
        <v>0</v>
      </c>
      <c r="U49" s="21">
        <f t="shared" si="5"/>
        <v>0</v>
      </c>
      <c r="V49" s="21">
        <f t="shared" si="5"/>
        <v>0</v>
      </c>
      <c r="W49" s="21">
        <f t="shared" si="5"/>
        <v>0</v>
      </c>
      <c r="X49" s="21">
        <f t="shared" si="5"/>
        <v>0</v>
      </c>
      <c r="Y49" s="21">
        <f t="shared" si="5"/>
        <v>0</v>
      </c>
      <c r="Z49" s="21">
        <f t="shared" si="5"/>
        <v>0</v>
      </c>
      <c r="AA49" s="21">
        <f t="shared" si="5"/>
        <v>0</v>
      </c>
      <c r="AB49" s="21">
        <f t="shared" si="5"/>
        <v>0</v>
      </c>
      <c r="AC49" s="21">
        <f t="shared" si="5"/>
        <v>0</v>
      </c>
      <c r="AD49" s="24">
        <f t="shared" si="5"/>
        <v>0</v>
      </c>
      <c r="AF49" s="15">
        <f t="shared" si="2"/>
        <v>6</v>
      </c>
    </row>
    <row r="50" spans="1:32" x14ac:dyDescent="0.25">
      <c r="A50" s="75">
        <v>58332</v>
      </c>
      <c r="B50" s="75" t="str">
        <f>INDEX('FY16 DataDump'!$A$2:$H$4537, MATCH('FY16 Individual Analysis'!A50, 'FY16 DataDump'!$C$2:$C$4537, 0), MATCH('FY16 DataDump'!$B$1, 'FY16 DataDump'!$A$1:$H$1))</f>
        <v>DRINKS</v>
      </c>
      <c r="C50" s="75" t="str">
        <f>INDEX('FY16 DataDump'!$A$2:$H$4537, MATCH('FY16 Individual Analysis'!A50, 'FY16 DataDump'!$C$2:$C$4537, 0), MATCH('FY16 DataDump'!$D$1, 'FY16 DataDump'!$A$1:$H$1))</f>
        <v>Odwal15 Blueberry Protein</v>
      </c>
      <c r="D50" s="27">
        <f>SUMIFS('FY16 DataDump'!$E$2:$E$4537, 'FY16 DataDump'!$C$2:$C$4537, 'FY16 Individual Analysis'!$A50, 'FY16 DataDump'!$H$2:$H$4537, D$2)</f>
        <v>17</v>
      </c>
      <c r="E50" s="27">
        <f>SUMIFS('FY16 DataDump'!$E$2:$E$4537, 'FY16 DataDump'!$C$2:$C$4537, 'FY16 Individual Analysis'!$A50, 'FY16 DataDump'!$H$2:$H$4537, E$2)</f>
        <v>0</v>
      </c>
      <c r="F50" s="27">
        <f>SUMIFS('FY16 DataDump'!$E$2:$E$4537, 'FY16 DataDump'!$C$2:$C$4537, 'FY16 Individual Analysis'!$A50, 'FY16 DataDump'!$H$2:$H$4537, F$2)</f>
        <v>0</v>
      </c>
      <c r="G50" s="27">
        <f>SUMIFS('FY16 DataDump'!$E$2:$E$4537, 'FY16 DataDump'!$C$2:$C$4537, 'FY16 Individual Analysis'!$A50, 'FY16 DataDump'!$H$2:$H$4537, G$2)</f>
        <v>0</v>
      </c>
      <c r="H50" s="27">
        <f>SUMIFS('FY16 DataDump'!$E$2:$E$4537, 'FY16 DataDump'!$C$2:$C$4537, 'FY16 Individual Analysis'!$A50, 'FY16 DataDump'!$H$2:$H$4537, H$2)</f>
        <v>0</v>
      </c>
      <c r="I50" s="27">
        <f>SUMIFS('FY16 DataDump'!$E$2:$E$4537, 'FY16 DataDump'!$C$2:$C$4537, 'FY16 Individual Analysis'!$A50, 'FY16 DataDump'!$H$2:$H$4537, I$2)</f>
        <v>0</v>
      </c>
      <c r="J50" s="27">
        <f>SUMIFS('FY16 DataDump'!$E$2:$E$4537, 'FY16 DataDump'!$C$2:$C$4537, 'FY16 Individual Analysis'!$A50, 'FY16 DataDump'!$H$2:$H$4537, J$2)</f>
        <v>0</v>
      </c>
      <c r="K50" s="27">
        <f>SUMIFS('FY16 DataDump'!$E$2:$E$4537, 'FY16 DataDump'!$C$2:$C$4537, 'FY16 Individual Analysis'!$A50, 'FY16 DataDump'!$H$2:$H$4537, K$2)</f>
        <v>0</v>
      </c>
      <c r="L50" s="27">
        <f>SUMIFS('FY16 DataDump'!$E$2:$E$4537, 'FY16 DataDump'!$C$2:$C$4537, 'FY16 Individual Analysis'!$A50, 'FY16 DataDump'!$H$2:$H$4537, L$2)</f>
        <v>0</v>
      </c>
      <c r="M50" s="27">
        <f>SUMIFS('FY16 DataDump'!$E$2:$E$4537, 'FY16 DataDump'!$C$2:$C$4537, 'FY16 Individual Analysis'!$A50, 'FY16 DataDump'!$H$2:$H$4537, M$2)</f>
        <v>0</v>
      </c>
      <c r="N50" s="27">
        <f>SUMIFS('FY16 DataDump'!$E$2:$E$4537, 'FY16 DataDump'!$C$2:$C$4537, 'FY16 Individual Analysis'!$A50, 'FY16 DataDump'!$H$2:$H$4537, N$2)</f>
        <v>0</v>
      </c>
      <c r="O50" s="27">
        <f>SUMIFS('FY16 DataDump'!$E$2:$E$4537, 'FY16 DataDump'!$C$2:$C$4537, 'FY16 Individual Analysis'!$A50, 'FY16 DataDump'!$H$2:$H$4537, O$2)</f>
        <v>0</v>
      </c>
      <c r="P50" s="27">
        <f t="shared" si="3"/>
        <v>17</v>
      </c>
      <c r="Q50" s="108">
        <f t="shared" si="0"/>
        <v>1.3722957701000969E-3</v>
      </c>
      <c r="S50" s="20">
        <f t="shared" si="5"/>
        <v>20.399999999999999</v>
      </c>
      <c r="T50" s="21">
        <f t="shared" si="5"/>
        <v>0</v>
      </c>
      <c r="U50" s="21">
        <f t="shared" si="5"/>
        <v>0</v>
      </c>
      <c r="V50" s="21">
        <f t="shared" si="5"/>
        <v>0</v>
      </c>
      <c r="W50" s="21">
        <f t="shared" si="5"/>
        <v>0</v>
      </c>
      <c r="X50" s="21">
        <f t="shared" si="5"/>
        <v>0</v>
      </c>
      <c r="Y50" s="21">
        <f t="shared" si="5"/>
        <v>0</v>
      </c>
      <c r="Z50" s="21">
        <f t="shared" si="5"/>
        <v>0</v>
      </c>
      <c r="AA50" s="21">
        <f t="shared" si="5"/>
        <v>0</v>
      </c>
      <c r="AB50" s="21">
        <f t="shared" si="5"/>
        <v>0</v>
      </c>
      <c r="AC50" s="21">
        <f t="shared" si="5"/>
        <v>0</v>
      </c>
      <c r="AD50" s="24">
        <f t="shared" si="5"/>
        <v>0</v>
      </c>
      <c r="AF50" s="15">
        <f t="shared" si="2"/>
        <v>20.399999999999999</v>
      </c>
    </row>
    <row r="51" spans="1:32" x14ac:dyDescent="0.25">
      <c r="A51" s="75">
        <v>58335</v>
      </c>
      <c r="B51" s="75" t="str">
        <f>INDEX('FY16 DataDump'!$A$2:$H$4537, MATCH('FY16 Individual Analysis'!A51, 'FY16 DataDump'!$C$2:$C$4537, 0), MATCH('FY16 DataDump'!$B$1, 'FY16 DataDump'!$A$1:$H$1))</f>
        <v>DRINKS</v>
      </c>
      <c r="C51" s="75" t="str">
        <f>INDEX('FY16 DataDump'!$A$2:$H$4537, MATCH('FY16 Individual Analysis'!A51, 'FY16 DataDump'!$C$2:$C$4537, 0), MATCH('FY16 DataDump'!$D$1, 'FY16 DataDump'!$A$1:$H$1))</f>
        <v>Odwal15 Chocolate Protein</v>
      </c>
      <c r="D51" s="27">
        <f>SUMIFS('FY16 DataDump'!$E$2:$E$4537, 'FY16 DataDump'!$C$2:$C$4537, 'FY16 Individual Analysis'!$A51, 'FY16 DataDump'!$H$2:$H$4537, D$2)</f>
        <v>40</v>
      </c>
      <c r="E51" s="27">
        <f>SUMIFS('FY16 DataDump'!$E$2:$E$4537, 'FY16 DataDump'!$C$2:$C$4537, 'FY16 Individual Analysis'!$A51, 'FY16 DataDump'!$H$2:$H$4537, E$2)</f>
        <v>0</v>
      </c>
      <c r="F51" s="27">
        <f>SUMIFS('FY16 DataDump'!$E$2:$E$4537, 'FY16 DataDump'!$C$2:$C$4537, 'FY16 Individual Analysis'!$A51, 'FY16 DataDump'!$H$2:$H$4537, F$2)</f>
        <v>0</v>
      </c>
      <c r="G51" s="27">
        <f>SUMIFS('FY16 DataDump'!$E$2:$E$4537, 'FY16 DataDump'!$C$2:$C$4537, 'FY16 Individual Analysis'!$A51, 'FY16 DataDump'!$H$2:$H$4537, G$2)</f>
        <v>0</v>
      </c>
      <c r="H51" s="27">
        <f>SUMIFS('FY16 DataDump'!$E$2:$E$4537, 'FY16 DataDump'!$C$2:$C$4537, 'FY16 Individual Analysis'!$A51, 'FY16 DataDump'!$H$2:$H$4537, H$2)</f>
        <v>0</v>
      </c>
      <c r="I51" s="27">
        <f>SUMIFS('FY16 DataDump'!$E$2:$E$4537, 'FY16 DataDump'!$C$2:$C$4537, 'FY16 Individual Analysis'!$A51, 'FY16 DataDump'!$H$2:$H$4537, I$2)</f>
        <v>0</v>
      </c>
      <c r="J51" s="27">
        <f>SUMIFS('FY16 DataDump'!$E$2:$E$4537, 'FY16 DataDump'!$C$2:$C$4537, 'FY16 Individual Analysis'!$A51, 'FY16 DataDump'!$H$2:$H$4537, J$2)</f>
        <v>0</v>
      </c>
      <c r="K51" s="27">
        <f>SUMIFS('FY16 DataDump'!$E$2:$E$4537, 'FY16 DataDump'!$C$2:$C$4537, 'FY16 Individual Analysis'!$A51, 'FY16 DataDump'!$H$2:$H$4537, K$2)</f>
        <v>0</v>
      </c>
      <c r="L51" s="27">
        <f>SUMIFS('FY16 DataDump'!$E$2:$E$4537, 'FY16 DataDump'!$C$2:$C$4537, 'FY16 Individual Analysis'!$A51, 'FY16 DataDump'!$H$2:$H$4537, L$2)</f>
        <v>0</v>
      </c>
      <c r="M51" s="27">
        <f>SUMIFS('FY16 DataDump'!$E$2:$E$4537, 'FY16 DataDump'!$C$2:$C$4537, 'FY16 Individual Analysis'!$A51, 'FY16 DataDump'!$H$2:$H$4537, M$2)</f>
        <v>0</v>
      </c>
      <c r="N51" s="27">
        <f>SUMIFS('FY16 DataDump'!$E$2:$E$4537, 'FY16 DataDump'!$C$2:$C$4537, 'FY16 Individual Analysis'!$A51, 'FY16 DataDump'!$H$2:$H$4537, N$2)</f>
        <v>0</v>
      </c>
      <c r="O51" s="27">
        <f>SUMIFS('FY16 DataDump'!$E$2:$E$4537, 'FY16 DataDump'!$C$2:$C$4537, 'FY16 Individual Analysis'!$A51, 'FY16 DataDump'!$H$2:$H$4537, O$2)</f>
        <v>0</v>
      </c>
      <c r="P51" s="27">
        <f t="shared" si="3"/>
        <v>40</v>
      </c>
      <c r="Q51" s="108">
        <f t="shared" si="0"/>
        <v>3.2289312237649337E-3</v>
      </c>
      <c r="S51" s="20">
        <f t="shared" si="5"/>
        <v>48</v>
      </c>
      <c r="T51" s="21">
        <f t="shared" si="5"/>
        <v>0</v>
      </c>
      <c r="U51" s="21">
        <f t="shared" si="5"/>
        <v>0</v>
      </c>
      <c r="V51" s="21">
        <f t="shared" si="5"/>
        <v>0</v>
      </c>
      <c r="W51" s="21">
        <f t="shared" si="5"/>
        <v>0</v>
      </c>
      <c r="X51" s="21">
        <f t="shared" si="5"/>
        <v>0</v>
      </c>
      <c r="Y51" s="21">
        <f t="shared" si="5"/>
        <v>0</v>
      </c>
      <c r="Z51" s="21">
        <f t="shared" si="5"/>
        <v>0</v>
      </c>
      <c r="AA51" s="21">
        <f t="shared" si="5"/>
        <v>0</v>
      </c>
      <c r="AB51" s="21">
        <f t="shared" si="5"/>
        <v>0</v>
      </c>
      <c r="AC51" s="21">
        <f t="shared" si="5"/>
        <v>0</v>
      </c>
      <c r="AD51" s="24">
        <f t="shared" si="5"/>
        <v>0</v>
      </c>
      <c r="AF51" s="15">
        <f t="shared" si="2"/>
        <v>48</v>
      </c>
    </row>
    <row r="52" spans="1:32" x14ac:dyDescent="0.25">
      <c r="A52" s="75">
        <v>58336</v>
      </c>
      <c r="B52" s="75" t="str">
        <f>INDEX('FY16 DataDump'!$A$2:$H$4537, MATCH('FY16 Individual Analysis'!A52, 'FY16 DataDump'!$C$2:$C$4537, 0), MATCH('FY16 DataDump'!$B$1, 'FY16 DataDump'!$A$1:$H$1))</f>
        <v>DRINKS</v>
      </c>
      <c r="C52" s="75" t="str">
        <f>INDEX('FY16 DataDump'!$A$2:$H$4537, MATCH('FY16 Individual Analysis'!A52, 'FY16 DataDump'!$C$2:$C$4537, 0), MATCH('FY16 DataDump'!$D$1, 'FY16 DataDump'!$A$1:$H$1))</f>
        <v>Odwal15 Citrus C Monster</v>
      </c>
      <c r="D52" s="27">
        <f>SUMIFS('FY16 DataDump'!$E$2:$E$4537, 'FY16 DataDump'!$C$2:$C$4537, 'FY16 Individual Analysis'!$A52, 'FY16 DataDump'!$H$2:$H$4537, D$2)</f>
        <v>24</v>
      </c>
      <c r="E52" s="27">
        <f>SUMIFS('FY16 DataDump'!$E$2:$E$4537, 'FY16 DataDump'!$C$2:$C$4537, 'FY16 Individual Analysis'!$A52, 'FY16 DataDump'!$H$2:$H$4537, E$2)</f>
        <v>0</v>
      </c>
      <c r="F52" s="27">
        <f>SUMIFS('FY16 DataDump'!$E$2:$E$4537, 'FY16 DataDump'!$C$2:$C$4537, 'FY16 Individual Analysis'!$A52, 'FY16 DataDump'!$H$2:$H$4537, F$2)</f>
        <v>0</v>
      </c>
      <c r="G52" s="27">
        <f>SUMIFS('FY16 DataDump'!$E$2:$E$4537, 'FY16 DataDump'!$C$2:$C$4537, 'FY16 Individual Analysis'!$A52, 'FY16 DataDump'!$H$2:$H$4537, G$2)</f>
        <v>0</v>
      </c>
      <c r="H52" s="27">
        <f>SUMIFS('FY16 DataDump'!$E$2:$E$4537, 'FY16 DataDump'!$C$2:$C$4537, 'FY16 Individual Analysis'!$A52, 'FY16 DataDump'!$H$2:$H$4537, H$2)</f>
        <v>0</v>
      </c>
      <c r="I52" s="27">
        <f>SUMIFS('FY16 DataDump'!$E$2:$E$4537, 'FY16 DataDump'!$C$2:$C$4537, 'FY16 Individual Analysis'!$A52, 'FY16 DataDump'!$H$2:$H$4537, I$2)</f>
        <v>0</v>
      </c>
      <c r="J52" s="27">
        <f>SUMIFS('FY16 DataDump'!$E$2:$E$4537, 'FY16 DataDump'!$C$2:$C$4537, 'FY16 Individual Analysis'!$A52, 'FY16 DataDump'!$H$2:$H$4537, J$2)</f>
        <v>0</v>
      </c>
      <c r="K52" s="27">
        <f>SUMIFS('FY16 DataDump'!$E$2:$E$4537, 'FY16 DataDump'!$C$2:$C$4537, 'FY16 Individual Analysis'!$A52, 'FY16 DataDump'!$H$2:$H$4537, K$2)</f>
        <v>0</v>
      </c>
      <c r="L52" s="27">
        <f>SUMIFS('FY16 DataDump'!$E$2:$E$4537, 'FY16 DataDump'!$C$2:$C$4537, 'FY16 Individual Analysis'!$A52, 'FY16 DataDump'!$H$2:$H$4537, L$2)</f>
        <v>0</v>
      </c>
      <c r="M52" s="27">
        <f>SUMIFS('FY16 DataDump'!$E$2:$E$4537, 'FY16 DataDump'!$C$2:$C$4537, 'FY16 Individual Analysis'!$A52, 'FY16 DataDump'!$H$2:$H$4537, M$2)</f>
        <v>0</v>
      </c>
      <c r="N52" s="27">
        <f>SUMIFS('FY16 DataDump'!$E$2:$E$4537, 'FY16 DataDump'!$C$2:$C$4537, 'FY16 Individual Analysis'!$A52, 'FY16 DataDump'!$H$2:$H$4537, N$2)</f>
        <v>0</v>
      </c>
      <c r="O52" s="27">
        <f>SUMIFS('FY16 DataDump'!$E$2:$E$4537, 'FY16 DataDump'!$C$2:$C$4537, 'FY16 Individual Analysis'!$A52, 'FY16 DataDump'!$H$2:$H$4537, O$2)</f>
        <v>0</v>
      </c>
      <c r="P52" s="27">
        <f t="shared" si="3"/>
        <v>24</v>
      </c>
      <c r="Q52" s="108">
        <f t="shared" si="0"/>
        <v>1.9373587342589602E-3</v>
      </c>
      <c r="S52" s="20">
        <f t="shared" si="5"/>
        <v>28.8</v>
      </c>
      <c r="T52" s="21">
        <f t="shared" si="5"/>
        <v>0</v>
      </c>
      <c r="U52" s="21">
        <f t="shared" si="5"/>
        <v>0</v>
      </c>
      <c r="V52" s="21">
        <f t="shared" si="5"/>
        <v>0</v>
      </c>
      <c r="W52" s="21">
        <f t="shared" si="5"/>
        <v>0</v>
      </c>
      <c r="X52" s="21">
        <f t="shared" si="5"/>
        <v>0</v>
      </c>
      <c r="Y52" s="21">
        <f t="shared" si="5"/>
        <v>0</v>
      </c>
      <c r="Z52" s="21">
        <f t="shared" si="5"/>
        <v>0</v>
      </c>
      <c r="AA52" s="21">
        <f t="shared" si="5"/>
        <v>0</v>
      </c>
      <c r="AB52" s="21">
        <f t="shared" si="5"/>
        <v>0</v>
      </c>
      <c r="AC52" s="21">
        <f t="shared" si="5"/>
        <v>0</v>
      </c>
      <c r="AD52" s="24">
        <f t="shared" si="5"/>
        <v>0</v>
      </c>
      <c r="AF52" s="15">
        <f t="shared" si="2"/>
        <v>28.8</v>
      </c>
    </row>
    <row r="53" spans="1:32" x14ac:dyDescent="0.25">
      <c r="A53" s="75">
        <v>58338</v>
      </c>
      <c r="B53" s="75" t="str">
        <f>INDEX('FY16 DataDump'!$A$2:$H$4537, MATCH('FY16 Individual Analysis'!A53, 'FY16 DataDump'!$C$2:$C$4537, 0), MATCH('FY16 DataDump'!$B$1, 'FY16 DataDump'!$A$1:$H$1))</f>
        <v>DRINKS</v>
      </c>
      <c r="C53" s="75" t="str">
        <f>INDEX('FY16 DataDump'!$A$2:$H$4537, MATCH('FY16 Individual Analysis'!A53, 'FY16 DataDump'!$C$2:$C$4537, 0), MATCH('FY16 DataDump'!$D$1, 'FY16 DataDump'!$A$1:$H$1))</f>
        <v>Odwal15 Mango Tango</v>
      </c>
      <c r="D53" s="27">
        <f>SUMIFS('FY16 DataDump'!$E$2:$E$4537, 'FY16 DataDump'!$C$2:$C$4537, 'FY16 Individual Analysis'!$A53, 'FY16 DataDump'!$H$2:$H$4537, D$2)</f>
        <v>68</v>
      </c>
      <c r="E53" s="27">
        <f>SUMIFS('FY16 DataDump'!$E$2:$E$4537, 'FY16 DataDump'!$C$2:$C$4537, 'FY16 Individual Analysis'!$A53, 'FY16 DataDump'!$H$2:$H$4537, E$2)</f>
        <v>0</v>
      </c>
      <c r="F53" s="27">
        <f>SUMIFS('FY16 DataDump'!$E$2:$E$4537, 'FY16 DataDump'!$C$2:$C$4537, 'FY16 Individual Analysis'!$A53, 'FY16 DataDump'!$H$2:$H$4537, F$2)</f>
        <v>0</v>
      </c>
      <c r="G53" s="27">
        <f>SUMIFS('FY16 DataDump'!$E$2:$E$4537, 'FY16 DataDump'!$C$2:$C$4537, 'FY16 Individual Analysis'!$A53, 'FY16 DataDump'!$H$2:$H$4537, G$2)</f>
        <v>0</v>
      </c>
      <c r="H53" s="27">
        <f>SUMIFS('FY16 DataDump'!$E$2:$E$4537, 'FY16 DataDump'!$C$2:$C$4537, 'FY16 Individual Analysis'!$A53, 'FY16 DataDump'!$H$2:$H$4537, H$2)</f>
        <v>0</v>
      </c>
      <c r="I53" s="27">
        <f>SUMIFS('FY16 DataDump'!$E$2:$E$4537, 'FY16 DataDump'!$C$2:$C$4537, 'FY16 Individual Analysis'!$A53, 'FY16 DataDump'!$H$2:$H$4537, I$2)</f>
        <v>0</v>
      </c>
      <c r="J53" s="27">
        <f>SUMIFS('FY16 DataDump'!$E$2:$E$4537, 'FY16 DataDump'!$C$2:$C$4537, 'FY16 Individual Analysis'!$A53, 'FY16 DataDump'!$H$2:$H$4537, J$2)</f>
        <v>0</v>
      </c>
      <c r="K53" s="27">
        <f>SUMIFS('FY16 DataDump'!$E$2:$E$4537, 'FY16 DataDump'!$C$2:$C$4537, 'FY16 Individual Analysis'!$A53, 'FY16 DataDump'!$H$2:$H$4537, K$2)</f>
        <v>0</v>
      </c>
      <c r="L53" s="27">
        <f>SUMIFS('FY16 DataDump'!$E$2:$E$4537, 'FY16 DataDump'!$C$2:$C$4537, 'FY16 Individual Analysis'!$A53, 'FY16 DataDump'!$H$2:$H$4537, L$2)</f>
        <v>0</v>
      </c>
      <c r="M53" s="27">
        <f>SUMIFS('FY16 DataDump'!$E$2:$E$4537, 'FY16 DataDump'!$C$2:$C$4537, 'FY16 Individual Analysis'!$A53, 'FY16 DataDump'!$H$2:$H$4537, M$2)</f>
        <v>0</v>
      </c>
      <c r="N53" s="27">
        <f>SUMIFS('FY16 DataDump'!$E$2:$E$4537, 'FY16 DataDump'!$C$2:$C$4537, 'FY16 Individual Analysis'!$A53, 'FY16 DataDump'!$H$2:$H$4537, N$2)</f>
        <v>0</v>
      </c>
      <c r="O53" s="27">
        <f>SUMIFS('FY16 DataDump'!$E$2:$E$4537, 'FY16 DataDump'!$C$2:$C$4537, 'FY16 Individual Analysis'!$A53, 'FY16 DataDump'!$H$2:$H$4537, O$2)</f>
        <v>0</v>
      </c>
      <c r="P53" s="27">
        <f t="shared" si="3"/>
        <v>68</v>
      </c>
      <c r="Q53" s="108">
        <f t="shared" si="0"/>
        <v>5.4891830804003876E-3</v>
      </c>
      <c r="S53" s="20">
        <f t="shared" si="5"/>
        <v>81.599999999999994</v>
      </c>
      <c r="T53" s="21">
        <f t="shared" si="5"/>
        <v>0</v>
      </c>
      <c r="U53" s="21">
        <f t="shared" si="5"/>
        <v>0</v>
      </c>
      <c r="V53" s="21">
        <f t="shared" si="5"/>
        <v>0</v>
      </c>
      <c r="W53" s="21">
        <f t="shared" si="5"/>
        <v>0</v>
      </c>
      <c r="X53" s="21">
        <f t="shared" si="5"/>
        <v>0</v>
      </c>
      <c r="Y53" s="21">
        <f t="shared" si="5"/>
        <v>0</v>
      </c>
      <c r="Z53" s="21">
        <f t="shared" si="5"/>
        <v>0</v>
      </c>
      <c r="AA53" s="21">
        <f t="shared" si="5"/>
        <v>0</v>
      </c>
      <c r="AB53" s="21">
        <f t="shared" si="5"/>
        <v>0</v>
      </c>
      <c r="AC53" s="21">
        <f t="shared" si="5"/>
        <v>0</v>
      </c>
      <c r="AD53" s="24">
        <f t="shared" si="5"/>
        <v>0</v>
      </c>
      <c r="AF53" s="15">
        <f t="shared" si="2"/>
        <v>81.599999999999994</v>
      </c>
    </row>
    <row r="54" spans="1:32" x14ac:dyDescent="0.25">
      <c r="A54" s="75">
        <v>58339</v>
      </c>
      <c r="B54" s="75" t="str">
        <f>INDEX('FY16 DataDump'!$A$2:$H$4537, MATCH('FY16 Individual Analysis'!A54, 'FY16 DataDump'!$C$2:$C$4537, 0), MATCH('FY16 DataDump'!$B$1, 'FY16 DataDump'!$A$1:$H$1))</f>
        <v>DRINKS</v>
      </c>
      <c r="C54" s="75" t="str">
        <f>INDEX('FY16 DataDump'!$A$2:$H$4537, MATCH('FY16 Individual Analysis'!A54, 'FY16 DataDump'!$C$2:$C$4537, 0), MATCH('FY16 DataDump'!$D$1, 'FY16 DataDump'!$A$1:$H$1))</f>
        <v>Odwal15 Mo' Beta</v>
      </c>
      <c r="D54" s="27">
        <f>SUMIFS('FY16 DataDump'!$E$2:$E$4537, 'FY16 DataDump'!$C$2:$C$4537, 'FY16 Individual Analysis'!$A54, 'FY16 DataDump'!$H$2:$H$4537, D$2)</f>
        <v>15</v>
      </c>
      <c r="E54" s="27">
        <f>SUMIFS('FY16 DataDump'!$E$2:$E$4537, 'FY16 DataDump'!$C$2:$C$4537, 'FY16 Individual Analysis'!$A54, 'FY16 DataDump'!$H$2:$H$4537, E$2)</f>
        <v>0</v>
      </c>
      <c r="F54" s="27">
        <f>SUMIFS('FY16 DataDump'!$E$2:$E$4537, 'FY16 DataDump'!$C$2:$C$4537, 'FY16 Individual Analysis'!$A54, 'FY16 DataDump'!$H$2:$H$4537, F$2)</f>
        <v>0</v>
      </c>
      <c r="G54" s="27">
        <f>SUMIFS('FY16 DataDump'!$E$2:$E$4537, 'FY16 DataDump'!$C$2:$C$4537, 'FY16 Individual Analysis'!$A54, 'FY16 DataDump'!$H$2:$H$4537, G$2)</f>
        <v>0</v>
      </c>
      <c r="H54" s="27">
        <f>SUMIFS('FY16 DataDump'!$E$2:$E$4537, 'FY16 DataDump'!$C$2:$C$4537, 'FY16 Individual Analysis'!$A54, 'FY16 DataDump'!$H$2:$H$4537, H$2)</f>
        <v>0</v>
      </c>
      <c r="I54" s="27">
        <f>SUMIFS('FY16 DataDump'!$E$2:$E$4537, 'FY16 DataDump'!$C$2:$C$4537, 'FY16 Individual Analysis'!$A54, 'FY16 DataDump'!$H$2:$H$4537, I$2)</f>
        <v>0</v>
      </c>
      <c r="J54" s="27">
        <f>SUMIFS('FY16 DataDump'!$E$2:$E$4537, 'FY16 DataDump'!$C$2:$C$4537, 'FY16 Individual Analysis'!$A54, 'FY16 DataDump'!$H$2:$H$4537, J$2)</f>
        <v>0</v>
      </c>
      <c r="K54" s="27">
        <f>SUMIFS('FY16 DataDump'!$E$2:$E$4537, 'FY16 DataDump'!$C$2:$C$4537, 'FY16 Individual Analysis'!$A54, 'FY16 DataDump'!$H$2:$H$4537, K$2)</f>
        <v>0</v>
      </c>
      <c r="L54" s="27">
        <f>SUMIFS('FY16 DataDump'!$E$2:$E$4537, 'FY16 DataDump'!$C$2:$C$4537, 'FY16 Individual Analysis'!$A54, 'FY16 DataDump'!$H$2:$H$4537, L$2)</f>
        <v>0</v>
      </c>
      <c r="M54" s="27">
        <f>SUMIFS('FY16 DataDump'!$E$2:$E$4537, 'FY16 DataDump'!$C$2:$C$4537, 'FY16 Individual Analysis'!$A54, 'FY16 DataDump'!$H$2:$H$4537, M$2)</f>
        <v>0</v>
      </c>
      <c r="N54" s="27">
        <f>SUMIFS('FY16 DataDump'!$E$2:$E$4537, 'FY16 DataDump'!$C$2:$C$4537, 'FY16 Individual Analysis'!$A54, 'FY16 DataDump'!$H$2:$H$4537, N$2)</f>
        <v>0</v>
      </c>
      <c r="O54" s="27">
        <f>SUMIFS('FY16 DataDump'!$E$2:$E$4537, 'FY16 DataDump'!$C$2:$C$4537, 'FY16 Individual Analysis'!$A54, 'FY16 DataDump'!$H$2:$H$4537, O$2)</f>
        <v>0</v>
      </c>
      <c r="P54" s="27">
        <f t="shared" si="3"/>
        <v>15</v>
      </c>
      <c r="Q54" s="108">
        <f t="shared" si="0"/>
        <v>1.2108492089118502E-3</v>
      </c>
      <c r="S54" s="20">
        <f t="shared" si="5"/>
        <v>18</v>
      </c>
      <c r="T54" s="21">
        <f t="shared" si="5"/>
        <v>0</v>
      </c>
      <c r="U54" s="21">
        <f t="shared" si="5"/>
        <v>0</v>
      </c>
      <c r="V54" s="21">
        <f t="shared" si="5"/>
        <v>0</v>
      </c>
      <c r="W54" s="21">
        <f t="shared" si="5"/>
        <v>0</v>
      </c>
      <c r="X54" s="21">
        <f t="shared" si="5"/>
        <v>0</v>
      </c>
      <c r="Y54" s="21">
        <f t="shared" si="5"/>
        <v>0</v>
      </c>
      <c r="Z54" s="21">
        <f t="shared" si="5"/>
        <v>0</v>
      </c>
      <c r="AA54" s="21">
        <f t="shared" si="5"/>
        <v>0</v>
      </c>
      <c r="AB54" s="21">
        <f t="shared" si="5"/>
        <v>0</v>
      </c>
      <c r="AC54" s="21">
        <f t="shared" si="5"/>
        <v>0</v>
      </c>
      <c r="AD54" s="24">
        <f t="shared" si="5"/>
        <v>0</v>
      </c>
      <c r="AF54" s="15">
        <f t="shared" si="2"/>
        <v>18</v>
      </c>
    </row>
    <row r="55" spans="1:32" x14ac:dyDescent="0.25">
      <c r="A55" s="75">
        <v>58340</v>
      </c>
      <c r="B55" s="75" t="str">
        <f>INDEX('FY16 DataDump'!$A$2:$H$4537, MATCH('FY16 Individual Analysis'!A55, 'FY16 DataDump'!$C$2:$C$4537, 0), MATCH('FY16 DataDump'!$B$1, 'FY16 DataDump'!$A$1:$H$1))</f>
        <v>DRINKS</v>
      </c>
      <c r="C55" s="75" t="str">
        <f>INDEX('FY16 DataDump'!$A$2:$H$4537, MATCH('FY16 Individual Analysis'!A55, 'FY16 DataDump'!$C$2:$C$4537, 0), MATCH('FY16 DataDump'!$D$1, 'FY16 DataDump'!$A$1:$H$1))</f>
        <v>Odwal15 Orange Juice</v>
      </c>
      <c r="D55" s="27">
        <f>SUMIFS('FY16 DataDump'!$E$2:$E$4537, 'FY16 DataDump'!$C$2:$C$4537, 'FY16 Individual Analysis'!$A55, 'FY16 DataDump'!$H$2:$H$4537, D$2)</f>
        <v>27</v>
      </c>
      <c r="E55" s="27">
        <f>SUMIFS('FY16 DataDump'!$E$2:$E$4537, 'FY16 DataDump'!$C$2:$C$4537, 'FY16 Individual Analysis'!$A55, 'FY16 DataDump'!$H$2:$H$4537, E$2)</f>
        <v>0</v>
      </c>
      <c r="F55" s="27">
        <f>SUMIFS('FY16 DataDump'!$E$2:$E$4537, 'FY16 DataDump'!$C$2:$C$4537, 'FY16 Individual Analysis'!$A55, 'FY16 DataDump'!$H$2:$H$4537, F$2)</f>
        <v>0</v>
      </c>
      <c r="G55" s="27">
        <f>SUMIFS('FY16 DataDump'!$E$2:$E$4537, 'FY16 DataDump'!$C$2:$C$4537, 'FY16 Individual Analysis'!$A55, 'FY16 DataDump'!$H$2:$H$4537, G$2)</f>
        <v>0</v>
      </c>
      <c r="H55" s="27">
        <f>SUMIFS('FY16 DataDump'!$E$2:$E$4537, 'FY16 DataDump'!$C$2:$C$4537, 'FY16 Individual Analysis'!$A55, 'FY16 DataDump'!$H$2:$H$4537, H$2)</f>
        <v>0</v>
      </c>
      <c r="I55" s="27">
        <f>SUMIFS('FY16 DataDump'!$E$2:$E$4537, 'FY16 DataDump'!$C$2:$C$4537, 'FY16 Individual Analysis'!$A55, 'FY16 DataDump'!$H$2:$H$4537, I$2)</f>
        <v>0</v>
      </c>
      <c r="J55" s="27">
        <f>SUMIFS('FY16 DataDump'!$E$2:$E$4537, 'FY16 DataDump'!$C$2:$C$4537, 'FY16 Individual Analysis'!$A55, 'FY16 DataDump'!$H$2:$H$4537, J$2)</f>
        <v>0</v>
      </c>
      <c r="K55" s="27">
        <f>SUMIFS('FY16 DataDump'!$E$2:$E$4537, 'FY16 DataDump'!$C$2:$C$4537, 'FY16 Individual Analysis'!$A55, 'FY16 DataDump'!$H$2:$H$4537, K$2)</f>
        <v>0</v>
      </c>
      <c r="L55" s="27">
        <f>SUMIFS('FY16 DataDump'!$E$2:$E$4537, 'FY16 DataDump'!$C$2:$C$4537, 'FY16 Individual Analysis'!$A55, 'FY16 DataDump'!$H$2:$H$4537, L$2)</f>
        <v>0</v>
      </c>
      <c r="M55" s="27">
        <f>SUMIFS('FY16 DataDump'!$E$2:$E$4537, 'FY16 DataDump'!$C$2:$C$4537, 'FY16 Individual Analysis'!$A55, 'FY16 DataDump'!$H$2:$H$4537, M$2)</f>
        <v>0</v>
      </c>
      <c r="N55" s="27">
        <f>SUMIFS('FY16 DataDump'!$E$2:$E$4537, 'FY16 DataDump'!$C$2:$C$4537, 'FY16 Individual Analysis'!$A55, 'FY16 DataDump'!$H$2:$H$4537, N$2)</f>
        <v>0</v>
      </c>
      <c r="O55" s="27">
        <f>SUMIFS('FY16 DataDump'!$E$2:$E$4537, 'FY16 DataDump'!$C$2:$C$4537, 'FY16 Individual Analysis'!$A55, 'FY16 DataDump'!$H$2:$H$4537, O$2)</f>
        <v>0</v>
      </c>
      <c r="P55" s="27">
        <f t="shared" si="3"/>
        <v>27</v>
      </c>
      <c r="Q55" s="108">
        <f t="shared" si="0"/>
        <v>2.1795285760413301E-3</v>
      </c>
      <c r="S55" s="20">
        <f t="shared" si="5"/>
        <v>32.4</v>
      </c>
      <c r="T55" s="21">
        <f t="shared" si="5"/>
        <v>0</v>
      </c>
      <c r="U55" s="21">
        <f t="shared" si="5"/>
        <v>0</v>
      </c>
      <c r="V55" s="21">
        <f t="shared" si="5"/>
        <v>0</v>
      </c>
      <c r="W55" s="21">
        <f t="shared" si="5"/>
        <v>0</v>
      </c>
      <c r="X55" s="21">
        <f t="shared" si="5"/>
        <v>0</v>
      </c>
      <c r="Y55" s="21">
        <f t="shared" si="5"/>
        <v>0</v>
      </c>
      <c r="Z55" s="21">
        <f t="shared" si="5"/>
        <v>0</v>
      </c>
      <c r="AA55" s="21">
        <f t="shared" si="5"/>
        <v>0</v>
      </c>
      <c r="AB55" s="21">
        <f t="shared" si="5"/>
        <v>0</v>
      </c>
      <c r="AC55" s="21">
        <f t="shared" si="5"/>
        <v>0</v>
      </c>
      <c r="AD55" s="24">
        <f t="shared" si="5"/>
        <v>0</v>
      </c>
      <c r="AF55" s="15">
        <f t="shared" si="2"/>
        <v>32.4</v>
      </c>
    </row>
    <row r="56" spans="1:32" x14ac:dyDescent="0.25">
      <c r="A56" s="75">
        <v>58342</v>
      </c>
      <c r="B56" s="75" t="str">
        <f>INDEX('FY16 DataDump'!$A$2:$H$4537, MATCH('FY16 Individual Analysis'!A56, 'FY16 DataDump'!$C$2:$C$4537, 0), MATCH('FY16 DataDump'!$B$1, 'FY16 DataDump'!$A$1:$H$1))</f>
        <v>DRINKS</v>
      </c>
      <c r="C56" s="75" t="str">
        <f>INDEX('FY16 DataDump'!$A$2:$H$4537, MATCH('FY16 Individual Analysis'!A56, 'FY16 DataDump'!$C$2:$C$4537, 0), MATCH('FY16 DataDump'!$D$1, 'FY16 DataDump'!$A$1:$H$1))</f>
        <v>Odwal15 Originl Superfood</v>
      </c>
      <c r="D56" s="27">
        <f>SUMIFS('FY16 DataDump'!$E$2:$E$4537, 'FY16 DataDump'!$C$2:$C$4537, 'FY16 Individual Analysis'!$A56, 'FY16 DataDump'!$H$2:$H$4537, D$2)</f>
        <v>52</v>
      </c>
      <c r="E56" s="27">
        <f>SUMIFS('FY16 DataDump'!$E$2:$E$4537, 'FY16 DataDump'!$C$2:$C$4537, 'FY16 Individual Analysis'!$A56, 'FY16 DataDump'!$H$2:$H$4537, E$2)</f>
        <v>0</v>
      </c>
      <c r="F56" s="27">
        <f>SUMIFS('FY16 DataDump'!$E$2:$E$4537, 'FY16 DataDump'!$C$2:$C$4537, 'FY16 Individual Analysis'!$A56, 'FY16 DataDump'!$H$2:$H$4537, F$2)</f>
        <v>0</v>
      </c>
      <c r="G56" s="27">
        <f>SUMIFS('FY16 DataDump'!$E$2:$E$4537, 'FY16 DataDump'!$C$2:$C$4537, 'FY16 Individual Analysis'!$A56, 'FY16 DataDump'!$H$2:$H$4537, G$2)</f>
        <v>0</v>
      </c>
      <c r="H56" s="27">
        <f>SUMIFS('FY16 DataDump'!$E$2:$E$4537, 'FY16 DataDump'!$C$2:$C$4537, 'FY16 Individual Analysis'!$A56, 'FY16 DataDump'!$H$2:$H$4537, H$2)</f>
        <v>0</v>
      </c>
      <c r="I56" s="27">
        <f>SUMIFS('FY16 DataDump'!$E$2:$E$4537, 'FY16 DataDump'!$C$2:$C$4537, 'FY16 Individual Analysis'!$A56, 'FY16 DataDump'!$H$2:$H$4537, I$2)</f>
        <v>0</v>
      </c>
      <c r="J56" s="27">
        <f>SUMIFS('FY16 DataDump'!$E$2:$E$4537, 'FY16 DataDump'!$C$2:$C$4537, 'FY16 Individual Analysis'!$A56, 'FY16 DataDump'!$H$2:$H$4537, J$2)</f>
        <v>0</v>
      </c>
      <c r="K56" s="27">
        <f>SUMIFS('FY16 DataDump'!$E$2:$E$4537, 'FY16 DataDump'!$C$2:$C$4537, 'FY16 Individual Analysis'!$A56, 'FY16 DataDump'!$H$2:$H$4537, K$2)</f>
        <v>0</v>
      </c>
      <c r="L56" s="27">
        <f>SUMIFS('FY16 DataDump'!$E$2:$E$4537, 'FY16 DataDump'!$C$2:$C$4537, 'FY16 Individual Analysis'!$A56, 'FY16 DataDump'!$H$2:$H$4537, L$2)</f>
        <v>0</v>
      </c>
      <c r="M56" s="27">
        <f>SUMIFS('FY16 DataDump'!$E$2:$E$4537, 'FY16 DataDump'!$C$2:$C$4537, 'FY16 Individual Analysis'!$A56, 'FY16 DataDump'!$H$2:$H$4537, M$2)</f>
        <v>0</v>
      </c>
      <c r="N56" s="27">
        <f>SUMIFS('FY16 DataDump'!$E$2:$E$4537, 'FY16 DataDump'!$C$2:$C$4537, 'FY16 Individual Analysis'!$A56, 'FY16 DataDump'!$H$2:$H$4537, N$2)</f>
        <v>0</v>
      </c>
      <c r="O56" s="27">
        <f>SUMIFS('FY16 DataDump'!$E$2:$E$4537, 'FY16 DataDump'!$C$2:$C$4537, 'FY16 Individual Analysis'!$A56, 'FY16 DataDump'!$H$2:$H$4537, O$2)</f>
        <v>0</v>
      </c>
      <c r="P56" s="27">
        <f t="shared" si="3"/>
        <v>52</v>
      </c>
      <c r="Q56" s="108">
        <f t="shared" si="0"/>
        <v>4.1976105908944142E-3</v>
      </c>
      <c r="S56" s="20">
        <f t="shared" si="5"/>
        <v>62.4</v>
      </c>
      <c r="T56" s="21">
        <f t="shared" si="5"/>
        <v>0</v>
      </c>
      <c r="U56" s="21">
        <f t="shared" si="5"/>
        <v>0</v>
      </c>
      <c r="V56" s="21">
        <f t="shared" si="5"/>
        <v>0</v>
      </c>
      <c r="W56" s="21">
        <f t="shared" si="5"/>
        <v>0</v>
      </c>
      <c r="X56" s="21">
        <f t="shared" si="5"/>
        <v>0</v>
      </c>
      <c r="Y56" s="21">
        <f t="shared" si="5"/>
        <v>0</v>
      </c>
      <c r="Z56" s="21">
        <f t="shared" si="5"/>
        <v>0</v>
      </c>
      <c r="AA56" s="21">
        <f t="shared" si="5"/>
        <v>0</v>
      </c>
      <c r="AB56" s="21">
        <f t="shared" si="5"/>
        <v>0</v>
      </c>
      <c r="AC56" s="21">
        <f t="shared" si="5"/>
        <v>0</v>
      </c>
      <c r="AD56" s="24">
        <f t="shared" si="5"/>
        <v>0</v>
      </c>
      <c r="AF56" s="15">
        <f t="shared" si="2"/>
        <v>62.4</v>
      </c>
    </row>
    <row r="57" spans="1:32" x14ac:dyDescent="0.25">
      <c r="A57" s="75">
        <v>58343</v>
      </c>
      <c r="B57" s="75" t="str">
        <f>INDEX('FY16 DataDump'!$A$2:$H$4537, MATCH('FY16 Individual Analysis'!A57, 'FY16 DataDump'!$C$2:$C$4537, 0), MATCH('FY16 DataDump'!$B$1, 'FY16 DataDump'!$A$1:$H$1))</f>
        <v>DRINKS</v>
      </c>
      <c r="C57" s="75" t="str">
        <f>INDEX('FY16 DataDump'!$A$2:$H$4537, MATCH('FY16 Individual Analysis'!A57, 'FY16 DataDump'!$C$2:$C$4537, 0), MATCH('FY16 DataDump'!$D$1, 'FY16 DataDump'!$A$1:$H$1))</f>
        <v>Odwal15 Red Rhapsody</v>
      </c>
      <c r="D57" s="27">
        <f>SUMIFS('FY16 DataDump'!$E$2:$E$4537, 'FY16 DataDump'!$C$2:$C$4537, 'FY16 Individual Analysis'!$A57, 'FY16 DataDump'!$H$2:$H$4537, D$2)</f>
        <v>18</v>
      </c>
      <c r="E57" s="27">
        <f>SUMIFS('FY16 DataDump'!$E$2:$E$4537, 'FY16 DataDump'!$C$2:$C$4537, 'FY16 Individual Analysis'!$A57, 'FY16 DataDump'!$H$2:$H$4537, E$2)</f>
        <v>0</v>
      </c>
      <c r="F57" s="27">
        <f>SUMIFS('FY16 DataDump'!$E$2:$E$4537, 'FY16 DataDump'!$C$2:$C$4537, 'FY16 Individual Analysis'!$A57, 'FY16 DataDump'!$H$2:$H$4537, F$2)</f>
        <v>0</v>
      </c>
      <c r="G57" s="27">
        <f>SUMIFS('FY16 DataDump'!$E$2:$E$4537, 'FY16 DataDump'!$C$2:$C$4537, 'FY16 Individual Analysis'!$A57, 'FY16 DataDump'!$H$2:$H$4537, G$2)</f>
        <v>0</v>
      </c>
      <c r="H57" s="27">
        <f>SUMIFS('FY16 DataDump'!$E$2:$E$4537, 'FY16 DataDump'!$C$2:$C$4537, 'FY16 Individual Analysis'!$A57, 'FY16 DataDump'!$H$2:$H$4537, H$2)</f>
        <v>0</v>
      </c>
      <c r="I57" s="27">
        <f>SUMIFS('FY16 DataDump'!$E$2:$E$4537, 'FY16 DataDump'!$C$2:$C$4537, 'FY16 Individual Analysis'!$A57, 'FY16 DataDump'!$H$2:$H$4537, I$2)</f>
        <v>0</v>
      </c>
      <c r="J57" s="27">
        <f>SUMIFS('FY16 DataDump'!$E$2:$E$4537, 'FY16 DataDump'!$C$2:$C$4537, 'FY16 Individual Analysis'!$A57, 'FY16 DataDump'!$H$2:$H$4537, J$2)</f>
        <v>0</v>
      </c>
      <c r="K57" s="27">
        <f>SUMIFS('FY16 DataDump'!$E$2:$E$4537, 'FY16 DataDump'!$C$2:$C$4537, 'FY16 Individual Analysis'!$A57, 'FY16 DataDump'!$H$2:$H$4537, K$2)</f>
        <v>0</v>
      </c>
      <c r="L57" s="27">
        <f>SUMIFS('FY16 DataDump'!$E$2:$E$4537, 'FY16 DataDump'!$C$2:$C$4537, 'FY16 Individual Analysis'!$A57, 'FY16 DataDump'!$H$2:$H$4537, L$2)</f>
        <v>0</v>
      </c>
      <c r="M57" s="27">
        <f>SUMIFS('FY16 DataDump'!$E$2:$E$4537, 'FY16 DataDump'!$C$2:$C$4537, 'FY16 Individual Analysis'!$A57, 'FY16 DataDump'!$H$2:$H$4537, M$2)</f>
        <v>0</v>
      </c>
      <c r="N57" s="27">
        <f>SUMIFS('FY16 DataDump'!$E$2:$E$4537, 'FY16 DataDump'!$C$2:$C$4537, 'FY16 Individual Analysis'!$A57, 'FY16 DataDump'!$H$2:$H$4537, N$2)</f>
        <v>0</v>
      </c>
      <c r="O57" s="27">
        <f>SUMIFS('FY16 DataDump'!$E$2:$E$4537, 'FY16 DataDump'!$C$2:$C$4537, 'FY16 Individual Analysis'!$A57, 'FY16 DataDump'!$H$2:$H$4537, O$2)</f>
        <v>0</v>
      </c>
      <c r="P57" s="27">
        <f t="shared" si="3"/>
        <v>18</v>
      </c>
      <c r="Q57" s="108">
        <f t="shared" si="0"/>
        <v>1.4530190506942201E-3</v>
      </c>
      <c r="S57" s="20">
        <f t="shared" si="5"/>
        <v>21.6</v>
      </c>
      <c r="T57" s="21">
        <f t="shared" si="5"/>
        <v>0</v>
      </c>
      <c r="U57" s="21">
        <f t="shared" si="5"/>
        <v>0</v>
      </c>
      <c r="V57" s="21">
        <f t="shared" si="5"/>
        <v>0</v>
      </c>
      <c r="W57" s="21">
        <f t="shared" si="5"/>
        <v>0</v>
      </c>
      <c r="X57" s="21">
        <f t="shared" si="5"/>
        <v>0</v>
      </c>
      <c r="Y57" s="21">
        <f t="shared" si="5"/>
        <v>0</v>
      </c>
      <c r="Z57" s="21">
        <f t="shared" si="5"/>
        <v>0</v>
      </c>
      <c r="AA57" s="21">
        <f t="shared" si="5"/>
        <v>0</v>
      </c>
      <c r="AB57" s="21">
        <f t="shared" si="5"/>
        <v>0</v>
      </c>
      <c r="AC57" s="21">
        <f t="shared" si="5"/>
        <v>0</v>
      </c>
      <c r="AD57" s="24">
        <f t="shared" si="5"/>
        <v>0</v>
      </c>
      <c r="AF57" s="15">
        <f t="shared" si="2"/>
        <v>21.6</v>
      </c>
    </row>
    <row r="58" spans="1:32" x14ac:dyDescent="0.25">
      <c r="A58" s="75">
        <v>58344</v>
      </c>
      <c r="B58" s="75" t="str">
        <f>INDEX('FY16 DataDump'!$A$2:$H$4537, MATCH('FY16 Individual Analysis'!A58, 'FY16 DataDump'!$C$2:$C$4537, 0), MATCH('FY16 DataDump'!$B$1, 'FY16 DataDump'!$A$1:$H$1))</f>
        <v>DRINKS</v>
      </c>
      <c r="C58" s="75" t="str">
        <f>INDEX('FY16 DataDump'!$A$2:$H$4537, MATCH('FY16 Individual Analysis'!A58, 'FY16 DataDump'!$C$2:$C$4537, 0), MATCH('FY16 DataDump'!$D$1, 'FY16 DataDump'!$A$1:$H$1))</f>
        <v>Odwal15 Strawberry Banana</v>
      </c>
      <c r="D58" s="27">
        <f>SUMIFS('FY16 DataDump'!$E$2:$E$4537, 'FY16 DataDump'!$C$2:$C$4537, 'FY16 Individual Analysis'!$A58, 'FY16 DataDump'!$H$2:$H$4537, D$2)</f>
        <v>52</v>
      </c>
      <c r="E58" s="27">
        <f>SUMIFS('FY16 DataDump'!$E$2:$E$4537, 'FY16 DataDump'!$C$2:$C$4537, 'FY16 Individual Analysis'!$A58, 'FY16 DataDump'!$H$2:$H$4537, E$2)</f>
        <v>0</v>
      </c>
      <c r="F58" s="27">
        <f>SUMIFS('FY16 DataDump'!$E$2:$E$4537, 'FY16 DataDump'!$C$2:$C$4537, 'FY16 Individual Analysis'!$A58, 'FY16 DataDump'!$H$2:$H$4537, F$2)</f>
        <v>0</v>
      </c>
      <c r="G58" s="27">
        <f>SUMIFS('FY16 DataDump'!$E$2:$E$4537, 'FY16 DataDump'!$C$2:$C$4537, 'FY16 Individual Analysis'!$A58, 'FY16 DataDump'!$H$2:$H$4537, G$2)</f>
        <v>0</v>
      </c>
      <c r="H58" s="27">
        <f>SUMIFS('FY16 DataDump'!$E$2:$E$4537, 'FY16 DataDump'!$C$2:$C$4537, 'FY16 Individual Analysis'!$A58, 'FY16 DataDump'!$H$2:$H$4537, H$2)</f>
        <v>0</v>
      </c>
      <c r="I58" s="27">
        <f>SUMIFS('FY16 DataDump'!$E$2:$E$4537, 'FY16 DataDump'!$C$2:$C$4537, 'FY16 Individual Analysis'!$A58, 'FY16 DataDump'!$H$2:$H$4537, I$2)</f>
        <v>0</v>
      </c>
      <c r="J58" s="27">
        <f>SUMIFS('FY16 DataDump'!$E$2:$E$4537, 'FY16 DataDump'!$C$2:$C$4537, 'FY16 Individual Analysis'!$A58, 'FY16 DataDump'!$H$2:$H$4537, J$2)</f>
        <v>0</v>
      </c>
      <c r="K58" s="27">
        <f>SUMIFS('FY16 DataDump'!$E$2:$E$4537, 'FY16 DataDump'!$C$2:$C$4537, 'FY16 Individual Analysis'!$A58, 'FY16 DataDump'!$H$2:$H$4537, K$2)</f>
        <v>0</v>
      </c>
      <c r="L58" s="27">
        <f>SUMIFS('FY16 DataDump'!$E$2:$E$4537, 'FY16 DataDump'!$C$2:$C$4537, 'FY16 Individual Analysis'!$A58, 'FY16 DataDump'!$H$2:$H$4537, L$2)</f>
        <v>0</v>
      </c>
      <c r="M58" s="27">
        <f>SUMIFS('FY16 DataDump'!$E$2:$E$4537, 'FY16 DataDump'!$C$2:$C$4537, 'FY16 Individual Analysis'!$A58, 'FY16 DataDump'!$H$2:$H$4537, M$2)</f>
        <v>0</v>
      </c>
      <c r="N58" s="27">
        <f>SUMIFS('FY16 DataDump'!$E$2:$E$4537, 'FY16 DataDump'!$C$2:$C$4537, 'FY16 Individual Analysis'!$A58, 'FY16 DataDump'!$H$2:$H$4537, N$2)</f>
        <v>0</v>
      </c>
      <c r="O58" s="27">
        <f>SUMIFS('FY16 DataDump'!$E$2:$E$4537, 'FY16 DataDump'!$C$2:$C$4537, 'FY16 Individual Analysis'!$A58, 'FY16 DataDump'!$H$2:$H$4537, O$2)</f>
        <v>0</v>
      </c>
      <c r="P58" s="27">
        <f t="shared" si="3"/>
        <v>52</v>
      </c>
      <c r="Q58" s="108">
        <f t="shared" si="0"/>
        <v>4.1976105908944142E-3</v>
      </c>
      <c r="S58" s="20">
        <f t="shared" si="5"/>
        <v>62.4</v>
      </c>
      <c r="T58" s="21">
        <f t="shared" si="5"/>
        <v>0</v>
      </c>
      <c r="U58" s="21">
        <f t="shared" si="5"/>
        <v>0</v>
      </c>
      <c r="V58" s="21">
        <f t="shared" si="5"/>
        <v>0</v>
      </c>
      <c r="W58" s="21">
        <f t="shared" si="5"/>
        <v>0</v>
      </c>
      <c r="X58" s="21">
        <f t="shared" si="5"/>
        <v>0</v>
      </c>
      <c r="Y58" s="21">
        <f t="shared" si="5"/>
        <v>0</v>
      </c>
      <c r="Z58" s="21">
        <f t="shared" si="5"/>
        <v>0</v>
      </c>
      <c r="AA58" s="21">
        <f t="shared" si="5"/>
        <v>0</v>
      </c>
      <c r="AB58" s="21">
        <f t="shared" si="5"/>
        <v>0</v>
      </c>
      <c r="AC58" s="21">
        <f t="shared" si="5"/>
        <v>0</v>
      </c>
      <c r="AD58" s="24">
        <f t="shared" si="5"/>
        <v>0</v>
      </c>
      <c r="AF58" s="15">
        <f t="shared" si="2"/>
        <v>62.4</v>
      </c>
    </row>
    <row r="59" spans="1:32" x14ac:dyDescent="0.25">
      <c r="A59" s="75">
        <v>58345</v>
      </c>
      <c r="B59" s="75" t="str">
        <f>INDEX('FY16 DataDump'!$A$2:$H$4537, MATCH('FY16 Individual Analysis'!A59, 'FY16 DataDump'!$C$2:$C$4537, 0), MATCH('FY16 DataDump'!$B$1, 'FY16 DataDump'!$A$1:$H$1))</f>
        <v>DRINKS</v>
      </c>
      <c r="C59" s="75" t="str">
        <f>INDEX('FY16 DataDump'!$A$2:$H$4537, MATCH('FY16 Individual Analysis'!A59, 'FY16 DataDump'!$C$2:$C$4537, 0), MATCH('FY16 DataDump'!$D$1, 'FY16 DataDump'!$A$1:$H$1))</f>
        <v>Odwal15 Strawberry C Mstr</v>
      </c>
      <c r="D59" s="27">
        <f>SUMIFS('FY16 DataDump'!$E$2:$E$4537, 'FY16 DataDump'!$C$2:$C$4537, 'FY16 Individual Analysis'!$A59, 'FY16 DataDump'!$H$2:$H$4537, D$2)</f>
        <v>26</v>
      </c>
      <c r="E59" s="27">
        <f>SUMIFS('FY16 DataDump'!$E$2:$E$4537, 'FY16 DataDump'!$C$2:$C$4537, 'FY16 Individual Analysis'!$A59, 'FY16 DataDump'!$H$2:$H$4537, E$2)</f>
        <v>0</v>
      </c>
      <c r="F59" s="27">
        <f>SUMIFS('FY16 DataDump'!$E$2:$E$4537, 'FY16 DataDump'!$C$2:$C$4537, 'FY16 Individual Analysis'!$A59, 'FY16 DataDump'!$H$2:$H$4537, F$2)</f>
        <v>0</v>
      </c>
      <c r="G59" s="27">
        <f>SUMIFS('FY16 DataDump'!$E$2:$E$4537, 'FY16 DataDump'!$C$2:$C$4537, 'FY16 Individual Analysis'!$A59, 'FY16 DataDump'!$H$2:$H$4537, G$2)</f>
        <v>0</v>
      </c>
      <c r="H59" s="27">
        <f>SUMIFS('FY16 DataDump'!$E$2:$E$4537, 'FY16 DataDump'!$C$2:$C$4537, 'FY16 Individual Analysis'!$A59, 'FY16 DataDump'!$H$2:$H$4537, H$2)</f>
        <v>0</v>
      </c>
      <c r="I59" s="27">
        <f>SUMIFS('FY16 DataDump'!$E$2:$E$4537, 'FY16 DataDump'!$C$2:$C$4537, 'FY16 Individual Analysis'!$A59, 'FY16 DataDump'!$H$2:$H$4537, I$2)</f>
        <v>0</v>
      </c>
      <c r="J59" s="27">
        <f>SUMIFS('FY16 DataDump'!$E$2:$E$4537, 'FY16 DataDump'!$C$2:$C$4537, 'FY16 Individual Analysis'!$A59, 'FY16 DataDump'!$H$2:$H$4537, J$2)</f>
        <v>0</v>
      </c>
      <c r="K59" s="27">
        <f>SUMIFS('FY16 DataDump'!$E$2:$E$4537, 'FY16 DataDump'!$C$2:$C$4537, 'FY16 Individual Analysis'!$A59, 'FY16 DataDump'!$H$2:$H$4537, K$2)</f>
        <v>0</v>
      </c>
      <c r="L59" s="27">
        <f>SUMIFS('FY16 DataDump'!$E$2:$E$4537, 'FY16 DataDump'!$C$2:$C$4537, 'FY16 Individual Analysis'!$A59, 'FY16 DataDump'!$H$2:$H$4537, L$2)</f>
        <v>0</v>
      </c>
      <c r="M59" s="27">
        <f>SUMIFS('FY16 DataDump'!$E$2:$E$4537, 'FY16 DataDump'!$C$2:$C$4537, 'FY16 Individual Analysis'!$A59, 'FY16 DataDump'!$H$2:$H$4537, M$2)</f>
        <v>0</v>
      </c>
      <c r="N59" s="27">
        <f>SUMIFS('FY16 DataDump'!$E$2:$E$4537, 'FY16 DataDump'!$C$2:$C$4537, 'FY16 Individual Analysis'!$A59, 'FY16 DataDump'!$H$2:$H$4537, N$2)</f>
        <v>0</v>
      </c>
      <c r="O59" s="27">
        <f>SUMIFS('FY16 DataDump'!$E$2:$E$4537, 'FY16 DataDump'!$C$2:$C$4537, 'FY16 Individual Analysis'!$A59, 'FY16 DataDump'!$H$2:$H$4537, O$2)</f>
        <v>0</v>
      </c>
      <c r="P59" s="27">
        <f t="shared" si="3"/>
        <v>26</v>
      </c>
      <c r="Q59" s="108">
        <f t="shared" si="0"/>
        <v>2.0988052954472071E-3</v>
      </c>
      <c r="S59" s="20">
        <f t="shared" si="5"/>
        <v>31.2</v>
      </c>
      <c r="T59" s="21">
        <f t="shared" si="5"/>
        <v>0</v>
      </c>
      <c r="U59" s="21">
        <f t="shared" si="5"/>
        <v>0</v>
      </c>
      <c r="V59" s="21">
        <f t="shared" si="5"/>
        <v>0</v>
      </c>
      <c r="W59" s="21">
        <f t="shared" si="5"/>
        <v>0</v>
      </c>
      <c r="X59" s="21">
        <f t="shared" si="5"/>
        <v>0</v>
      </c>
      <c r="Y59" s="21">
        <f t="shared" si="5"/>
        <v>0</v>
      </c>
      <c r="Z59" s="21">
        <f t="shared" si="5"/>
        <v>0</v>
      </c>
      <c r="AA59" s="21">
        <f t="shared" si="5"/>
        <v>0</v>
      </c>
      <c r="AB59" s="21">
        <f t="shared" si="5"/>
        <v>0</v>
      </c>
      <c r="AC59" s="21">
        <f t="shared" si="5"/>
        <v>0</v>
      </c>
      <c r="AD59" s="24">
        <f t="shared" si="5"/>
        <v>0</v>
      </c>
      <c r="AF59" s="15">
        <f t="shared" si="2"/>
        <v>31.2</v>
      </c>
    </row>
    <row r="60" spans="1:32" x14ac:dyDescent="0.25">
      <c r="A60" s="75">
        <v>58346</v>
      </c>
      <c r="B60" s="75" t="str">
        <f>INDEX('FY16 DataDump'!$A$2:$H$4537, MATCH('FY16 Individual Analysis'!A60, 'FY16 DataDump'!$C$2:$C$4537, 0), MATCH('FY16 DataDump'!$B$1, 'FY16 DataDump'!$A$1:$H$1))</f>
        <v>DRINKS</v>
      </c>
      <c r="C60" s="75" t="str">
        <f>INDEX('FY16 DataDump'!$A$2:$H$4537, MATCH('FY16 Individual Analysis'!A60, 'FY16 DataDump'!$C$2:$C$4537, 0), MATCH('FY16 DataDump'!$D$1, 'FY16 DataDump'!$A$1:$H$1))</f>
        <v>Odwal15 Strawberry Proten</v>
      </c>
      <c r="D60" s="27">
        <f>SUMIFS('FY16 DataDump'!$E$2:$E$4537, 'FY16 DataDump'!$C$2:$C$4537, 'FY16 Individual Analysis'!$A60, 'FY16 DataDump'!$H$2:$H$4537, D$2)</f>
        <v>32</v>
      </c>
      <c r="E60" s="27">
        <f>SUMIFS('FY16 DataDump'!$E$2:$E$4537, 'FY16 DataDump'!$C$2:$C$4537, 'FY16 Individual Analysis'!$A60, 'FY16 DataDump'!$H$2:$H$4537, E$2)</f>
        <v>0</v>
      </c>
      <c r="F60" s="27">
        <f>SUMIFS('FY16 DataDump'!$E$2:$E$4537, 'FY16 DataDump'!$C$2:$C$4537, 'FY16 Individual Analysis'!$A60, 'FY16 DataDump'!$H$2:$H$4537, F$2)</f>
        <v>0</v>
      </c>
      <c r="G60" s="27">
        <f>SUMIFS('FY16 DataDump'!$E$2:$E$4537, 'FY16 DataDump'!$C$2:$C$4537, 'FY16 Individual Analysis'!$A60, 'FY16 DataDump'!$H$2:$H$4537, G$2)</f>
        <v>0</v>
      </c>
      <c r="H60" s="27">
        <f>SUMIFS('FY16 DataDump'!$E$2:$E$4537, 'FY16 DataDump'!$C$2:$C$4537, 'FY16 Individual Analysis'!$A60, 'FY16 DataDump'!$H$2:$H$4537, H$2)</f>
        <v>0</v>
      </c>
      <c r="I60" s="27">
        <f>SUMIFS('FY16 DataDump'!$E$2:$E$4537, 'FY16 DataDump'!$C$2:$C$4537, 'FY16 Individual Analysis'!$A60, 'FY16 DataDump'!$H$2:$H$4537, I$2)</f>
        <v>0</v>
      </c>
      <c r="J60" s="27">
        <f>SUMIFS('FY16 DataDump'!$E$2:$E$4537, 'FY16 DataDump'!$C$2:$C$4537, 'FY16 Individual Analysis'!$A60, 'FY16 DataDump'!$H$2:$H$4537, J$2)</f>
        <v>0</v>
      </c>
      <c r="K60" s="27">
        <f>SUMIFS('FY16 DataDump'!$E$2:$E$4537, 'FY16 DataDump'!$C$2:$C$4537, 'FY16 Individual Analysis'!$A60, 'FY16 DataDump'!$H$2:$H$4537, K$2)</f>
        <v>0</v>
      </c>
      <c r="L60" s="27">
        <f>SUMIFS('FY16 DataDump'!$E$2:$E$4537, 'FY16 DataDump'!$C$2:$C$4537, 'FY16 Individual Analysis'!$A60, 'FY16 DataDump'!$H$2:$H$4537, L$2)</f>
        <v>0</v>
      </c>
      <c r="M60" s="27">
        <f>SUMIFS('FY16 DataDump'!$E$2:$E$4537, 'FY16 DataDump'!$C$2:$C$4537, 'FY16 Individual Analysis'!$A60, 'FY16 DataDump'!$H$2:$H$4537, M$2)</f>
        <v>0</v>
      </c>
      <c r="N60" s="27">
        <f>SUMIFS('FY16 DataDump'!$E$2:$E$4537, 'FY16 DataDump'!$C$2:$C$4537, 'FY16 Individual Analysis'!$A60, 'FY16 DataDump'!$H$2:$H$4537, N$2)</f>
        <v>0</v>
      </c>
      <c r="O60" s="27">
        <f>SUMIFS('FY16 DataDump'!$E$2:$E$4537, 'FY16 DataDump'!$C$2:$C$4537, 'FY16 Individual Analysis'!$A60, 'FY16 DataDump'!$H$2:$H$4537, O$2)</f>
        <v>0</v>
      </c>
      <c r="P60" s="27">
        <f t="shared" si="3"/>
        <v>32</v>
      </c>
      <c r="Q60" s="108">
        <f t="shared" si="0"/>
        <v>2.5831449790119469E-3</v>
      </c>
      <c r="S60" s="20">
        <f t="shared" si="5"/>
        <v>38.4</v>
      </c>
      <c r="T60" s="21">
        <f t="shared" si="5"/>
        <v>0</v>
      </c>
      <c r="U60" s="21">
        <f t="shared" si="5"/>
        <v>0</v>
      </c>
      <c r="V60" s="21">
        <f t="shared" ref="V60:AD88" si="6">IFERROR((G60/$P60) * ($AF60), 0)</f>
        <v>0</v>
      </c>
      <c r="W60" s="21">
        <f t="shared" si="6"/>
        <v>0</v>
      </c>
      <c r="X60" s="21">
        <f t="shared" si="6"/>
        <v>0</v>
      </c>
      <c r="Y60" s="21">
        <f t="shared" si="6"/>
        <v>0</v>
      </c>
      <c r="Z60" s="21">
        <f t="shared" si="6"/>
        <v>0</v>
      </c>
      <c r="AA60" s="21">
        <f t="shared" si="6"/>
        <v>0</v>
      </c>
      <c r="AB60" s="21">
        <f t="shared" si="6"/>
        <v>0</v>
      </c>
      <c r="AC60" s="21">
        <f t="shared" si="6"/>
        <v>0</v>
      </c>
      <c r="AD60" s="24">
        <f t="shared" si="6"/>
        <v>0</v>
      </c>
      <c r="AF60" s="15">
        <f t="shared" si="2"/>
        <v>38.4</v>
      </c>
    </row>
    <row r="61" spans="1:32" x14ac:dyDescent="0.25">
      <c r="A61" s="75">
        <v>58348</v>
      </c>
      <c r="B61" s="75" t="str">
        <f>INDEX('FY16 DataDump'!$A$2:$H$4537, MATCH('FY16 Individual Analysis'!A61, 'FY16 DataDump'!$C$2:$C$4537, 0), MATCH('FY16 DataDump'!$B$1, 'FY16 DataDump'!$A$1:$H$1))</f>
        <v>DRINKS</v>
      </c>
      <c r="C61" s="75" t="str">
        <f>INDEX('FY16 DataDump'!$A$2:$H$4537, MATCH('FY16 Individual Analysis'!A61, 'FY16 DataDump'!$C$2:$C$4537, 0), MATCH('FY16 DataDump'!$D$1, 'FY16 DataDump'!$A$1:$H$1))</f>
        <v>Odwal15 Vanilla Protein</v>
      </c>
      <c r="D61" s="27">
        <f>SUMIFS('FY16 DataDump'!$E$2:$E$4537, 'FY16 DataDump'!$C$2:$C$4537, 'FY16 Individual Analysis'!$A61, 'FY16 DataDump'!$H$2:$H$4537, D$2)</f>
        <v>24</v>
      </c>
      <c r="E61" s="27">
        <f>SUMIFS('FY16 DataDump'!$E$2:$E$4537, 'FY16 DataDump'!$C$2:$C$4537, 'FY16 Individual Analysis'!$A61, 'FY16 DataDump'!$H$2:$H$4537, E$2)</f>
        <v>0</v>
      </c>
      <c r="F61" s="27">
        <f>SUMIFS('FY16 DataDump'!$E$2:$E$4537, 'FY16 DataDump'!$C$2:$C$4537, 'FY16 Individual Analysis'!$A61, 'FY16 DataDump'!$H$2:$H$4537, F$2)</f>
        <v>0</v>
      </c>
      <c r="G61" s="27">
        <f>SUMIFS('FY16 DataDump'!$E$2:$E$4537, 'FY16 DataDump'!$C$2:$C$4537, 'FY16 Individual Analysis'!$A61, 'FY16 DataDump'!$H$2:$H$4537, G$2)</f>
        <v>0</v>
      </c>
      <c r="H61" s="27">
        <f>SUMIFS('FY16 DataDump'!$E$2:$E$4537, 'FY16 DataDump'!$C$2:$C$4537, 'FY16 Individual Analysis'!$A61, 'FY16 DataDump'!$H$2:$H$4537, H$2)</f>
        <v>0</v>
      </c>
      <c r="I61" s="27">
        <f>SUMIFS('FY16 DataDump'!$E$2:$E$4537, 'FY16 DataDump'!$C$2:$C$4537, 'FY16 Individual Analysis'!$A61, 'FY16 DataDump'!$H$2:$H$4537, I$2)</f>
        <v>0</v>
      </c>
      <c r="J61" s="27">
        <f>SUMIFS('FY16 DataDump'!$E$2:$E$4537, 'FY16 DataDump'!$C$2:$C$4537, 'FY16 Individual Analysis'!$A61, 'FY16 DataDump'!$H$2:$H$4537, J$2)</f>
        <v>0</v>
      </c>
      <c r="K61" s="27">
        <f>SUMIFS('FY16 DataDump'!$E$2:$E$4537, 'FY16 DataDump'!$C$2:$C$4537, 'FY16 Individual Analysis'!$A61, 'FY16 DataDump'!$H$2:$H$4537, K$2)</f>
        <v>0</v>
      </c>
      <c r="L61" s="27">
        <f>SUMIFS('FY16 DataDump'!$E$2:$E$4537, 'FY16 DataDump'!$C$2:$C$4537, 'FY16 Individual Analysis'!$A61, 'FY16 DataDump'!$H$2:$H$4537, L$2)</f>
        <v>0</v>
      </c>
      <c r="M61" s="27">
        <f>SUMIFS('FY16 DataDump'!$E$2:$E$4537, 'FY16 DataDump'!$C$2:$C$4537, 'FY16 Individual Analysis'!$A61, 'FY16 DataDump'!$H$2:$H$4537, M$2)</f>
        <v>0</v>
      </c>
      <c r="N61" s="27">
        <f>SUMIFS('FY16 DataDump'!$E$2:$E$4537, 'FY16 DataDump'!$C$2:$C$4537, 'FY16 Individual Analysis'!$A61, 'FY16 DataDump'!$H$2:$H$4537, N$2)</f>
        <v>0</v>
      </c>
      <c r="O61" s="27">
        <f>SUMIFS('FY16 DataDump'!$E$2:$E$4537, 'FY16 DataDump'!$C$2:$C$4537, 'FY16 Individual Analysis'!$A61, 'FY16 DataDump'!$H$2:$H$4537, O$2)</f>
        <v>0</v>
      </c>
      <c r="P61" s="27">
        <f t="shared" si="3"/>
        <v>24</v>
      </c>
      <c r="Q61" s="108">
        <f t="shared" si="0"/>
        <v>1.9373587342589602E-3</v>
      </c>
      <c r="S61" s="20">
        <f t="shared" ref="S61:X117" si="7">IFERROR((D61/$P61) * ($AF61), 0)</f>
        <v>28.8</v>
      </c>
      <c r="T61" s="21">
        <f t="shared" si="7"/>
        <v>0</v>
      </c>
      <c r="U61" s="21">
        <f t="shared" si="7"/>
        <v>0</v>
      </c>
      <c r="V61" s="21">
        <f t="shared" si="6"/>
        <v>0</v>
      </c>
      <c r="W61" s="21">
        <f t="shared" si="6"/>
        <v>0</v>
      </c>
      <c r="X61" s="21">
        <f t="shared" si="6"/>
        <v>0</v>
      </c>
      <c r="Y61" s="21">
        <f t="shared" si="6"/>
        <v>0</v>
      </c>
      <c r="Z61" s="21">
        <f t="shared" si="6"/>
        <v>0</v>
      </c>
      <c r="AA61" s="21">
        <f t="shared" si="6"/>
        <v>0</v>
      </c>
      <c r="AB61" s="21">
        <f t="shared" si="6"/>
        <v>0</v>
      </c>
      <c r="AC61" s="21">
        <f t="shared" si="6"/>
        <v>0</v>
      </c>
      <c r="AD61" s="24">
        <f t="shared" si="6"/>
        <v>0</v>
      </c>
      <c r="AF61" s="15">
        <f t="shared" si="2"/>
        <v>28.8</v>
      </c>
    </row>
    <row r="62" spans="1:32" x14ac:dyDescent="0.25">
      <c r="A62" s="75">
        <v>1029</v>
      </c>
      <c r="B62" s="75" t="str">
        <f>INDEX('FY16 DataDump'!$A$2:$H$4537, MATCH('FY16 Individual Analysis'!A62, 'FY16 DataDump'!$C$2:$C$4537, 0), MATCH('FY16 DataDump'!$B$1, 'FY16 DataDump'!$A$1:$H$1))</f>
        <v>DRINKS</v>
      </c>
      <c r="C62" s="75" t="str">
        <f>INDEX('FY16 DataDump'!$A$2:$H$4537, MATCH('FY16 Individual Analysis'!A62, 'FY16 DataDump'!$C$2:$C$4537, 0), MATCH('FY16 DataDump'!$D$1, 'FY16 DataDump'!$A$1:$H$1))</f>
        <v>Peace Tea Sweet Tea</v>
      </c>
      <c r="D62" s="27">
        <f>SUMIFS('FY16 DataDump'!$E$2:$E$4537, 'FY16 DataDump'!$C$2:$C$4537, 'FY16 Individual Analysis'!$A62, 'FY16 DataDump'!$H$2:$H$4537, D$2)</f>
        <v>45</v>
      </c>
      <c r="E62" s="27">
        <f>SUMIFS('FY16 DataDump'!$E$2:$E$4537, 'FY16 DataDump'!$C$2:$C$4537, 'FY16 Individual Analysis'!$A62, 'FY16 DataDump'!$H$2:$H$4537, E$2)</f>
        <v>0</v>
      </c>
      <c r="F62" s="27">
        <f>SUMIFS('FY16 DataDump'!$E$2:$E$4537, 'FY16 DataDump'!$C$2:$C$4537, 'FY16 Individual Analysis'!$A62, 'FY16 DataDump'!$H$2:$H$4537, F$2)</f>
        <v>0</v>
      </c>
      <c r="G62" s="27">
        <f>SUMIFS('FY16 DataDump'!$E$2:$E$4537, 'FY16 DataDump'!$C$2:$C$4537, 'FY16 Individual Analysis'!$A62, 'FY16 DataDump'!$H$2:$H$4537, G$2)</f>
        <v>0</v>
      </c>
      <c r="H62" s="27">
        <f>SUMIFS('FY16 DataDump'!$E$2:$E$4537, 'FY16 DataDump'!$C$2:$C$4537, 'FY16 Individual Analysis'!$A62, 'FY16 DataDump'!$H$2:$H$4537, H$2)</f>
        <v>0</v>
      </c>
      <c r="I62" s="27">
        <f>SUMIFS('FY16 DataDump'!$E$2:$E$4537, 'FY16 DataDump'!$C$2:$C$4537, 'FY16 Individual Analysis'!$A62, 'FY16 DataDump'!$H$2:$H$4537, I$2)</f>
        <v>0</v>
      </c>
      <c r="J62" s="27">
        <f>SUMIFS('FY16 DataDump'!$E$2:$E$4537, 'FY16 DataDump'!$C$2:$C$4537, 'FY16 Individual Analysis'!$A62, 'FY16 DataDump'!$H$2:$H$4537, J$2)</f>
        <v>0</v>
      </c>
      <c r="K62" s="27">
        <f>SUMIFS('FY16 DataDump'!$E$2:$E$4537, 'FY16 DataDump'!$C$2:$C$4537, 'FY16 Individual Analysis'!$A62, 'FY16 DataDump'!$H$2:$H$4537, K$2)</f>
        <v>0</v>
      </c>
      <c r="L62" s="27">
        <f>SUMIFS('FY16 DataDump'!$E$2:$E$4537, 'FY16 DataDump'!$C$2:$C$4537, 'FY16 Individual Analysis'!$A62, 'FY16 DataDump'!$H$2:$H$4537, L$2)</f>
        <v>0</v>
      </c>
      <c r="M62" s="27">
        <f>SUMIFS('FY16 DataDump'!$E$2:$E$4537, 'FY16 DataDump'!$C$2:$C$4537, 'FY16 Individual Analysis'!$A62, 'FY16 DataDump'!$H$2:$H$4537, M$2)</f>
        <v>0</v>
      </c>
      <c r="N62" s="27">
        <f>SUMIFS('FY16 DataDump'!$E$2:$E$4537, 'FY16 DataDump'!$C$2:$C$4537, 'FY16 Individual Analysis'!$A62, 'FY16 DataDump'!$H$2:$H$4537, N$2)</f>
        <v>0</v>
      </c>
      <c r="O62" s="27">
        <f>SUMIFS('FY16 DataDump'!$E$2:$E$4537, 'FY16 DataDump'!$C$2:$C$4537, 'FY16 Individual Analysis'!$A62, 'FY16 DataDump'!$H$2:$H$4537, O$2)</f>
        <v>0</v>
      </c>
      <c r="P62" s="27">
        <f t="shared" si="3"/>
        <v>45</v>
      </c>
      <c r="Q62" s="108">
        <f t="shared" si="0"/>
        <v>3.6325476267355505E-3</v>
      </c>
      <c r="S62" s="20">
        <f t="shared" si="7"/>
        <v>54</v>
      </c>
      <c r="T62" s="21">
        <f t="shared" si="7"/>
        <v>0</v>
      </c>
      <c r="U62" s="21">
        <f t="shared" si="7"/>
        <v>0</v>
      </c>
      <c r="V62" s="21">
        <f t="shared" si="6"/>
        <v>0</v>
      </c>
      <c r="W62" s="21">
        <f t="shared" si="6"/>
        <v>0</v>
      </c>
      <c r="X62" s="21">
        <f t="shared" si="6"/>
        <v>0</v>
      </c>
      <c r="Y62" s="21">
        <f t="shared" si="6"/>
        <v>0</v>
      </c>
      <c r="Z62" s="21">
        <f t="shared" si="6"/>
        <v>0</v>
      </c>
      <c r="AA62" s="21">
        <f t="shared" si="6"/>
        <v>0</v>
      </c>
      <c r="AB62" s="21">
        <f t="shared" si="6"/>
        <v>0</v>
      </c>
      <c r="AC62" s="21">
        <f t="shared" si="6"/>
        <v>0</v>
      </c>
      <c r="AD62" s="24">
        <f t="shared" si="6"/>
        <v>0</v>
      </c>
      <c r="AF62" s="15">
        <f t="shared" si="2"/>
        <v>54</v>
      </c>
    </row>
    <row r="63" spans="1:32" x14ac:dyDescent="0.25">
      <c r="A63" s="75">
        <v>162</v>
      </c>
      <c r="B63" s="75" t="str">
        <f>INDEX('FY16 DataDump'!$A$2:$H$4537, MATCH('FY16 Individual Analysis'!A63, 'FY16 DataDump'!$C$2:$C$4537, 0), MATCH('FY16 DataDump'!$B$1, 'FY16 DataDump'!$A$1:$H$1))</f>
        <v>DRINKS</v>
      </c>
      <c r="C63" s="75" t="str">
        <f>INDEX('FY16 DataDump'!$A$2:$H$4537, MATCH('FY16 Individual Analysis'!A63, 'FY16 DataDump'!$C$2:$C$4537, 0), MATCH('FY16 DataDump'!$D$1, 'FY16 DataDump'!$A$1:$H$1))</f>
        <v>Peace Tea-Green</v>
      </c>
      <c r="D63" s="27">
        <f>SUMIFS('FY16 DataDump'!$E$2:$E$4537, 'FY16 DataDump'!$C$2:$C$4537, 'FY16 Individual Analysis'!$A63, 'FY16 DataDump'!$H$2:$H$4537, D$2)</f>
        <v>48</v>
      </c>
      <c r="E63" s="27">
        <f>SUMIFS('FY16 DataDump'!$E$2:$E$4537, 'FY16 DataDump'!$C$2:$C$4537, 'FY16 Individual Analysis'!$A63, 'FY16 DataDump'!$H$2:$H$4537, E$2)</f>
        <v>0</v>
      </c>
      <c r="F63" s="27">
        <f>SUMIFS('FY16 DataDump'!$E$2:$E$4537, 'FY16 DataDump'!$C$2:$C$4537, 'FY16 Individual Analysis'!$A63, 'FY16 DataDump'!$H$2:$H$4537, F$2)</f>
        <v>0</v>
      </c>
      <c r="G63" s="27">
        <f>SUMIFS('FY16 DataDump'!$E$2:$E$4537, 'FY16 DataDump'!$C$2:$C$4537, 'FY16 Individual Analysis'!$A63, 'FY16 DataDump'!$H$2:$H$4537, G$2)</f>
        <v>0</v>
      </c>
      <c r="H63" s="27">
        <f>SUMIFS('FY16 DataDump'!$E$2:$E$4537, 'FY16 DataDump'!$C$2:$C$4537, 'FY16 Individual Analysis'!$A63, 'FY16 DataDump'!$H$2:$H$4537, H$2)</f>
        <v>0</v>
      </c>
      <c r="I63" s="27">
        <f>SUMIFS('FY16 DataDump'!$E$2:$E$4537, 'FY16 DataDump'!$C$2:$C$4537, 'FY16 Individual Analysis'!$A63, 'FY16 DataDump'!$H$2:$H$4537, I$2)</f>
        <v>0</v>
      </c>
      <c r="J63" s="27">
        <f>SUMIFS('FY16 DataDump'!$E$2:$E$4537, 'FY16 DataDump'!$C$2:$C$4537, 'FY16 Individual Analysis'!$A63, 'FY16 DataDump'!$H$2:$H$4537, J$2)</f>
        <v>0</v>
      </c>
      <c r="K63" s="27">
        <f>SUMIFS('FY16 DataDump'!$E$2:$E$4537, 'FY16 DataDump'!$C$2:$C$4537, 'FY16 Individual Analysis'!$A63, 'FY16 DataDump'!$H$2:$H$4537, K$2)</f>
        <v>0</v>
      </c>
      <c r="L63" s="27">
        <f>SUMIFS('FY16 DataDump'!$E$2:$E$4537, 'FY16 DataDump'!$C$2:$C$4537, 'FY16 Individual Analysis'!$A63, 'FY16 DataDump'!$H$2:$H$4537, L$2)</f>
        <v>0</v>
      </c>
      <c r="M63" s="27">
        <f>SUMIFS('FY16 DataDump'!$E$2:$E$4537, 'FY16 DataDump'!$C$2:$C$4537, 'FY16 Individual Analysis'!$A63, 'FY16 DataDump'!$H$2:$H$4537, M$2)</f>
        <v>0</v>
      </c>
      <c r="N63" s="27">
        <f>SUMIFS('FY16 DataDump'!$E$2:$E$4537, 'FY16 DataDump'!$C$2:$C$4537, 'FY16 Individual Analysis'!$A63, 'FY16 DataDump'!$H$2:$H$4537, N$2)</f>
        <v>0</v>
      </c>
      <c r="O63" s="27">
        <f>SUMIFS('FY16 DataDump'!$E$2:$E$4537, 'FY16 DataDump'!$C$2:$C$4537, 'FY16 Individual Analysis'!$A63, 'FY16 DataDump'!$H$2:$H$4537, O$2)</f>
        <v>0</v>
      </c>
      <c r="P63" s="27">
        <f t="shared" si="3"/>
        <v>48</v>
      </c>
      <c r="Q63" s="108">
        <f t="shared" si="0"/>
        <v>3.8747174685179204E-3</v>
      </c>
      <c r="S63" s="20">
        <f t="shared" si="7"/>
        <v>57.6</v>
      </c>
      <c r="T63" s="21">
        <f t="shared" si="7"/>
        <v>0</v>
      </c>
      <c r="U63" s="21">
        <f t="shared" si="7"/>
        <v>0</v>
      </c>
      <c r="V63" s="21">
        <f t="shared" si="6"/>
        <v>0</v>
      </c>
      <c r="W63" s="21">
        <f t="shared" si="6"/>
        <v>0</v>
      </c>
      <c r="X63" s="21">
        <f t="shared" si="6"/>
        <v>0</v>
      </c>
      <c r="Y63" s="21">
        <f t="shared" si="6"/>
        <v>0</v>
      </c>
      <c r="Z63" s="21">
        <f t="shared" si="6"/>
        <v>0</v>
      </c>
      <c r="AA63" s="21">
        <f t="shared" si="6"/>
        <v>0</v>
      </c>
      <c r="AB63" s="21">
        <f t="shared" si="6"/>
        <v>0</v>
      </c>
      <c r="AC63" s="21">
        <f t="shared" si="6"/>
        <v>0</v>
      </c>
      <c r="AD63" s="24">
        <f t="shared" si="6"/>
        <v>0</v>
      </c>
      <c r="AF63" s="15">
        <f t="shared" si="2"/>
        <v>57.6</v>
      </c>
    </row>
    <row r="64" spans="1:32" x14ac:dyDescent="0.25">
      <c r="A64" s="75">
        <v>5680</v>
      </c>
      <c r="B64" s="75" t="str">
        <f>INDEX('FY16 DataDump'!$A$2:$H$4537, MATCH('FY16 Individual Analysis'!A64, 'FY16 DataDump'!$C$2:$C$4537, 0), MATCH('FY16 DataDump'!$B$1, 'FY16 DataDump'!$A$1:$H$1))</f>
        <v>DRINKS</v>
      </c>
      <c r="C64" s="75" t="str">
        <f>INDEX('FY16 DataDump'!$A$2:$H$4537, MATCH('FY16 Individual Analysis'!A64, 'FY16 DataDump'!$C$2:$C$4537, 0), MATCH('FY16 DataDump'!$D$1, 'FY16 DataDump'!$A$1:$H$1))</f>
        <v>Peace Tea-Razzle</v>
      </c>
      <c r="D64" s="27">
        <f>SUMIFS('FY16 DataDump'!$E$2:$E$4537, 'FY16 DataDump'!$C$2:$C$4537, 'FY16 Individual Analysis'!$A64, 'FY16 DataDump'!$H$2:$H$4537, D$2)</f>
        <v>45</v>
      </c>
      <c r="E64" s="27">
        <f>SUMIFS('FY16 DataDump'!$E$2:$E$4537, 'FY16 DataDump'!$C$2:$C$4537, 'FY16 Individual Analysis'!$A64, 'FY16 DataDump'!$H$2:$H$4537, E$2)</f>
        <v>0</v>
      </c>
      <c r="F64" s="27">
        <f>SUMIFS('FY16 DataDump'!$E$2:$E$4537, 'FY16 DataDump'!$C$2:$C$4537, 'FY16 Individual Analysis'!$A64, 'FY16 DataDump'!$H$2:$H$4537, F$2)</f>
        <v>0</v>
      </c>
      <c r="G64" s="27">
        <f>SUMIFS('FY16 DataDump'!$E$2:$E$4537, 'FY16 DataDump'!$C$2:$C$4537, 'FY16 Individual Analysis'!$A64, 'FY16 DataDump'!$H$2:$H$4537, G$2)</f>
        <v>0</v>
      </c>
      <c r="H64" s="27">
        <f>SUMIFS('FY16 DataDump'!$E$2:$E$4537, 'FY16 DataDump'!$C$2:$C$4537, 'FY16 Individual Analysis'!$A64, 'FY16 DataDump'!$H$2:$H$4537, H$2)</f>
        <v>0</v>
      </c>
      <c r="I64" s="27">
        <f>SUMIFS('FY16 DataDump'!$E$2:$E$4537, 'FY16 DataDump'!$C$2:$C$4537, 'FY16 Individual Analysis'!$A64, 'FY16 DataDump'!$H$2:$H$4537, I$2)</f>
        <v>0</v>
      </c>
      <c r="J64" s="27">
        <f>SUMIFS('FY16 DataDump'!$E$2:$E$4537, 'FY16 DataDump'!$C$2:$C$4537, 'FY16 Individual Analysis'!$A64, 'FY16 DataDump'!$H$2:$H$4537, J$2)</f>
        <v>0</v>
      </c>
      <c r="K64" s="27">
        <f>SUMIFS('FY16 DataDump'!$E$2:$E$4537, 'FY16 DataDump'!$C$2:$C$4537, 'FY16 Individual Analysis'!$A64, 'FY16 DataDump'!$H$2:$H$4537, K$2)</f>
        <v>0</v>
      </c>
      <c r="L64" s="27">
        <f>SUMIFS('FY16 DataDump'!$E$2:$E$4537, 'FY16 DataDump'!$C$2:$C$4537, 'FY16 Individual Analysis'!$A64, 'FY16 DataDump'!$H$2:$H$4537, L$2)</f>
        <v>0</v>
      </c>
      <c r="M64" s="27">
        <f>SUMIFS('FY16 DataDump'!$E$2:$E$4537, 'FY16 DataDump'!$C$2:$C$4537, 'FY16 Individual Analysis'!$A64, 'FY16 DataDump'!$H$2:$H$4537, M$2)</f>
        <v>0</v>
      </c>
      <c r="N64" s="27">
        <f>SUMIFS('FY16 DataDump'!$E$2:$E$4537, 'FY16 DataDump'!$C$2:$C$4537, 'FY16 Individual Analysis'!$A64, 'FY16 DataDump'!$H$2:$H$4537, N$2)</f>
        <v>0</v>
      </c>
      <c r="O64" s="27">
        <f>SUMIFS('FY16 DataDump'!$E$2:$E$4537, 'FY16 DataDump'!$C$2:$C$4537, 'FY16 Individual Analysis'!$A64, 'FY16 DataDump'!$H$2:$H$4537, O$2)</f>
        <v>0</v>
      </c>
      <c r="P64" s="27">
        <f t="shared" si="3"/>
        <v>45</v>
      </c>
      <c r="Q64" s="108">
        <f t="shared" si="0"/>
        <v>3.6325476267355505E-3</v>
      </c>
      <c r="S64" s="20">
        <f t="shared" si="7"/>
        <v>54</v>
      </c>
      <c r="T64" s="21">
        <f t="shared" si="7"/>
        <v>0</v>
      </c>
      <c r="U64" s="21">
        <f t="shared" si="7"/>
        <v>0</v>
      </c>
      <c r="V64" s="21">
        <f t="shared" si="6"/>
        <v>0</v>
      </c>
      <c r="W64" s="21">
        <f t="shared" si="6"/>
        <v>0</v>
      </c>
      <c r="X64" s="21">
        <f t="shared" si="6"/>
        <v>0</v>
      </c>
      <c r="Y64" s="21">
        <f t="shared" si="6"/>
        <v>0</v>
      </c>
      <c r="Z64" s="21">
        <f t="shared" si="6"/>
        <v>0</v>
      </c>
      <c r="AA64" s="21">
        <f t="shared" si="6"/>
        <v>0</v>
      </c>
      <c r="AB64" s="21">
        <f t="shared" si="6"/>
        <v>0</v>
      </c>
      <c r="AC64" s="21">
        <f t="shared" si="6"/>
        <v>0</v>
      </c>
      <c r="AD64" s="24">
        <f t="shared" si="6"/>
        <v>0</v>
      </c>
      <c r="AF64" s="15">
        <f t="shared" si="2"/>
        <v>54</v>
      </c>
    </row>
    <row r="65" spans="1:32" x14ac:dyDescent="0.25">
      <c r="A65" s="75">
        <v>1228</v>
      </c>
      <c r="B65" s="75" t="str">
        <f>INDEX('FY16 DataDump'!$A$2:$H$4537, MATCH('FY16 Individual Analysis'!A65, 'FY16 DataDump'!$C$2:$C$4537, 0), MATCH('FY16 DataDump'!$B$1, 'FY16 DataDump'!$A$1:$H$1))</f>
        <v>DRINKS</v>
      </c>
      <c r="C65" s="75" t="str">
        <f>INDEX('FY16 DataDump'!$A$2:$H$4537, MATCH('FY16 Individual Analysis'!A65, 'FY16 DataDump'!$C$2:$C$4537, 0), MATCH('FY16 DataDump'!$D$1, 'FY16 DataDump'!$A$1:$H$1))</f>
        <v>RED BULL</v>
      </c>
      <c r="D65" s="27">
        <f>SUMIFS('FY16 DataDump'!$E$2:$E$4537, 'FY16 DataDump'!$C$2:$C$4537, 'FY16 Individual Analysis'!$A65, 'FY16 DataDump'!$H$2:$H$4537, D$2)</f>
        <v>150</v>
      </c>
      <c r="E65" s="27">
        <f>SUMIFS('FY16 DataDump'!$E$2:$E$4537, 'FY16 DataDump'!$C$2:$C$4537, 'FY16 Individual Analysis'!$A65, 'FY16 DataDump'!$H$2:$H$4537, E$2)</f>
        <v>0</v>
      </c>
      <c r="F65" s="27">
        <f>SUMIFS('FY16 DataDump'!$E$2:$E$4537, 'FY16 DataDump'!$C$2:$C$4537, 'FY16 Individual Analysis'!$A65, 'FY16 DataDump'!$H$2:$H$4537, F$2)</f>
        <v>0</v>
      </c>
      <c r="G65" s="27">
        <f>SUMIFS('FY16 DataDump'!$E$2:$E$4537, 'FY16 DataDump'!$C$2:$C$4537, 'FY16 Individual Analysis'!$A65, 'FY16 DataDump'!$H$2:$H$4537, G$2)</f>
        <v>0</v>
      </c>
      <c r="H65" s="27">
        <f>SUMIFS('FY16 DataDump'!$E$2:$E$4537, 'FY16 DataDump'!$C$2:$C$4537, 'FY16 Individual Analysis'!$A65, 'FY16 DataDump'!$H$2:$H$4537, H$2)</f>
        <v>0</v>
      </c>
      <c r="I65" s="27">
        <f>SUMIFS('FY16 DataDump'!$E$2:$E$4537, 'FY16 DataDump'!$C$2:$C$4537, 'FY16 Individual Analysis'!$A65, 'FY16 DataDump'!$H$2:$H$4537, I$2)</f>
        <v>0</v>
      </c>
      <c r="J65" s="27">
        <f>SUMIFS('FY16 DataDump'!$E$2:$E$4537, 'FY16 DataDump'!$C$2:$C$4537, 'FY16 Individual Analysis'!$A65, 'FY16 DataDump'!$H$2:$H$4537, J$2)</f>
        <v>0</v>
      </c>
      <c r="K65" s="27">
        <f>SUMIFS('FY16 DataDump'!$E$2:$E$4537, 'FY16 DataDump'!$C$2:$C$4537, 'FY16 Individual Analysis'!$A65, 'FY16 DataDump'!$H$2:$H$4537, K$2)</f>
        <v>0</v>
      </c>
      <c r="L65" s="27">
        <f>SUMIFS('FY16 DataDump'!$E$2:$E$4537, 'FY16 DataDump'!$C$2:$C$4537, 'FY16 Individual Analysis'!$A65, 'FY16 DataDump'!$H$2:$H$4537, L$2)</f>
        <v>0</v>
      </c>
      <c r="M65" s="27">
        <f>SUMIFS('FY16 DataDump'!$E$2:$E$4537, 'FY16 DataDump'!$C$2:$C$4537, 'FY16 Individual Analysis'!$A65, 'FY16 DataDump'!$H$2:$H$4537, M$2)</f>
        <v>0</v>
      </c>
      <c r="N65" s="27">
        <f>SUMIFS('FY16 DataDump'!$E$2:$E$4537, 'FY16 DataDump'!$C$2:$C$4537, 'FY16 Individual Analysis'!$A65, 'FY16 DataDump'!$H$2:$H$4537, N$2)</f>
        <v>0</v>
      </c>
      <c r="O65" s="27">
        <f>SUMIFS('FY16 DataDump'!$E$2:$E$4537, 'FY16 DataDump'!$C$2:$C$4537, 'FY16 Individual Analysis'!$A65, 'FY16 DataDump'!$H$2:$H$4537, O$2)</f>
        <v>0</v>
      </c>
      <c r="P65" s="27">
        <f t="shared" si="3"/>
        <v>150</v>
      </c>
      <c r="Q65" s="108">
        <f t="shared" si="0"/>
        <v>1.2108492089118501E-2</v>
      </c>
      <c r="S65" s="20">
        <f t="shared" si="7"/>
        <v>180</v>
      </c>
      <c r="T65" s="21">
        <f t="shared" si="7"/>
        <v>0</v>
      </c>
      <c r="U65" s="21">
        <f t="shared" si="7"/>
        <v>0</v>
      </c>
      <c r="V65" s="21">
        <f t="shared" si="6"/>
        <v>0</v>
      </c>
      <c r="W65" s="21">
        <f t="shared" si="6"/>
        <v>0</v>
      </c>
      <c r="X65" s="21">
        <f t="shared" si="6"/>
        <v>0</v>
      </c>
      <c r="Y65" s="21">
        <f t="shared" si="6"/>
        <v>0</v>
      </c>
      <c r="Z65" s="21">
        <f t="shared" si="6"/>
        <v>0</v>
      </c>
      <c r="AA65" s="21">
        <f t="shared" si="6"/>
        <v>0</v>
      </c>
      <c r="AB65" s="21">
        <f t="shared" si="6"/>
        <v>0</v>
      </c>
      <c r="AC65" s="21">
        <f t="shared" si="6"/>
        <v>0</v>
      </c>
      <c r="AD65" s="24">
        <f t="shared" si="6"/>
        <v>0</v>
      </c>
      <c r="AF65" s="15">
        <f t="shared" si="2"/>
        <v>180</v>
      </c>
    </row>
    <row r="66" spans="1:32" x14ac:dyDescent="0.25">
      <c r="A66" s="75">
        <v>13</v>
      </c>
      <c r="B66" s="75" t="str">
        <f>INDEX('FY16 DataDump'!$A$2:$H$4537, MATCH('FY16 Individual Analysis'!A66, 'FY16 DataDump'!$C$2:$C$4537, 0), MATCH('FY16 DataDump'!$B$1, 'FY16 DataDump'!$A$1:$H$1))</f>
        <v>DRINKS</v>
      </c>
      <c r="C66" s="75" t="str">
        <f>INDEX('FY16 DataDump'!$A$2:$H$4537, MATCH('FY16 Individual Analysis'!A66, 'FY16 DataDump'!$C$2:$C$4537, 0), MATCH('FY16 DataDump'!$D$1, 'FY16 DataDump'!$A$1:$H$1))</f>
        <v>RED BULL-SUGAR FREE</v>
      </c>
      <c r="D66" s="27">
        <f>SUMIFS('FY16 DataDump'!$E$2:$E$4537, 'FY16 DataDump'!$C$2:$C$4537, 'FY16 Individual Analysis'!$A66, 'FY16 DataDump'!$H$2:$H$4537, D$2)</f>
        <v>69</v>
      </c>
      <c r="E66" s="27">
        <f>SUMIFS('FY16 DataDump'!$E$2:$E$4537, 'FY16 DataDump'!$C$2:$C$4537, 'FY16 Individual Analysis'!$A66, 'FY16 DataDump'!$H$2:$H$4537, E$2)</f>
        <v>0</v>
      </c>
      <c r="F66" s="27">
        <f>SUMIFS('FY16 DataDump'!$E$2:$E$4537, 'FY16 DataDump'!$C$2:$C$4537, 'FY16 Individual Analysis'!$A66, 'FY16 DataDump'!$H$2:$H$4537, F$2)</f>
        <v>0</v>
      </c>
      <c r="G66" s="27">
        <f>SUMIFS('FY16 DataDump'!$E$2:$E$4537, 'FY16 DataDump'!$C$2:$C$4537, 'FY16 Individual Analysis'!$A66, 'FY16 DataDump'!$H$2:$H$4537, G$2)</f>
        <v>0</v>
      </c>
      <c r="H66" s="27">
        <f>SUMIFS('FY16 DataDump'!$E$2:$E$4537, 'FY16 DataDump'!$C$2:$C$4537, 'FY16 Individual Analysis'!$A66, 'FY16 DataDump'!$H$2:$H$4537, H$2)</f>
        <v>0</v>
      </c>
      <c r="I66" s="27">
        <f>SUMIFS('FY16 DataDump'!$E$2:$E$4537, 'FY16 DataDump'!$C$2:$C$4537, 'FY16 Individual Analysis'!$A66, 'FY16 DataDump'!$H$2:$H$4537, I$2)</f>
        <v>0</v>
      </c>
      <c r="J66" s="27">
        <f>SUMIFS('FY16 DataDump'!$E$2:$E$4537, 'FY16 DataDump'!$C$2:$C$4537, 'FY16 Individual Analysis'!$A66, 'FY16 DataDump'!$H$2:$H$4537, J$2)</f>
        <v>0</v>
      </c>
      <c r="K66" s="27">
        <f>SUMIFS('FY16 DataDump'!$E$2:$E$4537, 'FY16 DataDump'!$C$2:$C$4537, 'FY16 Individual Analysis'!$A66, 'FY16 DataDump'!$H$2:$H$4537, K$2)</f>
        <v>0</v>
      </c>
      <c r="L66" s="27">
        <f>SUMIFS('FY16 DataDump'!$E$2:$E$4537, 'FY16 DataDump'!$C$2:$C$4537, 'FY16 Individual Analysis'!$A66, 'FY16 DataDump'!$H$2:$H$4537, L$2)</f>
        <v>0</v>
      </c>
      <c r="M66" s="27">
        <f>SUMIFS('FY16 DataDump'!$E$2:$E$4537, 'FY16 DataDump'!$C$2:$C$4537, 'FY16 Individual Analysis'!$A66, 'FY16 DataDump'!$H$2:$H$4537, M$2)</f>
        <v>0</v>
      </c>
      <c r="N66" s="27">
        <f>SUMIFS('FY16 DataDump'!$E$2:$E$4537, 'FY16 DataDump'!$C$2:$C$4537, 'FY16 Individual Analysis'!$A66, 'FY16 DataDump'!$H$2:$H$4537, N$2)</f>
        <v>0</v>
      </c>
      <c r="O66" s="27">
        <f>SUMIFS('FY16 DataDump'!$E$2:$E$4537, 'FY16 DataDump'!$C$2:$C$4537, 'FY16 Individual Analysis'!$A66, 'FY16 DataDump'!$H$2:$H$4537, O$2)</f>
        <v>0</v>
      </c>
      <c r="P66" s="27">
        <f t="shared" si="3"/>
        <v>69</v>
      </c>
      <c r="Q66" s="108">
        <f t="shared" si="0"/>
        <v>5.5699063609945107E-3</v>
      </c>
      <c r="S66" s="20">
        <f t="shared" si="7"/>
        <v>82.8</v>
      </c>
      <c r="T66" s="21">
        <f t="shared" si="7"/>
        <v>0</v>
      </c>
      <c r="U66" s="21">
        <f t="shared" si="7"/>
        <v>0</v>
      </c>
      <c r="V66" s="21">
        <f t="shared" si="6"/>
        <v>0</v>
      </c>
      <c r="W66" s="21">
        <f t="shared" si="6"/>
        <v>0</v>
      </c>
      <c r="X66" s="21">
        <f t="shared" si="6"/>
        <v>0</v>
      </c>
      <c r="Y66" s="21">
        <f t="shared" si="6"/>
        <v>0</v>
      </c>
      <c r="Z66" s="21">
        <f t="shared" si="6"/>
        <v>0</v>
      </c>
      <c r="AA66" s="21">
        <f t="shared" si="6"/>
        <v>0</v>
      </c>
      <c r="AB66" s="21">
        <f t="shared" si="6"/>
        <v>0</v>
      </c>
      <c r="AC66" s="21">
        <f t="shared" si="6"/>
        <v>0</v>
      </c>
      <c r="AD66" s="24">
        <f t="shared" si="6"/>
        <v>0</v>
      </c>
      <c r="AF66" s="15">
        <f t="shared" si="2"/>
        <v>82.8</v>
      </c>
    </row>
    <row r="67" spans="1:32" x14ac:dyDescent="0.25">
      <c r="A67" s="75">
        <v>6521</v>
      </c>
      <c r="B67" s="75" t="str">
        <f>INDEX('FY16 DataDump'!$A$2:$H$4537, MATCH('FY16 Individual Analysis'!A67, 'FY16 DataDump'!$C$2:$C$4537, 0), MATCH('FY16 DataDump'!$B$1, 'FY16 DataDump'!$A$1:$H$1))</f>
        <v>DRINKS</v>
      </c>
      <c r="C67" s="75" t="str">
        <f>INDEX('FY16 DataDump'!$A$2:$H$4537, MATCH('FY16 Individual Analysis'!A67, 'FY16 DataDump'!$C$2:$C$4537, 0), MATCH('FY16 DataDump'!$D$1, 'FY16 DataDump'!$A$1:$H$1))</f>
        <v>SIMPLY CRAN</v>
      </c>
      <c r="D67" s="27">
        <f>SUMIFS('FY16 DataDump'!$E$2:$E$4537, 'FY16 DataDump'!$C$2:$C$4537, 'FY16 Individual Analysis'!$A67, 'FY16 DataDump'!$H$2:$H$4537, D$2)</f>
        <v>7</v>
      </c>
      <c r="E67" s="27">
        <f>SUMIFS('FY16 DataDump'!$E$2:$E$4537, 'FY16 DataDump'!$C$2:$C$4537, 'FY16 Individual Analysis'!$A67, 'FY16 DataDump'!$H$2:$H$4537, E$2)</f>
        <v>0</v>
      </c>
      <c r="F67" s="27">
        <f>SUMIFS('FY16 DataDump'!$E$2:$E$4537, 'FY16 DataDump'!$C$2:$C$4537, 'FY16 Individual Analysis'!$A67, 'FY16 DataDump'!$H$2:$H$4537, F$2)</f>
        <v>0</v>
      </c>
      <c r="G67" s="27">
        <f>SUMIFS('FY16 DataDump'!$E$2:$E$4537, 'FY16 DataDump'!$C$2:$C$4537, 'FY16 Individual Analysis'!$A67, 'FY16 DataDump'!$H$2:$H$4537, G$2)</f>
        <v>0</v>
      </c>
      <c r="H67" s="27">
        <f>SUMIFS('FY16 DataDump'!$E$2:$E$4537, 'FY16 DataDump'!$C$2:$C$4537, 'FY16 Individual Analysis'!$A67, 'FY16 DataDump'!$H$2:$H$4537, H$2)</f>
        <v>0</v>
      </c>
      <c r="I67" s="27">
        <f>SUMIFS('FY16 DataDump'!$E$2:$E$4537, 'FY16 DataDump'!$C$2:$C$4537, 'FY16 Individual Analysis'!$A67, 'FY16 DataDump'!$H$2:$H$4537, I$2)</f>
        <v>0</v>
      </c>
      <c r="J67" s="27">
        <f>SUMIFS('FY16 DataDump'!$E$2:$E$4537, 'FY16 DataDump'!$C$2:$C$4537, 'FY16 Individual Analysis'!$A67, 'FY16 DataDump'!$H$2:$H$4537, J$2)</f>
        <v>0</v>
      </c>
      <c r="K67" s="27">
        <f>SUMIFS('FY16 DataDump'!$E$2:$E$4537, 'FY16 DataDump'!$C$2:$C$4537, 'FY16 Individual Analysis'!$A67, 'FY16 DataDump'!$H$2:$H$4537, K$2)</f>
        <v>0</v>
      </c>
      <c r="L67" s="27">
        <f>SUMIFS('FY16 DataDump'!$E$2:$E$4537, 'FY16 DataDump'!$C$2:$C$4537, 'FY16 Individual Analysis'!$A67, 'FY16 DataDump'!$H$2:$H$4537, L$2)</f>
        <v>0</v>
      </c>
      <c r="M67" s="27">
        <f>SUMIFS('FY16 DataDump'!$E$2:$E$4537, 'FY16 DataDump'!$C$2:$C$4537, 'FY16 Individual Analysis'!$A67, 'FY16 DataDump'!$H$2:$H$4537, M$2)</f>
        <v>0</v>
      </c>
      <c r="N67" s="27">
        <f>SUMIFS('FY16 DataDump'!$E$2:$E$4537, 'FY16 DataDump'!$C$2:$C$4537, 'FY16 Individual Analysis'!$A67, 'FY16 DataDump'!$H$2:$H$4537, N$2)</f>
        <v>0</v>
      </c>
      <c r="O67" s="27">
        <f>SUMIFS('FY16 DataDump'!$E$2:$E$4537, 'FY16 DataDump'!$C$2:$C$4537, 'FY16 Individual Analysis'!$A67, 'FY16 DataDump'!$H$2:$H$4537, O$2)</f>
        <v>0</v>
      </c>
      <c r="P67" s="27">
        <f t="shared" si="3"/>
        <v>7</v>
      </c>
      <c r="Q67" s="108">
        <f t="shared" ref="Q67:Q130" si="8">P67/$P$401</f>
        <v>5.6506296415886339E-4</v>
      </c>
      <c r="S67" s="20">
        <f t="shared" si="7"/>
        <v>8.4</v>
      </c>
      <c r="T67" s="21">
        <f t="shared" si="7"/>
        <v>0</v>
      </c>
      <c r="U67" s="21">
        <f t="shared" si="7"/>
        <v>0</v>
      </c>
      <c r="V67" s="21">
        <f t="shared" si="6"/>
        <v>0</v>
      </c>
      <c r="W67" s="21">
        <f t="shared" si="6"/>
        <v>0</v>
      </c>
      <c r="X67" s="21">
        <f t="shared" si="6"/>
        <v>0</v>
      </c>
      <c r="Y67" s="21">
        <f t="shared" si="6"/>
        <v>0</v>
      </c>
      <c r="Z67" s="21">
        <f t="shared" si="6"/>
        <v>0</v>
      </c>
      <c r="AA67" s="21">
        <f t="shared" si="6"/>
        <v>0</v>
      </c>
      <c r="AB67" s="21">
        <f t="shared" si="6"/>
        <v>0</v>
      </c>
      <c r="AC67" s="21">
        <f t="shared" si="6"/>
        <v>0</v>
      </c>
      <c r="AD67" s="24">
        <f t="shared" si="6"/>
        <v>0</v>
      </c>
      <c r="AF67" s="15">
        <f t="shared" ref="AF67:AF130" si="9">(P67) + (P67 *$AG$1)</f>
        <v>8.4</v>
      </c>
    </row>
    <row r="68" spans="1:32" x14ac:dyDescent="0.25">
      <c r="A68" s="75">
        <v>7412</v>
      </c>
      <c r="B68" s="75" t="str">
        <f>INDEX('FY16 DataDump'!$A$2:$H$4537, MATCH('FY16 Individual Analysis'!A68, 'FY16 DataDump'!$C$2:$C$4537, 0), MATCH('FY16 DataDump'!$B$1, 'FY16 DataDump'!$A$1:$H$1))</f>
        <v>DRINKS</v>
      </c>
      <c r="C68" s="75" t="str">
        <f>INDEX('FY16 DataDump'!$A$2:$H$4537, MATCH('FY16 Individual Analysis'!A68, 'FY16 DataDump'!$C$2:$C$4537, 0), MATCH('FY16 DataDump'!$D$1, 'FY16 DataDump'!$A$1:$H$1))</f>
        <v>SIMPLY LEMONADE RASPBERRY</v>
      </c>
      <c r="D68" s="27">
        <f>SUMIFS('FY16 DataDump'!$E$2:$E$4537, 'FY16 DataDump'!$C$2:$C$4537, 'FY16 Individual Analysis'!$A68, 'FY16 DataDump'!$H$2:$H$4537, D$2)</f>
        <v>34</v>
      </c>
      <c r="E68" s="27">
        <f>SUMIFS('FY16 DataDump'!$E$2:$E$4537, 'FY16 DataDump'!$C$2:$C$4537, 'FY16 Individual Analysis'!$A68, 'FY16 DataDump'!$H$2:$H$4537, E$2)</f>
        <v>0</v>
      </c>
      <c r="F68" s="27">
        <f>SUMIFS('FY16 DataDump'!$E$2:$E$4537, 'FY16 DataDump'!$C$2:$C$4537, 'FY16 Individual Analysis'!$A68, 'FY16 DataDump'!$H$2:$H$4537, F$2)</f>
        <v>0</v>
      </c>
      <c r="G68" s="27">
        <f>SUMIFS('FY16 DataDump'!$E$2:$E$4537, 'FY16 DataDump'!$C$2:$C$4537, 'FY16 Individual Analysis'!$A68, 'FY16 DataDump'!$H$2:$H$4537, G$2)</f>
        <v>0</v>
      </c>
      <c r="H68" s="27">
        <f>SUMIFS('FY16 DataDump'!$E$2:$E$4537, 'FY16 DataDump'!$C$2:$C$4537, 'FY16 Individual Analysis'!$A68, 'FY16 DataDump'!$H$2:$H$4537, H$2)</f>
        <v>0</v>
      </c>
      <c r="I68" s="27">
        <f>SUMIFS('FY16 DataDump'!$E$2:$E$4537, 'FY16 DataDump'!$C$2:$C$4537, 'FY16 Individual Analysis'!$A68, 'FY16 DataDump'!$H$2:$H$4537, I$2)</f>
        <v>0</v>
      </c>
      <c r="J68" s="27">
        <f>SUMIFS('FY16 DataDump'!$E$2:$E$4537, 'FY16 DataDump'!$C$2:$C$4537, 'FY16 Individual Analysis'!$A68, 'FY16 DataDump'!$H$2:$H$4537, J$2)</f>
        <v>0</v>
      </c>
      <c r="K68" s="27">
        <f>SUMIFS('FY16 DataDump'!$E$2:$E$4537, 'FY16 DataDump'!$C$2:$C$4537, 'FY16 Individual Analysis'!$A68, 'FY16 DataDump'!$H$2:$H$4537, K$2)</f>
        <v>0</v>
      </c>
      <c r="L68" s="27">
        <f>SUMIFS('FY16 DataDump'!$E$2:$E$4537, 'FY16 DataDump'!$C$2:$C$4537, 'FY16 Individual Analysis'!$A68, 'FY16 DataDump'!$H$2:$H$4537, L$2)</f>
        <v>0</v>
      </c>
      <c r="M68" s="27">
        <f>SUMIFS('FY16 DataDump'!$E$2:$E$4537, 'FY16 DataDump'!$C$2:$C$4537, 'FY16 Individual Analysis'!$A68, 'FY16 DataDump'!$H$2:$H$4537, M$2)</f>
        <v>0</v>
      </c>
      <c r="N68" s="27">
        <f>SUMIFS('FY16 DataDump'!$E$2:$E$4537, 'FY16 DataDump'!$C$2:$C$4537, 'FY16 Individual Analysis'!$A68, 'FY16 DataDump'!$H$2:$H$4537, N$2)</f>
        <v>0</v>
      </c>
      <c r="O68" s="27">
        <f>SUMIFS('FY16 DataDump'!$E$2:$E$4537, 'FY16 DataDump'!$C$2:$C$4537, 'FY16 Individual Analysis'!$A68, 'FY16 DataDump'!$H$2:$H$4537, O$2)</f>
        <v>0</v>
      </c>
      <c r="P68" s="27">
        <f t="shared" ref="P68:P131" si="10">SUM(D68:O68)</f>
        <v>34</v>
      </c>
      <c r="Q68" s="108">
        <f t="shared" si="8"/>
        <v>2.7445915402001938E-3</v>
      </c>
      <c r="S68" s="20">
        <f t="shared" si="7"/>
        <v>40.799999999999997</v>
      </c>
      <c r="T68" s="21">
        <f t="shared" si="7"/>
        <v>0</v>
      </c>
      <c r="U68" s="21">
        <f t="shared" si="7"/>
        <v>0</v>
      </c>
      <c r="V68" s="21">
        <f t="shared" si="6"/>
        <v>0</v>
      </c>
      <c r="W68" s="21">
        <f t="shared" si="6"/>
        <v>0</v>
      </c>
      <c r="X68" s="21">
        <f t="shared" si="6"/>
        <v>0</v>
      </c>
      <c r="Y68" s="21">
        <f t="shared" si="6"/>
        <v>0</v>
      </c>
      <c r="Z68" s="21">
        <f t="shared" si="6"/>
        <v>0</v>
      </c>
      <c r="AA68" s="21">
        <f t="shared" si="6"/>
        <v>0</v>
      </c>
      <c r="AB68" s="21">
        <f t="shared" si="6"/>
        <v>0</v>
      </c>
      <c r="AC68" s="21">
        <f t="shared" si="6"/>
        <v>0</v>
      </c>
      <c r="AD68" s="24">
        <f t="shared" si="6"/>
        <v>0</v>
      </c>
      <c r="AF68" s="15">
        <f t="shared" si="9"/>
        <v>40.799999999999997</v>
      </c>
    </row>
    <row r="69" spans="1:32" x14ac:dyDescent="0.25">
      <c r="A69" s="75">
        <v>964</v>
      </c>
      <c r="B69" s="75" t="str">
        <f>INDEX('FY16 DataDump'!$A$2:$H$4537, MATCH('FY16 Individual Analysis'!A69, 'FY16 DataDump'!$C$2:$C$4537, 0), MATCH('FY16 DataDump'!$B$1, 'FY16 DataDump'!$A$1:$H$1))</f>
        <v>DRINKS</v>
      </c>
      <c r="C69" s="75" t="str">
        <f>INDEX('FY16 DataDump'!$A$2:$H$4537, MATCH('FY16 Individual Analysis'!A69, 'FY16 DataDump'!$C$2:$C$4537, 0), MATCH('FY16 DataDump'!$D$1, 'FY16 DataDump'!$A$1:$H$1))</f>
        <v>Simply Orange</v>
      </c>
      <c r="D69" s="27">
        <f>SUMIFS('FY16 DataDump'!$E$2:$E$4537, 'FY16 DataDump'!$C$2:$C$4537, 'FY16 Individual Analysis'!$A69, 'FY16 DataDump'!$H$2:$H$4537, D$2)</f>
        <v>27</v>
      </c>
      <c r="E69" s="27">
        <f>SUMIFS('FY16 DataDump'!$E$2:$E$4537, 'FY16 DataDump'!$C$2:$C$4537, 'FY16 Individual Analysis'!$A69, 'FY16 DataDump'!$H$2:$H$4537, E$2)</f>
        <v>0</v>
      </c>
      <c r="F69" s="27">
        <f>SUMIFS('FY16 DataDump'!$E$2:$E$4537, 'FY16 DataDump'!$C$2:$C$4537, 'FY16 Individual Analysis'!$A69, 'FY16 DataDump'!$H$2:$H$4537, F$2)</f>
        <v>0</v>
      </c>
      <c r="G69" s="27">
        <f>SUMIFS('FY16 DataDump'!$E$2:$E$4537, 'FY16 DataDump'!$C$2:$C$4537, 'FY16 Individual Analysis'!$A69, 'FY16 DataDump'!$H$2:$H$4537, G$2)</f>
        <v>0</v>
      </c>
      <c r="H69" s="27">
        <f>SUMIFS('FY16 DataDump'!$E$2:$E$4537, 'FY16 DataDump'!$C$2:$C$4537, 'FY16 Individual Analysis'!$A69, 'FY16 DataDump'!$H$2:$H$4537, H$2)</f>
        <v>0</v>
      </c>
      <c r="I69" s="27">
        <f>SUMIFS('FY16 DataDump'!$E$2:$E$4537, 'FY16 DataDump'!$C$2:$C$4537, 'FY16 Individual Analysis'!$A69, 'FY16 DataDump'!$H$2:$H$4537, I$2)</f>
        <v>0</v>
      </c>
      <c r="J69" s="27">
        <f>SUMIFS('FY16 DataDump'!$E$2:$E$4537, 'FY16 DataDump'!$C$2:$C$4537, 'FY16 Individual Analysis'!$A69, 'FY16 DataDump'!$H$2:$H$4537, J$2)</f>
        <v>0</v>
      </c>
      <c r="K69" s="27">
        <f>SUMIFS('FY16 DataDump'!$E$2:$E$4537, 'FY16 DataDump'!$C$2:$C$4537, 'FY16 Individual Analysis'!$A69, 'FY16 DataDump'!$H$2:$H$4537, K$2)</f>
        <v>0</v>
      </c>
      <c r="L69" s="27">
        <f>SUMIFS('FY16 DataDump'!$E$2:$E$4537, 'FY16 DataDump'!$C$2:$C$4537, 'FY16 Individual Analysis'!$A69, 'FY16 DataDump'!$H$2:$H$4537, L$2)</f>
        <v>0</v>
      </c>
      <c r="M69" s="27">
        <f>SUMIFS('FY16 DataDump'!$E$2:$E$4537, 'FY16 DataDump'!$C$2:$C$4537, 'FY16 Individual Analysis'!$A69, 'FY16 DataDump'!$H$2:$H$4537, M$2)</f>
        <v>0</v>
      </c>
      <c r="N69" s="27">
        <f>SUMIFS('FY16 DataDump'!$E$2:$E$4537, 'FY16 DataDump'!$C$2:$C$4537, 'FY16 Individual Analysis'!$A69, 'FY16 DataDump'!$H$2:$H$4537, N$2)</f>
        <v>0</v>
      </c>
      <c r="O69" s="27">
        <f>SUMIFS('FY16 DataDump'!$E$2:$E$4537, 'FY16 DataDump'!$C$2:$C$4537, 'FY16 Individual Analysis'!$A69, 'FY16 DataDump'!$H$2:$H$4537, O$2)</f>
        <v>0</v>
      </c>
      <c r="P69" s="27">
        <f t="shared" si="10"/>
        <v>27</v>
      </c>
      <c r="Q69" s="108">
        <f t="shared" si="8"/>
        <v>2.1795285760413301E-3</v>
      </c>
      <c r="S69" s="20">
        <f t="shared" si="7"/>
        <v>32.4</v>
      </c>
      <c r="T69" s="21">
        <f t="shared" si="7"/>
        <v>0</v>
      </c>
      <c r="U69" s="21">
        <f t="shared" si="7"/>
        <v>0</v>
      </c>
      <c r="V69" s="21">
        <f t="shared" si="6"/>
        <v>0</v>
      </c>
      <c r="W69" s="21">
        <f t="shared" si="6"/>
        <v>0</v>
      </c>
      <c r="X69" s="21">
        <f t="shared" si="6"/>
        <v>0</v>
      </c>
      <c r="Y69" s="21">
        <f t="shared" si="6"/>
        <v>0</v>
      </c>
      <c r="Z69" s="21">
        <f t="shared" si="6"/>
        <v>0</v>
      </c>
      <c r="AA69" s="21">
        <f t="shared" si="6"/>
        <v>0</v>
      </c>
      <c r="AB69" s="21">
        <f t="shared" si="6"/>
        <v>0</v>
      </c>
      <c r="AC69" s="21">
        <f t="shared" si="6"/>
        <v>0</v>
      </c>
      <c r="AD69" s="24">
        <f t="shared" si="6"/>
        <v>0</v>
      </c>
      <c r="AF69" s="15">
        <f t="shared" si="9"/>
        <v>32.4</v>
      </c>
    </row>
    <row r="70" spans="1:32" x14ac:dyDescent="0.25">
      <c r="A70" s="75">
        <v>6361</v>
      </c>
      <c r="B70" s="75" t="str">
        <f>INDEX('FY16 DataDump'!$A$2:$H$4537, MATCH('FY16 Individual Analysis'!A70, 'FY16 DataDump'!$C$2:$C$4537, 0), MATCH('FY16 DataDump'!$B$1, 'FY16 DataDump'!$A$1:$H$1))</f>
        <v>DRINKS</v>
      </c>
      <c r="C70" s="75" t="str">
        <f>INDEX('FY16 DataDump'!$A$2:$H$4537, MATCH('FY16 Individual Analysis'!A70, 'FY16 DataDump'!$C$2:$C$4537, 0), MATCH('FY16 DataDump'!$D$1, 'FY16 DataDump'!$A$1:$H$1))</f>
        <v>Simply Orange Mango</v>
      </c>
      <c r="D70" s="27">
        <f>SUMIFS('FY16 DataDump'!$E$2:$E$4537, 'FY16 DataDump'!$C$2:$C$4537, 'FY16 Individual Analysis'!$A70, 'FY16 DataDump'!$H$2:$H$4537, D$2)</f>
        <v>16</v>
      </c>
      <c r="E70" s="27">
        <f>SUMIFS('FY16 DataDump'!$E$2:$E$4537, 'FY16 DataDump'!$C$2:$C$4537, 'FY16 Individual Analysis'!$A70, 'FY16 DataDump'!$H$2:$H$4537, E$2)</f>
        <v>0</v>
      </c>
      <c r="F70" s="27">
        <f>SUMIFS('FY16 DataDump'!$E$2:$E$4537, 'FY16 DataDump'!$C$2:$C$4537, 'FY16 Individual Analysis'!$A70, 'FY16 DataDump'!$H$2:$H$4537, F$2)</f>
        <v>0</v>
      </c>
      <c r="G70" s="27">
        <f>SUMIFS('FY16 DataDump'!$E$2:$E$4537, 'FY16 DataDump'!$C$2:$C$4537, 'FY16 Individual Analysis'!$A70, 'FY16 DataDump'!$H$2:$H$4537, G$2)</f>
        <v>0</v>
      </c>
      <c r="H70" s="27">
        <f>SUMIFS('FY16 DataDump'!$E$2:$E$4537, 'FY16 DataDump'!$C$2:$C$4537, 'FY16 Individual Analysis'!$A70, 'FY16 DataDump'!$H$2:$H$4537, H$2)</f>
        <v>0</v>
      </c>
      <c r="I70" s="27">
        <f>SUMIFS('FY16 DataDump'!$E$2:$E$4537, 'FY16 DataDump'!$C$2:$C$4537, 'FY16 Individual Analysis'!$A70, 'FY16 DataDump'!$H$2:$H$4537, I$2)</f>
        <v>0</v>
      </c>
      <c r="J70" s="27">
        <f>SUMIFS('FY16 DataDump'!$E$2:$E$4537, 'FY16 DataDump'!$C$2:$C$4537, 'FY16 Individual Analysis'!$A70, 'FY16 DataDump'!$H$2:$H$4537, J$2)</f>
        <v>0</v>
      </c>
      <c r="K70" s="27">
        <f>SUMIFS('FY16 DataDump'!$E$2:$E$4537, 'FY16 DataDump'!$C$2:$C$4537, 'FY16 Individual Analysis'!$A70, 'FY16 DataDump'!$H$2:$H$4537, K$2)</f>
        <v>0</v>
      </c>
      <c r="L70" s="27">
        <f>SUMIFS('FY16 DataDump'!$E$2:$E$4537, 'FY16 DataDump'!$C$2:$C$4537, 'FY16 Individual Analysis'!$A70, 'FY16 DataDump'!$H$2:$H$4537, L$2)</f>
        <v>0</v>
      </c>
      <c r="M70" s="27">
        <f>SUMIFS('FY16 DataDump'!$E$2:$E$4537, 'FY16 DataDump'!$C$2:$C$4537, 'FY16 Individual Analysis'!$A70, 'FY16 DataDump'!$H$2:$H$4537, M$2)</f>
        <v>0</v>
      </c>
      <c r="N70" s="27">
        <f>SUMIFS('FY16 DataDump'!$E$2:$E$4537, 'FY16 DataDump'!$C$2:$C$4537, 'FY16 Individual Analysis'!$A70, 'FY16 DataDump'!$H$2:$H$4537, N$2)</f>
        <v>0</v>
      </c>
      <c r="O70" s="27">
        <f>SUMIFS('FY16 DataDump'!$E$2:$E$4537, 'FY16 DataDump'!$C$2:$C$4537, 'FY16 Individual Analysis'!$A70, 'FY16 DataDump'!$H$2:$H$4537, O$2)</f>
        <v>0</v>
      </c>
      <c r="P70" s="27">
        <f t="shared" si="10"/>
        <v>16</v>
      </c>
      <c r="Q70" s="108">
        <f t="shared" si="8"/>
        <v>1.2915724895059735E-3</v>
      </c>
      <c r="S70" s="20">
        <f t="shared" si="7"/>
        <v>19.2</v>
      </c>
      <c r="T70" s="21">
        <f t="shared" si="7"/>
        <v>0</v>
      </c>
      <c r="U70" s="21">
        <f t="shared" si="7"/>
        <v>0</v>
      </c>
      <c r="V70" s="21">
        <f t="shared" si="6"/>
        <v>0</v>
      </c>
      <c r="W70" s="21">
        <f t="shared" si="6"/>
        <v>0</v>
      </c>
      <c r="X70" s="21">
        <f t="shared" si="6"/>
        <v>0</v>
      </c>
      <c r="Y70" s="21">
        <f t="shared" si="6"/>
        <v>0</v>
      </c>
      <c r="Z70" s="21">
        <f t="shared" si="6"/>
        <v>0</v>
      </c>
      <c r="AA70" s="21">
        <f t="shared" si="6"/>
        <v>0</v>
      </c>
      <c r="AB70" s="21">
        <f t="shared" si="6"/>
        <v>0</v>
      </c>
      <c r="AC70" s="21">
        <f t="shared" si="6"/>
        <v>0</v>
      </c>
      <c r="AD70" s="24">
        <f t="shared" si="6"/>
        <v>0</v>
      </c>
      <c r="AF70" s="15">
        <f t="shared" si="9"/>
        <v>19.2</v>
      </c>
    </row>
    <row r="71" spans="1:32" x14ac:dyDescent="0.25">
      <c r="A71" s="75">
        <v>28394</v>
      </c>
      <c r="B71" s="75" t="str">
        <f>INDEX('FY16 DataDump'!$A$2:$H$4537, MATCH('FY16 Individual Analysis'!A71, 'FY16 DataDump'!$C$2:$C$4537, 0), MATCH('FY16 DataDump'!$B$1, 'FY16 DataDump'!$A$1:$H$1))</f>
        <v>DRINKS</v>
      </c>
      <c r="C71" s="75" t="str">
        <f>INDEX('FY16 DataDump'!$A$2:$H$4537, MATCH('FY16 Individual Analysis'!A71, 'FY16 DataDump'!$C$2:$C$4537, 0), MATCH('FY16 DataDump'!$D$1, 'FY16 DataDump'!$A$1:$H$1))</f>
        <v>SMART WATER</v>
      </c>
      <c r="D71" s="27">
        <f>SUMIFS('FY16 DataDump'!$E$2:$E$4537, 'FY16 DataDump'!$C$2:$C$4537, 'FY16 Individual Analysis'!$A71, 'FY16 DataDump'!$H$2:$H$4537, D$2)</f>
        <v>382</v>
      </c>
      <c r="E71" s="27">
        <f>SUMIFS('FY16 DataDump'!$E$2:$E$4537, 'FY16 DataDump'!$C$2:$C$4537, 'FY16 Individual Analysis'!$A71, 'FY16 DataDump'!$H$2:$H$4537, E$2)</f>
        <v>0</v>
      </c>
      <c r="F71" s="27">
        <f>SUMIFS('FY16 DataDump'!$E$2:$E$4537, 'FY16 DataDump'!$C$2:$C$4537, 'FY16 Individual Analysis'!$A71, 'FY16 DataDump'!$H$2:$H$4537, F$2)</f>
        <v>0</v>
      </c>
      <c r="G71" s="27">
        <f>SUMIFS('FY16 DataDump'!$E$2:$E$4537, 'FY16 DataDump'!$C$2:$C$4537, 'FY16 Individual Analysis'!$A71, 'FY16 DataDump'!$H$2:$H$4537, G$2)</f>
        <v>0</v>
      </c>
      <c r="H71" s="27">
        <f>SUMIFS('FY16 DataDump'!$E$2:$E$4537, 'FY16 DataDump'!$C$2:$C$4537, 'FY16 Individual Analysis'!$A71, 'FY16 DataDump'!$H$2:$H$4537, H$2)</f>
        <v>0</v>
      </c>
      <c r="I71" s="27">
        <f>SUMIFS('FY16 DataDump'!$E$2:$E$4537, 'FY16 DataDump'!$C$2:$C$4537, 'FY16 Individual Analysis'!$A71, 'FY16 DataDump'!$H$2:$H$4537, I$2)</f>
        <v>0</v>
      </c>
      <c r="J71" s="27">
        <f>SUMIFS('FY16 DataDump'!$E$2:$E$4537, 'FY16 DataDump'!$C$2:$C$4537, 'FY16 Individual Analysis'!$A71, 'FY16 DataDump'!$H$2:$H$4537, J$2)</f>
        <v>0</v>
      </c>
      <c r="K71" s="27">
        <f>SUMIFS('FY16 DataDump'!$E$2:$E$4537, 'FY16 DataDump'!$C$2:$C$4537, 'FY16 Individual Analysis'!$A71, 'FY16 DataDump'!$H$2:$H$4537, K$2)</f>
        <v>0</v>
      </c>
      <c r="L71" s="27">
        <f>SUMIFS('FY16 DataDump'!$E$2:$E$4537, 'FY16 DataDump'!$C$2:$C$4537, 'FY16 Individual Analysis'!$A71, 'FY16 DataDump'!$H$2:$H$4537, L$2)</f>
        <v>0</v>
      </c>
      <c r="M71" s="27">
        <f>SUMIFS('FY16 DataDump'!$E$2:$E$4537, 'FY16 DataDump'!$C$2:$C$4537, 'FY16 Individual Analysis'!$A71, 'FY16 DataDump'!$H$2:$H$4537, M$2)</f>
        <v>0</v>
      </c>
      <c r="N71" s="27">
        <f>SUMIFS('FY16 DataDump'!$E$2:$E$4537, 'FY16 DataDump'!$C$2:$C$4537, 'FY16 Individual Analysis'!$A71, 'FY16 DataDump'!$H$2:$H$4537, N$2)</f>
        <v>0</v>
      </c>
      <c r="O71" s="27">
        <f>SUMIFS('FY16 DataDump'!$E$2:$E$4537, 'FY16 DataDump'!$C$2:$C$4537, 'FY16 Individual Analysis'!$A71, 'FY16 DataDump'!$H$2:$H$4537, O$2)</f>
        <v>0</v>
      </c>
      <c r="P71" s="27">
        <f t="shared" si="10"/>
        <v>382</v>
      </c>
      <c r="Q71" s="108">
        <f t="shared" si="8"/>
        <v>3.0836293186955119E-2</v>
      </c>
      <c r="S71" s="20">
        <f t="shared" si="7"/>
        <v>458.4</v>
      </c>
      <c r="T71" s="21">
        <f t="shared" si="7"/>
        <v>0</v>
      </c>
      <c r="U71" s="21">
        <f t="shared" si="7"/>
        <v>0</v>
      </c>
      <c r="V71" s="21">
        <f t="shared" si="6"/>
        <v>0</v>
      </c>
      <c r="W71" s="21">
        <f t="shared" si="6"/>
        <v>0</v>
      </c>
      <c r="X71" s="21">
        <f t="shared" si="6"/>
        <v>0</v>
      </c>
      <c r="Y71" s="21">
        <f t="shared" si="6"/>
        <v>0</v>
      </c>
      <c r="Z71" s="21">
        <f t="shared" si="6"/>
        <v>0</v>
      </c>
      <c r="AA71" s="21">
        <f t="shared" si="6"/>
        <v>0</v>
      </c>
      <c r="AB71" s="21">
        <f t="shared" si="6"/>
        <v>0</v>
      </c>
      <c r="AC71" s="21">
        <f t="shared" si="6"/>
        <v>0</v>
      </c>
      <c r="AD71" s="24">
        <f t="shared" si="6"/>
        <v>0</v>
      </c>
      <c r="AF71" s="15">
        <f t="shared" si="9"/>
        <v>458.4</v>
      </c>
    </row>
    <row r="72" spans="1:32" x14ac:dyDescent="0.25">
      <c r="A72" s="75">
        <v>5555</v>
      </c>
      <c r="B72" s="75" t="str">
        <f>INDEX('FY16 DataDump'!$A$2:$H$4537, MATCH('FY16 Individual Analysis'!A72, 'FY16 DataDump'!$C$2:$C$4537, 0), MATCH('FY16 DataDump'!$B$1, 'FY16 DataDump'!$A$1:$H$1))</f>
        <v>DRINKS</v>
      </c>
      <c r="C72" s="75" t="str">
        <f>INDEX('FY16 DataDump'!$A$2:$H$4537, MATCH('FY16 Individual Analysis'!A72, 'FY16 DataDump'!$C$2:$C$4537, 0), MATCH('FY16 DataDump'!$D$1, 'FY16 DataDump'!$A$1:$H$1))</f>
        <v>Smoothie Medium</v>
      </c>
      <c r="D72" s="27">
        <f>SUMIFS('FY16 DataDump'!$E$2:$E$4537, 'FY16 DataDump'!$C$2:$C$4537, 'FY16 Individual Analysis'!$A72, 'FY16 DataDump'!$H$2:$H$4537, D$2)</f>
        <v>32</v>
      </c>
      <c r="E72" s="27">
        <f>SUMIFS('FY16 DataDump'!$E$2:$E$4537, 'FY16 DataDump'!$C$2:$C$4537, 'FY16 Individual Analysis'!$A72, 'FY16 DataDump'!$H$2:$H$4537, E$2)</f>
        <v>0</v>
      </c>
      <c r="F72" s="27">
        <f>SUMIFS('FY16 DataDump'!$E$2:$E$4537, 'FY16 DataDump'!$C$2:$C$4537, 'FY16 Individual Analysis'!$A72, 'FY16 DataDump'!$H$2:$H$4537, F$2)</f>
        <v>0</v>
      </c>
      <c r="G72" s="27">
        <f>SUMIFS('FY16 DataDump'!$E$2:$E$4537, 'FY16 DataDump'!$C$2:$C$4537, 'FY16 Individual Analysis'!$A72, 'FY16 DataDump'!$H$2:$H$4537, G$2)</f>
        <v>0</v>
      </c>
      <c r="H72" s="27">
        <f>SUMIFS('FY16 DataDump'!$E$2:$E$4537, 'FY16 DataDump'!$C$2:$C$4537, 'FY16 Individual Analysis'!$A72, 'FY16 DataDump'!$H$2:$H$4537, H$2)</f>
        <v>0</v>
      </c>
      <c r="I72" s="27">
        <f>SUMIFS('FY16 DataDump'!$E$2:$E$4537, 'FY16 DataDump'!$C$2:$C$4537, 'FY16 Individual Analysis'!$A72, 'FY16 DataDump'!$H$2:$H$4537, I$2)</f>
        <v>0</v>
      </c>
      <c r="J72" s="27">
        <f>SUMIFS('FY16 DataDump'!$E$2:$E$4537, 'FY16 DataDump'!$C$2:$C$4537, 'FY16 Individual Analysis'!$A72, 'FY16 DataDump'!$H$2:$H$4537, J$2)</f>
        <v>0</v>
      </c>
      <c r="K72" s="27">
        <f>SUMIFS('FY16 DataDump'!$E$2:$E$4537, 'FY16 DataDump'!$C$2:$C$4537, 'FY16 Individual Analysis'!$A72, 'FY16 DataDump'!$H$2:$H$4537, K$2)</f>
        <v>0</v>
      </c>
      <c r="L72" s="27">
        <f>SUMIFS('FY16 DataDump'!$E$2:$E$4537, 'FY16 DataDump'!$C$2:$C$4537, 'FY16 Individual Analysis'!$A72, 'FY16 DataDump'!$H$2:$H$4537, L$2)</f>
        <v>0</v>
      </c>
      <c r="M72" s="27">
        <f>SUMIFS('FY16 DataDump'!$E$2:$E$4537, 'FY16 DataDump'!$C$2:$C$4537, 'FY16 Individual Analysis'!$A72, 'FY16 DataDump'!$H$2:$H$4537, M$2)</f>
        <v>0</v>
      </c>
      <c r="N72" s="27">
        <f>SUMIFS('FY16 DataDump'!$E$2:$E$4537, 'FY16 DataDump'!$C$2:$C$4537, 'FY16 Individual Analysis'!$A72, 'FY16 DataDump'!$H$2:$H$4537, N$2)</f>
        <v>0</v>
      </c>
      <c r="O72" s="27">
        <f>SUMIFS('FY16 DataDump'!$E$2:$E$4537, 'FY16 DataDump'!$C$2:$C$4537, 'FY16 Individual Analysis'!$A72, 'FY16 DataDump'!$H$2:$H$4537, O$2)</f>
        <v>0</v>
      </c>
      <c r="P72" s="27">
        <f t="shared" si="10"/>
        <v>32</v>
      </c>
      <c r="Q72" s="108">
        <f t="shared" si="8"/>
        <v>2.5831449790119469E-3</v>
      </c>
      <c r="S72" s="20">
        <f t="shared" si="7"/>
        <v>38.4</v>
      </c>
      <c r="T72" s="21">
        <f t="shared" si="7"/>
        <v>0</v>
      </c>
      <c r="U72" s="21">
        <f t="shared" si="7"/>
        <v>0</v>
      </c>
      <c r="V72" s="21">
        <f t="shared" si="6"/>
        <v>0</v>
      </c>
      <c r="W72" s="21">
        <f t="shared" si="6"/>
        <v>0</v>
      </c>
      <c r="X72" s="21">
        <f t="shared" si="6"/>
        <v>0</v>
      </c>
      <c r="Y72" s="21">
        <f t="shared" si="6"/>
        <v>0</v>
      </c>
      <c r="Z72" s="21">
        <f t="shared" si="6"/>
        <v>0</v>
      </c>
      <c r="AA72" s="21">
        <f t="shared" si="6"/>
        <v>0</v>
      </c>
      <c r="AB72" s="21">
        <f t="shared" si="6"/>
        <v>0</v>
      </c>
      <c r="AC72" s="21">
        <f t="shared" si="6"/>
        <v>0</v>
      </c>
      <c r="AD72" s="24">
        <f t="shared" si="6"/>
        <v>0</v>
      </c>
      <c r="AF72" s="15">
        <f t="shared" si="9"/>
        <v>38.4</v>
      </c>
    </row>
    <row r="73" spans="1:32" x14ac:dyDescent="0.25">
      <c r="A73" s="75">
        <v>927</v>
      </c>
      <c r="B73" s="75" t="str">
        <f>INDEX('FY16 DataDump'!$A$2:$H$4537, MATCH('FY16 Individual Analysis'!A73, 'FY16 DataDump'!$C$2:$C$4537, 0), MATCH('FY16 DataDump'!$B$1, 'FY16 DataDump'!$A$1:$H$1))</f>
        <v>DRINKS</v>
      </c>
      <c r="C73" s="75" t="str">
        <f>INDEX('FY16 DataDump'!$A$2:$H$4537, MATCH('FY16 Individual Analysis'!A73, 'FY16 DataDump'!$C$2:$C$4537, 0), MATCH('FY16 DataDump'!$D$1, 'FY16 DataDump'!$A$1:$H$1))</f>
        <v>SPRITE 20 OZ</v>
      </c>
      <c r="D73" s="27">
        <f>SUMIFS('FY16 DataDump'!$E$2:$E$4537, 'FY16 DataDump'!$C$2:$C$4537, 'FY16 Individual Analysis'!$A73, 'FY16 DataDump'!$H$2:$H$4537, D$2)</f>
        <v>60</v>
      </c>
      <c r="E73" s="27">
        <f>SUMIFS('FY16 DataDump'!$E$2:$E$4537, 'FY16 DataDump'!$C$2:$C$4537, 'FY16 Individual Analysis'!$A73, 'FY16 DataDump'!$H$2:$H$4537, E$2)</f>
        <v>0</v>
      </c>
      <c r="F73" s="27">
        <f>SUMIFS('FY16 DataDump'!$E$2:$E$4537, 'FY16 DataDump'!$C$2:$C$4537, 'FY16 Individual Analysis'!$A73, 'FY16 DataDump'!$H$2:$H$4537, F$2)</f>
        <v>0</v>
      </c>
      <c r="G73" s="27">
        <f>SUMIFS('FY16 DataDump'!$E$2:$E$4537, 'FY16 DataDump'!$C$2:$C$4537, 'FY16 Individual Analysis'!$A73, 'FY16 DataDump'!$H$2:$H$4537, G$2)</f>
        <v>0</v>
      </c>
      <c r="H73" s="27">
        <f>SUMIFS('FY16 DataDump'!$E$2:$E$4537, 'FY16 DataDump'!$C$2:$C$4537, 'FY16 Individual Analysis'!$A73, 'FY16 DataDump'!$H$2:$H$4537, H$2)</f>
        <v>0</v>
      </c>
      <c r="I73" s="27">
        <f>SUMIFS('FY16 DataDump'!$E$2:$E$4537, 'FY16 DataDump'!$C$2:$C$4537, 'FY16 Individual Analysis'!$A73, 'FY16 DataDump'!$H$2:$H$4537, I$2)</f>
        <v>0</v>
      </c>
      <c r="J73" s="27">
        <f>SUMIFS('FY16 DataDump'!$E$2:$E$4537, 'FY16 DataDump'!$C$2:$C$4537, 'FY16 Individual Analysis'!$A73, 'FY16 DataDump'!$H$2:$H$4537, J$2)</f>
        <v>0</v>
      </c>
      <c r="K73" s="27">
        <f>SUMIFS('FY16 DataDump'!$E$2:$E$4537, 'FY16 DataDump'!$C$2:$C$4537, 'FY16 Individual Analysis'!$A73, 'FY16 DataDump'!$H$2:$H$4537, K$2)</f>
        <v>0</v>
      </c>
      <c r="L73" s="27">
        <f>SUMIFS('FY16 DataDump'!$E$2:$E$4537, 'FY16 DataDump'!$C$2:$C$4537, 'FY16 Individual Analysis'!$A73, 'FY16 DataDump'!$H$2:$H$4537, L$2)</f>
        <v>0</v>
      </c>
      <c r="M73" s="27">
        <f>SUMIFS('FY16 DataDump'!$E$2:$E$4537, 'FY16 DataDump'!$C$2:$C$4537, 'FY16 Individual Analysis'!$A73, 'FY16 DataDump'!$H$2:$H$4537, M$2)</f>
        <v>0</v>
      </c>
      <c r="N73" s="27">
        <f>SUMIFS('FY16 DataDump'!$E$2:$E$4537, 'FY16 DataDump'!$C$2:$C$4537, 'FY16 Individual Analysis'!$A73, 'FY16 DataDump'!$H$2:$H$4537, N$2)</f>
        <v>0</v>
      </c>
      <c r="O73" s="27">
        <f>SUMIFS('FY16 DataDump'!$E$2:$E$4537, 'FY16 DataDump'!$C$2:$C$4537, 'FY16 Individual Analysis'!$A73, 'FY16 DataDump'!$H$2:$H$4537, O$2)</f>
        <v>0</v>
      </c>
      <c r="P73" s="27">
        <f t="shared" si="10"/>
        <v>60</v>
      </c>
      <c r="Q73" s="108">
        <f t="shared" si="8"/>
        <v>4.8433968356474009E-3</v>
      </c>
      <c r="S73" s="20">
        <f t="shared" si="7"/>
        <v>72</v>
      </c>
      <c r="T73" s="21">
        <f t="shared" si="7"/>
        <v>0</v>
      </c>
      <c r="U73" s="21">
        <f t="shared" si="7"/>
        <v>0</v>
      </c>
      <c r="V73" s="21">
        <f t="shared" si="6"/>
        <v>0</v>
      </c>
      <c r="W73" s="21">
        <f t="shared" si="6"/>
        <v>0</v>
      </c>
      <c r="X73" s="21">
        <f t="shared" si="6"/>
        <v>0</v>
      </c>
      <c r="Y73" s="21">
        <f t="shared" si="6"/>
        <v>0</v>
      </c>
      <c r="Z73" s="21">
        <f t="shared" si="6"/>
        <v>0</v>
      </c>
      <c r="AA73" s="21">
        <f t="shared" si="6"/>
        <v>0</v>
      </c>
      <c r="AB73" s="21">
        <f t="shared" si="6"/>
        <v>0</v>
      </c>
      <c r="AC73" s="21">
        <f t="shared" si="6"/>
        <v>0</v>
      </c>
      <c r="AD73" s="24">
        <f t="shared" si="6"/>
        <v>0</v>
      </c>
      <c r="AF73" s="15">
        <f t="shared" si="9"/>
        <v>72</v>
      </c>
    </row>
    <row r="74" spans="1:32" x14ac:dyDescent="0.25">
      <c r="A74" s="75">
        <v>5718</v>
      </c>
      <c r="B74" s="75" t="str">
        <f>INDEX('FY16 DataDump'!$A$2:$H$4537, MATCH('FY16 Individual Analysis'!A74, 'FY16 DataDump'!$C$2:$C$4537, 0), MATCH('FY16 DataDump'!$B$1, 'FY16 DataDump'!$A$1:$H$1))</f>
        <v>DRINKS</v>
      </c>
      <c r="C74" s="75" t="str">
        <f>INDEX('FY16 DataDump'!$A$2:$H$4537, MATCH('FY16 Individual Analysis'!A74, 'FY16 DataDump'!$C$2:$C$4537, 0), MATCH('FY16 DataDump'!$D$1, 'FY16 DataDump'!$A$1:$H$1))</f>
        <v>Summer Smoothie</v>
      </c>
      <c r="D74" s="27">
        <f>SUMIFS('FY16 DataDump'!$E$2:$E$4537, 'FY16 DataDump'!$C$2:$C$4537, 'FY16 Individual Analysis'!$A74, 'FY16 DataDump'!$H$2:$H$4537, D$2)</f>
        <v>5</v>
      </c>
      <c r="E74" s="27">
        <f>SUMIFS('FY16 DataDump'!$E$2:$E$4537, 'FY16 DataDump'!$C$2:$C$4537, 'FY16 Individual Analysis'!$A74, 'FY16 DataDump'!$H$2:$H$4537, E$2)</f>
        <v>0</v>
      </c>
      <c r="F74" s="27">
        <f>SUMIFS('FY16 DataDump'!$E$2:$E$4537, 'FY16 DataDump'!$C$2:$C$4537, 'FY16 Individual Analysis'!$A74, 'FY16 DataDump'!$H$2:$H$4537, F$2)</f>
        <v>0</v>
      </c>
      <c r="G74" s="27">
        <f>SUMIFS('FY16 DataDump'!$E$2:$E$4537, 'FY16 DataDump'!$C$2:$C$4537, 'FY16 Individual Analysis'!$A74, 'FY16 DataDump'!$H$2:$H$4537, G$2)</f>
        <v>0</v>
      </c>
      <c r="H74" s="27">
        <f>SUMIFS('FY16 DataDump'!$E$2:$E$4537, 'FY16 DataDump'!$C$2:$C$4537, 'FY16 Individual Analysis'!$A74, 'FY16 DataDump'!$H$2:$H$4537, H$2)</f>
        <v>0</v>
      </c>
      <c r="I74" s="27">
        <f>SUMIFS('FY16 DataDump'!$E$2:$E$4537, 'FY16 DataDump'!$C$2:$C$4537, 'FY16 Individual Analysis'!$A74, 'FY16 DataDump'!$H$2:$H$4537, I$2)</f>
        <v>0</v>
      </c>
      <c r="J74" s="27">
        <f>SUMIFS('FY16 DataDump'!$E$2:$E$4537, 'FY16 DataDump'!$C$2:$C$4537, 'FY16 Individual Analysis'!$A74, 'FY16 DataDump'!$H$2:$H$4537, J$2)</f>
        <v>0</v>
      </c>
      <c r="K74" s="27">
        <f>SUMIFS('FY16 DataDump'!$E$2:$E$4537, 'FY16 DataDump'!$C$2:$C$4537, 'FY16 Individual Analysis'!$A74, 'FY16 DataDump'!$H$2:$H$4537, K$2)</f>
        <v>0</v>
      </c>
      <c r="L74" s="27">
        <f>SUMIFS('FY16 DataDump'!$E$2:$E$4537, 'FY16 DataDump'!$C$2:$C$4537, 'FY16 Individual Analysis'!$A74, 'FY16 DataDump'!$H$2:$H$4537, L$2)</f>
        <v>0</v>
      </c>
      <c r="M74" s="27">
        <f>SUMIFS('FY16 DataDump'!$E$2:$E$4537, 'FY16 DataDump'!$C$2:$C$4537, 'FY16 Individual Analysis'!$A74, 'FY16 DataDump'!$H$2:$H$4537, M$2)</f>
        <v>0</v>
      </c>
      <c r="N74" s="27">
        <f>SUMIFS('FY16 DataDump'!$E$2:$E$4537, 'FY16 DataDump'!$C$2:$C$4537, 'FY16 Individual Analysis'!$A74, 'FY16 DataDump'!$H$2:$H$4537, N$2)</f>
        <v>0</v>
      </c>
      <c r="O74" s="27">
        <f>SUMIFS('FY16 DataDump'!$E$2:$E$4537, 'FY16 DataDump'!$C$2:$C$4537, 'FY16 Individual Analysis'!$A74, 'FY16 DataDump'!$H$2:$H$4537, O$2)</f>
        <v>0</v>
      </c>
      <c r="P74" s="27">
        <f t="shared" si="10"/>
        <v>5</v>
      </c>
      <c r="Q74" s="108">
        <f t="shared" si="8"/>
        <v>4.0361640297061671E-4</v>
      </c>
      <c r="S74" s="20">
        <f t="shared" si="7"/>
        <v>6</v>
      </c>
      <c r="T74" s="21">
        <f t="shared" si="7"/>
        <v>0</v>
      </c>
      <c r="U74" s="21">
        <f t="shared" si="7"/>
        <v>0</v>
      </c>
      <c r="V74" s="21">
        <f t="shared" si="6"/>
        <v>0</v>
      </c>
      <c r="W74" s="21">
        <f t="shared" si="6"/>
        <v>0</v>
      </c>
      <c r="X74" s="21">
        <f t="shared" si="6"/>
        <v>0</v>
      </c>
      <c r="Y74" s="21">
        <f t="shared" si="6"/>
        <v>0</v>
      </c>
      <c r="Z74" s="21">
        <f t="shared" si="6"/>
        <v>0</v>
      </c>
      <c r="AA74" s="21">
        <f t="shared" si="6"/>
        <v>0</v>
      </c>
      <c r="AB74" s="21">
        <f t="shared" si="6"/>
        <v>0</v>
      </c>
      <c r="AC74" s="21">
        <f t="shared" si="6"/>
        <v>0</v>
      </c>
      <c r="AD74" s="24">
        <f t="shared" si="6"/>
        <v>0</v>
      </c>
      <c r="AF74" s="15">
        <f t="shared" si="9"/>
        <v>6</v>
      </c>
    </row>
    <row r="75" spans="1:32" x14ac:dyDescent="0.25">
      <c r="A75" s="75">
        <v>926</v>
      </c>
      <c r="B75" s="75" t="str">
        <f>INDEX('FY16 DataDump'!$A$2:$H$4537, MATCH('FY16 Individual Analysis'!A75, 'FY16 DataDump'!$C$2:$C$4537, 0), MATCH('FY16 DataDump'!$B$1, 'FY16 DataDump'!$A$1:$H$1))</f>
        <v>DRINKS</v>
      </c>
      <c r="C75" s="75" t="str">
        <f>INDEX('FY16 DataDump'!$A$2:$H$4537, MATCH('FY16 Individual Analysis'!A75, 'FY16 DataDump'!$C$2:$C$4537, 0), MATCH('FY16 DataDump'!$D$1, 'FY16 DataDump'!$A$1:$H$1))</f>
        <v>Vitamin Water Focus</v>
      </c>
      <c r="D75" s="27">
        <f>SUMIFS('FY16 DataDump'!$E$2:$E$4537, 'FY16 DataDump'!$C$2:$C$4537, 'FY16 Individual Analysis'!$A75, 'FY16 DataDump'!$H$2:$H$4537, D$2)</f>
        <v>30</v>
      </c>
      <c r="E75" s="27">
        <f>SUMIFS('FY16 DataDump'!$E$2:$E$4537, 'FY16 DataDump'!$C$2:$C$4537, 'FY16 Individual Analysis'!$A75, 'FY16 DataDump'!$H$2:$H$4537, E$2)</f>
        <v>0</v>
      </c>
      <c r="F75" s="27">
        <f>SUMIFS('FY16 DataDump'!$E$2:$E$4537, 'FY16 DataDump'!$C$2:$C$4537, 'FY16 Individual Analysis'!$A75, 'FY16 DataDump'!$H$2:$H$4537, F$2)</f>
        <v>0</v>
      </c>
      <c r="G75" s="27">
        <f>SUMIFS('FY16 DataDump'!$E$2:$E$4537, 'FY16 DataDump'!$C$2:$C$4537, 'FY16 Individual Analysis'!$A75, 'FY16 DataDump'!$H$2:$H$4537, G$2)</f>
        <v>0</v>
      </c>
      <c r="H75" s="27">
        <f>SUMIFS('FY16 DataDump'!$E$2:$E$4537, 'FY16 DataDump'!$C$2:$C$4537, 'FY16 Individual Analysis'!$A75, 'FY16 DataDump'!$H$2:$H$4537, H$2)</f>
        <v>0</v>
      </c>
      <c r="I75" s="27">
        <f>SUMIFS('FY16 DataDump'!$E$2:$E$4537, 'FY16 DataDump'!$C$2:$C$4537, 'FY16 Individual Analysis'!$A75, 'FY16 DataDump'!$H$2:$H$4537, I$2)</f>
        <v>0</v>
      </c>
      <c r="J75" s="27">
        <f>SUMIFS('FY16 DataDump'!$E$2:$E$4537, 'FY16 DataDump'!$C$2:$C$4537, 'FY16 Individual Analysis'!$A75, 'FY16 DataDump'!$H$2:$H$4537, J$2)</f>
        <v>0</v>
      </c>
      <c r="K75" s="27">
        <f>SUMIFS('FY16 DataDump'!$E$2:$E$4537, 'FY16 DataDump'!$C$2:$C$4537, 'FY16 Individual Analysis'!$A75, 'FY16 DataDump'!$H$2:$H$4537, K$2)</f>
        <v>0</v>
      </c>
      <c r="L75" s="27">
        <f>SUMIFS('FY16 DataDump'!$E$2:$E$4537, 'FY16 DataDump'!$C$2:$C$4537, 'FY16 Individual Analysis'!$A75, 'FY16 DataDump'!$H$2:$H$4537, L$2)</f>
        <v>0</v>
      </c>
      <c r="M75" s="27">
        <f>SUMIFS('FY16 DataDump'!$E$2:$E$4537, 'FY16 DataDump'!$C$2:$C$4537, 'FY16 Individual Analysis'!$A75, 'FY16 DataDump'!$H$2:$H$4537, M$2)</f>
        <v>0</v>
      </c>
      <c r="N75" s="27">
        <f>SUMIFS('FY16 DataDump'!$E$2:$E$4537, 'FY16 DataDump'!$C$2:$C$4537, 'FY16 Individual Analysis'!$A75, 'FY16 DataDump'!$H$2:$H$4537, N$2)</f>
        <v>0</v>
      </c>
      <c r="O75" s="27">
        <f>SUMIFS('FY16 DataDump'!$E$2:$E$4537, 'FY16 DataDump'!$C$2:$C$4537, 'FY16 Individual Analysis'!$A75, 'FY16 DataDump'!$H$2:$H$4537, O$2)</f>
        <v>0</v>
      </c>
      <c r="P75" s="27">
        <f t="shared" si="10"/>
        <v>30</v>
      </c>
      <c r="Q75" s="108">
        <f t="shared" si="8"/>
        <v>2.4216984178237005E-3</v>
      </c>
      <c r="S75" s="20">
        <f t="shared" si="7"/>
        <v>36</v>
      </c>
      <c r="T75" s="21">
        <f t="shared" si="7"/>
        <v>0</v>
      </c>
      <c r="U75" s="21">
        <f t="shared" si="7"/>
        <v>0</v>
      </c>
      <c r="V75" s="21">
        <f t="shared" si="6"/>
        <v>0</v>
      </c>
      <c r="W75" s="21">
        <f t="shared" si="6"/>
        <v>0</v>
      </c>
      <c r="X75" s="21">
        <f t="shared" si="6"/>
        <v>0</v>
      </c>
      <c r="Y75" s="21">
        <f t="shared" si="6"/>
        <v>0</v>
      </c>
      <c r="Z75" s="21">
        <f t="shared" si="6"/>
        <v>0</v>
      </c>
      <c r="AA75" s="21">
        <f t="shared" si="6"/>
        <v>0</v>
      </c>
      <c r="AB75" s="21">
        <f t="shared" si="6"/>
        <v>0</v>
      </c>
      <c r="AC75" s="21">
        <f t="shared" si="6"/>
        <v>0</v>
      </c>
      <c r="AD75" s="24">
        <f t="shared" si="6"/>
        <v>0</v>
      </c>
      <c r="AF75" s="15">
        <f t="shared" si="9"/>
        <v>36</v>
      </c>
    </row>
    <row r="76" spans="1:32" x14ac:dyDescent="0.25">
      <c r="A76" s="75">
        <v>920</v>
      </c>
      <c r="B76" s="75" t="str">
        <f>INDEX('FY16 DataDump'!$A$2:$H$4537, MATCH('FY16 Individual Analysis'!A76, 'FY16 DataDump'!$C$2:$C$4537, 0), MATCH('FY16 DataDump'!$B$1, 'FY16 DataDump'!$A$1:$H$1))</f>
        <v>DRINKS</v>
      </c>
      <c r="C76" s="75" t="str">
        <f>INDEX('FY16 DataDump'!$A$2:$H$4537, MATCH('FY16 Individual Analysis'!A76, 'FY16 DataDump'!$C$2:$C$4537, 0), MATCH('FY16 DataDump'!$D$1, 'FY16 DataDump'!$A$1:$H$1))</f>
        <v>VITAMIN WATER POWER-C 20Z</v>
      </c>
      <c r="D76" s="27">
        <f>SUMIFS('FY16 DataDump'!$E$2:$E$4537, 'FY16 DataDump'!$C$2:$C$4537, 'FY16 Individual Analysis'!$A76, 'FY16 DataDump'!$H$2:$H$4537, D$2)</f>
        <v>44</v>
      </c>
      <c r="E76" s="27">
        <f>SUMIFS('FY16 DataDump'!$E$2:$E$4537, 'FY16 DataDump'!$C$2:$C$4537, 'FY16 Individual Analysis'!$A76, 'FY16 DataDump'!$H$2:$H$4537, E$2)</f>
        <v>0</v>
      </c>
      <c r="F76" s="27">
        <f>SUMIFS('FY16 DataDump'!$E$2:$E$4537, 'FY16 DataDump'!$C$2:$C$4537, 'FY16 Individual Analysis'!$A76, 'FY16 DataDump'!$H$2:$H$4537, F$2)</f>
        <v>0</v>
      </c>
      <c r="G76" s="27">
        <f>SUMIFS('FY16 DataDump'!$E$2:$E$4537, 'FY16 DataDump'!$C$2:$C$4537, 'FY16 Individual Analysis'!$A76, 'FY16 DataDump'!$H$2:$H$4537, G$2)</f>
        <v>0</v>
      </c>
      <c r="H76" s="27">
        <f>SUMIFS('FY16 DataDump'!$E$2:$E$4537, 'FY16 DataDump'!$C$2:$C$4537, 'FY16 Individual Analysis'!$A76, 'FY16 DataDump'!$H$2:$H$4537, H$2)</f>
        <v>0</v>
      </c>
      <c r="I76" s="27">
        <f>SUMIFS('FY16 DataDump'!$E$2:$E$4537, 'FY16 DataDump'!$C$2:$C$4537, 'FY16 Individual Analysis'!$A76, 'FY16 DataDump'!$H$2:$H$4537, I$2)</f>
        <v>0</v>
      </c>
      <c r="J76" s="27">
        <f>SUMIFS('FY16 DataDump'!$E$2:$E$4537, 'FY16 DataDump'!$C$2:$C$4537, 'FY16 Individual Analysis'!$A76, 'FY16 DataDump'!$H$2:$H$4537, J$2)</f>
        <v>0</v>
      </c>
      <c r="K76" s="27">
        <f>SUMIFS('FY16 DataDump'!$E$2:$E$4537, 'FY16 DataDump'!$C$2:$C$4537, 'FY16 Individual Analysis'!$A76, 'FY16 DataDump'!$H$2:$H$4537, K$2)</f>
        <v>0</v>
      </c>
      <c r="L76" s="27">
        <f>SUMIFS('FY16 DataDump'!$E$2:$E$4537, 'FY16 DataDump'!$C$2:$C$4537, 'FY16 Individual Analysis'!$A76, 'FY16 DataDump'!$H$2:$H$4537, L$2)</f>
        <v>0</v>
      </c>
      <c r="M76" s="27">
        <f>SUMIFS('FY16 DataDump'!$E$2:$E$4537, 'FY16 DataDump'!$C$2:$C$4537, 'FY16 Individual Analysis'!$A76, 'FY16 DataDump'!$H$2:$H$4537, M$2)</f>
        <v>0</v>
      </c>
      <c r="N76" s="27">
        <f>SUMIFS('FY16 DataDump'!$E$2:$E$4537, 'FY16 DataDump'!$C$2:$C$4537, 'FY16 Individual Analysis'!$A76, 'FY16 DataDump'!$H$2:$H$4537, N$2)</f>
        <v>0</v>
      </c>
      <c r="O76" s="27">
        <f>SUMIFS('FY16 DataDump'!$E$2:$E$4537, 'FY16 DataDump'!$C$2:$C$4537, 'FY16 Individual Analysis'!$A76, 'FY16 DataDump'!$H$2:$H$4537, O$2)</f>
        <v>0</v>
      </c>
      <c r="P76" s="27">
        <f t="shared" si="10"/>
        <v>44</v>
      </c>
      <c r="Q76" s="108">
        <f t="shared" si="8"/>
        <v>3.551824346141427E-3</v>
      </c>
      <c r="S76" s="20">
        <f t="shared" si="7"/>
        <v>52.8</v>
      </c>
      <c r="T76" s="21">
        <f t="shared" si="7"/>
        <v>0</v>
      </c>
      <c r="U76" s="21">
        <f t="shared" si="7"/>
        <v>0</v>
      </c>
      <c r="V76" s="21">
        <f t="shared" si="6"/>
        <v>0</v>
      </c>
      <c r="W76" s="21">
        <f t="shared" si="6"/>
        <v>0</v>
      </c>
      <c r="X76" s="21">
        <f t="shared" si="6"/>
        <v>0</v>
      </c>
      <c r="Y76" s="21">
        <f t="shared" si="6"/>
        <v>0</v>
      </c>
      <c r="Z76" s="21">
        <f t="shared" si="6"/>
        <v>0</v>
      </c>
      <c r="AA76" s="21">
        <f t="shared" si="6"/>
        <v>0</v>
      </c>
      <c r="AB76" s="21">
        <f t="shared" si="6"/>
        <v>0</v>
      </c>
      <c r="AC76" s="21">
        <f t="shared" si="6"/>
        <v>0</v>
      </c>
      <c r="AD76" s="24">
        <f t="shared" si="6"/>
        <v>0</v>
      </c>
      <c r="AF76" s="15">
        <f t="shared" si="9"/>
        <v>52.8</v>
      </c>
    </row>
    <row r="77" spans="1:32" x14ac:dyDescent="0.25">
      <c r="A77" s="75">
        <v>1118</v>
      </c>
      <c r="B77" s="75" t="str">
        <f>INDEX('FY16 DataDump'!$A$2:$H$4537, MATCH('FY16 Individual Analysis'!A77, 'FY16 DataDump'!$C$2:$C$4537, 0), MATCH('FY16 DataDump'!$B$1, 'FY16 DataDump'!$A$1:$H$1))</f>
        <v>DRINKS</v>
      </c>
      <c r="C77" s="75" t="str">
        <f>INDEX('FY16 DataDump'!$A$2:$H$4537, MATCH('FY16 Individual Analysis'!A77, 'FY16 DataDump'!$C$2:$C$4537, 0), MATCH('FY16 DataDump'!$D$1, 'FY16 DataDump'!$A$1:$H$1))</f>
        <v>Vitamin Water Variety</v>
      </c>
      <c r="D77" s="27">
        <f>SUMIFS('FY16 DataDump'!$E$2:$E$4537, 'FY16 DataDump'!$C$2:$C$4537, 'FY16 Individual Analysis'!$A77, 'FY16 DataDump'!$H$2:$H$4537, D$2)</f>
        <v>41</v>
      </c>
      <c r="E77" s="27">
        <f>SUMIFS('FY16 DataDump'!$E$2:$E$4537, 'FY16 DataDump'!$C$2:$C$4537, 'FY16 Individual Analysis'!$A77, 'FY16 DataDump'!$H$2:$H$4537, E$2)</f>
        <v>0</v>
      </c>
      <c r="F77" s="27">
        <f>SUMIFS('FY16 DataDump'!$E$2:$E$4537, 'FY16 DataDump'!$C$2:$C$4537, 'FY16 Individual Analysis'!$A77, 'FY16 DataDump'!$H$2:$H$4537, F$2)</f>
        <v>0</v>
      </c>
      <c r="G77" s="27">
        <f>SUMIFS('FY16 DataDump'!$E$2:$E$4537, 'FY16 DataDump'!$C$2:$C$4537, 'FY16 Individual Analysis'!$A77, 'FY16 DataDump'!$H$2:$H$4537, G$2)</f>
        <v>0</v>
      </c>
      <c r="H77" s="27">
        <f>SUMIFS('FY16 DataDump'!$E$2:$E$4537, 'FY16 DataDump'!$C$2:$C$4537, 'FY16 Individual Analysis'!$A77, 'FY16 DataDump'!$H$2:$H$4537, H$2)</f>
        <v>0</v>
      </c>
      <c r="I77" s="27">
        <f>SUMIFS('FY16 DataDump'!$E$2:$E$4537, 'FY16 DataDump'!$C$2:$C$4537, 'FY16 Individual Analysis'!$A77, 'FY16 DataDump'!$H$2:$H$4537, I$2)</f>
        <v>0</v>
      </c>
      <c r="J77" s="27">
        <f>SUMIFS('FY16 DataDump'!$E$2:$E$4537, 'FY16 DataDump'!$C$2:$C$4537, 'FY16 Individual Analysis'!$A77, 'FY16 DataDump'!$H$2:$H$4537, J$2)</f>
        <v>0</v>
      </c>
      <c r="K77" s="27">
        <f>SUMIFS('FY16 DataDump'!$E$2:$E$4537, 'FY16 DataDump'!$C$2:$C$4537, 'FY16 Individual Analysis'!$A77, 'FY16 DataDump'!$H$2:$H$4537, K$2)</f>
        <v>0</v>
      </c>
      <c r="L77" s="27">
        <f>SUMIFS('FY16 DataDump'!$E$2:$E$4537, 'FY16 DataDump'!$C$2:$C$4537, 'FY16 Individual Analysis'!$A77, 'FY16 DataDump'!$H$2:$H$4537, L$2)</f>
        <v>0</v>
      </c>
      <c r="M77" s="27">
        <f>SUMIFS('FY16 DataDump'!$E$2:$E$4537, 'FY16 DataDump'!$C$2:$C$4537, 'FY16 Individual Analysis'!$A77, 'FY16 DataDump'!$H$2:$H$4537, M$2)</f>
        <v>0</v>
      </c>
      <c r="N77" s="27">
        <f>SUMIFS('FY16 DataDump'!$E$2:$E$4537, 'FY16 DataDump'!$C$2:$C$4537, 'FY16 Individual Analysis'!$A77, 'FY16 DataDump'!$H$2:$H$4537, N$2)</f>
        <v>0</v>
      </c>
      <c r="O77" s="27">
        <f>SUMIFS('FY16 DataDump'!$E$2:$E$4537, 'FY16 DataDump'!$C$2:$C$4537, 'FY16 Individual Analysis'!$A77, 'FY16 DataDump'!$H$2:$H$4537, O$2)</f>
        <v>0</v>
      </c>
      <c r="P77" s="27">
        <f t="shared" si="10"/>
        <v>41</v>
      </c>
      <c r="Q77" s="108">
        <f t="shared" si="8"/>
        <v>3.3096545043590571E-3</v>
      </c>
      <c r="S77" s="20">
        <f t="shared" si="7"/>
        <v>49.2</v>
      </c>
      <c r="T77" s="21">
        <f t="shared" si="7"/>
        <v>0</v>
      </c>
      <c r="U77" s="21">
        <f t="shared" si="7"/>
        <v>0</v>
      </c>
      <c r="V77" s="21">
        <f t="shared" si="6"/>
        <v>0</v>
      </c>
      <c r="W77" s="21">
        <f t="shared" si="6"/>
        <v>0</v>
      </c>
      <c r="X77" s="21">
        <f t="shared" si="6"/>
        <v>0</v>
      </c>
      <c r="Y77" s="21">
        <f t="shared" si="6"/>
        <v>0</v>
      </c>
      <c r="Z77" s="21">
        <f t="shared" si="6"/>
        <v>0</v>
      </c>
      <c r="AA77" s="21">
        <f t="shared" si="6"/>
        <v>0</v>
      </c>
      <c r="AB77" s="21">
        <f t="shared" si="6"/>
        <v>0</v>
      </c>
      <c r="AC77" s="21">
        <f t="shared" si="6"/>
        <v>0</v>
      </c>
      <c r="AD77" s="24">
        <f t="shared" si="6"/>
        <v>0</v>
      </c>
      <c r="AF77" s="15">
        <f t="shared" si="9"/>
        <v>49.2</v>
      </c>
    </row>
    <row r="78" spans="1:32" x14ac:dyDescent="0.25">
      <c r="A78" s="75">
        <v>921</v>
      </c>
      <c r="B78" s="75" t="str">
        <f>INDEX('FY16 DataDump'!$A$2:$H$4537, MATCH('FY16 Individual Analysis'!A78, 'FY16 DataDump'!$C$2:$C$4537, 0), MATCH('FY16 DataDump'!$B$1, 'FY16 DataDump'!$A$1:$H$1))</f>
        <v>DRINKS</v>
      </c>
      <c r="C78" s="75" t="str">
        <f>INDEX('FY16 DataDump'!$A$2:$H$4537, MATCH('FY16 Individual Analysis'!A78, 'FY16 DataDump'!$C$2:$C$4537, 0), MATCH('FY16 DataDump'!$D$1, 'FY16 DataDump'!$A$1:$H$1))</f>
        <v>VITAMIN WATER XXX 20 Z</v>
      </c>
      <c r="D78" s="27">
        <f>SUMIFS('FY16 DataDump'!$E$2:$E$4537, 'FY16 DataDump'!$C$2:$C$4537, 'FY16 Individual Analysis'!$A78, 'FY16 DataDump'!$H$2:$H$4537, D$2)</f>
        <v>51</v>
      </c>
      <c r="E78" s="27">
        <f>SUMIFS('FY16 DataDump'!$E$2:$E$4537, 'FY16 DataDump'!$C$2:$C$4537, 'FY16 Individual Analysis'!$A78, 'FY16 DataDump'!$H$2:$H$4537, E$2)</f>
        <v>0</v>
      </c>
      <c r="F78" s="27">
        <f>SUMIFS('FY16 DataDump'!$E$2:$E$4537, 'FY16 DataDump'!$C$2:$C$4537, 'FY16 Individual Analysis'!$A78, 'FY16 DataDump'!$H$2:$H$4537, F$2)</f>
        <v>0</v>
      </c>
      <c r="G78" s="27">
        <f>SUMIFS('FY16 DataDump'!$E$2:$E$4537, 'FY16 DataDump'!$C$2:$C$4537, 'FY16 Individual Analysis'!$A78, 'FY16 DataDump'!$H$2:$H$4537, G$2)</f>
        <v>0</v>
      </c>
      <c r="H78" s="27">
        <f>SUMIFS('FY16 DataDump'!$E$2:$E$4537, 'FY16 DataDump'!$C$2:$C$4537, 'FY16 Individual Analysis'!$A78, 'FY16 DataDump'!$H$2:$H$4537, H$2)</f>
        <v>0</v>
      </c>
      <c r="I78" s="27">
        <f>SUMIFS('FY16 DataDump'!$E$2:$E$4537, 'FY16 DataDump'!$C$2:$C$4537, 'FY16 Individual Analysis'!$A78, 'FY16 DataDump'!$H$2:$H$4537, I$2)</f>
        <v>0</v>
      </c>
      <c r="J78" s="27">
        <f>SUMIFS('FY16 DataDump'!$E$2:$E$4537, 'FY16 DataDump'!$C$2:$C$4537, 'FY16 Individual Analysis'!$A78, 'FY16 DataDump'!$H$2:$H$4537, J$2)</f>
        <v>0</v>
      </c>
      <c r="K78" s="27">
        <f>SUMIFS('FY16 DataDump'!$E$2:$E$4537, 'FY16 DataDump'!$C$2:$C$4537, 'FY16 Individual Analysis'!$A78, 'FY16 DataDump'!$H$2:$H$4537, K$2)</f>
        <v>0</v>
      </c>
      <c r="L78" s="27">
        <f>SUMIFS('FY16 DataDump'!$E$2:$E$4537, 'FY16 DataDump'!$C$2:$C$4537, 'FY16 Individual Analysis'!$A78, 'FY16 DataDump'!$H$2:$H$4537, L$2)</f>
        <v>0</v>
      </c>
      <c r="M78" s="27">
        <f>SUMIFS('FY16 DataDump'!$E$2:$E$4537, 'FY16 DataDump'!$C$2:$C$4537, 'FY16 Individual Analysis'!$A78, 'FY16 DataDump'!$H$2:$H$4537, M$2)</f>
        <v>0</v>
      </c>
      <c r="N78" s="27">
        <f>SUMIFS('FY16 DataDump'!$E$2:$E$4537, 'FY16 DataDump'!$C$2:$C$4537, 'FY16 Individual Analysis'!$A78, 'FY16 DataDump'!$H$2:$H$4537, N$2)</f>
        <v>0</v>
      </c>
      <c r="O78" s="27">
        <f>SUMIFS('FY16 DataDump'!$E$2:$E$4537, 'FY16 DataDump'!$C$2:$C$4537, 'FY16 Individual Analysis'!$A78, 'FY16 DataDump'!$H$2:$H$4537, O$2)</f>
        <v>0</v>
      </c>
      <c r="P78" s="27">
        <f t="shared" si="10"/>
        <v>51</v>
      </c>
      <c r="Q78" s="108">
        <f t="shared" si="8"/>
        <v>4.1168873103002903E-3</v>
      </c>
      <c r="S78" s="20">
        <f t="shared" si="7"/>
        <v>61.2</v>
      </c>
      <c r="T78" s="21">
        <f t="shared" si="7"/>
        <v>0</v>
      </c>
      <c r="U78" s="21">
        <f t="shared" si="7"/>
        <v>0</v>
      </c>
      <c r="V78" s="21">
        <f t="shared" si="6"/>
        <v>0</v>
      </c>
      <c r="W78" s="21">
        <f t="shared" si="6"/>
        <v>0</v>
      </c>
      <c r="X78" s="21">
        <f t="shared" si="6"/>
        <v>0</v>
      </c>
      <c r="Y78" s="21">
        <f t="shared" si="6"/>
        <v>0</v>
      </c>
      <c r="Z78" s="21">
        <f t="shared" si="6"/>
        <v>0</v>
      </c>
      <c r="AA78" s="21">
        <f t="shared" si="6"/>
        <v>0</v>
      </c>
      <c r="AB78" s="21">
        <f t="shared" si="6"/>
        <v>0</v>
      </c>
      <c r="AC78" s="21">
        <f t="shared" si="6"/>
        <v>0</v>
      </c>
      <c r="AD78" s="24">
        <f t="shared" si="6"/>
        <v>0</v>
      </c>
      <c r="AF78" s="15">
        <f t="shared" si="9"/>
        <v>61.2</v>
      </c>
    </row>
    <row r="79" spans="1:32" x14ac:dyDescent="0.25">
      <c r="A79" s="75">
        <v>5465</v>
      </c>
      <c r="B79" s="75" t="str">
        <f>INDEX('FY16 DataDump'!$A$2:$H$4537, MATCH('FY16 Individual Analysis'!A79, 'FY16 DataDump'!$C$2:$C$4537, 0), MATCH('FY16 DataDump'!$B$1, 'FY16 DataDump'!$A$1:$H$1))</f>
        <v>DRINKS</v>
      </c>
      <c r="C79" s="75" t="str">
        <f>INDEX('FY16 DataDump'!$A$2:$H$4537, MATCH('FY16 Individual Analysis'!A79, 'FY16 DataDump'!$C$2:$C$4537, 0), MATCH('FY16 DataDump'!$D$1, 'FY16 DataDump'!$A$1:$H$1))</f>
        <v>VITAMIN WATER ZERO 20z</v>
      </c>
      <c r="D79" s="27">
        <f>SUMIFS('FY16 DataDump'!$E$2:$E$4537, 'FY16 DataDump'!$C$2:$C$4537, 'FY16 Individual Analysis'!$A79, 'FY16 DataDump'!$H$2:$H$4537, D$2)</f>
        <v>37</v>
      </c>
      <c r="E79" s="27">
        <f>SUMIFS('FY16 DataDump'!$E$2:$E$4537, 'FY16 DataDump'!$C$2:$C$4537, 'FY16 Individual Analysis'!$A79, 'FY16 DataDump'!$H$2:$H$4537, E$2)</f>
        <v>0</v>
      </c>
      <c r="F79" s="27">
        <f>SUMIFS('FY16 DataDump'!$E$2:$E$4537, 'FY16 DataDump'!$C$2:$C$4537, 'FY16 Individual Analysis'!$A79, 'FY16 DataDump'!$H$2:$H$4537, F$2)</f>
        <v>0</v>
      </c>
      <c r="G79" s="27">
        <f>SUMIFS('FY16 DataDump'!$E$2:$E$4537, 'FY16 DataDump'!$C$2:$C$4537, 'FY16 Individual Analysis'!$A79, 'FY16 DataDump'!$H$2:$H$4537, G$2)</f>
        <v>0</v>
      </c>
      <c r="H79" s="27">
        <f>SUMIFS('FY16 DataDump'!$E$2:$E$4537, 'FY16 DataDump'!$C$2:$C$4537, 'FY16 Individual Analysis'!$A79, 'FY16 DataDump'!$H$2:$H$4537, H$2)</f>
        <v>0</v>
      </c>
      <c r="I79" s="27">
        <f>SUMIFS('FY16 DataDump'!$E$2:$E$4537, 'FY16 DataDump'!$C$2:$C$4537, 'FY16 Individual Analysis'!$A79, 'FY16 DataDump'!$H$2:$H$4537, I$2)</f>
        <v>0</v>
      </c>
      <c r="J79" s="27">
        <f>SUMIFS('FY16 DataDump'!$E$2:$E$4537, 'FY16 DataDump'!$C$2:$C$4537, 'FY16 Individual Analysis'!$A79, 'FY16 DataDump'!$H$2:$H$4537, J$2)</f>
        <v>0</v>
      </c>
      <c r="K79" s="27">
        <f>SUMIFS('FY16 DataDump'!$E$2:$E$4537, 'FY16 DataDump'!$C$2:$C$4537, 'FY16 Individual Analysis'!$A79, 'FY16 DataDump'!$H$2:$H$4537, K$2)</f>
        <v>0</v>
      </c>
      <c r="L79" s="27">
        <f>SUMIFS('FY16 DataDump'!$E$2:$E$4537, 'FY16 DataDump'!$C$2:$C$4537, 'FY16 Individual Analysis'!$A79, 'FY16 DataDump'!$H$2:$H$4537, L$2)</f>
        <v>0</v>
      </c>
      <c r="M79" s="27">
        <f>SUMIFS('FY16 DataDump'!$E$2:$E$4537, 'FY16 DataDump'!$C$2:$C$4537, 'FY16 Individual Analysis'!$A79, 'FY16 DataDump'!$H$2:$H$4537, M$2)</f>
        <v>0</v>
      </c>
      <c r="N79" s="27">
        <f>SUMIFS('FY16 DataDump'!$E$2:$E$4537, 'FY16 DataDump'!$C$2:$C$4537, 'FY16 Individual Analysis'!$A79, 'FY16 DataDump'!$H$2:$H$4537, N$2)</f>
        <v>0</v>
      </c>
      <c r="O79" s="27">
        <f>SUMIFS('FY16 DataDump'!$E$2:$E$4537, 'FY16 DataDump'!$C$2:$C$4537, 'FY16 Individual Analysis'!$A79, 'FY16 DataDump'!$H$2:$H$4537, O$2)</f>
        <v>0</v>
      </c>
      <c r="P79" s="27">
        <f t="shared" si="10"/>
        <v>37</v>
      </c>
      <c r="Q79" s="108">
        <f t="shared" si="8"/>
        <v>2.9867613819825637E-3</v>
      </c>
      <c r="S79" s="20">
        <f t="shared" si="7"/>
        <v>44.4</v>
      </c>
      <c r="T79" s="21">
        <f t="shared" si="7"/>
        <v>0</v>
      </c>
      <c r="U79" s="21">
        <f t="shared" si="7"/>
        <v>0</v>
      </c>
      <c r="V79" s="21">
        <f t="shared" si="6"/>
        <v>0</v>
      </c>
      <c r="W79" s="21">
        <f t="shared" si="6"/>
        <v>0</v>
      </c>
      <c r="X79" s="21">
        <f t="shared" si="6"/>
        <v>0</v>
      </c>
      <c r="Y79" s="21">
        <f t="shared" si="6"/>
        <v>0</v>
      </c>
      <c r="Z79" s="21">
        <f t="shared" si="6"/>
        <v>0</v>
      </c>
      <c r="AA79" s="21">
        <f t="shared" si="6"/>
        <v>0</v>
      </c>
      <c r="AB79" s="21">
        <f t="shared" si="6"/>
        <v>0</v>
      </c>
      <c r="AC79" s="21">
        <f t="shared" si="6"/>
        <v>0</v>
      </c>
      <c r="AD79" s="24">
        <f t="shared" si="6"/>
        <v>0</v>
      </c>
      <c r="AF79" s="15">
        <f t="shared" si="9"/>
        <v>44.4</v>
      </c>
    </row>
    <row r="80" spans="1:32" x14ac:dyDescent="0.25">
      <c r="A80" s="75">
        <v>58350</v>
      </c>
      <c r="B80" s="75" t="str">
        <f>INDEX('FY16 DataDump'!$A$2:$H$4537, MATCH('FY16 Individual Analysis'!A80, 'FY16 DataDump'!$C$2:$C$4537, 0), MATCH('FY16 DataDump'!$B$1, 'FY16 DataDump'!$A$1:$H$1))</f>
        <v>DRINKS</v>
      </c>
      <c r="C80" s="75" t="str">
        <f>INDEX('FY16 DataDump'!$A$2:$H$4537, MATCH('FY16 Individual Analysis'!A80, 'FY16 DataDump'!$C$2:$C$4537, 0), MATCH('FY16 DataDump'!$D$1, 'FY16 DataDump'!$A$1:$H$1))</f>
        <v>Zico Natural</v>
      </c>
      <c r="D80" s="27">
        <f>SUMIFS('FY16 DataDump'!$E$2:$E$4537, 'FY16 DataDump'!$C$2:$C$4537, 'FY16 Individual Analysis'!$A80, 'FY16 DataDump'!$H$2:$H$4537, D$2)</f>
        <v>14</v>
      </c>
      <c r="E80" s="27">
        <f>SUMIFS('FY16 DataDump'!$E$2:$E$4537, 'FY16 DataDump'!$C$2:$C$4537, 'FY16 Individual Analysis'!$A80, 'FY16 DataDump'!$H$2:$H$4537, E$2)</f>
        <v>0</v>
      </c>
      <c r="F80" s="27">
        <f>SUMIFS('FY16 DataDump'!$E$2:$E$4537, 'FY16 DataDump'!$C$2:$C$4537, 'FY16 Individual Analysis'!$A80, 'FY16 DataDump'!$H$2:$H$4537, F$2)</f>
        <v>0</v>
      </c>
      <c r="G80" s="27">
        <f>SUMIFS('FY16 DataDump'!$E$2:$E$4537, 'FY16 DataDump'!$C$2:$C$4537, 'FY16 Individual Analysis'!$A80, 'FY16 DataDump'!$H$2:$H$4537, G$2)</f>
        <v>0</v>
      </c>
      <c r="H80" s="27">
        <f>SUMIFS('FY16 DataDump'!$E$2:$E$4537, 'FY16 DataDump'!$C$2:$C$4537, 'FY16 Individual Analysis'!$A80, 'FY16 DataDump'!$H$2:$H$4537, H$2)</f>
        <v>0</v>
      </c>
      <c r="I80" s="27">
        <f>SUMIFS('FY16 DataDump'!$E$2:$E$4537, 'FY16 DataDump'!$C$2:$C$4537, 'FY16 Individual Analysis'!$A80, 'FY16 DataDump'!$H$2:$H$4537, I$2)</f>
        <v>0</v>
      </c>
      <c r="J80" s="27">
        <f>SUMIFS('FY16 DataDump'!$E$2:$E$4537, 'FY16 DataDump'!$C$2:$C$4537, 'FY16 Individual Analysis'!$A80, 'FY16 DataDump'!$H$2:$H$4537, J$2)</f>
        <v>0</v>
      </c>
      <c r="K80" s="27">
        <f>SUMIFS('FY16 DataDump'!$E$2:$E$4537, 'FY16 DataDump'!$C$2:$C$4537, 'FY16 Individual Analysis'!$A80, 'FY16 DataDump'!$H$2:$H$4537, K$2)</f>
        <v>0</v>
      </c>
      <c r="L80" s="27">
        <f>SUMIFS('FY16 DataDump'!$E$2:$E$4537, 'FY16 DataDump'!$C$2:$C$4537, 'FY16 Individual Analysis'!$A80, 'FY16 DataDump'!$H$2:$H$4537, L$2)</f>
        <v>0</v>
      </c>
      <c r="M80" s="27">
        <f>SUMIFS('FY16 DataDump'!$E$2:$E$4537, 'FY16 DataDump'!$C$2:$C$4537, 'FY16 Individual Analysis'!$A80, 'FY16 DataDump'!$H$2:$H$4537, M$2)</f>
        <v>0</v>
      </c>
      <c r="N80" s="27">
        <f>SUMIFS('FY16 DataDump'!$E$2:$E$4537, 'FY16 DataDump'!$C$2:$C$4537, 'FY16 Individual Analysis'!$A80, 'FY16 DataDump'!$H$2:$H$4537, N$2)</f>
        <v>0</v>
      </c>
      <c r="O80" s="27">
        <f>SUMIFS('FY16 DataDump'!$E$2:$E$4537, 'FY16 DataDump'!$C$2:$C$4537, 'FY16 Individual Analysis'!$A80, 'FY16 DataDump'!$H$2:$H$4537, O$2)</f>
        <v>0</v>
      </c>
      <c r="P80" s="27">
        <f t="shared" si="10"/>
        <v>14</v>
      </c>
      <c r="Q80" s="108">
        <f t="shared" si="8"/>
        <v>1.1301259283177268E-3</v>
      </c>
      <c r="S80" s="20">
        <f t="shared" si="7"/>
        <v>16.8</v>
      </c>
      <c r="T80" s="21">
        <f t="shared" si="7"/>
        <v>0</v>
      </c>
      <c r="U80" s="21">
        <f t="shared" si="7"/>
        <v>0</v>
      </c>
      <c r="V80" s="21">
        <f t="shared" si="6"/>
        <v>0</v>
      </c>
      <c r="W80" s="21">
        <f t="shared" si="6"/>
        <v>0</v>
      </c>
      <c r="X80" s="21">
        <f t="shared" si="6"/>
        <v>0</v>
      </c>
      <c r="Y80" s="21">
        <f t="shared" si="6"/>
        <v>0</v>
      </c>
      <c r="Z80" s="21">
        <f t="shared" si="6"/>
        <v>0</v>
      </c>
      <c r="AA80" s="21">
        <f t="shared" si="6"/>
        <v>0</v>
      </c>
      <c r="AB80" s="21">
        <f t="shared" si="6"/>
        <v>0</v>
      </c>
      <c r="AC80" s="21">
        <f t="shared" si="6"/>
        <v>0</v>
      </c>
      <c r="AD80" s="24">
        <f t="shared" si="6"/>
        <v>0</v>
      </c>
      <c r="AF80" s="15">
        <f t="shared" si="9"/>
        <v>16.8</v>
      </c>
    </row>
    <row r="81" spans="1:32" x14ac:dyDescent="0.25">
      <c r="A81" s="75">
        <v>58351</v>
      </c>
      <c r="B81" s="75" t="str">
        <f>INDEX('FY16 DataDump'!$A$2:$H$4537, MATCH('FY16 Individual Analysis'!A81, 'FY16 DataDump'!$C$2:$C$4537, 0), MATCH('FY16 DataDump'!$B$1, 'FY16 DataDump'!$A$1:$H$1))</f>
        <v>DRINKS</v>
      </c>
      <c r="C81" s="75" t="str">
        <f>INDEX('FY16 DataDump'!$A$2:$H$4537, MATCH('FY16 Individual Analysis'!A81, 'FY16 DataDump'!$C$2:$C$4537, 0), MATCH('FY16 DataDump'!$D$1, 'FY16 DataDump'!$A$1:$H$1))</f>
        <v>Zico Orange</v>
      </c>
      <c r="D81" s="27">
        <f>SUMIFS('FY16 DataDump'!$E$2:$E$4537, 'FY16 DataDump'!$C$2:$C$4537, 'FY16 Individual Analysis'!$A81, 'FY16 DataDump'!$H$2:$H$4537, D$2)</f>
        <v>8</v>
      </c>
      <c r="E81" s="27">
        <f>SUMIFS('FY16 DataDump'!$E$2:$E$4537, 'FY16 DataDump'!$C$2:$C$4537, 'FY16 Individual Analysis'!$A81, 'FY16 DataDump'!$H$2:$H$4537, E$2)</f>
        <v>0</v>
      </c>
      <c r="F81" s="27">
        <f>SUMIFS('FY16 DataDump'!$E$2:$E$4537, 'FY16 DataDump'!$C$2:$C$4537, 'FY16 Individual Analysis'!$A81, 'FY16 DataDump'!$H$2:$H$4537, F$2)</f>
        <v>0</v>
      </c>
      <c r="G81" s="27">
        <f>SUMIFS('FY16 DataDump'!$E$2:$E$4537, 'FY16 DataDump'!$C$2:$C$4537, 'FY16 Individual Analysis'!$A81, 'FY16 DataDump'!$H$2:$H$4537, G$2)</f>
        <v>0</v>
      </c>
      <c r="H81" s="27">
        <f>SUMIFS('FY16 DataDump'!$E$2:$E$4537, 'FY16 DataDump'!$C$2:$C$4537, 'FY16 Individual Analysis'!$A81, 'FY16 DataDump'!$H$2:$H$4537, H$2)</f>
        <v>0</v>
      </c>
      <c r="I81" s="27">
        <f>SUMIFS('FY16 DataDump'!$E$2:$E$4537, 'FY16 DataDump'!$C$2:$C$4537, 'FY16 Individual Analysis'!$A81, 'FY16 DataDump'!$H$2:$H$4537, I$2)</f>
        <v>0</v>
      </c>
      <c r="J81" s="27">
        <f>SUMIFS('FY16 DataDump'!$E$2:$E$4537, 'FY16 DataDump'!$C$2:$C$4537, 'FY16 Individual Analysis'!$A81, 'FY16 DataDump'!$H$2:$H$4537, J$2)</f>
        <v>0</v>
      </c>
      <c r="K81" s="27">
        <f>SUMIFS('FY16 DataDump'!$E$2:$E$4537, 'FY16 DataDump'!$C$2:$C$4537, 'FY16 Individual Analysis'!$A81, 'FY16 DataDump'!$H$2:$H$4537, K$2)</f>
        <v>0</v>
      </c>
      <c r="L81" s="27">
        <f>SUMIFS('FY16 DataDump'!$E$2:$E$4537, 'FY16 DataDump'!$C$2:$C$4537, 'FY16 Individual Analysis'!$A81, 'FY16 DataDump'!$H$2:$H$4537, L$2)</f>
        <v>0</v>
      </c>
      <c r="M81" s="27">
        <f>SUMIFS('FY16 DataDump'!$E$2:$E$4537, 'FY16 DataDump'!$C$2:$C$4537, 'FY16 Individual Analysis'!$A81, 'FY16 DataDump'!$H$2:$H$4537, M$2)</f>
        <v>0</v>
      </c>
      <c r="N81" s="27">
        <f>SUMIFS('FY16 DataDump'!$E$2:$E$4537, 'FY16 DataDump'!$C$2:$C$4537, 'FY16 Individual Analysis'!$A81, 'FY16 DataDump'!$H$2:$H$4537, N$2)</f>
        <v>0</v>
      </c>
      <c r="O81" s="27">
        <f>SUMIFS('FY16 DataDump'!$E$2:$E$4537, 'FY16 DataDump'!$C$2:$C$4537, 'FY16 Individual Analysis'!$A81, 'FY16 DataDump'!$H$2:$H$4537, O$2)</f>
        <v>0</v>
      </c>
      <c r="P81" s="27">
        <f t="shared" si="10"/>
        <v>8</v>
      </c>
      <c r="Q81" s="108">
        <f t="shared" si="8"/>
        <v>6.4578624475298673E-4</v>
      </c>
      <c r="S81" s="20">
        <f t="shared" si="7"/>
        <v>9.6</v>
      </c>
      <c r="T81" s="21">
        <f t="shared" si="7"/>
        <v>0</v>
      </c>
      <c r="U81" s="21">
        <f t="shared" si="7"/>
        <v>0</v>
      </c>
      <c r="V81" s="21">
        <f t="shared" si="6"/>
        <v>0</v>
      </c>
      <c r="W81" s="21">
        <f t="shared" si="6"/>
        <v>0</v>
      </c>
      <c r="X81" s="21">
        <f t="shared" si="6"/>
        <v>0</v>
      </c>
      <c r="Y81" s="21">
        <f t="shared" si="6"/>
        <v>0</v>
      </c>
      <c r="Z81" s="21">
        <f t="shared" si="6"/>
        <v>0</v>
      </c>
      <c r="AA81" s="21">
        <f t="shared" si="6"/>
        <v>0</v>
      </c>
      <c r="AB81" s="21">
        <f t="shared" si="6"/>
        <v>0</v>
      </c>
      <c r="AC81" s="21">
        <f t="shared" si="6"/>
        <v>0</v>
      </c>
      <c r="AD81" s="24">
        <f t="shared" si="6"/>
        <v>0</v>
      </c>
      <c r="AF81" s="15">
        <f t="shared" si="9"/>
        <v>9.6</v>
      </c>
    </row>
    <row r="82" spans="1:32" x14ac:dyDescent="0.25">
      <c r="A82" s="75">
        <v>58349</v>
      </c>
      <c r="B82" s="75" t="str">
        <f>INDEX('FY16 DataDump'!$A$2:$H$4537, MATCH('FY16 Individual Analysis'!A82, 'FY16 DataDump'!$C$2:$C$4537, 0), MATCH('FY16 DataDump'!$B$1, 'FY16 DataDump'!$A$1:$H$1))</f>
        <v>DRINKS</v>
      </c>
      <c r="C82" s="75" t="str">
        <f>INDEX('FY16 DataDump'!$A$2:$H$4537, MATCH('FY16 Individual Analysis'!A82, 'FY16 DataDump'!$C$2:$C$4537, 0), MATCH('FY16 DataDump'!$D$1, 'FY16 DataDump'!$A$1:$H$1))</f>
        <v>Zico Pineapple Mango</v>
      </c>
      <c r="D82" s="27">
        <f>SUMIFS('FY16 DataDump'!$E$2:$E$4537, 'FY16 DataDump'!$C$2:$C$4537, 'FY16 Individual Analysis'!$A82, 'FY16 DataDump'!$H$2:$H$4537, D$2)</f>
        <v>16</v>
      </c>
      <c r="E82" s="27">
        <f>SUMIFS('FY16 DataDump'!$E$2:$E$4537, 'FY16 DataDump'!$C$2:$C$4537, 'FY16 Individual Analysis'!$A82, 'FY16 DataDump'!$H$2:$H$4537, E$2)</f>
        <v>0</v>
      </c>
      <c r="F82" s="27">
        <f>SUMIFS('FY16 DataDump'!$E$2:$E$4537, 'FY16 DataDump'!$C$2:$C$4537, 'FY16 Individual Analysis'!$A82, 'FY16 DataDump'!$H$2:$H$4537, F$2)</f>
        <v>0</v>
      </c>
      <c r="G82" s="27">
        <f>SUMIFS('FY16 DataDump'!$E$2:$E$4537, 'FY16 DataDump'!$C$2:$C$4537, 'FY16 Individual Analysis'!$A82, 'FY16 DataDump'!$H$2:$H$4537, G$2)</f>
        <v>0</v>
      </c>
      <c r="H82" s="27">
        <f>SUMIFS('FY16 DataDump'!$E$2:$E$4537, 'FY16 DataDump'!$C$2:$C$4537, 'FY16 Individual Analysis'!$A82, 'FY16 DataDump'!$H$2:$H$4537, H$2)</f>
        <v>0</v>
      </c>
      <c r="I82" s="27">
        <f>SUMIFS('FY16 DataDump'!$E$2:$E$4537, 'FY16 DataDump'!$C$2:$C$4537, 'FY16 Individual Analysis'!$A82, 'FY16 DataDump'!$H$2:$H$4537, I$2)</f>
        <v>0</v>
      </c>
      <c r="J82" s="27">
        <f>SUMIFS('FY16 DataDump'!$E$2:$E$4537, 'FY16 DataDump'!$C$2:$C$4537, 'FY16 Individual Analysis'!$A82, 'FY16 DataDump'!$H$2:$H$4537, J$2)</f>
        <v>0</v>
      </c>
      <c r="K82" s="27">
        <f>SUMIFS('FY16 DataDump'!$E$2:$E$4537, 'FY16 DataDump'!$C$2:$C$4537, 'FY16 Individual Analysis'!$A82, 'FY16 DataDump'!$H$2:$H$4537, K$2)</f>
        <v>0</v>
      </c>
      <c r="L82" s="27">
        <f>SUMIFS('FY16 DataDump'!$E$2:$E$4537, 'FY16 DataDump'!$C$2:$C$4537, 'FY16 Individual Analysis'!$A82, 'FY16 DataDump'!$H$2:$H$4537, L$2)</f>
        <v>0</v>
      </c>
      <c r="M82" s="27">
        <f>SUMIFS('FY16 DataDump'!$E$2:$E$4537, 'FY16 DataDump'!$C$2:$C$4537, 'FY16 Individual Analysis'!$A82, 'FY16 DataDump'!$H$2:$H$4537, M$2)</f>
        <v>0</v>
      </c>
      <c r="N82" s="27">
        <f>SUMIFS('FY16 DataDump'!$E$2:$E$4537, 'FY16 DataDump'!$C$2:$C$4537, 'FY16 Individual Analysis'!$A82, 'FY16 DataDump'!$H$2:$H$4537, N$2)</f>
        <v>0</v>
      </c>
      <c r="O82" s="27">
        <f>SUMIFS('FY16 DataDump'!$E$2:$E$4537, 'FY16 DataDump'!$C$2:$C$4537, 'FY16 Individual Analysis'!$A82, 'FY16 DataDump'!$H$2:$H$4537, O$2)</f>
        <v>0</v>
      </c>
      <c r="P82" s="27">
        <f t="shared" si="10"/>
        <v>16</v>
      </c>
      <c r="Q82" s="108">
        <f t="shared" si="8"/>
        <v>1.2915724895059735E-3</v>
      </c>
      <c r="S82" s="20">
        <f t="shared" si="7"/>
        <v>19.2</v>
      </c>
      <c r="T82" s="21">
        <f t="shared" si="7"/>
        <v>0</v>
      </c>
      <c r="U82" s="21">
        <f t="shared" si="7"/>
        <v>0</v>
      </c>
      <c r="V82" s="21">
        <f t="shared" si="6"/>
        <v>0</v>
      </c>
      <c r="W82" s="21">
        <f t="shared" si="6"/>
        <v>0</v>
      </c>
      <c r="X82" s="21">
        <f t="shared" si="6"/>
        <v>0</v>
      </c>
      <c r="Y82" s="21">
        <f t="shared" si="6"/>
        <v>0</v>
      </c>
      <c r="Z82" s="21">
        <f t="shared" si="6"/>
        <v>0</v>
      </c>
      <c r="AA82" s="21">
        <f t="shared" si="6"/>
        <v>0</v>
      </c>
      <c r="AB82" s="21">
        <f t="shared" si="6"/>
        <v>0</v>
      </c>
      <c r="AC82" s="21">
        <f t="shared" si="6"/>
        <v>0</v>
      </c>
      <c r="AD82" s="24">
        <f t="shared" si="6"/>
        <v>0</v>
      </c>
      <c r="AF82" s="15">
        <f t="shared" si="9"/>
        <v>19.2</v>
      </c>
    </row>
    <row r="83" spans="1:32" x14ac:dyDescent="0.25">
      <c r="A83" s="75">
        <v>54685</v>
      </c>
      <c r="B83" s="75" t="str">
        <f>INDEX('FY16 DataDump'!$A$2:$H$4537, MATCH('FY16 Individual Analysis'!A83, 'FY16 DataDump'!$C$2:$C$4537, 0), MATCH('FY16 DataDump'!$B$1, 'FY16 DataDump'!$A$1:$H$1))</f>
        <v>SWEETS</v>
      </c>
      <c r="C83" s="75" t="str">
        <f>INDEX('FY16 DataDump'!$A$2:$H$4537, MATCH('FY16 Individual Analysis'!A83, 'FY16 DataDump'!$C$2:$C$4537, 0), MATCH('FY16 DataDump'!$D$1, 'FY16 DataDump'!$A$1:$H$1))</f>
        <v>5 GUM COBALT</v>
      </c>
      <c r="D83" s="27">
        <f>SUMIFS('FY16 DataDump'!$E$2:$E$4537, 'FY16 DataDump'!$C$2:$C$4537, 'FY16 Individual Analysis'!$A83, 'FY16 DataDump'!$H$2:$H$4537, D$2)</f>
        <v>28</v>
      </c>
      <c r="E83" s="27">
        <f>SUMIFS('FY16 DataDump'!$E$2:$E$4537, 'FY16 DataDump'!$C$2:$C$4537, 'FY16 Individual Analysis'!$A83, 'FY16 DataDump'!$H$2:$H$4537, E$2)</f>
        <v>0</v>
      </c>
      <c r="F83" s="27">
        <f>SUMIFS('FY16 DataDump'!$E$2:$E$4537, 'FY16 DataDump'!$C$2:$C$4537, 'FY16 Individual Analysis'!$A83, 'FY16 DataDump'!$H$2:$H$4537, F$2)</f>
        <v>0</v>
      </c>
      <c r="G83" s="27">
        <f>SUMIFS('FY16 DataDump'!$E$2:$E$4537, 'FY16 DataDump'!$C$2:$C$4537, 'FY16 Individual Analysis'!$A83, 'FY16 DataDump'!$H$2:$H$4537, G$2)</f>
        <v>0</v>
      </c>
      <c r="H83" s="27">
        <f>SUMIFS('FY16 DataDump'!$E$2:$E$4537, 'FY16 DataDump'!$C$2:$C$4537, 'FY16 Individual Analysis'!$A83, 'FY16 DataDump'!$H$2:$H$4537, H$2)</f>
        <v>0</v>
      </c>
      <c r="I83" s="27">
        <f>SUMIFS('FY16 DataDump'!$E$2:$E$4537, 'FY16 DataDump'!$C$2:$C$4537, 'FY16 Individual Analysis'!$A83, 'FY16 DataDump'!$H$2:$H$4537, I$2)</f>
        <v>0</v>
      </c>
      <c r="J83" s="27">
        <f>SUMIFS('FY16 DataDump'!$E$2:$E$4537, 'FY16 DataDump'!$C$2:$C$4537, 'FY16 Individual Analysis'!$A83, 'FY16 DataDump'!$H$2:$H$4537, J$2)</f>
        <v>0</v>
      </c>
      <c r="K83" s="27">
        <f>SUMIFS('FY16 DataDump'!$E$2:$E$4537, 'FY16 DataDump'!$C$2:$C$4537, 'FY16 Individual Analysis'!$A83, 'FY16 DataDump'!$H$2:$H$4537, K$2)</f>
        <v>0</v>
      </c>
      <c r="L83" s="27">
        <f>SUMIFS('FY16 DataDump'!$E$2:$E$4537, 'FY16 DataDump'!$C$2:$C$4537, 'FY16 Individual Analysis'!$A83, 'FY16 DataDump'!$H$2:$H$4537, L$2)</f>
        <v>0</v>
      </c>
      <c r="M83" s="27">
        <f>SUMIFS('FY16 DataDump'!$E$2:$E$4537, 'FY16 DataDump'!$C$2:$C$4537, 'FY16 Individual Analysis'!$A83, 'FY16 DataDump'!$H$2:$H$4537, M$2)</f>
        <v>0</v>
      </c>
      <c r="N83" s="27">
        <f>SUMIFS('FY16 DataDump'!$E$2:$E$4537, 'FY16 DataDump'!$C$2:$C$4537, 'FY16 Individual Analysis'!$A83, 'FY16 DataDump'!$H$2:$H$4537, N$2)</f>
        <v>0</v>
      </c>
      <c r="O83" s="27">
        <f>SUMIFS('FY16 DataDump'!$E$2:$E$4537, 'FY16 DataDump'!$C$2:$C$4537, 'FY16 Individual Analysis'!$A83, 'FY16 DataDump'!$H$2:$H$4537, O$2)</f>
        <v>0</v>
      </c>
      <c r="P83" s="27">
        <f t="shared" si="10"/>
        <v>28</v>
      </c>
      <c r="Q83" s="108">
        <f t="shared" si="8"/>
        <v>2.2602518566354536E-3</v>
      </c>
      <c r="S83" s="20">
        <f t="shared" si="7"/>
        <v>33.6</v>
      </c>
      <c r="T83" s="21">
        <f t="shared" si="7"/>
        <v>0</v>
      </c>
      <c r="U83" s="21">
        <f t="shared" si="7"/>
        <v>0</v>
      </c>
      <c r="V83" s="21">
        <f t="shared" si="6"/>
        <v>0</v>
      </c>
      <c r="W83" s="21">
        <f t="shared" si="6"/>
        <v>0</v>
      </c>
      <c r="X83" s="21">
        <f t="shared" si="6"/>
        <v>0</v>
      </c>
      <c r="Y83" s="21">
        <f t="shared" si="6"/>
        <v>0</v>
      </c>
      <c r="Z83" s="21">
        <f t="shared" si="6"/>
        <v>0</v>
      </c>
      <c r="AA83" s="21">
        <f t="shared" si="6"/>
        <v>0</v>
      </c>
      <c r="AB83" s="21">
        <f t="shared" si="6"/>
        <v>0</v>
      </c>
      <c r="AC83" s="21">
        <f t="shared" si="6"/>
        <v>0</v>
      </c>
      <c r="AD83" s="24">
        <f t="shared" si="6"/>
        <v>0</v>
      </c>
      <c r="AF83" s="15">
        <f t="shared" si="9"/>
        <v>33.6</v>
      </c>
    </row>
    <row r="84" spans="1:32" x14ac:dyDescent="0.25">
      <c r="A84" s="75">
        <v>25423</v>
      </c>
      <c r="B84" s="75" t="str">
        <f>INDEX('FY16 DataDump'!$A$2:$H$4537, MATCH('FY16 Individual Analysis'!A84, 'FY16 DataDump'!$C$2:$C$4537, 0), MATCH('FY16 DataDump'!$B$1, 'FY16 DataDump'!$A$1:$H$1))</f>
        <v>SWEETS</v>
      </c>
      <c r="C84" s="75" t="str">
        <f>INDEX('FY16 DataDump'!$A$2:$H$4537, MATCH('FY16 Individual Analysis'!A84, 'FY16 DataDump'!$C$2:$C$4537, 0), MATCH('FY16 DataDump'!$D$1, 'FY16 DataDump'!$A$1:$H$1))</f>
        <v>5 GUM PRISM</v>
      </c>
      <c r="D84" s="27">
        <f>SUMIFS('FY16 DataDump'!$E$2:$E$4537, 'FY16 DataDump'!$C$2:$C$4537, 'FY16 Individual Analysis'!$A84, 'FY16 DataDump'!$H$2:$H$4537, D$2)</f>
        <v>22</v>
      </c>
      <c r="E84" s="27">
        <f>SUMIFS('FY16 DataDump'!$E$2:$E$4537, 'FY16 DataDump'!$C$2:$C$4537, 'FY16 Individual Analysis'!$A84, 'FY16 DataDump'!$H$2:$H$4537, E$2)</f>
        <v>0</v>
      </c>
      <c r="F84" s="27">
        <f>SUMIFS('FY16 DataDump'!$E$2:$E$4537, 'FY16 DataDump'!$C$2:$C$4537, 'FY16 Individual Analysis'!$A84, 'FY16 DataDump'!$H$2:$H$4537, F$2)</f>
        <v>0</v>
      </c>
      <c r="G84" s="27">
        <f>SUMIFS('FY16 DataDump'!$E$2:$E$4537, 'FY16 DataDump'!$C$2:$C$4537, 'FY16 Individual Analysis'!$A84, 'FY16 DataDump'!$H$2:$H$4537, G$2)</f>
        <v>0</v>
      </c>
      <c r="H84" s="27">
        <f>SUMIFS('FY16 DataDump'!$E$2:$E$4537, 'FY16 DataDump'!$C$2:$C$4537, 'FY16 Individual Analysis'!$A84, 'FY16 DataDump'!$H$2:$H$4537, H$2)</f>
        <v>0</v>
      </c>
      <c r="I84" s="27">
        <f>SUMIFS('FY16 DataDump'!$E$2:$E$4537, 'FY16 DataDump'!$C$2:$C$4537, 'FY16 Individual Analysis'!$A84, 'FY16 DataDump'!$H$2:$H$4537, I$2)</f>
        <v>0</v>
      </c>
      <c r="J84" s="27">
        <f>SUMIFS('FY16 DataDump'!$E$2:$E$4537, 'FY16 DataDump'!$C$2:$C$4537, 'FY16 Individual Analysis'!$A84, 'FY16 DataDump'!$H$2:$H$4537, J$2)</f>
        <v>0</v>
      </c>
      <c r="K84" s="27">
        <f>SUMIFS('FY16 DataDump'!$E$2:$E$4537, 'FY16 DataDump'!$C$2:$C$4537, 'FY16 Individual Analysis'!$A84, 'FY16 DataDump'!$H$2:$H$4537, K$2)</f>
        <v>0</v>
      </c>
      <c r="L84" s="27">
        <f>SUMIFS('FY16 DataDump'!$E$2:$E$4537, 'FY16 DataDump'!$C$2:$C$4537, 'FY16 Individual Analysis'!$A84, 'FY16 DataDump'!$H$2:$H$4537, L$2)</f>
        <v>0</v>
      </c>
      <c r="M84" s="27">
        <f>SUMIFS('FY16 DataDump'!$E$2:$E$4537, 'FY16 DataDump'!$C$2:$C$4537, 'FY16 Individual Analysis'!$A84, 'FY16 DataDump'!$H$2:$H$4537, M$2)</f>
        <v>0</v>
      </c>
      <c r="N84" s="27">
        <f>SUMIFS('FY16 DataDump'!$E$2:$E$4537, 'FY16 DataDump'!$C$2:$C$4537, 'FY16 Individual Analysis'!$A84, 'FY16 DataDump'!$H$2:$H$4537, N$2)</f>
        <v>0</v>
      </c>
      <c r="O84" s="27">
        <f>SUMIFS('FY16 DataDump'!$E$2:$E$4537, 'FY16 DataDump'!$C$2:$C$4537, 'FY16 Individual Analysis'!$A84, 'FY16 DataDump'!$H$2:$H$4537, O$2)</f>
        <v>0</v>
      </c>
      <c r="P84" s="27">
        <f t="shared" si="10"/>
        <v>22</v>
      </c>
      <c r="Q84" s="108">
        <f t="shared" si="8"/>
        <v>1.7759121730707135E-3</v>
      </c>
      <c r="S84" s="20">
        <f t="shared" si="7"/>
        <v>26.4</v>
      </c>
      <c r="T84" s="21">
        <f t="shared" si="7"/>
        <v>0</v>
      </c>
      <c r="U84" s="21">
        <f t="shared" si="7"/>
        <v>0</v>
      </c>
      <c r="V84" s="21">
        <f t="shared" si="6"/>
        <v>0</v>
      </c>
      <c r="W84" s="21">
        <f t="shared" si="6"/>
        <v>0</v>
      </c>
      <c r="X84" s="21">
        <f t="shared" si="6"/>
        <v>0</v>
      </c>
      <c r="Y84" s="21">
        <f t="shared" si="6"/>
        <v>0</v>
      </c>
      <c r="Z84" s="21">
        <f t="shared" si="6"/>
        <v>0</v>
      </c>
      <c r="AA84" s="21">
        <f t="shared" si="6"/>
        <v>0</v>
      </c>
      <c r="AB84" s="21">
        <f t="shared" si="6"/>
        <v>0</v>
      </c>
      <c r="AC84" s="21">
        <f t="shared" si="6"/>
        <v>0</v>
      </c>
      <c r="AD84" s="24">
        <f t="shared" si="6"/>
        <v>0</v>
      </c>
      <c r="AF84" s="15">
        <f t="shared" si="9"/>
        <v>26.4</v>
      </c>
    </row>
    <row r="85" spans="1:32" x14ac:dyDescent="0.25">
      <c r="A85" s="75">
        <v>95589</v>
      </c>
      <c r="B85" s="75" t="str">
        <f>INDEX('FY16 DataDump'!$A$2:$H$4537, MATCH('FY16 Individual Analysis'!A85, 'FY16 DataDump'!$C$2:$C$4537, 0), MATCH('FY16 DataDump'!$B$1, 'FY16 DataDump'!$A$1:$H$1))</f>
        <v>SWEETS</v>
      </c>
      <c r="C85" s="75" t="str">
        <f>INDEX('FY16 DataDump'!$A$2:$H$4537, MATCH('FY16 Individual Analysis'!A85, 'FY16 DataDump'!$C$2:$C$4537, 0), MATCH('FY16 DataDump'!$D$1, 'FY16 DataDump'!$A$1:$H$1))</f>
        <v>5 GUM RAIN</v>
      </c>
      <c r="D85" s="27">
        <f>SUMIFS('FY16 DataDump'!$E$2:$E$4537, 'FY16 DataDump'!$C$2:$C$4537, 'FY16 Individual Analysis'!$A85, 'FY16 DataDump'!$H$2:$H$4537, D$2)</f>
        <v>28</v>
      </c>
      <c r="E85" s="27">
        <f>SUMIFS('FY16 DataDump'!$E$2:$E$4537, 'FY16 DataDump'!$C$2:$C$4537, 'FY16 Individual Analysis'!$A85, 'FY16 DataDump'!$H$2:$H$4537, E$2)</f>
        <v>0</v>
      </c>
      <c r="F85" s="27">
        <f>SUMIFS('FY16 DataDump'!$E$2:$E$4537, 'FY16 DataDump'!$C$2:$C$4537, 'FY16 Individual Analysis'!$A85, 'FY16 DataDump'!$H$2:$H$4537, F$2)</f>
        <v>0</v>
      </c>
      <c r="G85" s="27">
        <f>SUMIFS('FY16 DataDump'!$E$2:$E$4537, 'FY16 DataDump'!$C$2:$C$4537, 'FY16 Individual Analysis'!$A85, 'FY16 DataDump'!$H$2:$H$4537, G$2)</f>
        <v>0</v>
      </c>
      <c r="H85" s="27">
        <f>SUMIFS('FY16 DataDump'!$E$2:$E$4537, 'FY16 DataDump'!$C$2:$C$4537, 'FY16 Individual Analysis'!$A85, 'FY16 DataDump'!$H$2:$H$4537, H$2)</f>
        <v>0</v>
      </c>
      <c r="I85" s="27">
        <f>SUMIFS('FY16 DataDump'!$E$2:$E$4537, 'FY16 DataDump'!$C$2:$C$4537, 'FY16 Individual Analysis'!$A85, 'FY16 DataDump'!$H$2:$H$4537, I$2)</f>
        <v>0</v>
      </c>
      <c r="J85" s="27">
        <f>SUMIFS('FY16 DataDump'!$E$2:$E$4537, 'FY16 DataDump'!$C$2:$C$4537, 'FY16 Individual Analysis'!$A85, 'FY16 DataDump'!$H$2:$H$4537, J$2)</f>
        <v>0</v>
      </c>
      <c r="K85" s="27">
        <f>SUMIFS('FY16 DataDump'!$E$2:$E$4537, 'FY16 DataDump'!$C$2:$C$4537, 'FY16 Individual Analysis'!$A85, 'FY16 DataDump'!$H$2:$H$4537, K$2)</f>
        <v>0</v>
      </c>
      <c r="L85" s="27">
        <f>SUMIFS('FY16 DataDump'!$E$2:$E$4537, 'FY16 DataDump'!$C$2:$C$4537, 'FY16 Individual Analysis'!$A85, 'FY16 DataDump'!$H$2:$H$4537, L$2)</f>
        <v>0</v>
      </c>
      <c r="M85" s="27">
        <f>SUMIFS('FY16 DataDump'!$E$2:$E$4537, 'FY16 DataDump'!$C$2:$C$4537, 'FY16 Individual Analysis'!$A85, 'FY16 DataDump'!$H$2:$H$4537, M$2)</f>
        <v>0</v>
      </c>
      <c r="N85" s="27">
        <f>SUMIFS('FY16 DataDump'!$E$2:$E$4537, 'FY16 DataDump'!$C$2:$C$4537, 'FY16 Individual Analysis'!$A85, 'FY16 DataDump'!$H$2:$H$4537, N$2)</f>
        <v>0</v>
      </c>
      <c r="O85" s="27">
        <f>SUMIFS('FY16 DataDump'!$E$2:$E$4537, 'FY16 DataDump'!$C$2:$C$4537, 'FY16 Individual Analysis'!$A85, 'FY16 DataDump'!$H$2:$H$4537, O$2)</f>
        <v>0</v>
      </c>
      <c r="P85" s="27">
        <f t="shared" si="10"/>
        <v>28</v>
      </c>
      <c r="Q85" s="108">
        <f t="shared" si="8"/>
        <v>2.2602518566354536E-3</v>
      </c>
      <c r="S85" s="20">
        <f t="shared" si="7"/>
        <v>33.6</v>
      </c>
      <c r="T85" s="21">
        <f t="shared" si="7"/>
        <v>0</v>
      </c>
      <c r="U85" s="21">
        <f t="shared" si="7"/>
        <v>0</v>
      </c>
      <c r="V85" s="21">
        <f t="shared" si="6"/>
        <v>0</v>
      </c>
      <c r="W85" s="21">
        <f t="shared" si="6"/>
        <v>0</v>
      </c>
      <c r="X85" s="21">
        <f t="shared" si="6"/>
        <v>0</v>
      </c>
      <c r="Y85" s="21">
        <f t="shared" si="6"/>
        <v>0</v>
      </c>
      <c r="Z85" s="21">
        <f t="shared" si="6"/>
        <v>0</v>
      </c>
      <c r="AA85" s="21">
        <f t="shared" si="6"/>
        <v>0</v>
      </c>
      <c r="AB85" s="21">
        <f t="shared" si="6"/>
        <v>0</v>
      </c>
      <c r="AC85" s="21">
        <f t="shared" si="6"/>
        <v>0</v>
      </c>
      <c r="AD85" s="24">
        <f t="shared" si="6"/>
        <v>0</v>
      </c>
      <c r="AF85" s="15">
        <f t="shared" si="9"/>
        <v>33.6</v>
      </c>
    </row>
    <row r="86" spans="1:32" x14ac:dyDescent="0.25">
      <c r="A86" s="75">
        <v>467</v>
      </c>
      <c r="B86" s="75" t="str">
        <f>INDEX('FY16 DataDump'!$A$2:$H$4537, MATCH('FY16 Individual Analysis'!A86, 'FY16 DataDump'!$C$2:$C$4537, 0), MATCH('FY16 DataDump'!$B$1, 'FY16 DataDump'!$A$1:$H$1))</f>
        <v>SWEETS</v>
      </c>
      <c r="C86" s="75" t="str">
        <f>INDEX('FY16 DataDump'!$A$2:$H$4537, MATCH('FY16 Individual Analysis'!A86, 'FY16 DataDump'!$C$2:$C$4537, 0), MATCH('FY16 DataDump'!$D$1, 'FY16 DataDump'!$A$1:$H$1))</f>
        <v>HERSHEY MILK CHOCOLATE</v>
      </c>
      <c r="D86" s="27">
        <f>SUMIFS('FY16 DataDump'!$E$2:$E$4537, 'FY16 DataDump'!$C$2:$C$4537, 'FY16 Individual Analysis'!$A86, 'FY16 DataDump'!$H$2:$H$4537, D$2)</f>
        <v>23</v>
      </c>
      <c r="E86" s="27">
        <f>SUMIFS('FY16 DataDump'!$E$2:$E$4537, 'FY16 DataDump'!$C$2:$C$4537, 'FY16 Individual Analysis'!$A86, 'FY16 DataDump'!$H$2:$H$4537, E$2)</f>
        <v>0</v>
      </c>
      <c r="F86" s="27">
        <f>SUMIFS('FY16 DataDump'!$E$2:$E$4537, 'FY16 DataDump'!$C$2:$C$4537, 'FY16 Individual Analysis'!$A86, 'FY16 DataDump'!$H$2:$H$4537, F$2)</f>
        <v>0</v>
      </c>
      <c r="G86" s="27">
        <f>SUMIFS('FY16 DataDump'!$E$2:$E$4537, 'FY16 DataDump'!$C$2:$C$4537, 'FY16 Individual Analysis'!$A86, 'FY16 DataDump'!$H$2:$H$4537, G$2)</f>
        <v>0</v>
      </c>
      <c r="H86" s="27">
        <f>SUMIFS('FY16 DataDump'!$E$2:$E$4537, 'FY16 DataDump'!$C$2:$C$4537, 'FY16 Individual Analysis'!$A86, 'FY16 DataDump'!$H$2:$H$4537, H$2)</f>
        <v>0</v>
      </c>
      <c r="I86" s="27">
        <f>SUMIFS('FY16 DataDump'!$E$2:$E$4537, 'FY16 DataDump'!$C$2:$C$4537, 'FY16 Individual Analysis'!$A86, 'FY16 DataDump'!$H$2:$H$4537, I$2)</f>
        <v>0</v>
      </c>
      <c r="J86" s="27">
        <f>SUMIFS('FY16 DataDump'!$E$2:$E$4537, 'FY16 DataDump'!$C$2:$C$4537, 'FY16 Individual Analysis'!$A86, 'FY16 DataDump'!$H$2:$H$4537, J$2)</f>
        <v>0</v>
      </c>
      <c r="K86" s="27">
        <f>SUMIFS('FY16 DataDump'!$E$2:$E$4537, 'FY16 DataDump'!$C$2:$C$4537, 'FY16 Individual Analysis'!$A86, 'FY16 DataDump'!$H$2:$H$4537, K$2)</f>
        <v>0</v>
      </c>
      <c r="L86" s="27">
        <f>SUMIFS('FY16 DataDump'!$E$2:$E$4537, 'FY16 DataDump'!$C$2:$C$4537, 'FY16 Individual Analysis'!$A86, 'FY16 DataDump'!$H$2:$H$4537, L$2)</f>
        <v>0</v>
      </c>
      <c r="M86" s="27">
        <f>SUMIFS('FY16 DataDump'!$E$2:$E$4537, 'FY16 DataDump'!$C$2:$C$4537, 'FY16 Individual Analysis'!$A86, 'FY16 DataDump'!$H$2:$H$4537, M$2)</f>
        <v>0</v>
      </c>
      <c r="N86" s="27">
        <f>SUMIFS('FY16 DataDump'!$E$2:$E$4537, 'FY16 DataDump'!$C$2:$C$4537, 'FY16 Individual Analysis'!$A86, 'FY16 DataDump'!$H$2:$H$4537, N$2)</f>
        <v>0</v>
      </c>
      <c r="O86" s="27">
        <f>SUMIFS('FY16 DataDump'!$E$2:$E$4537, 'FY16 DataDump'!$C$2:$C$4537, 'FY16 Individual Analysis'!$A86, 'FY16 DataDump'!$H$2:$H$4537, O$2)</f>
        <v>0</v>
      </c>
      <c r="P86" s="27">
        <f t="shared" si="10"/>
        <v>23</v>
      </c>
      <c r="Q86" s="108">
        <f t="shared" si="8"/>
        <v>1.856635453664837E-3</v>
      </c>
      <c r="S86" s="20">
        <f t="shared" si="7"/>
        <v>27.6</v>
      </c>
      <c r="T86" s="21">
        <f t="shared" si="7"/>
        <v>0</v>
      </c>
      <c r="U86" s="21">
        <f t="shared" si="7"/>
        <v>0</v>
      </c>
      <c r="V86" s="21">
        <f t="shared" si="6"/>
        <v>0</v>
      </c>
      <c r="W86" s="21">
        <f t="shared" si="6"/>
        <v>0</v>
      </c>
      <c r="X86" s="21">
        <f t="shared" si="6"/>
        <v>0</v>
      </c>
      <c r="Y86" s="21">
        <f t="shared" si="6"/>
        <v>0</v>
      </c>
      <c r="Z86" s="21">
        <f t="shared" si="6"/>
        <v>0</v>
      </c>
      <c r="AA86" s="21">
        <f t="shared" si="6"/>
        <v>0</v>
      </c>
      <c r="AB86" s="21">
        <f t="shared" si="6"/>
        <v>0</v>
      </c>
      <c r="AC86" s="21">
        <f t="shared" si="6"/>
        <v>0</v>
      </c>
      <c r="AD86" s="24">
        <f t="shared" si="6"/>
        <v>0</v>
      </c>
      <c r="AF86" s="15">
        <f t="shared" si="9"/>
        <v>27.6</v>
      </c>
    </row>
    <row r="87" spans="1:32" x14ac:dyDescent="0.25">
      <c r="A87" s="75">
        <v>477</v>
      </c>
      <c r="B87" s="75" t="str">
        <f>INDEX('FY16 DataDump'!$A$2:$H$4537, MATCH('FY16 Individual Analysis'!A87, 'FY16 DataDump'!$C$2:$C$4537, 0), MATCH('FY16 DataDump'!$B$1, 'FY16 DataDump'!$A$1:$H$1))</f>
        <v>SWEETS</v>
      </c>
      <c r="C87" s="75" t="str">
        <f>INDEX('FY16 DataDump'!$A$2:$H$4537, MATCH('FY16 Individual Analysis'!A87, 'FY16 DataDump'!$C$2:$C$4537, 0), MATCH('FY16 DataDump'!$D$1, 'FY16 DataDump'!$A$1:$H$1))</f>
        <v>HERSHEY'S COOKIES'N;CREAM</v>
      </c>
      <c r="D87" s="27">
        <f>SUMIFS('FY16 DataDump'!$E$2:$E$4537, 'FY16 DataDump'!$C$2:$C$4537, 'FY16 Individual Analysis'!$A87, 'FY16 DataDump'!$H$2:$H$4537, D$2)</f>
        <v>36</v>
      </c>
      <c r="E87" s="27">
        <f>SUMIFS('FY16 DataDump'!$E$2:$E$4537, 'FY16 DataDump'!$C$2:$C$4537, 'FY16 Individual Analysis'!$A87, 'FY16 DataDump'!$H$2:$H$4537, E$2)</f>
        <v>0</v>
      </c>
      <c r="F87" s="27">
        <f>SUMIFS('FY16 DataDump'!$E$2:$E$4537, 'FY16 DataDump'!$C$2:$C$4537, 'FY16 Individual Analysis'!$A87, 'FY16 DataDump'!$H$2:$H$4537, F$2)</f>
        <v>0</v>
      </c>
      <c r="G87" s="27">
        <f>SUMIFS('FY16 DataDump'!$E$2:$E$4537, 'FY16 DataDump'!$C$2:$C$4537, 'FY16 Individual Analysis'!$A87, 'FY16 DataDump'!$H$2:$H$4537, G$2)</f>
        <v>0</v>
      </c>
      <c r="H87" s="27">
        <f>SUMIFS('FY16 DataDump'!$E$2:$E$4537, 'FY16 DataDump'!$C$2:$C$4537, 'FY16 Individual Analysis'!$A87, 'FY16 DataDump'!$H$2:$H$4537, H$2)</f>
        <v>0</v>
      </c>
      <c r="I87" s="27">
        <f>SUMIFS('FY16 DataDump'!$E$2:$E$4537, 'FY16 DataDump'!$C$2:$C$4537, 'FY16 Individual Analysis'!$A87, 'FY16 DataDump'!$H$2:$H$4537, I$2)</f>
        <v>0</v>
      </c>
      <c r="J87" s="27">
        <f>SUMIFS('FY16 DataDump'!$E$2:$E$4537, 'FY16 DataDump'!$C$2:$C$4537, 'FY16 Individual Analysis'!$A87, 'FY16 DataDump'!$H$2:$H$4537, J$2)</f>
        <v>0</v>
      </c>
      <c r="K87" s="27">
        <f>SUMIFS('FY16 DataDump'!$E$2:$E$4537, 'FY16 DataDump'!$C$2:$C$4537, 'FY16 Individual Analysis'!$A87, 'FY16 DataDump'!$H$2:$H$4537, K$2)</f>
        <v>0</v>
      </c>
      <c r="L87" s="27">
        <f>SUMIFS('FY16 DataDump'!$E$2:$E$4537, 'FY16 DataDump'!$C$2:$C$4537, 'FY16 Individual Analysis'!$A87, 'FY16 DataDump'!$H$2:$H$4537, L$2)</f>
        <v>0</v>
      </c>
      <c r="M87" s="27">
        <f>SUMIFS('FY16 DataDump'!$E$2:$E$4537, 'FY16 DataDump'!$C$2:$C$4537, 'FY16 Individual Analysis'!$A87, 'FY16 DataDump'!$H$2:$H$4537, M$2)</f>
        <v>0</v>
      </c>
      <c r="N87" s="27">
        <f>SUMIFS('FY16 DataDump'!$E$2:$E$4537, 'FY16 DataDump'!$C$2:$C$4537, 'FY16 Individual Analysis'!$A87, 'FY16 DataDump'!$H$2:$H$4537, N$2)</f>
        <v>0</v>
      </c>
      <c r="O87" s="27">
        <f>SUMIFS('FY16 DataDump'!$E$2:$E$4537, 'FY16 DataDump'!$C$2:$C$4537, 'FY16 Individual Analysis'!$A87, 'FY16 DataDump'!$H$2:$H$4537, O$2)</f>
        <v>0</v>
      </c>
      <c r="P87" s="27">
        <f t="shared" si="10"/>
        <v>36</v>
      </c>
      <c r="Q87" s="108">
        <f t="shared" si="8"/>
        <v>2.9060381013884403E-3</v>
      </c>
      <c r="S87" s="20">
        <f t="shared" si="7"/>
        <v>43.2</v>
      </c>
      <c r="T87" s="21">
        <f t="shared" si="7"/>
        <v>0</v>
      </c>
      <c r="U87" s="21">
        <f t="shared" si="7"/>
        <v>0</v>
      </c>
      <c r="V87" s="21">
        <f t="shared" si="6"/>
        <v>0</v>
      </c>
      <c r="W87" s="21">
        <f t="shared" si="6"/>
        <v>0</v>
      </c>
      <c r="X87" s="21">
        <f t="shared" si="6"/>
        <v>0</v>
      </c>
      <c r="Y87" s="21">
        <f t="shared" si="6"/>
        <v>0</v>
      </c>
      <c r="Z87" s="21">
        <f t="shared" si="6"/>
        <v>0</v>
      </c>
      <c r="AA87" s="21">
        <f t="shared" si="6"/>
        <v>0</v>
      </c>
      <c r="AB87" s="21">
        <f t="shared" si="6"/>
        <v>0</v>
      </c>
      <c r="AC87" s="21">
        <f t="shared" si="6"/>
        <v>0</v>
      </c>
      <c r="AD87" s="24">
        <f t="shared" si="6"/>
        <v>0</v>
      </c>
      <c r="AF87" s="15">
        <f t="shared" si="9"/>
        <v>43.2</v>
      </c>
    </row>
    <row r="88" spans="1:32" x14ac:dyDescent="0.25">
      <c r="A88" s="75">
        <v>26542</v>
      </c>
      <c r="B88" s="75" t="str">
        <f>INDEX('FY16 DataDump'!$A$2:$H$4537, MATCH('FY16 Individual Analysis'!A88, 'FY16 DataDump'!$C$2:$C$4537, 0), MATCH('FY16 DataDump'!$B$1, 'FY16 DataDump'!$A$1:$H$1))</f>
        <v>SWEETS</v>
      </c>
      <c r="C88" s="75" t="str">
        <f>INDEX('FY16 DataDump'!$A$2:$H$4537, MATCH('FY16 Individual Analysis'!A88, 'FY16 DataDump'!$C$2:$C$4537, 0), MATCH('FY16 DataDump'!$D$1, 'FY16 DataDump'!$A$1:$H$1))</f>
        <v>HI CHEW GRAPE</v>
      </c>
      <c r="D88" s="27">
        <f>SUMIFS('FY16 DataDump'!$E$2:$E$4537, 'FY16 DataDump'!$C$2:$C$4537, 'FY16 Individual Analysis'!$A88, 'FY16 DataDump'!$H$2:$H$4537, D$2)</f>
        <v>8</v>
      </c>
      <c r="E88" s="27">
        <f>SUMIFS('FY16 DataDump'!$E$2:$E$4537, 'FY16 DataDump'!$C$2:$C$4537, 'FY16 Individual Analysis'!$A88, 'FY16 DataDump'!$H$2:$H$4537, E$2)</f>
        <v>0</v>
      </c>
      <c r="F88" s="27">
        <f>SUMIFS('FY16 DataDump'!$E$2:$E$4537, 'FY16 DataDump'!$C$2:$C$4537, 'FY16 Individual Analysis'!$A88, 'FY16 DataDump'!$H$2:$H$4537, F$2)</f>
        <v>0</v>
      </c>
      <c r="G88" s="27">
        <f>SUMIFS('FY16 DataDump'!$E$2:$E$4537, 'FY16 DataDump'!$C$2:$C$4537, 'FY16 Individual Analysis'!$A88, 'FY16 DataDump'!$H$2:$H$4537, G$2)</f>
        <v>0</v>
      </c>
      <c r="H88" s="27">
        <f>SUMIFS('FY16 DataDump'!$E$2:$E$4537, 'FY16 DataDump'!$C$2:$C$4537, 'FY16 Individual Analysis'!$A88, 'FY16 DataDump'!$H$2:$H$4537, H$2)</f>
        <v>0</v>
      </c>
      <c r="I88" s="27">
        <f>SUMIFS('FY16 DataDump'!$E$2:$E$4537, 'FY16 DataDump'!$C$2:$C$4537, 'FY16 Individual Analysis'!$A88, 'FY16 DataDump'!$H$2:$H$4537, I$2)</f>
        <v>0</v>
      </c>
      <c r="J88" s="27">
        <f>SUMIFS('FY16 DataDump'!$E$2:$E$4537, 'FY16 DataDump'!$C$2:$C$4537, 'FY16 Individual Analysis'!$A88, 'FY16 DataDump'!$H$2:$H$4537, J$2)</f>
        <v>0</v>
      </c>
      <c r="K88" s="27">
        <f>SUMIFS('FY16 DataDump'!$E$2:$E$4537, 'FY16 DataDump'!$C$2:$C$4537, 'FY16 Individual Analysis'!$A88, 'FY16 DataDump'!$H$2:$H$4537, K$2)</f>
        <v>0</v>
      </c>
      <c r="L88" s="27">
        <f>SUMIFS('FY16 DataDump'!$E$2:$E$4537, 'FY16 DataDump'!$C$2:$C$4537, 'FY16 Individual Analysis'!$A88, 'FY16 DataDump'!$H$2:$H$4537, L$2)</f>
        <v>0</v>
      </c>
      <c r="M88" s="27">
        <f>SUMIFS('FY16 DataDump'!$E$2:$E$4537, 'FY16 DataDump'!$C$2:$C$4537, 'FY16 Individual Analysis'!$A88, 'FY16 DataDump'!$H$2:$H$4537, M$2)</f>
        <v>0</v>
      </c>
      <c r="N88" s="27">
        <f>SUMIFS('FY16 DataDump'!$E$2:$E$4537, 'FY16 DataDump'!$C$2:$C$4537, 'FY16 Individual Analysis'!$A88, 'FY16 DataDump'!$H$2:$H$4537, N$2)</f>
        <v>0</v>
      </c>
      <c r="O88" s="27">
        <f>SUMIFS('FY16 DataDump'!$E$2:$E$4537, 'FY16 DataDump'!$C$2:$C$4537, 'FY16 Individual Analysis'!$A88, 'FY16 DataDump'!$H$2:$H$4537, O$2)</f>
        <v>0</v>
      </c>
      <c r="P88" s="27">
        <f t="shared" si="10"/>
        <v>8</v>
      </c>
      <c r="Q88" s="108">
        <f t="shared" si="8"/>
        <v>6.4578624475298673E-4</v>
      </c>
      <c r="S88" s="20">
        <f t="shared" si="7"/>
        <v>9.6</v>
      </c>
      <c r="T88" s="21">
        <f t="shared" si="7"/>
        <v>0</v>
      </c>
      <c r="U88" s="21">
        <f t="shared" si="7"/>
        <v>0</v>
      </c>
      <c r="V88" s="21">
        <f t="shared" si="6"/>
        <v>0</v>
      </c>
      <c r="W88" s="21">
        <f t="shared" si="6"/>
        <v>0</v>
      </c>
      <c r="X88" s="21">
        <f t="shared" si="6"/>
        <v>0</v>
      </c>
      <c r="Y88" s="21">
        <f t="shared" ref="Y88:AD130" si="11">IFERROR((J88/$P88) * ($AF88), 0)</f>
        <v>0</v>
      </c>
      <c r="Z88" s="21">
        <f t="shared" si="11"/>
        <v>0</v>
      </c>
      <c r="AA88" s="21">
        <f t="shared" si="11"/>
        <v>0</v>
      </c>
      <c r="AB88" s="21">
        <f t="shared" si="11"/>
        <v>0</v>
      </c>
      <c r="AC88" s="21">
        <f t="shared" si="11"/>
        <v>0</v>
      </c>
      <c r="AD88" s="24">
        <f t="shared" si="11"/>
        <v>0</v>
      </c>
      <c r="AF88" s="15">
        <f t="shared" si="9"/>
        <v>9.6</v>
      </c>
    </row>
    <row r="89" spans="1:32" x14ac:dyDescent="0.25">
      <c r="A89" s="75">
        <v>26543</v>
      </c>
      <c r="B89" s="75" t="str">
        <f>INDEX('FY16 DataDump'!$A$2:$H$4537, MATCH('FY16 Individual Analysis'!A89, 'FY16 DataDump'!$C$2:$C$4537, 0), MATCH('FY16 DataDump'!$B$1, 'FY16 DataDump'!$A$1:$H$1))</f>
        <v>SWEETS</v>
      </c>
      <c r="C89" s="75" t="str">
        <f>INDEX('FY16 DataDump'!$A$2:$H$4537, MATCH('FY16 Individual Analysis'!A89, 'FY16 DataDump'!$C$2:$C$4537, 0), MATCH('FY16 DataDump'!$D$1, 'FY16 DataDump'!$A$1:$H$1))</f>
        <v>Hi Chew Green Apple</v>
      </c>
      <c r="D89" s="27">
        <f>SUMIFS('FY16 DataDump'!$E$2:$E$4537, 'FY16 DataDump'!$C$2:$C$4537, 'FY16 Individual Analysis'!$A89, 'FY16 DataDump'!$H$2:$H$4537, D$2)</f>
        <v>9</v>
      </c>
      <c r="E89" s="27">
        <f>SUMIFS('FY16 DataDump'!$E$2:$E$4537, 'FY16 DataDump'!$C$2:$C$4537, 'FY16 Individual Analysis'!$A89, 'FY16 DataDump'!$H$2:$H$4537, E$2)</f>
        <v>0</v>
      </c>
      <c r="F89" s="27">
        <f>SUMIFS('FY16 DataDump'!$E$2:$E$4537, 'FY16 DataDump'!$C$2:$C$4537, 'FY16 Individual Analysis'!$A89, 'FY16 DataDump'!$H$2:$H$4537, F$2)</f>
        <v>0</v>
      </c>
      <c r="G89" s="27">
        <f>SUMIFS('FY16 DataDump'!$E$2:$E$4537, 'FY16 DataDump'!$C$2:$C$4537, 'FY16 Individual Analysis'!$A89, 'FY16 DataDump'!$H$2:$H$4537, G$2)</f>
        <v>0</v>
      </c>
      <c r="H89" s="27">
        <f>SUMIFS('FY16 DataDump'!$E$2:$E$4537, 'FY16 DataDump'!$C$2:$C$4537, 'FY16 Individual Analysis'!$A89, 'FY16 DataDump'!$H$2:$H$4537, H$2)</f>
        <v>0</v>
      </c>
      <c r="I89" s="27">
        <f>SUMIFS('FY16 DataDump'!$E$2:$E$4537, 'FY16 DataDump'!$C$2:$C$4537, 'FY16 Individual Analysis'!$A89, 'FY16 DataDump'!$H$2:$H$4537, I$2)</f>
        <v>0</v>
      </c>
      <c r="J89" s="27">
        <f>SUMIFS('FY16 DataDump'!$E$2:$E$4537, 'FY16 DataDump'!$C$2:$C$4537, 'FY16 Individual Analysis'!$A89, 'FY16 DataDump'!$H$2:$H$4537, J$2)</f>
        <v>0</v>
      </c>
      <c r="K89" s="27">
        <f>SUMIFS('FY16 DataDump'!$E$2:$E$4537, 'FY16 DataDump'!$C$2:$C$4537, 'FY16 Individual Analysis'!$A89, 'FY16 DataDump'!$H$2:$H$4537, K$2)</f>
        <v>0</v>
      </c>
      <c r="L89" s="27">
        <f>SUMIFS('FY16 DataDump'!$E$2:$E$4537, 'FY16 DataDump'!$C$2:$C$4537, 'FY16 Individual Analysis'!$A89, 'FY16 DataDump'!$H$2:$H$4537, L$2)</f>
        <v>0</v>
      </c>
      <c r="M89" s="27">
        <f>SUMIFS('FY16 DataDump'!$E$2:$E$4537, 'FY16 DataDump'!$C$2:$C$4537, 'FY16 Individual Analysis'!$A89, 'FY16 DataDump'!$H$2:$H$4537, M$2)</f>
        <v>0</v>
      </c>
      <c r="N89" s="27">
        <f>SUMIFS('FY16 DataDump'!$E$2:$E$4537, 'FY16 DataDump'!$C$2:$C$4537, 'FY16 Individual Analysis'!$A89, 'FY16 DataDump'!$H$2:$H$4537, N$2)</f>
        <v>0</v>
      </c>
      <c r="O89" s="27">
        <f>SUMIFS('FY16 DataDump'!$E$2:$E$4537, 'FY16 DataDump'!$C$2:$C$4537, 'FY16 Individual Analysis'!$A89, 'FY16 DataDump'!$H$2:$H$4537, O$2)</f>
        <v>0</v>
      </c>
      <c r="P89" s="27">
        <f t="shared" si="10"/>
        <v>9</v>
      </c>
      <c r="Q89" s="108">
        <f t="shared" si="8"/>
        <v>7.2650952534711007E-4</v>
      </c>
      <c r="S89" s="20">
        <f t="shared" si="7"/>
        <v>10.8</v>
      </c>
      <c r="T89" s="21">
        <f t="shared" si="7"/>
        <v>0</v>
      </c>
      <c r="U89" s="21">
        <f t="shared" si="7"/>
        <v>0</v>
      </c>
      <c r="V89" s="21">
        <f t="shared" si="7"/>
        <v>0</v>
      </c>
      <c r="W89" s="21">
        <f t="shared" si="7"/>
        <v>0</v>
      </c>
      <c r="X89" s="21">
        <f t="shared" si="7"/>
        <v>0</v>
      </c>
      <c r="Y89" s="21">
        <f t="shared" si="11"/>
        <v>0</v>
      </c>
      <c r="Z89" s="21">
        <f t="shared" si="11"/>
        <v>0</v>
      </c>
      <c r="AA89" s="21">
        <f t="shared" si="11"/>
        <v>0</v>
      </c>
      <c r="AB89" s="21">
        <f t="shared" si="11"/>
        <v>0</v>
      </c>
      <c r="AC89" s="21">
        <f t="shared" si="11"/>
        <v>0</v>
      </c>
      <c r="AD89" s="24">
        <f t="shared" si="11"/>
        <v>0</v>
      </c>
      <c r="AF89" s="15">
        <f t="shared" si="9"/>
        <v>10.8</v>
      </c>
    </row>
    <row r="90" spans="1:32" x14ac:dyDescent="0.25">
      <c r="A90" s="75">
        <v>26544</v>
      </c>
      <c r="B90" s="75" t="str">
        <f>INDEX('FY16 DataDump'!$A$2:$H$4537, MATCH('FY16 Individual Analysis'!A90, 'FY16 DataDump'!$C$2:$C$4537, 0), MATCH('FY16 DataDump'!$B$1, 'FY16 DataDump'!$A$1:$H$1))</f>
        <v>SWEETS</v>
      </c>
      <c r="C90" s="75" t="str">
        <f>INDEX('FY16 DataDump'!$A$2:$H$4537, MATCH('FY16 Individual Analysis'!A90, 'FY16 DataDump'!$C$2:$C$4537, 0), MATCH('FY16 DataDump'!$D$1, 'FY16 DataDump'!$A$1:$H$1))</f>
        <v>Hi Chew Mango</v>
      </c>
      <c r="D90" s="27">
        <f>SUMIFS('FY16 DataDump'!$E$2:$E$4537, 'FY16 DataDump'!$C$2:$C$4537, 'FY16 Individual Analysis'!$A90, 'FY16 DataDump'!$H$2:$H$4537, D$2)</f>
        <v>21</v>
      </c>
      <c r="E90" s="27">
        <f>SUMIFS('FY16 DataDump'!$E$2:$E$4537, 'FY16 DataDump'!$C$2:$C$4537, 'FY16 Individual Analysis'!$A90, 'FY16 DataDump'!$H$2:$H$4537, E$2)</f>
        <v>0</v>
      </c>
      <c r="F90" s="27">
        <f>SUMIFS('FY16 DataDump'!$E$2:$E$4537, 'FY16 DataDump'!$C$2:$C$4537, 'FY16 Individual Analysis'!$A90, 'FY16 DataDump'!$H$2:$H$4537, F$2)</f>
        <v>0</v>
      </c>
      <c r="G90" s="27">
        <f>SUMIFS('FY16 DataDump'!$E$2:$E$4537, 'FY16 DataDump'!$C$2:$C$4537, 'FY16 Individual Analysis'!$A90, 'FY16 DataDump'!$H$2:$H$4537, G$2)</f>
        <v>0</v>
      </c>
      <c r="H90" s="27">
        <f>SUMIFS('FY16 DataDump'!$E$2:$E$4537, 'FY16 DataDump'!$C$2:$C$4537, 'FY16 Individual Analysis'!$A90, 'FY16 DataDump'!$H$2:$H$4537, H$2)</f>
        <v>0</v>
      </c>
      <c r="I90" s="27">
        <f>SUMIFS('FY16 DataDump'!$E$2:$E$4537, 'FY16 DataDump'!$C$2:$C$4537, 'FY16 Individual Analysis'!$A90, 'FY16 DataDump'!$H$2:$H$4537, I$2)</f>
        <v>0</v>
      </c>
      <c r="J90" s="27">
        <f>SUMIFS('FY16 DataDump'!$E$2:$E$4537, 'FY16 DataDump'!$C$2:$C$4537, 'FY16 Individual Analysis'!$A90, 'FY16 DataDump'!$H$2:$H$4537, J$2)</f>
        <v>0</v>
      </c>
      <c r="K90" s="27">
        <f>SUMIFS('FY16 DataDump'!$E$2:$E$4537, 'FY16 DataDump'!$C$2:$C$4537, 'FY16 Individual Analysis'!$A90, 'FY16 DataDump'!$H$2:$H$4537, K$2)</f>
        <v>0</v>
      </c>
      <c r="L90" s="27">
        <f>SUMIFS('FY16 DataDump'!$E$2:$E$4537, 'FY16 DataDump'!$C$2:$C$4537, 'FY16 Individual Analysis'!$A90, 'FY16 DataDump'!$H$2:$H$4537, L$2)</f>
        <v>0</v>
      </c>
      <c r="M90" s="27">
        <f>SUMIFS('FY16 DataDump'!$E$2:$E$4537, 'FY16 DataDump'!$C$2:$C$4537, 'FY16 Individual Analysis'!$A90, 'FY16 DataDump'!$H$2:$H$4537, M$2)</f>
        <v>0</v>
      </c>
      <c r="N90" s="27">
        <f>SUMIFS('FY16 DataDump'!$E$2:$E$4537, 'FY16 DataDump'!$C$2:$C$4537, 'FY16 Individual Analysis'!$A90, 'FY16 DataDump'!$H$2:$H$4537, N$2)</f>
        <v>0</v>
      </c>
      <c r="O90" s="27">
        <f>SUMIFS('FY16 DataDump'!$E$2:$E$4537, 'FY16 DataDump'!$C$2:$C$4537, 'FY16 Individual Analysis'!$A90, 'FY16 DataDump'!$H$2:$H$4537, O$2)</f>
        <v>0</v>
      </c>
      <c r="P90" s="27">
        <f t="shared" si="10"/>
        <v>21</v>
      </c>
      <c r="Q90" s="108">
        <f t="shared" si="8"/>
        <v>1.6951888924765903E-3</v>
      </c>
      <c r="S90" s="20">
        <f t="shared" si="7"/>
        <v>25.2</v>
      </c>
      <c r="T90" s="21">
        <f t="shared" si="7"/>
        <v>0</v>
      </c>
      <c r="U90" s="21">
        <f t="shared" si="7"/>
        <v>0</v>
      </c>
      <c r="V90" s="21">
        <f t="shared" si="7"/>
        <v>0</v>
      </c>
      <c r="W90" s="21">
        <f t="shared" si="7"/>
        <v>0</v>
      </c>
      <c r="X90" s="21">
        <f t="shared" si="7"/>
        <v>0</v>
      </c>
      <c r="Y90" s="21">
        <f t="shared" si="11"/>
        <v>0</v>
      </c>
      <c r="Z90" s="21">
        <f t="shared" si="11"/>
        <v>0</v>
      </c>
      <c r="AA90" s="21">
        <f t="shared" si="11"/>
        <v>0</v>
      </c>
      <c r="AB90" s="21">
        <f t="shared" si="11"/>
        <v>0</v>
      </c>
      <c r="AC90" s="21">
        <f t="shared" si="11"/>
        <v>0</v>
      </c>
      <c r="AD90" s="24">
        <f t="shared" si="11"/>
        <v>0</v>
      </c>
      <c r="AF90" s="15">
        <f t="shared" si="9"/>
        <v>25.2</v>
      </c>
    </row>
    <row r="91" spans="1:32" x14ac:dyDescent="0.25">
      <c r="A91" s="75">
        <v>26545</v>
      </c>
      <c r="B91" s="75" t="str">
        <f>INDEX('FY16 DataDump'!$A$2:$H$4537, MATCH('FY16 Individual Analysis'!A91, 'FY16 DataDump'!$C$2:$C$4537, 0), MATCH('FY16 DataDump'!$B$1, 'FY16 DataDump'!$A$1:$H$1))</f>
        <v>SWEETS</v>
      </c>
      <c r="C91" s="75" t="str">
        <f>INDEX('FY16 DataDump'!$A$2:$H$4537, MATCH('FY16 Individual Analysis'!A91, 'FY16 DataDump'!$C$2:$C$4537, 0), MATCH('FY16 DataDump'!$D$1, 'FY16 DataDump'!$A$1:$H$1))</f>
        <v>Hi Chew Strawberry</v>
      </c>
      <c r="D91" s="27">
        <f>SUMIFS('FY16 DataDump'!$E$2:$E$4537, 'FY16 DataDump'!$C$2:$C$4537, 'FY16 Individual Analysis'!$A91, 'FY16 DataDump'!$H$2:$H$4537, D$2)</f>
        <v>30</v>
      </c>
      <c r="E91" s="27">
        <f>SUMIFS('FY16 DataDump'!$E$2:$E$4537, 'FY16 DataDump'!$C$2:$C$4537, 'FY16 Individual Analysis'!$A91, 'FY16 DataDump'!$H$2:$H$4537, E$2)</f>
        <v>0</v>
      </c>
      <c r="F91" s="27">
        <f>SUMIFS('FY16 DataDump'!$E$2:$E$4537, 'FY16 DataDump'!$C$2:$C$4537, 'FY16 Individual Analysis'!$A91, 'FY16 DataDump'!$H$2:$H$4537, F$2)</f>
        <v>0</v>
      </c>
      <c r="G91" s="27">
        <f>SUMIFS('FY16 DataDump'!$E$2:$E$4537, 'FY16 DataDump'!$C$2:$C$4537, 'FY16 Individual Analysis'!$A91, 'FY16 DataDump'!$H$2:$H$4537, G$2)</f>
        <v>0</v>
      </c>
      <c r="H91" s="27">
        <f>SUMIFS('FY16 DataDump'!$E$2:$E$4537, 'FY16 DataDump'!$C$2:$C$4537, 'FY16 Individual Analysis'!$A91, 'FY16 DataDump'!$H$2:$H$4537, H$2)</f>
        <v>0</v>
      </c>
      <c r="I91" s="27">
        <f>SUMIFS('FY16 DataDump'!$E$2:$E$4537, 'FY16 DataDump'!$C$2:$C$4537, 'FY16 Individual Analysis'!$A91, 'FY16 DataDump'!$H$2:$H$4537, I$2)</f>
        <v>0</v>
      </c>
      <c r="J91" s="27">
        <f>SUMIFS('FY16 DataDump'!$E$2:$E$4537, 'FY16 DataDump'!$C$2:$C$4537, 'FY16 Individual Analysis'!$A91, 'FY16 DataDump'!$H$2:$H$4537, J$2)</f>
        <v>0</v>
      </c>
      <c r="K91" s="27">
        <f>SUMIFS('FY16 DataDump'!$E$2:$E$4537, 'FY16 DataDump'!$C$2:$C$4537, 'FY16 Individual Analysis'!$A91, 'FY16 DataDump'!$H$2:$H$4537, K$2)</f>
        <v>0</v>
      </c>
      <c r="L91" s="27">
        <f>SUMIFS('FY16 DataDump'!$E$2:$E$4537, 'FY16 DataDump'!$C$2:$C$4537, 'FY16 Individual Analysis'!$A91, 'FY16 DataDump'!$H$2:$H$4537, L$2)</f>
        <v>0</v>
      </c>
      <c r="M91" s="27">
        <f>SUMIFS('FY16 DataDump'!$E$2:$E$4537, 'FY16 DataDump'!$C$2:$C$4537, 'FY16 Individual Analysis'!$A91, 'FY16 DataDump'!$H$2:$H$4537, M$2)</f>
        <v>0</v>
      </c>
      <c r="N91" s="27">
        <f>SUMIFS('FY16 DataDump'!$E$2:$E$4537, 'FY16 DataDump'!$C$2:$C$4537, 'FY16 Individual Analysis'!$A91, 'FY16 DataDump'!$H$2:$H$4537, N$2)</f>
        <v>0</v>
      </c>
      <c r="O91" s="27">
        <f>SUMIFS('FY16 DataDump'!$E$2:$E$4537, 'FY16 DataDump'!$C$2:$C$4537, 'FY16 Individual Analysis'!$A91, 'FY16 DataDump'!$H$2:$H$4537, O$2)</f>
        <v>0</v>
      </c>
      <c r="P91" s="27">
        <f t="shared" si="10"/>
        <v>30</v>
      </c>
      <c r="Q91" s="108">
        <f t="shared" si="8"/>
        <v>2.4216984178237005E-3</v>
      </c>
      <c r="S91" s="20">
        <f t="shared" si="7"/>
        <v>36</v>
      </c>
      <c r="T91" s="21">
        <f t="shared" si="7"/>
        <v>0</v>
      </c>
      <c r="U91" s="21">
        <f t="shared" si="7"/>
        <v>0</v>
      </c>
      <c r="V91" s="21">
        <f t="shared" si="7"/>
        <v>0</v>
      </c>
      <c r="W91" s="21">
        <f t="shared" si="7"/>
        <v>0</v>
      </c>
      <c r="X91" s="21">
        <f t="shared" si="7"/>
        <v>0</v>
      </c>
      <c r="Y91" s="21">
        <f t="shared" si="11"/>
        <v>0</v>
      </c>
      <c r="Z91" s="21">
        <f t="shared" si="11"/>
        <v>0</v>
      </c>
      <c r="AA91" s="21">
        <f t="shared" si="11"/>
        <v>0</v>
      </c>
      <c r="AB91" s="21">
        <f t="shared" si="11"/>
        <v>0</v>
      </c>
      <c r="AC91" s="21">
        <f t="shared" si="11"/>
        <v>0</v>
      </c>
      <c r="AD91" s="24">
        <f t="shared" si="11"/>
        <v>0</v>
      </c>
      <c r="AF91" s="15">
        <f t="shared" si="9"/>
        <v>36</v>
      </c>
    </row>
    <row r="92" spans="1:32" x14ac:dyDescent="0.25">
      <c r="A92" s="75">
        <v>1189</v>
      </c>
      <c r="B92" s="75" t="str">
        <f>INDEX('FY16 DataDump'!$A$2:$H$4537, MATCH('FY16 Individual Analysis'!A92, 'FY16 DataDump'!$C$2:$C$4537, 0), MATCH('FY16 DataDump'!$B$1, 'FY16 DataDump'!$A$1:$H$1))</f>
        <v>SWEETS</v>
      </c>
      <c r="C92" s="75" t="str">
        <f>INDEX('FY16 DataDump'!$A$2:$H$4537, MATCH('FY16 Individual Analysis'!A92, 'FY16 DataDump'!$C$2:$C$4537, 0), MATCH('FY16 DataDump'!$D$1, 'FY16 DataDump'!$A$1:$H$1))</f>
        <v>Kit Kat Bar</v>
      </c>
      <c r="D92" s="27">
        <f>SUMIFS('FY16 DataDump'!$E$2:$E$4537, 'FY16 DataDump'!$C$2:$C$4537, 'FY16 Individual Analysis'!$A92, 'FY16 DataDump'!$H$2:$H$4537, D$2)</f>
        <v>27</v>
      </c>
      <c r="E92" s="27">
        <f>SUMIFS('FY16 DataDump'!$E$2:$E$4537, 'FY16 DataDump'!$C$2:$C$4537, 'FY16 Individual Analysis'!$A92, 'FY16 DataDump'!$H$2:$H$4537, E$2)</f>
        <v>0</v>
      </c>
      <c r="F92" s="27">
        <f>SUMIFS('FY16 DataDump'!$E$2:$E$4537, 'FY16 DataDump'!$C$2:$C$4537, 'FY16 Individual Analysis'!$A92, 'FY16 DataDump'!$H$2:$H$4537, F$2)</f>
        <v>0</v>
      </c>
      <c r="G92" s="27">
        <f>SUMIFS('FY16 DataDump'!$E$2:$E$4537, 'FY16 DataDump'!$C$2:$C$4537, 'FY16 Individual Analysis'!$A92, 'FY16 DataDump'!$H$2:$H$4537, G$2)</f>
        <v>0</v>
      </c>
      <c r="H92" s="27">
        <f>SUMIFS('FY16 DataDump'!$E$2:$E$4537, 'FY16 DataDump'!$C$2:$C$4537, 'FY16 Individual Analysis'!$A92, 'FY16 DataDump'!$H$2:$H$4537, H$2)</f>
        <v>0</v>
      </c>
      <c r="I92" s="27">
        <f>SUMIFS('FY16 DataDump'!$E$2:$E$4537, 'FY16 DataDump'!$C$2:$C$4537, 'FY16 Individual Analysis'!$A92, 'FY16 DataDump'!$H$2:$H$4537, I$2)</f>
        <v>0</v>
      </c>
      <c r="J92" s="27">
        <f>SUMIFS('FY16 DataDump'!$E$2:$E$4537, 'FY16 DataDump'!$C$2:$C$4537, 'FY16 Individual Analysis'!$A92, 'FY16 DataDump'!$H$2:$H$4537, J$2)</f>
        <v>0</v>
      </c>
      <c r="K92" s="27">
        <f>SUMIFS('FY16 DataDump'!$E$2:$E$4537, 'FY16 DataDump'!$C$2:$C$4537, 'FY16 Individual Analysis'!$A92, 'FY16 DataDump'!$H$2:$H$4537, K$2)</f>
        <v>0</v>
      </c>
      <c r="L92" s="27">
        <f>SUMIFS('FY16 DataDump'!$E$2:$E$4537, 'FY16 DataDump'!$C$2:$C$4537, 'FY16 Individual Analysis'!$A92, 'FY16 DataDump'!$H$2:$H$4537, L$2)</f>
        <v>0</v>
      </c>
      <c r="M92" s="27">
        <f>SUMIFS('FY16 DataDump'!$E$2:$E$4537, 'FY16 DataDump'!$C$2:$C$4537, 'FY16 Individual Analysis'!$A92, 'FY16 DataDump'!$H$2:$H$4537, M$2)</f>
        <v>0</v>
      </c>
      <c r="N92" s="27">
        <f>SUMIFS('FY16 DataDump'!$E$2:$E$4537, 'FY16 DataDump'!$C$2:$C$4537, 'FY16 Individual Analysis'!$A92, 'FY16 DataDump'!$H$2:$H$4537, N$2)</f>
        <v>0</v>
      </c>
      <c r="O92" s="27">
        <f>SUMIFS('FY16 DataDump'!$E$2:$E$4537, 'FY16 DataDump'!$C$2:$C$4537, 'FY16 Individual Analysis'!$A92, 'FY16 DataDump'!$H$2:$H$4537, O$2)</f>
        <v>0</v>
      </c>
      <c r="P92" s="27">
        <f t="shared" si="10"/>
        <v>27</v>
      </c>
      <c r="Q92" s="108">
        <f t="shared" si="8"/>
        <v>2.1795285760413301E-3</v>
      </c>
      <c r="S92" s="20">
        <f t="shared" si="7"/>
        <v>32.4</v>
      </c>
      <c r="T92" s="21">
        <f t="shared" si="7"/>
        <v>0</v>
      </c>
      <c r="U92" s="21">
        <f t="shared" si="7"/>
        <v>0</v>
      </c>
      <c r="V92" s="21">
        <f t="shared" si="7"/>
        <v>0</v>
      </c>
      <c r="W92" s="21">
        <f t="shared" si="7"/>
        <v>0</v>
      </c>
      <c r="X92" s="21">
        <f t="shared" si="7"/>
        <v>0</v>
      </c>
      <c r="Y92" s="21">
        <f t="shared" si="11"/>
        <v>0</v>
      </c>
      <c r="Z92" s="21">
        <f t="shared" si="11"/>
        <v>0</v>
      </c>
      <c r="AA92" s="21">
        <f t="shared" si="11"/>
        <v>0</v>
      </c>
      <c r="AB92" s="21">
        <f t="shared" si="11"/>
        <v>0</v>
      </c>
      <c r="AC92" s="21">
        <f t="shared" si="11"/>
        <v>0</v>
      </c>
      <c r="AD92" s="24">
        <f t="shared" si="11"/>
        <v>0</v>
      </c>
      <c r="AF92" s="15">
        <f t="shared" si="9"/>
        <v>32.4</v>
      </c>
    </row>
    <row r="93" spans="1:32" x14ac:dyDescent="0.25">
      <c r="A93" s="75">
        <v>1419</v>
      </c>
      <c r="B93" s="75" t="str">
        <f>INDEX('FY16 DataDump'!$A$2:$H$4537, MATCH('FY16 Individual Analysis'!A93, 'FY16 DataDump'!$C$2:$C$4537, 0), MATCH('FY16 DataDump'!$B$1, 'FY16 DataDump'!$A$1:$H$1))</f>
        <v>SWEETS</v>
      </c>
      <c r="C93" s="75" t="str">
        <f>INDEX('FY16 DataDump'!$A$2:$H$4537, MATCH('FY16 Individual Analysis'!A93, 'FY16 DataDump'!$C$2:$C$4537, 0), MATCH('FY16 DataDump'!$D$1, 'FY16 DataDump'!$A$1:$H$1))</f>
        <v>M &amp; M Peanut Butter</v>
      </c>
      <c r="D93" s="27">
        <f>SUMIFS('FY16 DataDump'!$E$2:$E$4537, 'FY16 DataDump'!$C$2:$C$4537, 'FY16 Individual Analysis'!$A93, 'FY16 DataDump'!$H$2:$H$4537, D$2)</f>
        <v>43</v>
      </c>
      <c r="E93" s="27">
        <f>SUMIFS('FY16 DataDump'!$E$2:$E$4537, 'FY16 DataDump'!$C$2:$C$4537, 'FY16 Individual Analysis'!$A93, 'FY16 DataDump'!$H$2:$H$4537, E$2)</f>
        <v>0</v>
      </c>
      <c r="F93" s="27">
        <f>SUMIFS('FY16 DataDump'!$E$2:$E$4537, 'FY16 DataDump'!$C$2:$C$4537, 'FY16 Individual Analysis'!$A93, 'FY16 DataDump'!$H$2:$H$4537, F$2)</f>
        <v>0</v>
      </c>
      <c r="G93" s="27">
        <f>SUMIFS('FY16 DataDump'!$E$2:$E$4537, 'FY16 DataDump'!$C$2:$C$4537, 'FY16 Individual Analysis'!$A93, 'FY16 DataDump'!$H$2:$H$4537, G$2)</f>
        <v>0</v>
      </c>
      <c r="H93" s="27">
        <f>SUMIFS('FY16 DataDump'!$E$2:$E$4537, 'FY16 DataDump'!$C$2:$C$4537, 'FY16 Individual Analysis'!$A93, 'FY16 DataDump'!$H$2:$H$4537, H$2)</f>
        <v>0</v>
      </c>
      <c r="I93" s="27">
        <f>SUMIFS('FY16 DataDump'!$E$2:$E$4537, 'FY16 DataDump'!$C$2:$C$4537, 'FY16 Individual Analysis'!$A93, 'FY16 DataDump'!$H$2:$H$4537, I$2)</f>
        <v>0</v>
      </c>
      <c r="J93" s="27">
        <f>SUMIFS('FY16 DataDump'!$E$2:$E$4537, 'FY16 DataDump'!$C$2:$C$4537, 'FY16 Individual Analysis'!$A93, 'FY16 DataDump'!$H$2:$H$4537, J$2)</f>
        <v>0</v>
      </c>
      <c r="K93" s="27">
        <f>SUMIFS('FY16 DataDump'!$E$2:$E$4537, 'FY16 DataDump'!$C$2:$C$4537, 'FY16 Individual Analysis'!$A93, 'FY16 DataDump'!$H$2:$H$4537, K$2)</f>
        <v>0</v>
      </c>
      <c r="L93" s="27">
        <f>SUMIFS('FY16 DataDump'!$E$2:$E$4537, 'FY16 DataDump'!$C$2:$C$4537, 'FY16 Individual Analysis'!$A93, 'FY16 DataDump'!$H$2:$H$4537, L$2)</f>
        <v>0</v>
      </c>
      <c r="M93" s="27">
        <f>SUMIFS('FY16 DataDump'!$E$2:$E$4537, 'FY16 DataDump'!$C$2:$C$4537, 'FY16 Individual Analysis'!$A93, 'FY16 DataDump'!$H$2:$H$4537, M$2)</f>
        <v>0</v>
      </c>
      <c r="N93" s="27">
        <f>SUMIFS('FY16 DataDump'!$E$2:$E$4537, 'FY16 DataDump'!$C$2:$C$4537, 'FY16 Individual Analysis'!$A93, 'FY16 DataDump'!$H$2:$H$4537, N$2)</f>
        <v>0</v>
      </c>
      <c r="O93" s="27">
        <f>SUMIFS('FY16 DataDump'!$E$2:$E$4537, 'FY16 DataDump'!$C$2:$C$4537, 'FY16 Individual Analysis'!$A93, 'FY16 DataDump'!$H$2:$H$4537, O$2)</f>
        <v>0</v>
      </c>
      <c r="P93" s="27">
        <f t="shared" si="10"/>
        <v>43</v>
      </c>
      <c r="Q93" s="108">
        <f t="shared" si="8"/>
        <v>3.471101065547304E-3</v>
      </c>
      <c r="S93" s="20">
        <f t="shared" si="7"/>
        <v>51.6</v>
      </c>
      <c r="T93" s="21">
        <f t="shared" si="7"/>
        <v>0</v>
      </c>
      <c r="U93" s="21">
        <f t="shared" si="7"/>
        <v>0</v>
      </c>
      <c r="V93" s="21">
        <f t="shared" si="7"/>
        <v>0</v>
      </c>
      <c r="W93" s="21">
        <f t="shared" si="7"/>
        <v>0</v>
      </c>
      <c r="X93" s="21">
        <f t="shared" si="7"/>
        <v>0</v>
      </c>
      <c r="Y93" s="21">
        <f t="shared" si="11"/>
        <v>0</v>
      </c>
      <c r="Z93" s="21">
        <f t="shared" si="11"/>
        <v>0</v>
      </c>
      <c r="AA93" s="21">
        <f t="shared" si="11"/>
        <v>0</v>
      </c>
      <c r="AB93" s="21">
        <f t="shared" si="11"/>
        <v>0</v>
      </c>
      <c r="AC93" s="21">
        <f t="shared" si="11"/>
        <v>0</v>
      </c>
      <c r="AD93" s="24">
        <f t="shared" si="11"/>
        <v>0</v>
      </c>
      <c r="AF93" s="15">
        <f t="shared" si="9"/>
        <v>51.6</v>
      </c>
    </row>
    <row r="94" spans="1:32" x14ac:dyDescent="0.25">
      <c r="A94" s="75">
        <v>426</v>
      </c>
      <c r="B94" s="75" t="str">
        <f>INDEX('FY16 DataDump'!$A$2:$H$4537, MATCH('FY16 Individual Analysis'!A94, 'FY16 DataDump'!$C$2:$C$4537, 0), MATCH('FY16 DataDump'!$B$1, 'FY16 DataDump'!$A$1:$H$1))</f>
        <v>SWEETS</v>
      </c>
      <c r="C94" s="75" t="str">
        <f>INDEX('FY16 DataDump'!$A$2:$H$4537, MATCH('FY16 Individual Analysis'!A94, 'FY16 DataDump'!$C$2:$C$4537, 0), MATCH('FY16 DataDump'!$D$1, 'FY16 DataDump'!$A$1:$H$1))</f>
        <v>M&amp;M PEANUT 174OZ</v>
      </c>
      <c r="D94" s="27">
        <f>SUMIFS('FY16 DataDump'!$E$2:$E$4537, 'FY16 DataDump'!$C$2:$C$4537, 'FY16 Individual Analysis'!$A94, 'FY16 DataDump'!$H$2:$H$4537, D$2)</f>
        <v>68</v>
      </c>
      <c r="E94" s="27">
        <f>SUMIFS('FY16 DataDump'!$E$2:$E$4537, 'FY16 DataDump'!$C$2:$C$4537, 'FY16 Individual Analysis'!$A94, 'FY16 DataDump'!$H$2:$H$4537, E$2)</f>
        <v>0</v>
      </c>
      <c r="F94" s="27">
        <f>SUMIFS('FY16 DataDump'!$E$2:$E$4537, 'FY16 DataDump'!$C$2:$C$4537, 'FY16 Individual Analysis'!$A94, 'FY16 DataDump'!$H$2:$H$4537, F$2)</f>
        <v>0</v>
      </c>
      <c r="G94" s="27">
        <f>SUMIFS('FY16 DataDump'!$E$2:$E$4537, 'FY16 DataDump'!$C$2:$C$4537, 'FY16 Individual Analysis'!$A94, 'FY16 DataDump'!$H$2:$H$4537, G$2)</f>
        <v>0</v>
      </c>
      <c r="H94" s="27">
        <f>SUMIFS('FY16 DataDump'!$E$2:$E$4537, 'FY16 DataDump'!$C$2:$C$4537, 'FY16 Individual Analysis'!$A94, 'FY16 DataDump'!$H$2:$H$4537, H$2)</f>
        <v>0</v>
      </c>
      <c r="I94" s="27">
        <f>SUMIFS('FY16 DataDump'!$E$2:$E$4537, 'FY16 DataDump'!$C$2:$C$4537, 'FY16 Individual Analysis'!$A94, 'FY16 DataDump'!$H$2:$H$4537, I$2)</f>
        <v>0</v>
      </c>
      <c r="J94" s="27">
        <f>SUMIFS('FY16 DataDump'!$E$2:$E$4537, 'FY16 DataDump'!$C$2:$C$4537, 'FY16 Individual Analysis'!$A94, 'FY16 DataDump'!$H$2:$H$4537, J$2)</f>
        <v>0</v>
      </c>
      <c r="K94" s="27">
        <f>SUMIFS('FY16 DataDump'!$E$2:$E$4537, 'FY16 DataDump'!$C$2:$C$4537, 'FY16 Individual Analysis'!$A94, 'FY16 DataDump'!$H$2:$H$4537, K$2)</f>
        <v>0</v>
      </c>
      <c r="L94" s="27">
        <f>SUMIFS('FY16 DataDump'!$E$2:$E$4537, 'FY16 DataDump'!$C$2:$C$4537, 'FY16 Individual Analysis'!$A94, 'FY16 DataDump'!$H$2:$H$4537, L$2)</f>
        <v>0</v>
      </c>
      <c r="M94" s="27">
        <f>SUMIFS('FY16 DataDump'!$E$2:$E$4537, 'FY16 DataDump'!$C$2:$C$4537, 'FY16 Individual Analysis'!$A94, 'FY16 DataDump'!$H$2:$H$4537, M$2)</f>
        <v>0</v>
      </c>
      <c r="N94" s="27">
        <f>SUMIFS('FY16 DataDump'!$E$2:$E$4537, 'FY16 DataDump'!$C$2:$C$4537, 'FY16 Individual Analysis'!$A94, 'FY16 DataDump'!$H$2:$H$4537, N$2)</f>
        <v>0</v>
      </c>
      <c r="O94" s="27">
        <f>SUMIFS('FY16 DataDump'!$E$2:$E$4537, 'FY16 DataDump'!$C$2:$C$4537, 'FY16 Individual Analysis'!$A94, 'FY16 DataDump'!$H$2:$H$4537, O$2)</f>
        <v>0</v>
      </c>
      <c r="P94" s="27">
        <f t="shared" si="10"/>
        <v>68</v>
      </c>
      <c r="Q94" s="108">
        <f t="shared" si="8"/>
        <v>5.4891830804003876E-3</v>
      </c>
      <c r="S94" s="20">
        <f t="shared" si="7"/>
        <v>81.599999999999994</v>
      </c>
      <c r="T94" s="21">
        <f t="shared" si="7"/>
        <v>0</v>
      </c>
      <c r="U94" s="21">
        <f t="shared" si="7"/>
        <v>0</v>
      </c>
      <c r="V94" s="21">
        <f t="shared" si="7"/>
        <v>0</v>
      </c>
      <c r="W94" s="21">
        <f t="shared" si="7"/>
        <v>0</v>
      </c>
      <c r="X94" s="21">
        <f t="shared" si="7"/>
        <v>0</v>
      </c>
      <c r="Y94" s="21">
        <f t="shared" si="11"/>
        <v>0</v>
      </c>
      <c r="Z94" s="21">
        <f t="shared" si="11"/>
        <v>0</v>
      </c>
      <c r="AA94" s="21">
        <f t="shared" si="11"/>
        <v>0</v>
      </c>
      <c r="AB94" s="21">
        <f t="shared" si="11"/>
        <v>0</v>
      </c>
      <c r="AC94" s="21">
        <f t="shared" si="11"/>
        <v>0</v>
      </c>
      <c r="AD94" s="24">
        <f t="shared" si="11"/>
        <v>0</v>
      </c>
      <c r="AF94" s="15">
        <f t="shared" si="9"/>
        <v>81.599999999999994</v>
      </c>
    </row>
    <row r="95" spans="1:32" x14ac:dyDescent="0.25">
      <c r="A95" s="75">
        <v>430</v>
      </c>
      <c r="B95" s="75" t="str">
        <f>INDEX('FY16 DataDump'!$A$2:$H$4537, MATCH('FY16 Individual Analysis'!A95, 'FY16 DataDump'!$C$2:$C$4537, 0), MATCH('FY16 DataDump'!$B$1, 'FY16 DataDump'!$A$1:$H$1))</f>
        <v>SWEETS</v>
      </c>
      <c r="C95" s="75" t="str">
        <f>INDEX('FY16 DataDump'!$A$2:$H$4537, MATCH('FY16 Individual Analysis'!A95, 'FY16 DataDump'!$C$2:$C$4537, 0), MATCH('FY16 DataDump'!$D$1, 'FY16 DataDump'!$A$1:$H$1))</f>
        <v>M&amp;M'S MILK CHOCOLATE 160Z</v>
      </c>
      <c r="D95" s="27">
        <f>SUMIFS('FY16 DataDump'!$E$2:$E$4537, 'FY16 DataDump'!$C$2:$C$4537, 'FY16 Individual Analysis'!$A95, 'FY16 DataDump'!$H$2:$H$4537, D$2)</f>
        <v>22</v>
      </c>
      <c r="E95" s="27">
        <f>SUMIFS('FY16 DataDump'!$E$2:$E$4537, 'FY16 DataDump'!$C$2:$C$4537, 'FY16 Individual Analysis'!$A95, 'FY16 DataDump'!$H$2:$H$4537, E$2)</f>
        <v>0</v>
      </c>
      <c r="F95" s="27">
        <f>SUMIFS('FY16 DataDump'!$E$2:$E$4537, 'FY16 DataDump'!$C$2:$C$4537, 'FY16 Individual Analysis'!$A95, 'FY16 DataDump'!$H$2:$H$4537, F$2)</f>
        <v>0</v>
      </c>
      <c r="G95" s="27">
        <f>SUMIFS('FY16 DataDump'!$E$2:$E$4537, 'FY16 DataDump'!$C$2:$C$4537, 'FY16 Individual Analysis'!$A95, 'FY16 DataDump'!$H$2:$H$4537, G$2)</f>
        <v>0</v>
      </c>
      <c r="H95" s="27">
        <f>SUMIFS('FY16 DataDump'!$E$2:$E$4537, 'FY16 DataDump'!$C$2:$C$4537, 'FY16 Individual Analysis'!$A95, 'FY16 DataDump'!$H$2:$H$4537, H$2)</f>
        <v>0</v>
      </c>
      <c r="I95" s="27">
        <f>SUMIFS('FY16 DataDump'!$E$2:$E$4537, 'FY16 DataDump'!$C$2:$C$4537, 'FY16 Individual Analysis'!$A95, 'FY16 DataDump'!$H$2:$H$4537, I$2)</f>
        <v>0</v>
      </c>
      <c r="J95" s="27">
        <f>SUMIFS('FY16 DataDump'!$E$2:$E$4537, 'FY16 DataDump'!$C$2:$C$4537, 'FY16 Individual Analysis'!$A95, 'FY16 DataDump'!$H$2:$H$4537, J$2)</f>
        <v>0</v>
      </c>
      <c r="K95" s="27">
        <f>SUMIFS('FY16 DataDump'!$E$2:$E$4537, 'FY16 DataDump'!$C$2:$C$4537, 'FY16 Individual Analysis'!$A95, 'FY16 DataDump'!$H$2:$H$4537, K$2)</f>
        <v>0</v>
      </c>
      <c r="L95" s="27">
        <f>SUMIFS('FY16 DataDump'!$E$2:$E$4537, 'FY16 DataDump'!$C$2:$C$4537, 'FY16 Individual Analysis'!$A95, 'FY16 DataDump'!$H$2:$H$4537, L$2)</f>
        <v>0</v>
      </c>
      <c r="M95" s="27">
        <f>SUMIFS('FY16 DataDump'!$E$2:$E$4537, 'FY16 DataDump'!$C$2:$C$4537, 'FY16 Individual Analysis'!$A95, 'FY16 DataDump'!$H$2:$H$4537, M$2)</f>
        <v>0</v>
      </c>
      <c r="N95" s="27">
        <f>SUMIFS('FY16 DataDump'!$E$2:$E$4537, 'FY16 DataDump'!$C$2:$C$4537, 'FY16 Individual Analysis'!$A95, 'FY16 DataDump'!$H$2:$H$4537, N$2)</f>
        <v>0</v>
      </c>
      <c r="O95" s="27">
        <f>SUMIFS('FY16 DataDump'!$E$2:$E$4537, 'FY16 DataDump'!$C$2:$C$4537, 'FY16 Individual Analysis'!$A95, 'FY16 DataDump'!$H$2:$H$4537, O$2)</f>
        <v>0</v>
      </c>
      <c r="P95" s="27">
        <f t="shared" si="10"/>
        <v>22</v>
      </c>
      <c r="Q95" s="108">
        <f t="shared" si="8"/>
        <v>1.7759121730707135E-3</v>
      </c>
      <c r="S95" s="20">
        <f t="shared" si="7"/>
        <v>26.4</v>
      </c>
      <c r="T95" s="21">
        <f t="shared" si="7"/>
        <v>0</v>
      </c>
      <c r="U95" s="21">
        <f t="shared" si="7"/>
        <v>0</v>
      </c>
      <c r="V95" s="21">
        <f t="shared" si="7"/>
        <v>0</v>
      </c>
      <c r="W95" s="21">
        <f t="shared" si="7"/>
        <v>0</v>
      </c>
      <c r="X95" s="21">
        <f t="shared" si="7"/>
        <v>0</v>
      </c>
      <c r="Y95" s="21">
        <f t="shared" si="11"/>
        <v>0</v>
      </c>
      <c r="Z95" s="21">
        <f t="shared" si="11"/>
        <v>0</v>
      </c>
      <c r="AA95" s="21">
        <f t="shared" si="11"/>
        <v>0</v>
      </c>
      <c r="AB95" s="21">
        <f t="shared" si="11"/>
        <v>0</v>
      </c>
      <c r="AC95" s="21">
        <f t="shared" si="11"/>
        <v>0</v>
      </c>
      <c r="AD95" s="24">
        <f t="shared" si="11"/>
        <v>0</v>
      </c>
      <c r="AF95" s="15">
        <f t="shared" si="9"/>
        <v>26.4</v>
      </c>
    </row>
    <row r="96" spans="1:32" x14ac:dyDescent="0.25">
      <c r="A96" s="75">
        <v>7515</v>
      </c>
      <c r="B96" s="75" t="str">
        <f>INDEX('FY16 DataDump'!$A$2:$H$4537, MATCH('FY16 Individual Analysis'!A96, 'FY16 DataDump'!$C$2:$C$4537, 0), MATCH('FY16 DataDump'!$B$1, 'FY16 DataDump'!$A$1:$H$1))</f>
        <v>SWEETS</v>
      </c>
      <c r="C96" s="75" t="str">
        <f>INDEX('FY16 DataDump'!$A$2:$H$4537, MATCH('FY16 Individual Analysis'!A96, 'FY16 DataDump'!$C$2:$C$4537, 0), MATCH('FY16 DataDump'!$D$1, 'FY16 DataDump'!$A$1:$H$1))</f>
        <v>M&amp;MS MINT</v>
      </c>
      <c r="D96" s="27">
        <f>SUMIFS('FY16 DataDump'!$E$2:$E$4537, 'FY16 DataDump'!$C$2:$C$4537, 'FY16 Individual Analysis'!$A96, 'FY16 DataDump'!$H$2:$H$4537, D$2)</f>
        <v>34</v>
      </c>
      <c r="E96" s="27">
        <f>SUMIFS('FY16 DataDump'!$E$2:$E$4537, 'FY16 DataDump'!$C$2:$C$4537, 'FY16 Individual Analysis'!$A96, 'FY16 DataDump'!$H$2:$H$4537, E$2)</f>
        <v>0</v>
      </c>
      <c r="F96" s="27">
        <f>SUMIFS('FY16 DataDump'!$E$2:$E$4537, 'FY16 DataDump'!$C$2:$C$4537, 'FY16 Individual Analysis'!$A96, 'FY16 DataDump'!$H$2:$H$4537, F$2)</f>
        <v>0</v>
      </c>
      <c r="G96" s="27">
        <f>SUMIFS('FY16 DataDump'!$E$2:$E$4537, 'FY16 DataDump'!$C$2:$C$4537, 'FY16 Individual Analysis'!$A96, 'FY16 DataDump'!$H$2:$H$4537, G$2)</f>
        <v>0</v>
      </c>
      <c r="H96" s="27">
        <f>SUMIFS('FY16 DataDump'!$E$2:$E$4537, 'FY16 DataDump'!$C$2:$C$4537, 'FY16 Individual Analysis'!$A96, 'FY16 DataDump'!$H$2:$H$4537, H$2)</f>
        <v>0</v>
      </c>
      <c r="I96" s="27">
        <f>SUMIFS('FY16 DataDump'!$E$2:$E$4537, 'FY16 DataDump'!$C$2:$C$4537, 'FY16 Individual Analysis'!$A96, 'FY16 DataDump'!$H$2:$H$4537, I$2)</f>
        <v>0</v>
      </c>
      <c r="J96" s="27">
        <f>SUMIFS('FY16 DataDump'!$E$2:$E$4537, 'FY16 DataDump'!$C$2:$C$4537, 'FY16 Individual Analysis'!$A96, 'FY16 DataDump'!$H$2:$H$4537, J$2)</f>
        <v>0</v>
      </c>
      <c r="K96" s="27">
        <f>SUMIFS('FY16 DataDump'!$E$2:$E$4537, 'FY16 DataDump'!$C$2:$C$4537, 'FY16 Individual Analysis'!$A96, 'FY16 DataDump'!$H$2:$H$4537, K$2)</f>
        <v>0</v>
      </c>
      <c r="L96" s="27">
        <f>SUMIFS('FY16 DataDump'!$E$2:$E$4537, 'FY16 DataDump'!$C$2:$C$4537, 'FY16 Individual Analysis'!$A96, 'FY16 DataDump'!$H$2:$H$4537, L$2)</f>
        <v>0</v>
      </c>
      <c r="M96" s="27">
        <f>SUMIFS('FY16 DataDump'!$E$2:$E$4537, 'FY16 DataDump'!$C$2:$C$4537, 'FY16 Individual Analysis'!$A96, 'FY16 DataDump'!$H$2:$H$4537, M$2)</f>
        <v>0</v>
      </c>
      <c r="N96" s="27">
        <f>SUMIFS('FY16 DataDump'!$E$2:$E$4537, 'FY16 DataDump'!$C$2:$C$4537, 'FY16 Individual Analysis'!$A96, 'FY16 DataDump'!$H$2:$H$4537, N$2)</f>
        <v>0</v>
      </c>
      <c r="O96" s="27">
        <f>SUMIFS('FY16 DataDump'!$E$2:$E$4537, 'FY16 DataDump'!$C$2:$C$4537, 'FY16 Individual Analysis'!$A96, 'FY16 DataDump'!$H$2:$H$4537, O$2)</f>
        <v>0</v>
      </c>
      <c r="P96" s="27">
        <f t="shared" si="10"/>
        <v>34</v>
      </c>
      <c r="Q96" s="108">
        <f t="shared" si="8"/>
        <v>2.7445915402001938E-3</v>
      </c>
      <c r="S96" s="20">
        <f t="shared" si="7"/>
        <v>40.799999999999997</v>
      </c>
      <c r="T96" s="21">
        <f t="shared" si="7"/>
        <v>0</v>
      </c>
      <c r="U96" s="21">
        <f t="shared" si="7"/>
        <v>0</v>
      </c>
      <c r="V96" s="21">
        <f t="shared" si="7"/>
        <v>0</v>
      </c>
      <c r="W96" s="21">
        <f t="shared" si="7"/>
        <v>0</v>
      </c>
      <c r="X96" s="21">
        <f t="shared" si="7"/>
        <v>0</v>
      </c>
      <c r="Y96" s="21">
        <f t="shared" si="11"/>
        <v>0</v>
      </c>
      <c r="Z96" s="21">
        <f t="shared" si="11"/>
        <v>0</v>
      </c>
      <c r="AA96" s="21">
        <f t="shared" si="11"/>
        <v>0</v>
      </c>
      <c r="AB96" s="21">
        <f t="shared" si="11"/>
        <v>0</v>
      </c>
      <c r="AC96" s="21">
        <f t="shared" si="11"/>
        <v>0</v>
      </c>
      <c r="AD96" s="24">
        <f t="shared" si="11"/>
        <v>0</v>
      </c>
      <c r="AF96" s="15">
        <f t="shared" si="9"/>
        <v>40.799999999999997</v>
      </c>
    </row>
    <row r="97" spans="1:32" x14ac:dyDescent="0.25">
      <c r="A97" s="75">
        <v>483</v>
      </c>
      <c r="B97" s="75" t="str">
        <f>INDEX('FY16 DataDump'!$A$2:$H$4537, MATCH('FY16 Individual Analysis'!A97, 'FY16 DataDump'!$C$2:$C$4537, 0), MATCH('FY16 DataDump'!$B$1, 'FY16 DataDump'!$A$1:$H$1))</f>
        <v>SWEETS</v>
      </c>
      <c r="C97" s="75" t="str">
        <f>INDEX('FY16 DataDump'!$A$2:$H$4537, MATCH('FY16 Individual Analysis'!A97, 'FY16 DataDump'!$C$2:$C$4537, 0), MATCH('FY16 DataDump'!$D$1, 'FY16 DataDump'!$A$1:$H$1))</f>
        <v>Milky Way</v>
      </c>
      <c r="D97" s="27">
        <f>SUMIFS('FY16 DataDump'!$E$2:$E$4537, 'FY16 DataDump'!$C$2:$C$4537, 'FY16 Individual Analysis'!$A97, 'FY16 DataDump'!$H$2:$H$4537, D$2)</f>
        <v>17</v>
      </c>
      <c r="E97" s="27">
        <f>SUMIFS('FY16 DataDump'!$E$2:$E$4537, 'FY16 DataDump'!$C$2:$C$4537, 'FY16 Individual Analysis'!$A97, 'FY16 DataDump'!$H$2:$H$4537, E$2)</f>
        <v>0</v>
      </c>
      <c r="F97" s="27">
        <f>SUMIFS('FY16 DataDump'!$E$2:$E$4537, 'FY16 DataDump'!$C$2:$C$4537, 'FY16 Individual Analysis'!$A97, 'FY16 DataDump'!$H$2:$H$4537, F$2)</f>
        <v>0</v>
      </c>
      <c r="G97" s="27">
        <f>SUMIFS('FY16 DataDump'!$E$2:$E$4537, 'FY16 DataDump'!$C$2:$C$4537, 'FY16 Individual Analysis'!$A97, 'FY16 DataDump'!$H$2:$H$4537, G$2)</f>
        <v>0</v>
      </c>
      <c r="H97" s="27">
        <f>SUMIFS('FY16 DataDump'!$E$2:$E$4537, 'FY16 DataDump'!$C$2:$C$4537, 'FY16 Individual Analysis'!$A97, 'FY16 DataDump'!$H$2:$H$4537, H$2)</f>
        <v>0</v>
      </c>
      <c r="I97" s="27">
        <f>SUMIFS('FY16 DataDump'!$E$2:$E$4537, 'FY16 DataDump'!$C$2:$C$4537, 'FY16 Individual Analysis'!$A97, 'FY16 DataDump'!$H$2:$H$4537, I$2)</f>
        <v>0</v>
      </c>
      <c r="J97" s="27">
        <f>SUMIFS('FY16 DataDump'!$E$2:$E$4537, 'FY16 DataDump'!$C$2:$C$4537, 'FY16 Individual Analysis'!$A97, 'FY16 DataDump'!$H$2:$H$4537, J$2)</f>
        <v>0</v>
      </c>
      <c r="K97" s="27">
        <f>SUMIFS('FY16 DataDump'!$E$2:$E$4537, 'FY16 DataDump'!$C$2:$C$4537, 'FY16 Individual Analysis'!$A97, 'FY16 DataDump'!$H$2:$H$4537, K$2)</f>
        <v>0</v>
      </c>
      <c r="L97" s="27">
        <f>SUMIFS('FY16 DataDump'!$E$2:$E$4537, 'FY16 DataDump'!$C$2:$C$4537, 'FY16 Individual Analysis'!$A97, 'FY16 DataDump'!$H$2:$H$4537, L$2)</f>
        <v>0</v>
      </c>
      <c r="M97" s="27">
        <f>SUMIFS('FY16 DataDump'!$E$2:$E$4537, 'FY16 DataDump'!$C$2:$C$4537, 'FY16 Individual Analysis'!$A97, 'FY16 DataDump'!$H$2:$H$4537, M$2)</f>
        <v>0</v>
      </c>
      <c r="N97" s="27">
        <f>SUMIFS('FY16 DataDump'!$E$2:$E$4537, 'FY16 DataDump'!$C$2:$C$4537, 'FY16 Individual Analysis'!$A97, 'FY16 DataDump'!$H$2:$H$4537, N$2)</f>
        <v>0</v>
      </c>
      <c r="O97" s="27">
        <f>SUMIFS('FY16 DataDump'!$E$2:$E$4537, 'FY16 DataDump'!$C$2:$C$4537, 'FY16 Individual Analysis'!$A97, 'FY16 DataDump'!$H$2:$H$4537, O$2)</f>
        <v>0</v>
      </c>
      <c r="P97" s="27">
        <f t="shared" si="10"/>
        <v>17</v>
      </c>
      <c r="Q97" s="108">
        <f t="shared" si="8"/>
        <v>1.3722957701000969E-3</v>
      </c>
      <c r="S97" s="20">
        <f t="shared" si="7"/>
        <v>20.399999999999999</v>
      </c>
      <c r="T97" s="21">
        <f t="shared" si="7"/>
        <v>0</v>
      </c>
      <c r="U97" s="21">
        <f t="shared" si="7"/>
        <v>0</v>
      </c>
      <c r="V97" s="21">
        <f t="shared" si="7"/>
        <v>0</v>
      </c>
      <c r="W97" s="21">
        <f t="shared" si="7"/>
        <v>0</v>
      </c>
      <c r="X97" s="21">
        <f t="shared" si="7"/>
        <v>0</v>
      </c>
      <c r="Y97" s="21">
        <f t="shared" si="11"/>
        <v>0</v>
      </c>
      <c r="Z97" s="21">
        <f t="shared" si="11"/>
        <v>0</v>
      </c>
      <c r="AA97" s="21">
        <f t="shared" si="11"/>
        <v>0</v>
      </c>
      <c r="AB97" s="21">
        <f t="shared" si="11"/>
        <v>0</v>
      </c>
      <c r="AC97" s="21">
        <f t="shared" si="11"/>
        <v>0</v>
      </c>
      <c r="AD97" s="24">
        <f t="shared" si="11"/>
        <v>0</v>
      </c>
      <c r="AF97" s="15">
        <f t="shared" si="9"/>
        <v>20.399999999999999</v>
      </c>
    </row>
    <row r="98" spans="1:32" x14ac:dyDescent="0.25">
      <c r="A98" s="75">
        <v>427</v>
      </c>
      <c r="B98" s="75" t="str">
        <f>INDEX('FY16 DataDump'!$A$2:$H$4537, MATCH('FY16 Individual Analysis'!A98, 'FY16 DataDump'!$C$2:$C$4537, 0), MATCH('FY16 DataDump'!$B$1, 'FY16 DataDump'!$A$1:$H$1))</f>
        <v>SWEETS</v>
      </c>
      <c r="C98" s="75" t="str">
        <f>INDEX('FY16 DataDump'!$A$2:$H$4537, MATCH('FY16 Individual Analysis'!A98, 'FY16 DataDump'!$C$2:$C$4537, 0), MATCH('FY16 DataDump'!$D$1, 'FY16 DataDump'!$A$1:$H$1))</f>
        <v>SKITTLES ORIGINAL 2OZ</v>
      </c>
      <c r="D98" s="27">
        <f>SUMIFS('FY16 DataDump'!$E$2:$E$4537, 'FY16 DataDump'!$C$2:$C$4537, 'FY16 Individual Analysis'!$A98, 'FY16 DataDump'!$H$2:$H$4537, D$2)</f>
        <v>22</v>
      </c>
      <c r="E98" s="27">
        <f>SUMIFS('FY16 DataDump'!$E$2:$E$4537, 'FY16 DataDump'!$C$2:$C$4537, 'FY16 Individual Analysis'!$A98, 'FY16 DataDump'!$H$2:$H$4537, E$2)</f>
        <v>0</v>
      </c>
      <c r="F98" s="27">
        <f>SUMIFS('FY16 DataDump'!$E$2:$E$4537, 'FY16 DataDump'!$C$2:$C$4537, 'FY16 Individual Analysis'!$A98, 'FY16 DataDump'!$H$2:$H$4537, F$2)</f>
        <v>0</v>
      </c>
      <c r="G98" s="27">
        <f>SUMIFS('FY16 DataDump'!$E$2:$E$4537, 'FY16 DataDump'!$C$2:$C$4537, 'FY16 Individual Analysis'!$A98, 'FY16 DataDump'!$H$2:$H$4537, G$2)</f>
        <v>0</v>
      </c>
      <c r="H98" s="27">
        <f>SUMIFS('FY16 DataDump'!$E$2:$E$4537, 'FY16 DataDump'!$C$2:$C$4537, 'FY16 Individual Analysis'!$A98, 'FY16 DataDump'!$H$2:$H$4537, H$2)</f>
        <v>0</v>
      </c>
      <c r="I98" s="27">
        <f>SUMIFS('FY16 DataDump'!$E$2:$E$4537, 'FY16 DataDump'!$C$2:$C$4537, 'FY16 Individual Analysis'!$A98, 'FY16 DataDump'!$H$2:$H$4537, I$2)</f>
        <v>0</v>
      </c>
      <c r="J98" s="27">
        <f>SUMIFS('FY16 DataDump'!$E$2:$E$4537, 'FY16 DataDump'!$C$2:$C$4537, 'FY16 Individual Analysis'!$A98, 'FY16 DataDump'!$H$2:$H$4537, J$2)</f>
        <v>0</v>
      </c>
      <c r="K98" s="27">
        <f>SUMIFS('FY16 DataDump'!$E$2:$E$4537, 'FY16 DataDump'!$C$2:$C$4537, 'FY16 Individual Analysis'!$A98, 'FY16 DataDump'!$H$2:$H$4537, K$2)</f>
        <v>0</v>
      </c>
      <c r="L98" s="27">
        <f>SUMIFS('FY16 DataDump'!$E$2:$E$4537, 'FY16 DataDump'!$C$2:$C$4537, 'FY16 Individual Analysis'!$A98, 'FY16 DataDump'!$H$2:$H$4537, L$2)</f>
        <v>0</v>
      </c>
      <c r="M98" s="27">
        <f>SUMIFS('FY16 DataDump'!$E$2:$E$4537, 'FY16 DataDump'!$C$2:$C$4537, 'FY16 Individual Analysis'!$A98, 'FY16 DataDump'!$H$2:$H$4537, M$2)</f>
        <v>0</v>
      </c>
      <c r="N98" s="27">
        <f>SUMIFS('FY16 DataDump'!$E$2:$E$4537, 'FY16 DataDump'!$C$2:$C$4537, 'FY16 Individual Analysis'!$A98, 'FY16 DataDump'!$H$2:$H$4537, N$2)</f>
        <v>0</v>
      </c>
      <c r="O98" s="27">
        <f>SUMIFS('FY16 DataDump'!$E$2:$E$4537, 'FY16 DataDump'!$C$2:$C$4537, 'FY16 Individual Analysis'!$A98, 'FY16 DataDump'!$H$2:$H$4537, O$2)</f>
        <v>0</v>
      </c>
      <c r="P98" s="27">
        <f t="shared" si="10"/>
        <v>22</v>
      </c>
      <c r="Q98" s="108">
        <f t="shared" si="8"/>
        <v>1.7759121730707135E-3</v>
      </c>
      <c r="S98" s="20">
        <f t="shared" si="7"/>
        <v>26.4</v>
      </c>
      <c r="T98" s="21">
        <f t="shared" si="7"/>
        <v>0</v>
      </c>
      <c r="U98" s="21">
        <f t="shared" si="7"/>
        <v>0</v>
      </c>
      <c r="V98" s="21">
        <f t="shared" si="7"/>
        <v>0</v>
      </c>
      <c r="W98" s="21">
        <f t="shared" si="7"/>
        <v>0</v>
      </c>
      <c r="X98" s="21">
        <f t="shared" si="7"/>
        <v>0</v>
      </c>
      <c r="Y98" s="21">
        <f t="shared" si="11"/>
        <v>0</v>
      </c>
      <c r="Z98" s="21">
        <f t="shared" si="11"/>
        <v>0</v>
      </c>
      <c r="AA98" s="21">
        <f t="shared" si="11"/>
        <v>0</v>
      </c>
      <c r="AB98" s="21">
        <f t="shared" si="11"/>
        <v>0</v>
      </c>
      <c r="AC98" s="21">
        <f t="shared" si="11"/>
        <v>0</v>
      </c>
      <c r="AD98" s="24">
        <f t="shared" si="11"/>
        <v>0</v>
      </c>
      <c r="AF98" s="15">
        <f t="shared" si="9"/>
        <v>26.4</v>
      </c>
    </row>
    <row r="99" spans="1:32" x14ac:dyDescent="0.25">
      <c r="A99" s="75">
        <v>417</v>
      </c>
      <c r="B99" s="75" t="str">
        <f>INDEX('FY16 DataDump'!$A$2:$H$4537, MATCH('FY16 Individual Analysis'!A99, 'FY16 DataDump'!$C$2:$C$4537, 0), MATCH('FY16 DataDump'!$B$1, 'FY16 DataDump'!$A$1:$H$1))</f>
        <v>SWEETS</v>
      </c>
      <c r="C99" s="75" t="str">
        <f>INDEX('FY16 DataDump'!$A$2:$H$4537, MATCH('FY16 Individual Analysis'!A99, 'FY16 DataDump'!$C$2:$C$4537, 0), MATCH('FY16 DataDump'!$D$1, 'FY16 DataDump'!$A$1:$H$1))</f>
        <v>SNICKERS BAR</v>
      </c>
      <c r="D99" s="27">
        <f>SUMIFS('FY16 DataDump'!$E$2:$E$4537, 'FY16 DataDump'!$C$2:$C$4537, 'FY16 Individual Analysis'!$A99, 'FY16 DataDump'!$H$2:$H$4537, D$2)</f>
        <v>63</v>
      </c>
      <c r="E99" s="27">
        <f>SUMIFS('FY16 DataDump'!$E$2:$E$4537, 'FY16 DataDump'!$C$2:$C$4537, 'FY16 Individual Analysis'!$A99, 'FY16 DataDump'!$H$2:$H$4537, E$2)</f>
        <v>0</v>
      </c>
      <c r="F99" s="27">
        <f>SUMIFS('FY16 DataDump'!$E$2:$E$4537, 'FY16 DataDump'!$C$2:$C$4537, 'FY16 Individual Analysis'!$A99, 'FY16 DataDump'!$H$2:$H$4537, F$2)</f>
        <v>0</v>
      </c>
      <c r="G99" s="27">
        <f>SUMIFS('FY16 DataDump'!$E$2:$E$4537, 'FY16 DataDump'!$C$2:$C$4537, 'FY16 Individual Analysis'!$A99, 'FY16 DataDump'!$H$2:$H$4537, G$2)</f>
        <v>0</v>
      </c>
      <c r="H99" s="27">
        <f>SUMIFS('FY16 DataDump'!$E$2:$E$4537, 'FY16 DataDump'!$C$2:$C$4537, 'FY16 Individual Analysis'!$A99, 'FY16 DataDump'!$H$2:$H$4537, H$2)</f>
        <v>0</v>
      </c>
      <c r="I99" s="27">
        <f>SUMIFS('FY16 DataDump'!$E$2:$E$4537, 'FY16 DataDump'!$C$2:$C$4537, 'FY16 Individual Analysis'!$A99, 'FY16 DataDump'!$H$2:$H$4537, I$2)</f>
        <v>0</v>
      </c>
      <c r="J99" s="27">
        <f>SUMIFS('FY16 DataDump'!$E$2:$E$4537, 'FY16 DataDump'!$C$2:$C$4537, 'FY16 Individual Analysis'!$A99, 'FY16 DataDump'!$H$2:$H$4537, J$2)</f>
        <v>0</v>
      </c>
      <c r="K99" s="27">
        <f>SUMIFS('FY16 DataDump'!$E$2:$E$4537, 'FY16 DataDump'!$C$2:$C$4537, 'FY16 Individual Analysis'!$A99, 'FY16 DataDump'!$H$2:$H$4537, K$2)</f>
        <v>0</v>
      </c>
      <c r="L99" s="27">
        <f>SUMIFS('FY16 DataDump'!$E$2:$E$4537, 'FY16 DataDump'!$C$2:$C$4537, 'FY16 Individual Analysis'!$A99, 'FY16 DataDump'!$H$2:$H$4537, L$2)</f>
        <v>0</v>
      </c>
      <c r="M99" s="27">
        <f>SUMIFS('FY16 DataDump'!$E$2:$E$4537, 'FY16 DataDump'!$C$2:$C$4537, 'FY16 Individual Analysis'!$A99, 'FY16 DataDump'!$H$2:$H$4537, M$2)</f>
        <v>0</v>
      </c>
      <c r="N99" s="27">
        <f>SUMIFS('FY16 DataDump'!$E$2:$E$4537, 'FY16 DataDump'!$C$2:$C$4537, 'FY16 Individual Analysis'!$A99, 'FY16 DataDump'!$H$2:$H$4537, N$2)</f>
        <v>0</v>
      </c>
      <c r="O99" s="27">
        <f>SUMIFS('FY16 DataDump'!$E$2:$E$4537, 'FY16 DataDump'!$C$2:$C$4537, 'FY16 Individual Analysis'!$A99, 'FY16 DataDump'!$H$2:$H$4537, O$2)</f>
        <v>0</v>
      </c>
      <c r="P99" s="27">
        <f t="shared" si="10"/>
        <v>63</v>
      </c>
      <c r="Q99" s="108">
        <f t="shared" si="8"/>
        <v>5.0855666774297708E-3</v>
      </c>
      <c r="S99" s="20">
        <f t="shared" si="7"/>
        <v>75.599999999999994</v>
      </c>
      <c r="T99" s="21">
        <f t="shared" si="7"/>
        <v>0</v>
      </c>
      <c r="U99" s="21">
        <f t="shared" si="7"/>
        <v>0</v>
      </c>
      <c r="V99" s="21">
        <f t="shared" si="7"/>
        <v>0</v>
      </c>
      <c r="W99" s="21">
        <f t="shared" si="7"/>
        <v>0</v>
      </c>
      <c r="X99" s="21">
        <f t="shared" si="7"/>
        <v>0</v>
      </c>
      <c r="Y99" s="21">
        <f t="shared" si="11"/>
        <v>0</v>
      </c>
      <c r="Z99" s="21">
        <f t="shared" si="11"/>
        <v>0</v>
      </c>
      <c r="AA99" s="21">
        <f t="shared" si="11"/>
        <v>0</v>
      </c>
      <c r="AB99" s="21">
        <f t="shared" si="11"/>
        <v>0</v>
      </c>
      <c r="AC99" s="21">
        <f t="shared" si="11"/>
        <v>0</v>
      </c>
      <c r="AD99" s="24">
        <f t="shared" si="11"/>
        <v>0</v>
      </c>
      <c r="AF99" s="15">
        <f t="shared" si="9"/>
        <v>75.599999999999994</v>
      </c>
    </row>
    <row r="100" spans="1:32" x14ac:dyDescent="0.25">
      <c r="A100" s="75">
        <v>9876</v>
      </c>
      <c r="B100" s="75" t="str">
        <f>INDEX('FY16 DataDump'!$A$2:$H$4537, MATCH('FY16 Individual Analysis'!A100, 'FY16 DataDump'!$C$2:$C$4537, 0), MATCH('FY16 DataDump'!$B$1, 'FY16 DataDump'!$A$1:$H$1))</f>
        <v>SWEETS</v>
      </c>
      <c r="C100" s="75" t="str">
        <f>INDEX('FY16 DataDump'!$A$2:$H$4537, MATCH('FY16 Individual Analysis'!A100, 'FY16 DataDump'!$C$2:$C$4537, 0), MATCH('FY16 DataDump'!$D$1, 'FY16 DataDump'!$A$1:$H$1))</f>
        <v>Starburst</v>
      </c>
      <c r="D100" s="27">
        <f>SUMIFS('FY16 DataDump'!$E$2:$E$4537, 'FY16 DataDump'!$C$2:$C$4537, 'FY16 Individual Analysis'!$A100, 'FY16 DataDump'!$H$2:$H$4537, D$2)</f>
        <v>19</v>
      </c>
      <c r="E100" s="27">
        <f>SUMIFS('FY16 DataDump'!$E$2:$E$4537, 'FY16 DataDump'!$C$2:$C$4537, 'FY16 Individual Analysis'!$A100, 'FY16 DataDump'!$H$2:$H$4537, E$2)</f>
        <v>0</v>
      </c>
      <c r="F100" s="27">
        <f>SUMIFS('FY16 DataDump'!$E$2:$E$4537, 'FY16 DataDump'!$C$2:$C$4537, 'FY16 Individual Analysis'!$A100, 'FY16 DataDump'!$H$2:$H$4537, F$2)</f>
        <v>0</v>
      </c>
      <c r="G100" s="27">
        <f>SUMIFS('FY16 DataDump'!$E$2:$E$4537, 'FY16 DataDump'!$C$2:$C$4537, 'FY16 Individual Analysis'!$A100, 'FY16 DataDump'!$H$2:$H$4537, G$2)</f>
        <v>0</v>
      </c>
      <c r="H100" s="27">
        <f>SUMIFS('FY16 DataDump'!$E$2:$E$4537, 'FY16 DataDump'!$C$2:$C$4537, 'FY16 Individual Analysis'!$A100, 'FY16 DataDump'!$H$2:$H$4537, H$2)</f>
        <v>0</v>
      </c>
      <c r="I100" s="27">
        <f>SUMIFS('FY16 DataDump'!$E$2:$E$4537, 'FY16 DataDump'!$C$2:$C$4537, 'FY16 Individual Analysis'!$A100, 'FY16 DataDump'!$H$2:$H$4537, I$2)</f>
        <v>0</v>
      </c>
      <c r="J100" s="27">
        <f>SUMIFS('FY16 DataDump'!$E$2:$E$4537, 'FY16 DataDump'!$C$2:$C$4537, 'FY16 Individual Analysis'!$A100, 'FY16 DataDump'!$H$2:$H$4537, J$2)</f>
        <v>0</v>
      </c>
      <c r="K100" s="27">
        <f>SUMIFS('FY16 DataDump'!$E$2:$E$4537, 'FY16 DataDump'!$C$2:$C$4537, 'FY16 Individual Analysis'!$A100, 'FY16 DataDump'!$H$2:$H$4537, K$2)</f>
        <v>0</v>
      </c>
      <c r="L100" s="27">
        <f>SUMIFS('FY16 DataDump'!$E$2:$E$4537, 'FY16 DataDump'!$C$2:$C$4537, 'FY16 Individual Analysis'!$A100, 'FY16 DataDump'!$H$2:$H$4537, L$2)</f>
        <v>0</v>
      </c>
      <c r="M100" s="27">
        <f>SUMIFS('FY16 DataDump'!$E$2:$E$4537, 'FY16 DataDump'!$C$2:$C$4537, 'FY16 Individual Analysis'!$A100, 'FY16 DataDump'!$H$2:$H$4537, M$2)</f>
        <v>0</v>
      </c>
      <c r="N100" s="27">
        <f>SUMIFS('FY16 DataDump'!$E$2:$E$4537, 'FY16 DataDump'!$C$2:$C$4537, 'FY16 Individual Analysis'!$A100, 'FY16 DataDump'!$H$2:$H$4537, N$2)</f>
        <v>0</v>
      </c>
      <c r="O100" s="27">
        <f>SUMIFS('FY16 DataDump'!$E$2:$E$4537, 'FY16 DataDump'!$C$2:$C$4537, 'FY16 Individual Analysis'!$A100, 'FY16 DataDump'!$H$2:$H$4537, O$2)</f>
        <v>0</v>
      </c>
      <c r="P100" s="27">
        <f t="shared" si="10"/>
        <v>19</v>
      </c>
      <c r="Q100" s="108">
        <f t="shared" si="8"/>
        <v>1.5337423312883436E-3</v>
      </c>
      <c r="S100" s="20">
        <f t="shared" si="7"/>
        <v>22.8</v>
      </c>
      <c r="T100" s="21">
        <f t="shared" si="7"/>
        <v>0</v>
      </c>
      <c r="U100" s="21">
        <f t="shared" si="7"/>
        <v>0</v>
      </c>
      <c r="V100" s="21">
        <f t="shared" si="7"/>
        <v>0</v>
      </c>
      <c r="W100" s="21">
        <f t="shared" si="7"/>
        <v>0</v>
      </c>
      <c r="X100" s="21">
        <f t="shared" si="7"/>
        <v>0</v>
      </c>
      <c r="Y100" s="21">
        <f t="shared" si="11"/>
        <v>0</v>
      </c>
      <c r="Z100" s="21">
        <f t="shared" si="11"/>
        <v>0</v>
      </c>
      <c r="AA100" s="21">
        <f t="shared" si="11"/>
        <v>0</v>
      </c>
      <c r="AB100" s="21">
        <f t="shared" si="11"/>
        <v>0</v>
      </c>
      <c r="AC100" s="21">
        <f t="shared" si="11"/>
        <v>0</v>
      </c>
      <c r="AD100" s="24">
        <f t="shared" si="11"/>
        <v>0</v>
      </c>
      <c r="AF100" s="15">
        <f t="shared" si="9"/>
        <v>22.8</v>
      </c>
    </row>
    <row r="101" spans="1:32" x14ac:dyDescent="0.25">
      <c r="A101" s="75">
        <v>429</v>
      </c>
      <c r="B101" s="75" t="str">
        <f>INDEX('FY16 DataDump'!$A$2:$H$4537, MATCH('FY16 Individual Analysis'!A101, 'FY16 DataDump'!$C$2:$C$4537, 0), MATCH('FY16 DataDump'!$B$1, 'FY16 DataDump'!$A$1:$H$1))</f>
        <v>SWEETS</v>
      </c>
      <c r="C101" s="75" t="str">
        <f>INDEX('FY16 DataDump'!$A$2:$H$4537, MATCH('FY16 Individual Analysis'!A101, 'FY16 DataDump'!$C$2:$C$4537, 0), MATCH('FY16 DataDump'!$D$1, 'FY16 DataDump'!$A$1:$H$1))</f>
        <v>TWIX</v>
      </c>
      <c r="D101" s="27">
        <f>SUMIFS('FY16 DataDump'!$E$2:$E$4537, 'FY16 DataDump'!$C$2:$C$4537, 'FY16 Individual Analysis'!$A101, 'FY16 DataDump'!$H$2:$H$4537, D$2)</f>
        <v>33</v>
      </c>
      <c r="E101" s="27">
        <f>SUMIFS('FY16 DataDump'!$E$2:$E$4537, 'FY16 DataDump'!$C$2:$C$4537, 'FY16 Individual Analysis'!$A101, 'FY16 DataDump'!$H$2:$H$4537, E$2)</f>
        <v>0</v>
      </c>
      <c r="F101" s="27">
        <f>SUMIFS('FY16 DataDump'!$E$2:$E$4537, 'FY16 DataDump'!$C$2:$C$4537, 'FY16 Individual Analysis'!$A101, 'FY16 DataDump'!$H$2:$H$4537, F$2)</f>
        <v>0</v>
      </c>
      <c r="G101" s="27">
        <f>SUMIFS('FY16 DataDump'!$E$2:$E$4537, 'FY16 DataDump'!$C$2:$C$4537, 'FY16 Individual Analysis'!$A101, 'FY16 DataDump'!$H$2:$H$4537, G$2)</f>
        <v>0</v>
      </c>
      <c r="H101" s="27">
        <f>SUMIFS('FY16 DataDump'!$E$2:$E$4537, 'FY16 DataDump'!$C$2:$C$4537, 'FY16 Individual Analysis'!$A101, 'FY16 DataDump'!$H$2:$H$4537, H$2)</f>
        <v>0</v>
      </c>
      <c r="I101" s="27">
        <f>SUMIFS('FY16 DataDump'!$E$2:$E$4537, 'FY16 DataDump'!$C$2:$C$4537, 'FY16 Individual Analysis'!$A101, 'FY16 DataDump'!$H$2:$H$4537, I$2)</f>
        <v>0</v>
      </c>
      <c r="J101" s="27">
        <f>SUMIFS('FY16 DataDump'!$E$2:$E$4537, 'FY16 DataDump'!$C$2:$C$4537, 'FY16 Individual Analysis'!$A101, 'FY16 DataDump'!$H$2:$H$4537, J$2)</f>
        <v>0</v>
      </c>
      <c r="K101" s="27">
        <f>SUMIFS('FY16 DataDump'!$E$2:$E$4537, 'FY16 DataDump'!$C$2:$C$4537, 'FY16 Individual Analysis'!$A101, 'FY16 DataDump'!$H$2:$H$4537, K$2)</f>
        <v>0</v>
      </c>
      <c r="L101" s="27">
        <f>SUMIFS('FY16 DataDump'!$E$2:$E$4537, 'FY16 DataDump'!$C$2:$C$4537, 'FY16 Individual Analysis'!$A101, 'FY16 DataDump'!$H$2:$H$4537, L$2)</f>
        <v>0</v>
      </c>
      <c r="M101" s="27">
        <f>SUMIFS('FY16 DataDump'!$E$2:$E$4537, 'FY16 DataDump'!$C$2:$C$4537, 'FY16 Individual Analysis'!$A101, 'FY16 DataDump'!$H$2:$H$4537, M$2)</f>
        <v>0</v>
      </c>
      <c r="N101" s="27">
        <f>SUMIFS('FY16 DataDump'!$E$2:$E$4537, 'FY16 DataDump'!$C$2:$C$4537, 'FY16 Individual Analysis'!$A101, 'FY16 DataDump'!$H$2:$H$4537, N$2)</f>
        <v>0</v>
      </c>
      <c r="O101" s="27">
        <f>SUMIFS('FY16 DataDump'!$E$2:$E$4537, 'FY16 DataDump'!$C$2:$C$4537, 'FY16 Individual Analysis'!$A101, 'FY16 DataDump'!$H$2:$H$4537, O$2)</f>
        <v>0</v>
      </c>
      <c r="P101" s="27">
        <f t="shared" si="10"/>
        <v>33</v>
      </c>
      <c r="Q101" s="108">
        <f t="shared" si="8"/>
        <v>2.6638682596060704E-3</v>
      </c>
      <c r="S101" s="20">
        <f t="shared" si="7"/>
        <v>39.6</v>
      </c>
      <c r="T101" s="21">
        <f t="shared" si="7"/>
        <v>0</v>
      </c>
      <c r="U101" s="21">
        <f t="shared" si="7"/>
        <v>0</v>
      </c>
      <c r="V101" s="21">
        <f t="shared" si="7"/>
        <v>0</v>
      </c>
      <c r="W101" s="21">
        <f t="shared" si="7"/>
        <v>0</v>
      </c>
      <c r="X101" s="21">
        <f t="shared" si="7"/>
        <v>0</v>
      </c>
      <c r="Y101" s="21">
        <f t="shared" si="11"/>
        <v>0</v>
      </c>
      <c r="Z101" s="21">
        <f t="shared" si="11"/>
        <v>0</v>
      </c>
      <c r="AA101" s="21">
        <f t="shared" si="11"/>
        <v>0</v>
      </c>
      <c r="AB101" s="21">
        <f t="shared" si="11"/>
        <v>0</v>
      </c>
      <c r="AC101" s="21">
        <f t="shared" si="11"/>
        <v>0</v>
      </c>
      <c r="AD101" s="24">
        <f t="shared" si="11"/>
        <v>0</v>
      </c>
      <c r="AF101" s="15">
        <f t="shared" si="9"/>
        <v>39.6</v>
      </c>
    </row>
    <row r="102" spans="1:32" x14ac:dyDescent="0.25">
      <c r="A102" s="75">
        <v>655</v>
      </c>
      <c r="B102" s="75" t="str">
        <f>INDEX('FY16 DataDump'!$A$2:$H$4537, MATCH('FY16 Individual Analysis'!A102, 'FY16 DataDump'!$C$2:$C$4537, 0), MATCH('FY16 DataDump'!$B$1, 'FY16 DataDump'!$A$1:$H$1))</f>
        <v>DAIRY</v>
      </c>
      <c r="C102" s="75" t="str">
        <f>INDEX('FY16 DataDump'!$A$2:$H$4537, MATCH('FY16 Individual Analysis'!A102, 'FY16 DataDump'!$C$2:$C$4537, 0), MATCH('FY16 DataDump'!$D$1, 'FY16 DataDump'!$A$1:$H$1))</f>
        <v>2% MILK 8oz</v>
      </c>
      <c r="D102" s="27">
        <f>SUMIFS('FY16 DataDump'!$E$2:$E$4537, 'FY16 DataDump'!$C$2:$C$4537, 'FY16 Individual Analysis'!$A102, 'FY16 DataDump'!$H$2:$H$4537, D$2)</f>
        <v>19</v>
      </c>
      <c r="E102" s="27">
        <f>SUMIFS('FY16 DataDump'!$E$2:$E$4537, 'FY16 DataDump'!$C$2:$C$4537, 'FY16 Individual Analysis'!$A102, 'FY16 DataDump'!$H$2:$H$4537, E$2)</f>
        <v>0</v>
      </c>
      <c r="F102" s="27">
        <f>SUMIFS('FY16 DataDump'!$E$2:$E$4537, 'FY16 DataDump'!$C$2:$C$4537, 'FY16 Individual Analysis'!$A102, 'FY16 DataDump'!$H$2:$H$4537, F$2)</f>
        <v>0</v>
      </c>
      <c r="G102" s="27">
        <f>SUMIFS('FY16 DataDump'!$E$2:$E$4537, 'FY16 DataDump'!$C$2:$C$4537, 'FY16 Individual Analysis'!$A102, 'FY16 DataDump'!$H$2:$H$4537, G$2)</f>
        <v>0</v>
      </c>
      <c r="H102" s="27">
        <f>SUMIFS('FY16 DataDump'!$E$2:$E$4537, 'FY16 DataDump'!$C$2:$C$4537, 'FY16 Individual Analysis'!$A102, 'FY16 DataDump'!$H$2:$H$4537, H$2)</f>
        <v>0</v>
      </c>
      <c r="I102" s="27">
        <f>SUMIFS('FY16 DataDump'!$E$2:$E$4537, 'FY16 DataDump'!$C$2:$C$4537, 'FY16 Individual Analysis'!$A102, 'FY16 DataDump'!$H$2:$H$4537, I$2)</f>
        <v>0</v>
      </c>
      <c r="J102" s="27">
        <f>SUMIFS('FY16 DataDump'!$E$2:$E$4537, 'FY16 DataDump'!$C$2:$C$4537, 'FY16 Individual Analysis'!$A102, 'FY16 DataDump'!$H$2:$H$4537, J$2)</f>
        <v>0</v>
      </c>
      <c r="K102" s="27">
        <f>SUMIFS('FY16 DataDump'!$E$2:$E$4537, 'FY16 DataDump'!$C$2:$C$4537, 'FY16 Individual Analysis'!$A102, 'FY16 DataDump'!$H$2:$H$4537, K$2)</f>
        <v>0</v>
      </c>
      <c r="L102" s="27">
        <f>SUMIFS('FY16 DataDump'!$E$2:$E$4537, 'FY16 DataDump'!$C$2:$C$4537, 'FY16 Individual Analysis'!$A102, 'FY16 DataDump'!$H$2:$H$4537, L$2)</f>
        <v>0</v>
      </c>
      <c r="M102" s="27">
        <f>SUMIFS('FY16 DataDump'!$E$2:$E$4537, 'FY16 DataDump'!$C$2:$C$4537, 'FY16 Individual Analysis'!$A102, 'FY16 DataDump'!$H$2:$H$4537, M$2)</f>
        <v>0</v>
      </c>
      <c r="N102" s="27">
        <f>SUMIFS('FY16 DataDump'!$E$2:$E$4537, 'FY16 DataDump'!$C$2:$C$4537, 'FY16 Individual Analysis'!$A102, 'FY16 DataDump'!$H$2:$H$4537, N$2)</f>
        <v>0</v>
      </c>
      <c r="O102" s="27">
        <f>SUMIFS('FY16 DataDump'!$E$2:$E$4537, 'FY16 DataDump'!$C$2:$C$4537, 'FY16 Individual Analysis'!$A102, 'FY16 DataDump'!$H$2:$H$4537, O$2)</f>
        <v>0</v>
      </c>
      <c r="P102" s="27">
        <f t="shared" si="10"/>
        <v>19</v>
      </c>
      <c r="Q102" s="108">
        <f t="shared" si="8"/>
        <v>1.5337423312883436E-3</v>
      </c>
      <c r="S102" s="20">
        <f t="shared" si="7"/>
        <v>22.8</v>
      </c>
      <c r="T102" s="21">
        <f t="shared" si="7"/>
        <v>0</v>
      </c>
      <c r="U102" s="21">
        <f t="shared" si="7"/>
        <v>0</v>
      </c>
      <c r="V102" s="21">
        <f t="shared" si="7"/>
        <v>0</v>
      </c>
      <c r="W102" s="21">
        <f t="shared" si="7"/>
        <v>0</v>
      </c>
      <c r="X102" s="21">
        <f t="shared" si="7"/>
        <v>0</v>
      </c>
      <c r="Y102" s="21">
        <f t="shared" si="11"/>
        <v>0</v>
      </c>
      <c r="Z102" s="21">
        <f t="shared" si="11"/>
        <v>0</v>
      </c>
      <c r="AA102" s="21">
        <f t="shared" si="11"/>
        <v>0</v>
      </c>
      <c r="AB102" s="21">
        <f t="shared" si="11"/>
        <v>0</v>
      </c>
      <c r="AC102" s="21">
        <f t="shared" si="11"/>
        <v>0</v>
      </c>
      <c r="AD102" s="24">
        <f t="shared" si="11"/>
        <v>0</v>
      </c>
      <c r="AF102" s="15">
        <f t="shared" si="9"/>
        <v>22.8</v>
      </c>
    </row>
    <row r="103" spans="1:32" x14ac:dyDescent="0.25">
      <c r="A103" s="75">
        <v>654</v>
      </c>
      <c r="B103" s="75" t="str">
        <f>INDEX('FY16 DataDump'!$A$2:$H$4537, MATCH('FY16 Individual Analysis'!A103, 'FY16 DataDump'!$C$2:$C$4537, 0), MATCH('FY16 DataDump'!$B$1, 'FY16 DataDump'!$A$1:$H$1))</f>
        <v>DAIRY</v>
      </c>
      <c r="C103" s="75" t="str">
        <f>INDEX('FY16 DataDump'!$A$2:$H$4537, MATCH('FY16 Individual Analysis'!A103, 'FY16 DataDump'!$C$2:$C$4537, 0), MATCH('FY16 DataDump'!$D$1, 'FY16 DataDump'!$A$1:$H$1))</f>
        <v>Chocolate Milk 8oz</v>
      </c>
      <c r="D103" s="27">
        <f>SUMIFS('FY16 DataDump'!$E$2:$E$4537, 'FY16 DataDump'!$C$2:$C$4537, 'FY16 Individual Analysis'!$A103, 'FY16 DataDump'!$H$2:$H$4537, D$2)</f>
        <v>50</v>
      </c>
      <c r="E103" s="27">
        <f>SUMIFS('FY16 DataDump'!$E$2:$E$4537, 'FY16 DataDump'!$C$2:$C$4537, 'FY16 Individual Analysis'!$A103, 'FY16 DataDump'!$H$2:$H$4537, E$2)</f>
        <v>0</v>
      </c>
      <c r="F103" s="27">
        <f>SUMIFS('FY16 DataDump'!$E$2:$E$4537, 'FY16 DataDump'!$C$2:$C$4537, 'FY16 Individual Analysis'!$A103, 'FY16 DataDump'!$H$2:$H$4537, F$2)</f>
        <v>0</v>
      </c>
      <c r="G103" s="27">
        <f>SUMIFS('FY16 DataDump'!$E$2:$E$4537, 'FY16 DataDump'!$C$2:$C$4537, 'FY16 Individual Analysis'!$A103, 'FY16 DataDump'!$H$2:$H$4537, G$2)</f>
        <v>0</v>
      </c>
      <c r="H103" s="27">
        <f>SUMIFS('FY16 DataDump'!$E$2:$E$4537, 'FY16 DataDump'!$C$2:$C$4537, 'FY16 Individual Analysis'!$A103, 'FY16 DataDump'!$H$2:$H$4537, H$2)</f>
        <v>0</v>
      </c>
      <c r="I103" s="27">
        <f>SUMIFS('FY16 DataDump'!$E$2:$E$4537, 'FY16 DataDump'!$C$2:$C$4537, 'FY16 Individual Analysis'!$A103, 'FY16 DataDump'!$H$2:$H$4537, I$2)</f>
        <v>0</v>
      </c>
      <c r="J103" s="27">
        <f>SUMIFS('FY16 DataDump'!$E$2:$E$4537, 'FY16 DataDump'!$C$2:$C$4537, 'FY16 Individual Analysis'!$A103, 'FY16 DataDump'!$H$2:$H$4537, J$2)</f>
        <v>0</v>
      </c>
      <c r="K103" s="27">
        <f>SUMIFS('FY16 DataDump'!$E$2:$E$4537, 'FY16 DataDump'!$C$2:$C$4537, 'FY16 Individual Analysis'!$A103, 'FY16 DataDump'!$H$2:$H$4537, K$2)</f>
        <v>0</v>
      </c>
      <c r="L103" s="27">
        <f>SUMIFS('FY16 DataDump'!$E$2:$E$4537, 'FY16 DataDump'!$C$2:$C$4537, 'FY16 Individual Analysis'!$A103, 'FY16 DataDump'!$H$2:$H$4537, L$2)</f>
        <v>0</v>
      </c>
      <c r="M103" s="27">
        <f>SUMIFS('FY16 DataDump'!$E$2:$E$4537, 'FY16 DataDump'!$C$2:$C$4537, 'FY16 Individual Analysis'!$A103, 'FY16 DataDump'!$H$2:$H$4537, M$2)</f>
        <v>0</v>
      </c>
      <c r="N103" s="27">
        <f>SUMIFS('FY16 DataDump'!$E$2:$E$4537, 'FY16 DataDump'!$C$2:$C$4537, 'FY16 Individual Analysis'!$A103, 'FY16 DataDump'!$H$2:$H$4537, N$2)</f>
        <v>0</v>
      </c>
      <c r="O103" s="27">
        <f>SUMIFS('FY16 DataDump'!$E$2:$E$4537, 'FY16 DataDump'!$C$2:$C$4537, 'FY16 Individual Analysis'!$A103, 'FY16 DataDump'!$H$2:$H$4537, O$2)</f>
        <v>0</v>
      </c>
      <c r="P103" s="27">
        <f t="shared" si="10"/>
        <v>50</v>
      </c>
      <c r="Q103" s="108">
        <f t="shared" si="8"/>
        <v>4.0361640297061673E-3</v>
      </c>
      <c r="S103" s="20">
        <f t="shared" si="7"/>
        <v>60</v>
      </c>
      <c r="T103" s="21">
        <f t="shared" si="7"/>
        <v>0</v>
      </c>
      <c r="U103" s="21">
        <f t="shared" si="7"/>
        <v>0</v>
      </c>
      <c r="V103" s="21">
        <f t="shared" si="7"/>
        <v>0</v>
      </c>
      <c r="W103" s="21">
        <f t="shared" si="7"/>
        <v>0</v>
      </c>
      <c r="X103" s="21">
        <f t="shared" si="7"/>
        <v>0</v>
      </c>
      <c r="Y103" s="21">
        <f t="shared" si="11"/>
        <v>0</v>
      </c>
      <c r="Z103" s="21">
        <f t="shared" si="11"/>
        <v>0</v>
      </c>
      <c r="AA103" s="21">
        <f t="shared" si="11"/>
        <v>0</v>
      </c>
      <c r="AB103" s="21">
        <f t="shared" si="11"/>
        <v>0</v>
      </c>
      <c r="AC103" s="21">
        <f t="shared" si="11"/>
        <v>0</v>
      </c>
      <c r="AD103" s="24">
        <f t="shared" si="11"/>
        <v>0</v>
      </c>
      <c r="AF103" s="15">
        <f t="shared" si="9"/>
        <v>60</v>
      </c>
    </row>
    <row r="104" spans="1:32" x14ac:dyDescent="0.25">
      <c r="A104" s="75">
        <v>651</v>
      </c>
      <c r="B104" s="75" t="str">
        <f>INDEX('FY16 DataDump'!$A$2:$H$4537, MATCH('FY16 Individual Analysis'!A104, 'FY16 DataDump'!$C$2:$C$4537, 0), MATCH('FY16 DataDump'!$B$1, 'FY16 DataDump'!$A$1:$H$1))</f>
        <v>DAIRY</v>
      </c>
      <c r="C104" s="75" t="str">
        <f>INDEX('FY16 DataDump'!$A$2:$H$4537, MATCH('FY16 Individual Analysis'!A104, 'FY16 DataDump'!$C$2:$C$4537, 0), MATCH('FY16 DataDump'!$D$1, 'FY16 DataDump'!$A$1:$H$1))</f>
        <v>COLUMBIA V FARMS BUTTER</v>
      </c>
      <c r="D104" s="27">
        <f>SUMIFS('FY16 DataDump'!$E$2:$E$4537, 'FY16 DataDump'!$C$2:$C$4537, 'FY16 Individual Analysis'!$A104, 'FY16 DataDump'!$H$2:$H$4537, D$2)</f>
        <v>23</v>
      </c>
      <c r="E104" s="27">
        <f>SUMIFS('FY16 DataDump'!$E$2:$E$4537, 'FY16 DataDump'!$C$2:$C$4537, 'FY16 Individual Analysis'!$A104, 'FY16 DataDump'!$H$2:$H$4537, E$2)</f>
        <v>0</v>
      </c>
      <c r="F104" s="27">
        <f>SUMIFS('FY16 DataDump'!$E$2:$E$4537, 'FY16 DataDump'!$C$2:$C$4537, 'FY16 Individual Analysis'!$A104, 'FY16 DataDump'!$H$2:$H$4537, F$2)</f>
        <v>0</v>
      </c>
      <c r="G104" s="27">
        <f>SUMIFS('FY16 DataDump'!$E$2:$E$4537, 'FY16 DataDump'!$C$2:$C$4537, 'FY16 Individual Analysis'!$A104, 'FY16 DataDump'!$H$2:$H$4537, G$2)</f>
        <v>0</v>
      </c>
      <c r="H104" s="27">
        <f>SUMIFS('FY16 DataDump'!$E$2:$E$4537, 'FY16 DataDump'!$C$2:$C$4537, 'FY16 Individual Analysis'!$A104, 'FY16 DataDump'!$H$2:$H$4537, H$2)</f>
        <v>0</v>
      </c>
      <c r="I104" s="27">
        <f>SUMIFS('FY16 DataDump'!$E$2:$E$4537, 'FY16 DataDump'!$C$2:$C$4537, 'FY16 Individual Analysis'!$A104, 'FY16 DataDump'!$H$2:$H$4537, I$2)</f>
        <v>0</v>
      </c>
      <c r="J104" s="27">
        <f>SUMIFS('FY16 DataDump'!$E$2:$E$4537, 'FY16 DataDump'!$C$2:$C$4537, 'FY16 Individual Analysis'!$A104, 'FY16 DataDump'!$H$2:$H$4537, J$2)</f>
        <v>0</v>
      </c>
      <c r="K104" s="27">
        <f>SUMIFS('FY16 DataDump'!$E$2:$E$4537, 'FY16 DataDump'!$C$2:$C$4537, 'FY16 Individual Analysis'!$A104, 'FY16 DataDump'!$H$2:$H$4537, K$2)</f>
        <v>0</v>
      </c>
      <c r="L104" s="27">
        <f>SUMIFS('FY16 DataDump'!$E$2:$E$4537, 'FY16 DataDump'!$C$2:$C$4537, 'FY16 Individual Analysis'!$A104, 'FY16 DataDump'!$H$2:$H$4537, L$2)</f>
        <v>0</v>
      </c>
      <c r="M104" s="27">
        <f>SUMIFS('FY16 DataDump'!$E$2:$E$4537, 'FY16 DataDump'!$C$2:$C$4537, 'FY16 Individual Analysis'!$A104, 'FY16 DataDump'!$H$2:$H$4537, M$2)</f>
        <v>0</v>
      </c>
      <c r="N104" s="27">
        <f>SUMIFS('FY16 DataDump'!$E$2:$E$4537, 'FY16 DataDump'!$C$2:$C$4537, 'FY16 Individual Analysis'!$A104, 'FY16 DataDump'!$H$2:$H$4537, N$2)</f>
        <v>0</v>
      </c>
      <c r="O104" s="27">
        <f>SUMIFS('FY16 DataDump'!$E$2:$E$4537, 'FY16 DataDump'!$C$2:$C$4537, 'FY16 Individual Analysis'!$A104, 'FY16 DataDump'!$H$2:$H$4537, O$2)</f>
        <v>0</v>
      </c>
      <c r="P104" s="27">
        <f t="shared" si="10"/>
        <v>23</v>
      </c>
      <c r="Q104" s="108">
        <f t="shared" si="8"/>
        <v>1.856635453664837E-3</v>
      </c>
      <c r="S104" s="20">
        <f t="shared" si="7"/>
        <v>27.6</v>
      </c>
      <c r="T104" s="21">
        <f t="shared" si="7"/>
        <v>0</v>
      </c>
      <c r="U104" s="21">
        <f t="shared" si="7"/>
        <v>0</v>
      </c>
      <c r="V104" s="21">
        <f t="shared" si="7"/>
        <v>0</v>
      </c>
      <c r="W104" s="21">
        <f t="shared" si="7"/>
        <v>0</v>
      </c>
      <c r="X104" s="21">
        <f t="shared" si="7"/>
        <v>0</v>
      </c>
      <c r="Y104" s="21">
        <f t="shared" si="11"/>
        <v>0</v>
      </c>
      <c r="Z104" s="21">
        <f t="shared" si="11"/>
        <v>0</v>
      </c>
      <c r="AA104" s="21">
        <f t="shared" si="11"/>
        <v>0</v>
      </c>
      <c r="AB104" s="21">
        <f t="shared" si="11"/>
        <v>0</v>
      </c>
      <c r="AC104" s="21">
        <f t="shared" si="11"/>
        <v>0</v>
      </c>
      <c r="AD104" s="24">
        <f t="shared" si="11"/>
        <v>0</v>
      </c>
      <c r="AF104" s="15">
        <f t="shared" si="9"/>
        <v>27.6</v>
      </c>
    </row>
    <row r="105" spans="1:32" x14ac:dyDescent="0.25">
      <c r="A105" s="75">
        <v>652</v>
      </c>
      <c r="B105" s="75" t="str">
        <f>INDEX('FY16 DataDump'!$A$2:$H$4537, MATCH('FY16 Individual Analysis'!A105, 'FY16 DataDump'!$C$2:$C$4537, 0), MATCH('FY16 DataDump'!$B$1, 'FY16 DataDump'!$A$1:$H$1))</f>
        <v>DAIRY</v>
      </c>
      <c r="C105" s="75" t="str">
        <f>INDEX('FY16 DataDump'!$A$2:$H$4537, MATCH('FY16 Individual Analysis'!A105, 'FY16 DataDump'!$C$2:$C$4537, 0), MATCH('FY16 DataDump'!$D$1, 'FY16 DataDump'!$A$1:$H$1))</f>
        <v>CREAM CHEESE</v>
      </c>
      <c r="D105" s="27">
        <f>SUMIFS('FY16 DataDump'!$E$2:$E$4537, 'FY16 DataDump'!$C$2:$C$4537, 'FY16 Individual Analysis'!$A105, 'FY16 DataDump'!$H$2:$H$4537, D$2)</f>
        <v>397</v>
      </c>
      <c r="E105" s="27">
        <f>SUMIFS('FY16 DataDump'!$E$2:$E$4537, 'FY16 DataDump'!$C$2:$C$4537, 'FY16 Individual Analysis'!$A105, 'FY16 DataDump'!$H$2:$H$4537, E$2)</f>
        <v>0</v>
      </c>
      <c r="F105" s="27">
        <f>SUMIFS('FY16 DataDump'!$E$2:$E$4537, 'FY16 DataDump'!$C$2:$C$4537, 'FY16 Individual Analysis'!$A105, 'FY16 DataDump'!$H$2:$H$4537, F$2)</f>
        <v>0</v>
      </c>
      <c r="G105" s="27">
        <f>SUMIFS('FY16 DataDump'!$E$2:$E$4537, 'FY16 DataDump'!$C$2:$C$4537, 'FY16 Individual Analysis'!$A105, 'FY16 DataDump'!$H$2:$H$4537, G$2)</f>
        <v>0</v>
      </c>
      <c r="H105" s="27">
        <f>SUMIFS('FY16 DataDump'!$E$2:$E$4537, 'FY16 DataDump'!$C$2:$C$4537, 'FY16 Individual Analysis'!$A105, 'FY16 DataDump'!$H$2:$H$4537, H$2)</f>
        <v>0</v>
      </c>
      <c r="I105" s="27">
        <f>SUMIFS('FY16 DataDump'!$E$2:$E$4537, 'FY16 DataDump'!$C$2:$C$4537, 'FY16 Individual Analysis'!$A105, 'FY16 DataDump'!$H$2:$H$4537, I$2)</f>
        <v>0</v>
      </c>
      <c r="J105" s="27">
        <f>SUMIFS('FY16 DataDump'!$E$2:$E$4537, 'FY16 DataDump'!$C$2:$C$4537, 'FY16 Individual Analysis'!$A105, 'FY16 DataDump'!$H$2:$H$4537, J$2)</f>
        <v>0</v>
      </c>
      <c r="K105" s="27">
        <f>SUMIFS('FY16 DataDump'!$E$2:$E$4537, 'FY16 DataDump'!$C$2:$C$4537, 'FY16 Individual Analysis'!$A105, 'FY16 DataDump'!$H$2:$H$4537, K$2)</f>
        <v>0</v>
      </c>
      <c r="L105" s="27">
        <f>SUMIFS('FY16 DataDump'!$E$2:$E$4537, 'FY16 DataDump'!$C$2:$C$4537, 'FY16 Individual Analysis'!$A105, 'FY16 DataDump'!$H$2:$H$4537, L$2)</f>
        <v>0</v>
      </c>
      <c r="M105" s="27">
        <f>SUMIFS('FY16 DataDump'!$E$2:$E$4537, 'FY16 DataDump'!$C$2:$C$4537, 'FY16 Individual Analysis'!$A105, 'FY16 DataDump'!$H$2:$H$4537, M$2)</f>
        <v>0</v>
      </c>
      <c r="N105" s="27">
        <f>SUMIFS('FY16 DataDump'!$E$2:$E$4537, 'FY16 DataDump'!$C$2:$C$4537, 'FY16 Individual Analysis'!$A105, 'FY16 DataDump'!$H$2:$H$4537, N$2)</f>
        <v>0</v>
      </c>
      <c r="O105" s="27">
        <f>SUMIFS('FY16 DataDump'!$E$2:$E$4537, 'FY16 DataDump'!$C$2:$C$4537, 'FY16 Individual Analysis'!$A105, 'FY16 DataDump'!$H$2:$H$4537, O$2)</f>
        <v>0</v>
      </c>
      <c r="P105" s="27">
        <f t="shared" si="10"/>
        <v>397</v>
      </c>
      <c r="Q105" s="108">
        <f t="shared" si="8"/>
        <v>3.2047142395866965E-2</v>
      </c>
      <c r="S105" s="20">
        <f t="shared" si="7"/>
        <v>476.4</v>
      </c>
      <c r="T105" s="21">
        <f t="shared" si="7"/>
        <v>0</v>
      </c>
      <c r="U105" s="21">
        <f t="shared" si="7"/>
        <v>0</v>
      </c>
      <c r="V105" s="21">
        <f t="shared" si="7"/>
        <v>0</v>
      </c>
      <c r="W105" s="21">
        <f t="shared" si="7"/>
        <v>0</v>
      </c>
      <c r="X105" s="21">
        <f t="shared" si="7"/>
        <v>0</v>
      </c>
      <c r="Y105" s="21">
        <f t="shared" si="11"/>
        <v>0</v>
      </c>
      <c r="Z105" s="21">
        <f t="shared" si="11"/>
        <v>0</v>
      </c>
      <c r="AA105" s="21">
        <f t="shared" si="11"/>
        <v>0</v>
      </c>
      <c r="AB105" s="21">
        <f t="shared" si="11"/>
        <v>0</v>
      </c>
      <c r="AC105" s="21">
        <f t="shared" si="11"/>
        <v>0</v>
      </c>
      <c r="AD105" s="24">
        <f t="shared" si="11"/>
        <v>0</v>
      </c>
      <c r="AF105" s="15">
        <f t="shared" si="9"/>
        <v>476.4</v>
      </c>
    </row>
    <row r="106" spans="1:32" x14ac:dyDescent="0.25">
      <c r="A106" s="75">
        <v>1908</v>
      </c>
      <c r="B106" s="75" t="str">
        <f>INDEX('FY16 DataDump'!$A$2:$H$4537, MATCH('FY16 Individual Analysis'!A106, 'FY16 DataDump'!$C$2:$C$4537, 0), MATCH('FY16 DataDump'!$B$1, 'FY16 DataDump'!$A$1:$H$1))</f>
        <v>DAIRY</v>
      </c>
      <c r="C106" s="75" t="str">
        <f>INDEX('FY16 DataDump'!$A$2:$H$4537, MATCH('FY16 Individual Analysis'!A106, 'FY16 DataDump'!$C$2:$C$4537, 0), MATCH('FY16 DataDump'!$D$1, 'FY16 DataDump'!$A$1:$H$1))</f>
        <v>Hard Boiled eggs</v>
      </c>
      <c r="D106" s="27">
        <f>SUMIFS('FY16 DataDump'!$E$2:$E$4537, 'FY16 DataDump'!$C$2:$C$4537, 'FY16 Individual Analysis'!$A106, 'FY16 DataDump'!$H$2:$H$4537, D$2)</f>
        <v>90</v>
      </c>
      <c r="E106" s="27">
        <f>SUMIFS('FY16 DataDump'!$E$2:$E$4537, 'FY16 DataDump'!$C$2:$C$4537, 'FY16 Individual Analysis'!$A106, 'FY16 DataDump'!$H$2:$H$4537, E$2)</f>
        <v>0</v>
      </c>
      <c r="F106" s="27">
        <f>SUMIFS('FY16 DataDump'!$E$2:$E$4537, 'FY16 DataDump'!$C$2:$C$4537, 'FY16 Individual Analysis'!$A106, 'FY16 DataDump'!$H$2:$H$4537, F$2)</f>
        <v>0</v>
      </c>
      <c r="G106" s="27">
        <f>SUMIFS('FY16 DataDump'!$E$2:$E$4537, 'FY16 DataDump'!$C$2:$C$4537, 'FY16 Individual Analysis'!$A106, 'FY16 DataDump'!$H$2:$H$4537, G$2)</f>
        <v>0</v>
      </c>
      <c r="H106" s="27">
        <f>SUMIFS('FY16 DataDump'!$E$2:$E$4537, 'FY16 DataDump'!$C$2:$C$4537, 'FY16 Individual Analysis'!$A106, 'FY16 DataDump'!$H$2:$H$4537, H$2)</f>
        <v>0</v>
      </c>
      <c r="I106" s="27">
        <f>SUMIFS('FY16 DataDump'!$E$2:$E$4537, 'FY16 DataDump'!$C$2:$C$4537, 'FY16 Individual Analysis'!$A106, 'FY16 DataDump'!$H$2:$H$4537, I$2)</f>
        <v>0</v>
      </c>
      <c r="J106" s="27">
        <f>SUMIFS('FY16 DataDump'!$E$2:$E$4537, 'FY16 DataDump'!$C$2:$C$4537, 'FY16 Individual Analysis'!$A106, 'FY16 DataDump'!$H$2:$H$4537, J$2)</f>
        <v>0</v>
      </c>
      <c r="K106" s="27">
        <f>SUMIFS('FY16 DataDump'!$E$2:$E$4537, 'FY16 DataDump'!$C$2:$C$4537, 'FY16 Individual Analysis'!$A106, 'FY16 DataDump'!$H$2:$H$4537, K$2)</f>
        <v>0</v>
      </c>
      <c r="L106" s="27">
        <f>SUMIFS('FY16 DataDump'!$E$2:$E$4537, 'FY16 DataDump'!$C$2:$C$4537, 'FY16 Individual Analysis'!$A106, 'FY16 DataDump'!$H$2:$H$4537, L$2)</f>
        <v>0</v>
      </c>
      <c r="M106" s="27">
        <f>SUMIFS('FY16 DataDump'!$E$2:$E$4537, 'FY16 DataDump'!$C$2:$C$4537, 'FY16 Individual Analysis'!$A106, 'FY16 DataDump'!$H$2:$H$4537, M$2)</f>
        <v>0</v>
      </c>
      <c r="N106" s="27">
        <f>SUMIFS('FY16 DataDump'!$E$2:$E$4537, 'FY16 DataDump'!$C$2:$C$4537, 'FY16 Individual Analysis'!$A106, 'FY16 DataDump'!$H$2:$H$4537, N$2)</f>
        <v>0</v>
      </c>
      <c r="O106" s="27">
        <f>SUMIFS('FY16 DataDump'!$E$2:$E$4537, 'FY16 DataDump'!$C$2:$C$4537, 'FY16 Individual Analysis'!$A106, 'FY16 DataDump'!$H$2:$H$4537, O$2)</f>
        <v>0</v>
      </c>
      <c r="P106" s="27">
        <f t="shared" si="10"/>
        <v>90</v>
      </c>
      <c r="Q106" s="108">
        <f t="shared" si="8"/>
        <v>7.2650952534711009E-3</v>
      </c>
      <c r="S106" s="20">
        <f t="shared" si="7"/>
        <v>108</v>
      </c>
      <c r="T106" s="21">
        <f t="shared" si="7"/>
        <v>0</v>
      </c>
      <c r="U106" s="21">
        <f t="shared" si="7"/>
        <v>0</v>
      </c>
      <c r="V106" s="21">
        <f t="shared" si="7"/>
        <v>0</v>
      </c>
      <c r="W106" s="21">
        <f t="shared" si="7"/>
        <v>0</v>
      </c>
      <c r="X106" s="21">
        <f t="shared" si="7"/>
        <v>0</v>
      </c>
      <c r="Y106" s="21">
        <f t="shared" si="11"/>
        <v>0</v>
      </c>
      <c r="Z106" s="21">
        <f t="shared" si="11"/>
        <v>0</v>
      </c>
      <c r="AA106" s="21">
        <f t="shared" si="11"/>
        <v>0</v>
      </c>
      <c r="AB106" s="21">
        <f t="shared" si="11"/>
        <v>0</v>
      </c>
      <c r="AC106" s="21">
        <f t="shared" si="11"/>
        <v>0</v>
      </c>
      <c r="AD106" s="24">
        <f t="shared" si="11"/>
        <v>0</v>
      </c>
      <c r="AF106" s="15">
        <f t="shared" si="9"/>
        <v>108</v>
      </c>
    </row>
    <row r="107" spans="1:32" x14ac:dyDescent="0.25">
      <c r="A107" s="75">
        <v>657</v>
      </c>
      <c r="B107" s="75" t="str">
        <f>INDEX('FY16 DataDump'!$A$2:$H$4537, MATCH('FY16 Individual Analysis'!A107, 'FY16 DataDump'!$C$2:$C$4537, 0), MATCH('FY16 DataDump'!$B$1, 'FY16 DataDump'!$A$1:$H$1))</f>
        <v>DAIRY</v>
      </c>
      <c r="C107" s="75" t="str">
        <f>INDEX('FY16 DataDump'!$A$2:$H$4537, MATCH('FY16 Individual Analysis'!A107, 'FY16 DataDump'!$C$2:$C$4537, 0), MATCH('FY16 DataDump'!$D$1, 'FY16 DataDump'!$A$1:$H$1))</f>
        <v>STRING CHEESE</v>
      </c>
      <c r="D107" s="27">
        <f>SUMIFS('FY16 DataDump'!$E$2:$E$4537, 'FY16 DataDump'!$C$2:$C$4537, 'FY16 Individual Analysis'!$A107, 'FY16 DataDump'!$H$2:$H$4537, D$2)</f>
        <v>8</v>
      </c>
      <c r="E107" s="27">
        <f>SUMIFS('FY16 DataDump'!$E$2:$E$4537, 'FY16 DataDump'!$C$2:$C$4537, 'FY16 Individual Analysis'!$A107, 'FY16 DataDump'!$H$2:$H$4537, E$2)</f>
        <v>0</v>
      </c>
      <c r="F107" s="27">
        <f>SUMIFS('FY16 DataDump'!$E$2:$E$4537, 'FY16 DataDump'!$C$2:$C$4537, 'FY16 Individual Analysis'!$A107, 'FY16 DataDump'!$H$2:$H$4537, F$2)</f>
        <v>0</v>
      </c>
      <c r="G107" s="27">
        <f>SUMIFS('FY16 DataDump'!$E$2:$E$4537, 'FY16 DataDump'!$C$2:$C$4537, 'FY16 Individual Analysis'!$A107, 'FY16 DataDump'!$H$2:$H$4537, G$2)</f>
        <v>0</v>
      </c>
      <c r="H107" s="27">
        <f>SUMIFS('FY16 DataDump'!$E$2:$E$4537, 'FY16 DataDump'!$C$2:$C$4537, 'FY16 Individual Analysis'!$A107, 'FY16 DataDump'!$H$2:$H$4537, H$2)</f>
        <v>0</v>
      </c>
      <c r="I107" s="27">
        <f>SUMIFS('FY16 DataDump'!$E$2:$E$4537, 'FY16 DataDump'!$C$2:$C$4537, 'FY16 Individual Analysis'!$A107, 'FY16 DataDump'!$H$2:$H$4537, I$2)</f>
        <v>0</v>
      </c>
      <c r="J107" s="27">
        <f>SUMIFS('FY16 DataDump'!$E$2:$E$4537, 'FY16 DataDump'!$C$2:$C$4537, 'FY16 Individual Analysis'!$A107, 'FY16 DataDump'!$H$2:$H$4537, J$2)</f>
        <v>0</v>
      </c>
      <c r="K107" s="27">
        <f>SUMIFS('FY16 DataDump'!$E$2:$E$4537, 'FY16 DataDump'!$C$2:$C$4537, 'FY16 Individual Analysis'!$A107, 'FY16 DataDump'!$H$2:$H$4537, K$2)</f>
        <v>0</v>
      </c>
      <c r="L107" s="27">
        <f>SUMIFS('FY16 DataDump'!$E$2:$E$4537, 'FY16 DataDump'!$C$2:$C$4537, 'FY16 Individual Analysis'!$A107, 'FY16 DataDump'!$H$2:$H$4537, L$2)</f>
        <v>0</v>
      </c>
      <c r="M107" s="27">
        <f>SUMIFS('FY16 DataDump'!$E$2:$E$4537, 'FY16 DataDump'!$C$2:$C$4537, 'FY16 Individual Analysis'!$A107, 'FY16 DataDump'!$H$2:$H$4537, M$2)</f>
        <v>0</v>
      </c>
      <c r="N107" s="27">
        <f>SUMIFS('FY16 DataDump'!$E$2:$E$4537, 'FY16 DataDump'!$C$2:$C$4537, 'FY16 Individual Analysis'!$A107, 'FY16 DataDump'!$H$2:$H$4537, N$2)</f>
        <v>0</v>
      </c>
      <c r="O107" s="27">
        <f>SUMIFS('FY16 DataDump'!$E$2:$E$4537, 'FY16 DataDump'!$C$2:$C$4537, 'FY16 Individual Analysis'!$A107, 'FY16 DataDump'!$H$2:$H$4537, O$2)</f>
        <v>0</v>
      </c>
      <c r="P107" s="27">
        <f t="shared" si="10"/>
        <v>8</v>
      </c>
      <c r="Q107" s="108">
        <f t="shared" si="8"/>
        <v>6.4578624475298673E-4</v>
      </c>
      <c r="S107" s="20">
        <f t="shared" si="7"/>
        <v>9.6</v>
      </c>
      <c r="T107" s="21">
        <f t="shared" si="7"/>
        <v>0</v>
      </c>
      <c r="U107" s="21">
        <f t="shared" si="7"/>
        <v>0</v>
      </c>
      <c r="V107" s="21">
        <f t="shared" si="7"/>
        <v>0</v>
      </c>
      <c r="W107" s="21">
        <f t="shared" si="7"/>
        <v>0</v>
      </c>
      <c r="X107" s="21">
        <f t="shared" si="7"/>
        <v>0</v>
      </c>
      <c r="Y107" s="21">
        <f t="shared" si="11"/>
        <v>0</v>
      </c>
      <c r="Z107" s="21">
        <f t="shared" si="11"/>
        <v>0</v>
      </c>
      <c r="AA107" s="21">
        <f t="shared" si="11"/>
        <v>0</v>
      </c>
      <c r="AB107" s="21">
        <f t="shared" si="11"/>
        <v>0</v>
      </c>
      <c r="AC107" s="21">
        <f t="shared" si="11"/>
        <v>0</v>
      </c>
      <c r="AD107" s="24">
        <f t="shared" si="11"/>
        <v>0</v>
      </c>
      <c r="AF107" s="15">
        <f t="shared" si="9"/>
        <v>9.6</v>
      </c>
    </row>
    <row r="108" spans="1:32" x14ac:dyDescent="0.25">
      <c r="A108" s="75">
        <v>4225</v>
      </c>
      <c r="B108" s="75" t="str">
        <f>INDEX('FY16 DataDump'!$A$2:$H$4537, MATCH('FY16 Individual Analysis'!A108, 'FY16 DataDump'!$C$2:$C$4537, 0), MATCH('FY16 DataDump'!$B$1, 'FY16 DataDump'!$A$1:$H$1))</f>
        <v>DAIRY</v>
      </c>
      <c r="C108" s="75" t="str">
        <f>INDEX('FY16 DataDump'!$A$2:$H$4537, MATCH('FY16 Individual Analysis'!A108, 'FY16 DataDump'!$C$2:$C$4537, 0), MATCH('FY16 DataDump'!$D$1, 'FY16 DataDump'!$A$1:$H$1))</f>
        <v>TILLA CHEDDAR CHEESE</v>
      </c>
      <c r="D108" s="27">
        <f>SUMIFS('FY16 DataDump'!$E$2:$E$4537, 'FY16 DataDump'!$C$2:$C$4537, 'FY16 Individual Analysis'!$A108, 'FY16 DataDump'!$H$2:$H$4537, D$2)</f>
        <v>288</v>
      </c>
      <c r="E108" s="27">
        <f>SUMIFS('FY16 DataDump'!$E$2:$E$4537, 'FY16 DataDump'!$C$2:$C$4537, 'FY16 Individual Analysis'!$A108, 'FY16 DataDump'!$H$2:$H$4537, E$2)</f>
        <v>0</v>
      </c>
      <c r="F108" s="27">
        <f>SUMIFS('FY16 DataDump'!$E$2:$E$4537, 'FY16 DataDump'!$C$2:$C$4537, 'FY16 Individual Analysis'!$A108, 'FY16 DataDump'!$H$2:$H$4537, F$2)</f>
        <v>0</v>
      </c>
      <c r="G108" s="27">
        <f>SUMIFS('FY16 DataDump'!$E$2:$E$4537, 'FY16 DataDump'!$C$2:$C$4537, 'FY16 Individual Analysis'!$A108, 'FY16 DataDump'!$H$2:$H$4537, G$2)</f>
        <v>0</v>
      </c>
      <c r="H108" s="27">
        <f>SUMIFS('FY16 DataDump'!$E$2:$E$4537, 'FY16 DataDump'!$C$2:$C$4537, 'FY16 Individual Analysis'!$A108, 'FY16 DataDump'!$H$2:$H$4537, H$2)</f>
        <v>0</v>
      </c>
      <c r="I108" s="27">
        <f>SUMIFS('FY16 DataDump'!$E$2:$E$4537, 'FY16 DataDump'!$C$2:$C$4537, 'FY16 Individual Analysis'!$A108, 'FY16 DataDump'!$H$2:$H$4537, I$2)</f>
        <v>0</v>
      </c>
      <c r="J108" s="27">
        <f>SUMIFS('FY16 DataDump'!$E$2:$E$4537, 'FY16 DataDump'!$C$2:$C$4537, 'FY16 Individual Analysis'!$A108, 'FY16 DataDump'!$H$2:$H$4537, J$2)</f>
        <v>0</v>
      </c>
      <c r="K108" s="27">
        <f>SUMIFS('FY16 DataDump'!$E$2:$E$4537, 'FY16 DataDump'!$C$2:$C$4537, 'FY16 Individual Analysis'!$A108, 'FY16 DataDump'!$H$2:$H$4537, K$2)</f>
        <v>0</v>
      </c>
      <c r="L108" s="27">
        <f>SUMIFS('FY16 DataDump'!$E$2:$E$4537, 'FY16 DataDump'!$C$2:$C$4537, 'FY16 Individual Analysis'!$A108, 'FY16 DataDump'!$H$2:$H$4537, L$2)</f>
        <v>0</v>
      </c>
      <c r="M108" s="27">
        <f>SUMIFS('FY16 DataDump'!$E$2:$E$4537, 'FY16 DataDump'!$C$2:$C$4537, 'FY16 Individual Analysis'!$A108, 'FY16 DataDump'!$H$2:$H$4537, M$2)</f>
        <v>0</v>
      </c>
      <c r="N108" s="27">
        <f>SUMIFS('FY16 DataDump'!$E$2:$E$4537, 'FY16 DataDump'!$C$2:$C$4537, 'FY16 Individual Analysis'!$A108, 'FY16 DataDump'!$H$2:$H$4537, N$2)</f>
        <v>0</v>
      </c>
      <c r="O108" s="27">
        <f>SUMIFS('FY16 DataDump'!$E$2:$E$4537, 'FY16 DataDump'!$C$2:$C$4537, 'FY16 Individual Analysis'!$A108, 'FY16 DataDump'!$H$2:$H$4537, O$2)</f>
        <v>0</v>
      </c>
      <c r="P108" s="27">
        <f t="shared" si="10"/>
        <v>288</v>
      </c>
      <c r="Q108" s="108">
        <f t="shared" si="8"/>
        <v>2.3248304811107522E-2</v>
      </c>
      <c r="S108" s="20">
        <f t="shared" si="7"/>
        <v>345.6</v>
      </c>
      <c r="T108" s="21">
        <f t="shared" si="7"/>
        <v>0</v>
      </c>
      <c r="U108" s="21">
        <f t="shared" si="7"/>
        <v>0</v>
      </c>
      <c r="V108" s="21">
        <f t="shared" si="7"/>
        <v>0</v>
      </c>
      <c r="W108" s="21">
        <f t="shared" si="7"/>
        <v>0</v>
      </c>
      <c r="X108" s="21">
        <f t="shared" si="7"/>
        <v>0</v>
      </c>
      <c r="Y108" s="21">
        <f t="shared" si="11"/>
        <v>0</v>
      </c>
      <c r="Z108" s="21">
        <f t="shared" si="11"/>
        <v>0</v>
      </c>
      <c r="AA108" s="21">
        <f t="shared" si="11"/>
        <v>0</v>
      </c>
      <c r="AB108" s="21">
        <f t="shared" si="11"/>
        <v>0</v>
      </c>
      <c r="AC108" s="21">
        <f t="shared" si="11"/>
        <v>0</v>
      </c>
      <c r="AD108" s="24">
        <f t="shared" si="11"/>
        <v>0</v>
      </c>
      <c r="AF108" s="15">
        <f t="shared" si="9"/>
        <v>345.6</v>
      </c>
    </row>
    <row r="109" spans="1:32" x14ac:dyDescent="0.25">
      <c r="A109" s="75">
        <v>660</v>
      </c>
      <c r="B109" s="75" t="str">
        <f>INDEX('FY16 DataDump'!$A$2:$H$4537, MATCH('FY16 Individual Analysis'!A109, 'FY16 DataDump'!$C$2:$C$4537, 0), MATCH('FY16 DataDump'!$B$1, 'FY16 DataDump'!$A$1:$H$1))</f>
        <v>DAIRY</v>
      </c>
      <c r="C109" s="75" t="str">
        <f>INDEX('FY16 DataDump'!$A$2:$H$4537, MATCH('FY16 Individual Analysis'!A109, 'FY16 DataDump'!$C$2:$C$4537, 0), MATCH('FY16 DataDump'!$D$1, 'FY16 DataDump'!$A$1:$H$1))</f>
        <v>WK Yogurt Parfait</v>
      </c>
      <c r="D109" s="27">
        <f>SUMIFS('FY16 DataDump'!$E$2:$E$4537, 'FY16 DataDump'!$C$2:$C$4537, 'FY16 Individual Analysis'!$A109, 'FY16 DataDump'!$H$2:$H$4537, D$2)</f>
        <v>101</v>
      </c>
      <c r="E109" s="27">
        <f>SUMIFS('FY16 DataDump'!$E$2:$E$4537, 'FY16 DataDump'!$C$2:$C$4537, 'FY16 Individual Analysis'!$A109, 'FY16 DataDump'!$H$2:$H$4537, E$2)</f>
        <v>0</v>
      </c>
      <c r="F109" s="27">
        <f>SUMIFS('FY16 DataDump'!$E$2:$E$4537, 'FY16 DataDump'!$C$2:$C$4537, 'FY16 Individual Analysis'!$A109, 'FY16 DataDump'!$H$2:$H$4537, F$2)</f>
        <v>0</v>
      </c>
      <c r="G109" s="27">
        <f>SUMIFS('FY16 DataDump'!$E$2:$E$4537, 'FY16 DataDump'!$C$2:$C$4537, 'FY16 Individual Analysis'!$A109, 'FY16 DataDump'!$H$2:$H$4537, G$2)</f>
        <v>0</v>
      </c>
      <c r="H109" s="27">
        <f>SUMIFS('FY16 DataDump'!$E$2:$E$4537, 'FY16 DataDump'!$C$2:$C$4537, 'FY16 Individual Analysis'!$A109, 'FY16 DataDump'!$H$2:$H$4537, H$2)</f>
        <v>0</v>
      </c>
      <c r="I109" s="27">
        <f>SUMIFS('FY16 DataDump'!$E$2:$E$4537, 'FY16 DataDump'!$C$2:$C$4537, 'FY16 Individual Analysis'!$A109, 'FY16 DataDump'!$H$2:$H$4537, I$2)</f>
        <v>0</v>
      </c>
      <c r="J109" s="27">
        <f>SUMIFS('FY16 DataDump'!$E$2:$E$4537, 'FY16 DataDump'!$C$2:$C$4537, 'FY16 Individual Analysis'!$A109, 'FY16 DataDump'!$H$2:$H$4537, J$2)</f>
        <v>0</v>
      </c>
      <c r="K109" s="27">
        <f>SUMIFS('FY16 DataDump'!$E$2:$E$4537, 'FY16 DataDump'!$C$2:$C$4537, 'FY16 Individual Analysis'!$A109, 'FY16 DataDump'!$H$2:$H$4537, K$2)</f>
        <v>0</v>
      </c>
      <c r="L109" s="27">
        <f>SUMIFS('FY16 DataDump'!$E$2:$E$4537, 'FY16 DataDump'!$C$2:$C$4537, 'FY16 Individual Analysis'!$A109, 'FY16 DataDump'!$H$2:$H$4537, L$2)</f>
        <v>0</v>
      </c>
      <c r="M109" s="27">
        <f>SUMIFS('FY16 DataDump'!$E$2:$E$4537, 'FY16 DataDump'!$C$2:$C$4537, 'FY16 Individual Analysis'!$A109, 'FY16 DataDump'!$H$2:$H$4537, M$2)</f>
        <v>0</v>
      </c>
      <c r="N109" s="27">
        <f>SUMIFS('FY16 DataDump'!$E$2:$E$4537, 'FY16 DataDump'!$C$2:$C$4537, 'FY16 Individual Analysis'!$A109, 'FY16 DataDump'!$H$2:$H$4537, N$2)</f>
        <v>0</v>
      </c>
      <c r="O109" s="27">
        <f>SUMIFS('FY16 DataDump'!$E$2:$E$4537, 'FY16 DataDump'!$C$2:$C$4537, 'FY16 Individual Analysis'!$A109, 'FY16 DataDump'!$H$2:$H$4537, O$2)</f>
        <v>0</v>
      </c>
      <c r="P109" s="27">
        <f t="shared" si="10"/>
        <v>101</v>
      </c>
      <c r="Q109" s="108">
        <f t="shared" si="8"/>
        <v>8.1530513400064585E-3</v>
      </c>
      <c r="S109" s="20">
        <f t="shared" si="7"/>
        <v>121.2</v>
      </c>
      <c r="T109" s="21">
        <f t="shared" si="7"/>
        <v>0</v>
      </c>
      <c r="U109" s="21">
        <f t="shared" si="7"/>
        <v>0</v>
      </c>
      <c r="V109" s="21">
        <f t="shared" si="7"/>
        <v>0</v>
      </c>
      <c r="W109" s="21">
        <f t="shared" si="7"/>
        <v>0</v>
      </c>
      <c r="X109" s="21">
        <f t="shared" si="7"/>
        <v>0</v>
      </c>
      <c r="Y109" s="21">
        <f t="shared" si="11"/>
        <v>0</v>
      </c>
      <c r="Z109" s="21">
        <f t="shared" si="11"/>
        <v>0</v>
      </c>
      <c r="AA109" s="21">
        <f t="shared" si="11"/>
        <v>0</v>
      </c>
      <c r="AB109" s="21">
        <f t="shared" si="11"/>
        <v>0</v>
      </c>
      <c r="AC109" s="21">
        <f t="shared" si="11"/>
        <v>0</v>
      </c>
      <c r="AD109" s="24">
        <f t="shared" si="11"/>
        <v>0</v>
      </c>
      <c r="AF109" s="15">
        <f t="shared" si="9"/>
        <v>121.2</v>
      </c>
    </row>
    <row r="110" spans="1:32" x14ac:dyDescent="0.25">
      <c r="A110" s="75">
        <v>48758</v>
      </c>
      <c r="B110" s="75" t="str">
        <f>INDEX('FY16 DataDump'!$A$2:$H$4537, MATCH('FY16 Individual Analysis'!A110, 'FY16 DataDump'!$C$2:$C$4537, 0), MATCH('FY16 DataDump'!$B$1, 'FY16 DataDump'!$A$1:$H$1))</f>
        <v>DAIRY</v>
      </c>
      <c r="C110" s="75" t="str">
        <f>INDEX('FY16 DataDump'!$A$2:$H$4537, MATCH('FY16 Individual Analysis'!A110, 'FY16 DataDump'!$C$2:$C$4537, 0), MATCH('FY16 DataDump'!$D$1, 'FY16 DataDump'!$A$1:$H$1))</f>
        <v>ZOI Honey Yogurt</v>
      </c>
      <c r="D110" s="27">
        <f>SUMIFS('FY16 DataDump'!$E$2:$E$4537, 'FY16 DataDump'!$C$2:$C$4537, 'FY16 Individual Analysis'!$A110, 'FY16 DataDump'!$H$2:$H$4537, D$2)</f>
        <v>84</v>
      </c>
      <c r="E110" s="27">
        <f>SUMIFS('FY16 DataDump'!$E$2:$E$4537, 'FY16 DataDump'!$C$2:$C$4537, 'FY16 Individual Analysis'!$A110, 'FY16 DataDump'!$H$2:$H$4537, E$2)</f>
        <v>0</v>
      </c>
      <c r="F110" s="27">
        <f>SUMIFS('FY16 DataDump'!$E$2:$E$4537, 'FY16 DataDump'!$C$2:$C$4537, 'FY16 Individual Analysis'!$A110, 'FY16 DataDump'!$H$2:$H$4537, F$2)</f>
        <v>0</v>
      </c>
      <c r="G110" s="27">
        <f>SUMIFS('FY16 DataDump'!$E$2:$E$4537, 'FY16 DataDump'!$C$2:$C$4537, 'FY16 Individual Analysis'!$A110, 'FY16 DataDump'!$H$2:$H$4537, G$2)</f>
        <v>0</v>
      </c>
      <c r="H110" s="27">
        <f>SUMIFS('FY16 DataDump'!$E$2:$E$4537, 'FY16 DataDump'!$C$2:$C$4537, 'FY16 Individual Analysis'!$A110, 'FY16 DataDump'!$H$2:$H$4537, H$2)</f>
        <v>0</v>
      </c>
      <c r="I110" s="27">
        <f>SUMIFS('FY16 DataDump'!$E$2:$E$4537, 'FY16 DataDump'!$C$2:$C$4537, 'FY16 Individual Analysis'!$A110, 'FY16 DataDump'!$H$2:$H$4537, I$2)</f>
        <v>0</v>
      </c>
      <c r="J110" s="27">
        <f>SUMIFS('FY16 DataDump'!$E$2:$E$4537, 'FY16 DataDump'!$C$2:$C$4537, 'FY16 Individual Analysis'!$A110, 'FY16 DataDump'!$H$2:$H$4537, J$2)</f>
        <v>0</v>
      </c>
      <c r="K110" s="27">
        <f>SUMIFS('FY16 DataDump'!$E$2:$E$4537, 'FY16 DataDump'!$C$2:$C$4537, 'FY16 Individual Analysis'!$A110, 'FY16 DataDump'!$H$2:$H$4537, K$2)</f>
        <v>0</v>
      </c>
      <c r="L110" s="27">
        <f>SUMIFS('FY16 DataDump'!$E$2:$E$4537, 'FY16 DataDump'!$C$2:$C$4537, 'FY16 Individual Analysis'!$A110, 'FY16 DataDump'!$H$2:$H$4537, L$2)</f>
        <v>0</v>
      </c>
      <c r="M110" s="27">
        <f>SUMIFS('FY16 DataDump'!$E$2:$E$4537, 'FY16 DataDump'!$C$2:$C$4537, 'FY16 Individual Analysis'!$A110, 'FY16 DataDump'!$H$2:$H$4537, M$2)</f>
        <v>0</v>
      </c>
      <c r="N110" s="27">
        <f>SUMIFS('FY16 DataDump'!$E$2:$E$4537, 'FY16 DataDump'!$C$2:$C$4537, 'FY16 Individual Analysis'!$A110, 'FY16 DataDump'!$H$2:$H$4537, N$2)</f>
        <v>0</v>
      </c>
      <c r="O110" s="27">
        <f>SUMIFS('FY16 DataDump'!$E$2:$E$4537, 'FY16 DataDump'!$C$2:$C$4537, 'FY16 Individual Analysis'!$A110, 'FY16 DataDump'!$H$2:$H$4537, O$2)</f>
        <v>0</v>
      </c>
      <c r="P110" s="27">
        <f t="shared" si="10"/>
        <v>84</v>
      </c>
      <c r="Q110" s="108">
        <f t="shared" si="8"/>
        <v>6.7807555699063611E-3</v>
      </c>
      <c r="S110" s="20">
        <f t="shared" si="7"/>
        <v>100.8</v>
      </c>
      <c r="T110" s="21">
        <f t="shared" si="7"/>
        <v>0</v>
      </c>
      <c r="U110" s="21">
        <f t="shared" si="7"/>
        <v>0</v>
      </c>
      <c r="V110" s="21">
        <f t="shared" si="7"/>
        <v>0</v>
      </c>
      <c r="W110" s="21">
        <f t="shared" si="7"/>
        <v>0</v>
      </c>
      <c r="X110" s="21">
        <f t="shared" si="7"/>
        <v>0</v>
      </c>
      <c r="Y110" s="21">
        <f t="shared" si="11"/>
        <v>0</v>
      </c>
      <c r="Z110" s="21">
        <f t="shared" si="11"/>
        <v>0</v>
      </c>
      <c r="AA110" s="21">
        <f t="shared" si="11"/>
        <v>0</v>
      </c>
      <c r="AB110" s="21">
        <f t="shared" si="11"/>
        <v>0</v>
      </c>
      <c r="AC110" s="21">
        <f t="shared" si="11"/>
        <v>0</v>
      </c>
      <c r="AD110" s="24">
        <f t="shared" si="11"/>
        <v>0</v>
      </c>
      <c r="AF110" s="15">
        <f t="shared" si="9"/>
        <v>100.8</v>
      </c>
    </row>
    <row r="111" spans="1:32" x14ac:dyDescent="0.25">
      <c r="A111" s="75">
        <v>1.25</v>
      </c>
      <c r="B111" s="75" t="str">
        <f>INDEX('FY16 DataDump'!$A$2:$H$4537, MATCH('FY16 Individual Analysis'!A111, 'FY16 DataDump'!$C$2:$C$4537, 0), MATCH('FY16 DataDump'!$B$1, 'FY16 DataDump'!$A$1:$H$1))</f>
        <v>BOXED GOODS</v>
      </c>
      <c r="C111" s="75" t="str">
        <f>INDEX('FY16 DataDump'!$A$2:$H$4537, MATCH('FY16 Individual Analysis'!A111, 'FY16 DataDump'!$C$2:$C$4537, 0), MATCH('FY16 DataDump'!$D$1, 'FY16 DataDump'!$A$1:$H$1))</f>
        <v>Blue diamond jalapeno</v>
      </c>
      <c r="D111" s="27">
        <f>SUMIFS('FY16 DataDump'!$E$2:$E$4537, 'FY16 DataDump'!$C$2:$C$4537, 'FY16 Individual Analysis'!$A111, 'FY16 DataDump'!$H$2:$H$4537, D$2)</f>
        <v>12</v>
      </c>
      <c r="E111" s="27">
        <f>SUMIFS('FY16 DataDump'!$E$2:$E$4537, 'FY16 DataDump'!$C$2:$C$4537, 'FY16 Individual Analysis'!$A111, 'FY16 DataDump'!$H$2:$H$4537, E$2)</f>
        <v>0</v>
      </c>
      <c r="F111" s="27">
        <f>SUMIFS('FY16 DataDump'!$E$2:$E$4537, 'FY16 DataDump'!$C$2:$C$4537, 'FY16 Individual Analysis'!$A111, 'FY16 DataDump'!$H$2:$H$4537, F$2)</f>
        <v>0</v>
      </c>
      <c r="G111" s="27">
        <f>SUMIFS('FY16 DataDump'!$E$2:$E$4537, 'FY16 DataDump'!$C$2:$C$4537, 'FY16 Individual Analysis'!$A111, 'FY16 DataDump'!$H$2:$H$4537, G$2)</f>
        <v>0</v>
      </c>
      <c r="H111" s="27">
        <f>SUMIFS('FY16 DataDump'!$E$2:$E$4537, 'FY16 DataDump'!$C$2:$C$4537, 'FY16 Individual Analysis'!$A111, 'FY16 DataDump'!$H$2:$H$4537, H$2)</f>
        <v>0</v>
      </c>
      <c r="I111" s="27">
        <f>SUMIFS('FY16 DataDump'!$E$2:$E$4537, 'FY16 DataDump'!$C$2:$C$4537, 'FY16 Individual Analysis'!$A111, 'FY16 DataDump'!$H$2:$H$4537, I$2)</f>
        <v>0</v>
      </c>
      <c r="J111" s="27">
        <f>SUMIFS('FY16 DataDump'!$E$2:$E$4537, 'FY16 DataDump'!$C$2:$C$4537, 'FY16 Individual Analysis'!$A111, 'FY16 DataDump'!$H$2:$H$4537, J$2)</f>
        <v>0</v>
      </c>
      <c r="K111" s="27">
        <f>SUMIFS('FY16 DataDump'!$E$2:$E$4537, 'FY16 DataDump'!$C$2:$C$4537, 'FY16 Individual Analysis'!$A111, 'FY16 DataDump'!$H$2:$H$4537, K$2)</f>
        <v>0</v>
      </c>
      <c r="L111" s="27">
        <f>SUMIFS('FY16 DataDump'!$E$2:$E$4537, 'FY16 DataDump'!$C$2:$C$4537, 'FY16 Individual Analysis'!$A111, 'FY16 DataDump'!$H$2:$H$4537, L$2)</f>
        <v>0</v>
      </c>
      <c r="M111" s="27">
        <f>SUMIFS('FY16 DataDump'!$E$2:$E$4537, 'FY16 DataDump'!$C$2:$C$4537, 'FY16 Individual Analysis'!$A111, 'FY16 DataDump'!$H$2:$H$4537, M$2)</f>
        <v>0</v>
      </c>
      <c r="N111" s="27">
        <f>SUMIFS('FY16 DataDump'!$E$2:$E$4537, 'FY16 DataDump'!$C$2:$C$4537, 'FY16 Individual Analysis'!$A111, 'FY16 DataDump'!$H$2:$H$4537, N$2)</f>
        <v>0</v>
      </c>
      <c r="O111" s="27">
        <f>SUMIFS('FY16 DataDump'!$E$2:$E$4537, 'FY16 DataDump'!$C$2:$C$4537, 'FY16 Individual Analysis'!$A111, 'FY16 DataDump'!$H$2:$H$4537, O$2)</f>
        <v>0</v>
      </c>
      <c r="P111" s="27">
        <f t="shared" si="10"/>
        <v>12</v>
      </c>
      <c r="Q111" s="108">
        <f t="shared" si="8"/>
        <v>9.686793671294801E-4</v>
      </c>
      <c r="S111" s="20">
        <f t="shared" si="7"/>
        <v>14.4</v>
      </c>
      <c r="T111" s="21">
        <f t="shared" si="7"/>
        <v>0</v>
      </c>
      <c r="U111" s="21">
        <f t="shared" si="7"/>
        <v>0</v>
      </c>
      <c r="V111" s="21">
        <f t="shared" si="7"/>
        <v>0</v>
      </c>
      <c r="W111" s="21">
        <f t="shared" si="7"/>
        <v>0</v>
      </c>
      <c r="X111" s="21">
        <f t="shared" si="7"/>
        <v>0</v>
      </c>
      <c r="Y111" s="21">
        <f t="shared" si="11"/>
        <v>0</v>
      </c>
      <c r="Z111" s="21">
        <f t="shared" si="11"/>
        <v>0</v>
      </c>
      <c r="AA111" s="21">
        <f t="shared" si="11"/>
        <v>0</v>
      </c>
      <c r="AB111" s="21">
        <f t="shared" si="11"/>
        <v>0</v>
      </c>
      <c r="AC111" s="21">
        <f t="shared" si="11"/>
        <v>0</v>
      </c>
      <c r="AD111" s="24">
        <f t="shared" si="11"/>
        <v>0</v>
      </c>
      <c r="AF111" s="15">
        <f t="shared" si="9"/>
        <v>14.4</v>
      </c>
    </row>
    <row r="112" spans="1:32" x14ac:dyDescent="0.25">
      <c r="A112" s="75">
        <v>147</v>
      </c>
      <c r="B112" s="75" t="str">
        <f>INDEX('FY16 DataDump'!$A$2:$H$4537, MATCH('FY16 Individual Analysis'!A112, 'FY16 DataDump'!$C$2:$C$4537, 0), MATCH('FY16 DataDump'!$B$1, 'FY16 DataDump'!$A$1:$H$1))</f>
        <v>BOXED GOODS</v>
      </c>
      <c r="C112" s="75" t="str">
        <f>INDEX('FY16 DataDump'!$A$2:$H$4537, MATCH('FY16 Individual Analysis'!A112, 'FY16 DataDump'!$C$2:$C$4537, 0), MATCH('FY16 DataDump'!$D$1, 'FY16 DataDump'!$A$1:$H$1))</f>
        <v>Blue diamond salt n vingr</v>
      </c>
      <c r="D112" s="27">
        <f>SUMIFS('FY16 DataDump'!$E$2:$E$4537, 'FY16 DataDump'!$C$2:$C$4537, 'FY16 Individual Analysis'!$A112, 'FY16 DataDump'!$H$2:$H$4537, D$2)</f>
        <v>4</v>
      </c>
      <c r="E112" s="27">
        <f>SUMIFS('FY16 DataDump'!$E$2:$E$4537, 'FY16 DataDump'!$C$2:$C$4537, 'FY16 Individual Analysis'!$A112, 'FY16 DataDump'!$H$2:$H$4537, E$2)</f>
        <v>0</v>
      </c>
      <c r="F112" s="27">
        <f>SUMIFS('FY16 DataDump'!$E$2:$E$4537, 'FY16 DataDump'!$C$2:$C$4537, 'FY16 Individual Analysis'!$A112, 'FY16 DataDump'!$H$2:$H$4537, F$2)</f>
        <v>0</v>
      </c>
      <c r="G112" s="27">
        <f>SUMIFS('FY16 DataDump'!$E$2:$E$4537, 'FY16 DataDump'!$C$2:$C$4537, 'FY16 Individual Analysis'!$A112, 'FY16 DataDump'!$H$2:$H$4537, G$2)</f>
        <v>0</v>
      </c>
      <c r="H112" s="27">
        <f>SUMIFS('FY16 DataDump'!$E$2:$E$4537, 'FY16 DataDump'!$C$2:$C$4537, 'FY16 Individual Analysis'!$A112, 'FY16 DataDump'!$H$2:$H$4537, H$2)</f>
        <v>0</v>
      </c>
      <c r="I112" s="27">
        <f>SUMIFS('FY16 DataDump'!$E$2:$E$4537, 'FY16 DataDump'!$C$2:$C$4537, 'FY16 Individual Analysis'!$A112, 'FY16 DataDump'!$H$2:$H$4537, I$2)</f>
        <v>0</v>
      </c>
      <c r="J112" s="27">
        <f>SUMIFS('FY16 DataDump'!$E$2:$E$4537, 'FY16 DataDump'!$C$2:$C$4537, 'FY16 Individual Analysis'!$A112, 'FY16 DataDump'!$H$2:$H$4537, J$2)</f>
        <v>0</v>
      </c>
      <c r="K112" s="27">
        <f>SUMIFS('FY16 DataDump'!$E$2:$E$4537, 'FY16 DataDump'!$C$2:$C$4537, 'FY16 Individual Analysis'!$A112, 'FY16 DataDump'!$H$2:$H$4537, K$2)</f>
        <v>0</v>
      </c>
      <c r="L112" s="27">
        <f>SUMIFS('FY16 DataDump'!$E$2:$E$4537, 'FY16 DataDump'!$C$2:$C$4537, 'FY16 Individual Analysis'!$A112, 'FY16 DataDump'!$H$2:$H$4537, L$2)</f>
        <v>0</v>
      </c>
      <c r="M112" s="27">
        <f>SUMIFS('FY16 DataDump'!$E$2:$E$4537, 'FY16 DataDump'!$C$2:$C$4537, 'FY16 Individual Analysis'!$A112, 'FY16 DataDump'!$H$2:$H$4537, M$2)</f>
        <v>0</v>
      </c>
      <c r="N112" s="27">
        <f>SUMIFS('FY16 DataDump'!$E$2:$E$4537, 'FY16 DataDump'!$C$2:$C$4537, 'FY16 Individual Analysis'!$A112, 'FY16 DataDump'!$H$2:$H$4537, N$2)</f>
        <v>0</v>
      </c>
      <c r="O112" s="27">
        <f>SUMIFS('FY16 DataDump'!$E$2:$E$4537, 'FY16 DataDump'!$C$2:$C$4537, 'FY16 Individual Analysis'!$A112, 'FY16 DataDump'!$H$2:$H$4537, O$2)</f>
        <v>0</v>
      </c>
      <c r="P112" s="27">
        <f t="shared" si="10"/>
        <v>4</v>
      </c>
      <c r="Q112" s="108">
        <f t="shared" si="8"/>
        <v>3.2289312237649337E-4</v>
      </c>
      <c r="S112" s="20">
        <f t="shared" si="7"/>
        <v>4.8</v>
      </c>
      <c r="T112" s="21">
        <f t="shared" si="7"/>
        <v>0</v>
      </c>
      <c r="U112" s="21">
        <f t="shared" si="7"/>
        <v>0</v>
      </c>
      <c r="V112" s="21">
        <f t="shared" si="7"/>
        <v>0</v>
      </c>
      <c r="W112" s="21">
        <f t="shared" si="7"/>
        <v>0</v>
      </c>
      <c r="X112" s="21">
        <f t="shared" si="7"/>
        <v>0</v>
      </c>
      <c r="Y112" s="21">
        <f t="shared" si="11"/>
        <v>0</v>
      </c>
      <c r="Z112" s="21">
        <f t="shared" si="11"/>
        <v>0</v>
      </c>
      <c r="AA112" s="21">
        <f t="shared" si="11"/>
        <v>0</v>
      </c>
      <c r="AB112" s="21">
        <f t="shared" si="11"/>
        <v>0</v>
      </c>
      <c r="AC112" s="21">
        <f t="shared" si="11"/>
        <v>0</v>
      </c>
      <c r="AD112" s="24">
        <f t="shared" si="11"/>
        <v>0</v>
      </c>
      <c r="AF112" s="15">
        <f t="shared" si="9"/>
        <v>4.8</v>
      </c>
    </row>
    <row r="113" spans="1:32" x14ac:dyDescent="0.25">
      <c r="A113" s="75">
        <v>144</v>
      </c>
      <c r="B113" s="75" t="str">
        <f>INDEX('FY16 DataDump'!$A$2:$H$4537, MATCH('FY16 Individual Analysis'!A113, 'FY16 DataDump'!$C$2:$C$4537, 0), MATCH('FY16 DataDump'!$B$1, 'FY16 DataDump'!$A$1:$H$1))</f>
        <v>BOXED GOODS</v>
      </c>
      <c r="C113" s="75" t="str">
        <f>INDEX('FY16 DataDump'!$A$2:$H$4537, MATCH('FY16 Individual Analysis'!A113, 'FY16 DataDump'!$C$2:$C$4537, 0), MATCH('FY16 DataDump'!$D$1, 'FY16 DataDump'!$A$1:$H$1))</f>
        <v>Blue diamond smoke house</v>
      </c>
      <c r="D113" s="27">
        <f>SUMIFS('FY16 DataDump'!$E$2:$E$4537, 'FY16 DataDump'!$C$2:$C$4537, 'FY16 Individual Analysis'!$A113, 'FY16 DataDump'!$H$2:$H$4537, D$2)</f>
        <v>21</v>
      </c>
      <c r="E113" s="27">
        <f>SUMIFS('FY16 DataDump'!$E$2:$E$4537, 'FY16 DataDump'!$C$2:$C$4537, 'FY16 Individual Analysis'!$A113, 'FY16 DataDump'!$H$2:$H$4537, E$2)</f>
        <v>0</v>
      </c>
      <c r="F113" s="27">
        <f>SUMIFS('FY16 DataDump'!$E$2:$E$4537, 'FY16 DataDump'!$C$2:$C$4537, 'FY16 Individual Analysis'!$A113, 'FY16 DataDump'!$H$2:$H$4537, F$2)</f>
        <v>0</v>
      </c>
      <c r="G113" s="27">
        <f>SUMIFS('FY16 DataDump'!$E$2:$E$4537, 'FY16 DataDump'!$C$2:$C$4537, 'FY16 Individual Analysis'!$A113, 'FY16 DataDump'!$H$2:$H$4537, G$2)</f>
        <v>0</v>
      </c>
      <c r="H113" s="27">
        <f>SUMIFS('FY16 DataDump'!$E$2:$E$4537, 'FY16 DataDump'!$C$2:$C$4537, 'FY16 Individual Analysis'!$A113, 'FY16 DataDump'!$H$2:$H$4537, H$2)</f>
        <v>0</v>
      </c>
      <c r="I113" s="27">
        <f>SUMIFS('FY16 DataDump'!$E$2:$E$4537, 'FY16 DataDump'!$C$2:$C$4537, 'FY16 Individual Analysis'!$A113, 'FY16 DataDump'!$H$2:$H$4537, I$2)</f>
        <v>0</v>
      </c>
      <c r="J113" s="27">
        <f>SUMIFS('FY16 DataDump'!$E$2:$E$4537, 'FY16 DataDump'!$C$2:$C$4537, 'FY16 Individual Analysis'!$A113, 'FY16 DataDump'!$H$2:$H$4537, J$2)</f>
        <v>0</v>
      </c>
      <c r="K113" s="27">
        <f>SUMIFS('FY16 DataDump'!$E$2:$E$4537, 'FY16 DataDump'!$C$2:$C$4537, 'FY16 Individual Analysis'!$A113, 'FY16 DataDump'!$H$2:$H$4537, K$2)</f>
        <v>0</v>
      </c>
      <c r="L113" s="27">
        <f>SUMIFS('FY16 DataDump'!$E$2:$E$4537, 'FY16 DataDump'!$C$2:$C$4537, 'FY16 Individual Analysis'!$A113, 'FY16 DataDump'!$H$2:$H$4537, L$2)</f>
        <v>0</v>
      </c>
      <c r="M113" s="27">
        <f>SUMIFS('FY16 DataDump'!$E$2:$E$4537, 'FY16 DataDump'!$C$2:$C$4537, 'FY16 Individual Analysis'!$A113, 'FY16 DataDump'!$H$2:$H$4537, M$2)</f>
        <v>0</v>
      </c>
      <c r="N113" s="27">
        <f>SUMIFS('FY16 DataDump'!$E$2:$E$4537, 'FY16 DataDump'!$C$2:$C$4537, 'FY16 Individual Analysis'!$A113, 'FY16 DataDump'!$H$2:$H$4537, N$2)</f>
        <v>0</v>
      </c>
      <c r="O113" s="27">
        <f>SUMIFS('FY16 DataDump'!$E$2:$E$4537, 'FY16 DataDump'!$C$2:$C$4537, 'FY16 Individual Analysis'!$A113, 'FY16 DataDump'!$H$2:$H$4537, O$2)</f>
        <v>0</v>
      </c>
      <c r="P113" s="27">
        <f t="shared" si="10"/>
        <v>21</v>
      </c>
      <c r="Q113" s="108">
        <f t="shared" si="8"/>
        <v>1.6951888924765903E-3</v>
      </c>
      <c r="S113" s="20">
        <f t="shared" si="7"/>
        <v>25.2</v>
      </c>
      <c r="T113" s="21">
        <f t="shared" si="7"/>
        <v>0</v>
      </c>
      <c r="U113" s="21">
        <f t="shared" si="7"/>
        <v>0</v>
      </c>
      <c r="V113" s="21">
        <f t="shared" si="7"/>
        <v>0</v>
      </c>
      <c r="W113" s="21">
        <f t="shared" si="7"/>
        <v>0</v>
      </c>
      <c r="X113" s="21">
        <f t="shared" si="7"/>
        <v>0</v>
      </c>
      <c r="Y113" s="21">
        <f t="shared" si="11"/>
        <v>0</v>
      </c>
      <c r="Z113" s="21">
        <f t="shared" si="11"/>
        <v>0</v>
      </c>
      <c r="AA113" s="21">
        <f t="shared" si="11"/>
        <v>0</v>
      </c>
      <c r="AB113" s="21">
        <f t="shared" si="11"/>
        <v>0</v>
      </c>
      <c r="AC113" s="21">
        <f t="shared" si="11"/>
        <v>0</v>
      </c>
      <c r="AD113" s="24">
        <f t="shared" si="11"/>
        <v>0</v>
      </c>
      <c r="AF113" s="15">
        <f t="shared" si="9"/>
        <v>25.2</v>
      </c>
    </row>
    <row r="114" spans="1:32" x14ac:dyDescent="0.25">
      <c r="A114" s="75">
        <v>146</v>
      </c>
      <c r="B114" s="75" t="str">
        <f>INDEX('FY16 DataDump'!$A$2:$H$4537, MATCH('FY16 Individual Analysis'!A114, 'FY16 DataDump'!$C$2:$C$4537, 0), MATCH('FY16 DataDump'!$B$1, 'FY16 DataDump'!$A$1:$H$1))</f>
        <v>BOXED GOODS</v>
      </c>
      <c r="C114" s="75" t="str">
        <f>INDEX('FY16 DataDump'!$A$2:$H$4537, MATCH('FY16 Individual Analysis'!A114, 'FY16 DataDump'!$C$2:$C$4537, 0), MATCH('FY16 DataDump'!$D$1, 'FY16 DataDump'!$A$1:$H$1))</f>
        <v>Blue diamond wasabi &amp;soy</v>
      </c>
      <c r="D114" s="27">
        <f>SUMIFS('FY16 DataDump'!$E$2:$E$4537, 'FY16 DataDump'!$C$2:$C$4537, 'FY16 Individual Analysis'!$A114, 'FY16 DataDump'!$H$2:$H$4537, D$2)</f>
        <v>15</v>
      </c>
      <c r="E114" s="27">
        <f>SUMIFS('FY16 DataDump'!$E$2:$E$4537, 'FY16 DataDump'!$C$2:$C$4537, 'FY16 Individual Analysis'!$A114, 'FY16 DataDump'!$H$2:$H$4537, E$2)</f>
        <v>0</v>
      </c>
      <c r="F114" s="27">
        <f>SUMIFS('FY16 DataDump'!$E$2:$E$4537, 'FY16 DataDump'!$C$2:$C$4537, 'FY16 Individual Analysis'!$A114, 'FY16 DataDump'!$H$2:$H$4537, F$2)</f>
        <v>0</v>
      </c>
      <c r="G114" s="27">
        <f>SUMIFS('FY16 DataDump'!$E$2:$E$4537, 'FY16 DataDump'!$C$2:$C$4537, 'FY16 Individual Analysis'!$A114, 'FY16 DataDump'!$H$2:$H$4537, G$2)</f>
        <v>0</v>
      </c>
      <c r="H114" s="27">
        <f>SUMIFS('FY16 DataDump'!$E$2:$E$4537, 'FY16 DataDump'!$C$2:$C$4537, 'FY16 Individual Analysis'!$A114, 'FY16 DataDump'!$H$2:$H$4537, H$2)</f>
        <v>0</v>
      </c>
      <c r="I114" s="27">
        <f>SUMIFS('FY16 DataDump'!$E$2:$E$4537, 'FY16 DataDump'!$C$2:$C$4537, 'FY16 Individual Analysis'!$A114, 'FY16 DataDump'!$H$2:$H$4537, I$2)</f>
        <v>0</v>
      </c>
      <c r="J114" s="27">
        <f>SUMIFS('FY16 DataDump'!$E$2:$E$4537, 'FY16 DataDump'!$C$2:$C$4537, 'FY16 Individual Analysis'!$A114, 'FY16 DataDump'!$H$2:$H$4537, J$2)</f>
        <v>0</v>
      </c>
      <c r="K114" s="27">
        <f>SUMIFS('FY16 DataDump'!$E$2:$E$4537, 'FY16 DataDump'!$C$2:$C$4537, 'FY16 Individual Analysis'!$A114, 'FY16 DataDump'!$H$2:$H$4537, K$2)</f>
        <v>0</v>
      </c>
      <c r="L114" s="27">
        <f>SUMIFS('FY16 DataDump'!$E$2:$E$4537, 'FY16 DataDump'!$C$2:$C$4537, 'FY16 Individual Analysis'!$A114, 'FY16 DataDump'!$H$2:$H$4537, L$2)</f>
        <v>0</v>
      </c>
      <c r="M114" s="27">
        <f>SUMIFS('FY16 DataDump'!$E$2:$E$4537, 'FY16 DataDump'!$C$2:$C$4537, 'FY16 Individual Analysis'!$A114, 'FY16 DataDump'!$H$2:$H$4537, M$2)</f>
        <v>0</v>
      </c>
      <c r="N114" s="27">
        <f>SUMIFS('FY16 DataDump'!$E$2:$E$4537, 'FY16 DataDump'!$C$2:$C$4537, 'FY16 Individual Analysis'!$A114, 'FY16 DataDump'!$H$2:$H$4537, N$2)</f>
        <v>0</v>
      </c>
      <c r="O114" s="27">
        <f>SUMIFS('FY16 DataDump'!$E$2:$E$4537, 'FY16 DataDump'!$C$2:$C$4537, 'FY16 Individual Analysis'!$A114, 'FY16 DataDump'!$H$2:$H$4537, O$2)</f>
        <v>0</v>
      </c>
      <c r="P114" s="27">
        <f t="shared" si="10"/>
        <v>15</v>
      </c>
      <c r="Q114" s="108">
        <f t="shared" si="8"/>
        <v>1.2108492089118502E-3</v>
      </c>
      <c r="S114" s="20">
        <f t="shared" si="7"/>
        <v>18</v>
      </c>
      <c r="T114" s="21">
        <f t="shared" si="7"/>
        <v>0</v>
      </c>
      <c r="U114" s="21">
        <f t="shared" si="7"/>
        <v>0</v>
      </c>
      <c r="V114" s="21">
        <f t="shared" si="7"/>
        <v>0</v>
      </c>
      <c r="W114" s="21">
        <f t="shared" si="7"/>
        <v>0</v>
      </c>
      <c r="X114" s="21">
        <f t="shared" si="7"/>
        <v>0</v>
      </c>
      <c r="Y114" s="21">
        <f t="shared" si="11"/>
        <v>0</v>
      </c>
      <c r="Z114" s="21">
        <f t="shared" si="11"/>
        <v>0</v>
      </c>
      <c r="AA114" s="21">
        <f t="shared" si="11"/>
        <v>0</v>
      </c>
      <c r="AB114" s="21">
        <f t="shared" si="11"/>
        <v>0</v>
      </c>
      <c r="AC114" s="21">
        <f t="shared" si="11"/>
        <v>0</v>
      </c>
      <c r="AD114" s="24">
        <f t="shared" si="11"/>
        <v>0</v>
      </c>
      <c r="AF114" s="15">
        <f t="shared" si="9"/>
        <v>18</v>
      </c>
    </row>
    <row r="115" spans="1:32" x14ac:dyDescent="0.25">
      <c r="A115" s="75">
        <v>145</v>
      </c>
      <c r="B115" s="75" t="str">
        <f>INDEX('FY16 DataDump'!$A$2:$H$4537, MATCH('FY16 Individual Analysis'!A115, 'FY16 DataDump'!$C$2:$C$4537, 0), MATCH('FY16 DataDump'!$B$1, 'FY16 DataDump'!$A$1:$H$1))</f>
        <v>BOXED GOODS</v>
      </c>
      <c r="C115" s="75" t="str">
        <f>INDEX('FY16 DataDump'!$A$2:$H$4537, MATCH('FY16 Individual Analysis'!A115, 'FY16 DataDump'!$C$2:$C$4537, 0), MATCH('FY16 DataDump'!$D$1, 'FY16 DataDump'!$A$1:$H$1))</f>
        <v>Blue diamond whole naturl</v>
      </c>
      <c r="D115" s="27">
        <f>SUMIFS('FY16 DataDump'!$E$2:$E$4537, 'FY16 DataDump'!$C$2:$C$4537, 'FY16 Individual Analysis'!$A115, 'FY16 DataDump'!$H$2:$H$4537, D$2)</f>
        <v>27</v>
      </c>
      <c r="E115" s="27">
        <f>SUMIFS('FY16 DataDump'!$E$2:$E$4537, 'FY16 DataDump'!$C$2:$C$4537, 'FY16 Individual Analysis'!$A115, 'FY16 DataDump'!$H$2:$H$4537, E$2)</f>
        <v>0</v>
      </c>
      <c r="F115" s="27">
        <f>SUMIFS('FY16 DataDump'!$E$2:$E$4537, 'FY16 DataDump'!$C$2:$C$4537, 'FY16 Individual Analysis'!$A115, 'FY16 DataDump'!$H$2:$H$4537, F$2)</f>
        <v>0</v>
      </c>
      <c r="G115" s="27">
        <f>SUMIFS('FY16 DataDump'!$E$2:$E$4537, 'FY16 DataDump'!$C$2:$C$4537, 'FY16 Individual Analysis'!$A115, 'FY16 DataDump'!$H$2:$H$4537, G$2)</f>
        <v>0</v>
      </c>
      <c r="H115" s="27">
        <f>SUMIFS('FY16 DataDump'!$E$2:$E$4537, 'FY16 DataDump'!$C$2:$C$4537, 'FY16 Individual Analysis'!$A115, 'FY16 DataDump'!$H$2:$H$4537, H$2)</f>
        <v>0</v>
      </c>
      <c r="I115" s="27">
        <f>SUMIFS('FY16 DataDump'!$E$2:$E$4537, 'FY16 DataDump'!$C$2:$C$4537, 'FY16 Individual Analysis'!$A115, 'FY16 DataDump'!$H$2:$H$4537, I$2)</f>
        <v>0</v>
      </c>
      <c r="J115" s="27">
        <f>SUMIFS('FY16 DataDump'!$E$2:$E$4537, 'FY16 DataDump'!$C$2:$C$4537, 'FY16 Individual Analysis'!$A115, 'FY16 DataDump'!$H$2:$H$4537, J$2)</f>
        <v>0</v>
      </c>
      <c r="K115" s="27">
        <f>SUMIFS('FY16 DataDump'!$E$2:$E$4537, 'FY16 DataDump'!$C$2:$C$4537, 'FY16 Individual Analysis'!$A115, 'FY16 DataDump'!$H$2:$H$4537, K$2)</f>
        <v>0</v>
      </c>
      <c r="L115" s="27">
        <f>SUMIFS('FY16 DataDump'!$E$2:$E$4537, 'FY16 DataDump'!$C$2:$C$4537, 'FY16 Individual Analysis'!$A115, 'FY16 DataDump'!$H$2:$H$4537, L$2)</f>
        <v>0</v>
      </c>
      <c r="M115" s="27">
        <f>SUMIFS('FY16 DataDump'!$E$2:$E$4537, 'FY16 DataDump'!$C$2:$C$4537, 'FY16 Individual Analysis'!$A115, 'FY16 DataDump'!$H$2:$H$4537, M$2)</f>
        <v>0</v>
      </c>
      <c r="N115" s="27">
        <f>SUMIFS('FY16 DataDump'!$E$2:$E$4537, 'FY16 DataDump'!$C$2:$C$4537, 'FY16 Individual Analysis'!$A115, 'FY16 DataDump'!$H$2:$H$4537, N$2)</f>
        <v>0</v>
      </c>
      <c r="O115" s="27">
        <f>SUMIFS('FY16 DataDump'!$E$2:$E$4537, 'FY16 DataDump'!$C$2:$C$4537, 'FY16 Individual Analysis'!$A115, 'FY16 DataDump'!$H$2:$H$4537, O$2)</f>
        <v>0</v>
      </c>
      <c r="P115" s="27">
        <f t="shared" si="10"/>
        <v>27</v>
      </c>
      <c r="Q115" s="108">
        <f t="shared" si="8"/>
        <v>2.1795285760413301E-3</v>
      </c>
      <c r="S115" s="20">
        <f t="shared" si="7"/>
        <v>32.4</v>
      </c>
      <c r="T115" s="21">
        <f t="shared" si="7"/>
        <v>0</v>
      </c>
      <c r="U115" s="21">
        <f t="shared" si="7"/>
        <v>0</v>
      </c>
      <c r="V115" s="21">
        <f t="shared" si="7"/>
        <v>0</v>
      </c>
      <c r="W115" s="21">
        <f t="shared" si="7"/>
        <v>0</v>
      </c>
      <c r="X115" s="21">
        <f t="shared" si="7"/>
        <v>0</v>
      </c>
      <c r="Y115" s="21">
        <f t="shared" si="11"/>
        <v>0</v>
      </c>
      <c r="Z115" s="21">
        <f t="shared" si="11"/>
        <v>0</v>
      </c>
      <c r="AA115" s="21">
        <f t="shared" si="11"/>
        <v>0</v>
      </c>
      <c r="AB115" s="21">
        <f t="shared" si="11"/>
        <v>0</v>
      </c>
      <c r="AC115" s="21">
        <f t="shared" si="11"/>
        <v>0</v>
      </c>
      <c r="AD115" s="24">
        <f t="shared" si="11"/>
        <v>0</v>
      </c>
      <c r="AF115" s="15">
        <f t="shared" si="9"/>
        <v>32.4</v>
      </c>
    </row>
    <row r="116" spans="1:32" x14ac:dyDescent="0.25">
      <c r="A116" s="75">
        <v>1187</v>
      </c>
      <c r="B116" s="75" t="str">
        <f>INDEX('FY16 DataDump'!$A$2:$H$4537, MATCH('FY16 Individual Analysis'!A116, 'FY16 DataDump'!$C$2:$C$4537, 0), MATCH('FY16 DataDump'!$B$1, 'FY16 DataDump'!$A$1:$H$1))</f>
        <v>BOXED GOODS</v>
      </c>
      <c r="C116" s="75" t="str">
        <f>INDEX('FY16 DataDump'!$A$2:$H$4537, MATCH('FY16 Individual Analysis'!A116, 'FY16 DataDump'!$C$2:$C$4537, 0), MATCH('FY16 DataDump'!$D$1, 'FY16 DataDump'!$A$1:$H$1))</f>
        <v>Cheezit Crackers</v>
      </c>
      <c r="D116" s="27">
        <f>SUMIFS('FY16 DataDump'!$E$2:$E$4537, 'FY16 DataDump'!$C$2:$C$4537, 'FY16 Individual Analysis'!$A116, 'FY16 DataDump'!$H$2:$H$4537, D$2)</f>
        <v>10</v>
      </c>
      <c r="E116" s="27">
        <f>SUMIFS('FY16 DataDump'!$E$2:$E$4537, 'FY16 DataDump'!$C$2:$C$4537, 'FY16 Individual Analysis'!$A116, 'FY16 DataDump'!$H$2:$H$4537, E$2)</f>
        <v>0</v>
      </c>
      <c r="F116" s="27">
        <f>SUMIFS('FY16 DataDump'!$E$2:$E$4537, 'FY16 DataDump'!$C$2:$C$4537, 'FY16 Individual Analysis'!$A116, 'FY16 DataDump'!$H$2:$H$4537, F$2)</f>
        <v>0</v>
      </c>
      <c r="G116" s="27">
        <f>SUMIFS('FY16 DataDump'!$E$2:$E$4537, 'FY16 DataDump'!$C$2:$C$4537, 'FY16 Individual Analysis'!$A116, 'FY16 DataDump'!$H$2:$H$4537, G$2)</f>
        <v>0</v>
      </c>
      <c r="H116" s="27">
        <f>SUMIFS('FY16 DataDump'!$E$2:$E$4537, 'FY16 DataDump'!$C$2:$C$4537, 'FY16 Individual Analysis'!$A116, 'FY16 DataDump'!$H$2:$H$4537, H$2)</f>
        <v>0</v>
      </c>
      <c r="I116" s="27">
        <f>SUMIFS('FY16 DataDump'!$E$2:$E$4537, 'FY16 DataDump'!$C$2:$C$4537, 'FY16 Individual Analysis'!$A116, 'FY16 DataDump'!$H$2:$H$4537, I$2)</f>
        <v>0</v>
      </c>
      <c r="J116" s="27">
        <f>SUMIFS('FY16 DataDump'!$E$2:$E$4537, 'FY16 DataDump'!$C$2:$C$4537, 'FY16 Individual Analysis'!$A116, 'FY16 DataDump'!$H$2:$H$4537, J$2)</f>
        <v>0</v>
      </c>
      <c r="K116" s="27">
        <f>SUMIFS('FY16 DataDump'!$E$2:$E$4537, 'FY16 DataDump'!$C$2:$C$4537, 'FY16 Individual Analysis'!$A116, 'FY16 DataDump'!$H$2:$H$4537, K$2)</f>
        <v>0</v>
      </c>
      <c r="L116" s="27">
        <f>SUMIFS('FY16 DataDump'!$E$2:$E$4537, 'FY16 DataDump'!$C$2:$C$4537, 'FY16 Individual Analysis'!$A116, 'FY16 DataDump'!$H$2:$H$4537, L$2)</f>
        <v>0</v>
      </c>
      <c r="M116" s="27">
        <f>SUMIFS('FY16 DataDump'!$E$2:$E$4537, 'FY16 DataDump'!$C$2:$C$4537, 'FY16 Individual Analysis'!$A116, 'FY16 DataDump'!$H$2:$H$4537, M$2)</f>
        <v>0</v>
      </c>
      <c r="N116" s="27">
        <f>SUMIFS('FY16 DataDump'!$E$2:$E$4537, 'FY16 DataDump'!$C$2:$C$4537, 'FY16 Individual Analysis'!$A116, 'FY16 DataDump'!$H$2:$H$4537, N$2)</f>
        <v>0</v>
      </c>
      <c r="O116" s="27">
        <f>SUMIFS('FY16 DataDump'!$E$2:$E$4537, 'FY16 DataDump'!$C$2:$C$4537, 'FY16 Individual Analysis'!$A116, 'FY16 DataDump'!$H$2:$H$4537, O$2)</f>
        <v>0</v>
      </c>
      <c r="P116" s="27">
        <f t="shared" si="10"/>
        <v>10</v>
      </c>
      <c r="Q116" s="108">
        <f t="shared" si="8"/>
        <v>8.0723280594123341E-4</v>
      </c>
      <c r="S116" s="20">
        <f t="shared" si="7"/>
        <v>12</v>
      </c>
      <c r="T116" s="21">
        <f t="shared" si="7"/>
        <v>0</v>
      </c>
      <c r="U116" s="21">
        <f t="shared" si="7"/>
        <v>0</v>
      </c>
      <c r="V116" s="21">
        <f t="shared" si="7"/>
        <v>0</v>
      </c>
      <c r="W116" s="21">
        <f t="shared" si="7"/>
        <v>0</v>
      </c>
      <c r="X116" s="21">
        <f t="shared" si="7"/>
        <v>0</v>
      </c>
      <c r="Y116" s="21">
        <f t="shared" si="11"/>
        <v>0</v>
      </c>
      <c r="Z116" s="21">
        <f t="shared" si="11"/>
        <v>0</v>
      </c>
      <c r="AA116" s="21">
        <f t="shared" si="11"/>
        <v>0</v>
      </c>
      <c r="AB116" s="21">
        <f t="shared" si="11"/>
        <v>0</v>
      </c>
      <c r="AC116" s="21">
        <f t="shared" si="11"/>
        <v>0</v>
      </c>
      <c r="AD116" s="24">
        <f t="shared" si="11"/>
        <v>0</v>
      </c>
      <c r="AF116" s="15">
        <f t="shared" si="9"/>
        <v>12</v>
      </c>
    </row>
    <row r="117" spans="1:32" x14ac:dyDescent="0.25">
      <c r="A117" s="75">
        <v>133</v>
      </c>
      <c r="B117" s="75" t="str">
        <f>INDEX('FY16 DataDump'!$A$2:$H$4537, MATCH('FY16 Individual Analysis'!A117, 'FY16 DataDump'!$C$2:$C$4537, 0), MATCH('FY16 DataDump'!$B$1, 'FY16 DataDump'!$A$1:$H$1))</f>
        <v>BOXED GOODS</v>
      </c>
      <c r="C117" s="75" t="str">
        <f>INDEX('FY16 DataDump'!$A$2:$H$4537, MATCH('FY16 Individual Analysis'!A117, 'FY16 DataDump'!$C$2:$C$4537, 0), MATCH('FY16 DataDump'!$D$1, 'FY16 DataDump'!$A$1:$H$1))</f>
        <v>CLIF BAR BLUEBERRY CRISP</v>
      </c>
      <c r="D117" s="27">
        <f>SUMIFS('FY16 DataDump'!$E$2:$E$4537, 'FY16 DataDump'!$C$2:$C$4537, 'FY16 Individual Analysis'!$A117, 'FY16 DataDump'!$H$2:$H$4537, D$2)</f>
        <v>25</v>
      </c>
      <c r="E117" s="27">
        <f>SUMIFS('FY16 DataDump'!$E$2:$E$4537, 'FY16 DataDump'!$C$2:$C$4537, 'FY16 Individual Analysis'!$A117, 'FY16 DataDump'!$H$2:$H$4537, E$2)</f>
        <v>0</v>
      </c>
      <c r="F117" s="27">
        <f>SUMIFS('FY16 DataDump'!$E$2:$E$4537, 'FY16 DataDump'!$C$2:$C$4537, 'FY16 Individual Analysis'!$A117, 'FY16 DataDump'!$H$2:$H$4537, F$2)</f>
        <v>0</v>
      </c>
      <c r="G117" s="27">
        <f>SUMIFS('FY16 DataDump'!$E$2:$E$4537, 'FY16 DataDump'!$C$2:$C$4537, 'FY16 Individual Analysis'!$A117, 'FY16 DataDump'!$H$2:$H$4537, G$2)</f>
        <v>0</v>
      </c>
      <c r="H117" s="27">
        <f>SUMIFS('FY16 DataDump'!$E$2:$E$4537, 'FY16 DataDump'!$C$2:$C$4537, 'FY16 Individual Analysis'!$A117, 'FY16 DataDump'!$H$2:$H$4537, H$2)</f>
        <v>0</v>
      </c>
      <c r="I117" s="27">
        <f>SUMIFS('FY16 DataDump'!$E$2:$E$4537, 'FY16 DataDump'!$C$2:$C$4537, 'FY16 Individual Analysis'!$A117, 'FY16 DataDump'!$H$2:$H$4537, I$2)</f>
        <v>0</v>
      </c>
      <c r="J117" s="27">
        <f>SUMIFS('FY16 DataDump'!$E$2:$E$4537, 'FY16 DataDump'!$C$2:$C$4537, 'FY16 Individual Analysis'!$A117, 'FY16 DataDump'!$H$2:$H$4537, J$2)</f>
        <v>0</v>
      </c>
      <c r="K117" s="27">
        <f>SUMIFS('FY16 DataDump'!$E$2:$E$4537, 'FY16 DataDump'!$C$2:$C$4537, 'FY16 Individual Analysis'!$A117, 'FY16 DataDump'!$H$2:$H$4537, K$2)</f>
        <v>0</v>
      </c>
      <c r="L117" s="27">
        <f>SUMIFS('FY16 DataDump'!$E$2:$E$4537, 'FY16 DataDump'!$C$2:$C$4537, 'FY16 Individual Analysis'!$A117, 'FY16 DataDump'!$H$2:$H$4537, L$2)</f>
        <v>0</v>
      </c>
      <c r="M117" s="27">
        <f>SUMIFS('FY16 DataDump'!$E$2:$E$4537, 'FY16 DataDump'!$C$2:$C$4537, 'FY16 Individual Analysis'!$A117, 'FY16 DataDump'!$H$2:$H$4537, M$2)</f>
        <v>0</v>
      </c>
      <c r="N117" s="27">
        <f>SUMIFS('FY16 DataDump'!$E$2:$E$4537, 'FY16 DataDump'!$C$2:$C$4537, 'FY16 Individual Analysis'!$A117, 'FY16 DataDump'!$H$2:$H$4537, N$2)</f>
        <v>0</v>
      </c>
      <c r="O117" s="27">
        <f>SUMIFS('FY16 DataDump'!$E$2:$E$4537, 'FY16 DataDump'!$C$2:$C$4537, 'FY16 Individual Analysis'!$A117, 'FY16 DataDump'!$H$2:$H$4537, O$2)</f>
        <v>0</v>
      </c>
      <c r="P117" s="27">
        <f t="shared" si="10"/>
        <v>25</v>
      </c>
      <c r="Q117" s="108">
        <f t="shared" si="8"/>
        <v>2.0180820148530836E-3</v>
      </c>
      <c r="S117" s="20">
        <f t="shared" si="7"/>
        <v>30</v>
      </c>
      <c r="T117" s="21">
        <f t="shared" si="7"/>
        <v>0</v>
      </c>
      <c r="U117" s="21">
        <f t="shared" si="7"/>
        <v>0</v>
      </c>
      <c r="V117" s="21">
        <f t="shared" ref="V117:AA166" si="12">IFERROR((G117/$P117) * ($AF117), 0)</f>
        <v>0</v>
      </c>
      <c r="W117" s="21">
        <f t="shared" si="12"/>
        <v>0</v>
      </c>
      <c r="X117" s="21">
        <f t="shared" si="12"/>
        <v>0</v>
      </c>
      <c r="Y117" s="21">
        <f t="shared" si="11"/>
        <v>0</v>
      </c>
      <c r="Z117" s="21">
        <f t="shared" si="11"/>
        <v>0</v>
      </c>
      <c r="AA117" s="21">
        <f t="shared" si="11"/>
        <v>0</v>
      </c>
      <c r="AB117" s="21">
        <f t="shared" si="11"/>
        <v>0</v>
      </c>
      <c r="AC117" s="21">
        <f t="shared" si="11"/>
        <v>0</v>
      </c>
      <c r="AD117" s="24">
        <f t="shared" si="11"/>
        <v>0</v>
      </c>
      <c r="AF117" s="15">
        <f t="shared" si="9"/>
        <v>30</v>
      </c>
    </row>
    <row r="118" spans="1:32" x14ac:dyDescent="0.25">
      <c r="A118" s="75">
        <v>404</v>
      </c>
      <c r="B118" s="75" t="str">
        <f>INDEX('FY16 DataDump'!$A$2:$H$4537, MATCH('FY16 Individual Analysis'!A118, 'FY16 DataDump'!$C$2:$C$4537, 0), MATCH('FY16 DataDump'!$B$1, 'FY16 DataDump'!$A$1:$H$1))</f>
        <v>BOXED GOODS</v>
      </c>
      <c r="C118" s="75" t="str">
        <f>INDEX('FY16 DataDump'!$A$2:$H$4537, MATCH('FY16 Individual Analysis'!A118, 'FY16 DataDump'!$C$2:$C$4537, 0), MATCH('FY16 DataDump'!$D$1, 'FY16 DataDump'!$A$1:$H$1))</f>
        <v>CLIF BAR CHOCOLAT BROWNIE</v>
      </c>
      <c r="D118" s="27">
        <f>SUMIFS('FY16 DataDump'!$E$2:$E$4537, 'FY16 DataDump'!$C$2:$C$4537, 'FY16 Individual Analysis'!$A118, 'FY16 DataDump'!$H$2:$H$4537, D$2)</f>
        <v>54</v>
      </c>
      <c r="E118" s="27">
        <f>SUMIFS('FY16 DataDump'!$E$2:$E$4537, 'FY16 DataDump'!$C$2:$C$4537, 'FY16 Individual Analysis'!$A118, 'FY16 DataDump'!$H$2:$H$4537, E$2)</f>
        <v>0</v>
      </c>
      <c r="F118" s="27">
        <f>SUMIFS('FY16 DataDump'!$E$2:$E$4537, 'FY16 DataDump'!$C$2:$C$4537, 'FY16 Individual Analysis'!$A118, 'FY16 DataDump'!$H$2:$H$4537, F$2)</f>
        <v>0</v>
      </c>
      <c r="G118" s="27">
        <f>SUMIFS('FY16 DataDump'!$E$2:$E$4537, 'FY16 DataDump'!$C$2:$C$4537, 'FY16 Individual Analysis'!$A118, 'FY16 DataDump'!$H$2:$H$4537, G$2)</f>
        <v>0</v>
      </c>
      <c r="H118" s="27">
        <f>SUMIFS('FY16 DataDump'!$E$2:$E$4537, 'FY16 DataDump'!$C$2:$C$4537, 'FY16 Individual Analysis'!$A118, 'FY16 DataDump'!$H$2:$H$4537, H$2)</f>
        <v>0</v>
      </c>
      <c r="I118" s="27">
        <f>SUMIFS('FY16 DataDump'!$E$2:$E$4537, 'FY16 DataDump'!$C$2:$C$4537, 'FY16 Individual Analysis'!$A118, 'FY16 DataDump'!$H$2:$H$4537, I$2)</f>
        <v>0</v>
      </c>
      <c r="J118" s="27">
        <f>SUMIFS('FY16 DataDump'!$E$2:$E$4537, 'FY16 DataDump'!$C$2:$C$4537, 'FY16 Individual Analysis'!$A118, 'FY16 DataDump'!$H$2:$H$4537, J$2)</f>
        <v>0</v>
      </c>
      <c r="K118" s="27">
        <f>SUMIFS('FY16 DataDump'!$E$2:$E$4537, 'FY16 DataDump'!$C$2:$C$4537, 'FY16 Individual Analysis'!$A118, 'FY16 DataDump'!$H$2:$H$4537, K$2)</f>
        <v>0</v>
      </c>
      <c r="L118" s="27">
        <f>SUMIFS('FY16 DataDump'!$E$2:$E$4537, 'FY16 DataDump'!$C$2:$C$4537, 'FY16 Individual Analysis'!$A118, 'FY16 DataDump'!$H$2:$H$4537, L$2)</f>
        <v>0</v>
      </c>
      <c r="M118" s="27">
        <f>SUMIFS('FY16 DataDump'!$E$2:$E$4537, 'FY16 DataDump'!$C$2:$C$4537, 'FY16 Individual Analysis'!$A118, 'FY16 DataDump'!$H$2:$H$4537, M$2)</f>
        <v>0</v>
      </c>
      <c r="N118" s="27">
        <f>SUMIFS('FY16 DataDump'!$E$2:$E$4537, 'FY16 DataDump'!$C$2:$C$4537, 'FY16 Individual Analysis'!$A118, 'FY16 DataDump'!$H$2:$H$4537, N$2)</f>
        <v>0</v>
      </c>
      <c r="O118" s="27">
        <f>SUMIFS('FY16 DataDump'!$E$2:$E$4537, 'FY16 DataDump'!$C$2:$C$4537, 'FY16 Individual Analysis'!$A118, 'FY16 DataDump'!$H$2:$H$4537, O$2)</f>
        <v>0</v>
      </c>
      <c r="P118" s="27">
        <f t="shared" si="10"/>
        <v>54</v>
      </c>
      <c r="Q118" s="108">
        <f t="shared" si="8"/>
        <v>4.3590571520826602E-3</v>
      </c>
      <c r="S118" s="20">
        <f t="shared" ref="S118:X179" si="13">IFERROR((D118/$P118) * ($AF118), 0)</f>
        <v>64.8</v>
      </c>
      <c r="T118" s="21">
        <f t="shared" si="13"/>
        <v>0</v>
      </c>
      <c r="U118" s="21">
        <f t="shared" si="13"/>
        <v>0</v>
      </c>
      <c r="V118" s="21">
        <f t="shared" si="12"/>
        <v>0</v>
      </c>
      <c r="W118" s="21">
        <f t="shared" si="12"/>
        <v>0</v>
      </c>
      <c r="X118" s="21">
        <f t="shared" si="12"/>
        <v>0</v>
      </c>
      <c r="Y118" s="21">
        <f t="shared" si="11"/>
        <v>0</v>
      </c>
      <c r="Z118" s="21">
        <f t="shared" si="11"/>
        <v>0</v>
      </c>
      <c r="AA118" s="21">
        <f t="shared" si="11"/>
        <v>0</v>
      </c>
      <c r="AB118" s="21">
        <f t="shared" si="11"/>
        <v>0</v>
      </c>
      <c r="AC118" s="21">
        <f t="shared" si="11"/>
        <v>0</v>
      </c>
      <c r="AD118" s="24">
        <f t="shared" si="11"/>
        <v>0</v>
      </c>
      <c r="AF118" s="15">
        <f t="shared" si="9"/>
        <v>64.8</v>
      </c>
    </row>
    <row r="119" spans="1:32" x14ac:dyDescent="0.25">
      <c r="A119" s="75">
        <v>118</v>
      </c>
      <c r="B119" s="75" t="str">
        <f>INDEX('FY16 DataDump'!$A$2:$H$4537, MATCH('FY16 Individual Analysis'!A119, 'FY16 DataDump'!$C$2:$C$4537, 0), MATCH('FY16 DataDump'!$B$1, 'FY16 DataDump'!$A$1:$H$1))</f>
        <v>BOXED GOODS</v>
      </c>
      <c r="C119" s="75" t="str">
        <f>INDEX('FY16 DataDump'!$A$2:$H$4537, MATCH('FY16 Individual Analysis'!A119, 'FY16 DataDump'!$C$2:$C$4537, 0), MATCH('FY16 DataDump'!$D$1, 'FY16 DataDump'!$A$1:$H$1))</f>
        <v>Clif Bar Chocolate chip</v>
      </c>
      <c r="D119" s="27">
        <f>SUMIFS('FY16 DataDump'!$E$2:$E$4537, 'FY16 DataDump'!$C$2:$C$4537, 'FY16 Individual Analysis'!$A119, 'FY16 DataDump'!$H$2:$H$4537, D$2)</f>
        <v>31</v>
      </c>
      <c r="E119" s="27">
        <f>SUMIFS('FY16 DataDump'!$E$2:$E$4537, 'FY16 DataDump'!$C$2:$C$4537, 'FY16 Individual Analysis'!$A119, 'FY16 DataDump'!$H$2:$H$4537, E$2)</f>
        <v>0</v>
      </c>
      <c r="F119" s="27">
        <f>SUMIFS('FY16 DataDump'!$E$2:$E$4537, 'FY16 DataDump'!$C$2:$C$4537, 'FY16 Individual Analysis'!$A119, 'FY16 DataDump'!$H$2:$H$4537, F$2)</f>
        <v>0</v>
      </c>
      <c r="G119" s="27">
        <f>SUMIFS('FY16 DataDump'!$E$2:$E$4537, 'FY16 DataDump'!$C$2:$C$4537, 'FY16 Individual Analysis'!$A119, 'FY16 DataDump'!$H$2:$H$4537, G$2)</f>
        <v>0</v>
      </c>
      <c r="H119" s="27">
        <f>SUMIFS('FY16 DataDump'!$E$2:$E$4537, 'FY16 DataDump'!$C$2:$C$4537, 'FY16 Individual Analysis'!$A119, 'FY16 DataDump'!$H$2:$H$4537, H$2)</f>
        <v>0</v>
      </c>
      <c r="I119" s="27">
        <f>SUMIFS('FY16 DataDump'!$E$2:$E$4537, 'FY16 DataDump'!$C$2:$C$4537, 'FY16 Individual Analysis'!$A119, 'FY16 DataDump'!$H$2:$H$4537, I$2)</f>
        <v>0</v>
      </c>
      <c r="J119" s="27">
        <f>SUMIFS('FY16 DataDump'!$E$2:$E$4537, 'FY16 DataDump'!$C$2:$C$4537, 'FY16 Individual Analysis'!$A119, 'FY16 DataDump'!$H$2:$H$4537, J$2)</f>
        <v>0</v>
      </c>
      <c r="K119" s="27">
        <f>SUMIFS('FY16 DataDump'!$E$2:$E$4537, 'FY16 DataDump'!$C$2:$C$4537, 'FY16 Individual Analysis'!$A119, 'FY16 DataDump'!$H$2:$H$4537, K$2)</f>
        <v>0</v>
      </c>
      <c r="L119" s="27">
        <f>SUMIFS('FY16 DataDump'!$E$2:$E$4537, 'FY16 DataDump'!$C$2:$C$4537, 'FY16 Individual Analysis'!$A119, 'FY16 DataDump'!$H$2:$H$4537, L$2)</f>
        <v>0</v>
      </c>
      <c r="M119" s="27">
        <f>SUMIFS('FY16 DataDump'!$E$2:$E$4537, 'FY16 DataDump'!$C$2:$C$4537, 'FY16 Individual Analysis'!$A119, 'FY16 DataDump'!$H$2:$H$4537, M$2)</f>
        <v>0</v>
      </c>
      <c r="N119" s="27">
        <f>SUMIFS('FY16 DataDump'!$E$2:$E$4537, 'FY16 DataDump'!$C$2:$C$4537, 'FY16 Individual Analysis'!$A119, 'FY16 DataDump'!$H$2:$H$4537, N$2)</f>
        <v>0</v>
      </c>
      <c r="O119" s="27">
        <f>SUMIFS('FY16 DataDump'!$E$2:$E$4537, 'FY16 DataDump'!$C$2:$C$4537, 'FY16 Individual Analysis'!$A119, 'FY16 DataDump'!$H$2:$H$4537, O$2)</f>
        <v>0</v>
      </c>
      <c r="P119" s="27">
        <f t="shared" si="10"/>
        <v>31</v>
      </c>
      <c r="Q119" s="108">
        <f t="shared" si="8"/>
        <v>2.5024216984178239E-3</v>
      </c>
      <c r="S119" s="20">
        <f t="shared" si="13"/>
        <v>37.200000000000003</v>
      </c>
      <c r="T119" s="21">
        <f t="shared" si="13"/>
        <v>0</v>
      </c>
      <c r="U119" s="21">
        <f t="shared" si="13"/>
        <v>0</v>
      </c>
      <c r="V119" s="21">
        <f t="shared" si="12"/>
        <v>0</v>
      </c>
      <c r="W119" s="21">
        <f t="shared" si="12"/>
        <v>0</v>
      </c>
      <c r="X119" s="21">
        <f t="shared" si="12"/>
        <v>0</v>
      </c>
      <c r="Y119" s="21">
        <f t="shared" si="11"/>
        <v>0</v>
      </c>
      <c r="Z119" s="21">
        <f t="shared" si="11"/>
        <v>0</v>
      </c>
      <c r="AA119" s="21">
        <f t="shared" si="11"/>
        <v>0</v>
      </c>
      <c r="AB119" s="21">
        <f t="shared" si="11"/>
        <v>0</v>
      </c>
      <c r="AC119" s="21">
        <f t="shared" si="11"/>
        <v>0</v>
      </c>
      <c r="AD119" s="24">
        <f t="shared" si="11"/>
        <v>0</v>
      </c>
      <c r="AF119" s="15">
        <f t="shared" si="9"/>
        <v>37.200000000000003</v>
      </c>
    </row>
    <row r="120" spans="1:32" x14ac:dyDescent="0.25">
      <c r="A120" s="75">
        <v>2635</v>
      </c>
      <c r="B120" s="75" t="str">
        <f>INDEX('FY16 DataDump'!$A$2:$H$4537, MATCH('FY16 Individual Analysis'!A120, 'FY16 DataDump'!$C$2:$C$4537, 0), MATCH('FY16 DataDump'!$B$1, 'FY16 DataDump'!$A$1:$H$1))</f>
        <v>BOXED GOODS</v>
      </c>
      <c r="C120" s="75" t="str">
        <f>INDEX('FY16 DataDump'!$A$2:$H$4537, MATCH('FY16 Individual Analysis'!A120, 'FY16 DataDump'!$C$2:$C$4537, 0), MATCH('FY16 DataDump'!$D$1, 'FY16 DataDump'!$A$1:$H$1))</f>
        <v>CLIF BAR COCNUT CHOC CHIP</v>
      </c>
      <c r="D120" s="27">
        <f>SUMIFS('FY16 DataDump'!$E$2:$E$4537, 'FY16 DataDump'!$C$2:$C$4537, 'FY16 Individual Analysis'!$A120, 'FY16 DataDump'!$H$2:$H$4537, D$2)</f>
        <v>18</v>
      </c>
      <c r="E120" s="27">
        <f>SUMIFS('FY16 DataDump'!$E$2:$E$4537, 'FY16 DataDump'!$C$2:$C$4537, 'FY16 Individual Analysis'!$A120, 'FY16 DataDump'!$H$2:$H$4537, E$2)</f>
        <v>0</v>
      </c>
      <c r="F120" s="27">
        <f>SUMIFS('FY16 DataDump'!$E$2:$E$4537, 'FY16 DataDump'!$C$2:$C$4537, 'FY16 Individual Analysis'!$A120, 'FY16 DataDump'!$H$2:$H$4537, F$2)</f>
        <v>0</v>
      </c>
      <c r="G120" s="27">
        <f>SUMIFS('FY16 DataDump'!$E$2:$E$4537, 'FY16 DataDump'!$C$2:$C$4537, 'FY16 Individual Analysis'!$A120, 'FY16 DataDump'!$H$2:$H$4537, G$2)</f>
        <v>0</v>
      </c>
      <c r="H120" s="27">
        <f>SUMIFS('FY16 DataDump'!$E$2:$E$4537, 'FY16 DataDump'!$C$2:$C$4537, 'FY16 Individual Analysis'!$A120, 'FY16 DataDump'!$H$2:$H$4537, H$2)</f>
        <v>0</v>
      </c>
      <c r="I120" s="27">
        <f>SUMIFS('FY16 DataDump'!$E$2:$E$4537, 'FY16 DataDump'!$C$2:$C$4537, 'FY16 Individual Analysis'!$A120, 'FY16 DataDump'!$H$2:$H$4537, I$2)</f>
        <v>0</v>
      </c>
      <c r="J120" s="27">
        <f>SUMIFS('FY16 DataDump'!$E$2:$E$4537, 'FY16 DataDump'!$C$2:$C$4537, 'FY16 Individual Analysis'!$A120, 'FY16 DataDump'!$H$2:$H$4537, J$2)</f>
        <v>0</v>
      </c>
      <c r="K120" s="27">
        <f>SUMIFS('FY16 DataDump'!$E$2:$E$4537, 'FY16 DataDump'!$C$2:$C$4537, 'FY16 Individual Analysis'!$A120, 'FY16 DataDump'!$H$2:$H$4537, K$2)</f>
        <v>0</v>
      </c>
      <c r="L120" s="27">
        <f>SUMIFS('FY16 DataDump'!$E$2:$E$4537, 'FY16 DataDump'!$C$2:$C$4537, 'FY16 Individual Analysis'!$A120, 'FY16 DataDump'!$H$2:$H$4537, L$2)</f>
        <v>0</v>
      </c>
      <c r="M120" s="27">
        <f>SUMIFS('FY16 DataDump'!$E$2:$E$4537, 'FY16 DataDump'!$C$2:$C$4537, 'FY16 Individual Analysis'!$A120, 'FY16 DataDump'!$H$2:$H$4537, M$2)</f>
        <v>0</v>
      </c>
      <c r="N120" s="27">
        <f>SUMIFS('FY16 DataDump'!$E$2:$E$4537, 'FY16 DataDump'!$C$2:$C$4537, 'FY16 Individual Analysis'!$A120, 'FY16 DataDump'!$H$2:$H$4537, N$2)</f>
        <v>0</v>
      </c>
      <c r="O120" s="27">
        <f>SUMIFS('FY16 DataDump'!$E$2:$E$4537, 'FY16 DataDump'!$C$2:$C$4537, 'FY16 Individual Analysis'!$A120, 'FY16 DataDump'!$H$2:$H$4537, O$2)</f>
        <v>0</v>
      </c>
      <c r="P120" s="27">
        <f t="shared" si="10"/>
        <v>18</v>
      </c>
      <c r="Q120" s="108">
        <f t="shared" si="8"/>
        <v>1.4530190506942201E-3</v>
      </c>
      <c r="S120" s="20">
        <f t="shared" si="13"/>
        <v>21.6</v>
      </c>
      <c r="T120" s="21">
        <f t="shared" si="13"/>
        <v>0</v>
      </c>
      <c r="U120" s="21">
        <f t="shared" si="13"/>
        <v>0</v>
      </c>
      <c r="V120" s="21">
        <f t="shared" si="12"/>
        <v>0</v>
      </c>
      <c r="W120" s="21">
        <f t="shared" si="12"/>
        <v>0</v>
      </c>
      <c r="X120" s="21">
        <f t="shared" si="12"/>
        <v>0</v>
      </c>
      <c r="Y120" s="21">
        <f t="shared" si="11"/>
        <v>0</v>
      </c>
      <c r="Z120" s="21">
        <f t="shared" si="11"/>
        <v>0</v>
      </c>
      <c r="AA120" s="21">
        <f t="shared" si="11"/>
        <v>0</v>
      </c>
      <c r="AB120" s="21">
        <f t="shared" si="11"/>
        <v>0</v>
      </c>
      <c r="AC120" s="21">
        <f t="shared" si="11"/>
        <v>0</v>
      </c>
      <c r="AD120" s="24">
        <f t="shared" si="11"/>
        <v>0</v>
      </c>
      <c r="AF120" s="15">
        <f t="shared" si="9"/>
        <v>21.6</v>
      </c>
    </row>
    <row r="121" spans="1:32" x14ac:dyDescent="0.25">
      <c r="A121" s="75">
        <v>4560</v>
      </c>
      <c r="B121" s="75" t="str">
        <f>INDEX('FY16 DataDump'!$A$2:$H$4537, MATCH('FY16 Individual Analysis'!A121, 'FY16 DataDump'!$C$2:$C$4537, 0), MATCH('FY16 DataDump'!$B$1, 'FY16 DataDump'!$A$1:$H$1))</f>
        <v>BOXED GOODS</v>
      </c>
      <c r="C121" s="75" t="str">
        <f>INDEX('FY16 DataDump'!$A$2:$H$4537, MATCH('FY16 Individual Analysis'!A121, 'FY16 DataDump'!$C$2:$C$4537, 0), MATCH('FY16 DataDump'!$D$1, 'FY16 DataDump'!$A$1:$H$1))</f>
        <v>Clif Bar Oatmeal R Walnut</v>
      </c>
      <c r="D121" s="27">
        <f>SUMIFS('FY16 DataDump'!$E$2:$E$4537, 'FY16 DataDump'!$C$2:$C$4537, 'FY16 Individual Analysis'!$A121, 'FY16 DataDump'!$H$2:$H$4537, D$2)</f>
        <v>24</v>
      </c>
      <c r="E121" s="27">
        <f>SUMIFS('FY16 DataDump'!$E$2:$E$4537, 'FY16 DataDump'!$C$2:$C$4537, 'FY16 Individual Analysis'!$A121, 'FY16 DataDump'!$H$2:$H$4537, E$2)</f>
        <v>0</v>
      </c>
      <c r="F121" s="27">
        <f>SUMIFS('FY16 DataDump'!$E$2:$E$4537, 'FY16 DataDump'!$C$2:$C$4537, 'FY16 Individual Analysis'!$A121, 'FY16 DataDump'!$H$2:$H$4537, F$2)</f>
        <v>0</v>
      </c>
      <c r="G121" s="27">
        <f>SUMIFS('FY16 DataDump'!$E$2:$E$4537, 'FY16 DataDump'!$C$2:$C$4537, 'FY16 Individual Analysis'!$A121, 'FY16 DataDump'!$H$2:$H$4537, G$2)</f>
        <v>0</v>
      </c>
      <c r="H121" s="27">
        <f>SUMIFS('FY16 DataDump'!$E$2:$E$4537, 'FY16 DataDump'!$C$2:$C$4537, 'FY16 Individual Analysis'!$A121, 'FY16 DataDump'!$H$2:$H$4537, H$2)</f>
        <v>0</v>
      </c>
      <c r="I121" s="27">
        <f>SUMIFS('FY16 DataDump'!$E$2:$E$4537, 'FY16 DataDump'!$C$2:$C$4537, 'FY16 Individual Analysis'!$A121, 'FY16 DataDump'!$H$2:$H$4537, I$2)</f>
        <v>0</v>
      </c>
      <c r="J121" s="27">
        <f>SUMIFS('FY16 DataDump'!$E$2:$E$4537, 'FY16 DataDump'!$C$2:$C$4537, 'FY16 Individual Analysis'!$A121, 'FY16 DataDump'!$H$2:$H$4537, J$2)</f>
        <v>0</v>
      </c>
      <c r="K121" s="27">
        <f>SUMIFS('FY16 DataDump'!$E$2:$E$4537, 'FY16 DataDump'!$C$2:$C$4537, 'FY16 Individual Analysis'!$A121, 'FY16 DataDump'!$H$2:$H$4537, K$2)</f>
        <v>0</v>
      </c>
      <c r="L121" s="27">
        <f>SUMIFS('FY16 DataDump'!$E$2:$E$4537, 'FY16 DataDump'!$C$2:$C$4537, 'FY16 Individual Analysis'!$A121, 'FY16 DataDump'!$H$2:$H$4537, L$2)</f>
        <v>0</v>
      </c>
      <c r="M121" s="27">
        <f>SUMIFS('FY16 DataDump'!$E$2:$E$4537, 'FY16 DataDump'!$C$2:$C$4537, 'FY16 Individual Analysis'!$A121, 'FY16 DataDump'!$H$2:$H$4537, M$2)</f>
        <v>0</v>
      </c>
      <c r="N121" s="27">
        <f>SUMIFS('FY16 DataDump'!$E$2:$E$4537, 'FY16 DataDump'!$C$2:$C$4537, 'FY16 Individual Analysis'!$A121, 'FY16 DataDump'!$H$2:$H$4537, N$2)</f>
        <v>0</v>
      </c>
      <c r="O121" s="27">
        <f>SUMIFS('FY16 DataDump'!$E$2:$E$4537, 'FY16 DataDump'!$C$2:$C$4537, 'FY16 Individual Analysis'!$A121, 'FY16 DataDump'!$H$2:$H$4537, O$2)</f>
        <v>0</v>
      </c>
      <c r="P121" s="27">
        <f t="shared" si="10"/>
        <v>24</v>
      </c>
      <c r="Q121" s="108">
        <f t="shared" si="8"/>
        <v>1.9373587342589602E-3</v>
      </c>
      <c r="S121" s="20">
        <f t="shared" si="13"/>
        <v>28.8</v>
      </c>
      <c r="T121" s="21">
        <f t="shared" si="13"/>
        <v>0</v>
      </c>
      <c r="U121" s="21">
        <f t="shared" si="13"/>
        <v>0</v>
      </c>
      <c r="V121" s="21">
        <f t="shared" si="12"/>
        <v>0</v>
      </c>
      <c r="W121" s="21">
        <f t="shared" si="12"/>
        <v>0</v>
      </c>
      <c r="X121" s="21">
        <f t="shared" si="12"/>
        <v>0</v>
      </c>
      <c r="Y121" s="21">
        <f t="shared" si="11"/>
        <v>0</v>
      </c>
      <c r="Z121" s="21">
        <f t="shared" si="11"/>
        <v>0</v>
      </c>
      <c r="AA121" s="21">
        <f t="shared" si="11"/>
        <v>0</v>
      </c>
      <c r="AB121" s="21">
        <f t="shared" si="11"/>
        <v>0</v>
      </c>
      <c r="AC121" s="21">
        <f t="shared" si="11"/>
        <v>0</v>
      </c>
      <c r="AD121" s="24">
        <f t="shared" si="11"/>
        <v>0</v>
      </c>
      <c r="AF121" s="15">
        <f t="shared" si="9"/>
        <v>28.8</v>
      </c>
    </row>
    <row r="122" spans="1:32" x14ac:dyDescent="0.25">
      <c r="A122" s="75">
        <v>4895</v>
      </c>
      <c r="B122" s="75" t="str">
        <f>INDEX('FY16 DataDump'!$A$2:$H$4537, MATCH('FY16 Individual Analysis'!A122, 'FY16 DataDump'!$C$2:$C$4537, 0), MATCH('FY16 DataDump'!$B$1, 'FY16 DataDump'!$A$1:$H$1))</f>
        <v>BOXED GOODS</v>
      </c>
      <c r="C122" s="75" t="str">
        <f>INDEX('FY16 DataDump'!$A$2:$H$4537, MATCH('FY16 Individual Analysis'!A122, 'FY16 DataDump'!$C$2:$C$4537, 0), MATCH('FY16 DataDump'!$D$1, 'FY16 DataDump'!$A$1:$H$1))</f>
        <v>CLIF BAR WHT CHOC MCD</v>
      </c>
      <c r="D122" s="27">
        <f>SUMIFS('FY16 DataDump'!$E$2:$E$4537, 'FY16 DataDump'!$C$2:$C$4537, 'FY16 Individual Analysis'!$A122, 'FY16 DataDump'!$H$2:$H$4537, D$2)</f>
        <v>42</v>
      </c>
      <c r="E122" s="27">
        <f>SUMIFS('FY16 DataDump'!$E$2:$E$4537, 'FY16 DataDump'!$C$2:$C$4537, 'FY16 Individual Analysis'!$A122, 'FY16 DataDump'!$H$2:$H$4537, E$2)</f>
        <v>0</v>
      </c>
      <c r="F122" s="27">
        <f>SUMIFS('FY16 DataDump'!$E$2:$E$4537, 'FY16 DataDump'!$C$2:$C$4537, 'FY16 Individual Analysis'!$A122, 'FY16 DataDump'!$H$2:$H$4537, F$2)</f>
        <v>0</v>
      </c>
      <c r="G122" s="27">
        <f>SUMIFS('FY16 DataDump'!$E$2:$E$4537, 'FY16 DataDump'!$C$2:$C$4537, 'FY16 Individual Analysis'!$A122, 'FY16 DataDump'!$H$2:$H$4537, G$2)</f>
        <v>0</v>
      </c>
      <c r="H122" s="27">
        <f>SUMIFS('FY16 DataDump'!$E$2:$E$4537, 'FY16 DataDump'!$C$2:$C$4537, 'FY16 Individual Analysis'!$A122, 'FY16 DataDump'!$H$2:$H$4537, H$2)</f>
        <v>0</v>
      </c>
      <c r="I122" s="27">
        <f>SUMIFS('FY16 DataDump'!$E$2:$E$4537, 'FY16 DataDump'!$C$2:$C$4537, 'FY16 Individual Analysis'!$A122, 'FY16 DataDump'!$H$2:$H$4537, I$2)</f>
        <v>0</v>
      </c>
      <c r="J122" s="27">
        <f>SUMIFS('FY16 DataDump'!$E$2:$E$4537, 'FY16 DataDump'!$C$2:$C$4537, 'FY16 Individual Analysis'!$A122, 'FY16 DataDump'!$H$2:$H$4537, J$2)</f>
        <v>0</v>
      </c>
      <c r="K122" s="27">
        <f>SUMIFS('FY16 DataDump'!$E$2:$E$4537, 'FY16 DataDump'!$C$2:$C$4537, 'FY16 Individual Analysis'!$A122, 'FY16 DataDump'!$H$2:$H$4537, K$2)</f>
        <v>0</v>
      </c>
      <c r="L122" s="27">
        <f>SUMIFS('FY16 DataDump'!$E$2:$E$4537, 'FY16 DataDump'!$C$2:$C$4537, 'FY16 Individual Analysis'!$A122, 'FY16 DataDump'!$H$2:$H$4537, L$2)</f>
        <v>0</v>
      </c>
      <c r="M122" s="27">
        <f>SUMIFS('FY16 DataDump'!$E$2:$E$4537, 'FY16 DataDump'!$C$2:$C$4537, 'FY16 Individual Analysis'!$A122, 'FY16 DataDump'!$H$2:$H$4537, M$2)</f>
        <v>0</v>
      </c>
      <c r="N122" s="27">
        <f>SUMIFS('FY16 DataDump'!$E$2:$E$4537, 'FY16 DataDump'!$C$2:$C$4537, 'FY16 Individual Analysis'!$A122, 'FY16 DataDump'!$H$2:$H$4537, N$2)</f>
        <v>0</v>
      </c>
      <c r="O122" s="27">
        <f>SUMIFS('FY16 DataDump'!$E$2:$E$4537, 'FY16 DataDump'!$C$2:$C$4537, 'FY16 Individual Analysis'!$A122, 'FY16 DataDump'!$H$2:$H$4537, O$2)</f>
        <v>0</v>
      </c>
      <c r="P122" s="27">
        <f t="shared" si="10"/>
        <v>42</v>
      </c>
      <c r="Q122" s="108">
        <f t="shared" si="8"/>
        <v>3.3903777849531806E-3</v>
      </c>
      <c r="S122" s="20">
        <f t="shared" si="13"/>
        <v>50.4</v>
      </c>
      <c r="T122" s="21">
        <f t="shared" si="13"/>
        <v>0</v>
      </c>
      <c r="U122" s="21">
        <f t="shared" si="13"/>
        <v>0</v>
      </c>
      <c r="V122" s="21">
        <f t="shared" si="12"/>
        <v>0</v>
      </c>
      <c r="W122" s="21">
        <f t="shared" si="12"/>
        <v>0</v>
      </c>
      <c r="X122" s="21">
        <f t="shared" si="12"/>
        <v>0</v>
      </c>
      <c r="Y122" s="21">
        <f t="shared" si="11"/>
        <v>0</v>
      </c>
      <c r="Z122" s="21">
        <f t="shared" si="11"/>
        <v>0</v>
      </c>
      <c r="AA122" s="21">
        <f t="shared" si="11"/>
        <v>0</v>
      </c>
      <c r="AB122" s="21">
        <f t="shared" si="11"/>
        <v>0</v>
      </c>
      <c r="AC122" s="21">
        <f t="shared" si="11"/>
        <v>0</v>
      </c>
      <c r="AD122" s="24">
        <f t="shared" si="11"/>
        <v>0</v>
      </c>
      <c r="AF122" s="15">
        <f t="shared" si="9"/>
        <v>50.4</v>
      </c>
    </row>
    <row r="123" spans="1:32" x14ac:dyDescent="0.25">
      <c r="A123" s="75">
        <v>7744</v>
      </c>
      <c r="B123" s="75" t="str">
        <f>INDEX('FY16 DataDump'!$A$2:$H$4537, MATCH('FY16 Individual Analysis'!A123, 'FY16 DataDump'!$C$2:$C$4537, 0), MATCH('FY16 DataDump'!$B$1, 'FY16 DataDump'!$A$1:$H$1))</f>
        <v>BOXED GOODS</v>
      </c>
      <c r="C123" s="75" t="str">
        <f>INDEX('FY16 DataDump'!$A$2:$H$4537, MATCH('FY16 Individual Analysis'!A123, 'FY16 DataDump'!$C$2:$C$4537, 0), MATCH('FY16 DataDump'!$D$1, 'FY16 DataDump'!$A$1:$H$1))</f>
        <v>CLIF BUILD COOKIES CREAM</v>
      </c>
      <c r="D123" s="27">
        <f>SUMIFS('FY16 DataDump'!$E$2:$E$4537, 'FY16 DataDump'!$C$2:$C$4537, 'FY16 Individual Analysis'!$A123, 'FY16 DataDump'!$H$2:$H$4537, D$2)</f>
        <v>12</v>
      </c>
      <c r="E123" s="27">
        <f>SUMIFS('FY16 DataDump'!$E$2:$E$4537, 'FY16 DataDump'!$C$2:$C$4537, 'FY16 Individual Analysis'!$A123, 'FY16 DataDump'!$H$2:$H$4537, E$2)</f>
        <v>0</v>
      </c>
      <c r="F123" s="27">
        <f>SUMIFS('FY16 DataDump'!$E$2:$E$4537, 'FY16 DataDump'!$C$2:$C$4537, 'FY16 Individual Analysis'!$A123, 'FY16 DataDump'!$H$2:$H$4537, F$2)</f>
        <v>0</v>
      </c>
      <c r="G123" s="27">
        <f>SUMIFS('FY16 DataDump'!$E$2:$E$4537, 'FY16 DataDump'!$C$2:$C$4537, 'FY16 Individual Analysis'!$A123, 'FY16 DataDump'!$H$2:$H$4537, G$2)</f>
        <v>0</v>
      </c>
      <c r="H123" s="27">
        <f>SUMIFS('FY16 DataDump'!$E$2:$E$4537, 'FY16 DataDump'!$C$2:$C$4537, 'FY16 Individual Analysis'!$A123, 'FY16 DataDump'!$H$2:$H$4537, H$2)</f>
        <v>0</v>
      </c>
      <c r="I123" s="27">
        <f>SUMIFS('FY16 DataDump'!$E$2:$E$4537, 'FY16 DataDump'!$C$2:$C$4537, 'FY16 Individual Analysis'!$A123, 'FY16 DataDump'!$H$2:$H$4537, I$2)</f>
        <v>0</v>
      </c>
      <c r="J123" s="27">
        <f>SUMIFS('FY16 DataDump'!$E$2:$E$4537, 'FY16 DataDump'!$C$2:$C$4537, 'FY16 Individual Analysis'!$A123, 'FY16 DataDump'!$H$2:$H$4537, J$2)</f>
        <v>0</v>
      </c>
      <c r="K123" s="27">
        <f>SUMIFS('FY16 DataDump'!$E$2:$E$4537, 'FY16 DataDump'!$C$2:$C$4537, 'FY16 Individual Analysis'!$A123, 'FY16 DataDump'!$H$2:$H$4537, K$2)</f>
        <v>0</v>
      </c>
      <c r="L123" s="27">
        <f>SUMIFS('FY16 DataDump'!$E$2:$E$4537, 'FY16 DataDump'!$C$2:$C$4537, 'FY16 Individual Analysis'!$A123, 'FY16 DataDump'!$H$2:$H$4537, L$2)</f>
        <v>0</v>
      </c>
      <c r="M123" s="27">
        <f>SUMIFS('FY16 DataDump'!$E$2:$E$4537, 'FY16 DataDump'!$C$2:$C$4537, 'FY16 Individual Analysis'!$A123, 'FY16 DataDump'!$H$2:$H$4537, M$2)</f>
        <v>0</v>
      </c>
      <c r="N123" s="27">
        <f>SUMIFS('FY16 DataDump'!$E$2:$E$4537, 'FY16 DataDump'!$C$2:$C$4537, 'FY16 Individual Analysis'!$A123, 'FY16 DataDump'!$H$2:$H$4537, N$2)</f>
        <v>0</v>
      </c>
      <c r="O123" s="27">
        <f>SUMIFS('FY16 DataDump'!$E$2:$E$4537, 'FY16 DataDump'!$C$2:$C$4537, 'FY16 Individual Analysis'!$A123, 'FY16 DataDump'!$H$2:$H$4537, O$2)</f>
        <v>0</v>
      </c>
      <c r="P123" s="27">
        <f t="shared" si="10"/>
        <v>12</v>
      </c>
      <c r="Q123" s="108">
        <f t="shared" si="8"/>
        <v>9.686793671294801E-4</v>
      </c>
      <c r="S123" s="20">
        <f t="shared" si="13"/>
        <v>14.4</v>
      </c>
      <c r="T123" s="21">
        <f t="shared" si="13"/>
        <v>0</v>
      </c>
      <c r="U123" s="21">
        <f t="shared" si="13"/>
        <v>0</v>
      </c>
      <c r="V123" s="21">
        <f t="shared" si="12"/>
        <v>0</v>
      </c>
      <c r="W123" s="21">
        <f t="shared" si="12"/>
        <v>0</v>
      </c>
      <c r="X123" s="21">
        <f t="shared" si="12"/>
        <v>0</v>
      </c>
      <c r="Y123" s="21">
        <f t="shared" si="11"/>
        <v>0</v>
      </c>
      <c r="Z123" s="21">
        <f t="shared" si="11"/>
        <v>0</v>
      </c>
      <c r="AA123" s="21">
        <f t="shared" si="11"/>
        <v>0</v>
      </c>
      <c r="AB123" s="21">
        <f t="shared" si="11"/>
        <v>0</v>
      </c>
      <c r="AC123" s="21">
        <f t="shared" si="11"/>
        <v>0</v>
      </c>
      <c r="AD123" s="24">
        <f t="shared" si="11"/>
        <v>0</v>
      </c>
      <c r="AF123" s="15">
        <f t="shared" si="9"/>
        <v>14.4</v>
      </c>
    </row>
    <row r="124" spans="1:32" x14ac:dyDescent="0.25">
      <c r="A124" s="75">
        <v>3789</v>
      </c>
      <c r="B124" s="75" t="str">
        <f>INDEX('FY16 DataDump'!$A$2:$H$4537, MATCH('FY16 Individual Analysis'!A124, 'FY16 DataDump'!$C$2:$C$4537, 0), MATCH('FY16 DataDump'!$B$1, 'FY16 DataDump'!$A$1:$H$1))</f>
        <v>BOXED GOODS</v>
      </c>
      <c r="C124" s="75" t="str">
        <f>INDEX('FY16 DataDump'!$A$2:$H$4537, MATCH('FY16 Individual Analysis'!A124, 'FY16 DataDump'!$C$2:$C$4537, 0), MATCH('FY16 DataDump'!$D$1, 'FY16 DataDump'!$A$1:$H$1))</f>
        <v>CLIF BUILDER CHOC MINT</v>
      </c>
      <c r="D124" s="27">
        <f>SUMIFS('FY16 DataDump'!$E$2:$E$4537, 'FY16 DataDump'!$C$2:$C$4537, 'FY16 Individual Analysis'!$A124, 'FY16 DataDump'!$H$2:$H$4537, D$2)</f>
        <v>13</v>
      </c>
      <c r="E124" s="27">
        <f>SUMIFS('FY16 DataDump'!$E$2:$E$4537, 'FY16 DataDump'!$C$2:$C$4537, 'FY16 Individual Analysis'!$A124, 'FY16 DataDump'!$H$2:$H$4537, E$2)</f>
        <v>0</v>
      </c>
      <c r="F124" s="27">
        <f>SUMIFS('FY16 DataDump'!$E$2:$E$4537, 'FY16 DataDump'!$C$2:$C$4537, 'FY16 Individual Analysis'!$A124, 'FY16 DataDump'!$H$2:$H$4537, F$2)</f>
        <v>0</v>
      </c>
      <c r="G124" s="27">
        <f>SUMIFS('FY16 DataDump'!$E$2:$E$4537, 'FY16 DataDump'!$C$2:$C$4537, 'FY16 Individual Analysis'!$A124, 'FY16 DataDump'!$H$2:$H$4537, G$2)</f>
        <v>0</v>
      </c>
      <c r="H124" s="27">
        <f>SUMIFS('FY16 DataDump'!$E$2:$E$4537, 'FY16 DataDump'!$C$2:$C$4537, 'FY16 Individual Analysis'!$A124, 'FY16 DataDump'!$H$2:$H$4537, H$2)</f>
        <v>0</v>
      </c>
      <c r="I124" s="27">
        <f>SUMIFS('FY16 DataDump'!$E$2:$E$4537, 'FY16 DataDump'!$C$2:$C$4537, 'FY16 Individual Analysis'!$A124, 'FY16 DataDump'!$H$2:$H$4537, I$2)</f>
        <v>0</v>
      </c>
      <c r="J124" s="27">
        <f>SUMIFS('FY16 DataDump'!$E$2:$E$4537, 'FY16 DataDump'!$C$2:$C$4537, 'FY16 Individual Analysis'!$A124, 'FY16 DataDump'!$H$2:$H$4537, J$2)</f>
        <v>0</v>
      </c>
      <c r="K124" s="27">
        <f>SUMIFS('FY16 DataDump'!$E$2:$E$4537, 'FY16 DataDump'!$C$2:$C$4537, 'FY16 Individual Analysis'!$A124, 'FY16 DataDump'!$H$2:$H$4537, K$2)</f>
        <v>0</v>
      </c>
      <c r="L124" s="27">
        <f>SUMIFS('FY16 DataDump'!$E$2:$E$4537, 'FY16 DataDump'!$C$2:$C$4537, 'FY16 Individual Analysis'!$A124, 'FY16 DataDump'!$H$2:$H$4537, L$2)</f>
        <v>0</v>
      </c>
      <c r="M124" s="27">
        <f>SUMIFS('FY16 DataDump'!$E$2:$E$4537, 'FY16 DataDump'!$C$2:$C$4537, 'FY16 Individual Analysis'!$A124, 'FY16 DataDump'!$H$2:$H$4537, M$2)</f>
        <v>0</v>
      </c>
      <c r="N124" s="27">
        <f>SUMIFS('FY16 DataDump'!$E$2:$E$4537, 'FY16 DataDump'!$C$2:$C$4537, 'FY16 Individual Analysis'!$A124, 'FY16 DataDump'!$H$2:$H$4537, N$2)</f>
        <v>0</v>
      </c>
      <c r="O124" s="27">
        <f>SUMIFS('FY16 DataDump'!$E$2:$E$4537, 'FY16 DataDump'!$C$2:$C$4537, 'FY16 Individual Analysis'!$A124, 'FY16 DataDump'!$H$2:$H$4537, O$2)</f>
        <v>0</v>
      </c>
      <c r="P124" s="27">
        <f t="shared" si="10"/>
        <v>13</v>
      </c>
      <c r="Q124" s="108">
        <f t="shared" si="8"/>
        <v>1.0494026477236035E-3</v>
      </c>
      <c r="S124" s="20">
        <f t="shared" si="13"/>
        <v>15.6</v>
      </c>
      <c r="T124" s="21">
        <f t="shared" si="13"/>
        <v>0</v>
      </c>
      <c r="U124" s="21">
        <f t="shared" si="13"/>
        <v>0</v>
      </c>
      <c r="V124" s="21">
        <f t="shared" si="12"/>
        <v>0</v>
      </c>
      <c r="W124" s="21">
        <f t="shared" si="12"/>
        <v>0</v>
      </c>
      <c r="X124" s="21">
        <f t="shared" si="12"/>
        <v>0</v>
      </c>
      <c r="Y124" s="21">
        <f t="shared" si="11"/>
        <v>0</v>
      </c>
      <c r="Z124" s="21">
        <f t="shared" si="11"/>
        <v>0</v>
      </c>
      <c r="AA124" s="21">
        <f t="shared" si="11"/>
        <v>0</v>
      </c>
      <c r="AB124" s="21">
        <f t="shared" si="11"/>
        <v>0</v>
      </c>
      <c r="AC124" s="21">
        <f t="shared" si="11"/>
        <v>0</v>
      </c>
      <c r="AD124" s="24">
        <f t="shared" si="11"/>
        <v>0</v>
      </c>
      <c r="AF124" s="15">
        <f t="shared" si="9"/>
        <v>15.6</v>
      </c>
    </row>
    <row r="125" spans="1:32" x14ac:dyDescent="0.25">
      <c r="A125" s="75">
        <v>7776</v>
      </c>
      <c r="B125" s="75" t="str">
        <f>INDEX('FY16 DataDump'!$A$2:$H$4537, MATCH('FY16 Individual Analysis'!A125, 'FY16 DataDump'!$C$2:$C$4537, 0), MATCH('FY16 DataDump'!$B$1, 'FY16 DataDump'!$A$1:$H$1))</f>
        <v>BOXED GOODS</v>
      </c>
      <c r="C125" s="75" t="str">
        <f>INDEX('FY16 DataDump'!$A$2:$H$4537, MATCH('FY16 Individual Analysis'!A125, 'FY16 DataDump'!$C$2:$C$4537, 0), MATCH('FY16 DataDump'!$D$1, 'FY16 DataDump'!$A$1:$H$1))</f>
        <v>CLIF BUILDER CHOC PB</v>
      </c>
      <c r="D125" s="27">
        <f>SUMIFS('FY16 DataDump'!$E$2:$E$4537, 'FY16 DataDump'!$C$2:$C$4537, 'FY16 Individual Analysis'!$A125, 'FY16 DataDump'!$H$2:$H$4537, D$2)</f>
        <v>14</v>
      </c>
      <c r="E125" s="27">
        <f>SUMIFS('FY16 DataDump'!$E$2:$E$4537, 'FY16 DataDump'!$C$2:$C$4537, 'FY16 Individual Analysis'!$A125, 'FY16 DataDump'!$H$2:$H$4537, E$2)</f>
        <v>0</v>
      </c>
      <c r="F125" s="27">
        <f>SUMIFS('FY16 DataDump'!$E$2:$E$4537, 'FY16 DataDump'!$C$2:$C$4537, 'FY16 Individual Analysis'!$A125, 'FY16 DataDump'!$H$2:$H$4537, F$2)</f>
        <v>0</v>
      </c>
      <c r="G125" s="27">
        <f>SUMIFS('FY16 DataDump'!$E$2:$E$4537, 'FY16 DataDump'!$C$2:$C$4537, 'FY16 Individual Analysis'!$A125, 'FY16 DataDump'!$H$2:$H$4537, G$2)</f>
        <v>0</v>
      </c>
      <c r="H125" s="27">
        <f>SUMIFS('FY16 DataDump'!$E$2:$E$4537, 'FY16 DataDump'!$C$2:$C$4537, 'FY16 Individual Analysis'!$A125, 'FY16 DataDump'!$H$2:$H$4537, H$2)</f>
        <v>0</v>
      </c>
      <c r="I125" s="27">
        <f>SUMIFS('FY16 DataDump'!$E$2:$E$4537, 'FY16 DataDump'!$C$2:$C$4537, 'FY16 Individual Analysis'!$A125, 'FY16 DataDump'!$H$2:$H$4537, I$2)</f>
        <v>0</v>
      </c>
      <c r="J125" s="27">
        <f>SUMIFS('FY16 DataDump'!$E$2:$E$4537, 'FY16 DataDump'!$C$2:$C$4537, 'FY16 Individual Analysis'!$A125, 'FY16 DataDump'!$H$2:$H$4537, J$2)</f>
        <v>0</v>
      </c>
      <c r="K125" s="27">
        <f>SUMIFS('FY16 DataDump'!$E$2:$E$4537, 'FY16 DataDump'!$C$2:$C$4537, 'FY16 Individual Analysis'!$A125, 'FY16 DataDump'!$H$2:$H$4537, K$2)</f>
        <v>0</v>
      </c>
      <c r="L125" s="27">
        <f>SUMIFS('FY16 DataDump'!$E$2:$E$4537, 'FY16 DataDump'!$C$2:$C$4537, 'FY16 Individual Analysis'!$A125, 'FY16 DataDump'!$H$2:$H$4537, L$2)</f>
        <v>0</v>
      </c>
      <c r="M125" s="27">
        <f>SUMIFS('FY16 DataDump'!$E$2:$E$4537, 'FY16 DataDump'!$C$2:$C$4537, 'FY16 Individual Analysis'!$A125, 'FY16 DataDump'!$H$2:$H$4537, M$2)</f>
        <v>0</v>
      </c>
      <c r="N125" s="27">
        <f>SUMIFS('FY16 DataDump'!$E$2:$E$4537, 'FY16 DataDump'!$C$2:$C$4537, 'FY16 Individual Analysis'!$A125, 'FY16 DataDump'!$H$2:$H$4537, N$2)</f>
        <v>0</v>
      </c>
      <c r="O125" s="27">
        <f>SUMIFS('FY16 DataDump'!$E$2:$E$4537, 'FY16 DataDump'!$C$2:$C$4537, 'FY16 Individual Analysis'!$A125, 'FY16 DataDump'!$H$2:$H$4537, O$2)</f>
        <v>0</v>
      </c>
      <c r="P125" s="27">
        <f t="shared" si="10"/>
        <v>14</v>
      </c>
      <c r="Q125" s="108">
        <f t="shared" si="8"/>
        <v>1.1301259283177268E-3</v>
      </c>
      <c r="S125" s="20">
        <f t="shared" si="13"/>
        <v>16.8</v>
      </c>
      <c r="T125" s="21">
        <f t="shared" si="13"/>
        <v>0</v>
      </c>
      <c r="U125" s="21">
        <f t="shared" si="13"/>
        <v>0</v>
      </c>
      <c r="V125" s="21">
        <f t="shared" si="12"/>
        <v>0</v>
      </c>
      <c r="W125" s="21">
        <f t="shared" si="12"/>
        <v>0</v>
      </c>
      <c r="X125" s="21">
        <f t="shared" si="12"/>
        <v>0</v>
      </c>
      <c r="Y125" s="21">
        <f t="shared" si="11"/>
        <v>0</v>
      </c>
      <c r="Z125" s="21">
        <f t="shared" si="11"/>
        <v>0</v>
      </c>
      <c r="AA125" s="21">
        <f t="shared" si="11"/>
        <v>0</v>
      </c>
      <c r="AB125" s="21">
        <f t="shared" si="11"/>
        <v>0</v>
      </c>
      <c r="AC125" s="21">
        <f t="shared" si="11"/>
        <v>0</v>
      </c>
      <c r="AD125" s="24">
        <f t="shared" si="11"/>
        <v>0</v>
      </c>
      <c r="AF125" s="15">
        <f t="shared" si="9"/>
        <v>16.8</v>
      </c>
    </row>
    <row r="126" spans="1:32" x14ac:dyDescent="0.25">
      <c r="A126" s="75">
        <v>8978</v>
      </c>
      <c r="B126" s="75" t="str">
        <f>INDEX('FY16 DataDump'!$A$2:$H$4537, MATCH('FY16 Individual Analysis'!A126, 'FY16 DataDump'!$C$2:$C$4537, 0), MATCH('FY16 DataDump'!$B$1, 'FY16 DataDump'!$A$1:$H$1))</f>
        <v>BOXED GOODS</v>
      </c>
      <c r="C126" s="75" t="str">
        <f>INDEX('FY16 DataDump'!$A$2:$H$4537, MATCH('FY16 Individual Analysis'!A126, 'FY16 DataDump'!$C$2:$C$4537, 0), MATCH('FY16 DataDump'!$D$1, 'FY16 DataDump'!$A$1:$H$1))</f>
        <v>CLIF BUILDER CHOCOLATE</v>
      </c>
      <c r="D126" s="27">
        <f>SUMIFS('FY16 DataDump'!$E$2:$E$4537, 'FY16 DataDump'!$C$2:$C$4537, 'FY16 Individual Analysis'!$A126, 'FY16 DataDump'!$H$2:$H$4537, D$2)</f>
        <v>25</v>
      </c>
      <c r="E126" s="27">
        <f>SUMIFS('FY16 DataDump'!$E$2:$E$4537, 'FY16 DataDump'!$C$2:$C$4537, 'FY16 Individual Analysis'!$A126, 'FY16 DataDump'!$H$2:$H$4537, E$2)</f>
        <v>0</v>
      </c>
      <c r="F126" s="27">
        <f>SUMIFS('FY16 DataDump'!$E$2:$E$4537, 'FY16 DataDump'!$C$2:$C$4537, 'FY16 Individual Analysis'!$A126, 'FY16 DataDump'!$H$2:$H$4537, F$2)</f>
        <v>0</v>
      </c>
      <c r="G126" s="27">
        <f>SUMIFS('FY16 DataDump'!$E$2:$E$4537, 'FY16 DataDump'!$C$2:$C$4537, 'FY16 Individual Analysis'!$A126, 'FY16 DataDump'!$H$2:$H$4537, G$2)</f>
        <v>0</v>
      </c>
      <c r="H126" s="27">
        <f>SUMIFS('FY16 DataDump'!$E$2:$E$4537, 'FY16 DataDump'!$C$2:$C$4537, 'FY16 Individual Analysis'!$A126, 'FY16 DataDump'!$H$2:$H$4537, H$2)</f>
        <v>0</v>
      </c>
      <c r="I126" s="27">
        <f>SUMIFS('FY16 DataDump'!$E$2:$E$4537, 'FY16 DataDump'!$C$2:$C$4537, 'FY16 Individual Analysis'!$A126, 'FY16 DataDump'!$H$2:$H$4537, I$2)</f>
        <v>0</v>
      </c>
      <c r="J126" s="27">
        <f>SUMIFS('FY16 DataDump'!$E$2:$E$4537, 'FY16 DataDump'!$C$2:$C$4537, 'FY16 Individual Analysis'!$A126, 'FY16 DataDump'!$H$2:$H$4537, J$2)</f>
        <v>0</v>
      </c>
      <c r="K126" s="27">
        <f>SUMIFS('FY16 DataDump'!$E$2:$E$4537, 'FY16 DataDump'!$C$2:$C$4537, 'FY16 Individual Analysis'!$A126, 'FY16 DataDump'!$H$2:$H$4537, K$2)</f>
        <v>0</v>
      </c>
      <c r="L126" s="27">
        <f>SUMIFS('FY16 DataDump'!$E$2:$E$4537, 'FY16 DataDump'!$C$2:$C$4537, 'FY16 Individual Analysis'!$A126, 'FY16 DataDump'!$H$2:$H$4537, L$2)</f>
        <v>0</v>
      </c>
      <c r="M126" s="27">
        <f>SUMIFS('FY16 DataDump'!$E$2:$E$4537, 'FY16 DataDump'!$C$2:$C$4537, 'FY16 Individual Analysis'!$A126, 'FY16 DataDump'!$H$2:$H$4537, M$2)</f>
        <v>0</v>
      </c>
      <c r="N126" s="27">
        <f>SUMIFS('FY16 DataDump'!$E$2:$E$4537, 'FY16 DataDump'!$C$2:$C$4537, 'FY16 Individual Analysis'!$A126, 'FY16 DataDump'!$H$2:$H$4537, N$2)</f>
        <v>0</v>
      </c>
      <c r="O126" s="27">
        <f>SUMIFS('FY16 DataDump'!$E$2:$E$4537, 'FY16 DataDump'!$C$2:$C$4537, 'FY16 Individual Analysis'!$A126, 'FY16 DataDump'!$H$2:$H$4537, O$2)</f>
        <v>0</v>
      </c>
      <c r="P126" s="27">
        <f t="shared" si="10"/>
        <v>25</v>
      </c>
      <c r="Q126" s="108">
        <f t="shared" si="8"/>
        <v>2.0180820148530836E-3</v>
      </c>
      <c r="S126" s="20">
        <f t="shared" si="13"/>
        <v>30</v>
      </c>
      <c r="T126" s="21">
        <f t="shared" si="13"/>
        <v>0</v>
      </c>
      <c r="U126" s="21">
        <f t="shared" si="13"/>
        <v>0</v>
      </c>
      <c r="V126" s="21">
        <f t="shared" si="12"/>
        <v>0</v>
      </c>
      <c r="W126" s="21">
        <f t="shared" si="12"/>
        <v>0</v>
      </c>
      <c r="X126" s="21">
        <f t="shared" si="12"/>
        <v>0</v>
      </c>
      <c r="Y126" s="21">
        <f t="shared" si="11"/>
        <v>0</v>
      </c>
      <c r="Z126" s="21">
        <f t="shared" si="11"/>
        <v>0</v>
      </c>
      <c r="AA126" s="21">
        <f t="shared" si="11"/>
        <v>0</v>
      </c>
      <c r="AB126" s="21">
        <f t="shared" si="11"/>
        <v>0</v>
      </c>
      <c r="AC126" s="21">
        <f t="shared" si="11"/>
        <v>0</v>
      </c>
      <c r="AD126" s="24">
        <f t="shared" si="11"/>
        <v>0</v>
      </c>
      <c r="AF126" s="15">
        <f t="shared" si="9"/>
        <v>30</v>
      </c>
    </row>
    <row r="127" spans="1:32" x14ac:dyDescent="0.25">
      <c r="A127" s="75">
        <v>5692</v>
      </c>
      <c r="B127" s="75" t="str">
        <f>INDEX('FY16 DataDump'!$A$2:$H$4537, MATCH('FY16 Individual Analysis'!A127, 'FY16 DataDump'!$C$2:$C$4537, 0), MATCH('FY16 DataDump'!$B$1, 'FY16 DataDump'!$A$1:$H$1))</f>
        <v>BOXED GOODS</v>
      </c>
      <c r="C127" s="75" t="str">
        <f>INDEX('FY16 DataDump'!$A$2:$H$4537, MATCH('FY16 Individual Analysis'!A127, 'FY16 DataDump'!$C$2:$C$4537, 0), MATCH('FY16 DataDump'!$D$1, 'FY16 DataDump'!$A$1:$H$1))</f>
        <v>Cup noodles beef BIG</v>
      </c>
      <c r="D127" s="27">
        <f>SUMIFS('FY16 DataDump'!$E$2:$E$4537, 'FY16 DataDump'!$C$2:$C$4537, 'FY16 Individual Analysis'!$A127, 'FY16 DataDump'!$H$2:$H$4537, D$2)</f>
        <v>23</v>
      </c>
      <c r="E127" s="27">
        <f>SUMIFS('FY16 DataDump'!$E$2:$E$4537, 'FY16 DataDump'!$C$2:$C$4537, 'FY16 Individual Analysis'!$A127, 'FY16 DataDump'!$H$2:$H$4537, E$2)</f>
        <v>0</v>
      </c>
      <c r="F127" s="27">
        <f>SUMIFS('FY16 DataDump'!$E$2:$E$4537, 'FY16 DataDump'!$C$2:$C$4537, 'FY16 Individual Analysis'!$A127, 'FY16 DataDump'!$H$2:$H$4537, F$2)</f>
        <v>0</v>
      </c>
      <c r="G127" s="27">
        <f>SUMIFS('FY16 DataDump'!$E$2:$E$4537, 'FY16 DataDump'!$C$2:$C$4537, 'FY16 Individual Analysis'!$A127, 'FY16 DataDump'!$H$2:$H$4537, G$2)</f>
        <v>0</v>
      </c>
      <c r="H127" s="27">
        <f>SUMIFS('FY16 DataDump'!$E$2:$E$4537, 'FY16 DataDump'!$C$2:$C$4537, 'FY16 Individual Analysis'!$A127, 'FY16 DataDump'!$H$2:$H$4537, H$2)</f>
        <v>0</v>
      </c>
      <c r="I127" s="27">
        <f>SUMIFS('FY16 DataDump'!$E$2:$E$4537, 'FY16 DataDump'!$C$2:$C$4537, 'FY16 Individual Analysis'!$A127, 'FY16 DataDump'!$H$2:$H$4537, I$2)</f>
        <v>0</v>
      </c>
      <c r="J127" s="27">
        <f>SUMIFS('FY16 DataDump'!$E$2:$E$4537, 'FY16 DataDump'!$C$2:$C$4537, 'FY16 Individual Analysis'!$A127, 'FY16 DataDump'!$H$2:$H$4537, J$2)</f>
        <v>0</v>
      </c>
      <c r="K127" s="27">
        <f>SUMIFS('FY16 DataDump'!$E$2:$E$4537, 'FY16 DataDump'!$C$2:$C$4537, 'FY16 Individual Analysis'!$A127, 'FY16 DataDump'!$H$2:$H$4537, K$2)</f>
        <v>0</v>
      </c>
      <c r="L127" s="27">
        <f>SUMIFS('FY16 DataDump'!$E$2:$E$4537, 'FY16 DataDump'!$C$2:$C$4537, 'FY16 Individual Analysis'!$A127, 'FY16 DataDump'!$H$2:$H$4537, L$2)</f>
        <v>0</v>
      </c>
      <c r="M127" s="27">
        <f>SUMIFS('FY16 DataDump'!$E$2:$E$4537, 'FY16 DataDump'!$C$2:$C$4537, 'FY16 Individual Analysis'!$A127, 'FY16 DataDump'!$H$2:$H$4537, M$2)</f>
        <v>0</v>
      </c>
      <c r="N127" s="27">
        <f>SUMIFS('FY16 DataDump'!$E$2:$E$4537, 'FY16 DataDump'!$C$2:$C$4537, 'FY16 Individual Analysis'!$A127, 'FY16 DataDump'!$H$2:$H$4537, N$2)</f>
        <v>0</v>
      </c>
      <c r="O127" s="27">
        <f>SUMIFS('FY16 DataDump'!$E$2:$E$4537, 'FY16 DataDump'!$C$2:$C$4537, 'FY16 Individual Analysis'!$A127, 'FY16 DataDump'!$H$2:$H$4537, O$2)</f>
        <v>0</v>
      </c>
      <c r="P127" s="27">
        <f t="shared" si="10"/>
        <v>23</v>
      </c>
      <c r="Q127" s="108">
        <f t="shared" si="8"/>
        <v>1.856635453664837E-3</v>
      </c>
      <c r="S127" s="20">
        <f t="shared" si="13"/>
        <v>27.6</v>
      </c>
      <c r="T127" s="21">
        <f t="shared" si="13"/>
        <v>0</v>
      </c>
      <c r="U127" s="21">
        <f t="shared" si="13"/>
        <v>0</v>
      </c>
      <c r="V127" s="21">
        <f t="shared" si="12"/>
        <v>0</v>
      </c>
      <c r="W127" s="21">
        <f t="shared" si="12"/>
        <v>0</v>
      </c>
      <c r="X127" s="21">
        <f t="shared" si="12"/>
        <v>0</v>
      </c>
      <c r="Y127" s="21">
        <f t="shared" si="11"/>
        <v>0</v>
      </c>
      <c r="Z127" s="21">
        <f t="shared" si="11"/>
        <v>0</v>
      </c>
      <c r="AA127" s="21">
        <f t="shared" si="11"/>
        <v>0</v>
      </c>
      <c r="AB127" s="21">
        <f t="shared" si="11"/>
        <v>0</v>
      </c>
      <c r="AC127" s="21">
        <f t="shared" si="11"/>
        <v>0</v>
      </c>
      <c r="AD127" s="24">
        <f t="shared" si="11"/>
        <v>0</v>
      </c>
      <c r="AF127" s="15">
        <f t="shared" si="9"/>
        <v>27.6</v>
      </c>
    </row>
    <row r="128" spans="1:32" x14ac:dyDescent="0.25">
      <c r="A128" s="75">
        <v>64335</v>
      </c>
      <c r="B128" s="75" t="str">
        <f>INDEX('FY16 DataDump'!$A$2:$H$4537, MATCH('FY16 Individual Analysis'!A128, 'FY16 DataDump'!$C$2:$C$4537, 0), MATCH('FY16 DataDump'!$B$1, 'FY16 DataDump'!$A$1:$H$1))</f>
        <v>BOXED GOODS</v>
      </c>
      <c r="C128" s="75" t="str">
        <f>INDEX('FY16 DataDump'!$A$2:$H$4537, MATCH('FY16 Individual Analysis'!A128, 'FY16 DataDump'!$C$2:$C$4537, 0), MATCH('FY16 DataDump'!$D$1, 'FY16 DataDump'!$A$1:$H$1))</f>
        <v>CUP NOODLES CHK VEG</v>
      </c>
      <c r="D128" s="27">
        <f>SUMIFS('FY16 DataDump'!$E$2:$E$4537, 'FY16 DataDump'!$C$2:$C$4537, 'FY16 Individual Analysis'!$A128, 'FY16 DataDump'!$H$2:$H$4537, D$2)</f>
        <v>33</v>
      </c>
      <c r="E128" s="27">
        <f>SUMIFS('FY16 DataDump'!$E$2:$E$4537, 'FY16 DataDump'!$C$2:$C$4537, 'FY16 Individual Analysis'!$A128, 'FY16 DataDump'!$H$2:$H$4537, E$2)</f>
        <v>0</v>
      </c>
      <c r="F128" s="27">
        <f>SUMIFS('FY16 DataDump'!$E$2:$E$4537, 'FY16 DataDump'!$C$2:$C$4537, 'FY16 Individual Analysis'!$A128, 'FY16 DataDump'!$H$2:$H$4537, F$2)</f>
        <v>0</v>
      </c>
      <c r="G128" s="27">
        <f>SUMIFS('FY16 DataDump'!$E$2:$E$4537, 'FY16 DataDump'!$C$2:$C$4537, 'FY16 Individual Analysis'!$A128, 'FY16 DataDump'!$H$2:$H$4537, G$2)</f>
        <v>0</v>
      </c>
      <c r="H128" s="27">
        <f>SUMIFS('FY16 DataDump'!$E$2:$E$4537, 'FY16 DataDump'!$C$2:$C$4537, 'FY16 Individual Analysis'!$A128, 'FY16 DataDump'!$H$2:$H$4537, H$2)</f>
        <v>0</v>
      </c>
      <c r="I128" s="27">
        <f>SUMIFS('FY16 DataDump'!$E$2:$E$4537, 'FY16 DataDump'!$C$2:$C$4537, 'FY16 Individual Analysis'!$A128, 'FY16 DataDump'!$H$2:$H$4537, I$2)</f>
        <v>0</v>
      </c>
      <c r="J128" s="27">
        <f>SUMIFS('FY16 DataDump'!$E$2:$E$4537, 'FY16 DataDump'!$C$2:$C$4537, 'FY16 Individual Analysis'!$A128, 'FY16 DataDump'!$H$2:$H$4537, J$2)</f>
        <v>0</v>
      </c>
      <c r="K128" s="27">
        <f>SUMIFS('FY16 DataDump'!$E$2:$E$4537, 'FY16 DataDump'!$C$2:$C$4537, 'FY16 Individual Analysis'!$A128, 'FY16 DataDump'!$H$2:$H$4537, K$2)</f>
        <v>0</v>
      </c>
      <c r="L128" s="27">
        <f>SUMIFS('FY16 DataDump'!$E$2:$E$4537, 'FY16 DataDump'!$C$2:$C$4537, 'FY16 Individual Analysis'!$A128, 'FY16 DataDump'!$H$2:$H$4537, L$2)</f>
        <v>0</v>
      </c>
      <c r="M128" s="27">
        <f>SUMIFS('FY16 DataDump'!$E$2:$E$4537, 'FY16 DataDump'!$C$2:$C$4537, 'FY16 Individual Analysis'!$A128, 'FY16 DataDump'!$H$2:$H$4537, M$2)</f>
        <v>0</v>
      </c>
      <c r="N128" s="27">
        <f>SUMIFS('FY16 DataDump'!$E$2:$E$4537, 'FY16 DataDump'!$C$2:$C$4537, 'FY16 Individual Analysis'!$A128, 'FY16 DataDump'!$H$2:$H$4537, N$2)</f>
        <v>0</v>
      </c>
      <c r="O128" s="27">
        <f>SUMIFS('FY16 DataDump'!$E$2:$E$4537, 'FY16 DataDump'!$C$2:$C$4537, 'FY16 Individual Analysis'!$A128, 'FY16 DataDump'!$H$2:$H$4537, O$2)</f>
        <v>0</v>
      </c>
      <c r="P128" s="27">
        <f t="shared" si="10"/>
        <v>33</v>
      </c>
      <c r="Q128" s="108">
        <f t="shared" si="8"/>
        <v>2.6638682596060704E-3</v>
      </c>
      <c r="S128" s="20">
        <f t="shared" si="13"/>
        <v>39.6</v>
      </c>
      <c r="T128" s="21">
        <f t="shared" si="13"/>
        <v>0</v>
      </c>
      <c r="U128" s="21">
        <f t="shared" si="13"/>
        <v>0</v>
      </c>
      <c r="V128" s="21">
        <f t="shared" si="12"/>
        <v>0</v>
      </c>
      <c r="W128" s="21">
        <f t="shared" si="12"/>
        <v>0</v>
      </c>
      <c r="X128" s="21">
        <f t="shared" si="12"/>
        <v>0</v>
      </c>
      <c r="Y128" s="21">
        <f t="shared" si="11"/>
        <v>0</v>
      </c>
      <c r="Z128" s="21">
        <f t="shared" si="11"/>
        <v>0</v>
      </c>
      <c r="AA128" s="21">
        <f t="shared" si="11"/>
        <v>0</v>
      </c>
      <c r="AB128" s="21">
        <f t="shared" si="11"/>
        <v>0</v>
      </c>
      <c r="AC128" s="21">
        <f t="shared" si="11"/>
        <v>0</v>
      </c>
      <c r="AD128" s="24">
        <f t="shared" si="11"/>
        <v>0</v>
      </c>
      <c r="AF128" s="15">
        <f t="shared" si="9"/>
        <v>39.6</v>
      </c>
    </row>
    <row r="129" spans="1:32" x14ac:dyDescent="0.25">
      <c r="A129" s="75">
        <v>75877</v>
      </c>
      <c r="B129" s="75" t="str">
        <f>INDEX('FY16 DataDump'!$A$2:$H$4537, MATCH('FY16 Individual Analysis'!A129, 'FY16 DataDump'!$C$2:$C$4537, 0), MATCH('FY16 DataDump'!$B$1, 'FY16 DataDump'!$A$1:$H$1))</f>
        <v>BOXED GOODS</v>
      </c>
      <c r="C129" s="75" t="str">
        <f>INDEX('FY16 DataDump'!$A$2:$H$4537, MATCH('FY16 Individual Analysis'!A129, 'FY16 DataDump'!$C$2:$C$4537, 0), MATCH('FY16 DataDump'!$D$1, 'FY16 DataDump'!$A$1:$H$1))</f>
        <v>KIND ALMOND APRICOT</v>
      </c>
      <c r="D129" s="27">
        <f>SUMIFS('FY16 DataDump'!$E$2:$E$4537, 'FY16 DataDump'!$C$2:$C$4537, 'FY16 Individual Analysis'!$A129, 'FY16 DataDump'!$H$2:$H$4537, D$2)</f>
        <v>29</v>
      </c>
      <c r="E129" s="27">
        <f>SUMIFS('FY16 DataDump'!$E$2:$E$4537, 'FY16 DataDump'!$C$2:$C$4537, 'FY16 Individual Analysis'!$A129, 'FY16 DataDump'!$H$2:$H$4537, E$2)</f>
        <v>0</v>
      </c>
      <c r="F129" s="27">
        <f>SUMIFS('FY16 DataDump'!$E$2:$E$4537, 'FY16 DataDump'!$C$2:$C$4537, 'FY16 Individual Analysis'!$A129, 'FY16 DataDump'!$H$2:$H$4537, F$2)</f>
        <v>0</v>
      </c>
      <c r="G129" s="27">
        <f>SUMIFS('FY16 DataDump'!$E$2:$E$4537, 'FY16 DataDump'!$C$2:$C$4537, 'FY16 Individual Analysis'!$A129, 'FY16 DataDump'!$H$2:$H$4537, G$2)</f>
        <v>0</v>
      </c>
      <c r="H129" s="27">
        <f>SUMIFS('FY16 DataDump'!$E$2:$E$4537, 'FY16 DataDump'!$C$2:$C$4537, 'FY16 Individual Analysis'!$A129, 'FY16 DataDump'!$H$2:$H$4537, H$2)</f>
        <v>0</v>
      </c>
      <c r="I129" s="27">
        <f>SUMIFS('FY16 DataDump'!$E$2:$E$4537, 'FY16 DataDump'!$C$2:$C$4537, 'FY16 Individual Analysis'!$A129, 'FY16 DataDump'!$H$2:$H$4537, I$2)</f>
        <v>0</v>
      </c>
      <c r="J129" s="27">
        <f>SUMIFS('FY16 DataDump'!$E$2:$E$4537, 'FY16 DataDump'!$C$2:$C$4537, 'FY16 Individual Analysis'!$A129, 'FY16 DataDump'!$H$2:$H$4537, J$2)</f>
        <v>0</v>
      </c>
      <c r="K129" s="27">
        <f>SUMIFS('FY16 DataDump'!$E$2:$E$4537, 'FY16 DataDump'!$C$2:$C$4537, 'FY16 Individual Analysis'!$A129, 'FY16 DataDump'!$H$2:$H$4537, K$2)</f>
        <v>0</v>
      </c>
      <c r="L129" s="27">
        <f>SUMIFS('FY16 DataDump'!$E$2:$E$4537, 'FY16 DataDump'!$C$2:$C$4537, 'FY16 Individual Analysis'!$A129, 'FY16 DataDump'!$H$2:$H$4537, L$2)</f>
        <v>0</v>
      </c>
      <c r="M129" s="27">
        <f>SUMIFS('FY16 DataDump'!$E$2:$E$4537, 'FY16 DataDump'!$C$2:$C$4537, 'FY16 Individual Analysis'!$A129, 'FY16 DataDump'!$H$2:$H$4537, M$2)</f>
        <v>0</v>
      </c>
      <c r="N129" s="27">
        <f>SUMIFS('FY16 DataDump'!$E$2:$E$4537, 'FY16 DataDump'!$C$2:$C$4537, 'FY16 Individual Analysis'!$A129, 'FY16 DataDump'!$H$2:$H$4537, N$2)</f>
        <v>0</v>
      </c>
      <c r="O129" s="27">
        <f>SUMIFS('FY16 DataDump'!$E$2:$E$4537, 'FY16 DataDump'!$C$2:$C$4537, 'FY16 Individual Analysis'!$A129, 'FY16 DataDump'!$H$2:$H$4537, O$2)</f>
        <v>0</v>
      </c>
      <c r="P129" s="27">
        <f t="shared" si="10"/>
        <v>29</v>
      </c>
      <c r="Q129" s="108">
        <f t="shared" si="8"/>
        <v>2.340975137229577E-3</v>
      </c>
      <c r="S129" s="20">
        <f t="shared" si="13"/>
        <v>34.799999999999997</v>
      </c>
      <c r="T129" s="21">
        <f t="shared" si="13"/>
        <v>0</v>
      </c>
      <c r="U129" s="21">
        <f t="shared" si="13"/>
        <v>0</v>
      </c>
      <c r="V129" s="21">
        <f t="shared" si="12"/>
        <v>0</v>
      </c>
      <c r="W129" s="21">
        <f t="shared" si="12"/>
        <v>0</v>
      </c>
      <c r="X129" s="21">
        <f t="shared" si="12"/>
        <v>0</v>
      </c>
      <c r="Y129" s="21">
        <f t="shared" si="11"/>
        <v>0</v>
      </c>
      <c r="Z129" s="21">
        <f t="shared" si="11"/>
        <v>0</v>
      </c>
      <c r="AA129" s="21">
        <f t="shared" si="11"/>
        <v>0</v>
      </c>
      <c r="AB129" s="21">
        <f t="shared" si="11"/>
        <v>0</v>
      </c>
      <c r="AC129" s="21">
        <f t="shared" si="11"/>
        <v>0</v>
      </c>
      <c r="AD129" s="24">
        <f t="shared" si="11"/>
        <v>0</v>
      </c>
      <c r="AF129" s="15">
        <f t="shared" si="9"/>
        <v>34.799999999999997</v>
      </c>
    </row>
    <row r="130" spans="1:32" x14ac:dyDescent="0.25">
      <c r="A130" s="75">
        <v>46525</v>
      </c>
      <c r="B130" s="75" t="str">
        <f>INDEX('FY16 DataDump'!$A$2:$H$4537, MATCH('FY16 Individual Analysis'!A130, 'FY16 DataDump'!$C$2:$C$4537, 0), MATCH('FY16 DataDump'!$B$1, 'FY16 DataDump'!$A$1:$H$1))</f>
        <v>BOXED GOODS</v>
      </c>
      <c r="C130" s="75" t="str">
        <f>INDEX('FY16 DataDump'!$A$2:$H$4537, MATCH('FY16 Individual Analysis'!A130, 'FY16 DataDump'!$C$2:$C$4537, 0), MATCH('FY16 DataDump'!$D$1, 'FY16 DataDump'!$A$1:$H$1))</f>
        <v>KIND ALMOND COCONUT</v>
      </c>
      <c r="D130" s="27">
        <f>SUMIFS('FY16 DataDump'!$E$2:$E$4537, 'FY16 DataDump'!$C$2:$C$4537, 'FY16 Individual Analysis'!$A130, 'FY16 DataDump'!$H$2:$H$4537, D$2)</f>
        <v>27</v>
      </c>
      <c r="E130" s="27">
        <f>SUMIFS('FY16 DataDump'!$E$2:$E$4537, 'FY16 DataDump'!$C$2:$C$4537, 'FY16 Individual Analysis'!$A130, 'FY16 DataDump'!$H$2:$H$4537, E$2)</f>
        <v>0</v>
      </c>
      <c r="F130" s="27">
        <f>SUMIFS('FY16 DataDump'!$E$2:$E$4537, 'FY16 DataDump'!$C$2:$C$4537, 'FY16 Individual Analysis'!$A130, 'FY16 DataDump'!$H$2:$H$4537, F$2)</f>
        <v>0</v>
      </c>
      <c r="G130" s="27">
        <f>SUMIFS('FY16 DataDump'!$E$2:$E$4537, 'FY16 DataDump'!$C$2:$C$4537, 'FY16 Individual Analysis'!$A130, 'FY16 DataDump'!$H$2:$H$4537, G$2)</f>
        <v>0</v>
      </c>
      <c r="H130" s="27">
        <f>SUMIFS('FY16 DataDump'!$E$2:$E$4537, 'FY16 DataDump'!$C$2:$C$4537, 'FY16 Individual Analysis'!$A130, 'FY16 DataDump'!$H$2:$H$4537, H$2)</f>
        <v>0</v>
      </c>
      <c r="I130" s="27">
        <f>SUMIFS('FY16 DataDump'!$E$2:$E$4537, 'FY16 DataDump'!$C$2:$C$4537, 'FY16 Individual Analysis'!$A130, 'FY16 DataDump'!$H$2:$H$4537, I$2)</f>
        <v>0</v>
      </c>
      <c r="J130" s="27">
        <f>SUMIFS('FY16 DataDump'!$E$2:$E$4537, 'FY16 DataDump'!$C$2:$C$4537, 'FY16 Individual Analysis'!$A130, 'FY16 DataDump'!$H$2:$H$4537, J$2)</f>
        <v>0</v>
      </c>
      <c r="K130" s="27">
        <f>SUMIFS('FY16 DataDump'!$E$2:$E$4537, 'FY16 DataDump'!$C$2:$C$4537, 'FY16 Individual Analysis'!$A130, 'FY16 DataDump'!$H$2:$H$4537, K$2)</f>
        <v>0</v>
      </c>
      <c r="L130" s="27">
        <f>SUMIFS('FY16 DataDump'!$E$2:$E$4537, 'FY16 DataDump'!$C$2:$C$4537, 'FY16 Individual Analysis'!$A130, 'FY16 DataDump'!$H$2:$H$4537, L$2)</f>
        <v>0</v>
      </c>
      <c r="M130" s="27">
        <f>SUMIFS('FY16 DataDump'!$E$2:$E$4537, 'FY16 DataDump'!$C$2:$C$4537, 'FY16 Individual Analysis'!$A130, 'FY16 DataDump'!$H$2:$H$4537, M$2)</f>
        <v>0</v>
      </c>
      <c r="N130" s="27">
        <f>SUMIFS('FY16 DataDump'!$E$2:$E$4537, 'FY16 DataDump'!$C$2:$C$4537, 'FY16 Individual Analysis'!$A130, 'FY16 DataDump'!$H$2:$H$4537, N$2)</f>
        <v>0</v>
      </c>
      <c r="O130" s="27">
        <f>SUMIFS('FY16 DataDump'!$E$2:$E$4537, 'FY16 DataDump'!$C$2:$C$4537, 'FY16 Individual Analysis'!$A130, 'FY16 DataDump'!$H$2:$H$4537, O$2)</f>
        <v>0</v>
      </c>
      <c r="P130" s="27">
        <f t="shared" si="10"/>
        <v>27</v>
      </c>
      <c r="Q130" s="108">
        <f t="shared" si="8"/>
        <v>2.1795285760413301E-3</v>
      </c>
      <c r="S130" s="20">
        <f t="shared" si="13"/>
        <v>32.4</v>
      </c>
      <c r="T130" s="21">
        <f t="shared" si="13"/>
        <v>0</v>
      </c>
      <c r="U130" s="21">
        <f t="shared" si="13"/>
        <v>0</v>
      </c>
      <c r="V130" s="21">
        <f t="shared" si="12"/>
        <v>0</v>
      </c>
      <c r="W130" s="21">
        <f t="shared" si="12"/>
        <v>0</v>
      </c>
      <c r="X130" s="21">
        <f t="shared" si="12"/>
        <v>0</v>
      </c>
      <c r="Y130" s="21">
        <f t="shared" si="11"/>
        <v>0</v>
      </c>
      <c r="Z130" s="21">
        <f t="shared" si="11"/>
        <v>0</v>
      </c>
      <c r="AA130" s="21">
        <f t="shared" si="11"/>
        <v>0</v>
      </c>
      <c r="AB130" s="21">
        <f t="shared" ref="AB130:AD193" si="14">IFERROR((M130/$P130) * ($AF130), 0)</f>
        <v>0</v>
      </c>
      <c r="AC130" s="21">
        <f t="shared" si="14"/>
        <v>0</v>
      </c>
      <c r="AD130" s="24">
        <f t="shared" si="14"/>
        <v>0</v>
      </c>
      <c r="AF130" s="15">
        <f t="shared" si="9"/>
        <v>32.4</v>
      </c>
    </row>
    <row r="131" spans="1:32" x14ac:dyDescent="0.25">
      <c r="A131" s="75">
        <v>3940</v>
      </c>
      <c r="B131" s="75" t="str">
        <f>INDEX('FY16 DataDump'!$A$2:$H$4537, MATCH('FY16 Individual Analysis'!A131, 'FY16 DataDump'!$C$2:$C$4537, 0), MATCH('FY16 DataDump'!$B$1, 'FY16 DataDump'!$A$1:$H$1))</f>
        <v>BOXED GOODS</v>
      </c>
      <c r="C131" s="75" t="str">
        <f>INDEX('FY16 DataDump'!$A$2:$H$4537, MATCH('FY16 Individual Analysis'!A131, 'FY16 DataDump'!$C$2:$C$4537, 0), MATCH('FY16 DataDump'!$D$1, 'FY16 DataDump'!$A$1:$H$1))</f>
        <v>KIND CASHEW GINGER</v>
      </c>
      <c r="D131" s="27">
        <f>SUMIFS('FY16 DataDump'!$E$2:$E$4537, 'FY16 DataDump'!$C$2:$C$4537, 'FY16 Individual Analysis'!$A131, 'FY16 DataDump'!$H$2:$H$4537, D$2)</f>
        <v>10</v>
      </c>
      <c r="E131" s="27">
        <f>SUMIFS('FY16 DataDump'!$E$2:$E$4537, 'FY16 DataDump'!$C$2:$C$4537, 'FY16 Individual Analysis'!$A131, 'FY16 DataDump'!$H$2:$H$4537, E$2)</f>
        <v>0</v>
      </c>
      <c r="F131" s="27">
        <f>SUMIFS('FY16 DataDump'!$E$2:$E$4537, 'FY16 DataDump'!$C$2:$C$4537, 'FY16 Individual Analysis'!$A131, 'FY16 DataDump'!$H$2:$H$4537, F$2)</f>
        <v>0</v>
      </c>
      <c r="G131" s="27">
        <f>SUMIFS('FY16 DataDump'!$E$2:$E$4537, 'FY16 DataDump'!$C$2:$C$4537, 'FY16 Individual Analysis'!$A131, 'FY16 DataDump'!$H$2:$H$4537, G$2)</f>
        <v>0</v>
      </c>
      <c r="H131" s="27">
        <f>SUMIFS('FY16 DataDump'!$E$2:$E$4537, 'FY16 DataDump'!$C$2:$C$4537, 'FY16 Individual Analysis'!$A131, 'FY16 DataDump'!$H$2:$H$4537, H$2)</f>
        <v>0</v>
      </c>
      <c r="I131" s="27">
        <f>SUMIFS('FY16 DataDump'!$E$2:$E$4537, 'FY16 DataDump'!$C$2:$C$4537, 'FY16 Individual Analysis'!$A131, 'FY16 DataDump'!$H$2:$H$4537, I$2)</f>
        <v>0</v>
      </c>
      <c r="J131" s="27">
        <f>SUMIFS('FY16 DataDump'!$E$2:$E$4537, 'FY16 DataDump'!$C$2:$C$4537, 'FY16 Individual Analysis'!$A131, 'FY16 DataDump'!$H$2:$H$4537, J$2)</f>
        <v>0</v>
      </c>
      <c r="K131" s="27">
        <f>SUMIFS('FY16 DataDump'!$E$2:$E$4537, 'FY16 DataDump'!$C$2:$C$4537, 'FY16 Individual Analysis'!$A131, 'FY16 DataDump'!$H$2:$H$4537, K$2)</f>
        <v>0</v>
      </c>
      <c r="L131" s="27">
        <f>SUMIFS('FY16 DataDump'!$E$2:$E$4537, 'FY16 DataDump'!$C$2:$C$4537, 'FY16 Individual Analysis'!$A131, 'FY16 DataDump'!$H$2:$H$4537, L$2)</f>
        <v>0</v>
      </c>
      <c r="M131" s="27">
        <f>SUMIFS('FY16 DataDump'!$E$2:$E$4537, 'FY16 DataDump'!$C$2:$C$4537, 'FY16 Individual Analysis'!$A131, 'FY16 DataDump'!$H$2:$H$4537, M$2)</f>
        <v>0</v>
      </c>
      <c r="N131" s="27">
        <f>SUMIFS('FY16 DataDump'!$E$2:$E$4537, 'FY16 DataDump'!$C$2:$C$4537, 'FY16 Individual Analysis'!$A131, 'FY16 DataDump'!$H$2:$H$4537, N$2)</f>
        <v>0</v>
      </c>
      <c r="O131" s="27">
        <f>SUMIFS('FY16 DataDump'!$E$2:$E$4537, 'FY16 DataDump'!$C$2:$C$4537, 'FY16 Individual Analysis'!$A131, 'FY16 DataDump'!$H$2:$H$4537, O$2)</f>
        <v>0</v>
      </c>
      <c r="P131" s="27">
        <f t="shared" si="10"/>
        <v>10</v>
      </c>
      <c r="Q131" s="108">
        <f t="shared" ref="Q131:Q194" si="15">P131/$P$401</f>
        <v>8.0723280594123341E-4</v>
      </c>
      <c r="S131" s="20">
        <f t="shared" si="13"/>
        <v>12</v>
      </c>
      <c r="T131" s="21">
        <f t="shared" si="13"/>
        <v>0</v>
      </c>
      <c r="U131" s="21">
        <f t="shared" si="13"/>
        <v>0</v>
      </c>
      <c r="V131" s="21">
        <f t="shared" si="12"/>
        <v>0</v>
      </c>
      <c r="W131" s="21">
        <f t="shared" si="12"/>
        <v>0</v>
      </c>
      <c r="X131" s="21">
        <f t="shared" si="12"/>
        <v>0</v>
      </c>
      <c r="Y131" s="21">
        <f t="shared" si="12"/>
        <v>0</v>
      </c>
      <c r="Z131" s="21">
        <f t="shared" si="12"/>
        <v>0</v>
      </c>
      <c r="AA131" s="21">
        <f t="shared" si="12"/>
        <v>0</v>
      </c>
      <c r="AB131" s="21">
        <f t="shared" si="14"/>
        <v>0</v>
      </c>
      <c r="AC131" s="21">
        <f t="shared" si="14"/>
        <v>0</v>
      </c>
      <c r="AD131" s="24">
        <f t="shared" si="14"/>
        <v>0</v>
      </c>
      <c r="AF131" s="15">
        <f t="shared" ref="AF131:AF194" si="16">(P131) + (P131 *$AG$1)</f>
        <v>12</v>
      </c>
    </row>
    <row r="132" spans="1:32" x14ac:dyDescent="0.25">
      <c r="A132" s="75">
        <v>37583</v>
      </c>
      <c r="B132" s="75" t="str">
        <f>INDEX('FY16 DataDump'!$A$2:$H$4537, MATCH('FY16 Individual Analysis'!A132, 'FY16 DataDump'!$C$2:$C$4537, 0), MATCH('FY16 DataDump'!$B$1, 'FY16 DataDump'!$A$1:$H$1))</f>
        <v>BOXED GOODS</v>
      </c>
      <c r="C132" s="75" t="str">
        <f>INDEX('FY16 DataDump'!$A$2:$H$4537, MATCH('FY16 Individual Analysis'!A132, 'FY16 DataDump'!$C$2:$C$4537, 0), MATCH('FY16 DataDump'!$D$1, 'FY16 DataDump'!$A$1:$H$1))</f>
        <v>KIND DARK CHOC CINN</v>
      </c>
      <c r="D132" s="27">
        <f>SUMIFS('FY16 DataDump'!$E$2:$E$4537, 'FY16 DataDump'!$C$2:$C$4537, 'FY16 Individual Analysis'!$A132, 'FY16 DataDump'!$H$2:$H$4537, D$2)</f>
        <v>27</v>
      </c>
      <c r="E132" s="27">
        <f>SUMIFS('FY16 DataDump'!$E$2:$E$4537, 'FY16 DataDump'!$C$2:$C$4537, 'FY16 Individual Analysis'!$A132, 'FY16 DataDump'!$H$2:$H$4537, E$2)</f>
        <v>0</v>
      </c>
      <c r="F132" s="27">
        <f>SUMIFS('FY16 DataDump'!$E$2:$E$4537, 'FY16 DataDump'!$C$2:$C$4537, 'FY16 Individual Analysis'!$A132, 'FY16 DataDump'!$H$2:$H$4537, F$2)</f>
        <v>0</v>
      </c>
      <c r="G132" s="27">
        <f>SUMIFS('FY16 DataDump'!$E$2:$E$4537, 'FY16 DataDump'!$C$2:$C$4537, 'FY16 Individual Analysis'!$A132, 'FY16 DataDump'!$H$2:$H$4537, G$2)</f>
        <v>0</v>
      </c>
      <c r="H132" s="27">
        <f>SUMIFS('FY16 DataDump'!$E$2:$E$4537, 'FY16 DataDump'!$C$2:$C$4537, 'FY16 Individual Analysis'!$A132, 'FY16 DataDump'!$H$2:$H$4537, H$2)</f>
        <v>0</v>
      </c>
      <c r="I132" s="27">
        <f>SUMIFS('FY16 DataDump'!$E$2:$E$4537, 'FY16 DataDump'!$C$2:$C$4537, 'FY16 Individual Analysis'!$A132, 'FY16 DataDump'!$H$2:$H$4537, I$2)</f>
        <v>0</v>
      </c>
      <c r="J132" s="27">
        <f>SUMIFS('FY16 DataDump'!$E$2:$E$4537, 'FY16 DataDump'!$C$2:$C$4537, 'FY16 Individual Analysis'!$A132, 'FY16 DataDump'!$H$2:$H$4537, J$2)</f>
        <v>0</v>
      </c>
      <c r="K132" s="27">
        <f>SUMIFS('FY16 DataDump'!$E$2:$E$4537, 'FY16 DataDump'!$C$2:$C$4537, 'FY16 Individual Analysis'!$A132, 'FY16 DataDump'!$H$2:$H$4537, K$2)</f>
        <v>0</v>
      </c>
      <c r="L132" s="27">
        <f>SUMIFS('FY16 DataDump'!$E$2:$E$4537, 'FY16 DataDump'!$C$2:$C$4537, 'FY16 Individual Analysis'!$A132, 'FY16 DataDump'!$H$2:$H$4537, L$2)</f>
        <v>0</v>
      </c>
      <c r="M132" s="27">
        <f>SUMIFS('FY16 DataDump'!$E$2:$E$4537, 'FY16 DataDump'!$C$2:$C$4537, 'FY16 Individual Analysis'!$A132, 'FY16 DataDump'!$H$2:$H$4537, M$2)</f>
        <v>0</v>
      </c>
      <c r="N132" s="27">
        <f>SUMIFS('FY16 DataDump'!$E$2:$E$4537, 'FY16 DataDump'!$C$2:$C$4537, 'FY16 Individual Analysis'!$A132, 'FY16 DataDump'!$H$2:$H$4537, N$2)</f>
        <v>0</v>
      </c>
      <c r="O132" s="27">
        <f>SUMIFS('FY16 DataDump'!$E$2:$E$4537, 'FY16 DataDump'!$C$2:$C$4537, 'FY16 Individual Analysis'!$A132, 'FY16 DataDump'!$H$2:$H$4537, O$2)</f>
        <v>0</v>
      </c>
      <c r="P132" s="27">
        <f t="shared" ref="P132:P195" si="17">SUM(D132:O132)</f>
        <v>27</v>
      </c>
      <c r="Q132" s="108">
        <f t="shared" si="15"/>
        <v>2.1795285760413301E-3</v>
      </c>
      <c r="S132" s="20">
        <f t="shared" si="13"/>
        <v>32.4</v>
      </c>
      <c r="T132" s="21">
        <f t="shared" si="13"/>
        <v>0</v>
      </c>
      <c r="U132" s="21">
        <f t="shared" si="13"/>
        <v>0</v>
      </c>
      <c r="V132" s="21">
        <f t="shared" si="12"/>
        <v>0</v>
      </c>
      <c r="W132" s="21">
        <f t="shared" si="12"/>
        <v>0</v>
      </c>
      <c r="X132" s="21">
        <f t="shared" si="12"/>
        <v>0</v>
      </c>
      <c r="Y132" s="21">
        <f t="shared" si="12"/>
        <v>0</v>
      </c>
      <c r="Z132" s="21">
        <f t="shared" si="12"/>
        <v>0</v>
      </c>
      <c r="AA132" s="21">
        <f t="shared" si="12"/>
        <v>0</v>
      </c>
      <c r="AB132" s="21">
        <f t="shared" si="14"/>
        <v>0</v>
      </c>
      <c r="AC132" s="21">
        <f t="shared" si="14"/>
        <v>0</v>
      </c>
      <c r="AD132" s="24">
        <f t="shared" si="14"/>
        <v>0</v>
      </c>
      <c r="AF132" s="15">
        <f t="shared" si="16"/>
        <v>32.4</v>
      </c>
    </row>
    <row r="133" spans="1:32" x14ac:dyDescent="0.25">
      <c r="A133" s="75">
        <v>3874846</v>
      </c>
      <c r="B133" s="75" t="str">
        <f>INDEX('FY16 DataDump'!$A$2:$H$4537, MATCH('FY16 Individual Analysis'!A133, 'FY16 DataDump'!$C$2:$C$4537, 0), MATCH('FY16 DataDump'!$B$1, 'FY16 DataDump'!$A$1:$H$1))</f>
        <v>BOXED GOODS</v>
      </c>
      <c r="C133" s="75" t="str">
        <f>INDEX('FY16 DataDump'!$A$2:$H$4537, MATCH('FY16 Individual Analysis'!A133, 'FY16 DataDump'!$C$2:$C$4537, 0), MATCH('FY16 DataDump'!$D$1, 'FY16 DataDump'!$A$1:$H$1))</f>
        <v>KIND Drk Ch Nt &amp; Ss</v>
      </c>
      <c r="D133" s="27">
        <f>SUMIFS('FY16 DataDump'!$E$2:$E$4537, 'FY16 DataDump'!$C$2:$C$4537, 'FY16 Individual Analysis'!$A133, 'FY16 DataDump'!$H$2:$H$4537, D$2)</f>
        <v>17</v>
      </c>
      <c r="E133" s="27">
        <f>SUMIFS('FY16 DataDump'!$E$2:$E$4537, 'FY16 DataDump'!$C$2:$C$4537, 'FY16 Individual Analysis'!$A133, 'FY16 DataDump'!$H$2:$H$4537, E$2)</f>
        <v>0</v>
      </c>
      <c r="F133" s="27">
        <f>SUMIFS('FY16 DataDump'!$E$2:$E$4537, 'FY16 DataDump'!$C$2:$C$4537, 'FY16 Individual Analysis'!$A133, 'FY16 DataDump'!$H$2:$H$4537, F$2)</f>
        <v>0</v>
      </c>
      <c r="G133" s="27">
        <f>SUMIFS('FY16 DataDump'!$E$2:$E$4537, 'FY16 DataDump'!$C$2:$C$4537, 'FY16 Individual Analysis'!$A133, 'FY16 DataDump'!$H$2:$H$4537, G$2)</f>
        <v>0</v>
      </c>
      <c r="H133" s="27">
        <f>SUMIFS('FY16 DataDump'!$E$2:$E$4537, 'FY16 DataDump'!$C$2:$C$4537, 'FY16 Individual Analysis'!$A133, 'FY16 DataDump'!$H$2:$H$4537, H$2)</f>
        <v>0</v>
      </c>
      <c r="I133" s="27">
        <f>SUMIFS('FY16 DataDump'!$E$2:$E$4537, 'FY16 DataDump'!$C$2:$C$4537, 'FY16 Individual Analysis'!$A133, 'FY16 DataDump'!$H$2:$H$4537, I$2)</f>
        <v>0</v>
      </c>
      <c r="J133" s="27">
        <f>SUMIFS('FY16 DataDump'!$E$2:$E$4537, 'FY16 DataDump'!$C$2:$C$4537, 'FY16 Individual Analysis'!$A133, 'FY16 DataDump'!$H$2:$H$4537, J$2)</f>
        <v>0</v>
      </c>
      <c r="K133" s="27">
        <f>SUMIFS('FY16 DataDump'!$E$2:$E$4537, 'FY16 DataDump'!$C$2:$C$4537, 'FY16 Individual Analysis'!$A133, 'FY16 DataDump'!$H$2:$H$4537, K$2)</f>
        <v>0</v>
      </c>
      <c r="L133" s="27">
        <f>SUMIFS('FY16 DataDump'!$E$2:$E$4537, 'FY16 DataDump'!$C$2:$C$4537, 'FY16 Individual Analysis'!$A133, 'FY16 DataDump'!$H$2:$H$4537, L$2)</f>
        <v>0</v>
      </c>
      <c r="M133" s="27">
        <f>SUMIFS('FY16 DataDump'!$E$2:$E$4537, 'FY16 DataDump'!$C$2:$C$4537, 'FY16 Individual Analysis'!$A133, 'FY16 DataDump'!$H$2:$H$4537, M$2)</f>
        <v>0</v>
      </c>
      <c r="N133" s="27">
        <f>SUMIFS('FY16 DataDump'!$E$2:$E$4537, 'FY16 DataDump'!$C$2:$C$4537, 'FY16 Individual Analysis'!$A133, 'FY16 DataDump'!$H$2:$H$4537, N$2)</f>
        <v>0</v>
      </c>
      <c r="O133" s="27">
        <f>SUMIFS('FY16 DataDump'!$E$2:$E$4537, 'FY16 DataDump'!$C$2:$C$4537, 'FY16 Individual Analysis'!$A133, 'FY16 DataDump'!$H$2:$H$4537, O$2)</f>
        <v>0</v>
      </c>
      <c r="P133" s="27">
        <f t="shared" si="17"/>
        <v>17</v>
      </c>
      <c r="Q133" s="108">
        <f t="shared" si="15"/>
        <v>1.3722957701000969E-3</v>
      </c>
      <c r="S133" s="20">
        <f t="shared" si="13"/>
        <v>20.399999999999999</v>
      </c>
      <c r="T133" s="21">
        <f t="shared" si="13"/>
        <v>0</v>
      </c>
      <c r="U133" s="21">
        <f t="shared" si="13"/>
        <v>0</v>
      </c>
      <c r="V133" s="21">
        <f t="shared" si="12"/>
        <v>0</v>
      </c>
      <c r="W133" s="21">
        <f t="shared" si="12"/>
        <v>0</v>
      </c>
      <c r="X133" s="21">
        <f t="shared" si="12"/>
        <v>0</v>
      </c>
      <c r="Y133" s="21">
        <f t="shared" si="12"/>
        <v>0</v>
      </c>
      <c r="Z133" s="21">
        <f t="shared" si="12"/>
        <v>0</v>
      </c>
      <c r="AA133" s="21">
        <f t="shared" si="12"/>
        <v>0</v>
      </c>
      <c r="AB133" s="21">
        <f t="shared" si="14"/>
        <v>0</v>
      </c>
      <c r="AC133" s="21">
        <f t="shared" si="14"/>
        <v>0</v>
      </c>
      <c r="AD133" s="24">
        <f t="shared" si="14"/>
        <v>0</v>
      </c>
      <c r="AF133" s="15">
        <f t="shared" si="16"/>
        <v>20.399999999999999</v>
      </c>
    </row>
    <row r="134" spans="1:32" x14ac:dyDescent="0.25">
      <c r="A134" s="75">
        <v>583294</v>
      </c>
      <c r="B134" s="75" t="str">
        <f>INDEX('FY16 DataDump'!$A$2:$H$4537, MATCH('FY16 Individual Analysis'!A134, 'FY16 DataDump'!$C$2:$C$4537, 0), MATCH('FY16 DataDump'!$B$1, 'FY16 DataDump'!$A$1:$H$1))</f>
        <v>BOXED GOODS</v>
      </c>
      <c r="C134" s="75" t="str">
        <f>INDEX('FY16 DataDump'!$A$2:$H$4537, MATCH('FY16 Individual Analysis'!A134, 'FY16 DataDump'!$C$2:$C$4537, 0), MATCH('FY16 DataDump'!$D$1, 'FY16 DataDump'!$A$1:$H$1))</f>
        <v>KIND PB DARK CHOC</v>
      </c>
      <c r="D134" s="27">
        <f>SUMIFS('FY16 DataDump'!$E$2:$E$4537, 'FY16 DataDump'!$C$2:$C$4537, 'FY16 Individual Analysis'!$A134, 'FY16 DataDump'!$H$2:$H$4537, D$2)</f>
        <v>32</v>
      </c>
      <c r="E134" s="27">
        <f>SUMIFS('FY16 DataDump'!$E$2:$E$4537, 'FY16 DataDump'!$C$2:$C$4537, 'FY16 Individual Analysis'!$A134, 'FY16 DataDump'!$H$2:$H$4537, E$2)</f>
        <v>0</v>
      </c>
      <c r="F134" s="27">
        <f>SUMIFS('FY16 DataDump'!$E$2:$E$4537, 'FY16 DataDump'!$C$2:$C$4537, 'FY16 Individual Analysis'!$A134, 'FY16 DataDump'!$H$2:$H$4537, F$2)</f>
        <v>0</v>
      </c>
      <c r="G134" s="27">
        <f>SUMIFS('FY16 DataDump'!$E$2:$E$4537, 'FY16 DataDump'!$C$2:$C$4537, 'FY16 Individual Analysis'!$A134, 'FY16 DataDump'!$H$2:$H$4537, G$2)</f>
        <v>0</v>
      </c>
      <c r="H134" s="27">
        <f>SUMIFS('FY16 DataDump'!$E$2:$E$4537, 'FY16 DataDump'!$C$2:$C$4537, 'FY16 Individual Analysis'!$A134, 'FY16 DataDump'!$H$2:$H$4537, H$2)</f>
        <v>0</v>
      </c>
      <c r="I134" s="27">
        <f>SUMIFS('FY16 DataDump'!$E$2:$E$4537, 'FY16 DataDump'!$C$2:$C$4537, 'FY16 Individual Analysis'!$A134, 'FY16 DataDump'!$H$2:$H$4537, I$2)</f>
        <v>0</v>
      </c>
      <c r="J134" s="27">
        <f>SUMIFS('FY16 DataDump'!$E$2:$E$4537, 'FY16 DataDump'!$C$2:$C$4537, 'FY16 Individual Analysis'!$A134, 'FY16 DataDump'!$H$2:$H$4537, J$2)</f>
        <v>0</v>
      </c>
      <c r="K134" s="27">
        <f>SUMIFS('FY16 DataDump'!$E$2:$E$4537, 'FY16 DataDump'!$C$2:$C$4537, 'FY16 Individual Analysis'!$A134, 'FY16 DataDump'!$H$2:$H$4537, K$2)</f>
        <v>0</v>
      </c>
      <c r="L134" s="27">
        <f>SUMIFS('FY16 DataDump'!$E$2:$E$4537, 'FY16 DataDump'!$C$2:$C$4537, 'FY16 Individual Analysis'!$A134, 'FY16 DataDump'!$H$2:$H$4537, L$2)</f>
        <v>0</v>
      </c>
      <c r="M134" s="27">
        <f>SUMIFS('FY16 DataDump'!$E$2:$E$4537, 'FY16 DataDump'!$C$2:$C$4537, 'FY16 Individual Analysis'!$A134, 'FY16 DataDump'!$H$2:$H$4537, M$2)</f>
        <v>0</v>
      </c>
      <c r="N134" s="27">
        <f>SUMIFS('FY16 DataDump'!$E$2:$E$4537, 'FY16 DataDump'!$C$2:$C$4537, 'FY16 Individual Analysis'!$A134, 'FY16 DataDump'!$H$2:$H$4537, N$2)</f>
        <v>0</v>
      </c>
      <c r="O134" s="27">
        <f>SUMIFS('FY16 DataDump'!$E$2:$E$4537, 'FY16 DataDump'!$C$2:$C$4537, 'FY16 Individual Analysis'!$A134, 'FY16 DataDump'!$H$2:$H$4537, O$2)</f>
        <v>0</v>
      </c>
      <c r="P134" s="27">
        <f t="shared" si="17"/>
        <v>32</v>
      </c>
      <c r="Q134" s="108">
        <f t="shared" si="15"/>
        <v>2.5831449790119469E-3</v>
      </c>
      <c r="S134" s="20">
        <f t="shared" si="13"/>
        <v>38.4</v>
      </c>
      <c r="T134" s="21">
        <f t="shared" si="13"/>
        <v>0</v>
      </c>
      <c r="U134" s="21">
        <f t="shared" si="13"/>
        <v>0</v>
      </c>
      <c r="V134" s="21">
        <f t="shared" si="12"/>
        <v>0</v>
      </c>
      <c r="W134" s="21">
        <f t="shared" si="12"/>
        <v>0</v>
      </c>
      <c r="X134" s="21">
        <f t="shared" si="12"/>
        <v>0</v>
      </c>
      <c r="Y134" s="21">
        <f t="shared" si="12"/>
        <v>0</v>
      </c>
      <c r="Z134" s="21">
        <f t="shared" si="12"/>
        <v>0</v>
      </c>
      <c r="AA134" s="21">
        <f t="shared" si="12"/>
        <v>0</v>
      </c>
      <c r="AB134" s="21">
        <f t="shared" si="14"/>
        <v>0</v>
      </c>
      <c r="AC134" s="21">
        <f t="shared" si="14"/>
        <v>0</v>
      </c>
      <c r="AD134" s="24">
        <f t="shared" si="14"/>
        <v>0</v>
      </c>
      <c r="AF134" s="15">
        <f t="shared" si="16"/>
        <v>38.4</v>
      </c>
    </row>
    <row r="135" spans="1:32" x14ac:dyDescent="0.25">
      <c r="A135" s="75">
        <v>54899</v>
      </c>
      <c r="B135" s="75" t="str">
        <f>INDEX('FY16 DataDump'!$A$2:$H$4537, MATCH('FY16 Individual Analysis'!A135, 'FY16 DataDump'!$C$2:$C$4537, 0), MATCH('FY16 DataDump'!$B$1, 'FY16 DataDump'!$A$1:$H$1))</f>
        <v>BOXED GOODS</v>
      </c>
      <c r="C135" s="75" t="str">
        <f>INDEX('FY16 DataDump'!$A$2:$H$4537, MATCH('FY16 Individual Analysis'!A135, 'FY16 DataDump'!$C$2:$C$4537, 0), MATCH('FY16 DataDump'!$D$1, 'FY16 DataDump'!$A$1:$H$1))</f>
        <v>KIND VANILLA ALMOND</v>
      </c>
      <c r="D135" s="27">
        <f>SUMIFS('FY16 DataDump'!$E$2:$E$4537, 'FY16 DataDump'!$C$2:$C$4537, 'FY16 Individual Analysis'!$A135, 'FY16 DataDump'!$H$2:$H$4537, D$2)</f>
        <v>20</v>
      </c>
      <c r="E135" s="27">
        <f>SUMIFS('FY16 DataDump'!$E$2:$E$4537, 'FY16 DataDump'!$C$2:$C$4537, 'FY16 Individual Analysis'!$A135, 'FY16 DataDump'!$H$2:$H$4537, E$2)</f>
        <v>0</v>
      </c>
      <c r="F135" s="27">
        <f>SUMIFS('FY16 DataDump'!$E$2:$E$4537, 'FY16 DataDump'!$C$2:$C$4537, 'FY16 Individual Analysis'!$A135, 'FY16 DataDump'!$H$2:$H$4537, F$2)</f>
        <v>0</v>
      </c>
      <c r="G135" s="27">
        <f>SUMIFS('FY16 DataDump'!$E$2:$E$4537, 'FY16 DataDump'!$C$2:$C$4537, 'FY16 Individual Analysis'!$A135, 'FY16 DataDump'!$H$2:$H$4537, G$2)</f>
        <v>0</v>
      </c>
      <c r="H135" s="27">
        <f>SUMIFS('FY16 DataDump'!$E$2:$E$4537, 'FY16 DataDump'!$C$2:$C$4537, 'FY16 Individual Analysis'!$A135, 'FY16 DataDump'!$H$2:$H$4537, H$2)</f>
        <v>0</v>
      </c>
      <c r="I135" s="27">
        <f>SUMIFS('FY16 DataDump'!$E$2:$E$4537, 'FY16 DataDump'!$C$2:$C$4537, 'FY16 Individual Analysis'!$A135, 'FY16 DataDump'!$H$2:$H$4537, I$2)</f>
        <v>0</v>
      </c>
      <c r="J135" s="27">
        <f>SUMIFS('FY16 DataDump'!$E$2:$E$4537, 'FY16 DataDump'!$C$2:$C$4537, 'FY16 Individual Analysis'!$A135, 'FY16 DataDump'!$H$2:$H$4537, J$2)</f>
        <v>0</v>
      </c>
      <c r="K135" s="27">
        <f>SUMIFS('FY16 DataDump'!$E$2:$E$4537, 'FY16 DataDump'!$C$2:$C$4537, 'FY16 Individual Analysis'!$A135, 'FY16 DataDump'!$H$2:$H$4537, K$2)</f>
        <v>0</v>
      </c>
      <c r="L135" s="27">
        <f>SUMIFS('FY16 DataDump'!$E$2:$E$4537, 'FY16 DataDump'!$C$2:$C$4537, 'FY16 Individual Analysis'!$A135, 'FY16 DataDump'!$H$2:$H$4537, L$2)</f>
        <v>0</v>
      </c>
      <c r="M135" s="27">
        <f>SUMIFS('FY16 DataDump'!$E$2:$E$4537, 'FY16 DataDump'!$C$2:$C$4537, 'FY16 Individual Analysis'!$A135, 'FY16 DataDump'!$H$2:$H$4537, M$2)</f>
        <v>0</v>
      </c>
      <c r="N135" s="27">
        <f>SUMIFS('FY16 DataDump'!$E$2:$E$4537, 'FY16 DataDump'!$C$2:$C$4537, 'FY16 Individual Analysis'!$A135, 'FY16 DataDump'!$H$2:$H$4537, N$2)</f>
        <v>0</v>
      </c>
      <c r="O135" s="27">
        <f>SUMIFS('FY16 DataDump'!$E$2:$E$4537, 'FY16 DataDump'!$C$2:$C$4537, 'FY16 Individual Analysis'!$A135, 'FY16 DataDump'!$H$2:$H$4537, O$2)</f>
        <v>0</v>
      </c>
      <c r="P135" s="27">
        <f t="shared" si="17"/>
        <v>20</v>
      </c>
      <c r="Q135" s="108">
        <f t="shared" si="15"/>
        <v>1.6144656118824668E-3</v>
      </c>
      <c r="S135" s="20">
        <f t="shared" si="13"/>
        <v>24</v>
      </c>
      <c r="T135" s="21">
        <f t="shared" si="13"/>
        <v>0</v>
      </c>
      <c r="U135" s="21">
        <f t="shared" si="13"/>
        <v>0</v>
      </c>
      <c r="V135" s="21">
        <f t="shared" si="12"/>
        <v>0</v>
      </c>
      <c r="W135" s="21">
        <f t="shared" si="12"/>
        <v>0</v>
      </c>
      <c r="X135" s="21">
        <f t="shared" si="12"/>
        <v>0</v>
      </c>
      <c r="Y135" s="21">
        <f t="shared" si="12"/>
        <v>0</v>
      </c>
      <c r="Z135" s="21">
        <f t="shared" si="12"/>
        <v>0</v>
      </c>
      <c r="AA135" s="21">
        <f t="shared" si="12"/>
        <v>0</v>
      </c>
      <c r="AB135" s="21">
        <f t="shared" si="14"/>
        <v>0</v>
      </c>
      <c r="AC135" s="21">
        <f t="shared" si="14"/>
        <v>0</v>
      </c>
      <c r="AD135" s="24">
        <f t="shared" si="14"/>
        <v>0</v>
      </c>
      <c r="AF135" s="15">
        <f t="shared" si="16"/>
        <v>24</v>
      </c>
    </row>
    <row r="136" spans="1:32" x14ac:dyDescent="0.25">
      <c r="A136" s="75">
        <v>137</v>
      </c>
      <c r="B136" s="75" t="str">
        <f>INDEX('FY16 DataDump'!$A$2:$H$4537, MATCH('FY16 Individual Analysis'!A136, 'FY16 DataDump'!$C$2:$C$4537, 0), MATCH('FY16 DataDump'!$B$1, 'FY16 DataDump'!$A$1:$H$1))</f>
        <v>BOXED GOODS</v>
      </c>
      <c r="C136" s="75" t="str">
        <f>INDEX('FY16 DataDump'!$A$2:$H$4537, MATCH('FY16 Individual Analysis'!A136, 'FY16 DataDump'!$C$2:$C$4537, 0), MATCH('FY16 DataDump'!$D$1, 'FY16 DataDump'!$A$1:$H$1))</f>
        <v>Lay's classic</v>
      </c>
      <c r="D136" s="27">
        <f>SUMIFS('FY16 DataDump'!$E$2:$E$4537, 'FY16 DataDump'!$C$2:$C$4537, 'FY16 Individual Analysis'!$A136, 'FY16 DataDump'!$H$2:$H$4537, D$2)</f>
        <v>51</v>
      </c>
      <c r="E136" s="27">
        <f>SUMIFS('FY16 DataDump'!$E$2:$E$4537, 'FY16 DataDump'!$C$2:$C$4537, 'FY16 Individual Analysis'!$A136, 'FY16 DataDump'!$H$2:$H$4537, E$2)</f>
        <v>0</v>
      </c>
      <c r="F136" s="27">
        <f>SUMIFS('FY16 DataDump'!$E$2:$E$4537, 'FY16 DataDump'!$C$2:$C$4537, 'FY16 Individual Analysis'!$A136, 'FY16 DataDump'!$H$2:$H$4537, F$2)</f>
        <v>0</v>
      </c>
      <c r="G136" s="27">
        <f>SUMIFS('FY16 DataDump'!$E$2:$E$4537, 'FY16 DataDump'!$C$2:$C$4537, 'FY16 Individual Analysis'!$A136, 'FY16 DataDump'!$H$2:$H$4537, G$2)</f>
        <v>0</v>
      </c>
      <c r="H136" s="27">
        <f>SUMIFS('FY16 DataDump'!$E$2:$E$4537, 'FY16 DataDump'!$C$2:$C$4537, 'FY16 Individual Analysis'!$A136, 'FY16 DataDump'!$H$2:$H$4537, H$2)</f>
        <v>0</v>
      </c>
      <c r="I136" s="27">
        <f>SUMIFS('FY16 DataDump'!$E$2:$E$4537, 'FY16 DataDump'!$C$2:$C$4537, 'FY16 Individual Analysis'!$A136, 'FY16 DataDump'!$H$2:$H$4537, I$2)</f>
        <v>0</v>
      </c>
      <c r="J136" s="27">
        <f>SUMIFS('FY16 DataDump'!$E$2:$E$4537, 'FY16 DataDump'!$C$2:$C$4537, 'FY16 Individual Analysis'!$A136, 'FY16 DataDump'!$H$2:$H$4537, J$2)</f>
        <v>0</v>
      </c>
      <c r="K136" s="27">
        <f>SUMIFS('FY16 DataDump'!$E$2:$E$4537, 'FY16 DataDump'!$C$2:$C$4537, 'FY16 Individual Analysis'!$A136, 'FY16 DataDump'!$H$2:$H$4537, K$2)</f>
        <v>0</v>
      </c>
      <c r="L136" s="27">
        <f>SUMIFS('FY16 DataDump'!$E$2:$E$4537, 'FY16 DataDump'!$C$2:$C$4537, 'FY16 Individual Analysis'!$A136, 'FY16 DataDump'!$H$2:$H$4537, L$2)</f>
        <v>0</v>
      </c>
      <c r="M136" s="27">
        <f>SUMIFS('FY16 DataDump'!$E$2:$E$4537, 'FY16 DataDump'!$C$2:$C$4537, 'FY16 Individual Analysis'!$A136, 'FY16 DataDump'!$H$2:$H$4537, M$2)</f>
        <v>0</v>
      </c>
      <c r="N136" s="27">
        <f>SUMIFS('FY16 DataDump'!$E$2:$E$4537, 'FY16 DataDump'!$C$2:$C$4537, 'FY16 Individual Analysis'!$A136, 'FY16 DataDump'!$H$2:$H$4537, N$2)</f>
        <v>0</v>
      </c>
      <c r="O136" s="27">
        <f>SUMIFS('FY16 DataDump'!$E$2:$E$4537, 'FY16 DataDump'!$C$2:$C$4537, 'FY16 Individual Analysis'!$A136, 'FY16 DataDump'!$H$2:$H$4537, O$2)</f>
        <v>0</v>
      </c>
      <c r="P136" s="27">
        <f t="shared" si="17"/>
        <v>51</v>
      </c>
      <c r="Q136" s="108">
        <f t="shared" si="15"/>
        <v>4.1168873103002903E-3</v>
      </c>
      <c r="S136" s="20">
        <f t="shared" si="13"/>
        <v>61.2</v>
      </c>
      <c r="T136" s="21">
        <f t="shared" si="13"/>
        <v>0</v>
      </c>
      <c r="U136" s="21">
        <f t="shared" si="13"/>
        <v>0</v>
      </c>
      <c r="V136" s="21">
        <f t="shared" si="12"/>
        <v>0</v>
      </c>
      <c r="W136" s="21">
        <f t="shared" si="12"/>
        <v>0</v>
      </c>
      <c r="X136" s="21">
        <f t="shared" si="12"/>
        <v>0</v>
      </c>
      <c r="Y136" s="21">
        <f t="shared" si="12"/>
        <v>0</v>
      </c>
      <c r="Z136" s="21">
        <f t="shared" si="12"/>
        <v>0</v>
      </c>
      <c r="AA136" s="21">
        <f t="shared" si="12"/>
        <v>0</v>
      </c>
      <c r="AB136" s="21">
        <f t="shared" si="14"/>
        <v>0</v>
      </c>
      <c r="AC136" s="21">
        <f t="shared" si="14"/>
        <v>0</v>
      </c>
      <c r="AD136" s="24">
        <f t="shared" si="14"/>
        <v>0</v>
      </c>
      <c r="AF136" s="15">
        <f t="shared" si="16"/>
        <v>61.2</v>
      </c>
    </row>
    <row r="137" spans="1:32" x14ac:dyDescent="0.25">
      <c r="A137" s="75">
        <v>3874851</v>
      </c>
      <c r="B137" s="75" t="str">
        <f>INDEX('FY16 DataDump'!$A$2:$H$4537, MATCH('FY16 Individual Analysis'!A137, 'FY16 DataDump'!$C$2:$C$4537, 0), MATCH('FY16 DataDump'!$B$1, 'FY16 DataDump'!$A$1:$H$1))</f>
        <v>BOXED GOODS</v>
      </c>
      <c r="C137" s="75" t="str">
        <f>INDEX('FY16 DataDump'!$A$2:$H$4537, MATCH('FY16 Individual Analysis'!A137, 'FY16 DataDump'!$C$2:$C$4537, 0), MATCH('FY16 DataDump'!$D$1, 'FY16 DataDump'!$A$1:$H$1))</f>
        <v>Lays BBQ Chips</v>
      </c>
      <c r="D137" s="27">
        <f>SUMIFS('FY16 DataDump'!$E$2:$E$4537, 'FY16 DataDump'!$C$2:$C$4537, 'FY16 Individual Analysis'!$A137, 'FY16 DataDump'!$H$2:$H$4537, D$2)</f>
        <v>66</v>
      </c>
      <c r="E137" s="27">
        <f>SUMIFS('FY16 DataDump'!$E$2:$E$4537, 'FY16 DataDump'!$C$2:$C$4537, 'FY16 Individual Analysis'!$A137, 'FY16 DataDump'!$H$2:$H$4537, E$2)</f>
        <v>0</v>
      </c>
      <c r="F137" s="27">
        <f>SUMIFS('FY16 DataDump'!$E$2:$E$4537, 'FY16 DataDump'!$C$2:$C$4537, 'FY16 Individual Analysis'!$A137, 'FY16 DataDump'!$H$2:$H$4537, F$2)</f>
        <v>0</v>
      </c>
      <c r="G137" s="27">
        <f>SUMIFS('FY16 DataDump'!$E$2:$E$4537, 'FY16 DataDump'!$C$2:$C$4537, 'FY16 Individual Analysis'!$A137, 'FY16 DataDump'!$H$2:$H$4537, G$2)</f>
        <v>0</v>
      </c>
      <c r="H137" s="27">
        <f>SUMIFS('FY16 DataDump'!$E$2:$E$4537, 'FY16 DataDump'!$C$2:$C$4537, 'FY16 Individual Analysis'!$A137, 'FY16 DataDump'!$H$2:$H$4537, H$2)</f>
        <v>0</v>
      </c>
      <c r="I137" s="27">
        <f>SUMIFS('FY16 DataDump'!$E$2:$E$4537, 'FY16 DataDump'!$C$2:$C$4537, 'FY16 Individual Analysis'!$A137, 'FY16 DataDump'!$H$2:$H$4537, I$2)</f>
        <v>0</v>
      </c>
      <c r="J137" s="27">
        <f>SUMIFS('FY16 DataDump'!$E$2:$E$4537, 'FY16 DataDump'!$C$2:$C$4537, 'FY16 Individual Analysis'!$A137, 'FY16 DataDump'!$H$2:$H$4537, J$2)</f>
        <v>0</v>
      </c>
      <c r="K137" s="27">
        <f>SUMIFS('FY16 DataDump'!$E$2:$E$4537, 'FY16 DataDump'!$C$2:$C$4537, 'FY16 Individual Analysis'!$A137, 'FY16 DataDump'!$H$2:$H$4537, K$2)</f>
        <v>0</v>
      </c>
      <c r="L137" s="27">
        <f>SUMIFS('FY16 DataDump'!$E$2:$E$4537, 'FY16 DataDump'!$C$2:$C$4537, 'FY16 Individual Analysis'!$A137, 'FY16 DataDump'!$H$2:$H$4537, L$2)</f>
        <v>0</v>
      </c>
      <c r="M137" s="27">
        <f>SUMIFS('FY16 DataDump'!$E$2:$E$4537, 'FY16 DataDump'!$C$2:$C$4537, 'FY16 Individual Analysis'!$A137, 'FY16 DataDump'!$H$2:$H$4537, M$2)</f>
        <v>0</v>
      </c>
      <c r="N137" s="27">
        <f>SUMIFS('FY16 DataDump'!$E$2:$E$4537, 'FY16 DataDump'!$C$2:$C$4537, 'FY16 Individual Analysis'!$A137, 'FY16 DataDump'!$H$2:$H$4537, N$2)</f>
        <v>0</v>
      </c>
      <c r="O137" s="27">
        <f>SUMIFS('FY16 DataDump'!$E$2:$E$4537, 'FY16 DataDump'!$C$2:$C$4537, 'FY16 Individual Analysis'!$A137, 'FY16 DataDump'!$H$2:$H$4537, O$2)</f>
        <v>0</v>
      </c>
      <c r="P137" s="27">
        <f t="shared" si="17"/>
        <v>66</v>
      </c>
      <c r="Q137" s="108">
        <f t="shared" si="15"/>
        <v>5.3277365192121407E-3</v>
      </c>
      <c r="S137" s="20">
        <f t="shared" si="13"/>
        <v>79.2</v>
      </c>
      <c r="T137" s="21">
        <f t="shared" si="13"/>
        <v>0</v>
      </c>
      <c r="U137" s="21">
        <f t="shared" si="13"/>
        <v>0</v>
      </c>
      <c r="V137" s="21">
        <f t="shared" si="12"/>
        <v>0</v>
      </c>
      <c r="W137" s="21">
        <f t="shared" si="12"/>
        <v>0</v>
      </c>
      <c r="X137" s="21">
        <f t="shared" si="12"/>
        <v>0</v>
      </c>
      <c r="Y137" s="21">
        <f t="shared" si="12"/>
        <v>0</v>
      </c>
      <c r="Z137" s="21">
        <f t="shared" si="12"/>
        <v>0</v>
      </c>
      <c r="AA137" s="21">
        <f t="shared" si="12"/>
        <v>0</v>
      </c>
      <c r="AB137" s="21">
        <f t="shared" si="14"/>
        <v>0</v>
      </c>
      <c r="AC137" s="21">
        <f t="shared" si="14"/>
        <v>0</v>
      </c>
      <c r="AD137" s="24">
        <f t="shared" si="14"/>
        <v>0</v>
      </c>
      <c r="AF137" s="15">
        <f t="shared" si="16"/>
        <v>79.2</v>
      </c>
    </row>
    <row r="138" spans="1:32" x14ac:dyDescent="0.25">
      <c r="A138" s="75">
        <v>32198</v>
      </c>
      <c r="B138" s="75" t="str">
        <f>INDEX('FY16 DataDump'!$A$2:$H$4537, MATCH('FY16 Individual Analysis'!A138, 'FY16 DataDump'!$C$2:$C$4537, 0), MATCH('FY16 DataDump'!$B$1, 'FY16 DataDump'!$A$1:$H$1))</f>
        <v>BOXED GOODS</v>
      </c>
      <c r="C138" s="75" t="str">
        <f>INDEX('FY16 DataDump'!$A$2:$H$4537, MATCH('FY16 Individual Analysis'!A138, 'FY16 DataDump'!$C$2:$C$4537, 0), MATCH('FY16 DataDump'!$D$1, 'FY16 DataDump'!$A$1:$H$1))</f>
        <v>LAYS SALT VINEGAR</v>
      </c>
      <c r="D138" s="27">
        <f>SUMIFS('FY16 DataDump'!$E$2:$E$4537, 'FY16 DataDump'!$C$2:$C$4537, 'FY16 Individual Analysis'!$A138, 'FY16 DataDump'!$H$2:$H$4537, D$2)</f>
        <v>57</v>
      </c>
      <c r="E138" s="27">
        <f>SUMIFS('FY16 DataDump'!$E$2:$E$4537, 'FY16 DataDump'!$C$2:$C$4537, 'FY16 Individual Analysis'!$A138, 'FY16 DataDump'!$H$2:$H$4537, E$2)</f>
        <v>0</v>
      </c>
      <c r="F138" s="27">
        <f>SUMIFS('FY16 DataDump'!$E$2:$E$4537, 'FY16 DataDump'!$C$2:$C$4537, 'FY16 Individual Analysis'!$A138, 'FY16 DataDump'!$H$2:$H$4537, F$2)</f>
        <v>0</v>
      </c>
      <c r="G138" s="27">
        <f>SUMIFS('FY16 DataDump'!$E$2:$E$4537, 'FY16 DataDump'!$C$2:$C$4537, 'FY16 Individual Analysis'!$A138, 'FY16 DataDump'!$H$2:$H$4537, G$2)</f>
        <v>0</v>
      </c>
      <c r="H138" s="27">
        <f>SUMIFS('FY16 DataDump'!$E$2:$E$4537, 'FY16 DataDump'!$C$2:$C$4537, 'FY16 Individual Analysis'!$A138, 'FY16 DataDump'!$H$2:$H$4537, H$2)</f>
        <v>0</v>
      </c>
      <c r="I138" s="27">
        <f>SUMIFS('FY16 DataDump'!$E$2:$E$4537, 'FY16 DataDump'!$C$2:$C$4537, 'FY16 Individual Analysis'!$A138, 'FY16 DataDump'!$H$2:$H$4537, I$2)</f>
        <v>0</v>
      </c>
      <c r="J138" s="27">
        <f>SUMIFS('FY16 DataDump'!$E$2:$E$4537, 'FY16 DataDump'!$C$2:$C$4537, 'FY16 Individual Analysis'!$A138, 'FY16 DataDump'!$H$2:$H$4537, J$2)</f>
        <v>0</v>
      </c>
      <c r="K138" s="27">
        <f>SUMIFS('FY16 DataDump'!$E$2:$E$4537, 'FY16 DataDump'!$C$2:$C$4537, 'FY16 Individual Analysis'!$A138, 'FY16 DataDump'!$H$2:$H$4537, K$2)</f>
        <v>0</v>
      </c>
      <c r="L138" s="27">
        <f>SUMIFS('FY16 DataDump'!$E$2:$E$4537, 'FY16 DataDump'!$C$2:$C$4537, 'FY16 Individual Analysis'!$A138, 'FY16 DataDump'!$H$2:$H$4537, L$2)</f>
        <v>0</v>
      </c>
      <c r="M138" s="27">
        <f>SUMIFS('FY16 DataDump'!$E$2:$E$4537, 'FY16 DataDump'!$C$2:$C$4537, 'FY16 Individual Analysis'!$A138, 'FY16 DataDump'!$H$2:$H$4537, M$2)</f>
        <v>0</v>
      </c>
      <c r="N138" s="27">
        <f>SUMIFS('FY16 DataDump'!$E$2:$E$4537, 'FY16 DataDump'!$C$2:$C$4537, 'FY16 Individual Analysis'!$A138, 'FY16 DataDump'!$H$2:$H$4537, N$2)</f>
        <v>0</v>
      </c>
      <c r="O138" s="27">
        <f>SUMIFS('FY16 DataDump'!$E$2:$E$4537, 'FY16 DataDump'!$C$2:$C$4537, 'FY16 Individual Analysis'!$A138, 'FY16 DataDump'!$H$2:$H$4537, O$2)</f>
        <v>0</v>
      </c>
      <c r="P138" s="27">
        <f t="shared" si="17"/>
        <v>57</v>
      </c>
      <c r="Q138" s="108">
        <f t="shared" si="15"/>
        <v>4.601226993865031E-3</v>
      </c>
      <c r="S138" s="20">
        <f t="shared" si="13"/>
        <v>68.400000000000006</v>
      </c>
      <c r="T138" s="21">
        <f t="shared" si="13"/>
        <v>0</v>
      </c>
      <c r="U138" s="21">
        <f t="shared" si="13"/>
        <v>0</v>
      </c>
      <c r="V138" s="21">
        <f t="shared" si="12"/>
        <v>0</v>
      </c>
      <c r="W138" s="21">
        <f t="shared" si="12"/>
        <v>0</v>
      </c>
      <c r="X138" s="21">
        <f t="shared" si="12"/>
        <v>0</v>
      </c>
      <c r="Y138" s="21">
        <f t="shared" si="12"/>
        <v>0</v>
      </c>
      <c r="Z138" s="21">
        <f t="shared" si="12"/>
        <v>0</v>
      </c>
      <c r="AA138" s="21">
        <f t="shared" si="12"/>
        <v>0</v>
      </c>
      <c r="AB138" s="21">
        <f t="shared" si="14"/>
        <v>0</v>
      </c>
      <c r="AC138" s="21">
        <f t="shared" si="14"/>
        <v>0</v>
      </c>
      <c r="AD138" s="24">
        <f t="shared" si="14"/>
        <v>0</v>
      </c>
      <c r="AF138" s="15">
        <f t="shared" si="16"/>
        <v>68.400000000000006</v>
      </c>
    </row>
    <row r="139" spans="1:32" x14ac:dyDescent="0.25">
      <c r="A139" s="75">
        <v>56444</v>
      </c>
      <c r="B139" s="75" t="str">
        <f>INDEX('FY16 DataDump'!$A$2:$H$4537, MATCH('FY16 Individual Analysis'!A139, 'FY16 DataDump'!$C$2:$C$4537, 0), MATCH('FY16 DataDump'!$B$1, 'FY16 DataDump'!$A$1:$H$1))</f>
        <v>BOXED GOODS</v>
      </c>
      <c r="C139" s="75" t="str">
        <f>INDEX('FY16 DataDump'!$A$2:$H$4537, MATCH('FY16 Individual Analysis'!A139, 'FY16 DataDump'!$C$2:$C$4537, 0), MATCH('FY16 DataDump'!$D$1, 'FY16 DataDump'!$A$1:$H$1))</f>
        <v>LAYS SOUR CREAM ONION</v>
      </c>
      <c r="D139" s="27">
        <f>SUMIFS('FY16 DataDump'!$E$2:$E$4537, 'FY16 DataDump'!$C$2:$C$4537, 'FY16 Individual Analysis'!$A139, 'FY16 DataDump'!$H$2:$H$4537, D$2)</f>
        <v>54</v>
      </c>
      <c r="E139" s="27">
        <f>SUMIFS('FY16 DataDump'!$E$2:$E$4537, 'FY16 DataDump'!$C$2:$C$4537, 'FY16 Individual Analysis'!$A139, 'FY16 DataDump'!$H$2:$H$4537, E$2)</f>
        <v>0</v>
      </c>
      <c r="F139" s="27">
        <f>SUMIFS('FY16 DataDump'!$E$2:$E$4537, 'FY16 DataDump'!$C$2:$C$4537, 'FY16 Individual Analysis'!$A139, 'FY16 DataDump'!$H$2:$H$4537, F$2)</f>
        <v>0</v>
      </c>
      <c r="G139" s="27">
        <f>SUMIFS('FY16 DataDump'!$E$2:$E$4537, 'FY16 DataDump'!$C$2:$C$4537, 'FY16 Individual Analysis'!$A139, 'FY16 DataDump'!$H$2:$H$4537, G$2)</f>
        <v>0</v>
      </c>
      <c r="H139" s="27">
        <f>SUMIFS('FY16 DataDump'!$E$2:$E$4537, 'FY16 DataDump'!$C$2:$C$4537, 'FY16 Individual Analysis'!$A139, 'FY16 DataDump'!$H$2:$H$4537, H$2)</f>
        <v>0</v>
      </c>
      <c r="I139" s="27">
        <f>SUMIFS('FY16 DataDump'!$E$2:$E$4537, 'FY16 DataDump'!$C$2:$C$4537, 'FY16 Individual Analysis'!$A139, 'FY16 DataDump'!$H$2:$H$4537, I$2)</f>
        <v>0</v>
      </c>
      <c r="J139" s="27">
        <f>SUMIFS('FY16 DataDump'!$E$2:$E$4537, 'FY16 DataDump'!$C$2:$C$4537, 'FY16 Individual Analysis'!$A139, 'FY16 DataDump'!$H$2:$H$4537, J$2)</f>
        <v>0</v>
      </c>
      <c r="K139" s="27">
        <f>SUMIFS('FY16 DataDump'!$E$2:$E$4537, 'FY16 DataDump'!$C$2:$C$4537, 'FY16 Individual Analysis'!$A139, 'FY16 DataDump'!$H$2:$H$4537, K$2)</f>
        <v>0</v>
      </c>
      <c r="L139" s="27">
        <f>SUMIFS('FY16 DataDump'!$E$2:$E$4537, 'FY16 DataDump'!$C$2:$C$4537, 'FY16 Individual Analysis'!$A139, 'FY16 DataDump'!$H$2:$H$4537, L$2)</f>
        <v>0</v>
      </c>
      <c r="M139" s="27">
        <f>SUMIFS('FY16 DataDump'!$E$2:$E$4537, 'FY16 DataDump'!$C$2:$C$4537, 'FY16 Individual Analysis'!$A139, 'FY16 DataDump'!$H$2:$H$4537, M$2)</f>
        <v>0</v>
      </c>
      <c r="N139" s="27">
        <f>SUMIFS('FY16 DataDump'!$E$2:$E$4537, 'FY16 DataDump'!$C$2:$C$4537, 'FY16 Individual Analysis'!$A139, 'FY16 DataDump'!$H$2:$H$4537, N$2)</f>
        <v>0</v>
      </c>
      <c r="O139" s="27">
        <f>SUMIFS('FY16 DataDump'!$E$2:$E$4537, 'FY16 DataDump'!$C$2:$C$4537, 'FY16 Individual Analysis'!$A139, 'FY16 DataDump'!$H$2:$H$4537, O$2)</f>
        <v>0</v>
      </c>
      <c r="P139" s="27">
        <f t="shared" si="17"/>
        <v>54</v>
      </c>
      <c r="Q139" s="108">
        <f t="shared" si="15"/>
        <v>4.3590571520826602E-3</v>
      </c>
      <c r="S139" s="20">
        <f t="shared" si="13"/>
        <v>64.8</v>
      </c>
      <c r="T139" s="21">
        <f t="shared" si="13"/>
        <v>0</v>
      </c>
      <c r="U139" s="21">
        <f t="shared" si="13"/>
        <v>0</v>
      </c>
      <c r="V139" s="21">
        <f t="shared" si="12"/>
        <v>0</v>
      </c>
      <c r="W139" s="21">
        <f t="shared" si="12"/>
        <v>0</v>
      </c>
      <c r="X139" s="21">
        <f t="shared" si="12"/>
        <v>0</v>
      </c>
      <c r="Y139" s="21">
        <f t="shared" si="12"/>
        <v>0</v>
      </c>
      <c r="Z139" s="21">
        <f t="shared" si="12"/>
        <v>0</v>
      </c>
      <c r="AA139" s="21">
        <f t="shared" si="12"/>
        <v>0</v>
      </c>
      <c r="AB139" s="21">
        <f t="shared" si="14"/>
        <v>0</v>
      </c>
      <c r="AC139" s="21">
        <f t="shared" si="14"/>
        <v>0</v>
      </c>
      <c r="AD139" s="24">
        <f t="shared" si="14"/>
        <v>0</v>
      </c>
      <c r="AF139" s="15">
        <f t="shared" si="16"/>
        <v>64.8</v>
      </c>
    </row>
    <row r="140" spans="1:32" x14ac:dyDescent="0.25">
      <c r="A140" s="75">
        <v>230</v>
      </c>
      <c r="B140" s="75" t="str">
        <f>INDEX('FY16 DataDump'!$A$2:$H$4537, MATCH('FY16 Individual Analysis'!A140, 'FY16 DataDump'!$C$2:$C$4537, 0), MATCH('FY16 DataDump'!$B$1, 'FY16 DataDump'!$A$1:$H$1))</f>
        <v>BOXED GOODS</v>
      </c>
      <c r="C140" s="75" t="str">
        <f>INDEX('FY16 DataDump'!$A$2:$H$4537, MATCH('FY16 Individual Analysis'!A140, 'FY16 DataDump'!$C$2:$C$4537, 0), MATCH('FY16 DataDump'!$D$1, 'FY16 DataDump'!$A$1:$H$1))</f>
        <v>NONGSHIM BOWL HOT &amp; SPICY</v>
      </c>
      <c r="D140" s="27">
        <f>SUMIFS('FY16 DataDump'!$E$2:$E$4537, 'FY16 DataDump'!$C$2:$C$4537, 'FY16 Individual Analysis'!$A140, 'FY16 DataDump'!$H$2:$H$4537, D$2)</f>
        <v>44</v>
      </c>
      <c r="E140" s="27">
        <f>SUMIFS('FY16 DataDump'!$E$2:$E$4537, 'FY16 DataDump'!$C$2:$C$4537, 'FY16 Individual Analysis'!$A140, 'FY16 DataDump'!$H$2:$H$4537, E$2)</f>
        <v>0</v>
      </c>
      <c r="F140" s="27">
        <f>SUMIFS('FY16 DataDump'!$E$2:$E$4537, 'FY16 DataDump'!$C$2:$C$4537, 'FY16 Individual Analysis'!$A140, 'FY16 DataDump'!$H$2:$H$4537, F$2)</f>
        <v>0</v>
      </c>
      <c r="G140" s="27">
        <f>SUMIFS('FY16 DataDump'!$E$2:$E$4537, 'FY16 DataDump'!$C$2:$C$4537, 'FY16 Individual Analysis'!$A140, 'FY16 DataDump'!$H$2:$H$4537, G$2)</f>
        <v>0</v>
      </c>
      <c r="H140" s="27">
        <f>SUMIFS('FY16 DataDump'!$E$2:$E$4537, 'FY16 DataDump'!$C$2:$C$4537, 'FY16 Individual Analysis'!$A140, 'FY16 DataDump'!$H$2:$H$4537, H$2)</f>
        <v>0</v>
      </c>
      <c r="I140" s="27">
        <f>SUMIFS('FY16 DataDump'!$E$2:$E$4537, 'FY16 DataDump'!$C$2:$C$4537, 'FY16 Individual Analysis'!$A140, 'FY16 DataDump'!$H$2:$H$4537, I$2)</f>
        <v>0</v>
      </c>
      <c r="J140" s="27">
        <f>SUMIFS('FY16 DataDump'!$E$2:$E$4537, 'FY16 DataDump'!$C$2:$C$4537, 'FY16 Individual Analysis'!$A140, 'FY16 DataDump'!$H$2:$H$4537, J$2)</f>
        <v>0</v>
      </c>
      <c r="K140" s="27">
        <f>SUMIFS('FY16 DataDump'!$E$2:$E$4537, 'FY16 DataDump'!$C$2:$C$4537, 'FY16 Individual Analysis'!$A140, 'FY16 DataDump'!$H$2:$H$4537, K$2)</f>
        <v>0</v>
      </c>
      <c r="L140" s="27">
        <f>SUMIFS('FY16 DataDump'!$E$2:$E$4537, 'FY16 DataDump'!$C$2:$C$4537, 'FY16 Individual Analysis'!$A140, 'FY16 DataDump'!$H$2:$H$4537, L$2)</f>
        <v>0</v>
      </c>
      <c r="M140" s="27">
        <f>SUMIFS('FY16 DataDump'!$E$2:$E$4537, 'FY16 DataDump'!$C$2:$C$4537, 'FY16 Individual Analysis'!$A140, 'FY16 DataDump'!$H$2:$H$4537, M$2)</f>
        <v>0</v>
      </c>
      <c r="N140" s="27">
        <f>SUMIFS('FY16 DataDump'!$E$2:$E$4537, 'FY16 DataDump'!$C$2:$C$4537, 'FY16 Individual Analysis'!$A140, 'FY16 DataDump'!$H$2:$H$4537, N$2)</f>
        <v>0</v>
      </c>
      <c r="O140" s="27">
        <f>SUMIFS('FY16 DataDump'!$E$2:$E$4537, 'FY16 DataDump'!$C$2:$C$4537, 'FY16 Individual Analysis'!$A140, 'FY16 DataDump'!$H$2:$H$4537, O$2)</f>
        <v>0</v>
      </c>
      <c r="P140" s="27">
        <f t="shared" si="17"/>
        <v>44</v>
      </c>
      <c r="Q140" s="108">
        <f t="shared" si="15"/>
        <v>3.551824346141427E-3</v>
      </c>
      <c r="S140" s="20">
        <f t="shared" si="13"/>
        <v>52.8</v>
      </c>
      <c r="T140" s="21">
        <f t="shared" si="13"/>
        <v>0</v>
      </c>
      <c r="U140" s="21">
        <f t="shared" si="13"/>
        <v>0</v>
      </c>
      <c r="V140" s="21">
        <f t="shared" si="12"/>
        <v>0</v>
      </c>
      <c r="W140" s="21">
        <f t="shared" si="12"/>
        <v>0</v>
      </c>
      <c r="X140" s="21">
        <f t="shared" si="12"/>
        <v>0</v>
      </c>
      <c r="Y140" s="21">
        <f t="shared" si="12"/>
        <v>0</v>
      </c>
      <c r="Z140" s="21">
        <f t="shared" si="12"/>
        <v>0</v>
      </c>
      <c r="AA140" s="21">
        <f t="shared" si="12"/>
        <v>0</v>
      </c>
      <c r="AB140" s="21">
        <f t="shared" si="14"/>
        <v>0</v>
      </c>
      <c r="AC140" s="21">
        <f t="shared" si="14"/>
        <v>0</v>
      </c>
      <c r="AD140" s="24">
        <f t="shared" si="14"/>
        <v>0</v>
      </c>
      <c r="AF140" s="15">
        <f t="shared" si="16"/>
        <v>52.8</v>
      </c>
    </row>
    <row r="141" spans="1:32" x14ac:dyDescent="0.25">
      <c r="A141" s="75">
        <v>8448</v>
      </c>
      <c r="B141" s="75" t="str">
        <f>INDEX('FY16 DataDump'!$A$2:$H$4537, MATCH('FY16 Individual Analysis'!A141, 'FY16 DataDump'!$C$2:$C$4537, 0), MATCH('FY16 DataDump'!$B$1, 'FY16 DataDump'!$A$1:$H$1))</f>
        <v>BOXED GOODS</v>
      </c>
      <c r="C141" s="75" t="str">
        <f>INDEX('FY16 DataDump'!$A$2:$H$4537, MATCH('FY16 Individual Analysis'!A141, 'FY16 DataDump'!$C$2:$C$4537, 0), MATCH('FY16 DataDump'!$D$1, 'FY16 DataDump'!$A$1:$H$1))</f>
        <v>NONGSHIM NOODLE CHICKEN</v>
      </c>
      <c r="D141" s="27">
        <f>SUMIFS('FY16 DataDump'!$E$2:$E$4537, 'FY16 DataDump'!$C$2:$C$4537, 'FY16 Individual Analysis'!$A141, 'FY16 DataDump'!$H$2:$H$4537, D$2)</f>
        <v>35</v>
      </c>
      <c r="E141" s="27">
        <f>SUMIFS('FY16 DataDump'!$E$2:$E$4537, 'FY16 DataDump'!$C$2:$C$4537, 'FY16 Individual Analysis'!$A141, 'FY16 DataDump'!$H$2:$H$4537, E$2)</f>
        <v>0</v>
      </c>
      <c r="F141" s="27">
        <f>SUMIFS('FY16 DataDump'!$E$2:$E$4537, 'FY16 DataDump'!$C$2:$C$4537, 'FY16 Individual Analysis'!$A141, 'FY16 DataDump'!$H$2:$H$4537, F$2)</f>
        <v>0</v>
      </c>
      <c r="G141" s="27">
        <f>SUMIFS('FY16 DataDump'!$E$2:$E$4537, 'FY16 DataDump'!$C$2:$C$4537, 'FY16 Individual Analysis'!$A141, 'FY16 DataDump'!$H$2:$H$4537, G$2)</f>
        <v>0</v>
      </c>
      <c r="H141" s="27">
        <f>SUMIFS('FY16 DataDump'!$E$2:$E$4537, 'FY16 DataDump'!$C$2:$C$4537, 'FY16 Individual Analysis'!$A141, 'FY16 DataDump'!$H$2:$H$4537, H$2)</f>
        <v>0</v>
      </c>
      <c r="I141" s="27">
        <f>SUMIFS('FY16 DataDump'!$E$2:$E$4537, 'FY16 DataDump'!$C$2:$C$4537, 'FY16 Individual Analysis'!$A141, 'FY16 DataDump'!$H$2:$H$4537, I$2)</f>
        <v>0</v>
      </c>
      <c r="J141" s="27">
        <f>SUMIFS('FY16 DataDump'!$E$2:$E$4537, 'FY16 DataDump'!$C$2:$C$4537, 'FY16 Individual Analysis'!$A141, 'FY16 DataDump'!$H$2:$H$4537, J$2)</f>
        <v>0</v>
      </c>
      <c r="K141" s="27">
        <f>SUMIFS('FY16 DataDump'!$E$2:$E$4537, 'FY16 DataDump'!$C$2:$C$4537, 'FY16 Individual Analysis'!$A141, 'FY16 DataDump'!$H$2:$H$4537, K$2)</f>
        <v>0</v>
      </c>
      <c r="L141" s="27">
        <f>SUMIFS('FY16 DataDump'!$E$2:$E$4537, 'FY16 DataDump'!$C$2:$C$4537, 'FY16 Individual Analysis'!$A141, 'FY16 DataDump'!$H$2:$H$4537, L$2)</f>
        <v>0</v>
      </c>
      <c r="M141" s="27">
        <f>SUMIFS('FY16 DataDump'!$E$2:$E$4537, 'FY16 DataDump'!$C$2:$C$4537, 'FY16 Individual Analysis'!$A141, 'FY16 DataDump'!$H$2:$H$4537, M$2)</f>
        <v>0</v>
      </c>
      <c r="N141" s="27">
        <f>SUMIFS('FY16 DataDump'!$E$2:$E$4537, 'FY16 DataDump'!$C$2:$C$4537, 'FY16 Individual Analysis'!$A141, 'FY16 DataDump'!$H$2:$H$4537, N$2)</f>
        <v>0</v>
      </c>
      <c r="O141" s="27">
        <f>SUMIFS('FY16 DataDump'!$E$2:$E$4537, 'FY16 DataDump'!$C$2:$C$4537, 'FY16 Individual Analysis'!$A141, 'FY16 DataDump'!$H$2:$H$4537, O$2)</f>
        <v>0</v>
      </c>
      <c r="P141" s="27">
        <f t="shared" si="17"/>
        <v>35</v>
      </c>
      <c r="Q141" s="108">
        <f t="shared" si="15"/>
        <v>2.8253148207943173E-3</v>
      </c>
      <c r="S141" s="20">
        <f t="shared" si="13"/>
        <v>42</v>
      </c>
      <c r="T141" s="21">
        <f t="shared" si="13"/>
        <v>0</v>
      </c>
      <c r="U141" s="21">
        <f t="shared" si="13"/>
        <v>0</v>
      </c>
      <c r="V141" s="21">
        <f t="shared" si="12"/>
        <v>0</v>
      </c>
      <c r="W141" s="21">
        <f t="shared" si="12"/>
        <v>0</v>
      </c>
      <c r="X141" s="21">
        <f t="shared" si="12"/>
        <v>0</v>
      </c>
      <c r="Y141" s="21">
        <f t="shared" si="12"/>
        <v>0</v>
      </c>
      <c r="Z141" s="21">
        <f t="shared" si="12"/>
        <v>0</v>
      </c>
      <c r="AA141" s="21">
        <f t="shared" si="12"/>
        <v>0</v>
      </c>
      <c r="AB141" s="21">
        <f t="shared" si="14"/>
        <v>0</v>
      </c>
      <c r="AC141" s="21">
        <f t="shared" si="14"/>
        <v>0</v>
      </c>
      <c r="AD141" s="24">
        <f t="shared" si="14"/>
        <v>0</v>
      </c>
      <c r="AF141" s="15">
        <f t="shared" si="16"/>
        <v>42</v>
      </c>
    </row>
    <row r="142" spans="1:32" x14ac:dyDescent="0.25">
      <c r="A142" s="75">
        <v>276</v>
      </c>
      <c r="B142" s="75" t="str">
        <f>INDEX('FY16 DataDump'!$A$2:$H$4537, MATCH('FY16 Individual Analysis'!A142, 'FY16 DataDump'!$C$2:$C$4537, 0), MATCH('FY16 DataDump'!$B$1, 'FY16 DataDump'!$A$1:$H$1))</f>
        <v>BOXED GOODS</v>
      </c>
      <c r="C142" s="75" t="str">
        <f>INDEX('FY16 DataDump'!$A$2:$H$4537, MATCH('FY16 Individual Analysis'!A142, 'FY16 DataDump'!$C$2:$C$4537, 0), MATCH('FY16 DataDump'!$D$1, 'FY16 DataDump'!$A$1:$H$1))</f>
        <v>NONGSHIM SHIN BOWL</v>
      </c>
      <c r="D142" s="27">
        <f>SUMIFS('FY16 DataDump'!$E$2:$E$4537, 'FY16 DataDump'!$C$2:$C$4537, 'FY16 Individual Analysis'!$A142, 'FY16 DataDump'!$H$2:$H$4537, D$2)</f>
        <v>66</v>
      </c>
      <c r="E142" s="27">
        <f>SUMIFS('FY16 DataDump'!$E$2:$E$4537, 'FY16 DataDump'!$C$2:$C$4537, 'FY16 Individual Analysis'!$A142, 'FY16 DataDump'!$H$2:$H$4537, E$2)</f>
        <v>0</v>
      </c>
      <c r="F142" s="27">
        <f>SUMIFS('FY16 DataDump'!$E$2:$E$4537, 'FY16 DataDump'!$C$2:$C$4537, 'FY16 Individual Analysis'!$A142, 'FY16 DataDump'!$H$2:$H$4537, F$2)</f>
        <v>0</v>
      </c>
      <c r="G142" s="27">
        <f>SUMIFS('FY16 DataDump'!$E$2:$E$4537, 'FY16 DataDump'!$C$2:$C$4537, 'FY16 Individual Analysis'!$A142, 'FY16 DataDump'!$H$2:$H$4537, G$2)</f>
        <v>0</v>
      </c>
      <c r="H142" s="27">
        <f>SUMIFS('FY16 DataDump'!$E$2:$E$4537, 'FY16 DataDump'!$C$2:$C$4537, 'FY16 Individual Analysis'!$A142, 'FY16 DataDump'!$H$2:$H$4537, H$2)</f>
        <v>0</v>
      </c>
      <c r="I142" s="27">
        <f>SUMIFS('FY16 DataDump'!$E$2:$E$4537, 'FY16 DataDump'!$C$2:$C$4537, 'FY16 Individual Analysis'!$A142, 'FY16 DataDump'!$H$2:$H$4537, I$2)</f>
        <v>0</v>
      </c>
      <c r="J142" s="27">
        <f>SUMIFS('FY16 DataDump'!$E$2:$E$4537, 'FY16 DataDump'!$C$2:$C$4537, 'FY16 Individual Analysis'!$A142, 'FY16 DataDump'!$H$2:$H$4537, J$2)</f>
        <v>0</v>
      </c>
      <c r="K142" s="27">
        <f>SUMIFS('FY16 DataDump'!$E$2:$E$4537, 'FY16 DataDump'!$C$2:$C$4537, 'FY16 Individual Analysis'!$A142, 'FY16 DataDump'!$H$2:$H$4537, K$2)</f>
        <v>0</v>
      </c>
      <c r="L142" s="27">
        <f>SUMIFS('FY16 DataDump'!$E$2:$E$4537, 'FY16 DataDump'!$C$2:$C$4537, 'FY16 Individual Analysis'!$A142, 'FY16 DataDump'!$H$2:$H$4537, L$2)</f>
        <v>0</v>
      </c>
      <c r="M142" s="27">
        <f>SUMIFS('FY16 DataDump'!$E$2:$E$4537, 'FY16 DataDump'!$C$2:$C$4537, 'FY16 Individual Analysis'!$A142, 'FY16 DataDump'!$H$2:$H$4537, M$2)</f>
        <v>0</v>
      </c>
      <c r="N142" s="27">
        <f>SUMIFS('FY16 DataDump'!$E$2:$E$4537, 'FY16 DataDump'!$C$2:$C$4537, 'FY16 Individual Analysis'!$A142, 'FY16 DataDump'!$H$2:$H$4537, N$2)</f>
        <v>0</v>
      </c>
      <c r="O142" s="27">
        <f>SUMIFS('FY16 DataDump'!$E$2:$E$4537, 'FY16 DataDump'!$C$2:$C$4537, 'FY16 Individual Analysis'!$A142, 'FY16 DataDump'!$H$2:$H$4537, O$2)</f>
        <v>0</v>
      </c>
      <c r="P142" s="27">
        <f t="shared" si="17"/>
        <v>66</v>
      </c>
      <c r="Q142" s="108">
        <f t="shared" si="15"/>
        <v>5.3277365192121407E-3</v>
      </c>
      <c r="S142" s="20">
        <f t="shared" si="13"/>
        <v>79.2</v>
      </c>
      <c r="T142" s="21">
        <f t="shared" si="13"/>
        <v>0</v>
      </c>
      <c r="U142" s="21">
        <f t="shared" si="13"/>
        <v>0</v>
      </c>
      <c r="V142" s="21">
        <f t="shared" si="12"/>
        <v>0</v>
      </c>
      <c r="W142" s="21">
        <f t="shared" si="12"/>
        <v>0</v>
      </c>
      <c r="X142" s="21">
        <f t="shared" si="12"/>
        <v>0</v>
      </c>
      <c r="Y142" s="21">
        <f t="shared" si="12"/>
        <v>0</v>
      </c>
      <c r="Z142" s="21">
        <f t="shared" si="12"/>
        <v>0</v>
      </c>
      <c r="AA142" s="21">
        <f t="shared" si="12"/>
        <v>0</v>
      </c>
      <c r="AB142" s="21">
        <f t="shared" si="14"/>
        <v>0</v>
      </c>
      <c r="AC142" s="21">
        <f t="shared" si="14"/>
        <v>0</v>
      </c>
      <c r="AD142" s="24">
        <f t="shared" si="14"/>
        <v>0</v>
      </c>
      <c r="AF142" s="15">
        <f t="shared" si="16"/>
        <v>79.2</v>
      </c>
    </row>
    <row r="143" spans="1:32" x14ac:dyDescent="0.25">
      <c r="A143" s="75">
        <v>295</v>
      </c>
      <c r="B143" s="75" t="str">
        <f>INDEX('FY16 DataDump'!$A$2:$H$4537, MATCH('FY16 Individual Analysis'!A143, 'FY16 DataDump'!$C$2:$C$4537, 0), MATCH('FY16 DataDump'!$B$1, 'FY16 DataDump'!$A$1:$H$1))</f>
        <v>BOXED GOODS</v>
      </c>
      <c r="C143" s="75" t="str">
        <f>INDEX('FY16 DataDump'!$A$2:$H$4537, MATCH('FY16 Individual Analysis'!A143, 'FY16 DataDump'!$C$2:$C$4537, 0), MATCH('FY16 DataDump'!$D$1, 'FY16 DataDump'!$A$1:$H$1))</f>
        <v>Oberto Original Jerky</v>
      </c>
      <c r="D143" s="27">
        <f>SUMIFS('FY16 DataDump'!$E$2:$E$4537, 'FY16 DataDump'!$C$2:$C$4537, 'FY16 Individual Analysis'!$A143, 'FY16 DataDump'!$H$2:$H$4537, D$2)</f>
        <v>38</v>
      </c>
      <c r="E143" s="27">
        <f>SUMIFS('FY16 DataDump'!$E$2:$E$4537, 'FY16 DataDump'!$C$2:$C$4537, 'FY16 Individual Analysis'!$A143, 'FY16 DataDump'!$H$2:$H$4537, E$2)</f>
        <v>0</v>
      </c>
      <c r="F143" s="27">
        <f>SUMIFS('FY16 DataDump'!$E$2:$E$4537, 'FY16 DataDump'!$C$2:$C$4537, 'FY16 Individual Analysis'!$A143, 'FY16 DataDump'!$H$2:$H$4537, F$2)</f>
        <v>0</v>
      </c>
      <c r="G143" s="27">
        <f>SUMIFS('FY16 DataDump'!$E$2:$E$4537, 'FY16 DataDump'!$C$2:$C$4537, 'FY16 Individual Analysis'!$A143, 'FY16 DataDump'!$H$2:$H$4537, G$2)</f>
        <v>0</v>
      </c>
      <c r="H143" s="27">
        <f>SUMIFS('FY16 DataDump'!$E$2:$E$4537, 'FY16 DataDump'!$C$2:$C$4537, 'FY16 Individual Analysis'!$A143, 'FY16 DataDump'!$H$2:$H$4537, H$2)</f>
        <v>0</v>
      </c>
      <c r="I143" s="27">
        <f>SUMIFS('FY16 DataDump'!$E$2:$E$4537, 'FY16 DataDump'!$C$2:$C$4537, 'FY16 Individual Analysis'!$A143, 'FY16 DataDump'!$H$2:$H$4537, I$2)</f>
        <v>0</v>
      </c>
      <c r="J143" s="27">
        <f>SUMIFS('FY16 DataDump'!$E$2:$E$4537, 'FY16 DataDump'!$C$2:$C$4537, 'FY16 Individual Analysis'!$A143, 'FY16 DataDump'!$H$2:$H$4537, J$2)</f>
        <v>0</v>
      </c>
      <c r="K143" s="27">
        <f>SUMIFS('FY16 DataDump'!$E$2:$E$4537, 'FY16 DataDump'!$C$2:$C$4537, 'FY16 Individual Analysis'!$A143, 'FY16 DataDump'!$H$2:$H$4537, K$2)</f>
        <v>0</v>
      </c>
      <c r="L143" s="27">
        <f>SUMIFS('FY16 DataDump'!$E$2:$E$4537, 'FY16 DataDump'!$C$2:$C$4537, 'FY16 Individual Analysis'!$A143, 'FY16 DataDump'!$H$2:$H$4537, L$2)</f>
        <v>0</v>
      </c>
      <c r="M143" s="27">
        <f>SUMIFS('FY16 DataDump'!$E$2:$E$4537, 'FY16 DataDump'!$C$2:$C$4537, 'FY16 Individual Analysis'!$A143, 'FY16 DataDump'!$H$2:$H$4537, M$2)</f>
        <v>0</v>
      </c>
      <c r="N143" s="27">
        <f>SUMIFS('FY16 DataDump'!$E$2:$E$4537, 'FY16 DataDump'!$C$2:$C$4537, 'FY16 Individual Analysis'!$A143, 'FY16 DataDump'!$H$2:$H$4537, N$2)</f>
        <v>0</v>
      </c>
      <c r="O143" s="27">
        <f>SUMIFS('FY16 DataDump'!$E$2:$E$4537, 'FY16 DataDump'!$C$2:$C$4537, 'FY16 Individual Analysis'!$A143, 'FY16 DataDump'!$H$2:$H$4537, O$2)</f>
        <v>0</v>
      </c>
      <c r="P143" s="27">
        <f t="shared" si="17"/>
        <v>38</v>
      </c>
      <c r="Q143" s="108">
        <f t="shared" si="15"/>
        <v>3.0674846625766872E-3</v>
      </c>
      <c r="S143" s="20">
        <f t="shared" si="13"/>
        <v>45.6</v>
      </c>
      <c r="T143" s="21">
        <f t="shared" si="13"/>
        <v>0</v>
      </c>
      <c r="U143" s="21">
        <f t="shared" si="13"/>
        <v>0</v>
      </c>
      <c r="V143" s="21">
        <f t="shared" si="12"/>
        <v>0</v>
      </c>
      <c r="W143" s="21">
        <f t="shared" si="12"/>
        <v>0</v>
      </c>
      <c r="X143" s="21">
        <f t="shared" si="12"/>
        <v>0</v>
      </c>
      <c r="Y143" s="21">
        <f t="shared" si="12"/>
        <v>0</v>
      </c>
      <c r="Z143" s="21">
        <f t="shared" si="12"/>
        <v>0</v>
      </c>
      <c r="AA143" s="21">
        <f t="shared" si="12"/>
        <v>0</v>
      </c>
      <c r="AB143" s="21">
        <f t="shared" si="14"/>
        <v>0</v>
      </c>
      <c r="AC143" s="21">
        <f t="shared" si="14"/>
        <v>0</v>
      </c>
      <c r="AD143" s="24">
        <f t="shared" si="14"/>
        <v>0</v>
      </c>
      <c r="AF143" s="15">
        <f t="shared" si="16"/>
        <v>45.6</v>
      </c>
    </row>
    <row r="144" spans="1:32" x14ac:dyDescent="0.25">
      <c r="A144" s="75">
        <v>285</v>
      </c>
      <c r="B144" s="75" t="str">
        <f>INDEX('FY16 DataDump'!$A$2:$H$4537, MATCH('FY16 Individual Analysis'!A144, 'FY16 DataDump'!$C$2:$C$4537, 0), MATCH('FY16 DataDump'!$B$1, 'FY16 DataDump'!$A$1:$H$1))</f>
        <v>BOXED GOODS</v>
      </c>
      <c r="C144" s="75" t="str">
        <f>INDEX('FY16 DataDump'!$A$2:$H$4537, MATCH('FY16 Individual Analysis'!A144, 'FY16 DataDump'!$C$2:$C$4537, 0), MATCH('FY16 DataDump'!$D$1, 'FY16 DataDump'!$A$1:$H$1))</f>
        <v>Oberto Peppered Jerky</v>
      </c>
      <c r="D144" s="27">
        <f>SUMIFS('FY16 DataDump'!$E$2:$E$4537, 'FY16 DataDump'!$C$2:$C$4537, 'FY16 Individual Analysis'!$A144, 'FY16 DataDump'!$H$2:$H$4537, D$2)</f>
        <v>21</v>
      </c>
      <c r="E144" s="27">
        <f>SUMIFS('FY16 DataDump'!$E$2:$E$4537, 'FY16 DataDump'!$C$2:$C$4537, 'FY16 Individual Analysis'!$A144, 'FY16 DataDump'!$H$2:$H$4537, E$2)</f>
        <v>0</v>
      </c>
      <c r="F144" s="27">
        <f>SUMIFS('FY16 DataDump'!$E$2:$E$4537, 'FY16 DataDump'!$C$2:$C$4537, 'FY16 Individual Analysis'!$A144, 'FY16 DataDump'!$H$2:$H$4537, F$2)</f>
        <v>0</v>
      </c>
      <c r="G144" s="27">
        <f>SUMIFS('FY16 DataDump'!$E$2:$E$4537, 'FY16 DataDump'!$C$2:$C$4537, 'FY16 Individual Analysis'!$A144, 'FY16 DataDump'!$H$2:$H$4537, G$2)</f>
        <v>0</v>
      </c>
      <c r="H144" s="27">
        <f>SUMIFS('FY16 DataDump'!$E$2:$E$4537, 'FY16 DataDump'!$C$2:$C$4537, 'FY16 Individual Analysis'!$A144, 'FY16 DataDump'!$H$2:$H$4537, H$2)</f>
        <v>0</v>
      </c>
      <c r="I144" s="27">
        <f>SUMIFS('FY16 DataDump'!$E$2:$E$4537, 'FY16 DataDump'!$C$2:$C$4537, 'FY16 Individual Analysis'!$A144, 'FY16 DataDump'!$H$2:$H$4537, I$2)</f>
        <v>0</v>
      </c>
      <c r="J144" s="27">
        <f>SUMIFS('FY16 DataDump'!$E$2:$E$4537, 'FY16 DataDump'!$C$2:$C$4537, 'FY16 Individual Analysis'!$A144, 'FY16 DataDump'!$H$2:$H$4537, J$2)</f>
        <v>0</v>
      </c>
      <c r="K144" s="27">
        <f>SUMIFS('FY16 DataDump'!$E$2:$E$4537, 'FY16 DataDump'!$C$2:$C$4537, 'FY16 Individual Analysis'!$A144, 'FY16 DataDump'!$H$2:$H$4537, K$2)</f>
        <v>0</v>
      </c>
      <c r="L144" s="27">
        <f>SUMIFS('FY16 DataDump'!$E$2:$E$4537, 'FY16 DataDump'!$C$2:$C$4537, 'FY16 Individual Analysis'!$A144, 'FY16 DataDump'!$H$2:$H$4537, L$2)</f>
        <v>0</v>
      </c>
      <c r="M144" s="27">
        <f>SUMIFS('FY16 DataDump'!$E$2:$E$4537, 'FY16 DataDump'!$C$2:$C$4537, 'FY16 Individual Analysis'!$A144, 'FY16 DataDump'!$H$2:$H$4537, M$2)</f>
        <v>0</v>
      </c>
      <c r="N144" s="27">
        <f>SUMIFS('FY16 DataDump'!$E$2:$E$4537, 'FY16 DataDump'!$C$2:$C$4537, 'FY16 Individual Analysis'!$A144, 'FY16 DataDump'!$H$2:$H$4537, N$2)</f>
        <v>0</v>
      </c>
      <c r="O144" s="27">
        <f>SUMIFS('FY16 DataDump'!$E$2:$E$4537, 'FY16 DataDump'!$C$2:$C$4537, 'FY16 Individual Analysis'!$A144, 'FY16 DataDump'!$H$2:$H$4537, O$2)</f>
        <v>0</v>
      </c>
      <c r="P144" s="27">
        <f t="shared" si="17"/>
        <v>21</v>
      </c>
      <c r="Q144" s="108">
        <f t="shared" si="15"/>
        <v>1.6951888924765903E-3</v>
      </c>
      <c r="S144" s="20">
        <f t="shared" si="13"/>
        <v>25.2</v>
      </c>
      <c r="T144" s="21">
        <f t="shared" si="13"/>
        <v>0</v>
      </c>
      <c r="U144" s="21">
        <f t="shared" si="13"/>
        <v>0</v>
      </c>
      <c r="V144" s="21">
        <f t="shared" si="12"/>
        <v>0</v>
      </c>
      <c r="W144" s="21">
        <f t="shared" si="12"/>
        <v>0</v>
      </c>
      <c r="X144" s="21">
        <f t="shared" si="12"/>
        <v>0</v>
      </c>
      <c r="Y144" s="21">
        <f t="shared" si="12"/>
        <v>0</v>
      </c>
      <c r="Z144" s="21">
        <f t="shared" si="12"/>
        <v>0</v>
      </c>
      <c r="AA144" s="21">
        <f t="shared" si="12"/>
        <v>0</v>
      </c>
      <c r="AB144" s="21">
        <f t="shared" si="14"/>
        <v>0</v>
      </c>
      <c r="AC144" s="21">
        <f t="shared" si="14"/>
        <v>0</v>
      </c>
      <c r="AD144" s="24">
        <f t="shared" si="14"/>
        <v>0</v>
      </c>
      <c r="AF144" s="15">
        <f t="shared" si="16"/>
        <v>25.2</v>
      </c>
    </row>
    <row r="145" spans="1:32" x14ac:dyDescent="0.25">
      <c r="A145" s="75">
        <v>265</v>
      </c>
      <c r="B145" s="75" t="str">
        <f>INDEX('FY16 DataDump'!$A$2:$H$4537, MATCH('FY16 Individual Analysis'!A145, 'FY16 DataDump'!$C$2:$C$4537, 0), MATCH('FY16 DataDump'!$B$1, 'FY16 DataDump'!$A$1:$H$1))</f>
        <v>BOXED GOODS</v>
      </c>
      <c r="C145" s="75" t="str">
        <f>INDEX('FY16 DataDump'!$A$2:$H$4537, MATCH('FY16 Individual Analysis'!A145, 'FY16 DataDump'!$C$2:$C$4537, 0), MATCH('FY16 DataDump'!$D$1, 'FY16 DataDump'!$A$1:$H$1))</f>
        <v>Oberto Smok A Roni</v>
      </c>
      <c r="D145" s="27">
        <f>SUMIFS('FY16 DataDump'!$E$2:$E$4537, 'FY16 DataDump'!$C$2:$C$4537, 'FY16 Individual Analysis'!$A145, 'FY16 DataDump'!$H$2:$H$4537, D$2)</f>
        <v>35</v>
      </c>
      <c r="E145" s="27">
        <f>SUMIFS('FY16 DataDump'!$E$2:$E$4537, 'FY16 DataDump'!$C$2:$C$4537, 'FY16 Individual Analysis'!$A145, 'FY16 DataDump'!$H$2:$H$4537, E$2)</f>
        <v>0</v>
      </c>
      <c r="F145" s="27">
        <f>SUMIFS('FY16 DataDump'!$E$2:$E$4537, 'FY16 DataDump'!$C$2:$C$4537, 'FY16 Individual Analysis'!$A145, 'FY16 DataDump'!$H$2:$H$4537, F$2)</f>
        <v>0</v>
      </c>
      <c r="G145" s="27">
        <f>SUMIFS('FY16 DataDump'!$E$2:$E$4537, 'FY16 DataDump'!$C$2:$C$4537, 'FY16 Individual Analysis'!$A145, 'FY16 DataDump'!$H$2:$H$4537, G$2)</f>
        <v>0</v>
      </c>
      <c r="H145" s="27">
        <f>SUMIFS('FY16 DataDump'!$E$2:$E$4537, 'FY16 DataDump'!$C$2:$C$4537, 'FY16 Individual Analysis'!$A145, 'FY16 DataDump'!$H$2:$H$4537, H$2)</f>
        <v>0</v>
      </c>
      <c r="I145" s="27">
        <f>SUMIFS('FY16 DataDump'!$E$2:$E$4537, 'FY16 DataDump'!$C$2:$C$4537, 'FY16 Individual Analysis'!$A145, 'FY16 DataDump'!$H$2:$H$4537, I$2)</f>
        <v>0</v>
      </c>
      <c r="J145" s="27">
        <f>SUMIFS('FY16 DataDump'!$E$2:$E$4537, 'FY16 DataDump'!$C$2:$C$4537, 'FY16 Individual Analysis'!$A145, 'FY16 DataDump'!$H$2:$H$4537, J$2)</f>
        <v>0</v>
      </c>
      <c r="K145" s="27">
        <f>SUMIFS('FY16 DataDump'!$E$2:$E$4537, 'FY16 DataDump'!$C$2:$C$4537, 'FY16 Individual Analysis'!$A145, 'FY16 DataDump'!$H$2:$H$4537, K$2)</f>
        <v>0</v>
      </c>
      <c r="L145" s="27">
        <f>SUMIFS('FY16 DataDump'!$E$2:$E$4537, 'FY16 DataDump'!$C$2:$C$4537, 'FY16 Individual Analysis'!$A145, 'FY16 DataDump'!$H$2:$H$4537, L$2)</f>
        <v>0</v>
      </c>
      <c r="M145" s="27">
        <f>SUMIFS('FY16 DataDump'!$E$2:$E$4537, 'FY16 DataDump'!$C$2:$C$4537, 'FY16 Individual Analysis'!$A145, 'FY16 DataDump'!$H$2:$H$4537, M$2)</f>
        <v>0</v>
      </c>
      <c r="N145" s="27">
        <f>SUMIFS('FY16 DataDump'!$E$2:$E$4537, 'FY16 DataDump'!$C$2:$C$4537, 'FY16 Individual Analysis'!$A145, 'FY16 DataDump'!$H$2:$H$4537, N$2)</f>
        <v>0</v>
      </c>
      <c r="O145" s="27">
        <f>SUMIFS('FY16 DataDump'!$E$2:$E$4537, 'FY16 DataDump'!$C$2:$C$4537, 'FY16 Individual Analysis'!$A145, 'FY16 DataDump'!$H$2:$H$4537, O$2)</f>
        <v>0</v>
      </c>
      <c r="P145" s="27">
        <f t="shared" si="17"/>
        <v>35</v>
      </c>
      <c r="Q145" s="108">
        <f t="shared" si="15"/>
        <v>2.8253148207943173E-3</v>
      </c>
      <c r="S145" s="20">
        <f t="shared" si="13"/>
        <v>42</v>
      </c>
      <c r="T145" s="21">
        <f t="shared" si="13"/>
        <v>0</v>
      </c>
      <c r="U145" s="21">
        <f t="shared" si="13"/>
        <v>0</v>
      </c>
      <c r="V145" s="21">
        <f t="shared" si="12"/>
        <v>0</v>
      </c>
      <c r="W145" s="21">
        <f t="shared" si="12"/>
        <v>0</v>
      </c>
      <c r="X145" s="21">
        <f t="shared" si="12"/>
        <v>0</v>
      </c>
      <c r="Y145" s="21">
        <f t="shared" si="12"/>
        <v>0</v>
      </c>
      <c r="Z145" s="21">
        <f t="shared" si="12"/>
        <v>0</v>
      </c>
      <c r="AA145" s="21">
        <f t="shared" si="12"/>
        <v>0</v>
      </c>
      <c r="AB145" s="21">
        <f t="shared" si="14"/>
        <v>0</v>
      </c>
      <c r="AC145" s="21">
        <f t="shared" si="14"/>
        <v>0</v>
      </c>
      <c r="AD145" s="24">
        <f t="shared" si="14"/>
        <v>0</v>
      </c>
      <c r="AF145" s="15">
        <f t="shared" si="16"/>
        <v>42</v>
      </c>
    </row>
    <row r="146" spans="1:32" x14ac:dyDescent="0.25">
      <c r="A146" s="75">
        <v>51251</v>
      </c>
      <c r="B146" s="75" t="str">
        <f>INDEX('FY16 DataDump'!$A$2:$H$4537, MATCH('FY16 Individual Analysis'!A146, 'FY16 DataDump'!$C$2:$C$4537, 0), MATCH('FY16 DataDump'!$B$1, 'FY16 DataDump'!$A$1:$H$1))</f>
        <v>BOXED GOODS</v>
      </c>
      <c r="C146" s="75" t="str">
        <f>INDEX('FY16 DataDump'!$A$2:$H$4537, MATCH('FY16 Individual Analysis'!A146, 'FY16 DataDump'!$C$2:$C$4537, 0), MATCH('FY16 DataDump'!$D$1, 'FY16 DataDump'!$A$1:$H$1))</f>
        <v>ODWALLA B BERI GOMEGA</v>
      </c>
      <c r="D146" s="27">
        <f>SUMIFS('FY16 DataDump'!$E$2:$E$4537, 'FY16 DataDump'!$C$2:$C$4537, 'FY16 Individual Analysis'!$A146, 'FY16 DataDump'!$H$2:$H$4537, D$2)</f>
        <v>11</v>
      </c>
      <c r="E146" s="27">
        <f>SUMIFS('FY16 DataDump'!$E$2:$E$4537, 'FY16 DataDump'!$C$2:$C$4537, 'FY16 Individual Analysis'!$A146, 'FY16 DataDump'!$H$2:$H$4537, E$2)</f>
        <v>0</v>
      </c>
      <c r="F146" s="27">
        <f>SUMIFS('FY16 DataDump'!$E$2:$E$4537, 'FY16 DataDump'!$C$2:$C$4537, 'FY16 Individual Analysis'!$A146, 'FY16 DataDump'!$H$2:$H$4537, F$2)</f>
        <v>0</v>
      </c>
      <c r="G146" s="27">
        <f>SUMIFS('FY16 DataDump'!$E$2:$E$4537, 'FY16 DataDump'!$C$2:$C$4537, 'FY16 Individual Analysis'!$A146, 'FY16 DataDump'!$H$2:$H$4537, G$2)</f>
        <v>0</v>
      </c>
      <c r="H146" s="27">
        <f>SUMIFS('FY16 DataDump'!$E$2:$E$4537, 'FY16 DataDump'!$C$2:$C$4537, 'FY16 Individual Analysis'!$A146, 'FY16 DataDump'!$H$2:$H$4537, H$2)</f>
        <v>0</v>
      </c>
      <c r="I146" s="27">
        <f>SUMIFS('FY16 DataDump'!$E$2:$E$4537, 'FY16 DataDump'!$C$2:$C$4537, 'FY16 Individual Analysis'!$A146, 'FY16 DataDump'!$H$2:$H$4537, I$2)</f>
        <v>0</v>
      </c>
      <c r="J146" s="27">
        <f>SUMIFS('FY16 DataDump'!$E$2:$E$4537, 'FY16 DataDump'!$C$2:$C$4537, 'FY16 Individual Analysis'!$A146, 'FY16 DataDump'!$H$2:$H$4537, J$2)</f>
        <v>0</v>
      </c>
      <c r="K146" s="27">
        <f>SUMIFS('FY16 DataDump'!$E$2:$E$4537, 'FY16 DataDump'!$C$2:$C$4537, 'FY16 Individual Analysis'!$A146, 'FY16 DataDump'!$H$2:$H$4537, K$2)</f>
        <v>0</v>
      </c>
      <c r="L146" s="27">
        <f>SUMIFS('FY16 DataDump'!$E$2:$E$4537, 'FY16 DataDump'!$C$2:$C$4537, 'FY16 Individual Analysis'!$A146, 'FY16 DataDump'!$H$2:$H$4537, L$2)</f>
        <v>0</v>
      </c>
      <c r="M146" s="27">
        <f>SUMIFS('FY16 DataDump'!$E$2:$E$4537, 'FY16 DataDump'!$C$2:$C$4537, 'FY16 Individual Analysis'!$A146, 'FY16 DataDump'!$H$2:$H$4537, M$2)</f>
        <v>0</v>
      </c>
      <c r="N146" s="27">
        <f>SUMIFS('FY16 DataDump'!$E$2:$E$4537, 'FY16 DataDump'!$C$2:$C$4537, 'FY16 Individual Analysis'!$A146, 'FY16 DataDump'!$H$2:$H$4537, N$2)</f>
        <v>0</v>
      </c>
      <c r="O146" s="27">
        <f>SUMIFS('FY16 DataDump'!$E$2:$E$4537, 'FY16 DataDump'!$C$2:$C$4537, 'FY16 Individual Analysis'!$A146, 'FY16 DataDump'!$H$2:$H$4537, O$2)</f>
        <v>0</v>
      </c>
      <c r="P146" s="27">
        <f t="shared" si="17"/>
        <v>11</v>
      </c>
      <c r="Q146" s="108">
        <f t="shared" si="15"/>
        <v>8.8795608653535675E-4</v>
      </c>
      <c r="S146" s="20">
        <f t="shared" si="13"/>
        <v>13.2</v>
      </c>
      <c r="T146" s="21">
        <f t="shared" si="13"/>
        <v>0</v>
      </c>
      <c r="U146" s="21">
        <f t="shared" si="13"/>
        <v>0</v>
      </c>
      <c r="V146" s="21">
        <f t="shared" si="12"/>
        <v>0</v>
      </c>
      <c r="W146" s="21">
        <f t="shared" si="12"/>
        <v>0</v>
      </c>
      <c r="X146" s="21">
        <f t="shared" si="12"/>
        <v>0</v>
      </c>
      <c r="Y146" s="21">
        <f t="shared" si="12"/>
        <v>0</v>
      </c>
      <c r="Z146" s="21">
        <f t="shared" si="12"/>
        <v>0</v>
      </c>
      <c r="AA146" s="21">
        <f t="shared" si="12"/>
        <v>0</v>
      </c>
      <c r="AB146" s="21">
        <f t="shared" si="14"/>
        <v>0</v>
      </c>
      <c r="AC146" s="21">
        <f t="shared" si="14"/>
        <v>0</v>
      </c>
      <c r="AD146" s="24">
        <f t="shared" si="14"/>
        <v>0</v>
      </c>
      <c r="AF146" s="15">
        <f t="shared" si="16"/>
        <v>13.2</v>
      </c>
    </row>
    <row r="147" spans="1:32" x14ac:dyDescent="0.25">
      <c r="A147" s="75">
        <v>1130</v>
      </c>
      <c r="B147" s="75" t="str">
        <f>INDEX('FY16 DataDump'!$A$2:$H$4537, MATCH('FY16 Individual Analysis'!A147, 'FY16 DataDump'!$C$2:$C$4537, 0), MATCH('FY16 DataDump'!$B$1, 'FY16 DataDump'!$A$1:$H$1))</f>
        <v>BOXED GOODS</v>
      </c>
      <c r="C147" s="75" t="str">
        <f>INDEX('FY16 DataDump'!$A$2:$H$4537, MATCH('FY16 Individual Analysis'!A147, 'FY16 DataDump'!$C$2:$C$4537, 0), MATCH('FY16 DataDump'!$D$1, 'FY16 DataDump'!$A$1:$H$1))</f>
        <v>Odwalla B Chocolate Chip</v>
      </c>
      <c r="D147" s="27">
        <f>SUMIFS('FY16 DataDump'!$E$2:$E$4537, 'FY16 DataDump'!$C$2:$C$4537, 'FY16 Individual Analysis'!$A147, 'FY16 DataDump'!$H$2:$H$4537, D$2)</f>
        <v>28</v>
      </c>
      <c r="E147" s="27">
        <f>SUMIFS('FY16 DataDump'!$E$2:$E$4537, 'FY16 DataDump'!$C$2:$C$4537, 'FY16 Individual Analysis'!$A147, 'FY16 DataDump'!$H$2:$H$4537, E$2)</f>
        <v>0</v>
      </c>
      <c r="F147" s="27">
        <f>SUMIFS('FY16 DataDump'!$E$2:$E$4537, 'FY16 DataDump'!$C$2:$C$4537, 'FY16 Individual Analysis'!$A147, 'FY16 DataDump'!$H$2:$H$4537, F$2)</f>
        <v>0</v>
      </c>
      <c r="G147" s="27">
        <f>SUMIFS('FY16 DataDump'!$E$2:$E$4537, 'FY16 DataDump'!$C$2:$C$4537, 'FY16 Individual Analysis'!$A147, 'FY16 DataDump'!$H$2:$H$4537, G$2)</f>
        <v>0</v>
      </c>
      <c r="H147" s="27">
        <f>SUMIFS('FY16 DataDump'!$E$2:$E$4537, 'FY16 DataDump'!$C$2:$C$4537, 'FY16 Individual Analysis'!$A147, 'FY16 DataDump'!$H$2:$H$4537, H$2)</f>
        <v>0</v>
      </c>
      <c r="I147" s="27">
        <f>SUMIFS('FY16 DataDump'!$E$2:$E$4537, 'FY16 DataDump'!$C$2:$C$4537, 'FY16 Individual Analysis'!$A147, 'FY16 DataDump'!$H$2:$H$4537, I$2)</f>
        <v>0</v>
      </c>
      <c r="J147" s="27">
        <f>SUMIFS('FY16 DataDump'!$E$2:$E$4537, 'FY16 DataDump'!$C$2:$C$4537, 'FY16 Individual Analysis'!$A147, 'FY16 DataDump'!$H$2:$H$4537, J$2)</f>
        <v>0</v>
      </c>
      <c r="K147" s="27">
        <f>SUMIFS('FY16 DataDump'!$E$2:$E$4537, 'FY16 DataDump'!$C$2:$C$4537, 'FY16 Individual Analysis'!$A147, 'FY16 DataDump'!$H$2:$H$4537, K$2)</f>
        <v>0</v>
      </c>
      <c r="L147" s="27">
        <f>SUMIFS('FY16 DataDump'!$E$2:$E$4537, 'FY16 DataDump'!$C$2:$C$4537, 'FY16 Individual Analysis'!$A147, 'FY16 DataDump'!$H$2:$H$4537, L$2)</f>
        <v>0</v>
      </c>
      <c r="M147" s="27">
        <f>SUMIFS('FY16 DataDump'!$E$2:$E$4537, 'FY16 DataDump'!$C$2:$C$4537, 'FY16 Individual Analysis'!$A147, 'FY16 DataDump'!$H$2:$H$4537, M$2)</f>
        <v>0</v>
      </c>
      <c r="N147" s="27">
        <f>SUMIFS('FY16 DataDump'!$E$2:$E$4537, 'FY16 DataDump'!$C$2:$C$4537, 'FY16 Individual Analysis'!$A147, 'FY16 DataDump'!$H$2:$H$4537, N$2)</f>
        <v>0</v>
      </c>
      <c r="O147" s="27">
        <f>SUMIFS('FY16 DataDump'!$E$2:$E$4537, 'FY16 DataDump'!$C$2:$C$4537, 'FY16 Individual Analysis'!$A147, 'FY16 DataDump'!$H$2:$H$4537, O$2)</f>
        <v>0</v>
      </c>
      <c r="P147" s="27">
        <f t="shared" si="17"/>
        <v>28</v>
      </c>
      <c r="Q147" s="108">
        <f t="shared" si="15"/>
        <v>2.2602518566354536E-3</v>
      </c>
      <c r="S147" s="20">
        <f t="shared" si="13"/>
        <v>33.6</v>
      </c>
      <c r="T147" s="21">
        <f t="shared" si="13"/>
        <v>0</v>
      </c>
      <c r="U147" s="21">
        <f t="shared" si="13"/>
        <v>0</v>
      </c>
      <c r="V147" s="21">
        <f t="shared" si="12"/>
        <v>0</v>
      </c>
      <c r="W147" s="21">
        <f t="shared" si="12"/>
        <v>0</v>
      </c>
      <c r="X147" s="21">
        <f t="shared" si="12"/>
        <v>0</v>
      </c>
      <c r="Y147" s="21">
        <f t="shared" si="12"/>
        <v>0</v>
      </c>
      <c r="Z147" s="21">
        <f t="shared" si="12"/>
        <v>0</v>
      </c>
      <c r="AA147" s="21">
        <f t="shared" si="12"/>
        <v>0</v>
      </c>
      <c r="AB147" s="21">
        <f t="shared" si="14"/>
        <v>0</v>
      </c>
      <c r="AC147" s="21">
        <f t="shared" si="14"/>
        <v>0</v>
      </c>
      <c r="AD147" s="24">
        <f t="shared" si="14"/>
        <v>0</v>
      </c>
      <c r="AF147" s="15">
        <f t="shared" si="16"/>
        <v>33.6</v>
      </c>
    </row>
    <row r="148" spans="1:32" x14ac:dyDescent="0.25">
      <c r="A148" s="75">
        <v>12714</v>
      </c>
      <c r="B148" s="75" t="str">
        <f>INDEX('FY16 DataDump'!$A$2:$H$4537, MATCH('FY16 Individual Analysis'!A148, 'FY16 DataDump'!$C$2:$C$4537, 0), MATCH('FY16 DataDump'!$B$1, 'FY16 DataDump'!$A$1:$H$1))</f>
        <v>BOXED GOODS</v>
      </c>
      <c r="C148" s="75" t="str">
        <f>INDEX('FY16 DataDump'!$A$2:$H$4537, MATCH('FY16 Individual Analysis'!A148, 'FY16 DataDump'!$C$2:$C$4537, 0), MATCH('FY16 DataDump'!$D$1, 'FY16 DataDump'!$A$1:$H$1))</f>
        <v>Odwalla B Orange Cranber</v>
      </c>
      <c r="D148" s="27">
        <f>SUMIFS('FY16 DataDump'!$E$2:$E$4537, 'FY16 DataDump'!$C$2:$C$4537, 'FY16 Individual Analysis'!$A148, 'FY16 DataDump'!$H$2:$H$4537, D$2)</f>
        <v>6</v>
      </c>
      <c r="E148" s="27">
        <f>SUMIFS('FY16 DataDump'!$E$2:$E$4537, 'FY16 DataDump'!$C$2:$C$4537, 'FY16 Individual Analysis'!$A148, 'FY16 DataDump'!$H$2:$H$4537, E$2)</f>
        <v>0</v>
      </c>
      <c r="F148" s="27">
        <f>SUMIFS('FY16 DataDump'!$E$2:$E$4537, 'FY16 DataDump'!$C$2:$C$4537, 'FY16 Individual Analysis'!$A148, 'FY16 DataDump'!$H$2:$H$4537, F$2)</f>
        <v>0</v>
      </c>
      <c r="G148" s="27">
        <f>SUMIFS('FY16 DataDump'!$E$2:$E$4537, 'FY16 DataDump'!$C$2:$C$4537, 'FY16 Individual Analysis'!$A148, 'FY16 DataDump'!$H$2:$H$4537, G$2)</f>
        <v>0</v>
      </c>
      <c r="H148" s="27">
        <f>SUMIFS('FY16 DataDump'!$E$2:$E$4537, 'FY16 DataDump'!$C$2:$C$4537, 'FY16 Individual Analysis'!$A148, 'FY16 DataDump'!$H$2:$H$4537, H$2)</f>
        <v>0</v>
      </c>
      <c r="I148" s="27">
        <f>SUMIFS('FY16 DataDump'!$E$2:$E$4537, 'FY16 DataDump'!$C$2:$C$4537, 'FY16 Individual Analysis'!$A148, 'FY16 DataDump'!$H$2:$H$4537, I$2)</f>
        <v>0</v>
      </c>
      <c r="J148" s="27">
        <f>SUMIFS('FY16 DataDump'!$E$2:$E$4537, 'FY16 DataDump'!$C$2:$C$4537, 'FY16 Individual Analysis'!$A148, 'FY16 DataDump'!$H$2:$H$4537, J$2)</f>
        <v>0</v>
      </c>
      <c r="K148" s="27">
        <f>SUMIFS('FY16 DataDump'!$E$2:$E$4537, 'FY16 DataDump'!$C$2:$C$4537, 'FY16 Individual Analysis'!$A148, 'FY16 DataDump'!$H$2:$H$4537, K$2)</f>
        <v>0</v>
      </c>
      <c r="L148" s="27">
        <f>SUMIFS('FY16 DataDump'!$E$2:$E$4537, 'FY16 DataDump'!$C$2:$C$4537, 'FY16 Individual Analysis'!$A148, 'FY16 DataDump'!$H$2:$H$4537, L$2)</f>
        <v>0</v>
      </c>
      <c r="M148" s="27">
        <f>SUMIFS('FY16 DataDump'!$E$2:$E$4537, 'FY16 DataDump'!$C$2:$C$4537, 'FY16 Individual Analysis'!$A148, 'FY16 DataDump'!$H$2:$H$4537, M$2)</f>
        <v>0</v>
      </c>
      <c r="N148" s="27">
        <f>SUMIFS('FY16 DataDump'!$E$2:$E$4537, 'FY16 DataDump'!$C$2:$C$4537, 'FY16 Individual Analysis'!$A148, 'FY16 DataDump'!$H$2:$H$4537, N$2)</f>
        <v>0</v>
      </c>
      <c r="O148" s="27">
        <f>SUMIFS('FY16 DataDump'!$E$2:$E$4537, 'FY16 DataDump'!$C$2:$C$4537, 'FY16 Individual Analysis'!$A148, 'FY16 DataDump'!$H$2:$H$4537, O$2)</f>
        <v>0</v>
      </c>
      <c r="P148" s="27">
        <f t="shared" si="17"/>
        <v>6</v>
      </c>
      <c r="Q148" s="108">
        <f t="shared" si="15"/>
        <v>4.8433968356474005E-4</v>
      </c>
      <c r="S148" s="20">
        <f t="shared" si="13"/>
        <v>7.2</v>
      </c>
      <c r="T148" s="21">
        <f t="shared" si="13"/>
        <v>0</v>
      </c>
      <c r="U148" s="21">
        <f t="shared" si="13"/>
        <v>0</v>
      </c>
      <c r="V148" s="21">
        <f t="shared" si="12"/>
        <v>0</v>
      </c>
      <c r="W148" s="21">
        <f t="shared" si="12"/>
        <v>0</v>
      </c>
      <c r="X148" s="21">
        <f t="shared" si="12"/>
        <v>0</v>
      </c>
      <c r="Y148" s="21">
        <f t="shared" si="12"/>
        <v>0</v>
      </c>
      <c r="Z148" s="21">
        <f t="shared" si="12"/>
        <v>0</v>
      </c>
      <c r="AA148" s="21">
        <f t="shared" si="12"/>
        <v>0</v>
      </c>
      <c r="AB148" s="21">
        <f t="shared" si="14"/>
        <v>0</v>
      </c>
      <c r="AC148" s="21">
        <f t="shared" si="14"/>
        <v>0</v>
      </c>
      <c r="AD148" s="24">
        <f t="shared" si="14"/>
        <v>0</v>
      </c>
      <c r="AF148" s="15">
        <f t="shared" si="16"/>
        <v>7.2</v>
      </c>
    </row>
    <row r="149" spans="1:32" x14ac:dyDescent="0.25">
      <c r="A149" s="75">
        <v>1128</v>
      </c>
      <c r="B149" s="75" t="str">
        <f>INDEX('FY16 DataDump'!$A$2:$H$4537, MATCH('FY16 Individual Analysis'!A149, 'FY16 DataDump'!$C$2:$C$4537, 0), MATCH('FY16 DataDump'!$B$1, 'FY16 DataDump'!$A$1:$H$1))</f>
        <v>BOXED GOODS</v>
      </c>
      <c r="C149" s="75" t="str">
        <f>INDEX('FY16 DataDump'!$A$2:$H$4537, MATCH('FY16 Individual Analysis'!A149, 'FY16 DataDump'!$C$2:$C$4537, 0), MATCH('FY16 DataDump'!$D$1, 'FY16 DataDump'!$A$1:$H$1))</f>
        <v>ODWALLA B PROTEIN</v>
      </c>
      <c r="D149" s="27">
        <f>SUMIFS('FY16 DataDump'!$E$2:$E$4537, 'FY16 DataDump'!$C$2:$C$4537, 'FY16 Individual Analysis'!$A149, 'FY16 DataDump'!$H$2:$H$4537, D$2)</f>
        <v>12</v>
      </c>
      <c r="E149" s="27">
        <f>SUMIFS('FY16 DataDump'!$E$2:$E$4537, 'FY16 DataDump'!$C$2:$C$4537, 'FY16 Individual Analysis'!$A149, 'FY16 DataDump'!$H$2:$H$4537, E$2)</f>
        <v>0</v>
      </c>
      <c r="F149" s="27">
        <f>SUMIFS('FY16 DataDump'!$E$2:$E$4537, 'FY16 DataDump'!$C$2:$C$4537, 'FY16 Individual Analysis'!$A149, 'FY16 DataDump'!$H$2:$H$4537, F$2)</f>
        <v>0</v>
      </c>
      <c r="G149" s="27">
        <f>SUMIFS('FY16 DataDump'!$E$2:$E$4537, 'FY16 DataDump'!$C$2:$C$4537, 'FY16 Individual Analysis'!$A149, 'FY16 DataDump'!$H$2:$H$4537, G$2)</f>
        <v>0</v>
      </c>
      <c r="H149" s="27">
        <f>SUMIFS('FY16 DataDump'!$E$2:$E$4537, 'FY16 DataDump'!$C$2:$C$4537, 'FY16 Individual Analysis'!$A149, 'FY16 DataDump'!$H$2:$H$4537, H$2)</f>
        <v>0</v>
      </c>
      <c r="I149" s="27">
        <f>SUMIFS('FY16 DataDump'!$E$2:$E$4537, 'FY16 DataDump'!$C$2:$C$4537, 'FY16 Individual Analysis'!$A149, 'FY16 DataDump'!$H$2:$H$4537, I$2)</f>
        <v>0</v>
      </c>
      <c r="J149" s="27">
        <f>SUMIFS('FY16 DataDump'!$E$2:$E$4537, 'FY16 DataDump'!$C$2:$C$4537, 'FY16 Individual Analysis'!$A149, 'FY16 DataDump'!$H$2:$H$4537, J$2)</f>
        <v>0</v>
      </c>
      <c r="K149" s="27">
        <f>SUMIFS('FY16 DataDump'!$E$2:$E$4537, 'FY16 DataDump'!$C$2:$C$4537, 'FY16 Individual Analysis'!$A149, 'FY16 DataDump'!$H$2:$H$4537, K$2)</f>
        <v>0</v>
      </c>
      <c r="L149" s="27">
        <f>SUMIFS('FY16 DataDump'!$E$2:$E$4537, 'FY16 DataDump'!$C$2:$C$4537, 'FY16 Individual Analysis'!$A149, 'FY16 DataDump'!$H$2:$H$4537, L$2)</f>
        <v>0</v>
      </c>
      <c r="M149" s="27">
        <f>SUMIFS('FY16 DataDump'!$E$2:$E$4537, 'FY16 DataDump'!$C$2:$C$4537, 'FY16 Individual Analysis'!$A149, 'FY16 DataDump'!$H$2:$H$4537, M$2)</f>
        <v>0</v>
      </c>
      <c r="N149" s="27">
        <f>SUMIFS('FY16 DataDump'!$E$2:$E$4537, 'FY16 DataDump'!$C$2:$C$4537, 'FY16 Individual Analysis'!$A149, 'FY16 DataDump'!$H$2:$H$4537, N$2)</f>
        <v>0</v>
      </c>
      <c r="O149" s="27">
        <f>SUMIFS('FY16 DataDump'!$E$2:$E$4537, 'FY16 DataDump'!$C$2:$C$4537, 'FY16 Individual Analysis'!$A149, 'FY16 DataDump'!$H$2:$H$4537, O$2)</f>
        <v>0</v>
      </c>
      <c r="P149" s="27">
        <f t="shared" si="17"/>
        <v>12</v>
      </c>
      <c r="Q149" s="108">
        <f t="shared" si="15"/>
        <v>9.686793671294801E-4</v>
      </c>
      <c r="S149" s="20">
        <f t="shared" si="13"/>
        <v>14.4</v>
      </c>
      <c r="T149" s="21">
        <f t="shared" si="13"/>
        <v>0</v>
      </c>
      <c r="U149" s="21">
        <f t="shared" si="13"/>
        <v>0</v>
      </c>
      <c r="V149" s="21">
        <f t="shared" si="12"/>
        <v>0</v>
      </c>
      <c r="W149" s="21">
        <f t="shared" si="12"/>
        <v>0</v>
      </c>
      <c r="X149" s="21">
        <f t="shared" si="12"/>
        <v>0</v>
      </c>
      <c r="Y149" s="21">
        <f t="shared" si="12"/>
        <v>0</v>
      </c>
      <c r="Z149" s="21">
        <f t="shared" si="12"/>
        <v>0</v>
      </c>
      <c r="AA149" s="21">
        <f t="shared" si="12"/>
        <v>0</v>
      </c>
      <c r="AB149" s="21">
        <f t="shared" si="14"/>
        <v>0</v>
      </c>
      <c r="AC149" s="21">
        <f t="shared" si="14"/>
        <v>0</v>
      </c>
      <c r="AD149" s="24">
        <f t="shared" si="14"/>
        <v>0</v>
      </c>
      <c r="AF149" s="15">
        <f t="shared" si="16"/>
        <v>14.4</v>
      </c>
    </row>
    <row r="150" spans="1:32" x14ac:dyDescent="0.25">
      <c r="A150" s="75">
        <v>93</v>
      </c>
      <c r="B150" s="75" t="str">
        <f>INDEX('FY16 DataDump'!$A$2:$H$4537, MATCH('FY16 Individual Analysis'!A150, 'FY16 DataDump'!$C$2:$C$4537, 0), MATCH('FY16 DataDump'!$B$1, 'FY16 DataDump'!$A$1:$H$1))</f>
        <v>BOXED GOODS</v>
      </c>
      <c r="C150" s="75" t="str">
        <f>INDEX('FY16 DataDump'!$A$2:$H$4537, MATCH('FY16 Individual Analysis'!A150, 'FY16 DataDump'!$C$2:$C$4537, 0), MATCH('FY16 DataDump'!$D$1, 'FY16 DataDump'!$A$1:$H$1))</f>
        <v>Planters Heat Peanuts</v>
      </c>
      <c r="D150" s="27">
        <f>SUMIFS('FY16 DataDump'!$E$2:$E$4537, 'FY16 DataDump'!$C$2:$C$4537, 'FY16 Individual Analysis'!$A150, 'FY16 DataDump'!$H$2:$H$4537, D$2)</f>
        <v>29</v>
      </c>
      <c r="E150" s="27">
        <f>SUMIFS('FY16 DataDump'!$E$2:$E$4537, 'FY16 DataDump'!$C$2:$C$4537, 'FY16 Individual Analysis'!$A150, 'FY16 DataDump'!$H$2:$H$4537, E$2)</f>
        <v>0</v>
      </c>
      <c r="F150" s="27">
        <f>SUMIFS('FY16 DataDump'!$E$2:$E$4537, 'FY16 DataDump'!$C$2:$C$4537, 'FY16 Individual Analysis'!$A150, 'FY16 DataDump'!$H$2:$H$4537, F$2)</f>
        <v>0</v>
      </c>
      <c r="G150" s="27">
        <f>SUMIFS('FY16 DataDump'!$E$2:$E$4537, 'FY16 DataDump'!$C$2:$C$4537, 'FY16 Individual Analysis'!$A150, 'FY16 DataDump'!$H$2:$H$4537, G$2)</f>
        <v>0</v>
      </c>
      <c r="H150" s="27">
        <f>SUMIFS('FY16 DataDump'!$E$2:$E$4537, 'FY16 DataDump'!$C$2:$C$4537, 'FY16 Individual Analysis'!$A150, 'FY16 DataDump'!$H$2:$H$4537, H$2)</f>
        <v>0</v>
      </c>
      <c r="I150" s="27">
        <f>SUMIFS('FY16 DataDump'!$E$2:$E$4537, 'FY16 DataDump'!$C$2:$C$4537, 'FY16 Individual Analysis'!$A150, 'FY16 DataDump'!$H$2:$H$4537, I$2)</f>
        <v>0</v>
      </c>
      <c r="J150" s="27">
        <f>SUMIFS('FY16 DataDump'!$E$2:$E$4537, 'FY16 DataDump'!$C$2:$C$4537, 'FY16 Individual Analysis'!$A150, 'FY16 DataDump'!$H$2:$H$4537, J$2)</f>
        <v>0</v>
      </c>
      <c r="K150" s="27">
        <f>SUMIFS('FY16 DataDump'!$E$2:$E$4537, 'FY16 DataDump'!$C$2:$C$4537, 'FY16 Individual Analysis'!$A150, 'FY16 DataDump'!$H$2:$H$4537, K$2)</f>
        <v>0</v>
      </c>
      <c r="L150" s="27">
        <f>SUMIFS('FY16 DataDump'!$E$2:$E$4537, 'FY16 DataDump'!$C$2:$C$4537, 'FY16 Individual Analysis'!$A150, 'FY16 DataDump'!$H$2:$H$4537, L$2)</f>
        <v>0</v>
      </c>
      <c r="M150" s="27">
        <f>SUMIFS('FY16 DataDump'!$E$2:$E$4537, 'FY16 DataDump'!$C$2:$C$4537, 'FY16 Individual Analysis'!$A150, 'FY16 DataDump'!$H$2:$H$4537, M$2)</f>
        <v>0</v>
      </c>
      <c r="N150" s="27">
        <f>SUMIFS('FY16 DataDump'!$E$2:$E$4537, 'FY16 DataDump'!$C$2:$C$4537, 'FY16 Individual Analysis'!$A150, 'FY16 DataDump'!$H$2:$H$4537, N$2)</f>
        <v>0</v>
      </c>
      <c r="O150" s="27">
        <f>SUMIFS('FY16 DataDump'!$E$2:$E$4537, 'FY16 DataDump'!$C$2:$C$4537, 'FY16 Individual Analysis'!$A150, 'FY16 DataDump'!$H$2:$H$4537, O$2)</f>
        <v>0</v>
      </c>
      <c r="P150" s="27">
        <f t="shared" si="17"/>
        <v>29</v>
      </c>
      <c r="Q150" s="108">
        <f t="shared" si="15"/>
        <v>2.340975137229577E-3</v>
      </c>
      <c r="S150" s="20">
        <f t="shared" si="13"/>
        <v>34.799999999999997</v>
      </c>
      <c r="T150" s="21">
        <f t="shared" si="13"/>
        <v>0</v>
      </c>
      <c r="U150" s="21">
        <f t="shared" si="13"/>
        <v>0</v>
      </c>
      <c r="V150" s="21">
        <f t="shared" si="12"/>
        <v>0</v>
      </c>
      <c r="W150" s="21">
        <f t="shared" si="12"/>
        <v>0</v>
      </c>
      <c r="X150" s="21">
        <f t="shared" si="12"/>
        <v>0</v>
      </c>
      <c r="Y150" s="21">
        <f t="shared" si="12"/>
        <v>0</v>
      </c>
      <c r="Z150" s="21">
        <f t="shared" si="12"/>
        <v>0</v>
      </c>
      <c r="AA150" s="21">
        <f t="shared" si="12"/>
        <v>0</v>
      </c>
      <c r="AB150" s="21">
        <f t="shared" si="14"/>
        <v>0</v>
      </c>
      <c r="AC150" s="21">
        <f t="shared" si="14"/>
        <v>0</v>
      </c>
      <c r="AD150" s="24">
        <f t="shared" si="14"/>
        <v>0</v>
      </c>
      <c r="AF150" s="15">
        <f t="shared" si="16"/>
        <v>34.799999999999997</v>
      </c>
    </row>
    <row r="151" spans="1:32" x14ac:dyDescent="0.25">
      <c r="A151" s="75">
        <v>2</v>
      </c>
      <c r="B151" s="75" t="str">
        <f>INDEX('FY16 DataDump'!$A$2:$H$4537, MATCH('FY16 Individual Analysis'!A151, 'FY16 DataDump'!$C$2:$C$4537, 0), MATCH('FY16 DataDump'!$B$1, 'FY16 DataDump'!$A$1:$H$1))</f>
        <v>BOXED GOODS</v>
      </c>
      <c r="C151" s="75" t="str">
        <f>INDEX('FY16 DataDump'!$A$2:$H$4537, MATCH('FY16 Individual Analysis'!A151, 'FY16 DataDump'!$C$2:$C$4537, 0), MATCH('FY16 DataDump'!$D$1, 'FY16 DataDump'!$A$1:$H$1))</f>
        <v>Planters Honey Cashew</v>
      </c>
      <c r="D151" s="27">
        <f>SUMIFS('FY16 DataDump'!$E$2:$E$4537, 'FY16 DataDump'!$C$2:$C$4537, 'FY16 Individual Analysis'!$A151, 'FY16 DataDump'!$H$2:$H$4537, D$2)</f>
        <v>57</v>
      </c>
      <c r="E151" s="27">
        <f>SUMIFS('FY16 DataDump'!$E$2:$E$4537, 'FY16 DataDump'!$C$2:$C$4537, 'FY16 Individual Analysis'!$A151, 'FY16 DataDump'!$H$2:$H$4537, E$2)</f>
        <v>0</v>
      </c>
      <c r="F151" s="27">
        <f>SUMIFS('FY16 DataDump'!$E$2:$E$4537, 'FY16 DataDump'!$C$2:$C$4537, 'FY16 Individual Analysis'!$A151, 'FY16 DataDump'!$H$2:$H$4537, F$2)</f>
        <v>0</v>
      </c>
      <c r="G151" s="27">
        <f>SUMIFS('FY16 DataDump'!$E$2:$E$4537, 'FY16 DataDump'!$C$2:$C$4537, 'FY16 Individual Analysis'!$A151, 'FY16 DataDump'!$H$2:$H$4537, G$2)</f>
        <v>0</v>
      </c>
      <c r="H151" s="27">
        <f>SUMIFS('FY16 DataDump'!$E$2:$E$4537, 'FY16 DataDump'!$C$2:$C$4537, 'FY16 Individual Analysis'!$A151, 'FY16 DataDump'!$H$2:$H$4537, H$2)</f>
        <v>0</v>
      </c>
      <c r="I151" s="27">
        <f>SUMIFS('FY16 DataDump'!$E$2:$E$4537, 'FY16 DataDump'!$C$2:$C$4537, 'FY16 Individual Analysis'!$A151, 'FY16 DataDump'!$H$2:$H$4537, I$2)</f>
        <v>0</v>
      </c>
      <c r="J151" s="27">
        <f>SUMIFS('FY16 DataDump'!$E$2:$E$4537, 'FY16 DataDump'!$C$2:$C$4537, 'FY16 Individual Analysis'!$A151, 'FY16 DataDump'!$H$2:$H$4537, J$2)</f>
        <v>0</v>
      </c>
      <c r="K151" s="27">
        <f>SUMIFS('FY16 DataDump'!$E$2:$E$4537, 'FY16 DataDump'!$C$2:$C$4537, 'FY16 Individual Analysis'!$A151, 'FY16 DataDump'!$H$2:$H$4537, K$2)</f>
        <v>0</v>
      </c>
      <c r="L151" s="27">
        <f>SUMIFS('FY16 DataDump'!$E$2:$E$4537, 'FY16 DataDump'!$C$2:$C$4537, 'FY16 Individual Analysis'!$A151, 'FY16 DataDump'!$H$2:$H$4537, L$2)</f>
        <v>0</v>
      </c>
      <c r="M151" s="27">
        <f>SUMIFS('FY16 DataDump'!$E$2:$E$4537, 'FY16 DataDump'!$C$2:$C$4537, 'FY16 Individual Analysis'!$A151, 'FY16 DataDump'!$H$2:$H$4537, M$2)</f>
        <v>0</v>
      </c>
      <c r="N151" s="27">
        <f>SUMIFS('FY16 DataDump'!$E$2:$E$4537, 'FY16 DataDump'!$C$2:$C$4537, 'FY16 Individual Analysis'!$A151, 'FY16 DataDump'!$H$2:$H$4537, N$2)</f>
        <v>0</v>
      </c>
      <c r="O151" s="27">
        <f>SUMIFS('FY16 DataDump'!$E$2:$E$4537, 'FY16 DataDump'!$C$2:$C$4537, 'FY16 Individual Analysis'!$A151, 'FY16 DataDump'!$H$2:$H$4537, O$2)</f>
        <v>0</v>
      </c>
      <c r="P151" s="27">
        <f t="shared" si="17"/>
        <v>57</v>
      </c>
      <c r="Q151" s="108">
        <f t="shared" si="15"/>
        <v>4.601226993865031E-3</v>
      </c>
      <c r="S151" s="20">
        <f t="shared" si="13"/>
        <v>68.400000000000006</v>
      </c>
      <c r="T151" s="21">
        <f t="shared" si="13"/>
        <v>0</v>
      </c>
      <c r="U151" s="21">
        <f t="shared" si="13"/>
        <v>0</v>
      </c>
      <c r="V151" s="21">
        <f t="shared" si="12"/>
        <v>0</v>
      </c>
      <c r="W151" s="21">
        <f t="shared" si="12"/>
        <v>0</v>
      </c>
      <c r="X151" s="21">
        <f t="shared" si="12"/>
        <v>0</v>
      </c>
      <c r="Y151" s="21">
        <f t="shared" si="12"/>
        <v>0</v>
      </c>
      <c r="Z151" s="21">
        <f t="shared" si="12"/>
        <v>0</v>
      </c>
      <c r="AA151" s="21">
        <f t="shared" si="12"/>
        <v>0</v>
      </c>
      <c r="AB151" s="21">
        <f t="shared" si="14"/>
        <v>0</v>
      </c>
      <c r="AC151" s="21">
        <f t="shared" si="14"/>
        <v>0</v>
      </c>
      <c r="AD151" s="24">
        <f t="shared" si="14"/>
        <v>0</v>
      </c>
      <c r="AF151" s="15">
        <f t="shared" si="16"/>
        <v>68.400000000000006</v>
      </c>
    </row>
    <row r="152" spans="1:32" x14ac:dyDescent="0.25">
      <c r="A152" s="75">
        <v>40</v>
      </c>
      <c r="B152" s="75" t="str">
        <f>INDEX('FY16 DataDump'!$A$2:$H$4537, MATCH('FY16 Individual Analysis'!A152, 'FY16 DataDump'!$C$2:$C$4537, 0), MATCH('FY16 DataDump'!$B$1, 'FY16 DataDump'!$A$1:$H$1))</f>
        <v>BOXED GOODS</v>
      </c>
      <c r="C152" s="75" t="str">
        <f>INDEX('FY16 DataDump'!$A$2:$H$4537, MATCH('FY16 Individual Analysis'!A152, 'FY16 DataDump'!$C$2:$C$4537, 0), MATCH('FY16 DataDump'!$D$1, 'FY16 DataDump'!$A$1:$H$1))</f>
        <v>PLANTERS HONEY ROAST PEA</v>
      </c>
      <c r="D152" s="27">
        <f>SUMIFS('FY16 DataDump'!$E$2:$E$4537, 'FY16 DataDump'!$C$2:$C$4537, 'FY16 Individual Analysis'!$A152, 'FY16 DataDump'!$H$2:$H$4537, D$2)</f>
        <v>57</v>
      </c>
      <c r="E152" s="27">
        <f>SUMIFS('FY16 DataDump'!$E$2:$E$4537, 'FY16 DataDump'!$C$2:$C$4537, 'FY16 Individual Analysis'!$A152, 'FY16 DataDump'!$H$2:$H$4537, E$2)</f>
        <v>0</v>
      </c>
      <c r="F152" s="27">
        <f>SUMIFS('FY16 DataDump'!$E$2:$E$4537, 'FY16 DataDump'!$C$2:$C$4537, 'FY16 Individual Analysis'!$A152, 'FY16 DataDump'!$H$2:$H$4537, F$2)</f>
        <v>0</v>
      </c>
      <c r="G152" s="27">
        <f>SUMIFS('FY16 DataDump'!$E$2:$E$4537, 'FY16 DataDump'!$C$2:$C$4537, 'FY16 Individual Analysis'!$A152, 'FY16 DataDump'!$H$2:$H$4537, G$2)</f>
        <v>0</v>
      </c>
      <c r="H152" s="27">
        <f>SUMIFS('FY16 DataDump'!$E$2:$E$4537, 'FY16 DataDump'!$C$2:$C$4537, 'FY16 Individual Analysis'!$A152, 'FY16 DataDump'!$H$2:$H$4537, H$2)</f>
        <v>0</v>
      </c>
      <c r="I152" s="27">
        <f>SUMIFS('FY16 DataDump'!$E$2:$E$4537, 'FY16 DataDump'!$C$2:$C$4537, 'FY16 Individual Analysis'!$A152, 'FY16 DataDump'!$H$2:$H$4537, I$2)</f>
        <v>0</v>
      </c>
      <c r="J152" s="27">
        <f>SUMIFS('FY16 DataDump'!$E$2:$E$4537, 'FY16 DataDump'!$C$2:$C$4537, 'FY16 Individual Analysis'!$A152, 'FY16 DataDump'!$H$2:$H$4537, J$2)</f>
        <v>0</v>
      </c>
      <c r="K152" s="27">
        <f>SUMIFS('FY16 DataDump'!$E$2:$E$4537, 'FY16 DataDump'!$C$2:$C$4537, 'FY16 Individual Analysis'!$A152, 'FY16 DataDump'!$H$2:$H$4537, K$2)</f>
        <v>0</v>
      </c>
      <c r="L152" s="27">
        <f>SUMIFS('FY16 DataDump'!$E$2:$E$4537, 'FY16 DataDump'!$C$2:$C$4537, 'FY16 Individual Analysis'!$A152, 'FY16 DataDump'!$H$2:$H$4537, L$2)</f>
        <v>0</v>
      </c>
      <c r="M152" s="27">
        <f>SUMIFS('FY16 DataDump'!$E$2:$E$4537, 'FY16 DataDump'!$C$2:$C$4537, 'FY16 Individual Analysis'!$A152, 'FY16 DataDump'!$H$2:$H$4537, M$2)</f>
        <v>0</v>
      </c>
      <c r="N152" s="27">
        <f>SUMIFS('FY16 DataDump'!$E$2:$E$4537, 'FY16 DataDump'!$C$2:$C$4537, 'FY16 Individual Analysis'!$A152, 'FY16 DataDump'!$H$2:$H$4537, N$2)</f>
        <v>0</v>
      </c>
      <c r="O152" s="27">
        <f>SUMIFS('FY16 DataDump'!$E$2:$E$4537, 'FY16 DataDump'!$C$2:$C$4537, 'FY16 Individual Analysis'!$A152, 'FY16 DataDump'!$H$2:$H$4537, O$2)</f>
        <v>0</v>
      </c>
      <c r="P152" s="27">
        <f t="shared" si="17"/>
        <v>57</v>
      </c>
      <c r="Q152" s="108">
        <f t="shared" si="15"/>
        <v>4.601226993865031E-3</v>
      </c>
      <c r="S152" s="20">
        <f t="shared" si="13"/>
        <v>68.400000000000006</v>
      </c>
      <c r="T152" s="21">
        <f t="shared" si="13"/>
        <v>0</v>
      </c>
      <c r="U152" s="21">
        <f t="shared" si="13"/>
        <v>0</v>
      </c>
      <c r="V152" s="21">
        <f t="shared" si="12"/>
        <v>0</v>
      </c>
      <c r="W152" s="21">
        <f t="shared" si="12"/>
        <v>0</v>
      </c>
      <c r="X152" s="21">
        <f t="shared" si="12"/>
        <v>0</v>
      </c>
      <c r="Y152" s="21">
        <f t="shared" si="12"/>
        <v>0</v>
      </c>
      <c r="Z152" s="21">
        <f t="shared" si="12"/>
        <v>0</v>
      </c>
      <c r="AA152" s="21">
        <f t="shared" si="12"/>
        <v>0</v>
      </c>
      <c r="AB152" s="21">
        <f t="shared" si="14"/>
        <v>0</v>
      </c>
      <c r="AC152" s="21">
        <f t="shared" si="14"/>
        <v>0</v>
      </c>
      <c r="AD152" s="24">
        <f t="shared" si="14"/>
        <v>0</v>
      </c>
      <c r="AF152" s="15">
        <f t="shared" si="16"/>
        <v>68.400000000000006</v>
      </c>
    </row>
    <row r="153" spans="1:32" x14ac:dyDescent="0.25">
      <c r="A153" s="75">
        <v>418</v>
      </c>
      <c r="B153" s="75" t="str">
        <f>INDEX('FY16 DataDump'!$A$2:$H$4537, MATCH('FY16 Individual Analysis'!A153, 'FY16 DataDump'!$C$2:$C$4537, 0), MATCH('FY16 DataDump'!$B$1, 'FY16 DataDump'!$A$1:$H$1))</f>
        <v>BOXED GOODS</v>
      </c>
      <c r="C153" s="75" t="str">
        <f>INDEX('FY16 DataDump'!$A$2:$H$4537, MATCH('FY16 Individual Analysis'!A153, 'FY16 DataDump'!$C$2:$C$4537, 0), MATCH('FY16 DataDump'!$D$1, 'FY16 DataDump'!$A$1:$H$1))</f>
        <v>Planters Salted Peanuts</v>
      </c>
      <c r="D153" s="27">
        <f>SUMIFS('FY16 DataDump'!$E$2:$E$4537, 'FY16 DataDump'!$C$2:$C$4537, 'FY16 Individual Analysis'!$A153, 'FY16 DataDump'!$H$2:$H$4537, D$2)</f>
        <v>60</v>
      </c>
      <c r="E153" s="27">
        <f>SUMIFS('FY16 DataDump'!$E$2:$E$4537, 'FY16 DataDump'!$C$2:$C$4537, 'FY16 Individual Analysis'!$A153, 'FY16 DataDump'!$H$2:$H$4537, E$2)</f>
        <v>0</v>
      </c>
      <c r="F153" s="27">
        <f>SUMIFS('FY16 DataDump'!$E$2:$E$4537, 'FY16 DataDump'!$C$2:$C$4537, 'FY16 Individual Analysis'!$A153, 'FY16 DataDump'!$H$2:$H$4537, F$2)</f>
        <v>0</v>
      </c>
      <c r="G153" s="27">
        <f>SUMIFS('FY16 DataDump'!$E$2:$E$4537, 'FY16 DataDump'!$C$2:$C$4537, 'FY16 Individual Analysis'!$A153, 'FY16 DataDump'!$H$2:$H$4537, G$2)</f>
        <v>0</v>
      </c>
      <c r="H153" s="27">
        <f>SUMIFS('FY16 DataDump'!$E$2:$E$4537, 'FY16 DataDump'!$C$2:$C$4537, 'FY16 Individual Analysis'!$A153, 'FY16 DataDump'!$H$2:$H$4537, H$2)</f>
        <v>0</v>
      </c>
      <c r="I153" s="27">
        <f>SUMIFS('FY16 DataDump'!$E$2:$E$4537, 'FY16 DataDump'!$C$2:$C$4537, 'FY16 Individual Analysis'!$A153, 'FY16 DataDump'!$H$2:$H$4537, I$2)</f>
        <v>0</v>
      </c>
      <c r="J153" s="27">
        <f>SUMIFS('FY16 DataDump'!$E$2:$E$4537, 'FY16 DataDump'!$C$2:$C$4537, 'FY16 Individual Analysis'!$A153, 'FY16 DataDump'!$H$2:$H$4537, J$2)</f>
        <v>0</v>
      </c>
      <c r="K153" s="27">
        <f>SUMIFS('FY16 DataDump'!$E$2:$E$4537, 'FY16 DataDump'!$C$2:$C$4537, 'FY16 Individual Analysis'!$A153, 'FY16 DataDump'!$H$2:$H$4537, K$2)</f>
        <v>0</v>
      </c>
      <c r="L153" s="27">
        <f>SUMIFS('FY16 DataDump'!$E$2:$E$4537, 'FY16 DataDump'!$C$2:$C$4537, 'FY16 Individual Analysis'!$A153, 'FY16 DataDump'!$H$2:$H$4537, L$2)</f>
        <v>0</v>
      </c>
      <c r="M153" s="27">
        <f>SUMIFS('FY16 DataDump'!$E$2:$E$4537, 'FY16 DataDump'!$C$2:$C$4537, 'FY16 Individual Analysis'!$A153, 'FY16 DataDump'!$H$2:$H$4537, M$2)</f>
        <v>0</v>
      </c>
      <c r="N153" s="27">
        <f>SUMIFS('FY16 DataDump'!$E$2:$E$4537, 'FY16 DataDump'!$C$2:$C$4537, 'FY16 Individual Analysis'!$A153, 'FY16 DataDump'!$H$2:$H$4537, N$2)</f>
        <v>0</v>
      </c>
      <c r="O153" s="27">
        <f>SUMIFS('FY16 DataDump'!$E$2:$E$4537, 'FY16 DataDump'!$C$2:$C$4537, 'FY16 Individual Analysis'!$A153, 'FY16 DataDump'!$H$2:$H$4537, O$2)</f>
        <v>0</v>
      </c>
      <c r="P153" s="27">
        <f t="shared" si="17"/>
        <v>60</v>
      </c>
      <c r="Q153" s="108">
        <f t="shared" si="15"/>
        <v>4.8433968356474009E-3</v>
      </c>
      <c r="S153" s="20">
        <f t="shared" si="13"/>
        <v>72</v>
      </c>
      <c r="T153" s="21">
        <f t="shared" si="13"/>
        <v>0</v>
      </c>
      <c r="U153" s="21">
        <f t="shared" si="13"/>
        <v>0</v>
      </c>
      <c r="V153" s="21">
        <f t="shared" si="12"/>
        <v>0</v>
      </c>
      <c r="W153" s="21">
        <f t="shared" si="12"/>
        <v>0</v>
      </c>
      <c r="X153" s="21">
        <f t="shared" si="12"/>
        <v>0</v>
      </c>
      <c r="Y153" s="21">
        <f t="shared" si="12"/>
        <v>0</v>
      </c>
      <c r="Z153" s="21">
        <f t="shared" si="12"/>
        <v>0</v>
      </c>
      <c r="AA153" s="21">
        <f t="shared" si="12"/>
        <v>0</v>
      </c>
      <c r="AB153" s="21">
        <f t="shared" si="14"/>
        <v>0</v>
      </c>
      <c r="AC153" s="21">
        <f t="shared" si="14"/>
        <v>0</v>
      </c>
      <c r="AD153" s="24">
        <f t="shared" si="14"/>
        <v>0</v>
      </c>
      <c r="AF153" s="15">
        <f t="shared" si="16"/>
        <v>72</v>
      </c>
    </row>
    <row r="154" spans="1:32" x14ac:dyDescent="0.25">
      <c r="A154" s="75">
        <v>238</v>
      </c>
      <c r="B154" s="75" t="str">
        <f>INDEX('FY16 DataDump'!$A$2:$H$4537, MATCH('FY16 Individual Analysis'!A154, 'FY16 DataDump'!$C$2:$C$4537, 0), MATCH('FY16 DataDump'!$B$1, 'FY16 DataDump'!$A$1:$H$1))</f>
        <v>BOXED GOODS</v>
      </c>
      <c r="C154" s="75" t="str">
        <f>INDEX('FY16 DataDump'!$A$2:$H$4537, MATCH('FY16 Individual Analysis'!A154, 'FY16 DataDump'!$C$2:$C$4537, 0), MATCH('FY16 DataDump'!$D$1, 'FY16 DataDump'!$A$1:$H$1))</f>
        <v>Pop Tart Frosted S'mores</v>
      </c>
      <c r="D154" s="27">
        <f>SUMIFS('FY16 DataDump'!$E$2:$E$4537, 'FY16 DataDump'!$C$2:$C$4537, 'FY16 Individual Analysis'!$A154, 'FY16 DataDump'!$H$2:$H$4537, D$2)</f>
        <v>7</v>
      </c>
      <c r="E154" s="27">
        <f>SUMIFS('FY16 DataDump'!$E$2:$E$4537, 'FY16 DataDump'!$C$2:$C$4537, 'FY16 Individual Analysis'!$A154, 'FY16 DataDump'!$H$2:$H$4537, E$2)</f>
        <v>0</v>
      </c>
      <c r="F154" s="27">
        <f>SUMIFS('FY16 DataDump'!$E$2:$E$4537, 'FY16 DataDump'!$C$2:$C$4537, 'FY16 Individual Analysis'!$A154, 'FY16 DataDump'!$H$2:$H$4537, F$2)</f>
        <v>0</v>
      </c>
      <c r="G154" s="27">
        <f>SUMIFS('FY16 DataDump'!$E$2:$E$4537, 'FY16 DataDump'!$C$2:$C$4537, 'FY16 Individual Analysis'!$A154, 'FY16 DataDump'!$H$2:$H$4537, G$2)</f>
        <v>0</v>
      </c>
      <c r="H154" s="27">
        <f>SUMIFS('FY16 DataDump'!$E$2:$E$4537, 'FY16 DataDump'!$C$2:$C$4537, 'FY16 Individual Analysis'!$A154, 'FY16 DataDump'!$H$2:$H$4537, H$2)</f>
        <v>0</v>
      </c>
      <c r="I154" s="27">
        <f>SUMIFS('FY16 DataDump'!$E$2:$E$4537, 'FY16 DataDump'!$C$2:$C$4537, 'FY16 Individual Analysis'!$A154, 'FY16 DataDump'!$H$2:$H$4537, I$2)</f>
        <v>0</v>
      </c>
      <c r="J154" s="27">
        <f>SUMIFS('FY16 DataDump'!$E$2:$E$4537, 'FY16 DataDump'!$C$2:$C$4537, 'FY16 Individual Analysis'!$A154, 'FY16 DataDump'!$H$2:$H$4537, J$2)</f>
        <v>0</v>
      </c>
      <c r="K154" s="27">
        <f>SUMIFS('FY16 DataDump'!$E$2:$E$4537, 'FY16 DataDump'!$C$2:$C$4537, 'FY16 Individual Analysis'!$A154, 'FY16 DataDump'!$H$2:$H$4537, K$2)</f>
        <v>0</v>
      </c>
      <c r="L154" s="27">
        <f>SUMIFS('FY16 DataDump'!$E$2:$E$4537, 'FY16 DataDump'!$C$2:$C$4537, 'FY16 Individual Analysis'!$A154, 'FY16 DataDump'!$H$2:$H$4537, L$2)</f>
        <v>0</v>
      </c>
      <c r="M154" s="27">
        <f>SUMIFS('FY16 DataDump'!$E$2:$E$4537, 'FY16 DataDump'!$C$2:$C$4537, 'FY16 Individual Analysis'!$A154, 'FY16 DataDump'!$H$2:$H$4537, M$2)</f>
        <v>0</v>
      </c>
      <c r="N154" s="27">
        <f>SUMIFS('FY16 DataDump'!$E$2:$E$4537, 'FY16 DataDump'!$C$2:$C$4537, 'FY16 Individual Analysis'!$A154, 'FY16 DataDump'!$H$2:$H$4537, N$2)</f>
        <v>0</v>
      </c>
      <c r="O154" s="27">
        <f>SUMIFS('FY16 DataDump'!$E$2:$E$4537, 'FY16 DataDump'!$C$2:$C$4537, 'FY16 Individual Analysis'!$A154, 'FY16 DataDump'!$H$2:$H$4537, O$2)</f>
        <v>0</v>
      </c>
      <c r="P154" s="27">
        <f t="shared" si="17"/>
        <v>7</v>
      </c>
      <c r="Q154" s="108">
        <f t="shared" si="15"/>
        <v>5.6506296415886339E-4</v>
      </c>
      <c r="S154" s="20">
        <f t="shared" si="13"/>
        <v>8.4</v>
      </c>
      <c r="T154" s="21">
        <f t="shared" si="13"/>
        <v>0</v>
      </c>
      <c r="U154" s="21">
        <f t="shared" si="13"/>
        <v>0</v>
      </c>
      <c r="V154" s="21">
        <f t="shared" si="12"/>
        <v>0</v>
      </c>
      <c r="W154" s="21">
        <f t="shared" si="12"/>
        <v>0</v>
      </c>
      <c r="X154" s="21">
        <f t="shared" si="12"/>
        <v>0</v>
      </c>
      <c r="Y154" s="21">
        <f t="shared" si="12"/>
        <v>0</v>
      </c>
      <c r="Z154" s="21">
        <f t="shared" si="12"/>
        <v>0</v>
      </c>
      <c r="AA154" s="21">
        <f t="shared" si="12"/>
        <v>0</v>
      </c>
      <c r="AB154" s="21">
        <f t="shared" si="14"/>
        <v>0</v>
      </c>
      <c r="AC154" s="21">
        <f t="shared" si="14"/>
        <v>0</v>
      </c>
      <c r="AD154" s="24">
        <f t="shared" si="14"/>
        <v>0</v>
      </c>
      <c r="AF154" s="15">
        <f t="shared" si="16"/>
        <v>8.4</v>
      </c>
    </row>
    <row r="155" spans="1:32" x14ac:dyDescent="0.25">
      <c r="A155" s="75">
        <v>236</v>
      </c>
      <c r="B155" s="75" t="str">
        <f>INDEX('FY16 DataDump'!$A$2:$H$4537, MATCH('FY16 Individual Analysis'!A155, 'FY16 DataDump'!$C$2:$C$4537, 0), MATCH('FY16 DataDump'!$B$1, 'FY16 DataDump'!$A$1:$H$1))</f>
        <v>BOXED GOODS</v>
      </c>
      <c r="C155" s="75" t="str">
        <f>INDEX('FY16 DataDump'!$A$2:$H$4537, MATCH('FY16 Individual Analysis'!A155, 'FY16 DataDump'!$C$2:$C$4537, 0), MATCH('FY16 DataDump'!$D$1, 'FY16 DataDump'!$A$1:$H$1))</f>
        <v>POP TARTS BLUEBERRY</v>
      </c>
      <c r="D155" s="27">
        <f>SUMIFS('FY16 DataDump'!$E$2:$E$4537, 'FY16 DataDump'!$C$2:$C$4537, 'FY16 Individual Analysis'!$A155, 'FY16 DataDump'!$H$2:$H$4537, D$2)</f>
        <v>18</v>
      </c>
      <c r="E155" s="27">
        <f>SUMIFS('FY16 DataDump'!$E$2:$E$4537, 'FY16 DataDump'!$C$2:$C$4537, 'FY16 Individual Analysis'!$A155, 'FY16 DataDump'!$H$2:$H$4537, E$2)</f>
        <v>0</v>
      </c>
      <c r="F155" s="27">
        <f>SUMIFS('FY16 DataDump'!$E$2:$E$4537, 'FY16 DataDump'!$C$2:$C$4537, 'FY16 Individual Analysis'!$A155, 'FY16 DataDump'!$H$2:$H$4537, F$2)</f>
        <v>0</v>
      </c>
      <c r="G155" s="27">
        <f>SUMIFS('FY16 DataDump'!$E$2:$E$4537, 'FY16 DataDump'!$C$2:$C$4537, 'FY16 Individual Analysis'!$A155, 'FY16 DataDump'!$H$2:$H$4537, G$2)</f>
        <v>0</v>
      </c>
      <c r="H155" s="27">
        <f>SUMIFS('FY16 DataDump'!$E$2:$E$4537, 'FY16 DataDump'!$C$2:$C$4537, 'FY16 Individual Analysis'!$A155, 'FY16 DataDump'!$H$2:$H$4537, H$2)</f>
        <v>0</v>
      </c>
      <c r="I155" s="27">
        <f>SUMIFS('FY16 DataDump'!$E$2:$E$4537, 'FY16 DataDump'!$C$2:$C$4537, 'FY16 Individual Analysis'!$A155, 'FY16 DataDump'!$H$2:$H$4537, I$2)</f>
        <v>0</v>
      </c>
      <c r="J155" s="27">
        <f>SUMIFS('FY16 DataDump'!$E$2:$E$4537, 'FY16 DataDump'!$C$2:$C$4537, 'FY16 Individual Analysis'!$A155, 'FY16 DataDump'!$H$2:$H$4537, J$2)</f>
        <v>0</v>
      </c>
      <c r="K155" s="27">
        <f>SUMIFS('FY16 DataDump'!$E$2:$E$4537, 'FY16 DataDump'!$C$2:$C$4537, 'FY16 Individual Analysis'!$A155, 'FY16 DataDump'!$H$2:$H$4537, K$2)</f>
        <v>0</v>
      </c>
      <c r="L155" s="27">
        <f>SUMIFS('FY16 DataDump'!$E$2:$E$4537, 'FY16 DataDump'!$C$2:$C$4537, 'FY16 Individual Analysis'!$A155, 'FY16 DataDump'!$H$2:$H$4537, L$2)</f>
        <v>0</v>
      </c>
      <c r="M155" s="27">
        <f>SUMIFS('FY16 DataDump'!$E$2:$E$4537, 'FY16 DataDump'!$C$2:$C$4537, 'FY16 Individual Analysis'!$A155, 'FY16 DataDump'!$H$2:$H$4537, M$2)</f>
        <v>0</v>
      </c>
      <c r="N155" s="27">
        <f>SUMIFS('FY16 DataDump'!$E$2:$E$4537, 'FY16 DataDump'!$C$2:$C$4537, 'FY16 Individual Analysis'!$A155, 'FY16 DataDump'!$H$2:$H$4537, N$2)</f>
        <v>0</v>
      </c>
      <c r="O155" s="27">
        <f>SUMIFS('FY16 DataDump'!$E$2:$E$4537, 'FY16 DataDump'!$C$2:$C$4537, 'FY16 Individual Analysis'!$A155, 'FY16 DataDump'!$H$2:$H$4537, O$2)</f>
        <v>0</v>
      </c>
      <c r="P155" s="27">
        <f t="shared" si="17"/>
        <v>18</v>
      </c>
      <c r="Q155" s="108">
        <f t="shared" si="15"/>
        <v>1.4530190506942201E-3</v>
      </c>
      <c r="S155" s="20">
        <f t="shared" si="13"/>
        <v>21.6</v>
      </c>
      <c r="T155" s="21">
        <f t="shared" si="13"/>
        <v>0</v>
      </c>
      <c r="U155" s="21">
        <f t="shared" si="13"/>
        <v>0</v>
      </c>
      <c r="V155" s="21">
        <f t="shared" si="12"/>
        <v>0</v>
      </c>
      <c r="W155" s="21">
        <f t="shared" si="12"/>
        <v>0</v>
      </c>
      <c r="X155" s="21">
        <f t="shared" si="12"/>
        <v>0</v>
      </c>
      <c r="Y155" s="21">
        <f t="shared" si="12"/>
        <v>0</v>
      </c>
      <c r="Z155" s="21">
        <f t="shared" si="12"/>
        <v>0</v>
      </c>
      <c r="AA155" s="21">
        <f t="shared" si="12"/>
        <v>0</v>
      </c>
      <c r="AB155" s="21">
        <f t="shared" si="14"/>
        <v>0</v>
      </c>
      <c r="AC155" s="21">
        <f t="shared" si="14"/>
        <v>0</v>
      </c>
      <c r="AD155" s="24">
        <f t="shared" si="14"/>
        <v>0</v>
      </c>
      <c r="AF155" s="15">
        <f t="shared" si="16"/>
        <v>21.6</v>
      </c>
    </row>
    <row r="156" spans="1:32" x14ac:dyDescent="0.25">
      <c r="A156" s="75">
        <v>23444</v>
      </c>
      <c r="B156" s="75" t="str">
        <f>INDEX('FY16 DataDump'!$A$2:$H$4537, MATCH('FY16 Individual Analysis'!A156, 'FY16 DataDump'!$C$2:$C$4537, 0), MATCH('FY16 DataDump'!$B$1, 'FY16 DataDump'!$A$1:$H$1))</f>
        <v>BOXED GOODS</v>
      </c>
      <c r="C156" s="75" t="str">
        <f>INDEX('FY16 DataDump'!$A$2:$H$4537, MATCH('FY16 Individual Analysis'!A156, 'FY16 DataDump'!$C$2:$C$4537, 0), MATCH('FY16 DataDump'!$D$1, 'FY16 DataDump'!$A$1:$H$1))</f>
        <v>POP TARTS BROWN SUGAR</v>
      </c>
      <c r="D156" s="27">
        <f>SUMIFS('FY16 DataDump'!$E$2:$E$4537, 'FY16 DataDump'!$C$2:$C$4537, 'FY16 Individual Analysis'!$A156, 'FY16 DataDump'!$H$2:$H$4537, D$2)</f>
        <v>9</v>
      </c>
      <c r="E156" s="27">
        <f>SUMIFS('FY16 DataDump'!$E$2:$E$4537, 'FY16 DataDump'!$C$2:$C$4537, 'FY16 Individual Analysis'!$A156, 'FY16 DataDump'!$H$2:$H$4537, E$2)</f>
        <v>0</v>
      </c>
      <c r="F156" s="27">
        <f>SUMIFS('FY16 DataDump'!$E$2:$E$4537, 'FY16 DataDump'!$C$2:$C$4537, 'FY16 Individual Analysis'!$A156, 'FY16 DataDump'!$H$2:$H$4537, F$2)</f>
        <v>0</v>
      </c>
      <c r="G156" s="27">
        <f>SUMIFS('FY16 DataDump'!$E$2:$E$4537, 'FY16 DataDump'!$C$2:$C$4537, 'FY16 Individual Analysis'!$A156, 'FY16 DataDump'!$H$2:$H$4537, G$2)</f>
        <v>0</v>
      </c>
      <c r="H156" s="27">
        <f>SUMIFS('FY16 DataDump'!$E$2:$E$4537, 'FY16 DataDump'!$C$2:$C$4537, 'FY16 Individual Analysis'!$A156, 'FY16 DataDump'!$H$2:$H$4537, H$2)</f>
        <v>0</v>
      </c>
      <c r="I156" s="27">
        <f>SUMIFS('FY16 DataDump'!$E$2:$E$4537, 'FY16 DataDump'!$C$2:$C$4537, 'FY16 Individual Analysis'!$A156, 'FY16 DataDump'!$H$2:$H$4537, I$2)</f>
        <v>0</v>
      </c>
      <c r="J156" s="27">
        <f>SUMIFS('FY16 DataDump'!$E$2:$E$4537, 'FY16 DataDump'!$C$2:$C$4537, 'FY16 Individual Analysis'!$A156, 'FY16 DataDump'!$H$2:$H$4537, J$2)</f>
        <v>0</v>
      </c>
      <c r="K156" s="27">
        <f>SUMIFS('FY16 DataDump'!$E$2:$E$4537, 'FY16 DataDump'!$C$2:$C$4537, 'FY16 Individual Analysis'!$A156, 'FY16 DataDump'!$H$2:$H$4537, K$2)</f>
        <v>0</v>
      </c>
      <c r="L156" s="27">
        <f>SUMIFS('FY16 DataDump'!$E$2:$E$4537, 'FY16 DataDump'!$C$2:$C$4537, 'FY16 Individual Analysis'!$A156, 'FY16 DataDump'!$H$2:$H$4537, L$2)</f>
        <v>0</v>
      </c>
      <c r="M156" s="27">
        <f>SUMIFS('FY16 DataDump'!$E$2:$E$4537, 'FY16 DataDump'!$C$2:$C$4537, 'FY16 Individual Analysis'!$A156, 'FY16 DataDump'!$H$2:$H$4537, M$2)</f>
        <v>0</v>
      </c>
      <c r="N156" s="27">
        <f>SUMIFS('FY16 DataDump'!$E$2:$E$4537, 'FY16 DataDump'!$C$2:$C$4537, 'FY16 Individual Analysis'!$A156, 'FY16 DataDump'!$H$2:$H$4537, N$2)</f>
        <v>0</v>
      </c>
      <c r="O156" s="27">
        <f>SUMIFS('FY16 DataDump'!$E$2:$E$4537, 'FY16 DataDump'!$C$2:$C$4537, 'FY16 Individual Analysis'!$A156, 'FY16 DataDump'!$H$2:$H$4537, O$2)</f>
        <v>0</v>
      </c>
      <c r="P156" s="27">
        <f t="shared" si="17"/>
        <v>9</v>
      </c>
      <c r="Q156" s="108">
        <f t="shared" si="15"/>
        <v>7.2650952534711007E-4</v>
      </c>
      <c r="S156" s="20">
        <f t="shared" si="13"/>
        <v>10.8</v>
      </c>
      <c r="T156" s="21">
        <f t="shared" si="13"/>
        <v>0</v>
      </c>
      <c r="U156" s="21">
        <f t="shared" si="13"/>
        <v>0</v>
      </c>
      <c r="V156" s="21">
        <f t="shared" si="12"/>
        <v>0</v>
      </c>
      <c r="W156" s="21">
        <f t="shared" si="12"/>
        <v>0</v>
      </c>
      <c r="X156" s="21">
        <f t="shared" si="12"/>
        <v>0</v>
      </c>
      <c r="Y156" s="21">
        <f t="shared" si="12"/>
        <v>0</v>
      </c>
      <c r="Z156" s="21">
        <f t="shared" si="12"/>
        <v>0</v>
      </c>
      <c r="AA156" s="21">
        <f t="shared" si="12"/>
        <v>0</v>
      </c>
      <c r="AB156" s="21">
        <f t="shared" si="14"/>
        <v>0</v>
      </c>
      <c r="AC156" s="21">
        <f t="shared" si="14"/>
        <v>0</v>
      </c>
      <c r="AD156" s="24">
        <f t="shared" si="14"/>
        <v>0</v>
      </c>
      <c r="AF156" s="15">
        <f t="shared" si="16"/>
        <v>10.8</v>
      </c>
    </row>
    <row r="157" spans="1:32" x14ac:dyDescent="0.25">
      <c r="A157" s="75">
        <v>263</v>
      </c>
      <c r="B157" s="75" t="str">
        <f>INDEX('FY16 DataDump'!$A$2:$H$4537, MATCH('FY16 Individual Analysis'!A157, 'FY16 DataDump'!$C$2:$C$4537, 0), MATCH('FY16 DataDump'!$B$1, 'FY16 DataDump'!$A$1:$H$1))</f>
        <v>BOXED GOODS</v>
      </c>
      <c r="C157" s="75" t="str">
        <f>INDEX('FY16 DataDump'!$A$2:$H$4537, MATCH('FY16 Individual Analysis'!A157, 'FY16 DataDump'!$C$2:$C$4537, 0), MATCH('FY16 DataDump'!$D$1, 'FY16 DataDump'!$A$1:$H$1))</f>
        <v>POP TARTS CHERRY</v>
      </c>
      <c r="D157" s="27">
        <f>SUMIFS('FY16 DataDump'!$E$2:$E$4537, 'FY16 DataDump'!$C$2:$C$4537, 'FY16 Individual Analysis'!$A157, 'FY16 DataDump'!$H$2:$H$4537, D$2)</f>
        <v>10</v>
      </c>
      <c r="E157" s="27">
        <f>SUMIFS('FY16 DataDump'!$E$2:$E$4537, 'FY16 DataDump'!$C$2:$C$4537, 'FY16 Individual Analysis'!$A157, 'FY16 DataDump'!$H$2:$H$4537, E$2)</f>
        <v>0</v>
      </c>
      <c r="F157" s="27">
        <f>SUMIFS('FY16 DataDump'!$E$2:$E$4537, 'FY16 DataDump'!$C$2:$C$4537, 'FY16 Individual Analysis'!$A157, 'FY16 DataDump'!$H$2:$H$4537, F$2)</f>
        <v>0</v>
      </c>
      <c r="G157" s="27">
        <f>SUMIFS('FY16 DataDump'!$E$2:$E$4537, 'FY16 DataDump'!$C$2:$C$4537, 'FY16 Individual Analysis'!$A157, 'FY16 DataDump'!$H$2:$H$4537, G$2)</f>
        <v>0</v>
      </c>
      <c r="H157" s="27">
        <f>SUMIFS('FY16 DataDump'!$E$2:$E$4537, 'FY16 DataDump'!$C$2:$C$4537, 'FY16 Individual Analysis'!$A157, 'FY16 DataDump'!$H$2:$H$4537, H$2)</f>
        <v>0</v>
      </c>
      <c r="I157" s="27">
        <f>SUMIFS('FY16 DataDump'!$E$2:$E$4537, 'FY16 DataDump'!$C$2:$C$4537, 'FY16 Individual Analysis'!$A157, 'FY16 DataDump'!$H$2:$H$4537, I$2)</f>
        <v>0</v>
      </c>
      <c r="J157" s="27">
        <f>SUMIFS('FY16 DataDump'!$E$2:$E$4537, 'FY16 DataDump'!$C$2:$C$4537, 'FY16 Individual Analysis'!$A157, 'FY16 DataDump'!$H$2:$H$4537, J$2)</f>
        <v>0</v>
      </c>
      <c r="K157" s="27">
        <f>SUMIFS('FY16 DataDump'!$E$2:$E$4537, 'FY16 DataDump'!$C$2:$C$4537, 'FY16 Individual Analysis'!$A157, 'FY16 DataDump'!$H$2:$H$4537, K$2)</f>
        <v>0</v>
      </c>
      <c r="L157" s="27">
        <f>SUMIFS('FY16 DataDump'!$E$2:$E$4537, 'FY16 DataDump'!$C$2:$C$4537, 'FY16 Individual Analysis'!$A157, 'FY16 DataDump'!$H$2:$H$4537, L$2)</f>
        <v>0</v>
      </c>
      <c r="M157" s="27">
        <f>SUMIFS('FY16 DataDump'!$E$2:$E$4537, 'FY16 DataDump'!$C$2:$C$4537, 'FY16 Individual Analysis'!$A157, 'FY16 DataDump'!$H$2:$H$4537, M$2)</f>
        <v>0</v>
      </c>
      <c r="N157" s="27">
        <f>SUMIFS('FY16 DataDump'!$E$2:$E$4537, 'FY16 DataDump'!$C$2:$C$4537, 'FY16 Individual Analysis'!$A157, 'FY16 DataDump'!$H$2:$H$4537, N$2)</f>
        <v>0</v>
      </c>
      <c r="O157" s="27">
        <f>SUMIFS('FY16 DataDump'!$E$2:$E$4537, 'FY16 DataDump'!$C$2:$C$4537, 'FY16 Individual Analysis'!$A157, 'FY16 DataDump'!$H$2:$H$4537, O$2)</f>
        <v>0</v>
      </c>
      <c r="P157" s="27">
        <f t="shared" si="17"/>
        <v>10</v>
      </c>
      <c r="Q157" s="108">
        <f t="shared" si="15"/>
        <v>8.0723280594123341E-4</v>
      </c>
      <c r="S157" s="20">
        <f t="shared" si="13"/>
        <v>12</v>
      </c>
      <c r="T157" s="21">
        <f t="shared" si="13"/>
        <v>0</v>
      </c>
      <c r="U157" s="21">
        <f t="shared" si="13"/>
        <v>0</v>
      </c>
      <c r="V157" s="21">
        <f t="shared" si="12"/>
        <v>0</v>
      </c>
      <c r="W157" s="21">
        <f t="shared" si="12"/>
        <v>0</v>
      </c>
      <c r="X157" s="21">
        <f t="shared" si="12"/>
        <v>0</v>
      </c>
      <c r="Y157" s="21">
        <f t="shared" si="12"/>
        <v>0</v>
      </c>
      <c r="Z157" s="21">
        <f t="shared" si="12"/>
        <v>0</v>
      </c>
      <c r="AA157" s="21">
        <f t="shared" si="12"/>
        <v>0</v>
      </c>
      <c r="AB157" s="21">
        <f t="shared" si="14"/>
        <v>0</v>
      </c>
      <c r="AC157" s="21">
        <f t="shared" si="14"/>
        <v>0</v>
      </c>
      <c r="AD157" s="24">
        <f t="shared" si="14"/>
        <v>0</v>
      </c>
      <c r="AF157" s="15">
        <f t="shared" si="16"/>
        <v>12</v>
      </c>
    </row>
    <row r="158" spans="1:32" x14ac:dyDescent="0.25">
      <c r="A158" s="75">
        <v>2434</v>
      </c>
      <c r="B158" s="75" t="str">
        <f>INDEX('FY16 DataDump'!$A$2:$H$4537, MATCH('FY16 Individual Analysis'!A158, 'FY16 DataDump'!$C$2:$C$4537, 0), MATCH('FY16 DataDump'!$B$1, 'FY16 DataDump'!$A$1:$H$1))</f>
        <v>BOXED GOODS</v>
      </c>
      <c r="C158" s="75" t="str">
        <f>INDEX('FY16 DataDump'!$A$2:$H$4537, MATCH('FY16 Individual Analysis'!A158, 'FY16 DataDump'!$C$2:$C$4537, 0), MATCH('FY16 DataDump'!$D$1, 'FY16 DataDump'!$A$1:$H$1))</f>
        <v>POP TARTS CHOCOLATE CHIP</v>
      </c>
      <c r="D158" s="27">
        <f>SUMIFS('FY16 DataDump'!$E$2:$E$4537, 'FY16 DataDump'!$C$2:$C$4537, 'FY16 Individual Analysis'!$A158, 'FY16 DataDump'!$H$2:$H$4537, D$2)</f>
        <v>26</v>
      </c>
      <c r="E158" s="27">
        <f>SUMIFS('FY16 DataDump'!$E$2:$E$4537, 'FY16 DataDump'!$C$2:$C$4537, 'FY16 Individual Analysis'!$A158, 'FY16 DataDump'!$H$2:$H$4537, E$2)</f>
        <v>0</v>
      </c>
      <c r="F158" s="27">
        <f>SUMIFS('FY16 DataDump'!$E$2:$E$4537, 'FY16 DataDump'!$C$2:$C$4537, 'FY16 Individual Analysis'!$A158, 'FY16 DataDump'!$H$2:$H$4537, F$2)</f>
        <v>0</v>
      </c>
      <c r="G158" s="27">
        <f>SUMIFS('FY16 DataDump'!$E$2:$E$4537, 'FY16 DataDump'!$C$2:$C$4537, 'FY16 Individual Analysis'!$A158, 'FY16 DataDump'!$H$2:$H$4537, G$2)</f>
        <v>0</v>
      </c>
      <c r="H158" s="27">
        <f>SUMIFS('FY16 DataDump'!$E$2:$E$4537, 'FY16 DataDump'!$C$2:$C$4537, 'FY16 Individual Analysis'!$A158, 'FY16 DataDump'!$H$2:$H$4537, H$2)</f>
        <v>0</v>
      </c>
      <c r="I158" s="27">
        <f>SUMIFS('FY16 DataDump'!$E$2:$E$4537, 'FY16 DataDump'!$C$2:$C$4537, 'FY16 Individual Analysis'!$A158, 'FY16 DataDump'!$H$2:$H$4537, I$2)</f>
        <v>0</v>
      </c>
      <c r="J158" s="27">
        <f>SUMIFS('FY16 DataDump'!$E$2:$E$4537, 'FY16 DataDump'!$C$2:$C$4537, 'FY16 Individual Analysis'!$A158, 'FY16 DataDump'!$H$2:$H$4537, J$2)</f>
        <v>0</v>
      </c>
      <c r="K158" s="27">
        <f>SUMIFS('FY16 DataDump'!$E$2:$E$4537, 'FY16 DataDump'!$C$2:$C$4537, 'FY16 Individual Analysis'!$A158, 'FY16 DataDump'!$H$2:$H$4537, K$2)</f>
        <v>0</v>
      </c>
      <c r="L158" s="27">
        <f>SUMIFS('FY16 DataDump'!$E$2:$E$4537, 'FY16 DataDump'!$C$2:$C$4537, 'FY16 Individual Analysis'!$A158, 'FY16 DataDump'!$H$2:$H$4537, L$2)</f>
        <v>0</v>
      </c>
      <c r="M158" s="27">
        <f>SUMIFS('FY16 DataDump'!$E$2:$E$4537, 'FY16 DataDump'!$C$2:$C$4537, 'FY16 Individual Analysis'!$A158, 'FY16 DataDump'!$H$2:$H$4537, M$2)</f>
        <v>0</v>
      </c>
      <c r="N158" s="27">
        <f>SUMIFS('FY16 DataDump'!$E$2:$E$4537, 'FY16 DataDump'!$C$2:$C$4537, 'FY16 Individual Analysis'!$A158, 'FY16 DataDump'!$H$2:$H$4537, N$2)</f>
        <v>0</v>
      </c>
      <c r="O158" s="27">
        <f>SUMIFS('FY16 DataDump'!$E$2:$E$4537, 'FY16 DataDump'!$C$2:$C$4537, 'FY16 Individual Analysis'!$A158, 'FY16 DataDump'!$H$2:$H$4537, O$2)</f>
        <v>0</v>
      </c>
      <c r="P158" s="27">
        <f t="shared" si="17"/>
        <v>26</v>
      </c>
      <c r="Q158" s="108">
        <f t="shared" si="15"/>
        <v>2.0988052954472071E-3</v>
      </c>
      <c r="S158" s="20">
        <f t="shared" si="13"/>
        <v>31.2</v>
      </c>
      <c r="T158" s="21">
        <f t="shared" si="13"/>
        <v>0</v>
      </c>
      <c r="U158" s="21">
        <f t="shared" si="13"/>
        <v>0</v>
      </c>
      <c r="V158" s="21">
        <f t="shared" si="12"/>
        <v>0</v>
      </c>
      <c r="W158" s="21">
        <f t="shared" si="12"/>
        <v>0</v>
      </c>
      <c r="X158" s="21">
        <f t="shared" si="12"/>
        <v>0</v>
      </c>
      <c r="Y158" s="21">
        <f t="shared" si="12"/>
        <v>0</v>
      </c>
      <c r="Z158" s="21">
        <f t="shared" si="12"/>
        <v>0</v>
      </c>
      <c r="AA158" s="21">
        <f t="shared" si="12"/>
        <v>0</v>
      </c>
      <c r="AB158" s="21">
        <f t="shared" si="14"/>
        <v>0</v>
      </c>
      <c r="AC158" s="21">
        <f t="shared" si="14"/>
        <v>0</v>
      </c>
      <c r="AD158" s="24">
        <f t="shared" si="14"/>
        <v>0</v>
      </c>
      <c r="AF158" s="15">
        <f t="shared" si="16"/>
        <v>31.2</v>
      </c>
    </row>
    <row r="159" spans="1:32" x14ac:dyDescent="0.25">
      <c r="A159" s="75">
        <v>240</v>
      </c>
      <c r="B159" s="75" t="str">
        <f>INDEX('FY16 DataDump'!$A$2:$H$4537, MATCH('FY16 Individual Analysis'!A159, 'FY16 DataDump'!$C$2:$C$4537, 0), MATCH('FY16 DataDump'!$B$1, 'FY16 DataDump'!$A$1:$H$1))</f>
        <v>BOXED GOODS</v>
      </c>
      <c r="C159" s="75" t="str">
        <f>INDEX('FY16 DataDump'!$A$2:$H$4537, MATCH('FY16 Individual Analysis'!A159, 'FY16 DataDump'!$C$2:$C$4537, 0), MATCH('FY16 DataDump'!$D$1, 'FY16 DataDump'!$A$1:$H$1))</f>
        <v>POP TARTS STRAWBERRY</v>
      </c>
      <c r="D159" s="27">
        <f>SUMIFS('FY16 DataDump'!$E$2:$E$4537, 'FY16 DataDump'!$C$2:$C$4537, 'FY16 Individual Analysis'!$A159, 'FY16 DataDump'!$H$2:$H$4537, D$2)</f>
        <v>24</v>
      </c>
      <c r="E159" s="27">
        <f>SUMIFS('FY16 DataDump'!$E$2:$E$4537, 'FY16 DataDump'!$C$2:$C$4537, 'FY16 Individual Analysis'!$A159, 'FY16 DataDump'!$H$2:$H$4537, E$2)</f>
        <v>0</v>
      </c>
      <c r="F159" s="27">
        <f>SUMIFS('FY16 DataDump'!$E$2:$E$4537, 'FY16 DataDump'!$C$2:$C$4537, 'FY16 Individual Analysis'!$A159, 'FY16 DataDump'!$H$2:$H$4537, F$2)</f>
        <v>0</v>
      </c>
      <c r="G159" s="27">
        <f>SUMIFS('FY16 DataDump'!$E$2:$E$4537, 'FY16 DataDump'!$C$2:$C$4537, 'FY16 Individual Analysis'!$A159, 'FY16 DataDump'!$H$2:$H$4537, G$2)</f>
        <v>0</v>
      </c>
      <c r="H159" s="27">
        <f>SUMIFS('FY16 DataDump'!$E$2:$E$4537, 'FY16 DataDump'!$C$2:$C$4537, 'FY16 Individual Analysis'!$A159, 'FY16 DataDump'!$H$2:$H$4537, H$2)</f>
        <v>0</v>
      </c>
      <c r="I159" s="27">
        <f>SUMIFS('FY16 DataDump'!$E$2:$E$4537, 'FY16 DataDump'!$C$2:$C$4537, 'FY16 Individual Analysis'!$A159, 'FY16 DataDump'!$H$2:$H$4537, I$2)</f>
        <v>0</v>
      </c>
      <c r="J159" s="27">
        <f>SUMIFS('FY16 DataDump'!$E$2:$E$4537, 'FY16 DataDump'!$C$2:$C$4537, 'FY16 Individual Analysis'!$A159, 'FY16 DataDump'!$H$2:$H$4537, J$2)</f>
        <v>0</v>
      </c>
      <c r="K159" s="27">
        <f>SUMIFS('FY16 DataDump'!$E$2:$E$4537, 'FY16 DataDump'!$C$2:$C$4537, 'FY16 Individual Analysis'!$A159, 'FY16 DataDump'!$H$2:$H$4537, K$2)</f>
        <v>0</v>
      </c>
      <c r="L159" s="27">
        <f>SUMIFS('FY16 DataDump'!$E$2:$E$4537, 'FY16 DataDump'!$C$2:$C$4537, 'FY16 Individual Analysis'!$A159, 'FY16 DataDump'!$H$2:$H$4537, L$2)</f>
        <v>0</v>
      </c>
      <c r="M159" s="27">
        <f>SUMIFS('FY16 DataDump'!$E$2:$E$4537, 'FY16 DataDump'!$C$2:$C$4537, 'FY16 Individual Analysis'!$A159, 'FY16 DataDump'!$H$2:$H$4537, M$2)</f>
        <v>0</v>
      </c>
      <c r="N159" s="27">
        <f>SUMIFS('FY16 DataDump'!$E$2:$E$4537, 'FY16 DataDump'!$C$2:$C$4537, 'FY16 Individual Analysis'!$A159, 'FY16 DataDump'!$H$2:$H$4537, N$2)</f>
        <v>0</v>
      </c>
      <c r="O159" s="27">
        <f>SUMIFS('FY16 DataDump'!$E$2:$E$4537, 'FY16 DataDump'!$C$2:$C$4537, 'FY16 Individual Analysis'!$A159, 'FY16 DataDump'!$H$2:$H$4537, O$2)</f>
        <v>0</v>
      </c>
      <c r="P159" s="27">
        <f t="shared" si="17"/>
        <v>24</v>
      </c>
      <c r="Q159" s="108">
        <f t="shared" si="15"/>
        <v>1.9373587342589602E-3</v>
      </c>
      <c r="S159" s="20">
        <f t="shared" si="13"/>
        <v>28.8</v>
      </c>
      <c r="T159" s="21">
        <f t="shared" si="13"/>
        <v>0</v>
      </c>
      <c r="U159" s="21">
        <f t="shared" si="13"/>
        <v>0</v>
      </c>
      <c r="V159" s="21">
        <f t="shared" si="12"/>
        <v>0</v>
      </c>
      <c r="W159" s="21">
        <f t="shared" si="12"/>
        <v>0</v>
      </c>
      <c r="X159" s="21">
        <f t="shared" si="12"/>
        <v>0</v>
      </c>
      <c r="Y159" s="21">
        <f t="shared" si="12"/>
        <v>0</v>
      </c>
      <c r="Z159" s="21">
        <f t="shared" si="12"/>
        <v>0</v>
      </c>
      <c r="AA159" s="21">
        <f t="shared" si="12"/>
        <v>0</v>
      </c>
      <c r="AB159" s="21">
        <f t="shared" si="14"/>
        <v>0</v>
      </c>
      <c r="AC159" s="21">
        <f t="shared" si="14"/>
        <v>0</v>
      </c>
      <c r="AD159" s="24">
        <f t="shared" si="14"/>
        <v>0</v>
      </c>
      <c r="AF159" s="15">
        <f t="shared" si="16"/>
        <v>28.8</v>
      </c>
    </row>
    <row r="160" spans="1:32" x14ac:dyDescent="0.25">
      <c r="A160" s="75">
        <v>5511</v>
      </c>
      <c r="B160" s="75" t="str">
        <f>INDEX('FY16 DataDump'!$A$2:$H$4537, MATCH('FY16 Individual Analysis'!A160, 'FY16 DataDump'!$C$2:$C$4537, 0), MATCH('FY16 DataDump'!$B$1, 'FY16 DataDump'!$A$1:$H$1))</f>
        <v>BOXED GOODS</v>
      </c>
      <c r="C160" s="75" t="str">
        <f>INDEX('FY16 DataDump'!$A$2:$H$4537, MATCH('FY16 Individual Analysis'!A160, 'FY16 DataDump'!$C$2:$C$4537, 0), MATCH('FY16 DataDump'!$D$1, 'FY16 DataDump'!$A$1:$H$1))</f>
        <v>Protein Puck</v>
      </c>
      <c r="D160" s="27">
        <f>SUMIFS('FY16 DataDump'!$E$2:$E$4537, 'FY16 DataDump'!$C$2:$C$4537, 'FY16 Individual Analysis'!$A160, 'FY16 DataDump'!$H$2:$H$4537, D$2)</f>
        <v>52</v>
      </c>
      <c r="E160" s="27">
        <f>SUMIFS('FY16 DataDump'!$E$2:$E$4537, 'FY16 DataDump'!$C$2:$C$4537, 'FY16 Individual Analysis'!$A160, 'FY16 DataDump'!$H$2:$H$4537, E$2)</f>
        <v>0</v>
      </c>
      <c r="F160" s="27">
        <f>SUMIFS('FY16 DataDump'!$E$2:$E$4537, 'FY16 DataDump'!$C$2:$C$4537, 'FY16 Individual Analysis'!$A160, 'FY16 DataDump'!$H$2:$H$4537, F$2)</f>
        <v>0</v>
      </c>
      <c r="G160" s="27">
        <f>SUMIFS('FY16 DataDump'!$E$2:$E$4537, 'FY16 DataDump'!$C$2:$C$4537, 'FY16 Individual Analysis'!$A160, 'FY16 DataDump'!$H$2:$H$4537, G$2)</f>
        <v>0</v>
      </c>
      <c r="H160" s="27">
        <f>SUMIFS('FY16 DataDump'!$E$2:$E$4537, 'FY16 DataDump'!$C$2:$C$4537, 'FY16 Individual Analysis'!$A160, 'FY16 DataDump'!$H$2:$H$4537, H$2)</f>
        <v>0</v>
      </c>
      <c r="I160" s="27">
        <f>SUMIFS('FY16 DataDump'!$E$2:$E$4537, 'FY16 DataDump'!$C$2:$C$4537, 'FY16 Individual Analysis'!$A160, 'FY16 DataDump'!$H$2:$H$4537, I$2)</f>
        <v>0</v>
      </c>
      <c r="J160" s="27">
        <f>SUMIFS('FY16 DataDump'!$E$2:$E$4537, 'FY16 DataDump'!$C$2:$C$4537, 'FY16 Individual Analysis'!$A160, 'FY16 DataDump'!$H$2:$H$4537, J$2)</f>
        <v>0</v>
      </c>
      <c r="K160" s="27">
        <f>SUMIFS('FY16 DataDump'!$E$2:$E$4537, 'FY16 DataDump'!$C$2:$C$4537, 'FY16 Individual Analysis'!$A160, 'FY16 DataDump'!$H$2:$H$4537, K$2)</f>
        <v>0</v>
      </c>
      <c r="L160" s="27">
        <f>SUMIFS('FY16 DataDump'!$E$2:$E$4537, 'FY16 DataDump'!$C$2:$C$4537, 'FY16 Individual Analysis'!$A160, 'FY16 DataDump'!$H$2:$H$4537, L$2)</f>
        <v>0</v>
      </c>
      <c r="M160" s="27">
        <f>SUMIFS('FY16 DataDump'!$E$2:$E$4537, 'FY16 DataDump'!$C$2:$C$4537, 'FY16 Individual Analysis'!$A160, 'FY16 DataDump'!$H$2:$H$4537, M$2)</f>
        <v>0</v>
      </c>
      <c r="N160" s="27">
        <f>SUMIFS('FY16 DataDump'!$E$2:$E$4537, 'FY16 DataDump'!$C$2:$C$4537, 'FY16 Individual Analysis'!$A160, 'FY16 DataDump'!$H$2:$H$4537, N$2)</f>
        <v>0</v>
      </c>
      <c r="O160" s="27">
        <f>SUMIFS('FY16 DataDump'!$E$2:$E$4537, 'FY16 DataDump'!$C$2:$C$4537, 'FY16 Individual Analysis'!$A160, 'FY16 DataDump'!$H$2:$H$4537, O$2)</f>
        <v>0</v>
      </c>
      <c r="P160" s="27">
        <f t="shared" si="17"/>
        <v>52</v>
      </c>
      <c r="Q160" s="108">
        <f t="shared" si="15"/>
        <v>4.1976105908944142E-3</v>
      </c>
      <c r="S160" s="20">
        <f t="shared" si="13"/>
        <v>62.4</v>
      </c>
      <c r="T160" s="21">
        <f t="shared" si="13"/>
        <v>0</v>
      </c>
      <c r="U160" s="21">
        <f t="shared" si="13"/>
        <v>0</v>
      </c>
      <c r="V160" s="21">
        <f t="shared" si="12"/>
        <v>0</v>
      </c>
      <c r="W160" s="21">
        <f t="shared" si="12"/>
        <v>0</v>
      </c>
      <c r="X160" s="21">
        <f t="shared" si="12"/>
        <v>0</v>
      </c>
      <c r="Y160" s="21">
        <f t="shared" si="12"/>
        <v>0</v>
      </c>
      <c r="Z160" s="21">
        <f t="shared" si="12"/>
        <v>0</v>
      </c>
      <c r="AA160" s="21">
        <f t="shared" si="12"/>
        <v>0</v>
      </c>
      <c r="AB160" s="21">
        <f t="shared" si="14"/>
        <v>0</v>
      </c>
      <c r="AC160" s="21">
        <f t="shared" si="14"/>
        <v>0</v>
      </c>
      <c r="AD160" s="24">
        <f t="shared" si="14"/>
        <v>0</v>
      </c>
      <c r="AF160" s="15">
        <f t="shared" si="16"/>
        <v>62.4</v>
      </c>
    </row>
    <row r="161" spans="1:32" x14ac:dyDescent="0.25">
      <c r="A161" s="75">
        <v>1185</v>
      </c>
      <c r="B161" s="75" t="str">
        <f>INDEX('FY16 DataDump'!$A$2:$H$4537, MATCH('FY16 Individual Analysis'!A161, 'FY16 DataDump'!$C$2:$C$4537, 0), MATCH('FY16 DataDump'!$B$1, 'FY16 DataDump'!$A$1:$H$1))</f>
        <v>BOXED GOODS</v>
      </c>
      <c r="C161" s="75" t="str">
        <f>INDEX('FY16 DataDump'!$A$2:$H$4537, MATCH('FY16 Individual Analysis'!A161, 'FY16 DataDump'!$C$2:$C$4537, 0), MATCH('FY16 DataDump'!$D$1, 'FY16 DataDump'!$A$1:$H$1))</f>
        <v>Rice Krispies</v>
      </c>
      <c r="D161" s="27">
        <f>SUMIFS('FY16 DataDump'!$E$2:$E$4537, 'FY16 DataDump'!$C$2:$C$4537, 'FY16 Individual Analysis'!$A161, 'FY16 DataDump'!$H$2:$H$4537, D$2)</f>
        <v>33</v>
      </c>
      <c r="E161" s="27">
        <f>SUMIFS('FY16 DataDump'!$E$2:$E$4537, 'FY16 DataDump'!$C$2:$C$4537, 'FY16 Individual Analysis'!$A161, 'FY16 DataDump'!$H$2:$H$4537, E$2)</f>
        <v>0</v>
      </c>
      <c r="F161" s="27">
        <f>SUMIFS('FY16 DataDump'!$E$2:$E$4537, 'FY16 DataDump'!$C$2:$C$4537, 'FY16 Individual Analysis'!$A161, 'FY16 DataDump'!$H$2:$H$4537, F$2)</f>
        <v>0</v>
      </c>
      <c r="G161" s="27">
        <f>SUMIFS('FY16 DataDump'!$E$2:$E$4537, 'FY16 DataDump'!$C$2:$C$4537, 'FY16 Individual Analysis'!$A161, 'FY16 DataDump'!$H$2:$H$4537, G$2)</f>
        <v>0</v>
      </c>
      <c r="H161" s="27">
        <f>SUMIFS('FY16 DataDump'!$E$2:$E$4537, 'FY16 DataDump'!$C$2:$C$4537, 'FY16 Individual Analysis'!$A161, 'FY16 DataDump'!$H$2:$H$4537, H$2)</f>
        <v>0</v>
      </c>
      <c r="I161" s="27">
        <f>SUMIFS('FY16 DataDump'!$E$2:$E$4537, 'FY16 DataDump'!$C$2:$C$4537, 'FY16 Individual Analysis'!$A161, 'FY16 DataDump'!$H$2:$H$4537, I$2)</f>
        <v>0</v>
      </c>
      <c r="J161" s="27">
        <f>SUMIFS('FY16 DataDump'!$E$2:$E$4537, 'FY16 DataDump'!$C$2:$C$4537, 'FY16 Individual Analysis'!$A161, 'FY16 DataDump'!$H$2:$H$4537, J$2)</f>
        <v>0</v>
      </c>
      <c r="K161" s="27">
        <f>SUMIFS('FY16 DataDump'!$E$2:$E$4537, 'FY16 DataDump'!$C$2:$C$4537, 'FY16 Individual Analysis'!$A161, 'FY16 DataDump'!$H$2:$H$4537, K$2)</f>
        <v>0</v>
      </c>
      <c r="L161" s="27">
        <f>SUMIFS('FY16 DataDump'!$E$2:$E$4537, 'FY16 DataDump'!$C$2:$C$4537, 'FY16 Individual Analysis'!$A161, 'FY16 DataDump'!$H$2:$H$4537, L$2)</f>
        <v>0</v>
      </c>
      <c r="M161" s="27">
        <f>SUMIFS('FY16 DataDump'!$E$2:$E$4537, 'FY16 DataDump'!$C$2:$C$4537, 'FY16 Individual Analysis'!$A161, 'FY16 DataDump'!$H$2:$H$4537, M$2)</f>
        <v>0</v>
      </c>
      <c r="N161" s="27">
        <f>SUMIFS('FY16 DataDump'!$E$2:$E$4537, 'FY16 DataDump'!$C$2:$C$4537, 'FY16 Individual Analysis'!$A161, 'FY16 DataDump'!$H$2:$H$4537, N$2)</f>
        <v>0</v>
      </c>
      <c r="O161" s="27">
        <f>SUMIFS('FY16 DataDump'!$E$2:$E$4537, 'FY16 DataDump'!$C$2:$C$4537, 'FY16 Individual Analysis'!$A161, 'FY16 DataDump'!$H$2:$H$4537, O$2)</f>
        <v>0</v>
      </c>
      <c r="P161" s="27">
        <f t="shared" si="17"/>
        <v>33</v>
      </c>
      <c r="Q161" s="108">
        <f t="shared" si="15"/>
        <v>2.6638682596060704E-3</v>
      </c>
      <c r="S161" s="20">
        <f t="shared" si="13"/>
        <v>39.6</v>
      </c>
      <c r="T161" s="21">
        <f t="shared" si="13"/>
        <v>0</v>
      </c>
      <c r="U161" s="21">
        <f t="shared" si="13"/>
        <v>0</v>
      </c>
      <c r="V161" s="21">
        <f t="shared" si="12"/>
        <v>0</v>
      </c>
      <c r="W161" s="21">
        <f t="shared" si="12"/>
        <v>0</v>
      </c>
      <c r="X161" s="21">
        <f t="shared" si="12"/>
        <v>0</v>
      </c>
      <c r="Y161" s="21">
        <f t="shared" si="12"/>
        <v>0</v>
      </c>
      <c r="Z161" s="21">
        <f t="shared" si="12"/>
        <v>0</v>
      </c>
      <c r="AA161" s="21">
        <f t="shared" si="12"/>
        <v>0</v>
      </c>
      <c r="AB161" s="21">
        <f t="shared" si="14"/>
        <v>0</v>
      </c>
      <c r="AC161" s="21">
        <f t="shared" si="14"/>
        <v>0</v>
      </c>
      <c r="AD161" s="24">
        <f t="shared" si="14"/>
        <v>0</v>
      </c>
      <c r="AF161" s="15">
        <f t="shared" si="16"/>
        <v>39.6</v>
      </c>
    </row>
    <row r="162" spans="1:32" x14ac:dyDescent="0.25">
      <c r="A162" s="75">
        <v>42525</v>
      </c>
      <c r="B162" s="75" t="str">
        <f>INDEX('FY16 DataDump'!$A$2:$H$4537, MATCH('FY16 Individual Analysis'!A162, 'FY16 DataDump'!$C$2:$C$4537, 0), MATCH('FY16 DataDump'!$B$1, 'FY16 DataDump'!$A$1:$H$1))</f>
        <v>BOXED GOODS</v>
      </c>
      <c r="C162" s="75" t="str">
        <f>INDEX('FY16 DataDump'!$A$2:$H$4537, MATCH('FY16 Individual Analysis'!A162, 'FY16 DataDump'!$C$2:$C$4537, 0), MATCH('FY16 DataDump'!$D$1, 'FY16 DataDump'!$A$1:$H$1))</f>
        <v>TIM JALAPENO</v>
      </c>
      <c r="D162" s="27">
        <f>SUMIFS('FY16 DataDump'!$E$2:$E$4537, 'FY16 DataDump'!$C$2:$C$4537, 'FY16 Individual Analysis'!$A162, 'FY16 DataDump'!$H$2:$H$4537, D$2)</f>
        <v>39</v>
      </c>
      <c r="E162" s="27">
        <f>SUMIFS('FY16 DataDump'!$E$2:$E$4537, 'FY16 DataDump'!$C$2:$C$4537, 'FY16 Individual Analysis'!$A162, 'FY16 DataDump'!$H$2:$H$4537, E$2)</f>
        <v>0</v>
      </c>
      <c r="F162" s="27">
        <f>SUMIFS('FY16 DataDump'!$E$2:$E$4537, 'FY16 DataDump'!$C$2:$C$4537, 'FY16 Individual Analysis'!$A162, 'FY16 DataDump'!$H$2:$H$4537, F$2)</f>
        <v>0</v>
      </c>
      <c r="G162" s="27">
        <f>SUMIFS('FY16 DataDump'!$E$2:$E$4537, 'FY16 DataDump'!$C$2:$C$4537, 'FY16 Individual Analysis'!$A162, 'FY16 DataDump'!$H$2:$H$4537, G$2)</f>
        <v>0</v>
      </c>
      <c r="H162" s="27">
        <f>SUMIFS('FY16 DataDump'!$E$2:$E$4537, 'FY16 DataDump'!$C$2:$C$4537, 'FY16 Individual Analysis'!$A162, 'FY16 DataDump'!$H$2:$H$4537, H$2)</f>
        <v>0</v>
      </c>
      <c r="I162" s="27">
        <f>SUMIFS('FY16 DataDump'!$E$2:$E$4537, 'FY16 DataDump'!$C$2:$C$4537, 'FY16 Individual Analysis'!$A162, 'FY16 DataDump'!$H$2:$H$4537, I$2)</f>
        <v>0</v>
      </c>
      <c r="J162" s="27">
        <f>SUMIFS('FY16 DataDump'!$E$2:$E$4537, 'FY16 DataDump'!$C$2:$C$4537, 'FY16 Individual Analysis'!$A162, 'FY16 DataDump'!$H$2:$H$4537, J$2)</f>
        <v>0</v>
      </c>
      <c r="K162" s="27">
        <f>SUMIFS('FY16 DataDump'!$E$2:$E$4537, 'FY16 DataDump'!$C$2:$C$4537, 'FY16 Individual Analysis'!$A162, 'FY16 DataDump'!$H$2:$H$4537, K$2)</f>
        <v>0</v>
      </c>
      <c r="L162" s="27">
        <f>SUMIFS('FY16 DataDump'!$E$2:$E$4537, 'FY16 DataDump'!$C$2:$C$4537, 'FY16 Individual Analysis'!$A162, 'FY16 DataDump'!$H$2:$H$4537, L$2)</f>
        <v>0</v>
      </c>
      <c r="M162" s="27">
        <f>SUMIFS('FY16 DataDump'!$E$2:$E$4537, 'FY16 DataDump'!$C$2:$C$4537, 'FY16 Individual Analysis'!$A162, 'FY16 DataDump'!$H$2:$H$4537, M$2)</f>
        <v>0</v>
      </c>
      <c r="N162" s="27">
        <f>SUMIFS('FY16 DataDump'!$E$2:$E$4537, 'FY16 DataDump'!$C$2:$C$4537, 'FY16 Individual Analysis'!$A162, 'FY16 DataDump'!$H$2:$H$4537, N$2)</f>
        <v>0</v>
      </c>
      <c r="O162" s="27">
        <f>SUMIFS('FY16 DataDump'!$E$2:$E$4537, 'FY16 DataDump'!$C$2:$C$4537, 'FY16 Individual Analysis'!$A162, 'FY16 DataDump'!$H$2:$H$4537, O$2)</f>
        <v>0</v>
      </c>
      <c r="P162" s="27">
        <f t="shared" si="17"/>
        <v>39</v>
      </c>
      <c r="Q162" s="108">
        <f t="shared" si="15"/>
        <v>3.1482079431708106E-3</v>
      </c>
      <c r="S162" s="20">
        <f t="shared" si="13"/>
        <v>46.8</v>
      </c>
      <c r="T162" s="21">
        <f t="shared" si="13"/>
        <v>0</v>
      </c>
      <c r="U162" s="21">
        <f t="shared" si="13"/>
        <v>0</v>
      </c>
      <c r="V162" s="21">
        <f t="shared" si="12"/>
        <v>0</v>
      </c>
      <c r="W162" s="21">
        <f t="shared" si="12"/>
        <v>0</v>
      </c>
      <c r="X162" s="21">
        <f t="shared" si="12"/>
        <v>0</v>
      </c>
      <c r="Y162" s="21">
        <f t="shared" si="12"/>
        <v>0</v>
      </c>
      <c r="Z162" s="21">
        <f t="shared" si="12"/>
        <v>0</v>
      </c>
      <c r="AA162" s="21">
        <f t="shared" si="12"/>
        <v>0</v>
      </c>
      <c r="AB162" s="21">
        <f t="shared" si="14"/>
        <v>0</v>
      </c>
      <c r="AC162" s="21">
        <f t="shared" si="14"/>
        <v>0</v>
      </c>
      <c r="AD162" s="24">
        <f t="shared" si="14"/>
        <v>0</v>
      </c>
      <c r="AF162" s="15">
        <f t="shared" si="16"/>
        <v>46.8</v>
      </c>
    </row>
    <row r="163" spans="1:32" x14ac:dyDescent="0.25">
      <c r="A163" s="75">
        <v>45989</v>
      </c>
      <c r="B163" s="75" t="str">
        <f>INDEX('FY16 DataDump'!$A$2:$H$4537, MATCH('FY16 Individual Analysis'!A163, 'FY16 DataDump'!$C$2:$C$4537, 0), MATCH('FY16 DataDump'!$B$1, 'FY16 DataDump'!$A$1:$H$1))</f>
        <v>BOXED GOODS</v>
      </c>
      <c r="C163" s="75" t="str">
        <f>INDEX('FY16 DataDump'!$A$2:$H$4537, MATCH('FY16 Individual Analysis'!A163, 'FY16 DataDump'!$C$2:$C$4537, 0), MATCH('FY16 DataDump'!$D$1, 'FY16 DataDump'!$A$1:$H$1))</f>
        <v>Tims Original</v>
      </c>
      <c r="D163" s="27">
        <f>SUMIFS('FY16 DataDump'!$E$2:$E$4537, 'FY16 DataDump'!$C$2:$C$4537, 'FY16 Individual Analysis'!$A163, 'FY16 DataDump'!$H$2:$H$4537, D$2)</f>
        <v>61</v>
      </c>
      <c r="E163" s="27">
        <f>SUMIFS('FY16 DataDump'!$E$2:$E$4537, 'FY16 DataDump'!$C$2:$C$4537, 'FY16 Individual Analysis'!$A163, 'FY16 DataDump'!$H$2:$H$4537, E$2)</f>
        <v>0</v>
      </c>
      <c r="F163" s="27">
        <f>SUMIFS('FY16 DataDump'!$E$2:$E$4537, 'FY16 DataDump'!$C$2:$C$4537, 'FY16 Individual Analysis'!$A163, 'FY16 DataDump'!$H$2:$H$4537, F$2)</f>
        <v>0</v>
      </c>
      <c r="G163" s="27">
        <f>SUMIFS('FY16 DataDump'!$E$2:$E$4537, 'FY16 DataDump'!$C$2:$C$4537, 'FY16 Individual Analysis'!$A163, 'FY16 DataDump'!$H$2:$H$4537, G$2)</f>
        <v>0</v>
      </c>
      <c r="H163" s="27">
        <f>SUMIFS('FY16 DataDump'!$E$2:$E$4537, 'FY16 DataDump'!$C$2:$C$4537, 'FY16 Individual Analysis'!$A163, 'FY16 DataDump'!$H$2:$H$4537, H$2)</f>
        <v>0</v>
      </c>
      <c r="I163" s="27">
        <f>SUMIFS('FY16 DataDump'!$E$2:$E$4537, 'FY16 DataDump'!$C$2:$C$4537, 'FY16 Individual Analysis'!$A163, 'FY16 DataDump'!$H$2:$H$4537, I$2)</f>
        <v>0</v>
      </c>
      <c r="J163" s="27">
        <f>SUMIFS('FY16 DataDump'!$E$2:$E$4537, 'FY16 DataDump'!$C$2:$C$4537, 'FY16 Individual Analysis'!$A163, 'FY16 DataDump'!$H$2:$H$4537, J$2)</f>
        <v>0</v>
      </c>
      <c r="K163" s="27">
        <f>SUMIFS('FY16 DataDump'!$E$2:$E$4537, 'FY16 DataDump'!$C$2:$C$4537, 'FY16 Individual Analysis'!$A163, 'FY16 DataDump'!$H$2:$H$4537, K$2)</f>
        <v>0</v>
      </c>
      <c r="L163" s="27">
        <f>SUMIFS('FY16 DataDump'!$E$2:$E$4537, 'FY16 DataDump'!$C$2:$C$4537, 'FY16 Individual Analysis'!$A163, 'FY16 DataDump'!$H$2:$H$4537, L$2)</f>
        <v>0</v>
      </c>
      <c r="M163" s="27">
        <f>SUMIFS('FY16 DataDump'!$E$2:$E$4537, 'FY16 DataDump'!$C$2:$C$4537, 'FY16 Individual Analysis'!$A163, 'FY16 DataDump'!$H$2:$H$4537, M$2)</f>
        <v>0</v>
      </c>
      <c r="N163" s="27">
        <f>SUMIFS('FY16 DataDump'!$E$2:$E$4537, 'FY16 DataDump'!$C$2:$C$4537, 'FY16 Individual Analysis'!$A163, 'FY16 DataDump'!$H$2:$H$4537, N$2)</f>
        <v>0</v>
      </c>
      <c r="O163" s="27">
        <f>SUMIFS('FY16 DataDump'!$E$2:$E$4537, 'FY16 DataDump'!$C$2:$C$4537, 'FY16 Individual Analysis'!$A163, 'FY16 DataDump'!$H$2:$H$4537, O$2)</f>
        <v>0</v>
      </c>
      <c r="P163" s="27">
        <f t="shared" si="17"/>
        <v>61</v>
      </c>
      <c r="Q163" s="108">
        <f t="shared" si="15"/>
        <v>4.9241201162415239E-3</v>
      </c>
      <c r="S163" s="20">
        <f t="shared" si="13"/>
        <v>73.2</v>
      </c>
      <c r="T163" s="21">
        <f t="shared" si="13"/>
        <v>0</v>
      </c>
      <c r="U163" s="21">
        <f t="shared" si="13"/>
        <v>0</v>
      </c>
      <c r="V163" s="21">
        <f t="shared" si="12"/>
        <v>0</v>
      </c>
      <c r="W163" s="21">
        <f t="shared" si="12"/>
        <v>0</v>
      </c>
      <c r="X163" s="21">
        <f t="shared" si="12"/>
        <v>0</v>
      </c>
      <c r="Y163" s="21">
        <f t="shared" si="12"/>
        <v>0</v>
      </c>
      <c r="Z163" s="21">
        <f t="shared" si="12"/>
        <v>0</v>
      </c>
      <c r="AA163" s="21">
        <f t="shared" si="12"/>
        <v>0</v>
      </c>
      <c r="AB163" s="21">
        <f t="shared" si="14"/>
        <v>0</v>
      </c>
      <c r="AC163" s="21">
        <f t="shared" si="14"/>
        <v>0</v>
      </c>
      <c r="AD163" s="24">
        <f t="shared" si="14"/>
        <v>0</v>
      </c>
      <c r="AF163" s="15">
        <f t="shared" si="16"/>
        <v>73.2</v>
      </c>
    </row>
    <row r="164" spans="1:32" x14ac:dyDescent="0.25">
      <c r="A164" s="75">
        <v>1186</v>
      </c>
      <c r="B164" s="75" t="str">
        <f>INDEX('FY16 DataDump'!$A$2:$H$4537, MATCH('FY16 Individual Analysis'!A164, 'FY16 DataDump'!$C$2:$C$4537, 0), MATCH('FY16 DataDump'!$B$1, 'FY16 DataDump'!$A$1:$H$1))</f>
        <v>BOXED GOODS</v>
      </c>
      <c r="C164" s="75" t="str">
        <f>INDEX('FY16 DataDump'!$A$2:$H$4537, MATCH('FY16 Individual Analysis'!A164, 'FY16 DataDump'!$C$2:$C$4537, 0), MATCH('FY16 DataDump'!$D$1, 'FY16 DataDump'!$A$1:$H$1))</f>
        <v>Wheat Thin Crackers</v>
      </c>
      <c r="D164" s="27">
        <f>SUMIFS('FY16 DataDump'!$E$2:$E$4537, 'FY16 DataDump'!$C$2:$C$4537, 'FY16 Individual Analysis'!$A164, 'FY16 DataDump'!$H$2:$H$4537, D$2)</f>
        <v>14</v>
      </c>
      <c r="E164" s="27">
        <f>SUMIFS('FY16 DataDump'!$E$2:$E$4537, 'FY16 DataDump'!$C$2:$C$4537, 'FY16 Individual Analysis'!$A164, 'FY16 DataDump'!$H$2:$H$4537, E$2)</f>
        <v>0</v>
      </c>
      <c r="F164" s="27">
        <f>SUMIFS('FY16 DataDump'!$E$2:$E$4537, 'FY16 DataDump'!$C$2:$C$4537, 'FY16 Individual Analysis'!$A164, 'FY16 DataDump'!$H$2:$H$4537, F$2)</f>
        <v>0</v>
      </c>
      <c r="G164" s="27">
        <f>SUMIFS('FY16 DataDump'!$E$2:$E$4537, 'FY16 DataDump'!$C$2:$C$4537, 'FY16 Individual Analysis'!$A164, 'FY16 DataDump'!$H$2:$H$4537, G$2)</f>
        <v>0</v>
      </c>
      <c r="H164" s="27">
        <f>SUMIFS('FY16 DataDump'!$E$2:$E$4537, 'FY16 DataDump'!$C$2:$C$4537, 'FY16 Individual Analysis'!$A164, 'FY16 DataDump'!$H$2:$H$4537, H$2)</f>
        <v>0</v>
      </c>
      <c r="I164" s="27">
        <f>SUMIFS('FY16 DataDump'!$E$2:$E$4537, 'FY16 DataDump'!$C$2:$C$4537, 'FY16 Individual Analysis'!$A164, 'FY16 DataDump'!$H$2:$H$4537, I$2)</f>
        <v>0</v>
      </c>
      <c r="J164" s="27">
        <f>SUMIFS('FY16 DataDump'!$E$2:$E$4537, 'FY16 DataDump'!$C$2:$C$4537, 'FY16 Individual Analysis'!$A164, 'FY16 DataDump'!$H$2:$H$4537, J$2)</f>
        <v>0</v>
      </c>
      <c r="K164" s="27">
        <f>SUMIFS('FY16 DataDump'!$E$2:$E$4537, 'FY16 DataDump'!$C$2:$C$4537, 'FY16 Individual Analysis'!$A164, 'FY16 DataDump'!$H$2:$H$4537, K$2)</f>
        <v>0</v>
      </c>
      <c r="L164" s="27">
        <f>SUMIFS('FY16 DataDump'!$E$2:$E$4537, 'FY16 DataDump'!$C$2:$C$4537, 'FY16 Individual Analysis'!$A164, 'FY16 DataDump'!$H$2:$H$4537, L$2)</f>
        <v>0</v>
      </c>
      <c r="M164" s="27">
        <f>SUMIFS('FY16 DataDump'!$E$2:$E$4537, 'FY16 DataDump'!$C$2:$C$4537, 'FY16 Individual Analysis'!$A164, 'FY16 DataDump'!$H$2:$H$4537, M$2)</f>
        <v>0</v>
      </c>
      <c r="N164" s="27">
        <f>SUMIFS('FY16 DataDump'!$E$2:$E$4537, 'FY16 DataDump'!$C$2:$C$4537, 'FY16 Individual Analysis'!$A164, 'FY16 DataDump'!$H$2:$H$4537, N$2)</f>
        <v>0</v>
      </c>
      <c r="O164" s="27">
        <f>SUMIFS('FY16 DataDump'!$E$2:$E$4537, 'FY16 DataDump'!$C$2:$C$4537, 'FY16 Individual Analysis'!$A164, 'FY16 DataDump'!$H$2:$H$4537, O$2)</f>
        <v>0</v>
      </c>
      <c r="P164" s="27">
        <f t="shared" si="17"/>
        <v>14</v>
      </c>
      <c r="Q164" s="108">
        <f t="shared" si="15"/>
        <v>1.1301259283177268E-3</v>
      </c>
      <c r="S164" s="20">
        <f t="shared" si="13"/>
        <v>16.8</v>
      </c>
      <c r="T164" s="21">
        <f t="shared" si="13"/>
        <v>0</v>
      </c>
      <c r="U164" s="21">
        <f t="shared" si="13"/>
        <v>0</v>
      </c>
      <c r="V164" s="21">
        <f t="shared" si="12"/>
        <v>0</v>
      </c>
      <c r="W164" s="21">
        <f t="shared" si="12"/>
        <v>0</v>
      </c>
      <c r="X164" s="21">
        <f t="shared" si="12"/>
        <v>0</v>
      </c>
      <c r="Y164" s="21">
        <f t="shared" si="12"/>
        <v>0</v>
      </c>
      <c r="Z164" s="21">
        <f t="shared" si="12"/>
        <v>0</v>
      </c>
      <c r="AA164" s="21">
        <f t="shared" si="12"/>
        <v>0</v>
      </c>
      <c r="AB164" s="21">
        <f t="shared" si="14"/>
        <v>0</v>
      </c>
      <c r="AC164" s="21">
        <f t="shared" si="14"/>
        <v>0</v>
      </c>
      <c r="AD164" s="24">
        <f t="shared" si="14"/>
        <v>0</v>
      </c>
      <c r="AF164" s="15">
        <f t="shared" si="16"/>
        <v>16.8</v>
      </c>
    </row>
    <row r="165" spans="1:32" x14ac:dyDescent="0.25">
      <c r="A165" s="75">
        <v>751</v>
      </c>
      <c r="B165" s="75" t="str">
        <f>INDEX('FY16 DataDump'!$A$2:$H$4537, MATCH('FY16 Individual Analysis'!A165, 'FY16 DataDump'!$C$2:$C$4537, 0), MATCH('FY16 DataDump'!$B$1, 'FY16 DataDump'!$A$1:$H$1))</f>
        <v>ESPRESSO</v>
      </c>
      <c r="C165" s="75" t="str">
        <f>INDEX('FY16 DataDump'!$A$2:$H$4537, MATCH('FY16 Individual Analysis'!A165, 'FY16 DataDump'!$C$2:$C$4537, 0), MATCH('FY16 DataDump'!$D$1, 'FY16 DataDump'!$A$1:$H$1))</f>
        <v>AMERICANO LARGE</v>
      </c>
      <c r="D165" s="27">
        <f>SUMIFS('FY16 DataDump'!$E$2:$E$4537, 'FY16 DataDump'!$C$2:$C$4537, 'FY16 Individual Analysis'!$A165, 'FY16 DataDump'!$H$2:$H$4537, D$2)</f>
        <v>32</v>
      </c>
      <c r="E165" s="27">
        <f>SUMIFS('FY16 DataDump'!$E$2:$E$4537, 'FY16 DataDump'!$C$2:$C$4537, 'FY16 Individual Analysis'!$A165, 'FY16 DataDump'!$H$2:$H$4537, E$2)</f>
        <v>0</v>
      </c>
      <c r="F165" s="27">
        <f>SUMIFS('FY16 DataDump'!$E$2:$E$4537, 'FY16 DataDump'!$C$2:$C$4537, 'FY16 Individual Analysis'!$A165, 'FY16 DataDump'!$H$2:$H$4537, F$2)</f>
        <v>0</v>
      </c>
      <c r="G165" s="27">
        <f>SUMIFS('FY16 DataDump'!$E$2:$E$4537, 'FY16 DataDump'!$C$2:$C$4537, 'FY16 Individual Analysis'!$A165, 'FY16 DataDump'!$H$2:$H$4537, G$2)</f>
        <v>0</v>
      </c>
      <c r="H165" s="27">
        <f>SUMIFS('FY16 DataDump'!$E$2:$E$4537, 'FY16 DataDump'!$C$2:$C$4537, 'FY16 Individual Analysis'!$A165, 'FY16 DataDump'!$H$2:$H$4537, H$2)</f>
        <v>0</v>
      </c>
      <c r="I165" s="27">
        <f>SUMIFS('FY16 DataDump'!$E$2:$E$4537, 'FY16 DataDump'!$C$2:$C$4537, 'FY16 Individual Analysis'!$A165, 'FY16 DataDump'!$H$2:$H$4537, I$2)</f>
        <v>0</v>
      </c>
      <c r="J165" s="27">
        <f>SUMIFS('FY16 DataDump'!$E$2:$E$4537, 'FY16 DataDump'!$C$2:$C$4537, 'FY16 Individual Analysis'!$A165, 'FY16 DataDump'!$H$2:$H$4537, J$2)</f>
        <v>0</v>
      </c>
      <c r="K165" s="27">
        <f>SUMIFS('FY16 DataDump'!$E$2:$E$4537, 'FY16 DataDump'!$C$2:$C$4537, 'FY16 Individual Analysis'!$A165, 'FY16 DataDump'!$H$2:$H$4537, K$2)</f>
        <v>0</v>
      </c>
      <c r="L165" s="27">
        <f>SUMIFS('FY16 DataDump'!$E$2:$E$4537, 'FY16 DataDump'!$C$2:$C$4537, 'FY16 Individual Analysis'!$A165, 'FY16 DataDump'!$H$2:$H$4537, L$2)</f>
        <v>0</v>
      </c>
      <c r="M165" s="27">
        <f>SUMIFS('FY16 DataDump'!$E$2:$E$4537, 'FY16 DataDump'!$C$2:$C$4537, 'FY16 Individual Analysis'!$A165, 'FY16 DataDump'!$H$2:$H$4537, M$2)</f>
        <v>0</v>
      </c>
      <c r="N165" s="27">
        <f>SUMIFS('FY16 DataDump'!$E$2:$E$4537, 'FY16 DataDump'!$C$2:$C$4537, 'FY16 Individual Analysis'!$A165, 'FY16 DataDump'!$H$2:$H$4537, N$2)</f>
        <v>0</v>
      </c>
      <c r="O165" s="27">
        <f>SUMIFS('FY16 DataDump'!$E$2:$E$4537, 'FY16 DataDump'!$C$2:$C$4537, 'FY16 Individual Analysis'!$A165, 'FY16 DataDump'!$H$2:$H$4537, O$2)</f>
        <v>0</v>
      </c>
      <c r="P165" s="27">
        <f t="shared" si="17"/>
        <v>32</v>
      </c>
      <c r="Q165" s="108">
        <f t="shared" si="15"/>
        <v>2.5831449790119469E-3</v>
      </c>
      <c r="S165" s="20">
        <f t="shared" si="13"/>
        <v>38.4</v>
      </c>
      <c r="T165" s="21">
        <f t="shared" si="13"/>
        <v>0</v>
      </c>
      <c r="U165" s="21">
        <f t="shared" si="13"/>
        <v>0</v>
      </c>
      <c r="V165" s="21">
        <f t="shared" si="12"/>
        <v>0</v>
      </c>
      <c r="W165" s="21">
        <f t="shared" si="12"/>
        <v>0</v>
      </c>
      <c r="X165" s="21">
        <f t="shared" si="12"/>
        <v>0</v>
      </c>
      <c r="Y165" s="21">
        <f t="shared" si="12"/>
        <v>0</v>
      </c>
      <c r="Z165" s="21">
        <f t="shared" si="12"/>
        <v>0</v>
      </c>
      <c r="AA165" s="21">
        <f t="shared" si="12"/>
        <v>0</v>
      </c>
      <c r="AB165" s="21">
        <f t="shared" si="14"/>
        <v>0</v>
      </c>
      <c r="AC165" s="21">
        <f t="shared" si="14"/>
        <v>0</v>
      </c>
      <c r="AD165" s="24">
        <f t="shared" si="14"/>
        <v>0</v>
      </c>
      <c r="AF165" s="15">
        <f t="shared" si="16"/>
        <v>38.4</v>
      </c>
    </row>
    <row r="166" spans="1:32" x14ac:dyDescent="0.25">
      <c r="A166" s="75">
        <v>752</v>
      </c>
      <c r="B166" s="75" t="str">
        <f>INDEX('FY16 DataDump'!$A$2:$H$4537, MATCH('FY16 Individual Analysis'!A166, 'FY16 DataDump'!$C$2:$C$4537, 0), MATCH('FY16 DataDump'!$B$1, 'FY16 DataDump'!$A$1:$H$1))</f>
        <v>ESPRESSO</v>
      </c>
      <c r="C166" s="75" t="str">
        <f>INDEX('FY16 DataDump'!$A$2:$H$4537, MATCH('FY16 Individual Analysis'!A166, 'FY16 DataDump'!$C$2:$C$4537, 0), MATCH('FY16 DataDump'!$D$1, 'FY16 DataDump'!$A$1:$H$1))</f>
        <v>AMERICANO MEDIUM</v>
      </c>
      <c r="D166" s="27">
        <f>SUMIFS('FY16 DataDump'!$E$2:$E$4537, 'FY16 DataDump'!$C$2:$C$4537, 'FY16 Individual Analysis'!$A166, 'FY16 DataDump'!$H$2:$H$4537, D$2)</f>
        <v>140</v>
      </c>
      <c r="E166" s="27">
        <f>SUMIFS('FY16 DataDump'!$E$2:$E$4537, 'FY16 DataDump'!$C$2:$C$4537, 'FY16 Individual Analysis'!$A166, 'FY16 DataDump'!$H$2:$H$4537, E$2)</f>
        <v>0</v>
      </c>
      <c r="F166" s="27">
        <f>SUMIFS('FY16 DataDump'!$E$2:$E$4537, 'FY16 DataDump'!$C$2:$C$4537, 'FY16 Individual Analysis'!$A166, 'FY16 DataDump'!$H$2:$H$4537, F$2)</f>
        <v>0</v>
      </c>
      <c r="G166" s="27">
        <f>SUMIFS('FY16 DataDump'!$E$2:$E$4537, 'FY16 DataDump'!$C$2:$C$4537, 'FY16 Individual Analysis'!$A166, 'FY16 DataDump'!$H$2:$H$4537, G$2)</f>
        <v>0</v>
      </c>
      <c r="H166" s="27">
        <f>SUMIFS('FY16 DataDump'!$E$2:$E$4537, 'FY16 DataDump'!$C$2:$C$4537, 'FY16 Individual Analysis'!$A166, 'FY16 DataDump'!$H$2:$H$4537, H$2)</f>
        <v>0</v>
      </c>
      <c r="I166" s="27">
        <f>SUMIFS('FY16 DataDump'!$E$2:$E$4537, 'FY16 DataDump'!$C$2:$C$4537, 'FY16 Individual Analysis'!$A166, 'FY16 DataDump'!$H$2:$H$4537, I$2)</f>
        <v>0</v>
      </c>
      <c r="J166" s="27">
        <f>SUMIFS('FY16 DataDump'!$E$2:$E$4537, 'FY16 DataDump'!$C$2:$C$4537, 'FY16 Individual Analysis'!$A166, 'FY16 DataDump'!$H$2:$H$4537, J$2)</f>
        <v>0</v>
      </c>
      <c r="K166" s="27">
        <f>SUMIFS('FY16 DataDump'!$E$2:$E$4537, 'FY16 DataDump'!$C$2:$C$4537, 'FY16 Individual Analysis'!$A166, 'FY16 DataDump'!$H$2:$H$4537, K$2)</f>
        <v>0</v>
      </c>
      <c r="L166" s="27">
        <f>SUMIFS('FY16 DataDump'!$E$2:$E$4537, 'FY16 DataDump'!$C$2:$C$4537, 'FY16 Individual Analysis'!$A166, 'FY16 DataDump'!$H$2:$H$4537, L$2)</f>
        <v>0</v>
      </c>
      <c r="M166" s="27">
        <f>SUMIFS('FY16 DataDump'!$E$2:$E$4537, 'FY16 DataDump'!$C$2:$C$4537, 'FY16 Individual Analysis'!$A166, 'FY16 DataDump'!$H$2:$H$4537, M$2)</f>
        <v>0</v>
      </c>
      <c r="N166" s="27">
        <f>SUMIFS('FY16 DataDump'!$E$2:$E$4537, 'FY16 DataDump'!$C$2:$C$4537, 'FY16 Individual Analysis'!$A166, 'FY16 DataDump'!$H$2:$H$4537, N$2)</f>
        <v>0</v>
      </c>
      <c r="O166" s="27">
        <f>SUMIFS('FY16 DataDump'!$E$2:$E$4537, 'FY16 DataDump'!$C$2:$C$4537, 'FY16 Individual Analysis'!$A166, 'FY16 DataDump'!$H$2:$H$4537, O$2)</f>
        <v>0</v>
      </c>
      <c r="P166" s="27">
        <f t="shared" si="17"/>
        <v>140</v>
      </c>
      <c r="Q166" s="108">
        <f t="shared" si="15"/>
        <v>1.1301259283177269E-2</v>
      </c>
      <c r="S166" s="20">
        <f t="shared" si="13"/>
        <v>168</v>
      </c>
      <c r="T166" s="21">
        <f t="shared" si="13"/>
        <v>0</v>
      </c>
      <c r="U166" s="21">
        <f t="shared" si="13"/>
        <v>0</v>
      </c>
      <c r="V166" s="21">
        <f t="shared" si="12"/>
        <v>0</v>
      </c>
      <c r="W166" s="21">
        <f t="shared" si="12"/>
        <v>0</v>
      </c>
      <c r="X166" s="21">
        <f t="shared" si="12"/>
        <v>0</v>
      </c>
      <c r="Y166" s="21">
        <f t="shared" ref="Y166:AD222" si="18">IFERROR((J166/$P166) * ($AF166), 0)</f>
        <v>0</v>
      </c>
      <c r="Z166" s="21">
        <f t="shared" si="18"/>
        <v>0</v>
      </c>
      <c r="AA166" s="21">
        <f t="shared" si="18"/>
        <v>0</v>
      </c>
      <c r="AB166" s="21">
        <f t="shared" si="14"/>
        <v>0</v>
      </c>
      <c r="AC166" s="21">
        <f t="shared" si="14"/>
        <v>0</v>
      </c>
      <c r="AD166" s="24">
        <f t="shared" si="14"/>
        <v>0</v>
      </c>
      <c r="AF166" s="15">
        <f t="shared" si="16"/>
        <v>168</v>
      </c>
    </row>
    <row r="167" spans="1:32" x14ac:dyDescent="0.25">
      <c r="A167" s="75">
        <v>753</v>
      </c>
      <c r="B167" s="75" t="str">
        <f>INDEX('FY16 DataDump'!$A$2:$H$4537, MATCH('FY16 Individual Analysis'!A167, 'FY16 DataDump'!$C$2:$C$4537, 0), MATCH('FY16 DataDump'!$B$1, 'FY16 DataDump'!$A$1:$H$1))</f>
        <v>ESPRESSO</v>
      </c>
      <c r="C167" s="75" t="str">
        <f>INDEX('FY16 DataDump'!$A$2:$H$4537, MATCH('FY16 Individual Analysis'!A167, 'FY16 DataDump'!$C$2:$C$4537, 0), MATCH('FY16 DataDump'!$D$1, 'FY16 DataDump'!$A$1:$H$1))</f>
        <v>AMERICANO SMALL</v>
      </c>
      <c r="D167" s="27">
        <f>SUMIFS('FY16 DataDump'!$E$2:$E$4537, 'FY16 DataDump'!$C$2:$C$4537, 'FY16 Individual Analysis'!$A167, 'FY16 DataDump'!$H$2:$H$4537, D$2)</f>
        <v>200</v>
      </c>
      <c r="E167" s="27">
        <f>SUMIFS('FY16 DataDump'!$E$2:$E$4537, 'FY16 DataDump'!$C$2:$C$4537, 'FY16 Individual Analysis'!$A167, 'FY16 DataDump'!$H$2:$H$4537, E$2)</f>
        <v>0</v>
      </c>
      <c r="F167" s="27">
        <f>SUMIFS('FY16 DataDump'!$E$2:$E$4537, 'FY16 DataDump'!$C$2:$C$4537, 'FY16 Individual Analysis'!$A167, 'FY16 DataDump'!$H$2:$H$4537, F$2)</f>
        <v>0</v>
      </c>
      <c r="G167" s="27">
        <f>SUMIFS('FY16 DataDump'!$E$2:$E$4537, 'FY16 DataDump'!$C$2:$C$4537, 'FY16 Individual Analysis'!$A167, 'FY16 DataDump'!$H$2:$H$4537, G$2)</f>
        <v>0</v>
      </c>
      <c r="H167" s="27">
        <f>SUMIFS('FY16 DataDump'!$E$2:$E$4537, 'FY16 DataDump'!$C$2:$C$4537, 'FY16 Individual Analysis'!$A167, 'FY16 DataDump'!$H$2:$H$4537, H$2)</f>
        <v>0</v>
      </c>
      <c r="I167" s="27">
        <f>SUMIFS('FY16 DataDump'!$E$2:$E$4537, 'FY16 DataDump'!$C$2:$C$4537, 'FY16 Individual Analysis'!$A167, 'FY16 DataDump'!$H$2:$H$4537, I$2)</f>
        <v>0</v>
      </c>
      <c r="J167" s="27">
        <f>SUMIFS('FY16 DataDump'!$E$2:$E$4537, 'FY16 DataDump'!$C$2:$C$4537, 'FY16 Individual Analysis'!$A167, 'FY16 DataDump'!$H$2:$H$4537, J$2)</f>
        <v>0</v>
      </c>
      <c r="K167" s="27">
        <f>SUMIFS('FY16 DataDump'!$E$2:$E$4537, 'FY16 DataDump'!$C$2:$C$4537, 'FY16 Individual Analysis'!$A167, 'FY16 DataDump'!$H$2:$H$4537, K$2)</f>
        <v>0</v>
      </c>
      <c r="L167" s="27">
        <f>SUMIFS('FY16 DataDump'!$E$2:$E$4537, 'FY16 DataDump'!$C$2:$C$4537, 'FY16 Individual Analysis'!$A167, 'FY16 DataDump'!$H$2:$H$4537, L$2)</f>
        <v>0</v>
      </c>
      <c r="M167" s="27">
        <f>SUMIFS('FY16 DataDump'!$E$2:$E$4537, 'FY16 DataDump'!$C$2:$C$4537, 'FY16 Individual Analysis'!$A167, 'FY16 DataDump'!$H$2:$H$4537, M$2)</f>
        <v>0</v>
      </c>
      <c r="N167" s="27">
        <f>SUMIFS('FY16 DataDump'!$E$2:$E$4537, 'FY16 DataDump'!$C$2:$C$4537, 'FY16 Individual Analysis'!$A167, 'FY16 DataDump'!$H$2:$H$4537, N$2)</f>
        <v>0</v>
      </c>
      <c r="O167" s="27">
        <f>SUMIFS('FY16 DataDump'!$E$2:$E$4537, 'FY16 DataDump'!$C$2:$C$4537, 'FY16 Individual Analysis'!$A167, 'FY16 DataDump'!$H$2:$H$4537, O$2)</f>
        <v>0</v>
      </c>
      <c r="P167" s="27">
        <f t="shared" si="17"/>
        <v>200</v>
      </c>
      <c r="Q167" s="108">
        <f t="shared" si="15"/>
        <v>1.6144656118824669E-2</v>
      </c>
      <c r="S167" s="20">
        <f t="shared" si="13"/>
        <v>240</v>
      </c>
      <c r="T167" s="21">
        <f t="shared" si="13"/>
        <v>0</v>
      </c>
      <c r="U167" s="21">
        <f t="shared" si="13"/>
        <v>0</v>
      </c>
      <c r="V167" s="21">
        <f t="shared" si="13"/>
        <v>0</v>
      </c>
      <c r="W167" s="21">
        <f t="shared" si="13"/>
        <v>0</v>
      </c>
      <c r="X167" s="21">
        <f t="shared" si="13"/>
        <v>0</v>
      </c>
      <c r="Y167" s="21">
        <f t="shared" si="18"/>
        <v>0</v>
      </c>
      <c r="Z167" s="21">
        <f t="shared" si="18"/>
        <v>0</v>
      </c>
      <c r="AA167" s="21">
        <f t="shared" si="18"/>
        <v>0</v>
      </c>
      <c r="AB167" s="21">
        <f t="shared" si="14"/>
        <v>0</v>
      </c>
      <c r="AC167" s="21">
        <f t="shared" si="14"/>
        <v>0</v>
      </c>
      <c r="AD167" s="24">
        <f t="shared" si="14"/>
        <v>0</v>
      </c>
      <c r="AF167" s="15">
        <f t="shared" si="16"/>
        <v>240</v>
      </c>
    </row>
    <row r="168" spans="1:32" x14ac:dyDescent="0.25">
      <c r="A168" s="75">
        <v>3874852</v>
      </c>
      <c r="B168" s="75" t="str">
        <f>INDEX('FY16 DataDump'!$A$2:$H$4537, MATCH('FY16 Individual Analysis'!A168, 'FY16 DataDump'!$C$2:$C$4537, 0), MATCH('FY16 DataDump'!$B$1, 'FY16 DataDump'!$A$1:$H$1))</f>
        <v>ESPRESSO</v>
      </c>
      <c r="C168" s="75" t="str">
        <f>INDEX('FY16 DataDump'!$A$2:$H$4537, MATCH('FY16 Individual Analysis'!A168, 'FY16 DataDump'!$C$2:$C$4537, 0), MATCH('FY16 DataDump'!$D$1, 'FY16 DataDump'!$A$1:$H$1))</f>
        <v>Blended Coffee Medium</v>
      </c>
      <c r="D168" s="27">
        <f>SUMIFS('FY16 DataDump'!$E$2:$E$4537, 'FY16 DataDump'!$C$2:$C$4537, 'FY16 Individual Analysis'!$A168, 'FY16 DataDump'!$H$2:$H$4537, D$2)</f>
        <v>84</v>
      </c>
      <c r="E168" s="27">
        <f>SUMIFS('FY16 DataDump'!$E$2:$E$4537, 'FY16 DataDump'!$C$2:$C$4537, 'FY16 Individual Analysis'!$A168, 'FY16 DataDump'!$H$2:$H$4537, E$2)</f>
        <v>0</v>
      </c>
      <c r="F168" s="27">
        <f>SUMIFS('FY16 DataDump'!$E$2:$E$4537, 'FY16 DataDump'!$C$2:$C$4537, 'FY16 Individual Analysis'!$A168, 'FY16 DataDump'!$H$2:$H$4537, F$2)</f>
        <v>0</v>
      </c>
      <c r="G168" s="27">
        <f>SUMIFS('FY16 DataDump'!$E$2:$E$4537, 'FY16 DataDump'!$C$2:$C$4537, 'FY16 Individual Analysis'!$A168, 'FY16 DataDump'!$H$2:$H$4537, G$2)</f>
        <v>0</v>
      </c>
      <c r="H168" s="27">
        <f>SUMIFS('FY16 DataDump'!$E$2:$E$4537, 'FY16 DataDump'!$C$2:$C$4537, 'FY16 Individual Analysis'!$A168, 'FY16 DataDump'!$H$2:$H$4537, H$2)</f>
        <v>0</v>
      </c>
      <c r="I168" s="27">
        <f>SUMIFS('FY16 DataDump'!$E$2:$E$4537, 'FY16 DataDump'!$C$2:$C$4537, 'FY16 Individual Analysis'!$A168, 'FY16 DataDump'!$H$2:$H$4537, I$2)</f>
        <v>0</v>
      </c>
      <c r="J168" s="27">
        <f>SUMIFS('FY16 DataDump'!$E$2:$E$4537, 'FY16 DataDump'!$C$2:$C$4537, 'FY16 Individual Analysis'!$A168, 'FY16 DataDump'!$H$2:$H$4537, J$2)</f>
        <v>0</v>
      </c>
      <c r="K168" s="27">
        <f>SUMIFS('FY16 DataDump'!$E$2:$E$4537, 'FY16 DataDump'!$C$2:$C$4537, 'FY16 Individual Analysis'!$A168, 'FY16 DataDump'!$H$2:$H$4537, K$2)</f>
        <v>0</v>
      </c>
      <c r="L168" s="27">
        <f>SUMIFS('FY16 DataDump'!$E$2:$E$4537, 'FY16 DataDump'!$C$2:$C$4537, 'FY16 Individual Analysis'!$A168, 'FY16 DataDump'!$H$2:$H$4537, L$2)</f>
        <v>0</v>
      </c>
      <c r="M168" s="27">
        <f>SUMIFS('FY16 DataDump'!$E$2:$E$4537, 'FY16 DataDump'!$C$2:$C$4537, 'FY16 Individual Analysis'!$A168, 'FY16 DataDump'!$H$2:$H$4537, M$2)</f>
        <v>0</v>
      </c>
      <c r="N168" s="27">
        <f>SUMIFS('FY16 DataDump'!$E$2:$E$4537, 'FY16 DataDump'!$C$2:$C$4537, 'FY16 Individual Analysis'!$A168, 'FY16 DataDump'!$H$2:$H$4537, N$2)</f>
        <v>0</v>
      </c>
      <c r="O168" s="27">
        <f>SUMIFS('FY16 DataDump'!$E$2:$E$4537, 'FY16 DataDump'!$C$2:$C$4537, 'FY16 Individual Analysis'!$A168, 'FY16 DataDump'!$H$2:$H$4537, O$2)</f>
        <v>0</v>
      </c>
      <c r="P168" s="27">
        <f t="shared" si="17"/>
        <v>84</v>
      </c>
      <c r="Q168" s="108">
        <f t="shared" si="15"/>
        <v>6.7807555699063611E-3</v>
      </c>
      <c r="S168" s="20">
        <f t="shared" si="13"/>
        <v>100.8</v>
      </c>
      <c r="T168" s="21">
        <f t="shared" si="13"/>
        <v>0</v>
      </c>
      <c r="U168" s="21">
        <f t="shared" si="13"/>
        <v>0</v>
      </c>
      <c r="V168" s="21">
        <f t="shared" si="13"/>
        <v>0</v>
      </c>
      <c r="W168" s="21">
        <f t="shared" si="13"/>
        <v>0</v>
      </c>
      <c r="X168" s="21">
        <f t="shared" si="13"/>
        <v>0</v>
      </c>
      <c r="Y168" s="21">
        <f t="shared" si="18"/>
        <v>0</v>
      </c>
      <c r="Z168" s="21">
        <f t="shared" si="18"/>
        <v>0</v>
      </c>
      <c r="AA168" s="21">
        <f t="shared" si="18"/>
        <v>0</v>
      </c>
      <c r="AB168" s="21">
        <f t="shared" si="14"/>
        <v>0</v>
      </c>
      <c r="AC168" s="21">
        <f t="shared" si="14"/>
        <v>0</v>
      </c>
      <c r="AD168" s="24">
        <f t="shared" si="14"/>
        <v>0</v>
      </c>
      <c r="AF168" s="15">
        <f t="shared" si="16"/>
        <v>100.8</v>
      </c>
    </row>
    <row r="169" spans="1:32" x14ac:dyDescent="0.25">
      <c r="A169" s="75">
        <v>765</v>
      </c>
      <c r="B169" s="75" t="str">
        <f>INDEX('FY16 DataDump'!$A$2:$H$4537, MATCH('FY16 Individual Analysis'!A169, 'FY16 DataDump'!$C$2:$C$4537, 0), MATCH('FY16 DataDump'!$B$1, 'FY16 DataDump'!$A$1:$H$1))</f>
        <v>ESPRESSO</v>
      </c>
      <c r="C169" s="75" t="str">
        <f>INDEX('FY16 DataDump'!$A$2:$H$4537, MATCH('FY16 Individual Analysis'!A169, 'FY16 DataDump'!$C$2:$C$4537, 0), MATCH('FY16 DataDump'!$D$1, 'FY16 DataDump'!$A$1:$H$1))</f>
        <v>byom</v>
      </c>
      <c r="D169" s="27">
        <f>SUMIFS('FY16 DataDump'!$E$2:$E$4537, 'FY16 DataDump'!$C$2:$C$4537, 'FY16 Individual Analysis'!$A169, 'FY16 DataDump'!$H$2:$H$4537, D$2)</f>
        <v>170</v>
      </c>
      <c r="E169" s="27">
        <f>SUMIFS('FY16 DataDump'!$E$2:$E$4537, 'FY16 DataDump'!$C$2:$C$4537, 'FY16 Individual Analysis'!$A169, 'FY16 DataDump'!$H$2:$H$4537, E$2)</f>
        <v>0</v>
      </c>
      <c r="F169" s="27">
        <f>SUMIFS('FY16 DataDump'!$E$2:$E$4537, 'FY16 DataDump'!$C$2:$C$4537, 'FY16 Individual Analysis'!$A169, 'FY16 DataDump'!$H$2:$H$4537, F$2)</f>
        <v>0</v>
      </c>
      <c r="G169" s="27">
        <f>SUMIFS('FY16 DataDump'!$E$2:$E$4537, 'FY16 DataDump'!$C$2:$C$4537, 'FY16 Individual Analysis'!$A169, 'FY16 DataDump'!$H$2:$H$4537, G$2)</f>
        <v>0</v>
      </c>
      <c r="H169" s="27">
        <f>SUMIFS('FY16 DataDump'!$E$2:$E$4537, 'FY16 DataDump'!$C$2:$C$4537, 'FY16 Individual Analysis'!$A169, 'FY16 DataDump'!$H$2:$H$4537, H$2)</f>
        <v>0</v>
      </c>
      <c r="I169" s="27">
        <f>SUMIFS('FY16 DataDump'!$E$2:$E$4537, 'FY16 DataDump'!$C$2:$C$4537, 'FY16 Individual Analysis'!$A169, 'FY16 DataDump'!$H$2:$H$4537, I$2)</f>
        <v>0</v>
      </c>
      <c r="J169" s="27">
        <f>SUMIFS('FY16 DataDump'!$E$2:$E$4537, 'FY16 DataDump'!$C$2:$C$4537, 'FY16 Individual Analysis'!$A169, 'FY16 DataDump'!$H$2:$H$4537, J$2)</f>
        <v>0</v>
      </c>
      <c r="K169" s="27">
        <f>SUMIFS('FY16 DataDump'!$E$2:$E$4537, 'FY16 DataDump'!$C$2:$C$4537, 'FY16 Individual Analysis'!$A169, 'FY16 DataDump'!$H$2:$H$4537, K$2)</f>
        <v>0</v>
      </c>
      <c r="L169" s="27">
        <f>SUMIFS('FY16 DataDump'!$E$2:$E$4537, 'FY16 DataDump'!$C$2:$C$4537, 'FY16 Individual Analysis'!$A169, 'FY16 DataDump'!$H$2:$H$4537, L$2)</f>
        <v>0</v>
      </c>
      <c r="M169" s="27">
        <f>SUMIFS('FY16 DataDump'!$E$2:$E$4537, 'FY16 DataDump'!$C$2:$C$4537, 'FY16 Individual Analysis'!$A169, 'FY16 DataDump'!$H$2:$H$4537, M$2)</f>
        <v>0</v>
      </c>
      <c r="N169" s="27">
        <f>SUMIFS('FY16 DataDump'!$E$2:$E$4537, 'FY16 DataDump'!$C$2:$C$4537, 'FY16 Individual Analysis'!$A169, 'FY16 DataDump'!$H$2:$H$4537, N$2)</f>
        <v>0</v>
      </c>
      <c r="O169" s="27">
        <f>SUMIFS('FY16 DataDump'!$E$2:$E$4537, 'FY16 DataDump'!$C$2:$C$4537, 'FY16 Individual Analysis'!$A169, 'FY16 DataDump'!$H$2:$H$4537, O$2)</f>
        <v>0</v>
      </c>
      <c r="P169" s="27">
        <f t="shared" si="17"/>
        <v>170</v>
      </c>
      <c r="Q169" s="108">
        <f t="shared" si="15"/>
        <v>1.3722957701000968E-2</v>
      </c>
      <c r="S169" s="20">
        <f t="shared" si="13"/>
        <v>204</v>
      </c>
      <c r="T169" s="21">
        <f t="shared" si="13"/>
        <v>0</v>
      </c>
      <c r="U169" s="21">
        <f t="shared" si="13"/>
        <v>0</v>
      </c>
      <c r="V169" s="21">
        <f t="shared" si="13"/>
        <v>0</v>
      </c>
      <c r="W169" s="21">
        <f t="shared" si="13"/>
        <v>0</v>
      </c>
      <c r="X169" s="21">
        <f t="shared" si="13"/>
        <v>0</v>
      </c>
      <c r="Y169" s="21">
        <f t="shared" si="18"/>
        <v>0</v>
      </c>
      <c r="Z169" s="21">
        <f t="shared" si="18"/>
        <v>0</v>
      </c>
      <c r="AA169" s="21">
        <f t="shared" si="18"/>
        <v>0</v>
      </c>
      <c r="AB169" s="21">
        <f t="shared" si="14"/>
        <v>0</v>
      </c>
      <c r="AC169" s="21">
        <f t="shared" si="14"/>
        <v>0</v>
      </c>
      <c r="AD169" s="24">
        <f t="shared" si="14"/>
        <v>0</v>
      </c>
      <c r="AF169" s="15">
        <f t="shared" si="16"/>
        <v>204</v>
      </c>
    </row>
    <row r="170" spans="1:32" x14ac:dyDescent="0.25">
      <c r="A170" s="75">
        <v>757</v>
      </c>
      <c r="B170" s="75" t="str">
        <f>INDEX('FY16 DataDump'!$A$2:$H$4537, MATCH('FY16 Individual Analysis'!A170, 'FY16 DataDump'!$C$2:$C$4537, 0), MATCH('FY16 DataDump'!$B$1, 'FY16 DataDump'!$A$1:$H$1))</f>
        <v>ESPRESSO</v>
      </c>
      <c r="C170" s="75" t="str">
        <f>INDEX('FY16 DataDump'!$A$2:$H$4537, MATCH('FY16 Individual Analysis'!A170, 'FY16 DataDump'!$C$2:$C$4537, 0), MATCH('FY16 DataDump'!$D$1, 'FY16 DataDump'!$A$1:$H$1))</f>
        <v>CAPPUCCINO LARGE</v>
      </c>
      <c r="D170" s="27">
        <f>SUMIFS('FY16 DataDump'!$E$2:$E$4537, 'FY16 DataDump'!$C$2:$C$4537, 'FY16 Individual Analysis'!$A170, 'FY16 DataDump'!$H$2:$H$4537, D$2)</f>
        <v>4</v>
      </c>
      <c r="E170" s="27">
        <f>SUMIFS('FY16 DataDump'!$E$2:$E$4537, 'FY16 DataDump'!$C$2:$C$4537, 'FY16 Individual Analysis'!$A170, 'FY16 DataDump'!$H$2:$H$4537, E$2)</f>
        <v>0</v>
      </c>
      <c r="F170" s="27">
        <f>SUMIFS('FY16 DataDump'!$E$2:$E$4537, 'FY16 DataDump'!$C$2:$C$4537, 'FY16 Individual Analysis'!$A170, 'FY16 DataDump'!$H$2:$H$4537, F$2)</f>
        <v>0</v>
      </c>
      <c r="G170" s="27">
        <f>SUMIFS('FY16 DataDump'!$E$2:$E$4537, 'FY16 DataDump'!$C$2:$C$4537, 'FY16 Individual Analysis'!$A170, 'FY16 DataDump'!$H$2:$H$4537, G$2)</f>
        <v>0</v>
      </c>
      <c r="H170" s="27">
        <f>SUMIFS('FY16 DataDump'!$E$2:$E$4537, 'FY16 DataDump'!$C$2:$C$4537, 'FY16 Individual Analysis'!$A170, 'FY16 DataDump'!$H$2:$H$4537, H$2)</f>
        <v>0</v>
      </c>
      <c r="I170" s="27">
        <f>SUMIFS('FY16 DataDump'!$E$2:$E$4537, 'FY16 DataDump'!$C$2:$C$4537, 'FY16 Individual Analysis'!$A170, 'FY16 DataDump'!$H$2:$H$4537, I$2)</f>
        <v>0</v>
      </c>
      <c r="J170" s="27">
        <f>SUMIFS('FY16 DataDump'!$E$2:$E$4537, 'FY16 DataDump'!$C$2:$C$4537, 'FY16 Individual Analysis'!$A170, 'FY16 DataDump'!$H$2:$H$4537, J$2)</f>
        <v>0</v>
      </c>
      <c r="K170" s="27">
        <f>SUMIFS('FY16 DataDump'!$E$2:$E$4537, 'FY16 DataDump'!$C$2:$C$4537, 'FY16 Individual Analysis'!$A170, 'FY16 DataDump'!$H$2:$H$4537, K$2)</f>
        <v>0</v>
      </c>
      <c r="L170" s="27">
        <f>SUMIFS('FY16 DataDump'!$E$2:$E$4537, 'FY16 DataDump'!$C$2:$C$4537, 'FY16 Individual Analysis'!$A170, 'FY16 DataDump'!$H$2:$H$4537, L$2)</f>
        <v>0</v>
      </c>
      <c r="M170" s="27">
        <f>SUMIFS('FY16 DataDump'!$E$2:$E$4537, 'FY16 DataDump'!$C$2:$C$4537, 'FY16 Individual Analysis'!$A170, 'FY16 DataDump'!$H$2:$H$4537, M$2)</f>
        <v>0</v>
      </c>
      <c r="N170" s="27">
        <f>SUMIFS('FY16 DataDump'!$E$2:$E$4537, 'FY16 DataDump'!$C$2:$C$4537, 'FY16 Individual Analysis'!$A170, 'FY16 DataDump'!$H$2:$H$4537, N$2)</f>
        <v>0</v>
      </c>
      <c r="O170" s="27">
        <f>SUMIFS('FY16 DataDump'!$E$2:$E$4537, 'FY16 DataDump'!$C$2:$C$4537, 'FY16 Individual Analysis'!$A170, 'FY16 DataDump'!$H$2:$H$4537, O$2)</f>
        <v>0</v>
      </c>
      <c r="P170" s="27">
        <f t="shared" si="17"/>
        <v>4</v>
      </c>
      <c r="Q170" s="108">
        <f t="shared" si="15"/>
        <v>3.2289312237649337E-4</v>
      </c>
      <c r="S170" s="20">
        <f t="shared" si="13"/>
        <v>4.8</v>
      </c>
      <c r="T170" s="21">
        <f t="shared" si="13"/>
        <v>0</v>
      </c>
      <c r="U170" s="21">
        <f t="shared" si="13"/>
        <v>0</v>
      </c>
      <c r="V170" s="21">
        <f t="shared" si="13"/>
        <v>0</v>
      </c>
      <c r="W170" s="21">
        <f t="shared" si="13"/>
        <v>0</v>
      </c>
      <c r="X170" s="21">
        <f t="shared" si="13"/>
        <v>0</v>
      </c>
      <c r="Y170" s="21">
        <f t="shared" si="18"/>
        <v>0</v>
      </c>
      <c r="Z170" s="21">
        <f t="shared" si="18"/>
        <v>0</v>
      </c>
      <c r="AA170" s="21">
        <f t="shared" si="18"/>
        <v>0</v>
      </c>
      <c r="AB170" s="21">
        <f t="shared" si="14"/>
        <v>0</v>
      </c>
      <c r="AC170" s="21">
        <f t="shared" si="14"/>
        <v>0</v>
      </c>
      <c r="AD170" s="24">
        <f t="shared" si="14"/>
        <v>0</v>
      </c>
      <c r="AF170" s="15">
        <f t="shared" si="16"/>
        <v>4.8</v>
      </c>
    </row>
    <row r="171" spans="1:32" x14ac:dyDescent="0.25">
      <c r="A171" s="75">
        <v>758</v>
      </c>
      <c r="B171" s="75" t="str">
        <f>INDEX('FY16 DataDump'!$A$2:$H$4537, MATCH('FY16 Individual Analysis'!A171, 'FY16 DataDump'!$C$2:$C$4537, 0), MATCH('FY16 DataDump'!$B$1, 'FY16 DataDump'!$A$1:$H$1))</f>
        <v>ESPRESSO</v>
      </c>
      <c r="C171" s="75" t="str">
        <f>INDEX('FY16 DataDump'!$A$2:$H$4537, MATCH('FY16 Individual Analysis'!A171, 'FY16 DataDump'!$C$2:$C$4537, 0), MATCH('FY16 DataDump'!$D$1, 'FY16 DataDump'!$A$1:$H$1))</f>
        <v>CAPPUCCINO MEDIUM</v>
      </c>
      <c r="D171" s="27">
        <f>SUMIFS('FY16 DataDump'!$E$2:$E$4537, 'FY16 DataDump'!$C$2:$C$4537, 'FY16 Individual Analysis'!$A171, 'FY16 DataDump'!$H$2:$H$4537, D$2)</f>
        <v>12</v>
      </c>
      <c r="E171" s="27">
        <f>SUMIFS('FY16 DataDump'!$E$2:$E$4537, 'FY16 DataDump'!$C$2:$C$4537, 'FY16 Individual Analysis'!$A171, 'FY16 DataDump'!$H$2:$H$4537, E$2)</f>
        <v>0</v>
      </c>
      <c r="F171" s="27">
        <f>SUMIFS('FY16 DataDump'!$E$2:$E$4537, 'FY16 DataDump'!$C$2:$C$4537, 'FY16 Individual Analysis'!$A171, 'FY16 DataDump'!$H$2:$H$4537, F$2)</f>
        <v>0</v>
      </c>
      <c r="G171" s="27">
        <f>SUMIFS('FY16 DataDump'!$E$2:$E$4537, 'FY16 DataDump'!$C$2:$C$4537, 'FY16 Individual Analysis'!$A171, 'FY16 DataDump'!$H$2:$H$4537, G$2)</f>
        <v>0</v>
      </c>
      <c r="H171" s="27">
        <f>SUMIFS('FY16 DataDump'!$E$2:$E$4537, 'FY16 DataDump'!$C$2:$C$4537, 'FY16 Individual Analysis'!$A171, 'FY16 DataDump'!$H$2:$H$4537, H$2)</f>
        <v>0</v>
      </c>
      <c r="I171" s="27">
        <f>SUMIFS('FY16 DataDump'!$E$2:$E$4537, 'FY16 DataDump'!$C$2:$C$4537, 'FY16 Individual Analysis'!$A171, 'FY16 DataDump'!$H$2:$H$4537, I$2)</f>
        <v>0</v>
      </c>
      <c r="J171" s="27">
        <f>SUMIFS('FY16 DataDump'!$E$2:$E$4537, 'FY16 DataDump'!$C$2:$C$4537, 'FY16 Individual Analysis'!$A171, 'FY16 DataDump'!$H$2:$H$4537, J$2)</f>
        <v>0</v>
      </c>
      <c r="K171" s="27">
        <f>SUMIFS('FY16 DataDump'!$E$2:$E$4537, 'FY16 DataDump'!$C$2:$C$4537, 'FY16 Individual Analysis'!$A171, 'FY16 DataDump'!$H$2:$H$4537, K$2)</f>
        <v>0</v>
      </c>
      <c r="L171" s="27">
        <f>SUMIFS('FY16 DataDump'!$E$2:$E$4537, 'FY16 DataDump'!$C$2:$C$4537, 'FY16 Individual Analysis'!$A171, 'FY16 DataDump'!$H$2:$H$4537, L$2)</f>
        <v>0</v>
      </c>
      <c r="M171" s="27">
        <f>SUMIFS('FY16 DataDump'!$E$2:$E$4537, 'FY16 DataDump'!$C$2:$C$4537, 'FY16 Individual Analysis'!$A171, 'FY16 DataDump'!$H$2:$H$4537, M$2)</f>
        <v>0</v>
      </c>
      <c r="N171" s="27">
        <f>SUMIFS('FY16 DataDump'!$E$2:$E$4537, 'FY16 DataDump'!$C$2:$C$4537, 'FY16 Individual Analysis'!$A171, 'FY16 DataDump'!$H$2:$H$4537, N$2)</f>
        <v>0</v>
      </c>
      <c r="O171" s="27">
        <f>SUMIFS('FY16 DataDump'!$E$2:$E$4537, 'FY16 DataDump'!$C$2:$C$4537, 'FY16 Individual Analysis'!$A171, 'FY16 DataDump'!$H$2:$H$4537, O$2)</f>
        <v>0</v>
      </c>
      <c r="P171" s="27">
        <f t="shared" si="17"/>
        <v>12</v>
      </c>
      <c r="Q171" s="108">
        <f t="shared" si="15"/>
        <v>9.686793671294801E-4</v>
      </c>
      <c r="S171" s="20">
        <f t="shared" si="13"/>
        <v>14.4</v>
      </c>
      <c r="T171" s="21">
        <f t="shared" si="13"/>
        <v>0</v>
      </c>
      <c r="U171" s="21">
        <f t="shared" si="13"/>
        <v>0</v>
      </c>
      <c r="V171" s="21">
        <f t="shared" si="13"/>
        <v>0</v>
      </c>
      <c r="W171" s="21">
        <f t="shared" si="13"/>
        <v>0</v>
      </c>
      <c r="X171" s="21">
        <f t="shared" si="13"/>
        <v>0</v>
      </c>
      <c r="Y171" s="21">
        <f t="shared" si="18"/>
        <v>0</v>
      </c>
      <c r="Z171" s="21">
        <f t="shared" si="18"/>
        <v>0</v>
      </c>
      <c r="AA171" s="21">
        <f t="shared" si="18"/>
        <v>0</v>
      </c>
      <c r="AB171" s="21">
        <f t="shared" si="14"/>
        <v>0</v>
      </c>
      <c r="AC171" s="21">
        <f t="shared" si="14"/>
        <v>0</v>
      </c>
      <c r="AD171" s="24">
        <f t="shared" si="14"/>
        <v>0</v>
      </c>
      <c r="AF171" s="15">
        <f t="shared" si="16"/>
        <v>14.4</v>
      </c>
    </row>
    <row r="172" spans="1:32" x14ac:dyDescent="0.25">
      <c r="A172" s="75">
        <v>759</v>
      </c>
      <c r="B172" s="75" t="str">
        <f>INDEX('FY16 DataDump'!$A$2:$H$4537, MATCH('FY16 Individual Analysis'!A172, 'FY16 DataDump'!$C$2:$C$4537, 0), MATCH('FY16 DataDump'!$B$1, 'FY16 DataDump'!$A$1:$H$1))</f>
        <v>ESPRESSO</v>
      </c>
      <c r="C172" s="75" t="str">
        <f>INDEX('FY16 DataDump'!$A$2:$H$4537, MATCH('FY16 Individual Analysis'!A172, 'FY16 DataDump'!$C$2:$C$4537, 0), MATCH('FY16 DataDump'!$D$1, 'FY16 DataDump'!$A$1:$H$1))</f>
        <v>CAPPUCCINO SMALL</v>
      </c>
      <c r="D172" s="27">
        <f>SUMIFS('FY16 DataDump'!$E$2:$E$4537, 'FY16 DataDump'!$C$2:$C$4537, 'FY16 Individual Analysis'!$A172, 'FY16 DataDump'!$H$2:$H$4537, D$2)</f>
        <v>32</v>
      </c>
      <c r="E172" s="27">
        <f>SUMIFS('FY16 DataDump'!$E$2:$E$4537, 'FY16 DataDump'!$C$2:$C$4537, 'FY16 Individual Analysis'!$A172, 'FY16 DataDump'!$H$2:$H$4537, E$2)</f>
        <v>0</v>
      </c>
      <c r="F172" s="27">
        <f>SUMIFS('FY16 DataDump'!$E$2:$E$4537, 'FY16 DataDump'!$C$2:$C$4537, 'FY16 Individual Analysis'!$A172, 'FY16 DataDump'!$H$2:$H$4537, F$2)</f>
        <v>0</v>
      </c>
      <c r="G172" s="27">
        <f>SUMIFS('FY16 DataDump'!$E$2:$E$4537, 'FY16 DataDump'!$C$2:$C$4537, 'FY16 Individual Analysis'!$A172, 'FY16 DataDump'!$H$2:$H$4537, G$2)</f>
        <v>0</v>
      </c>
      <c r="H172" s="27">
        <f>SUMIFS('FY16 DataDump'!$E$2:$E$4537, 'FY16 DataDump'!$C$2:$C$4537, 'FY16 Individual Analysis'!$A172, 'FY16 DataDump'!$H$2:$H$4537, H$2)</f>
        <v>0</v>
      </c>
      <c r="I172" s="27">
        <f>SUMIFS('FY16 DataDump'!$E$2:$E$4537, 'FY16 DataDump'!$C$2:$C$4537, 'FY16 Individual Analysis'!$A172, 'FY16 DataDump'!$H$2:$H$4537, I$2)</f>
        <v>0</v>
      </c>
      <c r="J172" s="27">
        <f>SUMIFS('FY16 DataDump'!$E$2:$E$4537, 'FY16 DataDump'!$C$2:$C$4537, 'FY16 Individual Analysis'!$A172, 'FY16 DataDump'!$H$2:$H$4537, J$2)</f>
        <v>0</v>
      </c>
      <c r="K172" s="27">
        <f>SUMIFS('FY16 DataDump'!$E$2:$E$4537, 'FY16 DataDump'!$C$2:$C$4537, 'FY16 Individual Analysis'!$A172, 'FY16 DataDump'!$H$2:$H$4537, K$2)</f>
        <v>0</v>
      </c>
      <c r="L172" s="27">
        <f>SUMIFS('FY16 DataDump'!$E$2:$E$4537, 'FY16 DataDump'!$C$2:$C$4537, 'FY16 Individual Analysis'!$A172, 'FY16 DataDump'!$H$2:$H$4537, L$2)</f>
        <v>0</v>
      </c>
      <c r="M172" s="27">
        <f>SUMIFS('FY16 DataDump'!$E$2:$E$4537, 'FY16 DataDump'!$C$2:$C$4537, 'FY16 Individual Analysis'!$A172, 'FY16 DataDump'!$H$2:$H$4537, M$2)</f>
        <v>0</v>
      </c>
      <c r="N172" s="27">
        <f>SUMIFS('FY16 DataDump'!$E$2:$E$4537, 'FY16 DataDump'!$C$2:$C$4537, 'FY16 Individual Analysis'!$A172, 'FY16 DataDump'!$H$2:$H$4537, N$2)</f>
        <v>0</v>
      </c>
      <c r="O172" s="27">
        <f>SUMIFS('FY16 DataDump'!$E$2:$E$4537, 'FY16 DataDump'!$C$2:$C$4537, 'FY16 Individual Analysis'!$A172, 'FY16 DataDump'!$H$2:$H$4537, O$2)</f>
        <v>0</v>
      </c>
      <c r="P172" s="27">
        <f t="shared" si="17"/>
        <v>32</v>
      </c>
      <c r="Q172" s="108">
        <f t="shared" si="15"/>
        <v>2.5831449790119469E-3</v>
      </c>
      <c r="S172" s="20">
        <f t="shared" si="13"/>
        <v>38.4</v>
      </c>
      <c r="T172" s="21">
        <f t="shared" si="13"/>
        <v>0</v>
      </c>
      <c r="U172" s="21">
        <f t="shared" si="13"/>
        <v>0</v>
      </c>
      <c r="V172" s="21">
        <f t="shared" si="13"/>
        <v>0</v>
      </c>
      <c r="W172" s="21">
        <f t="shared" si="13"/>
        <v>0</v>
      </c>
      <c r="X172" s="21">
        <f t="shared" si="13"/>
        <v>0</v>
      </c>
      <c r="Y172" s="21">
        <f t="shared" si="18"/>
        <v>0</v>
      </c>
      <c r="Z172" s="21">
        <f t="shared" si="18"/>
        <v>0</v>
      </c>
      <c r="AA172" s="21">
        <f t="shared" si="18"/>
        <v>0</v>
      </c>
      <c r="AB172" s="21">
        <f t="shared" si="14"/>
        <v>0</v>
      </c>
      <c r="AC172" s="21">
        <f t="shared" si="14"/>
        <v>0</v>
      </c>
      <c r="AD172" s="24">
        <f t="shared" si="14"/>
        <v>0</v>
      </c>
      <c r="AF172" s="15">
        <f t="shared" si="16"/>
        <v>38.4</v>
      </c>
    </row>
    <row r="173" spans="1:32" x14ac:dyDescent="0.25">
      <c r="A173" s="75">
        <v>1004</v>
      </c>
      <c r="B173" s="75" t="str">
        <f>INDEX('FY16 DataDump'!$A$2:$H$4537, MATCH('FY16 Individual Analysis'!A173, 'FY16 DataDump'!$C$2:$C$4537, 0), MATCH('FY16 DataDump'!$B$1, 'FY16 DataDump'!$A$1:$H$1))</f>
        <v>ESPRESSO</v>
      </c>
      <c r="C173" s="75" t="str">
        <f>INDEX('FY16 DataDump'!$A$2:$H$4537, MATCH('FY16 Individual Analysis'!A173, 'FY16 DataDump'!$C$2:$C$4537, 0), MATCH('FY16 DataDump'!$D$1, 'FY16 DataDump'!$A$1:$H$1))</f>
        <v>CARMEL Macchiato Large</v>
      </c>
      <c r="D173" s="27">
        <f>SUMIFS('FY16 DataDump'!$E$2:$E$4537, 'FY16 DataDump'!$C$2:$C$4537, 'FY16 Individual Analysis'!$A173, 'FY16 DataDump'!$H$2:$H$4537, D$2)</f>
        <v>30</v>
      </c>
      <c r="E173" s="27">
        <f>SUMIFS('FY16 DataDump'!$E$2:$E$4537, 'FY16 DataDump'!$C$2:$C$4537, 'FY16 Individual Analysis'!$A173, 'FY16 DataDump'!$H$2:$H$4537, E$2)</f>
        <v>0</v>
      </c>
      <c r="F173" s="27">
        <f>SUMIFS('FY16 DataDump'!$E$2:$E$4537, 'FY16 DataDump'!$C$2:$C$4537, 'FY16 Individual Analysis'!$A173, 'FY16 DataDump'!$H$2:$H$4537, F$2)</f>
        <v>0</v>
      </c>
      <c r="G173" s="27">
        <f>SUMIFS('FY16 DataDump'!$E$2:$E$4537, 'FY16 DataDump'!$C$2:$C$4537, 'FY16 Individual Analysis'!$A173, 'FY16 DataDump'!$H$2:$H$4537, G$2)</f>
        <v>0</v>
      </c>
      <c r="H173" s="27">
        <f>SUMIFS('FY16 DataDump'!$E$2:$E$4537, 'FY16 DataDump'!$C$2:$C$4537, 'FY16 Individual Analysis'!$A173, 'FY16 DataDump'!$H$2:$H$4537, H$2)</f>
        <v>0</v>
      </c>
      <c r="I173" s="27">
        <f>SUMIFS('FY16 DataDump'!$E$2:$E$4537, 'FY16 DataDump'!$C$2:$C$4537, 'FY16 Individual Analysis'!$A173, 'FY16 DataDump'!$H$2:$H$4537, I$2)</f>
        <v>0</v>
      </c>
      <c r="J173" s="27">
        <f>SUMIFS('FY16 DataDump'!$E$2:$E$4537, 'FY16 DataDump'!$C$2:$C$4537, 'FY16 Individual Analysis'!$A173, 'FY16 DataDump'!$H$2:$H$4537, J$2)</f>
        <v>0</v>
      </c>
      <c r="K173" s="27">
        <f>SUMIFS('FY16 DataDump'!$E$2:$E$4537, 'FY16 DataDump'!$C$2:$C$4537, 'FY16 Individual Analysis'!$A173, 'FY16 DataDump'!$H$2:$H$4537, K$2)</f>
        <v>0</v>
      </c>
      <c r="L173" s="27">
        <f>SUMIFS('FY16 DataDump'!$E$2:$E$4537, 'FY16 DataDump'!$C$2:$C$4537, 'FY16 Individual Analysis'!$A173, 'FY16 DataDump'!$H$2:$H$4537, L$2)</f>
        <v>0</v>
      </c>
      <c r="M173" s="27">
        <f>SUMIFS('FY16 DataDump'!$E$2:$E$4537, 'FY16 DataDump'!$C$2:$C$4537, 'FY16 Individual Analysis'!$A173, 'FY16 DataDump'!$H$2:$H$4537, M$2)</f>
        <v>0</v>
      </c>
      <c r="N173" s="27">
        <f>SUMIFS('FY16 DataDump'!$E$2:$E$4537, 'FY16 DataDump'!$C$2:$C$4537, 'FY16 Individual Analysis'!$A173, 'FY16 DataDump'!$H$2:$H$4537, N$2)</f>
        <v>0</v>
      </c>
      <c r="O173" s="27">
        <f>SUMIFS('FY16 DataDump'!$E$2:$E$4537, 'FY16 DataDump'!$C$2:$C$4537, 'FY16 Individual Analysis'!$A173, 'FY16 DataDump'!$H$2:$H$4537, O$2)</f>
        <v>0</v>
      </c>
      <c r="P173" s="27">
        <f t="shared" si="17"/>
        <v>30</v>
      </c>
      <c r="Q173" s="108">
        <f t="shared" si="15"/>
        <v>2.4216984178237005E-3</v>
      </c>
      <c r="S173" s="20">
        <f t="shared" si="13"/>
        <v>36</v>
      </c>
      <c r="T173" s="21">
        <f t="shared" si="13"/>
        <v>0</v>
      </c>
      <c r="U173" s="21">
        <f t="shared" si="13"/>
        <v>0</v>
      </c>
      <c r="V173" s="21">
        <f t="shared" si="13"/>
        <v>0</v>
      </c>
      <c r="W173" s="21">
        <f t="shared" si="13"/>
        <v>0</v>
      </c>
      <c r="X173" s="21">
        <f t="shared" si="13"/>
        <v>0</v>
      </c>
      <c r="Y173" s="21">
        <f t="shared" si="18"/>
        <v>0</v>
      </c>
      <c r="Z173" s="21">
        <f t="shared" si="18"/>
        <v>0</v>
      </c>
      <c r="AA173" s="21">
        <f t="shared" si="18"/>
        <v>0</v>
      </c>
      <c r="AB173" s="21">
        <f t="shared" si="14"/>
        <v>0</v>
      </c>
      <c r="AC173" s="21">
        <f t="shared" si="14"/>
        <v>0</v>
      </c>
      <c r="AD173" s="24">
        <f t="shared" si="14"/>
        <v>0</v>
      </c>
      <c r="AF173" s="15">
        <f t="shared" si="16"/>
        <v>36</v>
      </c>
    </row>
    <row r="174" spans="1:32" x14ac:dyDescent="0.25">
      <c r="A174" s="75">
        <v>1003</v>
      </c>
      <c r="B174" s="75" t="str">
        <f>INDEX('FY16 DataDump'!$A$2:$H$4537, MATCH('FY16 Individual Analysis'!A174, 'FY16 DataDump'!$C$2:$C$4537, 0), MATCH('FY16 DataDump'!$B$1, 'FY16 DataDump'!$A$1:$H$1))</f>
        <v>ESPRESSO</v>
      </c>
      <c r="C174" s="75" t="str">
        <f>INDEX('FY16 DataDump'!$A$2:$H$4537, MATCH('FY16 Individual Analysis'!A174, 'FY16 DataDump'!$C$2:$C$4537, 0), MATCH('FY16 DataDump'!$D$1, 'FY16 DataDump'!$A$1:$H$1))</f>
        <v>CARMEL MACCHIATO medium</v>
      </c>
      <c r="D174" s="27">
        <f>SUMIFS('FY16 DataDump'!$E$2:$E$4537, 'FY16 DataDump'!$C$2:$C$4537, 'FY16 Individual Analysis'!$A174, 'FY16 DataDump'!$H$2:$H$4537, D$2)</f>
        <v>77</v>
      </c>
      <c r="E174" s="27">
        <f>SUMIFS('FY16 DataDump'!$E$2:$E$4537, 'FY16 DataDump'!$C$2:$C$4537, 'FY16 Individual Analysis'!$A174, 'FY16 DataDump'!$H$2:$H$4537, E$2)</f>
        <v>0</v>
      </c>
      <c r="F174" s="27">
        <f>SUMIFS('FY16 DataDump'!$E$2:$E$4537, 'FY16 DataDump'!$C$2:$C$4537, 'FY16 Individual Analysis'!$A174, 'FY16 DataDump'!$H$2:$H$4537, F$2)</f>
        <v>0</v>
      </c>
      <c r="G174" s="27">
        <f>SUMIFS('FY16 DataDump'!$E$2:$E$4537, 'FY16 DataDump'!$C$2:$C$4537, 'FY16 Individual Analysis'!$A174, 'FY16 DataDump'!$H$2:$H$4537, G$2)</f>
        <v>0</v>
      </c>
      <c r="H174" s="27">
        <f>SUMIFS('FY16 DataDump'!$E$2:$E$4537, 'FY16 DataDump'!$C$2:$C$4537, 'FY16 Individual Analysis'!$A174, 'FY16 DataDump'!$H$2:$H$4537, H$2)</f>
        <v>0</v>
      </c>
      <c r="I174" s="27">
        <f>SUMIFS('FY16 DataDump'!$E$2:$E$4537, 'FY16 DataDump'!$C$2:$C$4537, 'FY16 Individual Analysis'!$A174, 'FY16 DataDump'!$H$2:$H$4537, I$2)</f>
        <v>0</v>
      </c>
      <c r="J174" s="27">
        <f>SUMIFS('FY16 DataDump'!$E$2:$E$4537, 'FY16 DataDump'!$C$2:$C$4537, 'FY16 Individual Analysis'!$A174, 'FY16 DataDump'!$H$2:$H$4537, J$2)</f>
        <v>0</v>
      </c>
      <c r="K174" s="27">
        <f>SUMIFS('FY16 DataDump'!$E$2:$E$4537, 'FY16 DataDump'!$C$2:$C$4537, 'FY16 Individual Analysis'!$A174, 'FY16 DataDump'!$H$2:$H$4537, K$2)</f>
        <v>0</v>
      </c>
      <c r="L174" s="27">
        <f>SUMIFS('FY16 DataDump'!$E$2:$E$4537, 'FY16 DataDump'!$C$2:$C$4537, 'FY16 Individual Analysis'!$A174, 'FY16 DataDump'!$H$2:$H$4537, L$2)</f>
        <v>0</v>
      </c>
      <c r="M174" s="27">
        <f>SUMIFS('FY16 DataDump'!$E$2:$E$4537, 'FY16 DataDump'!$C$2:$C$4537, 'FY16 Individual Analysis'!$A174, 'FY16 DataDump'!$H$2:$H$4537, M$2)</f>
        <v>0</v>
      </c>
      <c r="N174" s="27">
        <f>SUMIFS('FY16 DataDump'!$E$2:$E$4537, 'FY16 DataDump'!$C$2:$C$4537, 'FY16 Individual Analysis'!$A174, 'FY16 DataDump'!$H$2:$H$4537, N$2)</f>
        <v>0</v>
      </c>
      <c r="O174" s="27">
        <f>SUMIFS('FY16 DataDump'!$E$2:$E$4537, 'FY16 DataDump'!$C$2:$C$4537, 'FY16 Individual Analysis'!$A174, 'FY16 DataDump'!$H$2:$H$4537, O$2)</f>
        <v>0</v>
      </c>
      <c r="P174" s="27">
        <f t="shared" si="17"/>
        <v>77</v>
      </c>
      <c r="Q174" s="108">
        <f t="shared" si="15"/>
        <v>6.2156926057474974E-3</v>
      </c>
      <c r="S174" s="20">
        <f t="shared" si="13"/>
        <v>92.4</v>
      </c>
      <c r="T174" s="21">
        <f t="shared" si="13"/>
        <v>0</v>
      </c>
      <c r="U174" s="21">
        <f t="shared" si="13"/>
        <v>0</v>
      </c>
      <c r="V174" s="21">
        <f t="shared" si="13"/>
        <v>0</v>
      </c>
      <c r="W174" s="21">
        <f t="shared" si="13"/>
        <v>0</v>
      </c>
      <c r="X174" s="21">
        <f t="shared" si="13"/>
        <v>0</v>
      </c>
      <c r="Y174" s="21">
        <f t="shared" si="18"/>
        <v>0</v>
      </c>
      <c r="Z174" s="21">
        <f t="shared" si="18"/>
        <v>0</v>
      </c>
      <c r="AA174" s="21">
        <f t="shared" si="18"/>
        <v>0</v>
      </c>
      <c r="AB174" s="21">
        <f t="shared" si="14"/>
        <v>0</v>
      </c>
      <c r="AC174" s="21">
        <f t="shared" si="14"/>
        <v>0</v>
      </c>
      <c r="AD174" s="24">
        <f t="shared" si="14"/>
        <v>0</v>
      </c>
      <c r="AF174" s="15">
        <f t="shared" si="16"/>
        <v>92.4</v>
      </c>
    </row>
    <row r="175" spans="1:32" x14ac:dyDescent="0.25">
      <c r="A175" s="75">
        <v>1002</v>
      </c>
      <c r="B175" s="75" t="str">
        <f>INDEX('FY16 DataDump'!$A$2:$H$4537, MATCH('FY16 Individual Analysis'!A175, 'FY16 DataDump'!$C$2:$C$4537, 0), MATCH('FY16 DataDump'!$B$1, 'FY16 DataDump'!$A$1:$H$1))</f>
        <v>ESPRESSO</v>
      </c>
      <c r="C175" s="75" t="str">
        <f>INDEX('FY16 DataDump'!$A$2:$H$4537, MATCH('FY16 Individual Analysis'!A175, 'FY16 DataDump'!$C$2:$C$4537, 0), MATCH('FY16 DataDump'!$D$1, 'FY16 DataDump'!$A$1:$H$1))</f>
        <v>CARMEL MACCHIATO small</v>
      </c>
      <c r="D175" s="27">
        <f>SUMIFS('FY16 DataDump'!$E$2:$E$4537, 'FY16 DataDump'!$C$2:$C$4537, 'FY16 Individual Analysis'!$A175, 'FY16 DataDump'!$H$2:$H$4537, D$2)</f>
        <v>63</v>
      </c>
      <c r="E175" s="27">
        <f>SUMIFS('FY16 DataDump'!$E$2:$E$4537, 'FY16 DataDump'!$C$2:$C$4537, 'FY16 Individual Analysis'!$A175, 'FY16 DataDump'!$H$2:$H$4537, E$2)</f>
        <v>0</v>
      </c>
      <c r="F175" s="27">
        <f>SUMIFS('FY16 DataDump'!$E$2:$E$4537, 'FY16 DataDump'!$C$2:$C$4537, 'FY16 Individual Analysis'!$A175, 'FY16 DataDump'!$H$2:$H$4537, F$2)</f>
        <v>0</v>
      </c>
      <c r="G175" s="27">
        <f>SUMIFS('FY16 DataDump'!$E$2:$E$4537, 'FY16 DataDump'!$C$2:$C$4537, 'FY16 Individual Analysis'!$A175, 'FY16 DataDump'!$H$2:$H$4537, G$2)</f>
        <v>0</v>
      </c>
      <c r="H175" s="27">
        <f>SUMIFS('FY16 DataDump'!$E$2:$E$4537, 'FY16 DataDump'!$C$2:$C$4537, 'FY16 Individual Analysis'!$A175, 'FY16 DataDump'!$H$2:$H$4537, H$2)</f>
        <v>0</v>
      </c>
      <c r="I175" s="27">
        <f>SUMIFS('FY16 DataDump'!$E$2:$E$4537, 'FY16 DataDump'!$C$2:$C$4537, 'FY16 Individual Analysis'!$A175, 'FY16 DataDump'!$H$2:$H$4537, I$2)</f>
        <v>0</v>
      </c>
      <c r="J175" s="27">
        <f>SUMIFS('FY16 DataDump'!$E$2:$E$4537, 'FY16 DataDump'!$C$2:$C$4537, 'FY16 Individual Analysis'!$A175, 'FY16 DataDump'!$H$2:$H$4537, J$2)</f>
        <v>0</v>
      </c>
      <c r="K175" s="27">
        <f>SUMIFS('FY16 DataDump'!$E$2:$E$4537, 'FY16 DataDump'!$C$2:$C$4537, 'FY16 Individual Analysis'!$A175, 'FY16 DataDump'!$H$2:$H$4537, K$2)</f>
        <v>0</v>
      </c>
      <c r="L175" s="27">
        <f>SUMIFS('FY16 DataDump'!$E$2:$E$4537, 'FY16 DataDump'!$C$2:$C$4537, 'FY16 Individual Analysis'!$A175, 'FY16 DataDump'!$H$2:$H$4537, L$2)</f>
        <v>0</v>
      </c>
      <c r="M175" s="27">
        <f>SUMIFS('FY16 DataDump'!$E$2:$E$4537, 'FY16 DataDump'!$C$2:$C$4537, 'FY16 Individual Analysis'!$A175, 'FY16 DataDump'!$H$2:$H$4537, M$2)</f>
        <v>0</v>
      </c>
      <c r="N175" s="27">
        <f>SUMIFS('FY16 DataDump'!$E$2:$E$4537, 'FY16 DataDump'!$C$2:$C$4537, 'FY16 Individual Analysis'!$A175, 'FY16 DataDump'!$H$2:$H$4537, N$2)</f>
        <v>0</v>
      </c>
      <c r="O175" s="27">
        <f>SUMIFS('FY16 DataDump'!$E$2:$E$4537, 'FY16 DataDump'!$C$2:$C$4537, 'FY16 Individual Analysis'!$A175, 'FY16 DataDump'!$H$2:$H$4537, O$2)</f>
        <v>0</v>
      </c>
      <c r="P175" s="27">
        <f t="shared" si="17"/>
        <v>63</v>
      </c>
      <c r="Q175" s="108">
        <f t="shared" si="15"/>
        <v>5.0855666774297708E-3</v>
      </c>
      <c r="S175" s="20">
        <f t="shared" si="13"/>
        <v>75.599999999999994</v>
      </c>
      <c r="T175" s="21">
        <f t="shared" si="13"/>
        <v>0</v>
      </c>
      <c r="U175" s="21">
        <f t="shared" si="13"/>
        <v>0</v>
      </c>
      <c r="V175" s="21">
        <f t="shared" si="13"/>
        <v>0</v>
      </c>
      <c r="W175" s="21">
        <f t="shared" si="13"/>
        <v>0</v>
      </c>
      <c r="X175" s="21">
        <f t="shared" si="13"/>
        <v>0</v>
      </c>
      <c r="Y175" s="21">
        <f t="shared" si="18"/>
        <v>0</v>
      </c>
      <c r="Z175" s="21">
        <f t="shared" si="18"/>
        <v>0</v>
      </c>
      <c r="AA175" s="21">
        <f t="shared" si="18"/>
        <v>0</v>
      </c>
      <c r="AB175" s="21">
        <f t="shared" si="14"/>
        <v>0</v>
      </c>
      <c r="AC175" s="21">
        <f t="shared" si="14"/>
        <v>0</v>
      </c>
      <c r="AD175" s="24">
        <f t="shared" si="14"/>
        <v>0</v>
      </c>
      <c r="AF175" s="15">
        <f t="shared" si="16"/>
        <v>75.599999999999994</v>
      </c>
    </row>
    <row r="176" spans="1:32" x14ac:dyDescent="0.25">
      <c r="A176" s="75">
        <v>760</v>
      </c>
      <c r="B176" s="75" t="str">
        <f>INDEX('FY16 DataDump'!$A$2:$H$4537, MATCH('FY16 Individual Analysis'!A176, 'FY16 DataDump'!$C$2:$C$4537, 0), MATCH('FY16 DataDump'!$B$1, 'FY16 DataDump'!$A$1:$H$1))</f>
        <v>ESPRESSO</v>
      </c>
      <c r="C176" s="75" t="str">
        <f>INDEX('FY16 DataDump'!$A$2:$H$4537, MATCH('FY16 Individual Analysis'!A176, 'FY16 DataDump'!$C$2:$C$4537, 0), MATCH('FY16 DataDump'!$D$1, 'FY16 DataDump'!$A$1:$H$1))</f>
        <v>CHAI TEA LATTE LARGE</v>
      </c>
      <c r="D176" s="27">
        <f>SUMIFS('FY16 DataDump'!$E$2:$E$4537, 'FY16 DataDump'!$C$2:$C$4537, 'FY16 Individual Analysis'!$A176, 'FY16 DataDump'!$H$2:$H$4537, D$2)</f>
        <v>35</v>
      </c>
      <c r="E176" s="27">
        <f>SUMIFS('FY16 DataDump'!$E$2:$E$4537, 'FY16 DataDump'!$C$2:$C$4537, 'FY16 Individual Analysis'!$A176, 'FY16 DataDump'!$H$2:$H$4537, E$2)</f>
        <v>0</v>
      </c>
      <c r="F176" s="27">
        <f>SUMIFS('FY16 DataDump'!$E$2:$E$4537, 'FY16 DataDump'!$C$2:$C$4537, 'FY16 Individual Analysis'!$A176, 'FY16 DataDump'!$H$2:$H$4537, F$2)</f>
        <v>0</v>
      </c>
      <c r="G176" s="27">
        <f>SUMIFS('FY16 DataDump'!$E$2:$E$4537, 'FY16 DataDump'!$C$2:$C$4537, 'FY16 Individual Analysis'!$A176, 'FY16 DataDump'!$H$2:$H$4537, G$2)</f>
        <v>0</v>
      </c>
      <c r="H176" s="27">
        <f>SUMIFS('FY16 DataDump'!$E$2:$E$4537, 'FY16 DataDump'!$C$2:$C$4537, 'FY16 Individual Analysis'!$A176, 'FY16 DataDump'!$H$2:$H$4537, H$2)</f>
        <v>0</v>
      </c>
      <c r="I176" s="27">
        <f>SUMIFS('FY16 DataDump'!$E$2:$E$4537, 'FY16 DataDump'!$C$2:$C$4537, 'FY16 Individual Analysis'!$A176, 'FY16 DataDump'!$H$2:$H$4537, I$2)</f>
        <v>0</v>
      </c>
      <c r="J176" s="27">
        <f>SUMIFS('FY16 DataDump'!$E$2:$E$4537, 'FY16 DataDump'!$C$2:$C$4537, 'FY16 Individual Analysis'!$A176, 'FY16 DataDump'!$H$2:$H$4537, J$2)</f>
        <v>0</v>
      </c>
      <c r="K176" s="27">
        <f>SUMIFS('FY16 DataDump'!$E$2:$E$4537, 'FY16 DataDump'!$C$2:$C$4537, 'FY16 Individual Analysis'!$A176, 'FY16 DataDump'!$H$2:$H$4537, K$2)</f>
        <v>0</v>
      </c>
      <c r="L176" s="27">
        <f>SUMIFS('FY16 DataDump'!$E$2:$E$4537, 'FY16 DataDump'!$C$2:$C$4537, 'FY16 Individual Analysis'!$A176, 'FY16 DataDump'!$H$2:$H$4537, L$2)</f>
        <v>0</v>
      </c>
      <c r="M176" s="27">
        <f>SUMIFS('FY16 DataDump'!$E$2:$E$4537, 'FY16 DataDump'!$C$2:$C$4537, 'FY16 Individual Analysis'!$A176, 'FY16 DataDump'!$H$2:$H$4537, M$2)</f>
        <v>0</v>
      </c>
      <c r="N176" s="27">
        <f>SUMIFS('FY16 DataDump'!$E$2:$E$4537, 'FY16 DataDump'!$C$2:$C$4537, 'FY16 Individual Analysis'!$A176, 'FY16 DataDump'!$H$2:$H$4537, N$2)</f>
        <v>0</v>
      </c>
      <c r="O176" s="27">
        <f>SUMIFS('FY16 DataDump'!$E$2:$E$4537, 'FY16 DataDump'!$C$2:$C$4537, 'FY16 Individual Analysis'!$A176, 'FY16 DataDump'!$H$2:$H$4537, O$2)</f>
        <v>0</v>
      </c>
      <c r="P176" s="27">
        <f t="shared" si="17"/>
        <v>35</v>
      </c>
      <c r="Q176" s="108">
        <f t="shared" si="15"/>
        <v>2.8253148207943173E-3</v>
      </c>
      <c r="S176" s="20">
        <f t="shared" si="13"/>
        <v>42</v>
      </c>
      <c r="T176" s="21">
        <f t="shared" si="13"/>
        <v>0</v>
      </c>
      <c r="U176" s="21">
        <f t="shared" si="13"/>
        <v>0</v>
      </c>
      <c r="V176" s="21">
        <f t="shared" si="13"/>
        <v>0</v>
      </c>
      <c r="W176" s="21">
        <f t="shared" si="13"/>
        <v>0</v>
      </c>
      <c r="X176" s="21">
        <f t="shared" si="13"/>
        <v>0</v>
      </c>
      <c r="Y176" s="21">
        <f t="shared" si="18"/>
        <v>0</v>
      </c>
      <c r="Z176" s="21">
        <f t="shared" si="18"/>
        <v>0</v>
      </c>
      <c r="AA176" s="21">
        <f t="shared" si="18"/>
        <v>0</v>
      </c>
      <c r="AB176" s="21">
        <f t="shared" si="14"/>
        <v>0</v>
      </c>
      <c r="AC176" s="21">
        <f t="shared" si="14"/>
        <v>0</v>
      </c>
      <c r="AD176" s="24">
        <f t="shared" si="14"/>
        <v>0</v>
      </c>
      <c r="AF176" s="15">
        <f t="shared" si="16"/>
        <v>42</v>
      </c>
    </row>
    <row r="177" spans="1:32" x14ac:dyDescent="0.25">
      <c r="A177" s="75">
        <v>761</v>
      </c>
      <c r="B177" s="75" t="str">
        <f>INDEX('FY16 DataDump'!$A$2:$H$4537, MATCH('FY16 Individual Analysis'!A177, 'FY16 DataDump'!$C$2:$C$4537, 0), MATCH('FY16 DataDump'!$B$1, 'FY16 DataDump'!$A$1:$H$1))</f>
        <v>ESPRESSO</v>
      </c>
      <c r="C177" s="75" t="str">
        <f>INDEX('FY16 DataDump'!$A$2:$H$4537, MATCH('FY16 Individual Analysis'!A177, 'FY16 DataDump'!$C$2:$C$4537, 0), MATCH('FY16 DataDump'!$D$1, 'FY16 DataDump'!$A$1:$H$1))</f>
        <v>CHAI TEA LATTE MEDIUM</v>
      </c>
      <c r="D177" s="27">
        <f>SUMIFS('FY16 DataDump'!$E$2:$E$4537, 'FY16 DataDump'!$C$2:$C$4537, 'FY16 Individual Analysis'!$A177, 'FY16 DataDump'!$H$2:$H$4537, D$2)</f>
        <v>58</v>
      </c>
      <c r="E177" s="27">
        <f>SUMIFS('FY16 DataDump'!$E$2:$E$4537, 'FY16 DataDump'!$C$2:$C$4537, 'FY16 Individual Analysis'!$A177, 'FY16 DataDump'!$H$2:$H$4537, E$2)</f>
        <v>0</v>
      </c>
      <c r="F177" s="27">
        <f>SUMIFS('FY16 DataDump'!$E$2:$E$4537, 'FY16 DataDump'!$C$2:$C$4537, 'FY16 Individual Analysis'!$A177, 'FY16 DataDump'!$H$2:$H$4537, F$2)</f>
        <v>0</v>
      </c>
      <c r="G177" s="27">
        <f>SUMIFS('FY16 DataDump'!$E$2:$E$4537, 'FY16 DataDump'!$C$2:$C$4537, 'FY16 Individual Analysis'!$A177, 'FY16 DataDump'!$H$2:$H$4537, G$2)</f>
        <v>0</v>
      </c>
      <c r="H177" s="27">
        <f>SUMIFS('FY16 DataDump'!$E$2:$E$4537, 'FY16 DataDump'!$C$2:$C$4537, 'FY16 Individual Analysis'!$A177, 'FY16 DataDump'!$H$2:$H$4537, H$2)</f>
        <v>0</v>
      </c>
      <c r="I177" s="27">
        <f>SUMIFS('FY16 DataDump'!$E$2:$E$4537, 'FY16 DataDump'!$C$2:$C$4537, 'FY16 Individual Analysis'!$A177, 'FY16 DataDump'!$H$2:$H$4537, I$2)</f>
        <v>0</v>
      </c>
      <c r="J177" s="27">
        <f>SUMIFS('FY16 DataDump'!$E$2:$E$4537, 'FY16 DataDump'!$C$2:$C$4537, 'FY16 Individual Analysis'!$A177, 'FY16 DataDump'!$H$2:$H$4537, J$2)</f>
        <v>0</v>
      </c>
      <c r="K177" s="27">
        <f>SUMIFS('FY16 DataDump'!$E$2:$E$4537, 'FY16 DataDump'!$C$2:$C$4537, 'FY16 Individual Analysis'!$A177, 'FY16 DataDump'!$H$2:$H$4537, K$2)</f>
        <v>0</v>
      </c>
      <c r="L177" s="27">
        <f>SUMIFS('FY16 DataDump'!$E$2:$E$4537, 'FY16 DataDump'!$C$2:$C$4537, 'FY16 Individual Analysis'!$A177, 'FY16 DataDump'!$H$2:$H$4537, L$2)</f>
        <v>0</v>
      </c>
      <c r="M177" s="27">
        <f>SUMIFS('FY16 DataDump'!$E$2:$E$4537, 'FY16 DataDump'!$C$2:$C$4537, 'FY16 Individual Analysis'!$A177, 'FY16 DataDump'!$H$2:$H$4537, M$2)</f>
        <v>0</v>
      </c>
      <c r="N177" s="27">
        <f>SUMIFS('FY16 DataDump'!$E$2:$E$4537, 'FY16 DataDump'!$C$2:$C$4537, 'FY16 Individual Analysis'!$A177, 'FY16 DataDump'!$H$2:$H$4537, N$2)</f>
        <v>0</v>
      </c>
      <c r="O177" s="27">
        <f>SUMIFS('FY16 DataDump'!$E$2:$E$4537, 'FY16 DataDump'!$C$2:$C$4537, 'FY16 Individual Analysis'!$A177, 'FY16 DataDump'!$H$2:$H$4537, O$2)</f>
        <v>0</v>
      </c>
      <c r="P177" s="27">
        <f t="shared" si="17"/>
        <v>58</v>
      </c>
      <c r="Q177" s="108">
        <f t="shared" si="15"/>
        <v>4.681950274459154E-3</v>
      </c>
      <c r="S177" s="20">
        <f t="shared" si="13"/>
        <v>69.599999999999994</v>
      </c>
      <c r="T177" s="21">
        <f t="shared" si="13"/>
        <v>0</v>
      </c>
      <c r="U177" s="21">
        <f t="shared" si="13"/>
        <v>0</v>
      </c>
      <c r="V177" s="21">
        <f t="shared" si="13"/>
        <v>0</v>
      </c>
      <c r="W177" s="21">
        <f t="shared" si="13"/>
        <v>0</v>
      </c>
      <c r="X177" s="21">
        <f t="shared" si="13"/>
        <v>0</v>
      </c>
      <c r="Y177" s="21">
        <f t="shared" si="18"/>
        <v>0</v>
      </c>
      <c r="Z177" s="21">
        <f t="shared" si="18"/>
        <v>0</v>
      </c>
      <c r="AA177" s="21">
        <f t="shared" si="18"/>
        <v>0</v>
      </c>
      <c r="AB177" s="21">
        <f t="shared" si="14"/>
        <v>0</v>
      </c>
      <c r="AC177" s="21">
        <f t="shared" si="14"/>
        <v>0</v>
      </c>
      <c r="AD177" s="24">
        <f t="shared" si="14"/>
        <v>0</v>
      </c>
      <c r="AF177" s="15">
        <f t="shared" si="16"/>
        <v>69.599999999999994</v>
      </c>
    </row>
    <row r="178" spans="1:32" x14ac:dyDescent="0.25">
      <c r="A178" s="75">
        <v>762</v>
      </c>
      <c r="B178" s="75" t="str">
        <f>INDEX('FY16 DataDump'!$A$2:$H$4537, MATCH('FY16 Individual Analysis'!A178, 'FY16 DataDump'!$C$2:$C$4537, 0), MATCH('FY16 DataDump'!$B$1, 'FY16 DataDump'!$A$1:$H$1))</f>
        <v>ESPRESSO</v>
      </c>
      <c r="C178" s="75" t="str">
        <f>INDEX('FY16 DataDump'!$A$2:$H$4537, MATCH('FY16 Individual Analysis'!A178, 'FY16 DataDump'!$C$2:$C$4537, 0), MATCH('FY16 DataDump'!$D$1, 'FY16 DataDump'!$A$1:$H$1))</f>
        <v>CHAI TEA LATTE SMALL</v>
      </c>
      <c r="D178" s="27">
        <f>SUMIFS('FY16 DataDump'!$E$2:$E$4537, 'FY16 DataDump'!$C$2:$C$4537, 'FY16 Individual Analysis'!$A178, 'FY16 DataDump'!$H$2:$H$4537, D$2)</f>
        <v>64</v>
      </c>
      <c r="E178" s="27">
        <f>SUMIFS('FY16 DataDump'!$E$2:$E$4537, 'FY16 DataDump'!$C$2:$C$4537, 'FY16 Individual Analysis'!$A178, 'FY16 DataDump'!$H$2:$H$4537, E$2)</f>
        <v>0</v>
      </c>
      <c r="F178" s="27">
        <f>SUMIFS('FY16 DataDump'!$E$2:$E$4537, 'FY16 DataDump'!$C$2:$C$4537, 'FY16 Individual Analysis'!$A178, 'FY16 DataDump'!$H$2:$H$4537, F$2)</f>
        <v>0</v>
      </c>
      <c r="G178" s="27">
        <f>SUMIFS('FY16 DataDump'!$E$2:$E$4537, 'FY16 DataDump'!$C$2:$C$4537, 'FY16 Individual Analysis'!$A178, 'FY16 DataDump'!$H$2:$H$4537, G$2)</f>
        <v>0</v>
      </c>
      <c r="H178" s="27">
        <f>SUMIFS('FY16 DataDump'!$E$2:$E$4537, 'FY16 DataDump'!$C$2:$C$4537, 'FY16 Individual Analysis'!$A178, 'FY16 DataDump'!$H$2:$H$4537, H$2)</f>
        <v>0</v>
      </c>
      <c r="I178" s="27">
        <f>SUMIFS('FY16 DataDump'!$E$2:$E$4537, 'FY16 DataDump'!$C$2:$C$4537, 'FY16 Individual Analysis'!$A178, 'FY16 DataDump'!$H$2:$H$4537, I$2)</f>
        <v>0</v>
      </c>
      <c r="J178" s="27">
        <f>SUMIFS('FY16 DataDump'!$E$2:$E$4537, 'FY16 DataDump'!$C$2:$C$4537, 'FY16 Individual Analysis'!$A178, 'FY16 DataDump'!$H$2:$H$4537, J$2)</f>
        <v>0</v>
      </c>
      <c r="K178" s="27">
        <f>SUMIFS('FY16 DataDump'!$E$2:$E$4537, 'FY16 DataDump'!$C$2:$C$4537, 'FY16 Individual Analysis'!$A178, 'FY16 DataDump'!$H$2:$H$4537, K$2)</f>
        <v>0</v>
      </c>
      <c r="L178" s="27">
        <f>SUMIFS('FY16 DataDump'!$E$2:$E$4537, 'FY16 DataDump'!$C$2:$C$4537, 'FY16 Individual Analysis'!$A178, 'FY16 DataDump'!$H$2:$H$4537, L$2)</f>
        <v>0</v>
      </c>
      <c r="M178" s="27">
        <f>SUMIFS('FY16 DataDump'!$E$2:$E$4537, 'FY16 DataDump'!$C$2:$C$4537, 'FY16 Individual Analysis'!$A178, 'FY16 DataDump'!$H$2:$H$4537, M$2)</f>
        <v>0</v>
      </c>
      <c r="N178" s="27">
        <f>SUMIFS('FY16 DataDump'!$E$2:$E$4537, 'FY16 DataDump'!$C$2:$C$4537, 'FY16 Individual Analysis'!$A178, 'FY16 DataDump'!$H$2:$H$4537, N$2)</f>
        <v>0</v>
      </c>
      <c r="O178" s="27">
        <f>SUMIFS('FY16 DataDump'!$E$2:$E$4537, 'FY16 DataDump'!$C$2:$C$4537, 'FY16 Individual Analysis'!$A178, 'FY16 DataDump'!$H$2:$H$4537, O$2)</f>
        <v>0</v>
      </c>
      <c r="P178" s="27">
        <f t="shared" si="17"/>
        <v>64</v>
      </c>
      <c r="Q178" s="108">
        <f t="shared" si="15"/>
        <v>5.1662899580238938E-3</v>
      </c>
      <c r="S178" s="20">
        <f t="shared" si="13"/>
        <v>76.8</v>
      </c>
      <c r="T178" s="21">
        <f t="shared" si="13"/>
        <v>0</v>
      </c>
      <c r="U178" s="21">
        <f t="shared" si="13"/>
        <v>0</v>
      </c>
      <c r="V178" s="21">
        <f t="shared" si="13"/>
        <v>0</v>
      </c>
      <c r="W178" s="21">
        <f t="shared" si="13"/>
        <v>0</v>
      </c>
      <c r="X178" s="21">
        <f t="shared" si="13"/>
        <v>0</v>
      </c>
      <c r="Y178" s="21">
        <f t="shared" si="18"/>
        <v>0</v>
      </c>
      <c r="Z178" s="21">
        <f t="shared" si="18"/>
        <v>0</v>
      </c>
      <c r="AA178" s="21">
        <f t="shared" si="18"/>
        <v>0</v>
      </c>
      <c r="AB178" s="21">
        <f t="shared" si="14"/>
        <v>0</v>
      </c>
      <c r="AC178" s="21">
        <f t="shared" si="14"/>
        <v>0</v>
      </c>
      <c r="AD178" s="24">
        <f t="shared" si="14"/>
        <v>0</v>
      </c>
      <c r="AF178" s="15">
        <f t="shared" si="16"/>
        <v>76.8</v>
      </c>
    </row>
    <row r="179" spans="1:32" x14ac:dyDescent="0.25">
      <c r="A179" s="75">
        <v>763</v>
      </c>
      <c r="B179" s="75" t="str">
        <f>INDEX('FY16 DataDump'!$A$2:$H$4537, MATCH('FY16 Individual Analysis'!A179, 'FY16 DataDump'!$C$2:$C$4537, 0), MATCH('FY16 DataDump'!$B$1, 'FY16 DataDump'!$A$1:$H$1))</f>
        <v>ESPRESSO</v>
      </c>
      <c r="C179" s="75" t="str">
        <f>INDEX('FY16 DataDump'!$A$2:$H$4537, MATCH('FY16 Individual Analysis'!A179, 'FY16 DataDump'!$C$2:$C$4537, 0), MATCH('FY16 DataDump'!$D$1, 'FY16 DataDump'!$A$1:$H$1))</f>
        <v>DRIP COFFEE LARGE</v>
      </c>
      <c r="D179" s="27">
        <f>SUMIFS('FY16 DataDump'!$E$2:$E$4537, 'FY16 DataDump'!$C$2:$C$4537, 'FY16 Individual Analysis'!$A179, 'FY16 DataDump'!$H$2:$H$4537, D$2)</f>
        <v>51</v>
      </c>
      <c r="E179" s="27">
        <f>SUMIFS('FY16 DataDump'!$E$2:$E$4537, 'FY16 DataDump'!$C$2:$C$4537, 'FY16 Individual Analysis'!$A179, 'FY16 DataDump'!$H$2:$H$4537, E$2)</f>
        <v>0</v>
      </c>
      <c r="F179" s="27">
        <f>SUMIFS('FY16 DataDump'!$E$2:$E$4537, 'FY16 DataDump'!$C$2:$C$4537, 'FY16 Individual Analysis'!$A179, 'FY16 DataDump'!$H$2:$H$4537, F$2)</f>
        <v>0</v>
      </c>
      <c r="G179" s="27">
        <f>SUMIFS('FY16 DataDump'!$E$2:$E$4537, 'FY16 DataDump'!$C$2:$C$4537, 'FY16 Individual Analysis'!$A179, 'FY16 DataDump'!$H$2:$H$4537, G$2)</f>
        <v>0</v>
      </c>
      <c r="H179" s="27">
        <f>SUMIFS('FY16 DataDump'!$E$2:$E$4537, 'FY16 DataDump'!$C$2:$C$4537, 'FY16 Individual Analysis'!$A179, 'FY16 DataDump'!$H$2:$H$4537, H$2)</f>
        <v>0</v>
      </c>
      <c r="I179" s="27">
        <f>SUMIFS('FY16 DataDump'!$E$2:$E$4537, 'FY16 DataDump'!$C$2:$C$4537, 'FY16 Individual Analysis'!$A179, 'FY16 DataDump'!$H$2:$H$4537, I$2)</f>
        <v>0</v>
      </c>
      <c r="J179" s="27">
        <f>SUMIFS('FY16 DataDump'!$E$2:$E$4537, 'FY16 DataDump'!$C$2:$C$4537, 'FY16 Individual Analysis'!$A179, 'FY16 DataDump'!$H$2:$H$4537, J$2)</f>
        <v>0</v>
      </c>
      <c r="K179" s="27">
        <f>SUMIFS('FY16 DataDump'!$E$2:$E$4537, 'FY16 DataDump'!$C$2:$C$4537, 'FY16 Individual Analysis'!$A179, 'FY16 DataDump'!$H$2:$H$4537, K$2)</f>
        <v>0</v>
      </c>
      <c r="L179" s="27">
        <f>SUMIFS('FY16 DataDump'!$E$2:$E$4537, 'FY16 DataDump'!$C$2:$C$4537, 'FY16 Individual Analysis'!$A179, 'FY16 DataDump'!$H$2:$H$4537, L$2)</f>
        <v>0</v>
      </c>
      <c r="M179" s="27">
        <f>SUMIFS('FY16 DataDump'!$E$2:$E$4537, 'FY16 DataDump'!$C$2:$C$4537, 'FY16 Individual Analysis'!$A179, 'FY16 DataDump'!$H$2:$H$4537, M$2)</f>
        <v>0</v>
      </c>
      <c r="N179" s="27">
        <f>SUMIFS('FY16 DataDump'!$E$2:$E$4537, 'FY16 DataDump'!$C$2:$C$4537, 'FY16 Individual Analysis'!$A179, 'FY16 DataDump'!$H$2:$H$4537, N$2)</f>
        <v>0</v>
      </c>
      <c r="O179" s="27">
        <f>SUMIFS('FY16 DataDump'!$E$2:$E$4537, 'FY16 DataDump'!$C$2:$C$4537, 'FY16 Individual Analysis'!$A179, 'FY16 DataDump'!$H$2:$H$4537, O$2)</f>
        <v>0</v>
      </c>
      <c r="P179" s="27">
        <f t="shared" si="17"/>
        <v>51</v>
      </c>
      <c r="Q179" s="108">
        <f t="shared" si="15"/>
        <v>4.1168873103002903E-3</v>
      </c>
      <c r="S179" s="20">
        <f t="shared" si="13"/>
        <v>61.2</v>
      </c>
      <c r="T179" s="21">
        <f t="shared" si="13"/>
        <v>0</v>
      </c>
      <c r="U179" s="21">
        <f t="shared" si="13"/>
        <v>0</v>
      </c>
      <c r="V179" s="21">
        <f t="shared" si="13"/>
        <v>0</v>
      </c>
      <c r="W179" s="21">
        <f t="shared" si="13"/>
        <v>0</v>
      </c>
      <c r="X179" s="21">
        <f t="shared" si="13"/>
        <v>0</v>
      </c>
      <c r="Y179" s="21">
        <f t="shared" si="18"/>
        <v>0</v>
      </c>
      <c r="Z179" s="21">
        <f t="shared" si="18"/>
        <v>0</v>
      </c>
      <c r="AA179" s="21">
        <f t="shared" si="18"/>
        <v>0</v>
      </c>
      <c r="AB179" s="21">
        <f t="shared" si="14"/>
        <v>0</v>
      </c>
      <c r="AC179" s="21">
        <f t="shared" si="14"/>
        <v>0</v>
      </c>
      <c r="AD179" s="24">
        <f t="shared" si="14"/>
        <v>0</v>
      </c>
      <c r="AF179" s="15">
        <f t="shared" si="16"/>
        <v>61.2</v>
      </c>
    </row>
    <row r="180" spans="1:32" x14ac:dyDescent="0.25">
      <c r="A180" s="75">
        <v>764</v>
      </c>
      <c r="B180" s="75" t="str">
        <f>INDEX('FY16 DataDump'!$A$2:$H$4537, MATCH('FY16 Individual Analysis'!A180, 'FY16 DataDump'!$C$2:$C$4537, 0), MATCH('FY16 DataDump'!$B$1, 'FY16 DataDump'!$A$1:$H$1))</f>
        <v>ESPRESSO</v>
      </c>
      <c r="C180" s="75" t="str">
        <f>INDEX('FY16 DataDump'!$A$2:$H$4537, MATCH('FY16 Individual Analysis'!A180, 'FY16 DataDump'!$C$2:$C$4537, 0), MATCH('FY16 DataDump'!$D$1, 'FY16 DataDump'!$A$1:$H$1))</f>
        <v>DRIP COFFEE MEDIUM</v>
      </c>
      <c r="D180" s="27">
        <f>SUMIFS('FY16 DataDump'!$E$2:$E$4537, 'FY16 DataDump'!$C$2:$C$4537, 'FY16 Individual Analysis'!$A180, 'FY16 DataDump'!$H$2:$H$4537, D$2)</f>
        <v>183</v>
      </c>
      <c r="E180" s="27">
        <f>SUMIFS('FY16 DataDump'!$E$2:$E$4537, 'FY16 DataDump'!$C$2:$C$4537, 'FY16 Individual Analysis'!$A180, 'FY16 DataDump'!$H$2:$H$4537, E$2)</f>
        <v>0</v>
      </c>
      <c r="F180" s="27">
        <f>SUMIFS('FY16 DataDump'!$E$2:$E$4537, 'FY16 DataDump'!$C$2:$C$4537, 'FY16 Individual Analysis'!$A180, 'FY16 DataDump'!$H$2:$H$4537, F$2)</f>
        <v>0</v>
      </c>
      <c r="G180" s="27">
        <f>SUMIFS('FY16 DataDump'!$E$2:$E$4537, 'FY16 DataDump'!$C$2:$C$4537, 'FY16 Individual Analysis'!$A180, 'FY16 DataDump'!$H$2:$H$4537, G$2)</f>
        <v>0</v>
      </c>
      <c r="H180" s="27">
        <f>SUMIFS('FY16 DataDump'!$E$2:$E$4537, 'FY16 DataDump'!$C$2:$C$4537, 'FY16 Individual Analysis'!$A180, 'FY16 DataDump'!$H$2:$H$4537, H$2)</f>
        <v>0</v>
      </c>
      <c r="I180" s="27">
        <f>SUMIFS('FY16 DataDump'!$E$2:$E$4537, 'FY16 DataDump'!$C$2:$C$4537, 'FY16 Individual Analysis'!$A180, 'FY16 DataDump'!$H$2:$H$4537, I$2)</f>
        <v>0</v>
      </c>
      <c r="J180" s="27">
        <f>SUMIFS('FY16 DataDump'!$E$2:$E$4537, 'FY16 DataDump'!$C$2:$C$4537, 'FY16 Individual Analysis'!$A180, 'FY16 DataDump'!$H$2:$H$4537, J$2)</f>
        <v>0</v>
      </c>
      <c r="K180" s="27">
        <f>SUMIFS('FY16 DataDump'!$E$2:$E$4537, 'FY16 DataDump'!$C$2:$C$4537, 'FY16 Individual Analysis'!$A180, 'FY16 DataDump'!$H$2:$H$4537, K$2)</f>
        <v>0</v>
      </c>
      <c r="L180" s="27">
        <f>SUMIFS('FY16 DataDump'!$E$2:$E$4537, 'FY16 DataDump'!$C$2:$C$4537, 'FY16 Individual Analysis'!$A180, 'FY16 DataDump'!$H$2:$H$4537, L$2)</f>
        <v>0</v>
      </c>
      <c r="M180" s="27">
        <f>SUMIFS('FY16 DataDump'!$E$2:$E$4537, 'FY16 DataDump'!$C$2:$C$4537, 'FY16 Individual Analysis'!$A180, 'FY16 DataDump'!$H$2:$H$4537, M$2)</f>
        <v>0</v>
      </c>
      <c r="N180" s="27">
        <f>SUMIFS('FY16 DataDump'!$E$2:$E$4537, 'FY16 DataDump'!$C$2:$C$4537, 'FY16 Individual Analysis'!$A180, 'FY16 DataDump'!$H$2:$H$4537, N$2)</f>
        <v>0</v>
      </c>
      <c r="O180" s="27">
        <f>SUMIFS('FY16 DataDump'!$E$2:$E$4537, 'FY16 DataDump'!$C$2:$C$4537, 'FY16 Individual Analysis'!$A180, 'FY16 DataDump'!$H$2:$H$4537, O$2)</f>
        <v>0</v>
      </c>
      <c r="P180" s="27">
        <f t="shared" si="17"/>
        <v>183</v>
      </c>
      <c r="Q180" s="108">
        <f t="shared" si="15"/>
        <v>1.4772360348724572E-2</v>
      </c>
      <c r="S180" s="20">
        <f t="shared" ref="S180:X222" si="19">IFERROR((D180/$P180) * ($AF180), 0)</f>
        <v>219.6</v>
      </c>
      <c r="T180" s="21">
        <f t="shared" si="19"/>
        <v>0</v>
      </c>
      <c r="U180" s="21">
        <f t="shared" si="19"/>
        <v>0</v>
      </c>
      <c r="V180" s="21">
        <f t="shared" si="19"/>
        <v>0</v>
      </c>
      <c r="W180" s="21">
        <f t="shared" si="19"/>
        <v>0</v>
      </c>
      <c r="X180" s="21">
        <f t="shared" si="19"/>
        <v>0</v>
      </c>
      <c r="Y180" s="21">
        <f t="shared" si="18"/>
        <v>0</v>
      </c>
      <c r="Z180" s="21">
        <f t="shared" si="18"/>
        <v>0</v>
      </c>
      <c r="AA180" s="21">
        <f t="shared" si="18"/>
        <v>0</v>
      </c>
      <c r="AB180" s="21">
        <f t="shared" si="14"/>
        <v>0</v>
      </c>
      <c r="AC180" s="21">
        <f t="shared" si="14"/>
        <v>0</v>
      </c>
      <c r="AD180" s="24">
        <f t="shared" si="14"/>
        <v>0</v>
      </c>
      <c r="AF180" s="15">
        <f t="shared" si="16"/>
        <v>219.6</v>
      </c>
    </row>
    <row r="181" spans="1:32" x14ac:dyDescent="0.25">
      <c r="A181" s="75">
        <v>766</v>
      </c>
      <c r="B181" s="75" t="str">
        <f>INDEX('FY16 DataDump'!$A$2:$H$4537, MATCH('FY16 Individual Analysis'!A181, 'FY16 DataDump'!$C$2:$C$4537, 0), MATCH('FY16 DataDump'!$B$1, 'FY16 DataDump'!$A$1:$H$1))</f>
        <v>ESPRESSO</v>
      </c>
      <c r="C181" s="75" t="str">
        <f>INDEX('FY16 DataDump'!$A$2:$H$4537, MATCH('FY16 Individual Analysis'!A181, 'FY16 DataDump'!$C$2:$C$4537, 0), MATCH('FY16 DataDump'!$D$1, 'FY16 DataDump'!$A$1:$H$1))</f>
        <v>DRIP COFFEE SMALL</v>
      </c>
      <c r="D181" s="27">
        <f>SUMIFS('FY16 DataDump'!$E$2:$E$4537, 'FY16 DataDump'!$C$2:$C$4537, 'FY16 Individual Analysis'!$A181, 'FY16 DataDump'!$H$2:$H$4537, D$2)</f>
        <v>365</v>
      </c>
      <c r="E181" s="27">
        <f>SUMIFS('FY16 DataDump'!$E$2:$E$4537, 'FY16 DataDump'!$C$2:$C$4537, 'FY16 Individual Analysis'!$A181, 'FY16 DataDump'!$H$2:$H$4537, E$2)</f>
        <v>0</v>
      </c>
      <c r="F181" s="27">
        <f>SUMIFS('FY16 DataDump'!$E$2:$E$4537, 'FY16 DataDump'!$C$2:$C$4537, 'FY16 Individual Analysis'!$A181, 'FY16 DataDump'!$H$2:$H$4537, F$2)</f>
        <v>0</v>
      </c>
      <c r="G181" s="27">
        <f>SUMIFS('FY16 DataDump'!$E$2:$E$4537, 'FY16 DataDump'!$C$2:$C$4537, 'FY16 Individual Analysis'!$A181, 'FY16 DataDump'!$H$2:$H$4537, G$2)</f>
        <v>0</v>
      </c>
      <c r="H181" s="27">
        <f>SUMIFS('FY16 DataDump'!$E$2:$E$4537, 'FY16 DataDump'!$C$2:$C$4537, 'FY16 Individual Analysis'!$A181, 'FY16 DataDump'!$H$2:$H$4537, H$2)</f>
        <v>0</v>
      </c>
      <c r="I181" s="27">
        <f>SUMIFS('FY16 DataDump'!$E$2:$E$4537, 'FY16 DataDump'!$C$2:$C$4537, 'FY16 Individual Analysis'!$A181, 'FY16 DataDump'!$H$2:$H$4537, I$2)</f>
        <v>0</v>
      </c>
      <c r="J181" s="27">
        <f>SUMIFS('FY16 DataDump'!$E$2:$E$4537, 'FY16 DataDump'!$C$2:$C$4537, 'FY16 Individual Analysis'!$A181, 'FY16 DataDump'!$H$2:$H$4537, J$2)</f>
        <v>0</v>
      </c>
      <c r="K181" s="27">
        <f>SUMIFS('FY16 DataDump'!$E$2:$E$4537, 'FY16 DataDump'!$C$2:$C$4537, 'FY16 Individual Analysis'!$A181, 'FY16 DataDump'!$H$2:$H$4537, K$2)</f>
        <v>0</v>
      </c>
      <c r="L181" s="27">
        <f>SUMIFS('FY16 DataDump'!$E$2:$E$4537, 'FY16 DataDump'!$C$2:$C$4537, 'FY16 Individual Analysis'!$A181, 'FY16 DataDump'!$H$2:$H$4537, L$2)</f>
        <v>0</v>
      </c>
      <c r="M181" s="27">
        <f>SUMIFS('FY16 DataDump'!$E$2:$E$4537, 'FY16 DataDump'!$C$2:$C$4537, 'FY16 Individual Analysis'!$A181, 'FY16 DataDump'!$H$2:$H$4537, M$2)</f>
        <v>0</v>
      </c>
      <c r="N181" s="27">
        <f>SUMIFS('FY16 DataDump'!$E$2:$E$4537, 'FY16 DataDump'!$C$2:$C$4537, 'FY16 Individual Analysis'!$A181, 'FY16 DataDump'!$H$2:$H$4537, N$2)</f>
        <v>0</v>
      </c>
      <c r="O181" s="27">
        <f>SUMIFS('FY16 DataDump'!$E$2:$E$4537, 'FY16 DataDump'!$C$2:$C$4537, 'FY16 Individual Analysis'!$A181, 'FY16 DataDump'!$H$2:$H$4537, O$2)</f>
        <v>0</v>
      </c>
      <c r="P181" s="27">
        <f t="shared" si="17"/>
        <v>365</v>
      </c>
      <c r="Q181" s="108">
        <f t="shared" si="15"/>
        <v>2.9463997416855021E-2</v>
      </c>
      <c r="S181" s="20">
        <f t="shared" si="19"/>
        <v>438</v>
      </c>
      <c r="T181" s="21">
        <f t="shared" si="19"/>
        <v>0</v>
      </c>
      <c r="U181" s="21">
        <f t="shared" si="19"/>
        <v>0</v>
      </c>
      <c r="V181" s="21">
        <f t="shared" si="19"/>
        <v>0</v>
      </c>
      <c r="W181" s="21">
        <f t="shared" si="19"/>
        <v>0</v>
      </c>
      <c r="X181" s="21">
        <f t="shared" si="19"/>
        <v>0</v>
      </c>
      <c r="Y181" s="21">
        <f t="shared" si="18"/>
        <v>0</v>
      </c>
      <c r="Z181" s="21">
        <f t="shared" si="18"/>
        <v>0</v>
      </c>
      <c r="AA181" s="21">
        <f t="shared" si="18"/>
        <v>0</v>
      </c>
      <c r="AB181" s="21">
        <f t="shared" si="14"/>
        <v>0</v>
      </c>
      <c r="AC181" s="21">
        <f t="shared" si="14"/>
        <v>0</v>
      </c>
      <c r="AD181" s="24">
        <f t="shared" si="14"/>
        <v>0</v>
      </c>
      <c r="AF181" s="15">
        <f t="shared" si="16"/>
        <v>438</v>
      </c>
    </row>
    <row r="182" spans="1:32" x14ac:dyDescent="0.25">
      <c r="A182" s="75">
        <v>790</v>
      </c>
      <c r="B182" s="75" t="str">
        <f>INDEX('FY16 DataDump'!$A$2:$H$4537, MATCH('FY16 Individual Analysis'!A182, 'FY16 DataDump'!$C$2:$C$4537, 0), MATCH('FY16 DataDump'!$B$1, 'FY16 DataDump'!$A$1:$H$1))</f>
        <v>ESPRESSO</v>
      </c>
      <c r="C182" s="75" t="str">
        <f>INDEX('FY16 DataDump'!$A$2:$H$4537, MATCH('FY16 Individual Analysis'!A182, 'FY16 DataDump'!$C$2:$C$4537, 0), MATCH('FY16 DataDump'!$D$1, 'FY16 DataDump'!$A$1:$H$1))</f>
        <v>Empty Cup</v>
      </c>
      <c r="D182" s="27">
        <f>SUMIFS('FY16 DataDump'!$E$2:$E$4537, 'FY16 DataDump'!$C$2:$C$4537, 'FY16 Individual Analysis'!$A182, 'FY16 DataDump'!$H$2:$H$4537, D$2)</f>
        <v>201</v>
      </c>
      <c r="E182" s="27">
        <f>SUMIFS('FY16 DataDump'!$E$2:$E$4537, 'FY16 DataDump'!$C$2:$C$4537, 'FY16 Individual Analysis'!$A182, 'FY16 DataDump'!$H$2:$H$4537, E$2)</f>
        <v>0</v>
      </c>
      <c r="F182" s="27">
        <f>SUMIFS('FY16 DataDump'!$E$2:$E$4537, 'FY16 DataDump'!$C$2:$C$4537, 'FY16 Individual Analysis'!$A182, 'FY16 DataDump'!$H$2:$H$4537, F$2)</f>
        <v>0</v>
      </c>
      <c r="G182" s="27">
        <f>SUMIFS('FY16 DataDump'!$E$2:$E$4537, 'FY16 DataDump'!$C$2:$C$4537, 'FY16 Individual Analysis'!$A182, 'FY16 DataDump'!$H$2:$H$4537, G$2)</f>
        <v>0</v>
      </c>
      <c r="H182" s="27">
        <f>SUMIFS('FY16 DataDump'!$E$2:$E$4537, 'FY16 DataDump'!$C$2:$C$4537, 'FY16 Individual Analysis'!$A182, 'FY16 DataDump'!$H$2:$H$4537, H$2)</f>
        <v>0</v>
      </c>
      <c r="I182" s="27">
        <f>SUMIFS('FY16 DataDump'!$E$2:$E$4537, 'FY16 DataDump'!$C$2:$C$4537, 'FY16 Individual Analysis'!$A182, 'FY16 DataDump'!$H$2:$H$4537, I$2)</f>
        <v>0</v>
      </c>
      <c r="J182" s="27">
        <f>SUMIFS('FY16 DataDump'!$E$2:$E$4537, 'FY16 DataDump'!$C$2:$C$4537, 'FY16 Individual Analysis'!$A182, 'FY16 DataDump'!$H$2:$H$4537, J$2)</f>
        <v>0</v>
      </c>
      <c r="K182" s="27">
        <f>SUMIFS('FY16 DataDump'!$E$2:$E$4537, 'FY16 DataDump'!$C$2:$C$4537, 'FY16 Individual Analysis'!$A182, 'FY16 DataDump'!$H$2:$H$4537, K$2)</f>
        <v>0</v>
      </c>
      <c r="L182" s="27">
        <f>SUMIFS('FY16 DataDump'!$E$2:$E$4537, 'FY16 DataDump'!$C$2:$C$4537, 'FY16 Individual Analysis'!$A182, 'FY16 DataDump'!$H$2:$H$4537, L$2)</f>
        <v>0</v>
      </c>
      <c r="M182" s="27">
        <f>SUMIFS('FY16 DataDump'!$E$2:$E$4537, 'FY16 DataDump'!$C$2:$C$4537, 'FY16 Individual Analysis'!$A182, 'FY16 DataDump'!$H$2:$H$4537, M$2)</f>
        <v>0</v>
      </c>
      <c r="N182" s="27">
        <f>SUMIFS('FY16 DataDump'!$E$2:$E$4537, 'FY16 DataDump'!$C$2:$C$4537, 'FY16 Individual Analysis'!$A182, 'FY16 DataDump'!$H$2:$H$4537, N$2)</f>
        <v>0</v>
      </c>
      <c r="O182" s="27">
        <f>SUMIFS('FY16 DataDump'!$E$2:$E$4537, 'FY16 DataDump'!$C$2:$C$4537, 'FY16 Individual Analysis'!$A182, 'FY16 DataDump'!$H$2:$H$4537, O$2)</f>
        <v>0</v>
      </c>
      <c r="P182" s="27">
        <f t="shared" si="17"/>
        <v>201</v>
      </c>
      <c r="Q182" s="108">
        <f t="shared" si="15"/>
        <v>1.6225379399418791E-2</v>
      </c>
      <c r="S182" s="20">
        <f t="shared" si="19"/>
        <v>241.2</v>
      </c>
      <c r="T182" s="21">
        <f t="shared" si="19"/>
        <v>0</v>
      </c>
      <c r="U182" s="21">
        <f t="shared" si="19"/>
        <v>0</v>
      </c>
      <c r="V182" s="21">
        <f t="shared" si="19"/>
        <v>0</v>
      </c>
      <c r="W182" s="21">
        <f t="shared" si="19"/>
        <v>0</v>
      </c>
      <c r="X182" s="21">
        <f t="shared" si="19"/>
        <v>0</v>
      </c>
      <c r="Y182" s="21">
        <f t="shared" si="18"/>
        <v>0</v>
      </c>
      <c r="Z182" s="21">
        <f t="shared" si="18"/>
        <v>0</v>
      </c>
      <c r="AA182" s="21">
        <f t="shared" si="18"/>
        <v>0</v>
      </c>
      <c r="AB182" s="21">
        <f t="shared" si="14"/>
        <v>0</v>
      </c>
      <c r="AC182" s="21">
        <f t="shared" si="14"/>
        <v>0</v>
      </c>
      <c r="AD182" s="24">
        <f t="shared" si="14"/>
        <v>0</v>
      </c>
      <c r="AF182" s="15">
        <f t="shared" si="16"/>
        <v>241.2</v>
      </c>
    </row>
    <row r="183" spans="1:32" x14ac:dyDescent="0.25">
      <c r="A183" s="75">
        <v>1113</v>
      </c>
      <c r="B183" s="75" t="str">
        <f>INDEX('FY16 DataDump'!$A$2:$H$4537, MATCH('FY16 Individual Analysis'!A183, 'FY16 DataDump'!$C$2:$C$4537, 0), MATCH('FY16 DataDump'!$B$1, 'FY16 DataDump'!$A$1:$H$1))</f>
        <v>ESPRESSO</v>
      </c>
      <c r="C183" s="75" t="str">
        <f>INDEX('FY16 DataDump'!$A$2:$H$4537, MATCH('FY16 Individual Analysis'!A183, 'FY16 DataDump'!$C$2:$C$4537, 0), MATCH('FY16 DataDump'!$D$1, 'FY16 DataDump'!$A$1:$H$1))</f>
        <v>ESPRESSO Double</v>
      </c>
      <c r="D183" s="27">
        <f>SUMIFS('FY16 DataDump'!$E$2:$E$4537, 'FY16 DataDump'!$C$2:$C$4537, 'FY16 Individual Analysis'!$A183, 'FY16 DataDump'!$H$2:$H$4537, D$2)</f>
        <v>52</v>
      </c>
      <c r="E183" s="27">
        <f>SUMIFS('FY16 DataDump'!$E$2:$E$4537, 'FY16 DataDump'!$C$2:$C$4537, 'FY16 Individual Analysis'!$A183, 'FY16 DataDump'!$H$2:$H$4537, E$2)</f>
        <v>0</v>
      </c>
      <c r="F183" s="27">
        <f>SUMIFS('FY16 DataDump'!$E$2:$E$4537, 'FY16 DataDump'!$C$2:$C$4537, 'FY16 Individual Analysis'!$A183, 'FY16 DataDump'!$H$2:$H$4537, F$2)</f>
        <v>0</v>
      </c>
      <c r="G183" s="27">
        <f>SUMIFS('FY16 DataDump'!$E$2:$E$4537, 'FY16 DataDump'!$C$2:$C$4537, 'FY16 Individual Analysis'!$A183, 'FY16 DataDump'!$H$2:$H$4537, G$2)</f>
        <v>0</v>
      </c>
      <c r="H183" s="27">
        <f>SUMIFS('FY16 DataDump'!$E$2:$E$4537, 'FY16 DataDump'!$C$2:$C$4537, 'FY16 Individual Analysis'!$A183, 'FY16 DataDump'!$H$2:$H$4537, H$2)</f>
        <v>0</v>
      </c>
      <c r="I183" s="27">
        <f>SUMIFS('FY16 DataDump'!$E$2:$E$4537, 'FY16 DataDump'!$C$2:$C$4537, 'FY16 Individual Analysis'!$A183, 'FY16 DataDump'!$H$2:$H$4537, I$2)</f>
        <v>0</v>
      </c>
      <c r="J183" s="27">
        <f>SUMIFS('FY16 DataDump'!$E$2:$E$4537, 'FY16 DataDump'!$C$2:$C$4537, 'FY16 Individual Analysis'!$A183, 'FY16 DataDump'!$H$2:$H$4537, J$2)</f>
        <v>0</v>
      </c>
      <c r="K183" s="27">
        <f>SUMIFS('FY16 DataDump'!$E$2:$E$4537, 'FY16 DataDump'!$C$2:$C$4537, 'FY16 Individual Analysis'!$A183, 'FY16 DataDump'!$H$2:$H$4537, K$2)</f>
        <v>0</v>
      </c>
      <c r="L183" s="27">
        <f>SUMIFS('FY16 DataDump'!$E$2:$E$4537, 'FY16 DataDump'!$C$2:$C$4537, 'FY16 Individual Analysis'!$A183, 'FY16 DataDump'!$H$2:$H$4537, L$2)</f>
        <v>0</v>
      </c>
      <c r="M183" s="27">
        <f>SUMIFS('FY16 DataDump'!$E$2:$E$4537, 'FY16 DataDump'!$C$2:$C$4537, 'FY16 Individual Analysis'!$A183, 'FY16 DataDump'!$H$2:$H$4537, M$2)</f>
        <v>0</v>
      </c>
      <c r="N183" s="27">
        <f>SUMIFS('FY16 DataDump'!$E$2:$E$4537, 'FY16 DataDump'!$C$2:$C$4537, 'FY16 Individual Analysis'!$A183, 'FY16 DataDump'!$H$2:$H$4537, N$2)</f>
        <v>0</v>
      </c>
      <c r="O183" s="27">
        <f>SUMIFS('FY16 DataDump'!$E$2:$E$4537, 'FY16 DataDump'!$C$2:$C$4537, 'FY16 Individual Analysis'!$A183, 'FY16 DataDump'!$H$2:$H$4537, O$2)</f>
        <v>0</v>
      </c>
      <c r="P183" s="27">
        <f t="shared" si="17"/>
        <v>52</v>
      </c>
      <c r="Q183" s="108">
        <f t="shared" si="15"/>
        <v>4.1976105908944142E-3</v>
      </c>
      <c r="S183" s="20">
        <f t="shared" si="19"/>
        <v>62.4</v>
      </c>
      <c r="T183" s="21">
        <f t="shared" si="19"/>
        <v>0</v>
      </c>
      <c r="U183" s="21">
        <f t="shared" si="19"/>
        <v>0</v>
      </c>
      <c r="V183" s="21">
        <f t="shared" si="19"/>
        <v>0</v>
      </c>
      <c r="W183" s="21">
        <f t="shared" si="19"/>
        <v>0</v>
      </c>
      <c r="X183" s="21">
        <f t="shared" si="19"/>
        <v>0</v>
      </c>
      <c r="Y183" s="21">
        <f t="shared" si="18"/>
        <v>0</v>
      </c>
      <c r="Z183" s="21">
        <f t="shared" si="18"/>
        <v>0</v>
      </c>
      <c r="AA183" s="21">
        <f t="shared" si="18"/>
        <v>0</v>
      </c>
      <c r="AB183" s="21">
        <f t="shared" si="14"/>
        <v>0</v>
      </c>
      <c r="AC183" s="21">
        <f t="shared" si="14"/>
        <v>0</v>
      </c>
      <c r="AD183" s="24">
        <f t="shared" si="14"/>
        <v>0</v>
      </c>
      <c r="AF183" s="15">
        <f t="shared" si="16"/>
        <v>62.4</v>
      </c>
    </row>
    <row r="184" spans="1:32" x14ac:dyDescent="0.25">
      <c r="A184" s="75">
        <v>1112</v>
      </c>
      <c r="B184" s="75" t="str">
        <f>INDEX('FY16 DataDump'!$A$2:$H$4537, MATCH('FY16 Individual Analysis'!A184, 'FY16 DataDump'!$C$2:$C$4537, 0), MATCH('FY16 DataDump'!$B$1, 'FY16 DataDump'!$A$1:$H$1))</f>
        <v>ESPRESSO</v>
      </c>
      <c r="C184" s="75" t="str">
        <f>INDEX('FY16 DataDump'!$A$2:$H$4537, MATCH('FY16 Individual Analysis'!A184, 'FY16 DataDump'!$C$2:$C$4537, 0), MATCH('FY16 DataDump'!$D$1, 'FY16 DataDump'!$A$1:$H$1))</f>
        <v>ESPRESSO Single</v>
      </c>
      <c r="D184" s="27">
        <f>SUMIFS('FY16 DataDump'!$E$2:$E$4537, 'FY16 DataDump'!$C$2:$C$4537, 'FY16 Individual Analysis'!$A184, 'FY16 DataDump'!$H$2:$H$4537, D$2)</f>
        <v>15</v>
      </c>
      <c r="E184" s="27">
        <f>SUMIFS('FY16 DataDump'!$E$2:$E$4537, 'FY16 DataDump'!$C$2:$C$4537, 'FY16 Individual Analysis'!$A184, 'FY16 DataDump'!$H$2:$H$4537, E$2)</f>
        <v>0</v>
      </c>
      <c r="F184" s="27">
        <f>SUMIFS('FY16 DataDump'!$E$2:$E$4537, 'FY16 DataDump'!$C$2:$C$4537, 'FY16 Individual Analysis'!$A184, 'FY16 DataDump'!$H$2:$H$4537, F$2)</f>
        <v>0</v>
      </c>
      <c r="G184" s="27">
        <f>SUMIFS('FY16 DataDump'!$E$2:$E$4537, 'FY16 DataDump'!$C$2:$C$4537, 'FY16 Individual Analysis'!$A184, 'FY16 DataDump'!$H$2:$H$4537, G$2)</f>
        <v>0</v>
      </c>
      <c r="H184" s="27">
        <f>SUMIFS('FY16 DataDump'!$E$2:$E$4537, 'FY16 DataDump'!$C$2:$C$4537, 'FY16 Individual Analysis'!$A184, 'FY16 DataDump'!$H$2:$H$4537, H$2)</f>
        <v>0</v>
      </c>
      <c r="I184" s="27">
        <f>SUMIFS('FY16 DataDump'!$E$2:$E$4537, 'FY16 DataDump'!$C$2:$C$4537, 'FY16 Individual Analysis'!$A184, 'FY16 DataDump'!$H$2:$H$4537, I$2)</f>
        <v>0</v>
      </c>
      <c r="J184" s="27">
        <f>SUMIFS('FY16 DataDump'!$E$2:$E$4537, 'FY16 DataDump'!$C$2:$C$4537, 'FY16 Individual Analysis'!$A184, 'FY16 DataDump'!$H$2:$H$4537, J$2)</f>
        <v>0</v>
      </c>
      <c r="K184" s="27">
        <f>SUMIFS('FY16 DataDump'!$E$2:$E$4537, 'FY16 DataDump'!$C$2:$C$4537, 'FY16 Individual Analysis'!$A184, 'FY16 DataDump'!$H$2:$H$4537, K$2)</f>
        <v>0</v>
      </c>
      <c r="L184" s="27">
        <f>SUMIFS('FY16 DataDump'!$E$2:$E$4537, 'FY16 DataDump'!$C$2:$C$4537, 'FY16 Individual Analysis'!$A184, 'FY16 DataDump'!$H$2:$H$4537, L$2)</f>
        <v>0</v>
      </c>
      <c r="M184" s="27">
        <f>SUMIFS('FY16 DataDump'!$E$2:$E$4537, 'FY16 DataDump'!$C$2:$C$4537, 'FY16 Individual Analysis'!$A184, 'FY16 DataDump'!$H$2:$H$4537, M$2)</f>
        <v>0</v>
      </c>
      <c r="N184" s="27">
        <f>SUMIFS('FY16 DataDump'!$E$2:$E$4537, 'FY16 DataDump'!$C$2:$C$4537, 'FY16 Individual Analysis'!$A184, 'FY16 DataDump'!$H$2:$H$4537, N$2)</f>
        <v>0</v>
      </c>
      <c r="O184" s="27">
        <f>SUMIFS('FY16 DataDump'!$E$2:$E$4537, 'FY16 DataDump'!$C$2:$C$4537, 'FY16 Individual Analysis'!$A184, 'FY16 DataDump'!$H$2:$H$4537, O$2)</f>
        <v>0</v>
      </c>
      <c r="P184" s="27">
        <f t="shared" si="17"/>
        <v>15</v>
      </c>
      <c r="Q184" s="108">
        <f t="shared" si="15"/>
        <v>1.2108492089118502E-3</v>
      </c>
      <c r="S184" s="20">
        <f t="shared" si="19"/>
        <v>18</v>
      </c>
      <c r="T184" s="21">
        <f t="shared" si="19"/>
        <v>0</v>
      </c>
      <c r="U184" s="21">
        <f t="shared" si="19"/>
        <v>0</v>
      </c>
      <c r="V184" s="21">
        <f t="shared" si="19"/>
        <v>0</v>
      </c>
      <c r="W184" s="21">
        <f t="shared" si="19"/>
        <v>0</v>
      </c>
      <c r="X184" s="21">
        <f t="shared" si="19"/>
        <v>0</v>
      </c>
      <c r="Y184" s="21">
        <f t="shared" si="18"/>
        <v>0</v>
      </c>
      <c r="Z184" s="21">
        <f t="shared" si="18"/>
        <v>0</v>
      </c>
      <c r="AA184" s="21">
        <f t="shared" si="18"/>
        <v>0</v>
      </c>
      <c r="AB184" s="21">
        <f t="shared" si="14"/>
        <v>0</v>
      </c>
      <c r="AC184" s="21">
        <f t="shared" si="14"/>
        <v>0</v>
      </c>
      <c r="AD184" s="24">
        <f t="shared" si="14"/>
        <v>0</v>
      </c>
      <c r="AF184" s="15">
        <f t="shared" si="16"/>
        <v>18</v>
      </c>
    </row>
    <row r="185" spans="1:32" x14ac:dyDescent="0.25">
      <c r="A185" s="75">
        <v>1114</v>
      </c>
      <c r="B185" s="75" t="str">
        <f>INDEX('FY16 DataDump'!$A$2:$H$4537, MATCH('FY16 Individual Analysis'!A185, 'FY16 DataDump'!$C$2:$C$4537, 0), MATCH('FY16 DataDump'!$B$1, 'FY16 DataDump'!$A$1:$H$1))</f>
        <v>ESPRESSO</v>
      </c>
      <c r="C185" s="75" t="str">
        <f>INDEX('FY16 DataDump'!$A$2:$H$4537, MATCH('FY16 Individual Analysis'!A185, 'FY16 DataDump'!$C$2:$C$4537, 0), MATCH('FY16 DataDump'!$D$1, 'FY16 DataDump'!$A$1:$H$1))</f>
        <v>ESPRESSO Triple</v>
      </c>
      <c r="D185" s="27">
        <f>SUMIFS('FY16 DataDump'!$E$2:$E$4537, 'FY16 DataDump'!$C$2:$C$4537, 'FY16 Individual Analysis'!$A185, 'FY16 DataDump'!$H$2:$H$4537, D$2)</f>
        <v>23</v>
      </c>
      <c r="E185" s="27">
        <f>SUMIFS('FY16 DataDump'!$E$2:$E$4537, 'FY16 DataDump'!$C$2:$C$4537, 'FY16 Individual Analysis'!$A185, 'FY16 DataDump'!$H$2:$H$4537, E$2)</f>
        <v>0</v>
      </c>
      <c r="F185" s="27">
        <f>SUMIFS('FY16 DataDump'!$E$2:$E$4537, 'FY16 DataDump'!$C$2:$C$4537, 'FY16 Individual Analysis'!$A185, 'FY16 DataDump'!$H$2:$H$4537, F$2)</f>
        <v>0</v>
      </c>
      <c r="G185" s="27">
        <f>SUMIFS('FY16 DataDump'!$E$2:$E$4537, 'FY16 DataDump'!$C$2:$C$4537, 'FY16 Individual Analysis'!$A185, 'FY16 DataDump'!$H$2:$H$4537, G$2)</f>
        <v>0</v>
      </c>
      <c r="H185" s="27">
        <f>SUMIFS('FY16 DataDump'!$E$2:$E$4537, 'FY16 DataDump'!$C$2:$C$4537, 'FY16 Individual Analysis'!$A185, 'FY16 DataDump'!$H$2:$H$4537, H$2)</f>
        <v>0</v>
      </c>
      <c r="I185" s="27">
        <f>SUMIFS('FY16 DataDump'!$E$2:$E$4537, 'FY16 DataDump'!$C$2:$C$4537, 'FY16 Individual Analysis'!$A185, 'FY16 DataDump'!$H$2:$H$4537, I$2)</f>
        <v>0</v>
      </c>
      <c r="J185" s="27">
        <f>SUMIFS('FY16 DataDump'!$E$2:$E$4537, 'FY16 DataDump'!$C$2:$C$4537, 'FY16 Individual Analysis'!$A185, 'FY16 DataDump'!$H$2:$H$4537, J$2)</f>
        <v>0</v>
      </c>
      <c r="K185" s="27">
        <f>SUMIFS('FY16 DataDump'!$E$2:$E$4537, 'FY16 DataDump'!$C$2:$C$4537, 'FY16 Individual Analysis'!$A185, 'FY16 DataDump'!$H$2:$H$4537, K$2)</f>
        <v>0</v>
      </c>
      <c r="L185" s="27">
        <f>SUMIFS('FY16 DataDump'!$E$2:$E$4537, 'FY16 DataDump'!$C$2:$C$4537, 'FY16 Individual Analysis'!$A185, 'FY16 DataDump'!$H$2:$H$4537, L$2)</f>
        <v>0</v>
      </c>
      <c r="M185" s="27">
        <f>SUMIFS('FY16 DataDump'!$E$2:$E$4537, 'FY16 DataDump'!$C$2:$C$4537, 'FY16 Individual Analysis'!$A185, 'FY16 DataDump'!$H$2:$H$4537, M$2)</f>
        <v>0</v>
      </c>
      <c r="N185" s="27">
        <f>SUMIFS('FY16 DataDump'!$E$2:$E$4537, 'FY16 DataDump'!$C$2:$C$4537, 'FY16 Individual Analysis'!$A185, 'FY16 DataDump'!$H$2:$H$4537, N$2)</f>
        <v>0</v>
      </c>
      <c r="O185" s="27">
        <f>SUMIFS('FY16 DataDump'!$E$2:$E$4537, 'FY16 DataDump'!$C$2:$C$4537, 'FY16 Individual Analysis'!$A185, 'FY16 DataDump'!$H$2:$H$4537, O$2)</f>
        <v>0</v>
      </c>
      <c r="P185" s="27">
        <f t="shared" si="17"/>
        <v>23</v>
      </c>
      <c r="Q185" s="108">
        <f t="shared" si="15"/>
        <v>1.856635453664837E-3</v>
      </c>
      <c r="S185" s="20">
        <f t="shared" si="19"/>
        <v>27.6</v>
      </c>
      <c r="T185" s="21">
        <f t="shared" si="19"/>
        <v>0</v>
      </c>
      <c r="U185" s="21">
        <f t="shared" si="19"/>
        <v>0</v>
      </c>
      <c r="V185" s="21">
        <f t="shared" si="19"/>
        <v>0</v>
      </c>
      <c r="W185" s="21">
        <f t="shared" si="19"/>
        <v>0</v>
      </c>
      <c r="X185" s="21">
        <f t="shared" si="19"/>
        <v>0</v>
      </c>
      <c r="Y185" s="21">
        <f t="shared" si="18"/>
        <v>0</v>
      </c>
      <c r="Z185" s="21">
        <f t="shared" si="18"/>
        <v>0</v>
      </c>
      <c r="AA185" s="21">
        <f t="shared" si="18"/>
        <v>0</v>
      </c>
      <c r="AB185" s="21">
        <f t="shared" si="14"/>
        <v>0</v>
      </c>
      <c r="AC185" s="21">
        <f t="shared" si="14"/>
        <v>0</v>
      </c>
      <c r="AD185" s="24">
        <f t="shared" si="14"/>
        <v>0</v>
      </c>
      <c r="AF185" s="15">
        <f t="shared" si="16"/>
        <v>27.6</v>
      </c>
    </row>
    <row r="186" spans="1:32" x14ac:dyDescent="0.25">
      <c r="A186" s="75">
        <v>787</v>
      </c>
      <c r="B186" s="75" t="str">
        <f>INDEX('FY16 DataDump'!$A$2:$H$4537, MATCH('FY16 Individual Analysis'!A186, 'FY16 DataDump'!$C$2:$C$4537, 0), MATCH('FY16 DataDump'!$B$1, 'FY16 DataDump'!$A$1:$H$1))</f>
        <v>ESPRESSO</v>
      </c>
      <c r="C186" s="75" t="str">
        <f>INDEX('FY16 DataDump'!$A$2:$H$4537, MATCH('FY16 Individual Analysis'!A186, 'FY16 DataDump'!$C$2:$C$4537, 0), MATCH('FY16 DataDump'!$D$1, 'FY16 DataDump'!$A$1:$H$1))</f>
        <v>EXTRA FLAVOR</v>
      </c>
      <c r="D186" s="27">
        <f>SUMIFS('FY16 DataDump'!$E$2:$E$4537, 'FY16 DataDump'!$C$2:$C$4537, 'FY16 Individual Analysis'!$A186, 'FY16 DataDump'!$H$2:$H$4537, D$2)</f>
        <v>354</v>
      </c>
      <c r="E186" s="27">
        <f>SUMIFS('FY16 DataDump'!$E$2:$E$4537, 'FY16 DataDump'!$C$2:$C$4537, 'FY16 Individual Analysis'!$A186, 'FY16 DataDump'!$H$2:$H$4537, E$2)</f>
        <v>0</v>
      </c>
      <c r="F186" s="27">
        <f>SUMIFS('FY16 DataDump'!$E$2:$E$4537, 'FY16 DataDump'!$C$2:$C$4537, 'FY16 Individual Analysis'!$A186, 'FY16 DataDump'!$H$2:$H$4537, F$2)</f>
        <v>0</v>
      </c>
      <c r="G186" s="27">
        <f>SUMIFS('FY16 DataDump'!$E$2:$E$4537, 'FY16 DataDump'!$C$2:$C$4537, 'FY16 Individual Analysis'!$A186, 'FY16 DataDump'!$H$2:$H$4537, G$2)</f>
        <v>0</v>
      </c>
      <c r="H186" s="27">
        <f>SUMIFS('FY16 DataDump'!$E$2:$E$4537, 'FY16 DataDump'!$C$2:$C$4537, 'FY16 Individual Analysis'!$A186, 'FY16 DataDump'!$H$2:$H$4537, H$2)</f>
        <v>0</v>
      </c>
      <c r="I186" s="27">
        <f>SUMIFS('FY16 DataDump'!$E$2:$E$4537, 'FY16 DataDump'!$C$2:$C$4537, 'FY16 Individual Analysis'!$A186, 'FY16 DataDump'!$H$2:$H$4537, I$2)</f>
        <v>0</v>
      </c>
      <c r="J186" s="27">
        <f>SUMIFS('FY16 DataDump'!$E$2:$E$4537, 'FY16 DataDump'!$C$2:$C$4537, 'FY16 Individual Analysis'!$A186, 'FY16 DataDump'!$H$2:$H$4537, J$2)</f>
        <v>0</v>
      </c>
      <c r="K186" s="27">
        <f>SUMIFS('FY16 DataDump'!$E$2:$E$4537, 'FY16 DataDump'!$C$2:$C$4537, 'FY16 Individual Analysis'!$A186, 'FY16 DataDump'!$H$2:$H$4537, K$2)</f>
        <v>0</v>
      </c>
      <c r="L186" s="27">
        <f>SUMIFS('FY16 DataDump'!$E$2:$E$4537, 'FY16 DataDump'!$C$2:$C$4537, 'FY16 Individual Analysis'!$A186, 'FY16 DataDump'!$H$2:$H$4537, L$2)</f>
        <v>0</v>
      </c>
      <c r="M186" s="27">
        <f>SUMIFS('FY16 DataDump'!$E$2:$E$4537, 'FY16 DataDump'!$C$2:$C$4537, 'FY16 Individual Analysis'!$A186, 'FY16 DataDump'!$H$2:$H$4537, M$2)</f>
        <v>0</v>
      </c>
      <c r="N186" s="27">
        <f>SUMIFS('FY16 DataDump'!$E$2:$E$4537, 'FY16 DataDump'!$C$2:$C$4537, 'FY16 Individual Analysis'!$A186, 'FY16 DataDump'!$H$2:$H$4537, N$2)</f>
        <v>0</v>
      </c>
      <c r="O186" s="27">
        <f>SUMIFS('FY16 DataDump'!$E$2:$E$4537, 'FY16 DataDump'!$C$2:$C$4537, 'FY16 Individual Analysis'!$A186, 'FY16 DataDump'!$H$2:$H$4537, O$2)</f>
        <v>0</v>
      </c>
      <c r="P186" s="27">
        <f t="shared" si="17"/>
        <v>354</v>
      </c>
      <c r="Q186" s="108">
        <f t="shared" si="15"/>
        <v>2.8576041330319664E-2</v>
      </c>
      <c r="S186" s="20">
        <f t="shared" si="19"/>
        <v>424.8</v>
      </c>
      <c r="T186" s="21">
        <f t="shared" si="19"/>
        <v>0</v>
      </c>
      <c r="U186" s="21">
        <f t="shared" si="19"/>
        <v>0</v>
      </c>
      <c r="V186" s="21">
        <f t="shared" si="19"/>
        <v>0</v>
      </c>
      <c r="W186" s="21">
        <f t="shared" si="19"/>
        <v>0</v>
      </c>
      <c r="X186" s="21">
        <f t="shared" si="19"/>
        <v>0</v>
      </c>
      <c r="Y186" s="21">
        <f t="shared" si="18"/>
        <v>0</v>
      </c>
      <c r="Z186" s="21">
        <f t="shared" si="18"/>
        <v>0</v>
      </c>
      <c r="AA186" s="21">
        <f t="shared" si="18"/>
        <v>0</v>
      </c>
      <c r="AB186" s="21">
        <f t="shared" si="14"/>
        <v>0</v>
      </c>
      <c r="AC186" s="21">
        <f t="shared" si="14"/>
        <v>0</v>
      </c>
      <c r="AD186" s="24">
        <f t="shared" si="14"/>
        <v>0</v>
      </c>
      <c r="AF186" s="15">
        <f t="shared" si="16"/>
        <v>424.8</v>
      </c>
    </row>
    <row r="187" spans="1:32" x14ac:dyDescent="0.25">
      <c r="A187" s="75">
        <v>768</v>
      </c>
      <c r="B187" s="75" t="str">
        <f>INDEX('FY16 DataDump'!$A$2:$H$4537, MATCH('FY16 Individual Analysis'!A187, 'FY16 DataDump'!$C$2:$C$4537, 0), MATCH('FY16 DataDump'!$B$1, 'FY16 DataDump'!$A$1:$H$1))</f>
        <v>ESPRESSO</v>
      </c>
      <c r="C187" s="75" t="str">
        <f>INDEX('FY16 DataDump'!$A$2:$H$4537, MATCH('FY16 Individual Analysis'!A187, 'FY16 DataDump'!$C$2:$C$4537, 0), MATCH('FY16 DataDump'!$D$1, 'FY16 DataDump'!$A$1:$H$1))</f>
        <v>EXTRA SHOT</v>
      </c>
      <c r="D187" s="27">
        <f>SUMIFS('FY16 DataDump'!$E$2:$E$4537, 'FY16 DataDump'!$C$2:$C$4537, 'FY16 Individual Analysis'!$A187, 'FY16 DataDump'!$H$2:$H$4537, D$2)</f>
        <v>140</v>
      </c>
      <c r="E187" s="27">
        <f>SUMIFS('FY16 DataDump'!$E$2:$E$4537, 'FY16 DataDump'!$C$2:$C$4537, 'FY16 Individual Analysis'!$A187, 'FY16 DataDump'!$H$2:$H$4537, E$2)</f>
        <v>0</v>
      </c>
      <c r="F187" s="27">
        <f>SUMIFS('FY16 DataDump'!$E$2:$E$4537, 'FY16 DataDump'!$C$2:$C$4537, 'FY16 Individual Analysis'!$A187, 'FY16 DataDump'!$H$2:$H$4537, F$2)</f>
        <v>0</v>
      </c>
      <c r="G187" s="27">
        <f>SUMIFS('FY16 DataDump'!$E$2:$E$4537, 'FY16 DataDump'!$C$2:$C$4537, 'FY16 Individual Analysis'!$A187, 'FY16 DataDump'!$H$2:$H$4537, G$2)</f>
        <v>0</v>
      </c>
      <c r="H187" s="27">
        <f>SUMIFS('FY16 DataDump'!$E$2:$E$4537, 'FY16 DataDump'!$C$2:$C$4537, 'FY16 Individual Analysis'!$A187, 'FY16 DataDump'!$H$2:$H$4537, H$2)</f>
        <v>0</v>
      </c>
      <c r="I187" s="27">
        <f>SUMIFS('FY16 DataDump'!$E$2:$E$4537, 'FY16 DataDump'!$C$2:$C$4537, 'FY16 Individual Analysis'!$A187, 'FY16 DataDump'!$H$2:$H$4537, I$2)</f>
        <v>0</v>
      </c>
      <c r="J187" s="27">
        <f>SUMIFS('FY16 DataDump'!$E$2:$E$4537, 'FY16 DataDump'!$C$2:$C$4537, 'FY16 Individual Analysis'!$A187, 'FY16 DataDump'!$H$2:$H$4537, J$2)</f>
        <v>0</v>
      </c>
      <c r="K187" s="27">
        <f>SUMIFS('FY16 DataDump'!$E$2:$E$4537, 'FY16 DataDump'!$C$2:$C$4537, 'FY16 Individual Analysis'!$A187, 'FY16 DataDump'!$H$2:$H$4537, K$2)</f>
        <v>0</v>
      </c>
      <c r="L187" s="27">
        <f>SUMIFS('FY16 DataDump'!$E$2:$E$4537, 'FY16 DataDump'!$C$2:$C$4537, 'FY16 Individual Analysis'!$A187, 'FY16 DataDump'!$H$2:$H$4537, L$2)</f>
        <v>0</v>
      </c>
      <c r="M187" s="27">
        <f>SUMIFS('FY16 DataDump'!$E$2:$E$4537, 'FY16 DataDump'!$C$2:$C$4537, 'FY16 Individual Analysis'!$A187, 'FY16 DataDump'!$H$2:$H$4537, M$2)</f>
        <v>0</v>
      </c>
      <c r="N187" s="27">
        <f>SUMIFS('FY16 DataDump'!$E$2:$E$4537, 'FY16 DataDump'!$C$2:$C$4537, 'FY16 Individual Analysis'!$A187, 'FY16 DataDump'!$H$2:$H$4537, N$2)</f>
        <v>0</v>
      </c>
      <c r="O187" s="27">
        <f>SUMIFS('FY16 DataDump'!$E$2:$E$4537, 'FY16 DataDump'!$C$2:$C$4537, 'FY16 Individual Analysis'!$A187, 'FY16 DataDump'!$H$2:$H$4537, O$2)</f>
        <v>0</v>
      </c>
      <c r="P187" s="27">
        <f t="shared" si="17"/>
        <v>140</v>
      </c>
      <c r="Q187" s="108">
        <f t="shared" si="15"/>
        <v>1.1301259283177269E-2</v>
      </c>
      <c r="S187" s="20">
        <f t="shared" si="19"/>
        <v>168</v>
      </c>
      <c r="T187" s="21">
        <f t="shared" si="19"/>
        <v>0</v>
      </c>
      <c r="U187" s="21">
        <f t="shared" si="19"/>
        <v>0</v>
      </c>
      <c r="V187" s="21">
        <f t="shared" si="19"/>
        <v>0</v>
      </c>
      <c r="W187" s="21">
        <f t="shared" si="19"/>
        <v>0</v>
      </c>
      <c r="X187" s="21">
        <f t="shared" si="19"/>
        <v>0</v>
      </c>
      <c r="Y187" s="21">
        <f t="shared" si="18"/>
        <v>0</v>
      </c>
      <c r="Z187" s="21">
        <f t="shared" si="18"/>
        <v>0</v>
      </c>
      <c r="AA187" s="21">
        <f t="shared" si="18"/>
        <v>0</v>
      </c>
      <c r="AB187" s="21">
        <f t="shared" si="14"/>
        <v>0</v>
      </c>
      <c r="AC187" s="21">
        <f t="shared" si="14"/>
        <v>0</v>
      </c>
      <c r="AD187" s="24">
        <f t="shared" si="14"/>
        <v>0</v>
      </c>
      <c r="AF187" s="15">
        <f t="shared" si="16"/>
        <v>168</v>
      </c>
    </row>
    <row r="188" spans="1:32" x14ac:dyDescent="0.25">
      <c r="A188" s="75">
        <v>7624</v>
      </c>
      <c r="B188" s="75" t="str">
        <f>INDEX('FY16 DataDump'!$A$2:$H$4537, MATCH('FY16 Individual Analysis'!A188, 'FY16 DataDump'!$C$2:$C$4537, 0), MATCH('FY16 DataDump'!$B$1, 'FY16 DataDump'!$A$1:$H$1))</f>
        <v>ESPRESSO</v>
      </c>
      <c r="C188" s="75" t="str">
        <f>INDEX('FY16 DataDump'!$A$2:$H$4537, MATCH('FY16 Individual Analysis'!A188, 'FY16 DataDump'!$C$2:$C$4537, 0), MATCH('FY16 DataDump'!$D$1, 'FY16 DataDump'!$A$1:$H$1))</f>
        <v>Green Tea Latte 12 oz</v>
      </c>
      <c r="D188" s="27">
        <f>SUMIFS('FY16 DataDump'!$E$2:$E$4537, 'FY16 DataDump'!$C$2:$C$4537, 'FY16 Individual Analysis'!$A188, 'FY16 DataDump'!$H$2:$H$4537, D$2)</f>
        <v>4</v>
      </c>
      <c r="E188" s="27">
        <f>SUMIFS('FY16 DataDump'!$E$2:$E$4537, 'FY16 DataDump'!$C$2:$C$4537, 'FY16 Individual Analysis'!$A188, 'FY16 DataDump'!$H$2:$H$4537, E$2)</f>
        <v>0</v>
      </c>
      <c r="F188" s="27">
        <f>SUMIFS('FY16 DataDump'!$E$2:$E$4537, 'FY16 DataDump'!$C$2:$C$4537, 'FY16 Individual Analysis'!$A188, 'FY16 DataDump'!$H$2:$H$4537, F$2)</f>
        <v>0</v>
      </c>
      <c r="G188" s="27">
        <f>SUMIFS('FY16 DataDump'!$E$2:$E$4537, 'FY16 DataDump'!$C$2:$C$4537, 'FY16 Individual Analysis'!$A188, 'FY16 DataDump'!$H$2:$H$4537, G$2)</f>
        <v>0</v>
      </c>
      <c r="H188" s="27">
        <f>SUMIFS('FY16 DataDump'!$E$2:$E$4537, 'FY16 DataDump'!$C$2:$C$4537, 'FY16 Individual Analysis'!$A188, 'FY16 DataDump'!$H$2:$H$4537, H$2)</f>
        <v>0</v>
      </c>
      <c r="I188" s="27">
        <f>SUMIFS('FY16 DataDump'!$E$2:$E$4537, 'FY16 DataDump'!$C$2:$C$4537, 'FY16 Individual Analysis'!$A188, 'FY16 DataDump'!$H$2:$H$4537, I$2)</f>
        <v>0</v>
      </c>
      <c r="J188" s="27">
        <f>SUMIFS('FY16 DataDump'!$E$2:$E$4537, 'FY16 DataDump'!$C$2:$C$4537, 'FY16 Individual Analysis'!$A188, 'FY16 DataDump'!$H$2:$H$4537, J$2)</f>
        <v>0</v>
      </c>
      <c r="K188" s="27">
        <f>SUMIFS('FY16 DataDump'!$E$2:$E$4537, 'FY16 DataDump'!$C$2:$C$4537, 'FY16 Individual Analysis'!$A188, 'FY16 DataDump'!$H$2:$H$4537, K$2)</f>
        <v>0</v>
      </c>
      <c r="L188" s="27">
        <f>SUMIFS('FY16 DataDump'!$E$2:$E$4537, 'FY16 DataDump'!$C$2:$C$4537, 'FY16 Individual Analysis'!$A188, 'FY16 DataDump'!$H$2:$H$4537, L$2)</f>
        <v>0</v>
      </c>
      <c r="M188" s="27">
        <f>SUMIFS('FY16 DataDump'!$E$2:$E$4537, 'FY16 DataDump'!$C$2:$C$4537, 'FY16 Individual Analysis'!$A188, 'FY16 DataDump'!$H$2:$H$4537, M$2)</f>
        <v>0</v>
      </c>
      <c r="N188" s="27">
        <f>SUMIFS('FY16 DataDump'!$E$2:$E$4537, 'FY16 DataDump'!$C$2:$C$4537, 'FY16 Individual Analysis'!$A188, 'FY16 DataDump'!$H$2:$H$4537, N$2)</f>
        <v>0</v>
      </c>
      <c r="O188" s="27">
        <f>SUMIFS('FY16 DataDump'!$E$2:$E$4537, 'FY16 DataDump'!$C$2:$C$4537, 'FY16 Individual Analysis'!$A188, 'FY16 DataDump'!$H$2:$H$4537, O$2)</f>
        <v>0</v>
      </c>
      <c r="P188" s="27">
        <f t="shared" si="17"/>
        <v>4</v>
      </c>
      <c r="Q188" s="108">
        <f t="shared" si="15"/>
        <v>3.2289312237649337E-4</v>
      </c>
      <c r="S188" s="20">
        <f t="shared" si="19"/>
        <v>4.8</v>
      </c>
      <c r="T188" s="21">
        <f t="shared" si="19"/>
        <v>0</v>
      </c>
      <c r="U188" s="21">
        <f t="shared" si="19"/>
        <v>0</v>
      </c>
      <c r="V188" s="21">
        <f t="shared" si="19"/>
        <v>0</v>
      </c>
      <c r="W188" s="21">
        <f t="shared" si="19"/>
        <v>0</v>
      </c>
      <c r="X188" s="21">
        <f t="shared" si="19"/>
        <v>0</v>
      </c>
      <c r="Y188" s="21">
        <f t="shared" si="18"/>
        <v>0</v>
      </c>
      <c r="Z188" s="21">
        <f t="shared" si="18"/>
        <v>0</v>
      </c>
      <c r="AA188" s="21">
        <f t="shared" si="18"/>
        <v>0</v>
      </c>
      <c r="AB188" s="21">
        <f t="shared" si="14"/>
        <v>0</v>
      </c>
      <c r="AC188" s="21">
        <f t="shared" si="14"/>
        <v>0</v>
      </c>
      <c r="AD188" s="24">
        <f t="shared" si="14"/>
        <v>0</v>
      </c>
      <c r="AF188" s="15">
        <f t="shared" si="16"/>
        <v>4.8</v>
      </c>
    </row>
    <row r="189" spans="1:32" x14ac:dyDescent="0.25">
      <c r="A189" s="75">
        <v>7614</v>
      </c>
      <c r="B189" s="75" t="str">
        <f>INDEX('FY16 DataDump'!$A$2:$H$4537, MATCH('FY16 Individual Analysis'!A189, 'FY16 DataDump'!$C$2:$C$4537, 0), MATCH('FY16 DataDump'!$B$1, 'FY16 DataDump'!$A$1:$H$1))</f>
        <v>ESPRESSO</v>
      </c>
      <c r="C189" s="75" t="str">
        <f>INDEX('FY16 DataDump'!$A$2:$H$4537, MATCH('FY16 Individual Analysis'!A189, 'FY16 DataDump'!$C$2:$C$4537, 0), MATCH('FY16 DataDump'!$D$1, 'FY16 DataDump'!$A$1:$H$1))</f>
        <v>Green Tea Latte 16 oz</v>
      </c>
      <c r="D189" s="27">
        <f>SUMIFS('FY16 DataDump'!$E$2:$E$4537, 'FY16 DataDump'!$C$2:$C$4537, 'FY16 Individual Analysis'!$A189, 'FY16 DataDump'!$H$2:$H$4537, D$2)</f>
        <v>5</v>
      </c>
      <c r="E189" s="27">
        <f>SUMIFS('FY16 DataDump'!$E$2:$E$4537, 'FY16 DataDump'!$C$2:$C$4537, 'FY16 Individual Analysis'!$A189, 'FY16 DataDump'!$H$2:$H$4537, E$2)</f>
        <v>0</v>
      </c>
      <c r="F189" s="27">
        <f>SUMIFS('FY16 DataDump'!$E$2:$E$4537, 'FY16 DataDump'!$C$2:$C$4537, 'FY16 Individual Analysis'!$A189, 'FY16 DataDump'!$H$2:$H$4537, F$2)</f>
        <v>0</v>
      </c>
      <c r="G189" s="27">
        <f>SUMIFS('FY16 DataDump'!$E$2:$E$4537, 'FY16 DataDump'!$C$2:$C$4537, 'FY16 Individual Analysis'!$A189, 'FY16 DataDump'!$H$2:$H$4537, G$2)</f>
        <v>0</v>
      </c>
      <c r="H189" s="27">
        <f>SUMIFS('FY16 DataDump'!$E$2:$E$4537, 'FY16 DataDump'!$C$2:$C$4537, 'FY16 Individual Analysis'!$A189, 'FY16 DataDump'!$H$2:$H$4537, H$2)</f>
        <v>0</v>
      </c>
      <c r="I189" s="27">
        <f>SUMIFS('FY16 DataDump'!$E$2:$E$4537, 'FY16 DataDump'!$C$2:$C$4537, 'FY16 Individual Analysis'!$A189, 'FY16 DataDump'!$H$2:$H$4537, I$2)</f>
        <v>0</v>
      </c>
      <c r="J189" s="27">
        <f>SUMIFS('FY16 DataDump'!$E$2:$E$4537, 'FY16 DataDump'!$C$2:$C$4537, 'FY16 Individual Analysis'!$A189, 'FY16 DataDump'!$H$2:$H$4537, J$2)</f>
        <v>0</v>
      </c>
      <c r="K189" s="27">
        <f>SUMIFS('FY16 DataDump'!$E$2:$E$4537, 'FY16 DataDump'!$C$2:$C$4537, 'FY16 Individual Analysis'!$A189, 'FY16 DataDump'!$H$2:$H$4537, K$2)</f>
        <v>0</v>
      </c>
      <c r="L189" s="27">
        <f>SUMIFS('FY16 DataDump'!$E$2:$E$4537, 'FY16 DataDump'!$C$2:$C$4537, 'FY16 Individual Analysis'!$A189, 'FY16 DataDump'!$H$2:$H$4537, L$2)</f>
        <v>0</v>
      </c>
      <c r="M189" s="27">
        <f>SUMIFS('FY16 DataDump'!$E$2:$E$4537, 'FY16 DataDump'!$C$2:$C$4537, 'FY16 Individual Analysis'!$A189, 'FY16 DataDump'!$H$2:$H$4537, M$2)</f>
        <v>0</v>
      </c>
      <c r="N189" s="27">
        <f>SUMIFS('FY16 DataDump'!$E$2:$E$4537, 'FY16 DataDump'!$C$2:$C$4537, 'FY16 Individual Analysis'!$A189, 'FY16 DataDump'!$H$2:$H$4537, N$2)</f>
        <v>0</v>
      </c>
      <c r="O189" s="27">
        <f>SUMIFS('FY16 DataDump'!$E$2:$E$4537, 'FY16 DataDump'!$C$2:$C$4537, 'FY16 Individual Analysis'!$A189, 'FY16 DataDump'!$H$2:$H$4537, O$2)</f>
        <v>0</v>
      </c>
      <c r="P189" s="27">
        <f t="shared" si="17"/>
        <v>5</v>
      </c>
      <c r="Q189" s="108">
        <f t="shared" si="15"/>
        <v>4.0361640297061671E-4</v>
      </c>
      <c r="S189" s="20">
        <f t="shared" si="19"/>
        <v>6</v>
      </c>
      <c r="T189" s="21">
        <f t="shared" si="19"/>
        <v>0</v>
      </c>
      <c r="U189" s="21">
        <f t="shared" si="19"/>
        <v>0</v>
      </c>
      <c r="V189" s="21">
        <f t="shared" si="19"/>
        <v>0</v>
      </c>
      <c r="W189" s="21">
        <f t="shared" si="19"/>
        <v>0</v>
      </c>
      <c r="X189" s="21">
        <f t="shared" si="19"/>
        <v>0</v>
      </c>
      <c r="Y189" s="21">
        <f t="shared" si="18"/>
        <v>0</v>
      </c>
      <c r="Z189" s="21">
        <f t="shared" si="18"/>
        <v>0</v>
      </c>
      <c r="AA189" s="21">
        <f t="shared" si="18"/>
        <v>0</v>
      </c>
      <c r="AB189" s="21">
        <f t="shared" si="14"/>
        <v>0</v>
      </c>
      <c r="AC189" s="21">
        <f t="shared" si="14"/>
        <v>0</v>
      </c>
      <c r="AD189" s="24">
        <f t="shared" si="14"/>
        <v>0</v>
      </c>
      <c r="AF189" s="15">
        <f t="shared" si="16"/>
        <v>6</v>
      </c>
    </row>
    <row r="190" spans="1:32" x14ac:dyDescent="0.25">
      <c r="A190" s="75">
        <v>7604</v>
      </c>
      <c r="B190" s="75" t="str">
        <f>INDEX('FY16 DataDump'!$A$2:$H$4537, MATCH('FY16 Individual Analysis'!A190, 'FY16 DataDump'!$C$2:$C$4537, 0), MATCH('FY16 DataDump'!$B$1, 'FY16 DataDump'!$A$1:$H$1))</f>
        <v>ESPRESSO</v>
      </c>
      <c r="C190" s="75" t="str">
        <f>INDEX('FY16 DataDump'!$A$2:$H$4537, MATCH('FY16 Individual Analysis'!A190, 'FY16 DataDump'!$C$2:$C$4537, 0), MATCH('FY16 DataDump'!$D$1, 'FY16 DataDump'!$A$1:$H$1))</f>
        <v>Green Tea Latte 20 oz</v>
      </c>
      <c r="D190" s="27">
        <f>SUMIFS('FY16 DataDump'!$E$2:$E$4537, 'FY16 DataDump'!$C$2:$C$4537, 'FY16 Individual Analysis'!$A190, 'FY16 DataDump'!$H$2:$H$4537, D$2)</f>
        <v>2</v>
      </c>
      <c r="E190" s="27">
        <f>SUMIFS('FY16 DataDump'!$E$2:$E$4537, 'FY16 DataDump'!$C$2:$C$4537, 'FY16 Individual Analysis'!$A190, 'FY16 DataDump'!$H$2:$H$4537, E$2)</f>
        <v>0</v>
      </c>
      <c r="F190" s="27">
        <f>SUMIFS('FY16 DataDump'!$E$2:$E$4537, 'FY16 DataDump'!$C$2:$C$4537, 'FY16 Individual Analysis'!$A190, 'FY16 DataDump'!$H$2:$H$4537, F$2)</f>
        <v>0</v>
      </c>
      <c r="G190" s="27">
        <f>SUMIFS('FY16 DataDump'!$E$2:$E$4537, 'FY16 DataDump'!$C$2:$C$4537, 'FY16 Individual Analysis'!$A190, 'FY16 DataDump'!$H$2:$H$4537, G$2)</f>
        <v>0</v>
      </c>
      <c r="H190" s="27">
        <f>SUMIFS('FY16 DataDump'!$E$2:$E$4537, 'FY16 DataDump'!$C$2:$C$4537, 'FY16 Individual Analysis'!$A190, 'FY16 DataDump'!$H$2:$H$4537, H$2)</f>
        <v>0</v>
      </c>
      <c r="I190" s="27">
        <f>SUMIFS('FY16 DataDump'!$E$2:$E$4537, 'FY16 DataDump'!$C$2:$C$4537, 'FY16 Individual Analysis'!$A190, 'FY16 DataDump'!$H$2:$H$4537, I$2)</f>
        <v>0</v>
      </c>
      <c r="J190" s="27">
        <f>SUMIFS('FY16 DataDump'!$E$2:$E$4537, 'FY16 DataDump'!$C$2:$C$4537, 'FY16 Individual Analysis'!$A190, 'FY16 DataDump'!$H$2:$H$4537, J$2)</f>
        <v>0</v>
      </c>
      <c r="K190" s="27">
        <f>SUMIFS('FY16 DataDump'!$E$2:$E$4537, 'FY16 DataDump'!$C$2:$C$4537, 'FY16 Individual Analysis'!$A190, 'FY16 DataDump'!$H$2:$H$4537, K$2)</f>
        <v>0</v>
      </c>
      <c r="L190" s="27">
        <f>SUMIFS('FY16 DataDump'!$E$2:$E$4537, 'FY16 DataDump'!$C$2:$C$4537, 'FY16 Individual Analysis'!$A190, 'FY16 DataDump'!$H$2:$H$4537, L$2)</f>
        <v>0</v>
      </c>
      <c r="M190" s="27">
        <f>SUMIFS('FY16 DataDump'!$E$2:$E$4537, 'FY16 DataDump'!$C$2:$C$4537, 'FY16 Individual Analysis'!$A190, 'FY16 DataDump'!$H$2:$H$4537, M$2)</f>
        <v>0</v>
      </c>
      <c r="N190" s="27">
        <f>SUMIFS('FY16 DataDump'!$E$2:$E$4537, 'FY16 DataDump'!$C$2:$C$4537, 'FY16 Individual Analysis'!$A190, 'FY16 DataDump'!$H$2:$H$4537, N$2)</f>
        <v>0</v>
      </c>
      <c r="O190" s="27">
        <f>SUMIFS('FY16 DataDump'!$E$2:$E$4537, 'FY16 DataDump'!$C$2:$C$4537, 'FY16 Individual Analysis'!$A190, 'FY16 DataDump'!$H$2:$H$4537, O$2)</f>
        <v>0</v>
      </c>
      <c r="P190" s="27">
        <f t="shared" si="17"/>
        <v>2</v>
      </c>
      <c r="Q190" s="108">
        <f t="shared" si="15"/>
        <v>1.6144656118824668E-4</v>
      </c>
      <c r="S190" s="20">
        <f t="shared" si="19"/>
        <v>2.4</v>
      </c>
      <c r="T190" s="21">
        <f t="shared" si="19"/>
        <v>0</v>
      </c>
      <c r="U190" s="21">
        <f t="shared" si="19"/>
        <v>0</v>
      </c>
      <c r="V190" s="21">
        <f t="shared" si="19"/>
        <v>0</v>
      </c>
      <c r="W190" s="21">
        <f t="shared" si="19"/>
        <v>0</v>
      </c>
      <c r="X190" s="21">
        <f t="shared" si="19"/>
        <v>0</v>
      </c>
      <c r="Y190" s="21">
        <f t="shared" si="18"/>
        <v>0</v>
      </c>
      <c r="Z190" s="21">
        <f t="shared" si="18"/>
        <v>0</v>
      </c>
      <c r="AA190" s="21">
        <f t="shared" si="18"/>
        <v>0</v>
      </c>
      <c r="AB190" s="21">
        <f t="shared" si="14"/>
        <v>0</v>
      </c>
      <c r="AC190" s="21">
        <f t="shared" si="14"/>
        <v>0</v>
      </c>
      <c r="AD190" s="24">
        <f t="shared" si="14"/>
        <v>0</v>
      </c>
      <c r="AF190" s="15">
        <f t="shared" si="16"/>
        <v>2.4</v>
      </c>
    </row>
    <row r="191" spans="1:32" x14ac:dyDescent="0.25">
      <c r="A191" s="75">
        <v>771</v>
      </c>
      <c r="B191" s="75" t="str">
        <f>INDEX('FY16 DataDump'!$A$2:$H$4537, MATCH('FY16 Individual Analysis'!A191, 'FY16 DataDump'!$C$2:$C$4537, 0), MATCH('FY16 DataDump'!$B$1, 'FY16 DataDump'!$A$1:$H$1))</f>
        <v>ESPRESSO</v>
      </c>
      <c r="C191" s="75" t="str">
        <f>INDEX('FY16 DataDump'!$A$2:$H$4537, MATCH('FY16 Individual Analysis'!A191, 'FY16 DataDump'!$C$2:$C$4537, 0), MATCH('FY16 DataDump'!$D$1, 'FY16 DataDump'!$A$1:$H$1))</f>
        <v>HOT CHOCOLATE LARGE</v>
      </c>
      <c r="D191" s="27">
        <f>SUMIFS('FY16 DataDump'!$E$2:$E$4537, 'FY16 DataDump'!$C$2:$C$4537, 'FY16 Individual Analysis'!$A191, 'FY16 DataDump'!$H$2:$H$4537, D$2)</f>
        <v>10</v>
      </c>
      <c r="E191" s="27">
        <f>SUMIFS('FY16 DataDump'!$E$2:$E$4537, 'FY16 DataDump'!$C$2:$C$4537, 'FY16 Individual Analysis'!$A191, 'FY16 DataDump'!$H$2:$H$4537, E$2)</f>
        <v>0</v>
      </c>
      <c r="F191" s="27">
        <f>SUMIFS('FY16 DataDump'!$E$2:$E$4537, 'FY16 DataDump'!$C$2:$C$4537, 'FY16 Individual Analysis'!$A191, 'FY16 DataDump'!$H$2:$H$4537, F$2)</f>
        <v>0</v>
      </c>
      <c r="G191" s="27">
        <f>SUMIFS('FY16 DataDump'!$E$2:$E$4537, 'FY16 DataDump'!$C$2:$C$4537, 'FY16 Individual Analysis'!$A191, 'FY16 DataDump'!$H$2:$H$4537, G$2)</f>
        <v>0</v>
      </c>
      <c r="H191" s="27">
        <f>SUMIFS('FY16 DataDump'!$E$2:$E$4537, 'FY16 DataDump'!$C$2:$C$4537, 'FY16 Individual Analysis'!$A191, 'FY16 DataDump'!$H$2:$H$4537, H$2)</f>
        <v>0</v>
      </c>
      <c r="I191" s="27">
        <f>SUMIFS('FY16 DataDump'!$E$2:$E$4537, 'FY16 DataDump'!$C$2:$C$4537, 'FY16 Individual Analysis'!$A191, 'FY16 DataDump'!$H$2:$H$4537, I$2)</f>
        <v>0</v>
      </c>
      <c r="J191" s="27">
        <f>SUMIFS('FY16 DataDump'!$E$2:$E$4537, 'FY16 DataDump'!$C$2:$C$4537, 'FY16 Individual Analysis'!$A191, 'FY16 DataDump'!$H$2:$H$4537, J$2)</f>
        <v>0</v>
      </c>
      <c r="K191" s="27">
        <f>SUMIFS('FY16 DataDump'!$E$2:$E$4537, 'FY16 DataDump'!$C$2:$C$4537, 'FY16 Individual Analysis'!$A191, 'FY16 DataDump'!$H$2:$H$4537, K$2)</f>
        <v>0</v>
      </c>
      <c r="L191" s="27">
        <f>SUMIFS('FY16 DataDump'!$E$2:$E$4537, 'FY16 DataDump'!$C$2:$C$4537, 'FY16 Individual Analysis'!$A191, 'FY16 DataDump'!$H$2:$H$4537, L$2)</f>
        <v>0</v>
      </c>
      <c r="M191" s="27">
        <f>SUMIFS('FY16 DataDump'!$E$2:$E$4537, 'FY16 DataDump'!$C$2:$C$4537, 'FY16 Individual Analysis'!$A191, 'FY16 DataDump'!$H$2:$H$4537, M$2)</f>
        <v>0</v>
      </c>
      <c r="N191" s="27">
        <f>SUMIFS('FY16 DataDump'!$E$2:$E$4537, 'FY16 DataDump'!$C$2:$C$4537, 'FY16 Individual Analysis'!$A191, 'FY16 DataDump'!$H$2:$H$4537, N$2)</f>
        <v>0</v>
      </c>
      <c r="O191" s="27">
        <f>SUMIFS('FY16 DataDump'!$E$2:$E$4537, 'FY16 DataDump'!$C$2:$C$4537, 'FY16 Individual Analysis'!$A191, 'FY16 DataDump'!$H$2:$H$4537, O$2)</f>
        <v>0</v>
      </c>
      <c r="P191" s="27">
        <f t="shared" si="17"/>
        <v>10</v>
      </c>
      <c r="Q191" s="108">
        <f t="shared" si="15"/>
        <v>8.0723280594123341E-4</v>
      </c>
      <c r="S191" s="20">
        <f t="shared" si="19"/>
        <v>12</v>
      </c>
      <c r="T191" s="21">
        <f t="shared" si="19"/>
        <v>0</v>
      </c>
      <c r="U191" s="21">
        <f t="shared" si="19"/>
        <v>0</v>
      </c>
      <c r="V191" s="21">
        <f t="shared" si="19"/>
        <v>0</v>
      </c>
      <c r="W191" s="21">
        <f t="shared" si="19"/>
        <v>0</v>
      </c>
      <c r="X191" s="21">
        <f t="shared" si="19"/>
        <v>0</v>
      </c>
      <c r="Y191" s="21">
        <f t="shared" si="18"/>
        <v>0</v>
      </c>
      <c r="Z191" s="21">
        <f t="shared" si="18"/>
        <v>0</v>
      </c>
      <c r="AA191" s="21">
        <f t="shared" si="18"/>
        <v>0</v>
      </c>
      <c r="AB191" s="21">
        <f t="shared" si="14"/>
        <v>0</v>
      </c>
      <c r="AC191" s="21">
        <f t="shared" si="14"/>
        <v>0</v>
      </c>
      <c r="AD191" s="24">
        <f t="shared" si="14"/>
        <v>0</v>
      </c>
      <c r="AF191" s="15">
        <f t="shared" si="16"/>
        <v>12</v>
      </c>
    </row>
    <row r="192" spans="1:32" x14ac:dyDescent="0.25">
      <c r="A192" s="75">
        <v>772</v>
      </c>
      <c r="B192" s="75" t="str">
        <f>INDEX('FY16 DataDump'!$A$2:$H$4537, MATCH('FY16 Individual Analysis'!A192, 'FY16 DataDump'!$C$2:$C$4537, 0), MATCH('FY16 DataDump'!$B$1, 'FY16 DataDump'!$A$1:$H$1))</f>
        <v>ESPRESSO</v>
      </c>
      <c r="C192" s="75" t="str">
        <f>INDEX('FY16 DataDump'!$A$2:$H$4537, MATCH('FY16 Individual Analysis'!A192, 'FY16 DataDump'!$C$2:$C$4537, 0), MATCH('FY16 DataDump'!$D$1, 'FY16 DataDump'!$A$1:$H$1))</f>
        <v>HOT CHOCOLATE MEDIUM</v>
      </c>
      <c r="D192" s="27">
        <f>SUMIFS('FY16 DataDump'!$E$2:$E$4537, 'FY16 DataDump'!$C$2:$C$4537, 'FY16 Individual Analysis'!$A192, 'FY16 DataDump'!$H$2:$H$4537, D$2)</f>
        <v>40</v>
      </c>
      <c r="E192" s="27">
        <f>SUMIFS('FY16 DataDump'!$E$2:$E$4537, 'FY16 DataDump'!$C$2:$C$4537, 'FY16 Individual Analysis'!$A192, 'FY16 DataDump'!$H$2:$H$4537, E$2)</f>
        <v>0</v>
      </c>
      <c r="F192" s="27">
        <f>SUMIFS('FY16 DataDump'!$E$2:$E$4537, 'FY16 DataDump'!$C$2:$C$4537, 'FY16 Individual Analysis'!$A192, 'FY16 DataDump'!$H$2:$H$4537, F$2)</f>
        <v>0</v>
      </c>
      <c r="G192" s="27">
        <f>SUMIFS('FY16 DataDump'!$E$2:$E$4537, 'FY16 DataDump'!$C$2:$C$4537, 'FY16 Individual Analysis'!$A192, 'FY16 DataDump'!$H$2:$H$4537, G$2)</f>
        <v>0</v>
      </c>
      <c r="H192" s="27">
        <f>SUMIFS('FY16 DataDump'!$E$2:$E$4537, 'FY16 DataDump'!$C$2:$C$4537, 'FY16 Individual Analysis'!$A192, 'FY16 DataDump'!$H$2:$H$4537, H$2)</f>
        <v>0</v>
      </c>
      <c r="I192" s="27">
        <f>SUMIFS('FY16 DataDump'!$E$2:$E$4537, 'FY16 DataDump'!$C$2:$C$4537, 'FY16 Individual Analysis'!$A192, 'FY16 DataDump'!$H$2:$H$4537, I$2)</f>
        <v>0</v>
      </c>
      <c r="J192" s="27">
        <f>SUMIFS('FY16 DataDump'!$E$2:$E$4537, 'FY16 DataDump'!$C$2:$C$4537, 'FY16 Individual Analysis'!$A192, 'FY16 DataDump'!$H$2:$H$4537, J$2)</f>
        <v>0</v>
      </c>
      <c r="K192" s="27">
        <f>SUMIFS('FY16 DataDump'!$E$2:$E$4537, 'FY16 DataDump'!$C$2:$C$4537, 'FY16 Individual Analysis'!$A192, 'FY16 DataDump'!$H$2:$H$4537, K$2)</f>
        <v>0</v>
      </c>
      <c r="L192" s="27">
        <f>SUMIFS('FY16 DataDump'!$E$2:$E$4537, 'FY16 DataDump'!$C$2:$C$4537, 'FY16 Individual Analysis'!$A192, 'FY16 DataDump'!$H$2:$H$4537, L$2)</f>
        <v>0</v>
      </c>
      <c r="M192" s="27">
        <f>SUMIFS('FY16 DataDump'!$E$2:$E$4537, 'FY16 DataDump'!$C$2:$C$4537, 'FY16 Individual Analysis'!$A192, 'FY16 DataDump'!$H$2:$H$4537, M$2)</f>
        <v>0</v>
      </c>
      <c r="N192" s="27">
        <f>SUMIFS('FY16 DataDump'!$E$2:$E$4537, 'FY16 DataDump'!$C$2:$C$4537, 'FY16 Individual Analysis'!$A192, 'FY16 DataDump'!$H$2:$H$4537, N$2)</f>
        <v>0</v>
      </c>
      <c r="O192" s="27">
        <f>SUMIFS('FY16 DataDump'!$E$2:$E$4537, 'FY16 DataDump'!$C$2:$C$4537, 'FY16 Individual Analysis'!$A192, 'FY16 DataDump'!$H$2:$H$4537, O$2)</f>
        <v>0</v>
      </c>
      <c r="P192" s="27">
        <f t="shared" si="17"/>
        <v>40</v>
      </c>
      <c r="Q192" s="108">
        <f t="shared" si="15"/>
        <v>3.2289312237649337E-3</v>
      </c>
      <c r="S192" s="20">
        <f t="shared" si="19"/>
        <v>48</v>
      </c>
      <c r="T192" s="21">
        <f t="shared" si="19"/>
        <v>0</v>
      </c>
      <c r="U192" s="21">
        <f t="shared" si="19"/>
        <v>0</v>
      </c>
      <c r="V192" s="21">
        <f t="shared" si="19"/>
        <v>0</v>
      </c>
      <c r="W192" s="21">
        <f t="shared" si="19"/>
        <v>0</v>
      </c>
      <c r="X192" s="21">
        <f t="shared" si="19"/>
        <v>0</v>
      </c>
      <c r="Y192" s="21">
        <f t="shared" si="18"/>
        <v>0</v>
      </c>
      <c r="Z192" s="21">
        <f t="shared" si="18"/>
        <v>0</v>
      </c>
      <c r="AA192" s="21">
        <f t="shared" si="18"/>
        <v>0</v>
      </c>
      <c r="AB192" s="21">
        <f t="shared" si="14"/>
        <v>0</v>
      </c>
      <c r="AC192" s="21">
        <f t="shared" si="14"/>
        <v>0</v>
      </c>
      <c r="AD192" s="24">
        <f t="shared" si="14"/>
        <v>0</v>
      </c>
      <c r="AF192" s="15">
        <f t="shared" si="16"/>
        <v>48</v>
      </c>
    </row>
    <row r="193" spans="1:32" x14ac:dyDescent="0.25">
      <c r="A193" s="75">
        <v>773</v>
      </c>
      <c r="B193" s="75" t="str">
        <f>INDEX('FY16 DataDump'!$A$2:$H$4537, MATCH('FY16 Individual Analysis'!A193, 'FY16 DataDump'!$C$2:$C$4537, 0), MATCH('FY16 DataDump'!$B$1, 'FY16 DataDump'!$A$1:$H$1))</f>
        <v>ESPRESSO</v>
      </c>
      <c r="C193" s="75" t="str">
        <f>INDEX('FY16 DataDump'!$A$2:$H$4537, MATCH('FY16 Individual Analysis'!A193, 'FY16 DataDump'!$C$2:$C$4537, 0), MATCH('FY16 DataDump'!$D$1, 'FY16 DataDump'!$A$1:$H$1))</f>
        <v>HOT CHOCOLATE SMALL</v>
      </c>
      <c r="D193" s="27">
        <f>SUMIFS('FY16 DataDump'!$E$2:$E$4537, 'FY16 DataDump'!$C$2:$C$4537, 'FY16 Individual Analysis'!$A193, 'FY16 DataDump'!$H$2:$H$4537, D$2)</f>
        <v>43</v>
      </c>
      <c r="E193" s="27">
        <f>SUMIFS('FY16 DataDump'!$E$2:$E$4537, 'FY16 DataDump'!$C$2:$C$4537, 'FY16 Individual Analysis'!$A193, 'FY16 DataDump'!$H$2:$H$4537, E$2)</f>
        <v>0</v>
      </c>
      <c r="F193" s="27">
        <f>SUMIFS('FY16 DataDump'!$E$2:$E$4537, 'FY16 DataDump'!$C$2:$C$4537, 'FY16 Individual Analysis'!$A193, 'FY16 DataDump'!$H$2:$H$4537, F$2)</f>
        <v>0</v>
      </c>
      <c r="G193" s="27">
        <f>SUMIFS('FY16 DataDump'!$E$2:$E$4537, 'FY16 DataDump'!$C$2:$C$4537, 'FY16 Individual Analysis'!$A193, 'FY16 DataDump'!$H$2:$H$4537, G$2)</f>
        <v>0</v>
      </c>
      <c r="H193" s="27">
        <f>SUMIFS('FY16 DataDump'!$E$2:$E$4537, 'FY16 DataDump'!$C$2:$C$4537, 'FY16 Individual Analysis'!$A193, 'FY16 DataDump'!$H$2:$H$4537, H$2)</f>
        <v>0</v>
      </c>
      <c r="I193" s="27">
        <f>SUMIFS('FY16 DataDump'!$E$2:$E$4537, 'FY16 DataDump'!$C$2:$C$4537, 'FY16 Individual Analysis'!$A193, 'FY16 DataDump'!$H$2:$H$4537, I$2)</f>
        <v>0</v>
      </c>
      <c r="J193" s="27">
        <f>SUMIFS('FY16 DataDump'!$E$2:$E$4537, 'FY16 DataDump'!$C$2:$C$4537, 'FY16 Individual Analysis'!$A193, 'FY16 DataDump'!$H$2:$H$4537, J$2)</f>
        <v>0</v>
      </c>
      <c r="K193" s="27">
        <f>SUMIFS('FY16 DataDump'!$E$2:$E$4537, 'FY16 DataDump'!$C$2:$C$4537, 'FY16 Individual Analysis'!$A193, 'FY16 DataDump'!$H$2:$H$4537, K$2)</f>
        <v>0</v>
      </c>
      <c r="L193" s="27">
        <f>SUMIFS('FY16 DataDump'!$E$2:$E$4537, 'FY16 DataDump'!$C$2:$C$4537, 'FY16 Individual Analysis'!$A193, 'FY16 DataDump'!$H$2:$H$4537, L$2)</f>
        <v>0</v>
      </c>
      <c r="M193" s="27">
        <f>SUMIFS('FY16 DataDump'!$E$2:$E$4537, 'FY16 DataDump'!$C$2:$C$4537, 'FY16 Individual Analysis'!$A193, 'FY16 DataDump'!$H$2:$H$4537, M$2)</f>
        <v>0</v>
      </c>
      <c r="N193" s="27">
        <f>SUMIFS('FY16 DataDump'!$E$2:$E$4537, 'FY16 DataDump'!$C$2:$C$4537, 'FY16 Individual Analysis'!$A193, 'FY16 DataDump'!$H$2:$H$4537, N$2)</f>
        <v>0</v>
      </c>
      <c r="O193" s="27">
        <f>SUMIFS('FY16 DataDump'!$E$2:$E$4537, 'FY16 DataDump'!$C$2:$C$4537, 'FY16 Individual Analysis'!$A193, 'FY16 DataDump'!$H$2:$H$4537, O$2)</f>
        <v>0</v>
      </c>
      <c r="P193" s="27">
        <f t="shared" si="17"/>
        <v>43</v>
      </c>
      <c r="Q193" s="108">
        <f t="shared" si="15"/>
        <v>3.471101065547304E-3</v>
      </c>
      <c r="S193" s="20">
        <f t="shared" si="19"/>
        <v>51.6</v>
      </c>
      <c r="T193" s="21">
        <f t="shared" si="19"/>
        <v>0</v>
      </c>
      <c r="U193" s="21">
        <f t="shared" si="19"/>
        <v>0</v>
      </c>
      <c r="V193" s="21">
        <f t="shared" si="19"/>
        <v>0</v>
      </c>
      <c r="W193" s="21">
        <f t="shared" si="19"/>
        <v>0</v>
      </c>
      <c r="X193" s="21">
        <f t="shared" si="19"/>
        <v>0</v>
      </c>
      <c r="Y193" s="21">
        <f t="shared" si="18"/>
        <v>0</v>
      </c>
      <c r="Z193" s="21">
        <f t="shared" si="18"/>
        <v>0</v>
      </c>
      <c r="AA193" s="21">
        <f t="shared" si="18"/>
        <v>0</v>
      </c>
      <c r="AB193" s="21">
        <f t="shared" si="14"/>
        <v>0</v>
      </c>
      <c r="AC193" s="21">
        <f t="shared" si="14"/>
        <v>0</v>
      </c>
      <c r="AD193" s="24">
        <f t="shared" si="14"/>
        <v>0</v>
      </c>
      <c r="AF193" s="15">
        <f t="shared" si="16"/>
        <v>51.6</v>
      </c>
    </row>
    <row r="194" spans="1:32" x14ac:dyDescent="0.25">
      <c r="A194" s="75">
        <v>774</v>
      </c>
      <c r="B194" s="75" t="str">
        <f>INDEX('FY16 DataDump'!$A$2:$H$4537, MATCH('FY16 Individual Analysis'!A194, 'FY16 DataDump'!$C$2:$C$4537, 0), MATCH('FY16 DataDump'!$B$1, 'FY16 DataDump'!$A$1:$H$1))</f>
        <v>ESPRESSO</v>
      </c>
      <c r="C194" s="75" t="str">
        <f>INDEX('FY16 DataDump'!$A$2:$H$4537, MATCH('FY16 Individual Analysis'!A194, 'FY16 DataDump'!$C$2:$C$4537, 0), MATCH('FY16 DataDump'!$D$1, 'FY16 DataDump'!$A$1:$H$1))</f>
        <v>HOT TEA</v>
      </c>
      <c r="D194" s="27">
        <f>SUMIFS('FY16 DataDump'!$E$2:$E$4537, 'FY16 DataDump'!$C$2:$C$4537, 'FY16 Individual Analysis'!$A194, 'FY16 DataDump'!$H$2:$H$4537, D$2)</f>
        <v>226</v>
      </c>
      <c r="E194" s="27">
        <f>SUMIFS('FY16 DataDump'!$E$2:$E$4537, 'FY16 DataDump'!$C$2:$C$4537, 'FY16 Individual Analysis'!$A194, 'FY16 DataDump'!$H$2:$H$4537, E$2)</f>
        <v>0</v>
      </c>
      <c r="F194" s="27">
        <f>SUMIFS('FY16 DataDump'!$E$2:$E$4537, 'FY16 DataDump'!$C$2:$C$4537, 'FY16 Individual Analysis'!$A194, 'FY16 DataDump'!$H$2:$H$4537, F$2)</f>
        <v>0</v>
      </c>
      <c r="G194" s="27">
        <f>SUMIFS('FY16 DataDump'!$E$2:$E$4537, 'FY16 DataDump'!$C$2:$C$4537, 'FY16 Individual Analysis'!$A194, 'FY16 DataDump'!$H$2:$H$4537, G$2)</f>
        <v>0</v>
      </c>
      <c r="H194" s="27">
        <f>SUMIFS('FY16 DataDump'!$E$2:$E$4537, 'FY16 DataDump'!$C$2:$C$4537, 'FY16 Individual Analysis'!$A194, 'FY16 DataDump'!$H$2:$H$4537, H$2)</f>
        <v>0</v>
      </c>
      <c r="I194" s="27">
        <f>SUMIFS('FY16 DataDump'!$E$2:$E$4537, 'FY16 DataDump'!$C$2:$C$4537, 'FY16 Individual Analysis'!$A194, 'FY16 DataDump'!$H$2:$H$4537, I$2)</f>
        <v>0</v>
      </c>
      <c r="J194" s="27">
        <f>SUMIFS('FY16 DataDump'!$E$2:$E$4537, 'FY16 DataDump'!$C$2:$C$4537, 'FY16 Individual Analysis'!$A194, 'FY16 DataDump'!$H$2:$H$4537, J$2)</f>
        <v>0</v>
      </c>
      <c r="K194" s="27">
        <f>SUMIFS('FY16 DataDump'!$E$2:$E$4537, 'FY16 DataDump'!$C$2:$C$4537, 'FY16 Individual Analysis'!$A194, 'FY16 DataDump'!$H$2:$H$4537, K$2)</f>
        <v>0</v>
      </c>
      <c r="L194" s="27">
        <f>SUMIFS('FY16 DataDump'!$E$2:$E$4537, 'FY16 DataDump'!$C$2:$C$4537, 'FY16 Individual Analysis'!$A194, 'FY16 DataDump'!$H$2:$H$4537, L$2)</f>
        <v>0</v>
      </c>
      <c r="M194" s="27">
        <f>SUMIFS('FY16 DataDump'!$E$2:$E$4537, 'FY16 DataDump'!$C$2:$C$4537, 'FY16 Individual Analysis'!$A194, 'FY16 DataDump'!$H$2:$H$4537, M$2)</f>
        <v>0</v>
      </c>
      <c r="N194" s="27">
        <f>SUMIFS('FY16 DataDump'!$E$2:$E$4537, 'FY16 DataDump'!$C$2:$C$4537, 'FY16 Individual Analysis'!$A194, 'FY16 DataDump'!$H$2:$H$4537, N$2)</f>
        <v>0</v>
      </c>
      <c r="O194" s="27">
        <f>SUMIFS('FY16 DataDump'!$E$2:$E$4537, 'FY16 DataDump'!$C$2:$C$4537, 'FY16 Individual Analysis'!$A194, 'FY16 DataDump'!$H$2:$H$4537, O$2)</f>
        <v>0</v>
      </c>
      <c r="P194" s="27">
        <f t="shared" si="17"/>
        <v>226</v>
      </c>
      <c r="Q194" s="108">
        <f t="shared" si="15"/>
        <v>1.8243461414271876E-2</v>
      </c>
      <c r="S194" s="20">
        <f t="shared" si="19"/>
        <v>271.2</v>
      </c>
      <c r="T194" s="21">
        <f t="shared" si="19"/>
        <v>0</v>
      </c>
      <c r="U194" s="21">
        <f t="shared" si="19"/>
        <v>0</v>
      </c>
      <c r="V194" s="21">
        <f t="shared" si="19"/>
        <v>0</v>
      </c>
      <c r="W194" s="21">
        <f t="shared" si="19"/>
        <v>0</v>
      </c>
      <c r="X194" s="21">
        <f t="shared" si="19"/>
        <v>0</v>
      </c>
      <c r="Y194" s="21">
        <f t="shared" si="18"/>
        <v>0</v>
      </c>
      <c r="Z194" s="21">
        <f t="shared" si="18"/>
        <v>0</v>
      </c>
      <c r="AA194" s="21">
        <f t="shared" si="18"/>
        <v>0</v>
      </c>
      <c r="AB194" s="21">
        <f t="shared" si="18"/>
        <v>0</v>
      </c>
      <c r="AC194" s="21">
        <f t="shared" si="18"/>
        <v>0</v>
      </c>
      <c r="AD194" s="24">
        <f t="shared" si="18"/>
        <v>0</v>
      </c>
      <c r="AF194" s="15">
        <f t="shared" si="16"/>
        <v>271.2</v>
      </c>
    </row>
    <row r="195" spans="1:32" x14ac:dyDescent="0.25">
      <c r="A195" s="75">
        <v>793</v>
      </c>
      <c r="B195" s="75" t="str">
        <f>INDEX('FY16 DataDump'!$A$2:$H$4537, MATCH('FY16 Individual Analysis'!A195, 'FY16 DataDump'!$C$2:$C$4537, 0), MATCH('FY16 DataDump'!$B$1, 'FY16 DataDump'!$A$1:$H$1))</f>
        <v>ESPRESSO</v>
      </c>
      <c r="C195" s="75" t="str">
        <f>INDEX('FY16 DataDump'!$A$2:$H$4537, MATCH('FY16 Individual Analysis'!A195, 'FY16 DataDump'!$C$2:$C$4537, 0), MATCH('FY16 DataDump'!$D$1, 'FY16 DataDump'!$A$1:$H$1))</f>
        <v>Iced Coffee 12 oz.</v>
      </c>
      <c r="D195" s="27">
        <f>SUMIFS('FY16 DataDump'!$E$2:$E$4537, 'FY16 DataDump'!$C$2:$C$4537, 'FY16 Individual Analysis'!$A195, 'FY16 DataDump'!$H$2:$H$4537, D$2)</f>
        <v>58</v>
      </c>
      <c r="E195" s="27">
        <f>SUMIFS('FY16 DataDump'!$E$2:$E$4537, 'FY16 DataDump'!$C$2:$C$4537, 'FY16 Individual Analysis'!$A195, 'FY16 DataDump'!$H$2:$H$4537, E$2)</f>
        <v>0</v>
      </c>
      <c r="F195" s="27">
        <f>SUMIFS('FY16 DataDump'!$E$2:$E$4537, 'FY16 DataDump'!$C$2:$C$4537, 'FY16 Individual Analysis'!$A195, 'FY16 DataDump'!$H$2:$H$4537, F$2)</f>
        <v>0</v>
      </c>
      <c r="G195" s="27">
        <f>SUMIFS('FY16 DataDump'!$E$2:$E$4537, 'FY16 DataDump'!$C$2:$C$4537, 'FY16 Individual Analysis'!$A195, 'FY16 DataDump'!$H$2:$H$4537, G$2)</f>
        <v>0</v>
      </c>
      <c r="H195" s="27">
        <f>SUMIFS('FY16 DataDump'!$E$2:$E$4537, 'FY16 DataDump'!$C$2:$C$4537, 'FY16 Individual Analysis'!$A195, 'FY16 DataDump'!$H$2:$H$4537, H$2)</f>
        <v>0</v>
      </c>
      <c r="I195" s="27">
        <f>SUMIFS('FY16 DataDump'!$E$2:$E$4537, 'FY16 DataDump'!$C$2:$C$4537, 'FY16 Individual Analysis'!$A195, 'FY16 DataDump'!$H$2:$H$4537, I$2)</f>
        <v>0</v>
      </c>
      <c r="J195" s="27">
        <f>SUMIFS('FY16 DataDump'!$E$2:$E$4537, 'FY16 DataDump'!$C$2:$C$4537, 'FY16 Individual Analysis'!$A195, 'FY16 DataDump'!$H$2:$H$4537, J$2)</f>
        <v>0</v>
      </c>
      <c r="K195" s="27">
        <f>SUMIFS('FY16 DataDump'!$E$2:$E$4537, 'FY16 DataDump'!$C$2:$C$4537, 'FY16 Individual Analysis'!$A195, 'FY16 DataDump'!$H$2:$H$4537, K$2)</f>
        <v>0</v>
      </c>
      <c r="L195" s="27">
        <f>SUMIFS('FY16 DataDump'!$E$2:$E$4537, 'FY16 DataDump'!$C$2:$C$4537, 'FY16 Individual Analysis'!$A195, 'FY16 DataDump'!$H$2:$H$4537, L$2)</f>
        <v>0</v>
      </c>
      <c r="M195" s="27">
        <f>SUMIFS('FY16 DataDump'!$E$2:$E$4537, 'FY16 DataDump'!$C$2:$C$4537, 'FY16 Individual Analysis'!$A195, 'FY16 DataDump'!$H$2:$H$4537, M$2)</f>
        <v>0</v>
      </c>
      <c r="N195" s="27">
        <f>SUMIFS('FY16 DataDump'!$E$2:$E$4537, 'FY16 DataDump'!$C$2:$C$4537, 'FY16 Individual Analysis'!$A195, 'FY16 DataDump'!$H$2:$H$4537, N$2)</f>
        <v>0</v>
      </c>
      <c r="O195" s="27">
        <f>SUMIFS('FY16 DataDump'!$E$2:$E$4537, 'FY16 DataDump'!$C$2:$C$4537, 'FY16 Individual Analysis'!$A195, 'FY16 DataDump'!$H$2:$H$4537, O$2)</f>
        <v>0</v>
      </c>
      <c r="P195" s="27">
        <f t="shared" si="17"/>
        <v>58</v>
      </c>
      <c r="Q195" s="108">
        <f t="shared" ref="Q195:Q258" si="20">P195/$P$401</f>
        <v>4.681950274459154E-3</v>
      </c>
      <c r="S195" s="20">
        <f t="shared" si="19"/>
        <v>69.599999999999994</v>
      </c>
      <c r="T195" s="21">
        <f t="shared" si="19"/>
        <v>0</v>
      </c>
      <c r="U195" s="21">
        <f t="shared" si="19"/>
        <v>0</v>
      </c>
      <c r="V195" s="21">
        <f t="shared" si="19"/>
        <v>0</v>
      </c>
      <c r="W195" s="21">
        <f t="shared" si="19"/>
        <v>0</v>
      </c>
      <c r="X195" s="21">
        <f t="shared" si="19"/>
        <v>0</v>
      </c>
      <c r="Y195" s="21">
        <f t="shared" si="18"/>
        <v>0</v>
      </c>
      <c r="Z195" s="21">
        <f t="shared" si="18"/>
        <v>0</v>
      </c>
      <c r="AA195" s="21">
        <f t="shared" si="18"/>
        <v>0</v>
      </c>
      <c r="AB195" s="21">
        <f t="shared" si="18"/>
        <v>0</v>
      </c>
      <c r="AC195" s="21">
        <f t="shared" si="18"/>
        <v>0</v>
      </c>
      <c r="AD195" s="24">
        <f t="shared" si="18"/>
        <v>0</v>
      </c>
      <c r="AF195" s="15">
        <f t="shared" ref="AF195:AF258" si="21">(P195) + (P195 *$AG$1)</f>
        <v>69.599999999999994</v>
      </c>
    </row>
    <row r="196" spans="1:32" x14ac:dyDescent="0.25">
      <c r="A196" s="75">
        <v>794</v>
      </c>
      <c r="B196" s="75" t="str">
        <f>INDEX('FY16 DataDump'!$A$2:$H$4537, MATCH('FY16 Individual Analysis'!A196, 'FY16 DataDump'!$C$2:$C$4537, 0), MATCH('FY16 DataDump'!$B$1, 'FY16 DataDump'!$A$1:$H$1))</f>
        <v>ESPRESSO</v>
      </c>
      <c r="C196" s="75" t="str">
        <f>INDEX('FY16 DataDump'!$A$2:$H$4537, MATCH('FY16 Individual Analysis'!A196, 'FY16 DataDump'!$C$2:$C$4537, 0), MATCH('FY16 DataDump'!$D$1, 'FY16 DataDump'!$A$1:$H$1))</f>
        <v>Iced Coffee 16 oz.</v>
      </c>
      <c r="D196" s="27">
        <f>SUMIFS('FY16 DataDump'!$E$2:$E$4537, 'FY16 DataDump'!$C$2:$C$4537, 'FY16 Individual Analysis'!$A196, 'FY16 DataDump'!$H$2:$H$4537, D$2)</f>
        <v>81</v>
      </c>
      <c r="E196" s="27">
        <f>SUMIFS('FY16 DataDump'!$E$2:$E$4537, 'FY16 DataDump'!$C$2:$C$4537, 'FY16 Individual Analysis'!$A196, 'FY16 DataDump'!$H$2:$H$4537, E$2)</f>
        <v>0</v>
      </c>
      <c r="F196" s="27">
        <f>SUMIFS('FY16 DataDump'!$E$2:$E$4537, 'FY16 DataDump'!$C$2:$C$4537, 'FY16 Individual Analysis'!$A196, 'FY16 DataDump'!$H$2:$H$4537, F$2)</f>
        <v>0</v>
      </c>
      <c r="G196" s="27">
        <f>SUMIFS('FY16 DataDump'!$E$2:$E$4537, 'FY16 DataDump'!$C$2:$C$4537, 'FY16 Individual Analysis'!$A196, 'FY16 DataDump'!$H$2:$H$4537, G$2)</f>
        <v>0</v>
      </c>
      <c r="H196" s="27">
        <f>SUMIFS('FY16 DataDump'!$E$2:$E$4537, 'FY16 DataDump'!$C$2:$C$4537, 'FY16 Individual Analysis'!$A196, 'FY16 DataDump'!$H$2:$H$4537, H$2)</f>
        <v>0</v>
      </c>
      <c r="I196" s="27">
        <f>SUMIFS('FY16 DataDump'!$E$2:$E$4537, 'FY16 DataDump'!$C$2:$C$4537, 'FY16 Individual Analysis'!$A196, 'FY16 DataDump'!$H$2:$H$4537, I$2)</f>
        <v>0</v>
      </c>
      <c r="J196" s="27">
        <f>SUMIFS('FY16 DataDump'!$E$2:$E$4537, 'FY16 DataDump'!$C$2:$C$4537, 'FY16 Individual Analysis'!$A196, 'FY16 DataDump'!$H$2:$H$4537, J$2)</f>
        <v>0</v>
      </c>
      <c r="K196" s="27">
        <f>SUMIFS('FY16 DataDump'!$E$2:$E$4537, 'FY16 DataDump'!$C$2:$C$4537, 'FY16 Individual Analysis'!$A196, 'FY16 DataDump'!$H$2:$H$4537, K$2)</f>
        <v>0</v>
      </c>
      <c r="L196" s="27">
        <f>SUMIFS('FY16 DataDump'!$E$2:$E$4537, 'FY16 DataDump'!$C$2:$C$4537, 'FY16 Individual Analysis'!$A196, 'FY16 DataDump'!$H$2:$H$4537, L$2)</f>
        <v>0</v>
      </c>
      <c r="M196" s="27">
        <f>SUMIFS('FY16 DataDump'!$E$2:$E$4537, 'FY16 DataDump'!$C$2:$C$4537, 'FY16 Individual Analysis'!$A196, 'FY16 DataDump'!$H$2:$H$4537, M$2)</f>
        <v>0</v>
      </c>
      <c r="N196" s="27">
        <f>SUMIFS('FY16 DataDump'!$E$2:$E$4537, 'FY16 DataDump'!$C$2:$C$4537, 'FY16 Individual Analysis'!$A196, 'FY16 DataDump'!$H$2:$H$4537, N$2)</f>
        <v>0</v>
      </c>
      <c r="O196" s="27">
        <f>SUMIFS('FY16 DataDump'!$E$2:$E$4537, 'FY16 DataDump'!$C$2:$C$4537, 'FY16 Individual Analysis'!$A196, 'FY16 DataDump'!$H$2:$H$4537, O$2)</f>
        <v>0</v>
      </c>
      <c r="P196" s="27">
        <f t="shared" ref="P196:P259" si="22">SUM(D196:O196)</f>
        <v>81</v>
      </c>
      <c r="Q196" s="108">
        <f t="shared" si="20"/>
        <v>6.5385857281239912E-3</v>
      </c>
      <c r="S196" s="20">
        <f t="shared" si="19"/>
        <v>97.2</v>
      </c>
      <c r="T196" s="21">
        <f t="shared" si="19"/>
        <v>0</v>
      </c>
      <c r="U196" s="21">
        <f t="shared" si="19"/>
        <v>0</v>
      </c>
      <c r="V196" s="21">
        <f t="shared" si="19"/>
        <v>0</v>
      </c>
      <c r="W196" s="21">
        <f t="shared" si="19"/>
        <v>0</v>
      </c>
      <c r="X196" s="21">
        <f t="shared" si="19"/>
        <v>0</v>
      </c>
      <c r="Y196" s="21">
        <f t="shared" si="18"/>
        <v>0</v>
      </c>
      <c r="Z196" s="21">
        <f t="shared" si="18"/>
        <v>0</v>
      </c>
      <c r="AA196" s="21">
        <f t="shared" si="18"/>
        <v>0</v>
      </c>
      <c r="AB196" s="21">
        <f t="shared" si="18"/>
        <v>0</v>
      </c>
      <c r="AC196" s="21">
        <f t="shared" si="18"/>
        <v>0</v>
      </c>
      <c r="AD196" s="24">
        <f t="shared" si="18"/>
        <v>0</v>
      </c>
      <c r="AF196" s="15">
        <f t="shared" si="21"/>
        <v>97.2</v>
      </c>
    </row>
    <row r="197" spans="1:32" x14ac:dyDescent="0.25">
      <c r="A197" s="75">
        <v>795</v>
      </c>
      <c r="B197" s="75" t="str">
        <f>INDEX('FY16 DataDump'!$A$2:$H$4537, MATCH('FY16 Individual Analysis'!A197, 'FY16 DataDump'!$C$2:$C$4537, 0), MATCH('FY16 DataDump'!$B$1, 'FY16 DataDump'!$A$1:$H$1))</f>
        <v>ESPRESSO</v>
      </c>
      <c r="C197" s="75" t="str">
        <f>INDEX('FY16 DataDump'!$A$2:$H$4537, MATCH('FY16 Individual Analysis'!A197, 'FY16 DataDump'!$C$2:$C$4537, 0), MATCH('FY16 DataDump'!$D$1, 'FY16 DataDump'!$A$1:$H$1))</f>
        <v>Iced Coffee 20 oz.</v>
      </c>
      <c r="D197" s="27">
        <f>SUMIFS('FY16 DataDump'!$E$2:$E$4537, 'FY16 DataDump'!$C$2:$C$4537, 'FY16 Individual Analysis'!$A197, 'FY16 DataDump'!$H$2:$H$4537, D$2)</f>
        <v>43</v>
      </c>
      <c r="E197" s="27">
        <f>SUMIFS('FY16 DataDump'!$E$2:$E$4537, 'FY16 DataDump'!$C$2:$C$4537, 'FY16 Individual Analysis'!$A197, 'FY16 DataDump'!$H$2:$H$4537, E$2)</f>
        <v>0</v>
      </c>
      <c r="F197" s="27">
        <f>SUMIFS('FY16 DataDump'!$E$2:$E$4537, 'FY16 DataDump'!$C$2:$C$4537, 'FY16 Individual Analysis'!$A197, 'FY16 DataDump'!$H$2:$H$4537, F$2)</f>
        <v>0</v>
      </c>
      <c r="G197" s="27">
        <f>SUMIFS('FY16 DataDump'!$E$2:$E$4537, 'FY16 DataDump'!$C$2:$C$4537, 'FY16 Individual Analysis'!$A197, 'FY16 DataDump'!$H$2:$H$4537, G$2)</f>
        <v>0</v>
      </c>
      <c r="H197" s="27">
        <f>SUMIFS('FY16 DataDump'!$E$2:$E$4537, 'FY16 DataDump'!$C$2:$C$4537, 'FY16 Individual Analysis'!$A197, 'FY16 DataDump'!$H$2:$H$4537, H$2)</f>
        <v>0</v>
      </c>
      <c r="I197" s="27">
        <f>SUMIFS('FY16 DataDump'!$E$2:$E$4537, 'FY16 DataDump'!$C$2:$C$4537, 'FY16 Individual Analysis'!$A197, 'FY16 DataDump'!$H$2:$H$4537, I$2)</f>
        <v>0</v>
      </c>
      <c r="J197" s="27">
        <f>SUMIFS('FY16 DataDump'!$E$2:$E$4537, 'FY16 DataDump'!$C$2:$C$4537, 'FY16 Individual Analysis'!$A197, 'FY16 DataDump'!$H$2:$H$4537, J$2)</f>
        <v>0</v>
      </c>
      <c r="K197" s="27">
        <f>SUMIFS('FY16 DataDump'!$E$2:$E$4537, 'FY16 DataDump'!$C$2:$C$4537, 'FY16 Individual Analysis'!$A197, 'FY16 DataDump'!$H$2:$H$4537, K$2)</f>
        <v>0</v>
      </c>
      <c r="L197" s="27">
        <f>SUMIFS('FY16 DataDump'!$E$2:$E$4537, 'FY16 DataDump'!$C$2:$C$4537, 'FY16 Individual Analysis'!$A197, 'FY16 DataDump'!$H$2:$H$4537, L$2)</f>
        <v>0</v>
      </c>
      <c r="M197" s="27">
        <f>SUMIFS('FY16 DataDump'!$E$2:$E$4537, 'FY16 DataDump'!$C$2:$C$4537, 'FY16 Individual Analysis'!$A197, 'FY16 DataDump'!$H$2:$H$4537, M$2)</f>
        <v>0</v>
      </c>
      <c r="N197" s="27">
        <f>SUMIFS('FY16 DataDump'!$E$2:$E$4537, 'FY16 DataDump'!$C$2:$C$4537, 'FY16 Individual Analysis'!$A197, 'FY16 DataDump'!$H$2:$H$4537, N$2)</f>
        <v>0</v>
      </c>
      <c r="O197" s="27">
        <f>SUMIFS('FY16 DataDump'!$E$2:$E$4537, 'FY16 DataDump'!$C$2:$C$4537, 'FY16 Individual Analysis'!$A197, 'FY16 DataDump'!$H$2:$H$4537, O$2)</f>
        <v>0</v>
      </c>
      <c r="P197" s="27">
        <f t="shared" si="22"/>
        <v>43</v>
      </c>
      <c r="Q197" s="108">
        <f t="shared" si="20"/>
        <v>3.471101065547304E-3</v>
      </c>
      <c r="S197" s="20">
        <f t="shared" si="19"/>
        <v>51.6</v>
      </c>
      <c r="T197" s="21">
        <f t="shared" si="19"/>
        <v>0</v>
      </c>
      <c r="U197" s="21">
        <f t="shared" si="19"/>
        <v>0</v>
      </c>
      <c r="V197" s="21">
        <f t="shared" si="19"/>
        <v>0</v>
      </c>
      <c r="W197" s="21">
        <f t="shared" si="19"/>
        <v>0</v>
      </c>
      <c r="X197" s="21">
        <f t="shared" si="19"/>
        <v>0</v>
      </c>
      <c r="Y197" s="21">
        <f t="shared" si="18"/>
        <v>0</v>
      </c>
      <c r="Z197" s="21">
        <f t="shared" si="18"/>
        <v>0</v>
      </c>
      <c r="AA197" s="21">
        <f t="shared" si="18"/>
        <v>0</v>
      </c>
      <c r="AB197" s="21">
        <f t="shared" si="18"/>
        <v>0</v>
      </c>
      <c r="AC197" s="21">
        <f t="shared" si="18"/>
        <v>0</v>
      </c>
      <c r="AD197" s="24">
        <f t="shared" si="18"/>
        <v>0</v>
      </c>
      <c r="AF197" s="15">
        <f t="shared" si="21"/>
        <v>51.6</v>
      </c>
    </row>
    <row r="198" spans="1:32" x14ac:dyDescent="0.25">
      <c r="A198" s="75">
        <v>775</v>
      </c>
      <c r="B198" s="75" t="str">
        <f>INDEX('FY16 DataDump'!$A$2:$H$4537, MATCH('FY16 Individual Analysis'!A198, 'FY16 DataDump'!$C$2:$C$4537, 0), MATCH('FY16 DataDump'!$B$1, 'FY16 DataDump'!$A$1:$H$1))</f>
        <v>ESPRESSO</v>
      </c>
      <c r="C198" s="75" t="str">
        <f>INDEX('FY16 DataDump'!$A$2:$H$4537, MATCH('FY16 Individual Analysis'!A198, 'FY16 DataDump'!$C$2:$C$4537, 0), MATCH('FY16 DataDump'!$D$1, 'FY16 DataDump'!$A$1:$H$1))</f>
        <v>LATTE LARGE</v>
      </c>
      <c r="D198" s="27">
        <f>SUMIFS('FY16 DataDump'!$E$2:$E$4537, 'FY16 DataDump'!$C$2:$C$4537, 'FY16 Individual Analysis'!$A198, 'FY16 DataDump'!$H$2:$H$4537, D$2)</f>
        <v>63</v>
      </c>
      <c r="E198" s="27">
        <f>SUMIFS('FY16 DataDump'!$E$2:$E$4537, 'FY16 DataDump'!$C$2:$C$4537, 'FY16 Individual Analysis'!$A198, 'FY16 DataDump'!$H$2:$H$4537, E$2)</f>
        <v>0</v>
      </c>
      <c r="F198" s="27">
        <f>SUMIFS('FY16 DataDump'!$E$2:$E$4537, 'FY16 DataDump'!$C$2:$C$4537, 'FY16 Individual Analysis'!$A198, 'FY16 DataDump'!$H$2:$H$4537, F$2)</f>
        <v>0</v>
      </c>
      <c r="G198" s="27">
        <f>SUMIFS('FY16 DataDump'!$E$2:$E$4537, 'FY16 DataDump'!$C$2:$C$4537, 'FY16 Individual Analysis'!$A198, 'FY16 DataDump'!$H$2:$H$4537, G$2)</f>
        <v>0</v>
      </c>
      <c r="H198" s="27">
        <f>SUMIFS('FY16 DataDump'!$E$2:$E$4537, 'FY16 DataDump'!$C$2:$C$4537, 'FY16 Individual Analysis'!$A198, 'FY16 DataDump'!$H$2:$H$4537, H$2)</f>
        <v>0</v>
      </c>
      <c r="I198" s="27">
        <f>SUMIFS('FY16 DataDump'!$E$2:$E$4537, 'FY16 DataDump'!$C$2:$C$4537, 'FY16 Individual Analysis'!$A198, 'FY16 DataDump'!$H$2:$H$4537, I$2)</f>
        <v>0</v>
      </c>
      <c r="J198" s="27">
        <f>SUMIFS('FY16 DataDump'!$E$2:$E$4537, 'FY16 DataDump'!$C$2:$C$4537, 'FY16 Individual Analysis'!$A198, 'FY16 DataDump'!$H$2:$H$4537, J$2)</f>
        <v>0</v>
      </c>
      <c r="K198" s="27">
        <f>SUMIFS('FY16 DataDump'!$E$2:$E$4537, 'FY16 DataDump'!$C$2:$C$4537, 'FY16 Individual Analysis'!$A198, 'FY16 DataDump'!$H$2:$H$4537, K$2)</f>
        <v>0</v>
      </c>
      <c r="L198" s="27">
        <f>SUMIFS('FY16 DataDump'!$E$2:$E$4537, 'FY16 DataDump'!$C$2:$C$4537, 'FY16 Individual Analysis'!$A198, 'FY16 DataDump'!$H$2:$H$4537, L$2)</f>
        <v>0</v>
      </c>
      <c r="M198" s="27">
        <f>SUMIFS('FY16 DataDump'!$E$2:$E$4537, 'FY16 DataDump'!$C$2:$C$4537, 'FY16 Individual Analysis'!$A198, 'FY16 DataDump'!$H$2:$H$4537, M$2)</f>
        <v>0</v>
      </c>
      <c r="N198" s="27">
        <f>SUMIFS('FY16 DataDump'!$E$2:$E$4537, 'FY16 DataDump'!$C$2:$C$4537, 'FY16 Individual Analysis'!$A198, 'FY16 DataDump'!$H$2:$H$4537, N$2)</f>
        <v>0</v>
      </c>
      <c r="O198" s="27">
        <f>SUMIFS('FY16 DataDump'!$E$2:$E$4537, 'FY16 DataDump'!$C$2:$C$4537, 'FY16 Individual Analysis'!$A198, 'FY16 DataDump'!$H$2:$H$4537, O$2)</f>
        <v>0</v>
      </c>
      <c r="P198" s="27">
        <f t="shared" si="22"/>
        <v>63</v>
      </c>
      <c r="Q198" s="108">
        <f t="shared" si="20"/>
        <v>5.0855666774297708E-3</v>
      </c>
      <c r="S198" s="20">
        <f t="shared" si="19"/>
        <v>75.599999999999994</v>
      </c>
      <c r="T198" s="21">
        <f t="shared" si="19"/>
        <v>0</v>
      </c>
      <c r="U198" s="21">
        <f t="shared" si="19"/>
        <v>0</v>
      </c>
      <c r="V198" s="21">
        <f t="shared" si="19"/>
        <v>0</v>
      </c>
      <c r="W198" s="21">
        <f t="shared" si="19"/>
        <v>0</v>
      </c>
      <c r="X198" s="21">
        <f t="shared" si="19"/>
        <v>0</v>
      </c>
      <c r="Y198" s="21">
        <f t="shared" si="18"/>
        <v>0</v>
      </c>
      <c r="Z198" s="21">
        <f t="shared" si="18"/>
        <v>0</v>
      </c>
      <c r="AA198" s="21">
        <f t="shared" si="18"/>
        <v>0</v>
      </c>
      <c r="AB198" s="21">
        <f t="shared" si="18"/>
        <v>0</v>
      </c>
      <c r="AC198" s="21">
        <f t="shared" si="18"/>
        <v>0</v>
      </c>
      <c r="AD198" s="24">
        <f t="shared" si="18"/>
        <v>0</v>
      </c>
      <c r="AF198" s="15">
        <f t="shared" si="21"/>
        <v>75.599999999999994</v>
      </c>
    </row>
    <row r="199" spans="1:32" x14ac:dyDescent="0.25">
      <c r="A199" s="75">
        <v>776</v>
      </c>
      <c r="B199" s="75" t="str">
        <f>INDEX('FY16 DataDump'!$A$2:$H$4537, MATCH('FY16 Individual Analysis'!A199, 'FY16 DataDump'!$C$2:$C$4537, 0), MATCH('FY16 DataDump'!$B$1, 'FY16 DataDump'!$A$1:$H$1))</f>
        <v>ESPRESSO</v>
      </c>
      <c r="C199" s="75" t="str">
        <f>INDEX('FY16 DataDump'!$A$2:$H$4537, MATCH('FY16 Individual Analysis'!A199, 'FY16 DataDump'!$C$2:$C$4537, 0), MATCH('FY16 DataDump'!$D$1, 'FY16 DataDump'!$A$1:$H$1))</f>
        <v>LATTE MEDIUM</v>
      </c>
      <c r="D199" s="27">
        <f>SUMIFS('FY16 DataDump'!$E$2:$E$4537, 'FY16 DataDump'!$C$2:$C$4537, 'FY16 Individual Analysis'!$A199, 'FY16 DataDump'!$H$2:$H$4537, D$2)</f>
        <v>159</v>
      </c>
      <c r="E199" s="27">
        <f>SUMIFS('FY16 DataDump'!$E$2:$E$4537, 'FY16 DataDump'!$C$2:$C$4537, 'FY16 Individual Analysis'!$A199, 'FY16 DataDump'!$H$2:$H$4537, E$2)</f>
        <v>0</v>
      </c>
      <c r="F199" s="27">
        <f>SUMIFS('FY16 DataDump'!$E$2:$E$4537, 'FY16 DataDump'!$C$2:$C$4537, 'FY16 Individual Analysis'!$A199, 'FY16 DataDump'!$H$2:$H$4537, F$2)</f>
        <v>0</v>
      </c>
      <c r="G199" s="27">
        <f>SUMIFS('FY16 DataDump'!$E$2:$E$4537, 'FY16 DataDump'!$C$2:$C$4537, 'FY16 Individual Analysis'!$A199, 'FY16 DataDump'!$H$2:$H$4537, G$2)</f>
        <v>0</v>
      </c>
      <c r="H199" s="27">
        <f>SUMIFS('FY16 DataDump'!$E$2:$E$4537, 'FY16 DataDump'!$C$2:$C$4537, 'FY16 Individual Analysis'!$A199, 'FY16 DataDump'!$H$2:$H$4537, H$2)</f>
        <v>0</v>
      </c>
      <c r="I199" s="27">
        <f>SUMIFS('FY16 DataDump'!$E$2:$E$4537, 'FY16 DataDump'!$C$2:$C$4537, 'FY16 Individual Analysis'!$A199, 'FY16 DataDump'!$H$2:$H$4537, I$2)</f>
        <v>0</v>
      </c>
      <c r="J199" s="27">
        <f>SUMIFS('FY16 DataDump'!$E$2:$E$4537, 'FY16 DataDump'!$C$2:$C$4537, 'FY16 Individual Analysis'!$A199, 'FY16 DataDump'!$H$2:$H$4537, J$2)</f>
        <v>0</v>
      </c>
      <c r="K199" s="27">
        <f>SUMIFS('FY16 DataDump'!$E$2:$E$4537, 'FY16 DataDump'!$C$2:$C$4537, 'FY16 Individual Analysis'!$A199, 'FY16 DataDump'!$H$2:$H$4537, K$2)</f>
        <v>0</v>
      </c>
      <c r="L199" s="27">
        <f>SUMIFS('FY16 DataDump'!$E$2:$E$4537, 'FY16 DataDump'!$C$2:$C$4537, 'FY16 Individual Analysis'!$A199, 'FY16 DataDump'!$H$2:$H$4537, L$2)</f>
        <v>0</v>
      </c>
      <c r="M199" s="27">
        <f>SUMIFS('FY16 DataDump'!$E$2:$E$4537, 'FY16 DataDump'!$C$2:$C$4537, 'FY16 Individual Analysis'!$A199, 'FY16 DataDump'!$H$2:$H$4537, M$2)</f>
        <v>0</v>
      </c>
      <c r="N199" s="27">
        <f>SUMIFS('FY16 DataDump'!$E$2:$E$4537, 'FY16 DataDump'!$C$2:$C$4537, 'FY16 Individual Analysis'!$A199, 'FY16 DataDump'!$H$2:$H$4537, N$2)</f>
        <v>0</v>
      </c>
      <c r="O199" s="27">
        <f>SUMIFS('FY16 DataDump'!$E$2:$E$4537, 'FY16 DataDump'!$C$2:$C$4537, 'FY16 Individual Analysis'!$A199, 'FY16 DataDump'!$H$2:$H$4537, O$2)</f>
        <v>0</v>
      </c>
      <c r="P199" s="27">
        <f t="shared" si="22"/>
        <v>159</v>
      </c>
      <c r="Q199" s="108">
        <f t="shared" si="20"/>
        <v>1.2835001614465612E-2</v>
      </c>
      <c r="S199" s="20">
        <f t="shared" si="19"/>
        <v>190.8</v>
      </c>
      <c r="T199" s="21">
        <f t="shared" si="19"/>
        <v>0</v>
      </c>
      <c r="U199" s="21">
        <f t="shared" si="19"/>
        <v>0</v>
      </c>
      <c r="V199" s="21">
        <f t="shared" si="19"/>
        <v>0</v>
      </c>
      <c r="W199" s="21">
        <f t="shared" si="19"/>
        <v>0</v>
      </c>
      <c r="X199" s="21">
        <f t="shared" si="19"/>
        <v>0</v>
      </c>
      <c r="Y199" s="21">
        <f t="shared" si="18"/>
        <v>0</v>
      </c>
      <c r="Z199" s="21">
        <f t="shared" si="18"/>
        <v>0</v>
      </c>
      <c r="AA199" s="21">
        <f t="shared" si="18"/>
        <v>0</v>
      </c>
      <c r="AB199" s="21">
        <f t="shared" si="18"/>
        <v>0</v>
      </c>
      <c r="AC199" s="21">
        <f t="shared" si="18"/>
        <v>0</v>
      </c>
      <c r="AD199" s="24">
        <f t="shared" si="18"/>
        <v>0</v>
      </c>
      <c r="AF199" s="15">
        <f t="shared" si="21"/>
        <v>190.8</v>
      </c>
    </row>
    <row r="200" spans="1:32" x14ac:dyDescent="0.25">
      <c r="A200" s="75">
        <v>777</v>
      </c>
      <c r="B200" s="75" t="str">
        <f>INDEX('FY16 DataDump'!$A$2:$H$4537, MATCH('FY16 Individual Analysis'!A200, 'FY16 DataDump'!$C$2:$C$4537, 0), MATCH('FY16 DataDump'!$B$1, 'FY16 DataDump'!$A$1:$H$1))</f>
        <v>ESPRESSO</v>
      </c>
      <c r="C200" s="75" t="str">
        <f>INDEX('FY16 DataDump'!$A$2:$H$4537, MATCH('FY16 Individual Analysis'!A200, 'FY16 DataDump'!$C$2:$C$4537, 0), MATCH('FY16 DataDump'!$D$1, 'FY16 DataDump'!$A$1:$H$1))</f>
        <v>LATTE SMALL</v>
      </c>
      <c r="D200" s="27">
        <f>SUMIFS('FY16 DataDump'!$E$2:$E$4537, 'FY16 DataDump'!$C$2:$C$4537, 'FY16 Individual Analysis'!$A200, 'FY16 DataDump'!$H$2:$H$4537, D$2)</f>
        <v>293</v>
      </c>
      <c r="E200" s="27">
        <f>SUMIFS('FY16 DataDump'!$E$2:$E$4537, 'FY16 DataDump'!$C$2:$C$4537, 'FY16 Individual Analysis'!$A200, 'FY16 DataDump'!$H$2:$H$4537, E$2)</f>
        <v>0</v>
      </c>
      <c r="F200" s="27">
        <f>SUMIFS('FY16 DataDump'!$E$2:$E$4537, 'FY16 DataDump'!$C$2:$C$4537, 'FY16 Individual Analysis'!$A200, 'FY16 DataDump'!$H$2:$H$4537, F$2)</f>
        <v>0</v>
      </c>
      <c r="G200" s="27">
        <f>SUMIFS('FY16 DataDump'!$E$2:$E$4537, 'FY16 DataDump'!$C$2:$C$4537, 'FY16 Individual Analysis'!$A200, 'FY16 DataDump'!$H$2:$H$4537, G$2)</f>
        <v>0</v>
      </c>
      <c r="H200" s="27">
        <f>SUMIFS('FY16 DataDump'!$E$2:$E$4537, 'FY16 DataDump'!$C$2:$C$4537, 'FY16 Individual Analysis'!$A200, 'FY16 DataDump'!$H$2:$H$4537, H$2)</f>
        <v>0</v>
      </c>
      <c r="I200" s="27">
        <f>SUMIFS('FY16 DataDump'!$E$2:$E$4537, 'FY16 DataDump'!$C$2:$C$4537, 'FY16 Individual Analysis'!$A200, 'FY16 DataDump'!$H$2:$H$4537, I$2)</f>
        <v>0</v>
      </c>
      <c r="J200" s="27">
        <f>SUMIFS('FY16 DataDump'!$E$2:$E$4537, 'FY16 DataDump'!$C$2:$C$4537, 'FY16 Individual Analysis'!$A200, 'FY16 DataDump'!$H$2:$H$4537, J$2)</f>
        <v>0</v>
      </c>
      <c r="K200" s="27">
        <f>SUMIFS('FY16 DataDump'!$E$2:$E$4537, 'FY16 DataDump'!$C$2:$C$4537, 'FY16 Individual Analysis'!$A200, 'FY16 DataDump'!$H$2:$H$4537, K$2)</f>
        <v>0</v>
      </c>
      <c r="L200" s="27">
        <f>SUMIFS('FY16 DataDump'!$E$2:$E$4537, 'FY16 DataDump'!$C$2:$C$4537, 'FY16 Individual Analysis'!$A200, 'FY16 DataDump'!$H$2:$H$4537, L$2)</f>
        <v>0</v>
      </c>
      <c r="M200" s="27">
        <f>SUMIFS('FY16 DataDump'!$E$2:$E$4537, 'FY16 DataDump'!$C$2:$C$4537, 'FY16 Individual Analysis'!$A200, 'FY16 DataDump'!$H$2:$H$4537, M$2)</f>
        <v>0</v>
      </c>
      <c r="N200" s="27">
        <f>SUMIFS('FY16 DataDump'!$E$2:$E$4537, 'FY16 DataDump'!$C$2:$C$4537, 'FY16 Individual Analysis'!$A200, 'FY16 DataDump'!$H$2:$H$4537, N$2)</f>
        <v>0</v>
      </c>
      <c r="O200" s="27">
        <f>SUMIFS('FY16 DataDump'!$E$2:$E$4537, 'FY16 DataDump'!$C$2:$C$4537, 'FY16 Individual Analysis'!$A200, 'FY16 DataDump'!$H$2:$H$4537, O$2)</f>
        <v>0</v>
      </c>
      <c r="P200" s="27">
        <f t="shared" si="22"/>
        <v>293</v>
      </c>
      <c r="Q200" s="108">
        <f t="shared" si="20"/>
        <v>2.365192121407814E-2</v>
      </c>
      <c r="S200" s="20">
        <f t="shared" si="19"/>
        <v>351.6</v>
      </c>
      <c r="T200" s="21">
        <f t="shared" si="19"/>
        <v>0</v>
      </c>
      <c r="U200" s="21">
        <f t="shared" si="19"/>
        <v>0</v>
      </c>
      <c r="V200" s="21">
        <f t="shared" si="19"/>
        <v>0</v>
      </c>
      <c r="W200" s="21">
        <f t="shared" si="19"/>
        <v>0</v>
      </c>
      <c r="X200" s="21">
        <f t="shared" si="19"/>
        <v>0</v>
      </c>
      <c r="Y200" s="21">
        <f t="shared" si="18"/>
        <v>0</v>
      </c>
      <c r="Z200" s="21">
        <f t="shared" si="18"/>
        <v>0</v>
      </c>
      <c r="AA200" s="21">
        <f t="shared" si="18"/>
        <v>0</v>
      </c>
      <c r="AB200" s="21">
        <f t="shared" si="18"/>
        <v>0</v>
      </c>
      <c r="AC200" s="21">
        <f t="shared" si="18"/>
        <v>0</v>
      </c>
      <c r="AD200" s="24">
        <f t="shared" si="18"/>
        <v>0</v>
      </c>
      <c r="AF200" s="15">
        <f t="shared" si="21"/>
        <v>351.6</v>
      </c>
    </row>
    <row r="201" spans="1:32" x14ac:dyDescent="0.25">
      <c r="A201" s="75">
        <v>666211</v>
      </c>
      <c r="B201" s="75" t="str">
        <f>INDEX('FY16 DataDump'!$A$2:$H$4537, MATCH('FY16 Individual Analysis'!A201, 'FY16 DataDump'!$C$2:$C$4537, 0), MATCH('FY16 DataDump'!$B$1, 'FY16 DataDump'!$A$1:$H$1))</f>
        <v>ESPRESSO</v>
      </c>
      <c r="C201" s="75" t="str">
        <f>INDEX('FY16 DataDump'!$A$2:$H$4537, MATCH('FY16 Individual Analysis'!A201, 'FY16 DataDump'!$C$2:$C$4537, 0), MATCH('FY16 DataDump'!$D$1, 'FY16 DataDump'!$A$1:$H$1))</f>
        <v>London Fog 12oz</v>
      </c>
      <c r="D201" s="27">
        <f>SUMIFS('FY16 DataDump'!$E$2:$E$4537, 'FY16 DataDump'!$C$2:$C$4537, 'FY16 Individual Analysis'!$A201, 'FY16 DataDump'!$H$2:$H$4537, D$2)</f>
        <v>6</v>
      </c>
      <c r="E201" s="27">
        <f>SUMIFS('FY16 DataDump'!$E$2:$E$4537, 'FY16 DataDump'!$C$2:$C$4537, 'FY16 Individual Analysis'!$A201, 'FY16 DataDump'!$H$2:$H$4537, E$2)</f>
        <v>0</v>
      </c>
      <c r="F201" s="27">
        <f>SUMIFS('FY16 DataDump'!$E$2:$E$4537, 'FY16 DataDump'!$C$2:$C$4537, 'FY16 Individual Analysis'!$A201, 'FY16 DataDump'!$H$2:$H$4537, F$2)</f>
        <v>0</v>
      </c>
      <c r="G201" s="27">
        <f>SUMIFS('FY16 DataDump'!$E$2:$E$4537, 'FY16 DataDump'!$C$2:$C$4537, 'FY16 Individual Analysis'!$A201, 'FY16 DataDump'!$H$2:$H$4537, G$2)</f>
        <v>0</v>
      </c>
      <c r="H201" s="27">
        <f>SUMIFS('FY16 DataDump'!$E$2:$E$4537, 'FY16 DataDump'!$C$2:$C$4537, 'FY16 Individual Analysis'!$A201, 'FY16 DataDump'!$H$2:$H$4537, H$2)</f>
        <v>0</v>
      </c>
      <c r="I201" s="27">
        <f>SUMIFS('FY16 DataDump'!$E$2:$E$4537, 'FY16 DataDump'!$C$2:$C$4537, 'FY16 Individual Analysis'!$A201, 'FY16 DataDump'!$H$2:$H$4537, I$2)</f>
        <v>0</v>
      </c>
      <c r="J201" s="27">
        <f>SUMIFS('FY16 DataDump'!$E$2:$E$4537, 'FY16 DataDump'!$C$2:$C$4537, 'FY16 Individual Analysis'!$A201, 'FY16 DataDump'!$H$2:$H$4537, J$2)</f>
        <v>0</v>
      </c>
      <c r="K201" s="27">
        <f>SUMIFS('FY16 DataDump'!$E$2:$E$4537, 'FY16 DataDump'!$C$2:$C$4537, 'FY16 Individual Analysis'!$A201, 'FY16 DataDump'!$H$2:$H$4537, K$2)</f>
        <v>0</v>
      </c>
      <c r="L201" s="27">
        <f>SUMIFS('FY16 DataDump'!$E$2:$E$4537, 'FY16 DataDump'!$C$2:$C$4537, 'FY16 Individual Analysis'!$A201, 'FY16 DataDump'!$H$2:$H$4537, L$2)</f>
        <v>0</v>
      </c>
      <c r="M201" s="27">
        <f>SUMIFS('FY16 DataDump'!$E$2:$E$4537, 'FY16 DataDump'!$C$2:$C$4537, 'FY16 Individual Analysis'!$A201, 'FY16 DataDump'!$H$2:$H$4537, M$2)</f>
        <v>0</v>
      </c>
      <c r="N201" s="27">
        <f>SUMIFS('FY16 DataDump'!$E$2:$E$4537, 'FY16 DataDump'!$C$2:$C$4537, 'FY16 Individual Analysis'!$A201, 'FY16 DataDump'!$H$2:$H$4537, N$2)</f>
        <v>0</v>
      </c>
      <c r="O201" s="27">
        <f>SUMIFS('FY16 DataDump'!$E$2:$E$4537, 'FY16 DataDump'!$C$2:$C$4537, 'FY16 Individual Analysis'!$A201, 'FY16 DataDump'!$H$2:$H$4537, O$2)</f>
        <v>0</v>
      </c>
      <c r="P201" s="27">
        <f t="shared" si="22"/>
        <v>6</v>
      </c>
      <c r="Q201" s="108">
        <f t="shared" si="20"/>
        <v>4.8433968356474005E-4</v>
      </c>
      <c r="S201" s="20">
        <f t="shared" si="19"/>
        <v>7.2</v>
      </c>
      <c r="T201" s="21">
        <f t="shared" si="19"/>
        <v>0</v>
      </c>
      <c r="U201" s="21">
        <f t="shared" si="19"/>
        <v>0</v>
      </c>
      <c r="V201" s="21">
        <f t="shared" si="19"/>
        <v>0</v>
      </c>
      <c r="W201" s="21">
        <f t="shared" si="19"/>
        <v>0</v>
      </c>
      <c r="X201" s="21">
        <f t="shared" si="19"/>
        <v>0</v>
      </c>
      <c r="Y201" s="21">
        <f t="shared" si="18"/>
        <v>0</v>
      </c>
      <c r="Z201" s="21">
        <f t="shared" si="18"/>
        <v>0</v>
      </c>
      <c r="AA201" s="21">
        <f t="shared" si="18"/>
        <v>0</v>
      </c>
      <c r="AB201" s="21">
        <f t="shared" si="18"/>
        <v>0</v>
      </c>
      <c r="AC201" s="21">
        <f t="shared" si="18"/>
        <v>0</v>
      </c>
      <c r="AD201" s="24">
        <f t="shared" si="18"/>
        <v>0</v>
      </c>
      <c r="AF201" s="15">
        <f t="shared" si="21"/>
        <v>7.2</v>
      </c>
    </row>
    <row r="202" spans="1:32" x14ac:dyDescent="0.25">
      <c r="A202" s="75">
        <v>666212</v>
      </c>
      <c r="B202" s="75" t="str">
        <f>INDEX('FY16 DataDump'!$A$2:$H$4537, MATCH('FY16 Individual Analysis'!A202, 'FY16 DataDump'!$C$2:$C$4537, 0), MATCH('FY16 DataDump'!$B$1, 'FY16 DataDump'!$A$1:$H$1))</f>
        <v>ESPRESSO</v>
      </c>
      <c r="C202" s="75" t="str">
        <f>INDEX('FY16 DataDump'!$A$2:$H$4537, MATCH('FY16 Individual Analysis'!A202, 'FY16 DataDump'!$C$2:$C$4537, 0), MATCH('FY16 DataDump'!$D$1, 'FY16 DataDump'!$A$1:$H$1))</f>
        <v>London Fog 16oz</v>
      </c>
      <c r="D202" s="27">
        <f>SUMIFS('FY16 DataDump'!$E$2:$E$4537, 'FY16 DataDump'!$C$2:$C$4537, 'FY16 Individual Analysis'!$A202, 'FY16 DataDump'!$H$2:$H$4537, D$2)</f>
        <v>3</v>
      </c>
      <c r="E202" s="27">
        <f>SUMIFS('FY16 DataDump'!$E$2:$E$4537, 'FY16 DataDump'!$C$2:$C$4537, 'FY16 Individual Analysis'!$A202, 'FY16 DataDump'!$H$2:$H$4537, E$2)</f>
        <v>0</v>
      </c>
      <c r="F202" s="27">
        <f>SUMIFS('FY16 DataDump'!$E$2:$E$4537, 'FY16 DataDump'!$C$2:$C$4537, 'FY16 Individual Analysis'!$A202, 'FY16 DataDump'!$H$2:$H$4537, F$2)</f>
        <v>0</v>
      </c>
      <c r="G202" s="27">
        <f>SUMIFS('FY16 DataDump'!$E$2:$E$4537, 'FY16 DataDump'!$C$2:$C$4537, 'FY16 Individual Analysis'!$A202, 'FY16 DataDump'!$H$2:$H$4537, G$2)</f>
        <v>0</v>
      </c>
      <c r="H202" s="27">
        <f>SUMIFS('FY16 DataDump'!$E$2:$E$4537, 'FY16 DataDump'!$C$2:$C$4537, 'FY16 Individual Analysis'!$A202, 'FY16 DataDump'!$H$2:$H$4537, H$2)</f>
        <v>0</v>
      </c>
      <c r="I202" s="27">
        <f>SUMIFS('FY16 DataDump'!$E$2:$E$4537, 'FY16 DataDump'!$C$2:$C$4537, 'FY16 Individual Analysis'!$A202, 'FY16 DataDump'!$H$2:$H$4537, I$2)</f>
        <v>0</v>
      </c>
      <c r="J202" s="27">
        <f>SUMIFS('FY16 DataDump'!$E$2:$E$4537, 'FY16 DataDump'!$C$2:$C$4537, 'FY16 Individual Analysis'!$A202, 'FY16 DataDump'!$H$2:$H$4537, J$2)</f>
        <v>0</v>
      </c>
      <c r="K202" s="27">
        <f>SUMIFS('FY16 DataDump'!$E$2:$E$4537, 'FY16 DataDump'!$C$2:$C$4537, 'FY16 Individual Analysis'!$A202, 'FY16 DataDump'!$H$2:$H$4537, K$2)</f>
        <v>0</v>
      </c>
      <c r="L202" s="27">
        <f>SUMIFS('FY16 DataDump'!$E$2:$E$4537, 'FY16 DataDump'!$C$2:$C$4537, 'FY16 Individual Analysis'!$A202, 'FY16 DataDump'!$H$2:$H$4537, L$2)</f>
        <v>0</v>
      </c>
      <c r="M202" s="27">
        <f>SUMIFS('FY16 DataDump'!$E$2:$E$4537, 'FY16 DataDump'!$C$2:$C$4537, 'FY16 Individual Analysis'!$A202, 'FY16 DataDump'!$H$2:$H$4537, M$2)</f>
        <v>0</v>
      </c>
      <c r="N202" s="27">
        <f>SUMIFS('FY16 DataDump'!$E$2:$E$4537, 'FY16 DataDump'!$C$2:$C$4537, 'FY16 Individual Analysis'!$A202, 'FY16 DataDump'!$H$2:$H$4537, N$2)</f>
        <v>0</v>
      </c>
      <c r="O202" s="27">
        <f>SUMIFS('FY16 DataDump'!$E$2:$E$4537, 'FY16 DataDump'!$C$2:$C$4537, 'FY16 Individual Analysis'!$A202, 'FY16 DataDump'!$H$2:$H$4537, O$2)</f>
        <v>0</v>
      </c>
      <c r="P202" s="27">
        <f t="shared" si="22"/>
        <v>3</v>
      </c>
      <c r="Q202" s="108">
        <f t="shared" si="20"/>
        <v>2.4216984178237002E-4</v>
      </c>
      <c r="S202" s="20">
        <f t="shared" si="19"/>
        <v>3.6</v>
      </c>
      <c r="T202" s="21">
        <f t="shared" si="19"/>
        <v>0</v>
      </c>
      <c r="U202" s="21">
        <f t="shared" si="19"/>
        <v>0</v>
      </c>
      <c r="V202" s="21">
        <f t="shared" si="19"/>
        <v>0</v>
      </c>
      <c r="W202" s="21">
        <f t="shared" si="19"/>
        <v>0</v>
      </c>
      <c r="X202" s="21">
        <f t="shared" si="19"/>
        <v>0</v>
      </c>
      <c r="Y202" s="21">
        <f t="shared" si="18"/>
        <v>0</v>
      </c>
      <c r="Z202" s="21">
        <f t="shared" si="18"/>
        <v>0</v>
      </c>
      <c r="AA202" s="21">
        <f t="shared" si="18"/>
        <v>0</v>
      </c>
      <c r="AB202" s="21">
        <f t="shared" si="18"/>
        <v>0</v>
      </c>
      <c r="AC202" s="21">
        <f t="shared" si="18"/>
        <v>0</v>
      </c>
      <c r="AD202" s="24">
        <f t="shared" si="18"/>
        <v>0</v>
      </c>
      <c r="AF202" s="15">
        <f t="shared" si="21"/>
        <v>3.6</v>
      </c>
    </row>
    <row r="203" spans="1:32" x14ac:dyDescent="0.25">
      <c r="A203" s="75">
        <v>778</v>
      </c>
      <c r="B203" s="75" t="str">
        <f>INDEX('FY16 DataDump'!$A$2:$H$4537, MATCH('FY16 Individual Analysis'!A203, 'FY16 DataDump'!$C$2:$C$4537, 0), MATCH('FY16 DataDump'!$B$1, 'FY16 DataDump'!$A$1:$H$1))</f>
        <v>ESPRESSO</v>
      </c>
      <c r="C203" s="75" t="str">
        <f>INDEX('FY16 DataDump'!$A$2:$H$4537, MATCH('FY16 Individual Analysis'!A203, 'FY16 DataDump'!$C$2:$C$4537, 0), MATCH('FY16 DataDump'!$D$1, 'FY16 DataDump'!$A$1:$H$1))</f>
        <v>MOCHA LARGE</v>
      </c>
      <c r="D203" s="27">
        <f>SUMIFS('FY16 DataDump'!$E$2:$E$4537, 'FY16 DataDump'!$C$2:$C$4537, 'FY16 Individual Analysis'!$A203, 'FY16 DataDump'!$H$2:$H$4537, D$2)</f>
        <v>25</v>
      </c>
      <c r="E203" s="27">
        <f>SUMIFS('FY16 DataDump'!$E$2:$E$4537, 'FY16 DataDump'!$C$2:$C$4537, 'FY16 Individual Analysis'!$A203, 'FY16 DataDump'!$H$2:$H$4537, E$2)</f>
        <v>0</v>
      </c>
      <c r="F203" s="27">
        <f>SUMIFS('FY16 DataDump'!$E$2:$E$4537, 'FY16 DataDump'!$C$2:$C$4537, 'FY16 Individual Analysis'!$A203, 'FY16 DataDump'!$H$2:$H$4537, F$2)</f>
        <v>0</v>
      </c>
      <c r="G203" s="27">
        <f>SUMIFS('FY16 DataDump'!$E$2:$E$4537, 'FY16 DataDump'!$C$2:$C$4537, 'FY16 Individual Analysis'!$A203, 'FY16 DataDump'!$H$2:$H$4537, G$2)</f>
        <v>0</v>
      </c>
      <c r="H203" s="27">
        <f>SUMIFS('FY16 DataDump'!$E$2:$E$4537, 'FY16 DataDump'!$C$2:$C$4537, 'FY16 Individual Analysis'!$A203, 'FY16 DataDump'!$H$2:$H$4537, H$2)</f>
        <v>0</v>
      </c>
      <c r="I203" s="27">
        <f>SUMIFS('FY16 DataDump'!$E$2:$E$4537, 'FY16 DataDump'!$C$2:$C$4537, 'FY16 Individual Analysis'!$A203, 'FY16 DataDump'!$H$2:$H$4537, I$2)</f>
        <v>0</v>
      </c>
      <c r="J203" s="27">
        <f>SUMIFS('FY16 DataDump'!$E$2:$E$4537, 'FY16 DataDump'!$C$2:$C$4537, 'FY16 Individual Analysis'!$A203, 'FY16 DataDump'!$H$2:$H$4537, J$2)</f>
        <v>0</v>
      </c>
      <c r="K203" s="27">
        <f>SUMIFS('FY16 DataDump'!$E$2:$E$4537, 'FY16 DataDump'!$C$2:$C$4537, 'FY16 Individual Analysis'!$A203, 'FY16 DataDump'!$H$2:$H$4537, K$2)</f>
        <v>0</v>
      </c>
      <c r="L203" s="27">
        <f>SUMIFS('FY16 DataDump'!$E$2:$E$4537, 'FY16 DataDump'!$C$2:$C$4537, 'FY16 Individual Analysis'!$A203, 'FY16 DataDump'!$H$2:$H$4537, L$2)</f>
        <v>0</v>
      </c>
      <c r="M203" s="27">
        <f>SUMIFS('FY16 DataDump'!$E$2:$E$4537, 'FY16 DataDump'!$C$2:$C$4537, 'FY16 Individual Analysis'!$A203, 'FY16 DataDump'!$H$2:$H$4537, M$2)</f>
        <v>0</v>
      </c>
      <c r="N203" s="27">
        <f>SUMIFS('FY16 DataDump'!$E$2:$E$4537, 'FY16 DataDump'!$C$2:$C$4537, 'FY16 Individual Analysis'!$A203, 'FY16 DataDump'!$H$2:$H$4537, N$2)</f>
        <v>0</v>
      </c>
      <c r="O203" s="27">
        <f>SUMIFS('FY16 DataDump'!$E$2:$E$4537, 'FY16 DataDump'!$C$2:$C$4537, 'FY16 Individual Analysis'!$A203, 'FY16 DataDump'!$H$2:$H$4537, O$2)</f>
        <v>0</v>
      </c>
      <c r="P203" s="27">
        <f t="shared" si="22"/>
        <v>25</v>
      </c>
      <c r="Q203" s="108">
        <f t="shared" si="20"/>
        <v>2.0180820148530836E-3</v>
      </c>
      <c r="S203" s="20">
        <f t="shared" si="19"/>
        <v>30</v>
      </c>
      <c r="T203" s="21">
        <f t="shared" si="19"/>
        <v>0</v>
      </c>
      <c r="U203" s="21">
        <f t="shared" si="19"/>
        <v>0</v>
      </c>
      <c r="V203" s="21">
        <f t="shared" si="19"/>
        <v>0</v>
      </c>
      <c r="W203" s="21">
        <f t="shared" si="19"/>
        <v>0</v>
      </c>
      <c r="X203" s="21">
        <f t="shared" si="19"/>
        <v>0</v>
      </c>
      <c r="Y203" s="21">
        <f t="shared" si="18"/>
        <v>0</v>
      </c>
      <c r="Z203" s="21">
        <f t="shared" si="18"/>
        <v>0</v>
      </c>
      <c r="AA203" s="21">
        <f t="shared" si="18"/>
        <v>0</v>
      </c>
      <c r="AB203" s="21">
        <f t="shared" si="18"/>
        <v>0</v>
      </c>
      <c r="AC203" s="21">
        <f t="shared" si="18"/>
        <v>0</v>
      </c>
      <c r="AD203" s="24">
        <f t="shared" si="18"/>
        <v>0</v>
      </c>
      <c r="AF203" s="15">
        <f t="shared" si="21"/>
        <v>30</v>
      </c>
    </row>
    <row r="204" spans="1:32" x14ac:dyDescent="0.25">
      <c r="A204" s="75">
        <v>779</v>
      </c>
      <c r="B204" s="75" t="str">
        <f>INDEX('FY16 DataDump'!$A$2:$H$4537, MATCH('FY16 Individual Analysis'!A204, 'FY16 DataDump'!$C$2:$C$4537, 0), MATCH('FY16 DataDump'!$B$1, 'FY16 DataDump'!$A$1:$H$1))</f>
        <v>ESPRESSO</v>
      </c>
      <c r="C204" s="75" t="str">
        <f>INDEX('FY16 DataDump'!$A$2:$H$4537, MATCH('FY16 Individual Analysis'!A204, 'FY16 DataDump'!$C$2:$C$4537, 0), MATCH('FY16 DataDump'!$D$1, 'FY16 DataDump'!$A$1:$H$1))</f>
        <v>MOCHA MEDIUM</v>
      </c>
      <c r="D204" s="27">
        <f>SUMIFS('FY16 DataDump'!$E$2:$E$4537, 'FY16 DataDump'!$C$2:$C$4537, 'FY16 Individual Analysis'!$A204, 'FY16 DataDump'!$H$2:$H$4537, D$2)</f>
        <v>132</v>
      </c>
      <c r="E204" s="27">
        <f>SUMIFS('FY16 DataDump'!$E$2:$E$4537, 'FY16 DataDump'!$C$2:$C$4537, 'FY16 Individual Analysis'!$A204, 'FY16 DataDump'!$H$2:$H$4537, E$2)</f>
        <v>0</v>
      </c>
      <c r="F204" s="27">
        <f>SUMIFS('FY16 DataDump'!$E$2:$E$4537, 'FY16 DataDump'!$C$2:$C$4537, 'FY16 Individual Analysis'!$A204, 'FY16 DataDump'!$H$2:$H$4537, F$2)</f>
        <v>0</v>
      </c>
      <c r="G204" s="27">
        <f>SUMIFS('FY16 DataDump'!$E$2:$E$4537, 'FY16 DataDump'!$C$2:$C$4537, 'FY16 Individual Analysis'!$A204, 'FY16 DataDump'!$H$2:$H$4537, G$2)</f>
        <v>0</v>
      </c>
      <c r="H204" s="27">
        <f>SUMIFS('FY16 DataDump'!$E$2:$E$4537, 'FY16 DataDump'!$C$2:$C$4537, 'FY16 Individual Analysis'!$A204, 'FY16 DataDump'!$H$2:$H$4537, H$2)</f>
        <v>0</v>
      </c>
      <c r="I204" s="27">
        <f>SUMIFS('FY16 DataDump'!$E$2:$E$4537, 'FY16 DataDump'!$C$2:$C$4537, 'FY16 Individual Analysis'!$A204, 'FY16 DataDump'!$H$2:$H$4537, I$2)</f>
        <v>0</v>
      </c>
      <c r="J204" s="27">
        <f>SUMIFS('FY16 DataDump'!$E$2:$E$4537, 'FY16 DataDump'!$C$2:$C$4537, 'FY16 Individual Analysis'!$A204, 'FY16 DataDump'!$H$2:$H$4537, J$2)</f>
        <v>0</v>
      </c>
      <c r="K204" s="27">
        <f>SUMIFS('FY16 DataDump'!$E$2:$E$4537, 'FY16 DataDump'!$C$2:$C$4537, 'FY16 Individual Analysis'!$A204, 'FY16 DataDump'!$H$2:$H$4537, K$2)</f>
        <v>0</v>
      </c>
      <c r="L204" s="27">
        <f>SUMIFS('FY16 DataDump'!$E$2:$E$4537, 'FY16 DataDump'!$C$2:$C$4537, 'FY16 Individual Analysis'!$A204, 'FY16 DataDump'!$H$2:$H$4537, L$2)</f>
        <v>0</v>
      </c>
      <c r="M204" s="27">
        <f>SUMIFS('FY16 DataDump'!$E$2:$E$4537, 'FY16 DataDump'!$C$2:$C$4537, 'FY16 Individual Analysis'!$A204, 'FY16 DataDump'!$H$2:$H$4537, M$2)</f>
        <v>0</v>
      </c>
      <c r="N204" s="27">
        <f>SUMIFS('FY16 DataDump'!$E$2:$E$4537, 'FY16 DataDump'!$C$2:$C$4537, 'FY16 Individual Analysis'!$A204, 'FY16 DataDump'!$H$2:$H$4537, N$2)</f>
        <v>0</v>
      </c>
      <c r="O204" s="27">
        <f>SUMIFS('FY16 DataDump'!$E$2:$E$4537, 'FY16 DataDump'!$C$2:$C$4537, 'FY16 Individual Analysis'!$A204, 'FY16 DataDump'!$H$2:$H$4537, O$2)</f>
        <v>0</v>
      </c>
      <c r="P204" s="27">
        <f t="shared" si="22"/>
        <v>132</v>
      </c>
      <c r="Q204" s="108">
        <f t="shared" si="20"/>
        <v>1.0655473038424281E-2</v>
      </c>
      <c r="S204" s="20">
        <f t="shared" si="19"/>
        <v>158.4</v>
      </c>
      <c r="T204" s="21">
        <f t="shared" si="19"/>
        <v>0</v>
      </c>
      <c r="U204" s="21">
        <f t="shared" si="19"/>
        <v>0</v>
      </c>
      <c r="V204" s="21">
        <f t="shared" si="19"/>
        <v>0</v>
      </c>
      <c r="W204" s="21">
        <f t="shared" si="19"/>
        <v>0</v>
      </c>
      <c r="X204" s="21">
        <f t="shared" si="19"/>
        <v>0</v>
      </c>
      <c r="Y204" s="21">
        <f t="shared" si="18"/>
        <v>0</v>
      </c>
      <c r="Z204" s="21">
        <f t="shared" si="18"/>
        <v>0</v>
      </c>
      <c r="AA204" s="21">
        <f t="shared" si="18"/>
        <v>0</v>
      </c>
      <c r="AB204" s="21">
        <f t="shared" si="18"/>
        <v>0</v>
      </c>
      <c r="AC204" s="21">
        <f t="shared" si="18"/>
        <v>0</v>
      </c>
      <c r="AD204" s="24">
        <f t="shared" si="18"/>
        <v>0</v>
      </c>
      <c r="AF204" s="15">
        <f t="shared" si="21"/>
        <v>158.4</v>
      </c>
    </row>
    <row r="205" spans="1:32" x14ac:dyDescent="0.25">
      <c r="A205" s="75">
        <v>780</v>
      </c>
      <c r="B205" s="75" t="str">
        <f>INDEX('FY16 DataDump'!$A$2:$H$4537, MATCH('FY16 Individual Analysis'!A205, 'FY16 DataDump'!$C$2:$C$4537, 0), MATCH('FY16 DataDump'!$B$1, 'FY16 DataDump'!$A$1:$H$1))</f>
        <v>ESPRESSO</v>
      </c>
      <c r="C205" s="75" t="str">
        <f>INDEX('FY16 DataDump'!$A$2:$H$4537, MATCH('FY16 Individual Analysis'!A205, 'FY16 DataDump'!$C$2:$C$4537, 0), MATCH('FY16 DataDump'!$D$1, 'FY16 DataDump'!$A$1:$H$1))</f>
        <v>MOCHA SMALL</v>
      </c>
      <c r="D205" s="27">
        <f>SUMIFS('FY16 DataDump'!$E$2:$E$4537, 'FY16 DataDump'!$C$2:$C$4537, 'FY16 Individual Analysis'!$A205, 'FY16 DataDump'!$H$2:$H$4537, D$2)</f>
        <v>91</v>
      </c>
      <c r="E205" s="27">
        <f>SUMIFS('FY16 DataDump'!$E$2:$E$4537, 'FY16 DataDump'!$C$2:$C$4537, 'FY16 Individual Analysis'!$A205, 'FY16 DataDump'!$H$2:$H$4537, E$2)</f>
        <v>0</v>
      </c>
      <c r="F205" s="27">
        <f>SUMIFS('FY16 DataDump'!$E$2:$E$4537, 'FY16 DataDump'!$C$2:$C$4537, 'FY16 Individual Analysis'!$A205, 'FY16 DataDump'!$H$2:$H$4537, F$2)</f>
        <v>0</v>
      </c>
      <c r="G205" s="27">
        <f>SUMIFS('FY16 DataDump'!$E$2:$E$4537, 'FY16 DataDump'!$C$2:$C$4537, 'FY16 Individual Analysis'!$A205, 'FY16 DataDump'!$H$2:$H$4537, G$2)</f>
        <v>0</v>
      </c>
      <c r="H205" s="27">
        <f>SUMIFS('FY16 DataDump'!$E$2:$E$4537, 'FY16 DataDump'!$C$2:$C$4537, 'FY16 Individual Analysis'!$A205, 'FY16 DataDump'!$H$2:$H$4537, H$2)</f>
        <v>0</v>
      </c>
      <c r="I205" s="27">
        <f>SUMIFS('FY16 DataDump'!$E$2:$E$4537, 'FY16 DataDump'!$C$2:$C$4537, 'FY16 Individual Analysis'!$A205, 'FY16 DataDump'!$H$2:$H$4537, I$2)</f>
        <v>0</v>
      </c>
      <c r="J205" s="27">
        <f>SUMIFS('FY16 DataDump'!$E$2:$E$4537, 'FY16 DataDump'!$C$2:$C$4537, 'FY16 Individual Analysis'!$A205, 'FY16 DataDump'!$H$2:$H$4537, J$2)</f>
        <v>0</v>
      </c>
      <c r="K205" s="27">
        <f>SUMIFS('FY16 DataDump'!$E$2:$E$4537, 'FY16 DataDump'!$C$2:$C$4537, 'FY16 Individual Analysis'!$A205, 'FY16 DataDump'!$H$2:$H$4537, K$2)</f>
        <v>0</v>
      </c>
      <c r="L205" s="27">
        <f>SUMIFS('FY16 DataDump'!$E$2:$E$4537, 'FY16 DataDump'!$C$2:$C$4537, 'FY16 Individual Analysis'!$A205, 'FY16 DataDump'!$H$2:$H$4537, L$2)</f>
        <v>0</v>
      </c>
      <c r="M205" s="27">
        <f>SUMIFS('FY16 DataDump'!$E$2:$E$4537, 'FY16 DataDump'!$C$2:$C$4537, 'FY16 Individual Analysis'!$A205, 'FY16 DataDump'!$H$2:$H$4537, M$2)</f>
        <v>0</v>
      </c>
      <c r="N205" s="27">
        <f>SUMIFS('FY16 DataDump'!$E$2:$E$4537, 'FY16 DataDump'!$C$2:$C$4537, 'FY16 Individual Analysis'!$A205, 'FY16 DataDump'!$H$2:$H$4537, N$2)</f>
        <v>0</v>
      </c>
      <c r="O205" s="27">
        <f>SUMIFS('FY16 DataDump'!$E$2:$E$4537, 'FY16 DataDump'!$C$2:$C$4537, 'FY16 Individual Analysis'!$A205, 'FY16 DataDump'!$H$2:$H$4537, O$2)</f>
        <v>0</v>
      </c>
      <c r="P205" s="27">
        <f t="shared" si="22"/>
        <v>91</v>
      </c>
      <c r="Q205" s="108">
        <f t="shared" si="20"/>
        <v>7.3458185340652248E-3</v>
      </c>
      <c r="S205" s="20">
        <f t="shared" si="19"/>
        <v>109.2</v>
      </c>
      <c r="T205" s="21">
        <f t="shared" si="19"/>
        <v>0</v>
      </c>
      <c r="U205" s="21">
        <f t="shared" si="19"/>
        <v>0</v>
      </c>
      <c r="V205" s="21">
        <f t="shared" si="19"/>
        <v>0</v>
      </c>
      <c r="W205" s="21">
        <f t="shared" si="19"/>
        <v>0</v>
      </c>
      <c r="X205" s="21">
        <f t="shared" si="19"/>
        <v>0</v>
      </c>
      <c r="Y205" s="21">
        <f t="shared" si="18"/>
        <v>0</v>
      </c>
      <c r="Z205" s="21">
        <f t="shared" si="18"/>
        <v>0</v>
      </c>
      <c r="AA205" s="21">
        <f t="shared" si="18"/>
        <v>0</v>
      </c>
      <c r="AB205" s="21">
        <f t="shared" si="18"/>
        <v>0</v>
      </c>
      <c r="AC205" s="21">
        <f t="shared" si="18"/>
        <v>0</v>
      </c>
      <c r="AD205" s="24">
        <f t="shared" si="18"/>
        <v>0</v>
      </c>
      <c r="AF205" s="15">
        <f t="shared" si="21"/>
        <v>109.2</v>
      </c>
    </row>
    <row r="206" spans="1:32" x14ac:dyDescent="0.25">
      <c r="A206" s="75">
        <v>789</v>
      </c>
      <c r="B206" s="75" t="str">
        <f>INDEX('FY16 DataDump'!$A$2:$H$4537, MATCH('FY16 Individual Analysis'!A206, 'FY16 DataDump'!$C$2:$C$4537, 0), MATCH('FY16 DataDump'!$B$1, 'FY16 DataDump'!$A$1:$H$1))</f>
        <v>ESPRESSO</v>
      </c>
      <c r="C206" s="75" t="str">
        <f>INDEX('FY16 DataDump'!$A$2:$H$4537, MATCH('FY16 Individual Analysis'!A206, 'FY16 DataDump'!$C$2:$C$4537, 0), MATCH('FY16 DataDump'!$D$1, 'FY16 DataDump'!$A$1:$H$1))</f>
        <v>SOY MILK/Breve</v>
      </c>
      <c r="D206" s="27">
        <f>SUMIFS('FY16 DataDump'!$E$2:$E$4537, 'FY16 DataDump'!$C$2:$C$4537, 'FY16 Individual Analysis'!$A206, 'FY16 DataDump'!$H$2:$H$4537, D$2)</f>
        <v>124</v>
      </c>
      <c r="E206" s="27">
        <f>SUMIFS('FY16 DataDump'!$E$2:$E$4537, 'FY16 DataDump'!$C$2:$C$4537, 'FY16 Individual Analysis'!$A206, 'FY16 DataDump'!$H$2:$H$4537, E$2)</f>
        <v>0</v>
      </c>
      <c r="F206" s="27">
        <f>SUMIFS('FY16 DataDump'!$E$2:$E$4537, 'FY16 DataDump'!$C$2:$C$4537, 'FY16 Individual Analysis'!$A206, 'FY16 DataDump'!$H$2:$H$4537, F$2)</f>
        <v>0</v>
      </c>
      <c r="G206" s="27">
        <f>SUMIFS('FY16 DataDump'!$E$2:$E$4537, 'FY16 DataDump'!$C$2:$C$4537, 'FY16 Individual Analysis'!$A206, 'FY16 DataDump'!$H$2:$H$4537, G$2)</f>
        <v>0</v>
      </c>
      <c r="H206" s="27">
        <f>SUMIFS('FY16 DataDump'!$E$2:$E$4537, 'FY16 DataDump'!$C$2:$C$4537, 'FY16 Individual Analysis'!$A206, 'FY16 DataDump'!$H$2:$H$4537, H$2)</f>
        <v>0</v>
      </c>
      <c r="I206" s="27">
        <f>SUMIFS('FY16 DataDump'!$E$2:$E$4537, 'FY16 DataDump'!$C$2:$C$4537, 'FY16 Individual Analysis'!$A206, 'FY16 DataDump'!$H$2:$H$4537, I$2)</f>
        <v>0</v>
      </c>
      <c r="J206" s="27">
        <f>SUMIFS('FY16 DataDump'!$E$2:$E$4537, 'FY16 DataDump'!$C$2:$C$4537, 'FY16 Individual Analysis'!$A206, 'FY16 DataDump'!$H$2:$H$4537, J$2)</f>
        <v>0</v>
      </c>
      <c r="K206" s="27">
        <f>SUMIFS('FY16 DataDump'!$E$2:$E$4537, 'FY16 DataDump'!$C$2:$C$4537, 'FY16 Individual Analysis'!$A206, 'FY16 DataDump'!$H$2:$H$4537, K$2)</f>
        <v>0</v>
      </c>
      <c r="L206" s="27">
        <f>SUMIFS('FY16 DataDump'!$E$2:$E$4537, 'FY16 DataDump'!$C$2:$C$4537, 'FY16 Individual Analysis'!$A206, 'FY16 DataDump'!$H$2:$H$4537, L$2)</f>
        <v>0</v>
      </c>
      <c r="M206" s="27">
        <f>SUMIFS('FY16 DataDump'!$E$2:$E$4537, 'FY16 DataDump'!$C$2:$C$4537, 'FY16 Individual Analysis'!$A206, 'FY16 DataDump'!$H$2:$H$4537, M$2)</f>
        <v>0</v>
      </c>
      <c r="N206" s="27">
        <f>SUMIFS('FY16 DataDump'!$E$2:$E$4537, 'FY16 DataDump'!$C$2:$C$4537, 'FY16 Individual Analysis'!$A206, 'FY16 DataDump'!$H$2:$H$4537, N$2)</f>
        <v>0</v>
      </c>
      <c r="O206" s="27">
        <f>SUMIFS('FY16 DataDump'!$E$2:$E$4537, 'FY16 DataDump'!$C$2:$C$4537, 'FY16 Individual Analysis'!$A206, 'FY16 DataDump'!$H$2:$H$4537, O$2)</f>
        <v>0</v>
      </c>
      <c r="P206" s="27">
        <f t="shared" si="22"/>
        <v>124</v>
      </c>
      <c r="Q206" s="108">
        <f t="shared" si="20"/>
        <v>1.0009686793671296E-2</v>
      </c>
      <c r="S206" s="20">
        <f t="shared" si="19"/>
        <v>148.80000000000001</v>
      </c>
      <c r="T206" s="21">
        <f t="shared" si="19"/>
        <v>0</v>
      </c>
      <c r="U206" s="21">
        <f t="shared" si="19"/>
        <v>0</v>
      </c>
      <c r="V206" s="21">
        <f t="shared" si="19"/>
        <v>0</v>
      </c>
      <c r="W206" s="21">
        <f t="shared" si="19"/>
        <v>0</v>
      </c>
      <c r="X206" s="21">
        <f t="shared" si="19"/>
        <v>0</v>
      </c>
      <c r="Y206" s="21">
        <f t="shared" si="18"/>
        <v>0</v>
      </c>
      <c r="Z206" s="21">
        <f t="shared" si="18"/>
        <v>0</v>
      </c>
      <c r="AA206" s="21">
        <f t="shared" si="18"/>
        <v>0</v>
      </c>
      <c r="AB206" s="21">
        <f t="shared" si="18"/>
        <v>0</v>
      </c>
      <c r="AC206" s="21">
        <f t="shared" si="18"/>
        <v>0</v>
      </c>
      <c r="AD206" s="24">
        <f t="shared" si="18"/>
        <v>0</v>
      </c>
      <c r="AF206" s="15">
        <f t="shared" si="21"/>
        <v>148.80000000000001</v>
      </c>
    </row>
    <row r="207" spans="1:32" x14ac:dyDescent="0.25">
      <c r="A207" s="75">
        <v>782</v>
      </c>
      <c r="B207" s="75" t="str">
        <f>INDEX('FY16 DataDump'!$A$2:$H$4537, MATCH('FY16 Individual Analysis'!A207, 'FY16 DataDump'!$C$2:$C$4537, 0), MATCH('FY16 DataDump'!$B$1, 'FY16 DataDump'!$A$1:$H$1))</f>
        <v>ESPRESSO</v>
      </c>
      <c r="C207" s="75" t="str">
        <f>INDEX('FY16 DataDump'!$A$2:$H$4537, MATCH('FY16 Individual Analysis'!A207, 'FY16 DataDump'!$C$2:$C$4537, 0), MATCH('FY16 DataDump'!$D$1, 'FY16 DataDump'!$A$1:$H$1))</f>
        <v>STEAMED MILK LARGE</v>
      </c>
      <c r="D207" s="27">
        <f>SUMIFS('FY16 DataDump'!$E$2:$E$4537, 'FY16 DataDump'!$C$2:$C$4537, 'FY16 Individual Analysis'!$A207, 'FY16 DataDump'!$H$2:$H$4537, D$2)</f>
        <v>6</v>
      </c>
      <c r="E207" s="27">
        <f>SUMIFS('FY16 DataDump'!$E$2:$E$4537, 'FY16 DataDump'!$C$2:$C$4537, 'FY16 Individual Analysis'!$A207, 'FY16 DataDump'!$H$2:$H$4537, E$2)</f>
        <v>0</v>
      </c>
      <c r="F207" s="27">
        <f>SUMIFS('FY16 DataDump'!$E$2:$E$4537, 'FY16 DataDump'!$C$2:$C$4537, 'FY16 Individual Analysis'!$A207, 'FY16 DataDump'!$H$2:$H$4537, F$2)</f>
        <v>0</v>
      </c>
      <c r="G207" s="27">
        <f>SUMIFS('FY16 DataDump'!$E$2:$E$4537, 'FY16 DataDump'!$C$2:$C$4537, 'FY16 Individual Analysis'!$A207, 'FY16 DataDump'!$H$2:$H$4537, G$2)</f>
        <v>0</v>
      </c>
      <c r="H207" s="27">
        <f>SUMIFS('FY16 DataDump'!$E$2:$E$4537, 'FY16 DataDump'!$C$2:$C$4537, 'FY16 Individual Analysis'!$A207, 'FY16 DataDump'!$H$2:$H$4537, H$2)</f>
        <v>0</v>
      </c>
      <c r="I207" s="27">
        <f>SUMIFS('FY16 DataDump'!$E$2:$E$4537, 'FY16 DataDump'!$C$2:$C$4537, 'FY16 Individual Analysis'!$A207, 'FY16 DataDump'!$H$2:$H$4537, I$2)</f>
        <v>0</v>
      </c>
      <c r="J207" s="27">
        <f>SUMIFS('FY16 DataDump'!$E$2:$E$4537, 'FY16 DataDump'!$C$2:$C$4537, 'FY16 Individual Analysis'!$A207, 'FY16 DataDump'!$H$2:$H$4537, J$2)</f>
        <v>0</v>
      </c>
      <c r="K207" s="27">
        <f>SUMIFS('FY16 DataDump'!$E$2:$E$4537, 'FY16 DataDump'!$C$2:$C$4537, 'FY16 Individual Analysis'!$A207, 'FY16 DataDump'!$H$2:$H$4537, K$2)</f>
        <v>0</v>
      </c>
      <c r="L207" s="27">
        <f>SUMIFS('FY16 DataDump'!$E$2:$E$4537, 'FY16 DataDump'!$C$2:$C$4537, 'FY16 Individual Analysis'!$A207, 'FY16 DataDump'!$H$2:$H$4537, L$2)</f>
        <v>0</v>
      </c>
      <c r="M207" s="27">
        <f>SUMIFS('FY16 DataDump'!$E$2:$E$4537, 'FY16 DataDump'!$C$2:$C$4537, 'FY16 Individual Analysis'!$A207, 'FY16 DataDump'!$H$2:$H$4537, M$2)</f>
        <v>0</v>
      </c>
      <c r="N207" s="27">
        <f>SUMIFS('FY16 DataDump'!$E$2:$E$4537, 'FY16 DataDump'!$C$2:$C$4537, 'FY16 Individual Analysis'!$A207, 'FY16 DataDump'!$H$2:$H$4537, N$2)</f>
        <v>0</v>
      </c>
      <c r="O207" s="27">
        <f>SUMIFS('FY16 DataDump'!$E$2:$E$4537, 'FY16 DataDump'!$C$2:$C$4537, 'FY16 Individual Analysis'!$A207, 'FY16 DataDump'!$H$2:$H$4537, O$2)</f>
        <v>0</v>
      </c>
      <c r="P207" s="27">
        <f t="shared" si="22"/>
        <v>6</v>
      </c>
      <c r="Q207" s="108">
        <f t="shared" si="20"/>
        <v>4.8433968356474005E-4</v>
      </c>
      <c r="S207" s="20">
        <f t="shared" si="19"/>
        <v>7.2</v>
      </c>
      <c r="T207" s="21">
        <f t="shared" si="19"/>
        <v>0</v>
      </c>
      <c r="U207" s="21">
        <f t="shared" si="19"/>
        <v>0</v>
      </c>
      <c r="V207" s="21">
        <f t="shared" si="19"/>
        <v>0</v>
      </c>
      <c r="W207" s="21">
        <f t="shared" si="19"/>
        <v>0</v>
      </c>
      <c r="X207" s="21">
        <f t="shared" si="19"/>
        <v>0</v>
      </c>
      <c r="Y207" s="21">
        <f t="shared" si="18"/>
        <v>0</v>
      </c>
      <c r="Z207" s="21">
        <f t="shared" si="18"/>
        <v>0</v>
      </c>
      <c r="AA207" s="21">
        <f t="shared" si="18"/>
        <v>0</v>
      </c>
      <c r="AB207" s="21">
        <f t="shared" si="18"/>
        <v>0</v>
      </c>
      <c r="AC207" s="21">
        <f t="shared" si="18"/>
        <v>0</v>
      </c>
      <c r="AD207" s="24">
        <f t="shared" si="18"/>
        <v>0</v>
      </c>
      <c r="AF207" s="15">
        <f t="shared" si="21"/>
        <v>7.2</v>
      </c>
    </row>
    <row r="208" spans="1:32" x14ac:dyDescent="0.25">
      <c r="A208" s="75">
        <v>783</v>
      </c>
      <c r="B208" s="75" t="str">
        <f>INDEX('FY16 DataDump'!$A$2:$H$4537, MATCH('FY16 Individual Analysis'!A208, 'FY16 DataDump'!$C$2:$C$4537, 0), MATCH('FY16 DataDump'!$B$1, 'FY16 DataDump'!$A$1:$H$1))</f>
        <v>ESPRESSO</v>
      </c>
      <c r="C208" s="75" t="str">
        <f>INDEX('FY16 DataDump'!$A$2:$H$4537, MATCH('FY16 Individual Analysis'!A208, 'FY16 DataDump'!$C$2:$C$4537, 0), MATCH('FY16 DataDump'!$D$1, 'FY16 DataDump'!$A$1:$H$1))</f>
        <v>STEAMED MILK MEDIUM</v>
      </c>
      <c r="D208" s="27">
        <f>SUMIFS('FY16 DataDump'!$E$2:$E$4537, 'FY16 DataDump'!$C$2:$C$4537, 'FY16 Individual Analysis'!$A208, 'FY16 DataDump'!$H$2:$H$4537, D$2)</f>
        <v>3</v>
      </c>
      <c r="E208" s="27">
        <f>SUMIFS('FY16 DataDump'!$E$2:$E$4537, 'FY16 DataDump'!$C$2:$C$4537, 'FY16 Individual Analysis'!$A208, 'FY16 DataDump'!$H$2:$H$4537, E$2)</f>
        <v>0</v>
      </c>
      <c r="F208" s="27">
        <f>SUMIFS('FY16 DataDump'!$E$2:$E$4537, 'FY16 DataDump'!$C$2:$C$4537, 'FY16 Individual Analysis'!$A208, 'FY16 DataDump'!$H$2:$H$4537, F$2)</f>
        <v>0</v>
      </c>
      <c r="G208" s="27">
        <f>SUMIFS('FY16 DataDump'!$E$2:$E$4537, 'FY16 DataDump'!$C$2:$C$4537, 'FY16 Individual Analysis'!$A208, 'FY16 DataDump'!$H$2:$H$4537, G$2)</f>
        <v>0</v>
      </c>
      <c r="H208" s="27">
        <f>SUMIFS('FY16 DataDump'!$E$2:$E$4537, 'FY16 DataDump'!$C$2:$C$4537, 'FY16 Individual Analysis'!$A208, 'FY16 DataDump'!$H$2:$H$4537, H$2)</f>
        <v>0</v>
      </c>
      <c r="I208" s="27">
        <f>SUMIFS('FY16 DataDump'!$E$2:$E$4537, 'FY16 DataDump'!$C$2:$C$4537, 'FY16 Individual Analysis'!$A208, 'FY16 DataDump'!$H$2:$H$4537, I$2)</f>
        <v>0</v>
      </c>
      <c r="J208" s="27">
        <f>SUMIFS('FY16 DataDump'!$E$2:$E$4537, 'FY16 DataDump'!$C$2:$C$4537, 'FY16 Individual Analysis'!$A208, 'FY16 DataDump'!$H$2:$H$4537, J$2)</f>
        <v>0</v>
      </c>
      <c r="K208" s="27">
        <f>SUMIFS('FY16 DataDump'!$E$2:$E$4537, 'FY16 DataDump'!$C$2:$C$4537, 'FY16 Individual Analysis'!$A208, 'FY16 DataDump'!$H$2:$H$4537, K$2)</f>
        <v>0</v>
      </c>
      <c r="L208" s="27">
        <f>SUMIFS('FY16 DataDump'!$E$2:$E$4537, 'FY16 DataDump'!$C$2:$C$4537, 'FY16 Individual Analysis'!$A208, 'FY16 DataDump'!$H$2:$H$4537, L$2)</f>
        <v>0</v>
      </c>
      <c r="M208" s="27">
        <f>SUMIFS('FY16 DataDump'!$E$2:$E$4537, 'FY16 DataDump'!$C$2:$C$4537, 'FY16 Individual Analysis'!$A208, 'FY16 DataDump'!$H$2:$H$4537, M$2)</f>
        <v>0</v>
      </c>
      <c r="N208" s="27">
        <f>SUMIFS('FY16 DataDump'!$E$2:$E$4537, 'FY16 DataDump'!$C$2:$C$4537, 'FY16 Individual Analysis'!$A208, 'FY16 DataDump'!$H$2:$H$4537, N$2)</f>
        <v>0</v>
      </c>
      <c r="O208" s="27">
        <f>SUMIFS('FY16 DataDump'!$E$2:$E$4537, 'FY16 DataDump'!$C$2:$C$4537, 'FY16 Individual Analysis'!$A208, 'FY16 DataDump'!$H$2:$H$4537, O$2)</f>
        <v>0</v>
      </c>
      <c r="P208" s="27">
        <f t="shared" si="22"/>
        <v>3</v>
      </c>
      <c r="Q208" s="108">
        <f t="shared" si="20"/>
        <v>2.4216984178237002E-4</v>
      </c>
      <c r="S208" s="20">
        <f t="shared" si="19"/>
        <v>3.6</v>
      </c>
      <c r="T208" s="21">
        <f t="shared" si="19"/>
        <v>0</v>
      </c>
      <c r="U208" s="21">
        <f t="shared" si="19"/>
        <v>0</v>
      </c>
      <c r="V208" s="21">
        <f t="shared" si="19"/>
        <v>0</v>
      </c>
      <c r="W208" s="21">
        <f t="shared" si="19"/>
        <v>0</v>
      </c>
      <c r="X208" s="21">
        <f t="shared" si="19"/>
        <v>0</v>
      </c>
      <c r="Y208" s="21">
        <f t="shared" si="18"/>
        <v>0</v>
      </c>
      <c r="Z208" s="21">
        <f t="shared" si="18"/>
        <v>0</v>
      </c>
      <c r="AA208" s="21">
        <f t="shared" si="18"/>
        <v>0</v>
      </c>
      <c r="AB208" s="21">
        <f t="shared" si="18"/>
        <v>0</v>
      </c>
      <c r="AC208" s="21">
        <f t="shared" si="18"/>
        <v>0</v>
      </c>
      <c r="AD208" s="24">
        <f t="shared" si="18"/>
        <v>0</v>
      </c>
      <c r="AF208" s="15">
        <f t="shared" si="21"/>
        <v>3.6</v>
      </c>
    </row>
    <row r="209" spans="1:32" x14ac:dyDescent="0.25">
      <c r="A209" s="75">
        <v>784</v>
      </c>
      <c r="B209" s="75" t="str">
        <f>INDEX('FY16 DataDump'!$A$2:$H$4537, MATCH('FY16 Individual Analysis'!A209, 'FY16 DataDump'!$C$2:$C$4537, 0), MATCH('FY16 DataDump'!$B$1, 'FY16 DataDump'!$A$1:$H$1))</f>
        <v>ESPRESSO</v>
      </c>
      <c r="C209" s="75" t="str">
        <f>INDEX('FY16 DataDump'!$A$2:$H$4537, MATCH('FY16 Individual Analysis'!A209, 'FY16 DataDump'!$C$2:$C$4537, 0), MATCH('FY16 DataDump'!$D$1, 'FY16 DataDump'!$A$1:$H$1))</f>
        <v>STEAMED MILK SMALL</v>
      </c>
      <c r="D209" s="27">
        <f>SUMIFS('FY16 DataDump'!$E$2:$E$4537, 'FY16 DataDump'!$C$2:$C$4537, 'FY16 Individual Analysis'!$A209, 'FY16 DataDump'!$H$2:$H$4537, D$2)</f>
        <v>5</v>
      </c>
      <c r="E209" s="27">
        <f>SUMIFS('FY16 DataDump'!$E$2:$E$4537, 'FY16 DataDump'!$C$2:$C$4537, 'FY16 Individual Analysis'!$A209, 'FY16 DataDump'!$H$2:$H$4537, E$2)</f>
        <v>0</v>
      </c>
      <c r="F209" s="27">
        <f>SUMIFS('FY16 DataDump'!$E$2:$E$4537, 'FY16 DataDump'!$C$2:$C$4537, 'FY16 Individual Analysis'!$A209, 'FY16 DataDump'!$H$2:$H$4537, F$2)</f>
        <v>0</v>
      </c>
      <c r="G209" s="27">
        <f>SUMIFS('FY16 DataDump'!$E$2:$E$4537, 'FY16 DataDump'!$C$2:$C$4537, 'FY16 Individual Analysis'!$A209, 'FY16 DataDump'!$H$2:$H$4537, G$2)</f>
        <v>0</v>
      </c>
      <c r="H209" s="27">
        <f>SUMIFS('FY16 DataDump'!$E$2:$E$4537, 'FY16 DataDump'!$C$2:$C$4537, 'FY16 Individual Analysis'!$A209, 'FY16 DataDump'!$H$2:$H$4537, H$2)</f>
        <v>0</v>
      </c>
      <c r="I209" s="27">
        <f>SUMIFS('FY16 DataDump'!$E$2:$E$4537, 'FY16 DataDump'!$C$2:$C$4537, 'FY16 Individual Analysis'!$A209, 'FY16 DataDump'!$H$2:$H$4537, I$2)</f>
        <v>0</v>
      </c>
      <c r="J209" s="27">
        <f>SUMIFS('FY16 DataDump'!$E$2:$E$4537, 'FY16 DataDump'!$C$2:$C$4537, 'FY16 Individual Analysis'!$A209, 'FY16 DataDump'!$H$2:$H$4537, J$2)</f>
        <v>0</v>
      </c>
      <c r="K209" s="27">
        <f>SUMIFS('FY16 DataDump'!$E$2:$E$4537, 'FY16 DataDump'!$C$2:$C$4537, 'FY16 Individual Analysis'!$A209, 'FY16 DataDump'!$H$2:$H$4537, K$2)</f>
        <v>0</v>
      </c>
      <c r="L209" s="27">
        <f>SUMIFS('FY16 DataDump'!$E$2:$E$4537, 'FY16 DataDump'!$C$2:$C$4537, 'FY16 Individual Analysis'!$A209, 'FY16 DataDump'!$H$2:$H$4537, L$2)</f>
        <v>0</v>
      </c>
      <c r="M209" s="27">
        <f>SUMIFS('FY16 DataDump'!$E$2:$E$4537, 'FY16 DataDump'!$C$2:$C$4537, 'FY16 Individual Analysis'!$A209, 'FY16 DataDump'!$H$2:$H$4537, M$2)</f>
        <v>0</v>
      </c>
      <c r="N209" s="27">
        <f>SUMIFS('FY16 DataDump'!$E$2:$E$4537, 'FY16 DataDump'!$C$2:$C$4537, 'FY16 Individual Analysis'!$A209, 'FY16 DataDump'!$H$2:$H$4537, N$2)</f>
        <v>0</v>
      </c>
      <c r="O209" s="27">
        <f>SUMIFS('FY16 DataDump'!$E$2:$E$4537, 'FY16 DataDump'!$C$2:$C$4537, 'FY16 Individual Analysis'!$A209, 'FY16 DataDump'!$H$2:$H$4537, O$2)</f>
        <v>0</v>
      </c>
      <c r="P209" s="27">
        <f t="shared" si="22"/>
        <v>5</v>
      </c>
      <c r="Q209" s="108">
        <f t="shared" si="20"/>
        <v>4.0361640297061671E-4</v>
      </c>
      <c r="S209" s="20">
        <f t="shared" si="19"/>
        <v>6</v>
      </c>
      <c r="T209" s="21">
        <f t="shared" si="19"/>
        <v>0</v>
      </c>
      <c r="U209" s="21">
        <f t="shared" si="19"/>
        <v>0</v>
      </c>
      <c r="V209" s="21">
        <f t="shared" si="19"/>
        <v>0</v>
      </c>
      <c r="W209" s="21">
        <f t="shared" si="19"/>
        <v>0</v>
      </c>
      <c r="X209" s="21">
        <f t="shared" si="19"/>
        <v>0</v>
      </c>
      <c r="Y209" s="21">
        <f t="shared" si="18"/>
        <v>0</v>
      </c>
      <c r="Z209" s="21">
        <f t="shared" si="18"/>
        <v>0</v>
      </c>
      <c r="AA209" s="21">
        <f t="shared" si="18"/>
        <v>0</v>
      </c>
      <c r="AB209" s="21">
        <f t="shared" si="18"/>
        <v>0</v>
      </c>
      <c r="AC209" s="21">
        <f t="shared" si="18"/>
        <v>0</v>
      </c>
      <c r="AD209" s="24">
        <f t="shared" si="18"/>
        <v>0</v>
      </c>
      <c r="AF209" s="15">
        <f t="shared" si="21"/>
        <v>6</v>
      </c>
    </row>
    <row r="210" spans="1:32" x14ac:dyDescent="0.25">
      <c r="A210" s="75">
        <v>1008</v>
      </c>
      <c r="B210" s="75" t="str">
        <f>INDEX('FY16 DataDump'!$A$2:$H$4537, MATCH('FY16 Individual Analysis'!A210, 'FY16 DataDump'!$C$2:$C$4537, 0), MATCH('FY16 DataDump'!$B$1, 'FY16 DataDump'!$A$1:$H$1))</f>
        <v>ESPRESSO</v>
      </c>
      <c r="C210" s="75" t="str">
        <f>INDEX('FY16 DataDump'!$A$2:$H$4537, MATCH('FY16 Individual Analysis'!A210, 'FY16 DataDump'!$C$2:$C$4537, 0), MATCH('FY16 DataDump'!$D$1, 'FY16 DataDump'!$A$1:$H$1))</f>
        <v>White Chocolate Mocha Lar</v>
      </c>
      <c r="D210" s="27">
        <f>SUMIFS('FY16 DataDump'!$E$2:$E$4537, 'FY16 DataDump'!$C$2:$C$4537, 'FY16 Individual Analysis'!$A210, 'FY16 DataDump'!$H$2:$H$4537, D$2)</f>
        <v>24</v>
      </c>
      <c r="E210" s="27">
        <f>SUMIFS('FY16 DataDump'!$E$2:$E$4537, 'FY16 DataDump'!$C$2:$C$4537, 'FY16 Individual Analysis'!$A210, 'FY16 DataDump'!$H$2:$H$4537, E$2)</f>
        <v>0</v>
      </c>
      <c r="F210" s="27">
        <f>SUMIFS('FY16 DataDump'!$E$2:$E$4537, 'FY16 DataDump'!$C$2:$C$4537, 'FY16 Individual Analysis'!$A210, 'FY16 DataDump'!$H$2:$H$4537, F$2)</f>
        <v>0</v>
      </c>
      <c r="G210" s="27">
        <f>SUMIFS('FY16 DataDump'!$E$2:$E$4537, 'FY16 DataDump'!$C$2:$C$4537, 'FY16 Individual Analysis'!$A210, 'FY16 DataDump'!$H$2:$H$4537, G$2)</f>
        <v>0</v>
      </c>
      <c r="H210" s="27">
        <f>SUMIFS('FY16 DataDump'!$E$2:$E$4537, 'FY16 DataDump'!$C$2:$C$4537, 'FY16 Individual Analysis'!$A210, 'FY16 DataDump'!$H$2:$H$4537, H$2)</f>
        <v>0</v>
      </c>
      <c r="I210" s="27">
        <f>SUMIFS('FY16 DataDump'!$E$2:$E$4537, 'FY16 DataDump'!$C$2:$C$4537, 'FY16 Individual Analysis'!$A210, 'FY16 DataDump'!$H$2:$H$4537, I$2)</f>
        <v>0</v>
      </c>
      <c r="J210" s="27">
        <f>SUMIFS('FY16 DataDump'!$E$2:$E$4537, 'FY16 DataDump'!$C$2:$C$4537, 'FY16 Individual Analysis'!$A210, 'FY16 DataDump'!$H$2:$H$4537, J$2)</f>
        <v>0</v>
      </c>
      <c r="K210" s="27">
        <f>SUMIFS('FY16 DataDump'!$E$2:$E$4537, 'FY16 DataDump'!$C$2:$C$4537, 'FY16 Individual Analysis'!$A210, 'FY16 DataDump'!$H$2:$H$4537, K$2)</f>
        <v>0</v>
      </c>
      <c r="L210" s="27">
        <f>SUMIFS('FY16 DataDump'!$E$2:$E$4537, 'FY16 DataDump'!$C$2:$C$4537, 'FY16 Individual Analysis'!$A210, 'FY16 DataDump'!$H$2:$H$4537, L$2)</f>
        <v>0</v>
      </c>
      <c r="M210" s="27">
        <f>SUMIFS('FY16 DataDump'!$E$2:$E$4537, 'FY16 DataDump'!$C$2:$C$4537, 'FY16 Individual Analysis'!$A210, 'FY16 DataDump'!$H$2:$H$4537, M$2)</f>
        <v>0</v>
      </c>
      <c r="N210" s="27">
        <f>SUMIFS('FY16 DataDump'!$E$2:$E$4537, 'FY16 DataDump'!$C$2:$C$4537, 'FY16 Individual Analysis'!$A210, 'FY16 DataDump'!$H$2:$H$4537, N$2)</f>
        <v>0</v>
      </c>
      <c r="O210" s="27">
        <f>SUMIFS('FY16 DataDump'!$E$2:$E$4537, 'FY16 DataDump'!$C$2:$C$4537, 'FY16 Individual Analysis'!$A210, 'FY16 DataDump'!$H$2:$H$4537, O$2)</f>
        <v>0</v>
      </c>
      <c r="P210" s="27">
        <f t="shared" si="22"/>
        <v>24</v>
      </c>
      <c r="Q210" s="108">
        <f t="shared" si="20"/>
        <v>1.9373587342589602E-3</v>
      </c>
      <c r="S210" s="20">
        <f t="shared" si="19"/>
        <v>28.8</v>
      </c>
      <c r="T210" s="21">
        <f t="shared" si="19"/>
        <v>0</v>
      </c>
      <c r="U210" s="21">
        <f t="shared" si="19"/>
        <v>0</v>
      </c>
      <c r="V210" s="21">
        <f t="shared" si="19"/>
        <v>0</v>
      </c>
      <c r="W210" s="21">
        <f t="shared" si="19"/>
        <v>0</v>
      </c>
      <c r="X210" s="21">
        <f t="shared" si="19"/>
        <v>0</v>
      </c>
      <c r="Y210" s="21">
        <f t="shared" si="18"/>
        <v>0</v>
      </c>
      <c r="Z210" s="21">
        <f t="shared" si="18"/>
        <v>0</v>
      </c>
      <c r="AA210" s="21">
        <f t="shared" si="18"/>
        <v>0</v>
      </c>
      <c r="AB210" s="21">
        <f t="shared" si="18"/>
        <v>0</v>
      </c>
      <c r="AC210" s="21">
        <f t="shared" si="18"/>
        <v>0</v>
      </c>
      <c r="AD210" s="24">
        <f t="shared" si="18"/>
        <v>0</v>
      </c>
      <c r="AF210" s="15">
        <f t="shared" si="21"/>
        <v>28.8</v>
      </c>
    </row>
    <row r="211" spans="1:32" x14ac:dyDescent="0.25">
      <c r="A211" s="75">
        <v>1007</v>
      </c>
      <c r="B211" s="75" t="str">
        <f>INDEX('FY16 DataDump'!$A$2:$H$4537, MATCH('FY16 Individual Analysis'!A211, 'FY16 DataDump'!$C$2:$C$4537, 0), MATCH('FY16 DataDump'!$B$1, 'FY16 DataDump'!$A$1:$H$1))</f>
        <v>ESPRESSO</v>
      </c>
      <c r="C211" s="75" t="str">
        <f>INDEX('FY16 DataDump'!$A$2:$H$4537, MATCH('FY16 Individual Analysis'!A211, 'FY16 DataDump'!$C$2:$C$4537, 0), MATCH('FY16 DataDump'!$D$1, 'FY16 DataDump'!$A$1:$H$1))</f>
        <v>White Chocolate Mocha Med</v>
      </c>
      <c r="D211" s="27">
        <f>SUMIFS('FY16 DataDump'!$E$2:$E$4537, 'FY16 DataDump'!$C$2:$C$4537, 'FY16 Individual Analysis'!$A211, 'FY16 DataDump'!$H$2:$H$4537, D$2)</f>
        <v>77</v>
      </c>
      <c r="E211" s="27">
        <f>SUMIFS('FY16 DataDump'!$E$2:$E$4537, 'FY16 DataDump'!$C$2:$C$4537, 'FY16 Individual Analysis'!$A211, 'FY16 DataDump'!$H$2:$H$4537, E$2)</f>
        <v>0</v>
      </c>
      <c r="F211" s="27">
        <f>SUMIFS('FY16 DataDump'!$E$2:$E$4537, 'FY16 DataDump'!$C$2:$C$4537, 'FY16 Individual Analysis'!$A211, 'FY16 DataDump'!$H$2:$H$4537, F$2)</f>
        <v>0</v>
      </c>
      <c r="G211" s="27">
        <f>SUMIFS('FY16 DataDump'!$E$2:$E$4537, 'FY16 DataDump'!$C$2:$C$4537, 'FY16 Individual Analysis'!$A211, 'FY16 DataDump'!$H$2:$H$4537, G$2)</f>
        <v>0</v>
      </c>
      <c r="H211" s="27">
        <f>SUMIFS('FY16 DataDump'!$E$2:$E$4537, 'FY16 DataDump'!$C$2:$C$4537, 'FY16 Individual Analysis'!$A211, 'FY16 DataDump'!$H$2:$H$4537, H$2)</f>
        <v>0</v>
      </c>
      <c r="I211" s="27">
        <f>SUMIFS('FY16 DataDump'!$E$2:$E$4537, 'FY16 DataDump'!$C$2:$C$4537, 'FY16 Individual Analysis'!$A211, 'FY16 DataDump'!$H$2:$H$4537, I$2)</f>
        <v>0</v>
      </c>
      <c r="J211" s="27">
        <f>SUMIFS('FY16 DataDump'!$E$2:$E$4537, 'FY16 DataDump'!$C$2:$C$4537, 'FY16 Individual Analysis'!$A211, 'FY16 DataDump'!$H$2:$H$4537, J$2)</f>
        <v>0</v>
      </c>
      <c r="K211" s="27">
        <f>SUMIFS('FY16 DataDump'!$E$2:$E$4537, 'FY16 DataDump'!$C$2:$C$4537, 'FY16 Individual Analysis'!$A211, 'FY16 DataDump'!$H$2:$H$4537, K$2)</f>
        <v>0</v>
      </c>
      <c r="L211" s="27">
        <f>SUMIFS('FY16 DataDump'!$E$2:$E$4537, 'FY16 DataDump'!$C$2:$C$4537, 'FY16 Individual Analysis'!$A211, 'FY16 DataDump'!$H$2:$H$4537, L$2)</f>
        <v>0</v>
      </c>
      <c r="M211" s="27">
        <f>SUMIFS('FY16 DataDump'!$E$2:$E$4537, 'FY16 DataDump'!$C$2:$C$4537, 'FY16 Individual Analysis'!$A211, 'FY16 DataDump'!$H$2:$H$4537, M$2)</f>
        <v>0</v>
      </c>
      <c r="N211" s="27">
        <f>SUMIFS('FY16 DataDump'!$E$2:$E$4537, 'FY16 DataDump'!$C$2:$C$4537, 'FY16 Individual Analysis'!$A211, 'FY16 DataDump'!$H$2:$H$4537, N$2)</f>
        <v>0</v>
      </c>
      <c r="O211" s="27">
        <f>SUMIFS('FY16 DataDump'!$E$2:$E$4537, 'FY16 DataDump'!$C$2:$C$4537, 'FY16 Individual Analysis'!$A211, 'FY16 DataDump'!$H$2:$H$4537, O$2)</f>
        <v>0</v>
      </c>
      <c r="P211" s="27">
        <f t="shared" si="22"/>
        <v>77</v>
      </c>
      <c r="Q211" s="108">
        <f t="shared" si="20"/>
        <v>6.2156926057474974E-3</v>
      </c>
      <c r="S211" s="20">
        <f t="shared" si="19"/>
        <v>92.4</v>
      </c>
      <c r="T211" s="21">
        <f t="shared" si="19"/>
        <v>0</v>
      </c>
      <c r="U211" s="21">
        <f t="shared" si="19"/>
        <v>0</v>
      </c>
      <c r="V211" s="21">
        <f t="shared" si="19"/>
        <v>0</v>
      </c>
      <c r="W211" s="21">
        <f t="shared" si="19"/>
        <v>0</v>
      </c>
      <c r="X211" s="21">
        <f t="shared" si="19"/>
        <v>0</v>
      </c>
      <c r="Y211" s="21">
        <f t="shared" si="18"/>
        <v>0</v>
      </c>
      <c r="Z211" s="21">
        <f t="shared" si="18"/>
        <v>0</v>
      </c>
      <c r="AA211" s="21">
        <f t="shared" si="18"/>
        <v>0</v>
      </c>
      <c r="AB211" s="21">
        <f t="shared" si="18"/>
        <v>0</v>
      </c>
      <c r="AC211" s="21">
        <f t="shared" si="18"/>
        <v>0</v>
      </c>
      <c r="AD211" s="24">
        <f t="shared" si="18"/>
        <v>0</v>
      </c>
      <c r="AF211" s="15">
        <f t="shared" si="21"/>
        <v>92.4</v>
      </c>
    </row>
    <row r="212" spans="1:32" x14ac:dyDescent="0.25">
      <c r="A212" s="75">
        <v>1006</v>
      </c>
      <c r="B212" s="75" t="str">
        <f>INDEX('FY16 DataDump'!$A$2:$H$4537, MATCH('FY16 Individual Analysis'!A212, 'FY16 DataDump'!$C$2:$C$4537, 0), MATCH('FY16 DataDump'!$B$1, 'FY16 DataDump'!$A$1:$H$1))</f>
        <v>ESPRESSO</v>
      </c>
      <c r="C212" s="75" t="str">
        <f>INDEX('FY16 DataDump'!$A$2:$H$4537, MATCH('FY16 Individual Analysis'!A212, 'FY16 DataDump'!$C$2:$C$4537, 0), MATCH('FY16 DataDump'!$D$1, 'FY16 DataDump'!$A$1:$H$1))</f>
        <v>White Chocolate Mocha sma</v>
      </c>
      <c r="D212" s="27">
        <f>SUMIFS('FY16 DataDump'!$E$2:$E$4537, 'FY16 DataDump'!$C$2:$C$4537, 'FY16 Individual Analysis'!$A212, 'FY16 DataDump'!$H$2:$H$4537, D$2)</f>
        <v>46</v>
      </c>
      <c r="E212" s="27">
        <f>SUMIFS('FY16 DataDump'!$E$2:$E$4537, 'FY16 DataDump'!$C$2:$C$4537, 'FY16 Individual Analysis'!$A212, 'FY16 DataDump'!$H$2:$H$4537, E$2)</f>
        <v>0</v>
      </c>
      <c r="F212" s="27">
        <f>SUMIFS('FY16 DataDump'!$E$2:$E$4537, 'FY16 DataDump'!$C$2:$C$4537, 'FY16 Individual Analysis'!$A212, 'FY16 DataDump'!$H$2:$H$4537, F$2)</f>
        <v>0</v>
      </c>
      <c r="G212" s="27">
        <f>SUMIFS('FY16 DataDump'!$E$2:$E$4537, 'FY16 DataDump'!$C$2:$C$4537, 'FY16 Individual Analysis'!$A212, 'FY16 DataDump'!$H$2:$H$4537, G$2)</f>
        <v>0</v>
      </c>
      <c r="H212" s="27">
        <f>SUMIFS('FY16 DataDump'!$E$2:$E$4537, 'FY16 DataDump'!$C$2:$C$4537, 'FY16 Individual Analysis'!$A212, 'FY16 DataDump'!$H$2:$H$4537, H$2)</f>
        <v>0</v>
      </c>
      <c r="I212" s="27">
        <f>SUMIFS('FY16 DataDump'!$E$2:$E$4537, 'FY16 DataDump'!$C$2:$C$4537, 'FY16 Individual Analysis'!$A212, 'FY16 DataDump'!$H$2:$H$4537, I$2)</f>
        <v>0</v>
      </c>
      <c r="J212" s="27">
        <f>SUMIFS('FY16 DataDump'!$E$2:$E$4537, 'FY16 DataDump'!$C$2:$C$4537, 'FY16 Individual Analysis'!$A212, 'FY16 DataDump'!$H$2:$H$4537, J$2)</f>
        <v>0</v>
      </c>
      <c r="K212" s="27">
        <f>SUMIFS('FY16 DataDump'!$E$2:$E$4537, 'FY16 DataDump'!$C$2:$C$4537, 'FY16 Individual Analysis'!$A212, 'FY16 DataDump'!$H$2:$H$4537, K$2)</f>
        <v>0</v>
      </c>
      <c r="L212" s="27">
        <f>SUMIFS('FY16 DataDump'!$E$2:$E$4537, 'FY16 DataDump'!$C$2:$C$4537, 'FY16 Individual Analysis'!$A212, 'FY16 DataDump'!$H$2:$H$4537, L$2)</f>
        <v>0</v>
      </c>
      <c r="M212" s="27">
        <f>SUMIFS('FY16 DataDump'!$E$2:$E$4537, 'FY16 DataDump'!$C$2:$C$4537, 'FY16 Individual Analysis'!$A212, 'FY16 DataDump'!$H$2:$H$4537, M$2)</f>
        <v>0</v>
      </c>
      <c r="N212" s="27">
        <f>SUMIFS('FY16 DataDump'!$E$2:$E$4537, 'FY16 DataDump'!$C$2:$C$4537, 'FY16 Individual Analysis'!$A212, 'FY16 DataDump'!$H$2:$H$4537, N$2)</f>
        <v>0</v>
      </c>
      <c r="O212" s="27">
        <f>SUMIFS('FY16 DataDump'!$E$2:$E$4537, 'FY16 DataDump'!$C$2:$C$4537, 'FY16 Individual Analysis'!$A212, 'FY16 DataDump'!$H$2:$H$4537, O$2)</f>
        <v>0</v>
      </c>
      <c r="P212" s="27">
        <f t="shared" si="22"/>
        <v>46</v>
      </c>
      <c r="Q212" s="108">
        <f t="shared" si="20"/>
        <v>3.7132709073296739E-3</v>
      </c>
      <c r="S212" s="20">
        <f t="shared" si="19"/>
        <v>55.2</v>
      </c>
      <c r="T212" s="21">
        <f t="shared" si="19"/>
        <v>0</v>
      </c>
      <c r="U212" s="21">
        <f t="shared" si="19"/>
        <v>0</v>
      </c>
      <c r="V212" s="21">
        <f t="shared" si="19"/>
        <v>0</v>
      </c>
      <c r="W212" s="21">
        <f t="shared" si="19"/>
        <v>0</v>
      </c>
      <c r="X212" s="21">
        <f t="shared" si="19"/>
        <v>0</v>
      </c>
      <c r="Y212" s="21">
        <f t="shared" si="18"/>
        <v>0</v>
      </c>
      <c r="Z212" s="21">
        <f t="shared" si="18"/>
        <v>0</v>
      </c>
      <c r="AA212" s="21">
        <f t="shared" si="18"/>
        <v>0</v>
      </c>
      <c r="AB212" s="21">
        <f t="shared" si="18"/>
        <v>0</v>
      </c>
      <c r="AC212" s="21">
        <f t="shared" si="18"/>
        <v>0</v>
      </c>
      <c r="AD212" s="24">
        <f t="shared" si="18"/>
        <v>0</v>
      </c>
      <c r="AF212" s="15">
        <f t="shared" si="21"/>
        <v>55.2</v>
      </c>
    </row>
    <row r="213" spans="1:32" x14ac:dyDescent="0.25">
      <c r="A213" s="75">
        <v>103500</v>
      </c>
      <c r="B213" s="75" t="str">
        <f>INDEX('FY16 DataDump'!$A$2:$H$4537, MATCH('FY16 Individual Analysis'!A213, 'FY16 DataDump'!$C$2:$C$4537, 0), MATCH('FY16 DataDump'!$B$1, 'FY16 DataDump'!$A$1:$H$1))</f>
        <v>HOT MEALS</v>
      </c>
      <c r="C213" s="75" t="str">
        <f>INDEX('FY16 DataDump'!$A$2:$H$4537, MATCH('FY16 Individual Analysis'!A213, 'FY16 DataDump'!$C$2:$C$4537, 0), MATCH('FY16 DataDump'!$D$1, 'FY16 DataDump'!$A$1:$H$1))</f>
        <v>BB 1/2 Dog Plain</v>
      </c>
      <c r="D213" s="27">
        <f>SUMIFS('FY16 DataDump'!$E$2:$E$4537, 'FY16 DataDump'!$C$2:$C$4537, 'FY16 Individual Analysis'!$A213, 'FY16 DataDump'!$H$2:$H$4537, D$2)</f>
        <v>69</v>
      </c>
      <c r="E213" s="27">
        <f>SUMIFS('FY16 DataDump'!$E$2:$E$4537, 'FY16 DataDump'!$C$2:$C$4537, 'FY16 Individual Analysis'!$A213, 'FY16 DataDump'!$H$2:$H$4537, E$2)</f>
        <v>0</v>
      </c>
      <c r="F213" s="27">
        <f>SUMIFS('FY16 DataDump'!$E$2:$E$4537, 'FY16 DataDump'!$C$2:$C$4537, 'FY16 Individual Analysis'!$A213, 'FY16 DataDump'!$H$2:$H$4537, F$2)</f>
        <v>0</v>
      </c>
      <c r="G213" s="27">
        <f>SUMIFS('FY16 DataDump'!$E$2:$E$4537, 'FY16 DataDump'!$C$2:$C$4537, 'FY16 Individual Analysis'!$A213, 'FY16 DataDump'!$H$2:$H$4537, G$2)</f>
        <v>0</v>
      </c>
      <c r="H213" s="27">
        <f>SUMIFS('FY16 DataDump'!$E$2:$E$4537, 'FY16 DataDump'!$C$2:$C$4537, 'FY16 Individual Analysis'!$A213, 'FY16 DataDump'!$H$2:$H$4537, H$2)</f>
        <v>0</v>
      </c>
      <c r="I213" s="27">
        <f>SUMIFS('FY16 DataDump'!$E$2:$E$4537, 'FY16 DataDump'!$C$2:$C$4537, 'FY16 Individual Analysis'!$A213, 'FY16 DataDump'!$H$2:$H$4537, I$2)</f>
        <v>0</v>
      </c>
      <c r="J213" s="27">
        <f>SUMIFS('FY16 DataDump'!$E$2:$E$4537, 'FY16 DataDump'!$C$2:$C$4537, 'FY16 Individual Analysis'!$A213, 'FY16 DataDump'!$H$2:$H$4537, J$2)</f>
        <v>0</v>
      </c>
      <c r="K213" s="27">
        <f>SUMIFS('FY16 DataDump'!$E$2:$E$4537, 'FY16 DataDump'!$C$2:$C$4537, 'FY16 Individual Analysis'!$A213, 'FY16 DataDump'!$H$2:$H$4537, K$2)</f>
        <v>0</v>
      </c>
      <c r="L213" s="27">
        <f>SUMIFS('FY16 DataDump'!$E$2:$E$4537, 'FY16 DataDump'!$C$2:$C$4537, 'FY16 Individual Analysis'!$A213, 'FY16 DataDump'!$H$2:$H$4537, L$2)</f>
        <v>0</v>
      </c>
      <c r="M213" s="27">
        <f>SUMIFS('FY16 DataDump'!$E$2:$E$4537, 'FY16 DataDump'!$C$2:$C$4537, 'FY16 Individual Analysis'!$A213, 'FY16 DataDump'!$H$2:$H$4537, M$2)</f>
        <v>0</v>
      </c>
      <c r="N213" s="27">
        <f>SUMIFS('FY16 DataDump'!$E$2:$E$4537, 'FY16 DataDump'!$C$2:$C$4537, 'FY16 Individual Analysis'!$A213, 'FY16 DataDump'!$H$2:$H$4537, N$2)</f>
        <v>0</v>
      </c>
      <c r="O213" s="27">
        <f>SUMIFS('FY16 DataDump'!$E$2:$E$4537, 'FY16 DataDump'!$C$2:$C$4537, 'FY16 Individual Analysis'!$A213, 'FY16 DataDump'!$H$2:$H$4537, O$2)</f>
        <v>0</v>
      </c>
      <c r="P213" s="27">
        <f t="shared" si="22"/>
        <v>69</v>
      </c>
      <c r="Q213" s="108">
        <f t="shared" si="20"/>
        <v>5.5699063609945107E-3</v>
      </c>
      <c r="S213" s="20">
        <f t="shared" si="19"/>
        <v>82.8</v>
      </c>
      <c r="T213" s="21">
        <f t="shared" si="19"/>
        <v>0</v>
      </c>
      <c r="U213" s="21">
        <f t="shared" si="19"/>
        <v>0</v>
      </c>
      <c r="V213" s="21">
        <f t="shared" si="19"/>
        <v>0</v>
      </c>
      <c r="W213" s="21">
        <f t="shared" si="19"/>
        <v>0</v>
      </c>
      <c r="X213" s="21">
        <f t="shared" si="19"/>
        <v>0</v>
      </c>
      <c r="Y213" s="21">
        <f t="shared" si="18"/>
        <v>0</v>
      </c>
      <c r="Z213" s="21">
        <f t="shared" si="18"/>
        <v>0</v>
      </c>
      <c r="AA213" s="21">
        <f t="shared" si="18"/>
        <v>0</v>
      </c>
      <c r="AB213" s="21">
        <f t="shared" si="18"/>
        <v>0</v>
      </c>
      <c r="AC213" s="21">
        <f t="shared" si="18"/>
        <v>0</v>
      </c>
      <c r="AD213" s="24">
        <f t="shared" si="18"/>
        <v>0</v>
      </c>
      <c r="AF213" s="15">
        <f t="shared" si="21"/>
        <v>82.8</v>
      </c>
    </row>
    <row r="214" spans="1:32" x14ac:dyDescent="0.25">
      <c r="A214" s="75">
        <v>103505</v>
      </c>
      <c r="B214" s="75" t="str">
        <f>INDEX('FY16 DataDump'!$A$2:$H$4537, MATCH('FY16 Individual Analysis'!A214, 'FY16 DataDump'!$C$2:$C$4537, 0), MATCH('FY16 DataDump'!$B$1, 'FY16 DataDump'!$A$1:$H$1))</f>
        <v>HOT MEALS</v>
      </c>
      <c r="C214" s="75" t="str">
        <f>INDEX('FY16 DataDump'!$A$2:$H$4537, MATCH('FY16 Individual Analysis'!A214, 'FY16 DataDump'!$C$2:$C$4537, 0), MATCH('FY16 DataDump'!$D$1, 'FY16 DataDump'!$A$1:$H$1))</f>
        <v>BB Big dog Plain</v>
      </c>
      <c r="D214" s="27">
        <f>SUMIFS('FY16 DataDump'!$E$2:$E$4537, 'FY16 DataDump'!$C$2:$C$4537, 'FY16 Individual Analysis'!$A214, 'FY16 DataDump'!$H$2:$H$4537, D$2)</f>
        <v>16</v>
      </c>
      <c r="E214" s="27">
        <f>SUMIFS('FY16 DataDump'!$E$2:$E$4537, 'FY16 DataDump'!$C$2:$C$4537, 'FY16 Individual Analysis'!$A214, 'FY16 DataDump'!$H$2:$H$4537, E$2)</f>
        <v>0</v>
      </c>
      <c r="F214" s="27">
        <f>SUMIFS('FY16 DataDump'!$E$2:$E$4537, 'FY16 DataDump'!$C$2:$C$4537, 'FY16 Individual Analysis'!$A214, 'FY16 DataDump'!$H$2:$H$4537, F$2)</f>
        <v>0</v>
      </c>
      <c r="G214" s="27">
        <f>SUMIFS('FY16 DataDump'!$E$2:$E$4537, 'FY16 DataDump'!$C$2:$C$4537, 'FY16 Individual Analysis'!$A214, 'FY16 DataDump'!$H$2:$H$4537, G$2)</f>
        <v>0</v>
      </c>
      <c r="H214" s="27">
        <f>SUMIFS('FY16 DataDump'!$E$2:$E$4537, 'FY16 DataDump'!$C$2:$C$4537, 'FY16 Individual Analysis'!$A214, 'FY16 DataDump'!$H$2:$H$4537, H$2)</f>
        <v>0</v>
      </c>
      <c r="I214" s="27">
        <f>SUMIFS('FY16 DataDump'!$E$2:$E$4537, 'FY16 DataDump'!$C$2:$C$4537, 'FY16 Individual Analysis'!$A214, 'FY16 DataDump'!$H$2:$H$4537, I$2)</f>
        <v>0</v>
      </c>
      <c r="J214" s="27">
        <f>SUMIFS('FY16 DataDump'!$E$2:$E$4537, 'FY16 DataDump'!$C$2:$C$4537, 'FY16 Individual Analysis'!$A214, 'FY16 DataDump'!$H$2:$H$4537, J$2)</f>
        <v>0</v>
      </c>
      <c r="K214" s="27">
        <f>SUMIFS('FY16 DataDump'!$E$2:$E$4537, 'FY16 DataDump'!$C$2:$C$4537, 'FY16 Individual Analysis'!$A214, 'FY16 DataDump'!$H$2:$H$4537, K$2)</f>
        <v>0</v>
      </c>
      <c r="L214" s="27">
        <f>SUMIFS('FY16 DataDump'!$E$2:$E$4537, 'FY16 DataDump'!$C$2:$C$4537, 'FY16 Individual Analysis'!$A214, 'FY16 DataDump'!$H$2:$H$4537, L$2)</f>
        <v>0</v>
      </c>
      <c r="M214" s="27">
        <f>SUMIFS('FY16 DataDump'!$E$2:$E$4537, 'FY16 DataDump'!$C$2:$C$4537, 'FY16 Individual Analysis'!$A214, 'FY16 DataDump'!$H$2:$H$4537, M$2)</f>
        <v>0</v>
      </c>
      <c r="N214" s="27">
        <f>SUMIFS('FY16 DataDump'!$E$2:$E$4537, 'FY16 DataDump'!$C$2:$C$4537, 'FY16 Individual Analysis'!$A214, 'FY16 DataDump'!$H$2:$H$4537, N$2)</f>
        <v>0</v>
      </c>
      <c r="O214" s="27">
        <f>SUMIFS('FY16 DataDump'!$E$2:$E$4537, 'FY16 DataDump'!$C$2:$C$4537, 'FY16 Individual Analysis'!$A214, 'FY16 DataDump'!$H$2:$H$4537, O$2)</f>
        <v>0</v>
      </c>
      <c r="P214" s="27">
        <f t="shared" si="22"/>
        <v>16</v>
      </c>
      <c r="Q214" s="108">
        <f t="shared" si="20"/>
        <v>1.2915724895059735E-3</v>
      </c>
      <c r="S214" s="20">
        <f t="shared" si="19"/>
        <v>19.2</v>
      </c>
      <c r="T214" s="21">
        <f t="shared" si="19"/>
        <v>0</v>
      </c>
      <c r="U214" s="21">
        <f t="shared" si="19"/>
        <v>0</v>
      </c>
      <c r="V214" s="21">
        <f t="shared" si="19"/>
        <v>0</v>
      </c>
      <c r="W214" s="21">
        <f t="shared" si="19"/>
        <v>0</v>
      </c>
      <c r="X214" s="21">
        <f t="shared" si="19"/>
        <v>0</v>
      </c>
      <c r="Y214" s="21">
        <f t="shared" si="18"/>
        <v>0</v>
      </c>
      <c r="Z214" s="21">
        <f t="shared" si="18"/>
        <v>0</v>
      </c>
      <c r="AA214" s="21">
        <f t="shared" si="18"/>
        <v>0</v>
      </c>
      <c r="AB214" s="21">
        <f t="shared" si="18"/>
        <v>0</v>
      </c>
      <c r="AC214" s="21">
        <f t="shared" si="18"/>
        <v>0</v>
      </c>
      <c r="AD214" s="24">
        <f t="shared" si="18"/>
        <v>0</v>
      </c>
      <c r="AF214" s="15">
        <f t="shared" si="21"/>
        <v>19.2</v>
      </c>
    </row>
    <row r="215" spans="1:32" x14ac:dyDescent="0.25">
      <c r="A215" s="75">
        <v>1901</v>
      </c>
      <c r="B215" s="75" t="str">
        <f>INDEX('FY16 DataDump'!$A$2:$H$4537, MATCH('FY16 Individual Analysis'!A215, 'FY16 DataDump'!$C$2:$C$4537, 0), MATCH('FY16 DataDump'!$B$1, 'FY16 DataDump'!$A$1:$H$1))</f>
        <v>HOT MEALS</v>
      </c>
      <c r="C215" s="75" t="str">
        <f>INDEX('FY16 DataDump'!$A$2:$H$4537, MATCH('FY16 Individual Analysis'!A215, 'FY16 DataDump'!$C$2:$C$4537, 0), MATCH('FY16 DataDump'!$D$1, 'FY16 DataDump'!$A$1:$H$1))</f>
        <v>PIZZA</v>
      </c>
      <c r="D215" s="27">
        <f>SUMIFS('FY16 DataDump'!$E$2:$E$4537, 'FY16 DataDump'!$C$2:$C$4537, 'FY16 Individual Analysis'!$A215, 'FY16 DataDump'!$H$2:$H$4537, D$2)</f>
        <v>218</v>
      </c>
      <c r="E215" s="27">
        <f>SUMIFS('FY16 DataDump'!$E$2:$E$4537, 'FY16 DataDump'!$C$2:$C$4537, 'FY16 Individual Analysis'!$A215, 'FY16 DataDump'!$H$2:$H$4537, E$2)</f>
        <v>0</v>
      </c>
      <c r="F215" s="27">
        <f>SUMIFS('FY16 DataDump'!$E$2:$E$4537, 'FY16 DataDump'!$C$2:$C$4537, 'FY16 Individual Analysis'!$A215, 'FY16 DataDump'!$H$2:$H$4537, F$2)</f>
        <v>0</v>
      </c>
      <c r="G215" s="27">
        <f>SUMIFS('FY16 DataDump'!$E$2:$E$4537, 'FY16 DataDump'!$C$2:$C$4537, 'FY16 Individual Analysis'!$A215, 'FY16 DataDump'!$H$2:$H$4537, G$2)</f>
        <v>0</v>
      </c>
      <c r="H215" s="27">
        <f>SUMIFS('FY16 DataDump'!$E$2:$E$4537, 'FY16 DataDump'!$C$2:$C$4537, 'FY16 Individual Analysis'!$A215, 'FY16 DataDump'!$H$2:$H$4537, H$2)</f>
        <v>0</v>
      </c>
      <c r="I215" s="27">
        <f>SUMIFS('FY16 DataDump'!$E$2:$E$4537, 'FY16 DataDump'!$C$2:$C$4537, 'FY16 Individual Analysis'!$A215, 'FY16 DataDump'!$H$2:$H$4537, I$2)</f>
        <v>0</v>
      </c>
      <c r="J215" s="27">
        <f>SUMIFS('FY16 DataDump'!$E$2:$E$4537, 'FY16 DataDump'!$C$2:$C$4537, 'FY16 Individual Analysis'!$A215, 'FY16 DataDump'!$H$2:$H$4537, J$2)</f>
        <v>0</v>
      </c>
      <c r="K215" s="27">
        <f>SUMIFS('FY16 DataDump'!$E$2:$E$4537, 'FY16 DataDump'!$C$2:$C$4537, 'FY16 Individual Analysis'!$A215, 'FY16 DataDump'!$H$2:$H$4537, K$2)</f>
        <v>0</v>
      </c>
      <c r="L215" s="27">
        <f>SUMIFS('FY16 DataDump'!$E$2:$E$4537, 'FY16 DataDump'!$C$2:$C$4537, 'FY16 Individual Analysis'!$A215, 'FY16 DataDump'!$H$2:$H$4537, L$2)</f>
        <v>0</v>
      </c>
      <c r="M215" s="27">
        <f>SUMIFS('FY16 DataDump'!$E$2:$E$4537, 'FY16 DataDump'!$C$2:$C$4537, 'FY16 Individual Analysis'!$A215, 'FY16 DataDump'!$H$2:$H$4537, M$2)</f>
        <v>0</v>
      </c>
      <c r="N215" s="27">
        <f>SUMIFS('FY16 DataDump'!$E$2:$E$4537, 'FY16 DataDump'!$C$2:$C$4537, 'FY16 Individual Analysis'!$A215, 'FY16 DataDump'!$H$2:$H$4537, N$2)</f>
        <v>0</v>
      </c>
      <c r="O215" s="27">
        <f>SUMIFS('FY16 DataDump'!$E$2:$E$4537, 'FY16 DataDump'!$C$2:$C$4537, 'FY16 Individual Analysis'!$A215, 'FY16 DataDump'!$H$2:$H$4537, O$2)</f>
        <v>0</v>
      </c>
      <c r="P215" s="27">
        <f t="shared" si="22"/>
        <v>218</v>
      </c>
      <c r="Q215" s="108">
        <f t="shared" si="20"/>
        <v>1.7597675169518889E-2</v>
      </c>
      <c r="S215" s="20">
        <f t="shared" si="19"/>
        <v>261.60000000000002</v>
      </c>
      <c r="T215" s="21">
        <f t="shared" si="19"/>
        <v>0</v>
      </c>
      <c r="U215" s="21">
        <f t="shared" si="19"/>
        <v>0</v>
      </c>
      <c r="V215" s="21">
        <f t="shared" si="19"/>
        <v>0</v>
      </c>
      <c r="W215" s="21">
        <f t="shared" si="19"/>
        <v>0</v>
      </c>
      <c r="X215" s="21">
        <f t="shared" si="19"/>
        <v>0</v>
      </c>
      <c r="Y215" s="21">
        <f t="shared" si="18"/>
        <v>0</v>
      </c>
      <c r="Z215" s="21">
        <f t="shared" si="18"/>
        <v>0</v>
      </c>
      <c r="AA215" s="21">
        <f t="shared" si="18"/>
        <v>0</v>
      </c>
      <c r="AB215" s="21">
        <f t="shared" si="18"/>
        <v>0</v>
      </c>
      <c r="AC215" s="21">
        <f t="shared" si="18"/>
        <v>0</v>
      </c>
      <c r="AD215" s="24">
        <f t="shared" si="18"/>
        <v>0</v>
      </c>
      <c r="AF215" s="15">
        <f t="shared" si="21"/>
        <v>261.60000000000002</v>
      </c>
    </row>
    <row r="216" spans="1:32" x14ac:dyDescent="0.25">
      <c r="A216" s="75">
        <v>1902</v>
      </c>
      <c r="B216" s="75" t="str">
        <f>INDEX('FY16 DataDump'!$A$2:$H$4537, MATCH('FY16 Individual Analysis'!A216, 'FY16 DataDump'!$C$2:$C$4537, 0), MATCH('FY16 DataDump'!$B$1, 'FY16 DataDump'!$A$1:$H$1))</f>
        <v>HOT MEALS</v>
      </c>
      <c r="C216" s="75" t="str">
        <f>INDEX('FY16 DataDump'!$A$2:$H$4537, MATCH('FY16 Individual Analysis'!A216, 'FY16 DataDump'!$C$2:$C$4537, 0), MATCH('FY16 DataDump'!$D$1, 'FY16 DataDump'!$A$1:$H$1))</f>
        <v>PIZZA Discount</v>
      </c>
      <c r="D216" s="27">
        <f>SUMIFS('FY16 DataDump'!$E$2:$E$4537, 'FY16 DataDump'!$C$2:$C$4537, 'FY16 Individual Analysis'!$A216, 'FY16 DataDump'!$H$2:$H$4537, D$2)</f>
        <v>28</v>
      </c>
      <c r="E216" s="27">
        <f>SUMIFS('FY16 DataDump'!$E$2:$E$4537, 'FY16 DataDump'!$C$2:$C$4537, 'FY16 Individual Analysis'!$A216, 'FY16 DataDump'!$H$2:$H$4537, E$2)</f>
        <v>0</v>
      </c>
      <c r="F216" s="27">
        <f>SUMIFS('FY16 DataDump'!$E$2:$E$4537, 'FY16 DataDump'!$C$2:$C$4537, 'FY16 Individual Analysis'!$A216, 'FY16 DataDump'!$H$2:$H$4537, F$2)</f>
        <v>0</v>
      </c>
      <c r="G216" s="27">
        <f>SUMIFS('FY16 DataDump'!$E$2:$E$4537, 'FY16 DataDump'!$C$2:$C$4537, 'FY16 Individual Analysis'!$A216, 'FY16 DataDump'!$H$2:$H$4537, G$2)</f>
        <v>0</v>
      </c>
      <c r="H216" s="27">
        <f>SUMIFS('FY16 DataDump'!$E$2:$E$4537, 'FY16 DataDump'!$C$2:$C$4537, 'FY16 Individual Analysis'!$A216, 'FY16 DataDump'!$H$2:$H$4537, H$2)</f>
        <v>0</v>
      </c>
      <c r="I216" s="27">
        <f>SUMIFS('FY16 DataDump'!$E$2:$E$4537, 'FY16 DataDump'!$C$2:$C$4537, 'FY16 Individual Analysis'!$A216, 'FY16 DataDump'!$H$2:$H$4537, I$2)</f>
        <v>0</v>
      </c>
      <c r="J216" s="27">
        <f>SUMIFS('FY16 DataDump'!$E$2:$E$4537, 'FY16 DataDump'!$C$2:$C$4537, 'FY16 Individual Analysis'!$A216, 'FY16 DataDump'!$H$2:$H$4537, J$2)</f>
        <v>0</v>
      </c>
      <c r="K216" s="27">
        <f>SUMIFS('FY16 DataDump'!$E$2:$E$4537, 'FY16 DataDump'!$C$2:$C$4537, 'FY16 Individual Analysis'!$A216, 'FY16 DataDump'!$H$2:$H$4537, K$2)</f>
        <v>0</v>
      </c>
      <c r="L216" s="27">
        <f>SUMIFS('FY16 DataDump'!$E$2:$E$4537, 'FY16 DataDump'!$C$2:$C$4537, 'FY16 Individual Analysis'!$A216, 'FY16 DataDump'!$H$2:$H$4537, L$2)</f>
        <v>0</v>
      </c>
      <c r="M216" s="27">
        <f>SUMIFS('FY16 DataDump'!$E$2:$E$4537, 'FY16 DataDump'!$C$2:$C$4537, 'FY16 Individual Analysis'!$A216, 'FY16 DataDump'!$H$2:$H$4537, M$2)</f>
        <v>0</v>
      </c>
      <c r="N216" s="27">
        <f>SUMIFS('FY16 DataDump'!$E$2:$E$4537, 'FY16 DataDump'!$C$2:$C$4537, 'FY16 Individual Analysis'!$A216, 'FY16 DataDump'!$H$2:$H$4537, N$2)</f>
        <v>0</v>
      </c>
      <c r="O216" s="27">
        <f>SUMIFS('FY16 DataDump'!$E$2:$E$4537, 'FY16 DataDump'!$C$2:$C$4537, 'FY16 Individual Analysis'!$A216, 'FY16 DataDump'!$H$2:$H$4537, O$2)</f>
        <v>0</v>
      </c>
      <c r="P216" s="27">
        <f t="shared" si="22"/>
        <v>28</v>
      </c>
      <c r="Q216" s="108">
        <f t="shared" si="20"/>
        <v>2.2602518566354536E-3</v>
      </c>
      <c r="S216" s="20">
        <f t="shared" si="19"/>
        <v>33.6</v>
      </c>
      <c r="T216" s="21">
        <f t="shared" si="19"/>
        <v>0</v>
      </c>
      <c r="U216" s="21">
        <f t="shared" si="19"/>
        <v>0</v>
      </c>
      <c r="V216" s="21">
        <f t="shared" si="19"/>
        <v>0</v>
      </c>
      <c r="W216" s="21">
        <f t="shared" si="19"/>
        <v>0</v>
      </c>
      <c r="X216" s="21">
        <f t="shared" si="19"/>
        <v>0</v>
      </c>
      <c r="Y216" s="21">
        <f t="shared" si="18"/>
        <v>0</v>
      </c>
      <c r="Z216" s="21">
        <f t="shared" si="18"/>
        <v>0</v>
      </c>
      <c r="AA216" s="21">
        <f t="shared" si="18"/>
        <v>0</v>
      </c>
      <c r="AB216" s="21">
        <f t="shared" si="18"/>
        <v>0</v>
      </c>
      <c r="AC216" s="21">
        <f t="shared" si="18"/>
        <v>0</v>
      </c>
      <c r="AD216" s="24">
        <f t="shared" si="18"/>
        <v>0</v>
      </c>
      <c r="AF216" s="15">
        <f t="shared" si="21"/>
        <v>33.6</v>
      </c>
    </row>
    <row r="217" spans="1:32" x14ac:dyDescent="0.25">
      <c r="A217" s="75">
        <v>1457</v>
      </c>
      <c r="B217" s="75" t="str">
        <f>INDEX('FY16 DataDump'!$A$2:$H$4537, MATCH('FY16 Individual Analysis'!A217, 'FY16 DataDump'!$C$2:$C$4537, 0), MATCH('FY16 DataDump'!$B$1, 'FY16 DataDump'!$A$1:$H$1))</f>
        <v>HOT MEALS</v>
      </c>
      <c r="C217" s="75" t="str">
        <f>INDEX('FY16 DataDump'!$A$2:$H$4537, MATCH('FY16 Individual Analysis'!A217, 'FY16 DataDump'!$C$2:$C$4537, 0), MATCH('FY16 DataDump'!$D$1, 'FY16 DataDump'!$A$1:$H$1))</f>
        <v>WK Fried Rice</v>
      </c>
      <c r="D217" s="27">
        <f>SUMIFS('FY16 DataDump'!$E$2:$E$4537, 'FY16 DataDump'!$C$2:$C$4537, 'FY16 Individual Analysis'!$A217, 'FY16 DataDump'!$H$2:$H$4537, D$2)</f>
        <v>3</v>
      </c>
      <c r="E217" s="27">
        <f>SUMIFS('FY16 DataDump'!$E$2:$E$4537, 'FY16 DataDump'!$C$2:$C$4537, 'FY16 Individual Analysis'!$A217, 'FY16 DataDump'!$H$2:$H$4537, E$2)</f>
        <v>0</v>
      </c>
      <c r="F217" s="27">
        <f>SUMIFS('FY16 DataDump'!$E$2:$E$4537, 'FY16 DataDump'!$C$2:$C$4537, 'FY16 Individual Analysis'!$A217, 'FY16 DataDump'!$H$2:$H$4537, F$2)</f>
        <v>0</v>
      </c>
      <c r="G217" s="27">
        <f>SUMIFS('FY16 DataDump'!$E$2:$E$4537, 'FY16 DataDump'!$C$2:$C$4537, 'FY16 Individual Analysis'!$A217, 'FY16 DataDump'!$H$2:$H$4537, G$2)</f>
        <v>0</v>
      </c>
      <c r="H217" s="27">
        <f>SUMIFS('FY16 DataDump'!$E$2:$E$4537, 'FY16 DataDump'!$C$2:$C$4537, 'FY16 Individual Analysis'!$A217, 'FY16 DataDump'!$H$2:$H$4537, H$2)</f>
        <v>0</v>
      </c>
      <c r="I217" s="27">
        <f>SUMIFS('FY16 DataDump'!$E$2:$E$4537, 'FY16 DataDump'!$C$2:$C$4537, 'FY16 Individual Analysis'!$A217, 'FY16 DataDump'!$H$2:$H$4537, I$2)</f>
        <v>0</v>
      </c>
      <c r="J217" s="27">
        <f>SUMIFS('FY16 DataDump'!$E$2:$E$4537, 'FY16 DataDump'!$C$2:$C$4537, 'FY16 Individual Analysis'!$A217, 'FY16 DataDump'!$H$2:$H$4537, J$2)</f>
        <v>0</v>
      </c>
      <c r="K217" s="27">
        <f>SUMIFS('FY16 DataDump'!$E$2:$E$4537, 'FY16 DataDump'!$C$2:$C$4537, 'FY16 Individual Analysis'!$A217, 'FY16 DataDump'!$H$2:$H$4537, K$2)</f>
        <v>0</v>
      </c>
      <c r="L217" s="27">
        <f>SUMIFS('FY16 DataDump'!$E$2:$E$4537, 'FY16 DataDump'!$C$2:$C$4537, 'FY16 Individual Analysis'!$A217, 'FY16 DataDump'!$H$2:$H$4537, L$2)</f>
        <v>0</v>
      </c>
      <c r="M217" s="27">
        <f>SUMIFS('FY16 DataDump'!$E$2:$E$4537, 'FY16 DataDump'!$C$2:$C$4537, 'FY16 Individual Analysis'!$A217, 'FY16 DataDump'!$H$2:$H$4537, M$2)</f>
        <v>0</v>
      </c>
      <c r="N217" s="27">
        <f>SUMIFS('FY16 DataDump'!$E$2:$E$4537, 'FY16 DataDump'!$C$2:$C$4537, 'FY16 Individual Analysis'!$A217, 'FY16 DataDump'!$H$2:$H$4537, N$2)</f>
        <v>0</v>
      </c>
      <c r="O217" s="27">
        <f>SUMIFS('FY16 DataDump'!$E$2:$E$4537, 'FY16 DataDump'!$C$2:$C$4537, 'FY16 Individual Analysis'!$A217, 'FY16 DataDump'!$H$2:$H$4537, O$2)</f>
        <v>0</v>
      </c>
      <c r="P217" s="27">
        <f t="shared" si="22"/>
        <v>3</v>
      </c>
      <c r="Q217" s="108">
        <f t="shared" si="20"/>
        <v>2.4216984178237002E-4</v>
      </c>
      <c r="S217" s="20">
        <f t="shared" si="19"/>
        <v>3.6</v>
      </c>
      <c r="T217" s="21">
        <f t="shared" si="19"/>
        <v>0</v>
      </c>
      <c r="U217" s="21">
        <f t="shared" si="19"/>
        <v>0</v>
      </c>
      <c r="V217" s="21">
        <f t="shared" si="19"/>
        <v>0</v>
      </c>
      <c r="W217" s="21">
        <f t="shared" si="19"/>
        <v>0</v>
      </c>
      <c r="X217" s="21">
        <f t="shared" si="19"/>
        <v>0</v>
      </c>
      <c r="Y217" s="21">
        <f t="shared" si="18"/>
        <v>0</v>
      </c>
      <c r="Z217" s="21">
        <f t="shared" si="18"/>
        <v>0</v>
      </c>
      <c r="AA217" s="21">
        <f t="shared" si="18"/>
        <v>0</v>
      </c>
      <c r="AB217" s="21">
        <f t="shared" si="18"/>
        <v>0</v>
      </c>
      <c r="AC217" s="21">
        <f t="shared" si="18"/>
        <v>0</v>
      </c>
      <c r="AD217" s="24">
        <f t="shared" si="18"/>
        <v>0</v>
      </c>
      <c r="AF217" s="15">
        <f t="shared" si="21"/>
        <v>3.6</v>
      </c>
    </row>
    <row r="218" spans="1:32" x14ac:dyDescent="0.25">
      <c r="A218" s="75">
        <v>1458</v>
      </c>
      <c r="B218" s="75" t="str">
        <f>INDEX('FY16 DataDump'!$A$2:$H$4537, MATCH('FY16 Individual Analysis'!A218, 'FY16 DataDump'!$C$2:$C$4537, 0), MATCH('FY16 DataDump'!$B$1, 'FY16 DataDump'!$A$1:$H$1))</f>
        <v>HOT MEALS</v>
      </c>
      <c r="C218" s="75" t="str">
        <f>INDEX('FY16 DataDump'!$A$2:$H$4537, MATCH('FY16 Individual Analysis'!A218, 'FY16 DataDump'!$C$2:$C$4537, 0), MATCH('FY16 DataDump'!$D$1, 'FY16 DataDump'!$A$1:$H$1))</f>
        <v>WK Mac and Cheese</v>
      </c>
      <c r="D218" s="27">
        <f>SUMIFS('FY16 DataDump'!$E$2:$E$4537, 'FY16 DataDump'!$C$2:$C$4537, 'FY16 Individual Analysis'!$A218, 'FY16 DataDump'!$H$2:$H$4537, D$2)</f>
        <v>33</v>
      </c>
      <c r="E218" s="27">
        <f>SUMIFS('FY16 DataDump'!$E$2:$E$4537, 'FY16 DataDump'!$C$2:$C$4537, 'FY16 Individual Analysis'!$A218, 'FY16 DataDump'!$H$2:$H$4537, E$2)</f>
        <v>0</v>
      </c>
      <c r="F218" s="27">
        <f>SUMIFS('FY16 DataDump'!$E$2:$E$4537, 'FY16 DataDump'!$C$2:$C$4537, 'FY16 Individual Analysis'!$A218, 'FY16 DataDump'!$H$2:$H$4537, F$2)</f>
        <v>0</v>
      </c>
      <c r="G218" s="27">
        <f>SUMIFS('FY16 DataDump'!$E$2:$E$4537, 'FY16 DataDump'!$C$2:$C$4537, 'FY16 Individual Analysis'!$A218, 'FY16 DataDump'!$H$2:$H$4537, G$2)</f>
        <v>0</v>
      </c>
      <c r="H218" s="27">
        <f>SUMIFS('FY16 DataDump'!$E$2:$E$4537, 'FY16 DataDump'!$C$2:$C$4537, 'FY16 Individual Analysis'!$A218, 'FY16 DataDump'!$H$2:$H$4537, H$2)</f>
        <v>0</v>
      </c>
      <c r="I218" s="27">
        <f>SUMIFS('FY16 DataDump'!$E$2:$E$4537, 'FY16 DataDump'!$C$2:$C$4537, 'FY16 Individual Analysis'!$A218, 'FY16 DataDump'!$H$2:$H$4537, I$2)</f>
        <v>0</v>
      </c>
      <c r="J218" s="27">
        <f>SUMIFS('FY16 DataDump'!$E$2:$E$4537, 'FY16 DataDump'!$C$2:$C$4537, 'FY16 Individual Analysis'!$A218, 'FY16 DataDump'!$H$2:$H$4537, J$2)</f>
        <v>0</v>
      </c>
      <c r="K218" s="27">
        <f>SUMIFS('FY16 DataDump'!$E$2:$E$4537, 'FY16 DataDump'!$C$2:$C$4537, 'FY16 Individual Analysis'!$A218, 'FY16 DataDump'!$H$2:$H$4537, K$2)</f>
        <v>0</v>
      </c>
      <c r="L218" s="27">
        <f>SUMIFS('FY16 DataDump'!$E$2:$E$4537, 'FY16 DataDump'!$C$2:$C$4537, 'FY16 Individual Analysis'!$A218, 'FY16 DataDump'!$H$2:$H$4537, L$2)</f>
        <v>0</v>
      </c>
      <c r="M218" s="27">
        <f>SUMIFS('FY16 DataDump'!$E$2:$E$4537, 'FY16 DataDump'!$C$2:$C$4537, 'FY16 Individual Analysis'!$A218, 'FY16 DataDump'!$H$2:$H$4537, M$2)</f>
        <v>0</v>
      </c>
      <c r="N218" s="27">
        <f>SUMIFS('FY16 DataDump'!$E$2:$E$4537, 'FY16 DataDump'!$C$2:$C$4537, 'FY16 Individual Analysis'!$A218, 'FY16 DataDump'!$H$2:$H$4537, N$2)</f>
        <v>0</v>
      </c>
      <c r="O218" s="27">
        <f>SUMIFS('FY16 DataDump'!$E$2:$E$4537, 'FY16 DataDump'!$C$2:$C$4537, 'FY16 Individual Analysis'!$A218, 'FY16 DataDump'!$H$2:$H$4537, O$2)</f>
        <v>0</v>
      </c>
      <c r="P218" s="27">
        <f t="shared" si="22"/>
        <v>33</v>
      </c>
      <c r="Q218" s="108">
        <f t="shared" si="20"/>
        <v>2.6638682596060704E-3</v>
      </c>
      <c r="S218" s="20">
        <f t="shared" si="19"/>
        <v>39.6</v>
      </c>
      <c r="T218" s="21">
        <f t="shared" si="19"/>
        <v>0</v>
      </c>
      <c r="U218" s="21">
        <f t="shared" si="19"/>
        <v>0</v>
      </c>
      <c r="V218" s="21">
        <f t="shared" si="19"/>
        <v>0</v>
      </c>
      <c r="W218" s="21">
        <f t="shared" si="19"/>
        <v>0</v>
      </c>
      <c r="X218" s="21">
        <f t="shared" si="19"/>
        <v>0</v>
      </c>
      <c r="Y218" s="21">
        <f t="shared" si="18"/>
        <v>0</v>
      </c>
      <c r="Z218" s="21">
        <f t="shared" si="18"/>
        <v>0</v>
      </c>
      <c r="AA218" s="21">
        <f t="shared" si="18"/>
        <v>0</v>
      </c>
      <c r="AB218" s="21">
        <f t="shared" si="18"/>
        <v>0</v>
      </c>
      <c r="AC218" s="21">
        <f t="shared" si="18"/>
        <v>0</v>
      </c>
      <c r="AD218" s="24">
        <f t="shared" si="18"/>
        <v>0</v>
      </c>
      <c r="AF218" s="15">
        <f t="shared" si="21"/>
        <v>39.6</v>
      </c>
    </row>
    <row r="219" spans="1:32" x14ac:dyDescent="0.25">
      <c r="A219" s="75">
        <v>1143</v>
      </c>
      <c r="B219" s="75" t="str">
        <f>INDEX('FY16 DataDump'!$A$2:$H$4537, MATCH('FY16 Individual Analysis'!A219, 'FY16 DataDump'!$C$2:$C$4537, 0), MATCH('FY16 DataDump'!$B$1, 'FY16 DataDump'!$A$1:$H$1))</f>
        <v>HOT MEALS</v>
      </c>
      <c r="C219" s="75" t="str">
        <f>INDEX('FY16 DataDump'!$A$2:$H$4537, MATCH('FY16 Individual Analysis'!A219, 'FY16 DataDump'!$C$2:$C$4537, 0), MATCH('FY16 DataDump'!$D$1, 'FY16 DataDump'!$A$1:$H$1))</f>
        <v>WK PANINI</v>
      </c>
      <c r="D219" s="27">
        <f>SUMIFS('FY16 DataDump'!$E$2:$E$4537, 'FY16 DataDump'!$C$2:$C$4537, 'FY16 Individual Analysis'!$A219, 'FY16 DataDump'!$H$2:$H$4537, D$2)</f>
        <v>378</v>
      </c>
      <c r="E219" s="27">
        <f>SUMIFS('FY16 DataDump'!$E$2:$E$4537, 'FY16 DataDump'!$C$2:$C$4537, 'FY16 Individual Analysis'!$A219, 'FY16 DataDump'!$H$2:$H$4537, E$2)</f>
        <v>0</v>
      </c>
      <c r="F219" s="27">
        <f>SUMIFS('FY16 DataDump'!$E$2:$E$4537, 'FY16 DataDump'!$C$2:$C$4537, 'FY16 Individual Analysis'!$A219, 'FY16 DataDump'!$H$2:$H$4537, F$2)</f>
        <v>0</v>
      </c>
      <c r="G219" s="27">
        <f>SUMIFS('FY16 DataDump'!$E$2:$E$4537, 'FY16 DataDump'!$C$2:$C$4537, 'FY16 Individual Analysis'!$A219, 'FY16 DataDump'!$H$2:$H$4537, G$2)</f>
        <v>0</v>
      </c>
      <c r="H219" s="27">
        <f>SUMIFS('FY16 DataDump'!$E$2:$E$4537, 'FY16 DataDump'!$C$2:$C$4537, 'FY16 Individual Analysis'!$A219, 'FY16 DataDump'!$H$2:$H$4537, H$2)</f>
        <v>0</v>
      </c>
      <c r="I219" s="27">
        <f>SUMIFS('FY16 DataDump'!$E$2:$E$4537, 'FY16 DataDump'!$C$2:$C$4537, 'FY16 Individual Analysis'!$A219, 'FY16 DataDump'!$H$2:$H$4537, I$2)</f>
        <v>0</v>
      </c>
      <c r="J219" s="27">
        <f>SUMIFS('FY16 DataDump'!$E$2:$E$4537, 'FY16 DataDump'!$C$2:$C$4537, 'FY16 Individual Analysis'!$A219, 'FY16 DataDump'!$H$2:$H$4537, J$2)</f>
        <v>0</v>
      </c>
      <c r="K219" s="27">
        <f>SUMIFS('FY16 DataDump'!$E$2:$E$4537, 'FY16 DataDump'!$C$2:$C$4537, 'FY16 Individual Analysis'!$A219, 'FY16 DataDump'!$H$2:$H$4537, K$2)</f>
        <v>0</v>
      </c>
      <c r="L219" s="27">
        <f>SUMIFS('FY16 DataDump'!$E$2:$E$4537, 'FY16 DataDump'!$C$2:$C$4537, 'FY16 Individual Analysis'!$A219, 'FY16 DataDump'!$H$2:$H$4537, L$2)</f>
        <v>0</v>
      </c>
      <c r="M219" s="27">
        <f>SUMIFS('FY16 DataDump'!$E$2:$E$4537, 'FY16 DataDump'!$C$2:$C$4537, 'FY16 Individual Analysis'!$A219, 'FY16 DataDump'!$H$2:$H$4537, M$2)</f>
        <v>0</v>
      </c>
      <c r="N219" s="27">
        <f>SUMIFS('FY16 DataDump'!$E$2:$E$4537, 'FY16 DataDump'!$C$2:$C$4537, 'FY16 Individual Analysis'!$A219, 'FY16 DataDump'!$H$2:$H$4537, N$2)</f>
        <v>0</v>
      </c>
      <c r="O219" s="27">
        <f>SUMIFS('FY16 DataDump'!$E$2:$E$4537, 'FY16 DataDump'!$C$2:$C$4537, 'FY16 Individual Analysis'!$A219, 'FY16 DataDump'!$H$2:$H$4537, O$2)</f>
        <v>0</v>
      </c>
      <c r="P219" s="27">
        <f t="shared" si="22"/>
        <v>378</v>
      </c>
      <c r="Q219" s="108">
        <f t="shared" si="20"/>
        <v>3.0513400064578623E-2</v>
      </c>
      <c r="S219" s="20">
        <f t="shared" si="19"/>
        <v>453.6</v>
      </c>
      <c r="T219" s="21">
        <f t="shared" si="19"/>
        <v>0</v>
      </c>
      <c r="U219" s="21">
        <f t="shared" si="19"/>
        <v>0</v>
      </c>
      <c r="V219" s="21">
        <f t="shared" si="19"/>
        <v>0</v>
      </c>
      <c r="W219" s="21">
        <f t="shared" si="19"/>
        <v>0</v>
      </c>
      <c r="X219" s="21">
        <f t="shared" si="19"/>
        <v>0</v>
      </c>
      <c r="Y219" s="21">
        <f t="shared" si="18"/>
        <v>0</v>
      </c>
      <c r="Z219" s="21">
        <f t="shared" si="18"/>
        <v>0</v>
      </c>
      <c r="AA219" s="21">
        <f t="shared" si="18"/>
        <v>0</v>
      </c>
      <c r="AB219" s="21">
        <f t="shared" si="18"/>
        <v>0</v>
      </c>
      <c r="AC219" s="21">
        <f t="shared" si="18"/>
        <v>0</v>
      </c>
      <c r="AD219" s="24">
        <f t="shared" si="18"/>
        <v>0</v>
      </c>
      <c r="AF219" s="15">
        <f t="shared" si="21"/>
        <v>453.6</v>
      </c>
    </row>
    <row r="220" spans="1:32" x14ac:dyDescent="0.25">
      <c r="A220" s="75">
        <v>1585</v>
      </c>
      <c r="B220" s="75" t="str">
        <f>INDEX('FY16 DataDump'!$A$2:$H$4537, MATCH('FY16 Individual Analysis'!A220, 'FY16 DataDump'!$C$2:$C$4537, 0), MATCH('FY16 DataDump'!$B$1, 'FY16 DataDump'!$A$1:$H$1))</f>
        <v>SPECIAL SANDWICH</v>
      </c>
      <c r="C220" s="75" t="str">
        <f>INDEX('FY16 DataDump'!$A$2:$H$4537, MATCH('FY16 Individual Analysis'!A220, 'FY16 DataDump'!$C$2:$C$4537, 0), MATCH('FY16 DataDump'!$D$1, 'FY16 DataDump'!$A$1:$H$1))</f>
        <v>Blackened Tofu Sandwich</v>
      </c>
      <c r="D220" s="27">
        <f>SUMIFS('FY16 DataDump'!$E$2:$E$4537, 'FY16 DataDump'!$C$2:$C$4537, 'FY16 Individual Analysis'!$A220, 'FY16 DataDump'!$H$2:$H$4537, D$2)</f>
        <v>11</v>
      </c>
      <c r="E220" s="27">
        <f>SUMIFS('FY16 DataDump'!$E$2:$E$4537, 'FY16 DataDump'!$C$2:$C$4537, 'FY16 Individual Analysis'!$A220, 'FY16 DataDump'!$H$2:$H$4537, E$2)</f>
        <v>0</v>
      </c>
      <c r="F220" s="27">
        <f>SUMIFS('FY16 DataDump'!$E$2:$E$4537, 'FY16 DataDump'!$C$2:$C$4537, 'FY16 Individual Analysis'!$A220, 'FY16 DataDump'!$H$2:$H$4537, F$2)</f>
        <v>0</v>
      </c>
      <c r="G220" s="27">
        <f>SUMIFS('FY16 DataDump'!$E$2:$E$4537, 'FY16 DataDump'!$C$2:$C$4537, 'FY16 Individual Analysis'!$A220, 'FY16 DataDump'!$H$2:$H$4537, G$2)</f>
        <v>0</v>
      </c>
      <c r="H220" s="27">
        <f>SUMIFS('FY16 DataDump'!$E$2:$E$4537, 'FY16 DataDump'!$C$2:$C$4537, 'FY16 Individual Analysis'!$A220, 'FY16 DataDump'!$H$2:$H$4537, H$2)</f>
        <v>0</v>
      </c>
      <c r="I220" s="27">
        <f>SUMIFS('FY16 DataDump'!$E$2:$E$4537, 'FY16 DataDump'!$C$2:$C$4537, 'FY16 Individual Analysis'!$A220, 'FY16 DataDump'!$H$2:$H$4537, I$2)</f>
        <v>0</v>
      </c>
      <c r="J220" s="27">
        <f>SUMIFS('FY16 DataDump'!$E$2:$E$4537, 'FY16 DataDump'!$C$2:$C$4537, 'FY16 Individual Analysis'!$A220, 'FY16 DataDump'!$H$2:$H$4537, J$2)</f>
        <v>0</v>
      </c>
      <c r="K220" s="27">
        <f>SUMIFS('FY16 DataDump'!$E$2:$E$4537, 'FY16 DataDump'!$C$2:$C$4537, 'FY16 Individual Analysis'!$A220, 'FY16 DataDump'!$H$2:$H$4537, K$2)</f>
        <v>0</v>
      </c>
      <c r="L220" s="27">
        <f>SUMIFS('FY16 DataDump'!$E$2:$E$4537, 'FY16 DataDump'!$C$2:$C$4537, 'FY16 Individual Analysis'!$A220, 'FY16 DataDump'!$H$2:$H$4537, L$2)</f>
        <v>0</v>
      </c>
      <c r="M220" s="27">
        <f>SUMIFS('FY16 DataDump'!$E$2:$E$4537, 'FY16 DataDump'!$C$2:$C$4537, 'FY16 Individual Analysis'!$A220, 'FY16 DataDump'!$H$2:$H$4537, M$2)</f>
        <v>0</v>
      </c>
      <c r="N220" s="27">
        <f>SUMIFS('FY16 DataDump'!$E$2:$E$4537, 'FY16 DataDump'!$C$2:$C$4537, 'FY16 Individual Analysis'!$A220, 'FY16 DataDump'!$H$2:$H$4537, N$2)</f>
        <v>0</v>
      </c>
      <c r="O220" s="27">
        <f>SUMIFS('FY16 DataDump'!$E$2:$E$4537, 'FY16 DataDump'!$C$2:$C$4537, 'FY16 Individual Analysis'!$A220, 'FY16 DataDump'!$H$2:$H$4537, O$2)</f>
        <v>0</v>
      </c>
      <c r="P220" s="27">
        <f t="shared" si="22"/>
        <v>11</v>
      </c>
      <c r="Q220" s="108">
        <f t="shared" si="20"/>
        <v>8.8795608653535675E-4</v>
      </c>
      <c r="S220" s="20">
        <f t="shared" si="19"/>
        <v>13.2</v>
      </c>
      <c r="T220" s="21">
        <f t="shared" si="19"/>
        <v>0</v>
      </c>
      <c r="U220" s="21">
        <f t="shared" si="19"/>
        <v>0</v>
      </c>
      <c r="V220" s="21">
        <f t="shared" si="19"/>
        <v>0</v>
      </c>
      <c r="W220" s="21">
        <f t="shared" si="19"/>
        <v>0</v>
      </c>
      <c r="X220" s="21">
        <f t="shared" si="19"/>
        <v>0</v>
      </c>
      <c r="Y220" s="21">
        <f t="shared" si="18"/>
        <v>0</v>
      </c>
      <c r="Z220" s="21">
        <f t="shared" si="18"/>
        <v>0</v>
      </c>
      <c r="AA220" s="21">
        <f t="shared" si="18"/>
        <v>0</v>
      </c>
      <c r="AB220" s="21">
        <f t="shared" si="18"/>
        <v>0</v>
      </c>
      <c r="AC220" s="21">
        <f t="shared" si="18"/>
        <v>0</v>
      </c>
      <c r="AD220" s="24">
        <f t="shared" si="18"/>
        <v>0</v>
      </c>
      <c r="AF220" s="15">
        <f t="shared" si="21"/>
        <v>13.2</v>
      </c>
    </row>
    <row r="221" spans="1:32" x14ac:dyDescent="0.25">
      <c r="A221" s="75">
        <v>1547</v>
      </c>
      <c r="B221" s="75" t="str">
        <f>INDEX('FY16 DataDump'!$A$2:$H$4537, MATCH('FY16 Individual Analysis'!A221, 'FY16 DataDump'!$C$2:$C$4537, 0), MATCH('FY16 DataDump'!$B$1, 'FY16 DataDump'!$A$1:$H$1))</f>
        <v>SPECIAL SANDWICH</v>
      </c>
      <c r="C221" s="75" t="str">
        <f>INDEX('FY16 DataDump'!$A$2:$H$4537, MATCH('FY16 Individual Analysis'!A221, 'FY16 DataDump'!$C$2:$C$4537, 0), MATCH('FY16 DataDump'!$D$1, 'FY16 DataDump'!$A$1:$H$1))</f>
        <v>Chicken Curry Pocket</v>
      </c>
      <c r="D221" s="27">
        <f>SUMIFS('FY16 DataDump'!$E$2:$E$4537, 'FY16 DataDump'!$C$2:$C$4537, 'FY16 Individual Analysis'!$A221, 'FY16 DataDump'!$H$2:$H$4537, D$2)</f>
        <v>11</v>
      </c>
      <c r="E221" s="27">
        <f>SUMIFS('FY16 DataDump'!$E$2:$E$4537, 'FY16 DataDump'!$C$2:$C$4537, 'FY16 Individual Analysis'!$A221, 'FY16 DataDump'!$H$2:$H$4537, E$2)</f>
        <v>0</v>
      </c>
      <c r="F221" s="27">
        <f>SUMIFS('FY16 DataDump'!$E$2:$E$4537, 'FY16 DataDump'!$C$2:$C$4537, 'FY16 Individual Analysis'!$A221, 'FY16 DataDump'!$H$2:$H$4537, F$2)</f>
        <v>0</v>
      </c>
      <c r="G221" s="27">
        <f>SUMIFS('FY16 DataDump'!$E$2:$E$4537, 'FY16 DataDump'!$C$2:$C$4537, 'FY16 Individual Analysis'!$A221, 'FY16 DataDump'!$H$2:$H$4537, G$2)</f>
        <v>0</v>
      </c>
      <c r="H221" s="27">
        <f>SUMIFS('FY16 DataDump'!$E$2:$E$4537, 'FY16 DataDump'!$C$2:$C$4537, 'FY16 Individual Analysis'!$A221, 'FY16 DataDump'!$H$2:$H$4537, H$2)</f>
        <v>0</v>
      </c>
      <c r="I221" s="27">
        <f>SUMIFS('FY16 DataDump'!$E$2:$E$4537, 'FY16 DataDump'!$C$2:$C$4537, 'FY16 Individual Analysis'!$A221, 'FY16 DataDump'!$H$2:$H$4537, I$2)</f>
        <v>0</v>
      </c>
      <c r="J221" s="27">
        <f>SUMIFS('FY16 DataDump'!$E$2:$E$4537, 'FY16 DataDump'!$C$2:$C$4537, 'FY16 Individual Analysis'!$A221, 'FY16 DataDump'!$H$2:$H$4537, J$2)</f>
        <v>0</v>
      </c>
      <c r="K221" s="27">
        <f>SUMIFS('FY16 DataDump'!$E$2:$E$4537, 'FY16 DataDump'!$C$2:$C$4537, 'FY16 Individual Analysis'!$A221, 'FY16 DataDump'!$H$2:$H$4537, K$2)</f>
        <v>0</v>
      </c>
      <c r="L221" s="27">
        <f>SUMIFS('FY16 DataDump'!$E$2:$E$4537, 'FY16 DataDump'!$C$2:$C$4537, 'FY16 Individual Analysis'!$A221, 'FY16 DataDump'!$H$2:$H$4537, L$2)</f>
        <v>0</v>
      </c>
      <c r="M221" s="27">
        <f>SUMIFS('FY16 DataDump'!$E$2:$E$4537, 'FY16 DataDump'!$C$2:$C$4537, 'FY16 Individual Analysis'!$A221, 'FY16 DataDump'!$H$2:$H$4537, M$2)</f>
        <v>0</v>
      </c>
      <c r="N221" s="27">
        <f>SUMIFS('FY16 DataDump'!$E$2:$E$4537, 'FY16 DataDump'!$C$2:$C$4537, 'FY16 Individual Analysis'!$A221, 'FY16 DataDump'!$H$2:$H$4537, N$2)</f>
        <v>0</v>
      </c>
      <c r="O221" s="27">
        <f>SUMIFS('FY16 DataDump'!$E$2:$E$4537, 'FY16 DataDump'!$C$2:$C$4537, 'FY16 Individual Analysis'!$A221, 'FY16 DataDump'!$H$2:$H$4537, O$2)</f>
        <v>0</v>
      </c>
      <c r="P221" s="27">
        <f t="shared" si="22"/>
        <v>11</v>
      </c>
      <c r="Q221" s="108">
        <f t="shared" si="20"/>
        <v>8.8795608653535675E-4</v>
      </c>
      <c r="S221" s="20">
        <f t="shared" si="19"/>
        <v>13.2</v>
      </c>
      <c r="T221" s="21">
        <f t="shared" si="19"/>
        <v>0</v>
      </c>
      <c r="U221" s="21">
        <f t="shared" si="19"/>
        <v>0</v>
      </c>
      <c r="V221" s="21">
        <f t="shared" si="19"/>
        <v>0</v>
      </c>
      <c r="W221" s="21">
        <f t="shared" si="19"/>
        <v>0</v>
      </c>
      <c r="X221" s="21">
        <f t="shared" si="19"/>
        <v>0</v>
      </c>
      <c r="Y221" s="21">
        <f t="shared" si="18"/>
        <v>0</v>
      </c>
      <c r="Z221" s="21">
        <f t="shared" si="18"/>
        <v>0</v>
      </c>
      <c r="AA221" s="21">
        <f t="shared" si="18"/>
        <v>0</v>
      </c>
      <c r="AB221" s="21">
        <f t="shared" si="18"/>
        <v>0</v>
      </c>
      <c r="AC221" s="21">
        <f t="shared" si="18"/>
        <v>0</v>
      </c>
      <c r="AD221" s="24">
        <f t="shared" si="18"/>
        <v>0</v>
      </c>
      <c r="AF221" s="15">
        <f t="shared" si="21"/>
        <v>13.2</v>
      </c>
    </row>
    <row r="222" spans="1:32" x14ac:dyDescent="0.25">
      <c r="A222" s="75">
        <v>1583</v>
      </c>
      <c r="B222" s="75" t="str">
        <f>INDEX('FY16 DataDump'!$A$2:$H$4537, MATCH('FY16 Individual Analysis'!A222, 'FY16 DataDump'!$C$2:$C$4537, 0), MATCH('FY16 DataDump'!$B$1, 'FY16 DataDump'!$A$1:$H$1))</f>
        <v>SPECIAL SANDWICH</v>
      </c>
      <c r="C222" s="75" t="str">
        <f>INDEX('FY16 DataDump'!$A$2:$H$4537, MATCH('FY16 Individual Analysis'!A222, 'FY16 DataDump'!$C$2:$C$4537, 0), MATCH('FY16 DataDump'!$D$1, 'FY16 DataDump'!$A$1:$H$1))</f>
        <v>El Compadre</v>
      </c>
      <c r="D222" s="27">
        <f>SUMIFS('FY16 DataDump'!$E$2:$E$4537, 'FY16 DataDump'!$C$2:$C$4537, 'FY16 Individual Analysis'!$A222, 'FY16 DataDump'!$H$2:$H$4537, D$2)</f>
        <v>14</v>
      </c>
      <c r="E222" s="27">
        <f>SUMIFS('FY16 DataDump'!$E$2:$E$4537, 'FY16 DataDump'!$C$2:$C$4537, 'FY16 Individual Analysis'!$A222, 'FY16 DataDump'!$H$2:$H$4537, E$2)</f>
        <v>0</v>
      </c>
      <c r="F222" s="27">
        <f>SUMIFS('FY16 DataDump'!$E$2:$E$4537, 'FY16 DataDump'!$C$2:$C$4537, 'FY16 Individual Analysis'!$A222, 'FY16 DataDump'!$H$2:$H$4537, F$2)</f>
        <v>0</v>
      </c>
      <c r="G222" s="27">
        <f>SUMIFS('FY16 DataDump'!$E$2:$E$4537, 'FY16 DataDump'!$C$2:$C$4537, 'FY16 Individual Analysis'!$A222, 'FY16 DataDump'!$H$2:$H$4537, G$2)</f>
        <v>0</v>
      </c>
      <c r="H222" s="27">
        <f>SUMIFS('FY16 DataDump'!$E$2:$E$4537, 'FY16 DataDump'!$C$2:$C$4537, 'FY16 Individual Analysis'!$A222, 'FY16 DataDump'!$H$2:$H$4537, H$2)</f>
        <v>0</v>
      </c>
      <c r="I222" s="27">
        <f>SUMIFS('FY16 DataDump'!$E$2:$E$4537, 'FY16 DataDump'!$C$2:$C$4537, 'FY16 Individual Analysis'!$A222, 'FY16 DataDump'!$H$2:$H$4537, I$2)</f>
        <v>0</v>
      </c>
      <c r="J222" s="27">
        <f>SUMIFS('FY16 DataDump'!$E$2:$E$4537, 'FY16 DataDump'!$C$2:$C$4537, 'FY16 Individual Analysis'!$A222, 'FY16 DataDump'!$H$2:$H$4537, J$2)</f>
        <v>0</v>
      </c>
      <c r="K222" s="27">
        <f>SUMIFS('FY16 DataDump'!$E$2:$E$4537, 'FY16 DataDump'!$C$2:$C$4537, 'FY16 Individual Analysis'!$A222, 'FY16 DataDump'!$H$2:$H$4537, K$2)</f>
        <v>0</v>
      </c>
      <c r="L222" s="27">
        <f>SUMIFS('FY16 DataDump'!$E$2:$E$4537, 'FY16 DataDump'!$C$2:$C$4537, 'FY16 Individual Analysis'!$A222, 'FY16 DataDump'!$H$2:$H$4537, L$2)</f>
        <v>0</v>
      </c>
      <c r="M222" s="27">
        <f>SUMIFS('FY16 DataDump'!$E$2:$E$4537, 'FY16 DataDump'!$C$2:$C$4537, 'FY16 Individual Analysis'!$A222, 'FY16 DataDump'!$H$2:$H$4537, M$2)</f>
        <v>0</v>
      </c>
      <c r="N222" s="27">
        <f>SUMIFS('FY16 DataDump'!$E$2:$E$4537, 'FY16 DataDump'!$C$2:$C$4537, 'FY16 Individual Analysis'!$A222, 'FY16 DataDump'!$H$2:$H$4537, N$2)</f>
        <v>0</v>
      </c>
      <c r="O222" s="27">
        <f>SUMIFS('FY16 DataDump'!$E$2:$E$4537, 'FY16 DataDump'!$C$2:$C$4537, 'FY16 Individual Analysis'!$A222, 'FY16 DataDump'!$H$2:$H$4537, O$2)</f>
        <v>0</v>
      </c>
      <c r="P222" s="27">
        <f t="shared" si="22"/>
        <v>14</v>
      </c>
      <c r="Q222" s="108">
        <f t="shared" si="20"/>
        <v>1.1301259283177268E-3</v>
      </c>
      <c r="S222" s="20">
        <f t="shared" si="19"/>
        <v>16.8</v>
      </c>
      <c r="T222" s="21">
        <f t="shared" si="19"/>
        <v>0</v>
      </c>
      <c r="U222" s="21">
        <f t="shared" si="19"/>
        <v>0</v>
      </c>
      <c r="V222" s="21">
        <f t="shared" ref="V222:AA264" si="23">IFERROR((G222/$P222) * ($AF222), 0)</f>
        <v>0</v>
      </c>
      <c r="W222" s="21">
        <f t="shared" si="23"/>
        <v>0</v>
      </c>
      <c r="X222" s="21">
        <f t="shared" si="23"/>
        <v>0</v>
      </c>
      <c r="Y222" s="21">
        <f t="shared" si="18"/>
        <v>0</v>
      </c>
      <c r="Z222" s="21">
        <f t="shared" si="18"/>
        <v>0</v>
      </c>
      <c r="AA222" s="21">
        <f t="shared" si="18"/>
        <v>0</v>
      </c>
      <c r="AB222" s="21">
        <f t="shared" ref="AB222:AD285" si="24">IFERROR((M222/$P222) * ($AF222), 0)</f>
        <v>0</v>
      </c>
      <c r="AC222" s="21">
        <f t="shared" si="24"/>
        <v>0</v>
      </c>
      <c r="AD222" s="24">
        <f t="shared" si="24"/>
        <v>0</v>
      </c>
      <c r="AF222" s="15">
        <f t="shared" si="21"/>
        <v>16.8</v>
      </c>
    </row>
    <row r="223" spans="1:32" x14ac:dyDescent="0.25">
      <c r="A223" s="75">
        <v>1551</v>
      </c>
      <c r="B223" s="75" t="str">
        <f>INDEX('FY16 DataDump'!$A$2:$H$4537, MATCH('FY16 Individual Analysis'!A223, 'FY16 DataDump'!$C$2:$C$4537, 0), MATCH('FY16 DataDump'!$B$1, 'FY16 DataDump'!$A$1:$H$1))</f>
        <v>SPECIAL SANDWICH</v>
      </c>
      <c r="C223" s="75" t="str">
        <f>INDEX('FY16 DataDump'!$A$2:$H$4537, MATCH('FY16 Individual Analysis'!A223, 'FY16 DataDump'!$C$2:$C$4537, 0), MATCH('FY16 DataDump'!$D$1, 'FY16 DataDump'!$A$1:$H$1))</f>
        <v>Freebird Sandwich</v>
      </c>
      <c r="D223" s="27">
        <f>SUMIFS('FY16 DataDump'!$E$2:$E$4537, 'FY16 DataDump'!$C$2:$C$4537, 'FY16 Individual Analysis'!$A223, 'FY16 DataDump'!$H$2:$H$4537, D$2)</f>
        <v>24</v>
      </c>
      <c r="E223" s="27">
        <f>SUMIFS('FY16 DataDump'!$E$2:$E$4537, 'FY16 DataDump'!$C$2:$C$4537, 'FY16 Individual Analysis'!$A223, 'FY16 DataDump'!$H$2:$H$4537, E$2)</f>
        <v>0</v>
      </c>
      <c r="F223" s="27">
        <f>SUMIFS('FY16 DataDump'!$E$2:$E$4537, 'FY16 DataDump'!$C$2:$C$4537, 'FY16 Individual Analysis'!$A223, 'FY16 DataDump'!$H$2:$H$4537, F$2)</f>
        <v>0</v>
      </c>
      <c r="G223" s="27">
        <f>SUMIFS('FY16 DataDump'!$E$2:$E$4537, 'FY16 DataDump'!$C$2:$C$4537, 'FY16 Individual Analysis'!$A223, 'FY16 DataDump'!$H$2:$H$4537, G$2)</f>
        <v>0</v>
      </c>
      <c r="H223" s="27">
        <f>SUMIFS('FY16 DataDump'!$E$2:$E$4537, 'FY16 DataDump'!$C$2:$C$4537, 'FY16 Individual Analysis'!$A223, 'FY16 DataDump'!$H$2:$H$4537, H$2)</f>
        <v>0</v>
      </c>
      <c r="I223" s="27">
        <f>SUMIFS('FY16 DataDump'!$E$2:$E$4537, 'FY16 DataDump'!$C$2:$C$4537, 'FY16 Individual Analysis'!$A223, 'FY16 DataDump'!$H$2:$H$4537, I$2)</f>
        <v>0</v>
      </c>
      <c r="J223" s="27">
        <f>SUMIFS('FY16 DataDump'!$E$2:$E$4537, 'FY16 DataDump'!$C$2:$C$4537, 'FY16 Individual Analysis'!$A223, 'FY16 DataDump'!$H$2:$H$4537, J$2)</f>
        <v>0</v>
      </c>
      <c r="K223" s="27">
        <f>SUMIFS('FY16 DataDump'!$E$2:$E$4537, 'FY16 DataDump'!$C$2:$C$4537, 'FY16 Individual Analysis'!$A223, 'FY16 DataDump'!$H$2:$H$4537, K$2)</f>
        <v>0</v>
      </c>
      <c r="L223" s="27">
        <f>SUMIFS('FY16 DataDump'!$E$2:$E$4537, 'FY16 DataDump'!$C$2:$C$4537, 'FY16 Individual Analysis'!$A223, 'FY16 DataDump'!$H$2:$H$4537, L$2)</f>
        <v>0</v>
      </c>
      <c r="M223" s="27">
        <f>SUMIFS('FY16 DataDump'!$E$2:$E$4537, 'FY16 DataDump'!$C$2:$C$4537, 'FY16 Individual Analysis'!$A223, 'FY16 DataDump'!$H$2:$H$4537, M$2)</f>
        <v>0</v>
      </c>
      <c r="N223" s="27">
        <f>SUMIFS('FY16 DataDump'!$E$2:$E$4537, 'FY16 DataDump'!$C$2:$C$4537, 'FY16 Individual Analysis'!$A223, 'FY16 DataDump'!$H$2:$H$4537, N$2)</f>
        <v>0</v>
      </c>
      <c r="O223" s="27">
        <f>SUMIFS('FY16 DataDump'!$E$2:$E$4537, 'FY16 DataDump'!$C$2:$C$4537, 'FY16 Individual Analysis'!$A223, 'FY16 DataDump'!$H$2:$H$4537, O$2)</f>
        <v>0</v>
      </c>
      <c r="P223" s="27">
        <f t="shared" si="22"/>
        <v>24</v>
      </c>
      <c r="Q223" s="108">
        <f t="shared" si="20"/>
        <v>1.9373587342589602E-3</v>
      </c>
      <c r="S223" s="20">
        <f t="shared" ref="S223:AA279" si="25">IFERROR((D223/$P223) * ($AF223), 0)</f>
        <v>28.8</v>
      </c>
      <c r="T223" s="21">
        <f t="shared" si="25"/>
        <v>0</v>
      </c>
      <c r="U223" s="21">
        <f t="shared" si="25"/>
        <v>0</v>
      </c>
      <c r="V223" s="21">
        <f t="shared" si="23"/>
        <v>0</v>
      </c>
      <c r="W223" s="21">
        <f t="shared" si="23"/>
        <v>0</v>
      </c>
      <c r="X223" s="21">
        <f t="shared" si="23"/>
        <v>0</v>
      </c>
      <c r="Y223" s="21">
        <f t="shared" si="23"/>
        <v>0</v>
      </c>
      <c r="Z223" s="21">
        <f t="shared" si="23"/>
        <v>0</v>
      </c>
      <c r="AA223" s="21">
        <f t="shared" si="23"/>
        <v>0</v>
      </c>
      <c r="AB223" s="21">
        <f t="shared" si="24"/>
        <v>0</v>
      </c>
      <c r="AC223" s="21">
        <f t="shared" si="24"/>
        <v>0</v>
      </c>
      <c r="AD223" s="24">
        <f t="shared" si="24"/>
        <v>0</v>
      </c>
      <c r="AF223" s="15">
        <f t="shared" si="21"/>
        <v>28.8</v>
      </c>
    </row>
    <row r="224" spans="1:32" x14ac:dyDescent="0.25">
      <c r="A224" s="75">
        <v>1580</v>
      </c>
      <c r="B224" s="75" t="str">
        <f>INDEX('FY16 DataDump'!$A$2:$H$4537, MATCH('FY16 Individual Analysis'!A224, 'FY16 DataDump'!$C$2:$C$4537, 0), MATCH('FY16 DataDump'!$B$1, 'FY16 DataDump'!$A$1:$H$1))</f>
        <v>SPECIAL SANDWICH</v>
      </c>
      <c r="C224" s="75" t="str">
        <f>INDEX('FY16 DataDump'!$A$2:$H$4537, MATCH('FY16 Individual Analysis'!A224, 'FY16 DataDump'!$C$2:$C$4537, 0), MATCH('FY16 DataDump'!$D$1, 'FY16 DataDump'!$A$1:$H$1))</f>
        <v>Fremont Rx</v>
      </c>
      <c r="D224" s="27">
        <f>SUMIFS('FY16 DataDump'!$E$2:$E$4537, 'FY16 DataDump'!$C$2:$C$4537, 'FY16 Individual Analysis'!$A224, 'FY16 DataDump'!$H$2:$H$4537, D$2)</f>
        <v>19</v>
      </c>
      <c r="E224" s="27">
        <f>SUMIFS('FY16 DataDump'!$E$2:$E$4537, 'FY16 DataDump'!$C$2:$C$4537, 'FY16 Individual Analysis'!$A224, 'FY16 DataDump'!$H$2:$H$4537, E$2)</f>
        <v>0</v>
      </c>
      <c r="F224" s="27">
        <f>SUMIFS('FY16 DataDump'!$E$2:$E$4537, 'FY16 DataDump'!$C$2:$C$4537, 'FY16 Individual Analysis'!$A224, 'FY16 DataDump'!$H$2:$H$4537, F$2)</f>
        <v>0</v>
      </c>
      <c r="G224" s="27">
        <f>SUMIFS('FY16 DataDump'!$E$2:$E$4537, 'FY16 DataDump'!$C$2:$C$4537, 'FY16 Individual Analysis'!$A224, 'FY16 DataDump'!$H$2:$H$4537, G$2)</f>
        <v>0</v>
      </c>
      <c r="H224" s="27">
        <f>SUMIFS('FY16 DataDump'!$E$2:$E$4537, 'FY16 DataDump'!$C$2:$C$4537, 'FY16 Individual Analysis'!$A224, 'FY16 DataDump'!$H$2:$H$4537, H$2)</f>
        <v>0</v>
      </c>
      <c r="I224" s="27">
        <f>SUMIFS('FY16 DataDump'!$E$2:$E$4537, 'FY16 DataDump'!$C$2:$C$4537, 'FY16 Individual Analysis'!$A224, 'FY16 DataDump'!$H$2:$H$4537, I$2)</f>
        <v>0</v>
      </c>
      <c r="J224" s="27">
        <f>SUMIFS('FY16 DataDump'!$E$2:$E$4537, 'FY16 DataDump'!$C$2:$C$4537, 'FY16 Individual Analysis'!$A224, 'FY16 DataDump'!$H$2:$H$4537, J$2)</f>
        <v>0</v>
      </c>
      <c r="K224" s="27">
        <f>SUMIFS('FY16 DataDump'!$E$2:$E$4537, 'FY16 DataDump'!$C$2:$C$4537, 'FY16 Individual Analysis'!$A224, 'FY16 DataDump'!$H$2:$H$4537, K$2)</f>
        <v>0</v>
      </c>
      <c r="L224" s="27">
        <f>SUMIFS('FY16 DataDump'!$E$2:$E$4537, 'FY16 DataDump'!$C$2:$C$4537, 'FY16 Individual Analysis'!$A224, 'FY16 DataDump'!$H$2:$H$4537, L$2)</f>
        <v>0</v>
      </c>
      <c r="M224" s="27">
        <f>SUMIFS('FY16 DataDump'!$E$2:$E$4537, 'FY16 DataDump'!$C$2:$C$4537, 'FY16 Individual Analysis'!$A224, 'FY16 DataDump'!$H$2:$H$4537, M$2)</f>
        <v>0</v>
      </c>
      <c r="N224" s="27">
        <f>SUMIFS('FY16 DataDump'!$E$2:$E$4537, 'FY16 DataDump'!$C$2:$C$4537, 'FY16 Individual Analysis'!$A224, 'FY16 DataDump'!$H$2:$H$4537, N$2)</f>
        <v>0</v>
      </c>
      <c r="O224" s="27">
        <f>SUMIFS('FY16 DataDump'!$E$2:$E$4537, 'FY16 DataDump'!$C$2:$C$4537, 'FY16 Individual Analysis'!$A224, 'FY16 DataDump'!$H$2:$H$4537, O$2)</f>
        <v>0</v>
      </c>
      <c r="P224" s="27">
        <f t="shared" si="22"/>
        <v>19</v>
      </c>
      <c r="Q224" s="108">
        <f t="shared" si="20"/>
        <v>1.5337423312883436E-3</v>
      </c>
      <c r="S224" s="20">
        <f t="shared" si="25"/>
        <v>22.8</v>
      </c>
      <c r="T224" s="21">
        <f t="shared" si="25"/>
        <v>0</v>
      </c>
      <c r="U224" s="21">
        <f t="shared" si="25"/>
        <v>0</v>
      </c>
      <c r="V224" s="21">
        <f t="shared" si="23"/>
        <v>0</v>
      </c>
      <c r="W224" s="21">
        <f t="shared" si="23"/>
        <v>0</v>
      </c>
      <c r="X224" s="21">
        <f t="shared" si="23"/>
        <v>0</v>
      </c>
      <c r="Y224" s="21">
        <f t="shared" si="23"/>
        <v>0</v>
      </c>
      <c r="Z224" s="21">
        <f t="shared" si="23"/>
        <v>0</v>
      </c>
      <c r="AA224" s="21">
        <f t="shared" si="23"/>
        <v>0</v>
      </c>
      <c r="AB224" s="21">
        <f t="shared" si="24"/>
        <v>0</v>
      </c>
      <c r="AC224" s="21">
        <f t="shared" si="24"/>
        <v>0</v>
      </c>
      <c r="AD224" s="24">
        <f t="shared" si="24"/>
        <v>0</v>
      </c>
      <c r="AF224" s="15">
        <f t="shared" si="21"/>
        <v>22.8</v>
      </c>
    </row>
    <row r="225" spans="1:32" x14ac:dyDescent="0.25">
      <c r="A225" s="75">
        <v>1556</v>
      </c>
      <c r="B225" s="75" t="str">
        <f>INDEX('FY16 DataDump'!$A$2:$H$4537, MATCH('FY16 Individual Analysis'!A225, 'FY16 DataDump'!$C$2:$C$4537, 0), MATCH('FY16 DataDump'!$B$1, 'FY16 DataDump'!$A$1:$H$1))</f>
        <v>SPECIAL SANDWICH</v>
      </c>
      <c r="C225" s="75" t="str">
        <f>INDEX('FY16 DataDump'!$A$2:$H$4537, MATCH('FY16 Individual Analysis'!A225, 'FY16 DataDump'!$C$2:$C$4537, 0), MATCH('FY16 DataDump'!$D$1, 'FY16 DataDump'!$A$1:$H$1))</f>
        <v>Grecian Salad</v>
      </c>
      <c r="D225" s="27">
        <f>SUMIFS('FY16 DataDump'!$E$2:$E$4537, 'FY16 DataDump'!$C$2:$C$4537, 'FY16 Individual Analysis'!$A225, 'FY16 DataDump'!$H$2:$H$4537, D$2)</f>
        <v>20</v>
      </c>
      <c r="E225" s="27">
        <f>SUMIFS('FY16 DataDump'!$E$2:$E$4537, 'FY16 DataDump'!$C$2:$C$4537, 'FY16 Individual Analysis'!$A225, 'FY16 DataDump'!$H$2:$H$4537, E$2)</f>
        <v>0</v>
      </c>
      <c r="F225" s="27">
        <f>SUMIFS('FY16 DataDump'!$E$2:$E$4537, 'FY16 DataDump'!$C$2:$C$4537, 'FY16 Individual Analysis'!$A225, 'FY16 DataDump'!$H$2:$H$4537, F$2)</f>
        <v>0</v>
      </c>
      <c r="G225" s="27">
        <f>SUMIFS('FY16 DataDump'!$E$2:$E$4537, 'FY16 DataDump'!$C$2:$C$4537, 'FY16 Individual Analysis'!$A225, 'FY16 DataDump'!$H$2:$H$4537, G$2)</f>
        <v>0</v>
      </c>
      <c r="H225" s="27">
        <f>SUMIFS('FY16 DataDump'!$E$2:$E$4537, 'FY16 DataDump'!$C$2:$C$4537, 'FY16 Individual Analysis'!$A225, 'FY16 DataDump'!$H$2:$H$4537, H$2)</f>
        <v>0</v>
      </c>
      <c r="I225" s="27">
        <f>SUMIFS('FY16 DataDump'!$E$2:$E$4537, 'FY16 DataDump'!$C$2:$C$4537, 'FY16 Individual Analysis'!$A225, 'FY16 DataDump'!$H$2:$H$4537, I$2)</f>
        <v>0</v>
      </c>
      <c r="J225" s="27">
        <f>SUMIFS('FY16 DataDump'!$E$2:$E$4537, 'FY16 DataDump'!$C$2:$C$4537, 'FY16 Individual Analysis'!$A225, 'FY16 DataDump'!$H$2:$H$4537, J$2)</f>
        <v>0</v>
      </c>
      <c r="K225" s="27">
        <f>SUMIFS('FY16 DataDump'!$E$2:$E$4537, 'FY16 DataDump'!$C$2:$C$4537, 'FY16 Individual Analysis'!$A225, 'FY16 DataDump'!$H$2:$H$4537, K$2)</f>
        <v>0</v>
      </c>
      <c r="L225" s="27">
        <f>SUMIFS('FY16 DataDump'!$E$2:$E$4537, 'FY16 DataDump'!$C$2:$C$4537, 'FY16 Individual Analysis'!$A225, 'FY16 DataDump'!$H$2:$H$4537, L$2)</f>
        <v>0</v>
      </c>
      <c r="M225" s="27">
        <f>SUMIFS('FY16 DataDump'!$E$2:$E$4537, 'FY16 DataDump'!$C$2:$C$4537, 'FY16 Individual Analysis'!$A225, 'FY16 DataDump'!$H$2:$H$4537, M$2)</f>
        <v>0</v>
      </c>
      <c r="N225" s="27">
        <f>SUMIFS('FY16 DataDump'!$E$2:$E$4537, 'FY16 DataDump'!$C$2:$C$4537, 'FY16 Individual Analysis'!$A225, 'FY16 DataDump'!$H$2:$H$4537, N$2)</f>
        <v>0</v>
      </c>
      <c r="O225" s="27">
        <f>SUMIFS('FY16 DataDump'!$E$2:$E$4537, 'FY16 DataDump'!$C$2:$C$4537, 'FY16 Individual Analysis'!$A225, 'FY16 DataDump'!$H$2:$H$4537, O$2)</f>
        <v>0</v>
      </c>
      <c r="P225" s="27">
        <f t="shared" si="22"/>
        <v>20</v>
      </c>
      <c r="Q225" s="108">
        <f t="shared" si="20"/>
        <v>1.6144656118824668E-3</v>
      </c>
      <c r="S225" s="20">
        <f t="shared" si="25"/>
        <v>24</v>
      </c>
      <c r="T225" s="21">
        <f t="shared" si="25"/>
        <v>0</v>
      </c>
      <c r="U225" s="21">
        <f t="shared" si="25"/>
        <v>0</v>
      </c>
      <c r="V225" s="21">
        <f t="shared" si="23"/>
        <v>0</v>
      </c>
      <c r="W225" s="21">
        <f t="shared" si="23"/>
        <v>0</v>
      </c>
      <c r="X225" s="21">
        <f t="shared" si="23"/>
        <v>0</v>
      </c>
      <c r="Y225" s="21">
        <f t="shared" si="23"/>
        <v>0</v>
      </c>
      <c r="Z225" s="21">
        <f t="shared" si="23"/>
        <v>0</v>
      </c>
      <c r="AA225" s="21">
        <f t="shared" si="23"/>
        <v>0</v>
      </c>
      <c r="AB225" s="21">
        <f t="shared" si="24"/>
        <v>0</v>
      </c>
      <c r="AC225" s="21">
        <f t="shared" si="24"/>
        <v>0</v>
      </c>
      <c r="AD225" s="24">
        <f t="shared" si="24"/>
        <v>0</v>
      </c>
      <c r="AF225" s="15">
        <f t="shared" si="21"/>
        <v>24</v>
      </c>
    </row>
    <row r="226" spans="1:32" x14ac:dyDescent="0.25">
      <c r="A226" s="75">
        <v>1557</v>
      </c>
      <c r="B226" s="75" t="str">
        <f>INDEX('FY16 DataDump'!$A$2:$H$4537, MATCH('FY16 Individual Analysis'!A226, 'FY16 DataDump'!$C$2:$C$4537, 0), MATCH('FY16 DataDump'!$B$1, 'FY16 DataDump'!$A$1:$H$1))</f>
        <v>SPECIAL SANDWICH</v>
      </c>
      <c r="C226" s="75" t="str">
        <f>INDEX('FY16 DataDump'!$A$2:$H$4537, MATCH('FY16 Individual Analysis'!A226, 'FY16 DataDump'!$C$2:$C$4537, 0), MATCH('FY16 DataDump'!$D$1, 'FY16 DataDump'!$A$1:$H$1))</f>
        <v>Hangry Vegan Wrap</v>
      </c>
      <c r="D226" s="27">
        <f>SUMIFS('FY16 DataDump'!$E$2:$E$4537, 'FY16 DataDump'!$C$2:$C$4537, 'FY16 Individual Analysis'!$A226, 'FY16 DataDump'!$H$2:$H$4537, D$2)</f>
        <v>26</v>
      </c>
      <c r="E226" s="27">
        <f>SUMIFS('FY16 DataDump'!$E$2:$E$4537, 'FY16 DataDump'!$C$2:$C$4537, 'FY16 Individual Analysis'!$A226, 'FY16 DataDump'!$H$2:$H$4537, E$2)</f>
        <v>0</v>
      </c>
      <c r="F226" s="27">
        <f>SUMIFS('FY16 DataDump'!$E$2:$E$4537, 'FY16 DataDump'!$C$2:$C$4537, 'FY16 Individual Analysis'!$A226, 'FY16 DataDump'!$H$2:$H$4537, F$2)</f>
        <v>0</v>
      </c>
      <c r="G226" s="27">
        <f>SUMIFS('FY16 DataDump'!$E$2:$E$4537, 'FY16 DataDump'!$C$2:$C$4537, 'FY16 Individual Analysis'!$A226, 'FY16 DataDump'!$H$2:$H$4537, G$2)</f>
        <v>0</v>
      </c>
      <c r="H226" s="27">
        <f>SUMIFS('FY16 DataDump'!$E$2:$E$4537, 'FY16 DataDump'!$C$2:$C$4537, 'FY16 Individual Analysis'!$A226, 'FY16 DataDump'!$H$2:$H$4537, H$2)</f>
        <v>0</v>
      </c>
      <c r="I226" s="27">
        <f>SUMIFS('FY16 DataDump'!$E$2:$E$4537, 'FY16 DataDump'!$C$2:$C$4537, 'FY16 Individual Analysis'!$A226, 'FY16 DataDump'!$H$2:$H$4537, I$2)</f>
        <v>0</v>
      </c>
      <c r="J226" s="27">
        <f>SUMIFS('FY16 DataDump'!$E$2:$E$4537, 'FY16 DataDump'!$C$2:$C$4537, 'FY16 Individual Analysis'!$A226, 'FY16 DataDump'!$H$2:$H$4537, J$2)</f>
        <v>0</v>
      </c>
      <c r="K226" s="27">
        <f>SUMIFS('FY16 DataDump'!$E$2:$E$4537, 'FY16 DataDump'!$C$2:$C$4537, 'FY16 Individual Analysis'!$A226, 'FY16 DataDump'!$H$2:$H$4537, K$2)</f>
        <v>0</v>
      </c>
      <c r="L226" s="27">
        <f>SUMIFS('FY16 DataDump'!$E$2:$E$4537, 'FY16 DataDump'!$C$2:$C$4537, 'FY16 Individual Analysis'!$A226, 'FY16 DataDump'!$H$2:$H$4537, L$2)</f>
        <v>0</v>
      </c>
      <c r="M226" s="27">
        <f>SUMIFS('FY16 DataDump'!$E$2:$E$4537, 'FY16 DataDump'!$C$2:$C$4537, 'FY16 Individual Analysis'!$A226, 'FY16 DataDump'!$H$2:$H$4537, M$2)</f>
        <v>0</v>
      </c>
      <c r="N226" s="27">
        <f>SUMIFS('FY16 DataDump'!$E$2:$E$4537, 'FY16 DataDump'!$C$2:$C$4537, 'FY16 Individual Analysis'!$A226, 'FY16 DataDump'!$H$2:$H$4537, N$2)</f>
        <v>0</v>
      </c>
      <c r="O226" s="27">
        <f>SUMIFS('FY16 DataDump'!$E$2:$E$4537, 'FY16 DataDump'!$C$2:$C$4537, 'FY16 Individual Analysis'!$A226, 'FY16 DataDump'!$H$2:$H$4537, O$2)</f>
        <v>0</v>
      </c>
      <c r="P226" s="27">
        <f t="shared" si="22"/>
        <v>26</v>
      </c>
      <c r="Q226" s="108">
        <f t="shared" si="20"/>
        <v>2.0988052954472071E-3</v>
      </c>
      <c r="S226" s="20">
        <f t="shared" si="25"/>
        <v>31.2</v>
      </c>
      <c r="T226" s="21">
        <f t="shared" si="25"/>
        <v>0</v>
      </c>
      <c r="U226" s="21">
        <f t="shared" si="25"/>
        <v>0</v>
      </c>
      <c r="V226" s="21">
        <f t="shared" si="23"/>
        <v>0</v>
      </c>
      <c r="W226" s="21">
        <f t="shared" si="23"/>
        <v>0</v>
      </c>
      <c r="X226" s="21">
        <f t="shared" si="23"/>
        <v>0</v>
      </c>
      <c r="Y226" s="21">
        <f t="shared" si="23"/>
        <v>0</v>
      </c>
      <c r="Z226" s="21">
        <f t="shared" si="23"/>
        <v>0</v>
      </c>
      <c r="AA226" s="21">
        <f t="shared" si="23"/>
        <v>0</v>
      </c>
      <c r="AB226" s="21">
        <f t="shared" si="24"/>
        <v>0</v>
      </c>
      <c r="AC226" s="21">
        <f t="shared" si="24"/>
        <v>0</v>
      </c>
      <c r="AD226" s="24">
        <f t="shared" si="24"/>
        <v>0</v>
      </c>
      <c r="AF226" s="15">
        <f t="shared" si="21"/>
        <v>31.2</v>
      </c>
    </row>
    <row r="227" spans="1:32" x14ac:dyDescent="0.25">
      <c r="A227" s="75">
        <v>1558</v>
      </c>
      <c r="B227" s="75" t="str">
        <f>INDEX('FY16 DataDump'!$A$2:$H$4537, MATCH('FY16 Individual Analysis'!A227, 'FY16 DataDump'!$C$2:$C$4537, 0), MATCH('FY16 DataDump'!$B$1, 'FY16 DataDump'!$A$1:$H$1))</f>
        <v>SPECIAL SANDWICH</v>
      </c>
      <c r="C227" s="75" t="str">
        <f>INDEX('FY16 DataDump'!$A$2:$H$4537, MATCH('FY16 Individual Analysis'!A227, 'FY16 DataDump'!$C$2:$C$4537, 0), MATCH('FY16 DataDump'!$D$1, 'FY16 DataDump'!$A$1:$H$1))</f>
        <v>Lumberjack Breakfast Sand</v>
      </c>
      <c r="D227" s="27">
        <f>SUMIFS('FY16 DataDump'!$E$2:$E$4537, 'FY16 DataDump'!$C$2:$C$4537, 'FY16 Individual Analysis'!$A227, 'FY16 DataDump'!$H$2:$H$4537, D$2)</f>
        <v>33</v>
      </c>
      <c r="E227" s="27">
        <f>SUMIFS('FY16 DataDump'!$E$2:$E$4537, 'FY16 DataDump'!$C$2:$C$4537, 'FY16 Individual Analysis'!$A227, 'FY16 DataDump'!$H$2:$H$4537, E$2)</f>
        <v>0</v>
      </c>
      <c r="F227" s="27">
        <f>SUMIFS('FY16 DataDump'!$E$2:$E$4537, 'FY16 DataDump'!$C$2:$C$4537, 'FY16 Individual Analysis'!$A227, 'FY16 DataDump'!$H$2:$H$4537, F$2)</f>
        <v>0</v>
      </c>
      <c r="G227" s="27">
        <f>SUMIFS('FY16 DataDump'!$E$2:$E$4537, 'FY16 DataDump'!$C$2:$C$4537, 'FY16 Individual Analysis'!$A227, 'FY16 DataDump'!$H$2:$H$4537, G$2)</f>
        <v>0</v>
      </c>
      <c r="H227" s="27">
        <f>SUMIFS('FY16 DataDump'!$E$2:$E$4537, 'FY16 DataDump'!$C$2:$C$4537, 'FY16 Individual Analysis'!$A227, 'FY16 DataDump'!$H$2:$H$4537, H$2)</f>
        <v>0</v>
      </c>
      <c r="I227" s="27">
        <f>SUMIFS('FY16 DataDump'!$E$2:$E$4537, 'FY16 DataDump'!$C$2:$C$4537, 'FY16 Individual Analysis'!$A227, 'FY16 DataDump'!$H$2:$H$4537, I$2)</f>
        <v>0</v>
      </c>
      <c r="J227" s="27">
        <f>SUMIFS('FY16 DataDump'!$E$2:$E$4537, 'FY16 DataDump'!$C$2:$C$4537, 'FY16 Individual Analysis'!$A227, 'FY16 DataDump'!$H$2:$H$4537, J$2)</f>
        <v>0</v>
      </c>
      <c r="K227" s="27">
        <f>SUMIFS('FY16 DataDump'!$E$2:$E$4537, 'FY16 DataDump'!$C$2:$C$4537, 'FY16 Individual Analysis'!$A227, 'FY16 DataDump'!$H$2:$H$4537, K$2)</f>
        <v>0</v>
      </c>
      <c r="L227" s="27">
        <f>SUMIFS('FY16 DataDump'!$E$2:$E$4537, 'FY16 DataDump'!$C$2:$C$4537, 'FY16 Individual Analysis'!$A227, 'FY16 DataDump'!$H$2:$H$4537, L$2)</f>
        <v>0</v>
      </c>
      <c r="M227" s="27">
        <f>SUMIFS('FY16 DataDump'!$E$2:$E$4537, 'FY16 DataDump'!$C$2:$C$4537, 'FY16 Individual Analysis'!$A227, 'FY16 DataDump'!$H$2:$H$4537, M$2)</f>
        <v>0</v>
      </c>
      <c r="N227" s="27">
        <f>SUMIFS('FY16 DataDump'!$E$2:$E$4537, 'FY16 DataDump'!$C$2:$C$4537, 'FY16 Individual Analysis'!$A227, 'FY16 DataDump'!$H$2:$H$4537, N$2)</f>
        <v>0</v>
      </c>
      <c r="O227" s="27">
        <f>SUMIFS('FY16 DataDump'!$E$2:$E$4537, 'FY16 DataDump'!$C$2:$C$4537, 'FY16 Individual Analysis'!$A227, 'FY16 DataDump'!$H$2:$H$4537, O$2)</f>
        <v>0</v>
      </c>
      <c r="P227" s="27">
        <f t="shared" si="22"/>
        <v>33</v>
      </c>
      <c r="Q227" s="108">
        <f t="shared" si="20"/>
        <v>2.6638682596060704E-3</v>
      </c>
      <c r="S227" s="20">
        <f t="shared" si="25"/>
        <v>39.6</v>
      </c>
      <c r="T227" s="21">
        <f t="shared" si="25"/>
        <v>0</v>
      </c>
      <c r="U227" s="21">
        <f t="shared" si="25"/>
        <v>0</v>
      </c>
      <c r="V227" s="21">
        <f t="shared" si="23"/>
        <v>0</v>
      </c>
      <c r="W227" s="21">
        <f t="shared" si="23"/>
        <v>0</v>
      </c>
      <c r="X227" s="21">
        <f t="shared" si="23"/>
        <v>0</v>
      </c>
      <c r="Y227" s="21">
        <f t="shared" si="23"/>
        <v>0</v>
      </c>
      <c r="Z227" s="21">
        <f t="shared" si="23"/>
        <v>0</v>
      </c>
      <c r="AA227" s="21">
        <f t="shared" si="23"/>
        <v>0</v>
      </c>
      <c r="AB227" s="21">
        <f t="shared" si="24"/>
        <v>0</v>
      </c>
      <c r="AC227" s="21">
        <f t="shared" si="24"/>
        <v>0</v>
      </c>
      <c r="AD227" s="24">
        <f t="shared" si="24"/>
        <v>0</v>
      </c>
      <c r="AF227" s="15">
        <f t="shared" si="21"/>
        <v>39.6</v>
      </c>
    </row>
    <row r="228" spans="1:32" x14ac:dyDescent="0.25">
      <c r="A228" s="75">
        <v>103001</v>
      </c>
      <c r="B228" s="75" t="str">
        <f>INDEX('FY16 DataDump'!$A$2:$H$4537, MATCH('FY16 Individual Analysis'!A228, 'FY16 DataDump'!$C$2:$C$4537, 0), MATCH('FY16 DataDump'!$B$1, 'FY16 DataDump'!$A$1:$H$1))</f>
        <v>SPECIAL SANDWICH</v>
      </c>
      <c r="C228" s="75" t="str">
        <f>INDEX('FY16 DataDump'!$A$2:$H$4537, MATCH('FY16 Individual Analysis'!A228, 'FY16 DataDump'!$C$2:$C$4537, 0), MATCH('FY16 DataDump'!$D$1, 'FY16 DataDump'!$A$1:$H$1))</f>
        <v>Molly Hero Sandwich</v>
      </c>
      <c r="D228" s="27">
        <f>SUMIFS('FY16 DataDump'!$E$2:$E$4537, 'FY16 DataDump'!$C$2:$C$4537, 'FY16 Individual Analysis'!$A228, 'FY16 DataDump'!$H$2:$H$4537, D$2)</f>
        <v>19</v>
      </c>
      <c r="E228" s="27">
        <f>SUMIFS('FY16 DataDump'!$E$2:$E$4537, 'FY16 DataDump'!$C$2:$C$4537, 'FY16 Individual Analysis'!$A228, 'FY16 DataDump'!$H$2:$H$4537, E$2)</f>
        <v>0</v>
      </c>
      <c r="F228" s="27">
        <f>SUMIFS('FY16 DataDump'!$E$2:$E$4537, 'FY16 DataDump'!$C$2:$C$4537, 'FY16 Individual Analysis'!$A228, 'FY16 DataDump'!$H$2:$H$4537, F$2)</f>
        <v>0</v>
      </c>
      <c r="G228" s="27">
        <f>SUMIFS('FY16 DataDump'!$E$2:$E$4537, 'FY16 DataDump'!$C$2:$C$4537, 'FY16 Individual Analysis'!$A228, 'FY16 DataDump'!$H$2:$H$4537, G$2)</f>
        <v>0</v>
      </c>
      <c r="H228" s="27">
        <f>SUMIFS('FY16 DataDump'!$E$2:$E$4537, 'FY16 DataDump'!$C$2:$C$4537, 'FY16 Individual Analysis'!$A228, 'FY16 DataDump'!$H$2:$H$4537, H$2)</f>
        <v>0</v>
      </c>
      <c r="I228" s="27">
        <f>SUMIFS('FY16 DataDump'!$E$2:$E$4537, 'FY16 DataDump'!$C$2:$C$4537, 'FY16 Individual Analysis'!$A228, 'FY16 DataDump'!$H$2:$H$4537, I$2)</f>
        <v>0</v>
      </c>
      <c r="J228" s="27">
        <f>SUMIFS('FY16 DataDump'!$E$2:$E$4537, 'FY16 DataDump'!$C$2:$C$4537, 'FY16 Individual Analysis'!$A228, 'FY16 DataDump'!$H$2:$H$4537, J$2)</f>
        <v>0</v>
      </c>
      <c r="K228" s="27">
        <f>SUMIFS('FY16 DataDump'!$E$2:$E$4537, 'FY16 DataDump'!$C$2:$C$4537, 'FY16 Individual Analysis'!$A228, 'FY16 DataDump'!$H$2:$H$4537, K$2)</f>
        <v>0</v>
      </c>
      <c r="L228" s="27">
        <f>SUMIFS('FY16 DataDump'!$E$2:$E$4537, 'FY16 DataDump'!$C$2:$C$4537, 'FY16 Individual Analysis'!$A228, 'FY16 DataDump'!$H$2:$H$4537, L$2)</f>
        <v>0</v>
      </c>
      <c r="M228" s="27">
        <f>SUMIFS('FY16 DataDump'!$E$2:$E$4537, 'FY16 DataDump'!$C$2:$C$4537, 'FY16 Individual Analysis'!$A228, 'FY16 DataDump'!$H$2:$H$4537, M$2)</f>
        <v>0</v>
      </c>
      <c r="N228" s="27">
        <f>SUMIFS('FY16 DataDump'!$E$2:$E$4537, 'FY16 DataDump'!$C$2:$C$4537, 'FY16 Individual Analysis'!$A228, 'FY16 DataDump'!$H$2:$H$4537, N$2)</f>
        <v>0</v>
      </c>
      <c r="O228" s="27">
        <f>SUMIFS('FY16 DataDump'!$E$2:$E$4537, 'FY16 DataDump'!$C$2:$C$4537, 'FY16 Individual Analysis'!$A228, 'FY16 DataDump'!$H$2:$H$4537, O$2)</f>
        <v>0</v>
      </c>
      <c r="P228" s="27">
        <f t="shared" si="22"/>
        <v>19</v>
      </c>
      <c r="Q228" s="108">
        <f t="shared" si="20"/>
        <v>1.5337423312883436E-3</v>
      </c>
      <c r="S228" s="20">
        <f t="shared" si="25"/>
        <v>22.8</v>
      </c>
      <c r="T228" s="21">
        <f t="shared" si="25"/>
        <v>0</v>
      </c>
      <c r="U228" s="21">
        <f t="shared" si="25"/>
        <v>0</v>
      </c>
      <c r="V228" s="21">
        <f t="shared" si="23"/>
        <v>0</v>
      </c>
      <c r="W228" s="21">
        <f t="shared" si="23"/>
        <v>0</v>
      </c>
      <c r="X228" s="21">
        <f t="shared" si="23"/>
        <v>0</v>
      </c>
      <c r="Y228" s="21">
        <f t="shared" si="23"/>
        <v>0</v>
      </c>
      <c r="Z228" s="21">
        <f t="shared" si="23"/>
        <v>0</v>
      </c>
      <c r="AA228" s="21">
        <f t="shared" si="23"/>
        <v>0</v>
      </c>
      <c r="AB228" s="21">
        <f t="shared" si="24"/>
        <v>0</v>
      </c>
      <c r="AC228" s="21">
        <f t="shared" si="24"/>
        <v>0</v>
      </c>
      <c r="AD228" s="24">
        <f t="shared" si="24"/>
        <v>0</v>
      </c>
      <c r="AF228" s="15">
        <f t="shared" si="21"/>
        <v>22.8</v>
      </c>
    </row>
    <row r="229" spans="1:32" x14ac:dyDescent="0.25">
      <c r="A229" s="75">
        <v>1552</v>
      </c>
      <c r="B229" s="75" t="str">
        <f>INDEX('FY16 DataDump'!$A$2:$H$4537, MATCH('FY16 Individual Analysis'!A229, 'FY16 DataDump'!$C$2:$C$4537, 0), MATCH('FY16 DataDump'!$B$1, 'FY16 DataDump'!$A$1:$H$1))</f>
        <v>SPECIAL SANDWICH</v>
      </c>
      <c r="C229" s="75" t="str">
        <f>INDEX('FY16 DataDump'!$A$2:$H$4537, MATCH('FY16 Individual Analysis'!A229, 'FY16 DataDump'!$C$2:$C$4537, 0), MATCH('FY16 DataDump'!$D$1, 'FY16 DataDump'!$A$1:$H$1))</f>
        <v>Olympic Salad</v>
      </c>
      <c r="D229" s="27">
        <f>SUMIFS('FY16 DataDump'!$E$2:$E$4537, 'FY16 DataDump'!$C$2:$C$4537, 'FY16 Individual Analysis'!$A229, 'FY16 DataDump'!$H$2:$H$4537, D$2)</f>
        <v>11</v>
      </c>
      <c r="E229" s="27">
        <f>SUMIFS('FY16 DataDump'!$E$2:$E$4537, 'FY16 DataDump'!$C$2:$C$4537, 'FY16 Individual Analysis'!$A229, 'FY16 DataDump'!$H$2:$H$4537, E$2)</f>
        <v>0</v>
      </c>
      <c r="F229" s="27">
        <f>SUMIFS('FY16 DataDump'!$E$2:$E$4537, 'FY16 DataDump'!$C$2:$C$4537, 'FY16 Individual Analysis'!$A229, 'FY16 DataDump'!$H$2:$H$4537, F$2)</f>
        <v>0</v>
      </c>
      <c r="G229" s="27">
        <f>SUMIFS('FY16 DataDump'!$E$2:$E$4537, 'FY16 DataDump'!$C$2:$C$4537, 'FY16 Individual Analysis'!$A229, 'FY16 DataDump'!$H$2:$H$4537, G$2)</f>
        <v>0</v>
      </c>
      <c r="H229" s="27">
        <f>SUMIFS('FY16 DataDump'!$E$2:$E$4537, 'FY16 DataDump'!$C$2:$C$4537, 'FY16 Individual Analysis'!$A229, 'FY16 DataDump'!$H$2:$H$4537, H$2)</f>
        <v>0</v>
      </c>
      <c r="I229" s="27">
        <f>SUMIFS('FY16 DataDump'!$E$2:$E$4537, 'FY16 DataDump'!$C$2:$C$4537, 'FY16 Individual Analysis'!$A229, 'FY16 DataDump'!$H$2:$H$4537, I$2)</f>
        <v>0</v>
      </c>
      <c r="J229" s="27">
        <f>SUMIFS('FY16 DataDump'!$E$2:$E$4537, 'FY16 DataDump'!$C$2:$C$4537, 'FY16 Individual Analysis'!$A229, 'FY16 DataDump'!$H$2:$H$4537, J$2)</f>
        <v>0</v>
      </c>
      <c r="K229" s="27">
        <f>SUMIFS('FY16 DataDump'!$E$2:$E$4537, 'FY16 DataDump'!$C$2:$C$4537, 'FY16 Individual Analysis'!$A229, 'FY16 DataDump'!$H$2:$H$4537, K$2)</f>
        <v>0</v>
      </c>
      <c r="L229" s="27">
        <f>SUMIFS('FY16 DataDump'!$E$2:$E$4537, 'FY16 DataDump'!$C$2:$C$4537, 'FY16 Individual Analysis'!$A229, 'FY16 DataDump'!$H$2:$H$4537, L$2)</f>
        <v>0</v>
      </c>
      <c r="M229" s="27">
        <f>SUMIFS('FY16 DataDump'!$E$2:$E$4537, 'FY16 DataDump'!$C$2:$C$4537, 'FY16 Individual Analysis'!$A229, 'FY16 DataDump'!$H$2:$H$4537, M$2)</f>
        <v>0</v>
      </c>
      <c r="N229" s="27">
        <f>SUMIFS('FY16 DataDump'!$E$2:$E$4537, 'FY16 DataDump'!$C$2:$C$4537, 'FY16 Individual Analysis'!$A229, 'FY16 DataDump'!$H$2:$H$4537, N$2)</f>
        <v>0</v>
      </c>
      <c r="O229" s="27">
        <f>SUMIFS('FY16 DataDump'!$E$2:$E$4537, 'FY16 DataDump'!$C$2:$C$4537, 'FY16 Individual Analysis'!$A229, 'FY16 DataDump'!$H$2:$H$4537, O$2)</f>
        <v>0</v>
      </c>
      <c r="P229" s="27">
        <f t="shared" si="22"/>
        <v>11</v>
      </c>
      <c r="Q229" s="108">
        <f t="shared" si="20"/>
        <v>8.8795608653535675E-4</v>
      </c>
      <c r="S229" s="20">
        <f t="shared" si="25"/>
        <v>13.2</v>
      </c>
      <c r="T229" s="21">
        <f t="shared" si="25"/>
        <v>0</v>
      </c>
      <c r="U229" s="21">
        <f t="shared" si="25"/>
        <v>0</v>
      </c>
      <c r="V229" s="21">
        <f t="shared" si="23"/>
        <v>0</v>
      </c>
      <c r="W229" s="21">
        <f t="shared" si="23"/>
        <v>0</v>
      </c>
      <c r="X229" s="21">
        <f t="shared" si="23"/>
        <v>0</v>
      </c>
      <c r="Y229" s="21">
        <f t="shared" si="23"/>
        <v>0</v>
      </c>
      <c r="Z229" s="21">
        <f t="shared" si="23"/>
        <v>0</v>
      </c>
      <c r="AA229" s="21">
        <f t="shared" si="23"/>
        <v>0</v>
      </c>
      <c r="AB229" s="21">
        <f t="shared" si="24"/>
        <v>0</v>
      </c>
      <c r="AC229" s="21">
        <f t="shared" si="24"/>
        <v>0</v>
      </c>
      <c r="AD229" s="24">
        <f t="shared" si="24"/>
        <v>0</v>
      </c>
      <c r="AF229" s="15">
        <f t="shared" si="21"/>
        <v>13.2</v>
      </c>
    </row>
    <row r="230" spans="1:32" x14ac:dyDescent="0.25">
      <c r="A230" s="75">
        <v>1555</v>
      </c>
      <c r="B230" s="75" t="str">
        <f>INDEX('FY16 DataDump'!$A$2:$H$4537, MATCH('FY16 Individual Analysis'!A230, 'FY16 DataDump'!$C$2:$C$4537, 0), MATCH('FY16 DataDump'!$B$1, 'FY16 DataDump'!$A$1:$H$1))</f>
        <v>SPECIAL SANDWICH</v>
      </c>
      <c r="C230" s="75" t="str">
        <f>INDEX('FY16 DataDump'!$A$2:$H$4537, MATCH('FY16 Individual Analysis'!A230, 'FY16 DataDump'!$C$2:$C$4537, 0), MATCH('FY16 DataDump'!$D$1, 'FY16 DataDump'!$A$1:$H$1))</f>
        <v>Quinoa Salad</v>
      </c>
      <c r="D230" s="27">
        <f>SUMIFS('FY16 DataDump'!$E$2:$E$4537, 'FY16 DataDump'!$C$2:$C$4537, 'FY16 Individual Analysis'!$A230, 'FY16 DataDump'!$H$2:$H$4537, D$2)</f>
        <v>24</v>
      </c>
      <c r="E230" s="27">
        <f>SUMIFS('FY16 DataDump'!$E$2:$E$4537, 'FY16 DataDump'!$C$2:$C$4537, 'FY16 Individual Analysis'!$A230, 'FY16 DataDump'!$H$2:$H$4537, E$2)</f>
        <v>0</v>
      </c>
      <c r="F230" s="27">
        <f>SUMIFS('FY16 DataDump'!$E$2:$E$4537, 'FY16 DataDump'!$C$2:$C$4537, 'FY16 Individual Analysis'!$A230, 'FY16 DataDump'!$H$2:$H$4537, F$2)</f>
        <v>0</v>
      </c>
      <c r="G230" s="27">
        <f>SUMIFS('FY16 DataDump'!$E$2:$E$4537, 'FY16 DataDump'!$C$2:$C$4537, 'FY16 Individual Analysis'!$A230, 'FY16 DataDump'!$H$2:$H$4537, G$2)</f>
        <v>0</v>
      </c>
      <c r="H230" s="27">
        <f>SUMIFS('FY16 DataDump'!$E$2:$E$4537, 'FY16 DataDump'!$C$2:$C$4537, 'FY16 Individual Analysis'!$A230, 'FY16 DataDump'!$H$2:$H$4537, H$2)</f>
        <v>0</v>
      </c>
      <c r="I230" s="27">
        <f>SUMIFS('FY16 DataDump'!$E$2:$E$4537, 'FY16 DataDump'!$C$2:$C$4537, 'FY16 Individual Analysis'!$A230, 'FY16 DataDump'!$H$2:$H$4537, I$2)</f>
        <v>0</v>
      </c>
      <c r="J230" s="27">
        <f>SUMIFS('FY16 DataDump'!$E$2:$E$4537, 'FY16 DataDump'!$C$2:$C$4537, 'FY16 Individual Analysis'!$A230, 'FY16 DataDump'!$H$2:$H$4537, J$2)</f>
        <v>0</v>
      </c>
      <c r="K230" s="27">
        <f>SUMIFS('FY16 DataDump'!$E$2:$E$4537, 'FY16 DataDump'!$C$2:$C$4537, 'FY16 Individual Analysis'!$A230, 'FY16 DataDump'!$H$2:$H$4537, K$2)</f>
        <v>0</v>
      </c>
      <c r="L230" s="27">
        <f>SUMIFS('FY16 DataDump'!$E$2:$E$4537, 'FY16 DataDump'!$C$2:$C$4537, 'FY16 Individual Analysis'!$A230, 'FY16 DataDump'!$H$2:$H$4537, L$2)</f>
        <v>0</v>
      </c>
      <c r="M230" s="27">
        <f>SUMIFS('FY16 DataDump'!$E$2:$E$4537, 'FY16 DataDump'!$C$2:$C$4537, 'FY16 Individual Analysis'!$A230, 'FY16 DataDump'!$H$2:$H$4537, M$2)</f>
        <v>0</v>
      </c>
      <c r="N230" s="27">
        <f>SUMIFS('FY16 DataDump'!$E$2:$E$4537, 'FY16 DataDump'!$C$2:$C$4537, 'FY16 Individual Analysis'!$A230, 'FY16 DataDump'!$H$2:$H$4537, N$2)</f>
        <v>0</v>
      </c>
      <c r="O230" s="27">
        <f>SUMIFS('FY16 DataDump'!$E$2:$E$4537, 'FY16 DataDump'!$C$2:$C$4537, 'FY16 Individual Analysis'!$A230, 'FY16 DataDump'!$H$2:$H$4537, O$2)</f>
        <v>0</v>
      </c>
      <c r="P230" s="27">
        <f t="shared" si="22"/>
        <v>24</v>
      </c>
      <c r="Q230" s="108">
        <f t="shared" si="20"/>
        <v>1.9373587342589602E-3</v>
      </c>
      <c r="S230" s="20">
        <f t="shared" si="25"/>
        <v>28.8</v>
      </c>
      <c r="T230" s="21">
        <f t="shared" si="25"/>
        <v>0</v>
      </c>
      <c r="U230" s="21">
        <f t="shared" si="25"/>
        <v>0</v>
      </c>
      <c r="V230" s="21">
        <f t="shared" si="23"/>
        <v>0</v>
      </c>
      <c r="W230" s="21">
        <f t="shared" si="23"/>
        <v>0</v>
      </c>
      <c r="X230" s="21">
        <f t="shared" si="23"/>
        <v>0</v>
      </c>
      <c r="Y230" s="21">
        <f t="shared" si="23"/>
        <v>0</v>
      </c>
      <c r="Z230" s="21">
        <f t="shared" si="23"/>
        <v>0</v>
      </c>
      <c r="AA230" s="21">
        <f t="shared" si="23"/>
        <v>0</v>
      </c>
      <c r="AB230" s="21">
        <f t="shared" si="24"/>
        <v>0</v>
      </c>
      <c r="AC230" s="21">
        <f t="shared" si="24"/>
        <v>0</v>
      </c>
      <c r="AD230" s="24">
        <f t="shared" si="24"/>
        <v>0</v>
      </c>
      <c r="AF230" s="15">
        <f t="shared" si="21"/>
        <v>28.8</v>
      </c>
    </row>
    <row r="231" spans="1:32" x14ac:dyDescent="0.25">
      <c r="A231" s="75">
        <v>1563</v>
      </c>
      <c r="B231" s="75" t="str">
        <f>INDEX('FY16 DataDump'!$A$2:$H$4537, MATCH('FY16 Individual Analysis'!A231, 'FY16 DataDump'!$C$2:$C$4537, 0), MATCH('FY16 DataDump'!$B$1, 'FY16 DataDump'!$A$1:$H$1))</f>
        <v>SPECIAL SANDWICH</v>
      </c>
      <c r="C231" s="75" t="str">
        <f>INDEX('FY16 DataDump'!$A$2:$H$4537, MATCH('FY16 Individual Analysis'!A231, 'FY16 DataDump'!$C$2:$C$4537, 0), MATCH('FY16 DataDump'!$D$1, 'FY16 DataDump'!$A$1:$H$1))</f>
        <v>Shindig Sammy Sandwich</v>
      </c>
      <c r="D231" s="27">
        <f>SUMIFS('FY16 DataDump'!$E$2:$E$4537, 'FY16 DataDump'!$C$2:$C$4537, 'FY16 Individual Analysis'!$A231, 'FY16 DataDump'!$H$2:$H$4537, D$2)</f>
        <v>19</v>
      </c>
      <c r="E231" s="27">
        <f>SUMIFS('FY16 DataDump'!$E$2:$E$4537, 'FY16 DataDump'!$C$2:$C$4537, 'FY16 Individual Analysis'!$A231, 'FY16 DataDump'!$H$2:$H$4537, E$2)</f>
        <v>0</v>
      </c>
      <c r="F231" s="27">
        <f>SUMIFS('FY16 DataDump'!$E$2:$E$4537, 'FY16 DataDump'!$C$2:$C$4537, 'FY16 Individual Analysis'!$A231, 'FY16 DataDump'!$H$2:$H$4537, F$2)</f>
        <v>0</v>
      </c>
      <c r="G231" s="27">
        <f>SUMIFS('FY16 DataDump'!$E$2:$E$4537, 'FY16 DataDump'!$C$2:$C$4537, 'FY16 Individual Analysis'!$A231, 'FY16 DataDump'!$H$2:$H$4537, G$2)</f>
        <v>0</v>
      </c>
      <c r="H231" s="27">
        <f>SUMIFS('FY16 DataDump'!$E$2:$E$4537, 'FY16 DataDump'!$C$2:$C$4537, 'FY16 Individual Analysis'!$A231, 'FY16 DataDump'!$H$2:$H$4537, H$2)</f>
        <v>0</v>
      </c>
      <c r="I231" s="27">
        <f>SUMIFS('FY16 DataDump'!$E$2:$E$4537, 'FY16 DataDump'!$C$2:$C$4537, 'FY16 Individual Analysis'!$A231, 'FY16 DataDump'!$H$2:$H$4537, I$2)</f>
        <v>0</v>
      </c>
      <c r="J231" s="27">
        <f>SUMIFS('FY16 DataDump'!$E$2:$E$4537, 'FY16 DataDump'!$C$2:$C$4537, 'FY16 Individual Analysis'!$A231, 'FY16 DataDump'!$H$2:$H$4537, J$2)</f>
        <v>0</v>
      </c>
      <c r="K231" s="27">
        <f>SUMIFS('FY16 DataDump'!$E$2:$E$4537, 'FY16 DataDump'!$C$2:$C$4537, 'FY16 Individual Analysis'!$A231, 'FY16 DataDump'!$H$2:$H$4537, K$2)</f>
        <v>0</v>
      </c>
      <c r="L231" s="27">
        <f>SUMIFS('FY16 DataDump'!$E$2:$E$4537, 'FY16 DataDump'!$C$2:$C$4537, 'FY16 Individual Analysis'!$A231, 'FY16 DataDump'!$H$2:$H$4537, L$2)</f>
        <v>0</v>
      </c>
      <c r="M231" s="27">
        <f>SUMIFS('FY16 DataDump'!$E$2:$E$4537, 'FY16 DataDump'!$C$2:$C$4537, 'FY16 Individual Analysis'!$A231, 'FY16 DataDump'!$H$2:$H$4537, M$2)</f>
        <v>0</v>
      </c>
      <c r="N231" s="27">
        <f>SUMIFS('FY16 DataDump'!$E$2:$E$4537, 'FY16 DataDump'!$C$2:$C$4537, 'FY16 Individual Analysis'!$A231, 'FY16 DataDump'!$H$2:$H$4537, N$2)</f>
        <v>0</v>
      </c>
      <c r="O231" s="27">
        <f>SUMIFS('FY16 DataDump'!$E$2:$E$4537, 'FY16 DataDump'!$C$2:$C$4537, 'FY16 Individual Analysis'!$A231, 'FY16 DataDump'!$H$2:$H$4537, O$2)</f>
        <v>0</v>
      </c>
      <c r="P231" s="27">
        <f t="shared" si="22"/>
        <v>19</v>
      </c>
      <c r="Q231" s="108">
        <f t="shared" si="20"/>
        <v>1.5337423312883436E-3</v>
      </c>
      <c r="S231" s="20">
        <f t="shared" si="25"/>
        <v>22.8</v>
      </c>
      <c r="T231" s="21">
        <f t="shared" si="25"/>
        <v>0</v>
      </c>
      <c r="U231" s="21">
        <f t="shared" si="25"/>
        <v>0</v>
      </c>
      <c r="V231" s="21">
        <f t="shared" si="23"/>
        <v>0</v>
      </c>
      <c r="W231" s="21">
        <f t="shared" si="23"/>
        <v>0</v>
      </c>
      <c r="X231" s="21">
        <f t="shared" si="23"/>
        <v>0</v>
      </c>
      <c r="Y231" s="21">
        <f t="shared" si="23"/>
        <v>0</v>
      </c>
      <c r="Z231" s="21">
        <f t="shared" si="23"/>
        <v>0</v>
      </c>
      <c r="AA231" s="21">
        <f t="shared" si="23"/>
        <v>0</v>
      </c>
      <c r="AB231" s="21">
        <f t="shared" si="24"/>
        <v>0</v>
      </c>
      <c r="AC231" s="21">
        <f t="shared" si="24"/>
        <v>0</v>
      </c>
      <c r="AD231" s="24">
        <f t="shared" si="24"/>
        <v>0</v>
      </c>
      <c r="AF231" s="15">
        <f t="shared" si="21"/>
        <v>22.8</v>
      </c>
    </row>
    <row r="232" spans="1:32" x14ac:dyDescent="0.25">
      <c r="A232" s="75">
        <v>1571</v>
      </c>
      <c r="B232" s="75" t="str">
        <f>INDEX('FY16 DataDump'!$A$2:$H$4537, MATCH('FY16 Individual Analysis'!A232, 'FY16 DataDump'!$C$2:$C$4537, 0), MATCH('FY16 DataDump'!$B$1, 'FY16 DataDump'!$A$1:$H$1))</f>
        <v>SPECIAL SANDWICH</v>
      </c>
      <c r="C232" s="75" t="str">
        <f>INDEX('FY16 DataDump'!$A$2:$H$4537, MATCH('FY16 Individual Analysis'!A232, 'FY16 DataDump'!$C$2:$C$4537, 0), MATCH('FY16 DataDump'!$D$1, 'FY16 DataDump'!$A$1:$H$1))</f>
        <v>The Startup Breakfast San</v>
      </c>
      <c r="D232" s="27">
        <f>SUMIFS('FY16 DataDump'!$E$2:$E$4537, 'FY16 DataDump'!$C$2:$C$4537, 'FY16 Individual Analysis'!$A232, 'FY16 DataDump'!$H$2:$H$4537, D$2)</f>
        <v>24</v>
      </c>
      <c r="E232" s="27">
        <f>SUMIFS('FY16 DataDump'!$E$2:$E$4537, 'FY16 DataDump'!$C$2:$C$4537, 'FY16 Individual Analysis'!$A232, 'FY16 DataDump'!$H$2:$H$4537, E$2)</f>
        <v>0</v>
      </c>
      <c r="F232" s="27">
        <f>SUMIFS('FY16 DataDump'!$E$2:$E$4537, 'FY16 DataDump'!$C$2:$C$4537, 'FY16 Individual Analysis'!$A232, 'FY16 DataDump'!$H$2:$H$4537, F$2)</f>
        <v>0</v>
      </c>
      <c r="G232" s="27">
        <f>SUMIFS('FY16 DataDump'!$E$2:$E$4537, 'FY16 DataDump'!$C$2:$C$4537, 'FY16 Individual Analysis'!$A232, 'FY16 DataDump'!$H$2:$H$4537, G$2)</f>
        <v>0</v>
      </c>
      <c r="H232" s="27">
        <f>SUMIFS('FY16 DataDump'!$E$2:$E$4537, 'FY16 DataDump'!$C$2:$C$4537, 'FY16 Individual Analysis'!$A232, 'FY16 DataDump'!$H$2:$H$4537, H$2)</f>
        <v>0</v>
      </c>
      <c r="I232" s="27">
        <f>SUMIFS('FY16 DataDump'!$E$2:$E$4537, 'FY16 DataDump'!$C$2:$C$4537, 'FY16 Individual Analysis'!$A232, 'FY16 DataDump'!$H$2:$H$4537, I$2)</f>
        <v>0</v>
      </c>
      <c r="J232" s="27">
        <f>SUMIFS('FY16 DataDump'!$E$2:$E$4537, 'FY16 DataDump'!$C$2:$C$4537, 'FY16 Individual Analysis'!$A232, 'FY16 DataDump'!$H$2:$H$4537, J$2)</f>
        <v>0</v>
      </c>
      <c r="K232" s="27">
        <f>SUMIFS('FY16 DataDump'!$E$2:$E$4537, 'FY16 DataDump'!$C$2:$C$4537, 'FY16 Individual Analysis'!$A232, 'FY16 DataDump'!$H$2:$H$4537, K$2)</f>
        <v>0</v>
      </c>
      <c r="L232" s="27">
        <f>SUMIFS('FY16 DataDump'!$E$2:$E$4537, 'FY16 DataDump'!$C$2:$C$4537, 'FY16 Individual Analysis'!$A232, 'FY16 DataDump'!$H$2:$H$4537, L$2)</f>
        <v>0</v>
      </c>
      <c r="M232" s="27">
        <f>SUMIFS('FY16 DataDump'!$E$2:$E$4537, 'FY16 DataDump'!$C$2:$C$4537, 'FY16 Individual Analysis'!$A232, 'FY16 DataDump'!$H$2:$H$4537, M$2)</f>
        <v>0</v>
      </c>
      <c r="N232" s="27">
        <f>SUMIFS('FY16 DataDump'!$E$2:$E$4537, 'FY16 DataDump'!$C$2:$C$4537, 'FY16 Individual Analysis'!$A232, 'FY16 DataDump'!$H$2:$H$4537, N$2)</f>
        <v>0</v>
      </c>
      <c r="O232" s="27">
        <f>SUMIFS('FY16 DataDump'!$E$2:$E$4537, 'FY16 DataDump'!$C$2:$C$4537, 'FY16 Individual Analysis'!$A232, 'FY16 DataDump'!$H$2:$H$4537, O$2)</f>
        <v>0</v>
      </c>
      <c r="P232" s="27">
        <f t="shared" si="22"/>
        <v>24</v>
      </c>
      <c r="Q232" s="108">
        <f t="shared" si="20"/>
        <v>1.9373587342589602E-3</v>
      </c>
      <c r="S232" s="20">
        <f t="shared" si="25"/>
        <v>28.8</v>
      </c>
      <c r="T232" s="21">
        <f t="shared" si="25"/>
        <v>0</v>
      </c>
      <c r="U232" s="21">
        <f t="shared" si="25"/>
        <v>0</v>
      </c>
      <c r="V232" s="21">
        <f t="shared" si="23"/>
        <v>0</v>
      </c>
      <c r="W232" s="21">
        <f t="shared" si="23"/>
        <v>0</v>
      </c>
      <c r="X232" s="21">
        <f t="shared" si="23"/>
        <v>0</v>
      </c>
      <c r="Y232" s="21">
        <f t="shared" si="23"/>
        <v>0</v>
      </c>
      <c r="Z232" s="21">
        <f t="shared" si="23"/>
        <v>0</v>
      </c>
      <c r="AA232" s="21">
        <f t="shared" si="23"/>
        <v>0</v>
      </c>
      <c r="AB232" s="21">
        <f t="shared" si="24"/>
        <v>0</v>
      </c>
      <c r="AC232" s="21">
        <f t="shared" si="24"/>
        <v>0</v>
      </c>
      <c r="AD232" s="24">
        <f t="shared" si="24"/>
        <v>0</v>
      </c>
      <c r="AF232" s="15">
        <f t="shared" si="21"/>
        <v>28.8</v>
      </c>
    </row>
    <row r="233" spans="1:32" x14ac:dyDescent="0.25">
      <c r="A233" s="75">
        <v>365</v>
      </c>
      <c r="B233" s="75" t="str">
        <f>INDEX('FY16 DataDump'!$A$2:$H$4537, MATCH('FY16 Individual Analysis'!A233, 'FY16 DataDump'!$C$2:$C$4537, 0), MATCH('FY16 DataDump'!$B$1, 'FY16 DataDump'!$A$1:$H$1))</f>
        <v>SPECIAL SANDWICH</v>
      </c>
      <c r="C233" s="75" t="str">
        <f>INDEX('FY16 DataDump'!$A$2:$H$4537, MATCH('FY16 Individual Analysis'!A233, 'FY16 DataDump'!$C$2:$C$4537, 0), MATCH('FY16 DataDump'!$D$1, 'FY16 DataDump'!$A$1:$H$1))</f>
        <v>Tortellini Pasta Salad</v>
      </c>
      <c r="D233" s="27">
        <f>SUMIFS('FY16 DataDump'!$E$2:$E$4537, 'FY16 DataDump'!$C$2:$C$4537, 'FY16 Individual Analysis'!$A233, 'FY16 DataDump'!$H$2:$H$4537, D$2)</f>
        <v>20</v>
      </c>
      <c r="E233" s="27">
        <f>SUMIFS('FY16 DataDump'!$E$2:$E$4537, 'FY16 DataDump'!$C$2:$C$4537, 'FY16 Individual Analysis'!$A233, 'FY16 DataDump'!$H$2:$H$4537, E$2)</f>
        <v>0</v>
      </c>
      <c r="F233" s="27">
        <f>SUMIFS('FY16 DataDump'!$E$2:$E$4537, 'FY16 DataDump'!$C$2:$C$4537, 'FY16 Individual Analysis'!$A233, 'FY16 DataDump'!$H$2:$H$4537, F$2)</f>
        <v>0</v>
      </c>
      <c r="G233" s="27">
        <f>SUMIFS('FY16 DataDump'!$E$2:$E$4537, 'FY16 DataDump'!$C$2:$C$4537, 'FY16 Individual Analysis'!$A233, 'FY16 DataDump'!$H$2:$H$4537, G$2)</f>
        <v>0</v>
      </c>
      <c r="H233" s="27">
        <f>SUMIFS('FY16 DataDump'!$E$2:$E$4537, 'FY16 DataDump'!$C$2:$C$4537, 'FY16 Individual Analysis'!$A233, 'FY16 DataDump'!$H$2:$H$4537, H$2)</f>
        <v>0</v>
      </c>
      <c r="I233" s="27">
        <f>SUMIFS('FY16 DataDump'!$E$2:$E$4537, 'FY16 DataDump'!$C$2:$C$4537, 'FY16 Individual Analysis'!$A233, 'FY16 DataDump'!$H$2:$H$4537, I$2)</f>
        <v>0</v>
      </c>
      <c r="J233" s="27">
        <f>SUMIFS('FY16 DataDump'!$E$2:$E$4537, 'FY16 DataDump'!$C$2:$C$4537, 'FY16 Individual Analysis'!$A233, 'FY16 DataDump'!$H$2:$H$4537, J$2)</f>
        <v>0</v>
      </c>
      <c r="K233" s="27">
        <f>SUMIFS('FY16 DataDump'!$E$2:$E$4537, 'FY16 DataDump'!$C$2:$C$4537, 'FY16 Individual Analysis'!$A233, 'FY16 DataDump'!$H$2:$H$4537, K$2)</f>
        <v>0</v>
      </c>
      <c r="L233" s="27">
        <f>SUMIFS('FY16 DataDump'!$E$2:$E$4537, 'FY16 DataDump'!$C$2:$C$4537, 'FY16 Individual Analysis'!$A233, 'FY16 DataDump'!$H$2:$H$4537, L$2)</f>
        <v>0</v>
      </c>
      <c r="M233" s="27">
        <f>SUMIFS('FY16 DataDump'!$E$2:$E$4537, 'FY16 DataDump'!$C$2:$C$4537, 'FY16 Individual Analysis'!$A233, 'FY16 DataDump'!$H$2:$H$4537, M$2)</f>
        <v>0</v>
      </c>
      <c r="N233" s="27">
        <f>SUMIFS('FY16 DataDump'!$E$2:$E$4537, 'FY16 DataDump'!$C$2:$C$4537, 'FY16 Individual Analysis'!$A233, 'FY16 DataDump'!$H$2:$H$4537, N$2)</f>
        <v>0</v>
      </c>
      <c r="O233" s="27">
        <f>SUMIFS('FY16 DataDump'!$E$2:$E$4537, 'FY16 DataDump'!$C$2:$C$4537, 'FY16 Individual Analysis'!$A233, 'FY16 DataDump'!$H$2:$H$4537, O$2)</f>
        <v>0</v>
      </c>
      <c r="P233" s="27">
        <f t="shared" si="22"/>
        <v>20</v>
      </c>
      <c r="Q233" s="108">
        <f t="shared" si="20"/>
        <v>1.6144656118824668E-3</v>
      </c>
      <c r="S233" s="20">
        <f t="shared" si="25"/>
        <v>24</v>
      </c>
      <c r="T233" s="21">
        <f t="shared" si="25"/>
        <v>0</v>
      </c>
      <c r="U233" s="21">
        <f t="shared" si="25"/>
        <v>0</v>
      </c>
      <c r="V233" s="21">
        <f t="shared" si="23"/>
        <v>0</v>
      </c>
      <c r="W233" s="21">
        <f t="shared" si="23"/>
        <v>0</v>
      </c>
      <c r="X233" s="21">
        <f t="shared" si="23"/>
        <v>0</v>
      </c>
      <c r="Y233" s="21">
        <f t="shared" si="23"/>
        <v>0</v>
      </c>
      <c r="Z233" s="21">
        <f t="shared" si="23"/>
        <v>0</v>
      </c>
      <c r="AA233" s="21">
        <f t="shared" si="23"/>
        <v>0</v>
      </c>
      <c r="AB233" s="21">
        <f t="shared" si="24"/>
        <v>0</v>
      </c>
      <c r="AC233" s="21">
        <f t="shared" si="24"/>
        <v>0</v>
      </c>
      <c r="AD233" s="24">
        <f t="shared" si="24"/>
        <v>0</v>
      </c>
      <c r="AF233" s="15">
        <f t="shared" si="21"/>
        <v>24</v>
      </c>
    </row>
    <row r="234" spans="1:32" x14ac:dyDescent="0.25">
      <c r="A234" s="75">
        <v>1565</v>
      </c>
      <c r="B234" s="75" t="str">
        <f>INDEX('FY16 DataDump'!$A$2:$H$4537, MATCH('FY16 Individual Analysis'!A234, 'FY16 DataDump'!$C$2:$C$4537, 0), MATCH('FY16 DataDump'!$B$1, 'FY16 DataDump'!$A$1:$H$1))</f>
        <v>SPECIAL SANDWICH</v>
      </c>
      <c r="C234" s="75" t="str">
        <f>INDEX('FY16 DataDump'!$A$2:$H$4537, MATCH('FY16 Individual Analysis'!A234, 'FY16 DataDump'!$C$2:$C$4537, 0), MATCH('FY16 DataDump'!$D$1, 'FY16 DataDump'!$A$1:$H$1))</f>
        <v>Treehugger Breakfast Sand</v>
      </c>
      <c r="D234" s="27">
        <f>SUMIFS('FY16 DataDump'!$E$2:$E$4537, 'FY16 DataDump'!$C$2:$C$4537, 'FY16 Individual Analysis'!$A234, 'FY16 DataDump'!$H$2:$H$4537, D$2)</f>
        <v>15</v>
      </c>
      <c r="E234" s="27">
        <f>SUMIFS('FY16 DataDump'!$E$2:$E$4537, 'FY16 DataDump'!$C$2:$C$4537, 'FY16 Individual Analysis'!$A234, 'FY16 DataDump'!$H$2:$H$4537, E$2)</f>
        <v>0</v>
      </c>
      <c r="F234" s="27">
        <f>SUMIFS('FY16 DataDump'!$E$2:$E$4537, 'FY16 DataDump'!$C$2:$C$4537, 'FY16 Individual Analysis'!$A234, 'FY16 DataDump'!$H$2:$H$4537, F$2)</f>
        <v>0</v>
      </c>
      <c r="G234" s="27">
        <f>SUMIFS('FY16 DataDump'!$E$2:$E$4537, 'FY16 DataDump'!$C$2:$C$4537, 'FY16 Individual Analysis'!$A234, 'FY16 DataDump'!$H$2:$H$4537, G$2)</f>
        <v>0</v>
      </c>
      <c r="H234" s="27">
        <f>SUMIFS('FY16 DataDump'!$E$2:$E$4537, 'FY16 DataDump'!$C$2:$C$4537, 'FY16 Individual Analysis'!$A234, 'FY16 DataDump'!$H$2:$H$4537, H$2)</f>
        <v>0</v>
      </c>
      <c r="I234" s="27">
        <f>SUMIFS('FY16 DataDump'!$E$2:$E$4537, 'FY16 DataDump'!$C$2:$C$4537, 'FY16 Individual Analysis'!$A234, 'FY16 DataDump'!$H$2:$H$4537, I$2)</f>
        <v>0</v>
      </c>
      <c r="J234" s="27">
        <f>SUMIFS('FY16 DataDump'!$E$2:$E$4537, 'FY16 DataDump'!$C$2:$C$4537, 'FY16 Individual Analysis'!$A234, 'FY16 DataDump'!$H$2:$H$4537, J$2)</f>
        <v>0</v>
      </c>
      <c r="K234" s="27">
        <f>SUMIFS('FY16 DataDump'!$E$2:$E$4537, 'FY16 DataDump'!$C$2:$C$4537, 'FY16 Individual Analysis'!$A234, 'FY16 DataDump'!$H$2:$H$4537, K$2)</f>
        <v>0</v>
      </c>
      <c r="L234" s="27">
        <f>SUMIFS('FY16 DataDump'!$E$2:$E$4537, 'FY16 DataDump'!$C$2:$C$4537, 'FY16 Individual Analysis'!$A234, 'FY16 DataDump'!$H$2:$H$4537, L$2)</f>
        <v>0</v>
      </c>
      <c r="M234" s="27">
        <f>SUMIFS('FY16 DataDump'!$E$2:$E$4537, 'FY16 DataDump'!$C$2:$C$4537, 'FY16 Individual Analysis'!$A234, 'FY16 DataDump'!$H$2:$H$4537, M$2)</f>
        <v>0</v>
      </c>
      <c r="N234" s="27">
        <f>SUMIFS('FY16 DataDump'!$E$2:$E$4537, 'FY16 DataDump'!$C$2:$C$4537, 'FY16 Individual Analysis'!$A234, 'FY16 DataDump'!$H$2:$H$4537, N$2)</f>
        <v>0</v>
      </c>
      <c r="O234" s="27">
        <f>SUMIFS('FY16 DataDump'!$E$2:$E$4537, 'FY16 DataDump'!$C$2:$C$4537, 'FY16 Individual Analysis'!$A234, 'FY16 DataDump'!$H$2:$H$4537, O$2)</f>
        <v>0</v>
      </c>
      <c r="P234" s="27">
        <f t="shared" si="22"/>
        <v>15</v>
      </c>
      <c r="Q234" s="108">
        <f t="shared" si="20"/>
        <v>1.2108492089118502E-3</v>
      </c>
      <c r="S234" s="20">
        <f t="shared" si="25"/>
        <v>18</v>
      </c>
      <c r="T234" s="21">
        <f t="shared" si="25"/>
        <v>0</v>
      </c>
      <c r="U234" s="21">
        <f t="shared" si="25"/>
        <v>0</v>
      </c>
      <c r="V234" s="21">
        <f t="shared" si="23"/>
        <v>0</v>
      </c>
      <c r="W234" s="21">
        <f t="shared" si="23"/>
        <v>0</v>
      </c>
      <c r="X234" s="21">
        <f t="shared" si="23"/>
        <v>0</v>
      </c>
      <c r="Y234" s="21">
        <f t="shared" si="23"/>
        <v>0</v>
      </c>
      <c r="Z234" s="21">
        <f t="shared" si="23"/>
        <v>0</v>
      </c>
      <c r="AA234" s="21">
        <f t="shared" si="23"/>
        <v>0</v>
      </c>
      <c r="AB234" s="21">
        <f t="shared" si="24"/>
        <v>0</v>
      </c>
      <c r="AC234" s="21">
        <f t="shared" si="24"/>
        <v>0</v>
      </c>
      <c r="AD234" s="24">
        <f t="shared" si="24"/>
        <v>0</v>
      </c>
      <c r="AF234" s="15">
        <f t="shared" si="21"/>
        <v>18</v>
      </c>
    </row>
    <row r="235" spans="1:32" x14ac:dyDescent="0.25">
      <c r="A235" s="75">
        <v>1566</v>
      </c>
      <c r="B235" s="75" t="str">
        <f>INDEX('FY16 DataDump'!$A$2:$H$4537, MATCH('FY16 Individual Analysis'!A235, 'FY16 DataDump'!$C$2:$C$4537, 0), MATCH('FY16 DataDump'!$B$1, 'FY16 DataDump'!$A$1:$H$1))</f>
        <v>SPECIAL SANDWICH</v>
      </c>
      <c r="C235" s="75" t="str">
        <f>INDEX('FY16 DataDump'!$A$2:$H$4537, MATCH('FY16 Individual Analysis'!A235, 'FY16 DataDump'!$C$2:$C$4537, 0), MATCH('FY16 DataDump'!$D$1, 'FY16 DataDump'!$A$1:$H$1))</f>
        <v>Yam and Kale Wrap</v>
      </c>
      <c r="D235" s="27">
        <f>SUMIFS('FY16 DataDump'!$E$2:$E$4537, 'FY16 DataDump'!$C$2:$C$4537, 'FY16 Individual Analysis'!$A235, 'FY16 DataDump'!$H$2:$H$4537, D$2)</f>
        <v>23</v>
      </c>
      <c r="E235" s="27">
        <f>SUMIFS('FY16 DataDump'!$E$2:$E$4537, 'FY16 DataDump'!$C$2:$C$4537, 'FY16 Individual Analysis'!$A235, 'FY16 DataDump'!$H$2:$H$4537, E$2)</f>
        <v>0</v>
      </c>
      <c r="F235" s="27">
        <f>SUMIFS('FY16 DataDump'!$E$2:$E$4537, 'FY16 DataDump'!$C$2:$C$4537, 'FY16 Individual Analysis'!$A235, 'FY16 DataDump'!$H$2:$H$4537, F$2)</f>
        <v>0</v>
      </c>
      <c r="G235" s="27">
        <f>SUMIFS('FY16 DataDump'!$E$2:$E$4537, 'FY16 DataDump'!$C$2:$C$4537, 'FY16 Individual Analysis'!$A235, 'FY16 DataDump'!$H$2:$H$4537, G$2)</f>
        <v>0</v>
      </c>
      <c r="H235" s="27">
        <f>SUMIFS('FY16 DataDump'!$E$2:$E$4537, 'FY16 DataDump'!$C$2:$C$4537, 'FY16 Individual Analysis'!$A235, 'FY16 DataDump'!$H$2:$H$4537, H$2)</f>
        <v>0</v>
      </c>
      <c r="I235" s="27">
        <f>SUMIFS('FY16 DataDump'!$E$2:$E$4537, 'FY16 DataDump'!$C$2:$C$4537, 'FY16 Individual Analysis'!$A235, 'FY16 DataDump'!$H$2:$H$4537, I$2)</f>
        <v>0</v>
      </c>
      <c r="J235" s="27">
        <f>SUMIFS('FY16 DataDump'!$E$2:$E$4537, 'FY16 DataDump'!$C$2:$C$4537, 'FY16 Individual Analysis'!$A235, 'FY16 DataDump'!$H$2:$H$4537, J$2)</f>
        <v>0</v>
      </c>
      <c r="K235" s="27">
        <f>SUMIFS('FY16 DataDump'!$E$2:$E$4537, 'FY16 DataDump'!$C$2:$C$4537, 'FY16 Individual Analysis'!$A235, 'FY16 DataDump'!$H$2:$H$4537, K$2)</f>
        <v>0</v>
      </c>
      <c r="L235" s="27">
        <f>SUMIFS('FY16 DataDump'!$E$2:$E$4537, 'FY16 DataDump'!$C$2:$C$4537, 'FY16 Individual Analysis'!$A235, 'FY16 DataDump'!$H$2:$H$4537, L$2)</f>
        <v>0</v>
      </c>
      <c r="M235" s="27">
        <f>SUMIFS('FY16 DataDump'!$E$2:$E$4537, 'FY16 DataDump'!$C$2:$C$4537, 'FY16 Individual Analysis'!$A235, 'FY16 DataDump'!$H$2:$H$4537, M$2)</f>
        <v>0</v>
      </c>
      <c r="N235" s="27">
        <f>SUMIFS('FY16 DataDump'!$E$2:$E$4537, 'FY16 DataDump'!$C$2:$C$4537, 'FY16 Individual Analysis'!$A235, 'FY16 DataDump'!$H$2:$H$4537, N$2)</f>
        <v>0</v>
      </c>
      <c r="O235" s="27">
        <f>SUMIFS('FY16 DataDump'!$E$2:$E$4537, 'FY16 DataDump'!$C$2:$C$4537, 'FY16 Individual Analysis'!$A235, 'FY16 DataDump'!$H$2:$H$4537, O$2)</f>
        <v>0</v>
      </c>
      <c r="P235" s="27">
        <f t="shared" si="22"/>
        <v>23</v>
      </c>
      <c r="Q235" s="108">
        <f t="shared" si="20"/>
        <v>1.856635453664837E-3</v>
      </c>
      <c r="S235" s="20">
        <f t="shared" si="25"/>
        <v>27.6</v>
      </c>
      <c r="T235" s="21">
        <f t="shared" si="25"/>
        <v>0</v>
      </c>
      <c r="U235" s="21">
        <f t="shared" si="25"/>
        <v>0</v>
      </c>
      <c r="V235" s="21">
        <f t="shared" si="23"/>
        <v>0</v>
      </c>
      <c r="W235" s="21">
        <f t="shared" si="23"/>
        <v>0</v>
      </c>
      <c r="X235" s="21">
        <f t="shared" si="23"/>
        <v>0</v>
      </c>
      <c r="Y235" s="21">
        <f t="shared" si="23"/>
        <v>0</v>
      </c>
      <c r="Z235" s="21">
        <f t="shared" si="23"/>
        <v>0</v>
      </c>
      <c r="AA235" s="21">
        <f t="shared" si="23"/>
        <v>0</v>
      </c>
      <c r="AB235" s="21">
        <f t="shared" si="24"/>
        <v>0</v>
      </c>
      <c r="AC235" s="21">
        <f t="shared" si="24"/>
        <v>0</v>
      </c>
      <c r="AD235" s="24">
        <f t="shared" si="24"/>
        <v>0</v>
      </c>
      <c r="AF235" s="15">
        <f t="shared" si="21"/>
        <v>27.6</v>
      </c>
    </row>
    <row r="236" spans="1:32" x14ac:dyDescent="0.25">
      <c r="A236" s="75">
        <v>1455</v>
      </c>
      <c r="B236" s="75" t="str">
        <f>INDEX('FY16 DataDump'!$A$2:$H$4537, MATCH('FY16 Individual Analysis'!A236, 'FY16 DataDump'!$C$2:$C$4537, 0), MATCH('FY16 DataDump'!$B$1, 'FY16 DataDump'!$A$1:$H$1))</f>
        <v>SALAD &amp; SANDWICH</v>
      </c>
      <c r="C236" s="75" t="str">
        <f>INDEX('FY16 DataDump'!$A$2:$H$4537, MATCH('FY16 Individual Analysis'!A236, 'FY16 DataDump'!$C$2:$C$4537, 0), MATCH('FY16 DataDump'!$D$1, 'FY16 DataDump'!$A$1:$H$1))</f>
        <v>WK Breakfast Burrito</v>
      </c>
      <c r="D236" s="27">
        <f>SUMIFS('FY16 DataDump'!$E$2:$E$4537, 'FY16 DataDump'!$C$2:$C$4537, 'FY16 Individual Analysis'!$A236, 'FY16 DataDump'!$H$2:$H$4537, D$2)</f>
        <v>26</v>
      </c>
      <c r="E236" s="27">
        <f>SUMIFS('FY16 DataDump'!$E$2:$E$4537, 'FY16 DataDump'!$C$2:$C$4537, 'FY16 Individual Analysis'!$A236, 'FY16 DataDump'!$H$2:$H$4537, E$2)</f>
        <v>0</v>
      </c>
      <c r="F236" s="27">
        <f>SUMIFS('FY16 DataDump'!$E$2:$E$4537, 'FY16 DataDump'!$C$2:$C$4537, 'FY16 Individual Analysis'!$A236, 'FY16 DataDump'!$H$2:$H$4537, F$2)</f>
        <v>0</v>
      </c>
      <c r="G236" s="27">
        <f>SUMIFS('FY16 DataDump'!$E$2:$E$4537, 'FY16 DataDump'!$C$2:$C$4537, 'FY16 Individual Analysis'!$A236, 'FY16 DataDump'!$H$2:$H$4537, G$2)</f>
        <v>0</v>
      </c>
      <c r="H236" s="27">
        <f>SUMIFS('FY16 DataDump'!$E$2:$E$4537, 'FY16 DataDump'!$C$2:$C$4537, 'FY16 Individual Analysis'!$A236, 'FY16 DataDump'!$H$2:$H$4537, H$2)</f>
        <v>0</v>
      </c>
      <c r="I236" s="27">
        <f>SUMIFS('FY16 DataDump'!$E$2:$E$4537, 'FY16 DataDump'!$C$2:$C$4537, 'FY16 Individual Analysis'!$A236, 'FY16 DataDump'!$H$2:$H$4537, I$2)</f>
        <v>0</v>
      </c>
      <c r="J236" s="27">
        <f>SUMIFS('FY16 DataDump'!$E$2:$E$4537, 'FY16 DataDump'!$C$2:$C$4537, 'FY16 Individual Analysis'!$A236, 'FY16 DataDump'!$H$2:$H$4537, J$2)</f>
        <v>0</v>
      </c>
      <c r="K236" s="27">
        <f>SUMIFS('FY16 DataDump'!$E$2:$E$4537, 'FY16 DataDump'!$C$2:$C$4537, 'FY16 Individual Analysis'!$A236, 'FY16 DataDump'!$H$2:$H$4537, K$2)</f>
        <v>0</v>
      </c>
      <c r="L236" s="27">
        <f>SUMIFS('FY16 DataDump'!$E$2:$E$4537, 'FY16 DataDump'!$C$2:$C$4537, 'FY16 Individual Analysis'!$A236, 'FY16 DataDump'!$H$2:$H$4537, L$2)</f>
        <v>0</v>
      </c>
      <c r="M236" s="27">
        <f>SUMIFS('FY16 DataDump'!$E$2:$E$4537, 'FY16 DataDump'!$C$2:$C$4537, 'FY16 Individual Analysis'!$A236, 'FY16 DataDump'!$H$2:$H$4537, M$2)</f>
        <v>0</v>
      </c>
      <c r="N236" s="27">
        <f>SUMIFS('FY16 DataDump'!$E$2:$E$4537, 'FY16 DataDump'!$C$2:$C$4537, 'FY16 Individual Analysis'!$A236, 'FY16 DataDump'!$H$2:$H$4537, N$2)</f>
        <v>0</v>
      </c>
      <c r="O236" s="27">
        <f>SUMIFS('FY16 DataDump'!$E$2:$E$4537, 'FY16 DataDump'!$C$2:$C$4537, 'FY16 Individual Analysis'!$A236, 'FY16 DataDump'!$H$2:$H$4537, O$2)</f>
        <v>0</v>
      </c>
      <c r="P236" s="27">
        <f t="shared" si="22"/>
        <v>26</v>
      </c>
      <c r="Q236" s="108">
        <f t="shared" si="20"/>
        <v>2.0988052954472071E-3</v>
      </c>
      <c r="S236" s="20">
        <f t="shared" si="25"/>
        <v>31.2</v>
      </c>
      <c r="T236" s="21">
        <f t="shared" si="25"/>
        <v>0</v>
      </c>
      <c r="U236" s="21">
        <f t="shared" si="25"/>
        <v>0</v>
      </c>
      <c r="V236" s="21">
        <f t="shared" si="23"/>
        <v>0</v>
      </c>
      <c r="W236" s="21">
        <f t="shared" si="23"/>
        <v>0</v>
      </c>
      <c r="X236" s="21">
        <f t="shared" si="23"/>
        <v>0</v>
      </c>
      <c r="Y236" s="21">
        <f t="shared" si="23"/>
        <v>0</v>
      </c>
      <c r="Z236" s="21">
        <f t="shared" si="23"/>
        <v>0</v>
      </c>
      <c r="AA236" s="21">
        <f t="shared" si="23"/>
        <v>0</v>
      </c>
      <c r="AB236" s="21">
        <f t="shared" si="24"/>
        <v>0</v>
      </c>
      <c r="AC236" s="21">
        <f t="shared" si="24"/>
        <v>0</v>
      </c>
      <c r="AD236" s="24">
        <f t="shared" si="24"/>
        <v>0</v>
      </c>
      <c r="AF236" s="15">
        <f t="shared" si="21"/>
        <v>31.2</v>
      </c>
    </row>
    <row r="237" spans="1:32" x14ac:dyDescent="0.25">
      <c r="A237" s="75">
        <v>1412</v>
      </c>
      <c r="B237" s="75" t="str">
        <f>INDEX('FY16 DataDump'!$A$2:$H$4537, MATCH('FY16 Individual Analysis'!A237, 'FY16 DataDump'!$C$2:$C$4537, 0), MATCH('FY16 DataDump'!$B$1, 'FY16 DataDump'!$A$1:$H$1))</f>
        <v>SALAD &amp; SANDWICH</v>
      </c>
      <c r="C237" s="75" t="str">
        <f>INDEX('FY16 DataDump'!$A$2:$H$4537, MATCH('FY16 Individual Analysis'!A237, 'FY16 DataDump'!$C$2:$C$4537, 0), MATCH('FY16 DataDump'!$D$1, 'FY16 DataDump'!$A$1:$H$1))</f>
        <v>WK Breakfast Sandwich</v>
      </c>
      <c r="D237" s="27">
        <f>SUMIFS('FY16 DataDump'!$E$2:$E$4537, 'FY16 DataDump'!$C$2:$C$4537, 'FY16 Individual Analysis'!$A237, 'FY16 DataDump'!$H$2:$H$4537, D$2)</f>
        <v>101</v>
      </c>
      <c r="E237" s="27">
        <f>SUMIFS('FY16 DataDump'!$E$2:$E$4537, 'FY16 DataDump'!$C$2:$C$4537, 'FY16 Individual Analysis'!$A237, 'FY16 DataDump'!$H$2:$H$4537, E$2)</f>
        <v>0</v>
      </c>
      <c r="F237" s="27">
        <f>SUMIFS('FY16 DataDump'!$E$2:$E$4537, 'FY16 DataDump'!$C$2:$C$4537, 'FY16 Individual Analysis'!$A237, 'FY16 DataDump'!$H$2:$H$4537, F$2)</f>
        <v>0</v>
      </c>
      <c r="G237" s="27">
        <f>SUMIFS('FY16 DataDump'!$E$2:$E$4537, 'FY16 DataDump'!$C$2:$C$4537, 'FY16 Individual Analysis'!$A237, 'FY16 DataDump'!$H$2:$H$4537, G$2)</f>
        <v>0</v>
      </c>
      <c r="H237" s="27">
        <f>SUMIFS('FY16 DataDump'!$E$2:$E$4537, 'FY16 DataDump'!$C$2:$C$4537, 'FY16 Individual Analysis'!$A237, 'FY16 DataDump'!$H$2:$H$4537, H$2)</f>
        <v>0</v>
      </c>
      <c r="I237" s="27">
        <f>SUMIFS('FY16 DataDump'!$E$2:$E$4537, 'FY16 DataDump'!$C$2:$C$4537, 'FY16 Individual Analysis'!$A237, 'FY16 DataDump'!$H$2:$H$4537, I$2)</f>
        <v>0</v>
      </c>
      <c r="J237" s="27">
        <f>SUMIFS('FY16 DataDump'!$E$2:$E$4537, 'FY16 DataDump'!$C$2:$C$4537, 'FY16 Individual Analysis'!$A237, 'FY16 DataDump'!$H$2:$H$4537, J$2)</f>
        <v>0</v>
      </c>
      <c r="K237" s="27">
        <f>SUMIFS('FY16 DataDump'!$E$2:$E$4537, 'FY16 DataDump'!$C$2:$C$4537, 'FY16 Individual Analysis'!$A237, 'FY16 DataDump'!$H$2:$H$4537, K$2)</f>
        <v>0</v>
      </c>
      <c r="L237" s="27">
        <f>SUMIFS('FY16 DataDump'!$E$2:$E$4537, 'FY16 DataDump'!$C$2:$C$4537, 'FY16 Individual Analysis'!$A237, 'FY16 DataDump'!$H$2:$H$4537, L$2)</f>
        <v>0</v>
      </c>
      <c r="M237" s="27">
        <f>SUMIFS('FY16 DataDump'!$E$2:$E$4537, 'FY16 DataDump'!$C$2:$C$4537, 'FY16 Individual Analysis'!$A237, 'FY16 DataDump'!$H$2:$H$4537, M$2)</f>
        <v>0</v>
      </c>
      <c r="N237" s="27">
        <f>SUMIFS('FY16 DataDump'!$E$2:$E$4537, 'FY16 DataDump'!$C$2:$C$4537, 'FY16 Individual Analysis'!$A237, 'FY16 DataDump'!$H$2:$H$4537, N$2)</f>
        <v>0</v>
      </c>
      <c r="O237" s="27">
        <f>SUMIFS('FY16 DataDump'!$E$2:$E$4537, 'FY16 DataDump'!$C$2:$C$4537, 'FY16 Individual Analysis'!$A237, 'FY16 DataDump'!$H$2:$H$4537, O$2)</f>
        <v>0</v>
      </c>
      <c r="P237" s="27">
        <f t="shared" si="22"/>
        <v>101</v>
      </c>
      <c r="Q237" s="108">
        <f t="shared" si="20"/>
        <v>8.1530513400064585E-3</v>
      </c>
      <c r="S237" s="20">
        <f t="shared" si="25"/>
        <v>121.2</v>
      </c>
      <c r="T237" s="21">
        <f t="shared" si="25"/>
        <v>0</v>
      </c>
      <c r="U237" s="21">
        <f t="shared" si="25"/>
        <v>0</v>
      </c>
      <c r="V237" s="21">
        <f t="shared" si="23"/>
        <v>0</v>
      </c>
      <c r="W237" s="21">
        <f t="shared" si="23"/>
        <v>0</v>
      </c>
      <c r="X237" s="21">
        <f t="shared" si="23"/>
        <v>0</v>
      </c>
      <c r="Y237" s="21">
        <f t="shared" si="23"/>
        <v>0</v>
      </c>
      <c r="Z237" s="21">
        <f t="shared" si="23"/>
        <v>0</v>
      </c>
      <c r="AA237" s="21">
        <f t="shared" si="23"/>
        <v>0</v>
      </c>
      <c r="AB237" s="21">
        <f t="shared" si="24"/>
        <v>0</v>
      </c>
      <c r="AC237" s="21">
        <f t="shared" si="24"/>
        <v>0</v>
      </c>
      <c r="AD237" s="24">
        <f t="shared" si="24"/>
        <v>0</v>
      </c>
      <c r="AF237" s="15">
        <f t="shared" si="21"/>
        <v>121.2</v>
      </c>
    </row>
    <row r="238" spans="1:32" x14ac:dyDescent="0.25">
      <c r="A238" s="75">
        <v>1428</v>
      </c>
      <c r="B238" s="75" t="str">
        <f>INDEX('FY16 DataDump'!$A$2:$H$4537, MATCH('FY16 Individual Analysis'!A238, 'FY16 DataDump'!$C$2:$C$4537, 0), MATCH('FY16 DataDump'!$B$1, 'FY16 DataDump'!$A$1:$H$1))</f>
        <v>SALAD &amp; SANDWICH</v>
      </c>
      <c r="C238" s="75" t="str">
        <f>INDEX('FY16 DataDump'!$A$2:$H$4537, MATCH('FY16 Individual Analysis'!A238, 'FY16 DataDump'!$C$2:$C$4537, 0), MATCH('FY16 DataDump'!$D$1, 'FY16 DataDump'!$A$1:$H$1))</f>
        <v>WK Green Salad</v>
      </c>
      <c r="D238" s="27">
        <f>SUMIFS('FY16 DataDump'!$E$2:$E$4537, 'FY16 DataDump'!$C$2:$C$4537, 'FY16 Individual Analysis'!$A238, 'FY16 DataDump'!$H$2:$H$4537, D$2)</f>
        <v>76</v>
      </c>
      <c r="E238" s="27">
        <f>SUMIFS('FY16 DataDump'!$E$2:$E$4537, 'FY16 DataDump'!$C$2:$C$4537, 'FY16 Individual Analysis'!$A238, 'FY16 DataDump'!$H$2:$H$4537, E$2)</f>
        <v>0</v>
      </c>
      <c r="F238" s="27">
        <f>SUMIFS('FY16 DataDump'!$E$2:$E$4537, 'FY16 DataDump'!$C$2:$C$4537, 'FY16 Individual Analysis'!$A238, 'FY16 DataDump'!$H$2:$H$4537, F$2)</f>
        <v>0</v>
      </c>
      <c r="G238" s="27">
        <f>SUMIFS('FY16 DataDump'!$E$2:$E$4537, 'FY16 DataDump'!$C$2:$C$4537, 'FY16 Individual Analysis'!$A238, 'FY16 DataDump'!$H$2:$H$4537, G$2)</f>
        <v>0</v>
      </c>
      <c r="H238" s="27">
        <f>SUMIFS('FY16 DataDump'!$E$2:$E$4537, 'FY16 DataDump'!$C$2:$C$4537, 'FY16 Individual Analysis'!$A238, 'FY16 DataDump'!$H$2:$H$4537, H$2)</f>
        <v>0</v>
      </c>
      <c r="I238" s="27">
        <f>SUMIFS('FY16 DataDump'!$E$2:$E$4537, 'FY16 DataDump'!$C$2:$C$4537, 'FY16 Individual Analysis'!$A238, 'FY16 DataDump'!$H$2:$H$4537, I$2)</f>
        <v>0</v>
      </c>
      <c r="J238" s="27">
        <f>SUMIFS('FY16 DataDump'!$E$2:$E$4537, 'FY16 DataDump'!$C$2:$C$4537, 'FY16 Individual Analysis'!$A238, 'FY16 DataDump'!$H$2:$H$4537, J$2)</f>
        <v>0</v>
      </c>
      <c r="K238" s="27">
        <f>SUMIFS('FY16 DataDump'!$E$2:$E$4537, 'FY16 DataDump'!$C$2:$C$4537, 'FY16 Individual Analysis'!$A238, 'FY16 DataDump'!$H$2:$H$4537, K$2)</f>
        <v>0</v>
      </c>
      <c r="L238" s="27">
        <f>SUMIFS('FY16 DataDump'!$E$2:$E$4537, 'FY16 DataDump'!$C$2:$C$4537, 'FY16 Individual Analysis'!$A238, 'FY16 DataDump'!$H$2:$H$4537, L$2)</f>
        <v>0</v>
      </c>
      <c r="M238" s="27">
        <f>SUMIFS('FY16 DataDump'!$E$2:$E$4537, 'FY16 DataDump'!$C$2:$C$4537, 'FY16 Individual Analysis'!$A238, 'FY16 DataDump'!$H$2:$H$4537, M$2)</f>
        <v>0</v>
      </c>
      <c r="N238" s="27">
        <f>SUMIFS('FY16 DataDump'!$E$2:$E$4537, 'FY16 DataDump'!$C$2:$C$4537, 'FY16 Individual Analysis'!$A238, 'FY16 DataDump'!$H$2:$H$4537, N$2)</f>
        <v>0</v>
      </c>
      <c r="O238" s="27">
        <f>SUMIFS('FY16 DataDump'!$E$2:$E$4537, 'FY16 DataDump'!$C$2:$C$4537, 'FY16 Individual Analysis'!$A238, 'FY16 DataDump'!$H$2:$H$4537, O$2)</f>
        <v>0</v>
      </c>
      <c r="P238" s="27">
        <f t="shared" si="22"/>
        <v>76</v>
      </c>
      <c r="Q238" s="108">
        <f t="shared" si="20"/>
        <v>6.1349693251533744E-3</v>
      </c>
      <c r="S238" s="20">
        <f t="shared" si="25"/>
        <v>91.2</v>
      </c>
      <c r="T238" s="21">
        <f t="shared" si="25"/>
        <v>0</v>
      </c>
      <c r="U238" s="21">
        <f t="shared" si="25"/>
        <v>0</v>
      </c>
      <c r="V238" s="21">
        <f t="shared" si="23"/>
        <v>0</v>
      </c>
      <c r="W238" s="21">
        <f t="shared" si="23"/>
        <v>0</v>
      </c>
      <c r="X238" s="21">
        <f t="shared" si="23"/>
        <v>0</v>
      </c>
      <c r="Y238" s="21">
        <f t="shared" si="23"/>
        <v>0</v>
      </c>
      <c r="Z238" s="21">
        <f t="shared" si="23"/>
        <v>0</v>
      </c>
      <c r="AA238" s="21">
        <f t="shared" si="23"/>
        <v>0</v>
      </c>
      <c r="AB238" s="21">
        <f t="shared" si="24"/>
        <v>0</v>
      </c>
      <c r="AC238" s="21">
        <f t="shared" si="24"/>
        <v>0</v>
      </c>
      <c r="AD238" s="24">
        <f t="shared" si="24"/>
        <v>0</v>
      </c>
      <c r="AF238" s="15">
        <f t="shared" si="21"/>
        <v>91.2</v>
      </c>
    </row>
    <row r="239" spans="1:32" x14ac:dyDescent="0.25">
      <c r="A239" s="75">
        <v>1451</v>
      </c>
      <c r="B239" s="75" t="str">
        <f>INDEX('FY16 DataDump'!$A$2:$H$4537, MATCH('FY16 Individual Analysis'!A239, 'FY16 DataDump'!$C$2:$C$4537, 0), MATCH('FY16 DataDump'!$B$1, 'FY16 DataDump'!$A$1:$H$1))</f>
        <v>SALAD &amp; SANDWICH</v>
      </c>
      <c r="C239" s="75" t="str">
        <f>INDEX('FY16 DataDump'!$A$2:$H$4537, MATCH('FY16 Individual Analysis'!A239, 'FY16 DataDump'!$C$2:$C$4537, 0), MATCH('FY16 DataDump'!$D$1, 'FY16 DataDump'!$A$1:$H$1))</f>
        <v>WK Pasta Salad</v>
      </c>
      <c r="D239" s="27">
        <f>SUMIFS('FY16 DataDump'!$E$2:$E$4537, 'FY16 DataDump'!$C$2:$C$4537, 'FY16 Individual Analysis'!$A239, 'FY16 DataDump'!$H$2:$H$4537, D$2)</f>
        <v>76</v>
      </c>
      <c r="E239" s="27">
        <f>SUMIFS('FY16 DataDump'!$E$2:$E$4537, 'FY16 DataDump'!$C$2:$C$4537, 'FY16 Individual Analysis'!$A239, 'FY16 DataDump'!$H$2:$H$4537, E$2)</f>
        <v>0</v>
      </c>
      <c r="F239" s="27">
        <f>SUMIFS('FY16 DataDump'!$E$2:$E$4537, 'FY16 DataDump'!$C$2:$C$4537, 'FY16 Individual Analysis'!$A239, 'FY16 DataDump'!$H$2:$H$4537, F$2)</f>
        <v>0</v>
      </c>
      <c r="G239" s="27">
        <f>SUMIFS('FY16 DataDump'!$E$2:$E$4537, 'FY16 DataDump'!$C$2:$C$4537, 'FY16 Individual Analysis'!$A239, 'FY16 DataDump'!$H$2:$H$4537, G$2)</f>
        <v>0</v>
      </c>
      <c r="H239" s="27">
        <f>SUMIFS('FY16 DataDump'!$E$2:$E$4537, 'FY16 DataDump'!$C$2:$C$4537, 'FY16 Individual Analysis'!$A239, 'FY16 DataDump'!$H$2:$H$4537, H$2)</f>
        <v>0</v>
      </c>
      <c r="I239" s="27">
        <f>SUMIFS('FY16 DataDump'!$E$2:$E$4537, 'FY16 DataDump'!$C$2:$C$4537, 'FY16 Individual Analysis'!$A239, 'FY16 DataDump'!$H$2:$H$4537, I$2)</f>
        <v>0</v>
      </c>
      <c r="J239" s="27">
        <f>SUMIFS('FY16 DataDump'!$E$2:$E$4537, 'FY16 DataDump'!$C$2:$C$4537, 'FY16 Individual Analysis'!$A239, 'FY16 DataDump'!$H$2:$H$4537, J$2)</f>
        <v>0</v>
      </c>
      <c r="K239" s="27">
        <f>SUMIFS('FY16 DataDump'!$E$2:$E$4537, 'FY16 DataDump'!$C$2:$C$4537, 'FY16 Individual Analysis'!$A239, 'FY16 DataDump'!$H$2:$H$4537, K$2)</f>
        <v>0</v>
      </c>
      <c r="L239" s="27">
        <f>SUMIFS('FY16 DataDump'!$E$2:$E$4537, 'FY16 DataDump'!$C$2:$C$4537, 'FY16 Individual Analysis'!$A239, 'FY16 DataDump'!$H$2:$H$4537, L$2)</f>
        <v>0</v>
      </c>
      <c r="M239" s="27">
        <f>SUMIFS('FY16 DataDump'!$E$2:$E$4537, 'FY16 DataDump'!$C$2:$C$4537, 'FY16 Individual Analysis'!$A239, 'FY16 DataDump'!$H$2:$H$4537, M$2)</f>
        <v>0</v>
      </c>
      <c r="N239" s="27">
        <f>SUMIFS('FY16 DataDump'!$E$2:$E$4537, 'FY16 DataDump'!$C$2:$C$4537, 'FY16 Individual Analysis'!$A239, 'FY16 DataDump'!$H$2:$H$4537, N$2)</f>
        <v>0</v>
      </c>
      <c r="O239" s="27">
        <f>SUMIFS('FY16 DataDump'!$E$2:$E$4537, 'FY16 DataDump'!$C$2:$C$4537, 'FY16 Individual Analysis'!$A239, 'FY16 DataDump'!$H$2:$H$4537, O$2)</f>
        <v>0</v>
      </c>
      <c r="P239" s="27">
        <f t="shared" si="22"/>
        <v>76</v>
      </c>
      <c r="Q239" s="108">
        <f t="shared" si="20"/>
        <v>6.1349693251533744E-3</v>
      </c>
      <c r="S239" s="20">
        <f t="shared" si="25"/>
        <v>91.2</v>
      </c>
      <c r="T239" s="21">
        <f t="shared" si="25"/>
        <v>0</v>
      </c>
      <c r="U239" s="21">
        <f t="shared" si="25"/>
        <v>0</v>
      </c>
      <c r="V239" s="21">
        <f t="shared" si="23"/>
        <v>0</v>
      </c>
      <c r="W239" s="21">
        <f t="shared" si="23"/>
        <v>0</v>
      </c>
      <c r="X239" s="21">
        <f t="shared" si="23"/>
        <v>0</v>
      </c>
      <c r="Y239" s="21">
        <f t="shared" si="23"/>
        <v>0</v>
      </c>
      <c r="Z239" s="21">
        <f t="shared" si="23"/>
        <v>0</v>
      </c>
      <c r="AA239" s="21">
        <f t="shared" si="23"/>
        <v>0</v>
      </c>
      <c r="AB239" s="21">
        <f t="shared" si="24"/>
        <v>0</v>
      </c>
      <c r="AC239" s="21">
        <f t="shared" si="24"/>
        <v>0</v>
      </c>
      <c r="AD239" s="24">
        <f t="shared" si="24"/>
        <v>0</v>
      </c>
      <c r="AF239" s="15">
        <f t="shared" si="21"/>
        <v>91.2</v>
      </c>
    </row>
    <row r="240" spans="1:32" x14ac:dyDescent="0.25">
      <c r="A240" s="75">
        <v>1450</v>
      </c>
      <c r="B240" s="75" t="str">
        <f>INDEX('FY16 DataDump'!$A$2:$H$4537, MATCH('FY16 Individual Analysis'!A240, 'FY16 DataDump'!$C$2:$C$4537, 0), MATCH('FY16 DataDump'!$B$1, 'FY16 DataDump'!$A$1:$H$1))</f>
        <v>SALAD &amp; SANDWICH</v>
      </c>
      <c r="C240" s="75" t="str">
        <f>INDEX('FY16 DataDump'!$A$2:$H$4537, MATCH('FY16 Individual Analysis'!A240, 'FY16 DataDump'!$C$2:$C$4537, 0), MATCH('FY16 DataDump'!$D$1, 'FY16 DataDump'!$A$1:$H$1))</f>
        <v>WK SANDWICH</v>
      </c>
      <c r="D240" s="27">
        <f>SUMIFS('FY16 DataDump'!$E$2:$E$4537, 'FY16 DataDump'!$C$2:$C$4537, 'FY16 Individual Analysis'!$A240, 'FY16 DataDump'!$H$2:$H$4537, D$2)</f>
        <v>99</v>
      </c>
      <c r="E240" s="27">
        <f>SUMIFS('FY16 DataDump'!$E$2:$E$4537, 'FY16 DataDump'!$C$2:$C$4537, 'FY16 Individual Analysis'!$A240, 'FY16 DataDump'!$H$2:$H$4537, E$2)</f>
        <v>0</v>
      </c>
      <c r="F240" s="27">
        <f>SUMIFS('FY16 DataDump'!$E$2:$E$4537, 'FY16 DataDump'!$C$2:$C$4537, 'FY16 Individual Analysis'!$A240, 'FY16 DataDump'!$H$2:$H$4537, F$2)</f>
        <v>0</v>
      </c>
      <c r="G240" s="27">
        <f>SUMIFS('FY16 DataDump'!$E$2:$E$4537, 'FY16 DataDump'!$C$2:$C$4537, 'FY16 Individual Analysis'!$A240, 'FY16 DataDump'!$H$2:$H$4537, G$2)</f>
        <v>0</v>
      </c>
      <c r="H240" s="27">
        <f>SUMIFS('FY16 DataDump'!$E$2:$E$4537, 'FY16 DataDump'!$C$2:$C$4537, 'FY16 Individual Analysis'!$A240, 'FY16 DataDump'!$H$2:$H$4537, H$2)</f>
        <v>0</v>
      </c>
      <c r="I240" s="27">
        <f>SUMIFS('FY16 DataDump'!$E$2:$E$4537, 'FY16 DataDump'!$C$2:$C$4537, 'FY16 Individual Analysis'!$A240, 'FY16 DataDump'!$H$2:$H$4537, I$2)</f>
        <v>0</v>
      </c>
      <c r="J240" s="27">
        <f>SUMIFS('FY16 DataDump'!$E$2:$E$4537, 'FY16 DataDump'!$C$2:$C$4537, 'FY16 Individual Analysis'!$A240, 'FY16 DataDump'!$H$2:$H$4537, J$2)</f>
        <v>0</v>
      </c>
      <c r="K240" s="27">
        <f>SUMIFS('FY16 DataDump'!$E$2:$E$4537, 'FY16 DataDump'!$C$2:$C$4537, 'FY16 Individual Analysis'!$A240, 'FY16 DataDump'!$H$2:$H$4537, K$2)</f>
        <v>0</v>
      </c>
      <c r="L240" s="27">
        <f>SUMIFS('FY16 DataDump'!$E$2:$E$4537, 'FY16 DataDump'!$C$2:$C$4537, 'FY16 Individual Analysis'!$A240, 'FY16 DataDump'!$H$2:$H$4537, L$2)</f>
        <v>0</v>
      </c>
      <c r="M240" s="27">
        <f>SUMIFS('FY16 DataDump'!$E$2:$E$4537, 'FY16 DataDump'!$C$2:$C$4537, 'FY16 Individual Analysis'!$A240, 'FY16 DataDump'!$H$2:$H$4537, M$2)</f>
        <v>0</v>
      </c>
      <c r="N240" s="27">
        <f>SUMIFS('FY16 DataDump'!$E$2:$E$4537, 'FY16 DataDump'!$C$2:$C$4537, 'FY16 Individual Analysis'!$A240, 'FY16 DataDump'!$H$2:$H$4537, N$2)</f>
        <v>0</v>
      </c>
      <c r="O240" s="27">
        <f>SUMIFS('FY16 DataDump'!$E$2:$E$4537, 'FY16 DataDump'!$C$2:$C$4537, 'FY16 Individual Analysis'!$A240, 'FY16 DataDump'!$H$2:$H$4537, O$2)</f>
        <v>0</v>
      </c>
      <c r="P240" s="27">
        <f t="shared" si="22"/>
        <v>99</v>
      </c>
      <c r="Q240" s="108">
        <f t="shared" si="20"/>
        <v>7.9916047788182107E-3</v>
      </c>
      <c r="S240" s="20">
        <f t="shared" si="25"/>
        <v>118.8</v>
      </c>
      <c r="T240" s="21">
        <f t="shared" si="25"/>
        <v>0</v>
      </c>
      <c r="U240" s="21">
        <f t="shared" si="25"/>
        <v>0</v>
      </c>
      <c r="V240" s="21">
        <f t="shared" si="23"/>
        <v>0</v>
      </c>
      <c r="W240" s="21">
        <f t="shared" si="23"/>
        <v>0</v>
      </c>
      <c r="X240" s="21">
        <f t="shared" si="23"/>
        <v>0</v>
      </c>
      <c r="Y240" s="21">
        <f t="shared" si="23"/>
        <v>0</v>
      </c>
      <c r="Z240" s="21">
        <f t="shared" si="23"/>
        <v>0</v>
      </c>
      <c r="AA240" s="21">
        <f t="shared" si="23"/>
        <v>0</v>
      </c>
      <c r="AB240" s="21">
        <f t="shared" si="24"/>
        <v>0</v>
      </c>
      <c r="AC240" s="21">
        <f t="shared" si="24"/>
        <v>0</v>
      </c>
      <c r="AD240" s="24">
        <f t="shared" si="24"/>
        <v>0</v>
      </c>
      <c r="AF240" s="15">
        <f t="shared" si="21"/>
        <v>118.8</v>
      </c>
    </row>
    <row r="241" spans="1:32" x14ac:dyDescent="0.25">
      <c r="A241" s="75">
        <v>1333</v>
      </c>
      <c r="B241" s="75" t="str">
        <f>INDEX('FY16 DataDump'!$A$2:$H$4537, MATCH('FY16 Individual Analysis'!A241, 'FY16 DataDump'!$C$2:$C$4537, 0), MATCH('FY16 DataDump'!$B$1, 'FY16 DataDump'!$A$1:$H$1))</f>
        <v>SALAD &amp; SANDWICH</v>
      </c>
      <c r="C241" s="75" t="str">
        <f>INDEX('FY16 DataDump'!$A$2:$H$4537, MATCH('FY16 Individual Analysis'!A241, 'FY16 DataDump'!$C$2:$C$4537, 0), MATCH('FY16 DataDump'!$D$1, 'FY16 DataDump'!$A$1:$H$1))</f>
        <v>WK WRAP</v>
      </c>
      <c r="D241" s="27">
        <f>SUMIFS('FY16 DataDump'!$E$2:$E$4537, 'FY16 DataDump'!$C$2:$C$4537, 'FY16 Individual Analysis'!$A241, 'FY16 DataDump'!$H$2:$H$4537, D$2)</f>
        <v>80</v>
      </c>
      <c r="E241" s="27">
        <f>SUMIFS('FY16 DataDump'!$E$2:$E$4537, 'FY16 DataDump'!$C$2:$C$4537, 'FY16 Individual Analysis'!$A241, 'FY16 DataDump'!$H$2:$H$4537, E$2)</f>
        <v>0</v>
      </c>
      <c r="F241" s="27">
        <f>SUMIFS('FY16 DataDump'!$E$2:$E$4537, 'FY16 DataDump'!$C$2:$C$4537, 'FY16 Individual Analysis'!$A241, 'FY16 DataDump'!$H$2:$H$4537, F$2)</f>
        <v>0</v>
      </c>
      <c r="G241" s="27">
        <f>SUMIFS('FY16 DataDump'!$E$2:$E$4537, 'FY16 DataDump'!$C$2:$C$4537, 'FY16 Individual Analysis'!$A241, 'FY16 DataDump'!$H$2:$H$4537, G$2)</f>
        <v>0</v>
      </c>
      <c r="H241" s="27">
        <f>SUMIFS('FY16 DataDump'!$E$2:$E$4537, 'FY16 DataDump'!$C$2:$C$4537, 'FY16 Individual Analysis'!$A241, 'FY16 DataDump'!$H$2:$H$4537, H$2)</f>
        <v>0</v>
      </c>
      <c r="I241" s="27">
        <f>SUMIFS('FY16 DataDump'!$E$2:$E$4537, 'FY16 DataDump'!$C$2:$C$4537, 'FY16 Individual Analysis'!$A241, 'FY16 DataDump'!$H$2:$H$4537, I$2)</f>
        <v>0</v>
      </c>
      <c r="J241" s="27">
        <f>SUMIFS('FY16 DataDump'!$E$2:$E$4537, 'FY16 DataDump'!$C$2:$C$4537, 'FY16 Individual Analysis'!$A241, 'FY16 DataDump'!$H$2:$H$4537, J$2)</f>
        <v>0</v>
      </c>
      <c r="K241" s="27">
        <f>SUMIFS('FY16 DataDump'!$E$2:$E$4537, 'FY16 DataDump'!$C$2:$C$4537, 'FY16 Individual Analysis'!$A241, 'FY16 DataDump'!$H$2:$H$4537, K$2)</f>
        <v>0</v>
      </c>
      <c r="L241" s="27">
        <f>SUMIFS('FY16 DataDump'!$E$2:$E$4537, 'FY16 DataDump'!$C$2:$C$4537, 'FY16 Individual Analysis'!$A241, 'FY16 DataDump'!$H$2:$H$4537, L$2)</f>
        <v>0</v>
      </c>
      <c r="M241" s="27">
        <f>SUMIFS('FY16 DataDump'!$E$2:$E$4537, 'FY16 DataDump'!$C$2:$C$4537, 'FY16 Individual Analysis'!$A241, 'FY16 DataDump'!$H$2:$H$4537, M$2)</f>
        <v>0</v>
      </c>
      <c r="N241" s="27">
        <f>SUMIFS('FY16 DataDump'!$E$2:$E$4537, 'FY16 DataDump'!$C$2:$C$4537, 'FY16 Individual Analysis'!$A241, 'FY16 DataDump'!$H$2:$H$4537, N$2)</f>
        <v>0</v>
      </c>
      <c r="O241" s="27">
        <f>SUMIFS('FY16 DataDump'!$E$2:$E$4537, 'FY16 DataDump'!$C$2:$C$4537, 'FY16 Individual Analysis'!$A241, 'FY16 DataDump'!$H$2:$H$4537, O$2)</f>
        <v>0</v>
      </c>
      <c r="P241" s="27">
        <f t="shared" si="22"/>
        <v>80</v>
      </c>
      <c r="Q241" s="108">
        <f t="shared" si="20"/>
        <v>6.4578624475298673E-3</v>
      </c>
      <c r="S241" s="20">
        <f t="shared" si="25"/>
        <v>96</v>
      </c>
      <c r="T241" s="21">
        <f t="shared" si="25"/>
        <v>0</v>
      </c>
      <c r="U241" s="21">
        <f t="shared" si="25"/>
        <v>0</v>
      </c>
      <c r="V241" s="21">
        <f t="shared" si="23"/>
        <v>0</v>
      </c>
      <c r="W241" s="21">
        <f t="shared" si="23"/>
        <v>0</v>
      </c>
      <c r="X241" s="21">
        <f t="shared" si="23"/>
        <v>0</v>
      </c>
      <c r="Y241" s="21">
        <f t="shared" si="23"/>
        <v>0</v>
      </c>
      <c r="Z241" s="21">
        <f t="shared" si="23"/>
        <v>0</v>
      </c>
      <c r="AA241" s="21">
        <f t="shared" si="23"/>
        <v>0</v>
      </c>
      <c r="AB241" s="21">
        <f t="shared" si="24"/>
        <v>0</v>
      </c>
      <c r="AC241" s="21">
        <f t="shared" si="24"/>
        <v>0</v>
      </c>
      <c r="AD241" s="24">
        <f t="shared" si="24"/>
        <v>0</v>
      </c>
      <c r="AF241" s="15">
        <f t="shared" si="21"/>
        <v>96</v>
      </c>
    </row>
    <row r="242" spans="1:32" x14ac:dyDescent="0.25">
      <c r="A242" s="75">
        <v>42215</v>
      </c>
      <c r="B242" s="75" t="str">
        <f>INDEX('FY16 DataDump'!$A$2:$H$4537, MATCH('FY16 Individual Analysis'!A242, 'FY16 DataDump'!$C$2:$C$4537, 0), MATCH('FY16 DataDump'!$B$1, 'FY16 DataDump'!$A$1:$H$1))</f>
        <v>SUNDRIES</v>
      </c>
      <c r="C242" s="75" t="str">
        <f>INDEX('FY16 DataDump'!$A$2:$H$4537, MATCH('FY16 Individual Analysis'!A242, 'FY16 DataDump'!$C$2:$C$4537, 0), MATCH('FY16 DataDump'!$D$1, 'FY16 DataDump'!$A$1:$H$1))</f>
        <v>Earth Day Cup</v>
      </c>
      <c r="D242" s="27">
        <f>SUMIFS('FY16 DataDump'!$E$2:$E$4537, 'FY16 DataDump'!$C$2:$C$4537, 'FY16 Individual Analysis'!$A242, 'FY16 DataDump'!$H$2:$H$4537, D$2)</f>
        <v>4</v>
      </c>
      <c r="E242" s="27">
        <f>SUMIFS('FY16 DataDump'!$E$2:$E$4537, 'FY16 DataDump'!$C$2:$C$4537, 'FY16 Individual Analysis'!$A242, 'FY16 DataDump'!$H$2:$H$4537, E$2)</f>
        <v>0</v>
      </c>
      <c r="F242" s="27">
        <f>SUMIFS('FY16 DataDump'!$E$2:$E$4537, 'FY16 DataDump'!$C$2:$C$4537, 'FY16 Individual Analysis'!$A242, 'FY16 DataDump'!$H$2:$H$4537, F$2)</f>
        <v>0</v>
      </c>
      <c r="G242" s="27">
        <f>SUMIFS('FY16 DataDump'!$E$2:$E$4537, 'FY16 DataDump'!$C$2:$C$4537, 'FY16 Individual Analysis'!$A242, 'FY16 DataDump'!$H$2:$H$4537, G$2)</f>
        <v>0</v>
      </c>
      <c r="H242" s="27">
        <f>SUMIFS('FY16 DataDump'!$E$2:$E$4537, 'FY16 DataDump'!$C$2:$C$4537, 'FY16 Individual Analysis'!$A242, 'FY16 DataDump'!$H$2:$H$4537, H$2)</f>
        <v>0</v>
      </c>
      <c r="I242" s="27">
        <f>SUMIFS('FY16 DataDump'!$E$2:$E$4537, 'FY16 DataDump'!$C$2:$C$4537, 'FY16 Individual Analysis'!$A242, 'FY16 DataDump'!$H$2:$H$4537, I$2)</f>
        <v>0</v>
      </c>
      <c r="J242" s="27">
        <f>SUMIFS('FY16 DataDump'!$E$2:$E$4537, 'FY16 DataDump'!$C$2:$C$4537, 'FY16 Individual Analysis'!$A242, 'FY16 DataDump'!$H$2:$H$4537, J$2)</f>
        <v>0</v>
      </c>
      <c r="K242" s="27">
        <f>SUMIFS('FY16 DataDump'!$E$2:$E$4537, 'FY16 DataDump'!$C$2:$C$4537, 'FY16 Individual Analysis'!$A242, 'FY16 DataDump'!$H$2:$H$4537, K$2)</f>
        <v>0</v>
      </c>
      <c r="L242" s="27">
        <f>SUMIFS('FY16 DataDump'!$E$2:$E$4537, 'FY16 DataDump'!$C$2:$C$4537, 'FY16 Individual Analysis'!$A242, 'FY16 DataDump'!$H$2:$H$4537, L$2)</f>
        <v>0</v>
      </c>
      <c r="M242" s="27">
        <f>SUMIFS('FY16 DataDump'!$E$2:$E$4537, 'FY16 DataDump'!$C$2:$C$4537, 'FY16 Individual Analysis'!$A242, 'FY16 DataDump'!$H$2:$H$4537, M$2)</f>
        <v>0</v>
      </c>
      <c r="N242" s="27">
        <f>SUMIFS('FY16 DataDump'!$E$2:$E$4537, 'FY16 DataDump'!$C$2:$C$4537, 'FY16 Individual Analysis'!$A242, 'FY16 DataDump'!$H$2:$H$4537, N$2)</f>
        <v>0</v>
      </c>
      <c r="O242" s="27">
        <f>SUMIFS('FY16 DataDump'!$E$2:$E$4537, 'FY16 DataDump'!$C$2:$C$4537, 'FY16 Individual Analysis'!$A242, 'FY16 DataDump'!$H$2:$H$4537, O$2)</f>
        <v>0</v>
      </c>
      <c r="P242" s="27">
        <f t="shared" si="22"/>
        <v>4</v>
      </c>
      <c r="Q242" s="108">
        <f t="shared" si="20"/>
        <v>3.2289312237649337E-4</v>
      </c>
      <c r="S242" s="20">
        <f t="shared" si="25"/>
        <v>4.8</v>
      </c>
      <c r="T242" s="21">
        <f t="shared" si="25"/>
        <v>0</v>
      </c>
      <c r="U242" s="21">
        <f t="shared" si="25"/>
        <v>0</v>
      </c>
      <c r="V242" s="21">
        <f t="shared" si="23"/>
        <v>0</v>
      </c>
      <c r="W242" s="21">
        <f t="shared" si="23"/>
        <v>0</v>
      </c>
      <c r="X242" s="21">
        <f t="shared" si="23"/>
        <v>0</v>
      </c>
      <c r="Y242" s="21">
        <f t="shared" si="23"/>
        <v>0</v>
      </c>
      <c r="Z242" s="21">
        <f t="shared" si="23"/>
        <v>0</v>
      </c>
      <c r="AA242" s="21">
        <f t="shared" si="23"/>
        <v>0</v>
      </c>
      <c r="AB242" s="21">
        <f t="shared" si="24"/>
        <v>0</v>
      </c>
      <c r="AC242" s="21">
        <f t="shared" si="24"/>
        <v>0</v>
      </c>
      <c r="AD242" s="24">
        <f t="shared" si="24"/>
        <v>0</v>
      </c>
      <c r="AF242" s="15">
        <f t="shared" si="21"/>
        <v>4.8</v>
      </c>
    </row>
    <row r="243" spans="1:32" x14ac:dyDescent="0.25">
      <c r="A243" s="75">
        <v>5013</v>
      </c>
      <c r="B243" s="75" t="str">
        <f>INDEX('FY16 DataDump'!$A$2:$H$4537, MATCH('FY16 Individual Analysis'!A243, 'FY16 DataDump'!$C$2:$C$4537, 0), MATCH('FY16 DataDump'!$B$1, 'FY16 DataDump'!$A$1:$H$1))</f>
        <v>SUNDRIES</v>
      </c>
      <c r="C243" s="75" t="str">
        <f>INDEX('FY16 DataDump'!$A$2:$H$4537, MATCH('FY16 Individual Analysis'!A243, 'FY16 DataDump'!$C$2:$C$4537, 0), MATCH('FY16 DataDump'!$D$1, 'FY16 DataDump'!$A$1:$H$1))</f>
        <v>Paper Plate</v>
      </c>
      <c r="D243" s="27">
        <f>SUMIFS('FY16 DataDump'!$E$2:$E$4537, 'FY16 DataDump'!$C$2:$C$4537, 'FY16 Individual Analysis'!$A243, 'FY16 DataDump'!$H$2:$H$4537, D$2)</f>
        <v>11</v>
      </c>
      <c r="E243" s="27">
        <f>SUMIFS('FY16 DataDump'!$E$2:$E$4537, 'FY16 DataDump'!$C$2:$C$4537, 'FY16 Individual Analysis'!$A243, 'FY16 DataDump'!$H$2:$H$4537, E$2)</f>
        <v>0</v>
      </c>
      <c r="F243" s="27">
        <f>SUMIFS('FY16 DataDump'!$E$2:$E$4537, 'FY16 DataDump'!$C$2:$C$4537, 'FY16 Individual Analysis'!$A243, 'FY16 DataDump'!$H$2:$H$4537, F$2)</f>
        <v>0</v>
      </c>
      <c r="G243" s="27">
        <f>SUMIFS('FY16 DataDump'!$E$2:$E$4537, 'FY16 DataDump'!$C$2:$C$4537, 'FY16 Individual Analysis'!$A243, 'FY16 DataDump'!$H$2:$H$4537, G$2)</f>
        <v>0</v>
      </c>
      <c r="H243" s="27">
        <f>SUMIFS('FY16 DataDump'!$E$2:$E$4537, 'FY16 DataDump'!$C$2:$C$4537, 'FY16 Individual Analysis'!$A243, 'FY16 DataDump'!$H$2:$H$4537, H$2)</f>
        <v>0</v>
      </c>
      <c r="I243" s="27">
        <f>SUMIFS('FY16 DataDump'!$E$2:$E$4537, 'FY16 DataDump'!$C$2:$C$4537, 'FY16 Individual Analysis'!$A243, 'FY16 DataDump'!$H$2:$H$4537, I$2)</f>
        <v>0</v>
      </c>
      <c r="J243" s="27">
        <f>SUMIFS('FY16 DataDump'!$E$2:$E$4537, 'FY16 DataDump'!$C$2:$C$4537, 'FY16 Individual Analysis'!$A243, 'FY16 DataDump'!$H$2:$H$4537, J$2)</f>
        <v>0</v>
      </c>
      <c r="K243" s="27">
        <f>SUMIFS('FY16 DataDump'!$E$2:$E$4537, 'FY16 DataDump'!$C$2:$C$4537, 'FY16 Individual Analysis'!$A243, 'FY16 DataDump'!$H$2:$H$4537, K$2)</f>
        <v>0</v>
      </c>
      <c r="L243" s="27">
        <f>SUMIFS('FY16 DataDump'!$E$2:$E$4537, 'FY16 DataDump'!$C$2:$C$4537, 'FY16 Individual Analysis'!$A243, 'FY16 DataDump'!$H$2:$H$4537, L$2)</f>
        <v>0</v>
      </c>
      <c r="M243" s="27">
        <f>SUMIFS('FY16 DataDump'!$E$2:$E$4537, 'FY16 DataDump'!$C$2:$C$4537, 'FY16 Individual Analysis'!$A243, 'FY16 DataDump'!$H$2:$H$4537, M$2)</f>
        <v>0</v>
      </c>
      <c r="N243" s="27">
        <f>SUMIFS('FY16 DataDump'!$E$2:$E$4537, 'FY16 DataDump'!$C$2:$C$4537, 'FY16 Individual Analysis'!$A243, 'FY16 DataDump'!$H$2:$H$4537, N$2)</f>
        <v>0</v>
      </c>
      <c r="O243" s="27">
        <f>SUMIFS('FY16 DataDump'!$E$2:$E$4537, 'FY16 DataDump'!$C$2:$C$4537, 'FY16 Individual Analysis'!$A243, 'FY16 DataDump'!$H$2:$H$4537, O$2)</f>
        <v>0</v>
      </c>
      <c r="P243" s="27">
        <f t="shared" si="22"/>
        <v>11</v>
      </c>
      <c r="Q243" s="108">
        <f t="shared" si="20"/>
        <v>8.8795608653535675E-4</v>
      </c>
      <c r="S243" s="20">
        <f t="shared" si="25"/>
        <v>13.2</v>
      </c>
      <c r="T243" s="21">
        <f t="shared" si="25"/>
        <v>0</v>
      </c>
      <c r="U243" s="21">
        <f t="shared" si="25"/>
        <v>0</v>
      </c>
      <c r="V243" s="21">
        <f t="shared" si="23"/>
        <v>0</v>
      </c>
      <c r="W243" s="21">
        <f t="shared" si="23"/>
        <v>0</v>
      </c>
      <c r="X243" s="21">
        <f t="shared" si="23"/>
        <v>0</v>
      </c>
      <c r="Y243" s="21">
        <f t="shared" si="23"/>
        <v>0</v>
      </c>
      <c r="Z243" s="21">
        <f t="shared" si="23"/>
        <v>0</v>
      </c>
      <c r="AA243" s="21">
        <f t="shared" si="23"/>
        <v>0</v>
      </c>
      <c r="AB243" s="21">
        <f t="shared" si="24"/>
        <v>0</v>
      </c>
      <c r="AC243" s="21">
        <f t="shared" si="24"/>
        <v>0</v>
      </c>
      <c r="AD243" s="24">
        <f t="shared" si="24"/>
        <v>0</v>
      </c>
      <c r="AF243" s="15">
        <f t="shared" si="21"/>
        <v>13.2</v>
      </c>
    </row>
    <row r="244" spans="1:32" x14ac:dyDescent="0.25">
      <c r="A244" s="75"/>
      <c r="B244" s="75" t="e">
        <f>INDEX('FY16 DataDump'!$A$2:$H$4537, MATCH('FY16 Individual Analysis'!A244, 'FY16 DataDump'!$C$2:$C$4537, 0), MATCH('FY16 DataDump'!$B$1, 'FY16 DataDump'!$A$1:$H$1))</f>
        <v>#N/A</v>
      </c>
      <c r="C244" s="75" t="e">
        <f>INDEX('FY16 DataDump'!$A$2:$H$4537, MATCH('FY16 Individual Analysis'!A244, 'FY16 DataDump'!$C$2:$C$4537, 0), MATCH('FY16 DataDump'!$D$1, 'FY16 DataDump'!$A$1:$H$1))</f>
        <v>#N/A</v>
      </c>
      <c r="D244" s="27">
        <f>SUMIFS('FY16 DataDump'!$E$2:$E$4537, 'FY16 DataDump'!$C$2:$C$4537, 'FY16 Individual Analysis'!$A244, 'FY16 DataDump'!$H$2:$H$4537, D$2)</f>
        <v>0</v>
      </c>
      <c r="E244" s="27">
        <f>SUMIFS('FY16 DataDump'!$E$2:$E$4537, 'FY16 DataDump'!$C$2:$C$4537, 'FY16 Individual Analysis'!$A244, 'FY16 DataDump'!$H$2:$H$4537, E$2)</f>
        <v>0</v>
      </c>
      <c r="F244" s="27">
        <f>SUMIFS('FY16 DataDump'!$E$2:$E$4537, 'FY16 DataDump'!$C$2:$C$4537, 'FY16 Individual Analysis'!$A244, 'FY16 DataDump'!$H$2:$H$4537, F$2)</f>
        <v>0</v>
      </c>
      <c r="G244" s="27">
        <f>SUMIFS('FY16 DataDump'!$E$2:$E$4537, 'FY16 DataDump'!$C$2:$C$4537, 'FY16 Individual Analysis'!$A244, 'FY16 DataDump'!$H$2:$H$4537, G$2)</f>
        <v>0</v>
      </c>
      <c r="H244" s="27">
        <f>SUMIFS('FY16 DataDump'!$E$2:$E$4537, 'FY16 DataDump'!$C$2:$C$4537, 'FY16 Individual Analysis'!$A244, 'FY16 DataDump'!$H$2:$H$4537, H$2)</f>
        <v>0</v>
      </c>
      <c r="I244" s="27">
        <f>SUMIFS('FY16 DataDump'!$E$2:$E$4537, 'FY16 DataDump'!$C$2:$C$4537, 'FY16 Individual Analysis'!$A244, 'FY16 DataDump'!$H$2:$H$4537, I$2)</f>
        <v>0</v>
      </c>
      <c r="J244" s="27">
        <f>SUMIFS('FY16 DataDump'!$E$2:$E$4537, 'FY16 DataDump'!$C$2:$C$4537, 'FY16 Individual Analysis'!$A244, 'FY16 DataDump'!$H$2:$H$4537, J$2)</f>
        <v>0</v>
      </c>
      <c r="K244" s="27">
        <f>SUMIFS('FY16 DataDump'!$E$2:$E$4537, 'FY16 DataDump'!$C$2:$C$4537, 'FY16 Individual Analysis'!$A244, 'FY16 DataDump'!$H$2:$H$4537, K$2)</f>
        <v>0</v>
      </c>
      <c r="L244" s="27">
        <f>SUMIFS('FY16 DataDump'!$E$2:$E$4537, 'FY16 DataDump'!$C$2:$C$4537, 'FY16 Individual Analysis'!$A244, 'FY16 DataDump'!$H$2:$H$4537, L$2)</f>
        <v>0</v>
      </c>
      <c r="M244" s="27">
        <f>SUMIFS('FY16 DataDump'!$E$2:$E$4537, 'FY16 DataDump'!$C$2:$C$4537, 'FY16 Individual Analysis'!$A244, 'FY16 DataDump'!$H$2:$H$4537, M$2)</f>
        <v>0</v>
      </c>
      <c r="N244" s="27">
        <f>SUMIFS('FY16 DataDump'!$E$2:$E$4537, 'FY16 DataDump'!$C$2:$C$4537, 'FY16 Individual Analysis'!$A244, 'FY16 DataDump'!$H$2:$H$4537, N$2)</f>
        <v>0</v>
      </c>
      <c r="O244" s="27">
        <f>SUMIFS('FY16 DataDump'!$E$2:$E$4537, 'FY16 DataDump'!$C$2:$C$4537, 'FY16 Individual Analysis'!$A244, 'FY16 DataDump'!$H$2:$H$4537, O$2)</f>
        <v>0</v>
      </c>
      <c r="P244" s="27">
        <f t="shared" si="22"/>
        <v>0</v>
      </c>
      <c r="Q244" s="108">
        <f t="shared" si="20"/>
        <v>0</v>
      </c>
      <c r="S244" s="20">
        <f t="shared" si="25"/>
        <v>0</v>
      </c>
      <c r="T244" s="21">
        <f t="shared" si="25"/>
        <v>0</v>
      </c>
      <c r="U244" s="21">
        <f t="shared" si="25"/>
        <v>0</v>
      </c>
      <c r="V244" s="21">
        <f t="shared" si="23"/>
        <v>0</v>
      </c>
      <c r="W244" s="21">
        <f t="shared" si="23"/>
        <v>0</v>
      </c>
      <c r="X244" s="21">
        <f t="shared" si="23"/>
        <v>0</v>
      </c>
      <c r="Y244" s="21">
        <f t="shared" si="23"/>
        <v>0</v>
      </c>
      <c r="Z244" s="21">
        <f t="shared" si="23"/>
        <v>0</v>
      </c>
      <c r="AA244" s="21">
        <f t="shared" si="23"/>
        <v>0</v>
      </c>
      <c r="AB244" s="21">
        <f t="shared" si="24"/>
        <v>0</v>
      </c>
      <c r="AC244" s="21">
        <f t="shared" si="24"/>
        <v>0</v>
      </c>
      <c r="AD244" s="24">
        <f t="shared" si="24"/>
        <v>0</v>
      </c>
      <c r="AF244" s="15">
        <f t="shared" si="21"/>
        <v>0</v>
      </c>
    </row>
    <row r="245" spans="1:32" x14ac:dyDescent="0.25">
      <c r="A245" s="75"/>
      <c r="B245" s="75" t="e">
        <f>INDEX('FY16 DataDump'!$A$2:$H$4537, MATCH('FY16 Individual Analysis'!A245, 'FY16 DataDump'!$C$2:$C$4537, 0), MATCH('FY16 DataDump'!$B$1, 'FY16 DataDump'!$A$1:$H$1))</f>
        <v>#N/A</v>
      </c>
      <c r="C245" s="75" t="e">
        <f>INDEX('FY16 DataDump'!$A$2:$H$4537, MATCH('FY16 Individual Analysis'!A245, 'FY16 DataDump'!$C$2:$C$4537, 0), MATCH('FY16 DataDump'!$D$1, 'FY16 DataDump'!$A$1:$H$1))</f>
        <v>#N/A</v>
      </c>
      <c r="D245" s="27">
        <f>SUMIFS('FY16 DataDump'!$E$2:$E$4537, 'FY16 DataDump'!$C$2:$C$4537, 'FY16 Individual Analysis'!$A245, 'FY16 DataDump'!$H$2:$H$4537, D$2)</f>
        <v>0</v>
      </c>
      <c r="E245" s="27">
        <f>SUMIFS('FY16 DataDump'!$E$2:$E$4537, 'FY16 DataDump'!$C$2:$C$4537, 'FY16 Individual Analysis'!$A245, 'FY16 DataDump'!$H$2:$H$4537, E$2)</f>
        <v>0</v>
      </c>
      <c r="F245" s="27">
        <f>SUMIFS('FY16 DataDump'!$E$2:$E$4537, 'FY16 DataDump'!$C$2:$C$4537, 'FY16 Individual Analysis'!$A245, 'FY16 DataDump'!$H$2:$H$4537, F$2)</f>
        <v>0</v>
      </c>
      <c r="G245" s="27">
        <f>SUMIFS('FY16 DataDump'!$E$2:$E$4537, 'FY16 DataDump'!$C$2:$C$4537, 'FY16 Individual Analysis'!$A245, 'FY16 DataDump'!$H$2:$H$4537, G$2)</f>
        <v>0</v>
      </c>
      <c r="H245" s="27">
        <f>SUMIFS('FY16 DataDump'!$E$2:$E$4537, 'FY16 DataDump'!$C$2:$C$4537, 'FY16 Individual Analysis'!$A245, 'FY16 DataDump'!$H$2:$H$4537, H$2)</f>
        <v>0</v>
      </c>
      <c r="I245" s="27">
        <f>SUMIFS('FY16 DataDump'!$E$2:$E$4537, 'FY16 DataDump'!$C$2:$C$4537, 'FY16 Individual Analysis'!$A245, 'FY16 DataDump'!$H$2:$H$4537, I$2)</f>
        <v>0</v>
      </c>
      <c r="J245" s="27">
        <f>SUMIFS('FY16 DataDump'!$E$2:$E$4537, 'FY16 DataDump'!$C$2:$C$4537, 'FY16 Individual Analysis'!$A245, 'FY16 DataDump'!$H$2:$H$4537, J$2)</f>
        <v>0</v>
      </c>
      <c r="K245" s="27">
        <f>SUMIFS('FY16 DataDump'!$E$2:$E$4537, 'FY16 DataDump'!$C$2:$C$4537, 'FY16 Individual Analysis'!$A245, 'FY16 DataDump'!$H$2:$H$4537, K$2)</f>
        <v>0</v>
      </c>
      <c r="L245" s="27">
        <f>SUMIFS('FY16 DataDump'!$E$2:$E$4537, 'FY16 DataDump'!$C$2:$C$4537, 'FY16 Individual Analysis'!$A245, 'FY16 DataDump'!$H$2:$H$4537, L$2)</f>
        <v>0</v>
      </c>
      <c r="M245" s="27">
        <f>SUMIFS('FY16 DataDump'!$E$2:$E$4537, 'FY16 DataDump'!$C$2:$C$4537, 'FY16 Individual Analysis'!$A245, 'FY16 DataDump'!$H$2:$H$4537, M$2)</f>
        <v>0</v>
      </c>
      <c r="N245" s="27">
        <f>SUMIFS('FY16 DataDump'!$E$2:$E$4537, 'FY16 DataDump'!$C$2:$C$4537, 'FY16 Individual Analysis'!$A245, 'FY16 DataDump'!$H$2:$H$4537, N$2)</f>
        <v>0</v>
      </c>
      <c r="O245" s="27">
        <f>SUMIFS('FY16 DataDump'!$E$2:$E$4537, 'FY16 DataDump'!$C$2:$C$4537, 'FY16 Individual Analysis'!$A245, 'FY16 DataDump'!$H$2:$H$4537, O$2)</f>
        <v>0</v>
      </c>
      <c r="P245" s="27">
        <f t="shared" si="22"/>
        <v>0</v>
      </c>
      <c r="Q245" s="108">
        <f t="shared" si="20"/>
        <v>0</v>
      </c>
      <c r="S245" s="20">
        <f t="shared" si="25"/>
        <v>0</v>
      </c>
      <c r="T245" s="21">
        <f t="shared" si="25"/>
        <v>0</v>
      </c>
      <c r="U245" s="21">
        <f t="shared" si="25"/>
        <v>0</v>
      </c>
      <c r="V245" s="21">
        <f t="shared" si="23"/>
        <v>0</v>
      </c>
      <c r="W245" s="21">
        <f t="shared" si="23"/>
        <v>0</v>
      </c>
      <c r="X245" s="21">
        <f t="shared" si="23"/>
        <v>0</v>
      </c>
      <c r="Y245" s="21">
        <f t="shared" si="23"/>
        <v>0</v>
      </c>
      <c r="Z245" s="21">
        <f t="shared" si="23"/>
        <v>0</v>
      </c>
      <c r="AA245" s="21">
        <f t="shared" si="23"/>
        <v>0</v>
      </c>
      <c r="AB245" s="21">
        <f t="shared" si="24"/>
        <v>0</v>
      </c>
      <c r="AC245" s="21">
        <f t="shared" si="24"/>
        <v>0</v>
      </c>
      <c r="AD245" s="24">
        <f t="shared" si="24"/>
        <v>0</v>
      </c>
      <c r="AF245" s="15">
        <f t="shared" si="21"/>
        <v>0</v>
      </c>
    </row>
    <row r="246" spans="1:32" x14ac:dyDescent="0.25">
      <c r="A246" s="75"/>
      <c r="B246" s="75" t="e">
        <f>INDEX('FY16 DataDump'!$A$2:$H$4537, MATCH('FY16 Individual Analysis'!A246, 'FY16 DataDump'!$C$2:$C$4537, 0), MATCH('FY16 DataDump'!$B$1, 'FY16 DataDump'!$A$1:$H$1))</f>
        <v>#N/A</v>
      </c>
      <c r="C246" s="75" t="e">
        <f>INDEX('FY16 DataDump'!$A$2:$H$4537, MATCH('FY16 Individual Analysis'!A246, 'FY16 DataDump'!$C$2:$C$4537, 0), MATCH('FY16 DataDump'!$D$1, 'FY16 DataDump'!$A$1:$H$1))</f>
        <v>#N/A</v>
      </c>
      <c r="D246" s="27">
        <f>SUMIFS('FY16 DataDump'!$E$2:$E$4537, 'FY16 DataDump'!$C$2:$C$4537, 'FY16 Individual Analysis'!$A246, 'FY16 DataDump'!$H$2:$H$4537, D$2)</f>
        <v>0</v>
      </c>
      <c r="E246" s="27">
        <f>SUMIFS('FY16 DataDump'!$E$2:$E$4537, 'FY16 DataDump'!$C$2:$C$4537, 'FY16 Individual Analysis'!$A246, 'FY16 DataDump'!$H$2:$H$4537, E$2)</f>
        <v>0</v>
      </c>
      <c r="F246" s="27">
        <f>SUMIFS('FY16 DataDump'!$E$2:$E$4537, 'FY16 DataDump'!$C$2:$C$4537, 'FY16 Individual Analysis'!$A246, 'FY16 DataDump'!$H$2:$H$4537, F$2)</f>
        <v>0</v>
      </c>
      <c r="G246" s="27">
        <f>SUMIFS('FY16 DataDump'!$E$2:$E$4537, 'FY16 DataDump'!$C$2:$C$4537, 'FY16 Individual Analysis'!$A246, 'FY16 DataDump'!$H$2:$H$4537, G$2)</f>
        <v>0</v>
      </c>
      <c r="H246" s="27">
        <f>SUMIFS('FY16 DataDump'!$E$2:$E$4537, 'FY16 DataDump'!$C$2:$C$4537, 'FY16 Individual Analysis'!$A246, 'FY16 DataDump'!$H$2:$H$4537, H$2)</f>
        <v>0</v>
      </c>
      <c r="I246" s="27">
        <f>SUMIFS('FY16 DataDump'!$E$2:$E$4537, 'FY16 DataDump'!$C$2:$C$4537, 'FY16 Individual Analysis'!$A246, 'FY16 DataDump'!$H$2:$H$4537, I$2)</f>
        <v>0</v>
      </c>
      <c r="J246" s="27">
        <f>SUMIFS('FY16 DataDump'!$E$2:$E$4537, 'FY16 DataDump'!$C$2:$C$4537, 'FY16 Individual Analysis'!$A246, 'FY16 DataDump'!$H$2:$H$4537, J$2)</f>
        <v>0</v>
      </c>
      <c r="K246" s="27">
        <f>SUMIFS('FY16 DataDump'!$E$2:$E$4537, 'FY16 DataDump'!$C$2:$C$4537, 'FY16 Individual Analysis'!$A246, 'FY16 DataDump'!$H$2:$H$4537, K$2)</f>
        <v>0</v>
      </c>
      <c r="L246" s="27">
        <f>SUMIFS('FY16 DataDump'!$E$2:$E$4537, 'FY16 DataDump'!$C$2:$C$4537, 'FY16 Individual Analysis'!$A246, 'FY16 DataDump'!$H$2:$H$4537, L$2)</f>
        <v>0</v>
      </c>
      <c r="M246" s="27">
        <f>SUMIFS('FY16 DataDump'!$E$2:$E$4537, 'FY16 DataDump'!$C$2:$C$4537, 'FY16 Individual Analysis'!$A246, 'FY16 DataDump'!$H$2:$H$4537, M$2)</f>
        <v>0</v>
      </c>
      <c r="N246" s="27">
        <f>SUMIFS('FY16 DataDump'!$E$2:$E$4537, 'FY16 DataDump'!$C$2:$C$4537, 'FY16 Individual Analysis'!$A246, 'FY16 DataDump'!$H$2:$H$4537, N$2)</f>
        <v>0</v>
      </c>
      <c r="O246" s="27">
        <f>SUMIFS('FY16 DataDump'!$E$2:$E$4537, 'FY16 DataDump'!$C$2:$C$4537, 'FY16 Individual Analysis'!$A246, 'FY16 DataDump'!$H$2:$H$4537, O$2)</f>
        <v>0</v>
      </c>
      <c r="P246" s="27">
        <f t="shared" si="22"/>
        <v>0</v>
      </c>
      <c r="Q246" s="108">
        <f t="shared" si="20"/>
        <v>0</v>
      </c>
      <c r="S246" s="20">
        <f t="shared" si="25"/>
        <v>0</v>
      </c>
      <c r="T246" s="21">
        <f t="shared" si="25"/>
        <v>0</v>
      </c>
      <c r="U246" s="21">
        <f t="shared" si="25"/>
        <v>0</v>
      </c>
      <c r="V246" s="21">
        <f t="shared" si="23"/>
        <v>0</v>
      </c>
      <c r="W246" s="21">
        <f t="shared" si="23"/>
        <v>0</v>
      </c>
      <c r="X246" s="21">
        <f t="shared" si="23"/>
        <v>0</v>
      </c>
      <c r="Y246" s="21">
        <f t="shared" si="23"/>
        <v>0</v>
      </c>
      <c r="Z246" s="21">
        <f t="shared" si="23"/>
        <v>0</v>
      </c>
      <c r="AA246" s="21">
        <f t="shared" si="23"/>
        <v>0</v>
      </c>
      <c r="AB246" s="21">
        <f t="shared" si="24"/>
        <v>0</v>
      </c>
      <c r="AC246" s="21">
        <f t="shared" si="24"/>
        <v>0</v>
      </c>
      <c r="AD246" s="24">
        <f t="shared" si="24"/>
        <v>0</v>
      </c>
      <c r="AF246" s="15">
        <f t="shared" si="21"/>
        <v>0</v>
      </c>
    </row>
    <row r="247" spans="1:32" x14ac:dyDescent="0.25">
      <c r="A247" s="75"/>
      <c r="B247" s="75" t="e">
        <f>INDEX('FY16 DataDump'!$A$2:$H$4537, MATCH('FY16 Individual Analysis'!A247, 'FY16 DataDump'!$C$2:$C$4537, 0), MATCH('FY16 DataDump'!$B$1, 'FY16 DataDump'!$A$1:$H$1))</f>
        <v>#N/A</v>
      </c>
      <c r="C247" s="75" t="e">
        <f>INDEX('FY16 DataDump'!$A$2:$H$4537, MATCH('FY16 Individual Analysis'!A247, 'FY16 DataDump'!$C$2:$C$4537, 0), MATCH('FY16 DataDump'!$D$1, 'FY16 DataDump'!$A$1:$H$1))</f>
        <v>#N/A</v>
      </c>
      <c r="D247" s="27">
        <f>SUMIFS('FY16 DataDump'!$E$2:$E$4537, 'FY16 DataDump'!$C$2:$C$4537, 'FY16 Individual Analysis'!$A247, 'FY16 DataDump'!$H$2:$H$4537, D$2)</f>
        <v>0</v>
      </c>
      <c r="E247" s="27">
        <f>SUMIFS('FY16 DataDump'!$E$2:$E$4537, 'FY16 DataDump'!$C$2:$C$4537, 'FY16 Individual Analysis'!$A247, 'FY16 DataDump'!$H$2:$H$4537, E$2)</f>
        <v>0</v>
      </c>
      <c r="F247" s="27">
        <f>SUMIFS('FY16 DataDump'!$E$2:$E$4537, 'FY16 DataDump'!$C$2:$C$4537, 'FY16 Individual Analysis'!$A247, 'FY16 DataDump'!$H$2:$H$4537, F$2)</f>
        <v>0</v>
      </c>
      <c r="G247" s="27">
        <f>SUMIFS('FY16 DataDump'!$E$2:$E$4537, 'FY16 DataDump'!$C$2:$C$4537, 'FY16 Individual Analysis'!$A247, 'FY16 DataDump'!$H$2:$H$4537, G$2)</f>
        <v>0</v>
      </c>
      <c r="H247" s="27">
        <f>SUMIFS('FY16 DataDump'!$E$2:$E$4537, 'FY16 DataDump'!$C$2:$C$4537, 'FY16 Individual Analysis'!$A247, 'FY16 DataDump'!$H$2:$H$4537, H$2)</f>
        <v>0</v>
      </c>
      <c r="I247" s="27">
        <f>SUMIFS('FY16 DataDump'!$E$2:$E$4537, 'FY16 DataDump'!$C$2:$C$4537, 'FY16 Individual Analysis'!$A247, 'FY16 DataDump'!$H$2:$H$4537, I$2)</f>
        <v>0</v>
      </c>
      <c r="J247" s="27">
        <f>SUMIFS('FY16 DataDump'!$E$2:$E$4537, 'FY16 DataDump'!$C$2:$C$4537, 'FY16 Individual Analysis'!$A247, 'FY16 DataDump'!$H$2:$H$4537, J$2)</f>
        <v>0</v>
      </c>
      <c r="K247" s="27">
        <f>SUMIFS('FY16 DataDump'!$E$2:$E$4537, 'FY16 DataDump'!$C$2:$C$4537, 'FY16 Individual Analysis'!$A247, 'FY16 DataDump'!$H$2:$H$4537, K$2)</f>
        <v>0</v>
      </c>
      <c r="L247" s="27">
        <f>SUMIFS('FY16 DataDump'!$E$2:$E$4537, 'FY16 DataDump'!$C$2:$C$4537, 'FY16 Individual Analysis'!$A247, 'FY16 DataDump'!$H$2:$H$4537, L$2)</f>
        <v>0</v>
      </c>
      <c r="M247" s="27">
        <f>SUMIFS('FY16 DataDump'!$E$2:$E$4537, 'FY16 DataDump'!$C$2:$C$4537, 'FY16 Individual Analysis'!$A247, 'FY16 DataDump'!$H$2:$H$4537, M$2)</f>
        <v>0</v>
      </c>
      <c r="N247" s="27">
        <f>SUMIFS('FY16 DataDump'!$E$2:$E$4537, 'FY16 DataDump'!$C$2:$C$4537, 'FY16 Individual Analysis'!$A247, 'FY16 DataDump'!$H$2:$H$4537, N$2)</f>
        <v>0</v>
      </c>
      <c r="O247" s="27">
        <f>SUMIFS('FY16 DataDump'!$E$2:$E$4537, 'FY16 DataDump'!$C$2:$C$4537, 'FY16 Individual Analysis'!$A247, 'FY16 DataDump'!$H$2:$H$4537, O$2)</f>
        <v>0</v>
      </c>
      <c r="P247" s="27">
        <f t="shared" si="22"/>
        <v>0</v>
      </c>
      <c r="Q247" s="108">
        <f t="shared" si="20"/>
        <v>0</v>
      </c>
      <c r="S247" s="20">
        <f t="shared" si="25"/>
        <v>0</v>
      </c>
      <c r="T247" s="21">
        <f t="shared" si="25"/>
        <v>0</v>
      </c>
      <c r="U247" s="21">
        <f t="shared" si="25"/>
        <v>0</v>
      </c>
      <c r="V247" s="21">
        <f t="shared" si="23"/>
        <v>0</v>
      </c>
      <c r="W247" s="21">
        <f t="shared" si="23"/>
        <v>0</v>
      </c>
      <c r="X247" s="21">
        <f t="shared" si="23"/>
        <v>0</v>
      </c>
      <c r="Y247" s="21">
        <f t="shared" si="23"/>
        <v>0</v>
      </c>
      <c r="Z247" s="21">
        <f t="shared" si="23"/>
        <v>0</v>
      </c>
      <c r="AA247" s="21">
        <f t="shared" si="23"/>
        <v>0</v>
      </c>
      <c r="AB247" s="21">
        <f t="shared" si="24"/>
        <v>0</v>
      </c>
      <c r="AC247" s="21">
        <f t="shared" si="24"/>
        <v>0</v>
      </c>
      <c r="AD247" s="24">
        <f t="shared" si="24"/>
        <v>0</v>
      </c>
      <c r="AF247" s="15">
        <f t="shared" si="21"/>
        <v>0</v>
      </c>
    </row>
    <row r="248" spans="1:32" x14ac:dyDescent="0.25">
      <c r="A248" s="75"/>
      <c r="B248" s="75" t="e">
        <f>INDEX('FY16 DataDump'!$A$2:$H$4537, MATCH('FY16 Individual Analysis'!A248, 'FY16 DataDump'!$C$2:$C$4537, 0), MATCH('FY16 DataDump'!$B$1, 'FY16 DataDump'!$A$1:$H$1))</f>
        <v>#N/A</v>
      </c>
      <c r="C248" s="75" t="e">
        <f>INDEX('FY16 DataDump'!$A$2:$H$4537, MATCH('FY16 Individual Analysis'!A248, 'FY16 DataDump'!$C$2:$C$4537, 0), MATCH('FY16 DataDump'!$D$1, 'FY16 DataDump'!$A$1:$H$1))</f>
        <v>#N/A</v>
      </c>
      <c r="D248" s="27">
        <f>SUMIFS('FY16 DataDump'!$E$2:$E$4537, 'FY16 DataDump'!$C$2:$C$4537, 'FY16 Individual Analysis'!$A248, 'FY16 DataDump'!$H$2:$H$4537, D$2)</f>
        <v>0</v>
      </c>
      <c r="E248" s="27">
        <f>SUMIFS('FY16 DataDump'!$E$2:$E$4537, 'FY16 DataDump'!$C$2:$C$4537, 'FY16 Individual Analysis'!$A248, 'FY16 DataDump'!$H$2:$H$4537, E$2)</f>
        <v>0</v>
      </c>
      <c r="F248" s="27">
        <f>SUMIFS('FY16 DataDump'!$E$2:$E$4537, 'FY16 DataDump'!$C$2:$C$4537, 'FY16 Individual Analysis'!$A248, 'FY16 DataDump'!$H$2:$H$4537, F$2)</f>
        <v>0</v>
      </c>
      <c r="G248" s="27">
        <f>SUMIFS('FY16 DataDump'!$E$2:$E$4537, 'FY16 DataDump'!$C$2:$C$4537, 'FY16 Individual Analysis'!$A248, 'FY16 DataDump'!$H$2:$H$4537, G$2)</f>
        <v>0</v>
      </c>
      <c r="H248" s="27">
        <f>SUMIFS('FY16 DataDump'!$E$2:$E$4537, 'FY16 DataDump'!$C$2:$C$4537, 'FY16 Individual Analysis'!$A248, 'FY16 DataDump'!$H$2:$H$4537, H$2)</f>
        <v>0</v>
      </c>
      <c r="I248" s="27">
        <f>SUMIFS('FY16 DataDump'!$E$2:$E$4537, 'FY16 DataDump'!$C$2:$C$4537, 'FY16 Individual Analysis'!$A248, 'FY16 DataDump'!$H$2:$H$4537, I$2)</f>
        <v>0</v>
      </c>
      <c r="J248" s="27">
        <f>SUMIFS('FY16 DataDump'!$E$2:$E$4537, 'FY16 DataDump'!$C$2:$C$4537, 'FY16 Individual Analysis'!$A248, 'FY16 DataDump'!$H$2:$H$4537, J$2)</f>
        <v>0</v>
      </c>
      <c r="K248" s="27">
        <f>SUMIFS('FY16 DataDump'!$E$2:$E$4537, 'FY16 DataDump'!$C$2:$C$4537, 'FY16 Individual Analysis'!$A248, 'FY16 DataDump'!$H$2:$H$4537, K$2)</f>
        <v>0</v>
      </c>
      <c r="L248" s="27">
        <f>SUMIFS('FY16 DataDump'!$E$2:$E$4537, 'FY16 DataDump'!$C$2:$C$4537, 'FY16 Individual Analysis'!$A248, 'FY16 DataDump'!$H$2:$H$4537, L$2)</f>
        <v>0</v>
      </c>
      <c r="M248" s="27">
        <f>SUMIFS('FY16 DataDump'!$E$2:$E$4537, 'FY16 DataDump'!$C$2:$C$4537, 'FY16 Individual Analysis'!$A248, 'FY16 DataDump'!$H$2:$H$4537, M$2)</f>
        <v>0</v>
      </c>
      <c r="N248" s="27">
        <f>SUMIFS('FY16 DataDump'!$E$2:$E$4537, 'FY16 DataDump'!$C$2:$C$4537, 'FY16 Individual Analysis'!$A248, 'FY16 DataDump'!$H$2:$H$4537, N$2)</f>
        <v>0</v>
      </c>
      <c r="O248" s="27">
        <f>SUMIFS('FY16 DataDump'!$E$2:$E$4537, 'FY16 DataDump'!$C$2:$C$4537, 'FY16 Individual Analysis'!$A248, 'FY16 DataDump'!$H$2:$H$4537, O$2)</f>
        <v>0</v>
      </c>
      <c r="P248" s="27">
        <f t="shared" si="22"/>
        <v>0</v>
      </c>
      <c r="Q248" s="108">
        <f t="shared" si="20"/>
        <v>0</v>
      </c>
      <c r="S248" s="20">
        <f t="shared" si="25"/>
        <v>0</v>
      </c>
      <c r="T248" s="21">
        <f t="shared" si="25"/>
        <v>0</v>
      </c>
      <c r="U248" s="21">
        <f t="shared" si="25"/>
        <v>0</v>
      </c>
      <c r="V248" s="21">
        <f t="shared" si="23"/>
        <v>0</v>
      </c>
      <c r="W248" s="21">
        <f t="shared" si="23"/>
        <v>0</v>
      </c>
      <c r="X248" s="21">
        <f t="shared" si="23"/>
        <v>0</v>
      </c>
      <c r="Y248" s="21">
        <f t="shared" si="23"/>
        <v>0</v>
      </c>
      <c r="Z248" s="21">
        <f t="shared" si="23"/>
        <v>0</v>
      </c>
      <c r="AA248" s="21">
        <f t="shared" si="23"/>
        <v>0</v>
      </c>
      <c r="AB248" s="21">
        <f t="shared" si="24"/>
        <v>0</v>
      </c>
      <c r="AC248" s="21">
        <f t="shared" si="24"/>
        <v>0</v>
      </c>
      <c r="AD248" s="24">
        <f t="shared" si="24"/>
        <v>0</v>
      </c>
      <c r="AF248" s="15">
        <f t="shared" si="21"/>
        <v>0</v>
      </c>
    </row>
    <row r="249" spans="1:32" x14ac:dyDescent="0.25">
      <c r="A249" s="75"/>
      <c r="B249" s="75" t="e">
        <f>INDEX('FY16 DataDump'!$A$2:$H$4537, MATCH('FY16 Individual Analysis'!A249, 'FY16 DataDump'!$C$2:$C$4537, 0), MATCH('FY16 DataDump'!$B$1, 'FY16 DataDump'!$A$1:$H$1))</f>
        <v>#N/A</v>
      </c>
      <c r="C249" s="75" t="e">
        <f>INDEX('FY16 DataDump'!$A$2:$H$4537, MATCH('FY16 Individual Analysis'!A249, 'FY16 DataDump'!$C$2:$C$4537, 0), MATCH('FY16 DataDump'!$D$1, 'FY16 DataDump'!$A$1:$H$1))</f>
        <v>#N/A</v>
      </c>
      <c r="D249" s="27">
        <f>SUMIFS('FY16 DataDump'!$E$2:$E$4537, 'FY16 DataDump'!$C$2:$C$4537, 'FY16 Individual Analysis'!$A249, 'FY16 DataDump'!$H$2:$H$4537, D$2)</f>
        <v>0</v>
      </c>
      <c r="E249" s="27">
        <f>SUMIFS('FY16 DataDump'!$E$2:$E$4537, 'FY16 DataDump'!$C$2:$C$4537, 'FY16 Individual Analysis'!$A249, 'FY16 DataDump'!$H$2:$H$4537, E$2)</f>
        <v>0</v>
      </c>
      <c r="F249" s="27">
        <f>SUMIFS('FY16 DataDump'!$E$2:$E$4537, 'FY16 DataDump'!$C$2:$C$4537, 'FY16 Individual Analysis'!$A249, 'FY16 DataDump'!$H$2:$H$4537, F$2)</f>
        <v>0</v>
      </c>
      <c r="G249" s="27">
        <f>SUMIFS('FY16 DataDump'!$E$2:$E$4537, 'FY16 DataDump'!$C$2:$C$4537, 'FY16 Individual Analysis'!$A249, 'FY16 DataDump'!$H$2:$H$4537, G$2)</f>
        <v>0</v>
      </c>
      <c r="H249" s="27">
        <f>SUMIFS('FY16 DataDump'!$E$2:$E$4537, 'FY16 DataDump'!$C$2:$C$4537, 'FY16 Individual Analysis'!$A249, 'FY16 DataDump'!$H$2:$H$4537, H$2)</f>
        <v>0</v>
      </c>
      <c r="I249" s="27">
        <f>SUMIFS('FY16 DataDump'!$E$2:$E$4537, 'FY16 DataDump'!$C$2:$C$4537, 'FY16 Individual Analysis'!$A249, 'FY16 DataDump'!$H$2:$H$4537, I$2)</f>
        <v>0</v>
      </c>
      <c r="J249" s="27">
        <f>SUMIFS('FY16 DataDump'!$E$2:$E$4537, 'FY16 DataDump'!$C$2:$C$4537, 'FY16 Individual Analysis'!$A249, 'FY16 DataDump'!$H$2:$H$4537, J$2)</f>
        <v>0</v>
      </c>
      <c r="K249" s="27">
        <f>SUMIFS('FY16 DataDump'!$E$2:$E$4537, 'FY16 DataDump'!$C$2:$C$4537, 'FY16 Individual Analysis'!$A249, 'FY16 DataDump'!$H$2:$H$4537, K$2)</f>
        <v>0</v>
      </c>
      <c r="L249" s="27">
        <f>SUMIFS('FY16 DataDump'!$E$2:$E$4537, 'FY16 DataDump'!$C$2:$C$4537, 'FY16 Individual Analysis'!$A249, 'FY16 DataDump'!$H$2:$H$4537, L$2)</f>
        <v>0</v>
      </c>
      <c r="M249" s="27">
        <f>SUMIFS('FY16 DataDump'!$E$2:$E$4537, 'FY16 DataDump'!$C$2:$C$4537, 'FY16 Individual Analysis'!$A249, 'FY16 DataDump'!$H$2:$H$4537, M$2)</f>
        <v>0</v>
      </c>
      <c r="N249" s="27">
        <f>SUMIFS('FY16 DataDump'!$E$2:$E$4537, 'FY16 DataDump'!$C$2:$C$4537, 'FY16 Individual Analysis'!$A249, 'FY16 DataDump'!$H$2:$H$4537, N$2)</f>
        <v>0</v>
      </c>
      <c r="O249" s="27">
        <f>SUMIFS('FY16 DataDump'!$E$2:$E$4537, 'FY16 DataDump'!$C$2:$C$4537, 'FY16 Individual Analysis'!$A249, 'FY16 DataDump'!$H$2:$H$4537, O$2)</f>
        <v>0</v>
      </c>
      <c r="P249" s="27">
        <f t="shared" si="22"/>
        <v>0</v>
      </c>
      <c r="Q249" s="108">
        <f t="shared" si="20"/>
        <v>0</v>
      </c>
      <c r="S249" s="20">
        <f t="shared" si="25"/>
        <v>0</v>
      </c>
      <c r="T249" s="21">
        <f t="shared" si="25"/>
        <v>0</v>
      </c>
      <c r="U249" s="21">
        <f t="shared" si="25"/>
        <v>0</v>
      </c>
      <c r="V249" s="21">
        <f t="shared" si="23"/>
        <v>0</v>
      </c>
      <c r="W249" s="21">
        <f t="shared" si="23"/>
        <v>0</v>
      </c>
      <c r="X249" s="21">
        <f t="shared" si="23"/>
        <v>0</v>
      </c>
      <c r="Y249" s="21">
        <f t="shared" si="23"/>
        <v>0</v>
      </c>
      <c r="Z249" s="21">
        <f t="shared" si="23"/>
        <v>0</v>
      </c>
      <c r="AA249" s="21">
        <f t="shared" si="23"/>
        <v>0</v>
      </c>
      <c r="AB249" s="21">
        <f t="shared" si="24"/>
        <v>0</v>
      </c>
      <c r="AC249" s="21">
        <f t="shared" si="24"/>
        <v>0</v>
      </c>
      <c r="AD249" s="24">
        <f t="shared" si="24"/>
        <v>0</v>
      </c>
      <c r="AF249" s="15">
        <f t="shared" si="21"/>
        <v>0</v>
      </c>
    </row>
    <row r="250" spans="1:32" x14ac:dyDescent="0.25">
      <c r="A250" s="75"/>
      <c r="B250" s="75" t="e">
        <f>INDEX('FY16 DataDump'!$A$2:$H$4537, MATCH('FY16 Individual Analysis'!A250, 'FY16 DataDump'!$C$2:$C$4537, 0), MATCH('FY16 DataDump'!$B$1, 'FY16 DataDump'!$A$1:$H$1))</f>
        <v>#N/A</v>
      </c>
      <c r="C250" s="75" t="e">
        <f>INDEX('FY16 DataDump'!$A$2:$H$4537, MATCH('FY16 Individual Analysis'!A250, 'FY16 DataDump'!$C$2:$C$4537, 0), MATCH('FY16 DataDump'!$D$1, 'FY16 DataDump'!$A$1:$H$1))</f>
        <v>#N/A</v>
      </c>
      <c r="D250" s="27">
        <f>SUMIFS('FY16 DataDump'!$E$2:$E$4537, 'FY16 DataDump'!$C$2:$C$4537, 'FY16 Individual Analysis'!$A250, 'FY16 DataDump'!$H$2:$H$4537, D$2)</f>
        <v>0</v>
      </c>
      <c r="E250" s="27">
        <f>SUMIFS('FY16 DataDump'!$E$2:$E$4537, 'FY16 DataDump'!$C$2:$C$4537, 'FY16 Individual Analysis'!$A250, 'FY16 DataDump'!$H$2:$H$4537, E$2)</f>
        <v>0</v>
      </c>
      <c r="F250" s="27">
        <f>SUMIFS('FY16 DataDump'!$E$2:$E$4537, 'FY16 DataDump'!$C$2:$C$4537, 'FY16 Individual Analysis'!$A250, 'FY16 DataDump'!$H$2:$H$4537, F$2)</f>
        <v>0</v>
      </c>
      <c r="G250" s="27">
        <f>SUMIFS('FY16 DataDump'!$E$2:$E$4537, 'FY16 DataDump'!$C$2:$C$4537, 'FY16 Individual Analysis'!$A250, 'FY16 DataDump'!$H$2:$H$4537, G$2)</f>
        <v>0</v>
      </c>
      <c r="H250" s="27">
        <f>SUMIFS('FY16 DataDump'!$E$2:$E$4537, 'FY16 DataDump'!$C$2:$C$4537, 'FY16 Individual Analysis'!$A250, 'FY16 DataDump'!$H$2:$H$4537, H$2)</f>
        <v>0</v>
      </c>
      <c r="I250" s="27">
        <f>SUMIFS('FY16 DataDump'!$E$2:$E$4537, 'FY16 DataDump'!$C$2:$C$4537, 'FY16 Individual Analysis'!$A250, 'FY16 DataDump'!$H$2:$H$4537, I$2)</f>
        <v>0</v>
      </c>
      <c r="J250" s="27">
        <f>SUMIFS('FY16 DataDump'!$E$2:$E$4537, 'FY16 DataDump'!$C$2:$C$4537, 'FY16 Individual Analysis'!$A250, 'FY16 DataDump'!$H$2:$H$4537, J$2)</f>
        <v>0</v>
      </c>
      <c r="K250" s="27">
        <f>SUMIFS('FY16 DataDump'!$E$2:$E$4537, 'FY16 DataDump'!$C$2:$C$4537, 'FY16 Individual Analysis'!$A250, 'FY16 DataDump'!$H$2:$H$4537, K$2)</f>
        <v>0</v>
      </c>
      <c r="L250" s="27">
        <f>SUMIFS('FY16 DataDump'!$E$2:$E$4537, 'FY16 DataDump'!$C$2:$C$4537, 'FY16 Individual Analysis'!$A250, 'FY16 DataDump'!$H$2:$H$4537, L$2)</f>
        <v>0</v>
      </c>
      <c r="M250" s="27">
        <f>SUMIFS('FY16 DataDump'!$E$2:$E$4537, 'FY16 DataDump'!$C$2:$C$4537, 'FY16 Individual Analysis'!$A250, 'FY16 DataDump'!$H$2:$H$4537, M$2)</f>
        <v>0</v>
      </c>
      <c r="N250" s="27">
        <f>SUMIFS('FY16 DataDump'!$E$2:$E$4537, 'FY16 DataDump'!$C$2:$C$4537, 'FY16 Individual Analysis'!$A250, 'FY16 DataDump'!$H$2:$H$4537, N$2)</f>
        <v>0</v>
      </c>
      <c r="O250" s="27">
        <f>SUMIFS('FY16 DataDump'!$E$2:$E$4537, 'FY16 DataDump'!$C$2:$C$4537, 'FY16 Individual Analysis'!$A250, 'FY16 DataDump'!$H$2:$H$4537, O$2)</f>
        <v>0</v>
      </c>
      <c r="P250" s="27">
        <f t="shared" si="22"/>
        <v>0</v>
      </c>
      <c r="Q250" s="108">
        <f t="shared" si="20"/>
        <v>0</v>
      </c>
      <c r="S250" s="20">
        <f t="shared" si="25"/>
        <v>0</v>
      </c>
      <c r="T250" s="21">
        <f t="shared" si="25"/>
        <v>0</v>
      </c>
      <c r="U250" s="21">
        <f t="shared" si="25"/>
        <v>0</v>
      </c>
      <c r="V250" s="21">
        <f t="shared" si="23"/>
        <v>0</v>
      </c>
      <c r="W250" s="21">
        <f t="shared" si="23"/>
        <v>0</v>
      </c>
      <c r="X250" s="21">
        <f t="shared" si="23"/>
        <v>0</v>
      </c>
      <c r="Y250" s="21">
        <f t="shared" si="23"/>
        <v>0</v>
      </c>
      <c r="Z250" s="21">
        <f t="shared" si="23"/>
        <v>0</v>
      </c>
      <c r="AA250" s="21">
        <f t="shared" si="23"/>
        <v>0</v>
      </c>
      <c r="AB250" s="21">
        <f t="shared" si="24"/>
        <v>0</v>
      </c>
      <c r="AC250" s="21">
        <f t="shared" si="24"/>
        <v>0</v>
      </c>
      <c r="AD250" s="24">
        <f t="shared" si="24"/>
        <v>0</v>
      </c>
      <c r="AF250" s="15">
        <f t="shared" si="21"/>
        <v>0</v>
      </c>
    </row>
    <row r="251" spans="1:32" x14ac:dyDescent="0.25">
      <c r="A251" s="75"/>
      <c r="B251" s="75" t="e">
        <f>INDEX('FY16 DataDump'!$A$2:$H$4537, MATCH('FY16 Individual Analysis'!A251, 'FY16 DataDump'!$C$2:$C$4537, 0), MATCH('FY16 DataDump'!$B$1, 'FY16 DataDump'!$A$1:$H$1))</f>
        <v>#N/A</v>
      </c>
      <c r="C251" s="75" t="e">
        <f>INDEX('FY16 DataDump'!$A$2:$H$4537, MATCH('FY16 Individual Analysis'!A251, 'FY16 DataDump'!$C$2:$C$4537, 0), MATCH('FY16 DataDump'!$D$1, 'FY16 DataDump'!$A$1:$H$1))</f>
        <v>#N/A</v>
      </c>
      <c r="D251" s="27">
        <f>SUMIFS('FY16 DataDump'!$E$2:$E$4537, 'FY16 DataDump'!$C$2:$C$4537, 'FY16 Individual Analysis'!$A251, 'FY16 DataDump'!$H$2:$H$4537, D$2)</f>
        <v>0</v>
      </c>
      <c r="E251" s="27">
        <f>SUMIFS('FY16 DataDump'!$E$2:$E$4537, 'FY16 DataDump'!$C$2:$C$4537, 'FY16 Individual Analysis'!$A251, 'FY16 DataDump'!$H$2:$H$4537, E$2)</f>
        <v>0</v>
      </c>
      <c r="F251" s="27">
        <f>SUMIFS('FY16 DataDump'!$E$2:$E$4537, 'FY16 DataDump'!$C$2:$C$4537, 'FY16 Individual Analysis'!$A251, 'FY16 DataDump'!$H$2:$H$4537, F$2)</f>
        <v>0</v>
      </c>
      <c r="G251" s="27">
        <f>SUMIFS('FY16 DataDump'!$E$2:$E$4537, 'FY16 DataDump'!$C$2:$C$4537, 'FY16 Individual Analysis'!$A251, 'FY16 DataDump'!$H$2:$H$4537, G$2)</f>
        <v>0</v>
      </c>
      <c r="H251" s="27">
        <f>SUMIFS('FY16 DataDump'!$E$2:$E$4537, 'FY16 DataDump'!$C$2:$C$4537, 'FY16 Individual Analysis'!$A251, 'FY16 DataDump'!$H$2:$H$4537, H$2)</f>
        <v>0</v>
      </c>
      <c r="I251" s="27">
        <f>SUMIFS('FY16 DataDump'!$E$2:$E$4537, 'FY16 DataDump'!$C$2:$C$4537, 'FY16 Individual Analysis'!$A251, 'FY16 DataDump'!$H$2:$H$4537, I$2)</f>
        <v>0</v>
      </c>
      <c r="J251" s="27">
        <f>SUMIFS('FY16 DataDump'!$E$2:$E$4537, 'FY16 DataDump'!$C$2:$C$4537, 'FY16 Individual Analysis'!$A251, 'FY16 DataDump'!$H$2:$H$4537, J$2)</f>
        <v>0</v>
      </c>
      <c r="K251" s="27">
        <f>SUMIFS('FY16 DataDump'!$E$2:$E$4537, 'FY16 DataDump'!$C$2:$C$4537, 'FY16 Individual Analysis'!$A251, 'FY16 DataDump'!$H$2:$H$4537, K$2)</f>
        <v>0</v>
      </c>
      <c r="L251" s="27">
        <f>SUMIFS('FY16 DataDump'!$E$2:$E$4537, 'FY16 DataDump'!$C$2:$C$4537, 'FY16 Individual Analysis'!$A251, 'FY16 DataDump'!$H$2:$H$4537, L$2)</f>
        <v>0</v>
      </c>
      <c r="M251" s="27">
        <f>SUMIFS('FY16 DataDump'!$E$2:$E$4537, 'FY16 DataDump'!$C$2:$C$4537, 'FY16 Individual Analysis'!$A251, 'FY16 DataDump'!$H$2:$H$4537, M$2)</f>
        <v>0</v>
      </c>
      <c r="N251" s="27">
        <f>SUMIFS('FY16 DataDump'!$E$2:$E$4537, 'FY16 DataDump'!$C$2:$C$4537, 'FY16 Individual Analysis'!$A251, 'FY16 DataDump'!$H$2:$H$4537, N$2)</f>
        <v>0</v>
      </c>
      <c r="O251" s="27">
        <f>SUMIFS('FY16 DataDump'!$E$2:$E$4537, 'FY16 DataDump'!$C$2:$C$4537, 'FY16 Individual Analysis'!$A251, 'FY16 DataDump'!$H$2:$H$4537, O$2)</f>
        <v>0</v>
      </c>
      <c r="P251" s="27">
        <f t="shared" si="22"/>
        <v>0</v>
      </c>
      <c r="Q251" s="108">
        <f t="shared" si="20"/>
        <v>0</v>
      </c>
      <c r="S251" s="20">
        <f t="shared" si="25"/>
        <v>0</v>
      </c>
      <c r="T251" s="21">
        <f t="shared" si="25"/>
        <v>0</v>
      </c>
      <c r="U251" s="21">
        <f t="shared" si="25"/>
        <v>0</v>
      </c>
      <c r="V251" s="21">
        <f t="shared" si="23"/>
        <v>0</v>
      </c>
      <c r="W251" s="21">
        <f t="shared" si="23"/>
        <v>0</v>
      </c>
      <c r="X251" s="21">
        <f t="shared" si="23"/>
        <v>0</v>
      </c>
      <c r="Y251" s="21">
        <f t="shared" si="23"/>
        <v>0</v>
      </c>
      <c r="Z251" s="21">
        <f t="shared" si="23"/>
        <v>0</v>
      </c>
      <c r="AA251" s="21">
        <f t="shared" si="23"/>
        <v>0</v>
      </c>
      <c r="AB251" s="21">
        <f t="shared" si="24"/>
        <v>0</v>
      </c>
      <c r="AC251" s="21">
        <f t="shared" si="24"/>
        <v>0</v>
      </c>
      <c r="AD251" s="24">
        <f t="shared" si="24"/>
        <v>0</v>
      </c>
      <c r="AF251" s="15">
        <f t="shared" si="21"/>
        <v>0</v>
      </c>
    </row>
    <row r="252" spans="1:32" x14ac:dyDescent="0.25">
      <c r="A252" s="75"/>
      <c r="B252" s="75" t="e">
        <f>INDEX('FY16 DataDump'!$A$2:$H$4537, MATCH('FY16 Individual Analysis'!A252, 'FY16 DataDump'!$C$2:$C$4537, 0), MATCH('FY16 DataDump'!$B$1, 'FY16 DataDump'!$A$1:$H$1))</f>
        <v>#N/A</v>
      </c>
      <c r="C252" s="75" t="e">
        <f>INDEX('FY16 DataDump'!$A$2:$H$4537, MATCH('FY16 Individual Analysis'!A252, 'FY16 DataDump'!$C$2:$C$4537, 0), MATCH('FY16 DataDump'!$D$1, 'FY16 DataDump'!$A$1:$H$1))</f>
        <v>#N/A</v>
      </c>
      <c r="D252" s="27">
        <f>SUMIFS('FY16 DataDump'!$E$2:$E$4537, 'FY16 DataDump'!$C$2:$C$4537, 'FY16 Individual Analysis'!$A252, 'FY16 DataDump'!$H$2:$H$4537, D$2)</f>
        <v>0</v>
      </c>
      <c r="E252" s="27">
        <f>SUMIFS('FY16 DataDump'!$E$2:$E$4537, 'FY16 DataDump'!$C$2:$C$4537, 'FY16 Individual Analysis'!$A252, 'FY16 DataDump'!$H$2:$H$4537, E$2)</f>
        <v>0</v>
      </c>
      <c r="F252" s="27">
        <f>SUMIFS('FY16 DataDump'!$E$2:$E$4537, 'FY16 DataDump'!$C$2:$C$4537, 'FY16 Individual Analysis'!$A252, 'FY16 DataDump'!$H$2:$H$4537, F$2)</f>
        <v>0</v>
      </c>
      <c r="G252" s="27">
        <f>SUMIFS('FY16 DataDump'!$E$2:$E$4537, 'FY16 DataDump'!$C$2:$C$4537, 'FY16 Individual Analysis'!$A252, 'FY16 DataDump'!$H$2:$H$4537, G$2)</f>
        <v>0</v>
      </c>
      <c r="H252" s="27">
        <f>SUMIFS('FY16 DataDump'!$E$2:$E$4537, 'FY16 DataDump'!$C$2:$C$4537, 'FY16 Individual Analysis'!$A252, 'FY16 DataDump'!$H$2:$H$4537, H$2)</f>
        <v>0</v>
      </c>
      <c r="I252" s="27">
        <f>SUMIFS('FY16 DataDump'!$E$2:$E$4537, 'FY16 DataDump'!$C$2:$C$4537, 'FY16 Individual Analysis'!$A252, 'FY16 DataDump'!$H$2:$H$4537, I$2)</f>
        <v>0</v>
      </c>
      <c r="J252" s="27">
        <f>SUMIFS('FY16 DataDump'!$E$2:$E$4537, 'FY16 DataDump'!$C$2:$C$4537, 'FY16 Individual Analysis'!$A252, 'FY16 DataDump'!$H$2:$H$4537, J$2)</f>
        <v>0</v>
      </c>
      <c r="K252" s="27">
        <f>SUMIFS('FY16 DataDump'!$E$2:$E$4537, 'FY16 DataDump'!$C$2:$C$4537, 'FY16 Individual Analysis'!$A252, 'FY16 DataDump'!$H$2:$H$4537, K$2)</f>
        <v>0</v>
      </c>
      <c r="L252" s="27">
        <f>SUMIFS('FY16 DataDump'!$E$2:$E$4537, 'FY16 DataDump'!$C$2:$C$4537, 'FY16 Individual Analysis'!$A252, 'FY16 DataDump'!$H$2:$H$4537, L$2)</f>
        <v>0</v>
      </c>
      <c r="M252" s="27">
        <f>SUMIFS('FY16 DataDump'!$E$2:$E$4537, 'FY16 DataDump'!$C$2:$C$4537, 'FY16 Individual Analysis'!$A252, 'FY16 DataDump'!$H$2:$H$4537, M$2)</f>
        <v>0</v>
      </c>
      <c r="N252" s="27">
        <f>SUMIFS('FY16 DataDump'!$E$2:$E$4537, 'FY16 DataDump'!$C$2:$C$4537, 'FY16 Individual Analysis'!$A252, 'FY16 DataDump'!$H$2:$H$4537, N$2)</f>
        <v>0</v>
      </c>
      <c r="O252" s="27">
        <f>SUMIFS('FY16 DataDump'!$E$2:$E$4537, 'FY16 DataDump'!$C$2:$C$4537, 'FY16 Individual Analysis'!$A252, 'FY16 DataDump'!$H$2:$H$4537, O$2)</f>
        <v>0</v>
      </c>
      <c r="P252" s="27">
        <f t="shared" si="22"/>
        <v>0</v>
      </c>
      <c r="Q252" s="108">
        <f t="shared" si="20"/>
        <v>0</v>
      </c>
      <c r="S252" s="20">
        <f t="shared" si="25"/>
        <v>0</v>
      </c>
      <c r="T252" s="21">
        <f t="shared" si="25"/>
        <v>0</v>
      </c>
      <c r="U252" s="21">
        <f t="shared" si="25"/>
        <v>0</v>
      </c>
      <c r="V252" s="21">
        <f t="shared" si="23"/>
        <v>0</v>
      </c>
      <c r="W252" s="21">
        <f t="shared" si="23"/>
        <v>0</v>
      </c>
      <c r="X252" s="21">
        <f t="shared" si="23"/>
        <v>0</v>
      </c>
      <c r="Y252" s="21">
        <f t="shared" si="23"/>
        <v>0</v>
      </c>
      <c r="Z252" s="21">
        <f t="shared" si="23"/>
        <v>0</v>
      </c>
      <c r="AA252" s="21">
        <f t="shared" si="23"/>
        <v>0</v>
      </c>
      <c r="AB252" s="21">
        <f t="shared" si="24"/>
        <v>0</v>
      </c>
      <c r="AC252" s="21">
        <f t="shared" si="24"/>
        <v>0</v>
      </c>
      <c r="AD252" s="24">
        <f t="shared" si="24"/>
        <v>0</v>
      </c>
      <c r="AF252" s="15">
        <f t="shared" si="21"/>
        <v>0</v>
      </c>
    </row>
    <row r="253" spans="1:32" x14ac:dyDescent="0.25">
      <c r="A253" s="75"/>
      <c r="B253" s="75" t="e">
        <f>INDEX('FY16 DataDump'!$A$2:$H$4537, MATCH('FY16 Individual Analysis'!A253, 'FY16 DataDump'!$C$2:$C$4537, 0), MATCH('FY16 DataDump'!$B$1, 'FY16 DataDump'!$A$1:$H$1))</f>
        <v>#N/A</v>
      </c>
      <c r="C253" s="75" t="e">
        <f>INDEX('FY16 DataDump'!$A$2:$H$4537, MATCH('FY16 Individual Analysis'!A253, 'FY16 DataDump'!$C$2:$C$4537, 0), MATCH('FY16 DataDump'!$D$1, 'FY16 DataDump'!$A$1:$H$1))</f>
        <v>#N/A</v>
      </c>
      <c r="D253" s="27">
        <f>SUMIFS('FY16 DataDump'!$E$2:$E$4537, 'FY16 DataDump'!$C$2:$C$4537, 'FY16 Individual Analysis'!$A253, 'FY16 DataDump'!$H$2:$H$4537, D$2)</f>
        <v>0</v>
      </c>
      <c r="E253" s="27">
        <f>SUMIFS('FY16 DataDump'!$E$2:$E$4537, 'FY16 DataDump'!$C$2:$C$4537, 'FY16 Individual Analysis'!$A253, 'FY16 DataDump'!$H$2:$H$4537, E$2)</f>
        <v>0</v>
      </c>
      <c r="F253" s="27">
        <f>SUMIFS('FY16 DataDump'!$E$2:$E$4537, 'FY16 DataDump'!$C$2:$C$4537, 'FY16 Individual Analysis'!$A253, 'FY16 DataDump'!$H$2:$H$4537, F$2)</f>
        <v>0</v>
      </c>
      <c r="G253" s="27">
        <f>SUMIFS('FY16 DataDump'!$E$2:$E$4537, 'FY16 DataDump'!$C$2:$C$4537, 'FY16 Individual Analysis'!$A253, 'FY16 DataDump'!$H$2:$H$4537, G$2)</f>
        <v>0</v>
      </c>
      <c r="H253" s="27">
        <f>SUMIFS('FY16 DataDump'!$E$2:$E$4537, 'FY16 DataDump'!$C$2:$C$4537, 'FY16 Individual Analysis'!$A253, 'FY16 DataDump'!$H$2:$H$4537, H$2)</f>
        <v>0</v>
      </c>
      <c r="I253" s="27">
        <f>SUMIFS('FY16 DataDump'!$E$2:$E$4537, 'FY16 DataDump'!$C$2:$C$4537, 'FY16 Individual Analysis'!$A253, 'FY16 DataDump'!$H$2:$H$4537, I$2)</f>
        <v>0</v>
      </c>
      <c r="J253" s="27">
        <f>SUMIFS('FY16 DataDump'!$E$2:$E$4537, 'FY16 DataDump'!$C$2:$C$4537, 'FY16 Individual Analysis'!$A253, 'FY16 DataDump'!$H$2:$H$4537, J$2)</f>
        <v>0</v>
      </c>
      <c r="K253" s="27">
        <f>SUMIFS('FY16 DataDump'!$E$2:$E$4537, 'FY16 DataDump'!$C$2:$C$4537, 'FY16 Individual Analysis'!$A253, 'FY16 DataDump'!$H$2:$H$4537, K$2)</f>
        <v>0</v>
      </c>
      <c r="L253" s="27">
        <f>SUMIFS('FY16 DataDump'!$E$2:$E$4537, 'FY16 DataDump'!$C$2:$C$4537, 'FY16 Individual Analysis'!$A253, 'FY16 DataDump'!$H$2:$H$4537, L$2)</f>
        <v>0</v>
      </c>
      <c r="M253" s="27">
        <f>SUMIFS('FY16 DataDump'!$E$2:$E$4537, 'FY16 DataDump'!$C$2:$C$4537, 'FY16 Individual Analysis'!$A253, 'FY16 DataDump'!$H$2:$H$4537, M$2)</f>
        <v>0</v>
      </c>
      <c r="N253" s="27">
        <f>SUMIFS('FY16 DataDump'!$E$2:$E$4537, 'FY16 DataDump'!$C$2:$C$4537, 'FY16 Individual Analysis'!$A253, 'FY16 DataDump'!$H$2:$H$4537, N$2)</f>
        <v>0</v>
      </c>
      <c r="O253" s="27">
        <f>SUMIFS('FY16 DataDump'!$E$2:$E$4537, 'FY16 DataDump'!$C$2:$C$4537, 'FY16 Individual Analysis'!$A253, 'FY16 DataDump'!$H$2:$H$4537, O$2)</f>
        <v>0</v>
      </c>
      <c r="P253" s="27">
        <f t="shared" si="22"/>
        <v>0</v>
      </c>
      <c r="Q253" s="108">
        <f t="shared" si="20"/>
        <v>0</v>
      </c>
      <c r="S253" s="20">
        <f t="shared" si="25"/>
        <v>0</v>
      </c>
      <c r="T253" s="21">
        <f t="shared" si="25"/>
        <v>0</v>
      </c>
      <c r="U253" s="21">
        <f t="shared" si="25"/>
        <v>0</v>
      </c>
      <c r="V253" s="21">
        <f t="shared" si="23"/>
        <v>0</v>
      </c>
      <c r="W253" s="21">
        <f t="shared" si="23"/>
        <v>0</v>
      </c>
      <c r="X253" s="21">
        <f t="shared" si="23"/>
        <v>0</v>
      </c>
      <c r="Y253" s="21">
        <f t="shared" si="23"/>
        <v>0</v>
      </c>
      <c r="Z253" s="21">
        <f t="shared" si="23"/>
        <v>0</v>
      </c>
      <c r="AA253" s="21">
        <f t="shared" si="23"/>
        <v>0</v>
      </c>
      <c r="AB253" s="21">
        <f t="shared" si="24"/>
        <v>0</v>
      </c>
      <c r="AC253" s="21">
        <f t="shared" si="24"/>
        <v>0</v>
      </c>
      <c r="AD253" s="24">
        <f t="shared" si="24"/>
        <v>0</v>
      </c>
      <c r="AF253" s="15">
        <f t="shared" si="21"/>
        <v>0</v>
      </c>
    </row>
    <row r="254" spans="1:32" x14ac:dyDescent="0.25">
      <c r="A254" s="75"/>
      <c r="B254" s="75" t="e">
        <f>INDEX('FY16 DataDump'!$A$2:$H$4537, MATCH('FY16 Individual Analysis'!A254, 'FY16 DataDump'!$C$2:$C$4537, 0), MATCH('FY16 DataDump'!$B$1, 'FY16 DataDump'!$A$1:$H$1))</f>
        <v>#N/A</v>
      </c>
      <c r="C254" s="75" t="e">
        <f>INDEX('FY16 DataDump'!$A$2:$H$4537, MATCH('FY16 Individual Analysis'!A254, 'FY16 DataDump'!$C$2:$C$4537, 0), MATCH('FY16 DataDump'!$D$1, 'FY16 DataDump'!$A$1:$H$1))</f>
        <v>#N/A</v>
      </c>
      <c r="D254" s="27">
        <f>SUMIFS('FY16 DataDump'!$E$2:$E$4537, 'FY16 DataDump'!$C$2:$C$4537, 'FY16 Individual Analysis'!$A254, 'FY16 DataDump'!$H$2:$H$4537, D$2)</f>
        <v>0</v>
      </c>
      <c r="E254" s="27">
        <f>SUMIFS('FY16 DataDump'!$E$2:$E$4537, 'FY16 DataDump'!$C$2:$C$4537, 'FY16 Individual Analysis'!$A254, 'FY16 DataDump'!$H$2:$H$4537, E$2)</f>
        <v>0</v>
      </c>
      <c r="F254" s="27">
        <f>SUMIFS('FY16 DataDump'!$E$2:$E$4537, 'FY16 DataDump'!$C$2:$C$4537, 'FY16 Individual Analysis'!$A254, 'FY16 DataDump'!$H$2:$H$4537, F$2)</f>
        <v>0</v>
      </c>
      <c r="G254" s="27">
        <f>SUMIFS('FY16 DataDump'!$E$2:$E$4537, 'FY16 DataDump'!$C$2:$C$4537, 'FY16 Individual Analysis'!$A254, 'FY16 DataDump'!$H$2:$H$4537, G$2)</f>
        <v>0</v>
      </c>
      <c r="H254" s="27">
        <f>SUMIFS('FY16 DataDump'!$E$2:$E$4537, 'FY16 DataDump'!$C$2:$C$4537, 'FY16 Individual Analysis'!$A254, 'FY16 DataDump'!$H$2:$H$4537, H$2)</f>
        <v>0</v>
      </c>
      <c r="I254" s="27">
        <f>SUMIFS('FY16 DataDump'!$E$2:$E$4537, 'FY16 DataDump'!$C$2:$C$4537, 'FY16 Individual Analysis'!$A254, 'FY16 DataDump'!$H$2:$H$4537, I$2)</f>
        <v>0</v>
      </c>
      <c r="J254" s="27">
        <f>SUMIFS('FY16 DataDump'!$E$2:$E$4537, 'FY16 DataDump'!$C$2:$C$4537, 'FY16 Individual Analysis'!$A254, 'FY16 DataDump'!$H$2:$H$4537, J$2)</f>
        <v>0</v>
      </c>
      <c r="K254" s="27">
        <f>SUMIFS('FY16 DataDump'!$E$2:$E$4537, 'FY16 DataDump'!$C$2:$C$4537, 'FY16 Individual Analysis'!$A254, 'FY16 DataDump'!$H$2:$H$4537, K$2)</f>
        <v>0</v>
      </c>
      <c r="L254" s="27">
        <f>SUMIFS('FY16 DataDump'!$E$2:$E$4537, 'FY16 DataDump'!$C$2:$C$4537, 'FY16 Individual Analysis'!$A254, 'FY16 DataDump'!$H$2:$H$4537, L$2)</f>
        <v>0</v>
      </c>
      <c r="M254" s="27">
        <f>SUMIFS('FY16 DataDump'!$E$2:$E$4537, 'FY16 DataDump'!$C$2:$C$4537, 'FY16 Individual Analysis'!$A254, 'FY16 DataDump'!$H$2:$H$4537, M$2)</f>
        <v>0</v>
      </c>
      <c r="N254" s="27">
        <f>SUMIFS('FY16 DataDump'!$E$2:$E$4537, 'FY16 DataDump'!$C$2:$C$4537, 'FY16 Individual Analysis'!$A254, 'FY16 DataDump'!$H$2:$H$4537, N$2)</f>
        <v>0</v>
      </c>
      <c r="O254" s="27">
        <f>SUMIFS('FY16 DataDump'!$E$2:$E$4537, 'FY16 DataDump'!$C$2:$C$4537, 'FY16 Individual Analysis'!$A254, 'FY16 DataDump'!$H$2:$H$4537, O$2)</f>
        <v>0</v>
      </c>
      <c r="P254" s="27">
        <f t="shared" si="22"/>
        <v>0</v>
      </c>
      <c r="Q254" s="108">
        <f t="shared" si="20"/>
        <v>0</v>
      </c>
      <c r="S254" s="20">
        <f t="shared" si="25"/>
        <v>0</v>
      </c>
      <c r="T254" s="21">
        <f t="shared" si="25"/>
        <v>0</v>
      </c>
      <c r="U254" s="21">
        <f t="shared" si="25"/>
        <v>0</v>
      </c>
      <c r="V254" s="21">
        <f t="shared" si="23"/>
        <v>0</v>
      </c>
      <c r="W254" s="21">
        <f t="shared" si="23"/>
        <v>0</v>
      </c>
      <c r="X254" s="21">
        <f t="shared" si="23"/>
        <v>0</v>
      </c>
      <c r="Y254" s="21">
        <f t="shared" si="23"/>
        <v>0</v>
      </c>
      <c r="Z254" s="21">
        <f t="shared" si="23"/>
        <v>0</v>
      </c>
      <c r="AA254" s="21">
        <f t="shared" si="23"/>
        <v>0</v>
      </c>
      <c r="AB254" s="21">
        <f t="shared" si="24"/>
        <v>0</v>
      </c>
      <c r="AC254" s="21">
        <f t="shared" si="24"/>
        <v>0</v>
      </c>
      <c r="AD254" s="24">
        <f t="shared" si="24"/>
        <v>0</v>
      </c>
      <c r="AF254" s="15">
        <f t="shared" si="21"/>
        <v>0</v>
      </c>
    </row>
    <row r="255" spans="1:32" x14ac:dyDescent="0.25">
      <c r="A255" s="75"/>
      <c r="B255" s="75" t="e">
        <f>INDEX('FY16 DataDump'!$A$2:$H$4537, MATCH('FY16 Individual Analysis'!A255, 'FY16 DataDump'!$C$2:$C$4537, 0), MATCH('FY16 DataDump'!$B$1, 'FY16 DataDump'!$A$1:$H$1))</f>
        <v>#N/A</v>
      </c>
      <c r="C255" s="75" t="e">
        <f>INDEX('FY16 DataDump'!$A$2:$H$4537, MATCH('FY16 Individual Analysis'!A255, 'FY16 DataDump'!$C$2:$C$4537, 0), MATCH('FY16 DataDump'!$D$1, 'FY16 DataDump'!$A$1:$H$1))</f>
        <v>#N/A</v>
      </c>
      <c r="D255" s="27">
        <f>SUMIFS('FY16 DataDump'!$E$2:$E$4537, 'FY16 DataDump'!$C$2:$C$4537, 'FY16 Individual Analysis'!$A255, 'FY16 DataDump'!$H$2:$H$4537, D$2)</f>
        <v>0</v>
      </c>
      <c r="E255" s="27">
        <f>SUMIFS('FY16 DataDump'!$E$2:$E$4537, 'FY16 DataDump'!$C$2:$C$4537, 'FY16 Individual Analysis'!$A255, 'FY16 DataDump'!$H$2:$H$4537, E$2)</f>
        <v>0</v>
      </c>
      <c r="F255" s="27">
        <f>SUMIFS('FY16 DataDump'!$E$2:$E$4537, 'FY16 DataDump'!$C$2:$C$4537, 'FY16 Individual Analysis'!$A255, 'FY16 DataDump'!$H$2:$H$4537, F$2)</f>
        <v>0</v>
      </c>
      <c r="G255" s="27">
        <f>SUMIFS('FY16 DataDump'!$E$2:$E$4537, 'FY16 DataDump'!$C$2:$C$4537, 'FY16 Individual Analysis'!$A255, 'FY16 DataDump'!$H$2:$H$4537, G$2)</f>
        <v>0</v>
      </c>
      <c r="H255" s="27">
        <f>SUMIFS('FY16 DataDump'!$E$2:$E$4537, 'FY16 DataDump'!$C$2:$C$4537, 'FY16 Individual Analysis'!$A255, 'FY16 DataDump'!$H$2:$H$4537, H$2)</f>
        <v>0</v>
      </c>
      <c r="I255" s="27">
        <f>SUMIFS('FY16 DataDump'!$E$2:$E$4537, 'FY16 DataDump'!$C$2:$C$4537, 'FY16 Individual Analysis'!$A255, 'FY16 DataDump'!$H$2:$H$4537, I$2)</f>
        <v>0</v>
      </c>
      <c r="J255" s="27">
        <f>SUMIFS('FY16 DataDump'!$E$2:$E$4537, 'FY16 DataDump'!$C$2:$C$4537, 'FY16 Individual Analysis'!$A255, 'FY16 DataDump'!$H$2:$H$4537, J$2)</f>
        <v>0</v>
      </c>
      <c r="K255" s="27">
        <f>SUMIFS('FY16 DataDump'!$E$2:$E$4537, 'FY16 DataDump'!$C$2:$C$4537, 'FY16 Individual Analysis'!$A255, 'FY16 DataDump'!$H$2:$H$4537, K$2)</f>
        <v>0</v>
      </c>
      <c r="L255" s="27">
        <f>SUMIFS('FY16 DataDump'!$E$2:$E$4537, 'FY16 DataDump'!$C$2:$C$4537, 'FY16 Individual Analysis'!$A255, 'FY16 DataDump'!$H$2:$H$4537, L$2)</f>
        <v>0</v>
      </c>
      <c r="M255" s="27">
        <f>SUMIFS('FY16 DataDump'!$E$2:$E$4537, 'FY16 DataDump'!$C$2:$C$4537, 'FY16 Individual Analysis'!$A255, 'FY16 DataDump'!$H$2:$H$4537, M$2)</f>
        <v>0</v>
      </c>
      <c r="N255" s="27">
        <f>SUMIFS('FY16 DataDump'!$E$2:$E$4537, 'FY16 DataDump'!$C$2:$C$4537, 'FY16 Individual Analysis'!$A255, 'FY16 DataDump'!$H$2:$H$4537, N$2)</f>
        <v>0</v>
      </c>
      <c r="O255" s="27">
        <f>SUMIFS('FY16 DataDump'!$E$2:$E$4537, 'FY16 DataDump'!$C$2:$C$4537, 'FY16 Individual Analysis'!$A255, 'FY16 DataDump'!$H$2:$H$4537, O$2)</f>
        <v>0</v>
      </c>
      <c r="P255" s="27">
        <f t="shared" si="22"/>
        <v>0</v>
      </c>
      <c r="Q255" s="108">
        <f t="shared" si="20"/>
        <v>0</v>
      </c>
      <c r="S255" s="20">
        <f t="shared" si="25"/>
        <v>0</v>
      </c>
      <c r="T255" s="21">
        <f t="shared" si="25"/>
        <v>0</v>
      </c>
      <c r="U255" s="21">
        <f t="shared" si="25"/>
        <v>0</v>
      </c>
      <c r="V255" s="21">
        <f t="shared" si="23"/>
        <v>0</v>
      </c>
      <c r="W255" s="21">
        <f t="shared" si="23"/>
        <v>0</v>
      </c>
      <c r="X255" s="21">
        <f t="shared" si="23"/>
        <v>0</v>
      </c>
      <c r="Y255" s="21">
        <f t="shared" si="23"/>
        <v>0</v>
      </c>
      <c r="Z255" s="21">
        <f t="shared" si="23"/>
        <v>0</v>
      </c>
      <c r="AA255" s="21">
        <f t="shared" si="23"/>
        <v>0</v>
      </c>
      <c r="AB255" s="21">
        <f t="shared" si="24"/>
        <v>0</v>
      </c>
      <c r="AC255" s="21">
        <f t="shared" si="24"/>
        <v>0</v>
      </c>
      <c r="AD255" s="24">
        <f t="shared" si="24"/>
        <v>0</v>
      </c>
      <c r="AF255" s="15">
        <f t="shared" si="21"/>
        <v>0</v>
      </c>
    </row>
    <row r="256" spans="1:32" x14ac:dyDescent="0.25">
      <c r="A256" s="75"/>
      <c r="B256" s="75" t="e">
        <f>INDEX('FY16 DataDump'!$A$2:$H$4537, MATCH('FY16 Individual Analysis'!A256, 'FY16 DataDump'!$C$2:$C$4537, 0), MATCH('FY16 DataDump'!$B$1, 'FY16 DataDump'!$A$1:$H$1))</f>
        <v>#N/A</v>
      </c>
      <c r="C256" s="75" t="e">
        <f>INDEX('FY16 DataDump'!$A$2:$H$4537, MATCH('FY16 Individual Analysis'!A256, 'FY16 DataDump'!$C$2:$C$4537, 0), MATCH('FY16 DataDump'!$D$1, 'FY16 DataDump'!$A$1:$H$1))</f>
        <v>#N/A</v>
      </c>
      <c r="D256" s="27">
        <f>SUMIFS('FY16 DataDump'!$E$2:$E$4537, 'FY16 DataDump'!$C$2:$C$4537, 'FY16 Individual Analysis'!$A256, 'FY16 DataDump'!$H$2:$H$4537, D$2)</f>
        <v>0</v>
      </c>
      <c r="E256" s="27">
        <f>SUMIFS('FY16 DataDump'!$E$2:$E$4537, 'FY16 DataDump'!$C$2:$C$4537, 'FY16 Individual Analysis'!$A256, 'FY16 DataDump'!$H$2:$H$4537, E$2)</f>
        <v>0</v>
      </c>
      <c r="F256" s="27">
        <f>SUMIFS('FY16 DataDump'!$E$2:$E$4537, 'FY16 DataDump'!$C$2:$C$4537, 'FY16 Individual Analysis'!$A256, 'FY16 DataDump'!$H$2:$H$4537, F$2)</f>
        <v>0</v>
      </c>
      <c r="G256" s="27">
        <f>SUMIFS('FY16 DataDump'!$E$2:$E$4537, 'FY16 DataDump'!$C$2:$C$4537, 'FY16 Individual Analysis'!$A256, 'FY16 DataDump'!$H$2:$H$4537, G$2)</f>
        <v>0</v>
      </c>
      <c r="H256" s="27">
        <f>SUMIFS('FY16 DataDump'!$E$2:$E$4537, 'FY16 DataDump'!$C$2:$C$4537, 'FY16 Individual Analysis'!$A256, 'FY16 DataDump'!$H$2:$H$4537, H$2)</f>
        <v>0</v>
      </c>
      <c r="I256" s="27">
        <f>SUMIFS('FY16 DataDump'!$E$2:$E$4537, 'FY16 DataDump'!$C$2:$C$4537, 'FY16 Individual Analysis'!$A256, 'FY16 DataDump'!$H$2:$H$4537, I$2)</f>
        <v>0</v>
      </c>
      <c r="J256" s="27">
        <f>SUMIFS('FY16 DataDump'!$E$2:$E$4537, 'FY16 DataDump'!$C$2:$C$4537, 'FY16 Individual Analysis'!$A256, 'FY16 DataDump'!$H$2:$H$4537, J$2)</f>
        <v>0</v>
      </c>
      <c r="K256" s="27">
        <f>SUMIFS('FY16 DataDump'!$E$2:$E$4537, 'FY16 DataDump'!$C$2:$C$4537, 'FY16 Individual Analysis'!$A256, 'FY16 DataDump'!$H$2:$H$4537, K$2)</f>
        <v>0</v>
      </c>
      <c r="L256" s="27">
        <f>SUMIFS('FY16 DataDump'!$E$2:$E$4537, 'FY16 DataDump'!$C$2:$C$4537, 'FY16 Individual Analysis'!$A256, 'FY16 DataDump'!$H$2:$H$4537, L$2)</f>
        <v>0</v>
      </c>
      <c r="M256" s="27">
        <f>SUMIFS('FY16 DataDump'!$E$2:$E$4537, 'FY16 DataDump'!$C$2:$C$4537, 'FY16 Individual Analysis'!$A256, 'FY16 DataDump'!$H$2:$H$4537, M$2)</f>
        <v>0</v>
      </c>
      <c r="N256" s="27">
        <f>SUMIFS('FY16 DataDump'!$E$2:$E$4537, 'FY16 DataDump'!$C$2:$C$4537, 'FY16 Individual Analysis'!$A256, 'FY16 DataDump'!$H$2:$H$4537, N$2)</f>
        <v>0</v>
      </c>
      <c r="O256" s="27">
        <f>SUMIFS('FY16 DataDump'!$E$2:$E$4537, 'FY16 DataDump'!$C$2:$C$4537, 'FY16 Individual Analysis'!$A256, 'FY16 DataDump'!$H$2:$H$4537, O$2)</f>
        <v>0</v>
      </c>
      <c r="P256" s="27">
        <f t="shared" si="22"/>
        <v>0</v>
      </c>
      <c r="Q256" s="108">
        <f t="shared" si="20"/>
        <v>0</v>
      </c>
      <c r="S256" s="20">
        <f t="shared" si="25"/>
        <v>0</v>
      </c>
      <c r="T256" s="21">
        <f t="shared" si="25"/>
        <v>0</v>
      </c>
      <c r="U256" s="21">
        <f t="shared" si="25"/>
        <v>0</v>
      </c>
      <c r="V256" s="21">
        <f t="shared" si="23"/>
        <v>0</v>
      </c>
      <c r="W256" s="21">
        <f t="shared" si="23"/>
        <v>0</v>
      </c>
      <c r="X256" s="21">
        <f t="shared" si="23"/>
        <v>0</v>
      </c>
      <c r="Y256" s="21">
        <f t="shared" si="23"/>
        <v>0</v>
      </c>
      <c r="Z256" s="21">
        <f t="shared" si="23"/>
        <v>0</v>
      </c>
      <c r="AA256" s="21">
        <f t="shared" si="23"/>
        <v>0</v>
      </c>
      <c r="AB256" s="21">
        <f t="shared" si="24"/>
        <v>0</v>
      </c>
      <c r="AC256" s="21">
        <f t="shared" si="24"/>
        <v>0</v>
      </c>
      <c r="AD256" s="24">
        <f t="shared" si="24"/>
        <v>0</v>
      </c>
      <c r="AF256" s="15">
        <f t="shared" si="21"/>
        <v>0</v>
      </c>
    </row>
    <row r="257" spans="1:32" x14ac:dyDescent="0.25">
      <c r="A257" s="75"/>
      <c r="B257" s="75" t="e">
        <f>INDEX('FY16 DataDump'!$A$2:$H$4537, MATCH('FY16 Individual Analysis'!A257, 'FY16 DataDump'!$C$2:$C$4537, 0), MATCH('FY16 DataDump'!$B$1, 'FY16 DataDump'!$A$1:$H$1))</f>
        <v>#N/A</v>
      </c>
      <c r="C257" s="75" t="e">
        <f>INDEX('FY16 DataDump'!$A$2:$H$4537, MATCH('FY16 Individual Analysis'!A257, 'FY16 DataDump'!$C$2:$C$4537, 0), MATCH('FY16 DataDump'!$D$1, 'FY16 DataDump'!$A$1:$H$1))</f>
        <v>#N/A</v>
      </c>
      <c r="D257" s="27">
        <f>SUMIFS('FY16 DataDump'!$E$2:$E$4537, 'FY16 DataDump'!$C$2:$C$4537, 'FY16 Individual Analysis'!$A257, 'FY16 DataDump'!$H$2:$H$4537, D$2)</f>
        <v>0</v>
      </c>
      <c r="E257" s="27">
        <f>SUMIFS('FY16 DataDump'!$E$2:$E$4537, 'FY16 DataDump'!$C$2:$C$4537, 'FY16 Individual Analysis'!$A257, 'FY16 DataDump'!$H$2:$H$4537, E$2)</f>
        <v>0</v>
      </c>
      <c r="F257" s="27">
        <f>SUMIFS('FY16 DataDump'!$E$2:$E$4537, 'FY16 DataDump'!$C$2:$C$4537, 'FY16 Individual Analysis'!$A257, 'FY16 DataDump'!$H$2:$H$4537, F$2)</f>
        <v>0</v>
      </c>
      <c r="G257" s="27">
        <f>SUMIFS('FY16 DataDump'!$E$2:$E$4537, 'FY16 DataDump'!$C$2:$C$4537, 'FY16 Individual Analysis'!$A257, 'FY16 DataDump'!$H$2:$H$4537, G$2)</f>
        <v>0</v>
      </c>
      <c r="H257" s="27">
        <f>SUMIFS('FY16 DataDump'!$E$2:$E$4537, 'FY16 DataDump'!$C$2:$C$4537, 'FY16 Individual Analysis'!$A257, 'FY16 DataDump'!$H$2:$H$4537, H$2)</f>
        <v>0</v>
      </c>
      <c r="I257" s="27">
        <f>SUMIFS('FY16 DataDump'!$E$2:$E$4537, 'FY16 DataDump'!$C$2:$C$4537, 'FY16 Individual Analysis'!$A257, 'FY16 DataDump'!$H$2:$H$4537, I$2)</f>
        <v>0</v>
      </c>
      <c r="J257" s="27">
        <f>SUMIFS('FY16 DataDump'!$E$2:$E$4537, 'FY16 DataDump'!$C$2:$C$4537, 'FY16 Individual Analysis'!$A257, 'FY16 DataDump'!$H$2:$H$4537, J$2)</f>
        <v>0</v>
      </c>
      <c r="K257" s="27">
        <f>SUMIFS('FY16 DataDump'!$E$2:$E$4537, 'FY16 DataDump'!$C$2:$C$4537, 'FY16 Individual Analysis'!$A257, 'FY16 DataDump'!$H$2:$H$4537, K$2)</f>
        <v>0</v>
      </c>
      <c r="L257" s="27">
        <f>SUMIFS('FY16 DataDump'!$E$2:$E$4537, 'FY16 DataDump'!$C$2:$C$4537, 'FY16 Individual Analysis'!$A257, 'FY16 DataDump'!$H$2:$H$4537, L$2)</f>
        <v>0</v>
      </c>
      <c r="M257" s="27">
        <f>SUMIFS('FY16 DataDump'!$E$2:$E$4537, 'FY16 DataDump'!$C$2:$C$4537, 'FY16 Individual Analysis'!$A257, 'FY16 DataDump'!$H$2:$H$4537, M$2)</f>
        <v>0</v>
      </c>
      <c r="N257" s="27">
        <f>SUMIFS('FY16 DataDump'!$E$2:$E$4537, 'FY16 DataDump'!$C$2:$C$4537, 'FY16 Individual Analysis'!$A257, 'FY16 DataDump'!$H$2:$H$4537, N$2)</f>
        <v>0</v>
      </c>
      <c r="O257" s="27">
        <f>SUMIFS('FY16 DataDump'!$E$2:$E$4537, 'FY16 DataDump'!$C$2:$C$4537, 'FY16 Individual Analysis'!$A257, 'FY16 DataDump'!$H$2:$H$4537, O$2)</f>
        <v>0</v>
      </c>
      <c r="P257" s="27">
        <f t="shared" si="22"/>
        <v>0</v>
      </c>
      <c r="Q257" s="108">
        <f t="shared" si="20"/>
        <v>0</v>
      </c>
      <c r="S257" s="20">
        <f t="shared" si="25"/>
        <v>0</v>
      </c>
      <c r="T257" s="21">
        <f t="shared" si="25"/>
        <v>0</v>
      </c>
      <c r="U257" s="21">
        <f t="shared" si="25"/>
        <v>0</v>
      </c>
      <c r="V257" s="21">
        <f t="shared" si="23"/>
        <v>0</v>
      </c>
      <c r="W257" s="21">
        <f t="shared" si="23"/>
        <v>0</v>
      </c>
      <c r="X257" s="21">
        <f t="shared" si="23"/>
        <v>0</v>
      </c>
      <c r="Y257" s="21">
        <f t="shared" si="23"/>
        <v>0</v>
      </c>
      <c r="Z257" s="21">
        <f t="shared" si="23"/>
        <v>0</v>
      </c>
      <c r="AA257" s="21">
        <f t="shared" si="23"/>
        <v>0</v>
      </c>
      <c r="AB257" s="21">
        <f t="shared" si="24"/>
        <v>0</v>
      </c>
      <c r="AC257" s="21">
        <f t="shared" si="24"/>
        <v>0</v>
      </c>
      <c r="AD257" s="24">
        <f t="shared" si="24"/>
        <v>0</v>
      </c>
      <c r="AF257" s="15">
        <f t="shared" si="21"/>
        <v>0</v>
      </c>
    </row>
    <row r="258" spans="1:32" x14ac:dyDescent="0.25">
      <c r="A258" s="75"/>
      <c r="B258" s="75" t="e">
        <f>INDEX('FY16 DataDump'!$A$2:$H$4537, MATCH('FY16 Individual Analysis'!A258, 'FY16 DataDump'!$C$2:$C$4537, 0), MATCH('FY16 DataDump'!$B$1, 'FY16 DataDump'!$A$1:$H$1))</f>
        <v>#N/A</v>
      </c>
      <c r="C258" s="75" t="e">
        <f>INDEX('FY16 DataDump'!$A$2:$H$4537, MATCH('FY16 Individual Analysis'!A258, 'FY16 DataDump'!$C$2:$C$4537, 0), MATCH('FY16 DataDump'!$D$1, 'FY16 DataDump'!$A$1:$H$1))</f>
        <v>#N/A</v>
      </c>
      <c r="D258" s="27">
        <f>SUMIFS('FY16 DataDump'!$E$2:$E$4537, 'FY16 DataDump'!$C$2:$C$4537, 'FY16 Individual Analysis'!$A258, 'FY16 DataDump'!$H$2:$H$4537, D$2)</f>
        <v>0</v>
      </c>
      <c r="E258" s="27">
        <f>SUMIFS('FY16 DataDump'!$E$2:$E$4537, 'FY16 DataDump'!$C$2:$C$4537, 'FY16 Individual Analysis'!$A258, 'FY16 DataDump'!$H$2:$H$4537, E$2)</f>
        <v>0</v>
      </c>
      <c r="F258" s="27">
        <f>SUMIFS('FY16 DataDump'!$E$2:$E$4537, 'FY16 DataDump'!$C$2:$C$4537, 'FY16 Individual Analysis'!$A258, 'FY16 DataDump'!$H$2:$H$4537, F$2)</f>
        <v>0</v>
      </c>
      <c r="G258" s="27">
        <f>SUMIFS('FY16 DataDump'!$E$2:$E$4537, 'FY16 DataDump'!$C$2:$C$4537, 'FY16 Individual Analysis'!$A258, 'FY16 DataDump'!$H$2:$H$4537, G$2)</f>
        <v>0</v>
      </c>
      <c r="H258" s="27">
        <f>SUMIFS('FY16 DataDump'!$E$2:$E$4537, 'FY16 DataDump'!$C$2:$C$4537, 'FY16 Individual Analysis'!$A258, 'FY16 DataDump'!$H$2:$H$4537, H$2)</f>
        <v>0</v>
      </c>
      <c r="I258" s="27">
        <f>SUMIFS('FY16 DataDump'!$E$2:$E$4537, 'FY16 DataDump'!$C$2:$C$4537, 'FY16 Individual Analysis'!$A258, 'FY16 DataDump'!$H$2:$H$4537, I$2)</f>
        <v>0</v>
      </c>
      <c r="J258" s="27">
        <f>SUMIFS('FY16 DataDump'!$E$2:$E$4537, 'FY16 DataDump'!$C$2:$C$4537, 'FY16 Individual Analysis'!$A258, 'FY16 DataDump'!$H$2:$H$4537, J$2)</f>
        <v>0</v>
      </c>
      <c r="K258" s="27">
        <f>SUMIFS('FY16 DataDump'!$E$2:$E$4537, 'FY16 DataDump'!$C$2:$C$4537, 'FY16 Individual Analysis'!$A258, 'FY16 DataDump'!$H$2:$H$4537, K$2)</f>
        <v>0</v>
      </c>
      <c r="L258" s="27">
        <f>SUMIFS('FY16 DataDump'!$E$2:$E$4537, 'FY16 DataDump'!$C$2:$C$4537, 'FY16 Individual Analysis'!$A258, 'FY16 DataDump'!$H$2:$H$4537, L$2)</f>
        <v>0</v>
      </c>
      <c r="M258" s="27">
        <f>SUMIFS('FY16 DataDump'!$E$2:$E$4537, 'FY16 DataDump'!$C$2:$C$4537, 'FY16 Individual Analysis'!$A258, 'FY16 DataDump'!$H$2:$H$4537, M$2)</f>
        <v>0</v>
      </c>
      <c r="N258" s="27">
        <f>SUMIFS('FY16 DataDump'!$E$2:$E$4537, 'FY16 DataDump'!$C$2:$C$4537, 'FY16 Individual Analysis'!$A258, 'FY16 DataDump'!$H$2:$H$4537, N$2)</f>
        <v>0</v>
      </c>
      <c r="O258" s="27">
        <f>SUMIFS('FY16 DataDump'!$E$2:$E$4537, 'FY16 DataDump'!$C$2:$C$4537, 'FY16 Individual Analysis'!$A258, 'FY16 DataDump'!$H$2:$H$4537, O$2)</f>
        <v>0</v>
      </c>
      <c r="P258" s="27">
        <f t="shared" si="22"/>
        <v>0</v>
      </c>
      <c r="Q258" s="108">
        <f t="shared" si="20"/>
        <v>0</v>
      </c>
      <c r="S258" s="20">
        <f t="shared" si="25"/>
        <v>0</v>
      </c>
      <c r="T258" s="21">
        <f t="shared" si="25"/>
        <v>0</v>
      </c>
      <c r="U258" s="21">
        <f t="shared" si="25"/>
        <v>0</v>
      </c>
      <c r="V258" s="21">
        <f t="shared" si="23"/>
        <v>0</v>
      </c>
      <c r="W258" s="21">
        <f t="shared" si="23"/>
        <v>0</v>
      </c>
      <c r="X258" s="21">
        <f t="shared" si="23"/>
        <v>0</v>
      </c>
      <c r="Y258" s="21">
        <f t="shared" si="23"/>
        <v>0</v>
      </c>
      <c r="Z258" s="21">
        <f t="shared" si="23"/>
        <v>0</v>
      </c>
      <c r="AA258" s="21">
        <f t="shared" si="23"/>
        <v>0</v>
      </c>
      <c r="AB258" s="21">
        <f t="shared" si="24"/>
        <v>0</v>
      </c>
      <c r="AC258" s="21">
        <f t="shared" si="24"/>
        <v>0</v>
      </c>
      <c r="AD258" s="24">
        <f t="shared" si="24"/>
        <v>0</v>
      </c>
      <c r="AF258" s="15">
        <f t="shared" si="21"/>
        <v>0</v>
      </c>
    </row>
    <row r="259" spans="1:32" x14ac:dyDescent="0.25">
      <c r="A259" s="75"/>
      <c r="B259" s="75" t="e">
        <f>INDEX('FY16 DataDump'!$A$2:$H$4537, MATCH('FY16 Individual Analysis'!A259, 'FY16 DataDump'!$C$2:$C$4537, 0), MATCH('FY16 DataDump'!$B$1, 'FY16 DataDump'!$A$1:$H$1))</f>
        <v>#N/A</v>
      </c>
      <c r="C259" s="75" t="e">
        <f>INDEX('FY16 DataDump'!$A$2:$H$4537, MATCH('FY16 Individual Analysis'!A259, 'FY16 DataDump'!$C$2:$C$4537, 0), MATCH('FY16 DataDump'!$D$1, 'FY16 DataDump'!$A$1:$H$1))</f>
        <v>#N/A</v>
      </c>
      <c r="D259" s="27">
        <f>SUMIFS('FY16 DataDump'!$E$2:$E$4537, 'FY16 DataDump'!$C$2:$C$4537, 'FY16 Individual Analysis'!$A259, 'FY16 DataDump'!$H$2:$H$4537, D$2)</f>
        <v>0</v>
      </c>
      <c r="E259" s="27">
        <f>SUMIFS('FY16 DataDump'!$E$2:$E$4537, 'FY16 DataDump'!$C$2:$C$4537, 'FY16 Individual Analysis'!$A259, 'FY16 DataDump'!$H$2:$H$4537, E$2)</f>
        <v>0</v>
      </c>
      <c r="F259" s="27">
        <f>SUMIFS('FY16 DataDump'!$E$2:$E$4537, 'FY16 DataDump'!$C$2:$C$4537, 'FY16 Individual Analysis'!$A259, 'FY16 DataDump'!$H$2:$H$4537, F$2)</f>
        <v>0</v>
      </c>
      <c r="G259" s="27">
        <f>SUMIFS('FY16 DataDump'!$E$2:$E$4537, 'FY16 DataDump'!$C$2:$C$4537, 'FY16 Individual Analysis'!$A259, 'FY16 DataDump'!$H$2:$H$4537, G$2)</f>
        <v>0</v>
      </c>
      <c r="H259" s="27">
        <f>SUMIFS('FY16 DataDump'!$E$2:$E$4537, 'FY16 DataDump'!$C$2:$C$4537, 'FY16 Individual Analysis'!$A259, 'FY16 DataDump'!$H$2:$H$4537, H$2)</f>
        <v>0</v>
      </c>
      <c r="I259" s="27">
        <f>SUMIFS('FY16 DataDump'!$E$2:$E$4537, 'FY16 DataDump'!$C$2:$C$4537, 'FY16 Individual Analysis'!$A259, 'FY16 DataDump'!$H$2:$H$4537, I$2)</f>
        <v>0</v>
      </c>
      <c r="J259" s="27">
        <f>SUMIFS('FY16 DataDump'!$E$2:$E$4537, 'FY16 DataDump'!$C$2:$C$4537, 'FY16 Individual Analysis'!$A259, 'FY16 DataDump'!$H$2:$H$4537, J$2)</f>
        <v>0</v>
      </c>
      <c r="K259" s="27">
        <f>SUMIFS('FY16 DataDump'!$E$2:$E$4537, 'FY16 DataDump'!$C$2:$C$4537, 'FY16 Individual Analysis'!$A259, 'FY16 DataDump'!$H$2:$H$4537, K$2)</f>
        <v>0</v>
      </c>
      <c r="L259" s="27">
        <f>SUMIFS('FY16 DataDump'!$E$2:$E$4537, 'FY16 DataDump'!$C$2:$C$4537, 'FY16 Individual Analysis'!$A259, 'FY16 DataDump'!$H$2:$H$4537, L$2)</f>
        <v>0</v>
      </c>
      <c r="M259" s="27">
        <f>SUMIFS('FY16 DataDump'!$E$2:$E$4537, 'FY16 DataDump'!$C$2:$C$4537, 'FY16 Individual Analysis'!$A259, 'FY16 DataDump'!$H$2:$H$4537, M$2)</f>
        <v>0</v>
      </c>
      <c r="N259" s="27">
        <f>SUMIFS('FY16 DataDump'!$E$2:$E$4537, 'FY16 DataDump'!$C$2:$C$4537, 'FY16 Individual Analysis'!$A259, 'FY16 DataDump'!$H$2:$H$4537, N$2)</f>
        <v>0</v>
      </c>
      <c r="O259" s="27">
        <f>SUMIFS('FY16 DataDump'!$E$2:$E$4537, 'FY16 DataDump'!$C$2:$C$4537, 'FY16 Individual Analysis'!$A259, 'FY16 DataDump'!$H$2:$H$4537, O$2)</f>
        <v>0</v>
      </c>
      <c r="P259" s="27">
        <f t="shared" si="22"/>
        <v>0</v>
      </c>
      <c r="Q259" s="108">
        <f t="shared" ref="Q259:Q322" si="26">P259/$P$401</f>
        <v>0</v>
      </c>
      <c r="S259" s="20">
        <f t="shared" si="25"/>
        <v>0</v>
      </c>
      <c r="T259" s="21">
        <f t="shared" si="25"/>
        <v>0</v>
      </c>
      <c r="U259" s="21">
        <f t="shared" si="25"/>
        <v>0</v>
      </c>
      <c r="V259" s="21">
        <f t="shared" si="23"/>
        <v>0</v>
      </c>
      <c r="W259" s="21">
        <f t="shared" si="23"/>
        <v>0</v>
      </c>
      <c r="X259" s="21">
        <f t="shared" si="23"/>
        <v>0</v>
      </c>
      <c r="Y259" s="21">
        <f t="shared" si="23"/>
        <v>0</v>
      </c>
      <c r="Z259" s="21">
        <f t="shared" si="23"/>
        <v>0</v>
      </c>
      <c r="AA259" s="21">
        <f t="shared" si="23"/>
        <v>0</v>
      </c>
      <c r="AB259" s="21">
        <f t="shared" si="24"/>
        <v>0</v>
      </c>
      <c r="AC259" s="21">
        <f t="shared" si="24"/>
        <v>0</v>
      </c>
      <c r="AD259" s="24">
        <f t="shared" si="24"/>
        <v>0</v>
      </c>
      <c r="AF259" s="15">
        <f t="shared" ref="AF259:AF322" si="27">(P259) + (P259 *$AG$1)</f>
        <v>0</v>
      </c>
    </row>
    <row r="260" spans="1:32" x14ac:dyDescent="0.25">
      <c r="A260" s="75"/>
      <c r="B260" s="75" t="e">
        <f>INDEX('FY16 DataDump'!$A$2:$H$4537, MATCH('FY16 Individual Analysis'!A260, 'FY16 DataDump'!$C$2:$C$4537, 0), MATCH('FY16 DataDump'!$B$1, 'FY16 DataDump'!$A$1:$H$1))</f>
        <v>#N/A</v>
      </c>
      <c r="C260" s="75" t="e">
        <f>INDEX('FY16 DataDump'!$A$2:$H$4537, MATCH('FY16 Individual Analysis'!A260, 'FY16 DataDump'!$C$2:$C$4537, 0), MATCH('FY16 DataDump'!$D$1, 'FY16 DataDump'!$A$1:$H$1))</f>
        <v>#N/A</v>
      </c>
      <c r="D260" s="27">
        <f>SUMIFS('FY16 DataDump'!$E$2:$E$4537, 'FY16 DataDump'!$C$2:$C$4537, 'FY16 Individual Analysis'!$A260, 'FY16 DataDump'!$H$2:$H$4537, D$2)</f>
        <v>0</v>
      </c>
      <c r="E260" s="27">
        <f>SUMIFS('FY16 DataDump'!$E$2:$E$4537, 'FY16 DataDump'!$C$2:$C$4537, 'FY16 Individual Analysis'!$A260, 'FY16 DataDump'!$H$2:$H$4537, E$2)</f>
        <v>0</v>
      </c>
      <c r="F260" s="27">
        <f>SUMIFS('FY16 DataDump'!$E$2:$E$4537, 'FY16 DataDump'!$C$2:$C$4537, 'FY16 Individual Analysis'!$A260, 'FY16 DataDump'!$H$2:$H$4537, F$2)</f>
        <v>0</v>
      </c>
      <c r="G260" s="27">
        <f>SUMIFS('FY16 DataDump'!$E$2:$E$4537, 'FY16 DataDump'!$C$2:$C$4537, 'FY16 Individual Analysis'!$A260, 'FY16 DataDump'!$H$2:$H$4537, G$2)</f>
        <v>0</v>
      </c>
      <c r="H260" s="27">
        <f>SUMIFS('FY16 DataDump'!$E$2:$E$4537, 'FY16 DataDump'!$C$2:$C$4537, 'FY16 Individual Analysis'!$A260, 'FY16 DataDump'!$H$2:$H$4537, H$2)</f>
        <v>0</v>
      </c>
      <c r="I260" s="27">
        <f>SUMIFS('FY16 DataDump'!$E$2:$E$4537, 'FY16 DataDump'!$C$2:$C$4537, 'FY16 Individual Analysis'!$A260, 'FY16 DataDump'!$H$2:$H$4537, I$2)</f>
        <v>0</v>
      </c>
      <c r="J260" s="27">
        <f>SUMIFS('FY16 DataDump'!$E$2:$E$4537, 'FY16 DataDump'!$C$2:$C$4537, 'FY16 Individual Analysis'!$A260, 'FY16 DataDump'!$H$2:$H$4537, J$2)</f>
        <v>0</v>
      </c>
      <c r="K260" s="27">
        <f>SUMIFS('FY16 DataDump'!$E$2:$E$4537, 'FY16 DataDump'!$C$2:$C$4537, 'FY16 Individual Analysis'!$A260, 'FY16 DataDump'!$H$2:$H$4537, K$2)</f>
        <v>0</v>
      </c>
      <c r="L260" s="27">
        <f>SUMIFS('FY16 DataDump'!$E$2:$E$4537, 'FY16 DataDump'!$C$2:$C$4537, 'FY16 Individual Analysis'!$A260, 'FY16 DataDump'!$H$2:$H$4537, L$2)</f>
        <v>0</v>
      </c>
      <c r="M260" s="27">
        <f>SUMIFS('FY16 DataDump'!$E$2:$E$4537, 'FY16 DataDump'!$C$2:$C$4537, 'FY16 Individual Analysis'!$A260, 'FY16 DataDump'!$H$2:$H$4537, M$2)</f>
        <v>0</v>
      </c>
      <c r="N260" s="27">
        <f>SUMIFS('FY16 DataDump'!$E$2:$E$4537, 'FY16 DataDump'!$C$2:$C$4537, 'FY16 Individual Analysis'!$A260, 'FY16 DataDump'!$H$2:$H$4537, N$2)</f>
        <v>0</v>
      </c>
      <c r="O260" s="27">
        <f>SUMIFS('FY16 DataDump'!$E$2:$E$4537, 'FY16 DataDump'!$C$2:$C$4537, 'FY16 Individual Analysis'!$A260, 'FY16 DataDump'!$H$2:$H$4537, O$2)</f>
        <v>0</v>
      </c>
      <c r="P260" s="27">
        <f t="shared" ref="P260:P323" si="28">SUM(D260:O260)</f>
        <v>0</v>
      </c>
      <c r="Q260" s="108">
        <f t="shared" si="26"/>
        <v>0</v>
      </c>
      <c r="S260" s="20">
        <f t="shared" si="25"/>
        <v>0</v>
      </c>
      <c r="T260" s="21">
        <f t="shared" si="25"/>
        <v>0</v>
      </c>
      <c r="U260" s="21">
        <f t="shared" si="25"/>
        <v>0</v>
      </c>
      <c r="V260" s="21">
        <f t="shared" si="23"/>
        <v>0</v>
      </c>
      <c r="W260" s="21">
        <f t="shared" si="23"/>
        <v>0</v>
      </c>
      <c r="X260" s="21">
        <f t="shared" si="23"/>
        <v>0</v>
      </c>
      <c r="Y260" s="21">
        <f t="shared" si="23"/>
        <v>0</v>
      </c>
      <c r="Z260" s="21">
        <f t="shared" si="23"/>
        <v>0</v>
      </c>
      <c r="AA260" s="21">
        <f t="shared" si="23"/>
        <v>0</v>
      </c>
      <c r="AB260" s="21">
        <f t="shared" si="24"/>
        <v>0</v>
      </c>
      <c r="AC260" s="21">
        <f t="shared" si="24"/>
        <v>0</v>
      </c>
      <c r="AD260" s="24">
        <f t="shared" si="24"/>
        <v>0</v>
      </c>
      <c r="AF260" s="15">
        <f t="shared" si="27"/>
        <v>0</v>
      </c>
    </row>
    <row r="261" spans="1:32" x14ac:dyDescent="0.25">
      <c r="A261" s="75"/>
      <c r="B261" s="75" t="e">
        <f>INDEX('FY16 DataDump'!$A$2:$H$4537, MATCH('FY16 Individual Analysis'!A261, 'FY16 DataDump'!$C$2:$C$4537, 0), MATCH('FY16 DataDump'!$B$1, 'FY16 DataDump'!$A$1:$H$1))</f>
        <v>#N/A</v>
      </c>
      <c r="C261" s="75" t="e">
        <f>INDEX('FY16 DataDump'!$A$2:$H$4537, MATCH('FY16 Individual Analysis'!A261, 'FY16 DataDump'!$C$2:$C$4537, 0), MATCH('FY16 DataDump'!$D$1, 'FY16 DataDump'!$A$1:$H$1))</f>
        <v>#N/A</v>
      </c>
      <c r="D261" s="27">
        <f>SUMIFS('FY16 DataDump'!$E$2:$E$4537, 'FY16 DataDump'!$C$2:$C$4537, 'FY16 Individual Analysis'!$A261, 'FY16 DataDump'!$H$2:$H$4537, D$2)</f>
        <v>0</v>
      </c>
      <c r="E261" s="27">
        <f>SUMIFS('FY16 DataDump'!$E$2:$E$4537, 'FY16 DataDump'!$C$2:$C$4537, 'FY16 Individual Analysis'!$A261, 'FY16 DataDump'!$H$2:$H$4537, E$2)</f>
        <v>0</v>
      </c>
      <c r="F261" s="27">
        <f>SUMIFS('FY16 DataDump'!$E$2:$E$4537, 'FY16 DataDump'!$C$2:$C$4537, 'FY16 Individual Analysis'!$A261, 'FY16 DataDump'!$H$2:$H$4537, F$2)</f>
        <v>0</v>
      </c>
      <c r="G261" s="27">
        <f>SUMIFS('FY16 DataDump'!$E$2:$E$4537, 'FY16 DataDump'!$C$2:$C$4537, 'FY16 Individual Analysis'!$A261, 'FY16 DataDump'!$H$2:$H$4537, G$2)</f>
        <v>0</v>
      </c>
      <c r="H261" s="27">
        <f>SUMIFS('FY16 DataDump'!$E$2:$E$4537, 'FY16 DataDump'!$C$2:$C$4537, 'FY16 Individual Analysis'!$A261, 'FY16 DataDump'!$H$2:$H$4537, H$2)</f>
        <v>0</v>
      </c>
      <c r="I261" s="27">
        <f>SUMIFS('FY16 DataDump'!$E$2:$E$4537, 'FY16 DataDump'!$C$2:$C$4537, 'FY16 Individual Analysis'!$A261, 'FY16 DataDump'!$H$2:$H$4537, I$2)</f>
        <v>0</v>
      </c>
      <c r="J261" s="27">
        <f>SUMIFS('FY16 DataDump'!$E$2:$E$4537, 'FY16 DataDump'!$C$2:$C$4537, 'FY16 Individual Analysis'!$A261, 'FY16 DataDump'!$H$2:$H$4537, J$2)</f>
        <v>0</v>
      </c>
      <c r="K261" s="27">
        <f>SUMIFS('FY16 DataDump'!$E$2:$E$4537, 'FY16 DataDump'!$C$2:$C$4537, 'FY16 Individual Analysis'!$A261, 'FY16 DataDump'!$H$2:$H$4537, K$2)</f>
        <v>0</v>
      </c>
      <c r="L261" s="27">
        <f>SUMIFS('FY16 DataDump'!$E$2:$E$4537, 'FY16 DataDump'!$C$2:$C$4537, 'FY16 Individual Analysis'!$A261, 'FY16 DataDump'!$H$2:$H$4537, L$2)</f>
        <v>0</v>
      </c>
      <c r="M261" s="27">
        <f>SUMIFS('FY16 DataDump'!$E$2:$E$4537, 'FY16 DataDump'!$C$2:$C$4537, 'FY16 Individual Analysis'!$A261, 'FY16 DataDump'!$H$2:$H$4537, M$2)</f>
        <v>0</v>
      </c>
      <c r="N261" s="27">
        <f>SUMIFS('FY16 DataDump'!$E$2:$E$4537, 'FY16 DataDump'!$C$2:$C$4537, 'FY16 Individual Analysis'!$A261, 'FY16 DataDump'!$H$2:$H$4537, N$2)</f>
        <v>0</v>
      </c>
      <c r="O261" s="27">
        <f>SUMIFS('FY16 DataDump'!$E$2:$E$4537, 'FY16 DataDump'!$C$2:$C$4537, 'FY16 Individual Analysis'!$A261, 'FY16 DataDump'!$H$2:$H$4537, O$2)</f>
        <v>0</v>
      </c>
      <c r="P261" s="27">
        <f t="shared" si="28"/>
        <v>0</v>
      </c>
      <c r="Q261" s="108">
        <f t="shared" si="26"/>
        <v>0</v>
      </c>
      <c r="S261" s="20">
        <f t="shared" si="25"/>
        <v>0</v>
      </c>
      <c r="T261" s="21">
        <f t="shared" si="25"/>
        <v>0</v>
      </c>
      <c r="U261" s="21">
        <f t="shared" si="25"/>
        <v>0</v>
      </c>
      <c r="V261" s="21">
        <f t="shared" si="23"/>
        <v>0</v>
      </c>
      <c r="W261" s="21">
        <f t="shared" si="23"/>
        <v>0</v>
      </c>
      <c r="X261" s="21">
        <f t="shared" si="23"/>
        <v>0</v>
      </c>
      <c r="Y261" s="21">
        <f t="shared" si="23"/>
        <v>0</v>
      </c>
      <c r="Z261" s="21">
        <f t="shared" si="23"/>
        <v>0</v>
      </c>
      <c r="AA261" s="21">
        <f t="shared" si="23"/>
        <v>0</v>
      </c>
      <c r="AB261" s="21">
        <f t="shared" si="24"/>
        <v>0</v>
      </c>
      <c r="AC261" s="21">
        <f t="shared" si="24"/>
        <v>0</v>
      </c>
      <c r="AD261" s="24">
        <f t="shared" si="24"/>
        <v>0</v>
      </c>
      <c r="AF261" s="15">
        <f t="shared" si="27"/>
        <v>0</v>
      </c>
    </row>
    <row r="262" spans="1:32" x14ac:dyDescent="0.25">
      <c r="A262" s="75"/>
      <c r="B262" s="75" t="e">
        <f>INDEX('FY16 DataDump'!$A$2:$H$4537, MATCH('FY16 Individual Analysis'!A262, 'FY16 DataDump'!$C$2:$C$4537, 0), MATCH('FY16 DataDump'!$B$1, 'FY16 DataDump'!$A$1:$H$1))</f>
        <v>#N/A</v>
      </c>
      <c r="C262" s="75" t="e">
        <f>INDEX('FY16 DataDump'!$A$2:$H$4537, MATCH('FY16 Individual Analysis'!A262, 'FY16 DataDump'!$C$2:$C$4537, 0), MATCH('FY16 DataDump'!$D$1, 'FY16 DataDump'!$A$1:$H$1))</f>
        <v>#N/A</v>
      </c>
      <c r="D262" s="27">
        <f>SUMIFS('FY16 DataDump'!$E$2:$E$4537, 'FY16 DataDump'!$C$2:$C$4537, 'FY16 Individual Analysis'!$A262, 'FY16 DataDump'!$H$2:$H$4537, D$2)</f>
        <v>0</v>
      </c>
      <c r="E262" s="27">
        <f>SUMIFS('FY16 DataDump'!$E$2:$E$4537, 'FY16 DataDump'!$C$2:$C$4537, 'FY16 Individual Analysis'!$A262, 'FY16 DataDump'!$H$2:$H$4537, E$2)</f>
        <v>0</v>
      </c>
      <c r="F262" s="27">
        <f>SUMIFS('FY16 DataDump'!$E$2:$E$4537, 'FY16 DataDump'!$C$2:$C$4537, 'FY16 Individual Analysis'!$A262, 'FY16 DataDump'!$H$2:$H$4537, F$2)</f>
        <v>0</v>
      </c>
      <c r="G262" s="27">
        <f>SUMIFS('FY16 DataDump'!$E$2:$E$4537, 'FY16 DataDump'!$C$2:$C$4537, 'FY16 Individual Analysis'!$A262, 'FY16 DataDump'!$H$2:$H$4537, G$2)</f>
        <v>0</v>
      </c>
      <c r="H262" s="27">
        <f>SUMIFS('FY16 DataDump'!$E$2:$E$4537, 'FY16 DataDump'!$C$2:$C$4537, 'FY16 Individual Analysis'!$A262, 'FY16 DataDump'!$H$2:$H$4537, H$2)</f>
        <v>0</v>
      </c>
      <c r="I262" s="27">
        <f>SUMIFS('FY16 DataDump'!$E$2:$E$4537, 'FY16 DataDump'!$C$2:$C$4537, 'FY16 Individual Analysis'!$A262, 'FY16 DataDump'!$H$2:$H$4537, I$2)</f>
        <v>0</v>
      </c>
      <c r="J262" s="27">
        <f>SUMIFS('FY16 DataDump'!$E$2:$E$4537, 'FY16 DataDump'!$C$2:$C$4537, 'FY16 Individual Analysis'!$A262, 'FY16 DataDump'!$H$2:$H$4537, J$2)</f>
        <v>0</v>
      </c>
      <c r="K262" s="27">
        <f>SUMIFS('FY16 DataDump'!$E$2:$E$4537, 'FY16 DataDump'!$C$2:$C$4537, 'FY16 Individual Analysis'!$A262, 'FY16 DataDump'!$H$2:$H$4537, K$2)</f>
        <v>0</v>
      </c>
      <c r="L262" s="27">
        <f>SUMIFS('FY16 DataDump'!$E$2:$E$4537, 'FY16 DataDump'!$C$2:$C$4537, 'FY16 Individual Analysis'!$A262, 'FY16 DataDump'!$H$2:$H$4537, L$2)</f>
        <v>0</v>
      </c>
      <c r="M262" s="27">
        <f>SUMIFS('FY16 DataDump'!$E$2:$E$4537, 'FY16 DataDump'!$C$2:$C$4537, 'FY16 Individual Analysis'!$A262, 'FY16 DataDump'!$H$2:$H$4537, M$2)</f>
        <v>0</v>
      </c>
      <c r="N262" s="27">
        <f>SUMIFS('FY16 DataDump'!$E$2:$E$4537, 'FY16 DataDump'!$C$2:$C$4537, 'FY16 Individual Analysis'!$A262, 'FY16 DataDump'!$H$2:$H$4537, N$2)</f>
        <v>0</v>
      </c>
      <c r="O262" s="27">
        <f>SUMIFS('FY16 DataDump'!$E$2:$E$4537, 'FY16 DataDump'!$C$2:$C$4537, 'FY16 Individual Analysis'!$A262, 'FY16 DataDump'!$H$2:$H$4537, O$2)</f>
        <v>0</v>
      </c>
      <c r="P262" s="27">
        <f t="shared" si="28"/>
        <v>0</v>
      </c>
      <c r="Q262" s="108">
        <f t="shared" si="26"/>
        <v>0</v>
      </c>
      <c r="S262" s="20">
        <f t="shared" si="25"/>
        <v>0</v>
      </c>
      <c r="T262" s="21">
        <f t="shared" si="25"/>
        <v>0</v>
      </c>
      <c r="U262" s="21">
        <f t="shared" si="25"/>
        <v>0</v>
      </c>
      <c r="V262" s="21">
        <f t="shared" si="23"/>
        <v>0</v>
      </c>
      <c r="W262" s="21">
        <f t="shared" si="23"/>
        <v>0</v>
      </c>
      <c r="X262" s="21">
        <f t="shared" si="23"/>
        <v>0</v>
      </c>
      <c r="Y262" s="21">
        <f t="shared" si="23"/>
        <v>0</v>
      </c>
      <c r="Z262" s="21">
        <f t="shared" si="23"/>
        <v>0</v>
      </c>
      <c r="AA262" s="21">
        <f t="shared" si="23"/>
        <v>0</v>
      </c>
      <c r="AB262" s="21">
        <f t="shared" si="24"/>
        <v>0</v>
      </c>
      <c r="AC262" s="21">
        <f t="shared" si="24"/>
        <v>0</v>
      </c>
      <c r="AD262" s="24">
        <f t="shared" si="24"/>
        <v>0</v>
      </c>
      <c r="AF262" s="15">
        <f t="shared" si="27"/>
        <v>0</v>
      </c>
    </row>
    <row r="263" spans="1:32" x14ac:dyDescent="0.25">
      <c r="A263" s="75"/>
      <c r="B263" s="75" t="e">
        <f>INDEX('FY16 DataDump'!$A$2:$H$4537, MATCH('FY16 Individual Analysis'!A263, 'FY16 DataDump'!$C$2:$C$4537, 0), MATCH('FY16 DataDump'!$B$1, 'FY16 DataDump'!$A$1:$H$1))</f>
        <v>#N/A</v>
      </c>
      <c r="C263" s="75" t="e">
        <f>INDEX('FY16 DataDump'!$A$2:$H$4537, MATCH('FY16 Individual Analysis'!A263, 'FY16 DataDump'!$C$2:$C$4537, 0), MATCH('FY16 DataDump'!$D$1, 'FY16 DataDump'!$A$1:$H$1))</f>
        <v>#N/A</v>
      </c>
      <c r="D263" s="27">
        <f>SUMIFS('FY16 DataDump'!$E$2:$E$4537, 'FY16 DataDump'!$C$2:$C$4537, 'FY16 Individual Analysis'!$A263, 'FY16 DataDump'!$H$2:$H$4537, D$2)</f>
        <v>0</v>
      </c>
      <c r="E263" s="27">
        <f>SUMIFS('FY16 DataDump'!$E$2:$E$4537, 'FY16 DataDump'!$C$2:$C$4537, 'FY16 Individual Analysis'!$A263, 'FY16 DataDump'!$H$2:$H$4537, E$2)</f>
        <v>0</v>
      </c>
      <c r="F263" s="27">
        <f>SUMIFS('FY16 DataDump'!$E$2:$E$4537, 'FY16 DataDump'!$C$2:$C$4537, 'FY16 Individual Analysis'!$A263, 'FY16 DataDump'!$H$2:$H$4537, F$2)</f>
        <v>0</v>
      </c>
      <c r="G263" s="27">
        <f>SUMIFS('FY16 DataDump'!$E$2:$E$4537, 'FY16 DataDump'!$C$2:$C$4537, 'FY16 Individual Analysis'!$A263, 'FY16 DataDump'!$H$2:$H$4537, G$2)</f>
        <v>0</v>
      </c>
      <c r="H263" s="27">
        <f>SUMIFS('FY16 DataDump'!$E$2:$E$4537, 'FY16 DataDump'!$C$2:$C$4537, 'FY16 Individual Analysis'!$A263, 'FY16 DataDump'!$H$2:$H$4537, H$2)</f>
        <v>0</v>
      </c>
      <c r="I263" s="27">
        <f>SUMIFS('FY16 DataDump'!$E$2:$E$4537, 'FY16 DataDump'!$C$2:$C$4537, 'FY16 Individual Analysis'!$A263, 'FY16 DataDump'!$H$2:$H$4537, I$2)</f>
        <v>0</v>
      </c>
      <c r="J263" s="27">
        <f>SUMIFS('FY16 DataDump'!$E$2:$E$4537, 'FY16 DataDump'!$C$2:$C$4537, 'FY16 Individual Analysis'!$A263, 'FY16 DataDump'!$H$2:$H$4537, J$2)</f>
        <v>0</v>
      </c>
      <c r="K263" s="27">
        <f>SUMIFS('FY16 DataDump'!$E$2:$E$4537, 'FY16 DataDump'!$C$2:$C$4537, 'FY16 Individual Analysis'!$A263, 'FY16 DataDump'!$H$2:$H$4537, K$2)</f>
        <v>0</v>
      </c>
      <c r="L263" s="27">
        <f>SUMIFS('FY16 DataDump'!$E$2:$E$4537, 'FY16 DataDump'!$C$2:$C$4537, 'FY16 Individual Analysis'!$A263, 'FY16 DataDump'!$H$2:$H$4537, L$2)</f>
        <v>0</v>
      </c>
      <c r="M263" s="27">
        <f>SUMIFS('FY16 DataDump'!$E$2:$E$4537, 'FY16 DataDump'!$C$2:$C$4537, 'FY16 Individual Analysis'!$A263, 'FY16 DataDump'!$H$2:$H$4537, M$2)</f>
        <v>0</v>
      </c>
      <c r="N263" s="27">
        <f>SUMIFS('FY16 DataDump'!$E$2:$E$4537, 'FY16 DataDump'!$C$2:$C$4537, 'FY16 Individual Analysis'!$A263, 'FY16 DataDump'!$H$2:$H$4537, N$2)</f>
        <v>0</v>
      </c>
      <c r="O263" s="27">
        <f>SUMIFS('FY16 DataDump'!$E$2:$E$4537, 'FY16 DataDump'!$C$2:$C$4537, 'FY16 Individual Analysis'!$A263, 'FY16 DataDump'!$H$2:$H$4537, O$2)</f>
        <v>0</v>
      </c>
      <c r="P263" s="27">
        <f t="shared" si="28"/>
        <v>0</v>
      </c>
      <c r="Q263" s="108">
        <f t="shared" si="26"/>
        <v>0</v>
      </c>
      <c r="S263" s="20">
        <f t="shared" si="25"/>
        <v>0</v>
      </c>
      <c r="T263" s="21">
        <f t="shared" si="25"/>
        <v>0</v>
      </c>
      <c r="U263" s="21">
        <f t="shared" si="25"/>
        <v>0</v>
      </c>
      <c r="V263" s="21">
        <f t="shared" si="23"/>
        <v>0</v>
      </c>
      <c r="W263" s="21">
        <f t="shared" si="23"/>
        <v>0</v>
      </c>
      <c r="X263" s="21">
        <f t="shared" si="23"/>
        <v>0</v>
      </c>
      <c r="Y263" s="21">
        <f t="shared" si="23"/>
        <v>0</v>
      </c>
      <c r="Z263" s="21">
        <f t="shared" si="23"/>
        <v>0</v>
      </c>
      <c r="AA263" s="21">
        <f t="shared" si="23"/>
        <v>0</v>
      </c>
      <c r="AB263" s="21">
        <f t="shared" si="24"/>
        <v>0</v>
      </c>
      <c r="AC263" s="21">
        <f t="shared" si="24"/>
        <v>0</v>
      </c>
      <c r="AD263" s="24">
        <f t="shared" si="24"/>
        <v>0</v>
      </c>
      <c r="AF263" s="15">
        <f t="shared" si="27"/>
        <v>0</v>
      </c>
    </row>
    <row r="264" spans="1:32" x14ac:dyDescent="0.25">
      <c r="A264" s="75"/>
      <c r="B264" s="75" t="e">
        <f>INDEX('FY16 DataDump'!$A$2:$H$4537, MATCH('FY16 Individual Analysis'!A264, 'FY16 DataDump'!$C$2:$C$4537, 0), MATCH('FY16 DataDump'!$B$1, 'FY16 DataDump'!$A$1:$H$1))</f>
        <v>#N/A</v>
      </c>
      <c r="C264" s="75" t="e">
        <f>INDEX('FY16 DataDump'!$A$2:$H$4537, MATCH('FY16 Individual Analysis'!A264, 'FY16 DataDump'!$C$2:$C$4537, 0), MATCH('FY16 DataDump'!$D$1, 'FY16 DataDump'!$A$1:$H$1))</f>
        <v>#N/A</v>
      </c>
      <c r="D264" s="27">
        <f>SUMIFS('FY16 DataDump'!$E$2:$E$4537, 'FY16 DataDump'!$C$2:$C$4537, 'FY16 Individual Analysis'!$A264, 'FY16 DataDump'!$H$2:$H$4537, D$2)</f>
        <v>0</v>
      </c>
      <c r="E264" s="27">
        <f>SUMIFS('FY16 DataDump'!$E$2:$E$4537, 'FY16 DataDump'!$C$2:$C$4537, 'FY16 Individual Analysis'!$A264, 'FY16 DataDump'!$H$2:$H$4537, E$2)</f>
        <v>0</v>
      </c>
      <c r="F264" s="27">
        <f>SUMIFS('FY16 DataDump'!$E$2:$E$4537, 'FY16 DataDump'!$C$2:$C$4537, 'FY16 Individual Analysis'!$A264, 'FY16 DataDump'!$H$2:$H$4537, F$2)</f>
        <v>0</v>
      </c>
      <c r="G264" s="27">
        <f>SUMIFS('FY16 DataDump'!$E$2:$E$4537, 'FY16 DataDump'!$C$2:$C$4537, 'FY16 Individual Analysis'!$A264, 'FY16 DataDump'!$H$2:$H$4537, G$2)</f>
        <v>0</v>
      </c>
      <c r="H264" s="27">
        <f>SUMIFS('FY16 DataDump'!$E$2:$E$4537, 'FY16 DataDump'!$C$2:$C$4537, 'FY16 Individual Analysis'!$A264, 'FY16 DataDump'!$H$2:$H$4537, H$2)</f>
        <v>0</v>
      </c>
      <c r="I264" s="27">
        <f>SUMIFS('FY16 DataDump'!$E$2:$E$4537, 'FY16 DataDump'!$C$2:$C$4537, 'FY16 Individual Analysis'!$A264, 'FY16 DataDump'!$H$2:$H$4537, I$2)</f>
        <v>0</v>
      </c>
      <c r="J264" s="27">
        <f>SUMIFS('FY16 DataDump'!$E$2:$E$4537, 'FY16 DataDump'!$C$2:$C$4537, 'FY16 Individual Analysis'!$A264, 'FY16 DataDump'!$H$2:$H$4537, J$2)</f>
        <v>0</v>
      </c>
      <c r="K264" s="27">
        <f>SUMIFS('FY16 DataDump'!$E$2:$E$4537, 'FY16 DataDump'!$C$2:$C$4537, 'FY16 Individual Analysis'!$A264, 'FY16 DataDump'!$H$2:$H$4537, K$2)</f>
        <v>0</v>
      </c>
      <c r="L264" s="27">
        <f>SUMIFS('FY16 DataDump'!$E$2:$E$4537, 'FY16 DataDump'!$C$2:$C$4537, 'FY16 Individual Analysis'!$A264, 'FY16 DataDump'!$H$2:$H$4537, L$2)</f>
        <v>0</v>
      </c>
      <c r="M264" s="27">
        <f>SUMIFS('FY16 DataDump'!$E$2:$E$4537, 'FY16 DataDump'!$C$2:$C$4537, 'FY16 Individual Analysis'!$A264, 'FY16 DataDump'!$H$2:$H$4537, M$2)</f>
        <v>0</v>
      </c>
      <c r="N264" s="27">
        <f>SUMIFS('FY16 DataDump'!$E$2:$E$4537, 'FY16 DataDump'!$C$2:$C$4537, 'FY16 Individual Analysis'!$A264, 'FY16 DataDump'!$H$2:$H$4537, N$2)</f>
        <v>0</v>
      </c>
      <c r="O264" s="27">
        <f>SUMIFS('FY16 DataDump'!$E$2:$E$4537, 'FY16 DataDump'!$C$2:$C$4537, 'FY16 Individual Analysis'!$A264, 'FY16 DataDump'!$H$2:$H$4537, O$2)</f>
        <v>0</v>
      </c>
      <c r="P264" s="27">
        <f t="shared" si="28"/>
        <v>0</v>
      </c>
      <c r="Q264" s="108">
        <f t="shared" si="26"/>
        <v>0</v>
      </c>
      <c r="S264" s="20">
        <f t="shared" si="25"/>
        <v>0</v>
      </c>
      <c r="T264" s="21">
        <f t="shared" si="25"/>
        <v>0</v>
      </c>
      <c r="U264" s="21">
        <f t="shared" si="25"/>
        <v>0</v>
      </c>
      <c r="V264" s="21">
        <f t="shared" si="23"/>
        <v>0</v>
      </c>
      <c r="W264" s="21">
        <f t="shared" si="23"/>
        <v>0</v>
      </c>
      <c r="X264" s="21">
        <f t="shared" si="23"/>
        <v>0</v>
      </c>
      <c r="Y264" s="21">
        <f t="shared" si="23"/>
        <v>0</v>
      </c>
      <c r="Z264" s="21">
        <f t="shared" si="23"/>
        <v>0</v>
      </c>
      <c r="AA264" s="21">
        <f t="shared" si="23"/>
        <v>0</v>
      </c>
      <c r="AB264" s="21">
        <f t="shared" si="24"/>
        <v>0</v>
      </c>
      <c r="AC264" s="21">
        <f t="shared" si="24"/>
        <v>0</v>
      </c>
      <c r="AD264" s="24">
        <f t="shared" si="24"/>
        <v>0</v>
      </c>
      <c r="AF264" s="15">
        <f t="shared" si="27"/>
        <v>0</v>
      </c>
    </row>
    <row r="265" spans="1:32" x14ac:dyDescent="0.25">
      <c r="A265" s="75"/>
      <c r="B265" s="75" t="e">
        <f>INDEX('FY16 DataDump'!$A$2:$H$4537, MATCH('FY16 Individual Analysis'!A265, 'FY16 DataDump'!$C$2:$C$4537, 0), MATCH('FY16 DataDump'!$B$1, 'FY16 DataDump'!$A$1:$H$1))</f>
        <v>#N/A</v>
      </c>
      <c r="C265" s="75" t="e">
        <f>INDEX('FY16 DataDump'!$A$2:$H$4537, MATCH('FY16 Individual Analysis'!A265, 'FY16 DataDump'!$C$2:$C$4537, 0), MATCH('FY16 DataDump'!$D$1, 'FY16 DataDump'!$A$1:$H$1))</f>
        <v>#N/A</v>
      </c>
      <c r="D265" s="27">
        <f>SUMIFS('FY16 DataDump'!$E$2:$E$4537, 'FY16 DataDump'!$C$2:$C$4537, 'FY16 Individual Analysis'!$A265, 'FY16 DataDump'!$H$2:$H$4537, D$2)</f>
        <v>0</v>
      </c>
      <c r="E265" s="27">
        <f>SUMIFS('FY16 DataDump'!$E$2:$E$4537, 'FY16 DataDump'!$C$2:$C$4537, 'FY16 Individual Analysis'!$A265, 'FY16 DataDump'!$H$2:$H$4537, E$2)</f>
        <v>0</v>
      </c>
      <c r="F265" s="27">
        <f>SUMIFS('FY16 DataDump'!$E$2:$E$4537, 'FY16 DataDump'!$C$2:$C$4537, 'FY16 Individual Analysis'!$A265, 'FY16 DataDump'!$H$2:$H$4537, F$2)</f>
        <v>0</v>
      </c>
      <c r="G265" s="27">
        <f>SUMIFS('FY16 DataDump'!$E$2:$E$4537, 'FY16 DataDump'!$C$2:$C$4537, 'FY16 Individual Analysis'!$A265, 'FY16 DataDump'!$H$2:$H$4537, G$2)</f>
        <v>0</v>
      </c>
      <c r="H265" s="27">
        <f>SUMIFS('FY16 DataDump'!$E$2:$E$4537, 'FY16 DataDump'!$C$2:$C$4537, 'FY16 Individual Analysis'!$A265, 'FY16 DataDump'!$H$2:$H$4537, H$2)</f>
        <v>0</v>
      </c>
      <c r="I265" s="27">
        <f>SUMIFS('FY16 DataDump'!$E$2:$E$4537, 'FY16 DataDump'!$C$2:$C$4537, 'FY16 Individual Analysis'!$A265, 'FY16 DataDump'!$H$2:$H$4537, I$2)</f>
        <v>0</v>
      </c>
      <c r="J265" s="27">
        <f>SUMIFS('FY16 DataDump'!$E$2:$E$4537, 'FY16 DataDump'!$C$2:$C$4537, 'FY16 Individual Analysis'!$A265, 'FY16 DataDump'!$H$2:$H$4537, J$2)</f>
        <v>0</v>
      </c>
      <c r="K265" s="27">
        <f>SUMIFS('FY16 DataDump'!$E$2:$E$4537, 'FY16 DataDump'!$C$2:$C$4537, 'FY16 Individual Analysis'!$A265, 'FY16 DataDump'!$H$2:$H$4537, K$2)</f>
        <v>0</v>
      </c>
      <c r="L265" s="27">
        <f>SUMIFS('FY16 DataDump'!$E$2:$E$4537, 'FY16 DataDump'!$C$2:$C$4537, 'FY16 Individual Analysis'!$A265, 'FY16 DataDump'!$H$2:$H$4537, L$2)</f>
        <v>0</v>
      </c>
      <c r="M265" s="27">
        <f>SUMIFS('FY16 DataDump'!$E$2:$E$4537, 'FY16 DataDump'!$C$2:$C$4537, 'FY16 Individual Analysis'!$A265, 'FY16 DataDump'!$H$2:$H$4537, M$2)</f>
        <v>0</v>
      </c>
      <c r="N265" s="27">
        <f>SUMIFS('FY16 DataDump'!$E$2:$E$4537, 'FY16 DataDump'!$C$2:$C$4537, 'FY16 Individual Analysis'!$A265, 'FY16 DataDump'!$H$2:$H$4537, N$2)</f>
        <v>0</v>
      </c>
      <c r="O265" s="27">
        <f>SUMIFS('FY16 DataDump'!$E$2:$E$4537, 'FY16 DataDump'!$C$2:$C$4537, 'FY16 Individual Analysis'!$A265, 'FY16 DataDump'!$H$2:$H$4537, O$2)</f>
        <v>0</v>
      </c>
      <c r="P265" s="27">
        <f t="shared" si="28"/>
        <v>0</v>
      </c>
      <c r="Q265" s="108">
        <f t="shared" si="26"/>
        <v>0</v>
      </c>
      <c r="S265" s="20">
        <f t="shared" si="25"/>
        <v>0</v>
      </c>
      <c r="T265" s="21">
        <f t="shared" si="25"/>
        <v>0</v>
      </c>
      <c r="U265" s="21">
        <f t="shared" si="25"/>
        <v>0</v>
      </c>
      <c r="V265" s="21">
        <f t="shared" si="25"/>
        <v>0</v>
      </c>
      <c r="W265" s="21">
        <f t="shared" si="25"/>
        <v>0</v>
      </c>
      <c r="X265" s="21">
        <f t="shared" si="25"/>
        <v>0</v>
      </c>
      <c r="Y265" s="21">
        <f t="shared" si="25"/>
        <v>0</v>
      </c>
      <c r="Z265" s="21">
        <f t="shared" si="25"/>
        <v>0</v>
      </c>
      <c r="AA265" s="21">
        <f t="shared" si="25"/>
        <v>0</v>
      </c>
      <c r="AB265" s="21">
        <f t="shared" si="24"/>
        <v>0</v>
      </c>
      <c r="AC265" s="21">
        <f t="shared" si="24"/>
        <v>0</v>
      </c>
      <c r="AD265" s="24">
        <f t="shared" si="24"/>
        <v>0</v>
      </c>
      <c r="AF265" s="15">
        <f t="shared" si="27"/>
        <v>0</v>
      </c>
    </row>
    <row r="266" spans="1:32" x14ac:dyDescent="0.25">
      <c r="A266" s="75"/>
      <c r="B266" s="75" t="e">
        <f>INDEX('FY16 DataDump'!$A$2:$H$4537, MATCH('FY16 Individual Analysis'!A266, 'FY16 DataDump'!$C$2:$C$4537, 0), MATCH('FY16 DataDump'!$B$1, 'FY16 DataDump'!$A$1:$H$1))</f>
        <v>#N/A</v>
      </c>
      <c r="C266" s="75" t="e">
        <f>INDEX('FY16 DataDump'!$A$2:$H$4537, MATCH('FY16 Individual Analysis'!A266, 'FY16 DataDump'!$C$2:$C$4537, 0), MATCH('FY16 DataDump'!$D$1, 'FY16 DataDump'!$A$1:$H$1))</f>
        <v>#N/A</v>
      </c>
      <c r="D266" s="27">
        <f>SUMIFS('FY16 DataDump'!$E$2:$E$4537, 'FY16 DataDump'!$C$2:$C$4537, 'FY16 Individual Analysis'!$A266, 'FY16 DataDump'!$H$2:$H$4537, D$2)</f>
        <v>0</v>
      </c>
      <c r="E266" s="27">
        <f>SUMIFS('FY16 DataDump'!$E$2:$E$4537, 'FY16 DataDump'!$C$2:$C$4537, 'FY16 Individual Analysis'!$A266, 'FY16 DataDump'!$H$2:$H$4537, E$2)</f>
        <v>0</v>
      </c>
      <c r="F266" s="27">
        <f>SUMIFS('FY16 DataDump'!$E$2:$E$4537, 'FY16 DataDump'!$C$2:$C$4537, 'FY16 Individual Analysis'!$A266, 'FY16 DataDump'!$H$2:$H$4537, F$2)</f>
        <v>0</v>
      </c>
      <c r="G266" s="27">
        <f>SUMIFS('FY16 DataDump'!$E$2:$E$4537, 'FY16 DataDump'!$C$2:$C$4537, 'FY16 Individual Analysis'!$A266, 'FY16 DataDump'!$H$2:$H$4537, G$2)</f>
        <v>0</v>
      </c>
      <c r="H266" s="27">
        <f>SUMIFS('FY16 DataDump'!$E$2:$E$4537, 'FY16 DataDump'!$C$2:$C$4537, 'FY16 Individual Analysis'!$A266, 'FY16 DataDump'!$H$2:$H$4537, H$2)</f>
        <v>0</v>
      </c>
      <c r="I266" s="27">
        <f>SUMIFS('FY16 DataDump'!$E$2:$E$4537, 'FY16 DataDump'!$C$2:$C$4537, 'FY16 Individual Analysis'!$A266, 'FY16 DataDump'!$H$2:$H$4537, I$2)</f>
        <v>0</v>
      </c>
      <c r="J266" s="27">
        <f>SUMIFS('FY16 DataDump'!$E$2:$E$4537, 'FY16 DataDump'!$C$2:$C$4537, 'FY16 Individual Analysis'!$A266, 'FY16 DataDump'!$H$2:$H$4537, J$2)</f>
        <v>0</v>
      </c>
      <c r="K266" s="27">
        <f>SUMIFS('FY16 DataDump'!$E$2:$E$4537, 'FY16 DataDump'!$C$2:$C$4537, 'FY16 Individual Analysis'!$A266, 'FY16 DataDump'!$H$2:$H$4537, K$2)</f>
        <v>0</v>
      </c>
      <c r="L266" s="27">
        <f>SUMIFS('FY16 DataDump'!$E$2:$E$4537, 'FY16 DataDump'!$C$2:$C$4537, 'FY16 Individual Analysis'!$A266, 'FY16 DataDump'!$H$2:$H$4537, L$2)</f>
        <v>0</v>
      </c>
      <c r="M266" s="27">
        <f>SUMIFS('FY16 DataDump'!$E$2:$E$4537, 'FY16 DataDump'!$C$2:$C$4537, 'FY16 Individual Analysis'!$A266, 'FY16 DataDump'!$H$2:$H$4537, M$2)</f>
        <v>0</v>
      </c>
      <c r="N266" s="27">
        <f>SUMIFS('FY16 DataDump'!$E$2:$E$4537, 'FY16 DataDump'!$C$2:$C$4537, 'FY16 Individual Analysis'!$A266, 'FY16 DataDump'!$H$2:$H$4537, N$2)</f>
        <v>0</v>
      </c>
      <c r="O266" s="27">
        <f>SUMIFS('FY16 DataDump'!$E$2:$E$4537, 'FY16 DataDump'!$C$2:$C$4537, 'FY16 Individual Analysis'!$A266, 'FY16 DataDump'!$H$2:$H$4537, O$2)</f>
        <v>0</v>
      </c>
      <c r="P266" s="27">
        <f t="shared" si="28"/>
        <v>0</v>
      </c>
      <c r="Q266" s="108">
        <f t="shared" si="26"/>
        <v>0</v>
      </c>
      <c r="S266" s="20">
        <f t="shared" si="25"/>
        <v>0</v>
      </c>
      <c r="T266" s="21">
        <f t="shared" si="25"/>
        <v>0</v>
      </c>
      <c r="U266" s="21">
        <f t="shared" si="25"/>
        <v>0</v>
      </c>
      <c r="V266" s="21">
        <f t="shared" si="25"/>
        <v>0</v>
      </c>
      <c r="W266" s="21">
        <f t="shared" si="25"/>
        <v>0</v>
      </c>
      <c r="X266" s="21">
        <f t="shared" si="25"/>
        <v>0</v>
      </c>
      <c r="Y266" s="21">
        <f t="shared" si="25"/>
        <v>0</v>
      </c>
      <c r="Z266" s="21">
        <f t="shared" si="25"/>
        <v>0</v>
      </c>
      <c r="AA266" s="21">
        <f t="shared" si="25"/>
        <v>0</v>
      </c>
      <c r="AB266" s="21">
        <f t="shared" si="24"/>
        <v>0</v>
      </c>
      <c r="AC266" s="21">
        <f t="shared" si="24"/>
        <v>0</v>
      </c>
      <c r="AD266" s="24">
        <f t="shared" si="24"/>
        <v>0</v>
      </c>
      <c r="AF266" s="15">
        <f t="shared" si="27"/>
        <v>0</v>
      </c>
    </row>
    <row r="267" spans="1:32" x14ac:dyDescent="0.25">
      <c r="A267" s="75"/>
      <c r="B267" s="75" t="e">
        <f>INDEX('FY16 DataDump'!$A$2:$H$4537, MATCH('FY16 Individual Analysis'!A267, 'FY16 DataDump'!$C$2:$C$4537, 0), MATCH('FY16 DataDump'!$B$1, 'FY16 DataDump'!$A$1:$H$1))</f>
        <v>#N/A</v>
      </c>
      <c r="C267" s="75" t="e">
        <f>INDEX('FY16 DataDump'!$A$2:$H$4537, MATCH('FY16 Individual Analysis'!A267, 'FY16 DataDump'!$C$2:$C$4537, 0), MATCH('FY16 DataDump'!$D$1, 'FY16 DataDump'!$A$1:$H$1))</f>
        <v>#N/A</v>
      </c>
      <c r="D267" s="27">
        <f>SUMIFS('FY16 DataDump'!$E$2:$E$4537, 'FY16 DataDump'!$C$2:$C$4537, 'FY16 Individual Analysis'!$A267, 'FY16 DataDump'!$H$2:$H$4537, D$2)</f>
        <v>0</v>
      </c>
      <c r="E267" s="27">
        <f>SUMIFS('FY16 DataDump'!$E$2:$E$4537, 'FY16 DataDump'!$C$2:$C$4537, 'FY16 Individual Analysis'!$A267, 'FY16 DataDump'!$H$2:$H$4537, E$2)</f>
        <v>0</v>
      </c>
      <c r="F267" s="27">
        <f>SUMIFS('FY16 DataDump'!$E$2:$E$4537, 'FY16 DataDump'!$C$2:$C$4537, 'FY16 Individual Analysis'!$A267, 'FY16 DataDump'!$H$2:$H$4537, F$2)</f>
        <v>0</v>
      </c>
      <c r="G267" s="27">
        <f>SUMIFS('FY16 DataDump'!$E$2:$E$4537, 'FY16 DataDump'!$C$2:$C$4537, 'FY16 Individual Analysis'!$A267, 'FY16 DataDump'!$H$2:$H$4537, G$2)</f>
        <v>0</v>
      </c>
      <c r="H267" s="27">
        <f>SUMIFS('FY16 DataDump'!$E$2:$E$4537, 'FY16 DataDump'!$C$2:$C$4537, 'FY16 Individual Analysis'!$A267, 'FY16 DataDump'!$H$2:$H$4537, H$2)</f>
        <v>0</v>
      </c>
      <c r="I267" s="27">
        <f>SUMIFS('FY16 DataDump'!$E$2:$E$4537, 'FY16 DataDump'!$C$2:$C$4537, 'FY16 Individual Analysis'!$A267, 'FY16 DataDump'!$H$2:$H$4537, I$2)</f>
        <v>0</v>
      </c>
      <c r="J267" s="27">
        <f>SUMIFS('FY16 DataDump'!$E$2:$E$4537, 'FY16 DataDump'!$C$2:$C$4537, 'FY16 Individual Analysis'!$A267, 'FY16 DataDump'!$H$2:$H$4537, J$2)</f>
        <v>0</v>
      </c>
      <c r="K267" s="27">
        <f>SUMIFS('FY16 DataDump'!$E$2:$E$4537, 'FY16 DataDump'!$C$2:$C$4537, 'FY16 Individual Analysis'!$A267, 'FY16 DataDump'!$H$2:$H$4537, K$2)</f>
        <v>0</v>
      </c>
      <c r="L267" s="27">
        <f>SUMIFS('FY16 DataDump'!$E$2:$E$4537, 'FY16 DataDump'!$C$2:$C$4537, 'FY16 Individual Analysis'!$A267, 'FY16 DataDump'!$H$2:$H$4537, L$2)</f>
        <v>0</v>
      </c>
      <c r="M267" s="27">
        <f>SUMIFS('FY16 DataDump'!$E$2:$E$4537, 'FY16 DataDump'!$C$2:$C$4537, 'FY16 Individual Analysis'!$A267, 'FY16 DataDump'!$H$2:$H$4537, M$2)</f>
        <v>0</v>
      </c>
      <c r="N267" s="27">
        <f>SUMIFS('FY16 DataDump'!$E$2:$E$4537, 'FY16 DataDump'!$C$2:$C$4537, 'FY16 Individual Analysis'!$A267, 'FY16 DataDump'!$H$2:$H$4537, N$2)</f>
        <v>0</v>
      </c>
      <c r="O267" s="27">
        <f>SUMIFS('FY16 DataDump'!$E$2:$E$4537, 'FY16 DataDump'!$C$2:$C$4537, 'FY16 Individual Analysis'!$A267, 'FY16 DataDump'!$H$2:$H$4537, O$2)</f>
        <v>0</v>
      </c>
      <c r="P267" s="27">
        <f t="shared" si="28"/>
        <v>0</v>
      </c>
      <c r="Q267" s="108">
        <f t="shared" si="26"/>
        <v>0</v>
      </c>
      <c r="S267" s="20">
        <f t="shared" si="25"/>
        <v>0</v>
      </c>
      <c r="T267" s="21">
        <f t="shared" si="25"/>
        <v>0</v>
      </c>
      <c r="U267" s="21">
        <f t="shared" si="25"/>
        <v>0</v>
      </c>
      <c r="V267" s="21">
        <f t="shared" si="25"/>
        <v>0</v>
      </c>
      <c r="W267" s="21">
        <f t="shared" si="25"/>
        <v>0</v>
      </c>
      <c r="X267" s="21">
        <f t="shared" si="25"/>
        <v>0</v>
      </c>
      <c r="Y267" s="21">
        <f t="shared" si="25"/>
        <v>0</v>
      </c>
      <c r="Z267" s="21">
        <f t="shared" si="25"/>
        <v>0</v>
      </c>
      <c r="AA267" s="21">
        <f t="shared" si="25"/>
        <v>0</v>
      </c>
      <c r="AB267" s="21">
        <f t="shared" si="24"/>
        <v>0</v>
      </c>
      <c r="AC267" s="21">
        <f t="shared" si="24"/>
        <v>0</v>
      </c>
      <c r="AD267" s="24">
        <f t="shared" si="24"/>
        <v>0</v>
      </c>
      <c r="AF267" s="15">
        <f t="shared" si="27"/>
        <v>0</v>
      </c>
    </row>
    <row r="268" spans="1:32" x14ac:dyDescent="0.25">
      <c r="A268" s="75"/>
      <c r="B268" s="75" t="e">
        <f>INDEX('FY16 DataDump'!$A$2:$H$4537, MATCH('FY16 Individual Analysis'!A268, 'FY16 DataDump'!$C$2:$C$4537, 0), MATCH('FY16 DataDump'!$B$1, 'FY16 DataDump'!$A$1:$H$1))</f>
        <v>#N/A</v>
      </c>
      <c r="C268" s="75" t="e">
        <f>INDEX('FY16 DataDump'!$A$2:$H$4537, MATCH('FY16 Individual Analysis'!A268, 'FY16 DataDump'!$C$2:$C$4537, 0), MATCH('FY16 DataDump'!$D$1, 'FY16 DataDump'!$A$1:$H$1))</f>
        <v>#N/A</v>
      </c>
      <c r="D268" s="27">
        <f>SUMIFS('FY16 DataDump'!$E$2:$E$4537, 'FY16 DataDump'!$C$2:$C$4537, 'FY16 Individual Analysis'!$A268, 'FY16 DataDump'!$H$2:$H$4537, D$2)</f>
        <v>0</v>
      </c>
      <c r="E268" s="27">
        <f>SUMIFS('FY16 DataDump'!$E$2:$E$4537, 'FY16 DataDump'!$C$2:$C$4537, 'FY16 Individual Analysis'!$A268, 'FY16 DataDump'!$H$2:$H$4537, E$2)</f>
        <v>0</v>
      </c>
      <c r="F268" s="27">
        <f>SUMIFS('FY16 DataDump'!$E$2:$E$4537, 'FY16 DataDump'!$C$2:$C$4537, 'FY16 Individual Analysis'!$A268, 'FY16 DataDump'!$H$2:$H$4537, F$2)</f>
        <v>0</v>
      </c>
      <c r="G268" s="27">
        <f>SUMIFS('FY16 DataDump'!$E$2:$E$4537, 'FY16 DataDump'!$C$2:$C$4537, 'FY16 Individual Analysis'!$A268, 'FY16 DataDump'!$H$2:$H$4537, G$2)</f>
        <v>0</v>
      </c>
      <c r="H268" s="27">
        <f>SUMIFS('FY16 DataDump'!$E$2:$E$4537, 'FY16 DataDump'!$C$2:$C$4537, 'FY16 Individual Analysis'!$A268, 'FY16 DataDump'!$H$2:$H$4537, H$2)</f>
        <v>0</v>
      </c>
      <c r="I268" s="27">
        <f>SUMIFS('FY16 DataDump'!$E$2:$E$4537, 'FY16 DataDump'!$C$2:$C$4537, 'FY16 Individual Analysis'!$A268, 'FY16 DataDump'!$H$2:$H$4537, I$2)</f>
        <v>0</v>
      </c>
      <c r="J268" s="27">
        <f>SUMIFS('FY16 DataDump'!$E$2:$E$4537, 'FY16 DataDump'!$C$2:$C$4537, 'FY16 Individual Analysis'!$A268, 'FY16 DataDump'!$H$2:$H$4537, J$2)</f>
        <v>0</v>
      </c>
      <c r="K268" s="27">
        <f>SUMIFS('FY16 DataDump'!$E$2:$E$4537, 'FY16 DataDump'!$C$2:$C$4537, 'FY16 Individual Analysis'!$A268, 'FY16 DataDump'!$H$2:$H$4537, K$2)</f>
        <v>0</v>
      </c>
      <c r="L268" s="27">
        <f>SUMIFS('FY16 DataDump'!$E$2:$E$4537, 'FY16 DataDump'!$C$2:$C$4537, 'FY16 Individual Analysis'!$A268, 'FY16 DataDump'!$H$2:$H$4537, L$2)</f>
        <v>0</v>
      </c>
      <c r="M268" s="27">
        <f>SUMIFS('FY16 DataDump'!$E$2:$E$4537, 'FY16 DataDump'!$C$2:$C$4537, 'FY16 Individual Analysis'!$A268, 'FY16 DataDump'!$H$2:$H$4537, M$2)</f>
        <v>0</v>
      </c>
      <c r="N268" s="27">
        <f>SUMIFS('FY16 DataDump'!$E$2:$E$4537, 'FY16 DataDump'!$C$2:$C$4537, 'FY16 Individual Analysis'!$A268, 'FY16 DataDump'!$H$2:$H$4537, N$2)</f>
        <v>0</v>
      </c>
      <c r="O268" s="27">
        <f>SUMIFS('FY16 DataDump'!$E$2:$E$4537, 'FY16 DataDump'!$C$2:$C$4537, 'FY16 Individual Analysis'!$A268, 'FY16 DataDump'!$H$2:$H$4537, O$2)</f>
        <v>0</v>
      </c>
      <c r="P268" s="27">
        <f t="shared" si="28"/>
        <v>0</v>
      </c>
      <c r="Q268" s="108">
        <f t="shared" si="26"/>
        <v>0</v>
      </c>
      <c r="S268" s="20">
        <f t="shared" si="25"/>
        <v>0</v>
      </c>
      <c r="T268" s="21">
        <f t="shared" si="25"/>
        <v>0</v>
      </c>
      <c r="U268" s="21">
        <f t="shared" si="25"/>
        <v>0</v>
      </c>
      <c r="V268" s="21">
        <f t="shared" si="25"/>
        <v>0</v>
      </c>
      <c r="W268" s="21">
        <f t="shared" si="25"/>
        <v>0</v>
      </c>
      <c r="X268" s="21">
        <f t="shared" si="25"/>
        <v>0</v>
      </c>
      <c r="Y268" s="21">
        <f t="shared" si="25"/>
        <v>0</v>
      </c>
      <c r="Z268" s="21">
        <f t="shared" si="25"/>
        <v>0</v>
      </c>
      <c r="AA268" s="21">
        <f t="shared" si="25"/>
        <v>0</v>
      </c>
      <c r="AB268" s="21">
        <f t="shared" si="24"/>
        <v>0</v>
      </c>
      <c r="AC268" s="21">
        <f t="shared" si="24"/>
        <v>0</v>
      </c>
      <c r="AD268" s="24">
        <f t="shared" si="24"/>
        <v>0</v>
      </c>
      <c r="AF268" s="15">
        <f t="shared" si="27"/>
        <v>0</v>
      </c>
    </row>
    <row r="269" spans="1:32" x14ac:dyDescent="0.25">
      <c r="A269" s="75"/>
      <c r="B269" s="75" t="e">
        <f>INDEX('FY16 DataDump'!$A$2:$H$4537, MATCH('FY16 Individual Analysis'!A269, 'FY16 DataDump'!$C$2:$C$4537, 0), MATCH('FY16 DataDump'!$B$1, 'FY16 DataDump'!$A$1:$H$1))</f>
        <v>#N/A</v>
      </c>
      <c r="C269" s="75" t="e">
        <f>INDEX('FY16 DataDump'!$A$2:$H$4537, MATCH('FY16 Individual Analysis'!A269, 'FY16 DataDump'!$C$2:$C$4537, 0), MATCH('FY16 DataDump'!$D$1, 'FY16 DataDump'!$A$1:$H$1))</f>
        <v>#N/A</v>
      </c>
      <c r="D269" s="27">
        <f>SUMIFS('FY16 DataDump'!$E$2:$E$4537, 'FY16 DataDump'!$C$2:$C$4537, 'FY16 Individual Analysis'!$A269, 'FY16 DataDump'!$H$2:$H$4537, D$2)</f>
        <v>0</v>
      </c>
      <c r="E269" s="27">
        <f>SUMIFS('FY16 DataDump'!$E$2:$E$4537, 'FY16 DataDump'!$C$2:$C$4537, 'FY16 Individual Analysis'!$A269, 'FY16 DataDump'!$H$2:$H$4537, E$2)</f>
        <v>0</v>
      </c>
      <c r="F269" s="27">
        <f>SUMIFS('FY16 DataDump'!$E$2:$E$4537, 'FY16 DataDump'!$C$2:$C$4537, 'FY16 Individual Analysis'!$A269, 'FY16 DataDump'!$H$2:$H$4537, F$2)</f>
        <v>0</v>
      </c>
      <c r="G269" s="27">
        <f>SUMIFS('FY16 DataDump'!$E$2:$E$4537, 'FY16 DataDump'!$C$2:$C$4537, 'FY16 Individual Analysis'!$A269, 'FY16 DataDump'!$H$2:$H$4537, G$2)</f>
        <v>0</v>
      </c>
      <c r="H269" s="27">
        <f>SUMIFS('FY16 DataDump'!$E$2:$E$4537, 'FY16 DataDump'!$C$2:$C$4537, 'FY16 Individual Analysis'!$A269, 'FY16 DataDump'!$H$2:$H$4537, H$2)</f>
        <v>0</v>
      </c>
      <c r="I269" s="27">
        <f>SUMIFS('FY16 DataDump'!$E$2:$E$4537, 'FY16 DataDump'!$C$2:$C$4537, 'FY16 Individual Analysis'!$A269, 'FY16 DataDump'!$H$2:$H$4537, I$2)</f>
        <v>0</v>
      </c>
      <c r="J269" s="27">
        <f>SUMIFS('FY16 DataDump'!$E$2:$E$4537, 'FY16 DataDump'!$C$2:$C$4537, 'FY16 Individual Analysis'!$A269, 'FY16 DataDump'!$H$2:$H$4537, J$2)</f>
        <v>0</v>
      </c>
      <c r="K269" s="27">
        <f>SUMIFS('FY16 DataDump'!$E$2:$E$4537, 'FY16 DataDump'!$C$2:$C$4537, 'FY16 Individual Analysis'!$A269, 'FY16 DataDump'!$H$2:$H$4537, K$2)</f>
        <v>0</v>
      </c>
      <c r="L269" s="27">
        <f>SUMIFS('FY16 DataDump'!$E$2:$E$4537, 'FY16 DataDump'!$C$2:$C$4537, 'FY16 Individual Analysis'!$A269, 'FY16 DataDump'!$H$2:$H$4537, L$2)</f>
        <v>0</v>
      </c>
      <c r="M269" s="27">
        <f>SUMIFS('FY16 DataDump'!$E$2:$E$4537, 'FY16 DataDump'!$C$2:$C$4537, 'FY16 Individual Analysis'!$A269, 'FY16 DataDump'!$H$2:$H$4537, M$2)</f>
        <v>0</v>
      </c>
      <c r="N269" s="27">
        <f>SUMIFS('FY16 DataDump'!$E$2:$E$4537, 'FY16 DataDump'!$C$2:$C$4537, 'FY16 Individual Analysis'!$A269, 'FY16 DataDump'!$H$2:$H$4537, N$2)</f>
        <v>0</v>
      </c>
      <c r="O269" s="27">
        <f>SUMIFS('FY16 DataDump'!$E$2:$E$4537, 'FY16 DataDump'!$C$2:$C$4537, 'FY16 Individual Analysis'!$A269, 'FY16 DataDump'!$H$2:$H$4537, O$2)</f>
        <v>0</v>
      </c>
      <c r="P269" s="27">
        <f t="shared" si="28"/>
        <v>0</v>
      </c>
      <c r="Q269" s="108">
        <f t="shared" si="26"/>
        <v>0</v>
      </c>
      <c r="S269" s="20">
        <f t="shared" si="25"/>
        <v>0</v>
      </c>
      <c r="T269" s="21">
        <f t="shared" si="25"/>
        <v>0</v>
      </c>
      <c r="U269" s="21">
        <f t="shared" si="25"/>
        <v>0</v>
      </c>
      <c r="V269" s="21">
        <f t="shared" si="25"/>
        <v>0</v>
      </c>
      <c r="W269" s="21">
        <f t="shared" si="25"/>
        <v>0</v>
      </c>
      <c r="X269" s="21">
        <f t="shared" si="25"/>
        <v>0</v>
      </c>
      <c r="Y269" s="21">
        <f t="shared" si="25"/>
        <v>0</v>
      </c>
      <c r="Z269" s="21">
        <f t="shared" si="25"/>
        <v>0</v>
      </c>
      <c r="AA269" s="21">
        <f t="shared" si="25"/>
        <v>0</v>
      </c>
      <c r="AB269" s="21">
        <f t="shared" si="24"/>
        <v>0</v>
      </c>
      <c r="AC269" s="21">
        <f t="shared" si="24"/>
        <v>0</v>
      </c>
      <c r="AD269" s="24">
        <f t="shared" si="24"/>
        <v>0</v>
      </c>
      <c r="AF269" s="15">
        <f t="shared" si="27"/>
        <v>0</v>
      </c>
    </row>
    <row r="270" spans="1:32" x14ac:dyDescent="0.25">
      <c r="A270" s="75"/>
      <c r="B270" s="75" t="e">
        <f>INDEX('FY16 DataDump'!$A$2:$H$4537, MATCH('FY16 Individual Analysis'!A270, 'FY16 DataDump'!$C$2:$C$4537, 0), MATCH('FY16 DataDump'!$B$1, 'FY16 DataDump'!$A$1:$H$1))</f>
        <v>#N/A</v>
      </c>
      <c r="C270" s="75" t="e">
        <f>INDEX('FY16 DataDump'!$A$2:$H$4537, MATCH('FY16 Individual Analysis'!A270, 'FY16 DataDump'!$C$2:$C$4537, 0), MATCH('FY16 DataDump'!$D$1, 'FY16 DataDump'!$A$1:$H$1))</f>
        <v>#N/A</v>
      </c>
      <c r="D270" s="27">
        <f>SUMIFS('FY16 DataDump'!$E$2:$E$4537, 'FY16 DataDump'!$C$2:$C$4537, 'FY16 Individual Analysis'!$A270, 'FY16 DataDump'!$H$2:$H$4537, D$2)</f>
        <v>0</v>
      </c>
      <c r="E270" s="27">
        <f>SUMIFS('FY16 DataDump'!$E$2:$E$4537, 'FY16 DataDump'!$C$2:$C$4537, 'FY16 Individual Analysis'!$A270, 'FY16 DataDump'!$H$2:$H$4537, E$2)</f>
        <v>0</v>
      </c>
      <c r="F270" s="27">
        <f>SUMIFS('FY16 DataDump'!$E$2:$E$4537, 'FY16 DataDump'!$C$2:$C$4537, 'FY16 Individual Analysis'!$A270, 'FY16 DataDump'!$H$2:$H$4537, F$2)</f>
        <v>0</v>
      </c>
      <c r="G270" s="27">
        <f>SUMIFS('FY16 DataDump'!$E$2:$E$4537, 'FY16 DataDump'!$C$2:$C$4537, 'FY16 Individual Analysis'!$A270, 'FY16 DataDump'!$H$2:$H$4537, G$2)</f>
        <v>0</v>
      </c>
      <c r="H270" s="27">
        <f>SUMIFS('FY16 DataDump'!$E$2:$E$4537, 'FY16 DataDump'!$C$2:$C$4537, 'FY16 Individual Analysis'!$A270, 'FY16 DataDump'!$H$2:$H$4537, H$2)</f>
        <v>0</v>
      </c>
      <c r="I270" s="27">
        <f>SUMIFS('FY16 DataDump'!$E$2:$E$4537, 'FY16 DataDump'!$C$2:$C$4537, 'FY16 Individual Analysis'!$A270, 'FY16 DataDump'!$H$2:$H$4537, I$2)</f>
        <v>0</v>
      </c>
      <c r="J270" s="27">
        <f>SUMIFS('FY16 DataDump'!$E$2:$E$4537, 'FY16 DataDump'!$C$2:$C$4537, 'FY16 Individual Analysis'!$A270, 'FY16 DataDump'!$H$2:$H$4537, J$2)</f>
        <v>0</v>
      </c>
      <c r="K270" s="27">
        <f>SUMIFS('FY16 DataDump'!$E$2:$E$4537, 'FY16 DataDump'!$C$2:$C$4537, 'FY16 Individual Analysis'!$A270, 'FY16 DataDump'!$H$2:$H$4537, K$2)</f>
        <v>0</v>
      </c>
      <c r="L270" s="27">
        <f>SUMIFS('FY16 DataDump'!$E$2:$E$4537, 'FY16 DataDump'!$C$2:$C$4537, 'FY16 Individual Analysis'!$A270, 'FY16 DataDump'!$H$2:$H$4537, L$2)</f>
        <v>0</v>
      </c>
      <c r="M270" s="27">
        <f>SUMIFS('FY16 DataDump'!$E$2:$E$4537, 'FY16 DataDump'!$C$2:$C$4537, 'FY16 Individual Analysis'!$A270, 'FY16 DataDump'!$H$2:$H$4537, M$2)</f>
        <v>0</v>
      </c>
      <c r="N270" s="27">
        <f>SUMIFS('FY16 DataDump'!$E$2:$E$4537, 'FY16 DataDump'!$C$2:$C$4537, 'FY16 Individual Analysis'!$A270, 'FY16 DataDump'!$H$2:$H$4537, N$2)</f>
        <v>0</v>
      </c>
      <c r="O270" s="27">
        <f>SUMIFS('FY16 DataDump'!$E$2:$E$4537, 'FY16 DataDump'!$C$2:$C$4537, 'FY16 Individual Analysis'!$A270, 'FY16 DataDump'!$H$2:$H$4537, O$2)</f>
        <v>0</v>
      </c>
      <c r="P270" s="27">
        <f t="shared" si="28"/>
        <v>0</v>
      </c>
      <c r="Q270" s="108">
        <f t="shared" si="26"/>
        <v>0</v>
      </c>
      <c r="S270" s="20">
        <f t="shared" si="25"/>
        <v>0</v>
      </c>
      <c r="T270" s="21">
        <f t="shared" si="25"/>
        <v>0</v>
      </c>
      <c r="U270" s="21">
        <f t="shared" si="25"/>
        <v>0</v>
      </c>
      <c r="V270" s="21">
        <f t="shared" si="25"/>
        <v>0</v>
      </c>
      <c r="W270" s="21">
        <f t="shared" si="25"/>
        <v>0</v>
      </c>
      <c r="X270" s="21">
        <f t="shared" si="25"/>
        <v>0</v>
      </c>
      <c r="Y270" s="21">
        <f t="shared" si="25"/>
        <v>0</v>
      </c>
      <c r="Z270" s="21">
        <f t="shared" si="25"/>
        <v>0</v>
      </c>
      <c r="AA270" s="21">
        <f t="shared" si="25"/>
        <v>0</v>
      </c>
      <c r="AB270" s="21">
        <f t="shared" si="24"/>
        <v>0</v>
      </c>
      <c r="AC270" s="21">
        <f t="shared" si="24"/>
        <v>0</v>
      </c>
      <c r="AD270" s="24">
        <f t="shared" si="24"/>
        <v>0</v>
      </c>
      <c r="AF270" s="15">
        <f t="shared" si="27"/>
        <v>0</v>
      </c>
    </row>
    <row r="271" spans="1:32" x14ac:dyDescent="0.25">
      <c r="A271" s="75"/>
      <c r="B271" s="75" t="e">
        <f>INDEX('FY16 DataDump'!$A$2:$H$4537, MATCH('FY16 Individual Analysis'!A271, 'FY16 DataDump'!$C$2:$C$4537, 0), MATCH('FY16 DataDump'!$B$1, 'FY16 DataDump'!$A$1:$H$1))</f>
        <v>#N/A</v>
      </c>
      <c r="C271" s="75" t="e">
        <f>INDEX('FY16 DataDump'!$A$2:$H$4537, MATCH('FY16 Individual Analysis'!A271, 'FY16 DataDump'!$C$2:$C$4537, 0), MATCH('FY16 DataDump'!$D$1, 'FY16 DataDump'!$A$1:$H$1))</f>
        <v>#N/A</v>
      </c>
      <c r="D271" s="27">
        <f>SUMIFS('FY16 DataDump'!$E$2:$E$4537, 'FY16 DataDump'!$C$2:$C$4537, 'FY16 Individual Analysis'!$A271, 'FY16 DataDump'!$H$2:$H$4537, D$2)</f>
        <v>0</v>
      </c>
      <c r="E271" s="27">
        <f>SUMIFS('FY16 DataDump'!$E$2:$E$4537, 'FY16 DataDump'!$C$2:$C$4537, 'FY16 Individual Analysis'!$A271, 'FY16 DataDump'!$H$2:$H$4537, E$2)</f>
        <v>0</v>
      </c>
      <c r="F271" s="27">
        <f>SUMIFS('FY16 DataDump'!$E$2:$E$4537, 'FY16 DataDump'!$C$2:$C$4537, 'FY16 Individual Analysis'!$A271, 'FY16 DataDump'!$H$2:$H$4537, F$2)</f>
        <v>0</v>
      </c>
      <c r="G271" s="27">
        <f>SUMIFS('FY16 DataDump'!$E$2:$E$4537, 'FY16 DataDump'!$C$2:$C$4537, 'FY16 Individual Analysis'!$A271, 'FY16 DataDump'!$H$2:$H$4537, G$2)</f>
        <v>0</v>
      </c>
      <c r="H271" s="27">
        <f>SUMIFS('FY16 DataDump'!$E$2:$E$4537, 'FY16 DataDump'!$C$2:$C$4537, 'FY16 Individual Analysis'!$A271, 'FY16 DataDump'!$H$2:$H$4537, H$2)</f>
        <v>0</v>
      </c>
      <c r="I271" s="27">
        <f>SUMIFS('FY16 DataDump'!$E$2:$E$4537, 'FY16 DataDump'!$C$2:$C$4537, 'FY16 Individual Analysis'!$A271, 'FY16 DataDump'!$H$2:$H$4537, I$2)</f>
        <v>0</v>
      </c>
      <c r="J271" s="27">
        <f>SUMIFS('FY16 DataDump'!$E$2:$E$4537, 'FY16 DataDump'!$C$2:$C$4537, 'FY16 Individual Analysis'!$A271, 'FY16 DataDump'!$H$2:$H$4537, J$2)</f>
        <v>0</v>
      </c>
      <c r="K271" s="27">
        <f>SUMIFS('FY16 DataDump'!$E$2:$E$4537, 'FY16 DataDump'!$C$2:$C$4537, 'FY16 Individual Analysis'!$A271, 'FY16 DataDump'!$H$2:$H$4537, K$2)</f>
        <v>0</v>
      </c>
      <c r="L271" s="27">
        <f>SUMIFS('FY16 DataDump'!$E$2:$E$4537, 'FY16 DataDump'!$C$2:$C$4537, 'FY16 Individual Analysis'!$A271, 'FY16 DataDump'!$H$2:$H$4537, L$2)</f>
        <v>0</v>
      </c>
      <c r="M271" s="27">
        <f>SUMIFS('FY16 DataDump'!$E$2:$E$4537, 'FY16 DataDump'!$C$2:$C$4537, 'FY16 Individual Analysis'!$A271, 'FY16 DataDump'!$H$2:$H$4537, M$2)</f>
        <v>0</v>
      </c>
      <c r="N271" s="27">
        <f>SUMIFS('FY16 DataDump'!$E$2:$E$4537, 'FY16 DataDump'!$C$2:$C$4537, 'FY16 Individual Analysis'!$A271, 'FY16 DataDump'!$H$2:$H$4537, N$2)</f>
        <v>0</v>
      </c>
      <c r="O271" s="27">
        <f>SUMIFS('FY16 DataDump'!$E$2:$E$4537, 'FY16 DataDump'!$C$2:$C$4537, 'FY16 Individual Analysis'!$A271, 'FY16 DataDump'!$H$2:$H$4537, O$2)</f>
        <v>0</v>
      </c>
      <c r="P271" s="27">
        <f t="shared" si="28"/>
        <v>0</v>
      </c>
      <c r="Q271" s="108">
        <f t="shared" si="26"/>
        <v>0</v>
      </c>
      <c r="S271" s="20">
        <f t="shared" si="25"/>
        <v>0</v>
      </c>
      <c r="T271" s="21">
        <f t="shared" si="25"/>
        <v>0</v>
      </c>
      <c r="U271" s="21">
        <f t="shared" si="25"/>
        <v>0</v>
      </c>
      <c r="V271" s="21">
        <f t="shared" si="25"/>
        <v>0</v>
      </c>
      <c r="W271" s="21">
        <f t="shared" si="25"/>
        <v>0</v>
      </c>
      <c r="X271" s="21">
        <f t="shared" si="25"/>
        <v>0</v>
      </c>
      <c r="Y271" s="21">
        <f t="shared" si="25"/>
        <v>0</v>
      </c>
      <c r="Z271" s="21">
        <f t="shared" si="25"/>
        <v>0</v>
      </c>
      <c r="AA271" s="21">
        <f t="shared" si="25"/>
        <v>0</v>
      </c>
      <c r="AB271" s="21">
        <f t="shared" si="24"/>
        <v>0</v>
      </c>
      <c r="AC271" s="21">
        <f t="shared" si="24"/>
        <v>0</v>
      </c>
      <c r="AD271" s="24">
        <f t="shared" si="24"/>
        <v>0</v>
      </c>
      <c r="AF271" s="15">
        <f t="shared" si="27"/>
        <v>0</v>
      </c>
    </row>
    <row r="272" spans="1:32" x14ac:dyDescent="0.25">
      <c r="A272" s="75"/>
      <c r="B272" s="75" t="e">
        <f>INDEX('FY16 DataDump'!$A$2:$H$4537, MATCH('FY16 Individual Analysis'!A272, 'FY16 DataDump'!$C$2:$C$4537, 0), MATCH('FY16 DataDump'!$B$1, 'FY16 DataDump'!$A$1:$H$1))</f>
        <v>#N/A</v>
      </c>
      <c r="C272" s="75" t="e">
        <f>INDEX('FY16 DataDump'!$A$2:$H$4537, MATCH('FY16 Individual Analysis'!A272, 'FY16 DataDump'!$C$2:$C$4537, 0), MATCH('FY16 DataDump'!$D$1, 'FY16 DataDump'!$A$1:$H$1))</f>
        <v>#N/A</v>
      </c>
      <c r="D272" s="27">
        <f>SUMIFS('FY16 DataDump'!$E$2:$E$4537, 'FY16 DataDump'!$C$2:$C$4537, 'FY16 Individual Analysis'!$A272, 'FY16 DataDump'!$H$2:$H$4537, D$2)</f>
        <v>0</v>
      </c>
      <c r="E272" s="27">
        <f>SUMIFS('FY16 DataDump'!$E$2:$E$4537, 'FY16 DataDump'!$C$2:$C$4537, 'FY16 Individual Analysis'!$A272, 'FY16 DataDump'!$H$2:$H$4537, E$2)</f>
        <v>0</v>
      </c>
      <c r="F272" s="27">
        <f>SUMIFS('FY16 DataDump'!$E$2:$E$4537, 'FY16 DataDump'!$C$2:$C$4537, 'FY16 Individual Analysis'!$A272, 'FY16 DataDump'!$H$2:$H$4537, F$2)</f>
        <v>0</v>
      </c>
      <c r="G272" s="27">
        <f>SUMIFS('FY16 DataDump'!$E$2:$E$4537, 'FY16 DataDump'!$C$2:$C$4537, 'FY16 Individual Analysis'!$A272, 'FY16 DataDump'!$H$2:$H$4537, G$2)</f>
        <v>0</v>
      </c>
      <c r="H272" s="27">
        <f>SUMIFS('FY16 DataDump'!$E$2:$E$4537, 'FY16 DataDump'!$C$2:$C$4537, 'FY16 Individual Analysis'!$A272, 'FY16 DataDump'!$H$2:$H$4537, H$2)</f>
        <v>0</v>
      </c>
      <c r="I272" s="27">
        <f>SUMIFS('FY16 DataDump'!$E$2:$E$4537, 'FY16 DataDump'!$C$2:$C$4537, 'FY16 Individual Analysis'!$A272, 'FY16 DataDump'!$H$2:$H$4537, I$2)</f>
        <v>0</v>
      </c>
      <c r="J272" s="27">
        <f>SUMIFS('FY16 DataDump'!$E$2:$E$4537, 'FY16 DataDump'!$C$2:$C$4537, 'FY16 Individual Analysis'!$A272, 'FY16 DataDump'!$H$2:$H$4537, J$2)</f>
        <v>0</v>
      </c>
      <c r="K272" s="27">
        <f>SUMIFS('FY16 DataDump'!$E$2:$E$4537, 'FY16 DataDump'!$C$2:$C$4537, 'FY16 Individual Analysis'!$A272, 'FY16 DataDump'!$H$2:$H$4537, K$2)</f>
        <v>0</v>
      </c>
      <c r="L272" s="27">
        <f>SUMIFS('FY16 DataDump'!$E$2:$E$4537, 'FY16 DataDump'!$C$2:$C$4537, 'FY16 Individual Analysis'!$A272, 'FY16 DataDump'!$H$2:$H$4537, L$2)</f>
        <v>0</v>
      </c>
      <c r="M272" s="27">
        <f>SUMIFS('FY16 DataDump'!$E$2:$E$4537, 'FY16 DataDump'!$C$2:$C$4537, 'FY16 Individual Analysis'!$A272, 'FY16 DataDump'!$H$2:$H$4537, M$2)</f>
        <v>0</v>
      </c>
      <c r="N272" s="27">
        <f>SUMIFS('FY16 DataDump'!$E$2:$E$4537, 'FY16 DataDump'!$C$2:$C$4537, 'FY16 Individual Analysis'!$A272, 'FY16 DataDump'!$H$2:$H$4537, N$2)</f>
        <v>0</v>
      </c>
      <c r="O272" s="27">
        <f>SUMIFS('FY16 DataDump'!$E$2:$E$4537, 'FY16 DataDump'!$C$2:$C$4537, 'FY16 Individual Analysis'!$A272, 'FY16 DataDump'!$H$2:$H$4537, O$2)</f>
        <v>0</v>
      </c>
      <c r="P272" s="27">
        <f t="shared" si="28"/>
        <v>0</v>
      </c>
      <c r="Q272" s="108">
        <f t="shared" si="26"/>
        <v>0</v>
      </c>
      <c r="S272" s="20">
        <f t="shared" si="25"/>
        <v>0</v>
      </c>
      <c r="T272" s="21">
        <f t="shared" si="25"/>
        <v>0</v>
      </c>
      <c r="U272" s="21">
        <f t="shared" si="25"/>
        <v>0</v>
      </c>
      <c r="V272" s="21">
        <f t="shared" si="25"/>
        <v>0</v>
      </c>
      <c r="W272" s="21">
        <f t="shared" si="25"/>
        <v>0</v>
      </c>
      <c r="X272" s="21">
        <f t="shared" si="25"/>
        <v>0</v>
      </c>
      <c r="Y272" s="21">
        <f t="shared" si="25"/>
        <v>0</v>
      </c>
      <c r="Z272" s="21">
        <f t="shared" si="25"/>
        <v>0</v>
      </c>
      <c r="AA272" s="21">
        <f t="shared" si="25"/>
        <v>0</v>
      </c>
      <c r="AB272" s="21">
        <f t="shared" si="24"/>
        <v>0</v>
      </c>
      <c r="AC272" s="21">
        <f t="shared" si="24"/>
        <v>0</v>
      </c>
      <c r="AD272" s="24">
        <f t="shared" si="24"/>
        <v>0</v>
      </c>
      <c r="AF272" s="15">
        <f t="shared" si="27"/>
        <v>0</v>
      </c>
    </row>
    <row r="273" spans="1:32" x14ac:dyDescent="0.25">
      <c r="A273" s="75"/>
      <c r="B273" s="75" t="e">
        <f>INDEX('FY16 DataDump'!$A$2:$H$4537, MATCH('FY16 Individual Analysis'!A273, 'FY16 DataDump'!$C$2:$C$4537, 0), MATCH('FY16 DataDump'!$B$1, 'FY16 DataDump'!$A$1:$H$1))</f>
        <v>#N/A</v>
      </c>
      <c r="C273" s="75" t="e">
        <f>INDEX('FY16 DataDump'!$A$2:$H$4537, MATCH('FY16 Individual Analysis'!A273, 'FY16 DataDump'!$C$2:$C$4537, 0), MATCH('FY16 DataDump'!$D$1, 'FY16 DataDump'!$A$1:$H$1))</f>
        <v>#N/A</v>
      </c>
      <c r="D273" s="27">
        <f>SUMIFS('FY16 DataDump'!$E$2:$E$4537, 'FY16 DataDump'!$C$2:$C$4537, 'FY16 Individual Analysis'!$A273, 'FY16 DataDump'!$H$2:$H$4537, D$2)</f>
        <v>0</v>
      </c>
      <c r="E273" s="27">
        <f>SUMIFS('FY16 DataDump'!$E$2:$E$4537, 'FY16 DataDump'!$C$2:$C$4537, 'FY16 Individual Analysis'!$A273, 'FY16 DataDump'!$H$2:$H$4537, E$2)</f>
        <v>0</v>
      </c>
      <c r="F273" s="27">
        <f>SUMIFS('FY16 DataDump'!$E$2:$E$4537, 'FY16 DataDump'!$C$2:$C$4537, 'FY16 Individual Analysis'!$A273, 'FY16 DataDump'!$H$2:$H$4537, F$2)</f>
        <v>0</v>
      </c>
      <c r="G273" s="27">
        <f>SUMIFS('FY16 DataDump'!$E$2:$E$4537, 'FY16 DataDump'!$C$2:$C$4537, 'FY16 Individual Analysis'!$A273, 'FY16 DataDump'!$H$2:$H$4537, G$2)</f>
        <v>0</v>
      </c>
      <c r="H273" s="27">
        <f>SUMIFS('FY16 DataDump'!$E$2:$E$4537, 'FY16 DataDump'!$C$2:$C$4537, 'FY16 Individual Analysis'!$A273, 'FY16 DataDump'!$H$2:$H$4537, H$2)</f>
        <v>0</v>
      </c>
      <c r="I273" s="27">
        <f>SUMIFS('FY16 DataDump'!$E$2:$E$4537, 'FY16 DataDump'!$C$2:$C$4537, 'FY16 Individual Analysis'!$A273, 'FY16 DataDump'!$H$2:$H$4537, I$2)</f>
        <v>0</v>
      </c>
      <c r="J273" s="27">
        <f>SUMIFS('FY16 DataDump'!$E$2:$E$4537, 'FY16 DataDump'!$C$2:$C$4537, 'FY16 Individual Analysis'!$A273, 'FY16 DataDump'!$H$2:$H$4537, J$2)</f>
        <v>0</v>
      </c>
      <c r="K273" s="27">
        <f>SUMIFS('FY16 DataDump'!$E$2:$E$4537, 'FY16 DataDump'!$C$2:$C$4537, 'FY16 Individual Analysis'!$A273, 'FY16 DataDump'!$H$2:$H$4537, K$2)</f>
        <v>0</v>
      </c>
      <c r="L273" s="27">
        <f>SUMIFS('FY16 DataDump'!$E$2:$E$4537, 'FY16 DataDump'!$C$2:$C$4537, 'FY16 Individual Analysis'!$A273, 'FY16 DataDump'!$H$2:$H$4537, L$2)</f>
        <v>0</v>
      </c>
      <c r="M273" s="27">
        <f>SUMIFS('FY16 DataDump'!$E$2:$E$4537, 'FY16 DataDump'!$C$2:$C$4537, 'FY16 Individual Analysis'!$A273, 'FY16 DataDump'!$H$2:$H$4537, M$2)</f>
        <v>0</v>
      </c>
      <c r="N273" s="27">
        <f>SUMIFS('FY16 DataDump'!$E$2:$E$4537, 'FY16 DataDump'!$C$2:$C$4537, 'FY16 Individual Analysis'!$A273, 'FY16 DataDump'!$H$2:$H$4537, N$2)</f>
        <v>0</v>
      </c>
      <c r="O273" s="27">
        <f>SUMIFS('FY16 DataDump'!$E$2:$E$4537, 'FY16 DataDump'!$C$2:$C$4537, 'FY16 Individual Analysis'!$A273, 'FY16 DataDump'!$H$2:$H$4537, O$2)</f>
        <v>0</v>
      </c>
      <c r="P273" s="27">
        <f t="shared" si="28"/>
        <v>0</v>
      </c>
      <c r="Q273" s="108">
        <f t="shared" si="26"/>
        <v>0</v>
      </c>
      <c r="S273" s="20">
        <f t="shared" si="25"/>
        <v>0</v>
      </c>
      <c r="T273" s="21">
        <f t="shared" si="25"/>
        <v>0</v>
      </c>
      <c r="U273" s="21">
        <f t="shared" si="25"/>
        <v>0</v>
      </c>
      <c r="V273" s="21">
        <f t="shared" si="25"/>
        <v>0</v>
      </c>
      <c r="W273" s="21">
        <f t="shared" si="25"/>
        <v>0</v>
      </c>
      <c r="X273" s="21">
        <f t="shared" si="25"/>
        <v>0</v>
      </c>
      <c r="Y273" s="21">
        <f t="shared" si="25"/>
        <v>0</v>
      </c>
      <c r="Z273" s="21">
        <f t="shared" si="25"/>
        <v>0</v>
      </c>
      <c r="AA273" s="21">
        <f t="shared" si="25"/>
        <v>0</v>
      </c>
      <c r="AB273" s="21">
        <f t="shared" si="24"/>
        <v>0</v>
      </c>
      <c r="AC273" s="21">
        <f t="shared" si="24"/>
        <v>0</v>
      </c>
      <c r="AD273" s="24">
        <f t="shared" si="24"/>
        <v>0</v>
      </c>
      <c r="AF273" s="15">
        <f t="shared" si="27"/>
        <v>0</v>
      </c>
    </row>
    <row r="274" spans="1:32" x14ac:dyDescent="0.25">
      <c r="A274" s="75"/>
      <c r="B274" s="75" t="e">
        <f>INDEX('FY16 DataDump'!$A$2:$H$4537, MATCH('FY16 Individual Analysis'!A274, 'FY16 DataDump'!$C$2:$C$4537, 0), MATCH('FY16 DataDump'!$B$1, 'FY16 DataDump'!$A$1:$H$1))</f>
        <v>#N/A</v>
      </c>
      <c r="C274" s="75" t="e">
        <f>INDEX('FY16 DataDump'!$A$2:$H$4537, MATCH('FY16 Individual Analysis'!A274, 'FY16 DataDump'!$C$2:$C$4537, 0), MATCH('FY16 DataDump'!$D$1, 'FY16 DataDump'!$A$1:$H$1))</f>
        <v>#N/A</v>
      </c>
      <c r="D274" s="27">
        <f>SUMIFS('FY16 DataDump'!$E$2:$E$4537, 'FY16 DataDump'!$C$2:$C$4537, 'FY16 Individual Analysis'!$A274, 'FY16 DataDump'!$H$2:$H$4537, D$2)</f>
        <v>0</v>
      </c>
      <c r="E274" s="27">
        <f>SUMIFS('FY16 DataDump'!$E$2:$E$4537, 'FY16 DataDump'!$C$2:$C$4537, 'FY16 Individual Analysis'!$A274, 'FY16 DataDump'!$H$2:$H$4537, E$2)</f>
        <v>0</v>
      </c>
      <c r="F274" s="27">
        <f>SUMIFS('FY16 DataDump'!$E$2:$E$4537, 'FY16 DataDump'!$C$2:$C$4537, 'FY16 Individual Analysis'!$A274, 'FY16 DataDump'!$H$2:$H$4537, F$2)</f>
        <v>0</v>
      </c>
      <c r="G274" s="27">
        <f>SUMIFS('FY16 DataDump'!$E$2:$E$4537, 'FY16 DataDump'!$C$2:$C$4537, 'FY16 Individual Analysis'!$A274, 'FY16 DataDump'!$H$2:$H$4537, G$2)</f>
        <v>0</v>
      </c>
      <c r="H274" s="27">
        <f>SUMIFS('FY16 DataDump'!$E$2:$E$4537, 'FY16 DataDump'!$C$2:$C$4537, 'FY16 Individual Analysis'!$A274, 'FY16 DataDump'!$H$2:$H$4537, H$2)</f>
        <v>0</v>
      </c>
      <c r="I274" s="27">
        <f>SUMIFS('FY16 DataDump'!$E$2:$E$4537, 'FY16 DataDump'!$C$2:$C$4537, 'FY16 Individual Analysis'!$A274, 'FY16 DataDump'!$H$2:$H$4537, I$2)</f>
        <v>0</v>
      </c>
      <c r="J274" s="27">
        <f>SUMIFS('FY16 DataDump'!$E$2:$E$4537, 'FY16 DataDump'!$C$2:$C$4537, 'FY16 Individual Analysis'!$A274, 'FY16 DataDump'!$H$2:$H$4537, J$2)</f>
        <v>0</v>
      </c>
      <c r="K274" s="27">
        <f>SUMIFS('FY16 DataDump'!$E$2:$E$4537, 'FY16 DataDump'!$C$2:$C$4537, 'FY16 Individual Analysis'!$A274, 'FY16 DataDump'!$H$2:$H$4537, K$2)</f>
        <v>0</v>
      </c>
      <c r="L274" s="27">
        <f>SUMIFS('FY16 DataDump'!$E$2:$E$4537, 'FY16 DataDump'!$C$2:$C$4537, 'FY16 Individual Analysis'!$A274, 'FY16 DataDump'!$H$2:$H$4537, L$2)</f>
        <v>0</v>
      </c>
      <c r="M274" s="27">
        <f>SUMIFS('FY16 DataDump'!$E$2:$E$4537, 'FY16 DataDump'!$C$2:$C$4537, 'FY16 Individual Analysis'!$A274, 'FY16 DataDump'!$H$2:$H$4537, M$2)</f>
        <v>0</v>
      </c>
      <c r="N274" s="27">
        <f>SUMIFS('FY16 DataDump'!$E$2:$E$4537, 'FY16 DataDump'!$C$2:$C$4537, 'FY16 Individual Analysis'!$A274, 'FY16 DataDump'!$H$2:$H$4537, N$2)</f>
        <v>0</v>
      </c>
      <c r="O274" s="27">
        <f>SUMIFS('FY16 DataDump'!$E$2:$E$4537, 'FY16 DataDump'!$C$2:$C$4537, 'FY16 Individual Analysis'!$A274, 'FY16 DataDump'!$H$2:$H$4537, O$2)</f>
        <v>0</v>
      </c>
      <c r="P274" s="27">
        <f t="shared" si="28"/>
        <v>0</v>
      </c>
      <c r="Q274" s="108">
        <f t="shared" si="26"/>
        <v>0</v>
      </c>
      <c r="S274" s="20">
        <f t="shared" si="25"/>
        <v>0</v>
      </c>
      <c r="T274" s="21">
        <f t="shared" si="25"/>
        <v>0</v>
      </c>
      <c r="U274" s="21">
        <f t="shared" si="25"/>
        <v>0</v>
      </c>
      <c r="V274" s="21">
        <f t="shared" si="25"/>
        <v>0</v>
      </c>
      <c r="W274" s="21">
        <f t="shared" si="25"/>
        <v>0</v>
      </c>
      <c r="X274" s="21">
        <f t="shared" si="25"/>
        <v>0</v>
      </c>
      <c r="Y274" s="21">
        <f t="shared" si="25"/>
        <v>0</v>
      </c>
      <c r="Z274" s="21">
        <f t="shared" si="25"/>
        <v>0</v>
      </c>
      <c r="AA274" s="21">
        <f t="shared" si="25"/>
        <v>0</v>
      </c>
      <c r="AB274" s="21">
        <f t="shared" si="24"/>
        <v>0</v>
      </c>
      <c r="AC274" s="21">
        <f t="shared" si="24"/>
        <v>0</v>
      </c>
      <c r="AD274" s="24">
        <f t="shared" si="24"/>
        <v>0</v>
      </c>
      <c r="AF274" s="15">
        <f t="shared" si="27"/>
        <v>0</v>
      </c>
    </row>
    <row r="275" spans="1:32" x14ac:dyDescent="0.25">
      <c r="A275" s="75"/>
      <c r="B275" s="75" t="e">
        <f>INDEX('FY16 DataDump'!$A$2:$H$4537, MATCH('FY16 Individual Analysis'!A275, 'FY16 DataDump'!$C$2:$C$4537, 0), MATCH('FY16 DataDump'!$B$1, 'FY16 DataDump'!$A$1:$H$1))</f>
        <v>#N/A</v>
      </c>
      <c r="C275" s="75" t="e">
        <f>INDEX('FY16 DataDump'!$A$2:$H$4537, MATCH('FY16 Individual Analysis'!A275, 'FY16 DataDump'!$C$2:$C$4537, 0), MATCH('FY16 DataDump'!$D$1, 'FY16 DataDump'!$A$1:$H$1))</f>
        <v>#N/A</v>
      </c>
      <c r="D275" s="27">
        <f>SUMIFS('FY16 DataDump'!$E$2:$E$4537, 'FY16 DataDump'!$C$2:$C$4537, 'FY16 Individual Analysis'!$A275, 'FY16 DataDump'!$H$2:$H$4537, D$2)</f>
        <v>0</v>
      </c>
      <c r="E275" s="27">
        <f>SUMIFS('FY16 DataDump'!$E$2:$E$4537, 'FY16 DataDump'!$C$2:$C$4537, 'FY16 Individual Analysis'!$A275, 'FY16 DataDump'!$H$2:$H$4537, E$2)</f>
        <v>0</v>
      </c>
      <c r="F275" s="27">
        <f>SUMIFS('FY16 DataDump'!$E$2:$E$4537, 'FY16 DataDump'!$C$2:$C$4537, 'FY16 Individual Analysis'!$A275, 'FY16 DataDump'!$H$2:$H$4537, F$2)</f>
        <v>0</v>
      </c>
      <c r="G275" s="27">
        <f>SUMIFS('FY16 DataDump'!$E$2:$E$4537, 'FY16 DataDump'!$C$2:$C$4537, 'FY16 Individual Analysis'!$A275, 'FY16 DataDump'!$H$2:$H$4537, G$2)</f>
        <v>0</v>
      </c>
      <c r="H275" s="27">
        <f>SUMIFS('FY16 DataDump'!$E$2:$E$4537, 'FY16 DataDump'!$C$2:$C$4537, 'FY16 Individual Analysis'!$A275, 'FY16 DataDump'!$H$2:$H$4537, H$2)</f>
        <v>0</v>
      </c>
      <c r="I275" s="27">
        <f>SUMIFS('FY16 DataDump'!$E$2:$E$4537, 'FY16 DataDump'!$C$2:$C$4537, 'FY16 Individual Analysis'!$A275, 'FY16 DataDump'!$H$2:$H$4537, I$2)</f>
        <v>0</v>
      </c>
      <c r="J275" s="27">
        <f>SUMIFS('FY16 DataDump'!$E$2:$E$4537, 'FY16 DataDump'!$C$2:$C$4537, 'FY16 Individual Analysis'!$A275, 'FY16 DataDump'!$H$2:$H$4537, J$2)</f>
        <v>0</v>
      </c>
      <c r="K275" s="27">
        <f>SUMIFS('FY16 DataDump'!$E$2:$E$4537, 'FY16 DataDump'!$C$2:$C$4537, 'FY16 Individual Analysis'!$A275, 'FY16 DataDump'!$H$2:$H$4537, K$2)</f>
        <v>0</v>
      </c>
      <c r="L275" s="27">
        <f>SUMIFS('FY16 DataDump'!$E$2:$E$4537, 'FY16 DataDump'!$C$2:$C$4537, 'FY16 Individual Analysis'!$A275, 'FY16 DataDump'!$H$2:$H$4537, L$2)</f>
        <v>0</v>
      </c>
      <c r="M275" s="27">
        <f>SUMIFS('FY16 DataDump'!$E$2:$E$4537, 'FY16 DataDump'!$C$2:$C$4537, 'FY16 Individual Analysis'!$A275, 'FY16 DataDump'!$H$2:$H$4537, M$2)</f>
        <v>0</v>
      </c>
      <c r="N275" s="27">
        <f>SUMIFS('FY16 DataDump'!$E$2:$E$4537, 'FY16 DataDump'!$C$2:$C$4537, 'FY16 Individual Analysis'!$A275, 'FY16 DataDump'!$H$2:$H$4537, N$2)</f>
        <v>0</v>
      </c>
      <c r="O275" s="27">
        <f>SUMIFS('FY16 DataDump'!$E$2:$E$4537, 'FY16 DataDump'!$C$2:$C$4537, 'FY16 Individual Analysis'!$A275, 'FY16 DataDump'!$H$2:$H$4537, O$2)</f>
        <v>0</v>
      </c>
      <c r="P275" s="27">
        <f t="shared" si="28"/>
        <v>0</v>
      </c>
      <c r="Q275" s="108">
        <f t="shared" si="26"/>
        <v>0</v>
      </c>
      <c r="S275" s="20">
        <f t="shared" si="25"/>
        <v>0</v>
      </c>
      <c r="T275" s="21">
        <f t="shared" si="25"/>
        <v>0</v>
      </c>
      <c r="U275" s="21">
        <f t="shared" si="25"/>
        <v>0</v>
      </c>
      <c r="V275" s="21">
        <f t="shared" si="25"/>
        <v>0</v>
      </c>
      <c r="W275" s="21">
        <f t="shared" si="25"/>
        <v>0</v>
      </c>
      <c r="X275" s="21">
        <f t="shared" si="25"/>
        <v>0</v>
      </c>
      <c r="Y275" s="21">
        <f t="shared" si="25"/>
        <v>0</v>
      </c>
      <c r="Z275" s="21">
        <f t="shared" si="25"/>
        <v>0</v>
      </c>
      <c r="AA275" s="21">
        <f t="shared" si="25"/>
        <v>0</v>
      </c>
      <c r="AB275" s="21">
        <f t="shared" si="24"/>
        <v>0</v>
      </c>
      <c r="AC275" s="21">
        <f t="shared" si="24"/>
        <v>0</v>
      </c>
      <c r="AD275" s="24">
        <f t="shared" si="24"/>
        <v>0</v>
      </c>
      <c r="AF275" s="15">
        <f t="shared" si="27"/>
        <v>0</v>
      </c>
    </row>
    <row r="276" spans="1:32" x14ac:dyDescent="0.25">
      <c r="A276" s="75"/>
      <c r="B276" s="75" t="e">
        <f>INDEX('FY16 DataDump'!$A$2:$H$4537, MATCH('FY16 Individual Analysis'!A276, 'FY16 DataDump'!$C$2:$C$4537, 0), MATCH('FY16 DataDump'!$B$1, 'FY16 DataDump'!$A$1:$H$1))</f>
        <v>#N/A</v>
      </c>
      <c r="C276" s="75" t="e">
        <f>INDEX('FY16 DataDump'!$A$2:$H$4537, MATCH('FY16 Individual Analysis'!A276, 'FY16 DataDump'!$C$2:$C$4537, 0), MATCH('FY16 DataDump'!$D$1, 'FY16 DataDump'!$A$1:$H$1))</f>
        <v>#N/A</v>
      </c>
      <c r="D276" s="27">
        <f>SUMIFS('FY16 DataDump'!$E$2:$E$4537, 'FY16 DataDump'!$C$2:$C$4537, 'FY16 Individual Analysis'!$A276, 'FY16 DataDump'!$H$2:$H$4537, D$2)</f>
        <v>0</v>
      </c>
      <c r="E276" s="27">
        <f>SUMIFS('FY16 DataDump'!$E$2:$E$4537, 'FY16 DataDump'!$C$2:$C$4537, 'FY16 Individual Analysis'!$A276, 'FY16 DataDump'!$H$2:$H$4537, E$2)</f>
        <v>0</v>
      </c>
      <c r="F276" s="27">
        <f>SUMIFS('FY16 DataDump'!$E$2:$E$4537, 'FY16 DataDump'!$C$2:$C$4537, 'FY16 Individual Analysis'!$A276, 'FY16 DataDump'!$H$2:$H$4537, F$2)</f>
        <v>0</v>
      </c>
      <c r="G276" s="27">
        <f>SUMIFS('FY16 DataDump'!$E$2:$E$4537, 'FY16 DataDump'!$C$2:$C$4537, 'FY16 Individual Analysis'!$A276, 'FY16 DataDump'!$H$2:$H$4537, G$2)</f>
        <v>0</v>
      </c>
      <c r="H276" s="27">
        <f>SUMIFS('FY16 DataDump'!$E$2:$E$4537, 'FY16 DataDump'!$C$2:$C$4537, 'FY16 Individual Analysis'!$A276, 'FY16 DataDump'!$H$2:$H$4537, H$2)</f>
        <v>0</v>
      </c>
      <c r="I276" s="27">
        <f>SUMIFS('FY16 DataDump'!$E$2:$E$4537, 'FY16 DataDump'!$C$2:$C$4537, 'FY16 Individual Analysis'!$A276, 'FY16 DataDump'!$H$2:$H$4537, I$2)</f>
        <v>0</v>
      </c>
      <c r="J276" s="27">
        <f>SUMIFS('FY16 DataDump'!$E$2:$E$4537, 'FY16 DataDump'!$C$2:$C$4537, 'FY16 Individual Analysis'!$A276, 'FY16 DataDump'!$H$2:$H$4537, J$2)</f>
        <v>0</v>
      </c>
      <c r="K276" s="27">
        <f>SUMIFS('FY16 DataDump'!$E$2:$E$4537, 'FY16 DataDump'!$C$2:$C$4537, 'FY16 Individual Analysis'!$A276, 'FY16 DataDump'!$H$2:$H$4537, K$2)</f>
        <v>0</v>
      </c>
      <c r="L276" s="27">
        <f>SUMIFS('FY16 DataDump'!$E$2:$E$4537, 'FY16 DataDump'!$C$2:$C$4537, 'FY16 Individual Analysis'!$A276, 'FY16 DataDump'!$H$2:$H$4537, L$2)</f>
        <v>0</v>
      </c>
      <c r="M276" s="27">
        <f>SUMIFS('FY16 DataDump'!$E$2:$E$4537, 'FY16 DataDump'!$C$2:$C$4537, 'FY16 Individual Analysis'!$A276, 'FY16 DataDump'!$H$2:$H$4537, M$2)</f>
        <v>0</v>
      </c>
      <c r="N276" s="27">
        <f>SUMIFS('FY16 DataDump'!$E$2:$E$4537, 'FY16 DataDump'!$C$2:$C$4537, 'FY16 Individual Analysis'!$A276, 'FY16 DataDump'!$H$2:$H$4537, N$2)</f>
        <v>0</v>
      </c>
      <c r="O276" s="27">
        <f>SUMIFS('FY16 DataDump'!$E$2:$E$4537, 'FY16 DataDump'!$C$2:$C$4537, 'FY16 Individual Analysis'!$A276, 'FY16 DataDump'!$H$2:$H$4537, O$2)</f>
        <v>0</v>
      </c>
      <c r="P276" s="27">
        <f t="shared" si="28"/>
        <v>0</v>
      </c>
      <c r="Q276" s="108">
        <f t="shared" si="26"/>
        <v>0</v>
      </c>
      <c r="S276" s="20">
        <f t="shared" si="25"/>
        <v>0</v>
      </c>
      <c r="T276" s="21">
        <f t="shared" si="25"/>
        <v>0</v>
      </c>
      <c r="U276" s="21">
        <f t="shared" si="25"/>
        <v>0</v>
      </c>
      <c r="V276" s="21">
        <f t="shared" si="25"/>
        <v>0</v>
      </c>
      <c r="W276" s="21">
        <f t="shared" si="25"/>
        <v>0</v>
      </c>
      <c r="X276" s="21">
        <f t="shared" si="25"/>
        <v>0</v>
      </c>
      <c r="Y276" s="21">
        <f t="shared" si="25"/>
        <v>0</v>
      </c>
      <c r="Z276" s="21">
        <f t="shared" si="25"/>
        <v>0</v>
      </c>
      <c r="AA276" s="21">
        <f t="shared" si="25"/>
        <v>0</v>
      </c>
      <c r="AB276" s="21">
        <f t="shared" si="24"/>
        <v>0</v>
      </c>
      <c r="AC276" s="21">
        <f t="shared" si="24"/>
        <v>0</v>
      </c>
      <c r="AD276" s="24">
        <f t="shared" si="24"/>
        <v>0</v>
      </c>
      <c r="AF276" s="15">
        <f t="shared" si="27"/>
        <v>0</v>
      </c>
    </row>
    <row r="277" spans="1:32" x14ac:dyDescent="0.25">
      <c r="A277" s="75"/>
      <c r="B277" s="75" t="e">
        <f>INDEX('FY16 DataDump'!$A$2:$H$4537, MATCH('FY16 Individual Analysis'!A277, 'FY16 DataDump'!$C$2:$C$4537, 0), MATCH('FY16 DataDump'!$B$1, 'FY16 DataDump'!$A$1:$H$1))</f>
        <v>#N/A</v>
      </c>
      <c r="C277" s="75" t="e">
        <f>INDEX('FY16 DataDump'!$A$2:$H$4537, MATCH('FY16 Individual Analysis'!A277, 'FY16 DataDump'!$C$2:$C$4537, 0), MATCH('FY16 DataDump'!$D$1, 'FY16 DataDump'!$A$1:$H$1))</f>
        <v>#N/A</v>
      </c>
      <c r="D277" s="27">
        <f>SUMIFS('FY16 DataDump'!$E$2:$E$4537, 'FY16 DataDump'!$C$2:$C$4537, 'FY16 Individual Analysis'!$A277, 'FY16 DataDump'!$H$2:$H$4537, D$2)</f>
        <v>0</v>
      </c>
      <c r="E277" s="27">
        <f>SUMIFS('FY16 DataDump'!$E$2:$E$4537, 'FY16 DataDump'!$C$2:$C$4537, 'FY16 Individual Analysis'!$A277, 'FY16 DataDump'!$H$2:$H$4537, E$2)</f>
        <v>0</v>
      </c>
      <c r="F277" s="27">
        <f>SUMIFS('FY16 DataDump'!$E$2:$E$4537, 'FY16 DataDump'!$C$2:$C$4537, 'FY16 Individual Analysis'!$A277, 'FY16 DataDump'!$H$2:$H$4537, F$2)</f>
        <v>0</v>
      </c>
      <c r="G277" s="27">
        <f>SUMIFS('FY16 DataDump'!$E$2:$E$4537, 'FY16 DataDump'!$C$2:$C$4537, 'FY16 Individual Analysis'!$A277, 'FY16 DataDump'!$H$2:$H$4537, G$2)</f>
        <v>0</v>
      </c>
      <c r="H277" s="27">
        <f>SUMIFS('FY16 DataDump'!$E$2:$E$4537, 'FY16 DataDump'!$C$2:$C$4537, 'FY16 Individual Analysis'!$A277, 'FY16 DataDump'!$H$2:$H$4537, H$2)</f>
        <v>0</v>
      </c>
      <c r="I277" s="27">
        <f>SUMIFS('FY16 DataDump'!$E$2:$E$4537, 'FY16 DataDump'!$C$2:$C$4537, 'FY16 Individual Analysis'!$A277, 'FY16 DataDump'!$H$2:$H$4537, I$2)</f>
        <v>0</v>
      </c>
      <c r="J277" s="27">
        <f>SUMIFS('FY16 DataDump'!$E$2:$E$4537, 'FY16 DataDump'!$C$2:$C$4537, 'FY16 Individual Analysis'!$A277, 'FY16 DataDump'!$H$2:$H$4537, J$2)</f>
        <v>0</v>
      </c>
      <c r="K277" s="27">
        <f>SUMIFS('FY16 DataDump'!$E$2:$E$4537, 'FY16 DataDump'!$C$2:$C$4537, 'FY16 Individual Analysis'!$A277, 'FY16 DataDump'!$H$2:$H$4537, K$2)</f>
        <v>0</v>
      </c>
      <c r="L277" s="27">
        <f>SUMIFS('FY16 DataDump'!$E$2:$E$4537, 'FY16 DataDump'!$C$2:$C$4537, 'FY16 Individual Analysis'!$A277, 'FY16 DataDump'!$H$2:$H$4537, L$2)</f>
        <v>0</v>
      </c>
      <c r="M277" s="27">
        <f>SUMIFS('FY16 DataDump'!$E$2:$E$4537, 'FY16 DataDump'!$C$2:$C$4537, 'FY16 Individual Analysis'!$A277, 'FY16 DataDump'!$H$2:$H$4537, M$2)</f>
        <v>0</v>
      </c>
      <c r="N277" s="27">
        <f>SUMIFS('FY16 DataDump'!$E$2:$E$4537, 'FY16 DataDump'!$C$2:$C$4537, 'FY16 Individual Analysis'!$A277, 'FY16 DataDump'!$H$2:$H$4537, N$2)</f>
        <v>0</v>
      </c>
      <c r="O277" s="27">
        <f>SUMIFS('FY16 DataDump'!$E$2:$E$4537, 'FY16 DataDump'!$C$2:$C$4537, 'FY16 Individual Analysis'!$A277, 'FY16 DataDump'!$H$2:$H$4537, O$2)</f>
        <v>0</v>
      </c>
      <c r="P277" s="27">
        <f t="shared" si="28"/>
        <v>0</v>
      </c>
      <c r="Q277" s="108">
        <f t="shared" si="26"/>
        <v>0</v>
      </c>
      <c r="S277" s="20">
        <f t="shared" si="25"/>
        <v>0</v>
      </c>
      <c r="T277" s="21">
        <f t="shared" si="25"/>
        <v>0</v>
      </c>
      <c r="U277" s="21">
        <f t="shared" si="25"/>
        <v>0</v>
      </c>
      <c r="V277" s="21">
        <f t="shared" si="25"/>
        <v>0</v>
      </c>
      <c r="W277" s="21">
        <f t="shared" si="25"/>
        <v>0</v>
      </c>
      <c r="X277" s="21">
        <f t="shared" si="25"/>
        <v>0</v>
      </c>
      <c r="Y277" s="21">
        <f t="shared" si="25"/>
        <v>0</v>
      </c>
      <c r="Z277" s="21">
        <f t="shared" si="25"/>
        <v>0</v>
      </c>
      <c r="AA277" s="21">
        <f t="shared" si="25"/>
        <v>0</v>
      </c>
      <c r="AB277" s="21">
        <f t="shared" si="24"/>
        <v>0</v>
      </c>
      <c r="AC277" s="21">
        <f t="shared" si="24"/>
        <v>0</v>
      </c>
      <c r="AD277" s="24">
        <f t="shared" si="24"/>
        <v>0</v>
      </c>
      <c r="AF277" s="15">
        <f t="shared" si="27"/>
        <v>0</v>
      </c>
    </row>
    <row r="278" spans="1:32" x14ac:dyDescent="0.25">
      <c r="A278" s="75"/>
      <c r="B278" s="75" t="e">
        <f>INDEX('FY16 DataDump'!$A$2:$H$4537, MATCH('FY16 Individual Analysis'!A278, 'FY16 DataDump'!$C$2:$C$4537, 0), MATCH('FY16 DataDump'!$B$1, 'FY16 DataDump'!$A$1:$H$1))</f>
        <v>#N/A</v>
      </c>
      <c r="C278" s="75" t="e">
        <f>INDEX('FY16 DataDump'!$A$2:$H$4537, MATCH('FY16 Individual Analysis'!A278, 'FY16 DataDump'!$C$2:$C$4537, 0), MATCH('FY16 DataDump'!$D$1, 'FY16 DataDump'!$A$1:$H$1))</f>
        <v>#N/A</v>
      </c>
      <c r="D278" s="27">
        <f>SUMIFS('FY16 DataDump'!$E$2:$E$4537, 'FY16 DataDump'!$C$2:$C$4537, 'FY16 Individual Analysis'!$A278, 'FY16 DataDump'!$H$2:$H$4537, D$2)</f>
        <v>0</v>
      </c>
      <c r="E278" s="27">
        <f>SUMIFS('FY16 DataDump'!$E$2:$E$4537, 'FY16 DataDump'!$C$2:$C$4537, 'FY16 Individual Analysis'!$A278, 'FY16 DataDump'!$H$2:$H$4537, E$2)</f>
        <v>0</v>
      </c>
      <c r="F278" s="27">
        <f>SUMIFS('FY16 DataDump'!$E$2:$E$4537, 'FY16 DataDump'!$C$2:$C$4537, 'FY16 Individual Analysis'!$A278, 'FY16 DataDump'!$H$2:$H$4537, F$2)</f>
        <v>0</v>
      </c>
      <c r="G278" s="27">
        <f>SUMIFS('FY16 DataDump'!$E$2:$E$4537, 'FY16 DataDump'!$C$2:$C$4537, 'FY16 Individual Analysis'!$A278, 'FY16 DataDump'!$H$2:$H$4537, G$2)</f>
        <v>0</v>
      </c>
      <c r="H278" s="27">
        <f>SUMIFS('FY16 DataDump'!$E$2:$E$4537, 'FY16 DataDump'!$C$2:$C$4537, 'FY16 Individual Analysis'!$A278, 'FY16 DataDump'!$H$2:$H$4537, H$2)</f>
        <v>0</v>
      </c>
      <c r="I278" s="27">
        <f>SUMIFS('FY16 DataDump'!$E$2:$E$4537, 'FY16 DataDump'!$C$2:$C$4537, 'FY16 Individual Analysis'!$A278, 'FY16 DataDump'!$H$2:$H$4537, I$2)</f>
        <v>0</v>
      </c>
      <c r="J278" s="27">
        <f>SUMIFS('FY16 DataDump'!$E$2:$E$4537, 'FY16 DataDump'!$C$2:$C$4537, 'FY16 Individual Analysis'!$A278, 'FY16 DataDump'!$H$2:$H$4537, J$2)</f>
        <v>0</v>
      </c>
      <c r="K278" s="27">
        <f>SUMIFS('FY16 DataDump'!$E$2:$E$4537, 'FY16 DataDump'!$C$2:$C$4537, 'FY16 Individual Analysis'!$A278, 'FY16 DataDump'!$H$2:$H$4537, K$2)</f>
        <v>0</v>
      </c>
      <c r="L278" s="27">
        <f>SUMIFS('FY16 DataDump'!$E$2:$E$4537, 'FY16 DataDump'!$C$2:$C$4537, 'FY16 Individual Analysis'!$A278, 'FY16 DataDump'!$H$2:$H$4537, L$2)</f>
        <v>0</v>
      </c>
      <c r="M278" s="27">
        <f>SUMIFS('FY16 DataDump'!$E$2:$E$4537, 'FY16 DataDump'!$C$2:$C$4537, 'FY16 Individual Analysis'!$A278, 'FY16 DataDump'!$H$2:$H$4537, M$2)</f>
        <v>0</v>
      </c>
      <c r="N278" s="27">
        <f>SUMIFS('FY16 DataDump'!$E$2:$E$4537, 'FY16 DataDump'!$C$2:$C$4537, 'FY16 Individual Analysis'!$A278, 'FY16 DataDump'!$H$2:$H$4537, N$2)</f>
        <v>0</v>
      </c>
      <c r="O278" s="27">
        <f>SUMIFS('FY16 DataDump'!$E$2:$E$4537, 'FY16 DataDump'!$C$2:$C$4537, 'FY16 Individual Analysis'!$A278, 'FY16 DataDump'!$H$2:$H$4537, O$2)</f>
        <v>0</v>
      </c>
      <c r="P278" s="27">
        <f t="shared" si="28"/>
        <v>0</v>
      </c>
      <c r="Q278" s="108">
        <f t="shared" si="26"/>
        <v>0</v>
      </c>
      <c r="S278" s="20">
        <f t="shared" si="25"/>
        <v>0</v>
      </c>
      <c r="T278" s="21">
        <f t="shared" si="25"/>
        <v>0</v>
      </c>
      <c r="U278" s="21">
        <f t="shared" si="25"/>
        <v>0</v>
      </c>
      <c r="V278" s="21">
        <f t="shared" si="25"/>
        <v>0</v>
      </c>
      <c r="W278" s="21">
        <f t="shared" si="25"/>
        <v>0</v>
      </c>
      <c r="X278" s="21">
        <f t="shared" si="25"/>
        <v>0</v>
      </c>
      <c r="Y278" s="21">
        <f t="shared" si="25"/>
        <v>0</v>
      </c>
      <c r="Z278" s="21">
        <f t="shared" si="25"/>
        <v>0</v>
      </c>
      <c r="AA278" s="21">
        <f t="shared" si="25"/>
        <v>0</v>
      </c>
      <c r="AB278" s="21">
        <f t="shared" si="24"/>
        <v>0</v>
      </c>
      <c r="AC278" s="21">
        <f t="shared" si="24"/>
        <v>0</v>
      </c>
      <c r="AD278" s="24">
        <f t="shared" si="24"/>
        <v>0</v>
      </c>
      <c r="AF278" s="15">
        <f t="shared" si="27"/>
        <v>0</v>
      </c>
    </row>
    <row r="279" spans="1:32" x14ac:dyDescent="0.25">
      <c r="A279" s="75"/>
      <c r="B279" s="75" t="e">
        <f>INDEX('FY16 DataDump'!$A$2:$H$4537, MATCH('FY16 Individual Analysis'!A279, 'FY16 DataDump'!$C$2:$C$4537, 0), MATCH('FY16 DataDump'!$B$1, 'FY16 DataDump'!$A$1:$H$1))</f>
        <v>#N/A</v>
      </c>
      <c r="C279" s="75" t="e">
        <f>INDEX('FY16 DataDump'!$A$2:$H$4537, MATCH('FY16 Individual Analysis'!A279, 'FY16 DataDump'!$C$2:$C$4537, 0), MATCH('FY16 DataDump'!$D$1, 'FY16 DataDump'!$A$1:$H$1))</f>
        <v>#N/A</v>
      </c>
      <c r="D279" s="27">
        <f>SUMIFS('FY16 DataDump'!$E$2:$E$4537, 'FY16 DataDump'!$C$2:$C$4537, 'FY16 Individual Analysis'!$A279, 'FY16 DataDump'!$H$2:$H$4537, D$2)</f>
        <v>0</v>
      </c>
      <c r="E279" s="27">
        <f>SUMIFS('FY16 DataDump'!$E$2:$E$4537, 'FY16 DataDump'!$C$2:$C$4537, 'FY16 Individual Analysis'!$A279, 'FY16 DataDump'!$H$2:$H$4537, E$2)</f>
        <v>0</v>
      </c>
      <c r="F279" s="27">
        <f>SUMIFS('FY16 DataDump'!$E$2:$E$4537, 'FY16 DataDump'!$C$2:$C$4537, 'FY16 Individual Analysis'!$A279, 'FY16 DataDump'!$H$2:$H$4537, F$2)</f>
        <v>0</v>
      </c>
      <c r="G279" s="27">
        <f>SUMIFS('FY16 DataDump'!$E$2:$E$4537, 'FY16 DataDump'!$C$2:$C$4537, 'FY16 Individual Analysis'!$A279, 'FY16 DataDump'!$H$2:$H$4537, G$2)</f>
        <v>0</v>
      </c>
      <c r="H279" s="27">
        <f>SUMIFS('FY16 DataDump'!$E$2:$E$4537, 'FY16 DataDump'!$C$2:$C$4537, 'FY16 Individual Analysis'!$A279, 'FY16 DataDump'!$H$2:$H$4537, H$2)</f>
        <v>0</v>
      </c>
      <c r="I279" s="27">
        <f>SUMIFS('FY16 DataDump'!$E$2:$E$4537, 'FY16 DataDump'!$C$2:$C$4537, 'FY16 Individual Analysis'!$A279, 'FY16 DataDump'!$H$2:$H$4537, I$2)</f>
        <v>0</v>
      </c>
      <c r="J279" s="27">
        <f>SUMIFS('FY16 DataDump'!$E$2:$E$4537, 'FY16 DataDump'!$C$2:$C$4537, 'FY16 Individual Analysis'!$A279, 'FY16 DataDump'!$H$2:$H$4537, J$2)</f>
        <v>0</v>
      </c>
      <c r="K279" s="27">
        <f>SUMIFS('FY16 DataDump'!$E$2:$E$4537, 'FY16 DataDump'!$C$2:$C$4537, 'FY16 Individual Analysis'!$A279, 'FY16 DataDump'!$H$2:$H$4537, K$2)</f>
        <v>0</v>
      </c>
      <c r="L279" s="27">
        <f>SUMIFS('FY16 DataDump'!$E$2:$E$4537, 'FY16 DataDump'!$C$2:$C$4537, 'FY16 Individual Analysis'!$A279, 'FY16 DataDump'!$H$2:$H$4537, L$2)</f>
        <v>0</v>
      </c>
      <c r="M279" s="27">
        <f>SUMIFS('FY16 DataDump'!$E$2:$E$4537, 'FY16 DataDump'!$C$2:$C$4537, 'FY16 Individual Analysis'!$A279, 'FY16 DataDump'!$H$2:$H$4537, M$2)</f>
        <v>0</v>
      </c>
      <c r="N279" s="27">
        <f>SUMIFS('FY16 DataDump'!$E$2:$E$4537, 'FY16 DataDump'!$C$2:$C$4537, 'FY16 Individual Analysis'!$A279, 'FY16 DataDump'!$H$2:$H$4537, N$2)</f>
        <v>0</v>
      </c>
      <c r="O279" s="27">
        <f>SUMIFS('FY16 DataDump'!$E$2:$E$4537, 'FY16 DataDump'!$C$2:$C$4537, 'FY16 Individual Analysis'!$A279, 'FY16 DataDump'!$H$2:$H$4537, O$2)</f>
        <v>0</v>
      </c>
      <c r="P279" s="27">
        <f t="shared" si="28"/>
        <v>0</v>
      </c>
      <c r="Q279" s="108">
        <f t="shared" si="26"/>
        <v>0</v>
      </c>
      <c r="S279" s="20">
        <f t="shared" si="25"/>
        <v>0</v>
      </c>
      <c r="T279" s="21">
        <f t="shared" si="25"/>
        <v>0</v>
      </c>
      <c r="U279" s="21">
        <f t="shared" si="25"/>
        <v>0</v>
      </c>
      <c r="V279" s="21">
        <f t="shared" ref="V279:AD309" si="29">IFERROR((G279/$P279) * ($AF279), 0)</f>
        <v>0</v>
      </c>
      <c r="W279" s="21">
        <f t="shared" si="29"/>
        <v>0</v>
      </c>
      <c r="X279" s="21">
        <f t="shared" si="29"/>
        <v>0</v>
      </c>
      <c r="Y279" s="21">
        <f t="shared" si="29"/>
        <v>0</v>
      </c>
      <c r="Z279" s="21">
        <f t="shared" si="29"/>
        <v>0</v>
      </c>
      <c r="AA279" s="21">
        <f t="shared" si="29"/>
        <v>0</v>
      </c>
      <c r="AB279" s="21">
        <f t="shared" si="24"/>
        <v>0</v>
      </c>
      <c r="AC279" s="21">
        <f t="shared" si="24"/>
        <v>0</v>
      </c>
      <c r="AD279" s="24">
        <f t="shared" si="24"/>
        <v>0</v>
      </c>
      <c r="AF279" s="15">
        <f t="shared" si="27"/>
        <v>0</v>
      </c>
    </row>
    <row r="280" spans="1:32" x14ac:dyDescent="0.25">
      <c r="A280" s="75"/>
      <c r="B280" s="75" t="e">
        <f>INDEX('FY16 DataDump'!$A$2:$H$4537, MATCH('FY16 Individual Analysis'!A280, 'FY16 DataDump'!$C$2:$C$4537, 0), MATCH('FY16 DataDump'!$B$1, 'FY16 DataDump'!$A$1:$H$1))</f>
        <v>#N/A</v>
      </c>
      <c r="C280" s="75" t="e">
        <f>INDEX('FY16 DataDump'!$A$2:$H$4537, MATCH('FY16 Individual Analysis'!A280, 'FY16 DataDump'!$C$2:$C$4537, 0), MATCH('FY16 DataDump'!$D$1, 'FY16 DataDump'!$A$1:$H$1))</f>
        <v>#N/A</v>
      </c>
      <c r="D280" s="27">
        <f>SUMIFS('FY16 DataDump'!$E$2:$E$4537, 'FY16 DataDump'!$C$2:$C$4537, 'FY16 Individual Analysis'!$A280, 'FY16 DataDump'!$H$2:$H$4537, D$2)</f>
        <v>0</v>
      </c>
      <c r="E280" s="27">
        <f>SUMIFS('FY16 DataDump'!$E$2:$E$4537, 'FY16 DataDump'!$C$2:$C$4537, 'FY16 Individual Analysis'!$A280, 'FY16 DataDump'!$H$2:$H$4537, E$2)</f>
        <v>0</v>
      </c>
      <c r="F280" s="27">
        <f>SUMIFS('FY16 DataDump'!$E$2:$E$4537, 'FY16 DataDump'!$C$2:$C$4537, 'FY16 Individual Analysis'!$A280, 'FY16 DataDump'!$H$2:$H$4537, F$2)</f>
        <v>0</v>
      </c>
      <c r="G280" s="27">
        <f>SUMIFS('FY16 DataDump'!$E$2:$E$4537, 'FY16 DataDump'!$C$2:$C$4537, 'FY16 Individual Analysis'!$A280, 'FY16 DataDump'!$H$2:$H$4537, G$2)</f>
        <v>0</v>
      </c>
      <c r="H280" s="27">
        <f>SUMIFS('FY16 DataDump'!$E$2:$E$4537, 'FY16 DataDump'!$C$2:$C$4537, 'FY16 Individual Analysis'!$A280, 'FY16 DataDump'!$H$2:$H$4537, H$2)</f>
        <v>0</v>
      </c>
      <c r="I280" s="27">
        <f>SUMIFS('FY16 DataDump'!$E$2:$E$4537, 'FY16 DataDump'!$C$2:$C$4537, 'FY16 Individual Analysis'!$A280, 'FY16 DataDump'!$H$2:$H$4537, I$2)</f>
        <v>0</v>
      </c>
      <c r="J280" s="27">
        <f>SUMIFS('FY16 DataDump'!$E$2:$E$4537, 'FY16 DataDump'!$C$2:$C$4537, 'FY16 Individual Analysis'!$A280, 'FY16 DataDump'!$H$2:$H$4537, J$2)</f>
        <v>0</v>
      </c>
      <c r="K280" s="27">
        <f>SUMIFS('FY16 DataDump'!$E$2:$E$4537, 'FY16 DataDump'!$C$2:$C$4537, 'FY16 Individual Analysis'!$A280, 'FY16 DataDump'!$H$2:$H$4537, K$2)</f>
        <v>0</v>
      </c>
      <c r="L280" s="27">
        <f>SUMIFS('FY16 DataDump'!$E$2:$E$4537, 'FY16 DataDump'!$C$2:$C$4537, 'FY16 Individual Analysis'!$A280, 'FY16 DataDump'!$H$2:$H$4537, L$2)</f>
        <v>0</v>
      </c>
      <c r="M280" s="27">
        <f>SUMIFS('FY16 DataDump'!$E$2:$E$4537, 'FY16 DataDump'!$C$2:$C$4537, 'FY16 Individual Analysis'!$A280, 'FY16 DataDump'!$H$2:$H$4537, M$2)</f>
        <v>0</v>
      </c>
      <c r="N280" s="27">
        <f>SUMIFS('FY16 DataDump'!$E$2:$E$4537, 'FY16 DataDump'!$C$2:$C$4537, 'FY16 Individual Analysis'!$A280, 'FY16 DataDump'!$H$2:$H$4537, N$2)</f>
        <v>0</v>
      </c>
      <c r="O280" s="27">
        <f>SUMIFS('FY16 DataDump'!$E$2:$E$4537, 'FY16 DataDump'!$C$2:$C$4537, 'FY16 Individual Analysis'!$A280, 'FY16 DataDump'!$H$2:$H$4537, O$2)</f>
        <v>0</v>
      </c>
      <c r="P280" s="27">
        <f t="shared" si="28"/>
        <v>0</v>
      </c>
      <c r="Q280" s="108">
        <f t="shared" si="26"/>
        <v>0</v>
      </c>
      <c r="S280" s="20">
        <f t="shared" ref="S280:AA328" si="30">IFERROR((D280/$P280) * ($AF280), 0)</f>
        <v>0</v>
      </c>
      <c r="T280" s="21">
        <f t="shared" si="30"/>
        <v>0</v>
      </c>
      <c r="U280" s="21">
        <f t="shared" si="30"/>
        <v>0</v>
      </c>
      <c r="V280" s="21">
        <f t="shared" si="29"/>
        <v>0</v>
      </c>
      <c r="W280" s="21">
        <f t="shared" si="29"/>
        <v>0</v>
      </c>
      <c r="X280" s="21">
        <f t="shared" si="29"/>
        <v>0</v>
      </c>
      <c r="Y280" s="21">
        <f t="shared" si="29"/>
        <v>0</v>
      </c>
      <c r="Z280" s="21">
        <f t="shared" si="29"/>
        <v>0</v>
      </c>
      <c r="AA280" s="21">
        <f t="shared" si="29"/>
        <v>0</v>
      </c>
      <c r="AB280" s="21">
        <f t="shared" si="24"/>
        <v>0</v>
      </c>
      <c r="AC280" s="21">
        <f t="shared" si="24"/>
        <v>0</v>
      </c>
      <c r="AD280" s="24">
        <f t="shared" si="24"/>
        <v>0</v>
      </c>
      <c r="AF280" s="15">
        <f t="shared" si="27"/>
        <v>0</v>
      </c>
    </row>
    <row r="281" spans="1:32" x14ac:dyDescent="0.25">
      <c r="A281" s="75"/>
      <c r="B281" s="75" t="e">
        <f>INDEX('FY16 DataDump'!$A$2:$H$4537, MATCH('FY16 Individual Analysis'!A281, 'FY16 DataDump'!$C$2:$C$4537, 0), MATCH('FY16 DataDump'!$B$1, 'FY16 DataDump'!$A$1:$H$1))</f>
        <v>#N/A</v>
      </c>
      <c r="C281" s="75" t="e">
        <f>INDEX('FY16 DataDump'!$A$2:$H$4537, MATCH('FY16 Individual Analysis'!A281, 'FY16 DataDump'!$C$2:$C$4537, 0), MATCH('FY16 DataDump'!$D$1, 'FY16 DataDump'!$A$1:$H$1))</f>
        <v>#N/A</v>
      </c>
      <c r="D281" s="27">
        <f>SUMIFS('FY16 DataDump'!$E$2:$E$4537, 'FY16 DataDump'!$C$2:$C$4537, 'FY16 Individual Analysis'!$A281, 'FY16 DataDump'!$H$2:$H$4537, D$2)</f>
        <v>0</v>
      </c>
      <c r="E281" s="27">
        <f>SUMIFS('FY16 DataDump'!$E$2:$E$4537, 'FY16 DataDump'!$C$2:$C$4537, 'FY16 Individual Analysis'!$A281, 'FY16 DataDump'!$H$2:$H$4537, E$2)</f>
        <v>0</v>
      </c>
      <c r="F281" s="27">
        <f>SUMIFS('FY16 DataDump'!$E$2:$E$4537, 'FY16 DataDump'!$C$2:$C$4537, 'FY16 Individual Analysis'!$A281, 'FY16 DataDump'!$H$2:$H$4537, F$2)</f>
        <v>0</v>
      </c>
      <c r="G281" s="27">
        <f>SUMIFS('FY16 DataDump'!$E$2:$E$4537, 'FY16 DataDump'!$C$2:$C$4537, 'FY16 Individual Analysis'!$A281, 'FY16 DataDump'!$H$2:$H$4537, G$2)</f>
        <v>0</v>
      </c>
      <c r="H281" s="27">
        <f>SUMIFS('FY16 DataDump'!$E$2:$E$4537, 'FY16 DataDump'!$C$2:$C$4537, 'FY16 Individual Analysis'!$A281, 'FY16 DataDump'!$H$2:$H$4537, H$2)</f>
        <v>0</v>
      </c>
      <c r="I281" s="27">
        <f>SUMIFS('FY16 DataDump'!$E$2:$E$4537, 'FY16 DataDump'!$C$2:$C$4537, 'FY16 Individual Analysis'!$A281, 'FY16 DataDump'!$H$2:$H$4537, I$2)</f>
        <v>0</v>
      </c>
      <c r="J281" s="27">
        <f>SUMIFS('FY16 DataDump'!$E$2:$E$4537, 'FY16 DataDump'!$C$2:$C$4537, 'FY16 Individual Analysis'!$A281, 'FY16 DataDump'!$H$2:$H$4537, J$2)</f>
        <v>0</v>
      </c>
      <c r="K281" s="27">
        <f>SUMIFS('FY16 DataDump'!$E$2:$E$4537, 'FY16 DataDump'!$C$2:$C$4537, 'FY16 Individual Analysis'!$A281, 'FY16 DataDump'!$H$2:$H$4537, K$2)</f>
        <v>0</v>
      </c>
      <c r="L281" s="27">
        <f>SUMIFS('FY16 DataDump'!$E$2:$E$4537, 'FY16 DataDump'!$C$2:$C$4537, 'FY16 Individual Analysis'!$A281, 'FY16 DataDump'!$H$2:$H$4537, L$2)</f>
        <v>0</v>
      </c>
      <c r="M281" s="27">
        <f>SUMIFS('FY16 DataDump'!$E$2:$E$4537, 'FY16 DataDump'!$C$2:$C$4537, 'FY16 Individual Analysis'!$A281, 'FY16 DataDump'!$H$2:$H$4537, M$2)</f>
        <v>0</v>
      </c>
      <c r="N281" s="27">
        <f>SUMIFS('FY16 DataDump'!$E$2:$E$4537, 'FY16 DataDump'!$C$2:$C$4537, 'FY16 Individual Analysis'!$A281, 'FY16 DataDump'!$H$2:$H$4537, N$2)</f>
        <v>0</v>
      </c>
      <c r="O281" s="27">
        <f>SUMIFS('FY16 DataDump'!$E$2:$E$4537, 'FY16 DataDump'!$C$2:$C$4537, 'FY16 Individual Analysis'!$A281, 'FY16 DataDump'!$H$2:$H$4537, O$2)</f>
        <v>0</v>
      </c>
      <c r="P281" s="27">
        <f t="shared" si="28"/>
        <v>0</v>
      </c>
      <c r="Q281" s="108">
        <f t="shared" si="26"/>
        <v>0</v>
      </c>
      <c r="S281" s="20">
        <f t="shared" si="30"/>
        <v>0</v>
      </c>
      <c r="T281" s="21">
        <f t="shared" si="30"/>
        <v>0</v>
      </c>
      <c r="U281" s="21">
        <f t="shared" si="30"/>
        <v>0</v>
      </c>
      <c r="V281" s="21">
        <f t="shared" si="29"/>
        <v>0</v>
      </c>
      <c r="W281" s="21">
        <f t="shared" si="29"/>
        <v>0</v>
      </c>
      <c r="X281" s="21">
        <f t="shared" si="29"/>
        <v>0</v>
      </c>
      <c r="Y281" s="21">
        <f t="shared" si="29"/>
        <v>0</v>
      </c>
      <c r="Z281" s="21">
        <f t="shared" si="29"/>
        <v>0</v>
      </c>
      <c r="AA281" s="21">
        <f t="shared" si="29"/>
        <v>0</v>
      </c>
      <c r="AB281" s="21">
        <f t="shared" si="24"/>
        <v>0</v>
      </c>
      <c r="AC281" s="21">
        <f t="shared" si="24"/>
        <v>0</v>
      </c>
      <c r="AD281" s="24">
        <f t="shared" si="24"/>
        <v>0</v>
      </c>
      <c r="AF281" s="15">
        <f t="shared" si="27"/>
        <v>0</v>
      </c>
    </row>
    <row r="282" spans="1:32" x14ac:dyDescent="0.25">
      <c r="A282" s="75"/>
      <c r="B282" s="75" t="e">
        <f>INDEX('FY16 DataDump'!$A$2:$H$4537, MATCH('FY16 Individual Analysis'!A282, 'FY16 DataDump'!$C$2:$C$4537, 0), MATCH('FY16 DataDump'!$B$1, 'FY16 DataDump'!$A$1:$H$1))</f>
        <v>#N/A</v>
      </c>
      <c r="C282" s="75" t="e">
        <f>INDEX('FY16 DataDump'!$A$2:$H$4537, MATCH('FY16 Individual Analysis'!A282, 'FY16 DataDump'!$C$2:$C$4537, 0), MATCH('FY16 DataDump'!$D$1, 'FY16 DataDump'!$A$1:$H$1))</f>
        <v>#N/A</v>
      </c>
      <c r="D282" s="27">
        <f>SUMIFS('FY16 DataDump'!$E$2:$E$4537, 'FY16 DataDump'!$C$2:$C$4537, 'FY16 Individual Analysis'!$A282, 'FY16 DataDump'!$H$2:$H$4537, D$2)</f>
        <v>0</v>
      </c>
      <c r="E282" s="27">
        <f>SUMIFS('FY16 DataDump'!$E$2:$E$4537, 'FY16 DataDump'!$C$2:$C$4537, 'FY16 Individual Analysis'!$A282, 'FY16 DataDump'!$H$2:$H$4537, E$2)</f>
        <v>0</v>
      </c>
      <c r="F282" s="27">
        <f>SUMIFS('FY16 DataDump'!$E$2:$E$4537, 'FY16 DataDump'!$C$2:$C$4537, 'FY16 Individual Analysis'!$A282, 'FY16 DataDump'!$H$2:$H$4537, F$2)</f>
        <v>0</v>
      </c>
      <c r="G282" s="27">
        <f>SUMIFS('FY16 DataDump'!$E$2:$E$4537, 'FY16 DataDump'!$C$2:$C$4537, 'FY16 Individual Analysis'!$A282, 'FY16 DataDump'!$H$2:$H$4537, G$2)</f>
        <v>0</v>
      </c>
      <c r="H282" s="27">
        <f>SUMIFS('FY16 DataDump'!$E$2:$E$4537, 'FY16 DataDump'!$C$2:$C$4537, 'FY16 Individual Analysis'!$A282, 'FY16 DataDump'!$H$2:$H$4537, H$2)</f>
        <v>0</v>
      </c>
      <c r="I282" s="27">
        <f>SUMIFS('FY16 DataDump'!$E$2:$E$4537, 'FY16 DataDump'!$C$2:$C$4537, 'FY16 Individual Analysis'!$A282, 'FY16 DataDump'!$H$2:$H$4537, I$2)</f>
        <v>0</v>
      </c>
      <c r="J282" s="27">
        <f>SUMIFS('FY16 DataDump'!$E$2:$E$4537, 'FY16 DataDump'!$C$2:$C$4537, 'FY16 Individual Analysis'!$A282, 'FY16 DataDump'!$H$2:$H$4537, J$2)</f>
        <v>0</v>
      </c>
      <c r="K282" s="27">
        <f>SUMIFS('FY16 DataDump'!$E$2:$E$4537, 'FY16 DataDump'!$C$2:$C$4537, 'FY16 Individual Analysis'!$A282, 'FY16 DataDump'!$H$2:$H$4537, K$2)</f>
        <v>0</v>
      </c>
      <c r="L282" s="27">
        <f>SUMIFS('FY16 DataDump'!$E$2:$E$4537, 'FY16 DataDump'!$C$2:$C$4537, 'FY16 Individual Analysis'!$A282, 'FY16 DataDump'!$H$2:$H$4537, L$2)</f>
        <v>0</v>
      </c>
      <c r="M282" s="27">
        <f>SUMIFS('FY16 DataDump'!$E$2:$E$4537, 'FY16 DataDump'!$C$2:$C$4537, 'FY16 Individual Analysis'!$A282, 'FY16 DataDump'!$H$2:$H$4537, M$2)</f>
        <v>0</v>
      </c>
      <c r="N282" s="27">
        <f>SUMIFS('FY16 DataDump'!$E$2:$E$4537, 'FY16 DataDump'!$C$2:$C$4537, 'FY16 Individual Analysis'!$A282, 'FY16 DataDump'!$H$2:$H$4537, N$2)</f>
        <v>0</v>
      </c>
      <c r="O282" s="27">
        <f>SUMIFS('FY16 DataDump'!$E$2:$E$4537, 'FY16 DataDump'!$C$2:$C$4537, 'FY16 Individual Analysis'!$A282, 'FY16 DataDump'!$H$2:$H$4537, O$2)</f>
        <v>0</v>
      </c>
      <c r="P282" s="27">
        <f t="shared" si="28"/>
        <v>0</v>
      </c>
      <c r="Q282" s="108">
        <f t="shared" si="26"/>
        <v>0</v>
      </c>
      <c r="S282" s="20">
        <f t="shared" si="30"/>
        <v>0</v>
      </c>
      <c r="T282" s="21">
        <f t="shared" si="30"/>
        <v>0</v>
      </c>
      <c r="U282" s="21">
        <f t="shared" si="30"/>
        <v>0</v>
      </c>
      <c r="V282" s="21">
        <f t="shared" si="29"/>
        <v>0</v>
      </c>
      <c r="W282" s="21">
        <f t="shared" si="29"/>
        <v>0</v>
      </c>
      <c r="X282" s="21">
        <f t="shared" si="29"/>
        <v>0</v>
      </c>
      <c r="Y282" s="21">
        <f t="shared" si="29"/>
        <v>0</v>
      </c>
      <c r="Z282" s="21">
        <f t="shared" si="29"/>
        <v>0</v>
      </c>
      <c r="AA282" s="21">
        <f t="shared" si="29"/>
        <v>0</v>
      </c>
      <c r="AB282" s="21">
        <f t="shared" si="24"/>
        <v>0</v>
      </c>
      <c r="AC282" s="21">
        <f t="shared" si="24"/>
        <v>0</v>
      </c>
      <c r="AD282" s="24">
        <f t="shared" si="24"/>
        <v>0</v>
      </c>
      <c r="AF282" s="15">
        <f t="shared" si="27"/>
        <v>0</v>
      </c>
    </row>
    <row r="283" spans="1:32" x14ac:dyDescent="0.25">
      <c r="A283" s="75"/>
      <c r="B283" s="75" t="e">
        <f>INDEX('FY16 DataDump'!$A$2:$H$4537, MATCH('FY16 Individual Analysis'!A283, 'FY16 DataDump'!$C$2:$C$4537, 0), MATCH('FY16 DataDump'!$B$1, 'FY16 DataDump'!$A$1:$H$1))</f>
        <v>#N/A</v>
      </c>
      <c r="C283" s="75" t="e">
        <f>INDEX('FY16 DataDump'!$A$2:$H$4537, MATCH('FY16 Individual Analysis'!A283, 'FY16 DataDump'!$C$2:$C$4537, 0), MATCH('FY16 DataDump'!$D$1, 'FY16 DataDump'!$A$1:$H$1))</f>
        <v>#N/A</v>
      </c>
      <c r="D283" s="27">
        <f>SUMIFS('FY16 DataDump'!$E$2:$E$4537, 'FY16 DataDump'!$C$2:$C$4537, 'FY16 Individual Analysis'!$A283, 'FY16 DataDump'!$H$2:$H$4537, D$2)</f>
        <v>0</v>
      </c>
      <c r="E283" s="27">
        <f>SUMIFS('FY16 DataDump'!$E$2:$E$4537, 'FY16 DataDump'!$C$2:$C$4537, 'FY16 Individual Analysis'!$A283, 'FY16 DataDump'!$H$2:$H$4537, E$2)</f>
        <v>0</v>
      </c>
      <c r="F283" s="27">
        <f>SUMIFS('FY16 DataDump'!$E$2:$E$4537, 'FY16 DataDump'!$C$2:$C$4537, 'FY16 Individual Analysis'!$A283, 'FY16 DataDump'!$H$2:$H$4537, F$2)</f>
        <v>0</v>
      </c>
      <c r="G283" s="27">
        <f>SUMIFS('FY16 DataDump'!$E$2:$E$4537, 'FY16 DataDump'!$C$2:$C$4537, 'FY16 Individual Analysis'!$A283, 'FY16 DataDump'!$H$2:$H$4537, G$2)</f>
        <v>0</v>
      </c>
      <c r="H283" s="27">
        <f>SUMIFS('FY16 DataDump'!$E$2:$E$4537, 'FY16 DataDump'!$C$2:$C$4537, 'FY16 Individual Analysis'!$A283, 'FY16 DataDump'!$H$2:$H$4537, H$2)</f>
        <v>0</v>
      </c>
      <c r="I283" s="27">
        <f>SUMIFS('FY16 DataDump'!$E$2:$E$4537, 'FY16 DataDump'!$C$2:$C$4537, 'FY16 Individual Analysis'!$A283, 'FY16 DataDump'!$H$2:$H$4537, I$2)</f>
        <v>0</v>
      </c>
      <c r="J283" s="27">
        <f>SUMIFS('FY16 DataDump'!$E$2:$E$4537, 'FY16 DataDump'!$C$2:$C$4537, 'FY16 Individual Analysis'!$A283, 'FY16 DataDump'!$H$2:$H$4537, J$2)</f>
        <v>0</v>
      </c>
      <c r="K283" s="27">
        <f>SUMIFS('FY16 DataDump'!$E$2:$E$4537, 'FY16 DataDump'!$C$2:$C$4537, 'FY16 Individual Analysis'!$A283, 'FY16 DataDump'!$H$2:$H$4537, K$2)</f>
        <v>0</v>
      </c>
      <c r="L283" s="27">
        <f>SUMIFS('FY16 DataDump'!$E$2:$E$4537, 'FY16 DataDump'!$C$2:$C$4537, 'FY16 Individual Analysis'!$A283, 'FY16 DataDump'!$H$2:$H$4537, L$2)</f>
        <v>0</v>
      </c>
      <c r="M283" s="27">
        <f>SUMIFS('FY16 DataDump'!$E$2:$E$4537, 'FY16 DataDump'!$C$2:$C$4537, 'FY16 Individual Analysis'!$A283, 'FY16 DataDump'!$H$2:$H$4537, M$2)</f>
        <v>0</v>
      </c>
      <c r="N283" s="27">
        <f>SUMIFS('FY16 DataDump'!$E$2:$E$4537, 'FY16 DataDump'!$C$2:$C$4537, 'FY16 Individual Analysis'!$A283, 'FY16 DataDump'!$H$2:$H$4537, N$2)</f>
        <v>0</v>
      </c>
      <c r="O283" s="27">
        <f>SUMIFS('FY16 DataDump'!$E$2:$E$4537, 'FY16 DataDump'!$C$2:$C$4537, 'FY16 Individual Analysis'!$A283, 'FY16 DataDump'!$H$2:$H$4537, O$2)</f>
        <v>0</v>
      </c>
      <c r="P283" s="27">
        <f t="shared" si="28"/>
        <v>0</v>
      </c>
      <c r="Q283" s="108">
        <f t="shared" si="26"/>
        <v>0</v>
      </c>
      <c r="S283" s="20">
        <f t="shared" si="30"/>
        <v>0</v>
      </c>
      <c r="T283" s="21">
        <f t="shared" si="30"/>
        <v>0</v>
      </c>
      <c r="U283" s="21">
        <f t="shared" si="30"/>
        <v>0</v>
      </c>
      <c r="V283" s="21">
        <f t="shared" si="29"/>
        <v>0</v>
      </c>
      <c r="W283" s="21">
        <f t="shared" si="29"/>
        <v>0</v>
      </c>
      <c r="X283" s="21">
        <f t="shared" si="29"/>
        <v>0</v>
      </c>
      <c r="Y283" s="21">
        <f t="shared" si="29"/>
        <v>0</v>
      </c>
      <c r="Z283" s="21">
        <f t="shared" si="29"/>
        <v>0</v>
      </c>
      <c r="AA283" s="21">
        <f t="shared" si="29"/>
        <v>0</v>
      </c>
      <c r="AB283" s="21">
        <f t="shared" si="24"/>
        <v>0</v>
      </c>
      <c r="AC283" s="21">
        <f t="shared" si="24"/>
        <v>0</v>
      </c>
      <c r="AD283" s="24">
        <f t="shared" si="24"/>
        <v>0</v>
      </c>
      <c r="AF283" s="15">
        <f t="shared" si="27"/>
        <v>0</v>
      </c>
    </row>
    <row r="284" spans="1:32" x14ac:dyDescent="0.25">
      <c r="A284" s="75"/>
      <c r="B284" s="75" t="e">
        <f>INDEX('FY16 DataDump'!$A$2:$H$4537, MATCH('FY16 Individual Analysis'!A284, 'FY16 DataDump'!$C$2:$C$4537, 0), MATCH('FY16 DataDump'!$B$1, 'FY16 DataDump'!$A$1:$H$1))</f>
        <v>#N/A</v>
      </c>
      <c r="C284" s="75" t="e">
        <f>INDEX('FY16 DataDump'!$A$2:$H$4537, MATCH('FY16 Individual Analysis'!A284, 'FY16 DataDump'!$C$2:$C$4537, 0), MATCH('FY16 DataDump'!$D$1, 'FY16 DataDump'!$A$1:$H$1))</f>
        <v>#N/A</v>
      </c>
      <c r="D284" s="27">
        <f>SUMIFS('FY16 DataDump'!$E$2:$E$4537, 'FY16 DataDump'!$C$2:$C$4537, 'FY16 Individual Analysis'!$A284, 'FY16 DataDump'!$H$2:$H$4537, D$2)</f>
        <v>0</v>
      </c>
      <c r="E284" s="27">
        <f>SUMIFS('FY16 DataDump'!$E$2:$E$4537, 'FY16 DataDump'!$C$2:$C$4537, 'FY16 Individual Analysis'!$A284, 'FY16 DataDump'!$H$2:$H$4537, E$2)</f>
        <v>0</v>
      </c>
      <c r="F284" s="27">
        <f>SUMIFS('FY16 DataDump'!$E$2:$E$4537, 'FY16 DataDump'!$C$2:$C$4537, 'FY16 Individual Analysis'!$A284, 'FY16 DataDump'!$H$2:$H$4537, F$2)</f>
        <v>0</v>
      </c>
      <c r="G284" s="27">
        <f>SUMIFS('FY16 DataDump'!$E$2:$E$4537, 'FY16 DataDump'!$C$2:$C$4537, 'FY16 Individual Analysis'!$A284, 'FY16 DataDump'!$H$2:$H$4537, G$2)</f>
        <v>0</v>
      </c>
      <c r="H284" s="27">
        <f>SUMIFS('FY16 DataDump'!$E$2:$E$4537, 'FY16 DataDump'!$C$2:$C$4537, 'FY16 Individual Analysis'!$A284, 'FY16 DataDump'!$H$2:$H$4537, H$2)</f>
        <v>0</v>
      </c>
      <c r="I284" s="27">
        <f>SUMIFS('FY16 DataDump'!$E$2:$E$4537, 'FY16 DataDump'!$C$2:$C$4537, 'FY16 Individual Analysis'!$A284, 'FY16 DataDump'!$H$2:$H$4537, I$2)</f>
        <v>0</v>
      </c>
      <c r="J284" s="27">
        <f>SUMIFS('FY16 DataDump'!$E$2:$E$4537, 'FY16 DataDump'!$C$2:$C$4537, 'FY16 Individual Analysis'!$A284, 'FY16 DataDump'!$H$2:$H$4537, J$2)</f>
        <v>0</v>
      </c>
      <c r="K284" s="27">
        <f>SUMIFS('FY16 DataDump'!$E$2:$E$4537, 'FY16 DataDump'!$C$2:$C$4537, 'FY16 Individual Analysis'!$A284, 'FY16 DataDump'!$H$2:$H$4537, K$2)</f>
        <v>0</v>
      </c>
      <c r="L284" s="27">
        <f>SUMIFS('FY16 DataDump'!$E$2:$E$4537, 'FY16 DataDump'!$C$2:$C$4537, 'FY16 Individual Analysis'!$A284, 'FY16 DataDump'!$H$2:$H$4537, L$2)</f>
        <v>0</v>
      </c>
      <c r="M284" s="27">
        <f>SUMIFS('FY16 DataDump'!$E$2:$E$4537, 'FY16 DataDump'!$C$2:$C$4537, 'FY16 Individual Analysis'!$A284, 'FY16 DataDump'!$H$2:$H$4537, M$2)</f>
        <v>0</v>
      </c>
      <c r="N284" s="27">
        <f>SUMIFS('FY16 DataDump'!$E$2:$E$4537, 'FY16 DataDump'!$C$2:$C$4537, 'FY16 Individual Analysis'!$A284, 'FY16 DataDump'!$H$2:$H$4537, N$2)</f>
        <v>0</v>
      </c>
      <c r="O284" s="27">
        <f>SUMIFS('FY16 DataDump'!$E$2:$E$4537, 'FY16 DataDump'!$C$2:$C$4537, 'FY16 Individual Analysis'!$A284, 'FY16 DataDump'!$H$2:$H$4537, O$2)</f>
        <v>0</v>
      </c>
      <c r="P284" s="27">
        <f t="shared" si="28"/>
        <v>0</v>
      </c>
      <c r="Q284" s="108">
        <f t="shared" si="26"/>
        <v>0</v>
      </c>
      <c r="S284" s="20">
        <f t="shared" si="30"/>
        <v>0</v>
      </c>
      <c r="T284" s="21">
        <f t="shared" si="30"/>
        <v>0</v>
      </c>
      <c r="U284" s="21">
        <f t="shared" si="30"/>
        <v>0</v>
      </c>
      <c r="V284" s="21">
        <f t="shared" si="29"/>
        <v>0</v>
      </c>
      <c r="W284" s="21">
        <f t="shared" si="29"/>
        <v>0</v>
      </c>
      <c r="X284" s="21">
        <f t="shared" si="29"/>
        <v>0</v>
      </c>
      <c r="Y284" s="21">
        <f t="shared" si="29"/>
        <v>0</v>
      </c>
      <c r="Z284" s="21">
        <f t="shared" si="29"/>
        <v>0</v>
      </c>
      <c r="AA284" s="21">
        <f t="shared" si="29"/>
        <v>0</v>
      </c>
      <c r="AB284" s="21">
        <f t="shared" si="24"/>
        <v>0</v>
      </c>
      <c r="AC284" s="21">
        <f t="shared" si="24"/>
        <v>0</v>
      </c>
      <c r="AD284" s="24">
        <f t="shared" si="24"/>
        <v>0</v>
      </c>
      <c r="AF284" s="15">
        <f t="shared" si="27"/>
        <v>0</v>
      </c>
    </row>
    <row r="285" spans="1:32" x14ac:dyDescent="0.25">
      <c r="A285" s="75"/>
      <c r="B285" s="75" t="e">
        <f>INDEX('FY16 DataDump'!$A$2:$H$4537, MATCH('FY16 Individual Analysis'!A285, 'FY16 DataDump'!$C$2:$C$4537, 0), MATCH('FY16 DataDump'!$B$1, 'FY16 DataDump'!$A$1:$H$1))</f>
        <v>#N/A</v>
      </c>
      <c r="C285" s="75" t="e">
        <f>INDEX('FY16 DataDump'!$A$2:$H$4537, MATCH('FY16 Individual Analysis'!A285, 'FY16 DataDump'!$C$2:$C$4537, 0), MATCH('FY16 DataDump'!$D$1, 'FY16 DataDump'!$A$1:$H$1))</f>
        <v>#N/A</v>
      </c>
      <c r="D285" s="27">
        <f>SUMIFS('FY16 DataDump'!$E$2:$E$4537, 'FY16 DataDump'!$C$2:$C$4537, 'FY16 Individual Analysis'!$A285, 'FY16 DataDump'!$H$2:$H$4537, D$2)</f>
        <v>0</v>
      </c>
      <c r="E285" s="27">
        <f>SUMIFS('FY16 DataDump'!$E$2:$E$4537, 'FY16 DataDump'!$C$2:$C$4537, 'FY16 Individual Analysis'!$A285, 'FY16 DataDump'!$H$2:$H$4537, E$2)</f>
        <v>0</v>
      </c>
      <c r="F285" s="27">
        <f>SUMIFS('FY16 DataDump'!$E$2:$E$4537, 'FY16 DataDump'!$C$2:$C$4537, 'FY16 Individual Analysis'!$A285, 'FY16 DataDump'!$H$2:$H$4537, F$2)</f>
        <v>0</v>
      </c>
      <c r="G285" s="27">
        <f>SUMIFS('FY16 DataDump'!$E$2:$E$4537, 'FY16 DataDump'!$C$2:$C$4537, 'FY16 Individual Analysis'!$A285, 'FY16 DataDump'!$H$2:$H$4537, G$2)</f>
        <v>0</v>
      </c>
      <c r="H285" s="27">
        <f>SUMIFS('FY16 DataDump'!$E$2:$E$4537, 'FY16 DataDump'!$C$2:$C$4537, 'FY16 Individual Analysis'!$A285, 'FY16 DataDump'!$H$2:$H$4537, H$2)</f>
        <v>0</v>
      </c>
      <c r="I285" s="27">
        <f>SUMIFS('FY16 DataDump'!$E$2:$E$4537, 'FY16 DataDump'!$C$2:$C$4537, 'FY16 Individual Analysis'!$A285, 'FY16 DataDump'!$H$2:$H$4537, I$2)</f>
        <v>0</v>
      </c>
      <c r="J285" s="27">
        <f>SUMIFS('FY16 DataDump'!$E$2:$E$4537, 'FY16 DataDump'!$C$2:$C$4537, 'FY16 Individual Analysis'!$A285, 'FY16 DataDump'!$H$2:$H$4537, J$2)</f>
        <v>0</v>
      </c>
      <c r="K285" s="27">
        <f>SUMIFS('FY16 DataDump'!$E$2:$E$4537, 'FY16 DataDump'!$C$2:$C$4537, 'FY16 Individual Analysis'!$A285, 'FY16 DataDump'!$H$2:$H$4537, K$2)</f>
        <v>0</v>
      </c>
      <c r="L285" s="27">
        <f>SUMIFS('FY16 DataDump'!$E$2:$E$4537, 'FY16 DataDump'!$C$2:$C$4537, 'FY16 Individual Analysis'!$A285, 'FY16 DataDump'!$H$2:$H$4537, L$2)</f>
        <v>0</v>
      </c>
      <c r="M285" s="27">
        <f>SUMIFS('FY16 DataDump'!$E$2:$E$4537, 'FY16 DataDump'!$C$2:$C$4537, 'FY16 Individual Analysis'!$A285, 'FY16 DataDump'!$H$2:$H$4537, M$2)</f>
        <v>0</v>
      </c>
      <c r="N285" s="27">
        <f>SUMIFS('FY16 DataDump'!$E$2:$E$4537, 'FY16 DataDump'!$C$2:$C$4537, 'FY16 Individual Analysis'!$A285, 'FY16 DataDump'!$H$2:$H$4537, N$2)</f>
        <v>0</v>
      </c>
      <c r="O285" s="27">
        <f>SUMIFS('FY16 DataDump'!$E$2:$E$4537, 'FY16 DataDump'!$C$2:$C$4537, 'FY16 Individual Analysis'!$A285, 'FY16 DataDump'!$H$2:$H$4537, O$2)</f>
        <v>0</v>
      </c>
      <c r="P285" s="27">
        <f t="shared" si="28"/>
        <v>0</v>
      </c>
      <c r="Q285" s="108">
        <f t="shared" si="26"/>
        <v>0</v>
      </c>
      <c r="S285" s="20">
        <f t="shared" si="30"/>
        <v>0</v>
      </c>
      <c r="T285" s="21">
        <f t="shared" si="30"/>
        <v>0</v>
      </c>
      <c r="U285" s="21">
        <f t="shared" si="30"/>
        <v>0</v>
      </c>
      <c r="V285" s="21">
        <f t="shared" si="29"/>
        <v>0</v>
      </c>
      <c r="W285" s="21">
        <f t="shared" si="29"/>
        <v>0</v>
      </c>
      <c r="X285" s="21">
        <f t="shared" si="29"/>
        <v>0</v>
      </c>
      <c r="Y285" s="21">
        <f t="shared" si="29"/>
        <v>0</v>
      </c>
      <c r="Z285" s="21">
        <f t="shared" si="29"/>
        <v>0</v>
      </c>
      <c r="AA285" s="21">
        <f t="shared" si="29"/>
        <v>0</v>
      </c>
      <c r="AB285" s="21">
        <f t="shared" si="24"/>
        <v>0</v>
      </c>
      <c r="AC285" s="21">
        <f t="shared" si="24"/>
        <v>0</v>
      </c>
      <c r="AD285" s="24">
        <f t="shared" si="24"/>
        <v>0</v>
      </c>
      <c r="AF285" s="15">
        <f t="shared" si="27"/>
        <v>0</v>
      </c>
    </row>
    <row r="286" spans="1:32" x14ac:dyDescent="0.25">
      <c r="A286" s="75"/>
      <c r="B286" s="75" t="e">
        <f>INDEX('FY16 DataDump'!$A$2:$H$4537, MATCH('FY16 Individual Analysis'!A286, 'FY16 DataDump'!$C$2:$C$4537, 0), MATCH('FY16 DataDump'!$B$1, 'FY16 DataDump'!$A$1:$H$1))</f>
        <v>#N/A</v>
      </c>
      <c r="C286" s="75" t="e">
        <f>INDEX('FY16 DataDump'!$A$2:$H$4537, MATCH('FY16 Individual Analysis'!A286, 'FY16 DataDump'!$C$2:$C$4537, 0), MATCH('FY16 DataDump'!$D$1, 'FY16 DataDump'!$A$1:$H$1))</f>
        <v>#N/A</v>
      </c>
      <c r="D286" s="27">
        <f>SUMIFS('FY16 DataDump'!$E$2:$E$4537, 'FY16 DataDump'!$C$2:$C$4537, 'FY16 Individual Analysis'!$A286, 'FY16 DataDump'!$H$2:$H$4537, D$2)</f>
        <v>0</v>
      </c>
      <c r="E286" s="27">
        <f>SUMIFS('FY16 DataDump'!$E$2:$E$4537, 'FY16 DataDump'!$C$2:$C$4537, 'FY16 Individual Analysis'!$A286, 'FY16 DataDump'!$H$2:$H$4537, E$2)</f>
        <v>0</v>
      </c>
      <c r="F286" s="27">
        <f>SUMIFS('FY16 DataDump'!$E$2:$E$4537, 'FY16 DataDump'!$C$2:$C$4537, 'FY16 Individual Analysis'!$A286, 'FY16 DataDump'!$H$2:$H$4537, F$2)</f>
        <v>0</v>
      </c>
      <c r="G286" s="27">
        <f>SUMIFS('FY16 DataDump'!$E$2:$E$4537, 'FY16 DataDump'!$C$2:$C$4537, 'FY16 Individual Analysis'!$A286, 'FY16 DataDump'!$H$2:$H$4537, G$2)</f>
        <v>0</v>
      </c>
      <c r="H286" s="27">
        <f>SUMIFS('FY16 DataDump'!$E$2:$E$4537, 'FY16 DataDump'!$C$2:$C$4537, 'FY16 Individual Analysis'!$A286, 'FY16 DataDump'!$H$2:$H$4537, H$2)</f>
        <v>0</v>
      </c>
      <c r="I286" s="27">
        <f>SUMIFS('FY16 DataDump'!$E$2:$E$4537, 'FY16 DataDump'!$C$2:$C$4537, 'FY16 Individual Analysis'!$A286, 'FY16 DataDump'!$H$2:$H$4537, I$2)</f>
        <v>0</v>
      </c>
      <c r="J286" s="27">
        <f>SUMIFS('FY16 DataDump'!$E$2:$E$4537, 'FY16 DataDump'!$C$2:$C$4537, 'FY16 Individual Analysis'!$A286, 'FY16 DataDump'!$H$2:$H$4537, J$2)</f>
        <v>0</v>
      </c>
      <c r="K286" s="27">
        <f>SUMIFS('FY16 DataDump'!$E$2:$E$4537, 'FY16 DataDump'!$C$2:$C$4537, 'FY16 Individual Analysis'!$A286, 'FY16 DataDump'!$H$2:$H$4537, K$2)</f>
        <v>0</v>
      </c>
      <c r="L286" s="27">
        <f>SUMIFS('FY16 DataDump'!$E$2:$E$4537, 'FY16 DataDump'!$C$2:$C$4537, 'FY16 Individual Analysis'!$A286, 'FY16 DataDump'!$H$2:$H$4537, L$2)</f>
        <v>0</v>
      </c>
      <c r="M286" s="27">
        <f>SUMIFS('FY16 DataDump'!$E$2:$E$4537, 'FY16 DataDump'!$C$2:$C$4537, 'FY16 Individual Analysis'!$A286, 'FY16 DataDump'!$H$2:$H$4537, M$2)</f>
        <v>0</v>
      </c>
      <c r="N286" s="27">
        <f>SUMIFS('FY16 DataDump'!$E$2:$E$4537, 'FY16 DataDump'!$C$2:$C$4537, 'FY16 Individual Analysis'!$A286, 'FY16 DataDump'!$H$2:$H$4537, N$2)</f>
        <v>0</v>
      </c>
      <c r="O286" s="27">
        <f>SUMIFS('FY16 DataDump'!$E$2:$E$4537, 'FY16 DataDump'!$C$2:$C$4537, 'FY16 Individual Analysis'!$A286, 'FY16 DataDump'!$H$2:$H$4537, O$2)</f>
        <v>0</v>
      </c>
      <c r="P286" s="27">
        <f t="shared" si="28"/>
        <v>0</v>
      </c>
      <c r="Q286" s="108">
        <f t="shared" si="26"/>
        <v>0</v>
      </c>
      <c r="S286" s="20">
        <f t="shared" si="30"/>
        <v>0</v>
      </c>
      <c r="T286" s="21">
        <f t="shared" si="30"/>
        <v>0</v>
      </c>
      <c r="U286" s="21">
        <f t="shared" si="30"/>
        <v>0</v>
      </c>
      <c r="V286" s="21">
        <f t="shared" si="29"/>
        <v>0</v>
      </c>
      <c r="W286" s="21">
        <f t="shared" si="29"/>
        <v>0</v>
      </c>
      <c r="X286" s="21">
        <f t="shared" si="29"/>
        <v>0</v>
      </c>
      <c r="Y286" s="21">
        <f t="shared" si="29"/>
        <v>0</v>
      </c>
      <c r="Z286" s="21">
        <f t="shared" si="29"/>
        <v>0</v>
      </c>
      <c r="AA286" s="21">
        <f t="shared" si="29"/>
        <v>0</v>
      </c>
      <c r="AB286" s="21">
        <f t="shared" si="29"/>
        <v>0</v>
      </c>
      <c r="AC286" s="21">
        <f t="shared" si="29"/>
        <v>0</v>
      </c>
      <c r="AD286" s="24">
        <f t="shared" si="29"/>
        <v>0</v>
      </c>
      <c r="AF286" s="15">
        <f t="shared" si="27"/>
        <v>0</v>
      </c>
    </row>
    <row r="287" spans="1:32" x14ac:dyDescent="0.25">
      <c r="A287" s="75"/>
      <c r="B287" s="75" t="e">
        <f>INDEX('FY16 DataDump'!$A$2:$H$4537, MATCH('FY16 Individual Analysis'!A287, 'FY16 DataDump'!$C$2:$C$4537, 0), MATCH('FY16 DataDump'!$B$1, 'FY16 DataDump'!$A$1:$H$1))</f>
        <v>#N/A</v>
      </c>
      <c r="C287" s="75" t="e">
        <f>INDEX('FY16 DataDump'!$A$2:$H$4537, MATCH('FY16 Individual Analysis'!A287, 'FY16 DataDump'!$C$2:$C$4537, 0), MATCH('FY16 DataDump'!$D$1, 'FY16 DataDump'!$A$1:$H$1))</f>
        <v>#N/A</v>
      </c>
      <c r="D287" s="27">
        <f>SUMIFS('FY16 DataDump'!$E$2:$E$4537, 'FY16 DataDump'!$C$2:$C$4537, 'FY16 Individual Analysis'!$A287, 'FY16 DataDump'!$H$2:$H$4537, D$2)</f>
        <v>0</v>
      </c>
      <c r="E287" s="27">
        <f>SUMIFS('FY16 DataDump'!$E$2:$E$4537, 'FY16 DataDump'!$C$2:$C$4537, 'FY16 Individual Analysis'!$A287, 'FY16 DataDump'!$H$2:$H$4537, E$2)</f>
        <v>0</v>
      </c>
      <c r="F287" s="27">
        <f>SUMIFS('FY16 DataDump'!$E$2:$E$4537, 'FY16 DataDump'!$C$2:$C$4537, 'FY16 Individual Analysis'!$A287, 'FY16 DataDump'!$H$2:$H$4537, F$2)</f>
        <v>0</v>
      </c>
      <c r="G287" s="27">
        <f>SUMIFS('FY16 DataDump'!$E$2:$E$4537, 'FY16 DataDump'!$C$2:$C$4537, 'FY16 Individual Analysis'!$A287, 'FY16 DataDump'!$H$2:$H$4537, G$2)</f>
        <v>0</v>
      </c>
      <c r="H287" s="27">
        <f>SUMIFS('FY16 DataDump'!$E$2:$E$4537, 'FY16 DataDump'!$C$2:$C$4537, 'FY16 Individual Analysis'!$A287, 'FY16 DataDump'!$H$2:$H$4537, H$2)</f>
        <v>0</v>
      </c>
      <c r="I287" s="27">
        <f>SUMIFS('FY16 DataDump'!$E$2:$E$4537, 'FY16 DataDump'!$C$2:$C$4537, 'FY16 Individual Analysis'!$A287, 'FY16 DataDump'!$H$2:$H$4537, I$2)</f>
        <v>0</v>
      </c>
      <c r="J287" s="27">
        <f>SUMIFS('FY16 DataDump'!$E$2:$E$4537, 'FY16 DataDump'!$C$2:$C$4537, 'FY16 Individual Analysis'!$A287, 'FY16 DataDump'!$H$2:$H$4537, J$2)</f>
        <v>0</v>
      </c>
      <c r="K287" s="27">
        <f>SUMIFS('FY16 DataDump'!$E$2:$E$4537, 'FY16 DataDump'!$C$2:$C$4537, 'FY16 Individual Analysis'!$A287, 'FY16 DataDump'!$H$2:$H$4537, K$2)</f>
        <v>0</v>
      </c>
      <c r="L287" s="27">
        <f>SUMIFS('FY16 DataDump'!$E$2:$E$4537, 'FY16 DataDump'!$C$2:$C$4537, 'FY16 Individual Analysis'!$A287, 'FY16 DataDump'!$H$2:$H$4537, L$2)</f>
        <v>0</v>
      </c>
      <c r="M287" s="27">
        <f>SUMIFS('FY16 DataDump'!$E$2:$E$4537, 'FY16 DataDump'!$C$2:$C$4537, 'FY16 Individual Analysis'!$A287, 'FY16 DataDump'!$H$2:$H$4537, M$2)</f>
        <v>0</v>
      </c>
      <c r="N287" s="27">
        <f>SUMIFS('FY16 DataDump'!$E$2:$E$4537, 'FY16 DataDump'!$C$2:$C$4537, 'FY16 Individual Analysis'!$A287, 'FY16 DataDump'!$H$2:$H$4537, N$2)</f>
        <v>0</v>
      </c>
      <c r="O287" s="27">
        <f>SUMIFS('FY16 DataDump'!$E$2:$E$4537, 'FY16 DataDump'!$C$2:$C$4537, 'FY16 Individual Analysis'!$A287, 'FY16 DataDump'!$H$2:$H$4537, O$2)</f>
        <v>0</v>
      </c>
      <c r="P287" s="27">
        <f t="shared" si="28"/>
        <v>0</v>
      </c>
      <c r="Q287" s="108">
        <f t="shared" si="26"/>
        <v>0</v>
      </c>
      <c r="S287" s="20">
        <f t="shared" si="30"/>
        <v>0</v>
      </c>
      <c r="T287" s="21">
        <f t="shared" si="30"/>
        <v>0</v>
      </c>
      <c r="U287" s="21">
        <f t="shared" si="30"/>
        <v>0</v>
      </c>
      <c r="V287" s="21">
        <f t="shared" si="29"/>
        <v>0</v>
      </c>
      <c r="W287" s="21">
        <f t="shared" si="29"/>
        <v>0</v>
      </c>
      <c r="X287" s="21">
        <f t="shared" si="29"/>
        <v>0</v>
      </c>
      <c r="Y287" s="21">
        <f t="shared" si="29"/>
        <v>0</v>
      </c>
      <c r="Z287" s="21">
        <f t="shared" si="29"/>
        <v>0</v>
      </c>
      <c r="AA287" s="21">
        <f t="shared" si="29"/>
        <v>0</v>
      </c>
      <c r="AB287" s="21">
        <f t="shared" si="29"/>
        <v>0</v>
      </c>
      <c r="AC287" s="21">
        <f t="shared" si="29"/>
        <v>0</v>
      </c>
      <c r="AD287" s="24">
        <f t="shared" si="29"/>
        <v>0</v>
      </c>
      <c r="AF287" s="15">
        <f t="shared" si="27"/>
        <v>0</v>
      </c>
    </row>
    <row r="288" spans="1:32" x14ac:dyDescent="0.25">
      <c r="A288" s="75"/>
      <c r="B288" s="75" t="e">
        <f>INDEX('FY16 DataDump'!$A$2:$H$4537, MATCH('FY16 Individual Analysis'!A288, 'FY16 DataDump'!$C$2:$C$4537, 0), MATCH('FY16 DataDump'!$B$1, 'FY16 DataDump'!$A$1:$H$1))</f>
        <v>#N/A</v>
      </c>
      <c r="C288" s="75" t="e">
        <f>INDEX('FY16 DataDump'!$A$2:$H$4537, MATCH('FY16 Individual Analysis'!A288, 'FY16 DataDump'!$C$2:$C$4537, 0), MATCH('FY16 DataDump'!$D$1, 'FY16 DataDump'!$A$1:$H$1))</f>
        <v>#N/A</v>
      </c>
      <c r="D288" s="27">
        <f>SUMIFS('FY16 DataDump'!$E$2:$E$4537, 'FY16 DataDump'!$C$2:$C$4537, 'FY16 Individual Analysis'!$A288, 'FY16 DataDump'!$H$2:$H$4537, D$2)</f>
        <v>0</v>
      </c>
      <c r="E288" s="27">
        <f>SUMIFS('FY16 DataDump'!$E$2:$E$4537, 'FY16 DataDump'!$C$2:$C$4537, 'FY16 Individual Analysis'!$A288, 'FY16 DataDump'!$H$2:$H$4537, E$2)</f>
        <v>0</v>
      </c>
      <c r="F288" s="27">
        <f>SUMIFS('FY16 DataDump'!$E$2:$E$4537, 'FY16 DataDump'!$C$2:$C$4537, 'FY16 Individual Analysis'!$A288, 'FY16 DataDump'!$H$2:$H$4537, F$2)</f>
        <v>0</v>
      </c>
      <c r="G288" s="27">
        <f>SUMIFS('FY16 DataDump'!$E$2:$E$4537, 'FY16 DataDump'!$C$2:$C$4537, 'FY16 Individual Analysis'!$A288, 'FY16 DataDump'!$H$2:$H$4537, G$2)</f>
        <v>0</v>
      </c>
      <c r="H288" s="27">
        <f>SUMIFS('FY16 DataDump'!$E$2:$E$4537, 'FY16 DataDump'!$C$2:$C$4537, 'FY16 Individual Analysis'!$A288, 'FY16 DataDump'!$H$2:$H$4537, H$2)</f>
        <v>0</v>
      </c>
      <c r="I288" s="27">
        <f>SUMIFS('FY16 DataDump'!$E$2:$E$4537, 'FY16 DataDump'!$C$2:$C$4537, 'FY16 Individual Analysis'!$A288, 'FY16 DataDump'!$H$2:$H$4537, I$2)</f>
        <v>0</v>
      </c>
      <c r="J288" s="27">
        <f>SUMIFS('FY16 DataDump'!$E$2:$E$4537, 'FY16 DataDump'!$C$2:$C$4537, 'FY16 Individual Analysis'!$A288, 'FY16 DataDump'!$H$2:$H$4537, J$2)</f>
        <v>0</v>
      </c>
      <c r="K288" s="27">
        <f>SUMIFS('FY16 DataDump'!$E$2:$E$4537, 'FY16 DataDump'!$C$2:$C$4537, 'FY16 Individual Analysis'!$A288, 'FY16 DataDump'!$H$2:$H$4537, K$2)</f>
        <v>0</v>
      </c>
      <c r="L288" s="27">
        <f>SUMIFS('FY16 DataDump'!$E$2:$E$4537, 'FY16 DataDump'!$C$2:$C$4537, 'FY16 Individual Analysis'!$A288, 'FY16 DataDump'!$H$2:$H$4537, L$2)</f>
        <v>0</v>
      </c>
      <c r="M288" s="27">
        <f>SUMIFS('FY16 DataDump'!$E$2:$E$4537, 'FY16 DataDump'!$C$2:$C$4537, 'FY16 Individual Analysis'!$A288, 'FY16 DataDump'!$H$2:$H$4537, M$2)</f>
        <v>0</v>
      </c>
      <c r="N288" s="27">
        <f>SUMIFS('FY16 DataDump'!$E$2:$E$4537, 'FY16 DataDump'!$C$2:$C$4537, 'FY16 Individual Analysis'!$A288, 'FY16 DataDump'!$H$2:$H$4537, N$2)</f>
        <v>0</v>
      </c>
      <c r="O288" s="27">
        <f>SUMIFS('FY16 DataDump'!$E$2:$E$4537, 'FY16 DataDump'!$C$2:$C$4537, 'FY16 Individual Analysis'!$A288, 'FY16 DataDump'!$H$2:$H$4537, O$2)</f>
        <v>0</v>
      </c>
      <c r="P288" s="27">
        <f t="shared" si="28"/>
        <v>0</v>
      </c>
      <c r="Q288" s="108">
        <f t="shared" si="26"/>
        <v>0</v>
      </c>
      <c r="S288" s="20">
        <f t="shared" si="30"/>
        <v>0</v>
      </c>
      <c r="T288" s="21">
        <f t="shared" si="30"/>
        <v>0</v>
      </c>
      <c r="U288" s="21">
        <f t="shared" si="30"/>
        <v>0</v>
      </c>
      <c r="V288" s="21">
        <f t="shared" si="29"/>
        <v>0</v>
      </c>
      <c r="W288" s="21">
        <f t="shared" si="29"/>
        <v>0</v>
      </c>
      <c r="X288" s="21">
        <f t="shared" si="29"/>
        <v>0</v>
      </c>
      <c r="Y288" s="21">
        <f t="shared" si="29"/>
        <v>0</v>
      </c>
      <c r="Z288" s="21">
        <f t="shared" si="29"/>
        <v>0</v>
      </c>
      <c r="AA288" s="21">
        <f t="shared" si="29"/>
        <v>0</v>
      </c>
      <c r="AB288" s="21">
        <f t="shared" si="29"/>
        <v>0</v>
      </c>
      <c r="AC288" s="21">
        <f t="shared" si="29"/>
        <v>0</v>
      </c>
      <c r="AD288" s="24">
        <f t="shared" si="29"/>
        <v>0</v>
      </c>
      <c r="AF288" s="15">
        <f t="shared" si="27"/>
        <v>0</v>
      </c>
    </row>
    <row r="289" spans="1:32" x14ac:dyDescent="0.25">
      <c r="A289" s="75"/>
      <c r="B289" s="75" t="e">
        <f>INDEX('FY16 DataDump'!$A$2:$H$4537, MATCH('FY16 Individual Analysis'!A289, 'FY16 DataDump'!$C$2:$C$4537, 0), MATCH('FY16 DataDump'!$B$1, 'FY16 DataDump'!$A$1:$H$1))</f>
        <v>#N/A</v>
      </c>
      <c r="C289" s="75" t="e">
        <f>INDEX('FY16 DataDump'!$A$2:$H$4537, MATCH('FY16 Individual Analysis'!A289, 'FY16 DataDump'!$C$2:$C$4537, 0), MATCH('FY16 DataDump'!$D$1, 'FY16 DataDump'!$A$1:$H$1))</f>
        <v>#N/A</v>
      </c>
      <c r="D289" s="27">
        <f>SUMIFS('FY16 DataDump'!$E$2:$E$4537, 'FY16 DataDump'!$C$2:$C$4537, 'FY16 Individual Analysis'!$A289, 'FY16 DataDump'!$H$2:$H$4537, D$2)</f>
        <v>0</v>
      </c>
      <c r="E289" s="27">
        <f>SUMIFS('FY16 DataDump'!$E$2:$E$4537, 'FY16 DataDump'!$C$2:$C$4537, 'FY16 Individual Analysis'!$A289, 'FY16 DataDump'!$H$2:$H$4537, E$2)</f>
        <v>0</v>
      </c>
      <c r="F289" s="27">
        <f>SUMIFS('FY16 DataDump'!$E$2:$E$4537, 'FY16 DataDump'!$C$2:$C$4537, 'FY16 Individual Analysis'!$A289, 'FY16 DataDump'!$H$2:$H$4537, F$2)</f>
        <v>0</v>
      </c>
      <c r="G289" s="27">
        <f>SUMIFS('FY16 DataDump'!$E$2:$E$4537, 'FY16 DataDump'!$C$2:$C$4537, 'FY16 Individual Analysis'!$A289, 'FY16 DataDump'!$H$2:$H$4537, G$2)</f>
        <v>0</v>
      </c>
      <c r="H289" s="27">
        <f>SUMIFS('FY16 DataDump'!$E$2:$E$4537, 'FY16 DataDump'!$C$2:$C$4537, 'FY16 Individual Analysis'!$A289, 'FY16 DataDump'!$H$2:$H$4537, H$2)</f>
        <v>0</v>
      </c>
      <c r="I289" s="27">
        <f>SUMIFS('FY16 DataDump'!$E$2:$E$4537, 'FY16 DataDump'!$C$2:$C$4537, 'FY16 Individual Analysis'!$A289, 'FY16 DataDump'!$H$2:$H$4537, I$2)</f>
        <v>0</v>
      </c>
      <c r="J289" s="27">
        <f>SUMIFS('FY16 DataDump'!$E$2:$E$4537, 'FY16 DataDump'!$C$2:$C$4537, 'FY16 Individual Analysis'!$A289, 'FY16 DataDump'!$H$2:$H$4537, J$2)</f>
        <v>0</v>
      </c>
      <c r="K289" s="27">
        <f>SUMIFS('FY16 DataDump'!$E$2:$E$4537, 'FY16 DataDump'!$C$2:$C$4537, 'FY16 Individual Analysis'!$A289, 'FY16 DataDump'!$H$2:$H$4537, K$2)</f>
        <v>0</v>
      </c>
      <c r="L289" s="27">
        <f>SUMIFS('FY16 DataDump'!$E$2:$E$4537, 'FY16 DataDump'!$C$2:$C$4537, 'FY16 Individual Analysis'!$A289, 'FY16 DataDump'!$H$2:$H$4537, L$2)</f>
        <v>0</v>
      </c>
      <c r="M289" s="27">
        <f>SUMIFS('FY16 DataDump'!$E$2:$E$4537, 'FY16 DataDump'!$C$2:$C$4537, 'FY16 Individual Analysis'!$A289, 'FY16 DataDump'!$H$2:$H$4537, M$2)</f>
        <v>0</v>
      </c>
      <c r="N289" s="27">
        <f>SUMIFS('FY16 DataDump'!$E$2:$E$4537, 'FY16 DataDump'!$C$2:$C$4537, 'FY16 Individual Analysis'!$A289, 'FY16 DataDump'!$H$2:$H$4537, N$2)</f>
        <v>0</v>
      </c>
      <c r="O289" s="27">
        <f>SUMIFS('FY16 DataDump'!$E$2:$E$4537, 'FY16 DataDump'!$C$2:$C$4537, 'FY16 Individual Analysis'!$A289, 'FY16 DataDump'!$H$2:$H$4537, O$2)</f>
        <v>0</v>
      </c>
      <c r="P289" s="27">
        <f t="shared" si="28"/>
        <v>0</v>
      </c>
      <c r="Q289" s="108">
        <f t="shared" si="26"/>
        <v>0</v>
      </c>
      <c r="S289" s="20">
        <f t="shared" si="30"/>
        <v>0</v>
      </c>
      <c r="T289" s="21">
        <f t="shared" si="30"/>
        <v>0</v>
      </c>
      <c r="U289" s="21">
        <f t="shared" si="30"/>
        <v>0</v>
      </c>
      <c r="V289" s="21">
        <f t="shared" si="29"/>
        <v>0</v>
      </c>
      <c r="W289" s="21">
        <f t="shared" si="29"/>
        <v>0</v>
      </c>
      <c r="X289" s="21">
        <f t="shared" si="29"/>
        <v>0</v>
      </c>
      <c r="Y289" s="21">
        <f t="shared" si="29"/>
        <v>0</v>
      </c>
      <c r="Z289" s="21">
        <f t="shared" si="29"/>
        <v>0</v>
      </c>
      <c r="AA289" s="21">
        <f t="shared" si="29"/>
        <v>0</v>
      </c>
      <c r="AB289" s="21">
        <f t="shared" si="29"/>
        <v>0</v>
      </c>
      <c r="AC289" s="21">
        <f t="shared" si="29"/>
        <v>0</v>
      </c>
      <c r="AD289" s="24">
        <f t="shared" si="29"/>
        <v>0</v>
      </c>
      <c r="AF289" s="15">
        <f t="shared" si="27"/>
        <v>0</v>
      </c>
    </row>
    <row r="290" spans="1:32" x14ac:dyDescent="0.25">
      <c r="A290" s="75"/>
      <c r="B290" s="75" t="e">
        <f>INDEX('FY16 DataDump'!$A$2:$H$4537, MATCH('FY16 Individual Analysis'!A290, 'FY16 DataDump'!$C$2:$C$4537, 0), MATCH('FY16 DataDump'!$B$1, 'FY16 DataDump'!$A$1:$H$1))</f>
        <v>#N/A</v>
      </c>
      <c r="C290" s="75" t="e">
        <f>INDEX('FY16 DataDump'!$A$2:$H$4537, MATCH('FY16 Individual Analysis'!A290, 'FY16 DataDump'!$C$2:$C$4537, 0), MATCH('FY16 DataDump'!$D$1, 'FY16 DataDump'!$A$1:$H$1))</f>
        <v>#N/A</v>
      </c>
      <c r="D290" s="27">
        <f>SUMIFS('FY16 DataDump'!$E$2:$E$4537, 'FY16 DataDump'!$C$2:$C$4537, 'FY16 Individual Analysis'!$A290, 'FY16 DataDump'!$H$2:$H$4537, D$2)</f>
        <v>0</v>
      </c>
      <c r="E290" s="27">
        <f>SUMIFS('FY16 DataDump'!$E$2:$E$4537, 'FY16 DataDump'!$C$2:$C$4537, 'FY16 Individual Analysis'!$A290, 'FY16 DataDump'!$H$2:$H$4537, E$2)</f>
        <v>0</v>
      </c>
      <c r="F290" s="27">
        <f>SUMIFS('FY16 DataDump'!$E$2:$E$4537, 'FY16 DataDump'!$C$2:$C$4537, 'FY16 Individual Analysis'!$A290, 'FY16 DataDump'!$H$2:$H$4537, F$2)</f>
        <v>0</v>
      </c>
      <c r="G290" s="27">
        <f>SUMIFS('FY16 DataDump'!$E$2:$E$4537, 'FY16 DataDump'!$C$2:$C$4537, 'FY16 Individual Analysis'!$A290, 'FY16 DataDump'!$H$2:$H$4537, G$2)</f>
        <v>0</v>
      </c>
      <c r="H290" s="27">
        <f>SUMIFS('FY16 DataDump'!$E$2:$E$4537, 'FY16 DataDump'!$C$2:$C$4537, 'FY16 Individual Analysis'!$A290, 'FY16 DataDump'!$H$2:$H$4537, H$2)</f>
        <v>0</v>
      </c>
      <c r="I290" s="27">
        <f>SUMIFS('FY16 DataDump'!$E$2:$E$4537, 'FY16 DataDump'!$C$2:$C$4537, 'FY16 Individual Analysis'!$A290, 'FY16 DataDump'!$H$2:$H$4537, I$2)</f>
        <v>0</v>
      </c>
      <c r="J290" s="27">
        <f>SUMIFS('FY16 DataDump'!$E$2:$E$4537, 'FY16 DataDump'!$C$2:$C$4537, 'FY16 Individual Analysis'!$A290, 'FY16 DataDump'!$H$2:$H$4537, J$2)</f>
        <v>0</v>
      </c>
      <c r="K290" s="27">
        <f>SUMIFS('FY16 DataDump'!$E$2:$E$4537, 'FY16 DataDump'!$C$2:$C$4537, 'FY16 Individual Analysis'!$A290, 'FY16 DataDump'!$H$2:$H$4537, K$2)</f>
        <v>0</v>
      </c>
      <c r="L290" s="27">
        <f>SUMIFS('FY16 DataDump'!$E$2:$E$4537, 'FY16 DataDump'!$C$2:$C$4537, 'FY16 Individual Analysis'!$A290, 'FY16 DataDump'!$H$2:$H$4537, L$2)</f>
        <v>0</v>
      </c>
      <c r="M290" s="27">
        <f>SUMIFS('FY16 DataDump'!$E$2:$E$4537, 'FY16 DataDump'!$C$2:$C$4537, 'FY16 Individual Analysis'!$A290, 'FY16 DataDump'!$H$2:$H$4537, M$2)</f>
        <v>0</v>
      </c>
      <c r="N290" s="27">
        <f>SUMIFS('FY16 DataDump'!$E$2:$E$4537, 'FY16 DataDump'!$C$2:$C$4537, 'FY16 Individual Analysis'!$A290, 'FY16 DataDump'!$H$2:$H$4537, N$2)</f>
        <v>0</v>
      </c>
      <c r="O290" s="27">
        <f>SUMIFS('FY16 DataDump'!$E$2:$E$4537, 'FY16 DataDump'!$C$2:$C$4537, 'FY16 Individual Analysis'!$A290, 'FY16 DataDump'!$H$2:$H$4537, O$2)</f>
        <v>0</v>
      </c>
      <c r="P290" s="27">
        <f t="shared" si="28"/>
        <v>0</v>
      </c>
      <c r="Q290" s="108">
        <f t="shared" si="26"/>
        <v>0</v>
      </c>
      <c r="S290" s="20">
        <f t="shared" si="30"/>
        <v>0</v>
      </c>
      <c r="T290" s="21">
        <f t="shared" si="30"/>
        <v>0</v>
      </c>
      <c r="U290" s="21">
        <f t="shared" si="30"/>
        <v>0</v>
      </c>
      <c r="V290" s="21">
        <f t="shared" si="29"/>
        <v>0</v>
      </c>
      <c r="W290" s="21">
        <f t="shared" si="29"/>
        <v>0</v>
      </c>
      <c r="X290" s="21">
        <f t="shared" si="29"/>
        <v>0</v>
      </c>
      <c r="Y290" s="21">
        <f t="shared" si="29"/>
        <v>0</v>
      </c>
      <c r="Z290" s="21">
        <f t="shared" si="29"/>
        <v>0</v>
      </c>
      <c r="AA290" s="21">
        <f t="shared" si="29"/>
        <v>0</v>
      </c>
      <c r="AB290" s="21">
        <f t="shared" si="29"/>
        <v>0</v>
      </c>
      <c r="AC290" s="21">
        <f t="shared" si="29"/>
        <v>0</v>
      </c>
      <c r="AD290" s="24">
        <f t="shared" si="29"/>
        <v>0</v>
      </c>
      <c r="AF290" s="15">
        <f t="shared" si="27"/>
        <v>0</v>
      </c>
    </row>
    <row r="291" spans="1:32" x14ac:dyDescent="0.25">
      <c r="A291" s="75"/>
      <c r="B291" s="75" t="e">
        <f>INDEX('FY16 DataDump'!$A$2:$H$4537, MATCH('FY16 Individual Analysis'!A291, 'FY16 DataDump'!$C$2:$C$4537, 0), MATCH('FY16 DataDump'!$B$1, 'FY16 DataDump'!$A$1:$H$1))</f>
        <v>#N/A</v>
      </c>
      <c r="C291" s="75" t="e">
        <f>INDEX('FY16 DataDump'!$A$2:$H$4537, MATCH('FY16 Individual Analysis'!A291, 'FY16 DataDump'!$C$2:$C$4537, 0), MATCH('FY16 DataDump'!$D$1, 'FY16 DataDump'!$A$1:$H$1))</f>
        <v>#N/A</v>
      </c>
      <c r="D291" s="27">
        <f>SUMIFS('FY16 DataDump'!$E$2:$E$4537, 'FY16 DataDump'!$C$2:$C$4537, 'FY16 Individual Analysis'!$A291, 'FY16 DataDump'!$H$2:$H$4537, D$2)</f>
        <v>0</v>
      </c>
      <c r="E291" s="27">
        <f>SUMIFS('FY16 DataDump'!$E$2:$E$4537, 'FY16 DataDump'!$C$2:$C$4537, 'FY16 Individual Analysis'!$A291, 'FY16 DataDump'!$H$2:$H$4537, E$2)</f>
        <v>0</v>
      </c>
      <c r="F291" s="27">
        <f>SUMIFS('FY16 DataDump'!$E$2:$E$4537, 'FY16 DataDump'!$C$2:$C$4537, 'FY16 Individual Analysis'!$A291, 'FY16 DataDump'!$H$2:$H$4537, F$2)</f>
        <v>0</v>
      </c>
      <c r="G291" s="27">
        <f>SUMIFS('FY16 DataDump'!$E$2:$E$4537, 'FY16 DataDump'!$C$2:$C$4537, 'FY16 Individual Analysis'!$A291, 'FY16 DataDump'!$H$2:$H$4537, G$2)</f>
        <v>0</v>
      </c>
      <c r="H291" s="27">
        <f>SUMIFS('FY16 DataDump'!$E$2:$E$4537, 'FY16 DataDump'!$C$2:$C$4537, 'FY16 Individual Analysis'!$A291, 'FY16 DataDump'!$H$2:$H$4537, H$2)</f>
        <v>0</v>
      </c>
      <c r="I291" s="27">
        <f>SUMIFS('FY16 DataDump'!$E$2:$E$4537, 'FY16 DataDump'!$C$2:$C$4537, 'FY16 Individual Analysis'!$A291, 'FY16 DataDump'!$H$2:$H$4537, I$2)</f>
        <v>0</v>
      </c>
      <c r="J291" s="27">
        <f>SUMIFS('FY16 DataDump'!$E$2:$E$4537, 'FY16 DataDump'!$C$2:$C$4537, 'FY16 Individual Analysis'!$A291, 'FY16 DataDump'!$H$2:$H$4537, J$2)</f>
        <v>0</v>
      </c>
      <c r="K291" s="27">
        <f>SUMIFS('FY16 DataDump'!$E$2:$E$4537, 'FY16 DataDump'!$C$2:$C$4537, 'FY16 Individual Analysis'!$A291, 'FY16 DataDump'!$H$2:$H$4537, K$2)</f>
        <v>0</v>
      </c>
      <c r="L291" s="27">
        <f>SUMIFS('FY16 DataDump'!$E$2:$E$4537, 'FY16 DataDump'!$C$2:$C$4537, 'FY16 Individual Analysis'!$A291, 'FY16 DataDump'!$H$2:$H$4537, L$2)</f>
        <v>0</v>
      </c>
      <c r="M291" s="27">
        <f>SUMIFS('FY16 DataDump'!$E$2:$E$4537, 'FY16 DataDump'!$C$2:$C$4537, 'FY16 Individual Analysis'!$A291, 'FY16 DataDump'!$H$2:$H$4537, M$2)</f>
        <v>0</v>
      </c>
      <c r="N291" s="27">
        <f>SUMIFS('FY16 DataDump'!$E$2:$E$4537, 'FY16 DataDump'!$C$2:$C$4537, 'FY16 Individual Analysis'!$A291, 'FY16 DataDump'!$H$2:$H$4537, N$2)</f>
        <v>0</v>
      </c>
      <c r="O291" s="27">
        <f>SUMIFS('FY16 DataDump'!$E$2:$E$4537, 'FY16 DataDump'!$C$2:$C$4537, 'FY16 Individual Analysis'!$A291, 'FY16 DataDump'!$H$2:$H$4537, O$2)</f>
        <v>0</v>
      </c>
      <c r="P291" s="27">
        <f t="shared" si="28"/>
        <v>0</v>
      </c>
      <c r="Q291" s="108">
        <f t="shared" si="26"/>
        <v>0</v>
      </c>
      <c r="S291" s="20">
        <f t="shared" si="30"/>
        <v>0</v>
      </c>
      <c r="T291" s="21">
        <f t="shared" si="30"/>
        <v>0</v>
      </c>
      <c r="U291" s="21">
        <f t="shared" si="30"/>
        <v>0</v>
      </c>
      <c r="V291" s="21">
        <f t="shared" si="29"/>
        <v>0</v>
      </c>
      <c r="W291" s="21">
        <f t="shared" si="29"/>
        <v>0</v>
      </c>
      <c r="X291" s="21">
        <f t="shared" si="29"/>
        <v>0</v>
      </c>
      <c r="Y291" s="21">
        <f t="shared" si="29"/>
        <v>0</v>
      </c>
      <c r="Z291" s="21">
        <f t="shared" si="29"/>
        <v>0</v>
      </c>
      <c r="AA291" s="21">
        <f t="shared" si="29"/>
        <v>0</v>
      </c>
      <c r="AB291" s="21">
        <f t="shared" si="29"/>
        <v>0</v>
      </c>
      <c r="AC291" s="21">
        <f t="shared" si="29"/>
        <v>0</v>
      </c>
      <c r="AD291" s="24">
        <f t="shared" si="29"/>
        <v>0</v>
      </c>
      <c r="AF291" s="15">
        <f t="shared" si="27"/>
        <v>0</v>
      </c>
    </row>
    <row r="292" spans="1:32" x14ac:dyDescent="0.25">
      <c r="A292" s="75"/>
      <c r="B292" s="75" t="e">
        <f>INDEX('FY16 DataDump'!$A$2:$H$4537, MATCH('FY16 Individual Analysis'!A292, 'FY16 DataDump'!$C$2:$C$4537, 0), MATCH('FY16 DataDump'!$B$1, 'FY16 DataDump'!$A$1:$H$1))</f>
        <v>#N/A</v>
      </c>
      <c r="C292" s="75" t="e">
        <f>INDEX('FY16 DataDump'!$A$2:$H$4537, MATCH('FY16 Individual Analysis'!A292, 'FY16 DataDump'!$C$2:$C$4537, 0), MATCH('FY16 DataDump'!$D$1, 'FY16 DataDump'!$A$1:$H$1))</f>
        <v>#N/A</v>
      </c>
      <c r="D292" s="27">
        <f>SUMIFS('FY16 DataDump'!$E$2:$E$4537, 'FY16 DataDump'!$C$2:$C$4537, 'FY16 Individual Analysis'!$A292, 'FY16 DataDump'!$H$2:$H$4537, D$2)</f>
        <v>0</v>
      </c>
      <c r="E292" s="27">
        <f>SUMIFS('FY16 DataDump'!$E$2:$E$4537, 'FY16 DataDump'!$C$2:$C$4537, 'FY16 Individual Analysis'!$A292, 'FY16 DataDump'!$H$2:$H$4537, E$2)</f>
        <v>0</v>
      </c>
      <c r="F292" s="27">
        <f>SUMIFS('FY16 DataDump'!$E$2:$E$4537, 'FY16 DataDump'!$C$2:$C$4537, 'FY16 Individual Analysis'!$A292, 'FY16 DataDump'!$H$2:$H$4537, F$2)</f>
        <v>0</v>
      </c>
      <c r="G292" s="27">
        <f>SUMIFS('FY16 DataDump'!$E$2:$E$4537, 'FY16 DataDump'!$C$2:$C$4537, 'FY16 Individual Analysis'!$A292, 'FY16 DataDump'!$H$2:$H$4537, G$2)</f>
        <v>0</v>
      </c>
      <c r="H292" s="27">
        <f>SUMIFS('FY16 DataDump'!$E$2:$E$4537, 'FY16 DataDump'!$C$2:$C$4537, 'FY16 Individual Analysis'!$A292, 'FY16 DataDump'!$H$2:$H$4537, H$2)</f>
        <v>0</v>
      </c>
      <c r="I292" s="27">
        <f>SUMIFS('FY16 DataDump'!$E$2:$E$4537, 'FY16 DataDump'!$C$2:$C$4537, 'FY16 Individual Analysis'!$A292, 'FY16 DataDump'!$H$2:$H$4537, I$2)</f>
        <v>0</v>
      </c>
      <c r="J292" s="27">
        <f>SUMIFS('FY16 DataDump'!$E$2:$E$4537, 'FY16 DataDump'!$C$2:$C$4537, 'FY16 Individual Analysis'!$A292, 'FY16 DataDump'!$H$2:$H$4537, J$2)</f>
        <v>0</v>
      </c>
      <c r="K292" s="27">
        <f>SUMIFS('FY16 DataDump'!$E$2:$E$4537, 'FY16 DataDump'!$C$2:$C$4537, 'FY16 Individual Analysis'!$A292, 'FY16 DataDump'!$H$2:$H$4537, K$2)</f>
        <v>0</v>
      </c>
      <c r="L292" s="27">
        <f>SUMIFS('FY16 DataDump'!$E$2:$E$4537, 'FY16 DataDump'!$C$2:$C$4537, 'FY16 Individual Analysis'!$A292, 'FY16 DataDump'!$H$2:$H$4537, L$2)</f>
        <v>0</v>
      </c>
      <c r="M292" s="27">
        <f>SUMIFS('FY16 DataDump'!$E$2:$E$4537, 'FY16 DataDump'!$C$2:$C$4537, 'FY16 Individual Analysis'!$A292, 'FY16 DataDump'!$H$2:$H$4537, M$2)</f>
        <v>0</v>
      </c>
      <c r="N292" s="27">
        <f>SUMIFS('FY16 DataDump'!$E$2:$E$4537, 'FY16 DataDump'!$C$2:$C$4537, 'FY16 Individual Analysis'!$A292, 'FY16 DataDump'!$H$2:$H$4537, N$2)</f>
        <v>0</v>
      </c>
      <c r="O292" s="27">
        <f>SUMIFS('FY16 DataDump'!$E$2:$E$4537, 'FY16 DataDump'!$C$2:$C$4537, 'FY16 Individual Analysis'!$A292, 'FY16 DataDump'!$H$2:$H$4537, O$2)</f>
        <v>0</v>
      </c>
      <c r="P292" s="27">
        <f t="shared" si="28"/>
        <v>0</v>
      </c>
      <c r="Q292" s="108">
        <f t="shared" si="26"/>
        <v>0</v>
      </c>
      <c r="S292" s="20">
        <f t="shared" si="30"/>
        <v>0</v>
      </c>
      <c r="T292" s="21">
        <f t="shared" si="30"/>
        <v>0</v>
      </c>
      <c r="U292" s="21">
        <f t="shared" si="30"/>
        <v>0</v>
      </c>
      <c r="V292" s="21">
        <f t="shared" si="29"/>
        <v>0</v>
      </c>
      <c r="W292" s="21">
        <f t="shared" si="29"/>
        <v>0</v>
      </c>
      <c r="X292" s="21">
        <f t="shared" si="29"/>
        <v>0</v>
      </c>
      <c r="Y292" s="21">
        <f t="shared" si="29"/>
        <v>0</v>
      </c>
      <c r="Z292" s="21">
        <f t="shared" si="29"/>
        <v>0</v>
      </c>
      <c r="AA292" s="21">
        <f t="shared" si="29"/>
        <v>0</v>
      </c>
      <c r="AB292" s="21">
        <f t="shared" si="29"/>
        <v>0</v>
      </c>
      <c r="AC292" s="21">
        <f t="shared" si="29"/>
        <v>0</v>
      </c>
      <c r="AD292" s="24">
        <f t="shared" si="29"/>
        <v>0</v>
      </c>
      <c r="AF292" s="15">
        <f t="shared" si="27"/>
        <v>0</v>
      </c>
    </row>
    <row r="293" spans="1:32" x14ac:dyDescent="0.25">
      <c r="A293" s="75"/>
      <c r="B293" s="75" t="e">
        <f>INDEX('FY16 DataDump'!$A$2:$H$4537, MATCH('FY16 Individual Analysis'!A293, 'FY16 DataDump'!$C$2:$C$4537, 0), MATCH('FY16 DataDump'!$B$1, 'FY16 DataDump'!$A$1:$H$1))</f>
        <v>#N/A</v>
      </c>
      <c r="C293" s="75" t="e">
        <f>INDEX('FY16 DataDump'!$A$2:$H$4537, MATCH('FY16 Individual Analysis'!A293, 'FY16 DataDump'!$C$2:$C$4537, 0), MATCH('FY16 DataDump'!$D$1, 'FY16 DataDump'!$A$1:$H$1))</f>
        <v>#N/A</v>
      </c>
      <c r="D293" s="27">
        <f>SUMIFS('FY16 DataDump'!$E$2:$E$4537, 'FY16 DataDump'!$C$2:$C$4537, 'FY16 Individual Analysis'!$A293, 'FY16 DataDump'!$H$2:$H$4537, D$2)</f>
        <v>0</v>
      </c>
      <c r="E293" s="27">
        <f>SUMIFS('FY16 DataDump'!$E$2:$E$4537, 'FY16 DataDump'!$C$2:$C$4537, 'FY16 Individual Analysis'!$A293, 'FY16 DataDump'!$H$2:$H$4537, E$2)</f>
        <v>0</v>
      </c>
      <c r="F293" s="27">
        <f>SUMIFS('FY16 DataDump'!$E$2:$E$4537, 'FY16 DataDump'!$C$2:$C$4537, 'FY16 Individual Analysis'!$A293, 'FY16 DataDump'!$H$2:$H$4537, F$2)</f>
        <v>0</v>
      </c>
      <c r="G293" s="27">
        <f>SUMIFS('FY16 DataDump'!$E$2:$E$4537, 'FY16 DataDump'!$C$2:$C$4537, 'FY16 Individual Analysis'!$A293, 'FY16 DataDump'!$H$2:$H$4537, G$2)</f>
        <v>0</v>
      </c>
      <c r="H293" s="27">
        <f>SUMIFS('FY16 DataDump'!$E$2:$E$4537, 'FY16 DataDump'!$C$2:$C$4537, 'FY16 Individual Analysis'!$A293, 'FY16 DataDump'!$H$2:$H$4537, H$2)</f>
        <v>0</v>
      </c>
      <c r="I293" s="27">
        <f>SUMIFS('FY16 DataDump'!$E$2:$E$4537, 'FY16 DataDump'!$C$2:$C$4537, 'FY16 Individual Analysis'!$A293, 'FY16 DataDump'!$H$2:$H$4537, I$2)</f>
        <v>0</v>
      </c>
      <c r="J293" s="27">
        <f>SUMIFS('FY16 DataDump'!$E$2:$E$4537, 'FY16 DataDump'!$C$2:$C$4537, 'FY16 Individual Analysis'!$A293, 'FY16 DataDump'!$H$2:$H$4537, J$2)</f>
        <v>0</v>
      </c>
      <c r="K293" s="27">
        <f>SUMIFS('FY16 DataDump'!$E$2:$E$4537, 'FY16 DataDump'!$C$2:$C$4537, 'FY16 Individual Analysis'!$A293, 'FY16 DataDump'!$H$2:$H$4537, K$2)</f>
        <v>0</v>
      </c>
      <c r="L293" s="27">
        <f>SUMIFS('FY16 DataDump'!$E$2:$E$4537, 'FY16 DataDump'!$C$2:$C$4537, 'FY16 Individual Analysis'!$A293, 'FY16 DataDump'!$H$2:$H$4537, L$2)</f>
        <v>0</v>
      </c>
      <c r="M293" s="27">
        <f>SUMIFS('FY16 DataDump'!$E$2:$E$4537, 'FY16 DataDump'!$C$2:$C$4537, 'FY16 Individual Analysis'!$A293, 'FY16 DataDump'!$H$2:$H$4537, M$2)</f>
        <v>0</v>
      </c>
      <c r="N293" s="27">
        <f>SUMIFS('FY16 DataDump'!$E$2:$E$4537, 'FY16 DataDump'!$C$2:$C$4537, 'FY16 Individual Analysis'!$A293, 'FY16 DataDump'!$H$2:$H$4537, N$2)</f>
        <v>0</v>
      </c>
      <c r="O293" s="27">
        <f>SUMIFS('FY16 DataDump'!$E$2:$E$4537, 'FY16 DataDump'!$C$2:$C$4537, 'FY16 Individual Analysis'!$A293, 'FY16 DataDump'!$H$2:$H$4537, O$2)</f>
        <v>0</v>
      </c>
      <c r="P293" s="27">
        <f t="shared" si="28"/>
        <v>0</v>
      </c>
      <c r="Q293" s="108">
        <f t="shared" si="26"/>
        <v>0</v>
      </c>
      <c r="S293" s="20">
        <f t="shared" si="30"/>
        <v>0</v>
      </c>
      <c r="T293" s="21">
        <f t="shared" si="30"/>
        <v>0</v>
      </c>
      <c r="U293" s="21">
        <f t="shared" si="30"/>
        <v>0</v>
      </c>
      <c r="V293" s="21">
        <f t="shared" si="29"/>
        <v>0</v>
      </c>
      <c r="W293" s="21">
        <f t="shared" si="29"/>
        <v>0</v>
      </c>
      <c r="X293" s="21">
        <f t="shared" si="29"/>
        <v>0</v>
      </c>
      <c r="Y293" s="21">
        <f t="shared" si="29"/>
        <v>0</v>
      </c>
      <c r="Z293" s="21">
        <f t="shared" si="29"/>
        <v>0</v>
      </c>
      <c r="AA293" s="21">
        <f t="shared" si="29"/>
        <v>0</v>
      </c>
      <c r="AB293" s="21">
        <f t="shared" si="29"/>
        <v>0</v>
      </c>
      <c r="AC293" s="21">
        <f t="shared" si="29"/>
        <v>0</v>
      </c>
      <c r="AD293" s="24">
        <f t="shared" si="29"/>
        <v>0</v>
      </c>
      <c r="AF293" s="15">
        <f t="shared" si="27"/>
        <v>0</v>
      </c>
    </row>
    <row r="294" spans="1:32" x14ac:dyDescent="0.25">
      <c r="A294" s="75"/>
      <c r="B294" s="75" t="e">
        <f>INDEX('FY16 DataDump'!$A$2:$H$4537, MATCH('FY16 Individual Analysis'!A294, 'FY16 DataDump'!$C$2:$C$4537, 0), MATCH('FY16 DataDump'!$B$1, 'FY16 DataDump'!$A$1:$H$1))</f>
        <v>#N/A</v>
      </c>
      <c r="C294" s="75" t="e">
        <f>INDEX('FY16 DataDump'!$A$2:$H$4537, MATCH('FY16 Individual Analysis'!A294, 'FY16 DataDump'!$C$2:$C$4537, 0), MATCH('FY16 DataDump'!$D$1, 'FY16 DataDump'!$A$1:$H$1))</f>
        <v>#N/A</v>
      </c>
      <c r="D294" s="27">
        <f>SUMIFS('FY16 DataDump'!$E$2:$E$4537, 'FY16 DataDump'!$C$2:$C$4537, 'FY16 Individual Analysis'!$A294, 'FY16 DataDump'!$H$2:$H$4537, D$2)</f>
        <v>0</v>
      </c>
      <c r="E294" s="27">
        <f>SUMIFS('FY16 DataDump'!$E$2:$E$4537, 'FY16 DataDump'!$C$2:$C$4537, 'FY16 Individual Analysis'!$A294, 'FY16 DataDump'!$H$2:$H$4537, E$2)</f>
        <v>0</v>
      </c>
      <c r="F294" s="27">
        <f>SUMIFS('FY16 DataDump'!$E$2:$E$4537, 'FY16 DataDump'!$C$2:$C$4537, 'FY16 Individual Analysis'!$A294, 'FY16 DataDump'!$H$2:$H$4537, F$2)</f>
        <v>0</v>
      </c>
      <c r="G294" s="27">
        <f>SUMIFS('FY16 DataDump'!$E$2:$E$4537, 'FY16 DataDump'!$C$2:$C$4537, 'FY16 Individual Analysis'!$A294, 'FY16 DataDump'!$H$2:$H$4537, G$2)</f>
        <v>0</v>
      </c>
      <c r="H294" s="27">
        <f>SUMIFS('FY16 DataDump'!$E$2:$E$4537, 'FY16 DataDump'!$C$2:$C$4537, 'FY16 Individual Analysis'!$A294, 'FY16 DataDump'!$H$2:$H$4537, H$2)</f>
        <v>0</v>
      </c>
      <c r="I294" s="27">
        <f>SUMIFS('FY16 DataDump'!$E$2:$E$4537, 'FY16 DataDump'!$C$2:$C$4537, 'FY16 Individual Analysis'!$A294, 'FY16 DataDump'!$H$2:$H$4537, I$2)</f>
        <v>0</v>
      </c>
      <c r="J294" s="27">
        <f>SUMIFS('FY16 DataDump'!$E$2:$E$4537, 'FY16 DataDump'!$C$2:$C$4537, 'FY16 Individual Analysis'!$A294, 'FY16 DataDump'!$H$2:$H$4537, J$2)</f>
        <v>0</v>
      </c>
      <c r="K294" s="27">
        <f>SUMIFS('FY16 DataDump'!$E$2:$E$4537, 'FY16 DataDump'!$C$2:$C$4537, 'FY16 Individual Analysis'!$A294, 'FY16 DataDump'!$H$2:$H$4537, K$2)</f>
        <v>0</v>
      </c>
      <c r="L294" s="27">
        <f>SUMIFS('FY16 DataDump'!$E$2:$E$4537, 'FY16 DataDump'!$C$2:$C$4537, 'FY16 Individual Analysis'!$A294, 'FY16 DataDump'!$H$2:$H$4537, L$2)</f>
        <v>0</v>
      </c>
      <c r="M294" s="27">
        <f>SUMIFS('FY16 DataDump'!$E$2:$E$4537, 'FY16 DataDump'!$C$2:$C$4537, 'FY16 Individual Analysis'!$A294, 'FY16 DataDump'!$H$2:$H$4537, M$2)</f>
        <v>0</v>
      </c>
      <c r="N294" s="27">
        <f>SUMIFS('FY16 DataDump'!$E$2:$E$4537, 'FY16 DataDump'!$C$2:$C$4537, 'FY16 Individual Analysis'!$A294, 'FY16 DataDump'!$H$2:$H$4537, N$2)</f>
        <v>0</v>
      </c>
      <c r="O294" s="27">
        <f>SUMIFS('FY16 DataDump'!$E$2:$E$4537, 'FY16 DataDump'!$C$2:$C$4537, 'FY16 Individual Analysis'!$A294, 'FY16 DataDump'!$H$2:$H$4537, O$2)</f>
        <v>0</v>
      </c>
      <c r="P294" s="27">
        <f t="shared" si="28"/>
        <v>0</v>
      </c>
      <c r="Q294" s="108">
        <f t="shared" si="26"/>
        <v>0</v>
      </c>
      <c r="S294" s="20">
        <f t="shared" si="30"/>
        <v>0</v>
      </c>
      <c r="T294" s="21">
        <f t="shared" si="30"/>
        <v>0</v>
      </c>
      <c r="U294" s="21">
        <f t="shared" si="30"/>
        <v>0</v>
      </c>
      <c r="V294" s="21">
        <f t="shared" si="29"/>
        <v>0</v>
      </c>
      <c r="W294" s="21">
        <f t="shared" si="29"/>
        <v>0</v>
      </c>
      <c r="X294" s="21">
        <f t="shared" si="29"/>
        <v>0</v>
      </c>
      <c r="Y294" s="21">
        <f t="shared" si="29"/>
        <v>0</v>
      </c>
      <c r="Z294" s="21">
        <f t="shared" si="29"/>
        <v>0</v>
      </c>
      <c r="AA294" s="21">
        <f t="shared" si="29"/>
        <v>0</v>
      </c>
      <c r="AB294" s="21">
        <f t="shared" si="29"/>
        <v>0</v>
      </c>
      <c r="AC294" s="21">
        <f t="shared" si="29"/>
        <v>0</v>
      </c>
      <c r="AD294" s="24">
        <f t="shared" si="29"/>
        <v>0</v>
      </c>
      <c r="AF294" s="15">
        <f t="shared" si="27"/>
        <v>0</v>
      </c>
    </row>
    <row r="295" spans="1:32" x14ac:dyDescent="0.25">
      <c r="A295" s="75"/>
      <c r="B295" s="75" t="e">
        <f>INDEX('FY16 DataDump'!$A$2:$H$4537, MATCH('FY16 Individual Analysis'!A295, 'FY16 DataDump'!$C$2:$C$4537, 0), MATCH('FY16 DataDump'!$B$1, 'FY16 DataDump'!$A$1:$H$1))</f>
        <v>#N/A</v>
      </c>
      <c r="C295" s="75" t="e">
        <f>INDEX('FY16 DataDump'!$A$2:$H$4537, MATCH('FY16 Individual Analysis'!A295, 'FY16 DataDump'!$C$2:$C$4537, 0), MATCH('FY16 DataDump'!$D$1, 'FY16 DataDump'!$A$1:$H$1))</f>
        <v>#N/A</v>
      </c>
      <c r="D295" s="27">
        <f>SUMIFS('FY16 DataDump'!$E$2:$E$4537, 'FY16 DataDump'!$C$2:$C$4537, 'FY16 Individual Analysis'!$A295, 'FY16 DataDump'!$H$2:$H$4537, D$2)</f>
        <v>0</v>
      </c>
      <c r="E295" s="27">
        <f>SUMIFS('FY16 DataDump'!$E$2:$E$4537, 'FY16 DataDump'!$C$2:$C$4537, 'FY16 Individual Analysis'!$A295, 'FY16 DataDump'!$H$2:$H$4537, E$2)</f>
        <v>0</v>
      </c>
      <c r="F295" s="27">
        <f>SUMIFS('FY16 DataDump'!$E$2:$E$4537, 'FY16 DataDump'!$C$2:$C$4537, 'FY16 Individual Analysis'!$A295, 'FY16 DataDump'!$H$2:$H$4537, F$2)</f>
        <v>0</v>
      </c>
      <c r="G295" s="27">
        <f>SUMIFS('FY16 DataDump'!$E$2:$E$4537, 'FY16 DataDump'!$C$2:$C$4537, 'FY16 Individual Analysis'!$A295, 'FY16 DataDump'!$H$2:$H$4537, G$2)</f>
        <v>0</v>
      </c>
      <c r="H295" s="27">
        <f>SUMIFS('FY16 DataDump'!$E$2:$E$4537, 'FY16 DataDump'!$C$2:$C$4537, 'FY16 Individual Analysis'!$A295, 'FY16 DataDump'!$H$2:$H$4537, H$2)</f>
        <v>0</v>
      </c>
      <c r="I295" s="27">
        <f>SUMIFS('FY16 DataDump'!$E$2:$E$4537, 'FY16 DataDump'!$C$2:$C$4537, 'FY16 Individual Analysis'!$A295, 'FY16 DataDump'!$H$2:$H$4537, I$2)</f>
        <v>0</v>
      </c>
      <c r="J295" s="27">
        <f>SUMIFS('FY16 DataDump'!$E$2:$E$4537, 'FY16 DataDump'!$C$2:$C$4537, 'FY16 Individual Analysis'!$A295, 'FY16 DataDump'!$H$2:$H$4537, J$2)</f>
        <v>0</v>
      </c>
      <c r="K295" s="27">
        <f>SUMIFS('FY16 DataDump'!$E$2:$E$4537, 'FY16 DataDump'!$C$2:$C$4537, 'FY16 Individual Analysis'!$A295, 'FY16 DataDump'!$H$2:$H$4537, K$2)</f>
        <v>0</v>
      </c>
      <c r="L295" s="27">
        <f>SUMIFS('FY16 DataDump'!$E$2:$E$4537, 'FY16 DataDump'!$C$2:$C$4537, 'FY16 Individual Analysis'!$A295, 'FY16 DataDump'!$H$2:$H$4537, L$2)</f>
        <v>0</v>
      </c>
      <c r="M295" s="27">
        <f>SUMIFS('FY16 DataDump'!$E$2:$E$4537, 'FY16 DataDump'!$C$2:$C$4537, 'FY16 Individual Analysis'!$A295, 'FY16 DataDump'!$H$2:$H$4537, M$2)</f>
        <v>0</v>
      </c>
      <c r="N295" s="27">
        <f>SUMIFS('FY16 DataDump'!$E$2:$E$4537, 'FY16 DataDump'!$C$2:$C$4537, 'FY16 Individual Analysis'!$A295, 'FY16 DataDump'!$H$2:$H$4537, N$2)</f>
        <v>0</v>
      </c>
      <c r="O295" s="27">
        <f>SUMIFS('FY16 DataDump'!$E$2:$E$4537, 'FY16 DataDump'!$C$2:$C$4537, 'FY16 Individual Analysis'!$A295, 'FY16 DataDump'!$H$2:$H$4537, O$2)</f>
        <v>0</v>
      </c>
      <c r="P295" s="27">
        <f t="shared" si="28"/>
        <v>0</v>
      </c>
      <c r="Q295" s="108">
        <f t="shared" si="26"/>
        <v>0</v>
      </c>
      <c r="S295" s="20">
        <f t="shared" si="30"/>
        <v>0</v>
      </c>
      <c r="T295" s="21">
        <f t="shared" si="30"/>
        <v>0</v>
      </c>
      <c r="U295" s="21">
        <f t="shared" si="30"/>
        <v>0</v>
      </c>
      <c r="V295" s="21">
        <f t="shared" si="29"/>
        <v>0</v>
      </c>
      <c r="W295" s="21">
        <f t="shared" si="29"/>
        <v>0</v>
      </c>
      <c r="X295" s="21">
        <f t="shared" si="29"/>
        <v>0</v>
      </c>
      <c r="Y295" s="21">
        <f t="shared" si="29"/>
        <v>0</v>
      </c>
      <c r="Z295" s="21">
        <f t="shared" si="29"/>
        <v>0</v>
      </c>
      <c r="AA295" s="21">
        <f t="shared" si="29"/>
        <v>0</v>
      </c>
      <c r="AB295" s="21">
        <f t="shared" si="29"/>
        <v>0</v>
      </c>
      <c r="AC295" s="21">
        <f t="shared" si="29"/>
        <v>0</v>
      </c>
      <c r="AD295" s="24">
        <f t="shared" si="29"/>
        <v>0</v>
      </c>
      <c r="AF295" s="15">
        <f t="shared" si="27"/>
        <v>0</v>
      </c>
    </row>
    <row r="296" spans="1:32" x14ac:dyDescent="0.25">
      <c r="A296" s="75"/>
      <c r="B296" s="75" t="e">
        <f>INDEX('FY16 DataDump'!$A$2:$H$4537, MATCH('FY16 Individual Analysis'!A296, 'FY16 DataDump'!$C$2:$C$4537, 0), MATCH('FY16 DataDump'!$B$1, 'FY16 DataDump'!$A$1:$H$1))</f>
        <v>#N/A</v>
      </c>
      <c r="C296" s="75" t="e">
        <f>INDEX('FY16 DataDump'!$A$2:$H$4537, MATCH('FY16 Individual Analysis'!A296, 'FY16 DataDump'!$C$2:$C$4537, 0), MATCH('FY16 DataDump'!$D$1, 'FY16 DataDump'!$A$1:$H$1))</f>
        <v>#N/A</v>
      </c>
      <c r="D296" s="27">
        <f>SUMIFS('FY16 DataDump'!$E$2:$E$4537, 'FY16 DataDump'!$C$2:$C$4537, 'FY16 Individual Analysis'!$A296, 'FY16 DataDump'!$H$2:$H$4537, D$2)</f>
        <v>0</v>
      </c>
      <c r="E296" s="27">
        <f>SUMIFS('FY16 DataDump'!$E$2:$E$4537, 'FY16 DataDump'!$C$2:$C$4537, 'FY16 Individual Analysis'!$A296, 'FY16 DataDump'!$H$2:$H$4537, E$2)</f>
        <v>0</v>
      </c>
      <c r="F296" s="27">
        <f>SUMIFS('FY16 DataDump'!$E$2:$E$4537, 'FY16 DataDump'!$C$2:$C$4537, 'FY16 Individual Analysis'!$A296, 'FY16 DataDump'!$H$2:$H$4537, F$2)</f>
        <v>0</v>
      </c>
      <c r="G296" s="27">
        <f>SUMIFS('FY16 DataDump'!$E$2:$E$4537, 'FY16 DataDump'!$C$2:$C$4537, 'FY16 Individual Analysis'!$A296, 'FY16 DataDump'!$H$2:$H$4537, G$2)</f>
        <v>0</v>
      </c>
      <c r="H296" s="27">
        <f>SUMIFS('FY16 DataDump'!$E$2:$E$4537, 'FY16 DataDump'!$C$2:$C$4537, 'FY16 Individual Analysis'!$A296, 'FY16 DataDump'!$H$2:$H$4537, H$2)</f>
        <v>0</v>
      </c>
      <c r="I296" s="27">
        <f>SUMIFS('FY16 DataDump'!$E$2:$E$4537, 'FY16 DataDump'!$C$2:$C$4537, 'FY16 Individual Analysis'!$A296, 'FY16 DataDump'!$H$2:$H$4537, I$2)</f>
        <v>0</v>
      </c>
      <c r="J296" s="27">
        <f>SUMIFS('FY16 DataDump'!$E$2:$E$4537, 'FY16 DataDump'!$C$2:$C$4537, 'FY16 Individual Analysis'!$A296, 'FY16 DataDump'!$H$2:$H$4537, J$2)</f>
        <v>0</v>
      </c>
      <c r="K296" s="27">
        <f>SUMIFS('FY16 DataDump'!$E$2:$E$4537, 'FY16 DataDump'!$C$2:$C$4537, 'FY16 Individual Analysis'!$A296, 'FY16 DataDump'!$H$2:$H$4537, K$2)</f>
        <v>0</v>
      </c>
      <c r="L296" s="27">
        <f>SUMIFS('FY16 DataDump'!$E$2:$E$4537, 'FY16 DataDump'!$C$2:$C$4537, 'FY16 Individual Analysis'!$A296, 'FY16 DataDump'!$H$2:$H$4537, L$2)</f>
        <v>0</v>
      </c>
      <c r="M296" s="27">
        <f>SUMIFS('FY16 DataDump'!$E$2:$E$4537, 'FY16 DataDump'!$C$2:$C$4537, 'FY16 Individual Analysis'!$A296, 'FY16 DataDump'!$H$2:$H$4537, M$2)</f>
        <v>0</v>
      </c>
      <c r="N296" s="27">
        <f>SUMIFS('FY16 DataDump'!$E$2:$E$4537, 'FY16 DataDump'!$C$2:$C$4537, 'FY16 Individual Analysis'!$A296, 'FY16 DataDump'!$H$2:$H$4537, N$2)</f>
        <v>0</v>
      </c>
      <c r="O296" s="27">
        <f>SUMIFS('FY16 DataDump'!$E$2:$E$4537, 'FY16 DataDump'!$C$2:$C$4537, 'FY16 Individual Analysis'!$A296, 'FY16 DataDump'!$H$2:$H$4537, O$2)</f>
        <v>0</v>
      </c>
      <c r="P296" s="27">
        <f t="shared" si="28"/>
        <v>0</v>
      </c>
      <c r="Q296" s="108">
        <f t="shared" si="26"/>
        <v>0</v>
      </c>
      <c r="S296" s="20">
        <f t="shared" si="30"/>
        <v>0</v>
      </c>
      <c r="T296" s="21">
        <f t="shared" si="30"/>
        <v>0</v>
      </c>
      <c r="U296" s="21">
        <f t="shared" si="30"/>
        <v>0</v>
      </c>
      <c r="V296" s="21">
        <f t="shared" si="29"/>
        <v>0</v>
      </c>
      <c r="W296" s="21">
        <f t="shared" si="29"/>
        <v>0</v>
      </c>
      <c r="X296" s="21">
        <f t="shared" si="29"/>
        <v>0</v>
      </c>
      <c r="Y296" s="21">
        <f t="shared" si="29"/>
        <v>0</v>
      </c>
      <c r="Z296" s="21">
        <f t="shared" si="29"/>
        <v>0</v>
      </c>
      <c r="AA296" s="21">
        <f t="shared" si="29"/>
        <v>0</v>
      </c>
      <c r="AB296" s="21">
        <f t="shared" si="29"/>
        <v>0</v>
      </c>
      <c r="AC296" s="21">
        <f t="shared" si="29"/>
        <v>0</v>
      </c>
      <c r="AD296" s="24">
        <f t="shared" si="29"/>
        <v>0</v>
      </c>
      <c r="AF296" s="15">
        <f t="shared" si="27"/>
        <v>0</v>
      </c>
    </row>
    <row r="297" spans="1:32" x14ac:dyDescent="0.25">
      <c r="A297" s="75"/>
      <c r="B297" s="75" t="e">
        <f>INDEX('FY16 DataDump'!$A$2:$H$4537, MATCH('FY16 Individual Analysis'!A297, 'FY16 DataDump'!$C$2:$C$4537, 0), MATCH('FY16 DataDump'!$B$1, 'FY16 DataDump'!$A$1:$H$1))</f>
        <v>#N/A</v>
      </c>
      <c r="C297" s="75" t="e">
        <f>INDEX('FY16 DataDump'!$A$2:$H$4537, MATCH('FY16 Individual Analysis'!A297, 'FY16 DataDump'!$C$2:$C$4537, 0), MATCH('FY16 DataDump'!$D$1, 'FY16 DataDump'!$A$1:$H$1))</f>
        <v>#N/A</v>
      </c>
      <c r="D297" s="27">
        <f>SUMIFS('FY16 DataDump'!$E$2:$E$4537, 'FY16 DataDump'!$C$2:$C$4537, 'FY16 Individual Analysis'!$A297, 'FY16 DataDump'!$H$2:$H$4537, D$2)</f>
        <v>0</v>
      </c>
      <c r="E297" s="27">
        <f>SUMIFS('FY16 DataDump'!$E$2:$E$4537, 'FY16 DataDump'!$C$2:$C$4537, 'FY16 Individual Analysis'!$A297, 'FY16 DataDump'!$H$2:$H$4537, E$2)</f>
        <v>0</v>
      </c>
      <c r="F297" s="27">
        <f>SUMIFS('FY16 DataDump'!$E$2:$E$4537, 'FY16 DataDump'!$C$2:$C$4537, 'FY16 Individual Analysis'!$A297, 'FY16 DataDump'!$H$2:$H$4537, F$2)</f>
        <v>0</v>
      </c>
      <c r="G297" s="27">
        <f>SUMIFS('FY16 DataDump'!$E$2:$E$4537, 'FY16 DataDump'!$C$2:$C$4537, 'FY16 Individual Analysis'!$A297, 'FY16 DataDump'!$H$2:$H$4537, G$2)</f>
        <v>0</v>
      </c>
      <c r="H297" s="27">
        <f>SUMIFS('FY16 DataDump'!$E$2:$E$4537, 'FY16 DataDump'!$C$2:$C$4537, 'FY16 Individual Analysis'!$A297, 'FY16 DataDump'!$H$2:$H$4537, H$2)</f>
        <v>0</v>
      </c>
      <c r="I297" s="27">
        <f>SUMIFS('FY16 DataDump'!$E$2:$E$4537, 'FY16 DataDump'!$C$2:$C$4537, 'FY16 Individual Analysis'!$A297, 'FY16 DataDump'!$H$2:$H$4537, I$2)</f>
        <v>0</v>
      </c>
      <c r="J297" s="27">
        <f>SUMIFS('FY16 DataDump'!$E$2:$E$4537, 'FY16 DataDump'!$C$2:$C$4537, 'FY16 Individual Analysis'!$A297, 'FY16 DataDump'!$H$2:$H$4537, J$2)</f>
        <v>0</v>
      </c>
      <c r="K297" s="27">
        <f>SUMIFS('FY16 DataDump'!$E$2:$E$4537, 'FY16 DataDump'!$C$2:$C$4537, 'FY16 Individual Analysis'!$A297, 'FY16 DataDump'!$H$2:$H$4537, K$2)</f>
        <v>0</v>
      </c>
      <c r="L297" s="27">
        <f>SUMIFS('FY16 DataDump'!$E$2:$E$4537, 'FY16 DataDump'!$C$2:$C$4537, 'FY16 Individual Analysis'!$A297, 'FY16 DataDump'!$H$2:$H$4537, L$2)</f>
        <v>0</v>
      </c>
      <c r="M297" s="27">
        <f>SUMIFS('FY16 DataDump'!$E$2:$E$4537, 'FY16 DataDump'!$C$2:$C$4537, 'FY16 Individual Analysis'!$A297, 'FY16 DataDump'!$H$2:$H$4537, M$2)</f>
        <v>0</v>
      </c>
      <c r="N297" s="27">
        <f>SUMIFS('FY16 DataDump'!$E$2:$E$4537, 'FY16 DataDump'!$C$2:$C$4537, 'FY16 Individual Analysis'!$A297, 'FY16 DataDump'!$H$2:$H$4537, N$2)</f>
        <v>0</v>
      </c>
      <c r="O297" s="27">
        <f>SUMIFS('FY16 DataDump'!$E$2:$E$4537, 'FY16 DataDump'!$C$2:$C$4537, 'FY16 Individual Analysis'!$A297, 'FY16 DataDump'!$H$2:$H$4537, O$2)</f>
        <v>0</v>
      </c>
      <c r="P297" s="27">
        <f t="shared" si="28"/>
        <v>0</v>
      </c>
      <c r="Q297" s="108">
        <f t="shared" si="26"/>
        <v>0</v>
      </c>
      <c r="S297" s="20">
        <f t="shared" si="30"/>
        <v>0</v>
      </c>
      <c r="T297" s="21">
        <f t="shared" si="30"/>
        <v>0</v>
      </c>
      <c r="U297" s="21">
        <f t="shared" si="30"/>
        <v>0</v>
      </c>
      <c r="V297" s="21">
        <f t="shared" si="29"/>
        <v>0</v>
      </c>
      <c r="W297" s="21">
        <f t="shared" si="29"/>
        <v>0</v>
      </c>
      <c r="X297" s="21">
        <f t="shared" si="29"/>
        <v>0</v>
      </c>
      <c r="Y297" s="21">
        <f t="shared" si="29"/>
        <v>0</v>
      </c>
      <c r="Z297" s="21">
        <f t="shared" si="29"/>
        <v>0</v>
      </c>
      <c r="AA297" s="21">
        <f t="shared" si="29"/>
        <v>0</v>
      </c>
      <c r="AB297" s="21">
        <f t="shared" si="29"/>
        <v>0</v>
      </c>
      <c r="AC297" s="21">
        <f t="shared" si="29"/>
        <v>0</v>
      </c>
      <c r="AD297" s="24">
        <f t="shared" si="29"/>
        <v>0</v>
      </c>
      <c r="AF297" s="15">
        <f t="shared" si="27"/>
        <v>0</v>
      </c>
    </row>
    <row r="298" spans="1:32" x14ac:dyDescent="0.25">
      <c r="A298" s="75"/>
      <c r="B298" s="75" t="e">
        <f>INDEX('FY16 DataDump'!$A$2:$H$4537, MATCH('FY16 Individual Analysis'!A298, 'FY16 DataDump'!$C$2:$C$4537, 0), MATCH('FY16 DataDump'!$B$1, 'FY16 DataDump'!$A$1:$H$1))</f>
        <v>#N/A</v>
      </c>
      <c r="C298" s="75" t="e">
        <f>INDEX('FY16 DataDump'!$A$2:$H$4537, MATCH('FY16 Individual Analysis'!A298, 'FY16 DataDump'!$C$2:$C$4537, 0), MATCH('FY16 DataDump'!$D$1, 'FY16 DataDump'!$A$1:$H$1))</f>
        <v>#N/A</v>
      </c>
      <c r="D298" s="27">
        <f>SUMIFS('FY16 DataDump'!$E$2:$E$4537, 'FY16 DataDump'!$C$2:$C$4537, 'FY16 Individual Analysis'!$A298, 'FY16 DataDump'!$H$2:$H$4537, D$2)</f>
        <v>0</v>
      </c>
      <c r="E298" s="27">
        <f>SUMIFS('FY16 DataDump'!$E$2:$E$4537, 'FY16 DataDump'!$C$2:$C$4537, 'FY16 Individual Analysis'!$A298, 'FY16 DataDump'!$H$2:$H$4537, E$2)</f>
        <v>0</v>
      </c>
      <c r="F298" s="27">
        <f>SUMIFS('FY16 DataDump'!$E$2:$E$4537, 'FY16 DataDump'!$C$2:$C$4537, 'FY16 Individual Analysis'!$A298, 'FY16 DataDump'!$H$2:$H$4537, F$2)</f>
        <v>0</v>
      </c>
      <c r="G298" s="27">
        <f>SUMIFS('FY16 DataDump'!$E$2:$E$4537, 'FY16 DataDump'!$C$2:$C$4537, 'FY16 Individual Analysis'!$A298, 'FY16 DataDump'!$H$2:$H$4537, G$2)</f>
        <v>0</v>
      </c>
      <c r="H298" s="27">
        <f>SUMIFS('FY16 DataDump'!$E$2:$E$4537, 'FY16 DataDump'!$C$2:$C$4537, 'FY16 Individual Analysis'!$A298, 'FY16 DataDump'!$H$2:$H$4537, H$2)</f>
        <v>0</v>
      </c>
      <c r="I298" s="27">
        <f>SUMIFS('FY16 DataDump'!$E$2:$E$4537, 'FY16 DataDump'!$C$2:$C$4537, 'FY16 Individual Analysis'!$A298, 'FY16 DataDump'!$H$2:$H$4537, I$2)</f>
        <v>0</v>
      </c>
      <c r="J298" s="27">
        <f>SUMIFS('FY16 DataDump'!$E$2:$E$4537, 'FY16 DataDump'!$C$2:$C$4537, 'FY16 Individual Analysis'!$A298, 'FY16 DataDump'!$H$2:$H$4537, J$2)</f>
        <v>0</v>
      </c>
      <c r="K298" s="27">
        <f>SUMIFS('FY16 DataDump'!$E$2:$E$4537, 'FY16 DataDump'!$C$2:$C$4537, 'FY16 Individual Analysis'!$A298, 'FY16 DataDump'!$H$2:$H$4537, K$2)</f>
        <v>0</v>
      </c>
      <c r="L298" s="27">
        <f>SUMIFS('FY16 DataDump'!$E$2:$E$4537, 'FY16 DataDump'!$C$2:$C$4537, 'FY16 Individual Analysis'!$A298, 'FY16 DataDump'!$H$2:$H$4537, L$2)</f>
        <v>0</v>
      </c>
      <c r="M298" s="27">
        <f>SUMIFS('FY16 DataDump'!$E$2:$E$4537, 'FY16 DataDump'!$C$2:$C$4537, 'FY16 Individual Analysis'!$A298, 'FY16 DataDump'!$H$2:$H$4537, M$2)</f>
        <v>0</v>
      </c>
      <c r="N298" s="27">
        <f>SUMIFS('FY16 DataDump'!$E$2:$E$4537, 'FY16 DataDump'!$C$2:$C$4537, 'FY16 Individual Analysis'!$A298, 'FY16 DataDump'!$H$2:$H$4537, N$2)</f>
        <v>0</v>
      </c>
      <c r="O298" s="27">
        <f>SUMIFS('FY16 DataDump'!$E$2:$E$4537, 'FY16 DataDump'!$C$2:$C$4537, 'FY16 Individual Analysis'!$A298, 'FY16 DataDump'!$H$2:$H$4537, O$2)</f>
        <v>0</v>
      </c>
      <c r="P298" s="27">
        <f t="shared" si="28"/>
        <v>0</v>
      </c>
      <c r="Q298" s="108">
        <f t="shared" si="26"/>
        <v>0</v>
      </c>
      <c r="S298" s="20">
        <f t="shared" si="30"/>
        <v>0</v>
      </c>
      <c r="T298" s="21">
        <f t="shared" si="30"/>
        <v>0</v>
      </c>
      <c r="U298" s="21">
        <f t="shared" si="30"/>
        <v>0</v>
      </c>
      <c r="V298" s="21">
        <f t="shared" si="29"/>
        <v>0</v>
      </c>
      <c r="W298" s="21">
        <f t="shared" si="29"/>
        <v>0</v>
      </c>
      <c r="X298" s="21">
        <f t="shared" si="29"/>
        <v>0</v>
      </c>
      <c r="Y298" s="21">
        <f t="shared" si="29"/>
        <v>0</v>
      </c>
      <c r="Z298" s="21">
        <f t="shared" si="29"/>
        <v>0</v>
      </c>
      <c r="AA298" s="21">
        <f t="shared" si="29"/>
        <v>0</v>
      </c>
      <c r="AB298" s="21">
        <f t="shared" si="29"/>
        <v>0</v>
      </c>
      <c r="AC298" s="21">
        <f t="shared" si="29"/>
        <v>0</v>
      </c>
      <c r="AD298" s="24">
        <f t="shared" si="29"/>
        <v>0</v>
      </c>
      <c r="AF298" s="15">
        <f t="shared" si="27"/>
        <v>0</v>
      </c>
    </row>
    <row r="299" spans="1:32" x14ac:dyDescent="0.25">
      <c r="A299" s="75"/>
      <c r="B299" s="75" t="e">
        <f>INDEX('FY16 DataDump'!$A$2:$H$4537, MATCH('FY16 Individual Analysis'!A299, 'FY16 DataDump'!$C$2:$C$4537, 0), MATCH('FY16 DataDump'!$B$1, 'FY16 DataDump'!$A$1:$H$1))</f>
        <v>#N/A</v>
      </c>
      <c r="C299" s="75" t="e">
        <f>INDEX('FY16 DataDump'!$A$2:$H$4537, MATCH('FY16 Individual Analysis'!A299, 'FY16 DataDump'!$C$2:$C$4537, 0), MATCH('FY16 DataDump'!$D$1, 'FY16 DataDump'!$A$1:$H$1))</f>
        <v>#N/A</v>
      </c>
      <c r="D299" s="27">
        <f>SUMIFS('FY16 DataDump'!$E$2:$E$4537, 'FY16 DataDump'!$C$2:$C$4537, 'FY16 Individual Analysis'!$A299, 'FY16 DataDump'!$H$2:$H$4537, D$2)</f>
        <v>0</v>
      </c>
      <c r="E299" s="27">
        <f>SUMIFS('FY16 DataDump'!$E$2:$E$4537, 'FY16 DataDump'!$C$2:$C$4537, 'FY16 Individual Analysis'!$A299, 'FY16 DataDump'!$H$2:$H$4537, E$2)</f>
        <v>0</v>
      </c>
      <c r="F299" s="27">
        <f>SUMIFS('FY16 DataDump'!$E$2:$E$4537, 'FY16 DataDump'!$C$2:$C$4537, 'FY16 Individual Analysis'!$A299, 'FY16 DataDump'!$H$2:$H$4537, F$2)</f>
        <v>0</v>
      </c>
      <c r="G299" s="27">
        <f>SUMIFS('FY16 DataDump'!$E$2:$E$4537, 'FY16 DataDump'!$C$2:$C$4537, 'FY16 Individual Analysis'!$A299, 'FY16 DataDump'!$H$2:$H$4537, G$2)</f>
        <v>0</v>
      </c>
      <c r="H299" s="27">
        <f>SUMIFS('FY16 DataDump'!$E$2:$E$4537, 'FY16 DataDump'!$C$2:$C$4537, 'FY16 Individual Analysis'!$A299, 'FY16 DataDump'!$H$2:$H$4537, H$2)</f>
        <v>0</v>
      </c>
      <c r="I299" s="27">
        <f>SUMIFS('FY16 DataDump'!$E$2:$E$4537, 'FY16 DataDump'!$C$2:$C$4537, 'FY16 Individual Analysis'!$A299, 'FY16 DataDump'!$H$2:$H$4537, I$2)</f>
        <v>0</v>
      </c>
      <c r="J299" s="27">
        <f>SUMIFS('FY16 DataDump'!$E$2:$E$4537, 'FY16 DataDump'!$C$2:$C$4537, 'FY16 Individual Analysis'!$A299, 'FY16 DataDump'!$H$2:$H$4537, J$2)</f>
        <v>0</v>
      </c>
      <c r="K299" s="27">
        <f>SUMIFS('FY16 DataDump'!$E$2:$E$4537, 'FY16 DataDump'!$C$2:$C$4537, 'FY16 Individual Analysis'!$A299, 'FY16 DataDump'!$H$2:$H$4537, K$2)</f>
        <v>0</v>
      </c>
      <c r="L299" s="27">
        <f>SUMIFS('FY16 DataDump'!$E$2:$E$4537, 'FY16 DataDump'!$C$2:$C$4537, 'FY16 Individual Analysis'!$A299, 'FY16 DataDump'!$H$2:$H$4537, L$2)</f>
        <v>0</v>
      </c>
      <c r="M299" s="27">
        <f>SUMIFS('FY16 DataDump'!$E$2:$E$4537, 'FY16 DataDump'!$C$2:$C$4537, 'FY16 Individual Analysis'!$A299, 'FY16 DataDump'!$H$2:$H$4537, M$2)</f>
        <v>0</v>
      </c>
      <c r="N299" s="27">
        <f>SUMIFS('FY16 DataDump'!$E$2:$E$4537, 'FY16 DataDump'!$C$2:$C$4537, 'FY16 Individual Analysis'!$A299, 'FY16 DataDump'!$H$2:$H$4537, N$2)</f>
        <v>0</v>
      </c>
      <c r="O299" s="27">
        <f>SUMIFS('FY16 DataDump'!$E$2:$E$4537, 'FY16 DataDump'!$C$2:$C$4537, 'FY16 Individual Analysis'!$A299, 'FY16 DataDump'!$H$2:$H$4537, O$2)</f>
        <v>0</v>
      </c>
      <c r="P299" s="27">
        <f t="shared" si="28"/>
        <v>0</v>
      </c>
      <c r="Q299" s="108">
        <f t="shared" si="26"/>
        <v>0</v>
      </c>
      <c r="S299" s="20">
        <f t="shared" si="30"/>
        <v>0</v>
      </c>
      <c r="T299" s="21">
        <f t="shared" si="30"/>
        <v>0</v>
      </c>
      <c r="U299" s="21">
        <f t="shared" si="30"/>
        <v>0</v>
      </c>
      <c r="V299" s="21">
        <f t="shared" si="29"/>
        <v>0</v>
      </c>
      <c r="W299" s="21">
        <f t="shared" si="29"/>
        <v>0</v>
      </c>
      <c r="X299" s="21">
        <f t="shared" si="29"/>
        <v>0</v>
      </c>
      <c r="Y299" s="21">
        <f t="shared" si="29"/>
        <v>0</v>
      </c>
      <c r="Z299" s="21">
        <f t="shared" si="29"/>
        <v>0</v>
      </c>
      <c r="AA299" s="21">
        <f t="shared" si="29"/>
        <v>0</v>
      </c>
      <c r="AB299" s="21">
        <f t="shared" si="29"/>
        <v>0</v>
      </c>
      <c r="AC299" s="21">
        <f t="shared" si="29"/>
        <v>0</v>
      </c>
      <c r="AD299" s="24">
        <f t="shared" si="29"/>
        <v>0</v>
      </c>
      <c r="AF299" s="15">
        <f t="shared" si="27"/>
        <v>0</v>
      </c>
    </row>
    <row r="300" spans="1:32" x14ac:dyDescent="0.25">
      <c r="A300" s="75"/>
      <c r="B300" s="75" t="e">
        <f>INDEX('FY16 DataDump'!$A$2:$H$4537, MATCH('FY16 Individual Analysis'!A300, 'FY16 DataDump'!$C$2:$C$4537, 0), MATCH('FY16 DataDump'!$B$1, 'FY16 DataDump'!$A$1:$H$1))</f>
        <v>#N/A</v>
      </c>
      <c r="C300" s="75" t="e">
        <f>INDEX('FY16 DataDump'!$A$2:$H$4537, MATCH('FY16 Individual Analysis'!A300, 'FY16 DataDump'!$C$2:$C$4537, 0), MATCH('FY16 DataDump'!$D$1, 'FY16 DataDump'!$A$1:$H$1))</f>
        <v>#N/A</v>
      </c>
      <c r="D300" s="27">
        <f>SUMIFS('FY16 DataDump'!$E$2:$E$4537, 'FY16 DataDump'!$C$2:$C$4537, 'FY16 Individual Analysis'!$A300, 'FY16 DataDump'!$H$2:$H$4537, D$2)</f>
        <v>0</v>
      </c>
      <c r="E300" s="27">
        <f>SUMIFS('FY16 DataDump'!$E$2:$E$4537, 'FY16 DataDump'!$C$2:$C$4537, 'FY16 Individual Analysis'!$A300, 'FY16 DataDump'!$H$2:$H$4537, E$2)</f>
        <v>0</v>
      </c>
      <c r="F300" s="27">
        <f>SUMIFS('FY16 DataDump'!$E$2:$E$4537, 'FY16 DataDump'!$C$2:$C$4537, 'FY16 Individual Analysis'!$A300, 'FY16 DataDump'!$H$2:$H$4537, F$2)</f>
        <v>0</v>
      </c>
      <c r="G300" s="27">
        <f>SUMIFS('FY16 DataDump'!$E$2:$E$4537, 'FY16 DataDump'!$C$2:$C$4537, 'FY16 Individual Analysis'!$A300, 'FY16 DataDump'!$H$2:$H$4537, G$2)</f>
        <v>0</v>
      </c>
      <c r="H300" s="27">
        <f>SUMIFS('FY16 DataDump'!$E$2:$E$4537, 'FY16 DataDump'!$C$2:$C$4537, 'FY16 Individual Analysis'!$A300, 'FY16 DataDump'!$H$2:$H$4537, H$2)</f>
        <v>0</v>
      </c>
      <c r="I300" s="27">
        <f>SUMIFS('FY16 DataDump'!$E$2:$E$4537, 'FY16 DataDump'!$C$2:$C$4537, 'FY16 Individual Analysis'!$A300, 'FY16 DataDump'!$H$2:$H$4537, I$2)</f>
        <v>0</v>
      </c>
      <c r="J300" s="27">
        <f>SUMIFS('FY16 DataDump'!$E$2:$E$4537, 'FY16 DataDump'!$C$2:$C$4537, 'FY16 Individual Analysis'!$A300, 'FY16 DataDump'!$H$2:$H$4537, J$2)</f>
        <v>0</v>
      </c>
      <c r="K300" s="27">
        <f>SUMIFS('FY16 DataDump'!$E$2:$E$4537, 'FY16 DataDump'!$C$2:$C$4537, 'FY16 Individual Analysis'!$A300, 'FY16 DataDump'!$H$2:$H$4537, K$2)</f>
        <v>0</v>
      </c>
      <c r="L300" s="27">
        <f>SUMIFS('FY16 DataDump'!$E$2:$E$4537, 'FY16 DataDump'!$C$2:$C$4537, 'FY16 Individual Analysis'!$A300, 'FY16 DataDump'!$H$2:$H$4537, L$2)</f>
        <v>0</v>
      </c>
      <c r="M300" s="27">
        <f>SUMIFS('FY16 DataDump'!$E$2:$E$4537, 'FY16 DataDump'!$C$2:$C$4537, 'FY16 Individual Analysis'!$A300, 'FY16 DataDump'!$H$2:$H$4537, M$2)</f>
        <v>0</v>
      </c>
      <c r="N300" s="27">
        <f>SUMIFS('FY16 DataDump'!$E$2:$E$4537, 'FY16 DataDump'!$C$2:$C$4537, 'FY16 Individual Analysis'!$A300, 'FY16 DataDump'!$H$2:$H$4537, N$2)</f>
        <v>0</v>
      </c>
      <c r="O300" s="27">
        <f>SUMIFS('FY16 DataDump'!$E$2:$E$4537, 'FY16 DataDump'!$C$2:$C$4537, 'FY16 Individual Analysis'!$A300, 'FY16 DataDump'!$H$2:$H$4537, O$2)</f>
        <v>0</v>
      </c>
      <c r="P300" s="27">
        <f t="shared" si="28"/>
        <v>0</v>
      </c>
      <c r="Q300" s="108">
        <f t="shared" si="26"/>
        <v>0</v>
      </c>
      <c r="S300" s="20">
        <f t="shared" si="30"/>
        <v>0</v>
      </c>
      <c r="T300" s="21">
        <f t="shared" si="30"/>
        <v>0</v>
      </c>
      <c r="U300" s="21">
        <f t="shared" si="30"/>
        <v>0</v>
      </c>
      <c r="V300" s="21">
        <f t="shared" si="29"/>
        <v>0</v>
      </c>
      <c r="W300" s="21">
        <f t="shared" si="29"/>
        <v>0</v>
      </c>
      <c r="X300" s="21">
        <f t="shared" si="29"/>
        <v>0</v>
      </c>
      <c r="Y300" s="21">
        <f t="shared" si="29"/>
        <v>0</v>
      </c>
      <c r="Z300" s="21">
        <f t="shared" si="29"/>
        <v>0</v>
      </c>
      <c r="AA300" s="21">
        <f t="shared" si="29"/>
        <v>0</v>
      </c>
      <c r="AB300" s="21">
        <f t="shared" si="29"/>
        <v>0</v>
      </c>
      <c r="AC300" s="21">
        <f t="shared" si="29"/>
        <v>0</v>
      </c>
      <c r="AD300" s="24">
        <f t="shared" si="29"/>
        <v>0</v>
      </c>
      <c r="AF300" s="15">
        <f t="shared" si="27"/>
        <v>0</v>
      </c>
    </row>
    <row r="301" spans="1:32" x14ac:dyDescent="0.25">
      <c r="A301" s="75"/>
      <c r="B301" s="75" t="e">
        <f>INDEX('FY16 DataDump'!$A$2:$H$4537, MATCH('FY16 Individual Analysis'!A301, 'FY16 DataDump'!$C$2:$C$4537, 0), MATCH('FY16 DataDump'!$B$1, 'FY16 DataDump'!$A$1:$H$1))</f>
        <v>#N/A</v>
      </c>
      <c r="C301" s="75" t="e">
        <f>INDEX('FY16 DataDump'!$A$2:$H$4537, MATCH('FY16 Individual Analysis'!A301, 'FY16 DataDump'!$C$2:$C$4537, 0), MATCH('FY16 DataDump'!$D$1, 'FY16 DataDump'!$A$1:$H$1))</f>
        <v>#N/A</v>
      </c>
      <c r="D301" s="27">
        <f>SUMIFS('FY16 DataDump'!$E$2:$E$4537, 'FY16 DataDump'!$C$2:$C$4537, 'FY16 Individual Analysis'!$A301, 'FY16 DataDump'!$H$2:$H$4537, D$2)</f>
        <v>0</v>
      </c>
      <c r="E301" s="27">
        <f>SUMIFS('FY16 DataDump'!$E$2:$E$4537, 'FY16 DataDump'!$C$2:$C$4537, 'FY16 Individual Analysis'!$A301, 'FY16 DataDump'!$H$2:$H$4537, E$2)</f>
        <v>0</v>
      </c>
      <c r="F301" s="27">
        <f>SUMIFS('FY16 DataDump'!$E$2:$E$4537, 'FY16 DataDump'!$C$2:$C$4537, 'FY16 Individual Analysis'!$A301, 'FY16 DataDump'!$H$2:$H$4537, F$2)</f>
        <v>0</v>
      </c>
      <c r="G301" s="27">
        <f>SUMIFS('FY16 DataDump'!$E$2:$E$4537, 'FY16 DataDump'!$C$2:$C$4537, 'FY16 Individual Analysis'!$A301, 'FY16 DataDump'!$H$2:$H$4537, G$2)</f>
        <v>0</v>
      </c>
      <c r="H301" s="27">
        <f>SUMIFS('FY16 DataDump'!$E$2:$E$4537, 'FY16 DataDump'!$C$2:$C$4537, 'FY16 Individual Analysis'!$A301, 'FY16 DataDump'!$H$2:$H$4537, H$2)</f>
        <v>0</v>
      </c>
      <c r="I301" s="27">
        <f>SUMIFS('FY16 DataDump'!$E$2:$E$4537, 'FY16 DataDump'!$C$2:$C$4537, 'FY16 Individual Analysis'!$A301, 'FY16 DataDump'!$H$2:$H$4537, I$2)</f>
        <v>0</v>
      </c>
      <c r="J301" s="27">
        <f>SUMIFS('FY16 DataDump'!$E$2:$E$4537, 'FY16 DataDump'!$C$2:$C$4537, 'FY16 Individual Analysis'!$A301, 'FY16 DataDump'!$H$2:$H$4537, J$2)</f>
        <v>0</v>
      </c>
      <c r="K301" s="27">
        <f>SUMIFS('FY16 DataDump'!$E$2:$E$4537, 'FY16 DataDump'!$C$2:$C$4537, 'FY16 Individual Analysis'!$A301, 'FY16 DataDump'!$H$2:$H$4537, K$2)</f>
        <v>0</v>
      </c>
      <c r="L301" s="27">
        <f>SUMIFS('FY16 DataDump'!$E$2:$E$4537, 'FY16 DataDump'!$C$2:$C$4537, 'FY16 Individual Analysis'!$A301, 'FY16 DataDump'!$H$2:$H$4537, L$2)</f>
        <v>0</v>
      </c>
      <c r="M301" s="27">
        <f>SUMIFS('FY16 DataDump'!$E$2:$E$4537, 'FY16 DataDump'!$C$2:$C$4537, 'FY16 Individual Analysis'!$A301, 'FY16 DataDump'!$H$2:$H$4537, M$2)</f>
        <v>0</v>
      </c>
      <c r="N301" s="27">
        <f>SUMIFS('FY16 DataDump'!$E$2:$E$4537, 'FY16 DataDump'!$C$2:$C$4537, 'FY16 Individual Analysis'!$A301, 'FY16 DataDump'!$H$2:$H$4537, N$2)</f>
        <v>0</v>
      </c>
      <c r="O301" s="27">
        <f>SUMIFS('FY16 DataDump'!$E$2:$E$4537, 'FY16 DataDump'!$C$2:$C$4537, 'FY16 Individual Analysis'!$A301, 'FY16 DataDump'!$H$2:$H$4537, O$2)</f>
        <v>0</v>
      </c>
      <c r="P301" s="27">
        <f t="shared" si="28"/>
        <v>0</v>
      </c>
      <c r="Q301" s="108">
        <f t="shared" si="26"/>
        <v>0</v>
      </c>
      <c r="S301" s="20">
        <f t="shared" si="30"/>
        <v>0</v>
      </c>
      <c r="T301" s="21">
        <f t="shared" si="30"/>
        <v>0</v>
      </c>
      <c r="U301" s="21">
        <f t="shared" si="30"/>
        <v>0</v>
      </c>
      <c r="V301" s="21">
        <f t="shared" si="29"/>
        <v>0</v>
      </c>
      <c r="W301" s="21">
        <f t="shared" si="29"/>
        <v>0</v>
      </c>
      <c r="X301" s="21">
        <f t="shared" si="29"/>
        <v>0</v>
      </c>
      <c r="Y301" s="21">
        <f t="shared" si="29"/>
        <v>0</v>
      </c>
      <c r="Z301" s="21">
        <f t="shared" si="29"/>
        <v>0</v>
      </c>
      <c r="AA301" s="21">
        <f t="shared" si="29"/>
        <v>0</v>
      </c>
      <c r="AB301" s="21">
        <f t="shared" si="29"/>
        <v>0</v>
      </c>
      <c r="AC301" s="21">
        <f t="shared" si="29"/>
        <v>0</v>
      </c>
      <c r="AD301" s="24">
        <f t="shared" si="29"/>
        <v>0</v>
      </c>
      <c r="AF301" s="15">
        <f t="shared" si="27"/>
        <v>0</v>
      </c>
    </row>
    <row r="302" spans="1:32" x14ac:dyDescent="0.25">
      <c r="A302" s="75"/>
      <c r="B302" s="75" t="e">
        <f>INDEX('FY16 DataDump'!$A$2:$H$4537, MATCH('FY16 Individual Analysis'!A302, 'FY16 DataDump'!$C$2:$C$4537, 0), MATCH('FY16 DataDump'!$B$1, 'FY16 DataDump'!$A$1:$H$1))</f>
        <v>#N/A</v>
      </c>
      <c r="C302" s="75" t="e">
        <f>INDEX('FY16 DataDump'!$A$2:$H$4537, MATCH('FY16 Individual Analysis'!A302, 'FY16 DataDump'!$C$2:$C$4537, 0), MATCH('FY16 DataDump'!$D$1, 'FY16 DataDump'!$A$1:$H$1))</f>
        <v>#N/A</v>
      </c>
      <c r="D302" s="27">
        <f>SUMIFS('FY16 DataDump'!$E$2:$E$4537, 'FY16 DataDump'!$C$2:$C$4537, 'FY16 Individual Analysis'!$A302, 'FY16 DataDump'!$H$2:$H$4537, D$2)</f>
        <v>0</v>
      </c>
      <c r="E302" s="27">
        <f>SUMIFS('FY16 DataDump'!$E$2:$E$4537, 'FY16 DataDump'!$C$2:$C$4537, 'FY16 Individual Analysis'!$A302, 'FY16 DataDump'!$H$2:$H$4537, E$2)</f>
        <v>0</v>
      </c>
      <c r="F302" s="27">
        <f>SUMIFS('FY16 DataDump'!$E$2:$E$4537, 'FY16 DataDump'!$C$2:$C$4537, 'FY16 Individual Analysis'!$A302, 'FY16 DataDump'!$H$2:$H$4537, F$2)</f>
        <v>0</v>
      </c>
      <c r="G302" s="27">
        <f>SUMIFS('FY16 DataDump'!$E$2:$E$4537, 'FY16 DataDump'!$C$2:$C$4537, 'FY16 Individual Analysis'!$A302, 'FY16 DataDump'!$H$2:$H$4537, G$2)</f>
        <v>0</v>
      </c>
      <c r="H302" s="27">
        <f>SUMIFS('FY16 DataDump'!$E$2:$E$4537, 'FY16 DataDump'!$C$2:$C$4537, 'FY16 Individual Analysis'!$A302, 'FY16 DataDump'!$H$2:$H$4537, H$2)</f>
        <v>0</v>
      </c>
      <c r="I302" s="27">
        <f>SUMIFS('FY16 DataDump'!$E$2:$E$4537, 'FY16 DataDump'!$C$2:$C$4537, 'FY16 Individual Analysis'!$A302, 'FY16 DataDump'!$H$2:$H$4537, I$2)</f>
        <v>0</v>
      </c>
      <c r="J302" s="27">
        <f>SUMIFS('FY16 DataDump'!$E$2:$E$4537, 'FY16 DataDump'!$C$2:$C$4537, 'FY16 Individual Analysis'!$A302, 'FY16 DataDump'!$H$2:$H$4537, J$2)</f>
        <v>0</v>
      </c>
      <c r="K302" s="27">
        <f>SUMIFS('FY16 DataDump'!$E$2:$E$4537, 'FY16 DataDump'!$C$2:$C$4537, 'FY16 Individual Analysis'!$A302, 'FY16 DataDump'!$H$2:$H$4537, K$2)</f>
        <v>0</v>
      </c>
      <c r="L302" s="27">
        <f>SUMIFS('FY16 DataDump'!$E$2:$E$4537, 'FY16 DataDump'!$C$2:$C$4537, 'FY16 Individual Analysis'!$A302, 'FY16 DataDump'!$H$2:$H$4537, L$2)</f>
        <v>0</v>
      </c>
      <c r="M302" s="27">
        <f>SUMIFS('FY16 DataDump'!$E$2:$E$4537, 'FY16 DataDump'!$C$2:$C$4537, 'FY16 Individual Analysis'!$A302, 'FY16 DataDump'!$H$2:$H$4537, M$2)</f>
        <v>0</v>
      </c>
      <c r="N302" s="27">
        <f>SUMIFS('FY16 DataDump'!$E$2:$E$4537, 'FY16 DataDump'!$C$2:$C$4537, 'FY16 Individual Analysis'!$A302, 'FY16 DataDump'!$H$2:$H$4537, N$2)</f>
        <v>0</v>
      </c>
      <c r="O302" s="27">
        <f>SUMIFS('FY16 DataDump'!$E$2:$E$4537, 'FY16 DataDump'!$C$2:$C$4537, 'FY16 Individual Analysis'!$A302, 'FY16 DataDump'!$H$2:$H$4537, O$2)</f>
        <v>0</v>
      </c>
      <c r="P302" s="27">
        <f t="shared" si="28"/>
        <v>0</v>
      </c>
      <c r="Q302" s="108">
        <f t="shared" si="26"/>
        <v>0</v>
      </c>
      <c r="S302" s="20">
        <f t="shared" si="30"/>
        <v>0</v>
      </c>
      <c r="T302" s="21">
        <f t="shared" si="30"/>
        <v>0</v>
      </c>
      <c r="U302" s="21">
        <f t="shared" si="30"/>
        <v>0</v>
      </c>
      <c r="V302" s="21">
        <f t="shared" si="29"/>
        <v>0</v>
      </c>
      <c r="W302" s="21">
        <f t="shared" si="29"/>
        <v>0</v>
      </c>
      <c r="X302" s="21">
        <f t="shared" si="29"/>
        <v>0</v>
      </c>
      <c r="Y302" s="21">
        <f t="shared" si="29"/>
        <v>0</v>
      </c>
      <c r="Z302" s="21">
        <f t="shared" si="29"/>
        <v>0</v>
      </c>
      <c r="AA302" s="21">
        <f t="shared" si="29"/>
        <v>0</v>
      </c>
      <c r="AB302" s="21">
        <f t="shared" si="29"/>
        <v>0</v>
      </c>
      <c r="AC302" s="21">
        <f t="shared" si="29"/>
        <v>0</v>
      </c>
      <c r="AD302" s="24">
        <f t="shared" si="29"/>
        <v>0</v>
      </c>
      <c r="AF302" s="15">
        <f t="shared" si="27"/>
        <v>0</v>
      </c>
    </row>
    <row r="303" spans="1:32" x14ac:dyDescent="0.25">
      <c r="A303" s="75"/>
      <c r="B303" s="75" t="e">
        <f>INDEX('FY16 DataDump'!$A$2:$H$4537, MATCH('FY16 Individual Analysis'!A303, 'FY16 DataDump'!$C$2:$C$4537, 0), MATCH('FY16 DataDump'!$B$1, 'FY16 DataDump'!$A$1:$H$1))</f>
        <v>#N/A</v>
      </c>
      <c r="C303" s="75" t="e">
        <f>INDEX('FY16 DataDump'!$A$2:$H$4537, MATCH('FY16 Individual Analysis'!A303, 'FY16 DataDump'!$C$2:$C$4537, 0), MATCH('FY16 DataDump'!$D$1, 'FY16 DataDump'!$A$1:$H$1))</f>
        <v>#N/A</v>
      </c>
      <c r="D303" s="27">
        <f>SUMIFS('FY16 DataDump'!$E$2:$E$4537, 'FY16 DataDump'!$C$2:$C$4537, 'FY16 Individual Analysis'!$A303, 'FY16 DataDump'!$H$2:$H$4537, D$2)</f>
        <v>0</v>
      </c>
      <c r="E303" s="27">
        <f>SUMIFS('FY16 DataDump'!$E$2:$E$4537, 'FY16 DataDump'!$C$2:$C$4537, 'FY16 Individual Analysis'!$A303, 'FY16 DataDump'!$H$2:$H$4537, E$2)</f>
        <v>0</v>
      </c>
      <c r="F303" s="27">
        <f>SUMIFS('FY16 DataDump'!$E$2:$E$4537, 'FY16 DataDump'!$C$2:$C$4537, 'FY16 Individual Analysis'!$A303, 'FY16 DataDump'!$H$2:$H$4537, F$2)</f>
        <v>0</v>
      </c>
      <c r="G303" s="27">
        <f>SUMIFS('FY16 DataDump'!$E$2:$E$4537, 'FY16 DataDump'!$C$2:$C$4537, 'FY16 Individual Analysis'!$A303, 'FY16 DataDump'!$H$2:$H$4537, G$2)</f>
        <v>0</v>
      </c>
      <c r="H303" s="27">
        <f>SUMIFS('FY16 DataDump'!$E$2:$E$4537, 'FY16 DataDump'!$C$2:$C$4537, 'FY16 Individual Analysis'!$A303, 'FY16 DataDump'!$H$2:$H$4537, H$2)</f>
        <v>0</v>
      </c>
      <c r="I303" s="27">
        <f>SUMIFS('FY16 DataDump'!$E$2:$E$4537, 'FY16 DataDump'!$C$2:$C$4537, 'FY16 Individual Analysis'!$A303, 'FY16 DataDump'!$H$2:$H$4537, I$2)</f>
        <v>0</v>
      </c>
      <c r="J303" s="27">
        <f>SUMIFS('FY16 DataDump'!$E$2:$E$4537, 'FY16 DataDump'!$C$2:$C$4537, 'FY16 Individual Analysis'!$A303, 'FY16 DataDump'!$H$2:$H$4537, J$2)</f>
        <v>0</v>
      </c>
      <c r="K303" s="27">
        <f>SUMIFS('FY16 DataDump'!$E$2:$E$4537, 'FY16 DataDump'!$C$2:$C$4537, 'FY16 Individual Analysis'!$A303, 'FY16 DataDump'!$H$2:$H$4537, K$2)</f>
        <v>0</v>
      </c>
      <c r="L303" s="27">
        <f>SUMIFS('FY16 DataDump'!$E$2:$E$4537, 'FY16 DataDump'!$C$2:$C$4537, 'FY16 Individual Analysis'!$A303, 'FY16 DataDump'!$H$2:$H$4537, L$2)</f>
        <v>0</v>
      </c>
      <c r="M303" s="27">
        <f>SUMIFS('FY16 DataDump'!$E$2:$E$4537, 'FY16 DataDump'!$C$2:$C$4537, 'FY16 Individual Analysis'!$A303, 'FY16 DataDump'!$H$2:$H$4537, M$2)</f>
        <v>0</v>
      </c>
      <c r="N303" s="27">
        <f>SUMIFS('FY16 DataDump'!$E$2:$E$4537, 'FY16 DataDump'!$C$2:$C$4537, 'FY16 Individual Analysis'!$A303, 'FY16 DataDump'!$H$2:$H$4537, N$2)</f>
        <v>0</v>
      </c>
      <c r="O303" s="27">
        <f>SUMIFS('FY16 DataDump'!$E$2:$E$4537, 'FY16 DataDump'!$C$2:$C$4537, 'FY16 Individual Analysis'!$A303, 'FY16 DataDump'!$H$2:$H$4537, O$2)</f>
        <v>0</v>
      </c>
      <c r="P303" s="27">
        <f t="shared" si="28"/>
        <v>0</v>
      </c>
      <c r="Q303" s="108">
        <f t="shared" si="26"/>
        <v>0</v>
      </c>
      <c r="S303" s="20">
        <f t="shared" si="30"/>
        <v>0</v>
      </c>
      <c r="T303" s="21">
        <f t="shared" si="30"/>
        <v>0</v>
      </c>
      <c r="U303" s="21">
        <f t="shared" si="30"/>
        <v>0</v>
      </c>
      <c r="V303" s="21">
        <f t="shared" si="29"/>
        <v>0</v>
      </c>
      <c r="W303" s="21">
        <f t="shared" si="29"/>
        <v>0</v>
      </c>
      <c r="X303" s="21">
        <f t="shared" si="29"/>
        <v>0</v>
      </c>
      <c r="Y303" s="21">
        <f t="shared" si="29"/>
        <v>0</v>
      </c>
      <c r="Z303" s="21">
        <f t="shared" si="29"/>
        <v>0</v>
      </c>
      <c r="AA303" s="21">
        <f t="shared" si="29"/>
        <v>0</v>
      </c>
      <c r="AB303" s="21">
        <f t="shared" si="29"/>
        <v>0</v>
      </c>
      <c r="AC303" s="21">
        <f t="shared" si="29"/>
        <v>0</v>
      </c>
      <c r="AD303" s="24">
        <f t="shared" si="29"/>
        <v>0</v>
      </c>
      <c r="AF303" s="15">
        <f t="shared" si="27"/>
        <v>0</v>
      </c>
    </row>
    <row r="304" spans="1:32" x14ac:dyDescent="0.25">
      <c r="A304" s="75"/>
      <c r="B304" s="75" t="e">
        <f>INDEX('FY16 DataDump'!$A$2:$H$4537, MATCH('FY16 Individual Analysis'!A304, 'FY16 DataDump'!$C$2:$C$4537, 0), MATCH('FY16 DataDump'!$B$1, 'FY16 DataDump'!$A$1:$H$1))</f>
        <v>#N/A</v>
      </c>
      <c r="C304" s="75" t="e">
        <f>INDEX('FY16 DataDump'!$A$2:$H$4537, MATCH('FY16 Individual Analysis'!A304, 'FY16 DataDump'!$C$2:$C$4537, 0), MATCH('FY16 DataDump'!$D$1, 'FY16 DataDump'!$A$1:$H$1))</f>
        <v>#N/A</v>
      </c>
      <c r="D304" s="27">
        <f>SUMIFS('FY16 DataDump'!$E$2:$E$4537, 'FY16 DataDump'!$C$2:$C$4537, 'FY16 Individual Analysis'!$A304, 'FY16 DataDump'!$H$2:$H$4537, D$2)</f>
        <v>0</v>
      </c>
      <c r="E304" s="27">
        <f>SUMIFS('FY16 DataDump'!$E$2:$E$4537, 'FY16 DataDump'!$C$2:$C$4537, 'FY16 Individual Analysis'!$A304, 'FY16 DataDump'!$H$2:$H$4537, E$2)</f>
        <v>0</v>
      </c>
      <c r="F304" s="27">
        <f>SUMIFS('FY16 DataDump'!$E$2:$E$4537, 'FY16 DataDump'!$C$2:$C$4537, 'FY16 Individual Analysis'!$A304, 'FY16 DataDump'!$H$2:$H$4537, F$2)</f>
        <v>0</v>
      </c>
      <c r="G304" s="27">
        <f>SUMIFS('FY16 DataDump'!$E$2:$E$4537, 'FY16 DataDump'!$C$2:$C$4537, 'FY16 Individual Analysis'!$A304, 'FY16 DataDump'!$H$2:$H$4537, G$2)</f>
        <v>0</v>
      </c>
      <c r="H304" s="27">
        <f>SUMIFS('FY16 DataDump'!$E$2:$E$4537, 'FY16 DataDump'!$C$2:$C$4537, 'FY16 Individual Analysis'!$A304, 'FY16 DataDump'!$H$2:$H$4537, H$2)</f>
        <v>0</v>
      </c>
      <c r="I304" s="27">
        <f>SUMIFS('FY16 DataDump'!$E$2:$E$4537, 'FY16 DataDump'!$C$2:$C$4537, 'FY16 Individual Analysis'!$A304, 'FY16 DataDump'!$H$2:$H$4537, I$2)</f>
        <v>0</v>
      </c>
      <c r="J304" s="27">
        <f>SUMIFS('FY16 DataDump'!$E$2:$E$4537, 'FY16 DataDump'!$C$2:$C$4537, 'FY16 Individual Analysis'!$A304, 'FY16 DataDump'!$H$2:$H$4537, J$2)</f>
        <v>0</v>
      </c>
      <c r="K304" s="27">
        <f>SUMIFS('FY16 DataDump'!$E$2:$E$4537, 'FY16 DataDump'!$C$2:$C$4537, 'FY16 Individual Analysis'!$A304, 'FY16 DataDump'!$H$2:$H$4537, K$2)</f>
        <v>0</v>
      </c>
      <c r="L304" s="27">
        <f>SUMIFS('FY16 DataDump'!$E$2:$E$4537, 'FY16 DataDump'!$C$2:$C$4537, 'FY16 Individual Analysis'!$A304, 'FY16 DataDump'!$H$2:$H$4537, L$2)</f>
        <v>0</v>
      </c>
      <c r="M304" s="27">
        <f>SUMIFS('FY16 DataDump'!$E$2:$E$4537, 'FY16 DataDump'!$C$2:$C$4537, 'FY16 Individual Analysis'!$A304, 'FY16 DataDump'!$H$2:$H$4537, M$2)</f>
        <v>0</v>
      </c>
      <c r="N304" s="27">
        <f>SUMIFS('FY16 DataDump'!$E$2:$E$4537, 'FY16 DataDump'!$C$2:$C$4537, 'FY16 Individual Analysis'!$A304, 'FY16 DataDump'!$H$2:$H$4537, N$2)</f>
        <v>0</v>
      </c>
      <c r="O304" s="27">
        <f>SUMIFS('FY16 DataDump'!$E$2:$E$4537, 'FY16 DataDump'!$C$2:$C$4537, 'FY16 Individual Analysis'!$A304, 'FY16 DataDump'!$H$2:$H$4537, O$2)</f>
        <v>0</v>
      </c>
      <c r="P304" s="27">
        <f t="shared" si="28"/>
        <v>0</v>
      </c>
      <c r="Q304" s="108">
        <f t="shared" si="26"/>
        <v>0</v>
      </c>
      <c r="S304" s="20">
        <f t="shared" si="30"/>
        <v>0</v>
      </c>
      <c r="T304" s="21">
        <f t="shared" si="30"/>
        <v>0</v>
      </c>
      <c r="U304" s="21">
        <f t="shared" si="30"/>
        <v>0</v>
      </c>
      <c r="V304" s="21">
        <f t="shared" si="29"/>
        <v>0</v>
      </c>
      <c r="W304" s="21">
        <f t="shared" si="29"/>
        <v>0</v>
      </c>
      <c r="X304" s="21">
        <f t="shared" si="29"/>
        <v>0</v>
      </c>
      <c r="Y304" s="21">
        <f t="shared" si="29"/>
        <v>0</v>
      </c>
      <c r="Z304" s="21">
        <f t="shared" si="29"/>
        <v>0</v>
      </c>
      <c r="AA304" s="21">
        <f t="shared" si="29"/>
        <v>0</v>
      </c>
      <c r="AB304" s="21">
        <f t="shared" si="29"/>
        <v>0</v>
      </c>
      <c r="AC304" s="21">
        <f t="shared" si="29"/>
        <v>0</v>
      </c>
      <c r="AD304" s="24">
        <f t="shared" si="29"/>
        <v>0</v>
      </c>
      <c r="AF304" s="15">
        <f t="shared" si="27"/>
        <v>0</v>
      </c>
    </row>
    <row r="305" spans="1:32" x14ac:dyDescent="0.25">
      <c r="A305" s="75"/>
      <c r="B305" s="75" t="e">
        <f>INDEX('FY16 DataDump'!$A$2:$H$4537, MATCH('FY16 Individual Analysis'!A305, 'FY16 DataDump'!$C$2:$C$4537, 0), MATCH('FY16 DataDump'!$B$1, 'FY16 DataDump'!$A$1:$H$1))</f>
        <v>#N/A</v>
      </c>
      <c r="C305" s="75" t="e">
        <f>INDEX('FY16 DataDump'!$A$2:$H$4537, MATCH('FY16 Individual Analysis'!A305, 'FY16 DataDump'!$C$2:$C$4537, 0), MATCH('FY16 DataDump'!$D$1, 'FY16 DataDump'!$A$1:$H$1))</f>
        <v>#N/A</v>
      </c>
      <c r="D305" s="27">
        <f>SUMIFS('FY16 DataDump'!$E$2:$E$4537, 'FY16 DataDump'!$C$2:$C$4537, 'FY16 Individual Analysis'!$A305, 'FY16 DataDump'!$H$2:$H$4537, D$2)</f>
        <v>0</v>
      </c>
      <c r="E305" s="27">
        <f>SUMIFS('FY16 DataDump'!$E$2:$E$4537, 'FY16 DataDump'!$C$2:$C$4537, 'FY16 Individual Analysis'!$A305, 'FY16 DataDump'!$H$2:$H$4537, E$2)</f>
        <v>0</v>
      </c>
      <c r="F305" s="27">
        <f>SUMIFS('FY16 DataDump'!$E$2:$E$4537, 'FY16 DataDump'!$C$2:$C$4537, 'FY16 Individual Analysis'!$A305, 'FY16 DataDump'!$H$2:$H$4537, F$2)</f>
        <v>0</v>
      </c>
      <c r="G305" s="27">
        <f>SUMIFS('FY16 DataDump'!$E$2:$E$4537, 'FY16 DataDump'!$C$2:$C$4537, 'FY16 Individual Analysis'!$A305, 'FY16 DataDump'!$H$2:$H$4537, G$2)</f>
        <v>0</v>
      </c>
      <c r="H305" s="27">
        <f>SUMIFS('FY16 DataDump'!$E$2:$E$4537, 'FY16 DataDump'!$C$2:$C$4537, 'FY16 Individual Analysis'!$A305, 'FY16 DataDump'!$H$2:$H$4537, H$2)</f>
        <v>0</v>
      </c>
      <c r="I305" s="27">
        <f>SUMIFS('FY16 DataDump'!$E$2:$E$4537, 'FY16 DataDump'!$C$2:$C$4537, 'FY16 Individual Analysis'!$A305, 'FY16 DataDump'!$H$2:$H$4537, I$2)</f>
        <v>0</v>
      </c>
      <c r="J305" s="27">
        <f>SUMIFS('FY16 DataDump'!$E$2:$E$4537, 'FY16 DataDump'!$C$2:$C$4537, 'FY16 Individual Analysis'!$A305, 'FY16 DataDump'!$H$2:$H$4537, J$2)</f>
        <v>0</v>
      </c>
      <c r="K305" s="27">
        <f>SUMIFS('FY16 DataDump'!$E$2:$E$4537, 'FY16 DataDump'!$C$2:$C$4537, 'FY16 Individual Analysis'!$A305, 'FY16 DataDump'!$H$2:$H$4537, K$2)</f>
        <v>0</v>
      </c>
      <c r="L305" s="27">
        <f>SUMIFS('FY16 DataDump'!$E$2:$E$4537, 'FY16 DataDump'!$C$2:$C$4537, 'FY16 Individual Analysis'!$A305, 'FY16 DataDump'!$H$2:$H$4537, L$2)</f>
        <v>0</v>
      </c>
      <c r="M305" s="27">
        <f>SUMIFS('FY16 DataDump'!$E$2:$E$4537, 'FY16 DataDump'!$C$2:$C$4537, 'FY16 Individual Analysis'!$A305, 'FY16 DataDump'!$H$2:$H$4537, M$2)</f>
        <v>0</v>
      </c>
      <c r="N305" s="27">
        <f>SUMIFS('FY16 DataDump'!$E$2:$E$4537, 'FY16 DataDump'!$C$2:$C$4537, 'FY16 Individual Analysis'!$A305, 'FY16 DataDump'!$H$2:$H$4537, N$2)</f>
        <v>0</v>
      </c>
      <c r="O305" s="27">
        <f>SUMIFS('FY16 DataDump'!$E$2:$E$4537, 'FY16 DataDump'!$C$2:$C$4537, 'FY16 Individual Analysis'!$A305, 'FY16 DataDump'!$H$2:$H$4537, O$2)</f>
        <v>0</v>
      </c>
      <c r="P305" s="27">
        <f t="shared" si="28"/>
        <v>0</v>
      </c>
      <c r="Q305" s="108">
        <f t="shared" si="26"/>
        <v>0</v>
      </c>
      <c r="S305" s="20">
        <f t="shared" si="30"/>
        <v>0</v>
      </c>
      <c r="T305" s="21">
        <f t="shared" si="30"/>
        <v>0</v>
      </c>
      <c r="U305" s="21">
        <f t="shared" si="30"/>
        <v>0</v>
      </c>
      <c r="V305" s="21">
        <f t="shared" si="29"/>
        <v>0</v>
      </c>
      <c r="W305" s="21">
        <f t="shared" si="29"/>
        <v>0</v>
      </c>
      <c r="X305" s="21">
        <f t="shared" si="29"/>
        <v>0</v>
      </c>
      <c r="Y305" s="21">
        <f t="shared" si="29"/>
        <v>0</v>
      </c>
      <c r="Z305" s="21">
        <f t="shared" si="29"/>
        <v>0</v>
      </c>
      <c r="AA305" s="21">
        <f t="shared" si="29"/>
        <v>0</v>
      </c>
      <c r="AB305" s="21">
        <f t="shared" si="29"/>
        <v>0</v>
      </c>
      <c r="AC305" s="21">
        <f t="shared" si="29"/>
        <v>0</v>
      </c>
      <c r="AD305" s="24">
        <f t="shared" si="29"/>
        <v>0</v>
      </c>
      <c r="AF305" s="15">
        <f t="shared" si="27"/>
        <v>0</v>
      </c>
    </row>
    <row r="306" spans="1:32" x14ac:dyDescent="0.25">
      <c r="A306" s="75"/>
      <c r="B306" s="75" t="e">
        <f>INDEX('FY16 DataDump'!$A$2:$H$4537, MATCH('FY16 Individual Analysis'!A306, 'FY16 DataDump'!$C$2:$C$4537, 0), MATCH('FY16 DataDump'!$B$1, 'FY16 DataDump'!$A$1:$H$1))</f>
        <v>#N/A</v>
      </c>
      <c r="C306" s="75" t="e">
        <f>INDEX('FY16 DataDump'!$A$2:$H$4537, MATCH('FY16 Individual Analysis'!A306, 'FY16 DataDump'!$C$2:$C$4537, 0), MATCH('FY16 DataDump'!$D$1, 'FY16 DataDump'!$A$1:$H$1))</f>
        <v>#N/A</v>
      </c>
      <c r="D306" s="27">
        <f>SUMIFS('FY16 DataDump'!$E$2:$E$4537, 'FY16 DataDump'!$C$2:$C$4537, 'FY16 Individual Analysis'!$A306, 'FY16 DataDump'!$H$2:$H$4537, D$2)</f>
        <v>0</v>
      </c>
      <c r="E306" s="27">
        <f>SUMIFS('FY16 DataDump'!$E$2:$E$4537, 'FY16 DataDump'!$C$2:$C$4537, 'FY16 Individual Analysis'!$A306, 'FY16 DataDump'!$H$2:$H$4537, E$2)</f>
        <v>0</v>
      </c>
      <c r="F306" s="27">
        <f>SUMIFS('FY16 DataDump'!$E$2:$E$4537, 'FY16 DataDump'!$C$2:$C$4537, 'FY16 Individual Analysis'!$A306, 'FY16 DataDump'!$H$2:$H$4537, F$2)</f>
        <v>0</v>
      </c>
      <c r="G306" s="27">
        <f>SUMIFS('FY16 DataDump'!$E$2:$E$4537, 'FY16 DataDump'!$C$2:$C$4537, 'FY16 Individual Analysis'!$A306, 'FY16 DataDump'!$H$2:$H$4537, G$2)</f>
        <v>0</v>
      </c>
      <c r="H306" s="27">
        <f>SUMIFS('FY16 DataDump'!$E$2:$E$4537, 'FY16 DataDump'!$C$2:$C$4537, 'FY16 Individual Analysis'!$A306, 'FY16 DataDump'!$H$2:$H$4537, H$2)</f>
        <v>0</v>
      </c>
      <c r="I306" s="27">
        <f>SUMIFS('FY16 DataDump'!$E$2:$E$4537, 'FY16 DataDump'!$C$2:$C$4537, 'FY16 Individual Analysis'!$A306, 'FY16 DataDump'!$H$2:$H$4537, I$2)</f>
        <v>0</v>
      </c>
      <c r="J306" s="27">
        <f>SUMIFS('FY16 DataDump'!$E$2:$E$4537, 'FY16 DataDump'!$C$2:$C$4537, 'FY16 Individual Analysis'!$A306, 'FY16 DataDump'!$H$2:$H$4537, J$2)</f>
        <v>0</v>
      </c>
      <c r="K306" s="27">
        <f>SUMIFS('FY16 DataDump'!$E$2:$E$4537, 'FY16 DataDump'!$C$2:$C$4537, 'FY16 Individual Analysis'!$A306, 'FY16 DataDump'!$H$2:$H$4537, K$2)</f>
        <v>0</v>
      </c>
      <c r="L306" s="27">
        <f>SUMIFS('FY16 DataDump'!$E$2:$E$4537, 'FY16 DataDump'!$C$2:$C$4537, 'FY16 Individual Analysis'!$A306, 'FY16 DataDump'!$H$2:$H$4537, L$2)</f>
        <v>0</v>
      </c>
      <c r="M306" s="27">
        <f>SUMIFS('FY16 DataDump'!$E$2:$E$4537, 'FY16 DataDump'!$C$2:$C$4537, 'FY16 Individual Analysis'!$A306, 'FY16 DataDump'!$H$2:$H$4537, M$2)</f>
        <v>0</v>
      </c>
      <c r="N306" s="27">
        <f>SUMIFS('FY16 DataDump'!$E$2:$E$4537, 'FY16 DataDump'!$C$2:$C$4537, 'FY16 Individual Analysis'!$A306, 'FY16 DataDump'!$H$2:$H$4537, N$2)</f>
        <v>0</v>
      </c>
      <c r="O306" s="27">
        <f>SUMIFS('FY16 DataDump'!$E$2:$E$4537, 'FY16 DataDump'!$C$2:$C$4537, 'FY16 Individual Analysis'!$A306, 'FY16 DataDump'!$H$2:$H$4537, O$2)</f>
        <v>0</v>
      </c>
      <c r="P306" s="27">
        <f t="shared" si="28"/>
        <v>0</v>
      </c>
      <c r="Q306" s="108">
        <f t="shared" si="26"/>
        <v>0</v>
      </c>
      <c r="S306" s="20">
        <f t="shared" si="30"/>
        <v>0</v>
      </c>
      <c r="T306" s="21">
        <f t="shared" si="30"/>
        <v>0</v>
      </c>
      <c r="U306" s="21">
        <f t="shared" si="30"/>
        <v>0</v>
      </c>
      <c r="V306" s="21">
        <f t="shared" si="29"/>
        <v>0</v>
      </c>
      <c r="W306" s="21">
        <f t="shared" si="29"/>
        <v>0</v>
      </c>
      <c r="X306" s="21">
        <f t="shared" si="29"/>
        <v>0</v>
      </c>
      <c r="Y306" s="21">
        <f t="shared" si="29"/>
        <v>0</v>
      </c>
      <c r="Z306" s="21">
        <f t="shared" si="29"/>
        <v>0</v>
      </c>
      <c r="AA306" s="21">
        <f t="shared" si="29"/>
        <v>0</v>
      </c>
      <c r="AB306" s="21">
        <f t="shared" si="29"/>
        <v>0</v>
      </c>
      <c r="AC306" s="21">
        <f t="shared" si="29"/>
        <v>0</v>
      </c>
      <c r="AD306" s="24">
        <f t="shared" si="29"/>
        <v>0</v>
      </c>
      <c r="AF306" s="15">
        <f t="shared" si="27"/>
        <v>0</v>
      </c>
    </row>
    <row r="307" spans="1:32" x14ac:dyDescent="0.25">
      <c r="A307" s="75"/>
      <c r="B307" s="75" t="e">
        <f>INDEX('FY16 DataDump'!$A$2:$H$4537, MATCH('FY16 Individual Analysis'!A307, 'FY16 DataDump'!$C$2:$C$4537, 0), MATCH('FY16 DataDump'!$B$1, 'FY16 DataDump'!$A$1:$H$1))</f>
        <v>#N/A</v>
      </c>
      <c r="C307" s="75" t="e">
        <f>INDEX('FY16 DataDump'!$A$2:$H$4537, MATCH('FY16 Individual Analysis'!A307, 'FY16 DataDump'!$C$2:$C$4537, 0), MATCH('FY16 DataDump'!$D$1, 'FY16 DataDump'!$A$1:$H$1))</f>
        <v>#N/A</v>
      </c>
      <c r="D307" s="27">
        <f>SUMIFS('FY16 DataDump'!$E$2:$E$4537, 'FY16 DataDump'!$C$2:$C$4537, 'FY16 Individual Analysis'!$A307, 'FY16 DataDump'!$H$2:$H$4537, D$2)</f>
        <v>0</v>
      </c>
      <c r="E307" s="27">
        <f>SUMIFS('FY16 DataDump'!$E$2:$E$4537, 'FY16 DataDump'!$C$2:$C$4537, 'FY16 Individual Analysis'!$A307, 'FY16 DataDump'!$H$2:$H$4537, E$2)</f>
        <v>0</v>
      </c>
      <c r="F307" s="27">
        <f>SUMIFS('FY16 DataDump'!$E$2:$E$4537, 'FY16 DataDump'!$C$2:$C$4537, 'FY16 Individual Analysis'!$A307, 'FY16 DataDump'!$H$2:$H$4537, F$2)</f>
        <v>0</v>
      </c>
      <c r="G307" s="27">
        <f>SUMIFS('FY16 DataDump'!$E$2:$E$4537, 'FY16 DataDump'!$C$2:$C$4537, 'FY16 Individual Analysis'!$A307, 'FY16 DataDump'!$H$2:$H$4537, G$2)</f>
        <v>0</v>
      </c>
      <c r="H307" s="27">
        <f>SUMIFS('FY16 DataDump'!$E$2:$E$4537, 'FY16 DataDump'!$C$2:$C$4537, 'FY16 Individual Analysis'!$A307, 'FY16 DataDump'!$H$2:$H$4537, H$2)</f>
        <v>0</v>
      </c>
      <c r="I307" s="27">
        <f>SUMIFS('FY16 DataDump'!$E$2:$E$4537, 'FY16 DataDump'!$C$2:$C$4537, 'FY16 Individual Analysis'!$A307, 'FY16 DataDump'!$H$2:$H$4537, I$2)</f>
        <v>0</v>
      </c>
      <c r="J307" s="27">
        <f>SUMIFS('FY16 DataDump'!$E$2:$E$4537, 'FY16 DataDump'!$C$2:$C$4537, 'FY16 Individual Analysis'!$A307, 'FY16 DataDump'!$H$2:$H$4537, J$2)</f>
        <v>0</v>
      </c>
      <c r="K307" s="27">
        <f>SUMIFS('FY16 DataDump'!$E$2:$E$4537, 'FY16 DataDump'!$C$2:$C$4537, 'FY16 Individual Analysis'!$A307, 'FY16 DataDump'!$H$2:$H$4537, K$2)</f>
        <v>0</v>
      </c>
      <c r="L307" s="27">
        <f>SUMIFS('FY16 DataDump'!$E$2:$E$4537, 'FY16 DataDump'!$C$2:$C$4537, 'FY16 Individual Analysis'!$A307, 'FY16 DataDump'!$H$2:$H$4537, L$2)</f>
        <v>0</v>
      </c>
      <c r="M307" s="27">
        <f>SUMIFS('FY16 DataDump'!$E$2:$E$4537, 'FY16 DataDump'!$C$2:$C$4537, 'FY16 Individual Analysis'!$A307, 'FY16 DataDump'!$H$2:$H$4537, M$2)</f>
        <v>0</v>
      </c>
      <c r="N307" s="27">
        <f>SUMIFS('FY16 DataDump'!$E$2:$E$4537, 'FY16 DataDump'!$C$2:$C$4537, 'FY16 Individual Analysis'!$A307, 'FY16 DataDump'!$H$2:$H$4537, N$2)</f>
        <v>0</v>
      </c>
      <c r="O307" s="27">
        <f>SUMIFS('FY16 DataDump'!$E$2:$E$4537, 'FY16 DataDump'!$C$2:$C$4537, 'FY16 Individual Analysis'!$A307, 'FY16 DataDump'!$H$2:$H$4537, O$2)</f>
        <v>0</v>
      </c>
      <c r="P307" s="27">
        <f t="shared" si="28"/>
        <v>0</v>
      </c>
      <c r="Q307" s="108">
        <f t="shared" si="26"/>
        <v>0</v>
      </c>
      <c r="S307" s="20">
        <f t="shared" si="30"/>
        <v>0</v>
      </c>
      <c r="T307" s="21">
        <f t="shared" si="30"/>
        <v>0</v>
      </c>
      <c r="U307" s="21">
        <f t="shared" si="30"/>
        <v>0</v>
      </c>
      <c r="V307" s="21">
        <f t="shared" si="29"/>
        <v>0</v>
      </c>
      <c r="W307" s="21">
        <f t="shared" si="29"/>
        <v>0</v>
      </c>
      <c r="X307" s="21">
        <f t="shared" si="29"/>
        <v>0</v>
      </c>
      <c r="Y307" s="21">
        <f t="shared" si="29"/>
        <v>0</v>
      </c>
      <c r="Z307" s="21">
        <f t="shared" si="29"/>
        <v>0</v>
      </c>
      <c r="AA307" s="21">
        <f t="shared" si="29"/>
        <v>0</v>
      </c>
      <c r="AB307" s="21">
        <f t="shared" si="29"/>
        <v>0</v>
      </c>
      <c r="AC307" s="21">
        <f t="shared" si="29"/>
        <v>0</v>
      </c>
      <c r="AD307" s="24">
        <f t="shared" si="29"/>
        <v>0</v>
      </c>
      <c r="AF307" s="15">
        <f t="shared" si="27"/>
        <v>0</v>
      </c>
    </row>
    <row r="308" spans="1:32" x14ac:dyDescent="0.25">
      <c r="A308" s="75"/>
      <c r="B308" s="75" t="e">
        <f>INDEX('FY16 DataDump'!$A$2:$H$4537, MATCH('FY16 Individual Analysis'!A308, 'FY16 DataDump'!$C$2:$C$4537, 0), MATCH('FY16 DataDump'!$B$1, 'FY16 DataDump'!$A$1:$H$1))</f>
        <v>#N/A</v>
      </c>
      <c r="C308" s="75" t="e">
        <f>INDEX('FY16 DataDump'!$A$2:$H$4537, MATCH('FY16 Individual Analysis'!A308, 'FY16 DataDump'!$C$2:$C$4537, 0), MATCH('FY16 DataDump'!$D$1, 'FY16 DataDump'!$A$1:$H$1))</f>
        <v>#N/A</v>
      </c>
      <c r="D308" s="27">
        <f>SUMIFS('FY16 DataDump'!$E$2:$E$4537, 'FY16 DataDump'!$C$2:$C$4537, 'FY16 Individual Analysis'!$A308, 'FY16 DataDump'!$H$2:$H$4537, D$2)</f>
        <v>0</v>
      </c>
      <c r="E308" s="27">
        <f>SUMIFS('FY16 DataDump'!$E$2:$E$4537, 'FY16 DataDump'!$C$2:$C$4537, 'FY16 Individual Analysis'!$A308, 'FY16 DataDump'!$H$2:$H$4537, E$2)</f>
        <v>0</v>
      </c>
      <c r="F308" s="27">
        <f>SUMIFS('FY16 DataDump'!$E$2:$E$4537, 'FY16 DataDump'!$C$2:$C$4537, 'FY16 Individual Analysis'!$A308, 'FY16 DataDump'!$H$2:$H$4537, F$2)</f>
        <v>0</v>
      </c>
      <c r="G308" s="27">
        <f>SUMIFS('FY16 DataDump'!$E$2:$E$4537, 'FY16 DataDump'!$C$2:$C$4537, 'FY16 Individual Analysis'!$A308, 'FY16 DataDump'!$H$2:$H$4537, G$2)</f>
        <v>0</v>
      </c>
      <c r="H308" s="27">
        <f>SUMIFS('FY16 DataDump'!$E$2:$E$4537, 'FY16 DataDump'!$C$2:$C$4537, 'FY16 Individual Analysis'!$A308, 'FY16 DataDump'!$H$2:$H$4537, H$2)</f>
        <v>0</v>
      </c>
      <c r="I308" s="27">
        <f>SUMIFS('FY16 DataDump'!$E$2:$E$4537, 'FY16 DataDump'!$C$2:$C$4537, 'FY16 Individual Analysis'!$A308, 'FY16 DataDump'!$H$2:$H$4537, I$2)</f>
        <v>0</v>
      </c>
      <c r="J308" s="27">
        <f>SUMIFS('FY16 DataDump'!$E$2:$E$4537, 'FY16 DataDump'!$C$2:$C$4537, 'FY16 Individual Analysis'!$A308, 'FY16 DataDump'!$H$2:$H$4537, J$2)</f>
        <v>0</v>
      </c>
      <c r="K308" s="27">
        <f>SUMIFS('FY16 DataDump'!$E$2:$E$4537, 'FY16 DataDump'!$C$2:$C$4537, 'FY16 Individual Analysis'!$A308, 'FY16 DataDump'!$H$2:$H$4537, K$2)</f>
        <v>0</v>
      </c>
      <c r="L308" s="27">
        <f>SUMIFS('FY16 DataDump'!$E$2:$E$4537, 'FY16 DataDump'!$C$2:$C$4537, 'FY16 Individual Analysis'!$A308, 'FY16 DataDump'!$H$2:$H$4537, L$2)</f>
        <v>0</v>
      </c>
      <c r="M308" s="27">
        <f>SUMIFS('FY16 DataDump'!$E$2:$E$4537, 'FY16 DataDump'!$C$2:$C$4537, 'FY16 Individual Analysis'!$A308, 'FY16 DataDump'!$H$2:$H$4537, M$2)</f>
        <v>0</v>
      </c>
      <c r="N308" s="27">
        <f>SUMIFS('FY16 DataDump'!$E$2:$E$4537, 'FY16 DataDump'!$C$2:$C$4537, 'FY16 Individual Analysis'!$A308, 'FY16 DataDump'!$H$2:$H$4537, N$2)</f>
        <v>0</v>
      </c>
      <c r="O308" s="27">
        <f>SUMIFS('FY16 DataDump'!$E$2:$E$4537, 'FY16 DataDump'!$C$2:$C$4537, 'FY16 Individual Analysis'!$A308, 'FY16 DataDump'!$H$2:$H$4537, O$2)</f>
        <v>0</v>
      </c>
      <c r="P308" s="27">
        <f t="shared" si="28"/>
        <v>0</v>
      </c>
      <c r="Q308" s="108">
        <f t="shared" si="26"/>
        <v>0</v>
      </c>
      <c r="S308" s="20">
        <f t="shared" si="30"/>
        <v>0</v>
      </c>
      <c r="T308" s="21">
        <f t="shared" si="30"/>
        <v>0</v>
      </c>
      <c r="U308" s="21">
        <f t="shared" si="30"/>
        <v>0</v>
      </c>
      <c r="V308" s="21">
        <f t="shared" si="29"/>
        <v>0</v>
      </c>
      <c r="W308" s="21">
        <f t="shared" si="29"/>
        <v>0</v>
      </c>
      <c r="X308" s="21">
        <f t="shared" si="29"/>
        <v>0</v>
      </c>
      <c r="Y308" s="21">
        <f t="shared" si="29"/>
        <v>0</v>
      </c>
      <c r="Z308" s="21">
        <f t="shared" si="29"/>
        <v>0</v>
      </c>
      <c r="AA308" s="21">
        <f t="shared" si="29"/>
        <v>0</v>
      </c>
      <c r="AB308" s="21">
        <f t="shared" si="29"/>
        <v>0</v>
      </c>
      <c r="AC308" s="21">
        <f t="shared" si="29"/>
        <v>0</v>
      </c>
      <c r="AD308" s="24">
        <f t="shared" si="29"/>
        <v>0</v>
      </c>
      <c r="AF308" s="15">
        <f t="shared" si="27"/>
        <v>0</v>
      </c>
    </row>
    <row r="309" spans="1:32" x14ac:dyDescent="0.25">
      <c r="A309" s="75"/>
      <c r="B309" s="75" t="e">
        <f>INDEX('FY16 DataDump'!$A$2:$H$4537, MATCH('FY16 Individual Analysis'!A309, 'FY16 DataDump'!$C$2:$C$4537, 0), MATCH('FY16 DataDump'!$B$1, 'FY16 DataDump'!$A$1:$H$1))</f>
        <v>#N/A</v>
      </c>
      <c r="C309" s="75" t="e">
        <f>INDEX('FY16 DataDump'!$A$2:$H$4537, MATCH('FY16 Individual Analysis'!A309, 'FY16 DataDump'!$C$2:$C$4537, 0), MATCH('FY16 DataDump'!$D$1, 'FY16 DataDump'!$A$1:$H$1))</f>
        <v>#N/A</v>
      </c>
      <c r="D309" s="27">
        <f>SUMIFS('FY16 DataDump'!$E$2:$E$4537, 'FY16 DataDump'!$C$2:$C$4537, 'FY16 Individual Analysis'!$A309, 'FY16 DataDump'!$H$2:$H$4537, D$2)</f>
        <v>0</v>
      </c>
      <c r="E309" s="27">
        <f>SUMIFS('FY16 DataDump'!$E$2:$E$4537, 'FY16 DataDump'!$C$2:$C$4537, 'FY16 Individual Analysis'!$A309, 'FY16 DataDump'!$H$2:$H$4537, E$2)</f>
        <v>0</v>
      </c>
      <c r="F309" s="27">
        <f>SUMIFS('FY16 DataDump'!$E$2:$E$4537, 'FY16 DataDump'!$C$2:$C$4537, 'FY16 Individual Analysis'!$A309, 'FY16 DataDump'!$H$2:$H$4537, F$2)</f>
        <v>0</v>
      </c>
      <c r="G309" s="27">
        <f>SUMIFS('FY16 DataDump'!$E$2:$E$4537, 'FY16 DataDump'!$C$2:$C$4537, 'FY16 Individual Analysis'!$A309, 'FY16 DataDump'!$H$2:$H$4537, G$2)</f>
        <v>0</v>
      </c>
      <c r="H309" s="27">
        <f>SUMIFS('FY16 DataDump'!$E$2:$E$4537, 'FY16 DataDump'!$C$2:$C$4537, 'FY16 Individual Analysis'!$A309, 'FY16 DataDump'!$H$2:$H$4537, H$2)</f>
        <v>0</v>
      </c>
      <c r="I309" s="27">
        <f>SUMIFS('FY16 DataDump'!$E$2:$E$4537, 'FY16 DataDump'!$C$2:$C$4537, 'FY16 Individual Analysis'!$A309, 'FY16 DataDump'!$H$2:$H$4537, I$2)</f>
        <v>0</v>
      </c>
      <c r="J309" s="27">
        <f>SUMIFS('FY16 DataDump'!$E$2:$E$4537, 'FY16 DataDump'!$C$2:$C$4537, 'FY16 Individual Analysis'!$A309, 'FY16 DataDump'!$H$2:$H$4537, J$2)</f>
        <v>0</v>
      </c>
      <c r="K309" s="27">
        <f>SUMIFS('FY16 DataDump'!$E$2:$E$4537, 'FY16 DataDump'!$C$2:$C$4537, 'FY16 Individual Analysis'!$A309, 'FY16 DataDump'!$H$2:$H$4537, K$2)</f>
        <v>0</v>
      </c>
      <c r="L309" s="27">
        <f>SUMIFS('FY16 DataDump'!$E$2:$E$4537, 'FY16 DataDump'!$C$2:$C$4537, 'FY16 Individual Analysis'!$A309, 'FY16 DataDump'!$H$2:$H$4537, L$2)</f>
        <v>0</v>
      </c>
      <c r="M309" s="27">
        <f>SUMIFS('FY16 DataDump'!$E$2:$E$4537, 'FY16 DataDump'!$C$2:$C$4537, 'FY16 Individual Analysis'!$A309, 'FY16 DataDump'!$H$2:$H$4537, M$2)</f>
        <v>0</v>
      </c>
      <c r="N309" s="27">
        <f>SUMIFS('FY16 DataDump'!$E$2:$E$4537, 'FY16 DataDump'!$C$2:$C$4537, 'FY16 Individual Analysis'!$A309, 'FY16 DataDump'!$H$2:$H$4537, N$2)</f>
        <v>0</v>
      </c>
      <c r="O309" s="27">
        <f>SUMIFS('FY16 DataDump'!$E$2:$E$4537, 'FY16 DataDump'!$C$2:$C$4537, 'FY16 Individual Analysis'!$A309, 'FY16 DataDump'!$H$2:$H$4537, O$2)</f>
        <v>0</v>
      </c>
      <c r="P309" s="27">
        <f t="shared" si="28"/>
        <v>0</v>
      </c>
      <c r="Q309" s="108">
        <f t="shared" si="26"/>
        <v>0</v>
      </c>
      <c r="S309" s="20">
        <f t="shared" si="30"/>
        <v>0</v>
      </c>
      <c r="T309" s="21">
        <f t="shared" si="30"/>
        <v>0</v>
      </c>
      <c r="U309" s="21">
        <f t="shared" si="30"/>
        <v>0</v>
      </c>
      <c r="V309" s="21">
        <f t="shared" si="29"/>
        <v>0</v>
      </c>
      <c r="W309" s="21">
        <f t="shared" si="29"/>
        <v>0</v>
      </c>
      <c r="X309" s="21">
        <f t="shared" si="29"/>
        <v>0</v>
      </c>
      <c r="Y309" s="21">
        <f t="shared" si="29"/>
        <v>0</v>
      </c>
      <c r="Z309" s="21">
        <f t="shared" si="29"/>
        <v>0</v>
      </c>
      <c r="AA309" s="21">
        <f t="shared" si="29"/>
        <v>0</v>
      </c>
      <c r="AB309" s="21">
        <f t="shared" ref="AB309:AD330" si="31">IFERROR((M309/$P309) * ($AF309), 0)</f>
        <v>0</v>
      </c>
      <c r="AC309" s="21">
        <f t="shared" si="31"/>
        <v>0</v>
      </c>
      <c r="AD309" s="24">
        <f t="shared" si="31"/>
        <v>0</v>
      </c>
      <c r="AF309" s="15">
        <f t="shared" si="27"/>
        <v>0</v>
      </c>
    </row>
    <row r="310" spans="1:32" x14ac:dyDescent="0.25">
      <c r="A310" s="75"/>
      <c r="B310" s="75" t="e">
        <f>INDEX('FY16 DataDump'!$A$2:$H$4537, MATCH('FY16 Individual Analysis'!A310, 'FY16 DataDump'!$C$2:$C$4537, 0), MATCH('FY16 DataDump'!$B$1, 'FY16 DataDump'!$A$1:$H$1))</f>
        <v>#N/A</v>
      </c>
      <c r="C310" s="75" t="e">
        <f>INDEX('FY16 DataDump'!$A$2:$H$4537, MATCH('FY16 Individual Analysis'!A310, 'FY16 DataDump'!$C$2:$C$4537, 0), MATCH('FY16 DataDump'!$D$1, 'FY16 DataDump'!$A$1:$H$1))</f>
        <v>#N/A</v>
      </c>
      <c r="D310" s="27">
        <f>SUMIFS('FY16 DataDump'!$E$2:$E$4537, 'FY16 DataDump'!$C$2:$C$4537, 'FY16 Individual Analysis'!$A310, 'FY16 DataDump'!$H$2:$H$4537, D$2)</f>
        <v>0</v>
      </c>
      <c r="E310" s="27">
        <f>SUMIFS('FY16 DataDump'!$E$2:$E$4537, 'FY16 DataDump'!$C$2:$C$4537, 'FY16 Individual Analysis'!$A310, 'FY16 DataDump'!$H$2:$H$4537, E$2)</f>
        <v>0</v>
      </c>
      <c r="F310" s="27">
        <f>SUMIFS('FY16 DataDump'!$E$2:$E$4537, 'FY16 DataDump'!$C$2:$C$4537, 'FY16 Individual Analysis'!$A310, 'FY16 DataDump'!$H$2:$H$4537, F$2)</f>
        <v>0</v>
      </c>
      <c r="G310" s="27">
        <f>SUMIFS('FY16 DataDump'!$E$2:$E$4537, 'FY16 DataDump'!$C$2:$C$4537, 'FY16 Individual Analysis'!$A310, 'FY16 DataDump'!$H$2:$H$4537, G$2)</f>
        <v>0</v>
      </c>
      <c r="H310" s="27">
        <f>SUMIFS('FY16 DataDump'!$E$2:$E$4537, 'FY16 DataDump'!$C$2:$C$4537, 'FY16 Individual Analysis'!$A310, 'FY16 DataDump'!$H$2:$H$4537, H$2)</f>
        <v>0</v>
      </c>
      <c r="I310" s="27">
        <f>SUMIFS('FY16 DataDump'!$E$2:$E$4537, 'FY16 DataDump'!$C$2:$C$4537, 'FY16 Individual Analysis'!$A310, 'FY16 DataDump'!$H$2:$H$4537, I$2)</f>
        <v>0</v>
      </c>
      <c r="J310" s="27">
        <f>SUMIFS('FY16 DataDump'!$E$2:$E$4537, 'FY16 DataDump'!$C$2:$C$4537, 'FY16 Individual Analysis'!$A310, 'FY16 DataDump'!$H$2:$H$4537, J$2)</f>
        <v>0</v>
      </c>
      <c r="K310" s="27">
        <f>SUMIFS('FY16 DataDump'!$E$2:$E$4537, 'FY16 DataDump'!$C$2:$C$4537, 'FY16 Individual Analysis'!$A310, 'FY16 DataDump'!$H$2:$H$4537, K$2)</f>
        <v>0</v>
      </c>
      <c r="L310" s="27">
        <f>SUMIFS('FY16 DataDump'!$E$2:$E$4537, 'FY16 DataDump'!$C$2:$C$4537, 'FY16 Individual Analysis'!$A310, 'FY16 DataDump'!$H$2:$H$4537, L$2)</f>
        <v>0</v>
      </c>
      <c r="M310" s="27">
        <f>SUMIFS('FY16 DataDump'!$E$2:$E$4537, 'FY16 DataDump'!$C$2:$C$4537, 'FY16 Individual Analysis'!$A310, 'FY16 DataDump'!$H$2:$H$4537, M$2)</f>
        <v>0</v>
      </c>
      <c r="N310" s="27">
        <f>SUMIFS('FY16 DataDump'!$E$2:$E$4537, 'FY16 DataDump'!$C$2:$C$4537, 'FY16 Individual Analysis'!$A310, 'FY16 DataDump'!$H$2:$H$4537, N$2)</f>
        <v>0</v>
      </c>
      <c r="O310" s="27">
        <f>SUMIFS('FY16 DataDump'!$E$2:$E$4537, 'FY16 DataDump'!$C$2:$C$4537, 'FY16 Individual Analysis'!$A310, 'FY16 DataDump'!$H$2:$H$4537, O$2)</f>
        <v>0</v>
      </c>
      <c r="P310" s="27">
        <f t="shared" si="28"/>
        <v>0</v>
      </c>
      <c r="Q310" s="108">
        <f t="shared" si="26"/>
        <v>0</v>
      </c>
      <c r="S310" s="20">
        <f t="shared" si="30"/>
        <v>0</v>
      </c>
      <c r="T310" s="21">
        <f t="shared" si="30"/>
        <v>0</v>
      </c>
      <c r="U310" s="21">
        <f t="shared" si="30"/>
        <v>0</v>
      </c>
      <c r="V310" s="21">
        <f t="shared" si="30"/>
        <v>0</v>
      </c>
      <c r="W310" s="21">
        <f t="shared" si="30"/>
        <v>0</v>
      </c>
      <c r="X310" s="21">
        <f t="shared" si="30"/>
        <v>0</v>
      </c>
      <c r="Y310" s="21">
        <f t="shared" si="30"/>
        <v>0</v>
      </c>
      <c r="Z310" s="21">
        <f t="shared" si="30"/>
        <v>0</v>
      </c>
      <c r="AA310" s="21">
        <f t="shared" si="30"/>
        <v>0</v>
      </c>
      <c r="AB310" s="21">
        <f t="shared" si="31"/>
        <v>0</v>
      </c>
      <c r="AC310" s="21">
        <f t="shared" si="31"/>
        <v>0</v>
      </c>
      <c r="AD310" s="24">
        <f t="shared" si="31"/>
        <v>0</v>
      </c>
      <c r="AF310" s="15">
        <f t="shared" si="27"/>
        <v>0</v>
      </c>
    </row>
    <row r="311" spans="1:32" x14ac:dyDescent="0.25">
      <c r="A311" s="75"/>
      <c r="B311" s="75" t="e">
        <f>INDEX('FY16 DataDump'!$A$2:$H$4537, MATCH('FY16 Individual Analysis'!A311, 'FY16 DataDump'!$C$2:$C$4537, 0), MATCH('FY16 DataDump'!$B$1, 'FY16 DataDump'!$A$1:$H$1))</f>
        <v>#N/A</v>
      </c>
      <c r="C311" s="75" t="e">
        <f>INDEX('FY16 DataDump'!$A$2:$H$4537, MATCH('FY16 Individual Analysis'!A311, 'FY16 DataDump'!$C$2:$C$4537, 0), MATCH('FY16 DataDump'!$D$1, 'FY16 DataDump'!$A$1:$H$1))</f>
        <v>#N/A</v>
      </c>
      <c r="D311" s="27">
        <f>SUMIFS('FY16 DataDump'!$E$2:$E$4537, 'FY16 DataDump'!$C$2:$C$4537, 'FY16 Individual Analysis'!$A311, 'FY16 DataDump'!$H$2:$H$4537, D$2)</f>
        <v>0</v>
      </c>
      <c r="E311" s="27">
        <f>SUMIFS('FY16 DataDump'!$E$2:$E$4537, 'FY16 DataDump'!$C$2:$C$4537, 'FY16 Individual Analysis'!$A311, 'FY16 DataDump'!$H$2:$H$4537, E$2)</f>
        <v>0</v>
      </c>
      <c r="F311" s="27">
        <f>SUMIFS('FY16 DataDump'!$E$2:$E$4537, 'FY16 DataDump'!$C$2:$C$4537, 'FY16 Individual Analysis'!$A311, 'FY16 DataDump'!$H$2:$H$4537, F$2)</f>
        <v>0</v>
      </c>
      <c r="G311" s="27">
        <f>SUMIFS('FY16 DataDump'!$E$2:$E$4537, 'FY16 DataDump'!$C$2:$C$4537, 'FY16 Individual Analysis'!$A311, 'FY16 DataDump'!$H$2:$H$4537, G$2)</f>
        <v>0</v>
      </c>
      <c r="H311" s="27">
        <f>SUMIFS('FY16 DataDump'!$E$2:$E$4537, 'FY16 DataDump'!$C$2:$C$4537, 'FY16 Individual Analysis'!$A311, 'FY16 DataDump'!$H$2:$H$4537, H$2)</f>
        <v>0</v>
      </c>
      <c r="I311" s="27">
        <f>SUMIFS('FY16 DataDump'!$E$2:$E$4537, 'FY16 DataDump'!$C$2:$C$4537, 'FY16 Individual Analysis'!$A311, 'FY16 DataDump'!$H$2:$H$4537, I$2)</f>
        <v>0</v>
      </c>
      <c r="J311" s="27">
        <f>SUMIFS('FY16 DataDump'!$E$2:$E$4537, 'FY16 DataDump'!$C$2:$C$4537, 'FY16 Individual Analysis'!$A311, 'FY16 DataDump'!$H$2:$H$4537, J$2)</f>
        <v>0</v>
      </c>
      <c r="K311" s="27">
        <f>SUMIFS('FY16 DataDump'!$E$2:$E$4537, 'FY16 DataDump'!$C$2:$C$4537, 'FY16 Individual Analysis'!$A311, 'FY16 DataDump'!$H$2:$H$4537, K$2)</f>
        <v>0</v>
      </c>
      <c r="L311" s="27">
        <f>SUMIFS('FY16 DataDump'!$E$2:$E$4537, 'FY16 DataDump'!$C$2:$C$4537, 'FY16 Individual Analysis'!$A311, 'FY16 DataDump'!$H$2:$H$4537, L$2)</f>
        <v>0</v>
      </c>
      <c r="M311" s="27">
        <f>SUMIFS('FY16 DataDump'!$E$2:$E$4537, 'FY16 DataDump'!$C$2:$C$4537, 'FY16 Individual Analysis'!$A311, 'FY16 DataDump'!$H$2:$H$4537, M$2)</f>
        <v>0</v>
      </c>
      <c r="N311" s="27">
        <f>SUMIFS('FY16 DataDump'!$E$2:$E$4537, 'FY16 DataDump'!$C$2:$C$4537, 'FY16 Individual Analysis'!$A311, 'FY16 DataDump'!$H$2:$H$4537, N$2)</f>
        <v>0</v>
      </c>
      <c r="O311" s="27">
        <f>SUMIFS('FY16 DataDump'!$E$2:$E$4537, 'FY16 DataDump'!$C$2:$C$4537, 'FY16 Individual Analysis'!$A311, 'FY16 DataDump'!$H$2:$H$4537, O$2)</f>
        <v>0</v>
      </c>
      <c r="P311" s="27">
        <f t="shared" si="28"/>
        <v>0</v>
      </c>
      <c r="Q311" s="108">
        <f t="shared" si="26"/>
        <v>0</v>
      </c>
      <c r="S311" s="20">
        <f t="shared" si="30"/>
        <v>0</v>
      </c>
      <c r="T311" s="21">
        <f t="shared" si="30"/>
        <v>0</v>
      </c>
      <c r="U311" s="21">
        <f t="shared" si="30"/>
        <v>0</v>
      </c>
      <c r="V311" s="21">
        <f t="shared" si="30"/>
        <v>0</v>
      </c>
      <c r="W311" s="21">
        <f t="shared" si="30"/>
        <v>0</v>
      </c>
      <c r="X311" s="21">
        <f t="shared" si="30"/>
        <v>0</v>
      </c>
      <c r="Y311" s="21">
        <f t="shared" si="30"/>
        <v>0</v>
      </c>
      <c r="Z311" s="21">
        <f t="shared" si="30"/>
        <v>0</v>
      </c>
      <c r="AA311" s="21">
        <f t="shared" si="30"/>
        <v>0</v>
      </c>
      <c r="AB311" s="21">
        <f t="shared" si="31"/>
        <v>0</v>
      </c>
      <c r="AC311" s="21">
        <f t="shared" si="31"/>
        <v>0</v>
      </c>
      <c r="AD311" s="24">
        <f t="shared" si="31"/>
        <v>0</v>
      </c>
      <c r="AF311" s="15">
        <f t="shared" si="27"/>
        <v>0</v>
      </c>
    </row>
    <row r="312" spans="1:32" x14ac:dyDescent="0.25">
      <c r="A312" s="75"/>
      <c r="B312" s="75" t="e">
        <f>INDEX('FY16 DataDump'!$A$2:$H$4537, MATCH('FY16 Individual Analysis'!A312, 'FY16 DataDump'!$C$2:$C$4537, 0), MATCH('FY16 DataDump'!$B$1, 'FY16 DataDump'!$A$1:$H$1))</f>
        <v>#N/A</v>
      </c>
      <c r="C312" s="75" t="e">
        <f>INDEX('FY16 DataDump'!$A$2:$H$4537, MATCH('FY16 Individual Analysis'!A312, 'FY16 DataDump'!$C$2:$C$4537, 0), MATCH('FY16 DataDump'!$D$1, 'FY16 DataDump'!$A$1:$H$1))</f>
        <v>#N/A</v>
      </c>
      <c r="D312" s="27">
        <f>SUMIFS('FY16 DataDump'!$E$2:$E$4537, 'FY16 DataDump'!$C$2:$C$4537, 'FY16 Individual Analysis'!$A312, 'FY16 DataDump'!$H$2:$H$4537, D$2)</f>
        <v>0</v>
      </c>
      <c r="E312" s="27">
        <f>SUMIFS('FY16 DataDump'!$E$2:$E$4537, 'FY16 DataDump'!$C$2:$C$4537, 'FY16 Individual Analysis'!$A312, 'FY16 DataDump'!$H$2:$H$4537, E$2)</f>
        <v>0</v>
      </c>
      <c r="F312" s="27">
        <f>SUMIFS('FY16 DataDump'!$E$2:$E$4537, 'FY16 DataDump'!$C$2:$C$4537, 'FY16 Individual Analysis'!$A312, 'FY16 DataDump'!$H$2:$H$4537, F$2)</f>
        <v>0</v>
      </c>
      <c r="G312" s="27">
        <f>SUMIFS('FY16 DataDump'!$E$2:$E$4537, 'FY16 DataDump'!$C$2:$C$4537, 'FY16 Individual Analysis'!$A312, 'FY16 DataDump'!$H$2:$H$4537, G$2)</f>
        <v>0</v>
      </c>
      <c r="H312" s="27">
        <f>SUMIFS('FY16 DataDump'!$E$2:$E$4537, 'FY16 DataDump'!$C$2:$C$4537, 'FY16 Individual Analysis'!$A312, 'FY16 DataDump'!$H$2:$H$4537, H$2)</f>
        <v>0</v>
      </c>
      <c r="I312" s="27">
        <f>SUMIFS('FY16 DataDump'!$E$2:$E$4537, 'FY16 DataDump'!$C$2:$C$4537, 'FY16 Individual Analysis'!$A312, 'FY16 DataDump'!$H$2:$H$4537, I$2)</f>
        <v>0</v>
      </c>
      <c r="J312" s="27">
        <f>SUMIFS('FY16 DataDump'!$E$2:$E$4537, 'FY16 DataDump'!$C$2:$C$4537, 'FY16 Individual Analysis'!$A312, 'FY16 DataDump'!$H$2:$H$4537, J$2)</f>
        <v>0</v>
      </c>
      <c r="K312" s="27">
        <f>SUMIFS('FY16 DataDump'!$E$2:$E$4537, 'FY16 DataDump'!$C$2:$C$4537, 'FY16 Individual Analysis'!$A312, 'FY16 DataDump'!$H$2:$H$4537, K$2)</f>
        <v>0</v>
      </c>
      <c r="L312" s="27">
        <f>SUMIFS('FY16 DataDump'!$E$2:$E$4537, 'FY16 DataDump'!$C$2:$C$4537, 'FY16 Individual Analysis'!$A312, 'FY16 DataDump'!$H$2:$H$4537, L$2)</f>
        <v>0</v>
      </c>
      <c r="M312" s="27">
        <f>SUMIFS('FY16 DataDump'!$E$2:$E$4537, 'FY16 DataDump'!$C$2:$C$4537, 'FY16 Individual Analysis'!$A312, 'FY16 DataDump'!$H$2:$H$4537, M$2)</f>
        <v>0</v>
      </c>
      <c r="N312" s="27">
        <f>SUMIFS('FY16 DataDump'!$E$2:$E$4537, 'FY16 DataDump'!$C$2:$C$4537, 'FY16 Individual Analysis'!$A312, 'FY16 DataDump'!$H$2:$H$4537, N$2)</f>
        <v>0</v>
      </c>
      <c r="O312" s="27">
        <f>SUMIFS('FY16 DataDump'!$E$2:$E$4537, 'FY16 DataDump'!$C$2:$C$4537, 'FY16 Individual Analysis'!$A312, 'FY16 DataDump'!$H$2:$H$4537, O$2)</f>
        <v>0</v>
      </c>
      <c r="P312" s="27">
        <f t="shared" si="28"/>
        <v>0</v>
      </c>
      <c r="Q312" s="108">
        <f t="shared" si="26"/>
        <v>0</v>
      </c>
      <c r="S312" s="20">
        <f t="shared" si="30"/>
        <v>0</v>
      </c>
      <c r="T312" s="21">
        <f t="shared" si="30"/>
        <v>0</v>
      </c>
      <c r="U312" s="21">
        <f t="shared" si="30"/>
        <v>0</v>
      </c>
      <c r="V312" s="21">
        <f t="shared" si="30"/>
        <v>0</v>
      </c>
      <c r="W312" s="21">
        <f t="shared" si="30"/>
        <v>0</v>
      </c>
      <c r="X312" s="21">
        <f t="shared" si="30"/>
        <v>0</v>
      </c>
      <c r="Y312" s="21">
        <f t="shared" si="30"/>
        <v>0</v>
      </c>
      <c r="Z312" s="21">
        <f t="shared" si="30"/>
        <v>0</v>
      </c>
      <c r="AA312" s="21">
        <f t="shared" si="30"/>
        <v>0</v>
      </c>
      <c r="AB312" s="21">
        <f t="shared" si="31"/>
        <v>0</v>
      </c>
      <c r="AC312" s="21">
        <f t="shared" si="31"/>
        <v>0</v>
      </c>
      <c r="AD312" s="24">
        <f t="shared" si="31"/>
        <v>0</v>
      </c>
      <c r="AF312" s="15">
        <f t="shared" si="27"/>
        <v>0</v>
      </c>
    </row>
    <row r="313" spans="1:32" x14ac:dyDescent="0.25">
      <c r="A313" s="75"/>
      <c r="B313" s="75" t="e">
        <f>INDEX('FY16 DataDump'!$A$2:$H$4537, MATCH('FY16 Individual Analysis'!A313, 'FY16 DataDump'!$C$2:$C$4537, 0), MATCH('FY16 DataDump'!$B$1, 'FY16 DataDump'!$A$1:$H$1))</f>
        <v>#N/A</v>
      </c>
      <c r="C313" s="75" t="e">
        <f>INDEX('FY16 DataDump'!$A$2:$H$4537, MATCH('FY16 Individual Analysis'!A313, 'FY16 DataDump'!$C$2:$C$4537, 0), MATCH('FY16 DataDump'!$D$1, 'FY16 DataDump'!$A$1:$H$1))</f>
        <v>#N/A</v>
      </c>
      <c r="D313" s="27">
        <f>SUMIFS('FY16 DataDump'!$E$2:$E$4537, 'FY16 DataDump'!$C$2:$C$4537, 'FY16 Individual Analysis'!$A313, 'FY16 DataDump'!$H$2:$H$4537, D$2)</f>
        <v>0</v>
      </c>
      <c r="E313" s="27">
        <f>SUMIFS('FY16 DataDump'!$E$2:$E$4537, 'FY16 DataDump'!$C$2:$C$4537, 'FY16 Individual Analysis'!$A313, 'FY16 DataDump'!$H$2:$H$4537, E$2)</f>
        <v>0</v>
      </c>
      <c r="F313" s="27">
        <f>SUMIFS('FY16 DataDump'!$E$2:$E$4537, 'FY16 DataDump'!$C$2:$C$4537, 'FY16 Individual Analysis'!$A313, 'FY16 DataDump'!$H$2:$H$4537, F$2)</f>
        <v>0</v>
      </c>
      <c r="G313" s="27">
        <f>SUMIFS('FY16 DataDump'!$E$2:$E$4537, 'FY16 DataDump'!$C$2:$C$4537, 'FY16 Individual Analysis'!$A313, 'FY16 DataDump'!$H$2:$H$4537, G$2)</f>
        <v>0</v>
      </c>
      <c r="H313" s="27">
        <f>SUMIFS('FY16 DataDump'!$E$2:$E$4537, 'FY16 DataDump'!$C$2:$C$4537, 'FY16 Individual Analysis'!$A313, 'FY16 DataDump'!$H$2:$H$4537, H$2)</f>
        <v>0</v>
      </c>
      <c r="I313" s="27">
        <f>SUMIFS('FY16 DataDump'!$E$2:$E$4537, 'FY16 DataDump'!$C$2:$C$4537, 'FY16 Individual Analysis'!$A313, 'FY16 DataDump'!$H$2:$H$4537, I$2)</f>
        <v>0</v>
      </c>
      <c r="J313" s="27">
        <f>SUMIFS('FY16 DataDump'!$E$2:$E$4537, 'FY16 DataDump'!$C$2:$C$4537, 'FY16 Individual Analysis'!$A313, 'FY16 DataDump'!$H$2:$H$4537, J$2)</f>
        <v>0</v>
      </c>
      <c r="K313" s="27">
        <f>SUMIFS('FY16 DataDump'!$E$2:$E$4537, 'FY16 DataDump'!$C$2:$C$4537, 'FY16 Individual Analysis'!$A313, 'FY16 DataDump'!$H$2:$H$4537, K$2)</f>
        <v>0</v>
      </c>
      <c r="L313" s="27">
        <f>SUMIFS('FY16 DataDump'!$E$2:$E$4537, 'FY16 DataDump'!$C$2:$C$4537, 'FY16 Individual Analysis'!$A313, 'FY16 DataDump'!$H$2:$H$4537, L$2)</f>
        <v>0</v>
      </c>
      <c r="M313" s="27">
        <f>SUMIFS('FY16 DataDump'!$E$2:$E$4537, 'FY16 DataDump'!$C$2:$C$4537, 'FY16 Individual Analysis'!$A313, 'FY16 DataDump'!$H$2:$H$4537, M$2)</f>
        <v>0</v>
      </c>
      <c r="N313" s="27">
        <f>SUMIFS('FY16 DataDump'!$E$2:$E$4537, 'FY16 DataDump'!$C$2:$C$4537, 'FY16 Individual Analysis'!$A313, 'FY16 DataDump'!$H$2:$H$4537, N$2)</f>
        <v>0</v>
      </c>
      <c r="O313" s="27">
        <f>SUMIFS('FY16 DataDump'!$E$2:$E$4537, 'FY16 DataDump'!$C$2:$C$4537, 'FY16 Individual Analysis'!$A313, 'FY16 DataDump'!$H$2:$H$4537, O$2)</f>
        <v>0</v>
      </c>
      <c r="P313" s="27">
        <f t="shared" si="28"/>
        <v>0</v>
      </c>
      <c r="Q313" s="108">
        <f t="shared" si="26"/>
        <v>0</v>
      </c>
      <c r="S313" s="20">
        <f t="shared" si="30"/>
        <v>0</v>
      </c>
      <c r="T313" s="21">
        <f t="shared" si="30"/>
        <v>0</v>
      </c>
      <c r="U313" s="21">
        <f t="shared" si="30"/>
        <v>0</v>
      </c>
      <c r="V313" s="21">
        <f t="shared" si="30"/>
        <v>0</v>
      </c>
      <c r="W313" s="21">
        <f t="shared" si="30"/>
        <v>0</v>
      </c>
      <c r="X313" s="21">
        <f t="shared" si="30"/>
        <v>0</v>
      </c>
      <c r="Y313" s="21">
        <f t="shared" si="30"/>
        <v>0</v>
      </c>
      <c r="Z313" s="21">
        <f t="shared" si="30"/>
        <v>0</v>
      </c>
      <c r="AA313" s="21">
        <f t="shared" si="30"/>
        <v>0</v>
      </c>
      <c r="AB313" s="21">
        <f t="shared" si="31"/>
        <v>0</v>
      </c>
      <c r="AC313" s="21">
        <f t="shared" si="31"/>
        <v>0</v>
      </c>
      <c r="AD313" s="24">
        <f t="shared" si="31"/>
        <v>0</v>
      </c>
      <c r="AF313" s="15">
        <f t="shared" si="27"/>
        <v>0</v>
      </c>
    </row>
    <row r="314" spans="1:32" x14ac:dyDescent="0.25">
      <c r="A314" s="75"/>
      <c r="B314" s="75" t="e">
        <f>INDEX('FY16 DataDump'!$A$2:$H$4537, MATCH('FY16 Individual Analysis'!A314, 'FY16 DataDump'!$C$2:$C$4537, 0), MATCH('FY16 DataDump'!$B$1, 'FY16 DataDump'!$A$1:$H$1))</f>
        <v>#N/A</v>
      </c>
      <c r="C314" s="75" t="e">
        <f>INDEX('FY16 DataDump'!$A$2:$H$4537, MATCH('FY16 Individual Analysis'!A314, 'FY16 DataDump'!$C$2:$C$4537, 0), MATCH('FY16 DataDump'!$D$1, 'FY16 DataDump'!$A$1:$H$1))</f>
        <v>#N/A</v>
      </c>
      <c r="D314" s="27">
        <f>SUMIFS('FY16 DataDump'!$E$2:$E$4537, 'FY16 DataDump'!$C$2:$C$4537, 'FY16 Individual Analysis'!$A314, 'FY16 DataDump'!$H$2:$H$4537, D$2)</f>
        <v>0</v>
      </c>
      <c r="E314" s="27">
        <f>SUMIFS('FY16 DataDump'!$E$2:$E$4537, 'FY16 DataDump'!$C$2:$C$4537, 'FY16 Individual Analysis'!$A314, 'FY16 DataDump'!$H$2:$H$4537, E$2)</f>
        <v>0</v>
      </c>
      <c r="F314" s="27">
        <f>SUMIFS('FY16 DataDump'!$E$2:$E$4537, 'FY16 DataDump'!$C$2:$C$4537, 'FY16 Individual Analysis'!$A314, 'FY16 DataDump'!$H$2:$H$4537, F$2)</f>
        <v>0</v>
      </c>
      <c r="G314" s="27">
        <f>SUMIFS('FY16 DataDump'!$E$2:$E$4537, 'FY16 DataDump'!$C$2:$C$4537, 'FY16 Individual Analysis'!$A314, 'FY16 DataDump'!$H$2:$H$4537, G$2)</f>
        <v>0</v>
      </c>
      <c r="H314" s="27">
        <f>SUMIFS('FY16 DataDump'!$E$2:$E$4537, 'FY16 DataDump'!$C$2:$C$4537, 'FY16 Individual Analysis'!$A314, 'FY16 DataDump'!$H$2:$H$4537, H$2)</f>
        <v>0</v>
      </c>
      <c r="I314" s="27">
        <f>SUMIFS('FY16 DataDump'!$E$2:$E$4537, 'FY16 DataDump'!$C$2:$C$4537, 'FY16 Individual Analysis'!$A314, 'FY16 DataDump'!$H$2:$H$4537, I$2)</f>
        <v>0</v>
      </c>
      <c r="J314" s="27">
        <f>SUMIFS('FY16 DataDump'!$E$2:$E$4537, 'FY16 DataDump'!$C$2:$C$4537, 'FY16 Individual Analysis'!$A314, 'FY16 DataDump'!$H$2:$H$4537, J$2)</f>
        <v>0</v>
      </c>
      <c r="K314" s="27">
        <f>SUMIFS('FY16 DataDump'!$E$2:$E$4537, 'FY16 DataDump'!$C$2:$C$4537, 'FY16 Individual Analysis'!$A314, 'FY16 DataDump'!$H$2:$H$4537, K$2)</f>
        <v>0</v>
      </c>
      <c r="L314" s="27">
        <f>SUMIFS('FY16 DataDump'!$E$2:$E$4537, 'FY16 DataDump'!$C$2:$C$4537, 'FY16 Individual Analysis'!$A314, 'FY16 DataDump'!$H$2:$H$4537, L$2)</f>
        <v>0</v>
      </c>
      <c r="M314" s="27">
        <f>SUMIFS('FY16 DataDump'!$E$2:$E$4537, 'FY16 DataDump'!$C$2:$C$4537, 'FY16 Individual Analysis'!$A314, 'FY16 DataDump'!$H$2:$H$4537, M$2)</f>
        <v>0</v>
      </c>
      <c r="N314" s="27">
        <f>SUMIFS('FY16 DataDump'!$E$2:$E$4537, 'FY16 DataDump'!$C$2:$C$4537, 'FY16 Individual Analysis'!$A314, 'FY16 DataDump'!$H$2:$H$4537, N$2)</f>
        <v>0</v>
      </c>
      <c r="O314" s="27">
        <f>SUMIFS('FY16 DataDump'!$E$2:$E$4537, 'FY16 DataDump'!$C$2:$C$4537, 'FY16 Individual Analysis'!$A314, 'FY16 DataDump'!$H$2:$H$4537, O$2)</f>
        <v>0</v>
      </c>
      <c r="P314" s="27">
        <f t="shared" si="28"/>
        <v>0</v>
      </c>
      <c r="Q314" s="108">
        <f t="shared" si="26"/>
        <v>0</v>
      </c>
      <c r="S314" s="20">
        <f t="shared" si="30"/>
        <v>0</v>
      </c>
      <c r="T314" s="21">
        <f t="shared" si="30"/>
        <v>0</v>
      </c>
      <c r="U314" s="21">
        <f t="shared" si="30"/>
        <v>0</v>
      </c>
      <c r="V314" s="21">
        <f t="shared" si="30"/>
        <v>0</v>
      </c>
      <c r="W314" s="21">
        <f t="shared" si="30"/>
        <v>0</v>
      </c>
      <c r="X314" s="21">
        <f t="shared" si="30"/>
        <v>0</v>
      </c>
      <c r="Y314" s="21">
        <f t="shared" si="30"/>
        <v>0</v>
      </c>
      <c r="Z314" s="21">
        <f t="shared" si="30"/>
        <v>0</v>
      </c>
      <c r="AA314" s="21">
        <f t="shared" si="30"/>
        <v>0</v>
      </c>
      <c r="AB314" s="21">
        <f t="shared" si="31"/>
        <v>0</v>
      </c>
      <c r="AC314" s="21">
        <f t="shared" si="31"/>
        <v>0</v>
      </c>
      <c r="AD314" s="24">
        <f t="shared" si="31"/>
        <v>0</v>
      </c>
      <c r="AF314" s="15">
        <f t="shared" si="27"/>
        <v>0</v>
      </c>
    </row>
    <row r="315" spans="1:32" x14ac:dyDescent="0.25">
      <c r="A315" s="75"/>
      <c r="B315" s="75" t="e">
        <f>INDEX('FY16 DataDump'!$A$2:$H$4537, MATCH('FY16 Individual Analysis'!A315, 'FY16 DataDump'!$C$2:$C$4537, 0), MATCH('FY16 DataDump'!$B$1, 'FY16 DataDump'!$A$1:$H$1))</f>
        <v>#N/A</v>
      </c>
      <c r="C315" s="75" t="e">
        <f>INDEX('FY16 DataDump'!$A$2:$H$4537, MATCH('FY16 Individual Analysis'!A315, 'FY16 DataDump'!$C$2:$C$4537, 0), MATCH('FY16 DataDump'!$D$1, 'FY16 DataDump'!$A$1:$H$1))</f>
        <v>#N/A</v>
      </c>
      <c r="D315" s="27">
        <f>SUMIFS('FY16 DataDump'!$E$2:$E$4537, 'FY16 DataDump'!$C$2:$C$4537, 'FY16 Individual Analysis'!$A315, 'FY16 DataDump'!$H$2:$H$4537, D$2)</f>
        <v>0</v>
      </c>
      <c r="E315" s="27">
        <f>SUMIFS('FY16 DataDump'!$E$2:$E$4537, 'FY16 DataDump'!$C$2:$C$4537, 'FY16 Individual Analysis'!$A315, 'FY16 DataDump'!$H$2:$H$4537, E$2)</f>
        <v>0</v>
      </c>
      <c r="F315" s="27">
        <f>SUMIFS('FY16 DataDump'!$E$2:$E$4537, 'FY16 DataDump'!$C$2:$C$4537, 'FY16 Individual Analysis'!$A315, 'FY16 DataDump'!$H$2:$H$4537, F$2)</f>
        <v>0</v>
      </c>
      <c r="G315" s="27">
        <f>SUMIFS('FY16 DataDump'!$E$2:$E$4537, 'FY16 DataDump'!$C$2:$C$4537, 'FY16 Individual Analysis'!$A315, 'FY16 DataDump'!$H$2:$H$4537, G$2)</f>
        <v>0</v>
      </c>
      <c r="H315" s="27">
        <f>SUMIFS('FY16 DataDump'!$E$2:$E$4537, 'FY16 DataDump'!$C$2:$C$4537, 'FY16 Individual Analysis'!$A315, 'FY16 DataDump'!$H$2:$H$4537, H$2)</f>
        <v>0</v>
      </c>
      <c r="I315" s="27">
        <f>SUMIFS('FY16 DataDump'!$E$2:$E$4537, 'FY16 DataDump'!$C$2:$C$4537, 'FY16 Individual Analysis'!$A315, 'FY16 DataDump'!$H$2:$H$4537, I$2)</f>
        <v>0</v>
      </c>
      <c r="J315" s="27">
        <f>SUMIFS('FY16 DataDump'!$E$2:$E$4537, 'FY16 DataDump'!$C$2:$C$4537, 'FY16 Individual Analysis'!$A315, 'FY16 DataDump'!$H$2:$H$4537, J$2)</f>
        <v>0</v>
      </c>
      <c r="K315" s="27">
        <f>SUMIFS('FY16 DataDump'!$E$2:$E$4537, 'FY16 DataDump'!$C$2:$C$4537, 'FY16 Individual Analysis'!$A315, 'FY16 DataDump'!$H$2:$H$4537, K$2)</f>
        <v>0</v>
      </c>
      <c r="L315" s="27">
        <f>SUMIFS('FY16 DataDump'!$E$2:$E$4537, 'FY16 DataDump'!$C$2:$C$4537, 'FY16 Individual Analysis'!$A315, 'FY16 DataDump'!$H$2:$H$4537, L$2)</f>
        <v>0</v>
      </c>
      <c r="M315" s="27">
        <f>SUMIFS('FY16 DataDump'!$E$2:$E$4537, 'FY16 DataDump'!$C$2:$C$4537, 'FY16 Individual Analysis'!$A315, 'FY16 DataDump'!$H$2:$H$4537, M$2)</f>
        <v>0</v>
      </c>
      <c r="N315" s="27">
        <f>SUMIFS('FY16 DataDump'!$E$2:$E$4537, 'FY16 DataDump'!$C$2:$C$4537, 'FY16 Individual Analysis'!$A315, 'FY16 DataDump'!$H$2:$H$4537, N$2)</f>
        <v>0</v>
      </c>
      <c r="O315" s="27">
        <f>SUMIFS('FY16 DataDump'!$E$2:$E$4537, 'FY16 DataDump'!$C$2:$C$4537, 'FY16 Individual Analysis'!$A315, 'FY16 DataDump'!$H$2:$H$4537, O$2)</f>
        <v>0</v>
      </c>
      <c r="P315" s="27">
        <f t="shared" si="28"/>
        <v>0</v>
      </c>
      <c r="Q315" s="108">
        <f t="shared" si="26"/>
        <v>0</v>
      </c>
      <c r="S315" s="20">
        <f t="shared" si="30"/>
        <v>0</v>
      </c>
      <c r="T315" s="21">
        <f t="shared" si="30"/>
        <v>0</v>
      </c>
      <c r="U315" s="21">
        <f t="shared" si="30"/>
        <v>0</v>
      </c>
      <c r="V315" s="21">
        <f t="shared" si="30"/>
        <v>0</v>
      </c>
      <c r="W315" s="21">
        <f t="shared" si="30"/>
        <v>0</v>
      </c>
      <c r="X315" s="21">
        <f t="shared" si="30"/>
        <v>0</v>
      </c>
      <c r="Y315" s="21">
        <f t="shared" si="30"/>
        <v>0</v>
      </c>
      <c r="Z315" s="21">
        <f t="shared" si="30"/>
        <v>0</v>
      </c>
      <c r="AA315" s="21">
        <f t="shared" si="30"/>
        <v>0</v>
      </c>
      <c r="AB315" s="21">
        <f t="shared" si="31"/>
        <v>0</v>
      </c>
      <c r="AC315" s="21">
        <f t="shared" si="31"/>
        <v>0</v>
      </c>
      <c r="AD315" s="24">
        <f t="shared" si="31"/>
        <v>0</v>
      </c>
      <c r="AF315" s="15">
        <f t="shared" si="27"/>
        <v>0</v>
      </c>
    </row>
    <row r="316" spans="1:32" x14ac:dyDescent="0.25">
      <c r="A316" s="75"/>
      <c r="B316" s="75" t="e">
        <f>INDEX('FY16 DataDump'!$A$2:$H$4537, MATCH('FY16 Individual Analysis'!A316, 'FY16 DataDump'!$C$2:$C$4537, 0), MATCH('FY16 DataDump'!$B$1, 'FY16 DataDump'!$A$1:$H$1))</f>
        <v>#N/A</v>
      </c>
      <c r="C316" s="75" t="e">
        <f>INDEX('FY16 DataDump'!$A$2:$H$4537, MATCH('FY16 Individual Analysis'!A316, 'FY16 DataDump'!$C$2:$C$4537, 0), MATCH('FY16 DataDump'!$D$1, 'FY16 DataDump'!$A$1:$H$1))</f>
        <v>#N/A</v>
      </c>
      <c r="D316" s="27">
        <f>SUMIFS('FY16 DataDump'!$E$2:$E$4537, 'FY16 DataDump'!$C$2:$C$4537, 'FY16 Individual Analysis'!$A316, 'FY16 DataDump'!$H$2:$H$4537, D$2)</f>
        <v>0</v>
      </c>
      <c r="E316" s="27">
        <f>SUMIFS('FY16 DataDump'!$E$2:$E$4537, 'FY16 DataDump'!$C$2:$C$4537, 'FY16 Individual Analysis'!$A316, 'FY16 DataDump'!$H$2:$H$4537, E$2)</f>
        <v>0</v>
      </c>
      <c r="F316" s="27">
        <f>SUMIFS('FY16 DataDump'!$E$2:$E$4537, 'FY16 DataDump'!$C$2:$C$4537, 'FY16 Individual Analysis'!$A316, 'FY16 DataDump'!$H$2:$H$4537, F$2)</f>
        <v>0</v>
      </c>
      <c r="G316" s="27">
        <f>SUMIFS('FY16 DataDump'!$E$2:$E$4537, 'FY16 DataDump'!$C$2:$C$4537, 'FY16 Individual Analysis'!$A316, 'FY16 DataDump'!$H$2:$H$4537, G$2)</f>
        <v>0</v>
      </c>
      <c r="H316" s="27">
        <f>SUMIFS('FY16 DataDump'!$E$2:$E$4537, 'FY16 DataDump'!$C$2:$C$4537, 'FY16 Individual Analysis'!$A316, 'FY16 DataDump'!$H$2:$H$4537, H$2)</f>
        <v>0</v>
      </c>
      <c r="I316" s="27">
        <f>SUMIFS('FY16 DataDump'!$E$2:$E$4537, 'FY16 DataDump'!$C$2:$C$4537, 'FY16 Individual Analysis'!$A316, 'FY16 DataDump'!$H$2:$H$4537, I$2)</f>
        <v>0</v>
      </c>
      <c r="J316" s="27">
        <f>SUMIFS('FY16 DataDump'!$E$2:$E$4537, 'FY16 DataDump'!$C$2:$C$4537, 'FY16 Individual Analysis'!$A316, 'FY16 DataDump'!$H$2:$H$4537, J$2)</f>
        <v>0</v>
      </c>
      <c r="K316" s="27">
        <f>SUMIFS('FY16 DataDump'!$E$2:$E$4537, 'FY16 DataDump'!$C$2:$C$4537, 'FY16 Individual Analysis'!$A316, 'FY16 DataDump'!$H$2:$H$4537, K$2)</f>
        <v>0</v>
      </c>
      <c r="L316" s="27">
        <f>SUMIFS('FY16 DataDump'!$E$2:$E$4537, 'FY16 DataDump'!$C$2:$C$4537, 'FY16 Individual Analysis'!$A316, 'FY16 DataDump'!$H$2:$H$4537, L$2)</f>
        <v>0</v>
      </c>
      <c r="M316" s="27">
        <f>SUMIFS('FY16 DataDump'!$E$2:$E$4537, 'FY16 DataDump'!$C$2:$C$4537, 'FY16 Individual Analysis'!$A316, 'FY16 DataDump'!$H$2:$H$4537, M$2)</f>
        <v>0</v>
      </c>
      <c r="N316" s="27">
        <f>SUMIFS('FY16 DataDump'!$E$2:$E$4537, 'FY16 DataDump'!$C$2:$C$4537, 'FY16 Individual Analysis'!$A316, 'FY16 DataDump'!$H$2:$H$4537, N$2)</f>
        <v>0</v>
      </c>
      <c r="O316" s="27">
        <f>SUMIFS('FY16 DataDump'!$E$2:$E$4537, 'FY16 DataDump'!$C$2:$C$4537, 'FY16 Individual Analysis'!$A316, 'FY16 DataDump'!$H$2:$H$4537, O$2)</f>
        <v>0</v>
      </c>
      <c r="P316" s="27">
        <f t="shared" si="28"/>
        <v>0</v>
      </c>
      <c r="Q316" s="108">
        <f t="shared" si="26"/>
        <v>0</v>
      </c>
      <c r="S316" s="20">
        <f t="shared" si="30"/>
        <v>0</v>
      </c>
      <c r="T316" s="21">
        <f t="shared" si="30"/>
        <v>0</v>
      </c>
      <c r="U316" s="21">
        <f t="shared" si="30"/>
        <v>0</v>
      </c>
      <c r="V316" s="21">
        <f t="shared" si="30"/>
        <v>0</v>
      </c>
      <c r="W316" s="21">
        <f t="shared" si="30"/>
        <v>0</v>
      </c>
      <c r="X316" s="21">
        <f t="shared" si="30"/>
        <v>0</v>
      </c>
      <c r="Y316" s="21">
        <f t="shared" si="30"/>
        <v>0</v>
      </c>
      <c r="Z316" s="21">
        <f t="shared" si="30"/>
        <v>0</v>
      </c>
      <c r="AA316" s="21">
        <f t="shared" si="30"/>
        <v>0</v>
      </c>
      <c r="AB316" s="21">
        <f t="shared" si="31"/>
        <v>0</v>
      </c>
      <c r="AC316" s="21">
        <f t="shared" si="31"/>
        <v>0</v>
      </c>
      <c r="AD316" s="24">
        <f t="shared" si="31"/>
        <v>0</v>
      </c>
      <c r="AF316" s="15">
        <f t="shared" si="27"/>
        <v>0</v>
      </c>
    </row>
    <row r="317" spans="1:32" x14ac:dyDescent="0.25">
      <c r="A317" s="75"/>
      <c r="B317" s="75" t="e">
        <f>INDEX('FY16 DataDump'!$A$2:$H$4537, MATCH('FY16 Individual Analysis'!A317, 'FY16 DataDump'!$C$2:$C$4537, 0), MATCH('FY16 DataDump'!$B$1, 'FY16 DataDump'!$A$1:$H$1))</f>
        <v>#N/A</v>
      </c>
      <c r="C317" s="75" t="e">
        <f>INDEX('FY16 DataDump'!$A$2:$H$4537, MATCH('FY16 Individual Analysis'!A317, 'FY16 DataDump'!$C$2:$C$4537, 0), MATCH('FY16 DataDump'!$D$1, 'FY16 DataDump'!$A$1:$H$1))</f>
        <v>#N/A</v>
      </c>
      <c r="D317" s="27">
        <f>SUMIFS('FY16 DataDump'!$E$2:$E$4537, 'FY16 DataDump'!$C$2:$C$4537, 'FY16 Individual Analysis'!$A317, 'FY16 DataDump'!$H$2:$H$4537, D$2)</f>
        <v>0</v>
      </c>
      <c r="E317" s="27">
        <f>SUMIFS('FY16 DataDump'!$E$2:$E$4537, 'FY16 DataDump'!$C$2:$C$4537, 'FY16 Individual Analysis'!$A317, 'FY16 DataDump'!$H$2:$H$4537, E$2)</f>
        <v>0</v>
      </c>
      <c r="F317" s="27">
        <f>SUMIFS('FY16 DataDump'!$E$2:$E$4537, 'FY16 DataDump'!$C$2:$C$4537, 'FY16 Individual Analysis'!$A317, 'FY16 DataDump'!$H$2:$H$4537, F$2)</f>
        <v>0</v>
      </c>
      <c r="G317" s="27">
        <f>SUMIFS('FY16 DataDump'!$E$2:$E$4537, 'FY16 DataDump'!$C$2:$C$4537, 'FY16 Individual Analysis'!$A317, 'FY16 DataDump'!$H$2:$H$4537, G$2)</f>
        <v>0</v>
      </c>
      <c r="H317" s="27">
        <f>SUMIFS('FY16 DataDump'!$E$2:$E$4537, 'FY16 DataDump'!$C$2:$C$4537, 'FY16 Individual Analysis'!$A317, 'FY16 DataDump'!$H$2:$H$4537, H$2)</f>
        <v>0</v>
      </c>
      <c r="I317" s="27">
        <f>SUMIFS('FY16 DataDump'!$E$2:$E$4537, 'FY16 DataDump'!$C$2:$C$4537, 'FY16 Individual Analysis'!$A317, 'FY16 DataDump'!$H$2:$H$4537, I$2)</f>
        <v>0</v>
      </c>
      <c r="J317" s="27">
        <f>SUMIFS('FY16 DataDump'!$E$2:$E$4537, 'FY16 DataDump'!$C$2:$C$4537, 'FY16 Individual Analysis'!$A317, 'FY16 DataDump'!$H$2:$H$4537, J$2)</f>
        <v>0</v>
      </c>
      <c r="K317" s="27">
        <f>SUMIFS('FY16 DataDump'!$E$2:$E$4537, 'FY16 DataDump'!$C$2:$C$4537, 'FY16 Individual Analysis'!$A317, 'FY16 DataDump'!$H$2:$H$4537, K$2)</f>
        <v>0</v>
      </c>
      <c r="L317" s="27">
        <f>SUMIFS('FY16 DataDump'!$E$2:$E$4537, 'FY16 DataDump'!$C$2:$C$4537, 'FY16 Individual Analysis'!$A317, 'FY16 DataDump'!$H$2:$H$4537, L$2)</f>
        <v>0</v>
      </c>
      <c r="M317" s="27">
        <f>SUMIFS('FY16 DataDump'!$E$2:$E$4537, 'FY16 DataDump'!$C$2:$C$4537, 'FY16 Individual Analysis'!$A317, 'FY16 DataDump'!$H$2:$H$4537, M$2)</f>
        <v>0</v>
      </c>
      <c r="N317" s="27">
        <f>SUMIFS('FY16 DataDump'!$E$2:$E$4537, 'FY16 DataDump'!$C$2:$C$4537, 'FY16 Individual Analysis'!$A317, 'FY16 DataDump'!$H$2:$H$4537, N$2)</f>
        <v>0</v>
      </c>
      <c r="O317" s="27">
        <f>SUMIFS('FY16 DataDump'!$E$2:$E$4537, 'FY16 DataDump'!$C$2:$C$4537, 'FY16 Individual Analysis'!$A317, 'FY16 DataDump'!$H$2:$H$4537, O$2)</f>
        <v>0</v>
      </c>
      <c r="P317" s="27">
        <f t="shared" si="28"/>
        <v>0</v>
      </c>
      <c r="Q317" s="108">
        <f t="shared" si="26"/>
        <v>0</v>
      </c>
      <c r="S317" s="20">
        <f t="shared" si="30"/>
        <v>0</v>
      </c>
      <c r="T317" s="21">
        <f t="shared" si="30"/>
        <v>0</v>
      </c>
      <c r="U317" s="21">
        <f t="shared" si="30"/>
        <v>0</v>
      </c>
      <c r="V317" s="21">
        <f t="shared" si="30"/>
        <v>0</v>
      </c>
      <c r="W317" s="21">
        <f t="shared" si="30"/>
        <v>0</v>
      </c>
      <c r="X317" s="21">
        <f t="shared" si="30"/>
        <v>0</v>
      </c>
      <c r="Y317" s="21">
        <f t="shared" si="30"/>
        <v>0</v>
      </c>
      <c r="Z317" s="21">
        <f t="shared" si="30"/>
        <v>0</v>
      </c>
      <c r="AA317" s="21">
        <f t="shared" si="30"/>
        <v>0</v>
      </c>
      <c r="AB317" s="21">
        <f t="shared" si="31"/>
        <v>0</v>
      </c>
      <c r="AC317" s="21">
        <f t="shared" si="31"/>
        <v>0</v>
      </c>
      <c r="AD317" s="24">
        <f t="shared" si="31"/>
        <v>0</v>
      </c>
      <c r="AF317" s="15">
        <f t="shared" si="27"/>
        <v>0</v>
      </c>
    </row>
    <row r="318" spans="1:32" x14ac:dyDescent="0.25">
      <c r="A318" s="75"/>
      <c r="B318" s="75" t="e">
        <f>INDEX('FY16 DataDump'!$A$2:$H$4537, MATCH('FY16 Individual Analysis'!A318, 'FY16 DataDump'!$C$2:$C$4537, 0), MATCH('FY16 DataDump'!$B$1, 'FY16 DataDump'!$A$1:$H$1))</f>
        <v>#N/A</v>
      </c>
      <c r="C318" s="75" t="e">
        <f>INDEX('FY16 DataDump'!$A$2:$H$4537, MATCH('FY16 Individual Analysis'!A318, 'FY16 DataDump'!$C$2:$C$4537, 0), MATCH('FY16 DataDump'!$D$1, 'FY16 DataDump'!$A$1:$H$1))</f>
        <v>#N/A</v>
      </c>
      <c r="D318" s="27">
        <f>SUMIFS('FY16 DataDump'!$E$2:$E$4537, 'FY16 DataDump'!$C$2:$C$4537, 'FY16 Individual Analysis'!$A318, 'FY16 DataDump'!$H$2:$H$4537, D$2)</f>
        <v>0</v>
      </c>
      <c r="E318" s="27">
        <f>SUMIFS('FY16 DataDump'!$E$2:$E$4537, 'FY16 DataDump'!$C$2:$C$4537, 'FY16 Individual Analysis'!$A318, 'FY16 DataDump'!$H$2:$H$4537, E$2)</f>
        <v>0</v>
      </c>
      <c r="F318" s="27">
        <f>SUMIFS('FY16 DataDump'!$E$2:$E$4537, 'FY16 DataDump'!$C$2:$C$4537, 'FY16 Individual Analysis'!$A318, 'FY16 DataDump'!$H$2:$H$4537, F$2)</f>
        <v>0</v>
      </c>
      <c r="G318" s="27">
        <f>SUMIFS('FY16 DataDump'!$E$2:$E$4537, 'FY16 DataDump'!$C$2:$C$4537, 'FY16 Individual Analysis'!$A318, 'FY16 DataDump'!$H$2:$H$4537, G$2)</f>
        <v>0</v>
      </c>
      <c r="H318" s="27">
        <f>SUMIFS('FY16 DataDump'!$E$2:$E$4537, 'FY16 DataDump'!$C$2:$C$4537, 'FY16 Individual Analysis'!$A318, 'FY16 DataDump'!$H$2:$H$4537, H$2)</f>
        <v>0</v>
      </c>
      <c r="I318" s="27">
        <f>SUMIFS('FY16 DataDump'!$E$2:$E$4537, 'FY16 DataDump'!$C$2:$C$4537, 'FY16 Individual Analysis'!$A318, 'FY16 DataDump'!$H$2:$H$4537, I$2)</f>
        <v>0</v>
      </c>
      <c r="J318" s="27">
        <f>SUMIFS('FY16 DataDump'!$E$2:$E$4537, 'FY16 DataDump'!$C$2:$C$4537, 'FY16 Individual Analysis'!$A318, 'FY16 DataDump'!$H$2:$H$4537, J$2)</f>
        <v>0</v>
      </c>
      <c r="K318" s="27">
        <f>SUMIFS('FY16 DataDump'!$E$2:$E$4537, 'FY16 DataDump'!$C$2:$C$4537, 'FY16 Individual Analysis'!$A318, 'FY16 DataDump'!$H$2:$H$4537, K$2)</f>
        <v>0</v>
      </c>
      <c r="L318" s="27">
        <f>SUMIFS('FY16 DataDump'!$E$2:$E$4537, 'FY16 DataDump'!$C$2:$C$4537, 'FY16 Individual Analysis'!$A318, 'FY16 DataDump'!$H$2:$H$4537, L$2)</f>
        <v>0</v>
      </c>
      <c r="M318" s="27">
        <f>SUMIFS('FY16 DataDump'!$E$2:$E$4537, 'FY16 DataDump'!$C$2:$C$4537, 'FY16 Individual Analysis'!$A318, 'FY16 DataDump'!$H$2:$H$4537, M$2)</f>
        <v>0</v>
      </c>
      <c r="N318" s="27">
        <f>SUMIFS('FY16 DataDump'!$E$2:$E$4537, 'FY16 DataDump'!$C$2:$C$4537, 'FY16 Individual Analysis'!$A318, 'FY16 DataDump'!$H$2:$H$4537, N$2)</f>
        <v>0</v>
      </c>
      <c r="O318" s="27">
        <f>SUMIFS('FY16 DataDump'!$E$2:$E$4537, 'FY16 DataDump'!$C$2:$C$4537, 'FY16 Individual Analysis'!$A318, 'FY16 DataDump'!$H$2:$H$4537, O$2)</f>
        <v>0</v>
      </c>
      <c r="P318" s="27">
        <f t="shared" si="28"/>
        <v>0</v>
      </c>
      <c r="Q318" s="108">
        <f t="shared" si="26"/>
        <v>0</v>
      </c>
      <c r="S318" s="20">
        <f t="shared" si="30"/>
        <v>0</v>
      </c>
      <c r="T318" s="21">
        <f t="shared" si="30"/>
        <v>0</v>
      </c>
      <c r="U318" s="21">
        <f t="shared" si="30"/>
        <v>0</v>
      </c>
      <c r="V318" s="21">
        <f t="shared" si="30"/>
        <v>0</v>
      </c>
      <c r="W318" s="21">
        <f t="shared" si="30"/>
        <v>0</v>
      </c>
      <c r="X318" s="21">
        <f t="shared" si="30"/>
        <v>0</v>
      </c>
      <c r="Y318" s="21">
        <f t="shared" si="30"/>
        <v>0</v>
      </c>
      <c r="Z318" s="21">
        <f t="shared" si="30"/>
        <v>0</v>
      </c>
      <c r="AA318" s="21">
        <f t="shared" si="30"/>
        <v>0</v>
      </c>
      <c r="AB318" s="21">
        <f t="shared" si="31"/>
        <v>0</v>
      </c>
      <c r="AC318" s="21">
        <f t="shared" si="31"/>
        <v>0</v>
      </c>
      <c r="AD318" s="24">
        <f t="shared" si="31"/>
        <v>0</v>
      </c>
      <c r="AF318" s="15">
        <f t="shared" si="27"/>
        <v>0</v>
      </c>
    </row>
    <row r="319" spans="1:32" x14ac:dyDescent="0.25">
      <c r="A319" s="75"/>
      <c r="B319" s="75" t="e">
        <f>INDEX('FY16 DataDump'!$A$2:$H$4537, MATCH('FY16 Individual Analysis'!A319, 'FY16 DataDump'!$C$2:$C$4537, 0), MATCH('FY16 DataDump'!$B$1, 'FY16 DataDump'!$A$1:$H$1))</f>
        <v>#N/A</v>
      </c>
      <c r="C319" s="75" t="e">
        <f>INDEX('FY16 DataDump'!$A$2:$H$4537, MATCH('FY16 Individual Analysis'!A319, 'FY16 DataDump'!$C$2:$C$4537, 0), MATCH('FY16 DataDump'!$D$1, 'FY16 DataDump'!$A$1:$H$1))</f>
        <v>#N/A</v>
      </c>
      <c r="D319" s="27">
        <f>SUMIFS('FY16 DataDump'!$E$2:$E$4537, 'FY16 DataDump'!$C$2:$C$4537, 'FY16 Individual Analysis'!$A319, 'FY16 DataDump'!$H$2:$H$4537, D$2)</f>
        <v>0</v>
      </c>
      <c r="E319" s="27">
        <f>SUMIFS('FY16 DataDump'!$E$2:$E$4537, 'FY16 DataDump'!$C$2:$C$4537, 'FY16 Individual Analysis'!$A319, 'FY16 DataDump'!$H$2:$H$4537, E$2)</f>
        <v>0</v>
      </c>
      <c r="F319" s="27">
        <f>SUMIFS('FY16 DataDump'!$E$2:$E$4537, 'FY16 DataDump'!$C$2:$C$4537, 'FY16 Individual Analysis'!$A319, 'FY16 DataDump'!$H$2:$H$4537, F$2)</f>
        <v>0</v>
      </c>
      <c r="G319" s="27">
        <f>SUMIFS('FY16 DataDump'!$E$2:$E$4537, 'FY16 DataDump'!$C$2:$C$4537, 'FY16 Individual Analysis'!$A319, 'FY16 DataDump'!$H$2:$H$4537, G$2)</f>
        <v>0</v>
      </c>
      <c r="H319" s="27">
        <f>SUMIFS('FY16 DataDump'!$E$2:$E$4537, 'FY16 DataDump'!$C$2:$C$4537, 'FY16 Individual Analysis'!$A319, 'FY16 DataDump'!$H$2:$H$4537, H$2)</f>
        <v>0</v>
      </c>
      <c r="I319" s="27">
        <f>SUMIFS('FY16 DataDump'!$E$2:$E$4537, 'FY16 DataDump'!$C$2:$C$4537, 'FY16 Individual Analysis'!$A319, 'FY16 DataDump'!$H$2:$H$4537, I$2)</f>
        <v>0</v>
      </c>
      <c r="J319" s="27">
        <f>SUMIFS('FY16 DataDump'!$E$2:$E$4537, 'FY16 DataDump'!$C$2:$C$4537, 'FY16 Individual Analysis'!$A319, 'FY16 DataDump'!$H$2:$H$4537, J$2)</f>
        <v>0</v>
      </c>
      <c r="K319" s="27">
        <f>SUMIFS('FY16 DataDump'!$E$2:$E$4537, 'FY16 DataDump'!$C$2:$C$4537, 'FY16 Individual Analysis'!$A319, 'FY16 DataDump'!$H$2:$H$4537, K$2)</f>
        <v>0</v>
      </c>
      <c r="L319" s="27">
        <f>SUMIFS('FY16 DataDump'!$E$2:$E$4537, 'FY16 DataDump'!$C$2:$C$4537, 'FY16 Individual Analysis'!$A319, 'FY16 DataDump'!$H$2:$H$4537, L$2)</f>
        <v>0</v>
      </c>
      <c r="M319" s="27">
        <f>SUMIFS('FY16 DataDump'!$E$2:$E$4537, 'FY16 DataDump'!$C$2:$C$4537, 'FY16 Individual Analysis'!$A319, 'FY16 DataDump'!$H$2:$H$4537, M$2)</f>
        <v>0</v>
      </c>
      <c r="N319" s="27">
        <f>SUMIFS('FY16 DataDump'!$E$2:$E$4537, 'FY16 DataDump'!$C$2:$C$4537, 'FY16 Individual Analysis'!$A319, 'FY16 DataDump'!$H$2:$H$4537, N$2)</f>
        <v>0</v>
      </c>
      <c r="O319" s="27">
        <f>SUMIFS('FY16 DataDump'!$E$2:$E$4537, 'FY16 DataDump'!$C$2:$C$4537, 'FY16 Individual Analysis'!$A319, 'FY16 DataDump'!$H$2:$H$4537, O$2)</f>
        <v>0</v>
      </c>
      <c r="P319" s="27">
        <f t="shared" si="28"/>
        <v>0</v>
      </c>
      <c r="Q319" s="108">
        <f t="shared" si="26"/>
        <v>0</v>
      </c>
      <c r="S319" s="20">
        <f t="shared" si="30"/>
        <v>0</v>
      </c>
      <c r="T319" s="21">
        <f t="shared" si="30"/>
        <v>0</v>
      </c>
      <c r="U319" s="21">
        <f t="shared" si="30"/>
        <v>0</v>
      </c>
      <c r="V319" s="21">
        <f t="shared" si="30"/>
        <v>0</v>
      </c>
      <c r="W319" s="21">
        <f t="shared" si="30"/>
        <v>0</v>
      </c>
      <c r="X319" s="21">
        <f t="shared" si="30"/>
        <v>0</v>
      </c>
      <c r="Y319" s="21">
        <f t="shared" si="30"/>
        <v>0</v>
      </c>
      <c r="Z319" s="21">
        <f t="shared" si="30"/>
        <v>0</v>
      </c>
      <c r="AA319" s="21">
        <f t="shared" si="30"/>
        <v>0</v>
      </c>
      <c r="AB319" s="21">
        <f t="shared" si="31"/>
        <v>0</v>
      </c>
      <c r="AC319" s="21">
        <f t="shared" si="31"/>
        <v>0</v>
      </c>
      <c r="AD319" s="24">
        <f t="shared" si="31"/>
        <v>0</v>
      </c>
      <c r="AF319" s="15">
        <f t="shared" si="27"/>
        <v>0</v>
      </c>
    </row>
    <row r="320" spans="1:32" x14ac:dyDescent="0.25">
      <c r="A320" s="75"/>
      <c r="B320" s="75" t="e">
        <f>INDEX('FY16 DataDump'!$A$2:$H$4537, MATCH('FY16 Individual Analysis'!A320, 'FY16 DataDump'!$C$2:$C$4537, 0), MATCH('FY16 DataDump'!$B$1, 'FY16 DataDump'!$A$1:$H$1))</f>
        <v>#N/A</v>
      </c>
      <c r="C320" s="75" t="e">
        <f>INDEX('FY16 DataDump'!$A$2:$H$4537, MATCH('FY16 Individual Analysis'!A320, 'FY16 DataDump'!$C$2:$C$4537, 0), MATCH('FY16 DataDump'!$D$1, 'FY16 DataDump'!$A$1:$H$1))</f>
        <v>#N/A</v>
      </c>
      <c r="D320" s="27">
        <f>SUMIFS('FY16 DataDump'!$E$2:$E$4537, 'FY16 DataDump'!$C$2:$C$4537, 'FY16 Individual Analysis'!$A320, 'FY16 DataDump'!$H$2:$H$4537, D$2)</f>
        <v>0</v>
      </c>
      <c r="E320" s="27">
        <f>SUMIFS('FY16 DataDump'!$E$2:$E$4537, 'FY16 DataDump'!$C$2:$C$4537, 'FY16 Individual Analysis'!$A320, 'FY16 DataDump'!$H$2:$H$4537, E$2)</f>
        <v>0</v>
      </c>
      <c r="F320" s="27">
        <f>SUMIFS('FY16 DataDump'!$E$2:$E$4537, 'FY16 DataDump'!$C$2:$C$4537, 'FY16 Individual Analysis'!$A320, 'FY16 DataDump'!$H$2:$H$4537, F$2)</f>
        <v>0</v>
      </c>
      <c r="G320" s="27">
        <f>SUMIFS('FY16 DataDump'!$E$2:$E$4537, 'FY16 DataDump'!$C$2:$C$4537, 'FY16 Individual Analysis'!$A320, 'FY16 DataDump'!$H$2:$H$4537, G$2)</f>
        <v>0</v>
      </c>
      <c r="H320" s="27">
        <f>SUMIFS('FY16 DataDump'!$E$2:$E$4537, 'FY16 DataDump'!$C$2:$C$4537, 'FY16 Individual Analysis'!$A320, 'FY16 DataDump'!$H$2:$H$4537, H$2)</f>
        <v>0</v>
      </c>
      <c r="I320" s="27">
        <f>SUMIFS('FY16 DataDump'!$E$2:$E$4537, 'FY16 DataDump'!$C$2:$C$4537, 'FY16 Individual Analysis'!$A320, 'FY16 DataDump'!$H$2:$H$4537, I$2)</f>
        <v>0</v>
      </c>
      <c r="J320" s="27">
        <f>SUMIFS('FY16 DataDump'!$E$2:$E$4537, 'FY16 DataDump'!$C$2:$C$4537, 'FY16 Individual Analysis'!$A320, 'FY16 DataDump'!$H$2:$H$4537, J$2)</f>
        <v>0</v>
      </c>
      <c r="K320" s="27">
        <f>SUMIFS('FY16 DataDump'!$E$2:$E$4537, 'FY16 DataDump'!$C$2:$C$4537, 'FY16 Individual Analysis'!$A320, 'FY16 DataDump'!$H$2:$H$4537, K$2)</f>
        <v>0</v>
      </c>
      <c r="L320" s="27">
        <f>SUMIFS('FY16 DataDump'!$E$2:$E$4537, 'FY16 DataDump'!$C$2:$C$4537, 'FY16 Individual Analysis'!$A320, 'FY16 DataDump'!$H$2:$H$4537, L$2)</f>
        <v>0</v>
      </c>
      <c r="M320" s="27">
        <f>SUMIFS('FY16 DataDump'!$E$2:$E$4537, 'FY16 DataDump'!$C$2:$C$4537, 'FY16 Individual Analysis'!$A320, 'FY16 DataDump'!$H$2:$H$4537, M$2)</f>
        <v>0</v>
      </c>
      <c r="N320" s="27">
        <f>SUMIFS('FY16 DataDump'!$E$2:$E$4537, 'FY16 DataDump'!$C$2:$C$4537, 'FY16 Individual Analysis'!$A320, 'FY16 DataDump'!$H$2:$H$4537, N$2)</f>
        <v>0</v>
      </c>
      <c r="O320" s="27">
        <f>SUMIFS('FY16 DataDump'!$E$2:$E$4537, 'FY16 DataDump'!$C$2:$C$4537, 'FY16 Individual Analysis'!$A320, 'FY16 DataDump'!$H$2:$H$4537, O$2)</f>
        <v>0</v>
      </c>
      <c r="P320" s="27">
        <f t="shared" si="28"/>
        <v>0</v>
      </c>
      <c r="Q320" s="108">
        <f t="shared" si="26"/>
        <v>0</v>
      </c>
      <c r="S320" s="20">
        <f t="shared" si="30"/>
        <v>0</v>
      </c>
      <c r="T320" s="21">
        <f t="shared" si="30"/>
        <v>0</v>
      </c>
      <c r="U320" s="21">
        <f t="shared" si="30"/>
        <v>0</v>
      </c>
      <c r="V320" s="21">
        <f t="shared" si="30"/>
        <v>0</v>
      </c>
      <c r="W320" s="21">
        <f t="shared" si="30"/>
        <v>0</v>
      </c>
      <c r="X320" s="21">
        <f t="shared" si="30"/>
        <v>0</v>
      </c>
      <c r="Y320" s="21">
        <f t="shared" si="30"/>
        <v>0</v>
      </c>
      <c r="Z320" s="21">
        <f t="shared" si="30"/>
        <v>0</v>
      </c>
      <c r="AA320" s="21">
        <f t="shared" si="30"/>
        <v>0</v>
      </c>
      <c r="AB320" s="21">
        <f t="shared" si="31"/>
        <v>0</v>
      </c>
      <c r="AC320" s="21">
        <f t="shared" si="31"/>
        <v>0</v>
      </c>
      <c r="AD320" s="24">
        <f t="shared" si="31"/>
        <v>0</v>
      </c>
      <c r="AF320" s="15">
        <f t="shared" si="27"/>
        <v>0</v>
      </c>
    </row>
    <row r="321" spans="1:32" x14ac:dyDescent="0.25">
      <c r="A321" s="75"/>
      <c r="B321" s="75" t="e">
        <f>INDEX('FY16 DataDump'!$A$2:$H$4537, MATCH('FY16 Individual Analysis'!A321, 'FY16 DataDump'!$C$2:$C$4537, 0), MATCH('FY16 DataDump'!$B$1, 'FY16 DataDump'!$A$1:$H$1))</f>
        <v>#N/A</v>
      </c>
      <c r="C321" s="75" t="e">
        <f>INDEX('FY16 DataDump'!$A$2:$H$4537, MATCH('FY16 Individual Analysis'!A321, 'FY16 DataDump'!$C$2:$C$4537, 0), MATCH('FY16 DataDump'!$D$1, 'FY16 DataDump'!$A$1:$H$1))</f>
        <v>#N/A</v>
      </c>
      <c r="D321" s="27">
        <f>SUMIFS('FY16 DataDump'!$E$2:$E$4537, 'FY16 DataDump'!$C$2:$C$4537, 'FY16 Individual Analysis'!$A321, 'FY16 DataDump'!$H$2:$H$4537, D$2)</f>
        <v>0</v>
      </c>
      <c r="E321" s="27">
        <f>SUMIFS('FY16 DataDump'!$E$2:$E$4537, 'FY16 DataDump'!$C$2:$C$4537, 'FY16 Individual Analysis'!$A321, 'FY16 DataDump'!$H$2:$H$4537, E$2)</f>
        <v>0</v>
      </c>
      <c r="F321" s="27">
        <f>SUMIFS('FY16 DataDump'!$E$2:$E$4537, 'FY16 DataDump'!$C$2:$C$4537, 'FY16 Individual Analysis'!$A321, 'FY16 DataDump'!$H$2:$H$4537, F$2)</f>
        <v>0</v>
      </c>
      <c r="G321" s="27">
        <f>SUMIFS('FY16 DataDump'!$E$2:$E$4537, 'FY16 DataDump'!$C$2:$C$4537, 'FY16 Individual Analysis'!$A321, 'FY16 DataDump'!$H$2:$H$4537, G$2)</f>
        <v>0</v>
      </c>
      <c r="H321" s="27">
        <f>SUMIFS('FY16 DataDump'!$E$2:$E$4537, 'FY16 DataDump'!$C$2:$C$4537, 'FY16 Individual Analysis'!$A321, 'FY16 DataDump'!$H$2:$H$4537, H$2)</f>
        <v>0</v>
      </c>
      <c r="I321" s="27">
        <f>SUMIFS('FY16 DataDump'!$E$2:$E$4537, 'FY16 DataDump'!$C$2:$C$4537, 'FY16 Individual Analysis'!$A321, 'FY16 DataDump'!$H$2:$H$4537, I$2)</f>
        <v>0</v>
      </c>
      <c r="J321" s="27">
        <f>SUMIFS('FY16 DataDump'!$E$2:$E$4537, 'FY16 DataDump'!$C$2:$C$4537, 'FY16 Individual Analysis'!$A321, 'FY16 DataDump'!$H$2:$H$4537, J$2)</f>
        <v>0</v>
      </c>
      <c r="K321" s="27">
        <f>SUMIFS('FY16 DataDump'!$E$2:$E$4537, 'FY16 DataDump'!$C$2:$C$4537, 'FY16 Individual Analysis'!$A321, 'FY16 DataDump'!$H$2:$H$4537, K$2)</f>
        <v>0</v>
      </c>
      <c r="L321" s="27">
        <f>SUMIFS('FY16 DataDump'!$E$2:$E$4537, 'FY16 DataDump'!$C$2:$C$4537, 'FY16 Individual Analysis'!$A321, 'FY16 DataDump'!$H$2:$H$4537, L$2)</f>
        <v>0</v>
      </c>
      <c r="M321" s="27">
        <f>SUMIFS('FY16 DataDump'!$E$2:$E$4537, 'FY16 DataDump'!$C$2:$C$4537, 'FY16 Individual Analysis'!$A321, 'FY16 DataDump'!$H$2:$H$4537, M$2)</f>
        <v>0</v>
      </c>
      <c r="N321" s="27">
        <f>SUMIFS('FY16 DataDump'!$E$2:$E$4537, 'FY16 DataDump'!$C$2:$C$4537, 'FY16 Individual Analysis'!$A321, 'FY16 DataDump'!$H$2:$H$4537, N$2)</f>
        <v>0</v>
      </c>
      <c r="O321" s="27">
        <f>SUMIFS('FY16 DataDump'!$E$2:$E$4537, 'FY16 DataDump'!$C$2:$C$4537, 'FY16 Individual Analysis'!$A321, 'FY16 DataDump'!$H$2:$H$4537, O$2)</f>
        <v>0</v>
      </c>
      <c r="P321" s="27">
        <f t="shared" si="28"/>
        <v>0</v>
      </c>
      <c r="Q321" s="108">
        <f t="shared" si="26"/>
        <v>0</v>
      </c>
      <c r="S321" s="20">
        <f t="shared" si="30"/>
        <v>0</v>
      </c>
      <c r="T321" s="21">
        <f t="shared" si="30"/>
        <v>0</v>
      </c>
      <c r="U321" s="21">
        <f t="shared" si="30"/>
        <v>0</v>
      </c>
      <c r="V321" s="21">
        <f t="shared" si="30"/>
        <v>0</v>
      </c>
      <c r="W321" s="21">
        <f t="shared" si="30"/>
        <v>0</v>
      </c>
      <c r="X321" s="21">
        <f t="shared" si="30"/>
        <v>0</v>
      </c>
      <c r="Y321" s="21">
        <f t="shared" si="30"/>
        <v>0</v>
      </c>
      <c r="Z321" s="21">
        <f t="shared" si="30"/>
        <v>0</v>
      </c>
      <c r="AA321" s="21">
        <f t="shared" si="30"/>
        <v>0</v>
      </c>
      <c r="AB321" s="21">
        <f t="shared" si="31"/>
        <v>0</v>
      </c>
      <c r="AC321" s="21">
        <f t="shared" si="31"/>
        <v>0</v>
      </c>
      <c r="AD321" s="24">
        <f t="shared" si="31"/>
        <v>0</v>
      </c>
      <c r="AF321" s="15">
        <f t="shared" si="27"/>
        <v>0</v>
      </c>
    </row>
    <row r="322" spans="1:32" x14ac:dyDescent="0.25">
      <c r="A322" s="75"/>
      <c r="B322" s="75" t="e">
        <f>INDEX('FY16 DataDump'!$A$2:$H$4537, MATCH('FY16 Individual Analysis'!A322, 'FY16 DataDump'!$C$2:$C$4537, 0), MATCH('FY16 DataDump'!$B$1, 'FY16 DataDump'!$A$1:$H$1))</f>
        <v>#N/A</v>
      </c>
      <c r="C322" s="75" t="e">
        <f>INDEX('FY16 DataDump'!$A$2:$H$4537, MATCH('FY16 Individual Analysis'!A322, 'FY16 DataDump'!$C$2:$C$4537, 0), MATCH('FY16 DataDump'!$D$1, 'FY16 DataDump'!$A$1:$H$1))</f>
        <v>#N/A</v>
      </c>
      <c r="D322" s="27">
        <f>SUMIFS('FY16 DataDump'!$E$2:$E$4537, 'FY16 DataDump'!$C$2:$C$4537, 'FY16 Individual Analysis'!$A322, 'FY16 DataDump'!$H$2:$H$4537, D$2)</f>
        <v>0</v>
      </c>
      <c r="E322" s="27">
        <f>SUMIFS('FY16 DataDump'!$E$2:$E$4537, 'FY16 DataDump'!$C$2:$C$4537, 'FY16 Individual Analysis'!$A322, 'FY16 DataDump'!$H$2:$H$4537, E$2)</f>
        <v>0</v>
      </c>
      <c r="F322" s="27">
        <f>SUMIFS('FY16 DataDump'!$E$2:$E$4537, 'FY16 DataDump'!$C$2:$C$4537, 'FY16 Individual Analysis'!$A322, 'FY16 DataDump'!$H$2:$H$4537, F$2)</f>
        <v>0</v>
      </c>
      <c r="G322" s="27">
        <f>SUMIFS('FY16 DataDump'!$E$2:$E$4537, 'FY16 DataDump'!$C$2:$C$4537, 'FY16 Individual Analysis'!$A322, 'FY16 DataDump'!$H$2:$H$4537, G$2)</f>
        <v>0</v>
      </c>
      <c r="H322" s="27">
        <f>SUMIFS('FY16 DataDump'!$E$2:$E$4537, 'FY16 DataDump'!$C$2:$C$4537, 'FY16 Individual Analysis'!$A322, 'FY16 DataDump'!$H$2:$H$4537, H$2)</f>
        <v>0</v>
      </c>
      <c r="I322" s="27">
        <f>SUMIFS('FY16 DataDump'!$E$2:$E$4537, 'FY16 DataDump'!$C$2:$C$4537, 'FY16 Individual Analysis'!$A322, 'FY16 DataDump'!$H$2:$H$4537, I$2)</f>
        <v>0</v>
      </c>
      <c r="J322" s="27">
        <f>SUMIFS('FY16 DataDump'!$E$2:$E$4537, 'FY16 DataDump'!$C$2:$C$4537, 'FY16 Individual Analysis'!$A322, 'FY16 DataDump'!$H$2:$H$4537, J$2)</f>
        <v>0</v>
      </c>
      <c r="K322" s="27">
        <f>SUMIFS('FY16 DataDump'!$E$2:$E$4537, 'FY16 DataDump'!$C$2:$C$4537, 'FY16 Individual Analysis'!$A322, 'FY16 DataDump'!$H$2:$H$4537, K$2)</f>
        <v>0</v>
      </c>
      <c r="L322" s="27">
        <f>SUMIFS('FY16 DataDump'!$E$2:$E$4537, 'FY16 DataDump'!$C$2:$C$4537, 'FY16 Individual Analysis'!$A322, 'FY16 DataDump'!$H$2:$H$4537, L$2)</f>
        <v>0</v>
      </c>
      <c r="M322" s="27">
        <f>SUMIFS('FY16 DataDump'!$E$2:$E$4537, 'FY16 DataDump'!$C$2:$C$4537, 'FY16 Individual Analysis'!$A322, 'FY16 DataDump'!$H$2:$H$4537, M$2)</f>
        <v>0</v>
      </c>
      <c r="N322" s="27">
        <f>SUMIFS('FY16 DataDump'!$E$2:$E$4537, 'FY16 DataDump'!$C$2:$C$4537, 'FY16 Individual Analysis'!$A322, 'FY16 DataDump'!$H$2:$H$4537, N$2)</f>
        <v>0</v>
      </c>
      <c r="O322" s="27">
        <f>SUMIFS('FY16 DataDump'!$E$2:$E$4537, 'FY16 DataDump'!$C$2:$C$4537, 'FY16 Individual Analysis'!$A322, 'FY16 DataDump'!$H$2:$H$4537, O$2)</f>
        <v>0</v>
      </c>
      <c r="P322" s="27">
        <f t="shared" si="28"/>
        <v>0</v>
      </c>
      <c r="Q322" s="108">
        <f t="shared" si="26"/>
        <v>0</v>
      </c>
      <c r="S322" s="20">
        <f t="shared" si="30"/>
        <v>0</v>
      </c>
      <c r="T322" s="21">
        <f t="shared" si="30"/>
        <v>0</v>
      </c>
      <c r="U322" s="21">
        <f t="shared" si="30"/>
        <v>0</v>
      </c>
      <c r="V322" s="21">
        <f t="shared" si="30"/>
        <v>0</v>
      </c>
      <c r="W322" s="21">
        <f t="shared" si="30"/>
        <v>0</v>
      </c>
      <c r="X322" s="21">
        <f t="shared" si="30"/>
        <v>0</v>
      </c>
      <c r="Y322" s="21">
        <f t="shared" si="30"/>
        <v>0</v>
      </c>
      <c r="Z322" s="21">
        <f t="shared" si="30"/>
        <v>0</v>
      </c>
      <c r="AA322" s="21">
        <f t="shared" si="30"/>
        <v>0</v>
      </c>
      <c r="AB322" s="21">
        <f t="shared" si="31"/>
        <v>0</v>
      </c>
      <c r="AC322" s="21">
        <f t="shared" si="31"/>
        <v>0</v>
      </c>
      <c r="AD322" s="24">
        <f t="shared" si="31"/>
        <v>0</v>
      </c>
      <c r="AF322" s="15">
        <f t="shared" si="27"/>
        <v>0</v>
      </c>
    </row>
    <row r="323" spans="1:32" x14ac:dyDescent="0.25">
      <c r="A323" s="75"/>
      <c r="B323" s="75" t="e">
        <f>INDEX('FY16 DataDump'!$A$2:$H$4537, MATCH('FY16 Individual Analysis'!A323, 'FY16 DataDump'!$C$2:$C$4537, 0), MATCH('FY16 DataDump'!$B$1, 'FY16 DataDump'!$A$1:$H$1))</f>
        <v>#N/A</v>
      </c>
      <c r="C323" s="75" t="e">
        <f>INDEX('FY16 DataDump'!$A$2:$H$4537, MATCH('FY16 Individual Analysis'!A323, 'FY16 DataDump'!$C$2:$C$4537, 0), MATCH('FY16 DataDump'!$D$1, 'FY16 DataDump'!$A$1:$H$1))</f>
        <v>#N/A</v>
      </c>
      <c r="D323" s="27">
        <f>SUMIFS('FY16 DataDump'!$E$2:$E$4537, 'FY16 DataDump'!$C$2:$C$4537, 'FY16 Individual Analysis'!$A323, 'FY16 DataDump'!$H$2:$H$4537, D$2)</f>
        <v>0</v>
      </c>
      <c r="E323" s="27">
        <f>SUMIFS('FY16 DataDump'!$E$2:$E$4537, 'FY16 DataDump'!$C$2:$C$4537, 'FY16 Individual Analysis'!$A323, 'FY16 DataDump'!$H$2:$H$4537, E$2)</f>
        <v>0</v>
      </c>
      <c r="F323" s="27">
        <f>SUMIFS('FY16 DataDump'!$E$2:$E$4537, 'FY16 DataDump'!$C$2:$C$4537, 'FY16 Individual Analysis'!$A323, 'FY16 DataDump'!$H$2:$H$4537, F$2)</f>
        <v>0</v>
      </c>
      <c r="G323" s="27">
        <f>SUMIFS('FY16 DataDump'!$E$2:$E$4537, 'FY16 DataDump'!$C$2:$C$4537, 'FY16 Individual Analysis'!$A323, 'FY16 DataDump'!$H$2:$H$4537, G$2)</f>
        <v>0</v>
      </c>
      <c r="H323" s="27">
        <f>SUMIFS('FY16 DataDump'!$E$2:$E$4537, 'FY16 DataDump'!$C$2:$C$4537, 'FY16 Individual Analysis'!$A323, 'FY16 DataDump'!$H$2:$H$4537, H$2)</f>
        <v>0</v>
      </c>
      <c r="I323" s="27">
        <f>SUMIFS('FY16 DataDump'!$E$2:$E$4537, 'FY16 DataDump'!$C$2:$C$4537, 'FY16 Individual Analysis'!$A323, 'FY16 DataDump'!$H$2:$H$4537, I$2)</f>
        <v>0</v>
      </c>
      <c r="J323" s="27">
        <f>SUMIFS('FY16 DataDump'!$E$2:$E$4537, 'FY16 DataDump'!$C$2:$C$4537, 'FY16 Individual Analysis'!$A323, 'FY16 DataDump'!$H$2:$H$4537, J$2)</f>
        <v>0</v>
      </c>
      <c r="K323" s="27">
        <f>SUMIFS('FY16 DataDump'!$E$2:$E$4537, 'FY16 DataDump'!$C$2:$C$4537, 'FY16 Individual Analysis'!$A323, 'FY16 DataDump'!$H$2:$H$4537, K$2)</f>
        <v>0</v>
      </c>
      <c r="L323" s="27">
        <f>SUMIFS('FY16 DataDump'!$E$2:$E$4537, 'FY16 DataDump'!$C$2:$C$4537, 'FY16 Individual Analysis'!$A323, 'FY16 DataDump'!$H$2:$H$4537, L$2)</f>
        <v>0</v>
      </c>
      <c r="M323" s="27">
        <f>SUMIFS('FY16 DataDump'!$E$2:$E$4537, 'FY16 DataDump'!$C$2:$C$4537, 'FY16 Individual Analysis'!$A323, 'FY16 DataDump'!$H$2:$H$4537, M$2)</f>
        <v>0</v>
      </c>
      <c r="N323" s="27">
        <f>SUMIFS('FY16 DataDump'!$E$2:$E$4537, 'FY16 DataDump'!$C$2:$C$4537, 'FY16 Individual Analysis'!$A323, 'FY16 DataDump'!$H$2:$H$4537, N$2)</f>
        <v>0</v>
      </c>
      <c r="O323" s="27">
        <f>SUMIFS('FY16 DataDump'!$E$2:$E$4537, 'FY16 DataDump'!$C$2:$C$4537, 'FY16 Individual Analysis'!$A323, 'FY16 DataDump'!$H$2:$H$4537, O$2)</f>
        <v>0</v>
      </c>
      <c r="P323" s="27">
        <f t="shared" si="28"/>
        <v>0</v>
      </c>
      <c r="Q323" s="108">
        <f t="shared" ref="Q323:Q386" si="32">P323/$P$401</f>
        <v>0</v>
      </c>
      <c r="S323" s="20">
        <f t="shared" si="30"/>
        <v>0</v>
      </c>
      <c r="T323" s="21">
        <f t="shared" si="30"/>
        <v>0</v>
      </c>
      <c r="U323" s="21">
        <f t="shared" si="30"/>
        <v>0</v>
      </c>
      <c r="V323" s="21">
        <f t="shared" si="30"/>
        <v>0</v>
      </c>
      <c r="W323" s="21">
        <f t="shared" si="30"/>
        <v>0</v>
      </c>
      <c r="X323" s="21">
        <f t="shared" si="30"/>
        <v>0</v>
      </c>
      <c r="Y323" s="21">
        <f t="shared" si="30"/>
        <v>0</v>
      </c>
      <c r="Z323" s="21">
        <f t="shared" si="30"/>
        <v>0</v>
      </c>
      <c r="AA323" s="21">
        <f t="shared" si="30"/>
        <v>0</v>
      </c>
      <c r="AB323" s="21">
        <f t="shared" si="31"/>
        <v>0</v>
      </c>
      <c r="AC323" s="21">
        <f t="shared" si="31"/>
        <v>0</v>
      </c>
      <c r="AD323" s="24">
        <f t="shared" si="31"/>
        <v>0</v>
      </c>
      <c r="AF323" s="15">
        <f t="shared" ref="AF323:AF330" si="33">(P323) + (P323 *$AG$1)</f>
        <v>0</v>
      </c>
    </row>
    <row r="324" spans="1:32" x14ac:dyDescent="0.25">
      <c r="A324" s="75"/>
      <c r="B324" s="75" t="e">
        <f>INDEX('FY16 DataDump'!$A$2:$H$4537, MATCH('FY16 Individual Analysis'!A324, 'FY16 DataDump'!$C$2:$C$4537, 0), MATCH('FY16 DataDump'!$B$1, 'FY16 DataDump'!$A$1:$H$1))</f>
        <v>#N/A</v>
      </c>
      <c r="C324" s="75" t="e">
        <f>INDEX('FY16 DataDump'!$A$2:$H$4537, MATCH('FY16 Individual Analysis'!A324, 'FY16 DataDump'!$C$2:$C$4537, 0), MATCH('FY16 DataDump'!$D$1, 'FY16 DataDump'!$A$1:$H$1))</f>
        <v>#N/A</v>
      </c>
      <c r="D324" s="27">
        <f>SUMIFS('FY16 DataDump'!$E$2:$E$4537, 'FY16 DataDump'!$C$2:$C$4537, 'FY16 Individual Analysis'!$A324, 'FY16 DataDump'!$H$2:$H$4537, D$2)</f>
        <v>0</v>
      </c>
      <c r="E324" s="27">
        <f>SUMIFS('FY16 DataDump'!$E$2:$E$4537, 'FY16 DataDump'!$C$2:$C$4537, 'FY16 Individual Analysis'!$A324, 'FY16 DataDump'!$H$2:$H$4537, E$2)</f>
        <v>0</v>
      </c>
      <c r="F324" s="27">
        <f>SUMIFS('FY16 DataDump'!$E$2:$E$4537, 'FY16 DataDump'!$C$2:$C$4537, 'FY16 Individual Analysis'!$A324, 'FY16 DataDump'!$H$2:$H$4537, F$2)</f>
        <v>0</v>
      </c>
      <c r="G324" s="27">
        <f>SUMIFS('FY16 DataDump'!$E$2:$E$4537, 'FY16 DataDump'!$C$2:$C$4537, 'FY16 Individual Analysis'!$A324, 'FY16 DataDump'!$H$2:$H$4537, G$2)</f>
        <v>0</v>
      </c>
      <c r="H324" s="27">
        <f>SUMIFS('FY16 DataDump'!$E$2:$E$4537, 'FY16 DataDump'!$C$2:$C$4537, 'FY16 Individual Analysis'!$A324, 'FY16 DataDump'!$H$2:$H$4537, H$2)</f>
        <v>0</v>
      </c>
      <c r="I324" s="27">
        <f>SUMIFS('FY16 DataDump'!$E$2:$E$4537, 'FY16 DataDump'!$C$2:$C$4537, 'FY16 Individual Analysis'!$A324, 'FY16 DataDump'!$H$2:$H$4537, I$2)</f>
        <v>0</v>
      </c>
      <c r="J324" s="27">
        <f>SUMIFS('FY16 DataDump'!$E$2:$E$4537, 'FY16 DataDump'!$C$2:$C$4537, 'FY16 Individual Analysis'!$A324, 'FY16 DataDump'!$H$2:$H$4537, J$2)</f>
        <v>0</v>
      </c>
      <c r="K324" s="27">
        <f>SUMIFS('FY16 DataDump'!$E$2:$E$4537, 'FY16 DataDump'!$C$2:$C$4537, 'FY16 Individual Analysis'!$A324, 'FY16 DataDump'!$H$2:$H$4537, K$2)</f>
        <v>0</v>
      </c>
      <c r="L324" s="27">
        <f>SUMIFS('FY16 DataDump'!$E$2:$E$4537, 'FY16 DataDump'!$C$2:$C$4537, 'FY16 Individual Analysis'!$A324, 'FY16 DataDump'!$H$2:$H$4537, L$2)</f>
        <v>0</v>
      </c>
      <c r="M324" s="27">
        <f>SUMIFS('FY16 DataDump'!$E$2:$E$4537, 'FY16 DataDump'!$C$2:$C$4537, 'FY16 Individual Analysis'!$A324, 'FY16 DataDump'!$H$2:$H$4537, M$2)</f>
        <v>0</v>
      </c>
      <c r="N324" s="27">
        <f>SUMIFS('FY16 DataDump'!$E$2:$E$4537, 'FY16 DataDump'!$C$2:$C$4537, 'FY16 Individual Analysis'!$A324, 'FY16 DataDump'!$H$2:$H$4537, N$2)</f>
        <v>0</v>
      </c>
      <c r="O324" s="27">
        <f>SUMIFS('FY16 DataDump'!$E$2:$E$4537, 'FY16 DataDump'!$C$2:$C$4537, 'FY16 Individual Analysis'!$A324, 'FY16 DataDump'!$H$2:$H$4537, O$2)</f>
        <v>0</v>
      </c>
      <c r="P324" s="27">
        <f t="shared" ref="P324:P330" si="34">SUM(D324:O324)</f>
        <v>0</v>
      </c>
      <c r="Q324" s="108">
        <f t="shared" si="32"/>
        <v>0</v>
      </c>
      <c r="S324" s="20">
        <f t="shared" si="30"/>
        <v>0</v>
      </c>
      <c r="T324" s="21">
        <f t="shared" si="30"/>
        <v>0</v>
      </c>
      <c r="U324" s="21">
        <f t="shared" si="30"/>
        <v>0</v>
      </c>
      <c r="V324" s="21">
        <f t="shared" si="30"/>
        <v>0</v>
      </c>
      <c r="W324" s="21">
        <f t="shared" si="30"/>
        <v>0</v>
      </c>
      <c r="X324" s="21">
        <f t="shared" si="30"/>
        <v>0</v>
      </c>
      <c r="Y324" s="21">
        <f t="shared" si="30"/>
        <v>0</v>
      </c>
      <c r="Z324" s="21">
        <f t="shared" si="30"/>
        <v>0</v>
      </c>
      <c r="AA324" s="21">
        <f t="shared" si="30"/>
        <v>0</v>
      </c>
      <c r="AB324" s="21">
        <f t="shared" si="31"/>
        <v>0</v>
      </c>
      <c r="AC324" s="21">
        <f t="shared" si="31"/>
        <v>0</v>
      </c>
      <c r="AD324" s="24">
        <f t="shared" si="31"/>
        <v>0</v>
      </c>
      <c r="AF324" s="15">
        <f t="shared" si="33"/>
        <v>0</v>
      </c>
    </row>
    <row r="325" spans="1:32" x14ac:dyDescent="0.25">
      <c r="A325" s="75"/>
      <c r="B325" s="75" t="e">
        <f>INDEX('FY16 DataDump'!$A$2:$H$4537, MATCH('FY16 Individual Analysis'!A325, 'FY16 DataDump'!$C$2:$C$4537, 0), MATCH('FY16 DataDump'!$B$1, 'FY16 DataDump'!$A$1:$H$1))</f>
        <v>#N/A</v>
      </c>
      <c r="C325" s="75" t="e">
        <f>INDEX('FY16 DataDump'!$A$2:$H$4537, MATCH('FY16 Individual Analysis'!A325, 'FY16 DataDump'!$C$2:$C$4537, 0), MATCH('FY16 DataDump'!$D$1, 'FY16 DataDump'!$A$1:$H$1))</f>
        <v>#N/A</v>
      </c>
      <c r="D325" s="27">
        <f>SUMIFS('FY16 DataDump'!$E$2:$E$4537, 'FY16 DataDump'!$C$2:$C$4537, 'FY16 Individual Analysis'!$A325, 'FY16 DataDump'!$H$2:$H$4537, D$2)</f>
        <v>0</v>
      </c>
      <c r="E325" s="27">
        <f>SUMIFS('FY16 DataDump'!$E$2:$E$4537, 'FY16 DataDump'!$C$2:$C$4537, 'FY16 Individual Analysis'!$A325, 'FY16 DataDump'!$H$2:$H$4537, E$2)</f>
        <v>0</v>
      </c>
      <c r="F325" s="27">
        <f>SUMIFS('FY16 DataDump'!$E$2:$E$4537, 'FY16 DataDump'!$C$2:$C$4537, 'FY16 Individual Analysis'!$A325, 'FY16 DataDump'!$H$2:$H$4537, F$2)</f>
        <v>0</v>
      </c>
      <c r="G325" s="27">
        <f>SUMIFS('FY16 DataDump'!$E$2:$E$4537, 'FY16 DataDump'!$C$2:$C$4537, 'FY16 Individual Analysis'!$A325, 'FY16 DataDump'!$H$2:$H$4537, G$2)</f>
        <v>0</v>
      </c>
      <c r="H325" s="27">
        <f>SUMIFS('FY16 DataDump'!$E$2:$E$4537, 'FY16 DataDump'!$C$2:$C$4537, 'FY16 Individual Analysis'!$A325, 'FY16 DataDump'!$H$2:$H$4537, H$2)</f>
        <v>0</v>
      </c>
      <c r="I325" s="27">
        <f>SUMIFS('FY16 DataDump'!$E$2:$E$4537, 'FY16 DataDump'!$C$2:$C$4537, 'FY16 Individual Analysis'!$A325, 'FY16 DataDump'!$H$2:$H$4537, I$2)</f>
        <v>0</v>
      </c>
      <c r="J325" s="27">
        <f>SUMIFS('FY16 DataDump'!$E$2:$E$4537, 'FY16 DataDump'!$C$2:$C$4537, 'FY16 Individual Analysis'!$A325, 'FY16 DataDump'!$H$2:$H$4537, J$2)</f>
        <v>0</v>
      </c>
      <c r="K325" s="27">
        <f>SUMIFS('FY16 DataDump'!$E$2:$E$4537, 'FY16 DataDump'!$C$2:$C$4537, 'FY16 Individual Analysis'!$A325, 'FY16 DataDump'!$H$2:$H$4537, K$2)</f>
        <v>0</v>
      </c>
      <c r="L325" s="27">
        <f>SUMIFS('FY16 DataDump'!$E$2:$E$4537, 'FY16 DataDump'!$C$2:$C$4537, 'FY16 Individual Analysis'!$A325, 'FY16 DataDump'!$H$2:$H$4537, L$2)</f>
        <v>0</v>
      </c>
      <c r="M325" s="27">
        <f>SUMIFS('FY16 DataDump'!$E$2:$E$4537, 'FY16 DataDump'!$C$2:$C$4537, 'FY16 Individual Analysis'!$A325, 'FY16 DataDump'!$H$2:$H$4537, M$2)</f>
        <v>0</v>
      </c>
      <c r="N325" s="27">
        <f>SUMIFS('FY16 DataDump'!$E$2:$E$4537, 'FY16 DataDump'!$C$2:$C$4537, 'FY16 Individual Analysis'!$A325, 'FY16 DataDump'!$H$2:$H$4537, N$2)</f>
        <v>0</v>
      </c>
      <c r="O325" s="27">
        <f>SUMIFS('FY16 DataDump'!$E$2:$E$4537, 'FY16 DataDump'!$C$2:$C$4537, 'FY16 Individual Analysis'!$A325, 'FY16 DataDump'!$H$2:$H$4537, O$2)</f>
        <v>0</v>
      </c>
      <c r="P325" s="27">
        <f t="shared" si="34"/>
        <v>0</v>
      </c>
      <c r="Q325" s="108">
        <f t="shared" si="32"/>
        <v>0</v>
      </c>
      <c r="S325" s="20">
        <f t="shared" si="30"/>
        <v>0</v>
      </c>
      <c r="T325" s="21">
        <f t="shared" si="30"/>
        <v>0</v>
      </c>
      <c r="U325" s="21">
        <f t="shared" si="30"/>
        <v>0</v>
      </c>
      <c r="V325" s="21">
        <f t="shared" si="30"/>
        <v>0</v>
      </c>
      <c r="W325" s="21">
        <f t="shared" si="30"/>
        <v>0</v>
      </c>
      <c r="X325" s="21">
        <f t="shared" si="30"/>
        <v>0</v>
      </c>
      <c r="Y325" s="21">
        <f t="shared" si="30"/>
        <v>0</v>
      </c>
      <c r="Z325" s="21">
        <f t="shared" si="30"/>
        <v>0</v>
      </c>
      <c r="AA325" s="21">
        <f t="shared" si="30"/>
        <v>0</v>
      </c>
      <c r="AB325" s="21">
        <f t="shared" si="31"/>
        <v>0</v>
      </c>
      <c r="AC325" s="21">
        <f t="shared" si="31"/>
        <v>0</v>
      </c>
      <c r="AD325" s="24">
        <f t="shared" si="31"/>
        <v>0</v>
      </c>
      <c r="AF325" s="15">
        <f t="shared" si="33"/>
        <v>0</v>
      </c>
    </row>
    <row r="326" spans="1:32" x14ac:dyDescent="0.25">
      <c r="A326" s="75"/>
      <c r="B326" s="75" t="e">
        <f>INDEX('FY16 DataDump'!$A$2:$H$4537, MATCH('FY16 Individual Analysis'!A326, 'FY16 DataDump'!$C$2:$C$4537, 0), MATCH('FY16 DataDump'!$B$1, 'FY16 DataDump'!$A$1:$H$1))</f>
        <v>#N/A</v>
      </c>
      <c r="C326" s="75" t="e">
        <f>INDEX('FY16 DataDump'!$A$2:$H$4537, MATCH('FY16 Individual Analysis'!A326, 'FY16 DataDump'!$C$2:$C$4537, 0), MATCH('FY16 DataDump'!$D$1, 'FY16 DataDump'!$A$1:$H$1))</f>
        <v>#N/A</v>
      </c>
      <c r="D326" s="27">
        <f>SUMIFS('FY16 DataDump'!$E$2:$E$4537, 'FY16 DataDump'!$C$2:$C$4537, 'FY16 Individual Analysis'!$A326, 'FY16 DataDump'!$H$2:$H$4537, D$2)</f>
        <v>0</v>
      </c>
      <c r="E326" s="27">
        <f>SUMIFS('FY16 DataDump'!$E$2:$E$4537, 'FY16 DataDump'!$C$2:$C$4537, 'FY16 Individual Analysis'!$A326, 'FY16 DataDump'!$H$2:$H$4537, E$2)</f>
        <v>0</v>
      </c>
      <c r="F326" s="27">
        <f>SUMIFS('FY16 DataDump'!$E$2:$E$4537, 'FY16 DataDump'!$C$2:$C$4537, 'FY16 Individual Analysis'!$A326, 'FY16 DataDump'!$H$2:$H$4537, F$2)</f>
        <v>0</v>
      </c>
      <c r="G326" s="27">
        <f>SUMIFS('FY16 DataDump'!$E$2:$E$4537, 'FY16 DataDump'!$C$2:$C$4537, 'FY16 Individual Analysis'!$A326, 'FY16 DataDump'!$H$2:$H$4537, G$2)</f>
        <v>0</v>
      </c>
      <c r="H326" s="27">
        <f>SUMIFS('FY16 DataDump'!$E$2:$E$4537, 'FY16 DataDump'!$C$2:$C$4537, 'FY16 Individual Analysis'!$A326, 'FY16 DataDump'!$H$2:$H$4537, H$2)</f>
        <v>0</v>
      </c>
      <c r="I326" s="27">
        <f>SUMIFS('FY16 DataDump'!$E$2:$E$4537, 'FY16 DataDump'!$C$2:$C$4537, 'FY16 Individual Analysis'!$A326, 'FY16 DataDump'!$H$2:$H$4537, I$2)</f>
        <v>0</v>
      </c>
      <c r="J326" s="27">
        <f>SUMIFS('FY16 DataDump'!$E$2:$E$4537, 'FY16 DataDump'!$C$2:$C$4537, 'FY16 Individual Analysis'!$A326, 'FY16 DataDump'!$H$2:$H$4537, J$2)</f>
        <v>0</v>
      </c>
      <c r="K326" s="27">
        <f>SUMIFS('FY16 DataDump'!$E$2:$E$4537, 'FY16 DataDump'!$C$2:$C$4537, 'FY16 Individual Analysis'!$A326, 'FY16 DataDump'!$H$2:$H$4537, K$2)</f>
        <v>0</v>
      </c>
      <c r="L326" s="27">
        <f>SUMIFS('FY16 DataDump'!$E$2:$E$4537, 'FY16 DataDump'!$C$2:$C$4537, 'FY16 Individual Analysis'!$A326, 'FY16 DataDump'!$H$2:$H$4537, L$2)</f>
        <v>0</v>
      </c>
      <c r="M326" s="27">
        <f>SUMIFS('FY16 DataDump'!$E$2:$E$4537, 'FY16 DataDump'!$C$2:$C$4537, 'FY16 Individual Analysis'!$A326, 'FY16 DataDump'!$H$2:$H$4537, M$2)</f>
        <v>0</v>
      </c>
      <c r="N326" s="27">
        <f>SUMIFS('FY16 DataDump'!$E$2:$E$4537, 'FY16 DataDump'!$C$2:$C$4537, 'FY16 Individual Analysis'!$A326, 'FY16 DataDump'!$H$2:$H$4537, N$2)</f>
        <v>0</v>
      </c>
      <c r="O326" s="27">
        <f>SUMIFS('FY16 DataDump'!$E$2:$E$4537, 'FY16 DataDump'!$C$2:$C$4537, 'FY16 Individual Analysis'!$A326, 'FY16 DataDump'!$H$2:$H$4537, O$2)</f>
        <v>0</v>
      </c>
      <c r="P326" s="27">
        <f t="shared" si="34"/>
        <v>0</v>
      </c>
      <c r="Q326" s="108">
        <f t="shared" si="32"/>
        <v>0</v>
      </c>
      <c r="S326" s="20">
        <f t="shared" si="30"/>
        <v>0</v>
      </c>
      <c r="T326" s="21">
        <f t="shared" si="30"/>
        <v>0</v>
      </c>
      <c r="U326" s="21">
        <f t="shared" si="30"/>
        <v>0</v>
      </c>
      <c r="V326" s="21">
        <f t="shared" si="30"/>
        <v>0</v>
      </c>
      <c r="W326" s="21">
        <f t="shared" si="30"/>
        <v>0</v>
      </c>
      <c r="X326" s="21">
        <f t="shared" si="30"/>
        <v>0</v>
      </c>
      <c r="Y326" s="21">
        <f t="shared" si="30"/>
        <v>0</v>
      </c>
      <c r="Z326" s="21">
        <f t="shared" si="30"/>
        <v>0</v>
      </c>
      <c r="AA326" s="21">
        <f t="shared" si="30"/>
        <v>0</v>
      </c>
      <c r="AB326" s="21">
        <f t="shared" si="31"/>
        <v>0</v>
      </c>
      <c r="AC326" s="21">
        <f t="shared" si="31"/>
        <v>0</v>
      </c>
      <c r="AD326" s="24">
        <f t="shared" si="31"/>
        <v>0</v>
      </c>
      <c r="AF326" s="15">
        <f t="shared" si="33"/>
        <v>0</v>
      </c>
    </row>
    <row r="327" spans="1:32" x14ac:dyDescent="0.25">
      <c r="A327" s="75"/>
      <c r="B327" s="75" t="e">
        <f>INDEX('FY16 DataDump'!$A$2:$H$4537, MATCH('FY16 Individual Analysis'!A327, 'FY16 DataDump'!$C$2:$C$4537, 0), MATCH('FY16 DataDump'!$B$1, 'FY16 DataDump'!$A$1:$H$1))</f>
        <v>#N/A</v>
      </c>
      <c r="C327" s="75" t="e">
        <f>INDEX('FY16 DataDump'!$A$2:$H$4537, MATCH('FY16 Individual Analysis'!A327, 'FY16 DataDump'!$C$2:$C$4537, 0), MATCH('FY16 DataDump'!$D$1, 'FY16 DataDump'!$A$1:$H$1))</f>
        <v>#N/A</v>
      </c>
      <c r="D327" s="27">
        <f>SUMIFS('FY16 DataDump'!$E$2:$E$4537, 'FY16 DataDump'!$C$2:$C$4537, 'FY16 Individual Analysis'!$A327, 'FY16 DataDump'!$H$2:$H$4537, D$2)</f>
        <v>0</v>
      </c>
      <c r="E327" s="27">
        <f>SUMIFS('FY16 DataDump'!$E$2:$E$4537, 'FY16 DataDump'!$C$2:$C$4537, 'FY16 Individual Analysis'!$A327, 'FY16 DataDump'!$H$2:$H$4537, E$2)</f>
        <v>0</v>
      </c>
      <c r="F327" s="27">
        <f>SUMIFS('FY16 DataDump'!$E$2:$E$4537, 'FY16 DataDump'!$C$2:$C$4537, 'FY16 Individual Analysis'!$A327, 'FY16 DataDump'!$H$2:$H$4537, F$2)</f>
        <v>0</v>
      </c>
      <c r="G327" s="27">
        <f>SUMIFS('FY16 DataDump'!$E$2:$E$4537, 'FY16 DataDump'!$C$2:$C$4537, 'FY16 Individual Analysis'!$A327, 'FY16 DataDump'!$H$2:$H$4537, G$2)</f>
        <v>0</v>
      </c>
      <c r="H327" s="27">
        <f>SUMIFS('FY16 DataDump'!$E$2:$E$4537, 'FY16 DataDump'!$C$2:$C$4537, 'FY16 Individual Analysis'!$A327, 'FY16 DataDump'!$H$2:$H$4537, H$2)</f>
        <v>0</v>
      </c>
      <c r="I327" s="27">
        <f>SUMIFS('FY16 DataDump'!$E$2:$E$4537, 'FY16 DataDump'!$C$2:$C$4537, 'FY16 Individual Analysis'!$A327, 'FY16 DataDump'!$H$2:$H$4537, I$2)</f>
        <v>0</v>
      </c>
      <c r="J327" s="27">
        <f>SUMIFS('FY16 DataDump'!$E$2:$E$4537, 'FY16 DataDump'!$C$2:$C$4537, 'FY16 Individual Analysis'!$A327, 'FY16 DataDump'!$H$2:$H$4537, J$2)</f>
        <v>0</v>
      </c>
      <c r="K327" s="27">
        <f>SUMIFS('FY16 DataDump'!$E$2:$E$4537, 'FY16 DataDump'!$C$2:$C$4537, 'FY16 Individual Analysis'!$A327, 'FY16 DataDump'!$H$2:$H$4537, K$2)</f>
        <v>0</v>
      </c>
      <c r="L327" s="27">
        <f>SUMIFS('FY16 DataDump'!$E$2:$E$4537, 'FY16 DataDump'!$C$2:$C$4537, 'FY16 Individual Analysis'!$A327, 'FY16 DataDump'!$H$2:$H$4537, L$2)</f>
        <v>0</v>
      </c>
      <c r="M327" s="27">
        <f>SUMIFS('FY16 DataDump'!$E$2:$E$4537, 'FY16 DataDump'!$C$2:$C$4537, 'FY16 Individual Analysis'!$A327, 'FY16 DataDump'!$H$2:$H$4537, M$2)</f>
        <v>0</v>
      </c>
      <c r="N327" s="27">
        <f>SUMIFS('FY16 DataDump'!$E$2:$E$4537, 'FY16 DataDump'!$C$2:$C$4537, 'FY16 Individual Analysis'!$A327, 'FY16 DataDump'!$H$2:$H$4537, N$2)</f>
        <v>0</v>
      </c>
      <c r="O327" s="27">
        <f>SUMIFS('FY16 DataDump'!$E$2:$E$4537, 'FY16 DataDump'!$C$2:$C$4537, 'FY16 Individual Analysis'!$A327, 'FY16 DataDump'!$H$2:$H$4537, O$2)</f>
        <v>0</v>
      </c>
      <c r="P327" s="27">
        <f t="shared" si="34"/>
        <v>0</v>
      </c>
      <c r="Q327" s="108">
        <f t="shared" si="32"/>
        <v>0</v>
      </c>
      <c r="S327" s="20">
        <f t="shared" si="30"/>
        <v>0</v>
      </c>
      <c r="T327" s="21">
        <f t="shared" si="30"/>
        <v>0</v>
      </c>
      <c r="U327" s="21">
        <f t="shared" si="30"/>
        <v>0</v>
      </c>
      <c r="V327" s="21">
        <f t="shared" si="30"/>
        <v>0</v>
      </c>
      <c r="W327" s="21">
        <f t="shared" si="30"/>
        <v>0</v>
      </c>
      <c r="X327" s="21">
        <f t="shared" si="30"/>
        <v>0</v>
      </c>
      <c r="Y327" s="21">
        <f t="shared" si="30"/>
        <v>0</v>
      </c>
      <c r="Z327" s="21">
        <f t="shared" si="30"/>
        <v>0</v>
      </c>
      <c r="AA327" s="21">
        <f t="shared" si="30"/>
        <v>0</v>
      </c>
      <c r="AB327" s="21">
        <f t="shared" si="31"/>
        <v>0</v>
      </c>
      <c r="AC327" s="21">
        <f t="shared" si="31"/>
        <v>0</v>
      </c>
      <c r="AD327" s="24">
        <f t="shared" si="31"/>
        <v>0</v>
      </c>
      <c r="AF327" s="15">
        <f t="shared" si="33"/>
        <v>0</v>
      </c>
    </row>
    <row r="328" spans="1:32" x14ac:dyDescent="0.25">
      <c r="A328" s="75"/>
      <c r="B328" s="75" t="e">
        <f>INDEX('FY16 DataDump'!$A$2:$H$4537, MATCH('FY16 Individual Analysis'!A328, 'FY16 DataDump'!$C$2:$C$4537, 0), MATCH('FY16 DataDump'!$B$1, 'FY16 DataDump'!$A$1:$H$1))</f>
        <v>#N/A</v>
      </c>
      <c r="C328" s="75" t="e">
        <f>INDEX('FY16 DataDump'!$A$2:$H$4537, MATCH('FY16 Individual Analysis'!A328, 'FY16 DataDump'!$C$2:$C$4537, 0), MATCH('FY16 DataDump'!$D$1, 'FY16 DataDump'!$A$1:$H$1))</f>
        <v>#N/A</v>
      </c>
      <c r="D328" s="27">
        <f>SUMIFS('FY16 DataDump'!$E$2:$E$4537, 'FY16 DataDump'!$C$2:$C$4537, 'FY16 Individual Analysis'!$A328, 'FY16 DataDump'!$H$2:$H$4537, D$2)</f>
        <v>0</v>
      </c>
      <c r="E328" s="27">
        <f>SUMIFS('FY16 DataDump'!$E$2:$E$4537, 'FY16 DataDump'!$C$2:$C$4537, 'FY16 Individual Analysis'!$A328, 'FY16 DataDump'!$H$2:$H$4537, E$2)</f>
        <v>0</v>
      </c>
      <c r="F328" s="27">
        <f>SUMIFS('FY16 DataDump'!$E$2:$E$4537, 'FY16 DataDump'!$C$2:$C$4537, 'FY16 Individual Analysis'!$A328, 'FY16 DataDump'!$H$2:$H$4537, F$2)</f>
        <v>0</v>
      </c>
      <c r="G328" s="27">
        <f>SUMIFS('FY16 DataDump'!$E$2:$E$4537, 'FY16 DataDump'!$C$2:$C$4537, 'FY16 Individual Analysis'!$A328, 'FY16 DataDump'!$H$2:$H$4537, G$2)</f>
        <v>0</v>
      </c>
      <c r="H328" s="27">
        <f>SUMIFS('FY16 DataDump'!$E$2:$E$4537, 'FY16 DataDump'!$C$2:$C$4537, 'FY16 Individual Analysis'!$A328, 'FY16 DataDump'!$H$2:$H$4537, H$2)</f>
        <v>0</v>
      </c>
      <c r="I328" s="27">
        <f>SUMIFS('FY16 DataDump'!$E$2:$E$4537, 'FY16 DataDump'!$C$2:$C$4537, 'FY16 Individual Analysis'!$A328, 'FY16 DataDump'!$H$2:$H$4537, I$2)</f>
        <v>0</v>
      </c>
      <c r="J328" s="27">
        <f>SUMIFS('FY16 DataDump'!$E$2:$E$4537, 'FY16 DataDump'!$C$2:$C$4537, 'FY16 Individual Analysis'!$A328, 'FY16 DataDump'!$H$2:$H$4537, J$2)</f>
        <v>0</v>
      </c>
      <c r="K328" s="27">
        <f>SUMIFS('FY16 DataDump'!$E$2:$E$4537, 'FY16 DataDump'!$C$2:$C$4537, 'FY16 Individual Analysis'!$A328, 'FY16 DataDump'!$H$2:$H$4537, K$2)</f>
        <v>0</v>
      </c>
      <c r="L328" s="27">
        <f>SUMIFS('FY16 DataDump'!$E$2:$E$4537, 'FY16 DataDump'!$C$2:$C$4537, 'FY16 Individual Analysis'!$A328, 'FY16 DataDump'!$H$2:$H$4537, L$2)</f>
        <v>0</v>
      </c>
      <c r="M328" s="27">
        <f>SUMIFS('FY16 DataDump'!$E$2:$E$4537, 'FY16 DataDump'!$C$2:$C$4537, 'FY16 Individual Analysis'!$A328, 'FY16 DataDump'!$H$2:$H$4537, M$2)</f>
        <v>0</v>
      </c>
      <c r="N328" s="27">
        <f>SUMIFS('FY16 DataDump'!$E$2:$E$4537, 'FY16 DataDump'!$C$2:$C$4537, 'FY16 Individual Analysis'!$A328, 'FY16 DataDump'!$H$2:$H$4537, N$2)</f>
        <v>0</v>
      </c>
      <c r="O328" s="27">
        <f>SUMIFS('FY16 DataDump'!$E$2:$E$4537, 'FY16 DataDump'!$C$2:$C$4537, 'FY16 Individual Analysis'!$A328, 'FY16 DataDump'!$H$2:$H$4537, O$2)</f>
        <v>0</v>
      </c>
      <c r="P328" s="27">
        <f t="shared" si="34"/>
        <v>0</v>
      </c>
      <c r="Q328" s="108">
        <f t="shared" si="32"/>
        <v>0</v>
      </c>
      <c r="S328" s="20">
        <f t="shared" si="30"/>
        <v>0</v>
      </c>
      <c r="T328" s="21">
        <f t="shared" si="30"/>
        <v>0</v>
      </c>
      <c r="U328" s="21">
        <f t="shared" si="30"/>
        <v>0</v>
      </c>
      <c r="V328" s="21">
        <f t="shared" ref="V328:AA330" si="35">IFERROR((G328/$P328) * ($AF328), 0)</f>
        <v>0</v>
      </c>
      <c r="W328" s="21">
        <f t="shared" si="35"/>
        <v>0</v>
      </c>
      <c r="X328" s="21">
        <f t="shared" si="35"/>
        <v>0</v>
      </c>
      <c r="Y328" s="21">
        <f t="shared" si="35"/>
        <v>0</v>
      </c>
      <c r="Z328" s="21">
        <f t="shared" si="35"/>
        <v>0</v>
      </c>
      <c r="AA328" s="21">
        <f t="shared" si="35"/>
        <v>0</v>
      </c>
      <c r="AB328" s="21">
        <f t="shared" si="31"/>
        <v>0</v>
      </c>
      <c r="AC328" s="21">
        <f t="shared" si="31"/>
        <v>0</v>
      </c>
      <c r="AD328" s="24">
        <f t="shared" si="31"/>
        <v>0</v>
      </c>
      <c r="AF328" s="15">
        <f t="shared" si="33"/>
        <v>0</v>
      </c>
    </row>
    <row r="329" spans="1:32" x14ac:dyDescent="0.25">
      <c r="A329" s="75"/>
      <c r="B329" s="75" t="e">
        <f>INDEX('FY16 DataDump'!$A$2:$H$4537, MATCH('FY16 Individual Analysis'!A329, 'FY16 DataDump'!$C$2:$C$4537, 0), MATCH('FY16 DataDump'!$B$1, 'FY16 DataDump'!$A$1:$H$1))</f>
        <v>#N/A</v>
      </c>
      <c r="C329" s="75" t="e">
        <f>INDEX('FY16 DataDump'!$A$2:$H$4537, MATCH('FY16 Individual Analysis'!A329, 'FY16 DataDump'!$C$2:$C$4537, 0), MATCH('FY16 DataDump'!$D$1, 'FY16 DataDump'!$A$1:$H$1))</f>
        <v>#N/A</v>
      </c>
      <c r="D329" s="27">
        <f>SUMIFS('FY16 DataDump'!$E$2:$E$4537, 'FY16 DataDump'!$C$2:$C$4537, 'FY16 Individual Analysis'!$A329, 'FY16 DataDump'!$H$2:$H$4537, D$2)</f>
        <v>0</v>
      </c>
      <c r="E329" s="27">
        <f>SUMIFS('FY16 DataDump'!$E$2:$E$4537, 'FY16 DataDump'!$C$2:$C$4537, 'FY16 Individual Analysis'!$A329, 'FY16 DataDump'!$H$2:$H$4537, E$2)</f>
        <v>0</v>
      </c>
      <c r="F329" s="27">
        <f>SUMIFS('FY16 DataDump'!$E$2:$E$4537, 'FY16 DataDump'!$C$2:$C$4537, 'FY16 Individual Analysis'!$A329, 'FY16 DataDump'!$H$2:$H$4537, F$2)</f>
        <v>0</v>
      </c>
      <c r="G329" s="27">
        <f>SUMIFS('FY16 DataDump'!$E$2:$E$4537, 'FY16 DataDump'!$C$2:$C$4537, 'FY16 Individual Analysis'!$A329, 'FY16 DataDump'!$H$2:$H$4537, G$2)</f>
        <v>0</v>
      </c>
      <c r="H329" s="27">
        <f>SUMIFS('FY16 DataDump'!$E$2:$E$4537, 'FY16 DataDump'!$C$2:$C$4537, 'FY16 Individual Analysis'!$A329, 'FY16 DataDump'!$H$2:$H$4537, H$2)</f>
        <v>0</v>
      </c>
      <c r="I329" s="27">
        <f>SUMIFS('FY16 DataDump'!$E$2:$E$4537, 'FY16 DataDump'!$C$2:$C$4537, 'FY16 Individual Analysis'!$A329, 'FY16 DataDump'!$H$2:$H$4537, I$2)</f>
        <v>0</v>
      </c>
      <c r="J329" s="27">
        <f>SUMIFS('FY16 DataDump'!$E$2:$E$4537, 'FY16 DataDump'!$C$2:$C$4537, 'FY16 Individual Analysis'!$A329, 'FY16 DataDump'!$H$2:$H$4537, J$2)</f>
        <v>0</v>
      </c>
      <c r="K329" s="27">
        <f>SUMIFS('FY16 DataDump'!$E$2:$E$4537, 'FY16 DataDump'!$C$2:$C$4537, 'FY16 Individual Analysis'!$A329, 'FY16 DataDump'!$H$2:$H$4537, K$2)</f>
        <v>0</v>
      </c>
      <c r="L329" s="27">
        <f>SUMIFS('FY16 DataDump'!$E$2:$E$4537, 'FY16 DataDump'!$C$2:$C$4537, 'FY16 Individual Analysis'!$A329, 'FY16 DataDump'!$H$2:$H$4537, L$2)</f>
        <v>0</v>
      </c>
      <c r="M329" s="27">
        <f>SUMIFS('FY16 DataDump'!$E$2:$E$4537, 'FY16 DataDump'!$C$2:$C$4537, 'FY16 Individual Analysis'!$A329, 'FY16 DataDump'!$H$2:$H$4537, M$2)</f>
        <v>0</v>
      </c>
      <c r="N329" s="27">
        <f>SUMIFS('FY16 DataDump'!$E$2:$E$4537, 'FY16 DataDump'!$C$2:$C$4537, 'FY16 Individual Analysis'!$A329, 'FY16 DataDump'!$H$2:$H$4537, N$2)</f>
        <v>0</v>
      </c>
      <c r="O329" s="27">
        <f>SUMIFS('FY16 DataDump'!$E$2:$E$4537, 'FY16 DataDump'!$C$2:$C$4537, 'FY16 Individual Analysis'!$A329, 'FY16 DataDump'!$H$2:$H$4537, O$2)</f>
        <v>0</v>
      </c>
      <c r="P329" s="27">
        <f t="shared" si="34"/>
        <v>0</v>
      </c>
      <c r="Q329" s="108">
        <f t="shared" si="32"/>
        <v>0</v>
      </c>
      <c r="S329" s="20">
        <f t="shared" ref="S329:U330" si="36">IFERROR((D329/$P329) * ($AF329), 0)</f>
        <v>0</v>
      </c>
      <c r="T329" s="21">
        <f t="shared" si="36"/>
        <v>0</v>
      </c>
      <c r="U329" s="21">
        <f t="shared" si="36"/>
        <v>0</v>
      </c>
      <c r="V329" s="21">
        <f t="shared" si="35"/>
        <v>0</v>
      </c>
      <c r="W329" s="21">
        <f t="shared" si="35"/>
        <v>0</v>
      </c>
      <c r="X329" s="21">
        <f t="shared" si="35"/>
        <v>0</v>
      </c>
      <c r="Y329" s="21">
        <f t="shared" si="35"/>
        <v>0</v>
      </c>
      <c r="Z329" s="21">
        <f t="shared" si="35"/>
        <v>0</v>
      </c>
      <c r="AA329" s="21">
        <f t="shared" si="35"/>
        <v>0</v>
      </c>
      <c r="AB329" s="21">
        <f t="shared" si="31"/>
        <v>0</v>
      </c>
      <c r="AC329" s="21">
        <f t="shared" si="31"/>
        <v>0</v>
      </c>
      <c r="AD329" s="24">
        <f t="shared" si="31"/>
        <v>0</v>
      </c>
      <c r="AF329" s="15">
        <f t="shared" si="33"/>
        <v>0</v>
      </c>
    </row>
    <row r="330" spans="1:32" x14ac:dyDescent="0.25">
      <c r="A330" s="75"/>
      <c r="B330" s="75" t="e">
        <f>INDEX('FY16 DataDump'!$A$2:$H$4537, MATCH('FY16 Individual Analysis'!A330, 'FY16 DataDump'!$C$2:$C$4537, 0), MATCH('FY16 DataDump'!$B$1, 'FY16 DataDump'!$A$1:$H$1))</f>
        <v>#N/A</v>
      </c>
      <c r="C330" s="75" t="e">
        <f>INDEX('FY16 DataDump'!$A$2:$H$4537, MATCH('FY16 Individual Analysis'!A330, 'FY16 DataDump'!$C$2:$C$4537, 0), MATCH('FY16 DataDump'!$D$1, 'FY16 DataDump'!$A$1:$H$1))</f>
        <v>#N/A</v>
      </c>
      <c r="D330" s="27">
        <f>SUMIFS('FY16 DataDump'!$E$2:$E$4537, 'FY16 DataDump'!$C$2:$C$4537, 'FY16 Individual Analysis'!$A330, 'FY16 DataDump'!$H$2:$H$4537, D$2)</f>
        <v>0</v>
      </c>
      <c r="E330" s="27">
        <f>SUMIFS('FY16 DataDump'!$E$2:$E$4537, 'FY16 DataDump'!$C$2:$C$4537, 'FY16 Individual Analysis'!$A330, 'FY16 DataDump'!$H$2:$H$4537, E$2)</f>
        <v>0</v>
      </c>
      <c r="F330" s="27">
        <f>SUMIFS('FY16 DataDump'!$E$2:$E$4537, 'FY16 DataDump'!$C$2:$C$4537, 'FY16 Individual Analysis'!$A330, 'FY16 DataDump'!$H$2:$H$4537, F$2)</f>
        <v>0</v>
      </c>
      <c r="G330" s="27">
        <f>SUMIFS('FY16 DataDump'!$E$2:$E$4537, 'FY16 DataDump'!$C$2:$C$4537, 'FY16 Individual Analysis'!$A330, 'FY16 DataDump'!$H$2:$H$4537, G$2)</f>
        <v>0</v>
      </c>
      <c r="H330" s="27">
        <f>SUMIFS('FY16 DataDump'!$E$2:$E$4537, 'FY16 DataDump'!$C$2:$C$4537, 'FY16 Individual Analysis'!$A330, 'FY16 DataDump'!$H$2:$H$4537, H$2)</f>
        <v>0</v>
      </c>
      <c r="I330" s="27">
        <f>SUMIFS('FY16 DataDump'!$E$2:$E$4537, 'FY16 DataDump'!$C$2:$C$4537, 'FY16 Individual Analysis'!$A330, 'FY16 DataDump'!$H$2:$H$4537, I$2)</f>
        <v>0</v>
      </c>
      <c r="J330" s="27">
        <f>SUMIFS('FY16 DataDump'!$E$2:$E$4537, 'FY16 DataDump'!$C$2:$C$4537, 'FY16 Individual Analysis'!$A330, 'FY16 DataDump'!$H$2:$H$4537, J$2)</f>
        <v>0</v>
      </c>
      <c r="K330" s="27">
        <f>SUMIFS('FY16 DataDump'!$E$2:$E$4537, 'FY16 DataDump'!$C$2:$C$4537, 'FY16 Individual Analysis'!$A330, 'FY16 DataDump'!$H$2:$H$4537, K$2)</f>
        <v>0</v>
      </c>
      <c r="L330" s="27">
        <f>SUMIFS('FY16 DataDump'!$E$2:$E$4537, 'FY16 DataDump'!$C$2:$C$4537, 'FY16 Individual Analysis'!$A330, 'FY16 DataDump'!$H$2:$H$4537, L$2)</f>
        <v>0</v>
      </c>
      <c r="M330" s="27">
        <f>SUMIFS('FY16 DataDump'!$E$2:$E$4537, 'FY16 DataDump'!$C$2:$C$4537, 'FY16 Individual Analysis'!$A330, 'FY16 DataDump'!$H$2:$H$4537, M$2)</f>
        <v>0</v>
      </c>
      <c r="N330" s="27">
        <f>SUMIFS('FY16 DataDump'!$E$2:$E$4537, 'FY16 DataDump'!$C$2:$C$4537, 'FY16 Individual Analysis'!$A330, 'FY16 DataDump'!$H$2:$H$4537, N$2)</f>
        <v>0</v>
      </c>
      <c r="O330" s="27">
        <f>SUMIFS('FY16 DataDump'!$E$2:$E$4537, 'FY16 DataDump'!$C$2:$C$4537, 'FY16 Individual Analysis'!$A330, 'FY16 DataDump'!$H$2:$H$4537, O$2)</f>
        <v>0</v>
      </c>
      <c r="P330" s="27">
        <f t="shared" si="34"/>
        <v>0</v>
      </c>
      <c r="Q330" s="108">
        <f t="shared" si="32"/>
        <v>0</v>
      </c>
      <c r="S330" s="20">
        <f t="shared" si="36"/>
        <v>0</v>
      </c>
      <c r="T330" s="21">
        <f t="shared" si="36"/>
        <v>0</v>
      </c>
      <c r="U330" s="21">
        <f t="shared" si="36"/>
        <v>0</v>
      </c>
      <c r="V330" s="21">
        <f t="shared" si="35"/>
        <v>0</v>
      </c>
      <c r="W330" s="21">
        <f t="shared" si="35"/>
        <v>0</v>
      </c>
      <c r="X330" s="21">
        <f t="shared" si="35"/>
        <v>0</v>
      </c>
      <c r="Y330" s="21">
        <f t="shared" si="35"/>
        <v>0</v>
      </c>
      <c r="Z330" s="21">
        <f t="shared" si="35"/>
        <v>0</v>
      </c>
      <c r="AA330" s="21">
        <f t="shared" si="35"/>
        <v>0</v>
      </c>
      <c r="AB330" s="21">
        <f t="shared" si="31"/>
        <v>0</v>
      </c>
      <c r="AC330" s="21">
        <f t="shared" si="31"/>
        <v>0</v>
      </c>
      <c r="AD330" s="24">
        <f t="shared" si="31"/>
        <v>0</v>
      </c>
      <c r="AF330" s="15">
        <f t="shared" si="33"/>
        <v>0</v>
      </c>
    </row>
    <row r="331" spans="1:32" x14ac:dyDescent="0.25">
      <c r="A331" s="75"/>
      <c r="B331" s="75" t="e">
        <f>INDEX('FY16 DataDump'!$A$2:$H$4537, MATCH('FY16 Individual Analysis'!A331, 'FY16 DataDump'!$C$2:$C$4537, 0), MATCH('FY16 DataDump'!$B$1, 'FY16 DataDump'!$A$1:$H$1))</f>
        <v>#N/A</v>
      </c>
      <c r="C331" s="75" t="e">
        <f>INDEX('FY16 DataDump'!$A$2:$H$4537, MATCH('FY16 Individual Analysis'!A331, 'FY16 DataDump'!$C$2:$C$4537, 0), MATCH('FY16 DataDump'!$D$1, 'FY16 DataDump'!$A$1:$H$1))</f>
        <v>#N/A</v>
      </c>
      <c r="D331" s="27">
        <f>SUMIFS('FY16 DataDump'!$E$2:$E$4537, 'FY16 DataDump'!$C$2:$C$4537, 'FY16 Individual Analysis'!$A331, 'FY16 DataDump'!$H$2:$H$4537, D$2)</f>
        <v>0</v>
      </c>
      <c r="E331" s="27">
        <f>SUMIFS('FY16 DataDump'!$E$2:$E$4537, 'FY16 DataDump'!$C$2:$C$4537, 'FY16 Individual Analysis'!$A331, 'FY16 DataDump'!$H$2:$H$4537, E$2)</f>
        <v>0</v>
      </c>
      <c r="F331" s="27">
        <f>SUMIFS('FY16 DataDump'!$E$2:$E$4537, 'FY16 DataDump'!$C$2:$C$4537, 'FY16 Individual Analysis'!$A331, 'FY16 DataDump'!$H$2:$H$4537, F$2)</f>
        <v>0</v>
      </c>
      <c r="G331" s="27">
        <f>SUMIFS('FY16 DataDump'!$E$2:$E$4537, 'FY16 DataDump'!$C$2:$C$4537, 'FY16 Individual Analysis'!$A331, 'FY16 DataDump'!$H$2:$H$4537, G$2)</f>
        <v>0</v>
      </c>
      <c r="H331" s="27">
        <f>SUMIFS('FY16 DataDump'!$E$2:$E$4537, 'FY16 DataDump'!$C$2:$C$4537, 'FY16 Individual Analysis'!$A331, 'FY16 DataDump'!$H$2:$H$4537, H$2)</f>
        <v>0</v>
      </c>
      <c r="I331" s="27">
        <f>SUMIFS('FY16 DataDump'!$E$2:$E$4537, 'FY16 DataDump'!$C$2:$C$4537, 'FY16 Individual Analysis'!$A331, 'FY16 DataDump'!$H$2:$H$4537, I$2)</f>
        <v>0</v>
      </c>
      <c r="J331" s="27">
        <f>SUMIFS('FY16 DataDump'!$E$2:$E$4537, 'FY16 DataDump'!$C$2:$C$4537, 'FY16 Individual Analysis'!$A331, 'FY16 DataDump'!$H$2:$H$4537, J$2)</f>
        <v>0</v>
      </c>
      <c r="K331" s="27">
        <f>SUMIFS('FY16 DataDump'!$E$2:$E$4537, 'FY16 DataDump'!$C$2:$C$4537, 'FY16 Individual Analysis'!$A331, 'FY16 DataDump'!$H$2:$H$4537, K$2)</f>
        <v>0</v>
      </c>
      <c r="L331" s="27">
        <f>SUMIFS('FY16 DataDump'!$E$2:$E$4537, 'FY16 DataDump'!$C$2:$C$4537, 'FY16 Individual Analysis'!$A331, 'FY16 DataDump'!$H$2:$H$4537, L$2)</f>
        <v>0</v>
      </c>
      <c r="M331" s="27">
        <f>SUMIFS('FY16 DataDump'!$E$2:$E$4537, 'FY16 DataDump'!$C$2:$C$4537, 'FY16 Individual Analysis'!$A331, 'FY16 DataDump'!$H$2:$H$4537, M$2)</f>
        <v>0</v>
      </c>
      <c r="N331" s="27">
        <f>SUMIFS('FY16 DataDump'!$E$2:$E$4537, 'FY16 DataDump'!$C$2:$C$4537, 'FY16 Individual Analysis'!$A331, 'FY16 DataDump'!$H$2:$H$4537, N$2)</f>
        <v>0</v>
      </c>
      <c r="O331" s="27">
        <f>SUMIFS('FY16 DataDump'!$E$2:$E$4537, 'FY16 DataDump'!$C$2:$C$4537, 'FY16 Individual Analysis'!$A331, 'FY16 DataDump'!$H$2:$H$4537, O$2)</f>
        <v>0</v>
      </c>
      <c r="P331" s="27">
        <f t="shared" ref="P331:P400" si="37">SUM(D331:O331)</f>
        <v>0</v>
      </c>
      <c r="Q331" s="108">
        <f t="shared" si="32"/>
        <v>0</v>
      </c>
      <c r="S331" s="20">
        <f t="shared" ref="S331:S394" si="38">IFERROR((D331/$P331) * ($AF331), 0)</f>
        <v>0</v>
      </c>
      <c r="T331" s="21">
        <f t="shared" ref="T331:T394" si="39">IFERROR((E331/$P331) * ($AF331), 0)</f>
        <v>0</v>
      </c>
      <c r="U331" s="21">
        <f t="shared" ref="U331:U394" si="40">IFERROR((F331/$P331) * ($AF331), 0)</f>
        <v>0</v>
      </c>
      <c r="V331" s="21">
        <f t="shared" ref="V331:V394" si="41">IFERROR((G331/$P331) * ($AF331), 0)</f>
        <v>0</v>
      </c>
      <c r="W331" s="21">
        <f t="shared" ref="W331:W394" si="42">IFERROR((H331/$P331) * ($AF331), 0)</f>
        <v>0</v>
      </c>
      <c r="X331" s="21">
        <f t="shared" ref="X331:X394" si="43">IFERROR((I331/$P331) * ($AF331), 0)</f>
        <v>0</v>
      </c>
      <c r="Y331" s="21">
        <f t="shared" ref="Y331:Y394" si="44">IFERROR((J331/$P331) * ($AF331), 0)</f>
        <v>0</v>
      </c>
      <c r="Z331" s="21">
        <f t="shared" ref="Z331:Z394" si="45">IFERROR((K331/$P331) * ($AF331), 0)</f>
        <v>0</v>
      </c>
      <c r="AA331" s="21">
        <f t="shared" ref="AA331:AA394" si="46">IFERROR((L331/$P331) * ($AF331), 0)</f>
        <v>0</v>
      </c>
      <c r="AB331" s="21">
        <f t="shared" ref="AB331:AB394" si="47">IFERROR((M331/$P331) * ($AF331), 0)</f>
        <v>0</v>
      </c>
      <c r="AC331" s="21">
        <f t="shared" ref="AC331:AC394" si="48">IFERROR((N331/$P331) * ($AF331), 0)</f>
        <v>0</v>
      </c>
      <c r="AD331" s="24">
        <f t="shared" ref="AD331:AD394" si="49">IFERROR((O331/$P331) * ($AF331), 0)</f>
        <v>0</v>
      </c>
      <c r="AF331" s="15">
        <f t="shared" ref="AF331:AF394" si="50">(P331) + (P331 *$AG$1)</f>
        <v>0</v>
      </c>
    </row>
    <row r="332" spans="1:32" x14ac:dyDescent="0.25">
      <c r="A332" s="75"/>
      <c r="B332" s="75" t="e">
        <f>INDEX('FY16 DataDump'!$A$2:$H$4537, MATCH('FY16 Individual Analysis'!A332, 'FY16 DataDump'!$C$2:$C$4537, 0), MATCH('FY16 DataDump'!$B$1, 'FY16 DataDump'!$A$1:$H$1))</f>
        <v>#N/A</v>
      </c>
      <c r="C332" s="75" t="e">
        <f>INDEX('FY16 DataDump'!$A$2:$H$4537, MATCH('FY16 Individual Analysis'!A332, 'FY16 DataDump'!$C$2:$C$4537, 0), MATCH('FY16 DataDump'!$D$1, 'FY16 DataDump'!$A$1:$H$1))</f>
        <v>#N/A</v>
      </c>
      <c r="D332" s="27">
        <f>SUMIFS('FY16 DataDump'!$E$2:$E$4537, 'FY16 DataDump'!$C$2:$C$4537, 'FY16 Individual Analysis'!$A332, 'FY16 DataDump'!$H$2:$H$4537, D$2)</f>
        <v>0</v>
      </c>
      <c r="E332" s="27">
        <f>SUMIFS('FY16 DataDump'!$E$2:$E$4537, 'FY16 DataDump'!$C$2:$C$4537, 'FY16 Individual Analysis'!$A332, 'FY16 DataDump'!$H$2:$H$4537, E$2)</f>
        <v>0</v>
      </c>
      <c r="F332" s="27">
        <f>SUMIFS('FY16 DataDump'!$E$2:$E$4537, 'FY16 DataDump'!$C$2:$C$4537, 'FY16 Individual Analysis'!$A332, 'FY16 DataDump'!$H$2:$H$4537, F$2)</f>
        <v>0</v>
      </c>
      <c r="G332" s="27">
        <f>SUMIFS('FY16 DataDump'!$E$2:$E$4537, 'FY16 DataDump'!$C$2:$C$4537, 'FY16 Individual Analysis'!$A332, 'FY16 DataDump'!$H$2:$H$4537, G$2)</f>
        <v>0</v>
      </c>
      <c r="H332" s="27">
        <f>SUMIFS('FY16 DataDump'!$E$2:$E$4537, 'FY16 DataDump'!$C$2:$C$4537, 'FY16 Individual Analysis'!$A332, 'FY16 DataDump'!$H$2:$H$4537, H$2)</f>
        <v>0</v>
      </c>
      <c r="I332" s="27">
        <f>SUMIFS('FY16 DataDump'!$E$2:$E$4537, 'FY16 DataDump'!$C$2:$C$4537, 'FY16 Individual Analysis'!$A332, 'FY16 DataDump'!$H$2:$H$4537, I$2)</f>
        <v>0</v>
      </c>
      <c r="J332" s="27">
        <f>SUMIFS('FY16 DataDump'!$E$2:$E$4537, 'FY16 DataDump'!$C$2:$C$4537, 'FY16 Individual Analysis'!$A332, 'FY16 DataDump'!$H$2:$H$4537, J$2)</f>
        <v>0</v>
      </c>
      <c r="K332" s="27">
        <f>SUMIFS('FY16 DataDump'!$E$2:$E$4537, 'FY16 DataDump'!$C$2:$C$4537, 'FY16 Individual Analysis'!$A332, 'FY16 DataDump'!$H$2:$H$4537, K$2)</f>
        <v>0</v>
      </c>
      <c r="L332" s="27">
        <f>SUMIFS('FY16 DataDump'!$E$2:$E$4537, 'FY16 DataDump'!$C$2:$C$4537, 'FY16 Individual Analysis'!$A332, 'FY16 DataDump'!$H$2:$H$4537, L$2)</f>
        <v>0</v>
      </c>
      <c r="M332" s="27">
        <f>SUMIFS('FY16 DataDump'!$E$2:$E$4537, 'FY16 DataDump'!$C$2:$C$4537, 'FY16 Individual Analysis'!$A332, 'FY16 DataDump'!$H$2:$H$4537, M$2)</f>
        <v>0</v>
      </c>
      <c r="N332" s="27">
        <f>SUMIFS('FY16 DataDump'!$E$2:$E$4537, 'FY16 DataDump'!$C$2:$C$4537, 'FY16 Individual Analysis'!$A332, 'FY16 DataDump'!$H$2:$H$4537, N$2)</f>
        <v>0</v>
      </c>
      <c r="O332" s="27">
        <f>SUMIFS('FY16 DataDump'!$E$2:$E$4537, 'FY16 DataDump'!$C$2:$C$4537, 'FY16 Individual Analysis'!$A332, 'FY16 DataDump'!$H$2:$H$4537, O$2)</f>
        <v>0</v>
      </c>
      <c r="P332" s="27">
        <f t="shared" si="37"/>
        <v>0</v>
      </c>
      <c r="Q332" s="108">
        <f t="shared" si="32"/>
        <v>0</v>
      </c>
      <c r="S332" s="20">
        <f t="shared" si="38"/>
        <v>0</v>
      </c>
      <c r="T332" s="21">
        <f t="shared" si="39"/>
        <v>0</v>
      </c>
      <c r="U332" s="21">
        <f t="shared" si="40"/>
        <v>0</v>
      </c>
      <c r="V332" s="21">
        <f t="shared" si="41"/>
        <v>0</v>
      </c>
      <c r="W332" s="21">
        <f t="shared" si="42"/>
        <v>0</v>
      </c>
      <c r="X332" s="21">
        <f t="shared" si="43"/>
        <v>0</v>
      </c>
      <c r="Y332" s="21">
        <f t="shared" si="44"/>
        <v>0</v>
      </c>
      <c r="Z332" s="21">
        <f t="shared" si="45"/>
        <v>0</v>
      </c>
      <c r="AA332" s="21">
        <f t="shared" si="46"/>
        <v>0</v>
      </c>
      <c r="AB332" s="21">
        <f t="shared" si="47"/>
        <v>0</v>
      </c>
      <c r="AC332" s="21">
        <f t="shared" si="48"/>
        <v>0</v>
      </c>
      <c r="AD332" s="24">
        <f t="shared" si="49"/>
        <v>0</v>
      </c>
      <c r="AF332" s="15">
        <f t="shared" si="50"/>
        <v>0</v>
      </c>
    </row>
    <row r="333" spans="1:32" x14ac:dyDescent="0.25">
      <c r="A333" s="75"/>
      <c r="B333" s="75" t="e">
        <f>INDEX('FY16 DataDump'!$A$2:$H$4537, MATCH('FY16 Individual Analysis'!A333, 'FY16 DataDump'!$C$2:$C$4537, 0), MATCH('FY16 DataDump'!$B$1, 'FY16 DataDump'!$A$1:$H$1))</f>
        <v>#N/A</v>
      </c>
      <c r="C333" s="75" t="e">
        <f>INDEX('FY16 DataDump'!$A$2:$H$4537, MATCH('FY16 Individual Analysis'!A333, 'FY16 DataDump'!$C$2:$C$4537, 0), MATCH('FY16 DataDump'!$D$1, 'FY16 DataDump'!$A$1:$H$1))</f>
        <v>#N/A</v>
      </c>
      <c r="D333" s="27">
        <f>SUMIFS('FY16 DataDump'!$E$2:$E$4537, 'FY16 DataDump'!$C$2:$C$4537, 'FY16 Individual Analysis'!$A333, 'FY16 DataDump'!$H$2:$H$4537, D$2)</f>
        <v>0</v>
      </c>
      <c r="E333" s="27">
        <f>SUMIFS('FY16 DataDump'!$E$2:$E$4537, 'FY16 DataDump'!$C$2:$C$4537, 'FY16 Individual Analysis'!$A333, 'FY16 DataDump'!$H$2:$H$4537, E$2)</f>
        <v>0</v>
      </c>
      <c r="F333" s="27">
        <f>SUMIFS('FY16 DataDump'!$E$2:$E$4537, 'FY16 DataDump'!$C$2:$C$4537, 'FY16 Individual Analysis'!$A333, 'FY16 DataDump'!$H$2:$H$4537, F$2)</f>
        <v>0</v>
      </c>
      <c r="G333" s="27">
        <f>SUMIFS('FY16 DataDump'!$E$2:$E$4537, 'FY16 DataDump'!$C$2:$C$4537, 'FY16 Individual Analysis'!$A333, 'FY16 DataDump'!$H$2:$H$4537, G$2)</f>
        <v>0</v>
      </c>
      <c r="H333" s="27">
        <f>SUMIFS('FY16 DataDump'!$E$2:$E$4537, 'FY16 DataDump'!$C$2:$C$4537, 'FY16 Individual Analysis'!$A333, 'FY16 DataDump'!$H$2:$H$4537, H$2)</f>
        <v>0</v>
      </c>
      <c r="I333" s="27">
        <f>SUMIFS('FY16 DataDump'!$E$2:$E$4537, 'FY16 DataDump'!$C$2:$C$4537, 'FY16 Individual Analysis'!$A333, 'FY16 DataDump'!$H$2:$H$4537, I$2)</f>
        <v>0</v>
      </c>
      <c r="J333" s="27">
        <f>SUMIFS('FY16 DataDump'!$E$2:$E$4537, 'FY16 DataDump'!$C$2:$C$4537, 'FY16 Individual Analysis'!$A333, 'FY16 DataDump'!$H$2:$H$4537, J$2)</f>
        <v>0</v>
      </c>
      <c r="K333" s="27">
        <f>SUMIFS('FY16 DataDump'!$E$2:$E$4537, 'FY16 DataDump'!$C$2:$C$4537, 'FY16 Individual Analysis'!$A333, 'FY16 DataDump'!$H$2:$H$4537, K$2)</f>
        <v>0</v>
      </c>
      <c r="L333" s="27">
        <f>SUMIFS('FY16 DataDump'!$E$2:$E$4537, 'FY16 DataDump'!$C$2:$C$4537, 'FY16 Individual Analysis'!$A333, 'FY16 DataDump'!$H$2:$H$4537, L$2)</f>
        <v>0</v>
      </c>
      <c r="M333" s="27">
        <f>SUMIFS('FY16 DataDump'!$E$2:$E$4537, 'FY16 DataDump'!$C$2:$C$4537, 'FY16 Individual Analysis'!$A333, 'FY16 DataDump'!$H$2:$H$4537, M$2)</f>
        <v>0</v>
      </c>
      <c r="N333" s="27">
        <f>SUMIFS('FY16 DataDump'!$E$2:$E$4537, 'FY16 DataDump'!$C$2:$C$4537, 'FY16 Individual Analysis'!$A333, 'FY16 DataDump'!$H$2:$H$4537, N$2)</f>
        <v>0</v>
      </c>
      <c r="O333" s="27">
        <f>SUMIFS('FY16 DataDump'!$E$2:$E$4537, 'FY16 DataDump'!$C$2:$C$4537, 'FY16 Individual Analysis'!$A333, 'FY16 DataDump'!$H$2:$H$4537, O$2)</f>
        <v>0</v>
      </c>
      <c r="P333" s="27">
        <f t="shared" si="37"/>
        <v>0</v>
      </c>
      <c r="Q333" s="108">
        <f t="shared" si="32"/>
        <v>0</v>
      </c>
      <c r="S333" s="20">
        <f t="shared" si="38"/>
        <v>0</v>
      </c>
      <c r="T333" s="21">
        <f t="shared" si="39"/>
        <v>0</v>
      </c>
      <c r="U333" s="21">
        <f t="shared" si="40"/>
        <v>0</v>
      </c>
      <c r="V333" s="21">
        <f t="shared" si="41"/>
        <v>0</v>
      </c>
      <c r="W333" s="21">
        <f t="shared" si="42"/>
        <v>0</v>
      </c>
      <c r="X333" s="21">
        <f t="shared" si="43"/>
        <v>0</v>
      </c>
      <c r="Y333" s="21">
        <f t="shared" si="44"/>
        <v>0</v>
      </c>
      <c r="Z333" s="21">
        <f t="shared" si="45"/>
        <v>0</v>
      </c>
      <c r="AA333" s="21">
        <f t="shared" si="46"/>
        <v>0</v>
      </c>
      <c r="AB333" s="21">
        <f t="shared" si="47"/>
        <v>0</v>
      </c>
      <c r="AC333" s="21">
        <f t="shared" si="48"/>
        <v>0</v>
      </c>
      <c r="AD333" s="24">
        <f t="shared" si="49"/>
        <v>0</v>
      </c>
      <c r="AF333" s="15">
        <f t="shared" si="50"/>
        <v>0</v>
      </c>
    </row>
    <row r="334" spans="1:32" x14ac:dyDescent="0.25">
      <c r="A334" s="75"/>
      <c r="B334" s="75" t="e">
        <f>INDEX('FY16 DataDump'!$A$2:$H$4537, MATCH('FY16 Individual Analysis'!A334, 'FY16 DataDump'!$C$2:$C$4537, 0), MATCH('FY16 DataDump'!$B$1, 'FY16 DataDump'!$A$1:$H$1))</f>
        <v>#N/A</v>
      </c>
      <c r="C334" s="75" t="e">
        <f>INDEX('FY16 DataDump'!$A$2:$H$4537, MATCH('FY16 Individual Analysis'!A334, 'FY16 DataDump'!$C$2:$C$4537, 0), MATCH('FY16 DataDump'!$D$1, 'FY16 DataDump'!$A$1:$H$1))</f>
        <v>#N/A</v>
      </c>
      <c r="D334" s="27">
        <f>SUMIFS('FY16 DataDump'!$E$2:$E$4537, 'FY16 DataDump'!$C$2:$C$4537, 'FY16 Individual Analysis'!$A334, 'FY16 DataDump'!$H$2:$H$4537, D$2)</f>
        <v>0</v>
      </c>
      <c r="E334" s="27">
        <f>SUMIFS('FY16 DataDump'!$E$2:$E$4537, 'FY16 DataDump'!$C$2:$C$4537, 'FY16 Individual Analysis'!$A334, 'FY16 DataDump'!$H$2:$H$4537, E$2)</f>
        <v>0</v>
      </c>
      <c r="F334" s="27">
        <f>SUMIFS('FY16 DataDump'!$E$2:$E$4537, 'FY16 DataDump'!$C$2:$C$4537, 'FY16 Individual Analysis'!$A334, 'FY16 DataDump'!$H$2:$H$4537, F$2)</f>
        <v>0</v>
      </c>
      <c r="G334" s="27">
        <f>SUMIFS('FY16 DataDump'!$E$2:$E$4537, 'FY16 DataDump'!$C$2:$C$4537, 'FY16 Individual Analysis'!$A334, 'FY16 DataDump'!$H$2:$H$4537, G$2)</f>
        <v>0</v>
      </c>
      <c r="H334" s="27">
        <f>SUMIFS('FY16 DataDump'!$E$2:$E$4537, 'FY16 DataDump'!$C$2:$C$4537, 'FY16 Individual Analysis'!$A334, 'FY16 DataDump'!$H$2:$H$4537, H$2)</f>
        <v>0</v>
      </c>
      <c r="I334" s="27">
        <f>SUMIFS('FY16 DataDump'!$E$2:$E$4537, 'FY16 DataDump'!$C$2:$C$4537, 'FY16 Individual Analysis'!$A334, 'FY16 DataDump'!$H$2:$H$4537, I$2)</f>
        <v>0</v>
      </c>
      <c r="J334" s="27">
        <f>SUMIFS('FY16 DataDump'!$E$2:$E$4537, 'FY16 DataDump'!$C$2:$C$4537, 'FY16 Individual Analysis'!$A334, 'FY16 DataDump'!$H$2:$H$4537, J$2)</f>
        <v>0</v>
      </c>
      <c r="K334" s="27">
        <f>SUMIFS('FY16 DataDump'!$E$2:$E$4537, 'FY16 DataDump'!$C$2:$C$4537, 'FY16 Individual Analysis'!$A334, 'FY16 DataDump'!$H$2:$H$4537, K$2)</f>
        <v>0</v>
      </c>
      <c r="L334" s="27">
        <f>SUMIFS('FY16 DataDump'!$E$2:$E$4537, 'FY16 DataDump'!$C$2:$C$4537, 'FY16 Individual Analysis'!$A334, 'FY16 DataDump'!$H$2:$H$4537, L$2)</f>
        <v>0</v>
      </c>
      <c r="M334" s="27">
        <f>SUMIFS('FY16 DataDump'!$E$2:$E$4537, 'FY16 DataDump'!$C$2:$C$4537, 'FY16 Individual Analysis'!$A334, 'FY16 DataDump'!$H$2:$H$4537, M$2)</f>
        <v>0</v>
      </c>
      <c r="N334" s="27">
        <f>SUMIFS('FY16 DataDump'!$E$2:$E$4537, 'FY16 DataDump'!$C$2:$C$4537, 'FY16 Individual Analysis'!$A334, 'FY16 DataDump'!$H$2:$H$4537, N$2)</f>
        <v>0</v>
      </c>
      <c r="O334" s="27">
        <f>SUMIFS('FY16 DataDump'!$E$2:$E$4537, 'FY16 DataDump'!$C$2:$C$4537, 'FY16 Individual Analysis'!$A334, 'FY16 DataDump'!$H$2:$H$4537, O$2)</f>
        <v>0</v>
      </c>
      <c r="P334" s="27">
        <f t="shared" si="37"/>
        <v>0</v>
      </c>
      <c r="Q334" s="108">
        <f t="shared" si="32"/>
        <v>0</v>
      </c>
      <c r="S334" s="20">
        <f t="shared" si="38"/>
        <v>0</v>
      </c>
      <c r="T334" s="21">
        <f t="shared" si="39"/>
        <v>0</v>
      </c>
      <c r="U334" s="21">
        <f t="shared" si="40"/>
        <v>0</v>
      </c>
      <c r="V334" s="21">
        <f t="shared" si="41"/>
        <v>0</v>
      </c>
      <c r="W334" s="21">
        <f t="shared" si="42"/>
        <v>0</v>
      </c>
      <c r="X334" s="21">
        <f t="shared" si="43"/>
        <v>0</v>
      </c>
      <c r="Y334" s="21">
        <f t="shared" si="44"/>
        <v>0</v>
      </c>
      <c r="Z334" s="21">
        <f t="shared" si="45"/>
        <v>0</v>
      </c>
      <c r="AA334" s="21">
        <f t="shared" si="46"/>
        <v>0</v>
      </c>
      <c r="AB334" s="21">
        <f t="shared" si="47"/>
        <v>0</v>
      </c>
      <c r="AC334" s="21">
        <f t="shared" si="48"/>
        <v>0</v>
      </c>
      <c r="AD334" s="24">
        <f t="shared" si="49"/>
        <v>0</v>
      </c>
      <c r="AF334" s="15">
        <f t="shared" si="50"/>
        <v>0</v>
      </c>
    </row>
    <row r="335" spans="1:32" x14ac:dyDescent="0.25">
      <c r="A335" s="75"/>
      <c r="B335" s="75" t="e">
        <f>INDEX('FY16 DataDump'!$A$2:$H$4537, MATCH('FY16 Individual Analysis'!A335, 'FY16 DataDump'!$C$2:$C$4537, 0), MATCH('FY16 DataDump'!$B$1, 'FY16 DataDump'!$A$1:$H$1))</f>
        <v>#N/A</v>
      </c>
      <c r="C335" s="75" t="e">
        <f>INDEX('FY16 DataDump'!$A$2:$H$4537, MATCH('FY16 Individual Analysis'!A335, 'FY16 DataDump'!$C$2:$C$4537, 0), MATCH('FY16 DataDump'!$D$1, 'FY16 DataDump'!$A$1:$H$1))</f>
        <v>#N/A</v>
      </c>
      <c r="D335" s="27">
        <f>SUMIFS('FY16 DataDump'!$E$2:$E$4537, 'FY16 DataDump'!$C$2:$C$4537, 'FY16 Individual Analysis'!$A335, 'FY16 DataDump'!$H$2:$H$4537, D$2)</f>
        <v>0</v>
      </c>
      <c r="E335" s="27">
        <f>SUMIFS('FY16 DataDump'!$E$2:$E$4537, 'FY16 DataDump'!$C$2:$C$4537, 'FY16 Individual Analysis'!$A335, 'FY16 DataDump'!$H$2:$H$4537, E$2)</f>
        <v>0</v>
      </c>
      <c r="F335" s="27">
        <f>SUMIFS('FY16 DataDump'!$E$2:$E$4537, 'FY16 DataDump'!$C$2:$C$4537, 'FY16 Individual Analysis'!$A335, 'FY16 DataDump'!$H$2:$H$4537, F$2)</f>
        <v>0</v>
      </c>
      <c r="G335" s="27">
        <f>SUMIFS('FY16 DataDump'!$E$2:$E$4537, 'FY16 DataDump'!$C$2:$C$4537, 'FY16 Individual Analysis'!$A335, 'FY16 DataDump'!$H$2:$H$4537, G$2)</f>
        <v>0</v>
      </c>
      <c r="H335" s="27">
        <f>SUMIFS('FY16 DataDump'!$E$2:$E$4537, 'FY16 DataDump'!$C$2:$C$4537, 'FY16 Individual Analysis'!$A335, 'FY16 DataDump'!$H$2:$H$4537, H$2)</f>
        <v>0</v>
      </c>
      <c r="I335" s="27">
        <f>SUMIFS('FY16 DataDump'!$E$2:$E$4537, 'FY16 DataDump'!$C$2:$C$4537, 'FY16 Individual Analysis'!$A335, 'FY16 DataDump'!$H$2:$H$4537, I$2)</f>
        <v>0</v>
      </c>
      <c r="J335" s="27">
        <f>SUMIFS('FY16 DataDump'!$E$2:$E$4537, 'FY16 DataDump'!$C$2:$C$4537, 'FY16 Individual Analysis'!$A335, 'FY16 DataDump'!$H$2:$H$4537, J$2)</f>
        <v>0</v>
      </c>
      <c r="K335" s="27">
        <f>SUMIFS('FY16 DataDump'!$E$2:$E$4537, 'FY16 DataDump'!$C$2:$C$4537, 'FY16 Individual Analysis'!$A335, 'FY16 DataDump'!$H$2:$H$4537, K$2)</f>
        <v>0</v>
      </c>
      <c r="L335" s="27">
        <f>SUMIFS('FY16 DataDump'!$E$2:$E$4537, 'FY16 DataDump'!$C$2:$C$4537, 'FY16 Individual Analysis'!$A335, 'FY16 DataDump'!$H$2:$H$4537, L$2)</f>
        <v>0</v>
      </c>
      <c r="M335" s="27">
        <f>SUMIFS('FY16 DataDump'!$E$2:$E$4537, 'FY16 DataDump'!$C$2:$C$4537, 'FY16 Individual Analysis'!$A335, 'FY16 DataDump'!$H$2:$H$4537, M$2)</f>
        <v>0</v>
      </c>
      <c r="N335" s="27">
        <f>SUMIFS('FY16 DataDump'!$E$2:$E$4537, 'FY16 DataDump'!$C$2:$C$4537, 'FY16 Individual Analysis'!$A335, 'FY16 DataDump'!$H$2:$H$4537, N$2)</f>
        <v>0</v>
      </c>
      <c r="O335" s="27">
        <f>SUMIFS('FY16 DataDump'!$E$2:$E$4537, 'FY16 DataDump'!$C$2:$C$4537, 'FY16 Individual Analysis'!$A335, 'FY16 DataDump'!$H$2:$H$4537, O$2)</f>
        <v>0</v>
      </c>
      <c r="P335" s="27">
        <f t="shared" si="37"/>
        <v>0</v>
      </c>
      <c r="Q335" s="108">
        <f t="shared" si="32"/>
        <v>0</v>
      </c>
      <c r="S335" s="20">
        <f t="shared" si="38"/>
        <v>0</v>
      </c>
      <c r="T335" s="21">
        <f t="shared" si="39"/>
        <v>0</v>
      </c>
      <c r="U335" s="21">
        <f t="shared" si="40"/>
        <v>0</v>
      </c>
      <c r="V335" s="21">
        <f t="shared" si="41"/>
        <v>0</v>
      </c>
      <c r="W335" s="21">
        <f t="shared" si="42"/>
        <v>0</v>
      </c>
      <c r="X335" s="21">
        <f t="shared" si="43"/>
        <v>0</v>
      </c>
      <c r="Y335" s="21">
        <f t="shared" si="44"/>
        <v>0</v>
      </c>
      <c r="Z335" s="21">
        <f t="shared" si="45"/>
        <v>0</v>
      </c>
      <c r="AA335" s="21">
        <f t="shared" si="46"/>
        <v>0</v>
      </c>
      <c r="AB335" s="21">
        <f t="shared" si="47"/>
        <v>0</v>
      </c>
      <c r="AC335" s="21">
        <f t="shared" si="48"/>
        <v>0</v>
      </c>
      <c r="AD335" s="24">
        <f t="shared" si="49"/>
        <v>0</v>
      </c>
      <c r="AF335" s="15">
        <f t="shared" si="50"/>
        <v>0</v>
      </c>
    </row>
    <row r="336" spans="1:32" x14ac:dyDescent="0.25">
      <c r="A336" s="75"/>
      <c r="B336" s="75" t="e">
        <f>INDEX('FY16 DataDump'!$A$2:$H$4537, MATCH('FY16 Individual Analysis'!A336, 'FY16 DataDump'!$C$2:$C$4537, 0), MATCH('FY16 DataDump'!$B$1, 'FY16 DataDump'!$A$1:$H$1))</f>
        <v>#N/A</v>
      </c>
      <c r="C336" s="75" t="e">
        <f>INDEX('FY16 DataDump'!$A$2:$H$4537, MATCH('FY16 Individual Analysis'!A336, 'FY16 DataDump'!$C$2:$C$4537, 0), MATCH('FY16 DataDump'!$D$1, 'FY16 DataDump'!$A$1:$H$1))</f>
        <v>#N/A</v>
      </c>
      <c r="D336" s="27">
        <f>SUMIFS('FY16 DataDump'!$E$2:$E$4537, 'FY16 DataDump'!$C$2:$C$4537, 'FY16 Individual Analysis'!$A336, 'FY16 DataDump'!$H$2:$H$4537, D$2)</f>
        <v>0</v>
      </c>
      <c r="E336" s="27">
        <f>SUMIFS('FY16 DataDump'!$E$2:$E$4537, 'FY16 DataDump'!$C$2:$C$4537, 'FY16 Individual Analysis'!$A336, 'FY16 DataDump'!$H$2:$H$4537, E$2)</f>
        <v>0</v>
      </c>
      <c r="F336" s="27">
        <f>SUMIFS('FY16 DataDump'!$E$2:$E$4537, 'FY16 DataDump'!$C$2:$C$4537, 'FY16 Individual Analysis'!$A336, 'FY16 DataDump'!$H$2:$H$4537, F$2)</f>
        <v>0</v>
      </c>
      <c r="G336" s="27">
        <f>SUMIFS('FY16 DataDump'!$E$2:$E$4537, 'FY16 DataDump'!$C$2:$C$4537, 'FY16 Individual Analysis'!$A336, 'FY16 DataDump'!$H$2:$H$4537, G$2)</f>
        <v>0</v>
      </c>
      <c r="H336" s="27">
        <f>SUMIFS('FY16 DataDump'!$E$2:$E$4537, 'FY16 DataDump'!$C$2:$C$4537, 'FY16 Individual Analysis'!$A336, 'FY16 DataDump'!$H$2:$H$4537, H$2)</f>
        <v>0</v>
      </c>
      <c r="I336" s="27">
        <f>SUMIFS('FY16 DataDump'!$E$2:$E$4537, 'FY16 DataDump'!$C$2:$C$4537, 'FY16 Individual Analysis'!$A336, 'FY16 DataDump'!$H$2:$H$4537, I$2)</f>
        <v>0</v>
      </c>
      <c r="J336" s="27">
        <f>SUMIFS('FY16 DataDump'!$E$2:$E$4537, 'FY16 DataDump'!$C$2:$C$4537, 'FY16 Individual Analysis'!$A336, 'FY16 DataDump'!$H$2:$H$4537, J$2)</f>
        <v>0</v>
      </c>
      <c r="K336" s="27">
        <f>SUMIFS('FY16 DataDump'!$E$2:$E$4537, 'FY16 DataDump'!$C$2:$C$4537, 'FY16 Individual Analysis'!$A336, 'FY16 DataDump'!$H$2:$H$4537, K$2)</f>
        <v>0</v>
      </c>
      <c r="L336" s="27">
        <f>SUMIFS('FY16 DataDump'!$E$2:$E$4537, 'FY16 DataDump'!$C$2:$C$4537, 'FY16 Individual Analysis'!$A336, 'FY16 DataDump'!$H$2:$H$4537, L$2)</f>
        <v>0</v>
      </c>
      <c r="M336" s="27">
        <f>SUMIFS('FY16 DataDump'!$E$2:$E$4537, 'FY16 DataDump'!$C$2:$C$4537, 'FY16 Individual Analysis'!$A336, 'FY16 DataDump'!$H$2:$H$4537, M$2)</f>
        <v>0</v>
      </c>
      <c r="N336" s="27">
        <f>SUMIFS('FY16 DataDump'!$E$2:$E$4537, 'FY16 DataDump'!$C$2:$C$4537, 'FY16 Individual Analysis'!$A336, 'FY16 DataDump'!$H$2:$H$4537, N$2)</f>
        <v>0</v>
      </c>
      <c r="O336" s="27">
        <f>SUMIFS('FY16 DataDump'!$E$2:$E$4537, 'FY16 DataDump'!$C$2:$C$4537, 'FY16 Individual Analysis'!$A336, 'FY16 DataDump'!$H$2:$H$4537, O$2)</f>
        <v>0</v>
      </c>
      <c r="P336" s="27">
        <f t="shared" si="37"/>
        <v>0</v>
      </c>
      <c r="Q336" s="108">
        <f t="shared" si="32"/>
        <v>0</v>
      </c>
      <c r="S336" s="20">
        <f t="shared" si="38"/>
        <v>0</v>
      </c>
      <c r="T336" s="21">
        <f t="shared" si="39"/>
        <v>0</v>
      </c>
      <c r="U336" s="21">
        <f t="shared" si="40"/>
        <v>0</v>
      </c>
      <c r="V336" s="21">
        <f t="shared" si="41"/>
        <v>0</v>
      </c>
      <c r="W336" s="21">
        <f t="shared" si="42"/>
        <v>0</v>
      </c>
      <c r="X336" s="21">
        <f t="shared" si="43"/>
        <v>0</v>
      </c>
      <c r="Y336" s="21">
        <f t="shared" si="44"/>
        <v>0</v>
      </c>
      <c r="Z336" s="21">
        <f t="shared" si="45"/>
        <v>0</v>
      </c>
      <c r="AA336" s="21">
        <f t="shared" si="46"/>
        <v>0</v>
      </c>
      <c r="AB336" s="21">
        <f t="shared" si="47"/>
        <v>0</v>
      </c>
      <c r="AC336" s="21">
        <f t="shared" si="48"/>
        <v>0</v>
      </c>
      <c r="AD336" s="24">
        <f t="shared" si="49"/>
        <v>0</v>
      </c>
      <c r="AF336" s="15">
        <f t="shared" si="50"/>
        <v>0</v>
      </c>
    </row>
    <row r="337" spans="1:32" x14ac:dyDescent="0.25">
      <c r="A337" s="75"/>
      <c r="B337" s="75" t="e">
        <f>INDEX('FY16 DataDump'!$A$2:$H$4537, MATCH('FY16 Individual Analysis'!A337, 'FY16 DataDump'!$C$2:$C$4537, 0), MATCH('FY16 DataDump'!$B$1, 'FY16 DataDump'!$A$1:$H$1))</f>
        <v>#N/A</v>
      </c>
      <c r="C337" s="75" t="e">
        <f>INDEX('FY16 DataDump'!$A$2:$H$4537, MATCH('FY16 Individual Analysis'!A337, 'FY16 DataDump'!$C$2:$C$4537, 0), MATCH('FY16 DataDump'!$D$1, 'FY16 DataDump'!$A$1:$H$1))</f>
        <v>#N/A</v>
      </c>
      <c r="D337" s="27">
        <f>SUMIFS('FY16 DataDump'!$E$2:$E$4537, 'FY16 DataDump'!$C$2:$C$4537, 'FY16 Individual Analysis'!$A337, 'FY16 DataDump'!$H$2:$H$4537, D$2)</f>
        <v>0</v>
      </c>
      <c r="E337" s="27">
        <f>SUMIFS('FY16 DataDump'!$E$2:$E$4537, 'FY16 DataDump'!$C$2:$C$4537, 'FY16 Individual Analysis'!$A337, 'FY16 DataDump'!$H$2:$H$4537, E$2)</f>
        <v>0</v>
      </c>
      <c r="F337" s="27">
        <f>SUMIFS('FY16 DataDump'!$E$2:$E$4537, 'FY16 DataDump'!$C$2:$C$4537, 'FY16 Individual Analysis'!$A337, 'FY16 DataDump'!$H$2:$H$4537, F$2)</f>
        <v>0</v>
      </c>
      <c r="G337" s="27">
        <f>SUMIFS('FY16 DataDump'!$E$2:$E$4537, 'FY16 DataDump'!$C$2:$C$4537, 'FY16 Individual Analysis'!$A337, 'FY16 DataDump'!$H$2:$H$4537, G$2)</f>
        <v>0</v>
      </c>
      <c r="H337" s="27">
        <f>SUMIFS('FY16 DataDump'!$E$2:$E$4537, 'FY16 DataDump'!$C$2:$C$4537, 'FY16 Individual Analysis'!$A337, 'FY16 DataDump'!$H$2:$H$4537, H$2)</f>
        <v>0</v>
      </c>
      <c r="I337" s="27">
        <f>SUMIFS('FY16 DataDump'!$E$2:$E$4537, 'FY16 DataDump'!$C$2:$C$4537, 'FY16 Individual Analysis'!$A337, 'FY16 DataDump'!$H$2:$H$4537, I$2)</f>
        <v>0</v>
      </c>
      <c r="J337" s="27">
        <f>SUMIFS('FY16 DataDump'!$E$2:$E$4537, 'FY16 DataDump'!$C$2:$C$4537, 'FY16 Individual Analysis'!$A337, 'FY16 DataDump'!$H$2:$H$4537, J$2)</f>
        <v>0</v>
      </c>
      <c r="K337" s="27">
        <f>SUMIFS('FY16 DataDump'!$E$2:$E$4537, 'FY16 DataDump'!$C$2:$C$4537, 'FY16 Individual Analysis'!$A337, 'FY16 DataDump'!$H$2:$H$4537, K$2)</f>
        <v>0</v>
      </c>
      <c r="L337" s="27">
        <f>SUMIFS('FY16 DataDump'!$E$2:$E$4537, 'FY16 DataDump'!$C$2:$C$4537, 'FY16 Individual Analysis'!$A337, 'FY16 DataDump'!$H$2:$H$4537, L$2)</f>
        <v>0</v>
      </c>
      <c r="M337" s="27">
        <f>SUMIFS('FY16 DataDump'!$E$2:$E$4537, 'FY16 DataDump'!$C$2:$C$4537, 'FY16 Individual Analysis'!$A337, 'FY16 DataDump'!$H$2:$H$4537, M$2)</f>
        <v>0</v>
      </c>
      <c r="N337" s="27">
        <f>SUMIFS('FY16 DataDump'!$E$2:$E$4537, 'FY16 DataDump'!$C$2:$C$4537, 'FY16 Individual Analysis'!$A337, 'FY16 DataDump'!$H$2:$H$4537, N$2)</f>
        <v>0</v>
      </c>
      <c r="O337" s="27">
        <f>SUMIFS('FY16 DataDump'!$E$2:$E$4537, 'FY16 DataDump'!$C$2:$C$4537, 'FY16 Individual Analysis'!$A337, 'FY16 DataDump'!$H$2:$H$4537, O$2)</f>
        <v>0</v>
      </c>
      <c r="P337" s="27">
        <f t="shared" si="37"/>
        <v>0</v>
      </c>
      <c r="Q337" s="108">
        <f t="shared" si="32"/>
        <v>0</v>
      </c>
      <c r="S337" s="20">
        <f t="shared" si="38"/>
        <v>0</v>
      </c>
      <c r="T337" s="21">
        <f t="shared" si="39"/>
        <v>0</v>
      </c>
      <c r="U337" s="21">
        <f t="shared" si="40"/>
        <v>0</v>
      </c>
      <c r="V337" s="21">
        <f t="shared" si="41"/>
        <v>0</v>
      </c>
      <c r="W337" s="21">
        <f t="shared" si="42"/>
        <v>0</v>
      </c>
      <c r="X337" s="21">
        <f t="shared" si="43"/>
        <v>0</v>
      </c>
      <c r="Y337" s="21">
        <f t="shared" si="44"/>
        <v>0</v>
      </c>
      <c r="Z337" s="21">
        <f t="shared" si="45"/>
        <v>0</v>
      </c>
      <c r="AA337" s="21">
        <f t="shared" si="46"/>
        <v>0</v>
      </c>
      <c r="AB337" s="21">
        <f t="shared" si="47"/>
        <v>0</v>
      </c>
      <c r="AC337" s="21">
        <f t="shared" si="48"/>
        <v>0</v>
      </c>
      <c r="AD337" s="24">
        <f t="shared" si="49"/>
        <v>0</v>
      </c>
      <c r="AF337" s="15">
        <f t="shared" si="50"/>
        <v>0</v>
      </c>
    </row>
    <row r="338" spans="1:32" x14ac:dyDescent="0.25">
      <c r="A338" s="75"/>
      <c r="B338" s="75" t="e">
        <f>INDEX('FY16 DataDump'!$A$2:$H$4537, MATCH('FY16 Individual Analysis'!A338, 'FY16 DataDump'!$C$2:$C$4537, 0), MATCH('FY16 DataDump'!$B$1, 'FY16 DataDump'!$A$1:$H$1))</f>
        <v>#N/A</v>
      </c>
      <c r="C338" s="75" t="e">
        <f>INDEX('FY16 DataDump'!$A$2:$H$4537, MATCH('FY16 Individual Analysis'!A338, 'FY16 DataDump'!$C$2:$C$4537, 0), MATCH('FY16 DataDump'!$D$1, 'FY16 DataDump'!$A$1:$H$1))</f>
        <v>#N/A</v>
      </c>
      <c r="D338" s="27">
        <f>SUMIFS('FY16 DataDump'!$E$2:$E$4537, 'FY16 DataDump'!$C$2:$C$4537, 'FY16 Individual Analysis'!$A338, 'FY16 DataDump'!$H$2:$H$4537, D$2)</f>
        <v>0</v>
      </c>
      <c r="E338" s="27">
        <f>SUMIFS('FY16 DataDump'!$E$2:$E$4537, 'FY16 DataDump'!$C$2:$C$4537, 'FY16 Individual Analysis'!$A338, 'FY16 DataDump'!$H$2:$H$4537, E$2)</f>
        <v>0</v>
      </c>
      <c r="F338" s="27">
        <f>SUMIFS('FY16 DataDump'!$E$2:$E$4537, 'FY16 DataDump'!$C$2:$C$4537, 'FY16 Individual Analysis'!$A338, 'FY16 DataDump'!$H$2:$H$4537, F$2)</f>
        <v>0</v>
      </c>
      <c r="G338" s="27">
        <f>SUMIFS('FY16 DataDump'!$E$2:$E$4537, 'FY16 DataDump'!$C$2:$C$4537, 'FY16 Individual Analysis'!$A338, 'FY16 DataDump'!$H$2:$H$4537, G$2)</f>
        <v>0</v>
      </c>
      <c r="H338" s="27">
        <f>SUMIFS('FY16 DataDump'!$E$2:$E$4537, 'FY16 DataDump'!$C$2:$C$4537, 'FY16 Individual Analysis'!$A338, 'FY16 DataDump'!$H$2:$H$4537, H$2)</f>
        <v>0</v>
      </c>
      <c r="I338" s="27">
        <f>SUMIFS('FY16 DataDump'!$E$2:$E$4537, 'FY16 DataDump'!$C$2:$C$4537, 'FY16 Individual Analysis'!$A338, 'FY16 DataDump'!$H$2:$H$4537, I$2)</f>
        <v>0</v>
      </c>
      <c r="J338" s="27">
        <f>SUMIFS('FY16 DataDump'!$E$2:$E$4537, 'FY16 DataDump'!$C$2:$C$4537, 'FY16 Individual Analysis'!$A338, 'FY16 DataDump'!$H$2:$H$4537, J$2)</f>
        <v>0</v>
      </c>
      <c r="K338" s="27">
        <f>SUMIFS('FY16 DataDump'!$E$2:$E$4537, 'FY16 DataDump'!$C$2:$C$4537, 'FY16 Individual Analysis'!$A338, 'FY16 DataDump'!$H$2:$H$4537, K$2)</f>
        <v>0</v>
      </c>
      <c r="L338" s="27">
        <f>SUMIFS('FY16 DataDump'!$E$2:$E$4537, 'FY16 DataDump'!$C$2:$C$4537, 'FY16 Individual Analysis'!$A338, 'FY16 DataDump'!$H$2:$H$4537, L$2)</f>
        <v>0</v>
      </c>
      <c r="M338" s="27">
        <f>SUMIFS('FY16 DataDump'!$E$2:$E$4537, 'FY16 DataDump'!$C$2:$C$4537, 'FY16 Individual Analysis'!$A338, 'FY16 DataDump'!$H$2:$H$4537, M$2)</f>
        <v>0</v>
      </c>
      <c r="N338" s="27">
        <f>SUMIFS('FY16 DataDump'!$E$2:$E$4537, 'FY16 DataDump'!$C$2:$C$4537, 'FY16 Individual Analysis'!$A338, 'FY16 DataDump'!$H$2:$H$4537, N$2)</f>
        <v>0</v>
      </c>
      <c r="O338" s="27">
        <f>SUMIFS('FY16 DataDump'!$E$2:$E$4537, 'FY16 DataDump'!$C$2:$C$4537, 'FY16 Individual Analysis'!$A338, 'FY16 DataDump'!$H$2:$H$4537, O$2)</f>
        <v>0</v>
      </c>
      <c r="P338" s="27">
        <f t="shared" si="37"/>
        <v>0</v>
      </c>
      <c r="Q338" s="108">
        <f t="shared" si="32"/>
        <v>0</v>
      </c>
      <c r="S338" s="20">
        <f t="shared" si="38"/>
        <v>0</v>
      </c>
      <c r="T338" s="21">
        <f t="shared" si="39"/>
        <v>0</v>
      </c>
      <c r="U338" s="21">
        <f t="shared" si="40"/>
        <v>0</v>
      </c>
      <c r="V338" s="21">
        <f t="shared" si="41"/>
        <v>0</v>
      </c>
      <c r="W338" s="21">
        <f t="shared" si="42"/>
        <v>0</v>
      </c>
      <c r="X338" s="21">
        <f t="shared" si="43"/>
        <v>0</v>
      </c>
      <c r="Y338" s="21">
        <f t="shared" si="44"/>
        <v>0</v>
      </c>
      <c r="Z338" s="21">
        <f t="shared" si="45"/>
        <v>0</v>
      </c>
      <c r="AA338" s="21">
        <f t="shared" si="46"/>
        <v>0</v>
      </c>
      <c r="AB338" s="21">
        <f t="shared" si="47"/>
        <v>0</v>
      </c>
      <c r="AC338" s="21">
        <f t="shared" si="48"/>
        <v>0</v>
      </c>
      <c r="AD338" s="24">
        <f t="shared" si="49"/>
        <v>0</v>
      </c>
      <c r="AF338" s="15">
        <f t="shared" si="50"/>
        <v>0</v>
      </c>
    </row>
    <row r="339" spans="1:32" x14ac:dyDescent="0.25">
      <c r="A339" s="75"/>
      <c r="B339" s="75" t="e">
        <f>INDEX('FY16 DataDump'!$A$2:$H$4537, MATCH('FY16 Individual Analysis'!A339, 'FY16 DataDump'!$C$2:$C$4537, 0), MATCH('FY16 DataDump'!$B$1, 'FY16 DataDump'!$A$1:$H$1))</f>
        <v>#N/A</v>
      </c>
      <c r="C339" s="75" t="e">
        <f>INDEX('FY16 DataDump'!$A$2:$H$4537, MATCH('FY16 Individual Analysis'!A339, 'FY16 DataDump'!$C$2:$C$4537, 0), MATCH('FY16 DataDump'!$D$1, 'FY16 DataDump'!$A$1:$H$1))</f>
        <v>#N/A</v>
      </c>
      <c r="D339" s="27">
        <f>SUMIFS('FY16 DataDump'!$E$2:$E$4537, 'FY16 DataDump'!$C$2:$C$4537, 'FY16 Individual Analysis'!$A339, 'FY16 DataDump'!$H$2:$H$4537, D$2)</f>
        <v>0</v>
      </c>
      <c r="E339" s="27">
        <f>SUMIFS('FY16 DataDump'!$E$2:$E$4537, 'FY16 DataDump'!$C$2:$C$4537, 'FY16 Individual Analysis'!$A339, 'FY16 DataDump'!$H$2:$H$4537, E$2)</f>
        <v>0</v>
      </c>
      <c r="F339" s="27">
        <f>SUMIFS('FY16 DataDump'!$E$2:$E$4537, 'FY16 DataDump'!$C$2:$C$4537, 'FY16 Individual Analysis'!$A339, 'FY16 DataDump'!$H$2:$H$4537, F$2)</f>
        <v>0</v>
      </c>
      <c r="G339" s="27">
        <f>SUMIFS('FY16 DataDump'!$E$2:$E$4537, 'FY16 DataDump'!$C$2:$C$4537, 'FY16 Individual Analysis'!$A339, 'FY16 DataDump'!$H$2:$H$4537, G$2)</f>
        <v>0</v>
      </c>
      <c r="H339" s="27">
        <f>SUMIFS('FY16 DataDump'!$E$2:$E$4537, 'FY16 DataDump'!$C$2:$C$4537, 'FY16 Individual Analysis'!$A339, 'FY16 DataDump'!$H$2:$H$4537, H$2)</f>
        <v>0</v>
      </c>
      <c r="I339" s="27">
        <f>SUMIFS('FY16 DataDump'!$E$2:$E$4537, 'FY16 DataDump'!$C$2:$C$4537, 'FY16 Individual Analysis'!$A339, 'FY16 DataDump'!$H$2:$H$4537, I$2)</f>
        <v>0</v>
      </c>
      <c r="J339" s="27">
        <f>SUMIFS('FY16 DataDump'!$E$2:$E$4537, 'FY16 DataDump'!$C$2:$C$4537, 'FY16 Individual Analysis'!$A339, 'FY16 DataDump'!$H$2:$H$4537, J$2)</f>
        <v>0</v>
      </c>
      <c r="K339" s="27">
        <f>SUMIFS('FY16 DataDump'!$E$2:$E$4537, 'FY16 DataDump'!$C$2:$C$4537, 'FY16 Individual Analysis'!$A339, 'FY16 DataDump'!$H$2:$H$4537, K$2)</f>
        <v>0</v>
      </c>
      <c r="L339" s="27">
        <f>SUMIFS('FY16 DataDump'!$E$2:$E$4537, 'FY16 DataDump'!$C$2:$C$4537, 'FY16 Individual Analysis'!$A339, 'FY16 DataDump'!$H$2:$H$4537, L$2)</f>
        <v>0</v>
      </c>
      <c r="M339" s="27">
        <f>SUMIFS('FY16 DataDump'!$E$2:$E$4537, 'FY16 DataDump'!$C$2:$C$4537, 'FY16 Individual Analysis'!$A339, 'FY16 DataDump'!$H$2:$H$4537, M$2)</f>
        <v>0</v>
      </c>
      <c r="N339" s="27">
        <f>SUMIFS('FY16 DataDump'!$E$2:$E$4537, 'FY16 DataDump'!$C$2:$C$4537, 'FY16 Individual Analysis'!$A339, 'FY16 DataDump'!$H$2:$H$4537, N$2)</f>
        <v>0</v>
      </c>
      <c r="O339" s="27">
        <f>SUMIFS('FY16 DataDump'!$E$2:$E$4537, 'FY16 DataDump'!$C$2:$C$4537, 'FY16 Individual Analysis'!$A339, 'FY16 DataDump'!$H$2:$H$4537, O$2)</f>
        <v>0</v>
      </c>
      <c r="P339" s="27">
        <f t="shared" si="37"/>
        <v>0</v>
      </c>
      <c r="Q339" s="108">
        <f t="shared" si="32"/>
        <v>0</v>
      </c>
      <c r="S339" s="20">
        <f t="shared" si="38"/>
        <v>0</v>
      </c>
      <c r="T339" s="21">
        <f t="shared" si="39"/>
        <v>0</v>
      </c>
      <c r="U339" s="21">
        <f t="shared" si="40"/>
        <v>0</v>
      </c>
      <c r="V339" s="21">
        <f t="shared" si="41"/>
        <v>0</v>
      </c>
      <c r="W339" s="21">
        <f t="shared" si="42"/>
        <v>0</v>
      </c>
      <c r="X339" s="21">
        <f t="shared" si="43"/>
        <v>0</v>
      </c>
      <c r="Y339" s="21">
        <f t="shared" si="44"/>
        <v>0</v>
      </c>
      <c r="Z339" s="21">
        <f t="shared" si="45"/>
        <v>0</v>
      </c>
      <c r="AA339" s="21">
        <f t="shared" si="46"/>
        <v>0</v>
      </c>
      <c r="AB339" s="21">
        <f t="shared" si="47"/>
        <v>0</v>
      </c>
      <c r="AC339" s="21">
        <f t="shared" si="48"/>
        <v>0</v>
      </c>
      <c r="AD339" s="24">
        <f t="shared" si="49"/>
        <v>0</v>
      </c>
      <c r="AF339" s="15">
        <f t="shared" si="50"/>
        <v>0</v>
      </c>
    </row>
    <row r="340" spans="1:32" x14ac:dyDescent="0.25">
      <c r="A340" s="75"/>
      <c r="B340" s="75" t="e">
        <f>INDEX('FY16 DataDump'!$A$2:$H$4537, MATCH('FY16 Individual Analysis'!A340, 'FY16 DataDump'!$C$2:$C$4537, 0), MATCH('FY16 DataDump'!$B$1, 'FY16 DataDump'!$A$1:$H$1))</f>
        <v>#N/A</v>
      </c>
      <c r="C340" s="75" t="e">
        <f>INDEX('FY16 DataDump'!$A$2:$H$4537, MATCH('FY16 Individual Analysis'!A340, 'FY16 DataDump'!$C$2:$C$4537, 0), MATCH('FY16 DataDump'!$D$1, 'FY16 DataDump'!$A$1:$H$1))</f>
        <v>#N/A</v>
      </c>
      <c r="D340" s="27">
        <f>SUMIFS('FY16 DataDump'!$E$2:$E$4537, 'FY16 DataDump'!$C$2:$C$4537, 'FY16 Individual Analysis'!$A340, 'FY16 DataDump'!$H$2:$H$4537, D$2)</f>
        <v>0</v>
      </c>
      <c r="E340" s="27">
        <f>SUMIFS('FY16 DataDump'!$E$2:$E$4537, 'FY16 DataDump'!$C$2:$C$4537, 'FY16 Individual Analysis'!$A340, 'FY16 DataDump'!$H$2:$H$4537, E$2)</f>
        <v>0</v>
      </c>
      <c r="F340" s="27">
        <f>SUMIFS('FY16 DataDump'!$E$2:$E$4537, 'FY16 DataDump'!$C$2:$C$4537, 'FY16 Individual Analysis'!$A340, 'FY16 DataDump'!$H$2:$H$4537, F$2)</f>
        <v>0</v>
      </c>
      <c r="G340" s="27">
        <f>SUMIFS('FY16 DataDump'!$E$2:$E$4537, 'FY16 DataDump'!$C$2:$C$4537, 'FY16 Individual Analysis'!$A340, 'FY16 DataDump'!$H$2:$H$4537, G$2)</f>
        <v>0</v>
      </c>
      <c r="H340" s="27">
        <f>SUMIFS('FY16 DataDump'!$E$2:$E$4537, 'FY16 DataDump'!$C$2:$C$4537, 'FY16 Individual Analysis'!$A340, 'FY16 DataDump'!$H$2:$H$4537, H$2)</f>
        <v>0</v>
      </c>
      <c r="I340" s="27">
        <f>SUMIFS('FY16 DataDump'!$E$2:$E$4537, 'FY16 DataDump'!$C$2:$C$4537, 'FY16 Individual Analysis'!$A340, 'FY16 DataDump'!$H$2:$H$4537, I$2)</f>
        <v>0</v>
      </c>
      <c r="J340" s="27">
        <f>SUMIFS('FY16 DataDump'!$E$2:$E$4537, 'FY16 DataDump'!$C$2:$C$4537, 'FY16 Individual Analysis'!$A340, 'FY16 DataDump'!$H$2:$H$4537, J$2)</f>
        <v>0</v>
      </c>
      <c r="K340" s="27">
        <f>SUMIFS('FY16 DataDump'!$E$2:$E$4537, 'FY16 DataDump'!$C$2:$C$4537, 'FY16 Individual Analysis'!$A340, 'FY16 DataDump'!$H$2:$H$4537, K$2)</f>
        <v>0</v>
      </c>
      <c r="L340" s="27">
        <f>SUMIFS('FY16 DataDump'!$E$2:$E$4537, 'FY16 DataDump'!$C$2:$C$4537, 'FY16 Individual Analysis'!$A340, 'FY16 DataDump'!$H$2:$H$4537, L$2)</f>
        <v>0</v>
      </c>
      <c r="M340" s="27">
        <f>SUMIFS('FY16 DataDump'!$E$2:$E$4537, 'FY16 DataDump'!$C$2:$C$4537, 'FY16 Individual Analysis'!$A340, 'FY16 DataDump'!$H$2:$H$4537, M$2)</f>
        <v>0</v>
      </c>
      <c r="N340" s="27">
        <f>SUMIFS('FY16 DataDump'!$E$2:$E$4537, 'FY16 DataDump'!$C$2:$C$4537, 'FY16 Individual Analysis'!$A340, 'FY16 DataDump'!$H$2:$H$4537, N$2)</f>
        <v>0</v>
      </c>
      <c r="O340" s="27">
        <f>SUMIFS('FY16 DataDump'!$E$2:$E$4537, 'FY16 DataDump'!$C$2:$C$4537, 'FY16 Individual Analysis'!$A340, 'FY16 DataDump'!$H$2:$H$4537, O$2)</f>
        <v>0</v>
      </c>
      <c r="P340" s="27">
        <f t="shared" si="37"/>
        <v>0</v>
      </c>
      <c r="Q340" s="108">
        <f t="shared" si="32"/>
        <v>0</v>
      </c>
      <c r="S340" s="20">
        <f t="shared" si="38"/>
        <v>0</v>
      </c>
      <c r="T340" s="21">
        <f t="shared" si="39"/>
        <v>0</v>
      </c>
      <c r="U340" s="21">
        <f t="shared" si="40"/>
        <v>0</v>
      </c>
      <c r="V340" s="21">
        <f t="shared" si="41"/>
        <v>0</v>
      </c>
      <c r="W340" s="21">
        <f t="shared" si="42"/>
        <v>0</v>
      </c>
      <c r="X340" s="21">
        <f t="shared" si="43"/>
        <v>0</v>
      </c>
      <c r="Y340" s="21">
        <f t="shared" si="44"/>
        <v>0</v>
      </c>
      <c r="Z340" s="21">
        <f t="shared" si="45"/>
        <v>0</v>
      </c>
      <c r="AA340" s="21">
        <f t="shared" si="46"/>
        <v>0</v>
      </c>
      <c r="AB340" s="21">
        <f t="shared" si="47"/>
        <v>0</v>
      </c>
      <c r="AC340" s="21">
        <f t="shared" si="48"/>
        <v>0</v>
      </c>
      <c r="AD340" s="24">
        <f t="shared" si="49"/>
        <v>0</v>
      </c>
      <c r="AF340" s="15">
        <f t="shared" si="50"/>
        <v>0</v>
      </c>
    </row>
    <row r="341" spans="1:32" x14ac:dyDescent="0.25">
      <c r="A341" s="75"/>
      <c r="B341" s="75" t="e">
        <f>INDEX('FY16 DataDump'!$A$2:$H$4537, MATCH('FY16 Individual Analysis'!A341, 'FY16 DataDump'!$C$2:$C$4537, 0), MATCH('FY16 DataDump'!$B$1, 'FY16 DataDump'!$A$1:$H$1))</f>
        <v>#N/A</v>
      </c>
      <c r="C341" s="75" t="e">
        <f>INDEX('FY16 DataDump'!$A$2:$H$4537, MATCH('FY16 Individual Analysis'!A341, 'FY16 DataDump'!$C$2:$C$4537, 0), MATCH('FY16 DataDump'!$D$1, 'FY16 DataDump'!$A$1:$H$1))</f>
        <v>#N/A</v>
      </c>
      <c r="D341" s="27">
        <f>SUMIFS('FY16 DataDump'!$E$2:$E$4537, 'FY16 DataDump'!$C$2:$C$4537, 'FY16 Individual Analysis'!$A341, 'FY16 DataDump'!$H$2:$H$4537, D$2)</f>
        <v>0</v>
      </c>
      <c r="E341" s="27">
        <f>SUMIFS('FY16 DataDump'!$E$2:$E$4537, 'FY16 DataDump'!$C$2:$C$4537, 'FY16 Individual Analysis'!$A341, 'FY16 DataDump'!$H$2:$H$4537, E$2)</f>
        <v>0</v>
      </c>
      <c r="F341" s="27">
        <f>SUMIFS('FY16 DataDump'!$E$2:$E$4537, 'FY16 DataDump'!$C$2:$C$4537, 'FY16 Individual Analysis'!$A341, 'FY16 DataDump'!$H$2:$H$4537, F$2)</f>
        <v>0</v>
      </c>
      <c r="G341" s="27">
        <f>SUMIFS('FY16 DataDump'!$E$2:$E$4537, 'FY16 DataDump'!$C$2:$C$4537, 'FY16 Individual Analysis'!$A341, 'FY16 DataDump'!$H$2:$H$4537, G$2)</f>
        <v>0</v>
      </c>
      <c r="H341" s="27">
        <f>SUMIFS('FY16 DataDump'!$E$2:$E$4537, 'FY16 DataDump'!$C$2:$C$4537, 'FY16 Individual Analysis'!$A341, 'FY16 DataDump'!$H$2:$H$4537, H$2)</f>
        <v>0</v>
      </c>
      <c r="I341" s="27">
        <f>SUMIFS('FY16 DataDump'!$E$2:$E$4537, 'FY16 DataDump'!$C$2:$C$4537, 'FY16 Individual Analysis'!$A341, 'FY16 DataDump'!$H$2:$H$4537, I$2)</f>
        <v>0</v>
      </c>
      <c r="J341" s="27">
        <f>SUMIFS('FY16 DataDump'!$E$2:$E$4537, 'FY16 DataDump'!$C$2:$C$4537, 'FY16 Individual Analysis'!$A341, 'FY16 DataDump'!$H$2:$H$4537, J$2)</f>
        <v>0</v>
      </c>
      <c r="K341" s="27">
        <f>SUMIFS('FY16 DataDump'!$E$2:$E$4537, 'FY16 DataDump'!$C$2:$C$4537, 'FY16 Individual Analysis'!$A341, 'FY16 DataDump'!$H$2:$H$4537, K$2)</f>
        <v>0</v>
      </c>
      <c r="L341" s="27">
        <f>SUMIFS('FY16 DataDump'!$E$2:$E$4537, 'FY16 DataDump'!$C$2:$C$4537, 'FY16 Individual Analysis'!$A341, 'FY16 DataDump'!$H$2:$H$4537, L$2)</f>
        <v>0</v>
      </c>
      <c r="M341" s="27">
        <f>SUMIFS('FY16 DataDump'!$E$2:$E$4537, 'FY16 DataDump'!$C$2:$C$4537, 'FY16 Individual Analysis'!$A341, 'FY16 DataDump'!$H$2:$H$4537, M$2)</f>
        <v>0</v>
      </c>
      <c r="N341" s="27">
        <f>SUMIFS('FY16 DataDump'!$E$2:$E$4537, 'FY16 DataDump'!$C$2:$C$4537, 'FY16 Individual Analysis'!$A341, 'FY16 DataDump'!$H$2:$H$4537, N$2)</f>
        <v>0</v>
      </c>
      <c r="O341" s="27">
        <f>SUMIFS('FY16 DataDump'!$E$2:$E$4537, 'FY16 DataDump'!$C$2:$C$4537, 'FY16 Individual Analysis'!$A341, 'FY16 DataDump'!$H$2:$H$4537, O$2)</f>
        <v>0</v>
      </c>
      <c r="P341" s="27">
        <f t="shared" si="37"/>
        <v>0</v>
      </c>
      <c r="Q341" s="108">
        <f t="shared" si="32"/>
        <v>0</v>
      </c>
      <c r="S341" s="20">
        <f t="shared" si="38"/>
        <v>0</v>
      </c>
      <c r="T341" s="21">
        <f t="shared" si="39"/>
        <v>0</v>
      </c>
      <c r="U341" s="21">
        <f t="shared" si="40"/>
        <v>0</v>
      </c>
      <c r="V341" s="21">
        <f t="shared" si="41"/>
        <v>0</v>
      </c>
      <c r="W341" s="21">
        <f t="shared" si="42"/>
        <v>0</v>
      </c>
      <c r="X341" s="21">
        <f t="shared" si="43"/>
        <v>0</v>
      </c>
      <c r="Y341" s="21">
        <f t="shared" si="44"/>
        <v>0</v>
      </c>
      <c r="Z341" s="21">
        <f t="shared" si="45"/>
        <v>0</v>
      </c>
      <c r="AA341" s="21">
        <f t="shared" si="46"/>
        <v>0</v>
      </c>
      <c r="AB341" s="21">
        <f t="shared" si="47"/>
        <v>0</v>
      </c>
      <c r="AC341" s="21">
        <f t="shared" si="48"/>
        <v>0</v>
      </c>
      <c r="AD341" s="24">
        <f t="shared" si="49"/>
        <v>0</v>
      </c>
      <c r="AF341" s="15">
        <f t="shared" si="50"/>
        <v>0</v>
      </c>
    </row>
    <row r="342" spans="1:32" x14ac:dyDescent="0.25">
      <c r="A342" s="75"/>
      <c r="B342" s="75" t="e">
        <f>INDEX('FY16 DataDump'!$A$2:$H$4537, MATCH('FY16 Individual Analysis'!A342, 'FY16 DataDump'!$C$2:$C$4537, 0), MATCH('FY16 DataDump'!$B$1, 'FY16 DataDump'!$A$1:$H$1))</f>
        <v>#N/A</v>
      </c>
      <c r="C342" s="75" t="e">
        <f>INDEX('FY16 DataDump'!$A$2:$H$4537, MATCH('FY16 Individual Analysis'!A342, 'FY16 DataDump'!$C$2:$C$4537, 0), MATCH('FY16 DataDump'!$D$1, 'FY16 DataDump'!$A$1:$H$1))</f>
        <v>#N/A</v>
      </c>
      <c r="D342" s="27">
        <f>SUMIFS('FY16 DataDump'!$E$2:$E$4537, 'FY16 DataDump'!$C$2:$C$4537, 'FY16 Individual Analysis'!$A342, 'FY16 DataDump'!$H$2:$H$4537, D$2)</f>
        <v>0</v>
      </c>
      <c r="E342" s="27">
        <f>SUMIFS('FY16 DataDump'!$E$2:$E$4537, 'FY16 DataDump'!$C$2:$C$4537, 'FY16 Individual Analysis'!$A342, 'FY16 DataDump'!$H$2:$H$4537, E$2)</f>
        <v>0</v>
      </c>
      <c r="F342" s="27">
        <f>SUMIFS('FY16 DataDump'!$E$2:$E$4537, 'FY16 DataDump'!$C$2:$C$4537, 'FY16 Individual Analysis'!$A342, 'FY16 DataDump'!$H$2:$H$4537, F$2)</f>
        <v>0</v>
      </c>
      <c r="G342" s="27">
        <f>SUMIFS('FY16 DataDump'!$E$2:$E$4537, 'FY16 DataDump'!$C$2:$C$4537, 'FY16 Individual Analysis'!$A342, 'FY16 DataDump'!$H$2:$H$4537, G$2)</f>
        <v>0</v>
      </c>
      <c r="H342" s="27">
        <f>SUMIFS('FY16 DataDump'!$E$2:$E$4537, 'FY16 DataDump'!$C$2:$C$4537, 'FY16 Individual Analysis'!$A342, 'FY16 DataDump'!$H$2:$H$4537, H$2)</f>
        <v>0</v>
      </c>
      <c r="I342" s="27">
        <f>SUMIFS('FY16 DataDump'!$E$2:$E$4537, 'FY16 DataDump'!$C$2:$C$4537, 'FY16 Individual Analysis'!$A342, 'FY16 DataDump'!$H$2:$H$4537, I$2)</f>
        <v>0</v>
      </c>
      <c r="J342" s="27">
        <f>SUMIFS('FY16 DataDump'!$E$2:$E$4537, 'FY16 DataDump'!$C$2:$C$4537, 'FY16 Individual Analysis'!$A342, 'FY16 DataDump'!$H$2:$H$4537, J$2)</f>
        <v>0</v>
      </c>
      <c r="K342" s="27">
        <f>SUMIFS('FY16 DataDump'!$E$2:$E$4537, 'FY16 DataDump'!$C$2:$C$4537, 'FY16 Individual Analysis'!$A342, 'FY16 DataDump'!$H$2:$H$4537, K$2)</f>
        <v>0</v>
      </c>
      <c r="L342" s="27">
        <f>SUMIFS('FY16 DataDump'!$E$2:$E$4537, 'FY16 DataDump'!$C$2:$C$4537, 'FY16 Individual Analysis'!$A342, 'FY16 DataDump'!$H$2:$H$4537, L$2)</f>
        <v>0</v>
      </c>
      <c r="M342" s="27">
        <f>SUMIFS('FY16 DataDump'!$E$2:$E$4537, 'FY16 DataDump'!$C$2:$C$4537, 'FY16 Individual Analysis'!$A342, 'FY16 DataDump'!$H$2:$H$4537, M$2)</f>
        <v>0</v>
      </c>
      <c r="N342" s="27">
        <f>SUMIFS('FY16 DataDump'!$E$2:$E$4537, 'FY16 DataDump'!$C$2:$C$4537, 'FY16 Individual Analysis'!$A342, 'FY16 DataDump'!$H$2:$H$4537, N$2)</f>
        <v>0</v>
      </c>
      <c r="O342" s="27">
        <f>SUMIFS('FY16 DataDump'!$E$2:$E$4537, 'FY16 DataDump'!$C$2:$C$4537, 'FY16 Individual Analysis'!$A342, 'FY16 DataDump'!$H$2:$H$4537, O$2)</f>
        <v>0</v>
      </c>
      <c r="P342" s="27">
        <f t="shared" si="37"/>
        <v>0</v>
      </c>
      <c r="Q342" s="108">
        <f t="shared" si="32"/>
        <v>0</v>
      </c>
      <c r="S342" s="20">
        <f t="shared" si="38"/>
        <v>0</v>
      </c>
      <c r="T342" s="21">
        <f t="shared" si="39"/>
        <v>0</v>
      </c>
      <c r="U342" s="21">
        <f t="shared" si="40"/>
        <v>0</v>
      </c>
      <c r="V342" s="21">
        <f t="shared" si="41"/>
        <v>0</v>
      </c>
      <c r="W342" s="21">
        <f t="shared" si="42"/>
        <v>0</v>
      </c>
      <c r="X342" s="21">
        <f t="shared" si="43"/>
        <v>0</v>
      </c>
      <c r="Y342" s="21">
        <f t="shared" si="44"/>
        <v>0</v>
      </c>
      <c r="Z342" s="21">
        <f t="shared" si="45"/>
        <v>0</v>
      </c>
      <c r="AA342" s="21">
        <f t="shared" si="46"/>
        <v>0</v>
      </c>
      <c r="AB342" s="21">
        <f t="shared" si="47"/>
        <v>0</v>
      </c>
      <c r="AC342" s="21">
        <f t="shared" si="48"/>
        <v>0</v>
      </c>
      <c r="AD342" s="24">
        <f t="shared" si="49"/>
        <v>0</v>
      </c>
      <c r="AF342" s="15">
        <f t="shared" si="50"/>
        <v>0</v>
      </c>
    </row>
    <row r="343" spans="1:32" x14ac:dyDescent="0.25">
      <c r="A343" s="75"/>
      <c r="B343" s="75" t="e">
        <f>INDEX('FY16 DataDump'!$A$2:$H$4537, MATCH('FY16 Individual Analysis'!A343, 'FY16 DataDump'!$C$2:$C$4537, 0), MATCH('FY16 DataDump'!$B$1, 'FY16 DataDump'!$A$1:$H$1))</f>
        <v>#N/A</v>
      </c>
      <c r="C343" s="75" t="e">
        <f>INDEX('FY16 DataDump'!$A$2:$H$4537, MATCH('FY16 Individual Analysis'!A343, 'FY16 DataDump'!$C$2:$C$4537, 0), MATCH('FY16 DataDump'!$D$1, 'FY16 DataDump'!$A$1:$H$1))</f>
        <v>#N/A</v>
      </c>
      <c r="D343" s="27">
        <f>SUMIFS('FY16 DataDump'!$E$2:$E$4537, 'FY16 DataDump'!$C$2:$C$4537, 'FY16 Individual Analysis'!$A343, 'FY16 DataDump'!$H$2:$H$4537, D$2)</f>
        <v>0</v>
      </c>
      <c r="E343" s="27">
        <f>SUMIFS('FY16 DataDump'!$E$2:$E$4537, 'FY16 DataDump'!$C$2:$C$4537, 'FY16 Individual Analysis'!$A343, 'FY16 DataDump'!$H$2:$H$4537, E$2)</f>
        <v>0</v>
      </c>
      <c r="F343" s="27">
        <f>SUMIFS('FY16 DataDump'!$E$2:$E$4537, 'FY16 DataDump'!$C$2:$C$4537, 'FY16 Individual Analysis'!$A343, 'FY16 DataDump'!$H$2:$H$4537, F$2)</f>
        <v>0</v>
      </c>
      <c r="G343" s="27">
        <f>SUMIFS('FY16 DataDump'!$E$2:$E$4537, 'FY16 DataDump'!$C$2:$C$4537, 'FY16 Individual Analysis'!$A343, 'FY16 DataDump'!$H$2:$H$4537, G$2)</f>
        <v>0</v>
      </c>
      <c r="H343" s="27">
        <f>SUMIFS('FY16 DataDump'!$E$2:$E$4537, 'FY16 DataDump'!$C$2:$C$4537, 'FY16 Individual Analysis'!$A343, 'FY16 DataDump'!$H$2:$H$4537, H$2)</f>
        <v>0</v>
      </c>
      <c r="I343" s="27">
        <f>SUMIFS('FY16 DataDump'!$E$2:$E$4537, 'FY16 DataDump'!$C$2:$C$4537, 'FY16 Individual Analysis'!$A343, 'FY16 DataDump'!$H$2:$H$4537, I$2)</f>
        <v>0</v>
      </c>
      <c r="J343" s="27">
        <f>SUMIFS('FY16 DataDump'!$E$2:$E$4537, 'FY16 DataDump'!$C$2:$C$4537, 'FY16 Individual Analysis'!$A343, 'FY16 DataDump'!$H$2:$H$4537, J$2)</f>
        <v>0</v>
      </c>
      <c r="K343" s="27">
        <f>SUMIFS('FY16 DataDump'!$E$2:$E$4537, 'FY16 DataDump'!$C$2:$C$4537, 'FY16 Individual Analysis'!$A343, 'FY16 DataDump'!$H$2:$H$4537, K$2)</f>
        <v>0</v>
      </c>
      <c r="L343" s="27">
        <f>SUMIFS('FY16 DataDump'!$E$2:$E$4537, 'FY16 DataDump'!$C$2:$C$4537, 'FY16 Individual Analysis'!$A343, 'FY16 DataDump'!$H$2:$H$4537, L$2)</f>
        <v>0</v>
      </c>
      <c r="M343" s="27">
        <f>SUMIFS('FY16 DataDump'!$E$2:$E$4537, 'FY16 DataDump'!$C$2:$C$4537, 'FY16 Individual Analysis'!$A343, 'FY16 DataDump'!$H$2:$H$4537, M$2)</f>
        <v>0</v>
      </c>
      <c r="N343" s="27">
        <f>SUMIFS('FY16 DataDump'!$E$2:$E$4537, 'FY16 DataDump'!$C$2:$C$4537, 'FY16 Individual Analysis'!$A343, 'FY16 DataDump'!$H$2:$H$4537, N$2)</f>
        <v>0</v>
      </c>
      <c r="O343" s="27">
        <f>SUMIFS('FY16 DataDump'!$E$2:$E$4537, 'FY16 DataDump'!$C$2:$C$4537, 'FY16 Individual Analysis'!$A343, 'FY16 DataDump'!$H$2:$H$4537, O$2)</f>
        <v>0</v>
      </c>
      <c r="P343" s="27">
        <f t="shared" si="37"/>
        <v>0</v>
      </c>
      <c r="Q343" s="108">
        <f t="shared" si="32"/>
        <v>0</v>
      </c>
      <c r="S343" s="20">
        <f t="shared" si="38"/>
        <v>0</v>
      </c>
      <c r="T343" s="21">
        <f t="shared" si="39"/>
        <v>0</v>
      </c>
      <c r="U343" s="21">
        <f t="shared" si="40"/>
        <v>0</v>
      </c>
      <c r="V343" s="21">
        <f t="shared" si="41"/>
        <v>0</v>
      </c>
      <c r="W343" s="21">
        <f t="shared" si="42"/>
        <v>0</v>
      </c>
      <c r="X343" s="21">
        <f t="shared" si="43"/>
        <v>0</v>
      </c>
      <c r="Y343" s="21">
        <f t="shared" si="44"/>
        <v>0</v>
      </c>
      <c r="Z343" s="21">
        <f t="shared" si="45"/>
        <v>0</v>
      </c>
      <c r="AA343" s="21">
        <f t="shared" si="46"/>
        <v>0</v>
      </c>
      <c r="AB343" s="21">
        <f t="shared" si="47"/>
        <v>0</v>
      </c>
      <c r="AC343" s="21">
        <f t="shared" si="48"/>
        <v>0</v>
      </c>
      <c r="AD343" s="24">
        <f t="shared" si="49"/>
        <v>0</v>
      </c>
      <c r="AF343" s="15">
        <f t="shared" si="50"/>
        <v>0</v>
      </c>
    </row>
    <row r="344" spans="1:32" x14ac:dyDescent="0.25">
      <c r="A344" s="75"/>
      <c r="B344" s="75" t="e">
        <f>INDEX('FY16 DataDump'!$A$2:$H$4537, MATCH('FY16 Individual Analysis'!A344, 'FY16 DataDump'!$C$2:$C$4537, 0), MATCH('FY16 DataDump'!$B$1, 'FY16 DataDump'!$A$1:$H$1))</f>
        <v>#N/A</v>
      </c>
      <c r="C344" s="75" t="e">
        <f>INDEX('FY16 DataDump'!$A$2:$H$4537, MATCH('FY16 Individual Analysis'!A344, 'FY16 DataDump'!$C$2:$C$4537, 0), MATCH('FY16 DataDump'!$D$1, 'FY16 DataDump'!$A$1:$H$1))</f>
        <v>#N/A</v>
      </c>
      <c r="D344" s="27">
        <f>SUMIFS('FY16 DataDump'!$E$2:$E$4537, 'FY16 DataDump'!$C$2:$C$4537, 'FY16 Individual Analysis'!$A344, 'FY16 DataDump'!$H$2:$H$4537, D$2)</f>
        <v>0</v>
      </c>
      <c r="E344" s="27">
        <f>SUMIFS('FY16 DataDump'!$E$2:$E$4537, 'FY16 DataDump'!$C$2:$C$4537, 'FY16 Individual Analysis'!$A344, 'FY16 DataDump'!$H$2:$H$4537, E$2)</f>
        <v>0</v>
      </c>
      <c r="F344" s="27">
        <f>SUMIFS('FY16 DataDump'!$E$2:$E$4537, 'FY16 DataDump'!$C$2:$C$4537, 'FY16 Individual Analysis'!$A344, 'FY16 DataDump'!$H$2:$H$4537, F$2)</f>
        <v>0</v>
      </c>
      <c r="G344" s="27">
        <f>SUMIFS('FY16 DataDump'!$E$2:$E$4537, 'FY16 DataDump'!$C$2:$C$4537, 'FY16 Individual Analysis'!$A344, 'FY16 DataDump'!$H$2:$H$4537, G$2)</f>
        <v>0</v>
      </c>
      <c r="H344" s="27">
        <f>SUMIFS('FY16 DataDump'!$E$2:$E$4537, 'FY16 DataDump'!$C$2:$C$4537, 'FY16 Individual Analysis'!$A344, 'FY16 DataDump'!$H$2:$H$4537, H$2)</f>
        <v>0</v>
      </c>
      <c r="I344" s="27">
        <f>SUMIFS('FY16 DataDump'!$E$2:$E$4537, 'FY16 DataDump'!$C$2:$C$4537, 'FY16 Individual Analysis'!$A344, 'FY16 DataDump'!$H$2:$H$4537, I$2)</f>
        <v>0</v>
      </c>
      <c r="J344" s="27">
        <f>SUMIFS('FY16 DataDump'!$E$2:$E$4537, 'FY16 DataDump'!$C$2:$C$4537, 'FY16 Individual Analysis'!$A344, 'FY16 DataDump'!$H$2:$H$4537, J$2)</f>
        <v>0</v>
      </c>
      <c r="K344" s="27">
        <f>SUMIFS('FY16 DataDump'!$E$2:$E$4537, 'FY16 DataDump'!$C$2:$C$4537, 'FY16 Individual Analysis'!$A344, 'FY16 DataDump'!$H$2:$H$4537, K$2)</f>
        <v>0</v>
      </c>
      <c r="L344" s="27">
        <f>SUMIFS('FY16 DataDump'!$E$2:$E$4537, 'FY16 DataDump'!$C$2:$C$4537, 'FY16 Individual Analysis'!$A344, 'FY16 DataDump'!$H$2:$H$4537, L$2)</f>
        <v>0</v>
      </c>
      <c r="M344" s="27">
        <f>SUMIFS('FY16 DataDump'!$E$2:$E$4537, 'FY16 DataDump'!$C$2:$C$4537, 'FY16 Individual Analysis'!$A344, 'FY16 DataDump'!$H$2:$H$4537, M$2)</f>
        <v>0</v>
      </c>
      <c r="N344" s="27">
        <f>SUMIFS('FY16 DataDump'!$E$2:$E$4537, 'FY16 DataDump'!$C$2:$C$4537, 'FY16 Individual Analysis'!$A344, 'FY16 DataDump'!$H$2:$H$4537, N$2)</f>
        <v>0</v>
      </c>
      <c r="O344" s="27">
        <f>SUMIFS('FY16 DataDump'!$E$2:$E$4537, 'FY16 DataDump'!$C$2:$C$4537, 'FY16 Individual Analysis'!$A344, 'FY16 DataDump'!$H$2:$H$4537, O$2)</f>
        <v>0</v>
      </c>
      <c r="P344" s="27">
        <f t="shared" si="37"/>
        <v>0</v>
      </c>
      <c r="Q344" s="108">
        <f t="shared" si="32"/>
        <v>0</v>
      </c>
      <c r="S344" s="20">
        <f t="shared" si="38"/>
        <v>0</v>
      </c>
      <c r="T344" s="21">
        <f t="shared" si="39"/>
        <v>0</v>
      </c>
      <c r="U344" s="21">
        <f t="shared" si="40"/>
        <v>0</v>
      </c>
      <c r="V344" s="21">
        <f t="shared" si="41"/>
        <v>0</v>
      </c>
      <c r="W344" s="21">
        <f t="shared" si="42"/>
        <v>0</v>
      </c>
      <c r="X344" s="21">
        <f t="shared" si="43"/>
        <v>0</v>
      </c>
      <c r="Y344" s="21">
        <f t="shared" si="44"/>
        <v>0</v>
      </c>
      <c r="Z344" s="21">
        <f t="shared" si="45"/>
        <v>0</v>
      </c>
      <c r="AA344" s="21">
        <f t="shared" si="46"/>
        <v>0</v>
      </c>
      <c r="AB344" s="21">
        <f t="shared" si="47"/>
        <v>0</v>
      </c>
      <c r="AC344" s="21">
        <f t="shared" si="48"/>
        <v>0</v>
      </c>
      <c r="AD344" s="24">
        <f t="shared" si="49"/>
        <v>0</v>
      </c>
      <c r="AF344" s="15">
        <f t="shared" si="50"/>
        <v>0</v>
      </c>
    </row>
    <row r="345" spans="1:32" x14ac:dyDescent="0.25">
      <c r="A345" s="75"/>
      <c r="B345" s="75" t="e">
        <f>INDEX('FY16 DataDump'!$A$2:$H$4537, MATCH('FY16 Individual Analysis'!A345, 'FY16 DataDump'!$C$2:$C$4537, 0), MATCH('FY16 DataDump'!$B$1, 'FY16 DataDump'!$A$1:$H$1))</f>
        <v>#N/A</v>
      </c>
      <c r="C345" s="75" t="e">
        <f>INDEX('FY16 DataDump'!$A$2:$H$4537, MATCH('FY16 Individual Analysis'!A345, 'FY16 DataDump'!$C$2:$C$4537, 0), MATCH('FY16 DataDump'!$D$1, 'FY16 DataDump'!$A$1:$H$1))</f>
        <v>#N/A</v>
      </c>
      <c r="D345" s="27">
        <f>SUMIFS('FY16 DataDump'!$E$2:$E$4537, 'FY16 DataDump'!$C$2:$C$4537, 'FY16 Individual Analysis'!$A345, 'FY16 DataDump'!$H$2:$H$4537, D$2)</f>
        <v>0</v>
      </c>
      <c r="E345" s="27">
        <f>SUMIFS('FY16 DataDump'!$E$2:$E$4537, 'FY16 DataDump'!$C$2:$C$4537, 'FY16 Individual Analysis'!$A345, 'FY16 DataDump'!$H$2:$H$4537, E$2)</f>
        <v>0</v>
      </c>
      <c r="F345" s="27">
        <f>SUMIFS('FY16 DataDump'!$E$2:$E$4537, 'FY16 DataDump'!$C$2:$C$4537, 'FY16 Individual Analysis'!$A345, 'FY16 DataDump'!$H$2:$H$4537, F$2)</f>
        <v>0</v>
      </c>
      <c r="G345" s="27">
        <f>SUMIFS('FY16 DataDump'!$E$2:$E$4537, 'FY16 DataDump'!$C$2:$C$4537, 'FY16 Individual Analysis'!$A345, 'FY16 DataDump'!$H$2:$H$4537, G$2)</f>
        <v>0</v>
      </c>
      <c r="H345" s="27">
        <f>SUMIFS('FY16 DataDump'!$E$2:$E$4537, 'FY16 DataDump'!$C$2:$C$4537, 'FY16 Individual Analysis'!$A345, 'FY16 DataDump'!$H$2:$H$4537, H$2)</f>
        <v>0</v>
      </c>
      <c r="I345" s="27">
        <f>SUMIFS('FY16 DataDump'!$E$2:$E$4537, 'FY16 DataDump'!$C$2:$C$4537, 'FY16 Individual Analysis'!$A345, 'FY16 DataDump'!$H$2:$H$4537, I$2)</f>
        <v>0</v>
      </c>
      <c r="J345" s="27">
        <f>SUMIFS('FY16 DataDump'!$E$2:$E$4537, 'FY16 DataDump'!$C$2:$C$4537, 'FY16 Individual Analysis'!$A345, 'FY16 DataDump'!$H$2:$H$4537, J$2)</f>
        <v>0</v>
      </c>
      <c r="K345" s="27">
        <f>SUMIFS('FY16 DataDump'!$E$2:$E$4537, 'FY16 DataDump'!$C$2:$C$4537, 'FY16 Individual Analysis'!$A345, 'FY16 DataDump'!$H$2:$H$4537, K$2)</f>
        <v>0</v>
      </c>
      <c r="L345" s="27">
        <f>SUMIFS('FY16 DataDump'!$E$2:$E$4537, 'FY16 DataDump'!$C$2:$C$4537, 'FY16 Individual Analysis'!$A345, 'FY16 DataDump'!$H$2:$H$4537, L$2)</f>
        <v>0</v>
      </c>
      <c r="M345" s="27">
        <f>SUMIFS('FY16 DataDump'!$E$2:$E$4537, 'FY16 DataDump'!$C$2:$C$4537, 'FY16 Individual Analysis'!$A345, 'FY16 DataDump'!$H$2:$H$4537, M$2)</f>
        <v>0</v>
      </c>
      <c r="N345" s="27">
        <f>SUMIFS('FY16 DataDump'!$E$2:$E$4537, 'FY16 DataDump'!$C$2:$C$4537, 'FY16 Individual Analysis'!$A345, 'FY16 DataDump'!$H$2:$H$4537, N$2)</f>
        <v>0</v>
      </c>
      <c r="O345" s="27">
        <f>SUMIFS('FY16 DataDump'!$E$2:$E$4537, 'FY16 DataDump'!$C$2:$C$4537, 'FY16 Individual Analysis'!$A345, 'FY16 DataDump'!$H$2:$H$4537, O$2)</f>
        <v>0</v>
      </c>
      <c r="P345" s="27">
        <f t="shared" si="37"/>
        <v>0</v>
      </c>
      <c r="Q345" s="108">
        <f t="shared" si="32"/>
        <v>0</v>
      </c>
      <c r="S345" s="20">
        <f t="shared" si="38"/>
        <v>0</v>
      </c>
      <c r="T345" s="21">
        <f t="shared" si="39"/>
        <v>0</v>
      </c>
      <c r="U345" s="21">
        <f t="shared" si="40"/>
        <v>0</v>
      </c>
      <c r="V345" s="21">
        <f t="shared" si="41"/>
        <v>0</v>
      </c>
      <c r="W345" s="21">
        <f t="shared" si="42"/>
        <v>0</v>
      </c>
      <c r="X345" s="21">
        <f t="shared" si="43"/>
        <v>0</v>
      </c>
      <c r="Y345" s="21">
        <f t="shared" si="44"/>
        <v>0</v>
      </c>
      <c r="Z345" s="21">
        <f t="shared" si="45"/>
        <v>0</v>
      </c>
      <c r="AA345" s="21">
        <f t="shared" si="46"/>
        <v>0</v>
      </c>
      <c r="AB345" s="21">
        <f t="shared" si="47"/>
        <v>0</v>
      </c>
      <c r="AC345" s="21">
        <f t="shared" si="48"/>
        <v>0</v>
      </c>
      <c r="AD345" s="24">
        <f t="shared" si="49"/>
        <v>0</v>
      </c>
      <c r="AF345" s="15">
        <f t="shared" si="50"/>
        <v>0</v>
      </c>
    </row>
    <row r="346" spans="1:32" x14ac:dyDescent="0.25">
      <c r="A346" s="75"/>
      <c r="B346" s="75" t="e">
        <f>INDEX('FY16 DataDump'!$A$2:$H$4537, MATCH('FY16 Individual Analysis'!A346, 'FY16 DataDump'!$C$2:$C$4537, 0), MATCH('FY16 DataDump'!$B$1, 'FY16 DataDump'!$A$1:$H$1))</f>
        <v>#N/A</v>
      </c>
      <c r="C346" s="75" t="e">
        <f>INDEX('FY16 DataDump'!$A$2:$H$4537, MATCH('FY16 Individual Analysis'!A346, 'FY16 DataDump'!$C$2:$C$4537, 0), MATCH('FY16 DataDump'!$D$1, 'FY16 DataDump'!$A$1:$H$1))</f>
        <v>#N/A</v>
      </c>
      <c r="D346" s="27">
        <f>SUMIFS('FY16 DataDump'!$E$2:$E$4537, 'FY16 DataDump'!$C$2:$C$4537, 'FY16 Individual Analysis'!$A346, 'FY16 DataDump'!$H$2:$H$4537, D$2)</f>
        <v>0</v>
      </c>
      <c r="E346" s="27">
        <f>SUMIFS('FY16 DataDump'!$E$2:$E$4537, 'FY16 DataDump'!$C$2:$C$4537, 'FY16 Individual Analysis'!$A346, 'FY16 DataDump'!$H$2:$H$4537, E$2)</f>
        <v>0</v>
      </c>
      <c r="F346" s="27">
        <f>SUMIFS('FY16 DataDump'!$E$2:$E$4537, 'FY16 DataDump'!$C$2:$C$4537, 'FY16 Individual Analysis'!$A346, 'FY16 DataDump'!$H$2:$H$4537, F$2)</f>
        <v>0</v>
      </c>
      <c r="G346" s="27">
        <f>SUMIFS('FY16 DataDump'!$E$2:$E$4537, 'FY16 DataDump'!$C$2:$C$4537, 'FY16 Individual Analysis'!$A346, 'FY16 DataDump'!$H$2:$H$4537, G$2)</f>
        <v>0</v>
      </c>
      <c r="H346" s="27">
        <f>SUMIFS('FY16 DataDump'!$E$2:$E$4537, 'FY16 DataDump'!$C$2:$C$4537, 'FY16 Individual Analysis'!$A346, 'FY16 DataDump'!$H$2:$H$4537, H$2)</f>
        <v>0</v>
      </c>
      <c r="I346" s="27">
        <f>SUMIFS('FY16 DataDump'!$E$2:$E$4537, 'FY16 DataDump'!$C$2:$C$4537, 'FY16 Individual Analysis'!$A346, 'FY16 DataDump'!$H$2:$H$4537, I$2)</f>
        <v>0</v>
      </c>
      <c r="J346" s="27">
        <f>SUMIFS('FY16 DataDump'!$E$2:$E$4537, 'FY16 DataDump'!$C$2:$C$4537, 'FY16 Individual Analysis'!$A346, 'FY16 DataDump'!$H$2:$H$4537, J$2)</f>
        <v>0</v>
      </c>
      <c r="K346" s="27">
        <f>SUMIFS('FY16 DataDump'!$E$2:$E$4537, 'FY16 DataDump'!$C$2:$C$4537, 'FY16 Individual Analysis'!$A346, 'FY16 DataDump'!$H$2:$H$4537, K$2)</f>
        <v>0</v>
      </c>
      <c r="L346" s="27">
        <f>SUMIFS('FY16 DataDump'!$E$2:$E$4537, 'FY16 DataDump'!$C$2:$C$4537, 'FY16 Individual Analysis'!$A346, 'FY16 DataDump'!$H$2:$H$4537, L$2)</f>
        <v>0</v>
      </c>
      <c r="M346" s="27">
        <f>SUMIFS('FY16 DataDump'!$E$2:$E$4537, 'FY16 DataDump'!$C$2:$C$4537, 'FY16 Individual Analysis'!$A346, 'FY16 DataDump'!$H$2:$H$4537, M$2)</f>
        <v>0</v>
      </c>
      <c r="N346" s="27">
        <f>SUMIFS('FY16 DataDump'!$E$2:$E$4537, 'FY16 DataDump'!$C$2:$C$4537, 'FY16 Individual Analysis'!$A346, 'FY16 DataDump'!$H$2:$H$4537, N$2)</f>
        <v>0</v>
      </c>
      <c r="O346" s="27">
        <f>SUMIFS('FY16 DataDump'!$E$2:$E$4537, 'FY16 DataDump'!$C$2:$C$4537, 'FY16 Individual Analysis'!$A346, 'FY16 DataDump'!$H$2:$H$4537, O$2)</f>
        <v>0</v>
      </c>
      <c r="P346" s="27">
        <f t="shared" si="37"/>
        <v>0</v>
      </c>
      <c r="Q346" s="108">
        <f t="shared" si="32"/>
        <v>0</v>
      </c>
      <c r="S346" s="20">
        <f t="shared" si="38"/>
        <v>0</v>
      </c>
      <c r="T346" s="21">
        <f t="shared" si="39"/>
        <v>0</v>
      </c>
      <c r="U346" s="21">
        <f t="shared" si="40"/>
        <v>0</v>
      </c>
      <c r="V346" s="21">
        <f t="shared" si="41"/>
        <v>0</v>
      </c>
      <c r="W346" s="21">
        <f t="shared" si="42"/>
        <v>0</v>
      </c>
      <c r="X346" s="21">
        <f t="shared" si="43"/>
        <v>0</v>
      </c>
      <c r="Y346" s="21">
        <f t="shared" si="44"/>
        <v>0</v>
      </c>
      <c r="Z346" s="21">
        <f t="shared" si="45"/>
        <v>0</v>
      </c>
      <c r="AA346" s="21">
        <f t="shared" si="46"/>
        <v>0</v>
      </c>
      <c r="AB346" s="21">
        <f t="shared" si="47"/>
        <v>0</v>
      </c>
      <c r="AC346" s="21">
        <f t="shared" si="48"/>
        <v>0</v>
      </c>
      <c r="AD346" s="24">
        <f t="shared" si="49"/>
        <v>0</v>
      </c>
      <c r="AF346" s="15">
        <f t="shared" si="50"/>
        <v>0</v>
      </c>
    </row>
    <row r="347" spans="1:32" x14ac:dyDescent="0.25">
      <c r="A347" s="75"/>
      <c r="B347" s="75" t="e">
        <f>INDEX('FY16 DataDump'!$A$2:$H$4537, MATCH('FY16 Individual Analysis'!A347, 'FY16 DataDump'!$C$2:$C$4537, 0), MATCH('FY16 DataDump'!$B$1, 'FY16 DataDump'!$A$1:$H$1))</f>
        <v>#N/A</v>
      </c>
      <c r="C347" s="75" t="e">
        <f>INDEX('FY16 DataDump'!$A$2:$H$4537, MATCH('FY16 Individual Analysis'!A347, 'FY16 DataDump'!$C$2:$C$4537, 0), MATCH('FY16 DataDump'!$D$1, 'FY16 DataDump'!$A$1:$H$1))</f>
        <v>#N/A</v>
      </c>
      <c r="D347" s="27">
        <f>SUMIFS('FY16 DataDump'!$E$2:$E$4537, 'FY16 DataDump'!$C$2:$C$4537, 'FY16 Individual Analysis'!$A347, 'FY16 DataDump'!$H$2:$H$4537, D$2)</f>
        <v>0</v>
      </c>
      <c r="E347" s="27">
        <f>SUMIFS('FY16 DataDump'!$E$2:$E$4537, 'FY16 DataDump'!$C$2:$C$4537, 'FY16 Individual Analysis'!$A347, 'FY16 DataDump'!$H$2:$H$4537, E$2)</f>
        <v>0</v>
      </c>
      <c r="F347" s="27">
        <f>SUMIFS('FY16 DataDump'!$E$2:$E$4537, 'FY16 DataDump'!$C$2:$C$4537, 'FY16 Individual Analysis'!$A347, 'FY16 DataDump'!$H$2:$H$4537, F$2)</f>
        <v>0</v>
      </c>
      <c r="G347" s="27">
        <f>SUMIFS('FY16 DataDump'!$E$2:$E$4537, 'FY16 DataDump'!$C$2:$C$4537, 'FY16 Individual Analysis'!$A347, 'FY16 DataDump'!$H$2:$H$4537, G$2)</f>
        <v>0</v>
      </c>
      <c r="H347" s="27">
        <f>SUMIFS('FY16 DataDump'!$E$2:$E$4537, 'FY16 DataDump'!$C$2:$C$4537, 'FY16 Individual Analysis'!$A347, 'FY16 DataDump'!$H$2:$H$4537, H$2)</f>
        <v>0</v>
      </c>
      <c r="I347" s="27">
        <f>SUMIFS('FY16 DataDump'!$E$2:$E$4537, 'FY16 DataDump'!$C$2:$C$4537, 'FY16 Individual Analysis'!$A347, 'FY16 DataDump'!$H$2:$H$4537, I$2)</f>
        <v>0</v>
      </c>
      <c r="J347" s="27">
        <f>SUMIFS('FY16 DataDump'!$E$2:$E$4537, 'FY16 DataDump'!$C$2:$C$4537, 'FY16 Individual Analysis'!$A347, 'FY16 DataDump'!$H$2:$H$4537, J$2)</f>
        <v>0</v>
      </c>
      <c r="K347" s="27">
        <f>SUMIFS('FY16 DataDump'!$E$2:$E$4537, 'FY16 DataDump'!$C$2:$C$4537, 'FY16 Individual Analysis'!$A347, 'FY16 DataDump'!$H$2:$H$4537, K$2)</f>
        <v>0</v>
      </c>
      <c r="L347" s="27">
        <f>SUMIFS('FY16 DataDump'!$E$2:$E$4537, 'FY16 DataDump'!$C$2:$C$4537, 'FY16 Individual Analysis'!$A347, 'FY16 DataDump'!$H$2:$H$4537, L$2)</f>
        <v>0</v>
      </c>
      <c r="M347" s="27">
        <f>SUMIFS('FY16 DataDump'!$E$2:$E$4537, 'FY16 DataDump'!$C$2:$C$4537, 'FY16 Individual Analysis'!$A347, 'FY16 DataDump'!$H$2:$H$4537, M$2)</f>
        <v>0</v>
      </c>
      <c r="N347" s="27">
        <f>SUMIFS('FY16 DataDump'!$E$2:$E$4537, 'FY16 DataDump'!$C$2:$C$4537, 'FY16 Individual Analysis'!$A347, 'FY16 DataDump'!$H$2:$H$4537, N$2)</f>
        <v>0</v>
      </c>
      <c r="O347" s="27">
        <f>SUMIFS('FY16 DataDump'!$E$2:$E$4537, 'FY16 DataDump'!$C$2:$C$4537, 'FY16 Individual Analysis'!$A347, 'FY16 DataDump'!$H$2:$H$4537, O$2)</f>
        <v>0</v>
      </c>
      <c r="P347" s="27">
        <f t="shared" si="37"/>
        <v>0</v>
      </c>
      <c r="Q347" s="108">
        <f t="shared" si="32"/>
        <v>0</v>
      </c>
      <c r="S347" s="20">
        <f t="shared" si="38"/>
        <v>0</v>
      </c>
      <c r="T347" s="21">
        <f t="shared" si="39"/>
        <v>0</v>
      </c>
      <c r="U347" s="21">
        <f t="shared" si="40"/>
        <v>0</v>
      </c>
      <c r="V347" s="21">
        <f t="shared" si="41"/>
        <v>0</v>
      </c>
      <c r="W347" s="21">
        <f t="shared" si="42"/>
        <v>0</v>
      </c>
      <c r="X347" s="21">
        <f t="shared" si="43"/>
        <v>0</v>
      </c>
      <c r="Y347" s="21">
        <f t="shared" si="44"/>
        <v>0</v>
      </c>
      <c r="Z347" s="21">
        <f t="shared" si="45"/>
        <v>0</v>
      </c>
      <c r="AA347" s="21">
        <f t="shared" si="46"/>
        <v>0</v>
      </c>
      <c r="AB347" s="21">
        <f t="shared" si="47"/>
        <v>0</v>
      </c>
      <c r="AC347" s="21">
        <f t="shared" si="48"/>
        <v>0</v>
      </c>
      <c r="AD347" s="24">
        <f t="shared" si="49"/>
        <v>0</v>
      </c>
      <c r="AF347" s="15">
        <f t="shared" si="50"/>
        <v>0</v>
      </c>
    </row>
    <row r="348" spans="1:32" x14ac:dyDescent="0.25">
      <c r="A348" s="75"/>
      <c r="B348" s="75" t="e">
        <f>INDEX('FY16 DataDump'!$A$2:$H$4537, MATCH('FY16 Individual Analysis'!A348, 'FY16 DataDump'!$C$2:$C$4537, 0), MATCH('FY16 DataDump'!$B$1, 'FY16 DataDump'!$A$1:$H$1))</f>
        <v>#N/A</v>
      </c>
      <c r="C348" s="75" t="e">
        <f>INDEX('FY16 DataDump'!$A$2:$H$4537, MATCH('FY16 Individual Analysis'!A348, 'FY16 DataDump'!$C$2:$C$4537, 0), MATCH('FY16 DataDump'!$D$1, 'FY16 DataDump'!$A$1:$H$1))</f>
        <v>#N/A</v>
      </c>
      <c r="D348" s="27">
        <f>SUMIFS('FY16 DataDump'!$E$2:$E$4537, 'FY16 DataDump'!$C$2:$C$4537, 'FY16 Individual Analysis'!$A348, 'FY16 DataDump'!$H$2:$H$4537, D$2)</f>
        <v>0</v>
      </c>
      <c r="E348" s="27">
        <f>SUMIFS('FY16 DataDump'!$E$2:$E$4537, 'FY16 DataDump'!$C$2:$C$4537, 'FY16 Individual Analysis'!$A348, 'FY16 DataDump'!$H$2:$H$4537, E$2)</f>
        <v>0</v>
      </c>
      <c r="F348" s="27">
        <f>SUMIFS('FY16 DataDump'!$E$2:$E$4537, 'FY16 DataDump'!$C$2:$C$4537, 'FY16 Individual Analysis'!$A348, 'FY16 DataDump'!$H$2:$H$4537, F$2)</f>
        <v>0</v>
      </c>
      <c r="G348" s="27">
        <f>SUMIFS('FY16 DataDump'!$E$2:$E$4537, 'FY16 DataDump'!$C$2:$C$4537, 'FY16 Individual Analysis'!$A348, 'FY16 DataDump'!$H$2:$H$4537, G$2)</f>
        <v>0</v>
      </c>
      <c r="H348" s="27">
        <f>SUMIFS('FY16 DataDump'!$E$2:$E$4537, 'FY16 DataDump'!$C$2:$C$4537, 'FY16 Individual Analysis'!$A348, 'FY16 DataDump'!$H$2:$H$4537, H$2)</f>
        <v>0</v>
      </c>
      <c r="I348" s="27">
        <f>SUMIFS('FY16 DataDump'!$E$2:$E$4537, 'FY16 DataDump'!$C$2:$C$4537, 'FY16 Individual Analysis'!$A348, 'FY16 DataDump'!$H$2:$H$4537, I$2)</f>
        <v>0</v>
      </c>
      <c r="J348" s="27">
        <f>SUMIFS('FY16 DataDump'!$E$2:$E$4537, 'FY16 DataDump'!$C$2:$C$4537, 'FY16 Individual Analysis'!$A348, 'FY16 DataDump'!$H$2:$H$4537, J$2)</f>
        <v>0</v>
      </c>
      <c r="K348" s="27">
        <f>SUMIFS('FY16 DataDump'!$E$2:$E$4537, 'FY16 DataDump'!$C$2:$C$4537, 'FY16 Individual Analysis'!$A348, 'FY16 DataDump'!$H$2:$H$4537, K$2)</f>
        <v>0</v>
      </c>
      <c r="L348" s="27">
        <f>SUMIFS('FY16 DataDump'!$E$2:$E$4537, 'FY16 DataDump'!$C$2:$C$4537, 'FY16 Individual Analysis'!$A348, 'FY16 DataDump'!$H$2:$H$4537, L$2)</f>
        <v>0</v>
      </c>
      <c r="M348" s="27">
        <f>SUMIFS('FY16 DataDump'!$E$2:$E$4537, 'FY16 DataDump'!$C$2:$C$4537, 'FY16 Individual Analysis'!$A348, 'FY16 DataDump'!$H$2:$H$4537, M$2)</f>
        <v>0</v>
      </c>
      <c r="N348" s="27">
        <f>SUMIFS('FY16 DataDump'!$E$2:$E$4537, 'FY16 DataDump'!$C$2:$C$4537, 'FY16 Individual Analysis'!$A348, 'FY16 DataDump'!$H$2:$H$4537, N$2)</f>
        <v>0</v>
      </c>
      <c r="O348" s="27">
        <f>SUMIFS('FY16 DataDump'!$E$2:$E$4537, 'FY16 DataDump'!$C$2:$C$4537, 'FY16 Individual Analysis'!$A348, 'FY16 DataDump'!$H$2:$H$4537, O$2)</f>
        <v>0</v>
      </c>
      <c r="P348" s="27">
        <f t="shared" si="37"/>
        <v>0</v>
      </c>
      <c r="Q348" s="108">
        <f t="shared" si="32"/>
        <v>0</v>
      </c>
      <c r="S348" s="20">
        <f t="shared" si="38"/>
        <v>0</v>
      </c>
      <c r="T348" s="21">
        <f t="shared" si="39"/>
        <v>0</v>
      </c>
      <c r="U348" s="21">
        <f t="shared" si="40"/>
        <v>0</v>
      </c>
      <c r="V348" s="21">
        <f t="shared" si="41"/>
        <v>0</v>
      </c>
      <c r="W348" s="21">
        <f t="shared" si="42"/>
        <v>0</v>
      </c>
      <c r="X348" s="21">
        <f t="shared" si="43"/>
        <v>0</v>
      </c>
      <c r="Y348" s="21">
        <f t="shared" si="44"/>
        <v>0</v>
      </c>
      <c r="Z348" s="21">
        <f t="shared" si="45"/>
        <v>0</v>
      </c>
      <c r="AA348" s="21">
        <f t="shared" si="46"/>
        <v>0</v>
      </c>
      <c r="AB348" s="21">
        <f t="shared" si="47"/>
        <v>0</v>
      </c>
      <c r="AC348" s="21">
        <f t="shared" si="48"/>
        <v>0</v>
      </c>
      <c r="AD348" s="24">
        <f t="shared" si="49"/>
        <v>0</v>
      </c>
      <c r="AF348" s="15">
        <f t="shared" si="50"/>
        <v>0</v>
      </c>
    </row>
    <row r="349" spans="1:32" x14ac:dyDescent="0.25">
      <c r="A349" s="75"/>
      <c r="B349" s="75" t="e">
        <f>INDEX('FY16 DataDump'!$A$2:$H$4537, MATCH('FY16 Individual Analysis'!A349, 'FY16 DataDump'!$C$2:$C$4537, 0), MATCH('FY16 DataDump'!$B$1, 'FY16 DataDump'!$A$1:$H$1))</f>
        <v>#N/A</v>
      </c>
      <c r="C349" s="75" t="e">
        <f>INDEX('FY16 DataDump'!$A$2:$H$4537, MATCH('FY16 Individual Analysis'!A349, 'FY16 DataDump'!$C$2:$C$4537, 0), MATCH('FY16 DataDump'!$D$1, 'FY16 DataDump'!$A$1:$H$1))</f>
        <v>#N/A</v>
      </c>
      <c r="D349" s="27">
        <f>SUMIFS('FY16 DataDump'!$E$2:$E$4537, 'FY16 DataDump'!$C$2:$C$4537, 'FY16 Individual Analysis'!$A349, 'FY16 DataDump'!$H$2:$H$4537, D$2)</f>
        <v>0</v>
      </c>
      <c r="E349" s="27">
        <f>SUMIFS('FY16 DataDump'!$E$2:$E$4537, 'FY16 DataDump'!$C$2:$C$4537, 'FY16 Individual Analysis'!$A349, 'FY16 DataDump'!$H$2:$H$4537, E$2)</f>
        <v>0</v>
      </c>
      <c r="F349" s="27">
        <f>SUMIFS('FY16 DataDump'!$E$2:$E$4537, 'FY16 DataDump'!$C$2:$C$4537, 'FY16 Individual Analysis'!$A349, 'FY16 DataDump'!$H$2:$H$4537, F$2)</f>
        <v>0</v>
      </c>
      <c r="G349" s="27">
        <f>SUMIFS('FY16 DataDump'!$E$2:$E$4537, 'FY16 DataDump'!$C$2:$C$4537, 'FY16 Individual Analysis'!$A349, 'FY16 DataDump'!$H$2:$H$4537, G$2)</f>
        <v>0</v>
      </c>
      <c r="H349" s="27">
        <f>SUMIFS('FY16 DataDump'!$E$2:$E$4537, 'FY16 DataDump'!$C$2:$C$4537, 'FY16 Individual Analysis'!$A349, 'FY16 DataDump'!$H$2:$H$4537, H$2)</f>
        <v>0</v>
      </c>
      <c r="I349" s="27">
        <f>SUMIFS('FY16 DataDump'!$E$2:$E$4537, 'FY16 DataDump'!$C$2:$C$4537, 'FY16 Individual Analysis'!$A349, 'FY16 DataDump'!$H$2:$H$4537, I$2)</f>
        <v>0</v>
      </c>
      <c r="J349" s="27">
        <f>SUMIFS('FY16 DataDump'!$E$2:$E$4537, 'FY16 DataDump'!$C$2:$C$4537, 'FY16 Individual Analysis'!$A349, 'FY16 DataDump'!$H$2:$H$4537, J$2)</f>
        <v>0</v>
      </c>
      <c r="K349" s="27">
        <f>SUMIFS('FY16 DataDump'!$E$2:$E$4537, 'FY16 DataDump'!$C$2:$C$4537, 'FY16 Individual Analysis'!$A349, 'FY16 DataDump'!$H$2:$H$4537, K$2)</f>
        <v>0</v>
      </c>
      <c r="L349" s="27">
        <f>SUMIFS('FY16 DataDump'!$E$2:$E$4537, 'FY16 DataDump'!$C$2:$C$4537, 'FY16 Individual Analysis'!$A349, 'FY16 DataDump'!$H$2:$H$4537, L$2)</f>
        <v>0</v>
      </c>
      <c r="M349" s="27">
        <f>SUMIFS('FY16 DataDump'!$E$2:$E$4537, 'FY16 DataDump'!$C$2:$C$4537, 'FY16 Individual Analysis'!$A349, 'FY16 DataDump'!$H$2:$H$4537, M$2)</f>
        <v>0</v>
      </c>
      <c r="N349" s="27">
        <f>SUMIFS('FY16 DataDump'!$E$2:$E$4537, 'FY16 DataDump'!$C$2:$C$4537, 'FY16 Individual Analysis'!$A349, 'FY16 DataDump'!$H$2:$H$4537, N$2)</f>
        <v>0</v>
      </c>
      <c r="O349" s="27">
        <f>SUMIFS('FY16 DataDump'!$E$2:$E$4537, 'FY16 DataDump'!$C$2:$C$4537, 'FY16 Individual Analysis'!$A349, 'FY16 DataDump'!$H$2:$H$4537, O$2)</f>
        <v>0</v>
      </c>
      <c r="P349" s="27">
        <f t="shared" si="37"/>
        <v>0</v>
      </c>
      <c r="Q349" s="108">
        <f t="shared" si="32"/>
        <v>0</v>
      </c>
      <c r="S349" s="20">
        <f t="shared" si="38"/>
        <v>0</v>
      </c>
      <c r="T349" s="21">
        <f t="shared" si="39"/>
        <v>0</v>
      </c>
      <c r="U349" s="21">
        <f t="shared" si="40"/>
        <v>0</v>
      </c>
      <c r="V349" s="21">
        <f t="shared" si="41"/>
        <v>0</v>
      </c>
      <c r="W349" s="21">
        <f t="shared" si="42"/>
        <v>0</v>
      </c>
      <c r="X349" s="21">
        <f t="shared" si="43"/>
        <v>0</v>
      </c>
      <c r="Y349" s="21">
        <f t="shared" si="44"/>
        <v>0</v>
      </c>
      <c r="Z349" s="21">
        <f t="shared" si="45"/>
        <v>0</v>
      </c>
      <c r="AA349" s="21">
        <f t="shared" si="46"/>
        <v>0</v>
      </c>
      <c r="AB349" s="21">
        <f t="shared" si="47"/>
        <v>0</v>
      </c>
      <c r="AC349" s="21">
        <f t="shared" si="48"/>
        <v>0</v>
      </c>
      <c r="AD349" s="24">
        <f t="shared" si="49"/>
        <v>0</v>
      </c>
      <c r="AF349" s="15">
        <f t="shared" si="50"/>
        <v>0</v>
      </c>
    </row>
    <row r="350" spans="1:32" x14ac:dyDescent="0.25">
      <c r="A350" s="75"/>
      <c r="B350" s="75" t="e">
        <f>INDEX('FY16 DataDump'!$A$2:$H$4537, MATCH('FY16 Individual Analysis'!A350, 'FY16 DataDump'!$C$2:$C$4537, 0), MATCH('FY16 DataDump'!$B$1, 'FY16 DataDump'!$A$1:$H$1))</f>
        <v>#N/A</v>
      </c>
      <c r="C350" s="75" t="e">
        <f>INDEX('FY16 DataDump'!$A$2:$H$4537, MATCH('FY16 Individual Analysis'!A350, 'FY16 DataDump'!$C$2:$C$4537, 0), MATCH('FY16 DataDump'!$D$1, 'FY16 DataDump'!$A$1:$H$1))</f>
        <v>#N/A</v>
      </c>
      <c r="D350" s="27">
        <f>SUMIFS('FY16 DataDump'!$E$2:$E$4537, 'FY16 DataDump'!$C$2:$C$4537, 'FY16 Individual Analysis'!$A350, 'FY16 DataDump'!$H$2:$H$4537, D$2)</f>
        <v>0</v>
      </c>
      <c r="E350" s="27">
        <f>SUMIFS('FY16 DataDump'!$E$2:$E$4537, 'FY16 DataDump'!$C$2:$C$4537, 'FY16 Individual Analysis'!$A350, 'FY16 DataDump'!$H$2:$H$4537, E$2)</f>
        <v>0</v>
      </c>
      <c r="F350" s="27">
        <f>SUMIFS('FY16 DataDump'!$E$2:$E$4537, 'FY16 DataDump'!$C$2:$C$4537, 'FY16 Individual Analysis'!$A350, 'FY16 DataDump'!$H$2:$H$4537, F$2)</f>
        <v>0</v>
      </c>
      <c r="G350" s="27">
        <f>SUMIFS('FY16 DataDump'!$E$2:$E$4537, 'FY16 DataDump'!$C$2:$C$4537, 'FY16 Individual Analysis'!$A350, 'FY16 DataDump'!$H$2:$H$4537, G$2)</f>
        <v>0</v>
      </c>
      <c r="H350" s="27">
        <f>SUMIFS('FY16 DataDump'!$E$2:$E$4537, 'FY16 DataDump'!$C$2:$C$4537, 'FY16 Individual Analysis'!$A350, 'FY16 DataDump'!$H$2:$H$4537, H$2)</f>
        <v>0</v>
      </c>
      <c r="I350" s="27">
        <f>SUMIFS('FY16 DataDump'!$E$2:$E$4537, 'FY16 DataDump'!$C$2:$C$4537, 'FY16 Individual Analysis'!$A350, 'FY16 DataDump'!$H$2:$H$4537, I$2)</f>
        <v>0</v>
      </c>
      <c r="J350" s="27">
        <f>SUMIFS('FY16 DataDump'!$E$2:$E$4537, 'FY16 DataDump'!$C$2:$C$4537, 'FY16 Individual Analysis'!$A350, 'FY16 DataDump'!$H$2:$H$4537, J$2)</f>
        <v>0</v>
      </c>
      <c r="K350" s="27">
        <f>SUMIFS('FY16 DataDump'!$E$2:$E$4537, 'FY16 DataDump'!$C$2:$C$4537, 'FY16 Individual Analysis'!$A350, 'FY16 DataDump'!$H$2:$H$4537, K$2)</f>
        <v>0</v>
      </c>
      <c r="L350" s="27">
        <f>SUMIFS('FY16 DataDump'!$E$2:$E$4537, 'FY16 DataDump'!$C$2:$C$4537, 'FY16 Individual Analysis'!$A350, 'FY16 DataDump'!$H$2:$H$4537, L$2)</f>
        <v>0</v>
      </c>
      <c r="M350" s="27">
        <f>SUMIFS('FY16 DataDump'!$E$2:$E$4537, 'FY16 DataDump'!$C$2:$C$4537, 'FY16 Individual Analysis'!$A350, 'FY16 DataDump'!$H$2:$H$4537, M$2)</f>
        <v>0</v>
      </c>
      <c r="N350" s="27">
        <f>SUMIFS('FY16 DataDump'!$E$2:$E$4537, 'FY16 DataDump'!$C$2:$C$4537, 'FY16 Individual Analysis'!$A350, 'FY16 DataDump'!$H$2:$H$4537, N$2)</f>
        <v>0</v>
      </c>
      <c r="O350" s="27">
        <f>SUMIFS('FY16 DataDump'!$E$2:$E$4537, 'FY16 DataDump'!$C$2:$C$4537, 'FY16 Individual Analysis'!$A350, 'FY16 DataDump'!$H$2:$H$4537, O$2)</f>
        <v>0</v>
      </c>
      <c r="P350" s="27">
        <f t="shared" si="37"/>
        <v>0</v>
      </c>
      <c r="Q350" s="108">
        <f t="shared" si="32"/>
        <v>0</v>
      </c>
      <c r="S350" s="20">
        <f t="shared" si="38"/>
        <v>0</v>
      </c>
      <c r="T350" s="21">
        <f t="shared" si="39"/>
        <v>0</v>
      </c>
      <c r="U350" s="21">
        <f t="shared" si="40"/>
        <v>0</v>
      </c>
      <c r="V350" s="21">
        <f t="shared" si="41"/>
        <v>0</v>
      </c>
      <c r="W350" s="21">
        <f t="shared" si="42"/>
        <v>0</v>
      </c>
      <c r="X350" s="21">
        <f t="shared" si="43"/>
        <v>0</v>
      </c>
      <c r="Y350" s="21">
        <f t="shared" si="44"/>
        <v>0</v>
      </c>
      <c r="Z350" s="21">
        <f t="shared" si="45"/>
        <v>0</v>
      </c>
      <c r="AA350" s="21">
        <f t="shared" si="46"/>
        <v>0</v>
      </c>
      <c r="AB350" s="21">
        <f t="shared" si="47"/>
        <v>0</v>
      </c>
      <c r="AC350" s="21">
        <f t="shared" si="48"/>
        <v>0</v>
      </c>
      <c r="AD350" s="24">
        <f t="shared" si="49"/>
        <v>0</v>
      </c>
      <c r="AF350" s="15">
        <f t="shared" si="50"/>
        <v>0</v>
      </c>
    </row>
    <row r="351" spans="1:32" x14ac:dyDescent="0.25">
      <c r="A351" s="75"/>
      <c r="B351" s="75" t="e">
        <f>INDEX('FY16 DataDump'!$A$2:$H$4537, MATCH('FY16 Individual Analysis'!A351, 'FY16 DataDump'!$C$2:$C$4537, 0), MATCH('FY16 DataDump'!$B$1, 'FY16 DataDump'!$A$1:$H$1))</f>
        <v>#N/A</v>
      </c>
      <c r="C351" s="75" t="e">
        <f>INDEX('FY16 DataDump'!$A$2:$H$4537, MATCH('FY16 Individual Analysis'!A351, 'FY16 DataDump'!$C$2:$C$4537, 0), MATCH('FY16 DataDump'!$D$1, 'FY16 DataDump'!$A$1:$H$1))</f>
        <v>#N/A</v>
      </c>
      <c r="D351" s="27">
        <f>SUMIFS('FY16 DataDump'!$E$2:$E$4537, 'FY16 DataDump'!$C$2:$C$4537, 'FY16 Individual Analysis'!$A351, 'FY16 DataDump'!$H$2:$H$4537, D$2)</f>
        <v>0</v>
      </c>
      <c r="E351" s="27">
        <f>SUMIFS('FY16 DataDump'!$E$2:$E$4537, 'FY16 DataDump'!$C$2:$C$4537, 'FY16 Individual Analysis'!$A351, 'FY16 DataDump'!$H$2:$H$4537, E$2)</f>
        <v>0</v>
      </c>
      <c r="F351" s="27">
        <f>SUMIFS('FY16 DataDump'!$E$2:$E$4537, 'FY16 DataDump'!$C$2:$C$4537, 'FY16 Individual Analysis'!$A351, 'FY16 DataDump'!$H$2:$H$4537, F$2)</f>
        <v>0</v>
      </c>
      <c r="G351" s="27">
        <f>SUMIFS('FY16 DataDump'!$E$2:$E$4537, 'FY16 DataDump'!$C$2:$C$4537, 'FY16 Individual Analysis'!$A351, 'FY16 DataDump'!$H$2:$H$4537, G$2)</f>
        <v>0</v>
      </c>
      <c r="H351" s="27">
        <f>SUMIFS('FY16 DataDump'!$E$2:$E$4537, 'FY16 DataDump'!$C$2:$C$4537, 'FY16 Individual Analysis'!$A351, 'FY16 DataDump'!$H$2:$H$4537, H$2)</f>
        <v>0</v>
      </c>
      <c r="I351" s="27">
        <f>SUMIFS('FY16 DataDump'!$E$2:$E$4537, 'FY16 DataDump'!$C$2:$C$4537, 'FY16 Individual Analysis'!$A351, 'FY16 DataDump'!$H$2:$H$4537, I$2)</f>
        <v>0</v>
      </c>
      <c r="J351" s="27">
        <f>SUMIFS('FY16 DataDump'!$E$2:$E$4537, 'FY16 DataDump'!$C$2:$C$4537, 'FY16 Individual Analysis'!$A351, 'FY16 DataDump'!$H$2:$H$4537, J$2)</f>
        <v>0</v>
      </c>
      <c r="K351" s="27">
        <f>SUMIFS('FY16 DataDump'!$E$2:$E$4537, 'FY16 DataDump'!$C$2:$C$4537, 'FY16 Individual Analysis'!$A351, 'FY16 DataDump'!$H$2:$H$4537, K$2)</f>
        <v>0</v>
      </c>
      <c r="L351" s="27">
        <f>SUMIFS('FY16 DataDump'!$E$2:$E$4537, 'FY16 DataDump'!$C$2:$C$4537, 'FY16 Individual Analysis'!$A351, 'FY16 DataDump'!$H$2:$H$4537, L$2)</f>
        <v>0</v>
      </c>
      <c r="M351" s="27">
        <f>SUMIFS('FY16 DataDump'!$E$2:$E$4537, 'FY16 DataDump'!$C$2:$C$4537, 'FY16 Individual Analysis'!$A351, 'FY16 DataDump'!$H$2:$H$4537, M$2)</f>
        <v>0</v>
      </c>
      <c r="N351" s="27">
        <f>SUMIFS('FY16 DataDump'!$E$2:$E$4537, 'FY16 DataDump'!$C$2:$C$4537, 'FY16 Individual Analysis'!$A351, 'FY16 DataDump'!$H$2:$H$4537, N$2)</f>
        <v>0</v>
      </c>
      <c r="O351" s="27">
        <f>SUMIFS('FY16 DataDump'!$E$2:$E$4537, 'FY16 DataDump'!$C$2:$C$4537, 'FY16 Individual Analysis'!$A351, 'FY16 DataDump'!$H$2:$H$4537, O$2)</f>
        <v>0</v>
      </c>
      <c r="P351" s="27">
        <f t="shared" si="37"/>
        <v>0</v>
      </c>
      <c r="Q351" s="108">
        <f t="shared" si="32"/>
        <v>0</v>
      </c>
      <c r="S351" s="20">
        <f t="shared" si="38"/>
        <v>0</v>
      </c>
      <c r="T351" s="21">
        <f t="shared" si="39"/>
        <v>0</v>
      </c>
      <c r="U351" s="21">
        <f t="shared" si="40"/>
        <v>0</v>
      </c>
      <c r="V351" s="21">
        <f t="shared" si="41"/>
        <v>0</v>
      </c>
      <c r="W351" s="21">
        <f t="shared" si="42"/>
        <v>0</v>
      </c>
      <c r="X351" s="21">
        <f t="shared" si="43"/>
        <v>0</v>
      </c>
      <c r="Y351" s="21">
        <f t="shared" si="44"/>
        <v>0</v>
      </c>
      <c r="Z351" s="21">
        <f t="shared" si="45"/>
        <v>0</v>
      </c>
      <c r="AA351" s="21">
        <f t="shared" si="46"/>
        <v>0</v>
      </c>
      <c r="AB351" s="21">
        <f t="shared" si="47"/>
        <v>0</v>
      </c>
      <c r="AC351" s="21">
        <f t="shared" si="48"/>
        <v>0</v>
      </c>
      <c r="AD351" s="24">
        <f t="shared" si="49"/>
        <v>0</v>
      </c>
      <c r="AF351" s="15">
        <f t="shared" si="50"/>
        <v>0</v>
      </c>
    </row>
    <row r="352" spans="1:32" x14ac:dyDescent="0.25">
      <c r="A352" s="75"/>
      <c r="B352" s="75" t="e">
        <f>INDEX('FY16 DataDump'!$A$2:$H$4537, MATCH('FY16 Individual Analysis'!A352, 'FY16 DataDump'!$C$2:$C$4537, 0), MATCH('FY16 DataDump'!$B$1, 'FY16 DataDump'!$A$1:$H$1))</f>
        <v>#N/A</v>
      </c>
      <c r="C352" s="75" t="e">
        <f>INDEX('FY16 DataDump'!$A$2:$H$4537, MATCH('FY16 Individual Analysis'!A352, 'FY16 DataDump'!$C$2:$C$4537, 0), MATCH('FY16 DataDump'!$D$1, 'FY16 DataDump'!$A$1:$H$1))</f>
        <v>#N/A</v>
      </c>
      <c r="D352" s="27">
        <f>SUMIFS('FY16 DataDump'!$E$2:$E$4537, 'FY16 DataDump'!$C$2:$C$4537, 'FY16 Individual Analysis'!$A352, 'FY16 DataDump'!$H$2:$H$4537, D$2)</f>
        <v>0</v>
      </c>
      <c r="E352" s="27">
        <f>SUMIFS('FY16 DataDump'!$E$2:$E$4537, 'FY16 DataDump'!$C$2:$C$4537, 'FY16 Individual Analysis'!$A352, 'FY16 DataDump'!$H$2:$H$4537, E$2)</f>
        <v>0</v>
      </c>
      <c r="F352" s="27">
        <f>SUMIFS('FY16 DataDump'!$E$2:$E$4537, 'FY16 DataDump'!$C$2:$C$4537, 'FY16 Individual Analysis'!$A352, 'FY16 DataDump'!$H$2:$H$4537, F$2)</f>
        <v>0</v>
      </c>
      <c r="G352" s="27">
        <f>SUMIFS('FY16 DataDump'!$E$2:$E$4537, 'FY16 DataDump'!$C$2:$C$4537, 'FY16 Individual Analysis'!$A352, 'FY16 DataDump'!$H$2:$H$4537, G$2)</f>
        <v>0</v>
      </c>
      <c r="H352" s="27">
        <f>SUMIFS('FY16 DataDump'!$E$2:$E$4537, 'FY16 DataDump'!$C$2:$C$4537, 'FY16 Individual Analysis'!$A352, 'FY16 DataDump'!$H$2:$H$4537, H$2)</f>
        <v>0</v>
      </c>
      <c r="I352" s="27">
        <f>SUMIFS('FY16 DataDump'!$E$2:$E$4537, 'FY16 DataDump'!$C$2:$C$4537, 'FY16 Individual Analysis'!$A352, 'FY16 DataDump'!$H$2:$H$4537, I$2)</f>
        <v>0</v>
      </c>
      <c r="J352" s="27">
        <f>SUMIFS('FY16 DataDump'!$E$2:$E$4537, 'FY16 DataDump'!$C$2:$C$4537, 'FY16 Individual Analysis'!$A352, 'FY16 DataDump'!$H$2:$H$4537, J$2)</f>
        <v>0</v>
      </c>
      <c r="K352" s="27">
        <f>SUMIFS('FY16 DataDump'!$E$2:$E$4537, 'FY16 DataDump'!$C$2:$C$4537, 'FY16 Individual Analysis'!$A352, 'FY16 DataDump'!$H$2:$H$4537, K$2)</f>
        <v>0</v>
      </c>
      <c r="L352" s="27">
        <f>SUMIFS('FY16 DataDump'!$E$2:$E$4537, 'FY16 DataDump'!$C$2:$C$4537, 'FY16 Individual Analysis'!$A352, 'FY16 DataDump'!$H$2:$H$4537, L$2)</f>
        <v>0</v>
      </c>
      <c r="M352" s="27">
        <f>SUMIFS('FY16 DataDump'!$E$2:$E$4537, 'FY16 DataDump'!$C$2:$C$4537, 'FY16 Individual Analysis'!$A352, 'FY16 DataDump'!$H$2:$H$4537, M$2)</f>
        <v>0</v>
      </c>
      <c r="N352" s="27">
        <f>SUMIFS('FY16 DataDump'!$E$2:$E$4537, 'FY16 DataDump'!$C$2:$C$4537, 'FY16 Individual Analysis'!$A352, 'FY16 DataDump'!$H$2:$H$4537, N$2)</f>
        <v>0</v>
      </c>
      <c r="O352" s="27">
        <f>SUMIFS('FY16 DataDump'!$E$2:$E$4537, 'FY16 DataDump'!$C$2:$C$4537, 'FY16 Individual Analysis'!$A352, 'FY16 DataDump'!$H$2:$H$4537, O$2)</f>
        <v>0</v>
      </c>
      <c r="P352" s="27">
        <f t="shared" si="37"/>
        <v>0</v>
      </c>
      <c r="Q352" s="108">
        <f t="shared" si="32"/>
        <v>0</v>
      </c>
      <c r="S352" s="20">
        <f t="shared" si="38"/>
        <v>0</v>
      </c>
      <c r="T352" s="21">
        <f t="shared" si="39"/>
        <v>0</v>
      </c>
      <c r="U352" s="21">
        <f t="shared" si="40"/>
        <v>0</v>
      </c>
      <c r="V352" s="21">
        <f t="shared" si="41"/>
        <v>0</v>
      </c>
      <c r="W352" s="21">
        <f t="shared" si="42"/>
        <v>0</v>
      </c>
      <c r="X352" s="21">
        <f t="shared" si="43"/>
        <v>0</v>
      </c>
      <c r="Y352" s="21">
        <f t="shared" si="44"/>
        <v>0</v>
      </c>
      <c r="Z352" s="21">
        <f t="shared" si="45"/>
        <v>0</v>
      </c>
      <c r="AA352" s="21">
        <f t="shared" si="46"/>
        <v>0</v>
      </c>
      <c r="AB352" s="21">
        <f t="shared" si="47"/>
        <v>0</v>
      </c>
      <c r="AC352" s="21">
        <f t="shared" si="48"/>
        <v>0</v>
      </c>
      <c r="AD352" s="24">
        <f t="shared" si="49"/>
        <v>0</v>
      </c>
      <c r="AF352" s="15">
        <f t="shared" si="50"/>
        <v>0</v>
      </c>
    </row>
    <row r="353" spans="1:32" x14ac:dyDescent="0.25">
      <c r="A353" s="75"/>
      <c r="B353" s="75" t="e">
        <f>INDEX('FY16 DataDump'!$A$2:$H$4537, MATCH('FY16 Individual Analysis'!A353, 'FY16 DataDump'!$C$2:$C$4537, 0), MATCH('FY16 DataDump'!$B$1, 'FY16 DataDump'!$A$1:$H$1))</f>
        <v>#N/A</v>
      </c>
      <c r="C353" s="75" t="e">
        <f>INDEX('FY16 DataDump'!$A$2:$H$4537, MATCH('FY16 Individual Analysis'!A353, 'FY16 DataDump'!$C$2:$C$4537, 0), MATCH('FY16 DataDump'!$D$1, 'FY16 DataDump'!$A$1:$H$1))</f>
        <v>#N/A</v>
      </c>
      <c r="D353" s="27">
        <f>SUMIFS('FY16 DataDump'!$E$2:$E$4537, 'FY16 DataDump'!$C$2:$C$4537, 'FY16 Individual Analysis'!$A353, 'FY16 DataDump'!$H$2:$H$4537, D$2)</f>
        <v>0</v>
      </c>
      <c r="E353" s="27">
        <f>SUMIFS('FY16 DataDump'!$E$2:$E$4537, 'FY16 DataDump'!$C$2:$C$4537, 'FY16 Individual Analysis'!$A353, 'FY16 DataDump'!$H$2:$H$4537, E$2)</f>
        <v>0</v>
      </c>
      <c r="F353" s="27">
        <f>SUMIFS('FY16 DataDump'!$E$2:$E$4537, 'FY16 DataDump'!$C$2:$C$4537, 'FY16 Individual Analysis'!$A353, 'FY16 DataDump'!$H$2:$H$4537, F$2)</f>
        <v>0</v>
      </c>
      <c r="G353" s="27">
        <f>SUMIFS('FY16 DataDump'!$E$2:$E$4537, 'FY16 DataDump'!$C$2:$C$4537, 'FY16 Individual Analysis'!$A353, 'FY16 DataDump'!$H$2:$H$4537, G$2)</f>
        <v>0</v>
      </c>
      <c r="H353" s="27">
        <f>SUMIFS('FY16 DataDump'!$E$2:$E$4537, 'FY16 DataDump'!$C$2:$C$4537, 'FY16 Individual Analysis'!$A353, 'FY16 DataDump'!$H$2:$H$4537, H$2)</f>
        <v>0</v>
      </c>
      <c r="I353" s="27">
        <f>SUMIFS('FY16 DataDump'!$E$2:$E$4537, 'FY16 DataDump'!$C$2:$C$4537, 'FY16 Individual Analysis'!$A353, 'FY16 DataDump'!$H$2:$H$4537, I$2)</f>
        <v>0</v>
      </c>
      <c r="J353" s="27">
        <f>SUMIFS('FY16 DataDump'!$E$2:$E$4537, 'FY16 DataDump'!$C$2:$C$4537, 'FY16 Individual Analysis'!$A353, 'FY16 DataDump'!$H$2:$H$4537, J$2)</f>
        <v>0</v>
      </c>
      <c r="K353" s="27">
        <f>SUMIFS('FY16 DataDump'!$E$2:$E$4537, 'FY16 DataDump'!$C$2:$C$4537, 'FY16 Individual Analysis'!$A353, 'FY16 DataDump'!$H$2:$H$4537, K$2)</f>
        <v>0</v>
      </c>
      <c r="L353" s="27">
        <f>SUMIFS('FY16 DataDump'!$E$2:$E$4537, 'FY16 DataDump'!$C$2:$C$4537, 'FY16 Individual Analysis'!$A353, 'FY16 DataDump'!$H$2:$H$4537, L$2)</f>
        <v>0</v>
      </c>
      <c r="M353" s="27">
        <f>SUMIFS('FY16 DataDump'!$E$2:$E$4537, 'FY16 DataDump'!$C$2:$C$4537, 'FY16 Individual Analysis'!$A353, 'FY16 DataDump'!$H$2:$H$4537, M$2)</f>
        <v>0</v>
      </c>
      <c r="N353" s="27">
        <f>SUMIFS('FY16 DataDump'!$E$2:$E$4537, 'FY16 DataDump'!$C$2:$C$4537, 'FY16 Individual Analysis'!$A353, 'FY16 DataDump'!$H$2:$H$4537, N$2)</f>
        <v>0</v>
      </c>
      <c r="O353" s="27">
        <f>SUMIFS('FY16 DataDump'!$E$2:$E$4537, 'FY16 DataDump'!$C$2:$C$4537, 'FY16 Individual Analysis'!$A353, 'FY16 DataDump'!$H$2:$H$4537, O$2)</f>
        <v>0</v>
      </c>
      <c r="P353" s="27">
        <f t="shared" si="37"/>
        <v>0</v>
      </c>
      <c r="Q353" s="108">
        <f t="shared" si="32"/>
        <v>0</v>
      </c>
      <c r="S353" s="20">
        <f t="shared" si="38"/>
        <v>0</v>
      </c>
      <c r="T353" s="21">
        <f t="shared" si="39"/>
        <v>0</v>
      </c>
      <c r="U353" s="21">
        <f t="shared" si="40"/>
        <v>0</v>
      </c>
      <c r="V353" s="21">
        <f t="shared" si="41"/>
        <v>0</v>
      </c>
      <c r="W353" s="21">
        <f t="shared" si="42"/>
        <v>0</v>
      </c>
      <c r="X353" s="21">
        <f t="shared" si="43"/>
        <v>0</v>
      </c>
      <c r="Y353" s="21">
        <f t="shared" si="44"/>
        <v>0</v>
      </c>
      <c r="Z353" s="21">
        <f t="shared" si="45"/>
        <v>0</v>
      </c>
      <c r="AA353" s="21">
        <f t="shared" si="46"/>
        <v>0</v>
      </c>
      <c r="AB353" s="21">
        <f t="shared" si="47"/>
        <v>0</v>
      </c>
      <c r="AC353" s="21">
        <f t="shared" si="48"/>
        <v>0</v>
      </c>
      <c r="AD353" s="24">
        <f t="shared" si="49"/>
        <v>0</v>
      </c>
      <c r="AF353" s="15">
        <f t="shared" si="50"/>
        <v>0</v>
      </c>
    </row>
    <row r="354" spans="1:32" x14ac:dyDescent="0.25">
      <c r="A354" s="75"/>
      <c r="B354" s="75" t="e">
        <f>INDEX('FY16 DataDump'!$A$2:$H$4537, MATCH('FY16 Individual Analysis'!A354, 'FY16 DataDump'!$C$2:$C$4537, 0), MATCH('FY16 DataDump'!$B$1, 'FY16 DataDump'!$A$1:$H$1))</f>
        <v>#N/A</v>
      </c>
      <c r="C354" s="75" t="e">
        <f>INDEX('FY16 DataDump'!$A$2:$H$4537, MATCH('FY16 Individual Analysis'!A354, 'FY16 DataDump'!$C$2:$C$4537, 0), MATCH('FY16 DataDump'!$D$1, 'FY16 DataDump'!$A$1:$H$1))</f>
        <v>#N/A</v>
      </c>
      <c r="D354" s="27">
        <f>SUMIFS('FY16 DataDump'!$E$2:$E$4537, 'FY16 DataDump'!$C$2:$C$4537, 'FY16 Individual Analysis'!$A354, 'FY16 DataDump'!$H$2:$H$4537, D$2)</f>
        <v>0</v>
      </c>
      <c r="E354" s="27">
        <f>SUMIFS('FY16 DataDump'!$E$2:$E$4537, 'FY16 DataDump'!$C$2:$C$4537, 'FY16 Individual Analysis'!$A354, 'FY16 DataDump'!$H$2:$H$4537, E$2)</f>
        <v>0</v>
      </c>
      <c r="F354" s="27">
        <f>SUMIFS('FY16 DataDump'!$E$2:$E$4537, 'FY16 DataDump'!$C$2:$C$4537, 'FY16 Individual Analysis'!$A354, 'FY16 DataDump'!$H$2:$H$4537, F$2)</f>
        <v>0</v>
      </c>
      <c r="G354" s="27">
        <f>SUMIFS('FY16 DataDump'!$E$2:$E$4537, 'FY16 DataDump'!$C$2:$C$4537, 'FY16 Individual Analysis'!$A354, 'FY16 DataDump'!$H$2:$H$4537, G$2)</f>
        <v>0</v>
      </c>
      <c r="H354" s="27">
        <f>SUMIFS('FY16 DataDump'!$E$2:$E$4537, 'FY16 DataDump'!$C$2:$C$4537, 'FY16 Individual Analysis'!$A354, 'FY16 DataDump'!$H$2:$H$4537, H$2)</f>
        <v>0</v>
      </c>
      <c r="I354" s="27">
        <f>SUMIFS('FY16 DataDump'!$E$2:$E$4537, 'FY16 DataDump'!$C$2:$C$4537, 'FY16 Individual Analysis'!$A354, 'FY16 DataDump'!$H$2:$H$4537, I$2)</f>
        <v>0</v>
      </c>
      <c r="J354" s="27">
        <f>SUMIFS('FY16 DataDump'!$E$2:$E$4537, 'FY16 DataDump'!$C$2:$C$4537, 'FY16 Individual Analysis'!$A354, 'FY16 DataDump'!$H$2:$H$4537, J$2)</f>
        <v>0</v>
      </c>
      <c r="K354" s="27">
        <f>SUMIFS('FY16 DataDump'!$E$2:$E$4537, 'FY16 DataDump'!$C$2:$C$4537, 'FY16 Individual Analysis'!$A354, 'FY16 DataDump'!$H$2:$H$4537, K$2)</f>
        <v>0</v>
      </c>
      <c r="L354" s="27">
        <f>SUMIFS('FY16 DataDump'!$E$2:$E$4537, 'FY16 DataDump'!$C$2:$C$4537, 'FY16 Individual Analysis'!$A354, 'FY16 DataDump'!$H$2:$H$4537, L$2)</f>
        <v>0</v>
      </c>
      <c r="M354" s="27">
        <f>SUMIFS('FY16 DataDump'!$E$2:$E$4537, 'FY16 DataDump'!$C$2:$C$4537, 'FY16 Individual Analysis'!$A354, 'FY16 DataDump'!$H$2:$H$4537, M$2)</f>
        <v>0</v>
      </c>
      <c r="N354" s="27">
        <f>SUMIFS('FY16 DataDump'!$E$2:$E$4537, 'FY16 DataDump'!$C$2:$C$4537, 'FY16 Individual Analysis'!$A354, 'FY16 DataDump'!$H$2:$H$4537, N$2)</f>
        <v>0</v>
      </c>
      <c r="O354" s="27">
        <f>SUMIFS('FY16 DataDump'!$E$2:$E$4537, 'FY16 DataDump'!$C$2:$C$4537, 'FY16 Individual Analysis'!$A354, 'FY16 DataDump'!$H$2:$H$4537, O$2)</f>
        <v>0</v>
      </c>
      <c r="P354" s="27">
        <f t="shared" si="37"/>
        <v>0</v>
      </c>
      <c r="Q354" s="108">
        <f t="shared" si="32"/>
        <v>0</v>
      </c>
      <c r="S354" s="20">
        <f t="shared" si="38"/>
        <v>0</v>
      </c>
      <c r="T354" s="21">
        <f t="shared" si="39"/>
        <v>0</v>
      </c>
      <c r="U354" s="21">
        <f t="shared" si="40"/>
        <v>0</v>
      </c>
      <c r="V354" s="21">
        <f t="shared" si="41"/>
        <v>0</v>
      </c>
      <c r="W354" s="21">
        <f t="shared" si="42"/>
        <v>0</v>
      </c>
      <c r="X354" s="21">
        <f t="shared" si="43"/>
        <v>0</v>
      </c>
      <c r="Y354" s="21">
        <f t="shared" si="44"/>
        <v>0</v>
      </c>
      <c r="Z354" s="21">
        <f t="shared" si="45"/>
        <v>0</v>
      </c>
      <c r="AA354" s="21">
        <f t="shared" si="46"/>
        <v>0</v>
      </c>
      <c r="AB354" s="21">
        <f t="shared" si="47"/>
        <v>0</v>
      </c>
      <c r="AC354" s="21">
        <f t="shared" si="48"/>
        <v>0</v>
      </c>
      <c r="AD354" s="24">
        <f t="shared" si="49"/>
        <v>0</v>
      </c>
      <c r="AF354" s="15">
        <f t="shared" si="50"/>
        <v>0</v>
      </c>
    </row>
    <row r="355" spans="1:32" x14ac:dyDescent="0.25">
      <c r="A355" s="75"/>
      <c r="B355" s="75" t="e">
        <f>INDEX('FY16 DataDump'!$A$2:$H$4537, MATCH('FY16 Individual Analysis'!A355, 'FY16 DataDump'!$C$2:$C$4537, 0), MATCH('FY16 DataDump'!$B$1, 'FY16 DataDump'!$A$1:$H$1))</f>
        <v>#N/A</v>
      </c>
      <c r="C355" s="75" t="e">
        <f>INDEX('FY16 DataDump'!$A$2:$H$4537, MATCH('FY16 Individual Analysis'!A355, 'FY16 DataDump'!$C$2:$C$4537, 0), MATCH('FY16 DataDump'!$D$1, 'FY16 DataDump'!$A$1:$H$1))</f>
        <v>#N/A</v>
      </c>
      <c r="D355" s="27">
        <f>SUMIFS('FY16 DataDump'!$E$2:$E$4537, 'FY16 DataDump'!$C$2:$C$4537, 'FY16 Individual Analysis'!$A355, 'FY16 DataDump'!$H$2:$H$4537, D$2)</f>
        <v>0</v>
      </c>
      <c r="E355" s="27">
        <f>SUMIFS('FY16 DataDump'!$E$2:$E$4537, 'FY16 DataDump'!$C$2:$C$4537, 'FY16 Individual Analysis'!$A355, 'FY16 DataDump'!$H$2:$H$4537, E$2)</f>
        <v>0</v>
      </c>
      <c r="F355" s="27">
        <f>SUMIFS('FY16 DataDump'!$E$2:$E$4537, 'FY16 DataDump'!$C$2:$C$4537, 'FY16 Individual Analysis'!$A355, 'FY16 DataDump'!$H$2:$H$4537, F$2)</f>
        <v>0</v>
      </c>
      <c r="G355" s="27">
        <f>SUMIFS('FY16 DataDump'!$E$2:$E$4537, 'FY16 DataDump'!$C$2:$C$4537, 'FY16 Individual Analysis'!$A355, 'FY16 DataDump'!$H$2:$H$4537, G$2)</f>
        <v>0</v>
      </c>
      <c r="H355" s="27">
        <f>SUMIFS('FY16 DataDump'!$E$2:$E$4537, 'FY16 DataDump'!$C$2:$C$4537, 'FY16 Individual Analysis'!$A355, 'FY16 DataDump'!$H$2:$H$4537, H$2)</f>
        <v>0</v>
      </c>
      <c r="I355" s="27">
        <f>SUMIFS('FY16 DataDump'!$E$2:$E$4537, 'FY16 DataDump'!$C$2:$C$4537, 'FY16 Individual Analysis'!$A355, 'FY16 DataDump'!$H$2:$H$4537, I$2)</f>
        <v>0</v>
      </c>
      <c r="J355" s="27">
        <f>SUMIFS('FY16 DataDump'!$E$2:$E$4537, 'FY16 DataDump'!$C$2:$C$4537, 'FY16 Individual Analysis'!$A355, 'FY16 DataDump'!$H$2:$H$4537, J$2)</f>
        <v>0</v>
      </c>
      <c r="K355" s="27">
        <f>SUMIFS('FY16 DataDump'!$E$2:$E$4537, 'FY16 DataDump'!$C$2:$C$4537, 'FY16 Individual Analysis'!$A355, 'FY16 DataDump'!$H$2:$H$4537, K$2)</f>
        <v>0</v>
      </c>
      <c r="L355" s="27">
        <f>SUMIFS('FY16 DataDump'!$E$2:$E$4537, 'FY16 DataDump'!$C$2:$C$4537, 'FY16 Individual Analysis'!$A355, 'FY16 DataDump'!$H$2:$H$4537, L$2)</f>
        <v>0</v>
      </c>
      <c r="M355" s="27">
        <f>SUMIFS('FY16 DataDump'!$E$2:$E$4537, 'FY16 DataDump'!$C$2:$C$4537, 'FY16 Individual Analysis'!$A355, 'FY16 DataDump'!$H$2:$H$4537, M$2)</f>
        <v>0</v>
      </c>
      <c r="N355" s="27">
        <f>SUMIFS('FY16 DataDump'!$E$2:$E$4537, 'FY16 DataDump'!$C$2:$C$4537, 'FY16 Individual Analysis'!$A355, 'FY16 DataDump'!$H$2:$H$4537, N$2)</f>
        <v>0</v>
      </c>
      <c r="O355" s="27">
        <f>SUMIFS('FY16 DataDump'!$E$2:$E$4537, 'FY16 DataDump'!$C$2:$C$4537, 'FY16 Individual Analysis'!$A355, 'FY16 DataDump'!$H$2:$H$4537, O$2)</f>
        <v>0</v>
      </c>
      <c r="P355" s="27">
        <f t="shared" si="37"/>
        <v>0</v>
      </c>
      <c r="Q355" s="108">
        <f t="shared" si="32"/>
        <v>0</v>
      </c>
      <c r="S355" s="20">
        <f t="shared" si="38"/>
        <v>0</v>
      </c>
      <c r="T355" s="21">
        <f t="shared" si="39"/>
        <v>0</v>
      </c>
      <c r="U355" s="21">
        <f t="shared" si="40"/>
        <v>0</v>
      </c>
      <c r="V355" s="21">
        <f t="shared" si="41"/>
        <v>0</v>
      </c>
      <c r="W355" s="21">
        <f t="shared" si="42"/>
        <v>0</v>
      </c>
      <c r="X355" s="21">
        <f t="shared" si="43"/>
        <v>0</v>
      </c>
      <c r="Y355" s="21">
        <f t="shared" si="44"/>
        <v>0</v>
      </c>
      <c r="Z355" s="21">
        <f t="shared" si="45"/>
        <v>0</v>
      </c>
      <c r="AA355" s="21">
        <f t="shared" si="46"/>
        <v>0</v>
      </c>
      <c r="AB355" s="21">
        <f t="shared" si="47"/>
        <v>0</v>
      </c>
      <c r="AC355" s="21">
        <f t="shared" si="48"/>
        <v>0</v>
      </c>
      <c r="AD355" s="24">
        <f t="shared" si="49"/>
        <v>0</v>
      </c>
      <c r="AF355" s="15">
        <f t="shared" si="50"/>
        <v>0</v>
      </c>
    </row>
    <row r="356" spans="1:32" x14ac:dyDescent="0.25">
      <c r="A356" s="75"/>
      <c r="B356" s="75" t="e">
        <f>INDEX('FY16 DataDump'!$A$2:$H$4537, MATCH('FY16 Individual Analysis'!A356, 'FY16 DataDump'!$C$2:$C$4537, 0), MATCH('FY16 DataDump'!$B$1, 'FY16 DataDump'!$A$1:$H$1))</f>
        <v>#N/A</v>
      </c>
      <c r="C356" s="75" t="e">
        <f>INDEX('FY16 DataDump'!$A$2:$H$4537, MATCH('FY16 Individual Analysis'!A356, 'FY16 DataDump'!$C$2:$C$4537, 0), MATCH('FY16 DataDump'!$D$1, 'FY16 DataDump'!$A$1:$H$1))</f>
        <v>#N/A</v>
      </c>
      <c r="D356" s="27">
        <f>SUMIFS('FY16 DataDump'!$E$2:$E$4537, 'FY16 DataDump'!$C$2:$C$4537, 'FY16 Individual Analysis'!$A356, 'FY16 DataDump'!$H$2:$H$4537, D$2)</f>
        <v>0</v>
      </c>
      <c r="E356" s="27">
        <f>SUMIFS('FY16 DataDump'!$E$2:$E$4537, 'FY16 DataDump'!$C$2:$C$4537, 'FY16 Individual Analysis'!$A356, 'FY16 DataDump'!$H$2:$H$4537, E$2)</f>
        <v>0</v>
      </c>
      <c r="F356" s="27">
        <f>SUMIFS('FY16 DataDump'!$E$2:$E$4537, 'FY16 DataDump'!$C$2:$C$4537, 'FY16 Individual Analysis'!$A356, 'FY16 DataDump'!$H$2:$H$4537, F$2)</f>
        <v>0</v>
      </c>
      <c r="G356" s="27">
        <f>SUMIFS('FY16 DataDump'!$E$2:$E$4537, 'FY16 DataDump'!$C$2:$C$4537, 'FY16 Individual Analysis'!$A356, 'FY16 DataDump'!$H$2:$H$4537, G$2)</f>
        <v>0</v>
      </c>
      <c r="H356" s="27">
        <f>SUMIFS('FY16 DataDump'!$E$2:$E$4537, 'FY16 DataDump'!$C$2:$C$4537, 'FY16 Individual Analysis'!$A356, 'FY16 DataDump'!$H$2:$H$4537, H$2)</f>
        <v>0</v>
      </c>
      <c r="I356" s="27">
        <f>SUMIFS('FY16 DataDump'!$E$2:$E$4537, 'FY16 DataDump'!$C$2:$C$4537, 'FY16 Individual Analysis'!$A356, 'FY16 DataDump'!$H$2:$H$4537, I$2)</f>
        <v>0</v>
      </c>
      <c r="J356" s="27">
        <f>SUMIFS('FY16 DataDump'!$E$2:$E$4537, 'FY16 DataDump'!$C$2:$C$4537, 'FY16 Individual Analysis'!$A356, 'FY16 DataDump'!$H$2:$H$4537, J$2)</f>
        <v>0</v>
      </c>
      <c r="K356" s="27">
        <f>SUMIFS('FY16 DataDump'!$E$2:$E$4537, 'FY16 DataDump'!$C$2:$C$4537, 'FY16 Individual Analysis'!$A356, 'FY16 DataDump'!$H$2:$H$4537, K$2)</f>
        <v>0</v>
      </c>
      <c r="L356" s="27">
        <f>SUMIFS('FY16 DataDump'!$E$2:$E$4537, 'FY16 DataDump'!$C$2:$C$4537, 'FY16 Individual Analysis'!$A356, 'FY16 DataDump'!$H$2:$H$4537, L$2)</f>
        <v>0</v>
      </c>
      <c r="M356" s="27">
        <f>SUMIFS('FY16 DataDump'!$E$2:$E$4537, 'FY16 DataDump'!$C$2:$C$4537, 'FY16 Individual Analysis'!$A356, 'FY16 DataDump'!$H$2:$H$4537, M$2)</f>
        <v>0</v>
      </c>
      <c r="N356" s="27">
        <f>SUMIFS('FY16 DataDump'!$E$2:$E$4537, 'FY16 DataDump'!$C$2:$C$4537, 'FY16 Individual Analysis'!$A356, 'FY16 DataDump'!$H$2:$H$4537, N$2)</f>
        <v>0</v>
      </c>
      <c r="O356" s="27">
        <f>SUMIFS('FY16 DataDump'!$E$2:$E$4537, 'FY16 DataDump'!$C$2:$C$4537, 'FY16 Individual Analysis'!$A356, 'FY16 DataDump'!$H$2:$H$4537, O$2)</f>
        <v>0</v>
      </c>
      <c r="P356" s="27">
        <f t="shared" si="37"/>
        <v>0</v>
      </c>
      <c r="Q356" s="108">
        <f t="shared" si="32"/>
        <v>0</v>
      </c>
      <c r="S356" s="20">
        <f t="shared" si="38"/>
        <v>0</v>
      </c>
      <c r="T356" s="21">
        <f t="shared" si="39"/>
        <v>0</v>
      </c>
      <c r="U356" s="21">
        <f t="shared" si="40"/>
        <v>0</v>
      </c>
      <c r="V356" s="21">
        <f t="shared" si="41"/>
        <v>0</v>
      </c>
      <c r="W356" s="21">
        <f t="shared" si="42"/>
        <v>0</v>
      </c>
      <c r="X356" s="21">
        <f t="shared" si="43"/>
        <v>0</v>
      </c>
      <c r="Y356" s="21">
        <f t="shared" si="44"/>
        <v>0</v>
      </c>
      <c r="Z356" s="21">
        <f t="shared" si="45"/>
        <v>0</v>
      </c>
      <c r="AA356" s="21">
        <f t="shared" si="46"/>
        <v>0</v>
      </c>
      <c r="AB356" s="21">
        <f t="shared" si="47"/>
        <v>0</v>
      </c>
      <c r="AC356" s="21">
        <f t="shared" si="48"/>
        <v>0</v>
      </c>
      <c r="AD356" s="24">
        <f t="shared" si="49"/>
        <v>0</v>
      </c>
      <c r="AF356" s="15">
        <f t="shared" si="50"/>
        <v>0</v>
      </c>
    </row>
    <row r="357" spans="1:32" x14ac:dyDescent="0.25">
      <c r="A357" s="75"/>
      <c r="B357" s="75" t="e">
        <f>INDEX('FY16 DataDump'!$A$2:$H$4537, MATCH('FY16 Individual Analysis'!A357, 'FY16 DataDump'!$C$2:$C$4537, 0), MATCH('FY16 DataDump'!$B$1, 'FY16 DataDump'!$A$1:$H$1))</f>
        <v>#N/A</v>
      </c>
      <c r="C357" s="75" t="e">
        <f>INDEX('FY16 DataDump'!$A$2:$H$4537, MATCH('FY16 Individual Analysis'!A357, 'FY16 DataDump'!$C$2:$C$4537, 0), MATCH('FY16 DataDump'!$D$1, 'FY16 DataDump'!$A$1:$H$1))</f>
        <v>#N/A</v>
      </c>
      <c r="D357" s="27">
        <f>SUMIFS('FY16 DataDump'!$E$2:$E$4537, 'FY16 DataDump'!$C$2:$C$4537, 'FY16 Individual Analysis'!$A357, 'FY16 DataDump'!$H$2:$H$4537, D$2)</f>
        <v>0</v>
      </c>
      <c r="E357" s="27">
        <f>SUMIFS('FY16 DataDump'!$E$2:$E$4537, 'FY16 DataDump'!$C$2:$C$4537, 'FY16 Individual Analysis'!$A357, 'FY16 DataDump'!$H$2:$H$4537, E$2)</f>
        <v>0</v>
      </c>
      <c r="F357" s="27">
        <f>SUMIFS('FY16 DataDump'!$E$2:$E$4537, 'FY16 DataDump'!$C$2:$C$4537, 'FY16 Individual Analysis'!$A357, 'FY16 DataDump'!$H$2:$H$4537, F$2)</f>
        <v>0</v>
      </c>
      <c r="G357" s="27">
        <f>SUMIFS('FY16 DataDump'!$E$2:$E$4537, 'FY16 DataDump'!$C$2:$C$4537, 'FY16 Individual Analysis'!$A357, 'FY16 DataDump'!$H$2:$H$4537, G$2)</f>
        <v>0</v>
      </c>
      <c r="H357" s="27">
        <f>SUMIFS('FY16 DataDump'!$E$2:$E$4537, 'FY16 DataDump'!$C$2:$C$4537, 'FY16 Individual Analysis'!$A357, 'FY16 DataDump'!$H$2:$H$4537, H$2)</f>
        <v>0</v>
      </c>
      <c r="I357" s="27">
        <f>SUMIFS('FY16 DataDump'!$E$2:$E$4537, 'FY16 DataDump'!$C$2:$C$4537, 'FY16 Individual Analysis'!$A357, 'FY16 DataDump'!$H$2:$H$4537, I$2)</f>
        <v>0</v>
      </c>
      <c r="J357" s="27">
        <f>SUMIFS('FY16 DataDump'!$E$2:$E$4537, 'FY16 DataDump'!$C$2:$C$4537, 'FY16 Individual Analysis'!$A357, 'FY16 DataDump'!$H$2:$H$4537, J$2)</f>
        <v>0</v>
      </c>
      <c r="K357" s="27">
        <f>SUMIFS('FY16 DataDump'!$E$2:$E$4537, 'FY16 DataDump'!$C$2:$C$4537, 'FY16 Individual Analysis'!$A357, 'FY16 DataDump'!$H$2:$H$4537, K$2)</f>
        <v>0</v>
      </c>
      <c r="L357" s="27">
        <f>SUMIFS('FY16 DataDump'!$E$2:$E$4537, 'FY16 DataDump'!$C$2:$C$4537, 'FY16 Individual Analysis'!$A357, 'FY16 DataDump'!$H$2:$H$4537, L$2)</f>
        <v>0</v>
      </c>
      <c r="M357" s="27">
        <f>SUMIFS('FY16 DataDump'!$E$2:$E$4537, 'FY16 DataDump'!$C$2:$C$4537, 'FY16 Individual Analysis'!$A357, 'FY16 DataDump'!$H$2:$H$4537, M$2)</f>
        <v>0</v>
      </c>
      <c r="N357" s="27">
        <f>SUMIFS('FY16 DataDump'!$E$2:$E$4537, 'FY16 DataDump'!$C$2:$C$4537, 'FY16 Individual Analysis'!$A357, 'FY16 DataDump'!$H$2:$H$4537, N$2)</f>
        <v>0</v>
      </c>
      <c r="O357" s="27">
        <f>SUMIFS('FY16 DataDump'!$E$2:$E$4537, 'FY16 DataDump'!$C$2:$C$4537, 'FY16 Individual Analysis'!$A357, 'FY16 DataDump'!$H$2:$H$4537, O$2)</f>
        <v>0</v>
      </c>
      <c r="P357" s="27">
        <f t="shared" si="37"/>
        <v>0</v>
      </c>
      <c r="Q357" s="108">
        <f t="shared" si="32"/>
        <v>0</v>
      </c>
      <c r="S357" s="20">
        <f t="shared" si="38"/>
        <v>0</v>
      </c>
      <c r="T357" s="21">
        <f t="shared" si="39"/>
        <v>0</v>
      </c>
      <c r="U357" s="21">
        <f t="shared" si="40"/>
        <v>0</v>
      </c>
      <c r="V357" s="21">
        <f t="shared" si="41"/>
        <v>0</v>
      </c>
      <c r="W357" s="21">
        <f t="shared" si="42"/>
        <v>0</v>
      </c>
      <c r="X357" s="21">
        <f t="shared" si="43"/>
        <v>0</v>
      </c>
      <c r="Y357" s="21">
        <f t="shared" si="44"/>
        <v>0</v>
      </c>
      <c r="Z357" s="21">
        <f t="shared" si="45"/>
        <v>0</v>
      </c>
      <c r="AA357" s="21">
        <f t="shared" si="46"/>
        <v>0</v>
      </c>
      <c r="AB357" s="21">
        <f t="shared" si="47"/>
        <v>0</v>
      </c>
      <c r="AC357" s="21">
        <f t="shared" si="48"/>
        <v>0</v>
      </c>
      <c r="AD357" s="24">
        <f t="shared" si="49"/>
        <v>0</v>
      </c>
      <c r="AF357" s="15">
        <f t="shared" si="50"/>
        <v>0</v>
      </c>
    </row>
    <row r="358" spans="1:32" x14ac:dyDescent="0.25">
      <c r="A358" s="75"/>
      <c r="B358" s="75" t="e">
        <f>INDEX('FY16 DataDump'!$A$2:$H$4537, MATCH('FY16 Individual Analysis'!A358, 'FY16 DataDump'!$C$2:$C$4537, 0), MATCH('FY16 DataDump'!$B$1, 'FY16 DataDump'!$A$1:$H$1))</f>
        <v>#N/A</v>
      </c>
      <c r="C358" s="75" t="e">
        <f>INDEX('FY16 DataDump'!$A$2:$H$4537, MATCH('FY16 Individual Analysis'!A358, 'FY16 DataDump'!$C$2:$C$4537, 0), MATCH('FY16 DataDump'!$D$1, 'FY16 DataDump'!$A$1:$H$1))</f>
        <v>#N/A</v>
      </c>
      <c r="D358" s="27">
        <f>SUMIFS('FY16 DataDump'!$E$2:$E$4537, 'FY16 DataDump'!$C$2:$C$4537, 'FY16 Individual Analysis'!$A358, 'FY16 DataDump'!$H$2:$H$4537, D$2)</f>
        <v>0</v>
      </c>
      <c r="E358" s="27">
        <f>SUMIFS('FY16 DataDump'!$E$2:$E$4537, 'FY16 DataDump'!$C$2:$C$4537, 'FY16 Individual Analysis'!$A358, 'FY16 DataDump'!$H$2:$H$4537, E$2)</f>
        <v>0</v>
      </c>
      <c r="F358" s="27">
        <f>SUMIFS('FY16 DataDump'!$E$2:$E$4537, 'FY16 DataDump'!$C$2:$C$4537, 'FY16 Individual Analysis'!$A358, 'FY16 DataDump'!$H$2:$H$4537, F$2)</f>
        <v>0</v>
      </c>
      <c r="G358" s="27">
        <f>SUMIFS('FY16 DataDump'!$E$2:$E$4537, 'FY16 DataDump'!$C$2:$C$4537, 'FY16 Individual Analysis'!$A358, 'FY16 DataDump'!$H$2:$H$4537, G$2)</f>
        <v>0</v>
      </c>
      <c r="H358" s="27">
        <f>SUMIFS('FY16 DataDump'!$E$2:$E$4537, 'FY16 DataDump'!$C$2:$C$4537, 'FY16 Individual Analysis'!$A358, 'FY16 DataDump'!$H$2:$H$4537, H$2)</f>
        <v>0</v>
      </c>
      <c r="I358" s="27">
        <f>SUMIFS('FY16 DataDump'!$E$2:$E$4537, 'FY16 DataDump'!$C$2:$C$4537, 'FY16 Individual Analysis'!$A358, 'FY16 DataDump'!$H$2:$H$4537, I$2)</f>
        <v>0</v>
      </c>
      <c r="J358" s="27">
        <f>SUMIFS('FY16 DataDump'!$E$2:$E$4537, 'FY16 DataDump'!$C$2:$C$4537, 'FY16 Individual Analysis'!$A358, 'FY16 DataDump'!$H$2:$H$4537, J$2)</f>
        <v>0</v>
      </c>
      <c r="K358" s="27">
        <f>SUMIFS('FY16 DataDump'!$E$2:$E$4537, 'FY16 DataDump'!$C$2:$C$4537, 'FY16 Individual Analysis'!$A358, 'FY16 DataDump'!$H$2:$H$4537, K$2)</f>
        <v>0</v>
      </c>
      <c r="L358" s="27">
        <f>SUMIFS('FY16 DataDump'!$E$2:$E$4537, 'FY16 DataDump'!$C$2:$C$4537, 'FY16 Individual Analysis'!$A358, 'FY16 DataDump'!$H$2:$H$4537, L$2)</f>
        <v>0</v>
      </c>
      <c r="M358" s="27">
        <f>SUMIFS('FY16 DataDump'!$E$2:$E$4537, 'FY16 DataDump'!$C$2:$C$4537, 'FY16 Individual Analysis'!$A358, 'FY16 DataDump'!$H$2:$H$4537, M$2)</f>
        <v>0</v>
      </c>
      <c r="N358" s="27">
        <f>SUMIFS('FY16 DataDump'!$E$2:$E$4537, 'FY16 DataDump'!$C$2:$C$4537, 'FY16 Individual Analysis'!$A358, 'FY16 DataDump'!$H$2:$H$4537, N$2)</f>
        <v>0</v>
      </c>
      <c r="O358" s="27">
        <f>SUMIFS('FY16 DataDump'!$E$2:$E$4537, 'FY16 DataDump'!$C$2:$C$4537, 'FY16 Individual Analysis'!$A358, 'FY16 DataDump'!$H$2:$H$4537, O$2)</f>
        <v>0</v>
      </c>
      <c r="P358" s="27">
        <f t="shared" si="37"/>
        <v>0</v>
      </c>
      <c r="Q358" s="108">
        <f t="shared" si="32"/>
        <v>0</v>
      </c>
      <c r="S358" s="20">
        <f t="shared" si="38"/>
        <v>0</v>
      </c>
      <c r="T358" s="21">
        <f t="shared" si="39"/>
        <v>0</v>
      </c>
      <c r="U358" s="21">
        <f t="shared" si="40"/>
        <v>0</v>
      </c>
      <c r="V358" s="21">
        <f t="shared" si="41"/>
        <v>0</v>
      </c>
      <c r="W358" s="21">
        <f t="shared" si="42"/>
        <v>0</v>
      </c>
      <c r="X358" s="21">
        <f t="shared" si="43"/>
        <v>0</v>
      </c>
      <c r="Y358" s="21">
        <f t="shared" si="44"/>
        <v>0</v>
      </c>
      <c r="Z358" s="21">
        <f t="shared" si="45"/>
        <v>0</v>
      </c>
      <c r="AA358" s="21">
        <f t="shared" si="46"/>
        <v>0</v>
      </c>
      <c r="AB358" s="21">
        <f t="shared" si="47"/>
        <v>0</v>
      </c>
      <c r="AC358" s="21">
        <f t="shared" si="48"/>
        <v>0</v>
      </c>
      <c r="AD358" s="24">
        <f t="shared" si="49"/>
        <v>0</v>
      </c>
      <c r="AF358" s="15">
        <f t="shared" si="50"/>
        <v>0</v>
      </c>
    </row>
    <row r="359" spans="1:32" x14ac:dyDescent="0.25">
      <c r="A359" s="75"/>
      <c r="B359" s="75" t="e">
        <f>INDEX('FY16 DataDump'!$A$2:$H$4537, MATCH('FY16 Individual Analysis'!A359, 'FY16 DataDump'!$C$2:$C$4537, 0), MATCH('FY16 DataDump'!$B$1, 'FY16 DataDump'!$A$1:$H$1))</f>
        <v>#N/A</v>
      </c>
      <c r="C359" s="75" t="e">
        <f>INDEX('FY16 DataDump'!$A$2:$H$4537, MATCH('FY16 Individual Analysis'!A359, 'FY16 DataDump'!$C$2:$C$4537, 0), MATCH('FY16 DataDump'!$D$1, 'FY16 DataDump'!$A$1:$H$1))</f>
        <v>#N/A</v>
      </c>
      <c r="D359" s="27">
        <f>SUMIFS('FY16 DataDump'!$E$2:$E$4537, 'FY16 DataDump'!$C$2:$C$4537, 'FY16 Individual Analysis'!$A359, 'FY16 DataDump'!$H$2:$H$4537, D$2)</f>
        <v>0</v>
      </c>
      <c r="E359" s="27">
        <f>SUMIFS('FY16 DataDump'!$E$2:$E$4537, 'FY16 DataDump'!$C$2:$C$4537, 'FY16 Individual Analysis'!$A359, 'FY16 DataDump'!$H$2:$H$4537, E$2)</f>
        <v>0</v>
      </c>
      <c r="F359" s="27">
        <f>SUMIFS('FY16 DataDump'!$E$2:$E$4537, 'FY16 DataDump'!$C$2:$C$4537, 'FY16 Individual Analysis'!$A359, 'FY16 DataDump'!$H$2:$H$4537, F$2)</f>
        <v>0</v>
      </c>
      <c r="G359" s="27">
        <f>SUMIFS('FY16 DataDump'!$E$2:$E$4537, 'FY16 DataDump'!$C$2:$C$4537, 'FY16 Individual Analysis'!$A359, 'FY16 DataDump'!$H$2:$H$4537, G$2)</f>
        <v>0</v>
      </c>
      <c r="H359" s="27">
        <f>SUMIFS('FY16 DataDump'!$E$2:$E$4537, 'FY16 DataDump'!$C$2:$C$4537, 'FY16 Individual Analysis'!$A359, 'FY16 DataDump'!$H$2:$H$4537, H$2)</f>
        <v>0</v>
      </c>
      <c r="I359" s="27">
        <f>SUMIFS('FY16 DataDump'!$E$2:$E$4537, 'FY16 DataDump'!$C$2:$C$4537, 'FY16 Individual Analysis'!$A359, 'FY16 DataDump'!$H$2:$H$4537, I$2)</f>
        <v>0</v>
      </c>
      <c r="J359" s="27">
        <f>SUMIFS('FY16 DataDump'!$E$2:$E$4537, 'FY16 DataDump'!$C$2:$C$4537, 'FY16 Individual Analysis'!$A359, 'FY16 DataDump'!$H$2:$H$4537, J$2)</f>
        <v>0</v>
      </c>
      <c r="K359" s="27">
        <f>SUMIFS('FY16 DataDump'!$E$2:$E$4537, 'FY16 DataDump'!$C$2:$C$4537, 'FY16 Individual Analysis'!$A359, 'FY16 DataDump'!$H$2:$H$4537, K$2)</f>
        <v>0</v>
      </c>
      <c r="L359" s="27">
        <f>SUMIFS('FY16 DataDump'!$E$2:$E$4537, 'FY16 DataDump'!$C$2:$C$4537, 'FY16 Individual Analysis'!$A359, 'FY16 DataDump'!$H$2:$H$4537, L$2)</f>
        <v>0</v>
      </c>
      <c r="M359" s="27">
        <f>SUMIFS('FY16 DataDump'!$E$2:$E$4537, 'FY16 DataDump'!$C$2:$C$4537, 'FY16 Individual Analysis'!$A359, 'FY16 DataDump'!$H$2:$H$4537, M$2)</f>
        <v>0</v>
      </c>
      <c r="N359" s="27">
        <f>SUMIFS('FY16 DataDump'!$E$2:$E$4537, 'FY16 DataDump'!$C$2:$C$4537, 'FY16 Individual Analysis'!$A359, 'FY16 DataDump'!$H$2:$H$4537, N$2)</f>
        <v>0</v>
      </c>
      <c r="O359" s="27">
        <f>SUMIFS('FY16 DataDump'!$E$2:$E$4537, 'FY16 DataDump'!$C$2:$C$4537, 'FY16 Individual Analysis'!$A359, 'FY16 DataDump'!$H$2:$H$4537, O$2)</f>
        <v>0</v>
      </c>
      <c r="P359" s="27">
        <f t="shared" si="37"/>
        <v>0</v>
      </c>
      <c r="Q359" s="108">
        <f t="shared" si="32"/>
        <v>0</v>
      </c>
      <c r="S359" s="20">
        <f t="shared" si="38"/>
        <v>0</v>
      </c>
      <c r="T359" s="21">
        <f t="shared" si="39"/>
        <v>0</v>
      </c>
      <c r="U359" s="21">
        <f t="shared" si="40"/>
        <v>0</v>
      </c>
      <c r="V359" s="21">
        <f t="shared" si="41"/>
        <v>0</v>
      </c>
      <c r="W359" s="21">
        <f t="shared" si="42"/>
        <v>0</v>
      </c>
      <c r="X359" s="21">
        <f t="shared" si="43"/>
        <v>0</v>
      </c>
      <c r="Y359" s="21">
        <f t="shared" si="44"/>
        <v>0</v>
      </c>
      <c r="Z359" s="21">
        <f t="shared" si="45"/>
        <v>0</v>
      </c>
      <c r="AA359" s="21">
        <f t="shared" si="46"/>
        <v>0</v>
      </c>
      <c r="AB359" s="21">
        <f t="shared" si="47"/>
        <v>0</v>
      </c>
      <c r="AC359" s="21">
        <f t="shared" si="48"/>
        <v>0</v>
      </c>
      <c r="AD359" s="24">
        <f t="shared" si="49"/>
        <v>0</v>
      </c>
      <c r="AF359" s="15">
        <f t="shared" si="50"/>
        <v>0</v>
      </c>
    </row>
    <row r="360" spans="1:32" x14ac:dyDescent="0.25">
      <c r="A360" s="75"/>
      <c r="B360" s="75" t="e">
        <f>INDEX('FY16 DataDump'!$A$2:$H$4537, MATCH('FY16 Individual Analysis'!A360, 'FY16 DataDump'!$C$2:$C$4537, 0), MATCH('FY16 DataDump'!$B$1, 'FY16 DataDump'!$A$1:$H$1))</f>
        <v>#N/A</v>
      </c>
      <c r="C360" s="75" t="e">
        <f>INDEX('FY16 DataDump'!$A$2:$H$4537, MATCH('FY16 Individual Analysis'!A360, 'FY16 DataDump'!$C$2:$C$4537, 0), MATCH('FY16 DataDump'!$D$1, 'FY16 DataDump'!$A$1:$H$1))</f>
        <v>#N/A</v>
      </c>
      <c r="D360" s="27">
        <f>SUMIFS('FY16 DataDump'!$E$2:$E$4537, 'FY16 DataDump'!$C$2:$C$4537, 'FY16 Individual Analysis'!$A360, 'FY16 DataDump'!$H$2:$H$4537, D$2)</f>
        <v>0</v>
      </c>
      <c r="E360" s="27">
        <f>SUMIFS('FY16 DataDump'!$E$2:$E$4537, 'FY16 DataDump'!$C$2:$C$4537, 'FY16 Individual Analysis'!$A360, 'FY16 DataDump'!$H$2:$H$4537, E$2)</f>
        <v>0</v>
      </c>
      <c r="F360" s="27">
        <f>SUMIFS('FY16 DataDump'!$E$2:$E$4537, 'FY16 DataDump'!$C$2:$C$4537, 'FY16 Individual Analysis'!$A360, 'FY16 DataDump'!$H$2:$H$4537, F$2)</f>
        <v>0</v>
      </c>
      <c r="G360" s="27">
        <f>SUMIFS('FY16 DataDump'!$E$2:$E$4537, 'FY16 DataDump'!$C$2:$C$4537, 'FY16 Individual Analysis'!$A360, 'FY16 DataDump'!$H$2:$H$4537, G$2)</f>
        <v>0</v>
      </c>
      <c r="H360" s="27">
        <f>SUMIFS('FY16 DataDump'!$E$2:$E$4537, 'FY16 DataDump'!$C$2:$C$4537, 'FY16 Individual Analysis'!$A360, 'FY16 DataDump'!$H$2:$H$4537, H$2)</f>
        <v>0</v>
      </c>
      <c r="I360" s="27">
        <f>SUMIFS('FY16 DataDump'!$E$2:$E$4537, 'FY16 DataDump'!$C$2:$C$4537, 'FY16 Individual Analysis'!$A360, 'FY16 DataDump'!$H$2:$H$4537, I$2)</f>
        <v>0</v>
      </c>
      <c r="J360" s="27">
        <f>SUMIFS('FY16 DataDump'!$E$2:$E$4537, 'FY16 DataDump'!$C$2:$C$4537, 'FY16 Individual Analysis'!$A360, 'FY16 DataDump'!$H$2:$H$4537, J$2)</f>
        <v>0</v>
      </c>
      <c r="K360" s="27">
        <f>SUMIFS('FY16 DataDump'!$E$2:$E$4537, 'FY16 DataDump'!$C$2:$C$4537, 'FY16 Individual Analysis'!$A360, 'FY16 DataDump'!$H$2:$H$4537, K$2)</f>
        <v>0</v>
      </c>
      <c r="L360" s="27">
        <f>SUMIFS('FY16 DataDump'!$E$2:$E$4537, 'FY16 DataDump'!$C$2:$C$4537, 'FY16 Individual Analysis'!$A360, 'FY16 DataDump'!$H$2:$H$4537, L$2)</f>
        <v>0</v>
      </c>
      <c r="M360" s="27">
        <f>SUMIFS('FY16 DataDump'!$E$2:$E$4537, 'FY16 DataDump'!$C$2:$C$4537, 'FY16 Individual Analysis'!$A360, 'FY16 DataDump'!$H$2:$H$4537, M$2)</f>
        <v>0</v>
      </c>
      <c r="N360" s="27">
        <f>SUMIFS('FY16 DataDump'!$E$2:$E$4537, 'FY16 DataDump'!$C$2:$C$4537, 'FY16 Individual Analysis'!$A360, 'FY16 DataDump'!$H$2:$H$4537, N$2)</f>
        <v>0</v>
      </c>
      <c r="O360" s="27">
        <f>SUMIFS('FY16 DataDump'!$E$2:$E$4537, 'FY16 DataDump'!$C$2:$C$4537, 'FY16 Individual Analysis'!$A360, 'FY16 DataDump'!$H$2:$H$4537, O$2)</f>
        <v>0</v>
      </c>
      <c r="P360" s="27">
        <f t="shared" si="37"/>
        <v>0</v>
      </c>
      <c r="Q360" s="108">
        <f t="shared" si="32"/>
        <v>0</v>
      </c>
      <c r="S360" s="20">
        <f t="shared" si="38"/>
        <v>0</v>
      </c>
      <c r="T360" s="21">
        <f t="shared" si="39"/>
        <v>0</v>
      </c>
      <c r="U360" s="21">
        <f t="shared" si="40"/>
        <v>0</v>
      </c>
      <c r="V360" s="21">
        <f t="shared" si="41"/>
        <v>0</v>
      </c>
      <c r="W360" s="21">
        <f t="shared" si="42"/>
        <v>0</v>
      </c>
      <c r="X360" s="21">
        <f t="shared" si="43"/>
        <v>0</v>
      </c>
      <c r="Y360" s="21">
        <f t="shared" si="44"/>
        <v>0</v>
      </c>
      <c r="Z360" s="21">
        <f t="shared" si="45"/>
        <v>0</v>
      </c>
      <c r="AA360" s="21">
        <f t="shared" si="46"/>
        <v>0</v>
      </c>
      <c r="AB360" s="21">
        <f t="shared" si="47"/>
        <v>0</v>
      </c>
      <c r="AC360" s="21">
        <f t="shared" si="48"/>
        <v>0</v>
      </c>
      <c r="AD360" s="24">
        <f t="shared" si="49"/>
        <v>0</v>
      </c>
      <c r="AF360" s="15">
        <f t="shared" si="50"/>
        <v>0</v>
      </c>
    </row>
    <row r="361" spans="1:32" x14ac:dyDescent="0.25">
      <c r="A361" s="75"/>
      <c r="B361" s="75" t="e">
        <f>INDEX('FY16 DataDump'!$A$2:$H$4537, MATCH('FY16 Individual Analysis'!A361, 'FY16 DataDump'!$C$2:$C$4537, 0), MATCH('FY16 DataDump'!$B$1, 'FY16 DataDump'!$A$1:$H$1))</f>
        <v>#N/A</v>
      </c>
      <c r="C361" s="75" t="e">
        <f>INDEX('FY16 DataDump'!$A$2:$H$4537, MATCH('FY16 Individual Analysis'!A361, 'FY16 DataDump'!$C$2:$C$4537, 0), MATCH('FY16 DataDump'!$D$1, 'FY16 DataDump'!$A$1:$H$1))</f>
        <v>#N/A</v>
      </c>
      <c r="D361" s="27">
        <f>SUMIFS('FY16 DataDump'!$E$2:$E$4537, 'FY16 DataDump'!$C$2:$C$4537, 'FY16 Individual Analysis'!$A361, 'FY16 DataDump'!$H$2:$H$4537, D$2)</f>
        <v>0</v>
      </c>
      <c r="E361" s="27">
        <f>SUMIFS('FY16 DataDump'!$E$2:$E$4537, 'FY16 DataDump'!$C$2:$C$4537, 'FY16 Individual Analysis'!$A361, 'FY16 DataDump'!$H$2:$H$4537, E$2)</f>
        <v>0</v>
      </c>
      <c r="F361" s="27">
        <f>SUMIFS('FY16 DataDump'!$E$2:$E$4537, 'FY16 DataDump'!$C$2:$C$4537, 'FY16 Individual Analysis'!$A361, 'FY16 DataDump'!$H$2:$H$4537, F$2)</f>
        <v>0</v>
      </c>
      <c r="G361" s="27">
        <f>SUMIFS('FY16 DataDump'!$E$2:$E$4537, 'FY16 DataDump'!$C$2:$C$4537, 'FY16 Individual Analysis'!$A361, 'FY16 DataDump'!$H$2:$H$4537, G$2)</f>
        <v>0</v>
      </c>
      <c r="H361" s="27">
        <f>SUMIFS('FY16 DataDump'!$E$2:$E$4537, 'FY16 DataDump'!$C$2:$C$4537, 'FY16 Individual Analysis'!$A361, 'FY16 DataDump'!$H$2:$H$4537, H$2)</f>
        <v>0</v>
      </c>
      <c r="I361" s="27">
        <f>SUMIFS('FY16 DataDump'!$E$2:$E$4537, 'FY16 DataDump'!$C$2:$C$4537, 'FY16 Individual Analysis'!$A361, 'FY16 DataDump'!$H$2:$H$4537, I$2)</f>
        <v>0</v>
      </c>
      <c r="J361" s="27">
        <f>SUMIFS('FY16 DataDump'!$E$2:$E$4537, 'FY16 DataDump'!$C$2:$C$4537, 'FY16 Individual Analysis'!$A361, 'FY16 DataDump'!$H$2:$H$4537, J$2)</f>
        <v>0</v>
      </c>
      <c r="K361" s="27">
        <f>SUMIFS('FY16 DataDump'!$E$2:$E$4537, 'FY16 DataDump'!$C$2:$C$4537, 'FY16 Individual Analysis'!$A361, 'FY16 DataDump'!$H$2:$H$4537, K$2)</f>
        <v>0</v>
      </c>
      <c r="L361" s="27">
        <f>SUMIFS('FY16 DataDump'!$E$2:$E$4537, 'FY16 DataDump'!$C$2:$C$4537, 'FY16 Individual Analysis'!$A361, 'FY16 DataDump'!$H$2:$H$4537, L$2)</f>
        <v>0</v>
      </c>
      <c r="M361" s="27">
        <f>SUMIFS('FY16 DataDump'!$E$2:$E$4537, 'FY16 DataDump'!$C$2:$C$4537, 'FY16 Individual Analysis'!$A361, 'FY16 DataDump'!$H$2:$H$4537, M$2)</f>
        <v>0</v>
      </c>
      <c r="N361" s="27">
        <f>SUMIFS('FY16 DataDump'!$E$2:$E$4537, 'FY16 DataDump'!$C$2:$C$4537, 'FY16 Individual Analysis'!$A361, 'FY16 DataDump'!$H$2:$H$4537, N$2)</f>
        <v>0</v>
      </c>
      <c r="O361" s="27">
        <f>SUMIFS('FY16 DataDump'!$E$2:$E$4537, 'FY16 DataDump'!$C$2:$C$4537, 'FY16 Individual Analysis'!$A361, 'FY16 DataDump'!$H$2:$H$4537, O$2)</f>
        <v>0</v>
      </c>
      <c r="P361" s="27">
        <f t="shared" si="37"/>
        <v>0</v>
      </c>
      <c r="Q361" s="108">
        <f t="shared" si="32"/>
        <v>0</v>
      </c>
      <c r="S361" s="20">
        <f t="shared" si="38"/>
        <v>0</v>
      </c>
      <c r="T361" s="21">
        <f t="shared" si="39"/>
        <v>0</v>
      </c>
      <c r="U361" s="21">
        <f t="shared" si="40"/>
        <v>0</v>
      </c>
      <c r="V361" s="21">
        <f t="shared" si="41"/>
        <v>0</v>
      </c>
      <c r="W361" s="21">
        <f t="shared" si="42"/>
        <v>0</v>
      </c>
      <c r="X361" s="21">
        <f t="shared" si="43"/>
        <v>0</v>
      </c>
      <c r="Y361" s="21">
        <f t="shared" si="44"/>
        <v>0</v>
      </c>
      <c r="Z361" s="21">
        <f t="shared" si="45"/>
        <v>0</v>
      </c>
      <c r="AA361" s="21">
        <f t="shared" si="46"/>
        <v>0</v>
      </c>
      <c r="AB361" s="21">
        <f t="shared" si="47"/>
        <v>0</v>
      </c>
      <c r="AC361" s="21">
        <f t="shared" si="48"/>
        <v>0</v>
      </c>
      <c r="AD361" s="24">
        <f t="shared" si="49"/>
        <v>0</v>
      </c>
      <c r="AF361" s="15">
        <f t="shared" si="50"/>
        <v>0</v>
      </c>
    </row>
    <row r="362" spans="1:32" x14ac:dyDescent="0.25">
      <c r="A362" s="75"/>
      <c r="B362" s="75" t="e">
        <f>INDEX('FY16 DataDump'!$A$2:$H$4537, MATCH('FY16 Individual Analysis'!A362, 'FY16 DataDump'!$C$2:$C$4537, 0), MATCH('FY16 DataDump'!$B$1, 'FY16 DataDump'!$A$1:$H$1))</f>
        <v>#N/A</v>
      </c>
      <c r="C362" s="75" t="e">
        <f>INDEX('FY16 DataDump'!$A$2:$H$4537, MATCH('FY16 Individual Analysis'!A362, 'FY16 DataDump'!$C$2:$C$4537, 0), MATCH('FY16 DataDump'!$D$1, 'FY16 DataDump'!$A$1:$H$1))</f>
        <v>#N/A</v>
      </c>
      <c r="D362" s="27">
        <f>SUMIFS('FY16 DataDump'!$E$2:$E$4537, 'FY16 DataDump'!$C$2:$C$4537, 'FY16 Individual Analysis'!$A362, 'FY16 DataDump'!$H$2:$H$4537, D$2)</f>
        <v>0</v>
      </c>
      <c r="E362" s="27">
        <f>SUMIFS('FY16 DataDump'!$E$2:$E$4537, 'FY16 DataDump'!$C$2:$C$4537, 'FY16 Individual Analysis'!$A362, 'FY16 DataDump'!$H$2:$H$4537, E$2)</f>
        <v>0</v>
      </c>
      <c r="F362" s="27">
        <f>SUMIFS('FY16 DataDump'!$E$2:$E$4537, 'FY16 DataDump'!$C$2:$C$4537, 'FY16 Individual Analysis'!$A362, 'FY16 DataDump'!$H$2:$H$4537, F$2)</f>
        <v>0</v>
      </c>
      <c r="G362" s="27">
        <f>SUMIFS('FY16 DataDump'!$E$2:$E$4537, 'FY16 DataDump'!$C$2:$C$4537, 'FY16 Individual Analysis'!$A362, 'FY16 DataDump'!$H$2:$H$4537, G$2)</f>
        <v>0</v>
      </c>
      <c r="H362" s="27">
        <f>SUMIFS('FY16 DataDump'!$E$2:$E$4537, 'FY16 DataDump'!$C$2:$C$4537, 'FY16 Individual Analysis'!$A362, 'FY16 DataDump'!$H$2:$H$4537, H$2)</f>
        <v>0</v>
      </c>
      <c r="I362" s="27">
        <f>SUMIFS('FY16 DataDump'!$E$2:$E$4537, 'FY16 DataDump'!$C$2:$C$4537, 'FY16 Individual Analysis'!$A362, 'FY16 DataDump'!$H$2:$H$4537, I$2)</f>
        <v>0</v>
      </c>
      <c r="J362" s="27">
        <f>SUMIFS('FY16 DataDump'!$E$2:$E$4537, 'FY16 DataDump'!$C$2:$C$4537, 'FY16 Individual Analysis'!$A362, 'FY16 DataDump'!$H$2:$H$4537, J$2)</f>
        <v>0</v>
      </c>
      <c r="K362" s="27">
        <f>SUMIFS('FY16 DataDump'!$E$2:$E$4537, 'FY16 DataDump'!$C$2:$C$4537, 'FY16 Individual Analysis'!$A362, 'FY16 DataDump'!$H$2:$H$4537, K$2)</f>
        <v>0</v>
      </c>
      <c r="L362" s="27">
        <f>SUMIFS('FY16 DataDump'!$E$2:$E$4537, 'FY16 DataDump'!$C$2:$C$4537, 'FY16 Individual Analysis'!$A362, 'FY16 DataDump'!$H$2:$H$4537, L$2)</f>
        <v>0</v>
      </c>
      <c r="M362" s="27">
        <f>SUMIFS('FY16 DataDump'!$E$2:$E$4537, 'FY16 DataDump'!$C$2:$C$4537, 'FY16 Individual Analysis'!$A362, 'FY16 DataDump'!$H$2:$H$4537, M$2)</f>
        <v>0</v>
      </c>
      <c r="N362" s="27">
        <f>SUMIFS('FY16 DataDump'!$E$2:$E$4537, 'FY16 DataDump'!$C$2:$C$4537, 'FY16 Individual Analysis'!$A362, 'FY16 DataDump'!$H$2:$H$4537, N$2)</f>
        <v>0</v>
      </c>
      <c r="O362" s="27">
        <f>SUMIFS('FY16 DataDump'!$E$2:$E$4537, 'FY16 DataDump'!$C$2:$C$4537, 'FY16 Individual Analysis'!$A362, 'FY16 DataDump'!$H$2:$H$4537, O$2)</f>
        <v>0</v>
      </c>
      <c r="P362" s="27">
        <f t="shared" si="37"/>
        <v>0</v>
      </c>
      <c r="Q362" s="108">
        <f t="shared" si="32"/>
        <v>0</v>
      </c>
      <c r="S362" s="20">
        <f t="shared" si="38"/>
        <v>0</v>
      </c>
      <c r="T362" s="21">
        <f t="shared" si="39"/>
        <v>0</v>
      </c>
      <c r="U362" s="21">
        <f t="shared" si="40"/>
        <v>0</v>
      </c>
      <c r="V362" s="21">
        <f t="shared" si="41"/>
        <v>0</v>
      </c>
      <c r="W362" s="21">
        <f t="shared" si="42"/>
        <v>0</v>
      </c>
      <c r="X362" s="21">
        <f t="shared" si="43"/>
        <v>0</v>
      </c>
      <c r="Y362" s="21">
        <f t="shared" si="44"/>
        <v>0</v>
      </c>
      <c r="Z362" s="21">
        <f t="shared" si="45"/>
        <v>0</v>
      </c>
      <c r="AA362" s="21">
        <f t="shared" si="46"/>
        <v>0</v>
      </c>
      <c r="AB362" s="21">
        <f t="shared" si="47"/>
        <v>0</v>
      </c>
      <c r="AC362" s="21">
        <f t="shared" si="48"/>
        <v>0</v>
      </c>
      <c r="AD362" s="24">
        <f t="shared" si="49"/>
        <v>0</v>
      </c>
      <c r="AF362" s="15">
        <f t="shared" si="50"/>
        <v>0</v>
      </c>
    </row>
    <row r="363" spans="1:32" x14ac:dyDescent="0.25">
      <c r="A363" s="75"/>
      <c r="B363" s="75" t="e">
        <f>INDEX('FY16 DataDump'!$A$2:$H$4537, MATCH('FY16 Individual Analysis'!A363, 'FY16 DataDump'!$C$2:$C$4537, 0), MATCH('FY16 DataDump'!$B$1, 'FY16 DataDump'!$A$1:$H$1))</f>
        <v>#N/A</v>
      </c>
      <c r="C363" s="75" t="e">
        <f>INDEX('FY16 DataDump'!$A$2:$H$4537, MATCH('FY16 Individual Analysis'!A363, 'FY16 DataDump'!$C$2:$C$4537, 0), MATCH('FY16 DataDump'!$D$1, 'FY16 DataDump'!$A$1:$H$1))</f>
        <v>#N/A</v>
      </c>
      <c r="D363" s="27">
        <f>SUMIFS('FY16 DataDump'!$E$2:$E$4537, 'FY16 DataDump'!$C$2:$C$4537, 'FY16 Individual Analysis'!$A363, 'FY16 DataDump'!$H$2:$H$4537, D$2)</f>
        <v>0</v>
      </c>
      <c r="E363" s="27">
        <f>SUMIFS('FY16 DataDump'!$E$2:$E$4537, 'FY16 DataDump'!$C$2:$C$4537, 'FY16 Individual Analysis'!$A363, 'FY16 DataDump'!$H$2:$H$4537, E$2)</f>
        <v>0</v>
      </c>
      <c r="F363" s="27">
        <f>SUMIFS('FY16 DataDump'!$E$2:$E$4537, 'FY16 DataDump'!$C$2:$C$4537, 'FY16 Individual Analysis'!$A363, 'FY16 DataDump'!$H$2:$H$4537, F$2)</f>
        <v>0</v>
      </c>
      <c r="G363" s="27">
        <f>SUMIFS('FY16 DataDump'!$E$2:$E$4537, 'FY16 DataDump'!$C$2:$C$4537, 'FY16 Individual Analysis'!$A363, 'FY16 DataDump'!$H$2:$H$4537, G$2)</f>
        <v>0</v>
      </c>
      <c r="H363" s="27">
        <f>SUMIFS('FY16 DataDump'!$E$2:$E$4537, 'FY16 DataDump'!$C$2:$C$4537, 'FY16 Individual Analysis'!$A363, 'FY16 DataDump'!$H$2:$H$4537, H$2)</f>
        <v>0</v>
      </c>
      <c r="I363" s="27">
        <f>SUMIFS('FY16 DataDump'!$E$2:$E$4537, 'FY16 DataDump'!$C$2:$C$4537, 'FY16 Individual Analysis'!$A363, 'FY16 DataDump'!$H$2:$H$4537, I$2)</f>
        <v>0</v>
      </c>
      <c r="J363" s="27">
        <f>SUMIFS('FY16 DataDump'!$E$2:$E$4537, 'FY16 DataDump'!$C$2:$C$4537, 'FY16 Individual Analysis'!$A363, 'FY16 DataDump'!$H$2:$H$4537, J$2)</f>
        <v>0</v>
      </c>
      <c r="K363" s="27">
        <f>SUMIFS('FY16 DataDump'!$E$2:$E$4537, 'FY16 DataDump'!$C$2:$C$4537, 'FY16 Individual Analysis'!$A363, 'FY16 DataDump'!$H$2:$H$4537, K$2)</f>
        <v>0</v>
      </c>
      <c r="L363" s="27">
        <f>SUMIFS('FY16 DataDump'!$E$2:$E$4537, 'FY16 DataDump'!$C$2:$C$4537, 'FY16 Individual Analysis'!$A363, 'FY16 DataDump'!$H$2:$H$4537, L$2)</f>
        <v>0</v>
      </c>
      <c r="M363" s="27">
        <f>SUMIFS('FY16 DataDump'!$E$2:$E$4537, 'FY16 DataDump'!$C$2:$C$4537, 'FY16 Individual Analysis'!$A363, 'FY16 DataDump'!$H$2:$H$4537, M$2)</f>
        <v>0</v>
      </c>
      <c r="N363" s="27">
        <f>SUMIFS('FY16 DataDump'!$E$2:$E$4537, 'FY16 DataDump'!$C$2:$C$4537, 'FY16 Individual Analysis'!$A363, 'FY16 DataDump'!$H$2:$H$4537, N$2)</f>
        <v>0</v>
      </c>
      <c r="O363" s="27">
        <f>SUMIFS('FY16 DataDump'!$E$2:$E$4537, 'FY16 DataDump'!$C$2:$C$4537, 'FY16 Individual Analysis'!$A363, 'FY16 DataDump'!$H$2:$H$4537, O$2)</f>
        <v>0</v>
      </c>
      <c r="P363" s="27">
        <f t="shared" si="37"/>
        <v>0</v>
      </c>
      <c r="Q363" s="108">
        <f t="shared" si="32"/>
        <v>0</v>
      </c>
      <c r="S363" s="20">
        <f t="shared" si="38"/>
        <v>0</v>
      </c>
      <c r="T363" s="21">
        <f t="shared" si="39"/>
        <v>0</v>
      </c>
      <c r="U363" s="21">
        <f t="shared" si="40"/>
        <v>0</v>
      </c>
      <c r="V363" s="21">
        <f t="shared" si="41"/>
        <v>0</v>
      </c>
      <c r="W363" s="21">
        <f t="shared" si="42"/>
        <v>0</v>
      </c>
      <c r="X363" s="21">
        <f t="shared" si="43"/>
        <v>0</v>
      </c>
      <c r="Y363" s="21">
        <f t="shared" si="44"/>
        <v>0</v>
      </c>
      <c r="Z363" s="21">
        <f t="shared" si="45"/>
        <v>0</v>
      </c>
      <c r="AA363" s="21">
        <f t="shared" si="46"/>
        <v>0</v>
      </c>
      <c r="AB363" s="21">
        <f t="shared" si="47"/>
        <v>0</v>
      </c>
      <c r="AC363" s="21">
        <f t="shared" si="48"/>
        <v>0</v>
      </c>
      <c r="AD363" s="24">
        <f t="shared" si="49"/>
        <v>0</v>
      </c>
      <c r="AF363" s="15">
        <f t="shared" si="50"/>
        <v>0</v>
      </c>
    </row>
    <row r="364" spans="1:32" x14ac:dyDescent="0.25">
      <c r="A364" s="75"/>
      <c r="B364" s="75" t="e">
        <f>INDEX('FY16 DataDump'!$A$2:$H$4537, MATCH('FY16 Individual Analysis'!A364, 'FY16 DataDump'!$C$2:$C$4537, 0), MATCH('FY16 DataDump'!$B$1, 'FY16 DataDump'!$A$1:$H$1))</f>
        <v>#N/A</v>
      </c>
      <c r="C364" s="75" t="e">
        <f>INDEX('FY16 DataDump'!$A$2:$H$4537, MATCH('FY16 Individual Analysis'!A364, 'FY16 DataDump'!$C$2:$C$4537, 0), MATCH('FY16 DataDump'!$D$1, 'FY16 DataDump'!$A$1:$H$1))</f>
        <v>#N/A</v>
      </c>
      <c r="D364" s="27">
        <f>SUMIFS('FY16 DataDump'!$E$2:$E$4537, 'FY16 DataDump'!$C$2:$C$4537, 'FY16 Individual Analysis'!$A364, 'FY16 DataDump'!$H$2:$H$4537, D$2)</f>
        <v>0</v>
      </c>
      <c r="E364" s="27">
        <f>SUMIFS('FY16 DataDump'!$E$2:$E$4537, 'FY16 DataDump'!$C$2:$C$4537, 'FY16 Individual Analysis'!$A364, 'FY16 DataDump'!$H$2:$H$4537, E$2)</f>
        <v>0</v>
      </c>
      <c r="F364" s="27">
        <f>SUMIFS('FY16 DataDump'!$E$2:$E$4537, 'FY16 DataDump'!$C$2:$C$4537, 'FY16 Individual Analysis'!$A364, 'FY16 DataDump'!$H$2:$H$4537, F$2)</f>
        <v>0</v>
      </c>
      <c r="G364" s="27">
        <f>SUMIFS('FY16 DataDump'!$E$2:$E$4537, 'FY16 DataDump'!$C$2:$C$4537, 'FY16 Individual Analysis'!$A364, 'FY16 DataDump'!$H$2:$H$4537, G$2)</f>
        <v>0</v>
      </c>
      <c r="H364" s="27">
        <f>SUMIFS('FY16 DataDump'!$E$2:$E$4537, 'FY16 DataDump'!$C$2:$C$4537, 'FY16 Individual Analysis'!$A364, 'FY16 DataDump'!$H$2:$H$4537, H$2)</f>
        <v>0</v>
      </c>
      <c r="I364" s="27">
        <f>SUMIFS('FY16 DataDump'!$E$2:$E$4537, 'FY16 DataDump'!$C$2:$C$4537, 'FY16 Individual Analysis'!$A364, 'FY16 DataDump'!$H$2:$H$4537, I$2)</f>
        <v>0</v>
      </c>
      <c r="J364" s="27">
        <f>SUMIFS('FY16 DataDump'!$E$2:$E$4537, 'FY16 DataDump'!$C$2:$C$4537, 'FY16 Individual Analysis'!$A364, 'FY16 DataDump'!$H$2:$H$4537, J$2)</f>
        <v>0</v>
      </c>
      <c r="K364" s="27">
        <f>SUMIFS('FY16 DataDump'!$E$2:$E$4537, 'FY16 DataDump'!$C$2:$C$4537, 'FY16 Individual Analysis'!$A364, 'FY16 DataDump'!$H$2:$H$4537, K$2)</f>
        <v>0</v>
      </c>
      <c r="L364" s="27">
        <f>SUMIFS('FY16 DataDump'!$E$2:$E$4537, 'FY16 DataDump'!$C$2:$C$4537, 'FY16 Individual Analysis'!$A364, 'FY16 DataDump'!$H$2:$H$4537, L$2)</f>
        <v>0</v>
      </c>
      <c r="M364" s="27">
        <f>SUMIFS('FY16 DataDump'!$E$2:$E$4537, 'FY16 DataDump'!$C$2:$C$4537, 'FY16 Individual Analysis'!$A364, 'FY16 DataDump'!$H$2:$H$4537, M$2)</f>
        <v>0</v>
      </c>
      <c r="N364" s="27">
        <f>SUMIFS('FY16 DataDump'!$E$2:$E$4537, 'FY16 DataDump'!$C$2:$C$4537, 'FY16 Individual Analysis'!$A364, 'FY16 DataDump'!$H$2:$H$4537, N$2)</f>
        <v>0</v>
      </c>
      <c r="O364" s="27">
        <f>SUMIFS('FY16 DataDump'!$E$2:$E$4537, 'FY16 DataDump'!$C$2:$C$4537, 'FY16 Individual Analysis'!$A364, 'FY16 DataDump'!$H$2:$H$4537, O$2)</f>
        <v>0</v>
      </c>
      <c r="P364" s="27">
        <f t="shared" si="37"/>
        <v>0</v>
      </c>
      <c r="Q364" s="108">
        <f t="shared" si="32"/>
        <v>0</v>
      </c>
      <c r="S364" s="20">
        <f t="shared" si="38"/>
        <v>0</v>
      </c>
      <c r="T364" s="21">
        <f t="shared" si="39"/>
        <v>0</v>
      </c>
      <c r="U364" s="21">
        <f t="shared" si="40"/>
        <v>0</v>
      </c>
      <c r="V364" s="21">
        <f t="shared" si="41"/>
        <v>0</v>
      </c>
      <c r="W364" s="21">
        <f t="shared" si="42"/>
        <v>0</v>
      </c>
      <c r="X364" s="21">
        <f t="shared" si="43"/>
        <v>0</v>
      </c>
      <c r="Y364" s="21">
        <f t="shared" si="44"/>
        <v>0</v>
      </c>
      <c r="Z364" s="21">
        <f t="shared" si="45"/>
        <v>0</v>
      </c>
      <c r="AA364" s="21">
        <f t="shared" si="46"/>
        <v>0</v>
      </c>
      <c r="AB364" s="21">
        <f t="shared" si="47"/>
        <v>0</v>
      </c>
      <c r="AC364" s="21">
        <f t="shared" si="48"/>
        <v>0</v>
      </c>
      <c r="AD364" s="24">
        <f t="shared" si="49"/>
        <v>0</v>
      </c>
      <c r="AF364" s="15">
        <f t="shared" si="50"/>
        <v>0</v>
      </c>
    </row>
    <row r="365" spans="1:32" x14ac:dyDescent="0.25">
      <c r="A365" s="75"/>
      <c r="B365" s="75" t="e">
        <f>INDEX('FY16 DataDump'!$A$2:$H$4537, MATCH('FY16 Individual Analysis'!A365, 'FY16 DataDump'!$C$2:$C$4537, 0), MATCH('FY16 DataDump'!$B$1, 'FY16 DataDump'!$A$1:$H$1))</f>
        <v>#N/A</v>
      </c>
      <c r="C365" s="75" t="e">
        <f>INDEX('FY16 DataDump'!$A$2:$H$4537, MATCH('FY16 Individual Analysis'!A365, 'FY16 DataDump'!$C$2:$C$4537, 0), MATCH('FY16 DataDump'!$D$1, 'FY16 DataDump'!$A$1:$H$1))</f>
        <v>#N/A</v>
      </c>
      <c r="D365" s="27">
        <f>SUMIFS('FY16 DataDump'!$E$2:$E$4537, 'FY16 DataDump'!$C$2:$C$4537, 'FY16 Individual Analysis'!$A365, 'FY16 DataDump'!$H$2:$H$4537, D$2)</f>
        <v>0</v>
      </c>
      <c r="E365" s="27">
        <f>SUMIFS('FY16 DataDump'!$E$2:$E$4537, 'FY16 DataDump'!$C$2:$C$4537, 'FY16 Individual Analysis'!$A365, 'FY16 DataDump'!$H$2:$H$4537, E$2)</f>
        <v>0</v>
      </c>
      <c r="F365" s="27">
        <f>SUMIFS('FY16 DataDump'!$E$2:$E$4537, 'FY16 DataDump'!$C$2:$C$4537, 'FY16 Individual Analysis'!$A365, 'FY16 DataDump'!$H$2:$H$4537, F$2)</f>
        <v>0</v>
      </c>
      <c r="G365" s="27">
        <f>SUMIFS('FY16 DataDump'!$E$2:$E$4537, 'FY16 DataDump'!$C$2:$C$4537, 'FY16 Individual Analysis'!$A365, 'FY16 DataDump'!$H$2:$H$4537, G$2)</f>
        <v>0</v>
      </c>
      <c r="H365" s="27">
        <f>SUMIFS('FY16 DataDump'!$E$2:$E$4537, 'FY16 DataDump'!$C$2:$C$4537, 'FY16 Individual Analysis'!$A365, 'FY16 DataDump'!$H$2:$H$4537, H$2)</f>
        <v>0</v>
      </c>
      <c r="I365" s="27">
        <f>SUMIFS('FY16 DataDump'!$E$2:$E$4537, 'FY16 DataDump'!$C$2:$C$4537, 'FY16 Individual Analysis'!$A365, 'FY16 DataDump'!$H$2:$H$4537, I$2)</f>
        <v>0</v>
      </c>
      <c r="J365" s="27">
        <f>SUMIFS('FY16 DataDump'!$E$2:$E$4537, 'FY16 DataDump'!$C$2:$C$4537, 'FY16 Individual Analysis'!$A365, 'FY16 DataDump'!$H$2:$H$4537, J$2)</f>
        <v>0</v>
      </c>
      <c r="K365" s="27">
        <f>SUMIFS('FY16 DataDump'!$E$2:$E$4537, 'FY16 DataDump'!$C$2:$C$4537, 'FY16 Individual Analysis'!$A365, 'FY16 DataDump'!$H$2:$H$4537, K$2)</f>
        <v>0</v>
      </c>
      <c r="L365" s="27">
        <f>SUMIFS('FY16 DataDump'!$E$2:$E$4537, 'FY16 DataDump'!$C$2:$C$4537, 'FY16 Individual Analysis'!$A365, 'FY16 DataDump'!$H$2:$H$4537, L$2)</f>
        <v>0</v>
      </c>
      <c r="M365" s="27">
        <f>SUMIFS('FY16 DataDump'!$E$2:$E$4537, 'FY16 DataDump'!$C$2:$C$4537, 'FY16 Individual Analysis'!$A365, 'FY16 DataDump'!$H$2:$H$4537, M$2)</f>
        <v>0</v>
      </c>
      <c r="N365" s="27">
        <f>SUMIFS('FY16 DataDump'!$E$2:$E$4537, 'FY16 DataDump'!$C$2:$C$4537, 'FY16 Individual Analysis'!$A365, 'FY16 DataDump'!$H$2:$H$4537, N$2)</f>
        <v>0</v>
      </c>
      <c r="O365" s="27">
        <f>SUMIFS('FY16 DataDump'!$E$2:$E$4537, 'FY16 DataDump'!$C$2:$C$4537, 'FY16 Individual Analysis'!$A365, 'FY16 DataDump'!$H$2:$H$4537, O$2)</f>
        <v>0</v>
      </c>
      <c r="P365" s="27">
        <f t="shared" si="37"/>
        <v>0</v>
      </c>
      <c r="Q365" s="108">
        <f t="shared" si="32"/>
        <v>0</v>
      </c>
      <c r="S365" s="20">
        <f t="shared" si="38"/>
        <v>0</v>
      </c>
      <c r="T365" s="21">
        <f t="shared" si="39"/>
        <v>0</v>
      </c>
      <c r="U365" s="21">
        <f t="shared" si="40"/>
        <v>0</v>
      </c>
      <c r="V365" s="21">
        <f t="shared" si="41"/>
        <v>0</v>
      </c>
      <c r="W365" s="21">
        <f t="shared" si="42"/>
        <v>0</v>
      </c>
      <c r="X365" s="21">
        <f t="shared" si="43"/>
        <v>0</v>
      </c>
      <c r="Y365" s="21">
        <f t="shared" si="44"/>
        <v>0</v>
      </c>
      <c r="Z365" s="21">
        <f t="shared" si="45"/>
        <v>0</v>
      </c>
      <c r="AA365" s="21">
        <f t="shared" si="46"/>
        <v>0</v>
      </c>
      <c r="AB365" s="21">
        <f t="shared" si="47"/>
        <v>0</v>
      </c>
      <c r="AC365" s="21">
        <f t="shared" si="48"/>
        <v>0</v>
      </c>
      <c r="AD365" s="24">
        <f t="shared" si="49"/>
        <v>0</v>
      </c>
      <c r="AF365" s="15">
        <f t="shared" si="50"/>
        <v>0</v>
      </c>
    </row>
    <row r="366" spans="1:32" x14ac:dyDescent="0.25">
      <c r="A366" s="75"/>
      <c r="B366" s="75" t="e">
        <f>INDEX('FY16 DataDump'!$A$2:$H$4537, MATCH('FY16 Individual Analysis'!A366, 'FY16 DataDump'!$C$2:$C$4537, 0), MATCH('FY16 DataDump'!$B$1, 'FY16 DataDump'!$A$1:$H$1))</f>
        <v>#N/A</v>
      </c>
      <c r="C366" s="75" t="e">
        <f>INDEX('FY16 DataDump'!$A$2:$H$4537, MATCH('FY16 Individual Analysis'!A366, 'FY16 DataDump'!$C$2:$C$4537, 0), MATCH('FY16 DataDump'!$D$1, 'FY16 DataDump'!$A$1:$H$1))</f>
        <v>#N/A</v>
      </c>
      <c r="D366" s="27">
        <f>SUMIFS('FY16 DataDump'!$E$2:$E$4537, 'FY16 DataDump'!$C$2:$C$4537, 'FY16 Individual Analysis'!$A366, 'FY16 DataDump'!$H$2:$H$4537, D$2)</f>
        <v>0</v>
      </c>
      <c r="E366" s="27">
        <f>SUMIFS('FY16 DataDump'!$E$2:$E$4537, 'FY16 DataDump'!$C$2:$C$4537, 'FY16 Individual Analysis'!$A366, 'FY16 DataDump'!$H$2:$H$4537, E$2)</f>
        <v>0</v>
      </c>
      <c r="F366" s="27">
        <f>SUMIFS('FY16 DataDump'!$E$2:$E$4537, 'FY16 DataDump'!$C$2:$C$4537, 'FY16 Individual Analysis'!$A366, 'FY16 DataDump'!$H$2:$H$4537, F$2)</f>
        <v>0</v>
      </c>
      <c r="G366" s="27">
        <f>SUMIFS('FY16 DataDump'!$E$2:$E$4537, 'FY16 DataDump'!$C$2:$C$4537, 'FY16 Individual Analysis'!$A366, 'FY16 DataDump'!$H$2:$H$4537, G$2)</f>
        <v>0</v>
      </c>
      <c r="H366" s="27">
        <f>SUMIFS('FY16 DataDump'!$E$2:$E$4537, 'FY16 DataDump'!$C$2:$C$4537, 'FY16 Individual Analysis'!$A366, 'FY16 DataDump'!$H$2:$H$4537, H$2)</f>
        <v>0</v>
      </c>
      <c r="I366" s="27">
        <f>SUMIFS('FY16 DataDump'!$E$2:$E$4537, 'FY16 DataDump'!$C$2:$C$4537, 'FY16 Individual Analysis'!$A366, 'FY16 DataDump'!$H$2:$H$4537, I$2)</f>
        <v>0</v>
      </c>
      <c r="J366" s="27">
        <f>SUMIFS('FY16 DataDump'!$E$2:$E$4537, 'FY16 DataDump'!$C$2:$C$4537, 'FY16 Individual Analysis'!$A366, 'FY16 DataDump'!$H$2:$H$4537, J$2)</f>
        <v>0</v>
      </c>
      <c r="K366" s="27">
        <f>SUMIFS('FY16 DataDump'!$E$2:$E$4537, 'FY16 DataDump'!$C$2:$C$4537, 'FY16 Individual Analysis'!$A366, 'FY16 DataDump'!$H$2:$H$4537, K$2)</f>
        <v>0</v>
      </c>
      <c r="L366" s="27">
        <f>SUMIFS('FY16 DataDump'!$E$2:$E$4537, 'FY16 DataDump'!$C$2:$C$4537, 'FY16 Individual Analysis'!$A366, 'FY16 DataDump'!$H$2:$H$4537, L$2)</f>
        <v>0</v>
      </c>
      <c r="M366" s="27">
        <f>SUMIFS('FY16 DataDump'!$E$2:$E$4537, 'FY16 DataDump'!$C$2:$C$4537, 'FY16 Individual Analysis'!$A366, 'FY16 DataDump'!$H$2:$H$4537, M$2)</f>
        <v>0</v>
      </c>
      <c r="N366" s="27">
        <f>SUMIFS('FY16 DataDump'!$E$2:$E$4537, 'FY16 DataDump'!$C$2:$C$4537, 'FY16 Individual Analysis'!$A366, 'FY16 DataDump'!$H$2:$H$4537, N$2)</f>
        <v>0</v>
      </c>
      <c r="O366" s="27">
        <f>SUMIFS('FY16 DataDump'!$E$2:$E$4537, 'FY16 DataDump'!$C$2:$C$4537, 'FY16 Individual Analysis'!$A366, 'FY16 DataDump'!$H$2:$H$4537, O$2)</f>
        <v>0</v>
      </c>
      <c r="P366" s="27">
        <f t="shared" si="37"/>
        <v>0</v>
      </c>
      <c r="Q366" s="108">
        <f t="shared" si="32"/>
        <v>0</v>
      </c>
      <c r="S366" s="20">
        <f t="shared" si="38"/>
        <v>0</v>
      </c>
      <c r="T366" s="21">
        <f t="shared" si="39"/>
        <v>0</v>
      </c>
      <c r="U366" s="21">
        <f t="shared" si="40"/>
        <v>0</v>
      </c>
      <c r="V366" s="21">
        <f t="shared" si="41"/>
        <v>0</v>
      </c>
      <c r="W366" s="21">
        <f t="shared" si="42"/>
        <v>0</v>
      </c>
      <c r="X366" s="21">
        <f t="shared" si="43"/>
        <v>0</v>
      </c>
      <c r="Y366" s="21">
        <f t="shared" si="44"/>
        <v>0</v>
      </c>
      <c r="Z366" s="21">
        <f t="shared" si="45"/>
        <v>0</v>
      </c>
      <c r="AA366" s="21">
        <f t="shared" si="46"/>
        <v>0</v>
      </c>
      <c r="AB366" s="21">
        <f t="shared" si="47"/>
        <v>0</v>
      </c>
      <c r="AC366" s="21">
        <f t="shared" si="48"/>
        <v>0</v>
      </c>
      <c r="AD366" s="24">
        <f t="shared" si="49"/>
        <v>0</v>
      </c>
      <c r="AF366" s="15">
        <f t="shared" si="50"/>
        <v>0</v>
      </c>
    </row>
    <row r="367" spans="1:32" x14ac:dyDescent="0.25">
      <c r="A367" s="75"/>
      <c r="B367" s="75" t="e">
        <f>INDEX('FY16 DataDump'!$A$2:$H$4537, MATCH('FY16 Individual Analysis'!A367, 'FY16 DataDump'!$C$2:$C$4537, 0), MATCH('FY16 DataDump'!$B$1, 'FY16 DataDump'!$A$1:$H$1))</f>
        <v>#N/A</v>
      </c>
      <c r="C367" s="75" t="e">
        <f>INDEX('FY16 DataDump'!$A$2:$H$4537, MATCH('FY16 Individual Analysis'!A367, 'FY16 DataDump'!$C$2:$C$4537, 0), MATCH('FY16 DataDump'!$D$1, 'FY16 DataDump'!$A$1:$H$1))</f>
        <v>#N/A</v>
      </c>
      <c r="D367" s="27">
        <f>SUMIFS('FY16 DataDump'!$E$2:$E$4537, 'FY16 DataDump'!$C$2:$C$4537, 'FY16 Individual Analysis'!$A367, 'FY16 DataDump'!$H$2:$H$4537, D$2)</f>
        <v>0</v>
      </c>
      <c r="E367" s="27">
        <f>SUMIFS('FY16 DataDump'!$E$2:$E$4537, 'FY16 DataDump'!$C$2:$C$4537, 'FY16 Individual Analysis'!$A367, 'FY16 DataDump'!$H$2:$H$4537, E$2)</f>
        <v>0</v>
      </c>
      <c r="F367" s="27">
        <f>SUMIFS('FY16 DataDump'!$E$2:$E$4537, 'FY16 DataDump'!$C$2:$C$4537, 'FY16 Individual Analysis'!$A367, 'FY16 DataDump'!$H$2:$H$4537, F$2)</f>
        <v>0</v>
      </c>
      <c r="G367" s="27">
        <f>SUMIFS('FY16 DataDump'!$E$2:$E$4537, 'FY16 DataDump'!$C$2:$C$4537, 'FY16 Individual Analysis'!$A367, 'FY16 DataDump'!$H$2:$H$4537, G$2)</f>
        <v>0</v>
      </c>
      <c r="H367" s="27">
        <f>SUMIFS('FY16 DataDump'!$E$2:$E$4537, 'FY16 DataDump'!$C$2:$C$4537, 'FY16 Individual Analysis'!$A367, 'FY16 DataDump'!$H$2:$H$4537, H$2)</f>
        <v>0</v>
      </c>
      <c r="I367" s="27">
        <f>SUMIFS('FY16 DataDump'!$E$2:$E$4537, 'FY16 DataDump'!$C$2:$C$4537, 'FY16 Individual Analysis'!$A367, 'FY16 DataDump'!$H$2:$H$4537, I$2)</f>
        <v>0</v>
      </c>
      <c r="J367" s="27">
        <f>SUMIFS('FY16 DataDump'!$E$2:$E$4537, 'FY16 DataDump'!$C$2:$C$4537, 'FY16 Individual Analysis'!$A367, 'FY16 DataDump'!$H$2:$H$4537, J$2)</f>
        <v>0</v>
      </c>
      <c r="K367" s="27">
        <f>SUMIFS('FY16 DataDump'!$E$2:$E$4537, 'FY16 DataDump'!$C$2:$C$4537, 'FY16 Individual Analysis'!$A367, 'FY16 DataDump'!$H$2:$H$4537, K$2)</f>
        <v>0</v>
      </c>
      <c r="L367" s="27">
        <f>SUMIFS('FY16 DataDump'!$E$2:$E$4537, 'FY16 DataDump'!$C$2:$C$4537, 'FY16 Individual Analysis'!$A367, 'FY16 DataDump'!$H$2:$H$4537, L$2)</f>
        <v>0</v>
      </c>
      <c r="M367" s="27">
        <f>SUMIFS('FY16 DataDump'!$E$2:$E$4537, 'FY16 DataDump'!$C$2:$C$4537, 'FY16 Individual Analysis'!$A367, 'FY16 DataDump'!$H$2:$H$4537, M$2)</f>
        <v>0</v>
      </c>
      <c r="N367" s="27">
        <f>SUMIFS('FY16 DataDump'!$E$2:$E$4537, 'FY16 DataDump'!$C$2:$C$4537, 'FY16 Individual Analysis'!$A367, 'FY16 DataDump'!$H$2:$H$4537, N$2)</f>
        <v>0</v>
      </c>
      <c r="O367" s="27">
        <f>SUMIFS('FY16 DataDump'!$E$2:$E$4537, 'FY16 DataDump'!$C$2:$C$4537, 'FY16 Individual Analysis'!$A367, 'FY16 DataDump'!$H$2:$H$4537, O$2)</f>
        <v>0</v>
      </c>
      <c r="P367" s="27">
        <f t="shared" si="37"/>
        <v>0</v>
      </c>
      <c r="Q367" s="108">
        <f t="shared" si="32"/>
        <v>0</v>
      </c>
      <c r="S367" s="20">
        <f t="shared" si="38"/>
        <v>0</v>
      </c>
      <c r="T367" s="21">
        <f t="shared" si="39"/>
        <v>0</v>
      </c>
      <c r="U367" s="21">
        <f t="shared" si="40"/>
        <v>0</v>
      </c>
      <c r="V367" s="21">
        <f t="shared" si="41"/>
        <v>0</v>
      </c>
      <c r="W367" s="21">
        <f t="shared" si="42"/>
        <v>0</v>
      </c>
      <c r="X367" s="21">
        <f t="shared" si="43"/>
        <v>0</v>
      </c>
      <c r="Y367" s="21">
        <f t="shared" si="44"/>
        <v>0</v>
      </c>
      <c r="Z367" s="21">
        <f t="shared" si="45"/>
        <v>0</v>
      </c>
      <c r="AA367" s="21">
        <f t="shared" si="46"/>
        <v>0</v>
      </c>
      <c r="AB367" s="21">
        <f t="shared" si="47"/>
        <v>0</v>
      </c>
      <c r="AC367" s="21">
        <f t="shared" si="48"/>
        <v>0</v>
      </c>
      <c r="AD367" s="24">
        <f t="shared" si="49"/>
        <v>0</v>
      </c>
      <c r="AF367" s="15">
        <f t="shared" si="50"/>
        <v>0</v>
      </c>
    </row>
    <row r="368" spans="1:32" x14ac:dyDescent="0.25">
      <c r="A368" s="75"/>
      <c r="B368" s="75" t="e">
        <f>INDEX('FY16 DataDump'!$A$2:$H$4537, MATCH('FY16 Individual Analysis'!A368, 'FY16 DataDump'!$C$2:$C$4537, 0), MATCH('FY16 DataDump'!$B$1, 'FY16 DataDump'!$A$1:$H$1))</f>
        <v>#N/A</v>
      </c>
      <c r="C368" s="75" t="e">
        <f>INDEX('FY16 DataDump'!$A$2:$H$4537, MATCH('FY16 Individual Analysis'!A368, 'FY16 DataDump'!$C$2:$C$4537, 0), MATCH('FY16 DataDump'!$D$1, 'FY16 DataDump'!$A$1:$H$1))</f>
        <v>#N/A</v>
      </c>
      <c r="D368" s="27">
        <f>SUMIFS('FY16 DataDump'!$E$2:$E$4537, 'FY16 DataDump'!$C$2:$C$4537, 'FY16 Individual Analysis'!$A368, 'FY16 DataDump'!$H$2:$H$4537, D$2)</f>
        <v>0</v>
      </c>
      <c r="E368" s="27">
        <f>SUMIFS('FY16 DataDump'!$E$2:$E$4537, 'FY16 DataDump'!$C$2:$C$4537, 'FY16 Individual Analysis'!$A368, 'FY16 DataDump'!$H$2:$H$4537, E$2)</f>
        <v>0</v>
      </c>
      <c r="F368" s="27">
        <f>SUMIFS('FY16 DataDump'!$E$2:$E$4537, 'FY16 DataDump'!$C$2:$C$4537, 'FY16 Individual Analysis'!$A368, 'FY16 DataDump'!$H$2:$H$4537, F$2)</f>
        <v>0</v>
      </c>
      <c r="G368" s="27">
        <f>SUMIFS('FY16 DataDump'!$E$2:$E$4537, 'FY16 DataDump'!$C$2:$C$4537, 'FY16 Individual Analysis'!$A368, 'FY16 DataDump'!$H$2:$H$4537, G$2)</f>
        <v>0</v>
      </c>
      <c r="H368" s="27">
        <f>SUMIFS('FY16 DataDump'!$E$2:$E$4537, 'FY16 DataDump'!$C$2:$C$4537, 'FY16 Individual Analysis'!$A368, 'FY16 DataDump'!$H$2:$H$4537, H$2)</f>
        <v>0</v>
      </c>
      <c r="I368" s="27">
        <f>SUMIFS('FY16 DataDump'!$E$2:$E$4537, 'FY16 DataDump'!$C$2:$C$4537, 'FY16 Individual Analysis'!$A368, 'FY16 DataDump'!$H$2:$H$4537, I$2)</f>
        <v>0</v>
      </c>
      <c r="J368" s="27">
        <f>SUMIFS('FY16 DataDump'!$E$2:$E$4537, 'FY16 DataDump'!$C$2:$C$4537, 'FY16 Individual Analysis'!$A368, 'FY16 DataDump'!$H$2:$H$4537, J$2)</f>
        <v>0</v>
      </c>
      <c r="K368" s="27">
        <f>SUMIFS('FY16 DataDump'!$E$2:$E$4537, 'FY16 DataDump'!$C$2:$C$4537, 'FY16 Individual Analysis'!$A368, 'FY16 DataDump'!$H$2:$H$4537, K$2)</f>
        <v>0</v>
      </c>
      <c r="L368" s="27">
        <f>SUMIFS('FY16 DataDump'!$E$2:$E$4537, 'FY16 DataDump'!$C$2:$C$4537, 'FY16 Individual Analysis'!$A368, 'FY16 DataDump'!$H$2:$H$4537, L$2)</f>
        <v>0</v>
      </c>
      <c r="M368" s="27">
        <f>SUMIFS('FY16 DataDump'!$E$2:$E$4537, 'FY16 DataDump'!$C$2:$C$4537, 'FY16 Individual Analysis'!$A368, 'FY16 DataDump'!$H$2:$H$4537, M$2)</f>
        <v>0</v>
      </c>
      <c r="N368" s="27">
        <f>SUMIFS('FY16 DataDump'!$E$2:$E$4537, 'FY16 DataDump'!$C$2:$C$4537, 'FY16 Individual Analysis'!$A368, 'FY16 DataDump'!$H$2:$H$4537, N$2)</f>
        <v>0</v>
      </c>
      <c r="O368" s="27">
        <f>SUMIFS('FY16 DataDump'!$E$2:$E$4537, 'FY16 DataDump'!$C$2:$C$4537, 'FY16 Individual Analysis'!$A368, 'FY16 DataDump'!$H$2:$H$4537, O$2)</f>
        <v>0</v>
      </c>
      <c r="P368" s="27">
        <f t="shared" si="37"/>
        <v>0</v>
      </c>
      <c r="Q368" s="108">
        <f t="shared" si="32"/>
        <v>0</v>
      </c>
      <c r="S368" s="20">
        <f t="shared" si="38"/>
        <v>0</v>
      </c>
      <c r="T368" s="21">
        <f t="shared" si="39"/>
        <v>0</v>
      </c>
      <c r="U368" s="21">
        <f t="shared" si="40"/>
        <v>0</v>
      </c>
      <c r="V368" s="21">
        <f t="shared" si="41"/>
        <v>0</v>
      </c>
      <c r="W368" s="21">
        <f t="shared" si="42"/>
        <v>0</v>
      </c>
      <c r="X368" s="21">
        <f t="shared" si="43"/>
        <v>0</v>
      </c>
      <c r="Y368" s="21">
        <f t="shared" si="44"/>
        <v>0</v>
      </c>
      <c r="Z368" s="21">
        <f t="shared" si="45"/>
        <v>0</v>
      </c>
      <c r="AA368" s="21">
        <f t="shared" si="46"/>
        <v>0</v>
      </c>
      <c r="AB368" s="21">
        <f t="shared" si="47"/>
        <v>0</v>
      </c>
      <c r="AC368" s="21">
        <f t="shared" si="48"/>
        <v>0</v>
      </c>
      <c r="AD368" s="24">
        <f t="shared" si="49"/>
        <v>0</v>
      </c>
      <c r="AF368" s="15">
        <f t="shared" si="50"/>
        <v>0</v>
      </c>
    </row>
    <row r="369" spans="1:32" x14ac:dyDescent="0.25">
      <c r="A369" s="75"/>
      <c r="B369" s="75" t="e">
        <f>INDEX('FY16 DataDump'!$A$2:$H$4537, MATCH('FY16 Individual Analysis'!A369, 'FY16 DataDump'!$C$2:$C$4537, 0), MATCH('FY16 DataDump'!$B$1, 'FY16 DataDump'!$A$1:$H$1))</f>
        <v>#N/A</v>
      </c>
      <c r="C369" s="75" t="e">
        <f>INDEX('FY16 DataDump'!$A$2:$H$4537, MATCH('FY16 Individual Analysis'!A369, 'FY16 DataDump'!$C$2:$C$4537, 0), MATCH('FY16 DataDump'!$D$1, 'FY16 DataDump'!$A$1:$H$1))</f>
        <v>#N/A</v>
      </c>
      <c r="D369" s="27">
        <f>SUMIFS('FY16 DataDump'!$E$2:$E$4537, 'FY16 DataDump'!$C$2:$C$4537, 'FY16 Individual Analysis'!$A369, 'FY16 DataDump'!$H$2:$H$4537, D$2)</f>
        <v>0</v>
      </c>
      <c r="E369" s="27">
        <f>SUMIFS('FY16 DataDump'!$E$2:$E$4537, 'FY16 DataDump'!$C$2:$C$4537, 'FY16 Individual Analysis'!$A369, 'FY16 DataDump'!$H$2:$H$4537, E$2)</f>
        <v>0</v>
      </c>
      <c r="F369" s="27">
        <f>SUMIFS('FY16 DataDump'!$E$2:$E$4537, 'FY16 DataDump'!$C$2:$C$4537, 'FY16 Individual Analysis'!$A369, 'FY16 DataDump'!$H$2:$H$4537, F$2)</f>
        <v>0</v>
      </c>
      <c r="G369" s="27">
        <f>SUMIFS('FY16 DataDump'!$E$2:$E$4537, 'FY16 DataDump'!$C$2:$C$4537, 'FY16 Individual Analysis'!$A369, 'FY16 DataDump'!$H$2:$H$4537, G$2)</f>
        <v>0</v>
      </c>
      <c r="H369" s="27">
        <f>SUMIFS('FY16 DataDump'!$E$2:$E$4537, 'FY16 DataDump'!$C$2:$C$4537, 'FY16 Individual Analysis'!$A369, 'FY16 DataDump'!$H$2:$H$4537, H$2)</f>
        <v>0</v>
      </c>
      <c r="I369" s="27">
        <f>SUMIFS('FY16 DataDump'!$E$2:$E$4537, 'FY16 DataDump'!$C$2:$C$4537, 'FY16 Individual Analysis'!$A369, 'FY16 DataDump'!$H$2:$H$4537, I$2)</f>
        <v>0</v>
      </c>
      <c r="J369" s="27">
        <f>SUMIFS('FY16 DataDump'!$E$2:$E$4537, 'FY16 DataDump'!$C$2:$C$4537, 'FY16 Individual Analysis'!$A369, 'FY16 DataDump'!$H$2:$H$4537, J$2)</f>
        <v>0</v>
      </c>
      <c r="K369" s="27">
        <f>SUMIFS('FY16 DataDump'!$E$2:$E$4537, 'FY16 DataDump'!$C$2:$C$4537, 'FY16 Individual Analysis'!$A369, 'FY16 DataDump'!$H$2:$H$4537, K$2)</f>
        <v>0</v>
      </c>
      <c r="L369" s="27">
        <f>SUMIFS('FY16 DataDump'!$E$2:$E$4537, 'FY16 DataDump'!$C$2:$C$4537, 'FY16 Individual Analysis'!$A369, 'FY16 DataDump'!$H$2:$H$4537, L$2)</f>
        <v>0</v>
      </c>
      <c r="M369" s="27">
        <f>SUMIFS('FY16 DataDump'!$E$2:$E$4537, 'FY16 DataDump'!$C$2:$C$4537, 'FY16 Individual Analysis'!$A369, 'FY16 DataDump'!$H$2:$H$4537, M$2)</f>
        <v>0</v>
      </c>
      <c r="N369" s="27">
        <f>SUMIFS('FY16 DataDump'!$E$2:$E$4537, 'FY16 DataDump'!$C$2:$C$4537, 'FY16 Individual Analysis'!$A369, 'FY16 DataDump'!$H$2:$H$4537, N$2)</f>
        <v>0</v>
      </c>
      <c r="O369" s="27">
        <f>SUMIFS('FY16 DataDump'!$E$2:$E$4537, 'FY16 DataDump'!$C$2:$C$4537, 'FY16 Individual Analysis'!$A369, 'FY16 DataDump'!$H$2:$H$4537, O$2)</f>
        <v>0</v>
      </c>
      <c r="P369" s="27">
        <f t="shared" si="37"/>
        <v>0</v>
      </c>
      <c r="Q369" s="108">
        <f t="shared" si="32"/>
        <v>0</v>
      </c>
      <c r="S369" s="20">
        <f t="shared" si="38"/>
        <v>0</v>
      </c>
      <c r="T369" s="21">
        <f t="shared" si="39"/>
        <v>0</v>
      </c>
      <c r="U369" s="21">
        <f t="shared" si="40"/>
        <v>0</v>
      </c>
      <c r="V369" s="21">
        <f t="shared" si="41"/>
        <v>0</v>
      </c>
      <c r="W369" s="21">
        <f t="shared" si="42"/>
        <v>0</v>
      </c>
      <c r="X369" s="21">
        <f t="shared" si="43"/>
        <v>0</v>
      </c>
      <c r="Y369" s="21">
        <f t="shared" si="44"/>
        <v>0</v>
      </c>
      <c r="Z369" s="21">
        <f t="shared" si="45"/>
        <v>0</v>
      </c>
      <c r="AA369" s="21">
        <f t="shared" si="46"/>
        <v>0</v>
      </c>
      <c r="AB369" s="21">
        <f t="shared" si="47"/>
        <v>0</v>
      </c>
      <c r="AC369" s="21">
        <f t="shared" si="48"/>
        <v>0</v>
      </c>
      <c r="AD369" s="24">
        <f t="shared" si="49"/>
        <v>0</v>
      </c>
      <c r="AF369" s="15">
        <f t="shared" si="50"/>
        <v>0</v>
      </c>
    </row>
    <row r="370" spans="1:32" x14ac:dyDescent="0.25">
      <c r="A370" s="75"/>
      <c r="B370" s="75" t="e">
        <f>INDEX('FY16 DataDump'!$A$2:$H$4537, MATCH('FY16 Individual Analysis'!A370, 'FY16 DataDump'!$C$2:$C$4537, 0), MATCH('FY16 DataDump'!$B$1, 'FY16 DataDump'!$A$1:$H$1))</f>
        <v>#N/A</v>
      </c>
      <c r="C370" s="75" t="e">
        <f>INDEX('FY16 DataDump'!$A$2:$H$4537, MATCH('FY16 Individual Analysis'!A370, 'FY16 DataDump'!$C$2:$C$4537, 0), MATCH('FY16 DataDump'!$D$1, 'FY16 DataDump'!$A$1:$H$1))</f>
        <v>#N/A</v>
      </c>
      <c r="D370" s="27">
        <f>SUMIFS('FY16 DataDump'!$E$2:$E$4537, 'FY16 DataDump'!$C$2:$C$4537, 'FY16 Individual Analysis'!$A370, 'FY16 DataDump'!$H$2:$H$4537, D$2)</f>
        <v>0</v>
      </c>
      <c r="E370" s="27">
        <f>SUMIFS('FY16 DataDump'!$E$2:$E$4537, 'FY16 DataDump'!$C$2:$C$4537, 'FY16 Individual Analysis'!$A370, 'FY16 DataDump'!$H$2:$H$4537, E$2)</f>
        <v>0</v>
      </c>
      <c r="F370" s="27">
        <f>SUMIFS('FY16 DataDump'!$E$2:$E$4537, 'FY16 DataDump'!$C$2:$C$4537, 'FY16 Individual Analysis'!$A370, 'FY16 DataDump'!$H$2:$H$4537, F$2)</f>
        <v>0</v>
      </c>
      <c r="G370" s="27">
        <f>SUMIFS('FY16 DataDump'!$E$2:$E$4537, 'FY16 DataDump'!$C$2:$C$4537, 'FY16 Individual Analysis'!$A370, 'FY16 DataDump'!$H$2:$H$4537, G$2)</f>
        <v>0</v>
      </c>
      <c r="H370" s="27">
        <f>SUMIFS('FY16 DataDump'!$E$2:$E$4537, 'FY16 DataDump'!$C$2:$C$4537, 'FY16 Individual Analysis'!$A370, 'FY16 DataDump'!$H$2:$H$4537, H$2)</f>
        <v>0</v>
      </c>
      <c r="I370" s="27">
        <f>SUMIFS('FY16 DataDump'!$E$2:$E$4537, 'FY16 DataDump'!$C$2:$C$4537, 'FY16 Individual Analysis'!$A370, 'FY16 DataDump'!$H$2:$H$4537, I$2)</f>
        <v>0</v>
      </c>
      <c r="J370" s="27">
        <f>SUMIFS('FY16 DataDump'!$E$2:$E$4537, 'FY16 DataDump'!$C$2:$C$4537, 'FY16 Individual Analysis'!$A370, 'FY16 DataDump'!$H$2:$H$4537, J$2)</f>
        <v>0</v>
      </c>
      <c r="K370" s="27">
        <f>SUMIFS('FY16 DataDump'!$E$2:$E$4537, 'FY16 DataDump'!$C$2:$C$4537, 'FY16 Individual Analysis'!$A370, 'FY16 DataDump'!$H$2:$H$4537, K$2)</f>
        <v>0</v>
      </c>
      <c r="L370" s="27">
        <f>SUMIFS('FY16 DataDump'!$E$2:$E$4537, 'FY16 DataDump'!$C$2:$C$4537, 'FY16 Individual Analysis'!$A370, 'FY16 DataDump'!$H$2:$H$4537, L$2)</f>
        <v>0</v>
      </c>
      <c r="M370" s="27">
        <f>SUMIFS('FY16 DataDump'!$E$2:$E$4537, 'FY16 DataDump'!$C$2:$C$4537, 'FY16 Individual Analysis'!$A370, 'FY16 DataDump'!$H$2:$H$4537, M$2)</f>
        <v>0</v>
      </c>
      <c r="N370" s="27">
        <f>SUMIFS('FY16 DataDump'!$E$2:$E$4537, 'FY16 DataDump'!$C$2:$C$4537, 'FY16 Individual Analysis'!$A370, 'FY16 DataDump'!$H$2:$H$4537, N$2)</f>
        <v>0</v>
      </c>
      <c r="O370" s="27">
        <f>SUMIFS('FY16 DataDump'!$E$2:$E$4537, 'FY16 DataDump'!$C$2:$C$4537, 'FY16 Individual Analysis'!$A370, 'FY16 DataDump'!$H$2:$H$4537, O$2)</f>
        <v>0</v>
      </c>
      <c r="P370" s="27">
        <f t="shared" si="37"/>
        <v>0</v>
      </c>
      <c r="Q370" s="108">
        <f t="shared" si="32"/>
        <v>0</v>
      </c>
      <c r="S370" s="20">
        <f t="shared" si="38"/>
        <v>0</v>
      </c>
      <c r="T370" s="21">
        <f t="shared" si="39"/>
        <v>0</v>
      </c>
      <c r="U370" s="21">
        <f t="shared" si="40"/>
        <v>0</v>
      </c>
      <c r="V370" s="21">
        <f t="shared" si="41"/>
        <v>0</v>
      </c>
      <c r="W370" s="21">
        <f t="shared" si="42"/>
        <v>0</v>
      </c>
      <c r="X370" s="21">
        <f t="shared" si="43"/>
        <v>0</v>
      </c>
      <c r="Y370" s="21">
        <f t="shared" si="44"/>
        <v>0</v>
      </c>
      <c r="Z370" s="21">
        <f t="shared" si="45"/>
        <v>0</v>
      </c>
      <c r="AA370" s="21">
        <f t="shared" si="46"/>
        <v>0</v>
      </c>
      <c r="AB370" s="21">
        <f t="shared" si="47"/>
        <v>0</v>
      </c>
      <c r="AC370" s="21">
        <f t="shared" si="48"/>
        <v>0</v>
      </c>
      <c r="AD370" s="24">
        <f t="shared" si="49"/>
        <v>0</v>
      </c>
      <c r="AF370" s="15">
        <f t="shared" si="50"/>
        <v>0</v>
      </c>
    </row>
    <row r="371" spans="1:32" x14ac:dyDescent="0.25">
      <c r="A371" s="75"/>
      <c r="B371" s="75" t="e">
        <f>INDEX('FY16 DataDump'!$A$2:$H$4537, MATCH('FY16 Individual Analysis'!A371, 'FY16 DataDump'!$C$2:$C$4537, 0), MATCH('FY16 DataDump'!$B$1, 'FY16 DataDump'!$A$1:$H$1))</f>
        <v>#N/A</v>
      </c>
      <c r="C371" s="75" t="e">
        <f>INDEX('FY16 DataDump'!$A$2:$H$4537, MATCH('FY16 Individual Analysis'!A371, 'FY16 DataDump'!$C$2:$C$4537, 0), MATCH('FY16 DataDump'!$D$1, 'FY16 DataDump'!$A$1:$H$1))</f>
        <v>#N/A</v>
      </c>
      <c r="D371" s="27">
        <f>SUMIFS('FY16 DataDump'!$E$2:$E$4537, 'FY16 DataDump'!$C$2:$C$4537, 'FY16 Individual Analysis'!$A371, 'FY16 DataDump'!$H$2:$H$4537, D$2)</f>
        <v>0</v>
      </c>
      <c r="E371" s="27">
        <f>SUMIFS('FY16 DataDump'!$E$2:$E$4537, 'FY16 DataDump'!$C$2:$C$4537, 'FY16 Individual Analysis'!$A371, 'FY16 DataDump'!$H$2:$H$4537, E$2)</f>
        <v>0</v>
      </c>
      <c r="F371" s="27">
        <f>SUMIFS('FY16 DataDump'!$E$2:$E$4537, 'FY16 DataDump'!$C$2:$C$4537, 'FY16 Individual Analysis'!$A371, 'FY16 DataDump'!$H$2:$H$4537, F$2)</f>
        <v>0</v>
      </c>
      <c r="G371" s="27">
        <f>SUMIFS('FY16 DataDump'!$E$2:$E$4537, 'FY16 DataDump'!$C$2:$C$4537, 'FY16 Individual Analysis'!$A371, 'FY16 DataDump'!$H$2:$H$4537, G$2)</f>
        <v>0</v>
      </c>
      <c r="H371" s="27">
        <f>SUMIFS('FY16 DataDump'!$E$2:$E$4537, 'FY16 DataDump'!$C$2:$C$4537, 'FY16 Individual Analysis'!$A371, 'FY16 DataDump'!$H$2:$H$4537, H$2)</f>
        <v>0</v>
      </c>
      <c r="I371" s="27">
        <f>SUMIFS('FY16 DataDump'!$E$2:$E$4537, 'FY16 DataDump'!$C$2:$C$4537, 'FY16 Individual Analysis'!$A371, 'FY16 DataDump'!$H$2:$H$4537, I$2)</f>
        <v>0</v>
      </c>
      <c r="J371" s="27">
        <f>SUMIFS('FY16 DataDump'!$E$2:$E$4537, 'FY16 DataDump'!$C$2:$C$4537, 'FY16 Individual Analysis'!$A371, 'FY16 DataDump'!$H$2:$H$4537, J$2)</f>
        <v>0</v>
      </c>
      <c r="K371" s="27">
        <f>SUMIFS('FY16 DataDump'!$E$2:$E$4537, 'FY16 DataDump'!$C$2:$C$4537, 'FY16 Individual Analysis'!$A371, 'FY16 DataDump'!$H$2:$H$4537, K$2)</f>
        <v>0</v>
      </c>
      <c r="L371" s="27">
        <f>SUMIFS('FY16 DataDump'!$E$2:$E$4537, 'FY16 DataDump'!$C$2:$C$4537, 'FY16 Individual Analysis'!$A371, 'FY16 DataDump'!$H$2:$H$4537, L$2)</f>
        <v>0</v>
      </c>
      <c r="M371" s="27">
        <f>SUMIFS('FY16 DataDump'!$E$2:$E$4537, 'FY16 DataDump'!$C$2:$C$4537, 'FY16 Individual Analysis'!$A371, 'FY16 DataDump'!$H$2:$H$4537, M$2)</f>
        <v>0</v>
      </c>
      <c r="N371" s="27">
        <f>SUMIFS('FY16 DataDump'!$E$2:$E$4537, 'FY16 DataDump'!$C$2:$C$4537, 'FY16 Individual Analysis'!$A371, 'FY16 DataDump'!$H$2:$H$4537, N$2)</f>
        <v>0</v>
      </c>
      <c r="O371" s="27">
        <f>SUMIFS('FY16 DataDump'!$E$2:$E$4537, 'FY16 DataDump'!$C$2:$C$4537, 'FY16 Individual Analysis'!$A371, 'FY16 DataDump'!$H$2:$H$4537, O$2)</f>
        <v>0</v>
      </c>
      <c r="P371" s="27">
        <f t="shared" si="37"/>
        <v>0</v>
      </c>
      <c r="Q371" s="108">
        <f t="shared" si="32"/>
        <v>0</v>
      </c>
      <c r="S371" s="20">
        <f t="shared" si="38"/>
        <v>0</v>
      </c>
      <c r="T371" s="21">
        <f t="shared" si="39"/>
        <v>0</v>
      </c>
      <c r="U371" s="21">
        <f t="shared" si="40"/>
        <v>0</v>
      </c>
      <c r="V371" s="21">
        <f t="shared" si="41"/>
        <v>0</v>
      </c>
      <c r="W371" s="21">
        <f t="shared" si="42"/>
        <v>0</v>
      </c>
      <c r="X371" s="21">
        <f t="shared" si="43"/>
        <v>0</v>
      </c>
      <c r="Y371" s="21">
        <f t="shared" si="44"/>
        <v>0</v>
      </c>
      <c r="Z371" s="21">
        <f t="shared" si="45"/>
        <v>0</v>
      </c>
      <c r="AA371" s="21">
        <f t="shared" si="46"/>
        <v>0</v>
      </c>
      <c r="AB371" s="21">
        <f t="shared" si="47"/>
        <v>0</v>
      </c>
      <c r="AC371" s="21">
        <f t="shared" si="48"/>
        <v>0</v>
      </c>
      <c r="AD371" s="24">
        <f t="shared" si="49"/>
        <v>0</v>
      </c>
      <c r="AF371" s="15">
        <f t="shared" si="50"/>
        <v>0</v>
      </c>
    </row>
    <row r="372" spans="1:32" x14ac:dyDescent="0.25">
      <c r="A372" s="75"/>
      <c r="B372" s="75" t="e">
        <f>INDEX('FY16 DataDump'!$A$2:$H$4537, MATCH('FY16 Individual Analysis'!A372, 'FY16 DataDump'!$C$2:$C$4537, 0), MATCH('FY16 DataDump'!$B$1, 'FY16 DataDump'!$A$1:$H$1))</f>
        <v>#N/A</v>
      </c>
      <c r="C372" s="75" t="e">
        <f>INDEX('FY16 DataDump'!$A$2:$H$4537, MATCH('FY16 Individual Analysis'!A372, 'FY16 DataDump'!$C$2:$C$4537, 0), MATCH('FY16 DataDump'!$D$1, 'FY16 DataDump'!$A$1:$H$1))</f>
        <v>#N/A</v>
      </c>
      <c r="D372" s="27">
        <f>SUMIFS('FY16 DataDump'!$E$2:$E$4537, 'FY16 DataDump'!$C$2:$C$4537, 'FY16 Individual Analysis'!$A372, 'FY16 DataDump'!$H$2:$H$4537, D$2)</f>
        <v>0</v>
      </c>
      <c r="E372" s="27">
        <f>SUMIFS('FY16 DataDump'!$E$2:$E$4537, 'FY16 DataDump'!$C$2:$C$4537, 'FY16 Individual Analysis'!$A372, 'FY16 DataDump'!$H$2:$H$4537, E$2)</f>
        <v>0</v>
      </c>
      <c r="F372" s="27">
        <f>SUMIFS('FY16 DataDump'!$E$2:$E$4537, 'FY16 DataDump'!$C$2:$C$4537, 'FY16 Individual Analysis'!$A372, 'FY16 DataDump'!$H$2:$H$4537, F$2)</f>
        <v>0</v>
      </c>
      <c r="G372" s="27">
        <f>SUMIFS('FY16 DataDump'!$E$2:$E$4537, 'FY16 DataDump'!$C$2:$C$4537, 'FY16 Individual Analysis'!$A372, 'FY16 DataDump'!$H$2:$H$4537, G$2)</f>
        <v>0</v>
      </c>
      <c r="H372" s="27">
        <f>SUMIFS('FY16 DataDump'!$E$2:$E$4537, 'FY16 DataDump'!$C$2:$C$4537, 'FY16 Individual Analysis'!$A372, 'FY16 DataDump'!$H$2:$H$4537, H$2)</f>
        <v>0</v>
      </c>
      <c r="I372" s="27">
        <f>SUMIFS('FY16 DataDump'!$E$2:$E$4537, 'FY16 DataDump'!$C$2:$C$4537, 'FY16 Individual Analysis'!$A372, 'FY16 DataDump'!$H$2:$H$4537, I$2)</f>
        <v>0</v>
      </c>
      <c r="J372" s="27">
        <f>SUMIFS('FY16 DataDump'!$E$2:$E$4537, 'FY16 DataDump'!$C$2:$C$4537, 'FY16 Individual Analysis'!$A372, 'FY16 DataDump'!$H$2:$H$4537, J$2)</f>
        <v>0</v>
      </c>
      <c r="K372" s="27">
        <f>SUMIFS('FY16 DataDump'!$E$2:$E$4537, 'FY16 DataDump'!$C$2:$C$4537, 'FY16 Individual Analysis'!$A372, 'FY16 DataDump'!$H$2:$H$4537, K$2)</f>
        <v>0</v>
      </c>
      <c r="L372" s="27">
        <f>SUMIFS('FY16 DataDump'!$E$2:$E$4537, 'FY16 DataDump'!$C$2:$C$4537, 'FY16 Individual Analysis'!$A372, 'FY16 DataDump'!$H$2:$H$4537, L$2)</f>
        <v>0</v>
      </c>
      <c r="M372" s="27">
        <f>SUMIFS('FY16 DataDump'!$E$2:$E$4537, 'FY16 DataDump'!$C$2:$C$4537, 'FY16 Individual Analysis'!$A372, 'FY16 DataDump'!$H$2:$H$4537, M$2)</f>
        <v>0</v>
      </c>
      <c r="N372" s="27">
        <f>SUMIFS('FY16 DataDump'!$E$2:$E$4537, 'FY16 DataDump'!$C$2:$C$4537, 'FY16 Individual Analysis'!$A372, 'FY16 DataDump'!$H$2:$H$4537, N$2)</f>
        <v>0</v>
      </c>
      <c r="O372" s="27">
        <f>SUMIFS('FY16 DataDump'!$E$2:$E$4537, 'FY16 DataDump'!$C$2:$C$4537, 'FY16 Individual Analysis'!$A372, 'FY16 DataDump'!$H$2:$H$4537, O$2)</f>
        <v>0</v>
      </c>
      <c r="P372" s="27">
        <f t="shared" si="37"/>
        <v>0</v>
      </c>
      <c r="Q372" s="108">
        <f t="shared" si="32"/>
        <v>0</v>
      </c>
      <c r="S372" s="20">
        <f t="shared" si="38"/>
        <v>0</v>
      </c>
      <c r="T372" s="21">
        <f t="shared" si="39"/>
        <v>0</v>
      </c>
      <c r="U372" s="21">
        <f t="shared" si="40"/>
        <v>0</v>
      </c>
      <c r="V372" s="21">
        <f t="shared" si="41"/>
        <v>0</v>
      </c>
      <c r="W372" s="21">
        <f t="shared" si="42"/>
        <v>0</v>
      </c>
      <c r="X372" s="21">
        <f t="shared" si="43"/>
        <v>0</v>
      </c>
      <c r="Y372" s="21">
        <f t="shared" si="44"/>
        <v>0</v>
      </c>
      <c r="Z372" s="21">
        <f t="shared" si="45"/>
        <v>0</v>
      </c>
      <c r="AA372" s="21">
        <f t="shared" si="46"/>
        <v>0</v>
      </c>
      <c r="AB372" s="21">
        <f t="shared" si="47"/>
        <v>0</v>
      </c>
      <c r="AC372" s="21">
        <f t="shared" si="48"/>
        <v>0</v>
      </c>
      <c r="AD372" s="24">
        <f t="shared" si="49"/>
        <v>0</v>
      </c>
      <c r="AF372" s="15">
        <f t="shared" si="50"/>
        <v>0</v>
      </c>
    </row>
    <row r="373" spans="1:32" x14ac:dyDescent="0.25">
      <c r="A373" s="75"/>
      <c r="B373" s="75" t="e">
        <f>INDEX('FY16 DataDump'!$A$2:$H$4537, MATCH('FY16 Individual Analysis'!A373, 'FY16 DataDump'!$C$2:$C$4537, 0), MATCH('FY16 DataDump'!$B$1, 'FY16 DataDump'!$A$1:$H$1))</f>
        <v>#N/A</v>
      </c>
      <c r="C373" s="75" t="e">
        <f>INDEX('FY16 DataDump'!$A$2:$H$4537, MATCH('FY16 Individual Analysis'!A373, 'FY16 DataDump'!$C$2:$C$4537, 0), MATCH('FY16 DataDump'!$D$1, 'FY16 DataDump'!$A$1:$H$1))</f>
        <v>#N/A</v>
      </c>
      <c r="D373" s="27">
        <f>SUMIFS('FY16 DataDump'!$E$2:$E$4537, 'FY16 DataDump'!$C$2:$C$4537, 'FY16 Individual Analysis'!$A373, 'FY16 DataDump'!$H$2:$H$4537, D$2)</f>
        <v>0</v>
      </c>
      <c r="E373" s="27">
        <f>SUMIFS('FY16 DataDump'!$E$2:$E$4537, 'FY16 DataDump'!$C$2:$C$4537, 'FY16 Individual Analysis'!$A373, 'FY16 DataDump'!$H$2:$H$4537, E$2)</f>
        <v>0</v>
      </c>
      <c r="F373" s="27">
        <f>SUMIFS('FY16 DataDump'!$E$2:$E$4537, 'FY16 DataDump'!$C$2:$C$4537, 'FY16 Individual Analysis'!$A373, 'FY16 DataDump'!$H$2:$H$4537, F$2)</f>
        <v>0</v>
      </c>
      <c r="G373" s="27">
        <f>SUMIFS('FY16 DataDump'!$E$2:$E$4537, 'FY16 DataDump'!$C$2:$C$4537, 'FY16 Individual Analysis'!$A373, 'FY16 DataDump'!$H$2:$H$4537, G$2)</f>
        <v>0</v>
      </c>
      <c r="H373" s="27">
        <f>SUMIFS('FY16 DataDump'!$E$2:$E$4537, 'FY16 DataDump'!$C$2:$C$4537, 'FY16 Individual Analysis'!$A373, 'FY16 DataDump'!$H$2:$H$4537, H$2)</f>
        <v>0</v>
      </c>
      <c r="I373" s="27">
        <f>SUMIFS('FY16 DataDump'!$E$2:$E$4537, 'FY16 DataDump'!$C$2:$C$4537, 'FY16 Individual Analysis'!$A373, 'FY16 DataDump'!$H$2:$H$4537, I$2)</f>
        <v>0</v>
      </c>
      <c r="J373" s="27">
        <f>SUMIFS('FY16 DataDump'!$E$2:$E$4537, 'FY16 DataDump'!$C$2:$C$4537, 'FY16 Individual Analysis'!$A373, 'FY16 DataDump'!$H$2:$H$4537, J$2)</f>
        <v>0</v>
      </c>
      <c r="K373" s="27">
        <f>SUMIFS('FY16 DataDump'!$E$2:$E$4537, 'FY16 DataDump'!$C$2:$C$4537, 'FY16 Individual Analysis'!$A373, 'FY16 DataDump'!$H$2:$H$4537, K$2)</f>
        <v>0</v>
      </c>
      <c r="L373" s="27">
        <f>SUMIFS('FY16 DataDump'!$E$2:$E$4537, 'FY16 DataDump'!$C$2:$C$4537, 'FY16 Individual Analysis'!$A373, 'FY16 DataDump'!$H$2:$H$4537, L$2)</f>
        <v>0</v>
      </c>
      <c r="M373" s="27">
        <f>SUMIFS('FY16 DataDump'!$E$2:$E$4537, 'FY16 DataDump'!$C$2:$C$4537, 'FY16 Individual Analysis'!$A373, 'FY16 DataDump'!$H$2:$H$4537, M$2)</f>
        <v>0</v>
      </c>
      <c r="N373" s="27">
        <f>SUMIFS('FY16 DataDump'!$E$2:$E$4537, 'FY16 DataDump'!$C$2:$C$4537, 'FY16 Individual Analysis'!$A373, 'FY16 DataDump'!$H$2:$H$4537, N$2)</f>
        <v>0</v>
      </c>
      <c r="O373" s="27">
        <f>SUMIFS('FY16 DataDump'!$E$2:$E$4537, 'FY16 DataDump'!$C$2:$C$4537, 'FY16 Individual Analysis'!$A373, 'FY16 DataDump'!$H$2:$H$4537, O$2)</f>
        <v>0</v>
      </c>
      <c r="P373" s="27">
        <f t="shared" si="37"/>
        <v>0</v>
      </c>
      <c r="Q373" s="108">
        <f t="shared" si="32"/>
        <v>0</v>
      </c>
      <c r="S373" s="20">
        <f t="shared" si="38"/>
        <v>0</v>
      </c>
      <c r="T373" s="21">
        <f t="shared" si="39"/>
        <v>0</v>
      </c>
      <c r="U373" s="21">
        <f t="shared" si="40"/>
        <v>0</v>
      </c>
      <c r="V373" s="21">
        <f t="shared" si="41"/>
        <v>0</v>
      </c>
      <c r="W373" s="21">
        <f t="shared" si="42"/>
        <v>0</v>
      </c>
      <c r="X373" s="21">
        <f t="shared" si="43"/>
        <v>0</v>
      </c>
      <c r="Y373" s="21">
        <f t="shared" si="44"/>
        <v>0</v>
      </c>
      <c r="Z373" s="21">
        <f t="shared" si="45"/>
        <v>0</v>
      </c>
      <c r="AA373" s="21">
        <f t="shared" si="46"/>
        <v>0</v>
      </c>
      <c r="AB373" s="21">
        <f t="shared" si="47"/>
        <v>0</v>
      </c>
      <c r="AC373" s="21">
        <f t="shared" si="48"/>
        <v>0</v>
      </c>
      <c r="AD373" s="24">
        <f t="shared" si="49"/>
        <v>0</v>
      </c>
      <c r="AF373" s="15">
        <f t="shared" si="50"/>
        <v>0</v>
      </c>
    </row>
    <row r="374" spans="1:32" x14ac:dyDescent="0.25">
      <c r="A374" s="75"/>
      <c r="B374" s="75" t="e">
        <f>INDEX('FY16 DataDump'!$A$2:$H$4537, MATCH('FY16 Individual Analysis'!A374, 'FY16 DataDump'!$C$2:$C$4537, 0), MATCH('FY16 DataDump'!$B$1, 'FY16 DataDump'!$A$1:$H$1))</f>
        <v>#N/A</v>
      </c>
      <c r="C374" s="75" t="e">
        <f>INDEX('FY16 DataDump'!$A$2:$H$4537, MATCH('FY16 Individual Analysis'!A374, 'FY16 DataDump'!$C$2:$C$4537, 0), MATCH('FY16 DataDump'!$D$1, 'FY16 DataDump'!$A$1:$H$1))</f>
        <v>#N/A</v>
      </c>
      <c r="D374" s="27">
        <f>SUMIFS('FY16 DataDump'!$E$2:$E$4537, 'FY16 DataDump'!$C$2:$C$4537, 'FY16 Individual Analysis'!$A374, 'FY16 DataDump'!$H$2:$H$4537, D$2)</f>
        <v>0</v>
      </c>
      <c r="E374" s="27">
        <f>SUMIFS('FY16 DataDump'!$E$2:$E$4537, 'FY16 DataDump'!$C$2:$C$4537, 'FY16 Individual Analysis'!$A374, 'FY16 DataDump'!$H$2:$H$4537, E$2)</f>
        <v>0</v>
      </c>
      <c r="F374" s="27">
        <f>SUMIFS('FY16 DataDump'!$E$2:$E$4537, 'FY16 DataDump'!$C$2:$C$4537, 'FY16 Individual Analysis'!$A374, 'FY16 DataDump'!$H$2:$H$4537, F$2)</f>
        <v>0</v>
      </c>
      <c r="G374" s="27">
        <f>SUMIFS('FY16 DataDump'!$E$2:$E$4537, 'FY16 DataDump'!$C$2:$C$4537, 'FY16 Individual Analysis'!$A374, 'FY16 DataDump'!$H$2:$H$4537, G$2)</f>
        <v>0</v>
      </c>
      <c r="H374" s="27">
        <f>SUMIFS('FY16 DataDump'!$E$2:$E$4537, 'FY16 DataDump'!$C$2:$C$4537, 'FY16 Individual Analysis'!$A374, 'FY16 DataDump'!$H$2:$H$4537, H$2)</f>
        <v>0</v>
      </c>
      <c r="I374" s="27">
        <f>SUMIFS('FY16 DataDump'!$E$2:$E$4537, 'FY16 DataDump'!$C$2:$C$4537, 'FY16 Individual Analysis'!$A374, 'FY16 DataDump'!$H$2:$H$4537, I$2)</f>
        <v>0</v>
      </c>
      <c r="J374" s="27">
        <f>SUMIFS('FY16 DataDump'!$E$2:$E$4537, 'FY16 DataDump'!$C$2:$C$4537, 'FY16 Individual Analysis'!$A374, 'FY16 DataDump'!$H$2:$H$4537, J$2)</f>
        <v>0</v>
      </c>
      <c r="K374" s="27">
        <f>SUMIFS('FY16 DataDump'!$E$2:$E$4537, 'FY16 DataDump'!$C$2:$C$4537, 'FY16 Individual Analysis'!$A374, 'FY16 DataDump'!$H$2:$H$4537, K$2)</f>
        <v>0</v>
      </c>
      <c r="L374" s="27">
        <f>SUMIFS('FY16 DataDump'!$E$2:$E$4537, 'FY16 DataDump'!$C$2:$C$4537, 'FY16 Individual Analysis'!$A374, 'FY16 DataDump'!$H$2:$H$4537, L$2)</f>
        <v>0</v>
      </c>
      <c r="M374" s="27">
        <f>SUMIFS('FY16 DataDump'!$E$2:$E$4537, 'FY16 DataDump'!$C$2:$C$4537, 'FY16 Individual Analysis'!$A374, 'FY16 DataDump'!$H$2:$H$4537, M$2)</f>
        <v>0</v>
      </c>
      <c r="N374" s="27">
        <f>SUMIFS('FY16 DataDump'!$E$2:$E$4537, 'FY16 DataDump'!$C$2:$C$4537, 'FY16 Individual Analysis'!$A374, 'FY16 DataDump'!$H$2:$H$4537, N$2)</f>
        <v>0</v>
      </c>
      <c r="O374" s="27">
        <f>SUMIFS('FY16 DataDump'!$E$2:$E$4537, 'FY16 DataDump'!$C$2:$C$4537, 'FY16 Individual Analysis'!$A374, 'FY16 DataDump'!$H$2:$H$4537, O$2)</f>
        <v>0</v>
      </c>
      <c r="P374" s="27">
        <f t="shared" si="37"/>
        <v>0</v>
      </c>
      <c r="Q374" s="108">
        <f t="shared" si="32"/>
        <v>0</v>
      </c>
      <c r="S374" s="20">
        <f t="shared" si="38"/>
        <v>0</v>
      </c>
      <c r="T374" s="21">
        <f t="shared" si="39"/>
        <v>0</v>
      </c>
      <c r="U374" s="21">
        <f t="shared" si="40"/>
        <v>0</v>
      </c>
      <c r="V374" s="21">
        <f t="shared" si="41"/>
        <v>0</v>
      </c>
      <c r="W374" s="21">
        <f t="shared" si="42"/>
        <v>0</v>
      </c>
      <c r="X374" s="21">
        <f t="shared" si="43"/>
        <v>0</v>
      </c>
      <c r="Y374" s="21">
        <f t="shared" si="44"/>
        <v>0</v>
      </c>
      <c r="Z374" s="21">
        <f t="shared" si="45"/>
        <v>0</v>
      </c>
      <c r="AA374" s="21">
        <f t="shared" si="46"/>
        <v>0</v>
      </c>
      <c r="AB374" s="21">
        <f t="shared" si="47"/>
        <v>0</v>
      </c>
      <c r="AC374" s="21">
        <f t="shared" si="48"/>
        <v>0</v>
      </c>
      <c r="AD374" s="24">
        <f t="shared" si="49"/>
        <v>0</v>
      </c>
      <c r="AF374" s="15">
        <f t="shared" si="50"/>
        <v>0</v>
      </c>
    </row>
    <row r="375" spans="1:32" x14ac:dyDescent="0.25">
      <c r="A375" s="75"/>
      <c r="B375" s="75" t="e">
        <f>INDEX('FY16 DataDump'!$A$2:$H$4537, MATCH('FY16 Individual Analysis'!A375, 'FY16 DataDump'!$C$2:$C$4537, 0), MATCH('FY16 DataDump'!$B$1, 'FY16 DataDump'!$A$1:$H$1))</f>
        <v>#N/A</v>
      </c>
      <c r="C375" s="75" t="e">
        <f>INDEX('FY16 DataDump'!$A$2:$H$4537, MATCH('FY16 Individual Analysis'!A375, 'FY16 DataDump'!$C$2:$C$4537, 0), MATCH('FY16 DataDump'!$D$1, 'FY16 DataDump'!$A$1:$H$1))</f>
        <v>#N/A</v>
      </c>
      <c r="D375" s="27">
        <f>SUMIFS('FY16 DataDump'!$E$2:$E$4537, 'FY16 DataDump'!$C$2:$C$4537, 'FY16 Individual Analysis'!$A375, 'FY16 DataDump'!$H$2:$H$4537, D$2)</f>
        <v>0</v>
      </c>
      <c r="E375" s="27">
        <f>SUMIFS('FY16 DataDump'!$E$2:$E$4537, 'FY16 DataDump'!$C$2:$C$4537, 'FY16 Individual Analysis'!$A375, 'FY16 DataDump'!$H$2:$H$4537, E$2)</f>
        <v>0</v>
      </c>
      <c r="F375" s="27">
        <f>SUMIFS('FY16 DataDump'!$E$2:$E$4537, 'FY16 DataDump'!$C$2:$C$4537, 'FY16 Individual Analysis'!$A375, 'FY16 DataDump'!$H$2:$H$4537, F$2)</f>
        <v>0</v>
      </c>
      <c r="G375" s="27">
        <f>SUMIFS('FY16 DataDump'!$E$2:$E$4537, 'FY16 DataDump'!$C$2:$C$4537, 'FY16 Individual Analysis'!$A375, 'FY16 DataDump'!$H$2:$H$4537, G$2)</f>
        <v>0</v>
      </c>
      <c r="H375" s="27">
        <f>SUMIFS('FY16 DataDump'!$E$2:$E$4537, 'FY16 DataDump'!$C$2:$C$4537, 'FY16 Individual Analysis'!$A375, 'FY16 DataDump'!$H$2:$H$4537, H$2)</f>
        <v>0</v>
      </c>
      <c r="I375" s="27">
        <f>SUMIFS('FY16 DataDump'!$E$2:$E$4537, 'FY16 DataDump'!$C$2:$C$4537, 'FY16 Individual Analysis'!$A375, 'FY16 DataDump'!$H$2:$H$4537, I$2)</f>
        <v>0</v>
      </c>
      <c r="J375" s="27">
        <f>SUMIFS('FY16 DataDump'!$E$2:$E$4537, 'FY16 DataDump'!$C$2:$C$4537, 'FY16 Individual Analysis'!$A375, 'FY16 DataDump'!$H$2:$H$4537, J$2)</f>
        <v>0</v>
      </c>
      <c r="K375" s="27">
        <f>SUMIFS('FY16 DataDump'!$E$2:$E$4537, 'FY16 DataDump'!$C$2:$C$4537, 'FY16 Individual Analysis'!$A375, 'FY16 DataDump'!$H$2:$H$4537, K$2)</f>
        <v>0</v>
      </c>
      <c r="L375" s="27">
        <f>SUMIFS('FY16 DataDump'!$E$2:$E$4537, 'FY16 DataDump'!$C$2:$C$4537, 'FY16 Individual Analysis'!$A375, 'FY16 DataDump'!$H$2:$H$4537, L$2)</f>
        <v>0</v>
      </c>
      <c r="M375" s="27">
        <f>SUMIFS('FY16 DataDump'!$E$2:$E$4537, 'FY16 DataDump'!$C$2:$C$4537, 'FY16 Individual Analysis'!$A375, 'FY16 DataDump'!$H$2:$H$4537, M$2)</f>
        <v>0</v>
      </c>
      <c r="N375" s="27">
        <f>SUMIFS('FY16 DataDump'!$E$2:$E$4537, 'FY16 DataDump'!$C$2:$C$4537, 'FY16 Individual Analysis'!$A375, 'FY16 DataDump'!$H$2:$H$4537, N$2)</f>
        <v>0</v>
      </c>
      <c r="O375" s="27">
        <f>SUMIFS('FY16 DataDump'!$E$2:$E$4537, 'FY16 DataDump'!$C$2:$C$4537, 'FY16 Individual Analysis'!$A375, 'FY16 DataDump'!$H$2:$H$4537, O$2)</f>
        <v>0</v>
      </c>
      <c r="P375" s="27">
        <f t="shared" si="37"/>
        <v>0</v>
      </c>
      <c r="Q375" s="108">
        <f t="shared" si="32"/>
        <v>0</v>
      </c>
      <c r="S375" s="20">
        <f t="shared" si="38"/>
        <v>0</v>
      </c>
      <c r="T375" s="21">
        <f t="shared" si="39"/>
        <v>0</v>
      </c>
      <c r="U375" s="21">
        <f t="shared" si="40"/>
        <v>0</v>
      </c>
      <c r="V375" s="21">
        <f t="shared" si="41"/>
        <v>0</v>
      </c>
      <c r="W375" s="21">
        <f t="shared" si="42"/>
        <v>0</v>
      </c>
      <c r="X375" s="21">
        <f t="shared" si="43"/>
        <v>0</v>
      </c>
      <c r="Y375" s="21">
        <f t="shared" si="44"/>
        <v>0</v>
      </c>
      <c r="Z375" s="21">
        <f t="shared" si="45"/>
        <v>0</v>
      </c>
      <c r="AA375" s="21">
        <f t="shared" si="46"/>
        <v>0</v>
      </c>
      <c r="AB375" s="21">
        <f t="shared" si="47"/>
        <v>0</v>
      </c>
      <c r="AC375" s="21">
        <f t="shared" si="48"/>
        <v>0</v>
      </c>
      <c r="AD375" s="24">
        <f t="shared" si="49"/>
        <v>0</v>
      </c>
      <c r="AF375" s="15">
        <f t="shared" si="50"/>
        <v>0</v>
      </c>
    </row>
    <row r="376" spans="1:32" x14ac:dyDescent="0.25">
      <c r="A376" s="75"/>
      <c r="B376" s="75" t="e">
        <f>INDEX('FY16 DataDump'!$A$2:$H$4537, MATCH('FY16 Individual Analysis'!A376, 'FY16 DataDump'!$C$2:$C$4537, 0), MATCH('FY16 DataDump'!$B$1, 'FY16 DataDump'!$A$1:$H$1))</f>
        <v>#N/A</v>
      </c>
      <c r="C376" s="75" t="e">
        <f>INDEX('FY16 DataDump'!$A$2:$H$4537, MATCH('FY16 Individual Analysis'!A376, 'FY16 DataDump'!$C$2:$C$4537, 0), MATCH('FY16 DataDump'!$D$1, 'FY16 DataDump'!$A$1:$H$1))</f>
        <v>#N/A</v>
      </c>
      <c r="D376" s="27">
        <f>SUMIFS('FY16 DataDump'!$E$2:$E$4537, 'FY16 DataDump'!$C$2:$C$4537, 'FY16 Individual Analysis'!$A376, 'FY16 DataDump'!$H$2:$H$4537, D$2)</f>
        <v>0</v>
      </c>
      <c r="E376" s="27">
        <f>SUMIFS('FY16 DataDump'!$E$2:$E$4537, 'FY16 DataDump'!$C$2:$C$4537, 'FY16 Individual Analysis'!$A376, 'FY16 DataDump'!$H$2:$H$4537, E$2)</f>
        <v>0</v>
      </c>
      <c r="F376" s="27">
        <f>SUMIFS('FY16 DataDump'!$E$2:$E$4537, 'FY16 DataDump'!$C$2:$C$4537, 'FY16 Individual Analysis'!$A376, 'FY16 DataDump'!$H$2:$H$4537, F$2)</f>
        <v>0</v>
      </c>
      <c r="G376" s="27">
        <f>SUMIFS('FY16 DataDump'!$E$2:$E$4537, 'FY16 DataDump'!$C$2:$C$4537, 'FY16 Individual Analysis'!$A376, 'FY16 DataDump'!$H$2:$H$4537, G$2)</f>
        <v>0</v>
      </c>
      <c r="H376" s="27">
        <f>SUMIFS('FY16 DataDump'!$E$2:$E$4537, 'FY16 DataDump'!$C$2:$C$4537, 'FY16 Individual Analysis'!$A376, 'FY16 DataDump'!$H$2:$H$4537, H$2)</f>
        <v>0</v>
      </c>
      <c r="I376" s="27">
        <f>SUMIFS('FY16 DataDump'!$E$2:$E$4537, 'FY16 DataDump'!$C$2:$C$4537, 'FY16 Individual Analysis'!$A376, 'FY16 DataDump'!$H$2:$H$4537, I$2)</f>
        <v>0</v>
      </c>
      <c r="J376" s="27">
        <f>SUMIFS('FY16 DataDump'!$E$2:$E$4537, 'FY16 DataDump'!$C$2:$C$4537, 'FY16 Individual Analysis'!$A376, 'FY16 DataDump'!$H$2:$H$4537, J$2)</f>
        <v>0</v>
      </c>
      <c r="K376" s="27">
        <f>SUMIFS('FY16 DataDump'!$E$2:$E$4537, 'FY16 DataDump'!$C$2:$C$4537, 'FY16 Individual Analysis'!$A376, 'FY16 DataDump'!$H$2:$H$4537, K$2)</f>
        <v>0</v>
      </c>
      <c r="L376" s="27">
        <f>SUMIFS('FY16 DataDump'!$E$2:$E$4537, 'FY16 DataDump'!$C$2:$C$4537, 'FY16 Individual Analysis'!$A376, 'FY16 DataDump'!$H$2:$H$4537, L$2)</f>
        <v>0</v>
      </c>
      <c r="M376" s="27">
        <f>SUMIFS('FY16 DataDump'!$E$2:$E$4537, 'FY16 DataDump'!$C$2:$C$4537, 'FY16 Individual Analysis'!$A376, 'FY16 DataDump'!$H$2:$H$4537, M$2)</f>
        <v>0</v>
      </c>
      <c r="N376" s="27">
        <f>SUMIFS('FY16 DataDump'!$E$2:$E$4537, 'FY16 DataDump'!$C$2:$C$4537, 'FY16 Individual Analysis'!$A376, 'FY16 DataDump'!$H$2:$H$4537, N$2)</f>
        <v>0</v>
      </c>
      <c r="O376" s="27">
        <f>SUMIFS('FY16 DataDump'!$E$2:$E$4537, 'FY16 DataDump'!$C$2:$C$4537, 'FY16 Individual Analysis'!$A376, 'FY16 DataDump'!$H$2:$H$4537, O$2)</f>
        <v>0</v>
      </c>
      <c r="P376" s="27">
        <f t="shared" si="37"/>
        <v>0</v>
      </c>
      <c r="Q376" s="108">
        <f t="shared" si="32"/>
        <v>0</v>
      </c>
      <c r="S376" s="20">
        <f t="shared" si="38"/>
        <v>0</v>
      </c>
      <c r="T376" s="21">
        <f t="shared" si="39"/>
        <v>0</v>
      </c>
      <c r="U376" s="21">
        <f t="shared" si="40"/>
        <v>0</v>
      </c>
      <c r="V376" s="21">
        <f t="shared" si="41"/>
        <v>0</v>
      </c>
      <c r="W376" s="21">
        <f t="shared" si="42"/>
        <v>0</v>
      </c>
      <c r="X376" s="21">
        <f t="shared" si="43"/>
        <v>0</v>
      </c>
      <c r="Y376" s="21">
        <f t="shared" si="44"/>
        <v>0</v>
      </c>
      <c r="Z376" s="21">
        <f t="shared" si="45"/>
        <v>0</v>
      </c>
      <c r="AA376" s="21">
        <f t="shared" si="46"/>
        <v>0</v>
      </c>
      <c r="AB376" s="21">
        <f t="shared" si="47"/>
        <v>0</v>
      </c>
      <c r="AC376" s="21">
        <f t="shared" si="48"/>
        <v>0</v>
      </c>
      <c r="AD376" s="24">
        <f t="shared" si="49"/>
        <v>0</v>
      </c>
      <c r="AF376" s="15">
        <f t="shared" si="50"/>
        <v>0</v>
      </c>
    </row>
    <row r="377" spans="1:32" x14ac:dyDescent="0.25">
      <c r="A377" s="75"/>
      <c r="B377" s="75" t="e">
        <f>INDEX('FY16 DataDump'!$A$2:$H$4537, MATCH('FY16 Individual Analysis'!A377, 'FY16 DataDump'!$C$2:$C$4537, 0), MATCH('FY16 DataDump'!$B$1, 'FY16 DataDump'!$A$1:$H$1))</f>
        <v>#N/A</v>
      </c>
      <c r="C377" s="75" t="e">
        <f>INDEX('FY16 DataDump'!$A$2:$H$4537, MATCH('FY16 Individual Analysis'!A377, 'FY16 DataDump'!$C$2:$C$4537, 0), MATCH('FY16 DataDump'!$D$1, 'FY16 DataDump'!$A$1:$H$1))</f>
        <v>#N/A</v>
      </c>
      <c r="D377" s="27">
        <f>SUMIFS('FY16 DataDump'!$E$2:$E$4537, 'FY16 DataDump'!$C$2:$C$4537, 'FY16 Individual Analysis'!$A377, 'FY16 DataDump'!$H$2:$H$4537, D$2)</f>
        <v>0</v>
      </c>
      <c r="E377" s="27">
        <f>SUMIFS('FY16 DataDump'!$E$2:$E$4537, 'FY16 DataDump'!$C$2:$C$4537, 'FY16 Individual Analysis'!$A377, 'FY16 DataDump'!$H$2:$H$4537, E$2)</f>
        <v>0</v>
      </c>
      <c r="F377" s="27">
        <f>SUMIFS('FY16 DataDump'!$E$2:$E$4537, 'FY16 DataDump'!$C$2:$C$4537, 'FY16 Individual Analysis'!$A377, 'FY16 DataDump'!$H$2:$H$4537, F$2)</f>
        <v>0</v>
      </c>
      <c r="G377" s="27">
        <f>SUMIFS('FY16 DataDump'!$E$2:$E$4537, 'FY16 DataDump'!$C$2:$C$4537, 'FY16 Individual Analysis'!$A377, 'FY16 DataDump'!$H$2:$H$4537, G$2)</f>
        <v>0</v>
      </c>
      <c r="H377" s="27">
        <f>SUMIFS('FY16 DataDump'!$E$2:$E$4537, 'FY16 DataDump'!$C$2:$C$4537, 'FY16 Individual Analysis'!$A377, 'FY16 DataDump'!$H$2:$H$4537, H$2)</f>
        <v>0</v>
      </c>
      <c r="I377" s="27">
        <f>SUMIFS('FY16 DataDump'!$E$2:$E$4537, 'FY16 DataDump'!$C$2:$C$4537, 'FY16 Individual Analysis'!$A377, 'FY16 DataDump'!$H$2:$H$4537, I$2)</f>
        <v>0</v>
      </c>
      <c r="J377" s="27">
        <f>SUMIFS('FY16 DataDump'!$E$2:$E$4537, 'FY16 DataDump'!$C$2:$C$4537, 'FY16 Individual Analysis'!$A377, 'FY16 DataDump'!$H$2:$H$4537, J$2)</f>
        <v>0</v>
      </c>
      <c r="K377" s="27">
        <f>SUMIFS('FY16 DataDump'!$E$2:$E$4537, 'FY16 DataDump'!$C$2:$C$4537, 'FY16 Individual Analysis'!$A377, 'FY16 DataDump'!$H$2:$H$4537, K$2)</f>
        <v>0</v>
      </c>
      <c r="L377" s="27">
        <f>SUMIFS('FY16 DataDump'!$E$2:$E$4537, 'FY16 DataDump'!$C$2:$C$4537, 'FY16 Individual Analysis'!$A377, 'FY16 DataDump'!$H$2:$H$4537, L$2)</f>
        <v>0</v>
      </c>
      <c r="M377" s="27">
        <f>SUMIFS('FY16 DataDump'!$E$2:$E$4537, 'FY16 DataDump'!$C$2:$C$4537, 'FY16 Individual Analysis'!$A377, 'FY16 DataDump'!$H$2:$H$4537, M$2)</f>
        <v>0</v>
      </c>
      <c r="N377" s="27">
        <f>SUMIFS('FY16 DataDump'!$E$2:$E$4537, 'FY16 DataDump'!$C$2:$C$4537, 'FY16 Individual Analysis'!$A377, 'FY16 DataDump'!$H$2:$H$4537, N$2)</f>
        <v>0</v>
      </c>
      <c r="O377" s="27">
        <f>SUMIFS('FY16 DataDump'!$E$2:$E$4537, 'FY16 DataDump'!$C$2:$C$4537, 'FY16 Individual Analysis'!$A377, 'FY16 DataDump'!$H$2:$H$4537, O$2)</f>
        <v>0</v>
      </c>
      <c r="P377" s="27">
        <f t="shared" si="37"/>
        <v>0</v>
      </c>
      <c r="Q377" s="108">
        <f t="shared" si="32"/>
        <v>0</v>
      </c>
      <c r="S377" s="20">
        <f t="shared" si="38"/>
        <v>0</v>
      </c>
      <c r="T377" s="21">
        <f t="shared" si="39"/>
        <v>0</v>
      </c>
      <c r="U377" s="21">
        <f t="shared" si="40"/>
        <v>0</v>
      </c>
      <c r="V377" s="21">
        <f t="shared" si="41"/>
        <v>0</v>
      </c>
      <c r="W377" s="21">
        <f t="shared" si="42"/>
        <v>0</v>
      </c>
      <c r="X377" s="21">
        <f t="shared" si="43"/>
        <v>0</v>
      </c>
      <c r="Y377" s="21">
        <f t="shared" si="44"/>
        <v>0</v>
      </c>
      <c r="Z377" s="21">
        <f t="shared" si="45"/>
        <v>0</v>
      </c>
      <c r="AA377" s="21">
        <f t="shared" si="46"/>
        <v>0</v>
      </c>
      <c r="AB377" s="21">
        <f t="shared" si="47"/>
        <v>0</v>
      </c>
      <c r="AC377" s="21">
        <f t="shared" si="48"/>
        <v>0</v>
      </c>
      <c r="AD377" s="24">
        <f t="shared" si="49"/>
        <v>0</v>
      </c>
      <c r="AF377" s="15">
        <f t="shared" si="50"/>
        <v>0</v>
      </c>
    </row>
    <row r="378" spans="1:32" x14ac:dyDescent="0.25">
      <c r="A378" s="75"/>
      <c r="B378" s="75" t="e">
        <f>INDEX('FY16 DataDump'!$A$2:$H$4537, MATCH('FY16 Individual Analysis'!A378, 'FY16 DataDump'!$C$2:$C$4537, 0), MATCH('FY16 DataDump'!$B$1, 'FY16 DataDump'!$A$1:$H$1))</f>
        <v>#N/A</v>
      </c>
      <c r="C378" s="75" t="e">
        <f>INDEX('FY16 DataDump'!$A$2:$H$4537, MATCH('FY16 Individual Analysis'!A378, 'FY16 DataDump'!$C$2:$C$4537, 0), MATCH('FY16 DataDump'!$D$1, 'FY16 DataDump'!$A$1:$H$1))</f>
        <v>#N/A</v>
      </c>
      <c r="D378" s="27">
        <f>SUMIFS('FY16 DataDump'!$E$2:$E$4537, 'FY16 DataDump'!$C$2:$C$4537, 'FY16 Individual Analysis'!$A378, 'FY16 DataDump'!$H$2:$H$4537, D$2)</f>
        <v>0</v>
      </c>
      <c r="E378" s="27">
        <f>SUMIFS('FY16 DataDump'!$E$2:$E$4537, 'FY16 DataDump'!$C$2:$C$4537, 'FY16 Individual Analysis'!$A378, 'FY16 DataDump'!$H$2:$H$4537, E$2)</f>
        <v>0</v>
      </c>
      <c r="F378" s="27">
        <f>SUMIFS('FY16 DataDump'!$E$2:$E$4537, 'FY16 DataDump'!$C$2:$C$4537, 'FY16 Individual Analysis'!$A378, 'FY16 DataDump'!$H$2:$H$4537, F$2)</f>
        <v>0</v>
      </c>
      <c r="G378" s="27">
        <f>SUMIFS('FY16 DataDump'!$E$2:$E$4537, 'FY16 DataDump'!$C$2:$C$4537, 'FY16 Individual Analysis'!$A378, 'FY16 DataDump'!$H$2:$H$4537, G$2)</f>
        <v>0</v>
      </c>
      <c r="H378" s="27">
        <f>SUMIFS('FY16 DataDump'!$E$2:$E$4537, 'FY16 DataDump'!$C$2:$C$4537, 'FY16 Individual Analysis'!$A378, 'FY16 DataDump'!$H$2:$H$4537, H$2)</f>
        <v>0</v>
      </c>
      <c r="I378" s="27">
        <f>SUMIFS('FY16 DataDump'!$E$2:$E$4537, 'FY16 DataDump'!$C$2:$C$4537, 'FY16 Individual Analysis'!$A378, 'FY16 DataDump'!$H$2:$H$4537, I$2)</f>
        <v>0</v>
      </c>
      <c r="J378" s="27">
        <f>SUMIFS('FY16 DataDump'!$E$2:$E$4537, 'FY16 DataDump'!$C$2:$C$4537, 'FY16 Individual Analysis'!$A378, 'FY16 DataDump'!$H$2:$H$4537, J$2)</f>
        <v>0</v>
      </c>
      <c r="K378" s="27">
        <f>SUMIFS('FY16 DataDump'!$E$2:$E$4537, 'FY16 DataDump'!$C$2:$C$4537, 'FY16 Individual Analysis'!$A378, 'FY16 DataDump'!$H$2:$H$4537, K$2)</f>
        <v>0</v>
      </c>
      <c r="L378" s="27">
        <f>SUMIFS('FY16 DataDump'!$E$2:$E$4537, 'FY16 DataDump'!$C$2:$C$4537, 'FY16 Individual Analysis'!$A378, 'FY16 DataDump'!$H$2:$H$4537, L$2)</f>
        <v>0</v>
      </c>
      <c r="M378" s="27">
        <f>SUMIFS('FY16 DataDump'!$E$2:$E$4537, 'FY16 DataDump'!$C$2:$C$4537, 'FY16 Individual Analysis'!$A378, 'FY16 DataDump'!$H$2:$H$4537, M$2)</f>
        <v>0</v>
      </c>
      <c r="N378" s="27">
        <f>SUMIFS('FY16 DataDump'!$E$2:$E$4537, 'FY16 DataDump'!$C$2:$C$4537, 'FY16 Individual Analysis'!$A378, 'FY16 DataDump'!$H$2:$H$4537, N$2)</f>
        <v>0</v>
      </c>
      <c r="O378" s="27">
        <f>SUMIFS('FY16 DataDump'!$E$2:$E$4537, 'FY16 DataDump'!$C$2:$C$4537, 'FY16 Individual Analysis'!$A378, 'FY16 DataDump'!$H$2:$H$4537, O$2)</f>
        <v>0</v>
      </c>
      <c r="P378" s="27">
        <f t="shared" si="37"/>
        <v>0</v>
      </c>
      <c r="Q378" s="108">
        <f t="shared" si="32"/>
        <v>0</v>
      </c>
      <c r="S378" s="20">
        <f t="shared" si="38"/>
        <v>0</v>
      </c>
      <c r="T378" s="21">
        <f t="shared" si="39"/>
        <v>0</v>
      </c>
      <c r="U378" s="21">
        <f t="shared" si="40"/>
        <v>0</v>
      </c>
      <c r="V378" s="21">
        <f t="shared" si="41"/>
        <v>0</v>
      </c>
      <c r="W378" s="21">
        <f t="shared" si="42"/>
        <v>0</v>
      </c>
      <c r="X378" s="21">
        <f t="shared" si="43"/>
        <v>0</v>
      </c>
      <c r="Y378" s="21">
        <f t="shared" si="44"/>
        <v>0</v>
      </c>
      <c r="Z378" s="21">
        <f t="shared" si="45"/>
        <v>0</v>
      </c>
      <c r="AA378" s="21">
        <f t="shared" si="46"/>
        <v>0</v>
      </c>
      <c r="AB378" s="21">
        <f t="shared" si="47"/>
        <v>0</v>
      </c>
      <c r="AC378" s="21">
        <f t="shared" si="48"/>
        <v>0</v>
      </c>
      <c r="AD378" s="24">
        <f t="shared" si="49"/>
        <v>0</v>
      </c>
      <c r="AF378" s="15">
        <f t="shared" si="50"/>
        <v>0</v>
      </c>
    </row>
    <row r="379" spans="1:32" x14ac:dyDescent="0.25">
      <c r="A379" s="75"/>
      <c r="B379" s="75" t="e">
        <f>INDEX('FY16 DataDump'!$A$2:$H$4537, MATCH('FY16 Individual Analysis'!A379, 'FY16 DataDump'!$C$2:$C$4537, 0), MATCH('FY16 DataDump'!$B$1, 'FY16 DataDump'!$A$1:$H$1))</f>
        <v>#N/A</v>
      </c>
      <c r="C379" s="75" t="e">
        <f>INDEX('FY16 DataDump'!$A$2:$H$4537, MATCH('FY16 Individual Analysis'!A379, 'FY16 DataDump'!$C$2:$C$4537, 0), MATCH('FY16 DataDump'!$D$1, 'FY16 DataDump'!$A$1:$H$1))</f>
        <v>#N/A</v>
      </c>
      <c r="D379" s="27">
        <f>SUMIFS('FY16 DataDump'!$E$2:$E$4537, 'FY16 DataDump'!$C$2:$C$4537, 'FY16 Individual Analysis'!$A379, 'FY16 DataDump'!$H$2:$H$4537, D$2)</f>
        <v>0</v>
      </c>
      <c r="E379" s="27">
        <f>SUMIFS('FY16 DataDump'!$E$2:$E$4537, 'FY16 DataDump'!$C$2:$C$4537, 'FY16 Individual Analysis'!$A379, 'FY16 DataDump'!$H$2:$H$4537, E$2)</f>
        <v>0</v>
      </c>
      <c r="F379" s="27">
        <f>SUMIFS('FY16 DataDump'!$E$2:$E$4537, 'FY16 DataDump'!$C$2:$C$4537, 'FY16 Individual Analysis'!$A379, 'FY16 DataDump'!$H$2:$H$4537, F$2)</f>
        <v>0</v>
      </c>
      <c r="G379" s="27">
        <f>SUMIFS('FY16 DataDump'!$E$2:$E$4537, 'FY16 DataDump'!$C$2:$C$4537, 'FY16 Individual Analysis'!$A379, 'FY16 DataDump'!$H$2:$H$4537, G$2)</f>
        <v>0</v>
      </c>
      <c r="H379" s="27">
        <f>SUMIFS('FY16 DataDump'!$E$2:$E$4537, 'FY16 DataDump'!$C$2:$C$4537, 'FY16 Individual Analysis'!$A379, 'FY16 DataDump'!$H$2:$H$4537, H$2)</f>
        <v>0</v>
      </c>
      <c r="I379" s="27">
        <f>SUMIFS('FY16 DataDump'!$E$2:$E$4537, 'FY16 DataDump'!$C$2:$C$4537, 'FY16 Individual Analysis'!$A379, 'FY16 DataDump'!$H$2:$H$4537, I$2)</f>
        <v>0</v>
      </c>
      <c r="J379" s="27">
        <f>SUMIFS('FY16 DataDump'!$E$2:$E$4537, 'FY16 DataDump'!$C$2:$C$4537, 'FY16 Individual Analysis'!$A379, 'FY16 DataDump'!$H$2:$H$4537, J$2)</f>
        <v>0</v>
      </c>
      <c r="K379" s="27">
        <f>SUMIFS('FY16 DataDump'!$E$2:$E$4537, 'FY16 DataDump'!$C$2:$C$4537, 'FY16 Individual Analysis'!$A379, 'FY16 DataDump'!$H$2:$H$4537, K$2)</f>
        <v>0</v>
      </c>
      <c r="L379" s="27">
        <f>SUMIFS('FY16 DataDump'!$E$2:$E$4537, 'FY16 DataDump'!$C$2:$C$4537, 'FY16 Individual Analysis'!$A379, 'FY16 DataDump'!$H$2:$H$4537, L$2)</f>
        <v>0</v>
      </c>
      <c r="M379" s="27">
        <f>SUMIFS('FY16 DataDump'!$E$2:$E$4537, 'FY16 DataDump'!$C$2:$C$4537, 'FY16 Individual Analysis'!$A379, 'FY16 DataDump'!$H$2:$H$4537, M$2)</f>
        <v>0</v>
      </c>
      <c r="N379" s="27">
        <f>SUMIFS('FY16 DataDump'!$E$2:$E$4537, 'FY16 DataDump'!$C$2:$C$4537, 'FY16 Individual Analysis'!$A379, 'FY16 DataDump'!$H$2:$H$4537, N$2)</f>
        <v>0</v>
      </c>
      <c r="O379" s="27">
        <f>SUMIFS('FY16 DataDump'!$E$2:$E$4537, 'FY16 DataDump'!$C$2:$C$4537, 'FY16 Individual Analysis'!$A379, 'FY16 DataDump'!$H$2:$H$4537, O$2)</f>
        <v>0</v>
      </c>
      <c r="P379" s="27">
        <f t="shared" si="37"/>
        <v>0</v>
      </c>
      <c r="Q379" s="108">
        <f t="shared" si="32"/>
        <v>0</v>
      </c>
      <c r="S379" s="20">
        <f t="shared" si="38"/>
        <v>0</v>
      </c>
      <c r="T379" s="21">
        <f t="shared" si="39"/>
        <v>0</v>
      </c>
      <c r="U379" s="21">
        <f t="shared" si="40"/>
        <v>0</v>
      </c>
      <c r="V379" s="21">
        <f t="shared" si="41"/>
        <v>0</v>
      </c>
      <c r="W379" s="21">
        <f t="shared" si="42"/>
        <v>0</v>
      </c>
      <c r="X379" s="21">
        <f t="shared" si="43"/>
        <v>0</v>
      </c>
      <c r="Y379" s="21">
        <f t="shared" si="44"/>
        <v>0</v>
      </c>
      <c r="Z379" s="21">
        <f t="shared" si="45"/>
        <v>0</v>
      </c>
      <c r="AA379" s="21">
        <f t="shared" si="46"/>
        <v>0</v>
      </c>
      <c r="AB379" s="21">
        <f t="shared" si="47"/>
        <v>0</v>
      </c>
      <c r="AC379" s="21">
        <f t="shared" si="48"/>
        <v>0</v>
      </c>
      <c r="AD379" s="24">
        <f t="shared" si="49"/>
        <v>0</v>
      </c>
      <c r="AF379" s="15">
        <f t="shared" si="50"/>
        <v>0</v>
      </c>
    </row>
    <row r="380" spans="1:32" x14ac:dyDescent="0.25">
      <c r="A380" s="75"/>
      <c r="B380" s="75" t="e">
        <f>INDEX('FY16 DataDump'!$A$2:$H$4537, MATCH('FY16 Individual Analysis'!A380, 'FY16 DataDump'!$C$2:$C$4537, 0), MATCH('FY16 DataDump'!$B$1, 'FY16 DataDump'!$A$1:$H$1))</f>
        <v>#N/A</v>
      </c>
      <c r="C380" s="75" t="e">
        <f>INDEX('FY16 DataDump'!$A$2:$H$4537, MATCH('FY16 Individual Analysis'!A380, 'FY16 DataDump'!$C$2:$C$4537, 0), MATCH('FY16 DataDump'!$D$1, 'FY16 DataDump'!$A$1:$H$1))</f>
        <v>#N/A</v>
      </c>
      <c r="D380" s="27">
        <f>SUMIFS('FY16 DataDump'!$E$2:$E$4537, 'FY16 DataDump'!$C$2:$C$4537, 'FY16 Individual Analysis'!$A380, 'FY16 DataDump'!$H$2:$H$4537, D$2)</f>
        <v>0</v>
      </c>
      <c r="E380" s="27">
        <f>SUMIFS('FY16 DataDump'!$E$2:$E$4537, 'FY16 DataDump'!$C$2:$C$4537, 'FY16 Individual Analysis'!$A380, 'FY16 DataDump'!$H$2:$H$4537, E$2)</f>
        <v>0</v>
      </c>
      <c r="F380" s="27">
        <f>SUMIFS('FY16 DataDump'!$E$2:$E$4537, 'FY16 DataDump'!$C$2:$C$4537, 'FY16 Individual Analysis'!$A380, 'FY16 DataDump'!$H$2:$H$4537, F$2)</f>
        <v>0</v>
      </c>
      <c r="G380" s="27">
        <f>SUMIFS('FY16 DataDump'!$E$2:$E$4537, 'FY16 DataDump'!$C$2:$C$4537, 'FY16 Individual Analysis'!$A380, 'FY16 DataDump'!$H$2:$H$4537, G$2)</f>
        <v>0</v>
      </c>
      <c r="H380" s="27">
        <f>SUMIFS('FY16 DataDump'!$E$2:$E$4537, 'FY16 DataDump'!$C$2:$C$4537, 'FY16 Individual Analysis'!$A380, 'FY16 DataDump'!$H$2:$H$4537, H$2)</f>
        <v>0</v>
      </c>
      <c r="I380" s="27">
        <f>SUMIFS('FY16 DataDump'!$E$2:$E$4537, 'FY16 DataDump'!$C$2:$C$4537, 'FY16 Individual Analysis'!$A380, 'FY16 DataDump'!$H$2:$H$4537, I$2)</f>
        <v>0</v>
      </c>
      <c r="J380" s="27">
        <f>SUMIFS('FY16 DataDump'!$E$2:$E$4537, 'FY16 DataDump'!$C$2:$C$4537, 'FY16 Individual Analysis'!$A380, 'FY16 DataDump'!$H$2:$H$4537, J$2)</f>
        <v>0</v>
      </c>
      <c r="K380" s="27">
        <f>SUMIFS('FY16 DataDump'!$E$2:$E$4537, 'FY16 DataDump'!$C$2:$C$4537, 'FY16 Individual Analysis'!$A380, 'FY16 DataDump'!$H$2:$H$4537, K$2)</f>
        <v>0</v>
      </c>
      <c r="L380" s="27">
        <f>SUMIFS('FY16 DataDump'!$E$2:$E$4537, 'FY16 DataDump'!$C$2:$C$4537, 'FY16 Individual Analysis'!$A380, 'FY16 DataDump'!$H$2:$H$4537, L$2)</f>
        <v>0</v>
      </c>
      <c r="M380" s="27">
        <f>SUMIFS('FY16 DataDump'!$E$2:$E$4537, 'FY16 DataDump'!$C$2:$C$4537, 'FY16 Individual Analysis'!$A380, 'FY16 DataDump'!$H$2:$H$4537, M$2)</f>
        <v>0</v>
      </c>
      <c r="N380" s="27">
        <f>SUMIFS('FY16 DataDump'!$E$2:$E$4537, 'FY16 DataDump'!$C$2:$C$4537, 'FY16 Individual Analysis'!$A380, 'FY16 DataDump'!$H$2:$H$4537, N$2)</f>
        <v>0</v>
      </c>
      <c r="O380" s="27">
        <f>SUMIFS('FY16 DataDump'!$E$2:$E$4537, 'FY16 DataDump'!$C$2:$C$4537, 'FY16 Individual Analysis'!$A380, 'FY16 DataDump'!$H$2:$H$4537, O$2)</f>
        <v>0</v>
      </c>
      <c r="P380" s="27">
        <f t="shared" si="37"/>
        <v>0</v>
      </c>
      <c r="Q380" s="108">
        <f t="shared" si="32"/>
        <v>0</v>
      </c>
      <c r="S380" s="20">
        <f t="shared" si="38"/>
        <v>0</v>
      </c>
      <c r="T380" s="21">
        <f t="shared" si="39"/>
        <v>0</v>
      </c>
      <c r="U380" s="21">
        <f t="shared" si="40"/>
        <v>0</v>
      </c>
      <c r="V380" s="21">
        <f t="shared" si="41"/>
        <v>0</v>
      </c>
      <c r="W380" s="21">
        <f t="shared" si="42"/>
        <v>0</v>
      </c>
      <c r="X380" s="21">
        <f t="shared" si="43"/>
        <v>0</v>
      </c>
      <c r="Y380" s="21">
        <f t="shared" si="44"/>
        <v>0</v>
      </c>
      <c r="Z380" s="21">
        <f t="shared" si="45"/>
        <v>0</v>
      </c>
      <c r="AA380" s="21">
        <f t="shared" si="46"/>
        <v>0</v>
      </c>
      <c r="AB380" s="21">
        <f t="shared" si="47"/>
        <v>0</v>
      </c>
      <c r="AC380" s="21">
        <f t="shared" si="48"/>
        <v>0</v>
      </c>
      <c r="AD380" s="24">
        <f t="shared" si="49"/>
        <v>0</v>
      </c>
      <c r="AF380" s="15">
        <f t="shared" si="50"/>
        <v>0</v>
      </c>
    </row>
    <row r="381" spans="1:32" x14ac:dyDescent="0.25">
      <c r="A381" s="75"/>
      <c r="B381" s="75" t="e">
        <f>INDEX('FY16 DataDump'!$A$2:$H$4537, MATCH('FY16 Individual Analysis'!A381, 'FY16 DataDump'!$C$2:$C$4537, 0), MATCH('FY16 DataDump'!$B$1, 'FY16 DataDump'!$A$1:$H$1))</f>
        <v>#N/A</v>
      </c>
      <c r="C381" s="75" t="e">
        <f>INDEX('FY16 DataDump'!$A$2:$H$4537, MATCH('FY16 Individual Analysis'!A381, 'FY16 DataDump'!$C$2:$C$4537, 0), MATCH('FY16 DataDump'!$D$1, 'FY16 DataDump'!$A$1:$H$1))</f>
        <v>#N/A</v>
      </c>
      <c r="D381" s="27">
        <f>SUMIFS('FY16 DataDump'!$E$2:$E$4537, 'FY16 DataDump'!$C$2:$C$4537, 'FY16 Individual Analysis'!$A381, 'FY16 DataDump'!$H$2:$H$4537, D$2)</f>
        <v>0</v>
      </c>
      <c r="E381" s="27">
        <f>SUMIFS('FY16 DataDump'!$E$2:$E$4537, 'FY16 DataDump'!$C$2:$C$4537, 'FY16 Individual Analysis'!$A381, 'FY16 DataDump'!$H$2:$H$4537, E$2)</f>
        <v>0</v>
      </c>
      <c r="F381" s="27">
        <f>SUMIFS('FY16 DataDump'!$E$2:$E$4537, 'FY16 DataDump'!$C$2:$C$4537, 'FY16 Individual Analysis'!$A381, 'FY16 DataDump'!$H$2:$H$4537, F$2)</f>
        <v>0</v>
      </c>
      <c r="G381" s="27">
        <f>SUMIFS('FY16 DataDump'!$E$2:$E$4537, 'FY16 DataDump'!$C$2:$C$4537, 'FY16 Individual Analysis'!$A381, 'FY16 DataDump'!$H$2:$H$4537, G$2)</f>
        <v>0</v>
      </c>
      <c r="H381" s="27">
        <f>SUMIFS('FY16 DataDump'!$E$2:$E$4537, 'FY16 DataDump'!$C$2:$C$4537, 'FY16 Individual Analysis'!$A381, 'FY16 DataDump'!$H$2:$H$4537, H$2)</f>
        <v>0</v>
      </c>
      <c r="I381" s="27">
        <f>SUMIFS('FY16 DataDump'!$E$2:$E$4537, 'FY16 DataDump'!$C$2:$C$4537, 'FY16 Individual Analysis'!$A381, 'FY16 DataDump'!$H$2:$H$4537, I$2)</f>
        <v>0</v>
      </c>
      <c r="J381" s="27">
        <f>SUMIFS('FY16 DataDump'!$E$2:$E$4537, 'FY16 DataDump'!$C$2:$C$4537, 'FY16 Individual Analysis'!$A381, 'FY16 DataDump'!$H$2:$H$4537, J$2)</f>
        <v>0</v>
      </c>
      <c r="K381" s="27">
        <f>SUMIFS('FY16 DataDump'!$E$2:$E$4537, 'FY16 DataDump'!$C$2:$C$4537, 'FY16 Individual Analysis'!$A381, 'FY16 DataDump'!$H$2:$H$4537, K$2)</f>
        <v>0</v>
      </c>
      <c r="L381" s="27">
        <f>SUMIFS('FY16 DataDump'!$E$2:$E$4537, 'FY16 DataDump'!$C$2:$C$4537, 'FY16 Individual Analysis'!$A381, 'FY16 DataDump'!$H$2:$H$4537, L$2)</f>
        <v>0</v>
      </c>
      <c r="M381" s="27">
        <f>SUMIFS('FY16 DataDump'!$E$2:$E$4537, 'FY16 DataDump'!$C$2:$C$4537, 'FY16 Individual Analysis'!$A381, 'FY16 DataDump'!$H$2:$H$4537, M$2)</f>
        <v>0</v>
      </c>
      <c r="N381" s="27">
        <f>SUMIFS('FY16 DataDump'!$E$2:$E$4537, 'FY16 DataDump'!$C$2:$C$4537, 'FY16 Individual Analysis'!$A381, 'FY16 DataDump'!$H$2:$H$4537, N$2)</f>
        <v>0</v>
      </c>
      <c r="O381" s="27">
        <f>SUMIFS('FY16 DataDump'!$E$2:$E$4537, 'FY16 DataDump'!$C$2:$C$4537, 'FY16 Individual Analysis'!$A381, 'FY16 DataDump'!$H$2:$H$4537, O$2)</f>
        <v>0</v>
      </c>
      <c r="P381" s="27">
        <f t="shared" si="37"/>
        <v>0</v>
      </c>
      <c r="Q381" s="108">
        <f t="shared" si="32"/>
        <v>0</v>
      </c>
      <c r="S381" s="20">
        <f t="shared" si="38"/>
        <v>0</v>
      </c>
      <c r="T381" s="21">
        <f t="shared" si="39"/>
        <v>0</v>
      </c>
      <c r="U381" s="21">
        <f t="shared" si="40"/>
        <v>0</v>
      </c>
      <c r="V381" s="21">
        <f t="shared" si="41"/>
        <v>0</v>
      </c>
      <c r="W381" s="21">
        <f t="shared" si="42"/>
        <v>0</v>
      </c>
      <c r="X381" s="21">
        <f t="shared" si="43"/>
        <v>0</v>
      </c>
      <c r="Y381" s="21">
        <f t="shared" si="44"/>
        <v>0</v>
      </c>
      <c r="Z381" s="21">
        <f t="shared" si="45"/>
        <v>0</v>
      </c>
      <c r="AA381" s="21">
        <f t="shared" si="46"/>
        <v>0</v>
      </c>
      <c r="AB381" s="21">
        <f t="shared" si="47"/>
        <v>0</v>
      </c>
      <c r="AC381" s="21">
        <f t="shared" si="48"/>
        <v>0</v>
      </c>
      <c r="AD381" s="24">
        <f t="shared" si="49"/>
        <v>0</v>
      </c>
      <c r="AF381" s="15">
        <f t="shared" si="50"/>
        <v>0</v>
      </c>
    </row>
    <row r="382" spans="1:32" x14ac:dyDescent="0.25">
      <c r="A382" s="75"/>
      <c r="B382" s="75" t="e">
        <f>INDEX('FY16 DataDump'!$A$2:$H$4537, MATCH('FY16 Individual Analysis'!A382, 'FY16 DataDump'!$C$2:$C$4537, 0), MATCH('FY16 DataDump'!$B$1, 'FY16 DataDump'!$A$1:$H$1))</f>
        <v>#N/A</v>
      </c>
      <c r="C382" s="75" t="e">
        <f>INDEX('FY16 DataDump'!$A$2:$H$4537, MATCH('FY16 Individual Analysis'!A382, 'FY16 DataDump'!$C$2:$C$4537, 0), MATCH('FY16 DataDump'!$D$1, 'FY16 DataDump'!$A$1:$H$1))</f>
        <v>#N/A</v>
      </c>
      <c r="D382" s="27">
        <f>SUMIFS('FY16 DataDump'!$E$2:$E$4537, 'FY16 DataDump'!$C$2:$C$4537, 'FY16 Individual Analysis'!$A382, 'FY16 DataDump'!$H$2:$H$4537, D$2)</f>
        <v>0</v>
      </c>
      <c r="E382" s="27">
        <f>SUMIFS('FY16 DataDump'!$E$2:$E$4537, 'FY16 DataDump'!$C$2:$C$4537, 'FY16 Individual Analysis'!$A382, 'FY16 DataDump'!$H$2:$H$4537, E$2)</f>
        <v>0</v>
      </c>
      <c r="F382" s="27">
        <f>SUMIFS('FY16 DataDump'!$E$2:$E$4537, 'FY16 DataDump'!$C$2:$C$4537, 'FY16 Individual Analysis'!$A382, 'FY16 DataDump'!$H$2:$H$4537, F$2)</f>
        <v>0</v>
      </c>
      <c r="G382" s="27">
        <f>SUMIFS('FY16 DataDump'!$E$2:$E$4537, 'FY16 DataDump'!$C$2:$C$4537, 'FY16 Individual Analysis'!$A382, 'FY16 DataDump'!$H$2:$H$4537, G$2)</f>
        <v>0</v>
      </c>
      <c r="H382" s="27">
        <f>SUMIFS('FY16 DataDump'!$E$2:$E$4537, 'FY16 DataDump'!$C$2:$C$4537, 'FY16 Individual Analysis'!$A382, 'FY16 DataDump'!$H$2:$H$4537, H$2)</f>
        <v>0</v>
      </c>
      <c r="I382" s="27">
        <f>SUMIFS('FY16 DataDump'!$E$2:$E$4537, 'FY16 DataDump'!$C$2:$C$4537, 'FY16 Individual Analysis'!$A382, 'FY16 DataDump'!$H$2:$H$4537, I$2)</f>
        <v>0</v>
      </c>
      <c r="J382" s="27">
        <f>SUMIFS('FY16 DataDump'!$E$2:$E$4537, 'FY16 DataDump'!$C$2:$C$4537, 'FY16 Individual Analysis'!$A382, 'FY16 DataDump'!$H$2:$H$4537, J$2)</f>
        <v>0</v>
      </c>
      <c r="K382" s="27">
        <f>SUMIFS('FY16 DataDump'!$E$2:$E$4537, 'FY16 DataDump'!$C$2:$C$4537, 'FY16 Individual Analysis'!$A382, 'FY16 DataDump'!$H$2:$H$4537, K$2)</f>
        <v>0</v>
      </c>
      <c r="L382" s="27">
        <f>SUMIFS('FY16 DataDump'!$E$2:$E$4537, 'FY16 DataDump'!$C$2:$C$4537, 'FY16 Individual Analysis'!$A382, 'FY16 DataDump'!$H$2:$H$4537, L$2)</f>
        <v>0</v>
      </c>
      <c r="M382" s="27">
        <f>SUMIFS('FY16 DataDump'!$E$2:$E$4537, 'FY16 DataDump'!$C$2:$C$4537, 'FY16 Individual Analysis'!$A382, 'FY16 DataDump'!$H$2:$H$4537, M$2)</f>
        <v>0</v>
      </c>
      <c r="N382" s="27">
        <f>SUMIFS('FY16 DataDump'!$E$2:$E$4537, 'FY16 DataDump'!$C$2:$C$4537, 'FY16 Individual Analysis'!$A382, 'FY16 DataDump'!$H$2:$H$4537, N$2)</f>
        <v>0</v>
      </c>
      <c r="O382" s="27">
        <f>SUMIFS('FY16 DataDump'!$E$2:$E$4537, 'FY16 DataDump'!$C$2:$C$4537, 'FY16 Individual Analysis'!$A382, 'FY16 DataDump'!$H$2:$H$4537, O$2)</f>
        <v>0</v>
      </c>
      <c r="P382" s="27">
        <f t="shared" si="37"/>
        <v>0</v>
      </c>
      <c r="Q382" s="108">
        <f t="shared" si="32"/>
        <v>0</v>
      </c>
      <c r="S382" s="20">
        <f t="shared" si="38"/>
        <v>0</v>
      </c>
      <c r="T382" s="21">
        <f t="shared" si="39"/>
        <v>0</v>
      </c>
      <c r="U382" s="21">
        <f t="shared" si="40"/>
        <v>0</v>
      </c>
      <c r="V382" s="21">
        <f t="shared" si="41"/>
        <v>0</v>
      </c>
      <c r="W382" s="21">
        <f t="shared" si="42"/>
        <v>0</v>
      </c>
      <c r="X382" s="21">
        <f t="shared" si="43"/>
        <v>0</v>
      </c>
      <c r="Y382" s="21">
        <f t="shared" si="44"/>
        <v>0</v>
      </c>
      <c r="Z382" s="21">
        <f t="shared" si="45"/>
        <v>0</v>
      </c>
      <c r="AA382" s="21">
        <f t="shared" si="46"/>
        <v>0</v>
      </c>
      <c r="AB382" s="21">
        <f t="shared" si="47"/>
        <v>0</v>
      </c>
      <c r="AC382" s="21">
        <f t="shared" si="48"/>
        <v>0</v>
      </c>
      <c r="AD382" s="24">
        <f t="shared" si="49"/>
        <v>0</v>
      </c>
      <c r="AF382" s="15">
        <f t="shared" si="50"/>
        <v>0</v>
      </c>
    </row>
    <row r="383" spans="1:32" x14ac:dyDescent="0.25">
      <c r="A383" s="75"/>
      <c r="B383" s="75" t="e">
        <f>INDEX('FY16 DataDump'!$A$2:$H$4537, MATCH('FY16 Individual Analysis'!A383, 'FY16 DataDump'!$C$2:$C$4537, 0), MATCH('FY16 DataDump'!$B$1, 'FY16 DataDump'!$A$1:$H$1))</f>
        <v>#N/A</v>
      </c>
      <c r="C383" s="75" t="e">
        <f>INDEX('FY16 DataDump'!$A$2:$H$4537, MATCH('FY16 Individual Analysis'!A383, 'FY16 DataDump'!$C$2:$C$4537, 0), MATCH('FY16 DataDump'!$D$1, 'FY16 DataDump'!$A$1:$H$1))</f>
        <v>#N/A</v>
      </c>
      <c r="D383" s="27">
        <f>SUMIFS('FY16 DataDump'!$E$2:$E$4537, 'FY16 DataDump'!$C$2:$C$4537, 'FY16 Individual Analysis'!$A383, 'FY16 DataDump'!$H$2:$H$4537, D$2)</f>
        <v>0</v>
      </c>
      <c r="E383" s="27">
        <f>SUMIFS('FY16 DataDump'!$E$2:$E$4537, 'FY16 DataDump'!$C$2:$C$4537, 'FY16 Individual Analysis'!$A383, 'FY16 DataDump'!$H$2:$H$4537, E$2)</f>
        <v>0</v>
      </c>
      <c r="F383" s="27">
        <f>SUMIFS('FY16 DataDump'!$E$2:$E$4537, 'FY16 DataDump'!$C$2:$C$4537, 'FY16 Individual Analysis'!$A383, 'FY16 DataDump'!$H$2:$H$4537, F$2)</f>
        <v>0</v>
      </c>
      <c r="G383" s="27">
        <f>SUMIFS('FY16 DataDump'!$E$2:$E$4537, 'FY16 DataDump'!$C$2:$C$4537, 'FY16 Individual Analysis'!$A383, 'FY16 DataDump'!$H$2:$H$4537, G$2)</f>
        <v>0</v>
      </c>
      <c r="H383" s="27">
        <f>SUMIFS('FY16 DataDump'!$E$2:$E$4537, 'FY16 DataDump'!$C$2:$C$4537, 'FY16 Individual Analysis'!$A383, 'FY16 DataDump'!$H$2:$H$4537, H$2)</f>
        <v>0</v>
      </c>
      <c r="I383" s="27">
        <f>SUMIFS('FY16 DataDump'!$E$2:$E$4537, 'FY16 DataDump'!$C$2:$C$4537, 'FY16 Individual Analysis'!$A383, 'FY16 DataDump'!$H$2:$H$4537, I$2)</f>
        <v>0</v>
      </c>
      <c r="J383" s="27">
        <f>SUMIFS('FY16 DataDump'!$E$2:$E$4537, 'FY16 DataDump'!$C$2:$C$4537, 'FY16 Individual Analysis'!$A383, 'FY16 DataDump'!$H$2:$H$4537, J$2)</f>
        <v>0</v>
      </c>
      <c r="K383" s="27">
        <f>SUMIFS('FY16 DataDump'!$E$2:$E$4537, 'FY16 DataDump'!$C$2:$C$4537, 'FY16 Individual Analysis'!$A383, 'FY16 DataDump'!$H$2:$H$4537, K$2)</f>
        <v>0</v>
      </c>
      <c r="L383" s="27">
        <f>SUMIFS('FY16 DataDump'!$E$2:$E$4537, 'FY16 DataDump'!$C$2:$C$4537, 'FY16 Individual Analysis'!$A383, 'FY16 DataDump'!$H$2:$H$4537, L$2)</f>
        <v>0</v>
      </c>
      <c r="M383" s="27">
        <f>SUMIFS('FY16 DataDump'!$E$2:$E$4537, 'FY16 DataDump'!$C$2:$C$4537, 'FY16 Individual Analysis'!$A383, 'FY16 DataDump'!$H$2:$H$4537, M$2)</f>
        <v>0</v>
      </c>
      <c r="N383" s="27">
        <f>SUMIFS('FY16 DataDump'!$E$2:$E$4537, 'FY16 DataDump'!$C$2:$C$4537, 'FY16 Individual Analysis'!$A383, 'FY16 DataDump'!$H$2:$H$4537, N$2)</f>
        <v>0</v>
      </c>
      <c r="O383" s="27">
        <f>SUMIFS('FY16 DataDump'!$E$2:$E$4537, 'FY16 DataDump'!$C$2:$C$4537, 'FY16 Individual Analysis'!$A383, 'FY16 DataDump'!$H$2:$H$4537, O$2)</f>
        <v>0</v>
      </c>
      <c r="P383" s="27">
        <f t="shared" si="37"/>
        <v>0</v>
      </c>
      <c r="Q383" s="108">
        <f t="shared" si="32"/>
        <v>0</v>
      </c>
      <c r="S383" s="20">
        <f t="shared" si="38"/>
        <v>0</v>
      </c>
      <c r="T383" s="21">
        <f t="shared" si="39"/>
        <v>0</v>
      </c>
      <c r="U383" s="21">
        <f t="shared" si="40"/>
        <v>0</v>
      </c>
      <c r="V383" s="21">
        <f t="shared" si="41"/>
        <v>0</v>
      </c>
      <c r="W383" s="21">
        <f t="shared" si="42"/>
        <v>0</v>
      </c>
      <c r="X383" s="21">
        <f t="shared" si="43"/>
        <v>0</v>
      </c>
      <c r="Y383" s="21">
        <f t="shared" si="44"/>
        <v>0</v>
      </c>
      <c r="Z383" s="21">
        <f t="shared" si="45"/>
        <v>0</v>
      </c>
      <c r="AA383" s="21">
        <f t="shared" si="46"/>
        <v>0</v>
      </c>
      <c r="AB383" s="21">
        <f t="shared" si="47"/>
        <v>0</v>
      </c>
      <c r="AC383" s="21">
        <f t="shared" si="48"/>
        <v>0</v>
      </c>
      <c r="AD383" s="24">
        <f t="shared" si="49"/>
        <v>0</v>
      </c>
      <c r="AF383" s="15">
        <f t="shared" si="50"/>
        <v>0</v>
      </c>
    </row>
    <row r="384" spans="1:32" x14ac:dyDescent="0.25">
      <c r="A384" s="75"/>
      <c r="B384" s="75" t="e">
        <f>INDEX('FY16 DataDump'!$A$2:$H$4537, MATCH('FY16 Individual Analysis'!A384, 'FY16 DataDump'!$C$2:$C$4537, 0), MATCH('FY16 DataDump'!$B$1, 'FY16 DataDump'!$A$1:$H$1))</f>
        <v>#N/A</v>
      </c>
      <c r="C384" s="75" t="e">
        <f>INDEX('FY16 DataDump'!$A$2:$H$4537, MATCH('FY16 Individual Analysis'!A384, 'FY16 DataDump'!$C$2:$C$4537, 0), MATCH('FY16 DataDump'!$D$1, 'FY16 DataDump'!$A$1:$H$1))</f>
        <v>#N/A</v>
      </c>
      <c r="D384" s="27">
        <f>SUMIFS('FY16 DataDump'!$E$2:$E$4537, 'FY16 DataDump'!$C$2:$C$4537, 'FY16 Individual Analysis'!$A384, 'FY16 DataDump'!$H$2:$H$4537, D$2)</f>
        <v>0</v>
      </c>
      <c r="E384" s="27">
        <f>SUMIFS('FY16 DataDump'!$E$2:$E$4537, 'FY16 DataDump'!$C$2:$C$4537, 'FY16 Individual Analysis'!$A384, 'FY16 DataDump'!$H$2:$H$4537, E$2)</f>
        <v>0</v>
      </c>
      <c r="F384" s="27">
        <f>SUMIFS('FY16 DataDump'!$E$2:$E$4537, 'FY16 DataDump'!$C$2:$C$4537, 'FY16 Individual Analysis'!$A384, 'FY16 DataDump'!$H$2:$H$4537, F$2)</f>
        <v>0</v>
      </c>
      <c r="G384" s="27">
        <f>SUMIFS('FY16 DataDump'!$E$2:$E$4537, 'FY16 DataDump'!$C$2:$C$4537, 'FY16 Individual Analysis'!$A384, 'FY16 DataDump'!$H$2:$H$4537, G$2)</f>
        <v>0</v>
      </c>
      <c r="H384" s="27">
        <f>SUMIFS('FY16 DataDump'!$E$2:$E$4537, 'FY16 DataDump'!$C$2:$C$4537, 'FY16 Individual Analysis'!$A384, 'FY16 DataDump'!$H$2:$H$4537, H$2)</f>
        <v>0</v>
      </c>
      <c r="I384" s="27">
        <f>SUMIFS('FY16 DataDump'!$E$2:$E$4537, 'FY16 DataDump'!$C$2:$C$4537, 'FY16 Individual Analysis'!$A384, 'FY16 DataDump'!$H$2:$H$4537, I$2)</f>
        <v>0</v>
      </c>
      <c r="J384" s="27">
        <f>SUMIFS('FY16 DataDump'!$E$2:$E$4537, 'FY16 DataDump'!$C$2:$C$4537, 'FY16 Individual Analysis'!$A384, 'FY16 DataDump'!$H$2:$H$4537, J$2)</f>
        <v>0</v>
      </c>
      <c r="K384" s="27">
        <f>SUMIFS('FY16 DataDump'!$E$2:$E$4537, 'FY16 DataDump'!$C$2:$C$4537, 'FY16 Individual Analysis'!$A384, 'FY16 DataDump'!$H$2:$H$4537, K$2)</f>
        <v>0</v>
      </c>
      <c r="L384" s="27">
        <f>SUMIFS('FY16 DataDump'!$E$2:$E$4537, 'FY16 DataDump'!$C$2:$C$4537, 'FY16 Individual Analysis'!$A384, 'FY16 DataDump'!$H$2:$H$4537, L$2)</f>
        <v>0</v>
      </c>
      <c r="M384" s="27">
        <f>SUMIFS('FY16 DataDump'!$E$2:$E$4537, 'FY16 DataDump'!$C$2:$C$4537, 'FY16 Individual Analysis'!$A384, 'FY16 DataDump'!$H$2:$H$4537, M$2)</f>
        <v>0</v>
      </c>
      <c r="N384" s="27">
        <f>SUMIFS('FY16 DataDump'!$E$2:$E$4537, 'FY16 DataDump'!$C$2:$C$4537, 'FY16 Individual Analysis'!$A384, 'FY16 DataDump'!$H$2:$H$4537, N$2)</f>
        <v>0</v>
      </c>
      <c r="O384" s="27">
        <f>SUMIFS('FY16 DataDump'!$E$2:$E$4537, 'FY16 DataDump'!$C$2:$C$4537, 'FY16 Individual Analysis'!$A384, 'FY16 DataDump'!$H$2:$H$4537, O$2)</f>
        <v>0</v>
      </c>
      <c r="P384" s="27">
        <f t="shared" si="37"/>
        <v>0</v>
      </c>
      <c r="Q384" s="108">
        <f t="shared" si="32"/>
        <v>0</v>
      </c>
      <c r="S384" s="20">
        <f t="shared" si="38"/>
        <v>0</v>
      </c>
      <c r="T384" s="21">
        <f t="shared" si="39"/>
        <v>0</v>
      </c>
      <c r="U384" s="21">
        <f t="shared" si="40"/>
        <v>0</v>
      </c>
      <c r="V384" s="21">
        <f t="shared" si="41"/>
        <v>0</v>
      </c>
      <c r="W384" s="21">
        <f t="shared" si="42"/>
        <v>0</v>
      </c>
      <c r="X384" s="21">
        <f t="shared" si="43"/>
        <v>0</v>
      </c>
      <c r="Y384" s="21">
        <f t="shared" si="44"/>
        <v>0</v>
      </c>
      <c r="Z384" s="21">
        <f t="shared" si="45"/>
        <v>0</v>
      </c>
      <c r="AA384" s="21">
        <f t="shared" si="46"/>
        <v>0</v>
      </c>
      <c r="AB384" s="21">
        <f t="shared" si="47"/>
        <v>0</v>
      </c>
      <c r="AC384" s="21">
        <f t="shared" si="48"/>
        <v>0</v>
      </c>
      <c r="AD384" s="24">
        <f t="shared" si="49"/>
        <v>0</v>
      </c>
      <c r="AF384" s="15">
        <f t="shared" si="50"/>
        <v>0</v>
      </c>
    </row>
    <row r="385" spans="1:32" x14ac:dyDescent="0.25">
      <c r="A385" s="75"/>
      <c r="B385" s="75" t="e">
        <f>INDEX('FY16 DataDump'!$A$2:$H$4537, MATCH('FY16 Individual Analysis'!A385, 'FY16 DataDump'!$C$2:$C$4537, 0), MATCH('FY16 DataDump'!$B$1, 'FY16 DataDump'!$A$1:$H$1))</f>
        <v>#N/A</v>
      </c>
      <c r="C385" s="75" t="e">
        <f>INDEX('FY16 DataDump'!$A$2:$H$4537, MATCH('FY16 Individual Analysis'!A385, 'FY16 DataDump'!$C$2:$C$4537, 0), MATCH('FY16 DataDump'!$D$1, 'FY16 DataDump'!$A$1:$H$1))</f>
        <v>#N/A</v>
      </c>
      <c r="D385" s="27">
        <f>SUMIFS('FY16 DataDump'!$E$2:$E$4537, 'FY16 DataDump'!$C$2:$C$4537, 'FY16 Individual Analysis'!$A385, 'FY16 DataDump'!$H$2:$H$4537, D$2)</f>
        <v>0</v>
      </c>
      <c r="E385" s="27">
        <f>SUMIFS('FY16 DataDump'!$E$2:$E$4537, 'FY16 DataDump'!$C$2:$C$4537, 'FY16 Individual Analysis'!$A385, 'FY16 DataDump'!$H$2:$H$4537, E$2)</f>
        <v>0</v>
      </c>
      <c r="F385" s="27">
        <f>SUMIFS('FY16 DataDump'!$E$2:$E$4537, 'FY16 DataDump'!$C$2:$C$4537, 'FY16 Individual Analysis'!$A385, 'FY16 DataDump'!$H$2:$H$4537, F$2)</f>
        <v>0</v>
      </c>
      <c r="G385" s="27">
        <f>SUMIFS('FY16 DataDump'!$E$2:$E$4537, 'FY16 DataDump'!$C$2:$C$4537, 'FY16 Individual Analysis'!$A385, 'FY16 DataDump'!$H$2:$H$4537, G$2)</f>
        <v>0</v>
      </c>
      <c r="H385" s="27">
        <f>SUMIFS('FY16 DataDump'!$E$2:$E$4537, 'FY16 DataDump'!$C$2:$C$4537, 'FY16 Individual Analysis'!$A385, 'FY16 DataDump'!$H$2:$H$4537, H$2)</f>
        <v>0</v>
      </c>
      <c r="I385" s="27">
        <f>SUMIFS('FY16 DataDump'!$E$2:$E$4537, 'FY16 DataDump'!$C$2:$C$4537, 'FY16 Individual Analysis'!$A385, 'FY16 DataDump'!$H$2:$H$4537, I$2)</f>
        <v>0</v>
      </c>
      <c r="J385" s="27">
        <f>SUMIFS('FY16 DataDump'!$E$2:$E$4537, 'FY16 DataDump'!$C$2:$C$4537, 'FY16 Individual Analysis'!$A385, 'FY16 DataDump'!$H$2:$H$4537, J$2)</f>
        <v>0</v>
      </c>
      <c r="K385" s="27">
        <f>SUMIFS('FY16 DataDump'!$E$2:$E$4537, 'FY16 DataDump'!$C$2:$C$4537, 'FY16 Individual Analysis'!$A385, 'FY16 DataDump'!$H$2:$H$4537, K$2)</f>
        <v>0</v>
      </c>
      <c r="L385" s="27">
        <f>SUMIFS('FY16 DataDump'!$E$2:$E$4537, 'FY16 DataDump'!$C$2:$C$4537, 'FY16 Individual Analysis'!$A385, 'FY16 DataDump'!$H$2:$H$4537, L$2)</f>
        <v>0</v>
      </c>
      <c r="M385" s="27">
        <f>SUMIFS('FY16 DataDump'!$E$2:$E$4537, 'FY16 DataDump'!$C$2:$C$4537, 'FY16 Individual Analysis'!$A385, 'FY16 DataDump'!$H$2:$H$4537, M$2)</f>
        <v>0</v>
      </c>
      <c r="N385" s="27">
        <f>SUMIFS('FY16 DataDump'!$E$2:$E$4537, 'FY16 DataDump'!$C$2:$C$4537, 'FY16 Individual Analysis'!$A385, 'FY16 DataDump'!$H$2:$H$4537, N$2)</f>
        <v>0</v>
      </c>
      <c r="O385" s="27">
        <f>SUMIFS('FY16 DataDump'!$E$2:$E$4537, 'FY16 DataDump'!$C$2:$C$4537, 'FY16 Individual Analysis'!$A385, 'FY16 DataDump'!$H$2:$H$4537, O$2)</f>
        <v>0</v>
      </c>
      <c r="P385" s="27">
        <f t="shared" si="37"/>
        <v>0</v>
      </c>
      <c r="Q385" s="108">
        <f t="shared" si="32"/>
        <v>0</v>
      </c>
      <c r="S385" s="20">
        <f t="shared" si="38"/>
        <v>0</v>
      </c>
      <c r="T385" s="21">
        <f t="shared" si="39"/>
        <v>0</v>
      </c>
      <c r="U385" s="21">
        <f t="shared" si="40"/>
        <v>0</v>
      </c>
      <c r="V385" s="21">
        <f t="shared" si="41"/>
        <v>0</v>
      </c>
      <c r="W385" s="21">
        <f t="shared" si="42"/>
        <v>0</v>
      </c>
      <c r="X385" s="21">
        <f t="shared" si="43"/>
        <v>0</v>
      </c>
      <c r="Y385" s="21">
        <f t="shared" si="44"/>
        <v>0</v>
      </c>
      <c r="Z385" s="21">
        <f t="shared" si="45"/>
        <v>0</v>
      </c>
      <c r="AA385" s="21">
        <f t="shared" si="46"/>
        <v>0</v>
      </c>
      <c r="AB385" s="21">
        <f t="shared" si="47"/>
        <v>0</v>
      </c>
      <c r="AC385" s="21">
        <f t="shared" si="48"/>
        <v>0</v>
      </c>
      <c r="AD385" s="24">
        <f t="shared" si="49"/>
        <v>0</v>
      </c>
      <c r="AF385" s="15">
        <f t="shared" si="50"/>
        <v>0</v>
      </c>
    </row>
    <row r="386" spans="1:32" x14ac:dyDescent="0.25">
      <c r="A386" s="75"/>
      <c r="B386" s="75" t="e">
        <f>INDEX('FY16 DataDump'!$A$2:$H$4537, MATCH('FY16 Individual Analysis'!A386, 'FY16 DataDump'!$C$2:$C$4537, 0), MATCH('FY16 DataDump'!$B$1, 'FY16 DataDump'!$A$1:$H$1))</f>
        <v>#N/A</v>
      </c>
      <c r="C386" s="75" t="e">
        <f>INDEX('FY16 DataDump'!$A$2:$H$4537, MATCH('FY16 Individual Analysis'!A386, 'FY16 DataDump'!$C$2:$C$4537, 0), MATCH('FY16 DataDump'!$D$1, 'FY16 DataDump'!$A$1:$H$1))</f>
        <v>#N/A</v>
      </c>
      <c r="D386" s="27">
        <f>SUMIFS('FY16 DataDump'!$E$2:$E$4537, 'FY16 DataDump'!$C$2:$C$4537, 'FY16 Individual Analysis'!$A386, 'FY16 DataDump'!$H$2:$H$4537, D$2)</f>
        <v>0</v>
      </c>
      <c r="E386" s="27">
        <f>SUMIFS('FY16 DataDump'!$E$2:$E$4537, 'FY16 DataDump'!$C$2:$C$4537, 'FY16 Individual Analysis'!$A386, 'FY16 DataDump'!$H$2:$H$4537, E$2)</f>
        <v>0</v>
      </c>
      <c r="F386" s="27">
        <f>SUMIFS('FY16 DataDump'!$E$2:$E$4537, 'FY16 DataDump'!$C$2:$C$4537, 'FY16 Individual Analysis'!$A386, 'FY16 DataDump'!$H$2:$H$4537, F$2)</f>
        <v>0</v>
      </c>
      <c r="G386" s="27">
        <f>SUMIFS('FY16 DataDump'!$E$2:$E$4537, 'FY16 DataDump'!$C$2:$C$4537, 'FY16 Individual Analysis'!$A386, 'FY16 DataDump'!$H$2:$H$4537, G$2)</f>
        <v>0</v>
      </c>
      <c r="H386" s="27">
        <f>SUMIFS('FY16 DataDump'!$E$2:$E$4537, 'FY16 DataDump'!$C$2:$C$4537, 'FY16 Individual Analysis'!$A386, 'FY16 DataDump'!$H$2:$H$4537, H$2)</f>
        <v>0</v>
      </c>
      <c r="I386" s="27">
        <f>SUMIFS('FY16 DataDump'!$E$2:$E$4537, 'FY16 DataDump'!$C$2:$C$4537, 'FY16 Individual Analysis'!$A386, 'FY16 DataDump'!$H$2:$H$4537, I$2)</f>
        <v>0</v>
      </c>
      <c r="J386" s="27">
        <f>SUMIFS('FY16 DataDump'!$E$2:$E$4537, 'FY16 DataDump'!$C$2:$C$4537, 'FY16 Individual Analysis'!$A386, 'FY16 DataDump'!$H$2:$H$4537, J$2)</f>
        <v>0</v>
      </c>
      <c r="K386" s="27">
        <f>SUMIFS('FY16 DataDump'!$E$2:$E$4537, 'FY16 DataDump'!$C$2:$C$4537, 'FY16 Individual Analysis'!$A386, 'FY16 DataDump'!$H$2:$H$4537, K$2)</f>
        <v>0</v>
      </c>
      <c r="L386" s="27">
        <f>SUMIFS('FY16 DataDump'!$E$2:$E$4537, 'FY16 DataDump'!$C$2:$C$4537, 'FY16 Individual Analysis'!$A386, 'FY16 DataDump'!$H$2:$H$4537, L$2)</f>
        <v>0</v>
      </c>
      <c r="M386" s="27">
        <f>SUMIFS('FY16 DataDump'!$E$2:$E$4537, 'FY16 DataDump'!$C$2:$C$4537, 'FY16 Individual Analysis'!$A386, 'FY16 DataDump'!$H$2:$H$4537, M$2)</f>
        <v>0</v>
      </c>
      <c r="N386" s="27">
        <f>SUMIFS('FY16 DataDump'!$E$2:$E$4537, 'FY16 DataDump'!$C$2:$C$4537, 'FY16 Individual Analysis'!$A386, 'FY16 DataDump'!$H$2:$H$4537, N$2)</f>
        <v>0</v>
      </c>
      <c r="O386" s="27">
        <f>SUMIFS('FY16 DataDump'!$E$2:$E$4537, 'FY16 DataDump'!$C$2:$C$4537, 'FY16 Individual Analysis'!$A386, 'FY16 DataDump'!$H$2:$H$4537, O$2)</f>
        <v>0</v>
      </c>
      <c r="P386" s="27">
        <f t="shared" si="37"/>
        <v>0</v>
      </c>
      <c r="Q386" s="108">
        <f t="shared" si="32"/>
        <v>0</v>
      </c>
      <c r="S386" s="20">
        <f t="shared" si="38"/>
        <v>0</v>
      </c>
      <c r="T386" s="21">
        <f t="shared" si="39"/>
        <v>0</v>
      </c>
      <c r="U386" s="21">
        <f t="shared" si="40"/>
        <v>0</v>
      </c>
      <c r="V386" s="21">
        <f t="shared" si="41"/>
        <v>0</v>
      </c>
      <c r="W386" s="21">
        <f t="shared" si="42"/>
        <v>0</v>
      </c>
      <c r="X386" s="21">
        <f t="shared" si="43"/>
        <v>0</v>
      </c>
      <c r="Y386" s="21">
        <f t="shared" si="44"/>
        <v>0</v>
      </c>
      <c r="Z386" s="21">
        <f t="shared" si="45"/>
        <v>0</v>
      </c>
      <c r="AA386" s="21">
        <f t="shared" si="46"/>
        <v>0</v>
      </c>
      <c r="AB386" s="21">
        <f t="shared" si="47"/>
        <v>0</v>
      </c>
      <c r="AC386" s="21">
        <f t="shared" si="48"/>
        <v>0</v>
      </c>
      <c r="AD386" s="24">
        <f t="shared" si="49"/>
        <v>0</v>
      </c>
      <c r="AF386" s="15">
        <f t="shared" si="50"/>
        <v>0</v>
      </c>
    </row>
    <row r="387" spans="1:32" x14ac:dyDescent="0.25">
      <c r="A387" s="75"/>
      <c r="B387" s="75" t="e">
        <f>INDEX('FY16 DataDump'!$A$2:$H$4537, MATCH('FY16 Individual Analysis'!A387, 'FY16 DataDump'!$C$2:$C$4537, 0), MATCH('FY16 DataDump'!$B$1, 'FY16 DataDump'!$A$1:$H$1))</f>
        <v>#N/A</v>
      </c>
      <c r="C387" s="75" t="e">
        <f>INDEX('FY16 DataDump'!$A$2:$H$4537, MATCH('FY16 Individual Analysis'!A387, 'FY16 DataDump'!$C$2:$C$4537, 0), MATCH('FY16 DataDump'!$D$1, 'FY16 DataDump'!$A$1:$H$1))</f>
        <v>#N/A</v>
      </c>
      <c r="D387" s="27">
        <f>SUMIFS('FY16 DataDump'!$E$2:$E$4537, 'FY16 DataDump'!$C$2:$C$4537, 'FY16 Individual Analysis'!$A387, 'FY16 DataDump'!$H$2:$H$4537, D$2)</f>
        <v>0</v>
      </c>
      <c r="E387" s="27">
        <f>SUMIFS('FY16 DataDump'!$E$2:$E$4537, 'FY16 DataDump'!$C$2:$C$4537, 'FY16 Individual Analysis'!$A387, 'FY16 DataDump'!$H$2:$H$4537, E$2)</f>
        <v>0</v>
      </c>
      <c r="F387" s="27">
        <f>SUMIFS('FY16 DataDump'!$E$2:$E$4537, 'FY16 DataDump'!$C$2:$C$4537, 'FY16 Individual Analysis'!$A387, 'FY16 DataDump'!$H$2:$H$4537, F$2)</f>
        <v>0</v>
      </c>
      <c r="G387" s="27">
        <f>SUMIFS('FY16 DataDump'!$E$2:$E$4537, 'FY16 DataDump'!$C$2:$C$4537, 'FY16 Individual Analysis'!$A387, 'FY16 DataDump'!$H$2:$H$4537, G$2)</f>
        <v>0</v>
      </c>
      <c r="H387" s="27">
        <f>SUMIFS('FY16 DataDump'!$E$2:$E$4537, 'FY16 DataDump'!$C$2:$C$4537, 'FY16 Individual Analysis'!$A387, 'FY16 DataDump'!$H$2:$H$4537, H$2)</f>
        <v>0</v>
      </c>
      <c r="I387" s="27">
        <f>SUMIFS('FY16 DataDump'!$E$2:$E$4537, 'FY16 DataDump'!$C$2:$C$4537, 'FY16 Individual Analysis'!$A387, 'FY16 DataDump'!$H$2:$H$4537, I$2)</f>
        <v>0</v>
      </c>
      <c r="J387" s="27">
        <f>SUMIFS('FY16 DataDump'!$E$2:$E$4537, 'FY16 DataDump'!$C$2:$C$4537, 'FY16 Individual Analysis'!$A387, 'FY16 DataDump'!$H$2:$H$4537, J$2)</f>
        <v>0</v>
      </c>
      <c r="K387" s="27">
        <f>SUMIFS('FY16 DataDump'!$E$2:$E$4537, 'FY16 DataDump'!$C$2:$C$4537, 'FY16 Individual Analysis'!$A387, 'FY16 DataDump'!$H$2:$H$4537, K$2)</f>
        <v>0</v>
      </c>
      <c r="L387" s="27">
        <f>SUMIFS('FY16 DataDump'!$E$2:$E$4537, 'FY16 DataDump'!$C$2:$C$4537, 'FY16 Individual Analysis'!$A387, 'FY16 DataDump'!$H$2:$H$4537, L$2)</f>
        <v>0</v>
      </c>
      <c r="M387" s="27">
        <f>SUMIFS('FY16 DataDump'!$E$2:$E$4537, 'FY16 DataDump'!$C$2:$C$4537, 'FY16 Individual Analysis'!$A387, 'FY16 DataDump'!$H$2:$H$4537, M$2)</f>
        <v>0</v>
      </c>
      <c r="N387" s="27">
        <f>SUMIFS('FY16 DataDump'!$E$2:$E$4537, 'FY16 DataDump'!$C$2:$C$4537, 'FY16 Individual Analysis'!$A387, 'FY16 DataDump'!$H$2:$H$4537, N$2)</f>
        <v>0</v>
      </c>
      <c r="O387" s="27">
        <f>SUMIFS('FY16 DataDump'!$E$2:$E$4537, 'FY16 DataDump'!$C$2:$C$4537, 'FY16 Individual Analysis'!$A387, 'FY16 DataDump'!$H$2:$H$4537, O$2)</f>
        <v>0</v>
      </c>
      <c r="P387" s="27">
        <f t="shared" si="37"/>
        <v>0</v>
      </c>
      <c r="Q387" s="108">
        <f t="shared" ref="Q387:Q400" si="51">P387/$P$401</f>
        <v>0</v>
      </c>
      <c r="S387" s="20">
        <f t="shared" si="38"/>
        <v>0</v>
      </c>
      <c r="T387" s="21">
        <f t="shared" si="39"/>
        <v>0</v>
      </c>
      <c r="U387" s="21">
        <f t="shared" si="40"/>
        <v>0</v>
      </c>
      <c r="V387" s="21">
        <f t="shared" si="41"/>
        <v>0</v>
      </c>
      <c r="W387" s="21">
        <f t="shared" si="42"/>
        <v>0</v>
      </c>
      <c r="X387" s="21">
        <f t="shared" si="43"/>
        <v>0</v>
      </c>
      <c r="Y387" s="21">
        <f t="shared" si="44"/>
        <v>0</v>
      </c>
      <c r="Z387" s="21">
        <f t="shared" si="45"/>
        <v>0</v>
      </c>
      <c r="AA387" s="21">
        <f t="shared" si="46"/>
        <v>0</v>
      </c>
      <c r="AB387" s="21">
        <f t="shared" si="47"/>
        <v>0</v>
      </c>
      <c r="AC387" s="21">
        <f t="shared" si="48"/>
        <v>0</v>
      </c>
      <c r="AD387" s="24">
        <f t="shared" si="49"/>
        <v>0</v>
      </c>
      <c r="AF387" s="15">
        <f t="shared" si="50"/>
        <v>0</v>
      </c>
    </row>
    <row r="388" spans="1:32" x14ac:dyDescent="0.25">
      <c r="A388" s="75"/>
      <c r="B388" s="75" t="e">
        <f>INDEX('FY16 DataDump'!$A$2:$H$4537, MATCH('FY16 Individual Analysis'!A388, 'FY16 DataDump'!$C$2:$C$4537, 0), MATCH('FY16 DataDump'!$B$1, 'FY16 DataDump'!$A$1:$H$1))</f>
        <v>#N/A</v>
      </c>
      <c r="C388" s="75" t="e">
        <f>INDEX('FY16 DataDump'!$A$2:$H$4537, MATCH('FY16 Individual Analysis'!A388, 'FY16 DataDump'!$C$2:$C$4537, 0), MATCH('FY16 DataDump'!$D$1, 'FY16 DataDump'!$A$1:$H$1))</f>
        <v>#N/A</v>
      </c>
      <c r="D388" s="27">
        <f>SUMIFS('FY16 DataDump'!$E$2:$E$4537, 'FY16 DataDump'!$C$2:$C$4537, 'FY16 Individual Analysis'!$A388, 'FY16 DataDump'!$H$2:$H$4537, D$2)</f>
        <v>0</v>
      </c>
      <c r="E388" s="27">
        <f>SUMIFS('FY16 DataDump'!$E$2:$E$4537, 'FY16 DataDump'!$C$2:$C$4537, 'FY16 Individual Analysis'!$A388, 'FY16 DataDump'!$H$2:$H$4537, E$2)</f>
        <v>0</v>
      </c>
      <c r="F388" s="27">
        <f>SUMIFS('FY16 DataDump'!$E$2:$E$4537, 'FY16 DataDump'!$C$2:$C$4537, 'FY16 Individual Analysis'!$A388, 'FY16 DataDump'!$H$2:$H$4537, F$2)</f>
        <v>0</v>
      </c>
      <c r="G388" s="27">
        <f>SUMIFS('FY16 DataDump'!$E$2:$E$4537, 'FY16 DataDump'!$C$2:$C$4537, 'FY16 Individual Analysis'!$A388, 'FY16 DataDump'!$H$2:$H$4537, G$2)</f>
        <v>0</v>
      </c>
      <c r="H388" s="27">
        <f>SUMIFS('FY16 DataDump'!$E$2:$E$4537, 'FY16 DataDump'!$C$2:$C$4537, 'FY16 Individual Analysis'!$A388, 'FY16 DataDump'!$H$2:$H$4537, H$2)</f>
        <v>0</v>
      </c>
      <c r="I388" s="27">
        <f>SUMIFS('FY16 DataDump'!$E$2:$E$4537, 'FY16 DataDump'!$C$2:$C$4537, 'FY16 Individual Analysis'!$A388, 'FY16 DataDump'!$H$2:$H$4537, I$2)</f>
        <v>0</v>
      </c>
      <c r="J388" s="27">
        <f>SUMIFS('FY16 DataDump'!$E$2:$E$4537, 'FY16 DataDump'!$C$2:$C$4537, 'FY16 Individual Analysis'!$A388, 'FY16 DataDump'!$H$2:$H$4537, J$2)</f>
        <v>0</v>
      </c>
      <c r="K388" s="27">
        <f>SUMIFS('FY16 DataDump'!$E$2:$E$4537, 'FY16 DataDump'!$C$2:$C$4537, 'FY16 Individual Analysis'!$A388, 'FY16 DataDump'!$H$2:$H$4537, K$2)</f>
        <v>0</v>
      </c>
      <c r="L388" s="27">
        <f>SUMIFS('FY16 DataDump'!$E$2:$E$4537, 'FY16 DataDump'!$C$2:$C$4537, 'FY16 Individual Analysis'!$A388, 'FY16 DataDump'!$H$2:$H$4537, L$2)</f>
        <v>0</v>
      </c>
      <c r="M388" s="27">
        <f>SUMIFS('FY16 DataDump'!$E$2:$E$4537, 'FY16 DataDump'!$C$2:$C$4537, 'FY16 Individual Analysis'!$A388, 'FY16 DataDump'!$H$2:$H$4537, M$2)</f>
        <v>0</v>
      </c>
      <c r="N388" s="27">
        <f>SUMIFS('FY16 DataDump'!$E$2:$E$4537, 'FY16 DataDump'!$C$2:$C$4537, 'FY16 Individual Analysis'!$A388, 'FY16 DataDump'!$H$2:$H$4537, N$2)</f>
        <v>0</v>
      </c>
      <c r="O388" s="27">
        <f>SUMIFS('FY16 DataDump'!$E$2:$E$4537, 'FY16 DataDump'!$C$2:$C$4537, 'FY16 Individual Analysis'!$A388, 'FY16 DataDump'!$H$2:$H$4537, O$2)</f>
        <v>0</v>
      </c>
      <c r="P388" s="27">
        <f t="shared" si="37"/>
        <v>0</v>
      </c>
      <c r="Q388" s="108">
        <f t="shared" si="51"/>
        <v>0</v>
      </c>
      <c r="S388" s="20">
        <f t="shared" si="38"/>
        <v>0</v>
      </c>
      <c r="T388" s="21">
        <f t="shared" si="39"/>
        <v>0</v>
      </c>
      <c r="U388" s="21">
        <f t="shared" si="40"/>
        <v>0</v>
      </c>
      <c r="V388" s="21">
        <f t="shared" si="41"/>
        <v>0</v>
      </c>
      <c r="W388" s="21">
        <f t="shared" si="42"/>
        <v>0</v>
      </c>
      <c r="X388" s="21">
        <f t="shared" si="43"/>
        <v>0</v>
      </c>
      <c r="Y388" s="21">
        <f t="shared" si="44"/>
        <v>0</v>
      </c>
      <c r="Z388" s="21">
        <f t="shared" si="45"/>
        <v>0</v>
      </c>
      <c r="AA388" s="21">
        <f t="shared" si="46"/>
        <v>0</v>
      </c>
      <c r="AB388" s="21">
        <f t="shared" si="47"/>
        <v>0</v>
      </c>
      <c r="AC388" s="21">
        <f t="shared" si="48"/>
        <v>0</v>
      </c>
      <c r="AD388" s="24">
        <f t="shared" si="49"/>
        <v>0</v>
      </c>
      <c r="AF388" s="15">
        <f t="shared" si="50"/>
        <v>0</v>
      </c>
    </row>
    <row r="389" spans="1:32" x14ac:dyDescent="0.25">
      <c r="A389" s="75"/>
      <c r="B389" s="75" t="e">
        <f>INDEX('FY16 DataDump'!$A$2:$H$4537, MATCH('FY16 Individual Analysis'!A389, 'FY16 DataDump'!$C$2:$C$4537, 0), MATCH('FY16 DataDump'!$B$1, 'FY16 DataDump'!$A$1:$H$1))</f>
        <v>#N/A</v>
      </c>
      <c r="C389" s="75" t="e">
        <f>INDEX('FY16 DataDump'!$A$2:$H$4537, MATCH('FY16 Individual Analysis'!A389, 'FY16 DataDump'!$C$2:$C$4537, 0), MATCH('FY16 DataDump'!$D$1, 'FY16 DataDump'!$A$1:$H$1))</f>
        <v>#N/A</v>
      </c>
      <c r="D389" s="27">
        <f>SUMIFS('FY16 DataDump'!$E$2:$E$4537, 'FY16 DataDump'!$C$2:$C$4537, 'FY16 Individual Analysis'!$A389, 'FY16 DataDump'!$H$2:$H$4537, D$2)</f>
        <v>0</v>
      </c>
      <c r="E389" s="27">
        <f>SUMIFS('FY16 DataDump'!$E$2:$E$4537, 'FY16 DataDump'!$C$2:$C$4537, 'FY16 Individual Analysis'!$A389, 'FY16 DataDump'!$H$2:$H$4537, E$2)</f>
        <v>0</v>
      </c>
      <c r="F389" s="27">
        <f>SUMIFS('FY16 DataDump'!$E$2:$E$4537, 'FY16 DataDump'!$C$2:$C$4537, 'FY16 Individual Analysis'!$A389, 'FY16 DataDump'!$H$2:$H$4537, F$2)</f>
        <v>0</v>
      </c>
      <c r="G389" s="27">
        <f>SUMIFS('FY16 DataDump'!$E$2:$E$4537, 'FY16 DataDump'!$C$2:$C$4537, 'FY16 Individual Analysis'!$A389, 'FY16 DataDump'!$H$2:$H$4537, G$2)</f>
        <v>0</v>
      </c>
      <c r="H389" s="27">
        <f>SUMIFS('FY16 DataDump'!$E$2:$E$4537, 'FY16 DataDump'!$C$2:$C$4537, 'FY16 Individual Analysis'!$A389, 'FY16 DataDump'!$H$2:$H$4537, H$2)</f>
        <v>0</v>
      </c>
      <c r="I389" s="27">
        <f>SUMIFS('FY16 DataDump'!$E$2:$E$4537, 'FY16 DataDump'!$C$2:$C$4537, 'FY16 Individual Analysis'!$A389, 'FY16 DataDump'!$H$2:$H$4537, I$2)</f>
        <v>0</v>
      </c>
      <c r="J389" s="27">
        <f>SUMIFS('FY16 DataDump'!$E$2:$E$4537, 'FY16 DataDump'!$C$2:$C$4537, 'FY16 Individual Analysis'!$A389, 'FY16 DataDump'!$H$2:$H$4537, J$2)</f>
        <v>0</v>
      </c>
      <c r="K389" s="27">
        <f>SUMIFS('FY16 DataDump'!$E$2:$E$4537, 'FY16 DataDump'!$C$2:$C$4537, 'FY16 Individual Analysis'!$A389, 'FY16 DataDump'!$H$2:$H$4537, K$2)</f>
        <v>0</v>
      </c>
      <c r="L389" s="27">
        <f>SUMIFS('FY16 DataDump'!$E$2:$E$4537, 'FY16 DataDump'!$C$2:$C$4537, 'FY16 Individual Analysis'!$A389, 'FY16 DataDump'!$H$2:$H$4537, L$2)</f>
        <v>0</v>
      </c>
      <c r="M389" s="27">
        <f>SUMIFS('FY16 DataDump'!$E$2:$E$4537, 'FY16 DataDump'!$C$2:$C$4537, 'FY16 Individual Analysis'!$A389, 'FY16 DataDump'!$H$2:$H$4537, M$2)</f>
        <v>0</v>
      </c>
      <c r="N389" s="27">
        <f>SUMIFS('FY16 DataDump'!$E$2:$E$4537, 'FY16 DataDump'!$C$2:$C$4537, 'FY16 Individual Analysis'!$A389, 'FY16 DataDump'!$H$2:$H$4537, N$2)</f>
        <v>0</v>
      </c>
      <c r="O389" s="27">
        <f>SUMIFS('FY16 DataDump'!$E$2:$E$4537, 'FY16 DataDump'!$C$2:$C$4537, 'FY16 Individual Analysis'!$A389, 'FY16 DataDump'!$H$2:$H$4537, O$2)</f>
        <v>0</v>
      </c>
      <c r="P389" s="27">
        <f t="shared" si="37"/>
        <v>0</v>
      </c>
      <c r="Q389" s="108">
        <f t="shared" si="51"/>
        <v>0</v>
      </c>
      <c r="S389" s="20">
        <f t="shared" si="38"/>
        <v>0</v>
      </c>
      <c r="T389" s="21">
        <f t="shared" si="39"/>
        <v>0</v>
      </c>
      <c r="U389" s="21">
        <f t="shared" si="40"/>
        <v>0</v>
      </c>
      <c r="V389" s="21">
        <f t="shared" si="41"/>
        <v>0</v>
      </c>
      <c r="W389" s="21">
        <f t="shared" si="42"/>
        <v>0</v>
      </c>
      <c r="X389" s="21">
        <f t="shared" si="43"/>
        <v>0</v>
      </c>
      <c r="Y389" s="21">
        <f t="shared" si="44"/>
        <v>0</v>
      </c>
      <c r="Z389" s="21">
        <f t="shared" si="45"/>
        <v>0</v>
      </c>
      <c r="AA389" s="21">
        <f t="shared" si="46"/>
        <v>0</v>
      </c>
      <c r="AB389" s="21">
        <f t="shared" si="47"/>
        <v>0</v>
      </c>
      <c r="AC389" s="21">
        <f t="shared" si="48"/>
        <v>0</v>
      </c>
      <c r="AD389" s="24">
        <f t="shared" si="49"/>
        <v>0</v>
      </c>
      <c r="AF389" s="15">
        <f t="shared" si="50"/>
        <v>0</v>
      </c>
    </row>
    <row r="390" spans="1:32" x14ac:dyDescent="0.25">
      <c r="A390" s="75"/>
      <c r="B390" s="75" t="e">
        <f>INDEX('FY16 DataDump'!$A$2:$H$4537, MATCH('FY16 Individual Analysis'!A390, 'FY16 DataDump'!$C$2:$C$4537, 0), MATCH('FY16 DataDump'!$B$1, 'FY16 DataDump'!$A$1:$H$1))</f>
        <v>#N/A</v>
      </c>
      <c r="C390" s="75" t="e">
        <f>INDEX('FY16 DataDump'!$A$2:$H$4537, MATCH('FY16 Individual Analysis'!A390, 'FY16 DataDump'!$C$2:$C$4537, 0), MATCH('FY16 DataDump'!$D$1, 'FY16 DataDump'!$A$1:$H$1))</f>
        <v>#N/A</v>
      </c>
      <c r="D390" s="27">
        <f>SUMIFS('FY16 DataDump'!$E$2:$E$4537, 'FY16 DataDump'!$C$2:$C$4537, 'FY16 Individual Analysis'!$A390, 'FY16 DataDump'!$H$2:$H$4537, D$2)</f>
        <v>0</v>
      </c>
      <c r="E390" s="27">
        <f>SUMIFS('FY16 DataDump'!$E$2:$E$4537, 'FY16 DataDump'!$C$2:$C$4537, 'FY16 Individual Analysis'!$A390, 'FY16 DataDump'!$H$2:$H$4537, E$2)</f>
        <v>0</v>
      </c>
      <c r="F390" s="27">
        <f>SUMIFS('FY16 DataDump'!$E$2:$E$4537, 'FY16 DataDump'!$C$2:$C$4537, 'FY16 Individual Analysis'!$A390, 'FY16 DataDump'!$H$2:$H$4537, F$2)</f>
        <v>0</v>
      </c>
      <c r="G390" s="27">
        <f>SUMIFS('FY16 DataDump'!$E$2:$E$4537, 'FY16 DataDump'!$C$2:$C$4537, 'FY16 Individual Analysis'!$A390, 'FY16 DataDump'!$H$2:$H$4537, G$2)</f>
        <v>0</v>
      </c>
      <c r="H390" s="27">
        <f>SUMIFS('FY16 DataDump'!$E$2:$E$4537, 'FY16 DataDump'!$C$2:$C$4537, 'FY16 Individual Analysis'!$A390, 'FY16 DataDump'!$H$2:$H$4537, H$2)</f>
        <v>0</v>
      </c>
      <c r="I390" s="27">
        <f>SUMIFS('FY16 DataDump'!$E$2:$E$4537, 'FY16 DataDump'!$C$2:$C$4537, 'FY16 Individual Analysis'!$A390, 'FY16 DataDump'!$H$2:$H$4537, I$2)</f>
        <v>0</v>
      </c>
      <c r="J390" s="27">
        <f>SUMIFS('FY16 DataDump'!$E$2:$E$4537, 'FY16 DataDump'!$C$2:$C$4537, 'FY16 Individual Analysis'!$A390, 'FY16 DataDump'!$H$2:$H$4537, J$2)</f>
        <v>0</v>
      </c>
      <c r="K390" s="27">
        <f>SUMIFS('FY16 DataDump'!$E$2:$E$4537, 'FY16 DataDump'!$C$2:$C$4537, 'FY16 Individual Analysis'!$A390, 'FY16 DataDump'!$H$2:$H$4537, K$2)</f>
        <v>0</v>
      </c>
      <c r="L390" s="27">
        <f>SUMIFS('FY16 DataDump'!$E$2:$E$4537, 'FY16 DataDump'!$C$2:$C$4537, 'FY16 Individual Analysis'!$A390, 'FY16 DataDump'!$H$2:$H$4537, L$2)</f>
        <v>0</v>
      </c>
      <c r="M390" s="27">
        <f>SUMIFS('FY16 DataDump'!$E$2:$E$4537, 'FY16 DataDump'!$C$2:$C$4537, 'FY16 Individual Analysis'!$A390, 'FY16 DataDump'!$H$2:$H$4537, M$2)</f>
        <v>0</v>
      </c>
      <c r="N390" s="27">
        <f>SUMIFS('FY16 DataDump'!$E$2:$E$4537, 'FY16 DataDump'!$C$2:$C$4537, 'FY16 Individual Analysis'!$A390, 'FY16 DataDump'!$H$2:$H$4537, N$2)</f>
        <v>0</v>
      </c>
      <c r="O390" s="27">
        <f>SUMIFS('FY16 DataDump'!$E$2:$E$4537, 'FY16 DataDump'!$C$2:$C$4537, 'FY16 Individual Analysis'!$A390, 'FY16 DataDump'!$H$2:$H$4537, O$2)</f>
        <v>0</v>
      </c>
      <c r="P390" s="27">
        <f t="shared" si="37"/>
        <v>0</v>
      </c>
      <c r="Q390" s="108">
        <f t="shared" si="51"/>
        <v>0</v>
      </c>
      <c r="S390" s="20">
        <f t="shared" si="38"/>
        <v>0</v>
      </c>
      <c r="T390" s="21">
        <f t="shared" si="39"/>
        <v>0</v>
      </c>
      <c r="U390" s="21">
        <f t="shared" si="40"/>
        <v>0</v>
      </c>
      <c r="V390" s="21">
        <f t="shared" si="41"/>
        <v>0</v>
      </c>
      <c r="W390" s="21">
        <f t="shared" si="42"/>
        <v>0</v>
      </c>
      <c r="X390" s="21">
        <f t="shared" si="43"/>
        <v>0</v>
      </c>
      <c r="Y390" s="21">
        <f t="shared" si="44"/>
        <v>0</v>
      </c>
      <c r="Z390" s="21">
        <f t="shared" si="45"/>
        <v>0</v>
      </c>
      <c r="AA390" s="21">
        <f t="shared" si="46"/>
        <v>0</v>
      </c>
      <c r="AB390" s="21">
        <f t="shared" si="47"/>
        <v>0</v>
      </c>
      <c r="AC390" s="21">
        <f t="shared" si="48"/>
        <v>0</v>
      </c>
      <c r="AD390" s="24">
        <f t="shared" si="49"/>
        <v>0</v>
      </c>
      <c r="AF390" s="15">
        <f t="shared" si="50"/>
        <v>0</v>
      </c>
    </row>
    <row r="391" spans="1:32" x14ac:dyDescent="0.25">
      <c r="A391" s="75"/>
      <c r="B391" s="75" t="e">
        <f>INDEX('FY16 DataDump'!$A$2:$H$4537, MATCH('FY16 Individual Analysis'!A391, 'FY16 DataDump'!$C$2:$C$4537, 0), MATCH('FY16 DataDump'!$B$1, 'FY16 DataDump'!$A$1:$H$1))</f>
        <v>#N/A</v>
      </c>
      <c r="C391" s="75" t="e">
        <f>INDEX('FY16 DataDump'!$A$2:$H$4537, MATCH('FY16 Individual Analysis'!A391, 'FY16 DataDump'!$C$2:$C$4537, 0), MATCH('FY16 DataDump'!$D$1, 'FY16 DataDump'!$A$1:$H$1))</f>
        <v>#N/A</v>
      </c>
      <c r="D391" s="27">
        <f>SUMIFS('FY16 DataDump'!$E$2:$E$4537, 'FY16 DataDump'!$C$2:$C$4537, 'FY16 Individual Analysis'!$A391, 'FY16 DataDump'!$H$2:$H$4537, D$2)</f>
        <v>0</v>
      </c>
      <c r="E391" s="27">
        <f>SUMIFS('FY16 DataDump'!$E$2:$E$4537, 'FY16 DataDump'!$C$2:$C$4537, 'FY16 Individual Analysis'!$A391, 'FY16 DataDump'!$H$2:$H$4537, E$2)</f>
        <v>0</v>
      </c>
      <c r="F391" s="27">
        <f>SUMIFS('FY16 DataDump'!$E$2:$E$4537, 'FY16 DataDump'!$C$2:$C$4537, 'FY16 Individual Analysis'!$A391, 'FY16 DataDump'!$H$2:$H$4537, F$2)</f>
        <v>0</v>
      </c>
      <c r="G391" s="27">
        <f>SUMIFS('FY16 DataDump'!$E$2:$E$4537, 'FY16 DataDump'!$C$2:$C$4537, 'FY16 Individual Analysis'!$A391, 'FY16 DataDump'!$H$2:$H$4537, G$2)</f>
        <v>0</v>
      </c>
      <c r="H391" s="27">
        <f>SUMIFS('FY16 DataDump'!$E$2:$E$4537, 'FY16 DataDump'!$C$2:$C$4537, 'FY16 Individual Analysis'!$A391, 'FY16 DataDump'!$H$2:$H$4537, H$2)</f>
        <v>0</v>
      </c>
      <c r="I391" s="27">
        <f>SUMIFS('FY16 DataDump'!$E$2:$E$4537, 'FY16 DataDump'!$C$2:$C$4537, 'FY16 Individual Analysis'!$A391, 'FY16 DataDump'!$H$2:$H$4537, I$2)</f>
        <v>0</v>
      </c>
      <c r="J391" s="27">
        <f>SUMIFS('FY16 DataDump'!$E$2:$E$4537, 'FY16 DataDump'!$C$2:$C$4537, 'FY16 Individual Analysis'!$A391, 'FY16 DataDump'!$H$2:$H$4537, J$2)</f>
        <v>0</v>
      </c>
      <c r="K391" s="27">
        <f>SUMIFS('FY16 DataDump'!$E$2:$E$4537, 'FY16 DataDump'!$C$2:$C$4537, 'FY16 Individual Analysis'!$A391, 'FY16 DataDump'!$H$2:$H$4537, K$2)</f>
        <v>0</v>
      </c>
      <c r="L391" s="27">
        <f>SUMIFS('FY16 DataDump'!$E$2:$E$4537, 'FY16 DataDump'!$C$2:$C$4537, 'FY16 Individual Analysis'!$A391, 'FY16 DataDump'!$H$2:$H$4537, L$2)</f>
        <v>0</v>
      </c>
      <c r="M391" s="27">
        <f>SUMIFS('FY16 DataDump'!$E$2:$E$4537, 'FY16 DataDump'!$C$2:$C$4537, 'FY16 Individual Analysis'!$A391, 'FY16 DataDump'!$H$2:$H$4537, M$2)</f>
        <v>0</v>
      </c>
      <c r="N391" s="27">
        <f>SUMIFS('FY16 DataDump'!$E$2:$E$4537, 'FY16 DataDump'!$C$2:$C$4537, 'FY16 Individual Analysis'!$A391, 'FY16 DataDump'!$H$2:$H$4537, N$2)</f>
        <v>0</v>
      </c>
      <c r="O391" s="27">
        <f>SUMIFS('FY16 DataDump'!$E$2:$E$4537, 'FY16 DataDump'!$C$2:$C$4537, 'FY16 Individual Analysis'!$A391, 'FY16 DataDump'!$H$2:$H$4537, O$2)</f>
        <v>0</v>
      </c>
      <c r="P391" s="27">
        <f t="shared" si="37"/>
        <v>0</v>
      </c>
      <c r="Q391" s="108">
        <f t="shared" si="51"/>
        <v>0</v>
      </c>
      <c r="S391" s="20">
        <f t="shared" si="38"/>
        <v>0</v>
      </c>
      <c r="T391" s="21">
        <f t="shared" si="39"/>
        <v>0</v>
      </c>
      <c r="U391" s="21">
        <f t="shared" si="40"/>
        <v>0</v>
      </c>
      <c r="V391" s="21">
        <f t="shared" si="41"/>
        <v>0</v>
      </c>
      <c r="W391" s="21">
        <f t="shared" si="42"/>
        <v>0</v>
      </c>
      <c r="X391" s="21">
        <f t="shared" si="43"/>
        <v>0</v>
      </c>
      <c r="Y391" s="21">
        <f t="shared" si="44"/>
        <v>0</v>
      </c>
      <c r="Z391" s="21">
        <f t="shared" si="45"/>
        <v>0</v>
      </c>
      <c r="AA391" s="21">
        <f t="shared" si="46"/>
        <v>0</v>
      </c>
      <c r="AB391" s="21">
        <f t="shared" si="47"/>
        <v>0</v>
      </c>
      <c r="AC391" s="21">
        <f t="shared" si="48"/>
        <v>0</v>
      </c>
      <c r="AD391" s="24">
        <f t="shared" si="49"/>
        <v>0</v>
      </c>
      <c r="AF391" s="15">
        <f t="shared" si="50"/>
        <v>0</v>
      </c>
    </row>
    <row r="392" spans="1:32" x14ac:dyDescent="0.25">
      <c r="A392" s="75"/>
      <c r="B392" s="75" t="e">
        <f>INDEX('FY16 DataDump'!$A$2:$H$4537, MATCH('FY16 Individual Analysis'!A392, 'FY16 DataDump'!$C$2:$C$4537, 0), MATCH('FY16 DataDump'!$B$1, 'FY16 DataDump'!$A$1:$H$1))</f>
        <v>#N/A</v>
      </c>
      <c r="C392" s="75" t="e">
        <f>INDEX('FY16 DataDump'!$A$2:$H$4537, MATCH('FY16 Individual Analysis'!A392, 'FY16 DataDump'!$C$2:$C$4537, 0), MATCH('FY16 DataDump'!$D$1, 'FY16 DataDump'!$A$1:$H$1))</f>
        <v>#N/A</v>
      </c>
      <c r="D392" s="27">
        <f>SUMIFS('FY16 DataDump'!$E$2:$E$4537, 'FY16 DataDump'!$C$2:$C$4537, 'FY16 Individual Analysis'!$A392, 'FY16 DataDump'!$H$2:$H$4537, D$2)</f>
        <v>0</v>
      </c>
      <c r="E392" s="27">
        <f>SUMIFS('FY16 DataDump'!$E$2:$E$4537, 'FY16 DataDump'!$C$2:$C$4537, 'FY16 Individual Analysis'!$A392, 'FY16 DataDump'!$H$2:$H$4537, E$2)</f>
        <v>0</v>
      </c>
      <c r="F392" s="27">
        <f>SUMIFS('FY16 DataDump'!$E$2:$E$4537, 'FY16 DataDump'!$C$2:$C$4537, 'FY16 Individual Analysis'!$A392, 'FY16 DataDump'!$H$2:$H$4537, F$2)</f>
        <v>0</v>
      </c>
      <c r="G392" s="27">
        <f>SUMIFS('FY16 DataDump'!$E$2:$E$4537, 'FY16 DataDump'!$C$2:$C$4537, 'FY16 Individual Analysis'!$A392, 'FY16 DataDump'!$H$2:$H$4537, G$2)</f>
        <v>0</v>
      </c>
      <c r="H392" s="27">
        <f>SUMIFS('FY16 DataDump'!$E$2:$E$4537, 'FY16 DataDump'!$C$2:$C$4537, 'FY16 Individual Analysis'!$A392, 'FY16 DataDump'!$H$2:$H$4537, H$2)</f>
        <v>0</v>
      </c>
      <c r="I392" s="27">
        <f>SUMIFS('FY16 DataDump'!$E$2:$E$4537, 'FY16 DataDump'!$C$2:$C$4537, 'FY16 Individual Analysis'!$A392, 'FY16 DataDump'!$H$2:$H$4537, I$2)</f>
        <v>0</v>
      </c>
      <c r="J392" s="27">
        <f>SUMIFS('FY16 DataDump'!$E$2:$E$4537, 'FY16 DataDump'!$C$2:$C$4537, 'FY16 Individual Analysis'!$A392, 'FY16 DataDump'!$H$2:$H$4537, J$2)</f>
        <v>0</v>
      </c>
      <c r="K392" s="27">
        <f>SUMIFS('FY16 DataDump'!$E$2:$E$4537, 'FY16 DataDump'!$C$2:$C$4537, 'FY16 Individual Analysis'!$A392, 'FY16 DataDump'!$H$2:$H$4537, K$2)</f>
        <v>0</v>
      </c>
      <c r="L392" s="27">
        <f>SUMIFS('FY16 DataDump'!$E$2:$E$4537, 'FY16 DataDump'!$C$2:$C$4537, 'FY16 Individual Analysis'!$A392, 'FY16 DataDump'!$H$2:$H$4537, L$2)</f>
        <v>0</v>
      </c>
      <c r="M392" s="27">
        <f>SUMIFS('FY16 DataDump'!$E$2:$E$4537, 'FY16 DataDump'!$C$2:$C$4537, 'FY16 Individual Analysis'!$A392, 'FY16 DataDump'!$H$2:$H$4537, M$2)</f>
        <v>0</v>
      </c>
      <c r="N392" s="27">
        <f>SUMIFS('FY16 DataDump'!$E$2:$E$4537, 'FY16 DataDump'!$C$2:$C$4537, 'FY16 Individual Analysis'!$A392, 'FY16 DataDump'!$H$2:$H$4537, N$2)</f>
        <v>0</v>
      </c>
      <c r="O392" s="27">
        <f>SUMIFS('FY16 DataDump'!$E$2:$E$4537, 'FY16 DataDump'!$C$2:$C$4537, 'FY16 Individual Analysis'!$A392, 'FY16 DataDump'!$H$2:$H$4537, O$2)</f>
        <v>0</v>
      </c>
      <c r="P392" s="27">
        <f t="shared" si="37"/>
        <v>0</v>
      </c>
      <c r="Q392" s="108">
        <f t="shared" si="51"/>
        <v>0</v>
      </c>
      <c r="S392" s="20">
        <f t="shared" si="38"/>
        <v>0</v>
      </c>
      <c r="T392" s="21">
        <f t="shared" si="39"/>
        <v>0</v>
      </c>
      <c r="U392" s="21">
        <f t="shared" si="40"/>
        <v>0</v>
      </c>
      <c r="V392" s="21">
        <f t="shared" si="41"/>
        <v>0</v>
      </c>
      <c r="W392" s="21">
        <f t="shared" si="42"/>
        <v>0</v>
      </c>
      <c r="X392" s="21">
        <f t="shared" si="43"/>
        <v>0</v>
      </c>
      <c r="Y392" s="21">
        <f t="shared" si="44"/>
        <v>0</v>
      </c>
      <c r="Z392" s="21">
        <f t="shared" si="45"/>
        <v>0</v>
      </c>
      <c r="AA392" s="21">
        <f t="shared" si="46"/>
        <v>0</v>
      </c>
      <c r="AB392" s="21">
        <f t="shared" si="47"/>
        <v>0</v>
      </c>
      <c r="AC392" s="21">
        <f t="shared" si="48"/>
        <v>0</v>
      </c>
      <c r="AD392" s="24">
        <f t="shared" si="49"/>
        <v>0</v>
      </c>
      <c r="AF392" s="15">
        <f t="shared" si="50"/>
        <v>0</v>
      </c>
    </row>
    <row r="393" spans="1:32" x14ac:dyDescent="0.25">
      <c r="A393" s="75"/>
      <c r="B393" s="75" t="e">
        <f>INDEX('FY16 DataDump'!$A$2:$H$4537, MATCH('FY16 Individual Analysis'!A393, 'FY16 DataDump'!$C$2:$C$4537, 0), MATCH('FY16 DataDump'!$B$1, 'FY16 DataDump'!$A$1:$H$1))</f>
        <v>#N/A</v>
      </c>
      <c r="C393" s="75" t="e">
        <f>INDEX('FY16 DataDump'!$A$2:$H$4537, MATCH('FY16 Individual Analysis'!A393, 'FY16 DataDump'!$C$2:$C$4537, 0), MATCH('FY16 DataDump'!$D$1, 'FY16 DataDump'!$A$1:$H$1))</f>
        <v>#N/A</v>
      </c>
      <c r="D393" s="27">
        <f>SUMIFS('FY16 DataDump'!$E$2:$E$4537, 'FY16 DataDump'!$C$2:$C$4537, 'FY16 Individual Analysis'!$A393, 'FY16 DataDump'!$H$2:$H$4537, D$2)</f>
        <v>0</v>
      </c>
      <c r="E393" s="27">
        <f>SUMIFS('FY16 DataDump'!$E$2:$E$4537, 'FY16 DataDump'!$C$2:$C$4537, 'FY16 Individual Analysis'!$A393, 'FY16 DataDump'!$H$2:$H$4537, E$2)</f>
        <v>0</v>
      </c>
      <c r="F393" s="27">
        <f>SUMIFS('FY16 DataDump'!$E$2:$E$4537, 'FY16 DataDump'!$C$2:$C$4537, 'FY16 Individual Analysis'!$A393, 'FY16 DataDump'!$H$2:$H$4537, F$2)</f>
        <v>0</v>
      </c>
      <c r="G393" s="27">
        <f>SUMIFS('FY16 DataDump'!$E$2:$E$4537, 'FY16 DataDump'!$C$2:$C$4537, 'FY16 Individual Analysis'!$A393, 'FY16 DataDump'!$H$2:$H$4537, G$2)</f>
        <v>0</v>
      </c>
      <c r="H393" s="27">
        <f>SUMIFS('FY16 DataDump'!$E$2:$E$4537, 'FY16 DataDump'!$C$2:$C$4537, 'FY16 Individual Analysis'!$A393, 'FY16 DataDump'!$H$2:$H$4537, H$2)</f>
        <v>0</v>
      </c>
      <c r="I393" s="27">
        <f>SUMIFS('FY16 DataDump'!$E$2:$E$4537, 'FY16 DataDump'!$C$2:$C$4537, 'FY16 Individual Analysis'!$A393, 'FY16 DataDump'!$H$2:$H$4537, I$2)</f>
        <v>0</v>
      </c>
      <c r="J393" s="27">
        <f>SUMIFS('FY16 DataDump'!$E$2:$E$4537, 'FY16 DataDump'!$C$2:$C$4537, 'FY16 Individual Analysis'!$A393, 'FY16 DataDump'!$H$2:$H$4537, J$2)</f>
        <v>0</v>
      </c>
      <c r="K393" s="27">
        <f>SUMIFS('FY16 DataDump'!$E$2:$E$4537, 'FY16 DataDump'!$C$2:$C$4537, 'FY16 Individual Analysis'!$A393, 'FY16 DataDump'!$H$2:$H$4537, K$2)</f>
        <v>0</v>
      </c>
      <c r="L393" s="27">
        <f>SUMIFS('FY16 DataDump'!$E$2:$E$4537, 'FY16 DataDump'!$C$2:$C$4537, 'FY16 Individual Analysis'!$A393, 'FY16 DataDump'!$H$2:$H$4537, L$2)</f>
        <v>0</v>
      </c>
      <c r="M393" s="27">
        <f>SUMIFS('FY16 DataDump'!$E$2:$E$4537, 'FY16 DataDump'!$C$2:$C$4537, 'FY16 Individual Analysis'!$A393, 'FY16 DataDump'!$H$2:$H$4537, M$2)</f>
        <v>0</v>
      </c>
      <c r="N393" s="27">
        <f>SUMIFS('FY16 DataDump'!$E$2:$E$4537, 'FY16 DataDump'!$C$2:$C$4537, 'FY16 Individual Analysis'!$A393, 'FY16 DataDump'!$H$2:$H$4537, N$2)</f>
        <v>0</v>
      </c>
      <c r="O393" s="27">
        <f>SUMIFS('FY16 DataDump'!$E$2:$E$4537, 'FY16 DataDump'!$C$2:$C$4537, 'FY16 Individual Analysis'!$A393, 'FY16 DataDump'!$H$2:$H$4537, O$2)</f>
        <v>0</v>
      </c>
      <c r="P393" s="27">
        <f t="shared" si="37"/>
        <v>0</v>
      </c>
      <c r="Q393" s="108">
        <f t="shared" si="51"/>
        <v>0</v>
      </c>
      <c r="S393" s="20">
        <f t="shared" si="38"/>
        <v>0</v>
      </c>
      <c r="T393" s="21">
        <f t="shared" si="39"/>
        <v>0</v>
      </c>
      <c r="U393" s="21">
        <f t="shared" si="40"/>
        <v>0</v>
      </c>
      <c r="V393" s="21">
        <f t="shared" si="41"/>
        <v>0</v>
      </c>
      <c r="W393" s="21">
        <f t="shared" si="42"/>
        <v>0</v>
      </c>
      <c r="X393" s="21">
        <f t="shared" si="43"/>
        <v>0</v>
      </c>
      <c r="Y393" s="21">
        <f t="shared" si="44"/>
        <v>0</v>
      </c>
      <c r="Z393" s="21">
        <f t="shared" si="45"/>
        <v>0</v>
      </c>
      <c r="AA393" s="21">
        <f t="shared" si="46"/>
        <v>0</v>
      </c>
      <c r="AB393" s="21">
        <f t="shared" si="47"/>
        <v>0</v>
      </c>
      <c r="AC393" s="21">
        <f t="shared" si="48"/>
        <v>0</v>
      </c>
      <c r="AD393" s="24">
        <f t="shared" si="49"/>
        <v>0</v>
      </c>
      <c r="AF393" s="15">
        <f t="shared" si="50"/>
        <v>0</v>
      </c>
    </row>
    <row r="394" spans="1:32" x14ac:dyDescent="0.25">
      <c r="A394" s="75"/>
      <c r="B394" s="75" t="e">
        <f>INDEX('FY16 DataDump'!$A$2:$H$4537, MATCH('FY16 Individual Analysis'!A394, 'FY16 DataDump'!$C$2:$C$4537, 0), MATCH('FY16 DataDump'!$B$1, 'FY16 DataDump'!$A$1:$H$1))</f>
        <v>#N/A</v>
      </c>
      <c r="C394" s="75" t="e">
        <f>INDEX('FY16 DataDump'!$A$2:$H$4537, MATCH('FY16 Individual Analysis'!A394, 'FY16 DataDump'!$C$2:$C$4537, 0), MATCH('FY16 DataDump'!$D$1, 'FY16 DataDump'!$A$1:$H$1))</f>
        <v>#N/A</v>
      </c>
      <c r="D394" s="27">
        <f>SUMIFS('FY16 DataDump'!$E$2:$E$4537, 'FY16 DataDump'!$C$2:$C$4537, 'FY16 Individual Analysis'!$A394, 'FY16 DataDump'!$H$2:$H$4537, D$2)</f>
        <v>0</v>
      </c>
      <c r="E394" s="27">
        <f>SUMIFS('FY16 DataDump'!$E$2:$E$4537, 'FY16 DataDump'!$C$2:$C$4537, 'FY16 Individual Analysis'!$A394, 'FY16 DataDump'!$H$2:$H$4537, E$2)</f>
        <v>0</v>
      </c>
      <c r="F394" s="27">
        <f>SUMIFS('FY16 DataDump'!$E$2:$E$4537, 'FY16 DataDump'!$C$2:$C$4537, 'FY16 Individual Analysis'!$A394, 'FY16 DataDump'!$H$2:$H$4537, F$2)</f>
        <v>0</v>
      </c>
      <c r="G394" s="27">
        <f>SUMIFS('FY16 DataDump'!$E$2:$E$4537, 'FY16 DataDump'!$C$2:$C$4537, 'FY16 Individual Analysis'!$A394, 'FY16 DataDump'!$H$2:$H$4537, G$2)</f>
        <v>0</v>
      </c>
      <c r="H394" s="27">
        <f>SUMIFS('FY16 DataDump'!$E$2:$E$4537, 'FY16 DataDump'!$C$2:$C$4537, 'FY16 Individual Analysis'!$A394, 'FY16 DataDump'!$H$2:$H$4537, H$2)</f>
        <v>0</v>
      </c>
      <c r="I394" s="27">
        <f>SUMIFS('FY16 DataDump'!$E$2:$E$4537, 'FY16 DataDump'!$C$2:$C$4537, 'FY16 Individual Analysis'!$A394, 'FY16 DataDump'!$H$2:$H$4537, I$2)</f>
        <v>0</v>
      </c>
      <c r="J394" s="27">
        <f>SUMIFS('FY16 DataDump'!$E$2:$E$4537, 'FY16 DataDump'!$C$2:$C$4537, 'FY16 Individual Analysis'!$A394, 'FY16 DataDump'!$H$2:$H$4537, J$2)</f>
        <v>0</v>
      </c>
      <c r="K394" s="27">
        <f>SUMIFS('FY16 DataDump'!$E$2:$E$4537, 'FY16 DataDump'!$C$2:$C$4537, 'FY16 Individual Analysis'!$A394, 'FY16 DataDump'!$H$2:$H$4537, K$2)</f>
        <v>0</v>
      </c>
      <c r="L394" s="27">
        <f>SUMIFS('FY16 DataDump'!$E$2:$E$4537, 'FY16 DataDump'!$C$2:$C$4537, 'FY16 Individual Analysis'!$A394, 'FY16 DataDump'!$H$2:$H$4537, L$2)</f>
        <v>0</v>
      </c>
      <c r="M394" s="27">
        <f>SUMIFS('FY16 DataDump'!$E$2:$E$4537, 'FY16 DataDump'!$C$2:$C$4537, 'FY16 Individual Analysis'!$A394, 'FY16 DataDump'!$H$2:$H$4537, M$2)</f>
        <v>0</v>
      </c>
      <c r="N394" s="27">
        <f>SUMIFS('FY16 DataDump'!$E$2:$E$4537, 'FY16 DataDump'!$C$2:$C$4537, 'FY16 Individual Analysis'!$A394, 'FY16 DataDump'!$H$2:$H$4537, N$2)</f>
        <v>0</v>
      </c>
      <c r="O394" s="27">
        <f>SUMIFS('FY16 DataDump'!$E$2:$E$4537, 'FY16 DataDump'!$C$2:$C$4537, 'FY16 Individual Analysis'!$A394, 'FY16 DataDump'!$H$2:$H$4537, O$2)</f>
        <v>0</v>
      </c>
      <c r="P394" s="27">
        <f t="shared" si="37"/>
        <v>0</v>
      </c>
      <c r="Q394" s="108">
        <f t="shared" si="51"/>
        <v>0</v>
      </c>
      <c r="S394" s="20">
        <f t="shared" si="38"/>
        <v>0</v>
      </c>
      <c r="T394" s="21">
        <f t="shared" si="39"/>
        <v>0</v>
      </c>
      <c r="U394" s="21">
        <f t="shared" si="40"/>
        <v>0</v>
      </c>
      <c r="V394" s="21">
        <f t="shared" si="41"/>
        <v>0</v>
      </c>
      <c r="W394" s="21">
        <f t="shared" si="42"/>
        <v>0</v>
      </c>
      <c r="X394" s="21">
        <f t="shared" si="43"/>
        <v>0</v>
      </c>
      <c r="Y394" s="21">
        <f t="shared" si="44"/>
        <v>0</v>
      </c>
      <c r="Z394" s="21">
        <f t="shared" si="45"/>
        <v>0</v>
      </c>
      <c r="AA394" s="21">
        <f t="shared" si="46"/>
        <v>0</v>
      </c>
      <c r="AB394" s="21">
        <f t="shared" si="47"/>
        <v>0</v>
      </c>
      <c r="AC394" s="21">
        <f t="shared" si="48"/>
        <v>0</v>
      </c>
      <c r="AD394" s="24">
        <f t="shared" si="49"/>
        <v>0</v>
      </c>
      <c r="AF394" s="15">
        <f t="shared" si="50"/>
        <v>0</v>
      </c>
    </row>
    <row r="395" spans="1:32" x14ac:dyDescent="0.25">
      <c r="A395" s="75"/>
      <c r="B395" s="75" t="e">
        <f>INDEX('FY16 DataDump'!$A$2:$H$4537, MATCH('FY16 Individual Analysis'!A395, 'FY16 DataDump'!$C$2:$C$4537, 0), MATCH('FY16 DataDump'!$B$1, 'FY16 DataDump'!$A$1:$H$1))</f>
        <v>#N/A</v>
      </c>
      <c r="C395" s="75" t="e">
        <f>INDEX('FY16 DataDump'!$A$2:$H$4537, MATCH('FY16 Individual Analysis'!A395, 'FY16 DataDump'!$C$2:$C$4537, 0), MATCH('FY16 DataDump'!$D$1, 'FY16 DataDump'!$A$1:$H$1))</f>
        <v>#N/A</v>
      </c>
      <c r="D395" s="27">
        <f>SUMIFS('FY16 DataDump'!$E$2:$E$4537, 'FY16 DataDump'!$C$2:$C$4537, 'FY16 Individual Analysis'!$A395, 'FY16 DataDump'!$H$2:$H$4537, D$2)</f>
        <v>0</v>
      </c>
      <c r="E395" s="27">
        <f>SUMIFS('FY16 DataDump'!$E$2:$E$4537, 'FY16 DataDump'!$C$2:$C$4537, 'FY16 Individual Analysis'!$A395, 'FY16 DataDump'!$H$2:$H$4537, E$2)</f>
        <v>0</v>
      </c>
      <c r="F395" s="27">
        <f>SUMIFS('FY16 DataDump'!$E$2:$E$4537, 'FY16 DataDump'!$C$2:$C$4537, 'FY16 Individual Analysis'!$A395, 'FY16 DataDump'!$H$2:$H$4537, F$2)</f>
        <v>0</v>
      </c>
      <c r="G395" s="27">
        <f>SUMIFS('FY16 DataDump'!$E$2:$E$4537, 'FY16 DataDump'!$C$2:$C$4537, 'FY16 Individual Analysis'!$A395, 'FY16 DataDump'!$H$2:$H$4537, G$2)</f>
        <v>0</v>
      </c>
      <c r="H395" s="27">
        <f>SUMIFS('FY16 DataDump'!$E$2:$E$4537, 'FY16 DataDump'!$C$2:$C$4537, 'FY16 Individual Analysis'!$A395, 'FY16 DataDump'!$H$2:$H$4537, H$2)</f>
        <v>0</v>
      </c>
      <c r="I395" s="27">
        <f>SUMIFS('FY16 DataDump'!$E$2:$E$4537, 'FY16 DataDump'!$C$2:$C$4537, 'FY16 Individual Analysis'!$A395, 'FY16 DataDump'!$H$2:$H$4537, I$2)</f>
        <v>0</v>
      </c>
      <c r="J395" s="27">
        <f>SUMIFS('FY16 DataDump'!$E$2:$E$4537, 'FY16 DataDump'!$C$2:$C$4537, 'FY16 Individual Analysis'!$A395, 'FY16 DataDump'!$H$2:$H$4537, J$2)</f>
        <v>0</v>
      </c>
      <c r="K395" s="27">
        <f>SUMIFS('FY16 DataDump'!$E$2:$E$4537, 'FY16 DataDump'!$C$2:$C$4537, 'FY16 Individual Analysis'!$A395, 'FY16 DataDump'!$H$2:$H$4537, K$2)</f>
        <v>0</v>
      </c>
      <c r="L395" s="27">
        <f>SUMIFS('FY16 DataDump'!$E$2:$E$4537, 'FY16 DataDump'!$C$2:$C$4537, 'FY16 Individual Analysis'!$A395, 'FY16 DataDump'!$H$2:$H$4537, L$2)</f>
        <v>0</v>
      </c>
      <c r="M395" s="27">
        <f>SUMIFS('FY16 DataDump'!$E$2:$E$4537, 'FY16 DataDump'!$C$2:$C$4537, 'FY16 Individual Analysis'!$A395, 'FY16 DataDump'!$H$2:$H$4537, M$2)</f>
        <v>0</v>
      </c>
      <c r="N395" s="27">
        <f>SUMIFS('FY16 DataDump'!$E$2:$E$4537, 'FY16 DataDump'!$C$2:$C$4537, 'FY16 Individual Analysis'!$A395, 'FY16 DataDump'!$H$2:$H$4537, N$2)</f>
        <v>0</v>
      </c>
      <c r="O395" s="27">
        <f>SUMIFS('FY16 DataDump'!$E$2:$E$4537, 'FY16 DataDump'!$C$2:$C$4537, 'FY16 Individual Analysis'!$A395, 'FY16 DataDump'!$H$2:$H$4537, O$2)</f>
        <v>0</v>
      </c>
      <c r="P395" s="27">
        <f t="shared" si="37"/>
        <v>0</v>
      </c>
      <c r="Q395" s="108">
        <f t="shared" si="51"/>
        <v>0</v>
      </c>
      <c r="S395" s="20">
        <f t="shared" ref="S395:S401" si="52">IFERROR((D395/$P395) * ($AF395), 0)</f>
        <v>0</v>
      </c>
      <c r="T395" s="21">
        <f t="shared" ref="T395:T401" si="53">IFERROR((E395/$P395) * ($AF395), 0)</f>
        <v>0</v>
      </c>
      <c r="U395" s="21">
        <f t="shared" ref="U395:U401" si="54">IFERROR((F395/$P395) * ($AF395), 0)</f>
        <v>0</v>
      </c>
      <c r="V395" s="21">
        <f t="shared" ref="V395:V401" si="55">IFERROR((G395/$P395) * ($AF395), 0)</f>
        <v>0</v>
      </c>
      <c r="W395" s="21">
        <f t="shared" ref="W395:W401" si="56">IFERROR((H395/$P395) * ($AF395), 0)</f>
        <v>0</v>
      </c>
      <c r="X395" s="21">
        <f t="shared" ref="X395:X401" si="57">IFERROR((I395/$P395) * ($AF395), 0)</f>
        <v>0</v>
      </c>
      <c r="Y395" s="21">
        <f t="shared" ref="Y395:Y401" si="58">IFERROR((J395/$P395) * ($AF395), 0)</f>
        <v>0</v>
      </c>
      <c r="Z395" s="21">
        <f t="shared" ref="Z395:Z401" si="59">IFERROR((K395/$P395) * ($AF395), 0)</f>
        <v>0</v>
      </c>
      <c r="AA395" s="21">
        <f t="shared" ref="AA395:AA401" si="60">IFERROR((L395/$P395) * ($AF395), 0)</f>
        <v>0</v>
      </c>
      <c r="AB395" s="21">
        <f t="shared" ref="AB395:AB401" si="61">IFERROR((M395/$P395) * ($AF395), 0)</f>
        <v>0</v>
      </c>
      <c r="AC395" s="21">
        <f t="shared" ref="AC395:AC401" si="62">IFERROR((N395/$P395) * ($AF395), 0)</f>
        <v>0</v>
      </c>
      <c r="AD395" s="24">
        <f t="shared" ref="AD395:AD401" si="63">IFERROR((O395/$P395) * ($AF395), 0)</f>
        <v>0</v>
      </c>
      <c r="AF395" s="15">
        <f t="shared" ref="AF395:AF401" si="64">(P395) + (P395 *$AG$1)</f>
        <v>0</v>
      </c>
    </row>
    <row r="396" spans="1:32" x14ac:dyDescent="0.25">
      <c r="A396" s="75"/>
      <c r="B396" s="75" t="e">
        <f>INDEX('FY16 DataDump'!$A$2:$H$4537, MATCH('FY16 Individual Analysis'!A396, 'FY16 DataDump'!$C$2:$C$4537, 0), MATCH('FY16 DataDump'!$B$1, 'FY16 DataDump'!$A$1:$H$1))</f>
        <v>#N/A</v>
      </c>
      <c r="C396" s="75" t="e">
        <f>INDEX('FY16 DataDump'!$A$2:$H$4537, MATCH('FY16 Individual Analysis'!A396, 'FY16 DataDump'!$C$2:$C$4537, 0), MATCH('FY16 DataDump'!$D$1, 'FY16 DataDump'!$A$1:$H$1))</f>
        <v>#N/A</v>
      </c>
      <c r="D396" s="27">
        <f>SUMIFS('FY16 DataDump'!$E$2:$E$4537, 'FY16 DataDump'!$C$2:$C$4537, 'FY16 Individual Analysis'!$A396, 'FY16 DataDump'!$H$2:$H$4537, D$2)</f>
        <v>0</v>
      </c>
      <c r="E396" s="27">
        <f>SUMIFS('FY16 DataDump'!$E$2:$E$4537, 'FY16 DataDump'!$C$2:$C$4537, 'FY16 Individual Analysis'!$A396, 'FY16 DataDump'!$H$2:$H$4537, E$2)</f>
        <v>0</v>
      </c>
      <c r="F396" s="27">
        <f>SUMIFS('FY16 DataDump'!$E$2:$E$4537, 'FY16 DataDump'!$C$2:$C$4537, 'FY16 Individual Analysis'!$A396, 'FY16 DataDump'!$H$2:$H$4537, F$2)</f>
        <v>0</v>
      </c>
      <c r="G396" s="27">
        <f>SUMIFS('FY16 DataDump'!$E$2:$E$4537, 'FY16 DataDump'!$C$2:$C$4537, 'FY16 Individual Analysis'!$A396, 'FY16 DataDump'!$H$2:$H$4537, G$2)</f>
        <v>0</v>
      </c>
      <c r="H396" s="27">
        <f>SUMIFS('FY16 DataDump'!$E$2:$E$4537, 'FY16 DataDump'!$C$2:$C$4537, 'FY16 Individual Analysis'!$A396, 'FY16 DataDump'!$H$2:$H$4537, H$2)</f>
        <v>0</v>
      </c>
      <c r="I396" s="27">
        <f>SUMIFS('FY16 DataDump'!$E$2:$E$4537, 'FY16 DataDump'!$C$2:$C$4537, 'FY16 Individual Analysis'!$A396, 'FY16 DataDump'!$H$2:$H$4537, I$2)</f>
        <v>0</v>
      </c>
      <c r="J396" s="27">
        <f>SUMIFS('FY16 DataDump'!$E$2:$E$4537, 'FY16 DataDump'!$C$2:$C$4537, 'FY16 Individual Analysis'!$A396, 'FY16 DataDump'!$H$2:$H$4537, J$2)</f>
        <v>0</v>
      </c>
      <c r="K396" s="27">
        <f>SUMIFS('FY16 DataDump'!$E$2:$E$4537, 'FY16 DataDump'!$C$2:$C$4537, 'FY16 Individual Analysis'!$A396, 'FY16 DataDump'!$H$2:$H$4537, K$2)</f>
        <v>0</v>
      </c>
      <c r="L396" s="27">
        <f>SUMIFS('FY16 DataDump'!$E$2:$E$4537, 'FY16 DataDump'!$C$2:$C$4537, 'FY16 Individual Analysis'!$A396, 'FY16 DataDump'!$H$2:$H$4537, L$2)</f>
        <v>0</v>
      </c>
      <c r="M396" s="27">
        <f>SUMIFS('FY16 DataDump'!$E$2:$E$4537, 'FY16 DataDump'!$C$2:$C$4537, 'FY16 Individual Analysis'!$A396, 'FY16 DataDump'!$H$2:$H$4537, M$2)</f>
        <v>0</v>
      </c>
      <c r="N396" s="27">
        <f>SUMIFS('FY16 DataDump'!$E$2:$E$4537, 'FY16 DataDump'!$C$2:$C$4537, 'FY16 Individual Analysis'!$A396, 'FY16 DataDump'!$H$2:$H$4537, N$2)</f>
        <v>0</v>
      </c>
      <c r="O396" s="27">
        <f>SUMIFS('FY16 DataDump'!$E$2:$E$4537, 'FY16 DataDump'!$C$2:$C$4537, 'FY16 Individual Analysis'!$A396, 'FY16 DataDump'!$H$2:$H$4537, O$2)</f>
        <v>0</v>
      </c>
      <c r="P396" s="27">
        <f t="shared" si="37"/>
        <v>0</v>
      </c>
      <c r="Q396" s="108">
        <f t="shared" si="51"/>
        <v>0</v>
      </c>
      <c r="S396" s="20">
        <f t="shared" si="52"/>
        <v>0</v>
      </c>
      <c r="T396" s="21">
        <f t="shared" si="53"/>
        <v>0</v>
      </c>
      <c r="U396" s="21">
        <f t="shared" si="54"/>
        <v>0</v>
      </c>
      <c r="V396" s="21">
        <f t="shared" si="55"/>
        <v>0</v>
      </c>
      <c r="W396" s="21">
        <f t="shared" si="56"/>
        <v>0</v>
      </c>
      <c r="X396" s="21">
        <f t="shared" si="57"/>
        <v>0</v>
      </c>
      <c r="Y396" s="21">
        <f t="shared" si="58"/>
        <v>0</v>
      </c>
      <c r="Z396" s="21">
        <f t="shared" si="59"/>
        <v>0</v>
      </c>
      <c r="AA396" s="21">
        <f t="shared" si="60"/>
        <v>0</v>
      </c>
      <c r="AB396" s="21">
        <f t="shared" si="61"/>
        <v>0</v>
      </c>
      <c r="AC396" s="21">
        <f t="shared" si="62"/>
        <v>0</v>
      </c>
      <c r="AD396" s="24">
        <f t="shared" si="63"/>
        <v>0</v>
      </c>
      <c r="AF396" s="15">
        <f t="shared" si="64"/>
        <v>0</v>
      </c>
    </row>
    <row r="397" spans="1:32" x14ac:dyDescent="0.25">
      <c r="A397" s="75"/>
      <c r="B397" s="75" t="e">
        <f>INDEX('FY16 DataDump'!$A$2:$H$4537, MATCH('FY16 Individual Analysis'!A397, 'FY16 DataDump'!$C$2:$C$4537, 0), MATCH('FY16 DataDump'!$B$1, 'FY16 DataDump'!$A$1:$H$1))</f>
        <v>#N/A</v>
      </c>
      <c r="C397" s="75" t="e">
        <f>INDEX('FY16 DataDump'!$A$2:$H$4537, MATCH('FY16 Individual Analysis'!A397, 'FY16 DataDump'!$C$2:$C$4537, 0), MATCH('FY16 DataDump'!$D$1, 'FY16 DataDump'!$A$1:$H$1))</f>
        <v>#N/A</v>
      </c>
      <c r="D397" s="27">
        <f>SUMIFS('FY16 DataDump'!$E$2:$E$4537, 'FY16 DataDump'!$C$2:$C$4537, 'FY16 Individual Analysis'!$A397, 'FY16 DataDump'!$H$2:$H$4537, D$2)</f>
        <v>0</v>
      </c>
      <c r="E397" s="27">
        <f>SUMIFS('FY16 DataDump'!$E$2:$E$4537, 'FY16 DataDump'!$C$2:$C$4537, 'FY16 Individual Analysis'!$A397, 'FY16 DataDump'!$H$2:$H$4537, E$2)</f>
        <v>0</v>
      </c>
      <c r="F397" s="27">
        <f>SUMIFS('FY16 DataDump'!$E$2:$E$4537, 'FY16 DataDump'!$C$2:$C$4537, 'FY16 Individual Analysis'!$A397, 'FY16 DataDump'!$H$2:$H$4537, F$2)</f>
        <v>0</v>
      </c>
      <c r="G397" s="27">
        <f>SUMIFS('FY16 DataDump'!$E$2:$E$4537, 'FY16 DataDump'!$C$2:$C$4537, 'FY16 Individual Analysis'!$A397, 'FY16 DataDump'!$H$2:$H$4537, G$2)</f>
        <v>0</v>
      </c>
      <c r="H397" s="27">
        <f>SUMIFS('FY16 DataDump'!$E$2:$E$4537, 'FY16 DataDump'!$C$2:$C$4537, 'FY16 Individual Analysis'!$A397, 'FY16 DataDump'!$H$2:$H$4537, H$2)</f>
        <v>0</v>
      </c>
      <c r="I397" s="27">
        <f>SUMIFS('FY16 DataDump'!$E$2:$E$4537, 'FY16 DataDump'!$C$2:$C$4537, 'FY16 Individual Analysis'!$A397, 'FY16 DataDump'!$H$2:$H$4537, I$2)</f>
        <v>0</v>
      </c>
      <c r="J397" s="27">
        <f>SUMIFS('FY16 DataDump'!$E$2:$E$4537, 'FY16 DataDump'!$C$2:$C$4537, 'FY16 Individual Analysis'!$A397, 'FY16 DataDump'!$H$2:$H$4537, J$2)</f>
        <v>0</v>
      </c>
      <c r="K397" s="27">
        <f>SUMIFS('FY16 DataDump'!$E$2:$E$4537, 'FY16 DataDump'!$C$2:$C$4537, 'FY16 Individual Analysis'!$A397, 'FY16 DataDump'!$H$2:$H$4537, K$2)</f>
        <v>0</v>
      </c>
      <c r="L397" s="27">
        <f>SUMIFS('FY16 DataDump'!$E$2:$E$4537, 'FY16 DataDump'!$C$2:$C$4537, 'FY16 Individual Analysis'!$A397, 'FY16 DataDump'!$H$2:$H$4537, L$2)</f>
        <v>0</v>
      </c>
      <c r="M397" s="27">
        <f>SUMIFS('FY16 DataDump'!$E$2:$E$4537, 'FY16 DataDump'!$C$2:$C$4537, 'FY16 Individual Analysis'!$A397, 'FY16 DataDump'!$H$2:$H$4537, M$2)</f>
        <v>0</v>
      </c>
      <c r="N397" s="27">
        <f>SUMIFS('FY16 DataDump'!$E$2:$E$4537, 'FY16 DataDump'!$C$2:$C$4537, 'FY16 Individual Analysis'!$A397, 'FY16 DataDump'!$H$2:$H$4537, N$2)</f>
        <v>0</v>
      </c>
      <c r="O397" s="27">
        <f>SUMIFS('FY16 DataDump'!$E$2:$E$4537, 'FY16 DataDump'!$C$2:$C$4537, 'FY16 Individual Analysis'!$A397, 'FY16 DataDump'!$H$2:$H$4537, O$2)</f>
        <v>0</v>
      </c>
      <c r="P397" s="27">
        <f t="shared" si="37"/>
        <v>0</v>
      </c>
      <c r="Q397" s="108">
        <f t="shared" si="51"/>
        <v>0</v>
      </c>
      <c r="S397" s="20">
        <f t="shared" si="52"/>
        <v>0</v>
      </c>
      <c r="T397" s="21">
        <f t="shared" si="53"/>
        <v>0</v>
      </c>
      <c r="U397" s="21">
        <f t="shared" si="54"/>
        <v>0</v>
      </c>
      <c r="V397" s="21">
        <f t="shared" si="55"/>
        <v>0</v>
      </c>
      <c r="W397" s="21">
        <f t="shared" si="56"/>
        <v>0</v>
      </c>
      <c r="X397" s="21">
        <f t="shared" si="57"/>
        <v>0</v>
      </c>
      <c r="Y397" s="21">
        <f t="shared" si="58"/>
        <v>0</v>
      </c>
      <c r="Z397" s="21">
        <f t="shared" si="59"/>
        <v>0</v>
      </c>
      <c r="AA397" s="21">
        <f t="shared" si="60"/>
        <v>0</v>
      </c>
      <c r="AB397" s="21">
        <f t="shared" si="61"/>
        <v>0</v>
      </c>
      <c r="AC397" s="21">
        <f t="shared" si="62"/>
        <v>0</v>
      </c>
      <c r="AD397" s="24">
        <f t="shared" si="63"/>
        <v>0</v>
      </c>
      <c r="AF397" s="15">
        <f t="shared" si="64"/>
        <v>0</v>
      </c>
    </row>
    <row r="398" spans="1:32" x14ac:dyDescent="0.25">
      <c r="A398" s="75"/>
      <c r="B398" s="75" t="e">
        <f>INDEX('FY16 DataDump'!$A$2:$H$4537, MATCH('FY16 Individual Analysis'!A398, 'FY16 DataDump'!$C$2:$C$4537, 0), MATCH('FY16 DataDump'!$B$1, 'FY16 DataDump'!$A$1:$H$1))</f>
        <v>#N/A</v>
      </c>
      <c r="C398" s="75" t="e">
        <f>INDEX('FY16 DataDump'!$A$2:$H$4537, MATCH('FY16 Individual Analysis'!A398, 'FY16 DataDump'!$C$2:$C$4537, 0), MATCH('FY16 DataDump'!$D$1, 'FY16 DataDump'!$A$1:$H$1))</f>
        <v>#N/A</v>
      </c>
      <c r="D398" s="27">
        <f>SUMIFS('FY16 DataDump'!$E$2:$E$4537, 'FY16 DataDump'!$C$2:$C$4537, 'FY16 Individual Analysis'!$A398, 'FY16 DataDump'!$H$2:$H$4537, D$2)</f>
        <v>0</v>
      </c>
      <c r="E398" s="27">
        <f>SUMIFS('FY16 DataDump'!$E$2:$E$4537, 'FY16 DataDump'!$C$2:$C$4537, 'FY16 Individual Analysis'!$A398, 'FY16 DataDump'!$H$2:$H$4537, E$2)</f>
        <v>0</v>
      </c>
      <c r="F398" s="27">
        <f>SUMIFS('FY16 DataDump'!$E$2:$E$4537, 'FY16 DataDump'!$C$2:$C$4537, 'FY16 Individual Analysis'!$A398, 'FY16 DataDump'!$H$2:$H$4537, F$2)</f>
        <v>0</v>
      </c>
      <c r="G398" s="27">
        <f>SUMIFS('FY16 DataDump'!$E$2:$E$4537, 'FY16 DataDump'!$C$2:$C$4537, 'FY16 Individual Analysis'!$A398, 'FY16 DataDump'!$H$2:$H$4537, G$2)</f>
        <v>0</v>
      </c>
      <c r="H398" s="27">
        <f>SUMIFS('FY16 DataDump'!$E$2:$E$4537, 'FY16 DataDump'!$C$2:$C$4537, 'FY16 Individual Analysis'!$A398, 'FY16 DataDump'!$H$2:$H$4537, H$2)</f>
        <v>0</v>
      </c>
      <c r="I398" s="27">
        <f>SUMIFS('FY16 DataDump'!$E$2:$E$4537, 'FY16 DataDump'!$C$2:$C$4537, 'FY16 Individual Analysis'!$A398, 'FY16 DataDump'!$H$2:$H$4537, I$2)</f>
        <v>0</v>
      </c>
      <c r="J398" s="27">
        <f>SUMIFS('FY16 DataDump'!$E$2:$E$4537, 'FY16 DataDump'!$C$2:$C$4537, 'FY16 Individual Analysis'!$A398, 'FY16 DataDump'!$H$2:$H$4537, J$2)</f>
        <v>0</v>
      </c>
      <c r="K398" s="27">
        <f>SUMIFS('FY16 DataDump'!$E$2:$E$4537, 'FY16 DataDump'!$C$2:$C$4537, 'FY16 Individual Analysis'!$A398, 'FY16 DataDump'!$H$2:$H$4537, K$2)</f>
        <v>0</v>
      </c>
      <c r="L398" s="27">
        <f>SUMIFS('FY16 DataDump'!$E$2:$E$4537, 'FY16 DataDump'!$C$2:$C$4537, 'FY16 Individual Analysis'!$A398, 'FY16 DataDump'!$H$2:$H$4537, L$2)</f>
        <v>0</v>
      </c>
      <c r="M398" s="27">
        <f>SUMIFS('FY16 DataDump'!$E$2:$E$4537, 'FY16 DataDump'!$C$2:$C$4537, 'FY16 Individual Analysis'!$A398, 'FY16 DataDump'!$H$2:$H$4537, M$2)</f>
        <v>0</v>
      </c>
      <c r="N398" s="27">
        <f>SUMIFS('FY16 DataDump'!$E$2:$E$4537, 'FY16 DataDump'!$C$2:$C$4537, 'FY16 Individual Analysis'!$A398, 'FY16 DataDump'!$H$2:$H$4537, N$2)</f>
        <v>0</v>
      </c>
      <c r="O398" s="27">
        <f>SUMIFS('FY16 DataDump'!$E$2:$E$4537, 'FY16 DataDump'!$C$2:$C$4537, 'FY16 Individual Analysis'!$A398, 'FY16 DataDump'!$H$2:$H$4537, O$2)</f>
        <v>0</v>
      </c>
      <c r="P398" s="27">
        <f t="shared" si="37"/>
        <v>0</v>
      </c>
      <c r="Q398" s="108">
        <f t="shared" si="51"/>
        <v>0</v>
      </c>
      <c r="S398" s="20">
        <f t="shared" si="52"/>
        <v>0</v>
      </c>
      <c r="T398" s="21">
        <f t="shared" si="53"/>
        <v>0</v>
      </c>
      <c r="U398" s="21">
        <f t="shared" si="54"/>
        <v>0</v>
      </c>
      <c r="V398" s="21">
        <f t="shared" si="55"/>
        <v>0</v>
      </c>
      <c r="W398" s="21">
        <f t="shared" si="56"/>
        <v>0</v>
      </c>
      <c r="X398" s="21">
        <f t="shared" si="57"/>
        <v>0</v>
      </c>
      <c r="Y398" s="21">
        <f t="shared" si="58"/>
        <v>0</v>
      </c>
      <c r="Z398" s="21">
        <f t="shared" si="59"/>
        <v>0</v>
      </c>
      <c r="AA398" s="21">
        <f t="shared" si="60"/>
        <v>0</v>
      </c>
      <c r="AB398" s="21">
        <f t="shared" si="61"/>
        <v>0</v>
      </c>
      <c r="AC398" s="21">
        <f t="shared" si="62"/>
        <v>0</v>
      </c>
      <c r="AD398" s="24">
        <f t="shared" si="63"/>
        <v>0</v>
      </c>
      <c r="AF398" s="15">
        <f t="shared" si="64"/>
        <v>0</v>
      </c>
    </row>
    <row r="399" spans="1:32" x14ac:dyDescent="0.25">
      <c r="A399" s="75"/>
      <c r="B399" s="75" t="e">
        <f>INDEX('FY16 DataDump'!$A$2:$H$4537, MATCH('FY16 Individual Analysis'!A399, 'FY16 DataDump'!$C$2:$C$4537, 0), MATCH('FY16 DataDump'!$B$1, 'FY16 DataDump'!$A$1:$H$1))</f>
        <v>#N/A</v>
      </c>
      <c r="C399" s="75" t="e">
        <f>INDEX('FY16 DataDump'!$A$2:$H$4537, MATCH('FY16 Individual Analysis'!A399, 'FY16 DataDump'!$C$2:$C$4537, 0), MATCH('FY16 DataDump'!$D$1, 'FY16 DataDump'!$A$1:$H$1))</f>
        <v>#N/A</v>
      </c>
      <c r="D399" s="27">
        <f>SUMIFS('FY16 DataDump'!$E$2:$E$4537, 'FY16 DataDump'!$C$2:$C$4537, 'FY16 Individual Analysis'!$A399, 'FY16 DataDump'!$H$2:$H$4537, D$2)</f>
        <v>0</v>
      </c>
      <c r="E399" s="27">
        <f>SUMIFS('FY16 DataDump'!$E$2:$E$4537, 'FY16 DataDump'!$C$2:$C$4537, 'FY16 Individual Analysis'!$A399, 'FY16 DataDump'!$H$2:$H$4537, E$2)</f>
        <v>0</v>
      </c>
      <c r="F399" s="27">
        <f>SUMIFS('FY16 DataDump'!$E$2:$E$4537, 'FY16 DataDump'!$C$2:$C$4537, 'FY16 Individual Analysis'!$A399, 'FY16 DataDump'!$H$2:$H$4537, F$2)</f>
        <v>0</v>
      </c>
      <c r="G399" s="27">
        <f>SUMIFS('FY16 DataDump'!$E$2:$E$4537, 'FY16 DataDump'!$C$2:$C$4537, 'FY16 Individual Analysis'!$A399, 'FY16 DataDump'!$H$2:$H$4537, G$2)</f>
        <v>0</v>
      </c>
      <c r="H399" s="27">
        <f>SUMIFS('FY16 DataDump'!$E$2:$E$4537, 'FY16 DataDump'!$C$2:$C$4537, 'FY16 Individual Analysis'!$A399, 'FY16 DataDump'!$H$2:$H$4537, H$2)</f>
        <v>0</v>
      </c>
      <c r="I399" s="27">
        <f>SUMIFS('FY16 DataDump'!$E$2:$E$4537, 'FY16 DataDump'!$C$2:$C$4537, 'FY16 Individual Analysis'!$A399, 'FY16 DataDump'!$H$2:$H$4537, I$2)</f>
        <v>0</v>
      </c>
      <c r="J399" s="27">
        <f>SUMIFS('FY16 DataDump'!$E$2:$E$4537, 'FY16 DataDump'!$C$2:$C$4537, 'FY16 Individual Analysis'!$A399, 'FY16 DataDump'!$H$2:$H$4537, J$2)</f>
        <v>0</v>
      </c>
      <c r="K399" s="27">
        <f>SUMIFS('FY16 DataDump'!$E$2:$E$4537, 'FY16 DataDump'!$C$2:$C$4537, 'FY16 Individual Analysis'!$A399, 'FY16 DataDump'!$H$2:$H$4537, K$2)</f>
        <v>0</v>
      </c>
      <c r="L399" s="27">
        <f>SUMIFS('FY16 DataDump'!$E$2:$E$4537, 'FY16 DataDump'!$C$2:$C$4537, 'FY16 Individual Analysis'!$A399, 'FY16 DataDump'!$H$2:$H$4537, L$2)</f>
        <v>0</v>
      </c>
      <c r="M399" s="27">
        <f>SUMIFS('FY16 DataDump'!$E$2:$E$4537, 'FY16 DataDump'!$C$2:$C$4537, 'FY16 Individual Analysis'!$A399, 'FY16 DataDump'!$H$2:$H$4537, M$2)</f>
        <v>0</v>
      </c>
      <c r="N399" s="27">
        <f>SUMIFS('FY16 DataDump'!$E$2:$E$4537, 'FY16 DataDump'!$C$2:$C$4537, 'FY16 Individual Analysis'!$A399, 'FY16 DataDump'!$H$2:$H$4537, N$2)</f>
        <v>0</v>
      </c>
      <c r="O399" s="27">
        <f>SUMIFS('FY16 DataDump'!$E$2:$E$4537, 'FY16 DataDump'!$C$2:$C$4537, 'FY16 Individual Analysis'!$A399, 'FY16 DataDump'!$H$2:$H$4537, O$2)</f>
        <v>0</v>
      </c>
      <c r="P399" s="27">
        <f t="shared" si="37"/>
        <v>0</v>
      </c>
      <c r="Q399" s="108">
        <f t="shared" si="51"/>
        <v>0</v>
      </c>
      <c r="S399" s="20">
        <f t="shared" si="52"/>
        <v>0</v>
      </c>
      <c r="T399" s="21">
        <f t="shared" si="53"/>
        <v>0</v>
      </c>
      <c r="U399" s="21">
        <f t="shared" si="54"/>
        <v>0</v>
      </c>
      <c r="V399" s="21">
        <f t="shared" si="55"/>
        <v>0</v>
      </c>
      <c r="W399" s="21">
        <f t="shared" si="56"/>
        <v>0</v>
      </c>
      <c r="X399" s="21">
        <f t="shared" si="57"/>
        <v>0</v>
      </c>
      <c r="Y399" s="21">
        <f t="shared" si="58"/>
        <v>0</v>
      </c>
      <c r="Z399" s="21">
        <f t="shared" si="59"/>
        <v>0</v>
      </c>
      <c r="AA399" s="21">
        <f t="shared" si="60"/>
        <v>0</v>
      </c>
      <c r="AB399" s="21">
        <f t="shared" si="61"/>
        <v>0</v>
      </c>
      <c r="AC399" s="21">
        <f t="shared" si="62"/>
        <v>0</v>
      </c>
      <c r="AD399" s="24">
        <f t="shared" si="63"/>
        <v>0</v>
      </c>
      <c r="AF399" s="15">
        <f t="shared" si="64"/>
        <v>0</v>
      </c>
    </row>
    <row r="400" spans="1:32" x14ac:dyDescent="0.25">
      <c r="A400" s="75"/>
      <c r="B400" s="75" t="e">
        <f>INDEX('FY16 DataDump'!$A$2:$H$4537, MATCH('FY16 Individual Analysis'!A400, 'FY16 DataDump'!$C$2:$C$4537, 0), MATCH('FY16 DataDump'!$B$1, 'FY16 DataDump'!$A$1:$H$1))</f>
        <v>#N/A</v>
      </c>
      <c r="C400" s="75" t="e">
        <f>INDEX('FY16 DataDump'!$A$2:$H$4537, MATCH('FY16 Individual Analysis'!A400, 'FY16 DataDump'!$C$2:$C$4537, 0), MATCH('FY16 DataDump'!$D$1, 'FY16 DataDump'!$A$1:$H$1))</f>
        <v>#N/A</v>
      </c>
      <c r="D400" s="27">
        <f>SUMIFS('FY16 DataDump'!$E$2:$E$4537, 'FY16 DataDump'!$C$2:$C$4537, 'FY16 Individual Analysis'!$A400, 'FY16 DataDump'!$H$2:$H$4537, D$2)</f>
        <v>0</v>
      </c>
      <c r="E400" s="27">
        <f>SUMIFS('FY16 DataDump'!$E$2:$E$4537, 'FY16 DataDump'!$C$2:$C$4537, 'FY16 Individual Analysis'!$A400, 'FY16 DataDump'!$H$2:$H$4537, E$2)</f>
        <v>0</v>
      </c>
      <c r="F400" s="27">
        <f>SUMIFS('FY16 DataDump'!$E$2:$E$4537, 'FY16 DataDump'!$C$2:$C$4537, 'FY16 Individual Analysis'!$A400, 'FY16 DataDump'!$H$2:$H$4537, F$2)</f>
        <v>0</v>
      </c>
      <c r="G400" s="27">
        <f>SUMIFS('FY16 DataDump'!$E$2:$E$4537, 'FY16 DataDump'!$C$2:$C$4537, 'FY16 Individual Analysis'!$A400, 'FY16 DataDump'!$H$2:$H$4537, G$2)</f>
        <v>0</v>
      </c>
      <c r="H400" s="27">
        <f>SUMIFS('FY16 DataDump'!$E$2:$E$4537, 'FY16 DataDump'!$C$2:$C$4537, 'FY16 Individual Analysis'!$A400, 'FY16 DataDump'!$H$2:$H$4537, H$2)</f>
        <v>0</v>
      </c>
      <c r="I400" s="27">
        <f>SUMIFS('FY16 DataDump'!$E$2:$E$4537, 'FY16 DataDump'!$C$2:$C$4537, 'FY16 Individual Analysis'!$A400, 'FY16 DataDump'!$H$2:$H$4537, I$2)</f>
        <v>0</v>
      </c>
      <c r="J400" s="27">
        <f>SUMIFS('FY16 DataDump'!$E$2:$E$4537, 'FY16 DataDump'!$C$2:$C$4537, 'FY16 Individual Analysis'!$A400, 'FY16 DataDump'!$H$2:$H$4537, J$2)</f>
        <v>0</v>
      </c>
      <c r="K400" s="27">
        <f>SUMIFS('FY16 DataDump'!$E$2:$E$4537, 'FY16 DataDump'!$C$2:$C$4537, 'FY16 Individual Analysis'!$A400, 'FY16 DataDump'!$H$2:$H$4537, K$2)</f>
        <v>0</v>
      </c>
      <c r="L400" s="27">
        <f>SUMIFS('FY16 DataDump'!$E$2:$E$4537, 'FY16 DataDump'!$C$2:$C$4537, 'FY16 Individual Analysis'!$A400, 'FY16 DataDump'!$H$2:$H$4537, L$2)</f>
        <v>0</v>
      </c>
      <c r="M400" s="27">
        <f>SUMIFS('FY16 DataDump'!$E$2:$E$4537, 'FY16 DataDump'!$C$2:$C$4537, 'FY16 Individual Analysis'!$A400, 'FY16 DataDump'!$H$2:$H$4537, M$2)</f>
        <v>0</v>
      </c>
      <c r="N400" s="27">
        <f>SUMIFS('FY16 DataDump'!$E$2:$E$4537, 'FY16 DataDump'!$C$2:$C$4537, 'FY16 Individual Analysis'!$A400, 'FY16 DataDump'!$H$2:$H$4537, N$2)</f>
        <v>0</v>
      </c>
      <c r="O400" s="27">
        <f>SUMIFS('FY16 DataDump'!$E$2:$E$4537, 'FY16 DataDump'!$C$2:$C$4537, 'FY16 Individual Analysis'!$A400, 'FY16 DataDump'!$H$2:$H$4537, O$2)</f>
        <v>0</v>
      </c>
      <c r="P400" s="27">
        <f t="shared" si="37"/>
        <v>0</v>
      </c>
      <c r="Q400" s="108">
        <f t="shared" si="51"/>
        <v>0</v>
      </c>
      <c r="S400" s="20">
        <f t="shared" si="52"/>
        <v>0</v>
      </c>
      <c r="T400" s="21">
        <f t="shared" si="53"/>
        <v>0</v>
      </c>
      <c r="U400" s="21">
        <f t="shared" si="54"/>
        <v>0</v>
      </c>
      <c r="V400" s="21">
        <f t="shared" si="55"/>
        <v>0</v>
      </c>
      <c r="W400" s="21">
        <f t="shared" si="56"/>
        <v>0</v>
      </c>
      <c r="X400" s="21">
        <f t="shared" si="57"/>
        <v>0</v>
      </c>
      <c r="Y400" s="21">
        <f t="shared" si="58"/>
        <v>0</v>
      </c>
      <c r="Z400" s="21">
        <f t="shared" si="59"/>
        <v>0</v>
      </c>
      <c r="AA400" s="21">
        <f t="shared" si="60"/>
        <v>0</v>
      </c>
      <c r="AB400" s="21">
        <f t="shared" si="61"/>
        <v>0</v>
      </c>
      <c r="AC400" s="21">
        <f t="shared" si="62"/>
        <v>0</v>
      </c>
      <c r="AD400" s="24">
        <f t="shared" si="63"/>
        <v>0</v>
      </c>
      <c r="AF400" s="15">
        <f t="shared" si="64"/>
        <v>0</v>
      </c>
    </row>
    <row r="401" spans="1:35" s="27" customFormat="1" x14ac:dyDescent="0.25">
      <c r="A401" s="78"/>
      <c r="B401" s="78"/>
      <c r="C401" s="78" t="s">
        <v>348</v>
      </c>
      <c r="D401" s="27">
        <f t="shared" ref="D401:P401" si="65">SUM(D3:D400)</f>
        <v>12388</v>
      </c>
      <c r="E401" s="27">
        <f t="shared" si="65"/>
        <v>0</v>
      </c>
      <c r="F401" s="27">
        <f t="shared" si="65"/>
        <v>0</v>
      </c>
      <c r="G401" s="27">
        <f t="shared" si="65"/>
        <v>0</v>
      </c>
      <c r="H401" s="27">
        <f t="shared" si="65"/>
        <v>0</v>
      </c>
      <c r="I401" s="27">
        <f t="shared" si="65"/>
        <v>0</v>
      </c>
      <c r="J401" s="27">
        <f t="shared" si="65"/>
        <v>0</v>
      </c>
      <c r="K401" s="27">
        <f t="shared" si="65"/>
        <v>0</v>
      </c>
      <c r="L401" s="27">
        <f t="shared" si="65"/>
        <v>0</v>
      </c>
      <c r="M401" s="27">
        <f t="shared" si="65"/>
        <v>0</v>
      </c>
      <c r="N401" s="27">
        <f t="shared" si="65"/>
        <v>0</v>
      </c>
      <c r="O401" s="27">
        <f t="shared" si="65"/>
        <v>0</v>
      </c>
      <c r="P401" s="27">
        <f t="shared" si="65"/>
        <v>12388</v>
      </c>
      <c r="Q401" s="108"/>
      <c r="R401" s="12"/>
      <c r="S401" s="20">
        <f t="shared" si="52"/>
        <v>14865.6</v>
      </c>
      <c r="T401" s="21">
        <f t="shared" si="53"/>
        <v>0</v>
      </c>
      <c r="U401" s="21">
        <f t="shared" si="54"/>
        <v>0</v>
      </c>
      <c r="V401" s="21">
        <f t="shared" si="55"/>
        <v>0</v>
      </c>
      <c r="W401" s="21">
        <f t="shared" si="56"/>
        <v>0</v>
      </c>
      <c r="X401" s="21">
        <f t="shared" si="57"/>
        <v>0</v>
      </c>
      <c r="Y401" s="21">
        <f t="shared" si="58"/>
        <v>0</v>
      </c>
      <c r="Z401" s="21">
        <f t="shared" si="59"/>
        <v>0</v>
      </c>
      <c r="AA401" s="21">
        <f t="shared" si="60"/>
        <v>0</v>
      </c>
      <c r="AB401" s="21">
        <f t="shared" si="61"/>
        <v>0</v>
      </c>
      <c r="AC401" s="21">
        <f t="shared" si="62"/>
        <v>0</v>
      </c>
      <c r="AD401" s="24">
        <f t="shared" si="63"/>
        <v>0</v>
      </c>
      <c r="AE401" s="12"/>
      <c r="AF401" s="15">
        <f t="shared" si="64"/>
        <v>14865.6</v>
      </c>
      <c r="AG401" s="30"/>
      <c r="AI401" s="30"/>
    </row>
    <row r="402" spans="1:35" s="27" customFormat="1" ht="15.75" thickBot="1" x14ac:dyDescent="0.3">
      <c r="A402" s="79"/>
      <c r="B402" s="79"/>
      <c r="C402" s="79" t="s">
        <v>352</v>
      </c>
      <c r="D402" s="28">
        <f>D401/$P$401</f>
        <v>1</v>
      </c>
      <c r="E402" s="28">
        <f t="shared" ref="E402:O402" si="66">E401/$P$401</f>
        <v>0</v>
      </c>
      <c r="F402" s="28">
        <f t="shared" si="66"/>
        <v>0</v>
      </c>
      <c r="G402" s="28">
        <f t="shared" si="66"/>
        <v>0</v>
      </c>
      <c r="H402" s="28">
        <f t="shared" si="66"/>
        <v>0</v>
      </c>
      <c r="I402" s="28">
        <f t="shared" si="66"/>
        <v>0</v>
      </c>
      <c r="J402" s="28">
        <f t="shared" si="66"/>
        <v>0</v>
      </c>
      <c r="K402" s="28">
        <f t="shared" si="66"/>
        <v>0</v>
      </c>
      <c r="L402" s="28">
        <f t="shared" si="66"/>
        <v>0</v>
      </c>
      <c r="M402" s="28">
        <f t="shared" si="66"/>
        <v>0</v>
      </c>
      <c r="N402" s="28">
        <f t="shared" si="66"/>
        <v>0</v>
      </c>
      <c r="O402" s="28">
        <f t="shared" si="66"/>
        <v>0</v>
      </c>
      <c r="P402" s="28"/>
      <c r="Q402" s="109"/>
      <c r="R402" s="12"/>
      <c r="S402" s="32"/>
      <c r="T402" s="31"/>
      <c r="U402" s="28"/>
      <c r="V402" s="28"/>
      <c r="W402" s="28"/>
      <c r="X402" s="28"/>
      <c r="Y402" s="28"/>
      <c r="Z402" s="28"/>
      <c r="AA402" s="28"/>
      <c r="AB402" s="28"/>
      <c r="AC402" s="28"/>
      <c r="AD402" s="28"/>
      <c r="AE402" s="28"/>
      <c r="AF402" s="29"/>
      <c r="AG402" s="30"/>
      <c r="AI402" s="30"/>
    </row>
    <row r="405" spans="1:35" x14ac:dyDescent="0.25">
      <c r="AE405" s="12" t="s">
        <v>354</v>
      </c>
      <c r="AF405" s="2" t="s">
        <v>353</v>
      </c>
    </row>
    <row r="406" spans="1:35" x14ac:dyDescent="0.25">
      <c r="AD406" s="21">
        <v>1</v>
      </c>
      <c r="AE406" s="12" t="str">
        <f>D2</f>
        <v>July</v>
      </c>
      <c r="AF406" s="2">
        <f>D401</f>
        <v>12388</v>
      </c>
    </row>
    <row r="407" spans="1:35" x14ac:dyDescent="0.25">
      <c r="AD407" s="21">
        <v>2</v>
      </c>
      <c r="AE407" s="12" t="str">
        <f>E2</f>
        <v>August</v>
      </c>
      <c r="AF407" s="2">
        <f>E401</f>
        <v>0</v>
      </c>
    </row>
    <row r="408" spans="1:35" x14ac:dyDescent="0.25">
      <c r="AD408" s="21">
        <v>3</v>
      </c>
      <c r="AE408" s="12" t="str">
        <f>F2</f>
        <v>September</v>
      </c>
      <c r="AF408" s="2">
        <f>F401</f>
        <v>0</v>
      </c>
    </row>
    <row r="409" spans="1:35" x14ac:dyDescent="0.25">
      <c r="AD409" s="21">
        <v>4</v>
      </c>
      <c r="AE409" s="12" t="str">
        <f>G2</f>
        <v>October</v>
      </c>
      <c r="AF409" s="2">
        <f>G401</f>
        <v>0</v>
      </c>
    </row>
    <row r="410" spans="1:35" x14ac:dyDescent="0.25">
      <c r="AD410" s="21">
        <v>5</v>
      </c>
      <c r="AE410" s="12" t="str">
        <f>H2</f>
        <v>November</v>
      </c>
      <c r="AF410" s="2">
        <f>H401</f>
        <v>0</v>
      </c>
    </row>
    <row r="411" spans="1:35" x14ac:dyDescent="0.25">
      <c r="AD411" s="21">
        <v>6</v>
      </c>
      <c r="AE411" s="12" t="str">
        <f>I2</f>
        <v>December</v>
      </c>
      <c r="AF411" s="2">
        <f>I401</f>
        <v>0</v>
      </c>
    </row>
    <row r="412" spans="1:35" x14ac:dyDescent="0.25">
      <c r="AD412" s="21">
        <v>7</v>
      </c>
      <c r="AE412" s="12" t="str">
        <f>J2</f>
        <v>January</v>
      </c>
      <c r="AF412" s="2">
        <f>J401</f>
        <v>0</v>
      </c>
    </row>
    <row r="413" spans="1:35" x14ac:dyDescent="0.25">
      <c r="AD413" s="21">
        <v>8</v>
      </c>
      <c r="AE413" s="12" t="str">
        <f>K2</f>
        <v>February</v>
      </c>
      <c r="AF413" s="2">
        <f>K401</f>
        <v>0</v>
      </c>
    </row>
    <row r="414" spans="1:35" x14ac:dyDescent="0.25">
      <c r="AD414" s="21">
        <v>9</v>
      </c>
      <c r="AE414" s="12" t="str">
        <f>L2</f>
        <v>March</v>
      </c>
      <c r="AF414" s="2">
        <f>L401</f>
        <v>0</v>
      </c>
    </row>
    <row r="415" spans="1:35" x14ac:dyDescent="0.25">
      <c r="AD415" s="21">
        <v>10</v>
      </c>
      <c r="AE415" s="12" t="str">
        <f>M2</f>
        <v>April</v>
      </c>
      <c r="AF415" s="2">
        <f>M401</f>
        <v>0</v>
      </c>
    </row>
    <row r="416" spans="1:35" x14ac:dyDescent="0.25">
      <c r="AD416" s="21">
        <v>11</v>
      </c>
      <c r="AE416" s="12" t="str">
        <f>N2</f>
        <v>May</v>
      </c>
      <c r="AF416" s="2">
        <f>N401</f>
        <v>0</v>
      </c>
    </row>
    <row r="417" spans="1:34" x14ac:dyDescent="0.25">
      <c r="AD417" s="21">
        <v>12</v>
      </c>
      <c r="AE417" s="12" t="str">
        <f>O2</f>
        <v>June</v>
      </c>
      <c r="AF417" s="2">
        <f>O401</f>
        <v>0</v>
      </c>
    </row>
    <row r="418" spans="1:34" s="9" customFormat="1" x14ac:dyDescent="0.25">
      <c r="A418" s="95"/>
      <c r="B418" s="2"/>
      <c r="C418" s="2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103"/>
      <c r="R418" s="12"/>
      <c r="S418" s="12"/>
      <c r="T418" s="12"/>
      <c r="U418" s="12"/>
      <c r="V418" s="12"/>
      <c r="W418" s="12"/>
      <c r="X418" s="12"/>
      <c r="Y418" s="12"/>
      <c r="Z418" s="12"/>
      <c r="AA418" s="12"/>
      <c r="AB418" s="12"/>
      <c r="AC418" s="12"/>
      <c r="AD418" s="25" t="s">
        <v>554</v>
      </c>
      <c r="AE418" s="25"/>
      <c r="AF418" s="26">
        <f>SUM(AF406:AF417)</f>
        <v>12388</v>
      </c>
      <c r="AH418" s="2"/>
    </row>
    <row r="419" spans="1:34" s="9" customFormat="1" ht="15.75" thickBot="1" x14ac:dyDescent="0.3">
      <c r="A419" s="95"/>
      <c r="B419" s="2"/>
      <c r="C419" s="2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103"/>
      <c r="R419" s="12"/>
      <c r="S419" s="12"/>
      <c r="T419" s="12"/>
      <c r="U419" s="12"/>
      <c r="V419" s="12"/>
      <c r="W419" s="12"/>
      <c r="X419" s="12"/>
      <c r="Y419" s="12"/>
      <c r="Z419" s="12"/>
      <c r="AA419" s="12"/>
      <c r="AB419" s="12"/>
      <c r="AC419" s="12"/>
      <c r="AD419" s="12"/>
      <c r="AE419" s="12"/>
      <c r="AF419" s="2"/>
      <c r="AH419" s="2"/>
    </row>
    <row r="420" spans="1:34" s="9" customFormat="1" ht="15.75" thickBot="1" x14ac:dyDescent="0.3">
      <c r="A420" s="95"/>
      <c r="B420" s="2"/>
      <c r="C420" s="2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103"/>
      <c r="R420" s="12"/>
      <c r="S420" s="12"/>
      <c r="T420" s="12"/>
      <c r="U420" s="12"/>
      <c r="V420" s="12"/>
      <c r="W420" s="12"/>
      <c r="X420" s="12"/>
      <c r="Y420" s="12"/>
      <c r="Z420" s="12"/>
      <c r="AA420" s="12"/>
      <c r="AB420" s="12"/>
      <c r="AC420" s="12"/>
      <c r="AD420" s="12"/>
      <c r="AE420" s="12" t="s">
        <v>644</v>
      </c>
      <c r="AF420" s="6">
        <f>'FY15 DataDump'!E2876</f>
        <v>192654</v>
      </c>
      <c r="AH420" s="2"/>
    </row>
    <row r="421" spans="1:34" s="9" customFormat="1" x14ac:dyDescent="0.25">
      <c r="A421" s="95"/>
      <c r="B421" s="2"/>
      <c r="C421" s="2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103"/>
      <c r="R421" s="12"/>
      <c r="S421" s="12"/>
      <c r="T421" s="12"/>
      <c r="U421" s="12"/>
      <c r="V421" s="12"/>
      <c r="W421" s="12"/>
      <c r="X421" s="12"/>
      <c r="Y421" s="12"/>
      <c r="Z421" s="12"/>
      <c r="AA421" s="12"/>
      <c r="AB421" s="12"/>
      <c r="AC421" s="12"/>
      <c r="AD421" s="12"/>
      <c r="AE421" s="12" t="s">
        <v>605</v>
      </c>
      <c r="AF421" s="104">
        <f>(P401-AF420)/AF420</f>
        <v>-0.93569819469100046</v>
      </c>
      <c r="AH421" s="2"/>
    </row>
    <row r="422" spans="1:34" s="9" customFormat="1" x14ac:dyDescent="0.25">
      <c r="A422" s="95"/>
      <c r="B422" s="2"/>
      <c r="C422" s="2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103"/>
      <c r="R422" s="12"/>
      <c r="S422" s="12"/>
      <c r="T422" s="12"/>
      <c r="U422" s="12"/>
      <c r="V422" s="12"/>
      <c r="W422" s="12"/>
      <c r="X422" s="12"/>
      <c r="Y422" s="12"/>
      <c r="Z422" s="12"/>
      <c r="AA422" s="12"/>
      <c r="AB422" s="12"/>
      <c r="AC422" s="12"/>
      <c r="AD422" s="12"/>
      <c r="AE422" s="12"/>
      <c r="AF422" s="2"/>
      <c r="AH422" s="2"/>
    </row>
    <row r="423" spans="1:34" s="9" customFormat="1" x14ac:dyDescent="0.25">
      <c r="A423" s="95"/>
      <c r="B423" s="2"/>
      <c r="C423" s="2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103"/>
      <c r="R423" s="12"/>
      <c r="S423" s="12"/>
      <c r="T423" s="12"/>
      <c r="U423" s="12"/>
      <c r="V423" s="12"/>
      <c r="W423" s="12"/>
      <c r="X423" s="12"/>
      <c r="Y423" s="12"/>
      <c r="Z423" s="12"/>
      <c r="AA423" s="12"/>
      <c r="AB423" s="12"/>
      <c r="AC423" s="12"/>
      <c r="AD423" s="12"/>
      <c r="AE423" s="12"/>
      <c r="AF423" s="2"/>
      <c r="AH423" s="2"/>
    </row>
    <row r="424" spans="1:34" s="9" customFormat="1" x14ac:dyDescent="0.25">
      <c r="A424" s="95"/>
      <c r="B424" s="2"/>
      <c r="C424" s="2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103"/>
      <c r="R424" s="12"/>
      <c r="S424" s="12"/>
      <c r="T424" s="12"/>
      <c r="U424" s="12"/>
      <c r="V424" s="12"/>
      <c r="W424" s="12"/>
      <c r="X424" s="12"/>
      <c r="Y424" s="12"/>
      <c r="Z424" s="12"/>
      <c r="AA424" s="12"/>
      <c r="AB424" s="12"/>
      <c r="AC424" s="12"/>
      <c r="AD424" s="12"/>
      <c r="AE424" s="12"/>
      <c r="AF424" s="2"/>
      <c r="AH424" s="2"/>
    </row>
    <row r="425" spans="1:34" s="9" customFormat="1" x14ac:dyDescent="0.25">
      <c r="A425" s="95"/>
      <c r="B425" s="2"/>
      <c r="C425" s="2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103"/>
      <c r="R425" s="12"/>
      <c r="S425" s="12"/>
      <c r="T425" s="12"/>
      <c r="U425" s="12"/>
      <c r="V425" s="12"/>
      <c r="W425" s="12"/>
      <c r="X425" s="12"/>
      <c r="Y425" s="12"/>
      <c r="Z425" s="12"/>
      <c r="AA425" s="12"/>
      <c r="AB425" s="12"/>
      <c r="AC425" s="12"/>
      <c r="AD425" s="12"/>
      <c r="AE425" s="12"/>
      <c r="AF425" s="2"/>
      <c r="AH425" s="2"/>
    </row>
    <row r="426" spans="1:34" s="9" customFormat="1" x14ac:dyDescent="0.25">
      <c r="A426" s="95"/>
      <c r="B426" s="2"/>
      <c r="C426" s="2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103"/>
      <c r="R426" s="12"/>
      <c r="S426" s="12"/>
      <c r="T426" s="12"/>
      <c r="U426" s="12"/>
      <c r="V426" s="12"/>
      <c r="W426" s="12"/>
      <c r="X426" s="12"/>
      <c r="Y426" s="12"/>
      <c r="Z426" s="12"/>
      <c r="AA426" s="12"/>
      <c r="AB426" s="12"/>
      <c r="AC426" s="12"/>
      <c r="AD426" s="12"/>
      <c r="AE426" s="12"/>
      <c r="AF426" s="2"/>
      <c r="AH426" s="2"/>
    </row>
    <row r="427" spans="1:34" s="9" customFormat="1" x14ac:dyDescent="0.25">
      <c r="A427" s="95"/>
      <c r="B427" s="2"/>
      <c r="C427" s="2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103"/>
      <c r="R427" s="12"/>
      <c r="S427" s="12"/>
      <c r="T427" s="12"/>
      <c r="U427" s="12"/>
      <c r="V427" s="12"/>
      <c r="W427" s="12"/>
      <c r="X427" s="12"/>
      <c r="Y427" s="12"/>
      <c r="Z427" s="12"/>
      <c r="AA427" s="12"/>
      <c r="AB427" s="12"/>
      <c r="AC427" s="12"/>
      <c r="AD427" s="12"/>
      <c r="AE427" s="12"/>
      <c r="AF427" s="2"/>
      <c r="AH427" s="2"/>
    </row>
    <row r="428" spans="1:34" s="9" customFormat="1" x14ac:dyDescent="0.25">
      <c r="A428" s="95"/>
      <c r="B428" s="2"/>
      <c r="C428" s="2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103"/>
      <c r="R428" s="12"/>
      <c r="S428" s="12"/>
      <c r="T428" s="12"/>
      <c r="U428" s="12"/>
      <c r="V428" s="12"/>
      <c r="W428" s="12"/>
      <c r="X428" s="12"/>
      <c r="Y428" s="12"/>
      <c r="Z428" s="12"/>
      <c r="AA428" s="12"/>
      <c r="AB428" s="12"/>
      <c r="AC428" s="12"/>
      <c r="AD428" s="12"/>
      <c r="AE428" s="12"/>
      <c r="AF428" s="2"/>
      <c r="AH428" s="2"/>
    </row>
    <row r="429" spans="1:34" s="9" customFormat="1" x14ac:dyDescent="0.25">
      <c r="A429" s="95"/>
      <c r="B429" s="2"/>
      <c r="C429" s="2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103"/>
      <c r="R429" s="12"/>
      <c r="S429" s="12"/>
      <c r="T429" s="12"/>
      <c r="U429" s="12"/>
      <c r="V429" s="12"/>
      <c r="W429" s="12"/>
      <c r="X429" s="12"/>
      <c r="Y429" s="12"/>
      <c r="Z429" s="12"/>
      <c r="AA429" s="12"/>
      <c r="AB429" s="12"/>
      <c r="AC429" s="12"/>
      <c r="AD429" s="12"/>
      <c r="AE429" s="12"/>
      <c r="AF429" s="2"/>
      <c r="AH429" s="2"/>
    </row>
    <row r="430" spans="1:34" s="9" customFormat="1" x14ac:dyDescent="0.25">
      <c r="A430" s="95"/>
      <c r="B430" s="2"/>
      <c r="C430" s="2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103"/>
      <c r="R430" s="12"/>
      <c r="S430" s="12"/>
      <c r="T430" s="12"/>
      <c r="U430" s="12"/>
      <c r="V430" s="12"/>
      <c r="W430" s="12"/>
      <c r="X430" s="12"/>
      <c r="Y430" s="12"/>
      <c r="Z430" s="12"/>
      <c r="AA430" s="12"/>
      <c r="AB430" s="12"/>
      <c r="AC430" s="12"/>
      <c r="AD430" s="12"/>
      <c r="AE430" s="12"/>
      <c r="AF430" s="2"/>
      <c r="AH430" s="2"/>
    </row>
    <row r="431" spans="1:34" s="9" customFormat="1" x14ac:dyDescent="0.25">
      <c r="A431" s="95"/>
      <c r="B431" s="2"/>
      <c r="C431" s="2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103"/>
      <c r="R431" s="12"/>
      <c r="S431" s="12"/>
      <c r="T431" s="12"/>
      <c r="U431" s="12"/>
      <c r="V431" s="12"/>
      <c r="W431" s="12"/>
      <c r="X431" s="12"/>
      <c r="Y431" s="12"/>
      <c r="Z431" s="12"/>
      <c r="AA431" s="12"/>
      <c r="AB431" s="12"/>
      <c r="AC431" s="12"/>
      <c r="AD431" s="12"/>
      <c r="AE431" s="12"/>
      <c r="AF431" s="2"/>
      <c r="AH431" s="2"/>
    </row>
    <row r="432" spans="1:34" s="9" customFormat="1" x14ac:dyDescent="0.25">
      <c r="A432" s="95"/>
      <c r="B432" s="2"/>
      <c r="C432" s="2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103"/>
      <c r="R432" s="12"/>
      <c r="S432" s="12"/>
      <c r="T432" s="12"/>
      <c r="U432" s="12"/>
      <c r="V432" s="12"/>
      <c r="W432" s="12"/>
      <c r="X432" s="12"/>
      <c r="Y432" s="12"/>
      <c r="Z432" s="12"/>
      <c r="AA432" s="12"/>
      <c r="AB432" s="12"/>
      <c r="AC432" s="12"/>
      <c r="AD432" s="12"/>
      <c r="AE432" s="12"/>
      <c r="AF432" s="2"/>
      <c r="AH432" s="2"/>
    </row>
    <row r="433" spans="1:35" s="9" customFormat="1" x14ac:dyDescent="0.25">
      <c r="A433" s="95"/>
      <c r="B433" s="2"/>
      <c r="C433" s="2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103"/>
      <c r="R433" s="12"/>
      <c r="S433" s="12"/>
      <c r="T433" s="12"/>
      <c r="U433" s="12"/>
      <c r="V433" s="12"/>
      <c r="W433" s="12"/>
      <c r="X433" s="12"/>
      <c r="Y433" s="12"/>
      <c r="Z433" s="12"/>
      <c r="AA433" s="12"/>
      <c r="AB433" s="12"/>
      <c r="AC433" s="12"/>
      <c r="AD433" s="12"/>
      <c r="AE433" s="12"/>
      <c r="AF433" s="2"/>
      <c r="AH433" s="2"/>
    </row>
    <row r="434" spans="1:35" s="27" customFormat="1" x14ac:dyDescent="0.25">
      <c r="A434" s="95"/>
      <c r="B434" s="2"/>
      <c r="C434" s="2"/>
      <c r="Q434" s="103"/>
      <c r="R434" s="12"/>
      <c r="S434" s="12"/>
      <c r="T434" s="12"/>
      <c r="U434" s="12"/>
      <c r="V434" s="12"/>
      <c r="W434" s="12"/>
      <c r="X434" s="12"/>
      <c r="Y434" s="12"/>
      <c r="Z434" s="12"/>
      <c r="AA434" s="12"/>
      <c r="AB434" s="12"/>
      <c r="AC434" s="12"/>
      <c r="AD434" s="12"/>
      <c r="AE434" s="12"/>
      <c r="AF434" s="2"/>
      <c r="AG434" s="9"/>
      <c r="AH434" s="2"/>
      <c r="AI434" s="9"/>
    </row>
    <row r="435" spans="1:35" s="27" customFormat="1" x14ac:dyDescent="0.25">
      <c r="A435" s="95"/>
      <c r="B435" s="2"/>
      <c r="C435" s="2"/>
      <c r="Q435" s="103"/>
      <c r="R435" s="12"/>
      <c r="S435" s="12"/>
      <c r="T435" s="12"/>
      <c r="U435" s="12"/>
      <c r="V435" s="12"/>
      <c r="W435" s="12"/>
      <c r="X435" s="12"/>
      <c r="Y435" s="12"/>
      <c r="Z435" s="12"/>
      <c r="AA435" s="12"/>
      <c r="AB435" s="12"/>
      <c r="AC435" s="12"/>
      <c r="AD435" s="12"/>
      <c r="AE435" s="12"/>
      <c r="AF435" s="2"/>
      <c r="AG435" s="9"/>
      <c r="AH435" s="2"/>
      <c r="AI435" s="9"/>
    </row>
    <row r="436" spans="1:35" s="27" customFormat="1" x14ac:dyDescent="0.25">
      <c r="A436" s="95"/>
      <c r="B436" s="2"/>
      <c r="C436" s="2"/>
      <c r="Q436" s="103"/>
      <c r="R436" s="12"/>
      <c r="S436" s="12"/>
      <c r="T436" s="12"/>
      <c r="U436" s="12"/>
      <c r="V436" s="12"/>
      <c r="W436" s="12"/>
      <c r="X436" s="12"/>
      <c r="Y436" s="12"/>
      <c r="Z436" s="12"/>
      <c r="AA436" s="12"/>
      <c r="AB436" s="12"/>
      <c r="AC436" s="12"/>
      <c r="AD436" s="12"/>
      <c r="AE436" s="12"/>
      <c r="AF436" s="2"/>
      <c r="AG436" s="9"/>
      <c r="AH436" s="2"/>
      <c r="AI436" s="9"/>
    </row>
    <row r="437" spans="1:35" s="27" customFormat="1" x14ac:dyDescent="0.25">
      <c r="A437" s="95"/>
      <c r="B437" s="2"/>
      <c r="C437" s="2"/>
      <c r="Q437" s="103"/>
      <c r="R437" s="12"/>
      <c r="S437" s="12"/>
      <c r="T437" s="12"/>
      <c r="U437" s="12"/>
      <c r="V437" s="12"/>
      <c r="W437" s="12"/>
      <c r="X437" s="12"/>
      <c r="Y437" s="12"/>
      <c r="Z437" s="12"/>
      <c r="AA437" s="12"/>
      <c r="AB437" s="12"/>
      <c r="AC437" s="12"/>
      <c r="AD437" s="12"/>
      <c r="AE437" s="12"/>
      <c r="AF437" s="2"/>
      <c r="AG437" s="9"/>
      <c r="AH437" s="2"/>
      <c r="AI437" s="9"/>
    </row>
    <row r="438" spans="1:35" s="27" customFormat="1" x14ac:dyDescent="0.25">
      <c r="A438" s="95"/>
      <c r="B438" s="2"/>
      <c r="C438" s="2"/>
      <c r="Q438" s="103"/>
      <c r="R438" s="12"/>
      <c r="S438" s="12"/>
      <c r="T438" s="12"/>
      <c r="U438" s="12"/>
      <c r="V438" s="12"/>
      <c r="W438" s="12"/>
      <c r="X438" s="12"/>
      <c r="Y438" s="12"/>
      <c r="Z438" s="12"/>
      <c r="AA438" s="12"/>
      <c r="AB438" s="12"/>
      <c r="AC438" s="12"/>
      <c r="AD438" s="12"/>
      <c r="AE438" s="12"/>
      <c r="AF438" s="2"/>
      <c r="AG438" s="9"/>
      <c r="AH438" s="2"/>
      <c r="AI438" s="9"/>
    </row>
    <row r="439" spans="1:35" s="27" customFormat="1" x14ac:dyDescent="0.25">
      <c r="A439" s="95"/>
      <c r="B439" s="2"/>
      <c r="C439" s="2"/>
      <c r="Q439" s="103"/>
      <c r="R439" s="12"/>
      <c r="S439" s="12"/>
      <c r="T439" s="12"/>
      <c r="U439" s="12"/>
      <c r="V439" s="12"/>
      <c r="W439" s="12"/>
      <c r="X439" s="12"/>
      <c r="Y439" s="12"/>
      <c r="Z439" s="12"/>
      <c r="AA439" s="12"/>
      <c r="AB439" s="12"/>
      <c r="AC439" s="12"/>
      <c r="AD439" s="12"/>
      <c r="AE439" s="12"/>
      <c r="AF439" s="2"/>
      <c r="AG439" s="9"/>
      <c r="AH439" s="2"/>
      <c r="AI439" s="9"/>
    </row>
    <row r="440" spans="1:35" s="27" customFormat="1" x14ac:dyDescent="0.25">
      <c r="A440" s="95"/>
      <c r="B440" s="2"/>
      <c r="C440" s="2"/>
      <c r="Q440" s="103"/>
      <c r="R440" s="12"/>
      <c r="S440" s="12"/>
      <c r="T440" s="12"/>
      <c r="U440" s="12"/>
      <c r="V440" s="12"/>
      <c r="W440" s="12"/>
      <c r="X440" s="12"/>
      <c r="Y440" s="12"/>
      <c r="Z440" s="12"/>
      <c r="AA440" s="12"/>
      <c r="AB440" s="12"/>
      <c r="AC440" s="12"/>
      <c r="AD440" s="12"/>
      <c r="AE440" s="12"/>
      <c r="AF440" s="2"/>
      <c r="AG440" s="9"/>
      <c r="AH440" s="2"/>
      <c r="AI440" s="9"/>
    </row>
    <row r="441" spans="1:35" s="27" customFormat="1" x14ac:dyDescent="0.25">
      <c r="A441" s="95"/>
      <c r="B441" s="2"/>
      <c r="C441" s="2"/>
      <c r="Q441" s="103"/>
      <c r="R441" s="12"/>
      <c r="S441" s="12"/>
      <c r="T441" s="12"/>
      <c r="U441" s="12"/>
      <c r="V441" s="12"/>
      <c r="W441" s="12"/>
      <c r="X441" s="12"/>
      <c r="Y441" s="12"/>
      <c r="Z441" s="12"/>
      <c r="AA441" s="12"/>
      <c r="AB441" s="12"/>
      <c r="AC441" s="12"/>
      <c r="AD441" s="12"/>
      <c r="AE441" s="12"/>
      <c r="AF441" s="2"/>
      <c r="AG441" s="9"/>
      <c r="AH441" s="2"/>
      <c r="AI441" s="9"/>
    </row>
    <row r="442" spans="1:35" s="27" customFormat="1" x14ac:dyDescent="0.25">
      <c r="A442" s="95"/>
      <c r="B442" s="2"/>
      <c r="C442" s="2"/>
      <c r="Q442" s="103"/>
      <c r="R442" s="12"/>
      <c r="S442" s="12"/>
      <c r="T442" s="12"/>
      <c r="U442" s="12"/>
      <c r="V442" s="12"/>
      <c r="W442" s="12"/>
      <c r="X442" s="12"/>
      <c r="Y442" s="12"/>
      <c r="Z442" s="12"/>
      <c r="AA442" s="12"/>
      <c r="AB442" s="12"/>
      <c r="AC442" s="12"/>
      <c r="AD442" s="12"/>
      <c r="AE442" s="12"/>
      <c r="AF442" s="2"/>
      <c r="AG442" s="9"/>
      <c r="AH442" s="2"/>
      <c r="AI442" s="9"/>
    </row>
    <row r="443" spans="1:35" s="27" customFormat="1" x14ac:dyDescent="0.25">
      <c r="A443" s="95"/>
      <c r="B443" s="2"/>
      <c r="C443" s="2"/>
      <c r="Q443" s="103"/>
      <c r="R443" s="12"/>
      <c r="S443" s="12"/>
      <c r="T443" s="12"/>
      <c r="U443" s="12"/>
      <c r="V443" s="12"/>
      <c r="W443" s="12"/>
      <c r="X443" s="12"/>
      <c r="Y443" s="12"/>
      <c r="Z443" s="12"/>
      <c r="AA443" s="12"/>
      <c r="AB443" s="12"/>
      <c r="AC443" s="12"/>
      <c r="AD443" s="12"/>
      <c r="AE443" s="12"/>
      <c r="AF443" s="2"/>
      <c r="AG443" s="9"/>
      <c r="AH443" s="2"/>
      <c r="AI443" s="9"/>
    </row>
    <row r="444" spans="1:35" s="27" customFormat="1" x14ac:dyDescent="0.25">
      <c r="A444" s="95"/>
      <c r="B444" s="2"/>
      <c r="C444" s="2"/>
      <c r="Q444" s="103"/>
      <c r="R444" s="12"/>
      <c r="S444" s="12"/>
      <c r="T444" s="12"/>
      <c r="U444" s="12"/>
      <c r="V444" s="12"/>
      <c r="W444" s="12"/>
      <c r="X444" s="12"/>
      <c r="Y444" s="12"/>
      <c r="Z444" s="12"/>
      <c r="AA444" s="12"/>
      <c r="AB444" s="12"/>
      <c r="AC444" s="12"/>
      <c r="AD444" s="12"/>
      <c r="AE444" s="12"/>
      <c r="AF444" s="2"/>
      <c r="AG444" s="9"/>
      <c r="AH444" s="2"/>
      <c r="AI444" s="9"/>
    </row>
    <row r="445" spans="1:35" s="27" customFormat="1" x14ac:dyDescent="0.25">
      <c r="A445" s="95"/>
      <c r="B445" s="2"/>
      <c r="C445" s="2"/>
      <c r="Q445" s="103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12"/>
      <c r="AC445" s="12"/>
      <c r="AD445" s="12"/>
      <c r="AE445" s="12"/>
      <c r="AF445" s="2"/>
      <c r="AG445" s="9"/>
      <c r="AH445" s="2"/>
      <c r="AI445" s="9"/>
    </row>
    <row r="446" spans="1:35" s="27" customFormat="1" x14ac:dyDescent="0.25">
      <c r="A446" s="95"/>
      <c r="B446" s="2"/>
      <c r="C446" s="2"/>
      <c r="Q446" s="103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12"/>
      <c r="AC446" s="12"/>
      <c r="AD446" s="12"/>
      <c r="AE446" s="12"/>
      <c r="AF446" s="2"/>
      <c r="AG446" s="9"/>
      <c r="AH446" s="2"/>
      <c r="AI446" s="9"/>
    </row>
    <row r="447" spans="1:35" s="27" customFormat="1" x14ac:dyDescent="0.25">
      <c r="A447" s="95"/>
      <c r="B447" s="2"/>
      <c r="C447" s="2"/>
      <c r="Q447" s="103"/>
      <c r="R447" s="12"/>
      <c r="S447" s="12"/>
      <c r="T447" s="12"/>
      <c r="U447" s="12"/>
      <c r="V447" s="12"/>
      <c r="W447" s="12"/>
      <c r="X447" s="12"/>
      <c r="Y447" s="12"/>
      <c r="Z447" s="12"/>
      <c r="AA447" s="12"/>
      <c r="AB447" s="12"/>
      <c r="AC447" s="12"/>
      <c r="AD447" s="12"/>
      <c r="AE447" s="12"/>
      <c r="AF447" s="2"/>
      <c r="AG447" s="9"/>
      <c r="AH447" s="2"/>
      <c r="AI447" s="9"/>
    </row>
    <row r="448" spans="1:35" s="27" customFormat="1" x14ac:dyDescent="0.25">
      <c r="A448" s="95"/>
      <c r="B448" s="2"/>
      <c r="C448" s="2"/>
      <c r="Q448" s="103"/>
      <c r="R448" s="12"/>
      <c r="S448" s="12"/>
      <c r="T448" s="12"/>
      <c r="U448" s="12"/>
      <c r="V448" s="12"/>
      <c r="W448" s="12"/>
      <c r="X448" s="12"/>
      <c r="Y448" s="12"/>
      <c r="Z448" s="12"/>
      <c r="AA448" s="12"/>
      <c r="AB448" s="12"/>
      <c r="AC448" s="12"/>
      <c r="AD448" s="12"/>
      <c r="AE448" s="12"/>
      <c r="AF448" s="2"/>
      <c r="AG448" s="9"/>
      <c r="AH448" s="2"/>
      <c r="AI448" s="9"/>
    </row>
    <row r="449" spans="1:35" s="27" customFormat="1" x14ac:dyDescent="0.25">
      <c r="A449" s="95"/>
      <c r="B449" s="2"/>
      <c r="C449" s="2"/>
      <c r="Q449" s="103"/>
      <c r="R449" s="12"/>
      <c r="S449" s="12"/>
      <c r="T449" s="12"/>
      <c r="U449" s="12"/>
      <c r="V449" s="12"/>
      <c r="W449" s="12"/>
      <c r="X449" s="12"/>
      <c r="Y449" s="12"/>
      <c r="Z449" s="12"/>
      <c r="AA449" s="12"/>
      <c r="AB449" s="12"/>
      <c r="AC449" s="12"/>
      <c r="AD449" s="12"/>
      <c r="AE449" s="12"/>
      <c r="AF449" s="2"/>
      <c r="AG449" s="9"/>
      <c r="AH449" s="2"/>
      <c r="AI449" s="9"/>
    </row>
    <row r="450" spans="1:35" s="27" customFormat="1" x14ac:dyDescent="0.25">
      <c r="A450" s="95"/>
      <c r="B450" s="2"/>
      <c r="C450" s="2"/>
      <c r="Q450" s="103"/>
      <c r="R450" s="12"/>
      <c r="S450" s="12"/>
      <c r="T450" s="12"/>
      <c r="U450" s="12"/>
      <c r="V450" s="12"/>
      <c r="W450" s="12"/>
      <c r="X450" s="12"/>
      <c r="Y450" s="12"/>
      <c r="Z450" s="12"/>
      <c r="AA450" s="12"/>
      <c r="AB450" s="12"/>
      <c r="AC450" s="12"/>
      <c r="AD450" s="12"/>
      <c r="AE450" s="12"/>
      <c r="AF450" s="2"/>
      <c r="AG450" s="9"/>
      <c r="AH450" s="2"/>
      <c r="AI450" s="9"/>
    </row>
    <row r="451" spans="1:35" s="27" customFormat="1" x14ac:dyDescent="0.25">
      <c r="A451" s="95"/>
      <c r="B451" s="2"/>
      <c r="C451" s="2"/>
      <c r="Q451" s="103"/>
      <c r="R451" s="12"/>
      <c r="S451" s="12"/>
      <c r="T451" s="12"/>
      <c r="U451" s="12"/>
      <c r="V451" s="12"/>
      <c r="W451" s="12"/>
      <c r="X451" s="12"/>
      <c r="Y451" s="12"/>
      <c r="Z451" s="12"/>
      <c r="AA451" s="12"/>
      <c r="AB451" s="12"/>
      <c r="AC451" s="12"/>
      <c r="AD451" s="12"/>
      <c r="AE451" s="12"/>
      <c r="AF451" s="2"/>
      <c r="AG451" s="9"/>
      <c r="AH451" s="2"/>
      <c r="AI451" s="9"/>
    </row>
    <row r="452" spans="1:35" s="27" customFormat="1" x14ac:dyDescent="0.25">
      <c r="A452" s="95"/>
      <c r="B452" s="2"/>
      <c r="C452" s="2"/>
      <c r="Q452" s="103"/>
      <c r="R452" s="12"/>
      <c r="S452" s="12"/>
      <c r="T452" s="12"/>
      <c r="U452" s="12"/>
      <c r="V452" s="12"/>
      <c r="W452" s="12"/>
      <c r="X452" s="12"/>
      <c r="Y452" s="12"/>
      <c r="Z452" s="12"/>
      <c r="AA452" s="12"/>
      <c r="AB452" s="12"/>
      <c r="AC452" s="12"/>
      <c r="AD452" s="12"/>
      <c r="AE452" s="12"/>
      <c r="AF452" s="2"/>
      <c r="AG452" s="9"/>
      <c r="AH452" s="2"/>
      <c r="AI452" s="9"/>
    </row>
    <row r="453" spans="1:35" s="27" customFormat="1" x14ac:dyDescent="0.25">
      <c r="A453" s="95"/>
      <c r="B453" s="2"/>
      <c r="C453" s="2"/>
      <c r="Q453" s="103"/>
      <c r="R453" s="12"/>
      <c r="S453" s="12"/>
      <c r="T453" s="12"/>
      <c r="U453" s="12"/>
      <c r="V453" s="12"/>
      <c r="W453" s="12"/>
      <c r="X453" s="12"/>
      <c r="Y453" s="12"/>
      <c r="Z453" s="12"/>
      <c r="AA453" s="12"/>
      <c r="AB453" s="12"/>
      <c r="AC453" s="12"/>
      <c r="AD453" s="12"/>
      <c r="AE453" s="12"/>
      <c r="AF453" s="2"/>
      <c r="AG453" s="9"/>
      <c r="AH453" s="2"/>
      <c r="AI453" s="9"/>
    </row>
    <row r="454" spans="1:35" s="27" customFormat="1" x14ac:dyDescent="0.25">
      <c r="A454" s="95"/>
      <c r="B454" s="2"/>
      <c r="C454" s="2"/>
      <c r="Q454" s="103"/>
      <c r="R454" s="12"/>
      <c r="S454" s="12"/>
      <c r="T454" s="12"/>
      <c r="U454" s="12"/>
      <c r="V454" s="12"/>
      <c r="W454" s="12"/>
      <c r="X454" s="12"/>
      <c r="Y454" s="12"/>
      <c r="Z454" s="12"/>
      <c r="AA454" s="12"/>
      <c r="AB454" s="12"/>
      <c r="AC454" s="12"/>
      <c r="AD454" s="12"/>
      <c r="AE454" s="12"/>
      <c r="AF454" s="2"/>
      <c r="AG454" s="9"/>
      <c r="AH454" s="2"/>
      <c r="AI454" s="9"/>
    </row>
    <row r="455" spans="1:35" s="27" customFormat="1" x14ac:dyDescent="0.25">
      <c r="A455" s="95"/>
      <c r="B455" s="2"/>
      <c r="C455" s="2"/>
      <c r="Q455" s="103"/>
      <c r="R455" s="12"/>
      <c r="S455" s="12"/>
      <c r="T455" s="12"/>
      <c r="U455" s="12"/>
      <c r="V455" s="12"/>
      <c r="W455" s="12"/>
      <c r="X455" s="12"/>
      <c r="Y455" s="12"/>
      <c r="Z455" s="12"/>
      <c r="AA455" s="12"/>
      <c r="AB455" s="12"/>
      <c r="AC455" s="12"/>
      <c r="AD455" s="12"/>
      <c r="AE455" s="12"/>
      <c r="AF455" s="2"/>
      <c r="AG455" s="9"/>
      <c r="AH455" s="2"/>
      <c r="AI455" s="9"/>
    </row>
    <row r="456" spans="1:35" s="27" customFormat="1" x14ac:dyDescent="0.25">
      <c r="A456" s="95"/>
      <c r="B456" s="2"/>
      <c r="C456" s="2"/>
      <c r="Q456" s="103"/>
      <c r="R456" s="12"/>
      <c r="S456" s="12"/>
      <c r="T456" s="12"/>
      <c r="U456" s="12"/>
      <c r="V456" s="12"/>
      <c r="W456" s="12"/>
      <c r="X456" s="12"/>
      <c r="Y456" s="12"/>
      <c r="Z456" s="12"/>
      <c r="AA456" s="12"/>
      <c r="AB456" s="12"/>
      <c r="AC456" s="12"/>
      <c r="AD456" s="12"/>
      <c r="AE456" s="12"/>
      <c r="AF456" s="2"/>
      <c r="AG456" s="9"/>
      <c r="AH456" s="2"/>
      <c r="AI456" s="9"/>
    </row>
    <row r="457" spans="1:35" s="27" customFormat="1" x14ac:dyDescent="0.25">
      <c r="A457" s="95"/>
      <c r="B457" s="2"/>
      <c r="C457" s="2"/>
      <c r="Q457" s="103"/>
      <c r="R457" s="12"/>
      <c r="S457" s="12"/>
      <c r="T457" s="12"/>
      <c r="U457" s="12"/>
      <c r="V457" s="12"/>
      <c r="W457" s="12"/>
      <c r="X457" s="12"/>
      <c r="Y457" s="12"/>
      <c r="Z457" s="12"/>
      <c r="AA457" s="12"/>
      <c r="AB457" s="12"/>
      <c r="AC457" s="12"/>
      <c r="AD457" s="12"/>
      <c r="AE457" s="12"/>
      <c r="AF457" s="2"/>
      <c r="AG457" s="9"/>
      <c r="AH457" s="2"/>
      <c r="AI457" s="9"/>
    </row>
    <row r="458" spans="1:35" s="27" customFormat="1" x14ac:dyDescent="0.25">
      <c r="A458" s="95"/>
      <c r="B458" s="2"/>
      <c r="C458" s="2"/>
      <c r="Q458" s="103"/>
      <c r="R458" s="12"/>
      <c r="S458" s="12"/>
      <c r="T458" s="12"/>
      <c r="U458" s="12"/>
      <c r="V458" s="12"/>
      <c r="W458" s="12"/>
      <c r="X458" s="12"/>
      <c r="Y458" s="12"/>
      <c r="Z458" s="12"/>
      <c r="AA458" s="12"/>
      <c r="AB458" s="12"/>
      <c r="AC458" s="12"/>
      <c r="AD458" s="12"/>
      <c r="AE458" s="12"/>
      <c r="AF458" s="2"/>
      <c r="AG458" s="9"/>
      <c r="AH458" s="2"/>
      <c r="AI458" s="9"/>
    </row>
    <row r="459" spans="1:35" s="27" customFormat="1" x14ac:dyDescent="0.25">
      <c r="A459" s="95"/>
      <c r="B459" s="2"/>
      <c r="C459" s="2"/>
      <c r="Q459" s="103"/>
      <c r="R459" s="12"/>
      <c r="S459" s="12"/>
      <c r="T459" s="12"/>
      <c r="U459" s="12"/>
      <c r="V459" s="12"/>
      <c r="W459" s="12"/>
      <c r="X459" s="12"/>
      <c r="Y459" s="12"/>
      <c r="Z459" s="12"/>
      <c r="AA459" s="12"/>
      <c r="AB459" s="12"/>
      <c r="AC459" s="12"/>
      <c r="AD459" s="12"/>
      <c r="AE459" s="12"/>
      <c r="AF459" s="2"/>
      <c r="AG459" s="9"/>
      <c r="AH459" s="2"/>
      <c r="AI459" s="9"/>
    </row>
    <row r="460" spans="1:35" s="27" customFormat="1" x14ac:dyDescent="0.25">
      <c r="A460" s="95"/>
      <c r="B460" s="2"/>
      <c r="C460" s="2"/>
      <c r="Q460" s="103"/>
      <c r="R460" s="12"/>
      <c r="S460" s="12"/>
      <c r="T460" s="12"/>
      <c r="U460" s="12"/>
      <c r="V460" s="12"/>
      <c r="W460" s="12"/>
      <c r="X460" s="12"/>
      <c r="Y460" s="12"/>
      <c r="Z460" s="12"/>
      <c r="AA460" s="12"/>
      <c r="AB460" s="12"/>
      <c r="AC460" s="12"/>
      <c r="AD460" s="12"/>
      <c r="AE460" s="12"/>
      <c r="AF460" s="2"/>
      <c r="AG460" s="9"/>
      <c r="AH460" s="2"/>
      <c r="AI460" s="9"/>
    </row>
    <row r="461" spans="1:35" s="27" customFormat="1" x14ac:dyDescent="0.25">
      <c r="A461" s="95"/>
      <c r="B461" s="2"/>
      <c r="C461" s="2"/>
      <c r="Q461" s="103"/>
      <c r="R461" s="12"/>
      <c r="S461" s="12"/>
      <c r="T461" s="12"/>
      <c r="U461" s="12"/>
      <c r="V461" s="12"/>
      <c r="W461" s="12"/>
      <c r="X461" s="12"/>
      <c r="Y461" s="12"/>
      <c r="Z461" s="12"/>
      <c r="AA461" s="12"/>
      <c r="AB461" s="12"/>
      <c r="AC461" s="12"/>
      <c r="AD461" s="12"/>
      <c r="AE461" s="12"/>
      <c r="AF461" s="2"/>
      <c r="AG461" s="9"/>
      <c r="AH461" s="2"/>
      <c r="AI461" s="9"/>
    </row>
    <row r="462" spans="1:35" s="27" customFormat="1" x14ac:dyDescent="0.25">
      <c r="A462" s="95"/>
      <c r="B462" s="2"/>
      <c r="C462" s="2"/>
      <c r="Q462" s="103"/>
      <c r="R462" s="12"/>
      <c r="S462" s="12"/>
      <c r="T462" s="12"/>
      <c r="U462" s="12"/>
      <c r="V462" s="12"/>
      <c r="W462" s="12"/>
      <c r="X462" s="12"/>
      <c r="Y462" s="12"/>
      <c r="Z462" s="12"/>
      <c r="AA462" s="12"/>
      <c r="AB462" s="12"/>
      <c r="AC462" s="12"/>
      <c r="AD462" s="12"/>
      <c r="AE462" s="12"/>
      <c r="AF462" s="2"/>
      <c r="AG462" s="9"/>
      <c r="AH462" s="2"/>
      <c r="AI462" s="9"/>
    </row>
    <row r="463" spans="1:35" s="27" customFormat="1" x14ac:dyDescent="0.25">
      <c r="A463" s="95"/>
      <c r="B463" s="2"/>
      <c r="C463" s="2"/>
      <c r="Q463" s="103"/>
      <c r="R463" s="12"/>
      <c r="S463" s="12"/>
      <c r="T463" s="12"/>
      <c r="U463" s="12"/>
      <c r="V463" s="12"/>
      <c r="W463" s="12"/>
      <c r="X463" s="12"/>
      <c r="Y463" s="12"/>
      <c r="Z463" s="12"/>
      <c r="AA463" s="12"/>
      <c r="AB463" s="12"/>
      <c r="AC463" s="12"/>
      <c r="AD463" s="12"/>
      <c r="AE463" s="12"/>
      <c r="AF463" s="2"/>
      <c r="AG463" s="9"/>
      <c r="AH463" s="2"/>
      <c r="AI463" s="9"/>
    </row>
    <row r="464" spans="1:35" s="27" customFormat="1" x14ac:dyDescent="0.25">
      <c r="A464" s="95"/>
      <c r="B464" s="2"/>
      <c r="C464" s="2"/>
      <c r="Q464" s="103"/>
      <c r="R464" s="12"/>
      <c r="S464" s="12"/>
      <c r="T464" s="12"/>
      <c r="U464" s="12"/>
      <c r="V464" s="12"/>
      <c r="W464" s="12"/>
      <c r="X464" s="12"/>
      <c r="Y464" s="12"/>
      <c r="Z464" s="12"/>
      <c r="AA464" s="12"/>
      <c r="AB464" s="12"/>
      <c r="AC464" s="12"/>
      <c r="AD464" s="12"/>
      <c r="AE464" s="12"/>
      <c r="AF464" s="2"/>
      <c r="AG464" s="9"/>
      <c r="AH464" s="2"/>
      <c r="AI464" s="9"/>
    </row>
    <row r="465" spans="1:35" s="27" customFormat="1" x14ac:dyDescent="0.25">
      <c r="A465" s="95"/>
      <c r="B465" s="2"/>
      <c r="C465" s="2"/>
      <c r="Q465" s="103"/>
      <c r="R465" s="12"/>
      <c r="S465" s="12"/>
      <c r="T465" s="12"/>
      <c r="U465" s="12"/>
      <c r="V465" s="12"/>
      <c r="W465" s="12"/>
      <c r="X465" s="12"/>
      <c r="Y465" s="12"/>
      <c r="Z465" s="12"/>
      <c r="AA465" s="12"/>
      <c r="AB465" s="12"/>
      <c r="AC465" s="12"/>
      <c r="AD465" s="12"/>
      <c r="AE465" s="12"/>
      <c r="AF465" s="2"/>
      <c r="AG465" s="9"/>
      <c r="AH465" s="2"/>
      <c r="AI465" s="9"/>
    </row>
    <row r="466" spans="1:35" s="27" customFormat="1" x14ac:dyDescent="0.25">
      <c r="A466" s="95"/>
      <c r="B466" s="2"/>
      <c r="C466" s="2"/>
      <c r="Q466" s="103"/>
      <c r="R466" s="12"/>
      <c r="S466" s="12"/>
      <c r="T466" s="12"/>
      <c r="U466" s="12"/>
      <c r="V466" s="12"/>
      <c r="W466" s="12"/>
      <c r="X466" s="12"/>
      <c r="Y466" s="12"/>
      <c r="Z466" s="12"/>
      <c r="AA466" s="12"/>
      <c r="AB466" s="12"/>
      <c r="AC466" s="12"/>
      <c r="AD466" s="12"/>
      <c r="AE466" s="12"/>
      <c r="AF466" s="2"/>
      <c r="AG466" s="9"/>
      <c r="AH466" s="2"/>
      <c r="AI466" s="9"/>
    </row>
    <row r="467" spans="1:35" s="27" customFormat="1" x14ac:dyDescent="0.25">
      <c r="A467" s="95"/>
      <c r="B467" s="2"/>
      <c r="C467" s="2"/>
      <c r="Q467" s="103"/>
      <c r="R467" s="12"/>
      <c r="S467" s="12"/>
      <c r="T467" s="12"/>
      <c r="U467" s="12"/>
      <c r="V467" s="12"/>
      <c r="W467" s="12"/>
      <c r="X467" s="12"/>
      <c r="Y467" s="12"/>
      <c r="Z467" s="12"/>
      <c r="AA467" s="12"/>
      <c r="AB467" s="12"/>
      <c r="AC467" s="12"/>
      <c r="AD467" s="12"/>
      <c r="AE467" s="12"/>
      <c r="AF467" s="2"/>
      <c r="AG467" s="9"/>
      <c r="AH467" s="2"/>
      <c r="AI467" s="9"/>
    </row>
    <row r="468" spans="1:35" s="27" customFormat="1" x14ac:dyDescent="0.25">
      <c r="A468" s="95"/>
      <c r="B468" s="2"/>
      <c r="C468" s="2"/>
      <c r="Q468" s="103"/>
      <c r="R468" s="12"/>
      <c r="S468" s="12"/>
      <c r="T468" s="12"/>
      <c r="U468" s="12"/>
      <c r="V468" s="12"/>
      <c r="W468" s="12"/>
      <c r="X468" s="12"/>
      <c r="Y468" s="12"/>
      <c r="Z468" s="12"/>
      <c r="AA468" s="12"/>
      <c r="AB468" s="12"/>
      <c r="AC468" s="12"/>
      <c r="AD468" s="12"/>
      <c r="AE468" s="12"/>
      <c r="AF468" s="2"/>
      <c r="AG468" s="9"/>
      <c r="AH468" s="2"/>
      <c r="AI468" s="9"/>
    </row>
    <row r="469" spans="1:35" s="27" customFormat="1" x14ac:dyDescent="0.25">
      <c r="A469" s="95"/>
      <c r="B469" s="2"/>
      <c r="C469" s="2"/>
      <c r="Q469" s="103"/>
      <c r="R469" s="12"/>
      <c r="S469" s="12"/>
      <c r="T469" s="12"/>
      <c r="U469" s="12"/>
      <c r="V469" s="12"/>
      <c r="W469" s="12"/>
      <c r="X469" s="12"/>
      <c r="Y469" s="12"/>
      <c r="Z469" s="12"/>
      <c r="AA469" s="12"/>
      <c r="AB469" s="12"/>
      <c r="AC469" s="12"/>
      <c r="AD469" s="12"/>
      <c r="AE469" s="12"/>
      <c r="AF469" s="2"/>
      <c r="AG469" s="9"/>
      <c r="AH469" s="2"/>
      <c r="AI469" s="9"/>
    </row>
    <row r="470" spans="1:35" s="27" customFormat="1" x14ac:dyDescent="0.25">
      <c r="A470" s="95"/>
      <c r="B470" s="2"/>
      <c r="C470" s="2"/>
      <c r="Q470" s="103"/>
      <c r="R470" s="12"/>
      <c r="S470" s="12"/>
      <c r="T470" s="12"/>
      <c r="U470" s="12"/>
      <c r="V470" s="12"/>
      <c r="W470" s="12"/>
      <c r="X470" s="12"/>
      <c r="Y470" s="12"/>
      <c r="Z470" s="12"/>
      <c r="AA470" s="12"/>
      <c r="AB470" s="12"/>
      <c r="AC470" s="12"/>
      <c r="AD470" s="12"/>
      <c r="AE470" s="12"/>
      <c r="AF470" s="2"/>
      <c r="AG470" s="9"/>
      <c r="AH470" s="2"/>
      <c r="AI470" s="9"/>
    </row>
    <row r="471" spans="1:35" s="27" customFormat="1" x14ac:dyDescent="0.25">
      <c r="A471" s="95"/>
      <c r="B471" s="2"/>
      <c r="C471" s="2"/>
      <c r="Q471" s="103"/>
      <c r="R471" s="12"/>
      <c r="S471" s="12"/>
      <c r="T471" s="12"/>
      <c r="U471" s="12"/>
      <c r="V471" s="12"/>
      <c r="W471" s="12"/>
      <c r="X471" s="12"/>
      <c r="Y471" s="12"/>
      <c r="Z471" s="12"/>
      <c r="AA471" s="12"/>
      <c r="AB471" s="12"/>
      <c r="AC471" s="12"/>
      <c r="AD471" s="12"/>
      <c r="AE471" s="12"/>
      <c r="AF471" s="2"/>
      <c r="AG471" s="9"/>
      <c r="AH471" s="2"/>
      <c r="AI471" s="9"/>
    </row>
    <row r="472" spans="1:35" s="27" customFormat="1" x14ac:dyDescent="0.25">
      <c r="A472" s="95"/>
      <c r="B472" s="2"/>
      <c r="C472" s="2"/>
      <c r="Q472" s="103"/>
      <c r="R472" s="12"/>
      <c r="S472" s="12"/>
      <c r="T472" s="12"/>
      <c r="U472" s="12"/>
      <c r="V472" s="12"/>
      <c r="W472" s="12"/>
      <c r="X472" s="12"/>
      <c r="Y472" s="12"/>
      <c r="Z472" s="12"/>
      <c r="AA472" s="12"/>
      <c r="AB472" s="12"/>
      <c r="AC472" s="12"/>
      <c r="AD472" s="12"/>
      <c r="AE472" s="12"/>
      <c r="AF472" s="2"/>
      <c r="AG472" s="9"/>
      <c r="AH472" s="2"/>
      <c r="AI472" s="9"/>
    </row>
    <row r="473" spans="1:35" s="27" customFormat="1" x14ac:dyDescent="0.25">
      <c r="A473" s="95"/>
      <c r="B473" s="2"/>
      <c r="C473" s="2"/>
      <c r="Q473" s="103"/>
      <c r="R473" s="12"/>
      <c r="S473" s="12"/>
      <c r="T473" s="12"/>
      <c r="U473" s="12"/>
      <c r="V473" s="12"/>
      <c r="W473" s="12"/>
      <c r="X473" s="12"/>
      <c r="Y473" s="12"/>
      <c r="Z473" s="12"/>
      <c r="AA473" s="12"/>
      <c r="AB473" s="12"/>
      <c r="AC473" s="12"/>
      <c r="AD473" s="12"/>
      <c r="AE473" s="12"/>
      <c r="AF473" s="2"/>
      <c r="AG473" s="9"/>
      <c r="AH473" s="2"/>
      <c r="AI473" s="9"/>
    </row>
    <row r="474" spans="1:35" s="27" customFormat="1" x14ac:dyDescent="0.25">
      <c r="A474" s="95"/>
      <c r="B474" s="2"/>
      <c r="C474" s="2"/>
      <c r="Q474" s="103"/>
      <c r="R474" s="12"/>
      <c r="S474" s="12"/>
      <c r="T474" s="12"/>
      <c r="U474" s="12"/>
      <c r="V474" s="12"/>
      <c r="W474" s="12"/>
      <c r="X474" s="12"/>
      <c r="Y474" s="12"/>
      <c r="Z474" s="12"/>
      <c r="AA474" s="12"/>
      <c r="AB474" s="12"/>
      <c r="AC474" s="12"/>
      <c r="AD474" s="12"/>
      <c r="AE474" s="12"/>
      <c r="AF474" s="2"/>
      <c r="AG474" s="9"/>
      <c r="AH474" s="2"/>
      <c r="AI474" s="9"/>
    </row>
    <row r="475" spans="1:35" s="27" customFormat="1" x14ac:dyDescent="0.25">
      <c r="A475" s="95"/>
      <c r="B475" s="2"/>
      <c r="C475" s="2"/>
      <c r="Q475" s="103"/>
      <c r="R475" s="12"/>
      <c r="S475" s="12"/>
      <c r="T475" s="12"/>
      <c r="U475" s="12"/>
      <c r="V475" s="12"/>
      <c r="W475" s="12"/>
      <c r="X475" s="12"/>
      <c r="Y475" s="12"/>
      <c r="Z475" s="12"/>
      <c r="AA475" s="12"/>
      <c r="AB475" s="12"/>
      <c r="AC475" s="12"/>
      <c r="AD475" s="12"/>
      <c r="AE475" s="12"/>
      <c r="AF475" s="2"/>
      <c r="AG475" s="9"/>
      <c r="AH475" s="2"/>
      <c r="AI475" s="9"/>
    </row>
    <row r="476" spans="1:35" s="27" customFormat="1" x14ac:dyDescent="0.25">
      <c r="A476" s="95"/>
      <c r="B476" s="2"/>
      <c r="C476" s="2"/>
      <c r="Q476" s="103"/>
      <c r="R476" s="12"/>
      <c r="S476" s="12"/>
      <c r="T476" s="12"/>
      <c r="U476" s="12"/>
      <c r="V476" s="12"/>
      <c r="W476" s="12"/>
      <c r="X476" s="12"/>
      <c r="Y476" s="12"/>
      <c r="Z476" s="12"/>
      <c r="AA476" s="12"/>
      <c r="AB476" s="12"/>
      <c r="AC476" s="12"/>
      <c r="AD476" s="12"/>
      <c r="AE476" s="12"/>
      <c r="AF476" s="2"/>
      <c r="AG476" s="9"/>
      <c r="AH476" s="2"/>
      <c r="AI476" s="9"/>
    </row>
    <row r="477" spans="1:35" s="27" customFormat="1" x14ac:dyDescent="0.25">
      <c r="A477" s="95"/>
      <c r="B477" s="2"/>
      <c r="C477" s="2"/>
      <c r="Q477" s="103"/>
      <c r="R477" s="12"/>
      <c r="S477" s="12"/>
      <c r="T477" s="12"/>
      <c r="U477" s="12"/>
      <c r="V477" s="12"/>
      <c r="W477" s="12"/>
      <c r="X477" s="12"/>
      <c r="Y477" s="12"/>
      <c r="Z477" s="12"/>
      <c r="AA477" s="12"/>
      <c r="AB477" s="12"/>
      <c r="AC477" s="12"/>
      <c r="AD477" s="12"/>
      <c r="AE477" s="12"/>
      <c r="AF477" s="2"/>
      <c r="AG477" s="9"/>
      <c r="AH477" s="2"/>
      <c r="AI477" s="9"/>
    </row>
    <row r="478" spans="1:35" s="27" customFormat="1" x14ac:dyDescent="0.25">
      <c r="A478" s="95"/>
      <c r="B478" s="2"/>
      <c r="C478" s="2"/>
      <c r="Q478" s="103"/>
      <c r="R478" s="12"/>
      <c r="S478" s="12"/>
      <c r="T478" s="12"/>
      <c r="U478" s="12"/>
      <c r="V478" s="12"/>
      <c r="W478" s="12"/>
      <c r="X478" s="12"/>
      <c r="Y478" s="12"/>
      <c r="Z478" s="12"/>
      <c r="AA478" s="12"/>
      <c r="AB478" s="12"/>
      <c r="AC478" s="12"/>
      <c r="AD478" s="12"/>
      <c r="AE478" s="12"/>
      <c r="AF478" s="2"/>
      <c r="AG478" s="9"/>
      <c r="AH478" s="2"/>
      <c r="AI478" s="9"/>
    </row>
    <row r="479" spans="1:35" s="27" customFormat="1" x14ac:dyDescent="0.25">
      <c r="A479" s="95"/>
      <c r="B479" s="2"/>
      <c r="C479" s="2"/>
      <c r="Q479" s="103"/>
      <c r="R479" s="12"/>
      <c r="S479" s="12"/>
      <c r="T479" s="12"/>
      <c r="U479" s="12"/>
      <c r="V479" s="12"/>
      <c r="W479" s="12"/>
      <c r="X479" s="12"/>
      <c r="Y479" s="12"/>
      <c r="Z479" s="12"/>
      <c r="AA479" s="12"/>
      <c r="AB479" s="12"/>
      <c r="AC479" s="12"/>
      <c r="AD479" s="12"/>
      <c r="AE479" s="12"/>
      <c r="AF479" s="2"/>
      <c r="AG479" s="9"/>
      <c r="AH479" s="2"/>
      <c r="AI479" s="9"/>
    </row>
    <row r="480" spans="1:35" s="27" customFormat="1" x14ac:dyDescent="0.25">
      <c r="A480" s="95"/>
      <c r="B480" s="2"/>
      <c r="C480" s="2"/>
      <c r="Q480" s="103"/>
      <c r="R480" s="12"/>
      <c r="S480" s="12"/>
      <c r="T480" s="12"/>
      <c r="U480" s="12"/>
      <c r="V480" s="12"/>
      <c r="W480" s="12"/>
      <c r="X480" s="12"/>
      <c r="Y480" s="12"/>
      <c r="Z480" s="12"/>
      <c r="AA480" s="12"/>
      <c r="AB480" s="12"/>
      <c r="AC480" s="12"/>
      <c r="AD480" s="12"/>
      <c r="AE480" s="12"/>
      <c r="AF480" s="2"/>
      <c r="AG480" s="9"/>
      <c r="AH480" s="2"/>
      <c r="AI480" s="9"/>
    </row>
    <row r="481" spans="1:35" s="27" customFormat="1" x14ac:dyDescent="0.25">
      <c r="A481" s="95"/>
      <c r="B481" s="2"/>
      <c r="C481" s="2"/>
      <c r="Q481" s="103"/>
      <c r="R481" s="12"/>
      <c r="S481" s="12"/>
      <c r="T481" s="12"/>
      <c r="U481" s="12"/>
      <c r="V481" s="12"/>
      <c r="W481" s="12"/>
      <c r="X481" s="12"/>
      <c r="Y481" s="12"/>
      <c r="Z481" s="12"/>
      <c r="AA481" s="12"/>
      <c r="AB481" s="12"/>
      <c r="AC481" s="12"/>
      <c r="AD481" s="12"/>
      <c r="AE481" s="12"/>
      <c r="AF481" s="2"/>
      <c r="AG481" s="9"/>
      <c r="AH481" s="2"/>
      <c r="AI481" s="9"/>
    </row>
    <row r="482" spans="1:35" s="27" customFormat="1" x14ac:dyDescent="0.25">
      <c r="A482" s="95"/>
      <c r="B482" s="2"/>
      <c r="C482" s="2"/>
      <c r="Q482" s="103"/>
      <c r="R482" s="12"/>
      <c r="S482" s="12"/>
      <c r="T482" s="12"/>
      <c r="U482" s="12"/>
      <c r="V482" s="12"/>
      <c r="W482" s="12"/>
      <c r="X482" s="12"/>
      <c r="Y482" s="12"/>
      <c r="Z482" s="12"/>
      <c r="AA482" s="12"/>
      <c r="AB482" s="12"/>
      <c r="AC482" s="12"/>
      <c r="AD482" s="12"/>
      <c r="AE482" s="12"/>
      <c r="AF482" s="2"/>
      <c r="AG482" s="9"/>
      <c r="AH482" s="2"/>
      <c r="AI482" s="9"/>
    </row>
    <row r="483" spans="1:35" s="27" customFormat="1" x14ac:dyDescent="0.25">
      <c r="A483" s="95"/>
      <c r="B483" s="2"/>
      <c r="C483" s="2"/>
      <c r="Q483" s="103"/>
      <c r="R483" s="12"/>
      <c r="S483" s="12"/>
      <c r="T483" s="12"/>
      <c r="U483" s="12"/>
      <c r="V483" s="12"/>
      <c r="W483" s="12"/>
      <c r="X483" s="12"/>
      <c r="Y483" s="12"/>
      <c r="Z483" s="12"/>
      <c r="AA483" s="12"/>
      <c r="AB483" s="12"/>
      <c r="AC483" s="12"/>
      <c r="AD483" s="12"/>
      <c r="AE483" s="12"/>
      <c r="AF483" s="2"/>
      <c r="AG483" s="9"/>
      <c r="AH483" s="2"/>
      <c r="AI483" s="9"/>
    </row>
    <row r="484" spans="1:35" s="27" customFormat="1" x14ac:dyDescent="0.25">
      <c r="A484" s="95"/>
      <c r="B484" s="2"/>
      <c r="C484" s="2"/>
      <c r="Q484" s="103"/>
      <c r="R484" s="12"/>
      <c r="S484" s="12"/>
      <c r="T484" s="12"/>
      <c r="U484" s="12"/>
      <c r="V484" s="12"/>
      <c r="W484" s="12"/>
      <c r="X484" s="12"/>
      <c r="Y484" s="12"/>
      <c r="Z484" s="12"/>
      <c r="AA484" s="12"/>
      <c r="AB484" s="12"/>
      <c r="AC484" s="12"/>
      <c r="AD484" s="12"/>
      <c r="AE484" s="12"/>
      <c r="AF484" s="2"/>
      <c r="AG484" s="9"/>
      <c r="AH484" s="2"/>
      <c r="AI484" s="9"/>
    </row>
    <row r="485" spans="1:35" s="27" customFormat="1" x14ac:dyDescent="0.25">
      <c r="A485" s="95"/>
      <c r="B485" s="2"/>
      <c r="C485" s="2"/>
      <c r="Q485" s="103"/>
      <c r="R485" s="12"/>
      <c r="S485" s="12"/>
      <c r="T485" s="12"/>
      <c r="U485" s="12"/>
      <c r="V485" s="12"/>
      <c r="W485" s="12"/>
      <c r="X485" s="12"/>
      <c r="Y485" s="12"/>
      <c r="Z485" s="12"/>
      <c r="AA485" s="12"/>
      <c r="AB485" s="12"/>
      <c r="AC485" s="12"/>
      <c r="AD485" s="12"/>
      <c r="AE485" s="12"/>
      <c r="AF485" s="2"/>
      <c r="AG485" s="9"/>
      <c r="AH485" s="2"/>
      <c r="AI485" s="9"/>
    </row>
    <row r="486" spans="1:35" s="27" customFormat="1" x14ac:dyDescent="0.25">
      <c r="A486" s="95"/>
      <c r="B486" s="2"/>
      <c r="C486" s="2"/>
      <c r="Q486" s="103"/>
      <c r="R486" s="12"/>
      <c r="S486" s="12"/>
      <c r="T486" s="12"/>
      <c r="U486" s="12"/>
      <c r="V486" s="12"/>
      <c r="W486" s="12"/>
      <c r="X486" s="12"/>
      <c r="Y486" s="12"/>
      <c r="Z486" s="12"/>
      <c r="AA486" s="12"/>
      <c r="AB486" s="12"/>
      <c r="AC486" s="12"/>
      <c r="AD486" s="12"/>
      <c r="AE486" s="12"/>
      <c r="AF486" s="2"/>
      <c r="AG486" s="9"/>
      <c r="AH486" s="2"/>
      <c r="AI486" s="9"/>
    </row>
    <row r="487" spans="1:35" s="27" customFormat="1" x14ac:dyDescent="0.25">
      <c r="A487" s="95"/>
      <c r="B487" s="2"/>
      <c r="C487" s="2"/>
      <c r="Q487" s="103"/>
      <c r="R487" s="12"/>
      <c r="S487" s="12"/>
      <c r="T487" s="12"/>
      <c r="U487" s="12"/>
      <c r="V487" s="12"/>
      <c r="W487" s="12"/>
      <c r="X487" s="12"/>
      <c r="Y487" s="12"/>
      <c r="Z487" s="12"/>
      <c r="AA487" s="12"/>
      <c r="AB487" s="12"/>
      <c r="AC487" s="12"/>
      <c r="AD487" s="12"/>
      <c r="AE487" s="12"/>
      <c r="AF487" s="2"/>
      <c r="AG487" s="9"/>
      <c r="AH487" s="2"/>
      <c r="AI487" s="9"/>
    </row>
    <row r="488" spans="1:35" s="27" customFormat="1" x14ac:dyDescent="0.25">
      <c r="A488" s="95"/>
      <c r="B488" s="2"/>
      <c r="C488" s="2"/>
      <c r="Q488" s="103"/>
      <c r="R488" s="12"/>
      <c r="S488" s="12"/>
      <c r="T488" s="12"/>
      <c r="U488" s="12"/>
      <c r="V488" s="12"/>
      <c r="W488" s="12"/>
      <c r="X488" s="12"/>
      <c r="Y488" s="12"/>
      <c r="Z488" s="12"/>
      <c r="AA488" s="12"/>
      <c r="AB488" s="12"/>
      <c r="AC488" s="12"/>
      <c r="AD488" s="12"/>
      <c r="AE488" s="12"/>
      <c r="AF488" s="2"/>
      <c r="AG488" s="9"/>
      <c r="AH488" s="2"/>
      <c r="AI488" s="9"/>
    </row>
    <row r="489" spans="1:35" s="27" customFormat="1" x14ac:dyDescent="0.25">
      <c r="A489" s="95"/>
      <c r="B489" s="2"/>
      <c r="C489" s="2"/>
      <c r="Q489" s="103"/>
      <c r="R489" s="12"/>
      <c r="S489" s="12"/>
      <c r="T489" s="12"/>
      <c r="U489" s="12"/>
      <c r="V489" s="12"/>
      <c r="W489" s="12"/>
      <c r="X489" s="12"/>
      <c r="Y489" s="12"/>
      <c r="Z489" s="12"/>
      <c r="AA489" s="12"/>
      <c r="AB489" s="12"/>
      <c r="AC489" s="12"/>
      <c r="AD489" s="12"/>
      <c r="AE489" s="12"/>
      <c r="AF489" s="2"/>
      <c r="AG489" s="9"/>
      <c r="AH489" s="2"/>
      <c r="AI489" s="9"/>
    </row>
    <row r="490" spans="1:35" s="27" customFormat="1" x14ac:dyDescent="0.25">
      <c r="A490" s="95"/>
      <c r="B490" s="2"/>
      <c r="C490" s="2"/>
      <c r="Q490" s="103"/>
      <c r="R490" s="12"/>
      <c r="S490" s="12"/>
      <c r="T490" s="12"/>
      <c r="U490" s="12"/>
      <c r="V490" s="12"/>
      <c r="W490" s="12"/>
      <c r="X490" s="12"/>
      <c r="Y490" s="12"/>
      <c r="Z490" s="12"/>
      <c r="AA490" s="12"/>
      <c r="AB490" s="12"/>
      <c r="AC490" s="12"/>
      <c r="AD490" s="12"/>
      <c r="AE490" s="12"/>
      <c r="AF490" s="2"/>
      <c r="AG490" s="9"/>
      <c r="AH490" s="2"/>
      <c r="AI490" s="9"/>
    </row>
    <row r="491" spans="1:35" s="27" customFormat="1" x14ac:dyDescent="0.25">
      <c r="A491" s="95"/>
      <c r="B491" s="2"/>
      <c r="C491" s="2"/>
      <c r="Q491" s="103"/>
      <c r="R491" s="12"/>
      <c r="S491" s="12"/>
      <c r="T491" s="12"/>
      <c r="U491" s="12"/>
      <c r="V491" s="12"/>
      <c r="W491" s="12"/>
      <c r="X491" s="12"/>
      <c r="Y491" s="12"/>
      <c r="Z491" s="12"/>
      <c r="AA491" s="12"/>
      <c r="AB491" s="12"/>
      <c r="AC491" s="12"/>
      <c r="AD491" s="12"/>
      <c r="AE491" s="12"/>
      <c r="AF491" s="2"/>
      <c r="AG491" s="9"/>
      <c r="AH491" s="2"/>
      <c r="AI491" s="9"/>
    </row>
    <row r="492" spans="1:35" s="27" customFormat="1" x14ac:dyDescent="0.25">
      <c r="A492" s="95"/>
      <c r="B492" s="2"/>
      <c r="C492" s="2"/>
      <c r="Q492" s="103"/>
      <c r="R492" s="12"/>
      <c r="S492" s="12"/>
      <c r="T492" s="12"/>
      <c r="U492" s="12"/>
      <c r="V492" s="12"/>
      <c r="W492" s="12"/>
      <c r="X492" s="12"/>
      <c r="Y492" s="12"/>
      <c r="Z492" s="12"/>
      <c r="AA492" s="12"/>
      <c r="AB492" s="12"/>
      <c r="AC492" s="12"/>
      <c r="AD492" s="12"/>
      <c r="AE492" s="12"/>
      <c r="AF492" s="2"/>
      <c r="AG492" s="9"/>
      <c r="AH492" s="2"/>
      <c r="AI492" s="9"/>
    </row>
    <row r="493" spans="1:35" s="27" customFormat="1" x14ac:dyDescent="0.25">
      <c r="A493" s="95"/>
      <c r="B493" s="2"/>
      <c r="C493" s="2"/>
      <c r="Q493" s="103"/>
      <c r="R493" s="12"/>
      <c r="S493" s="12"/>
      <c r="T493" s="12"/>
      <c r="U493" s="12"/>
      <c r="V493" s="12"/>
      <c r="W493" s="12"/>
      <c r="X493" s="12"/>
      <c r="Y493" s="12"/>
      <c r="Z493" s="12"/>
      <c r="AA493" s="12"/>
      <c r="AB493" s="12"/>
      <c r="AC493" s="12"/>
      <c r="AD493" s="12"/>
      <c r="AE493" s="12"/>
      <c r="AF493" s="2"/>
      <c r="AG493" s="9"/>
      <c r="AH493" s="2"/>
      <c r="AI493" s="9"/>
    </row>
    <row r="494" spans="1:35" s="27" customFormat="1" x14ac:dyDescent="0.25">
      <c r="A494" s="95"/>
      <c r="B494" s="2"/>
      <c r="C494" s="2"/>
      <c r="Q494" s="103"/>
      <c r="R494" s="12"/>
      <c r="S494" s="12"/>
      <c r="T494" s="12"/>
      <c r="U494" s="12"/>
      <c r="V494" s="12"/>
      <c r="W494" s="12"/>
      <c r="X494" s="12"/>
      <c r="Y494" s="12"/>
      <c r="Z494" s="12"/>
      <c r="AA494" s="12"/>
      <c r="AB494" s="12"/>
      <c r="AC494" s="12"/>
      <c r="AD494" s="12"/>
      <c r="AE494" s="12"/>
      <c r="AF494" s="2"/>
      <c r="AG494" s="9"/>
      <c r="AH494" s="2"/>
      <c r="AI494" s="9"/>
    </row>
    <row r="495" spans="1:35" s="27" customFormat="1" x14ac:dyDescent="0.25">
      <c r="A495" s="95"/>
      <c r="B495" s="2"/>
      <c r="C495" s="2"/>
      <c r="Q495" s="103"/>
      <c r="R495" s="12"/>
      <c r="S495" s="12"/>
      <c r="T495" s="12"/>
      <c r="U495" s="12"/>
      <c r="V495" s="12"/>
      <c r="W495" s="12"/>
      <c r="X495" s="12"/>
      <c r="Y495" s="12"/>
      <c r="Z495" s="12"/>
      <c r="AA495" s="12"/>
      <c r="AB495" s="12"/>
      <c r="AC495" s="12"/>
      <c r="AD495" s="12"/>
      <c r="AE495" s="12"/>
      <c r="AF495" s="2"/>
      <c r="AG495" s="9"/>
      <c r="AH495" s="2"/>
      <c r="AI495" s="9"/>
    </row>
    <row r="496" spans="1:35" s="27" customFormat="1" x14ac:dyDescent="0.25">
      <c r="A496" s="95"/>
      <c r="B496" s="2"/>
      <c r="C496" s="2"/>
      <c r="Q496" s="103"/>
      <c r="R496" s="12"/>
      <c r="S496" s="12"/>
      <c r="T496" s="12"/>
      <c r="U496" s="12"/>
      <c r="V496" s="12"/>
      <c r="W496" s="12"/>
      <c r="X496" s="12"/>
      <c r="Y496" s="12"/>
      <c r="Z496" s="12"/>
      <c r="AA496" s="12"/>
      <c r="AB496" s="12"/>
      <c r="AC496" s="12"/>
      <c r="AD496" s="12"/>
      <c r="AE496" s="12"/>
      <c r="AF496" s="2"/>
      <c r="AG496" s="9"/>
      <c r="AH496" s="2"/>
      <c r="AI496" s="9"/>
    </row>
    <row r="497" spans="1:35" s="27" customFormat="1" x14ac:dyDescent="0.25">
      <c r="A497" s="95"/>
      <c r="B497" s="2"/>
      <c r="C497" s="2"/>
      <c r="Q497" s="103"/>
      <c r="R497" s="12"/>
      <c r="S497" s="12"/>
      <c r="T497" s="12"/>
      <c r="U497" s="12"/>
      <c r="V497" s="12"/>
      <c r="W497" s="12"/>
      <c r="X497" s="12"/>
      <c r="Y497" s="12"/>
      <c r="Z497" s="12"/>
      <c r="AA497" s="12"/>
      <c r="AB497" s="12"/>
      <c r="AC497" s="12"/>
      <c r="AD497" s="12"/>
      <c r="AE497" s="12"/>
      <c r="AF497" s="2"/>
      <c r="AG497" s="9"/>
      <c r="AH497" s="2"/>
      <c r="AI497" s="9"/>
    </row>
    <row r="498" spans="1:35" s="27" customFormat="1" x14ac:dyDescent="0.25">
      <c r="A498" s="95"/>
      <c r="B498" s="2"/>
      <c r="C498" s="2"/>
      <c r="Q498" s="103"/>
      <c r="R498" s="12"/>
      <c r="S498" s="12"/>
      <c r="T498" s="12"/>
      <c r="U498" s="12"/>
      <c r="V498" s="12"/>
      <c r="W498" s="12"/>
      <c r="X498" s="12"/>
      <c r="Y498" s="12"/>
      <c r="Z498" s="12"/>
      <c r="AA498" s="12"/>
      <c r="AB498" s="12"/>
      <c r="AC498" s="12"/>
      <c r="AD498" s="12"/>
      <c r="AE498" s="12"/>
      <c r="AF498" s="2"/>
      <c r="AG498" s="9"/>
      <c r="AH498" s="2"/>
      <c r="AI498" s="9"/>
    </row>
    <row r="499" spans="1:35" s="27" customFormat="1" x14ac:dyDescent="0.25">
      <c r="A499" s="95"/>
      <c r="B499" s="2"/>
      <c r="C499" s="2"/>
      <c r="Q499" s="103"/>
      <c r="R499" s="12"/>
      <c r="S499" s="12"/>
      <c r="T499" s="12"/>
      <c r="U499" s="12"/>
      <c r="V499" s="12"/>
      <c r="W499" s="12"/>
      <c r="X499" s="12"/>
      <c r="Y499" s="12"/>
      <c r="Z499" s="12"/>
      <c r="AA499" s="12"/>
      <c r="AB499" s="12"/>
      <c r="AC499" s="12"/>
      <c r="AD499" s="12"/>
      <c r="AE499" s="12"/>
      <c r="AF499" s="2"/>
      <c r="AG499" s="9"/>
      <c r="AH499" s="2"/>
      <c r="AI499" s="9"/>
    </row>
    <row r="500" spans="1:35" s="27" customFormat="1" x14ac:dyDescent="0.25">
      <c r="A500" s="95"/>
      <c r="B500" s="2"/>
      <c r="C500" s="2"/>
      <c r="Q500" s="103"/>
      <c r="R500" s="12"/>
      <c r="S500" s="12"/>
      <c r="T500" s="12"/>
      <c r="U500" s="12"/>
      <c r="V500" s="12"/>
      <c r="W500" s="12"/>
      <c r="X500" s="12"/>
      <c r="Y500" s="12"/>
      <c r="Z500" s="12"/>
      <c r="AA500" s="12"/>
      <c r="AB500" s="12"/>
      <c r="AC500" s="12"/>
      <c r="AD500" s="12"/>
      <c r="AE500" s="12"/>
      <c r="AF500" s="2"/>
      <c r="AG500" s="9"/>
      <c r="AH500" s="2"/>
      <c r="AI500" s="9"/>
    </row>
    <row r="501" spans="1:35" s="27" customFormat="1" x14ac:dyDescent="0.25">
      <c r="A501" s="95"/>
      <c r="B501" s="2"/>
      <c r="C501" s="2"/>
      <c r="Q501" s="103"/>
      <c r="R501" s="12"/>
      <c r="S501" s="12"/>
      <c r="T501" s="12"/>
      <c r="U501" s="12"/>
      <c r="V501" s="12"/>
      <c r="W501" s="12"/>
      <c r="X501" s="12"/>
      <c r="Y501" s="12"/>
      <c r="Z501" s="12"/>
      <c r="AA501" s="12"/>
      <c r="AB501" s="12"/>
      <c r="AC501" s="12"/>
      <c r="AD501" s="12"/>
      <c r="AE501" s="12"/>
      <c r="AF501" s="2"/>
      <c r="AG501" s="9"/>
      <c r="AH501" s="2"/>
      <c r="AI501" s="9"/>
    </row>
    <row r="502" spans="1:35" s="27" customFormat="1" x14ac:dyDescent="0.25">
      <c r="A502" s="95"/>
      <c r="B502" s="2"/>
      <c r="C502" s="2"/>
      <c r="Q502" s="103"/>
      <c r="R502" s="12"/>
      <c r="S502" s="12"/>
      <c r="T502" s="12"/>
      <c r="U502" s="12"/>
      <c r="V502" s="12"/>
      <c r="W502" s="12"/>
      <c r="X502" s="12"/>
      <c r="Y502" s="12"/>
      <c r="Z502" s="12"/>
      <c r="AA502" s="12"/>
      <c r="AB502" s="12"/>
      <c r="AC502" s="12"/>
      <c r="AD502" s="12"/>
      <c r="AE502" s="12"/>
      <c r="AF502" s="2"/>
      <c r="AG502" s="9"/>
      <c r="AH502" s="2"/>
      <c r="AI502" s="9"/>
    </row>
    <row r="503" spans="1:35" s="27" customFormat="1" x14ac:dyDescent="0.25">
      <c r="A503" s="95"/>
      <c r="B503" s="2"/>
      <c r="C503" s="2"/>
      <c r="Q503" s="103"/>
      <c r="R503" s="12"/>
      <c r="S503" s="12"/>
      <c r="T503" s="12"/>
      <c r="U503" s="12"/>
      <c r="V503" s="12"/>
      <c r="W503" s="12"/>
      <c r="X503" s="12"/>
      <c r="Y503" s="12"/>
      <c r="Z503" s="12"/>
      <c r="AA503" s="12"/>
      <c r="AB503" s="12"/>
      <c r="AC503" s="12"/>
      <c r="AD503" s="12"/>
      <c r="AE503" s="12"/>
      <c r="AF503" s="2"/>
      <c r="AG503" s="9"/>
      <c r="AH503" s="2"/>
      <c r="AI503" s="9"/>
    </row>
    <row r="504" spans="1:35" s="27" customFormat="1" x14ac:dyDescent="0.25">
      <c r="A504" s="95"/>
      <c r="B504" s="2"/>
      <c r="C504" s="2"/>
      <c r="Q504" s="103"/>
      <c r="R504" s="12"/>
      <c r="S504" s="12"/>
      <c r="T504" s="12"/>
      <c r="U504" s="12"/>
      <c r="V504" s="12"/>
      <c r="W504" s="12"/>
      <c r="X504" s="12"/>
      <c r="Y504" s="12"/>
      <c r="Z504" s="12"/>
      <c r="AA504" s="12"/>
      <c r="AB504" s="12"/>
      <c r="AC504" s="12"/>
      <c r="AD504" s="12"/>
      <c r="AE504" s="12"/>
      <c r="AF504" s="2"/>
      <c r="AG504" s="9"/>
      <c r="AH504" s="2"/>
      <c r="AI504" s="9"/>
    </row>
    <row r="505" spans="1:35" s="27" customFormat="1" x14ac:dyDescent="0.25">
      <c r="A505" s="95"/>
      <c r="B505" s="2"/>
      <c r="C505" s="2"/>
      <c r="Q505" s="103"/>
      <c r="R505" s="12"/>
      <c r="S505" s="12"/>
      <c r="T505" s="12"/>
      <c r="U505" s="12"/>
      <c r="V505" s="12"/>
      <c r="W505" s="12"/>
      <c r="X505" s="12"/>
      <c r="Y505" s="12"/>
      <c r="Z505" s="12"/>
      <c r="AA505" s="12"/>
      <c r="AB505" s="12"/>
      <c r="AC505" s="12"/>
      <c r="AD505" s="12"/>
      <c r="AE505" s="12"/>
      <c r="AF505" s="2"/>
      <c r="AG505" s="9"/>
      <c r="AH505" s="2"/>
      <c r="AI505" s="9"/>
    </row>
    <row r="506" spans="1:35" s="27" customFormat="1" x14ac:dyDescent="0.25">
      <c r="A506" s="95"/>
      <c r="B506" s="2"/>
      <c r="C506" s="2"/>
      <c r="Q506" s="103"/>
      <c r="R506" s="12"/>
      <c r="S506" s="12"/>
      <c r="T506" s="12"/>
      <c r="U506" s="12"/>
      <c r="V506" s="12"/>
      <c r="W506" s="12"/>
      <c r="X506" s="12"/>
      <c r="Y506" s="12"/>
      <c r="Z506" s="12"/>
      <c r="AA506" s="12"/>
      <c r="AB506" s="12"/>
      <c r="AC506" s="12"/>
      <c r="AD506" s="12"/>
      <c r="AE506" s="12"/>
      <c r="AF506" s="2"/>
      <c r="AG506" s="9"/>
      <c r="AH506" s="2"/>
      <c r="AI506" s="9"/>
    </row>
    <row r="507" spans="1:35" s="27" customFormat="1" x14ac:dyDescent="0.25">
      <c r="A507" s="95"/>
      <c r="B507" s="2"/>
      <c r="C507" s="2"/>
      <c r="Q507" s="103"/>
      <c r="R507" s="12"/>
      <c r="S507" s="12"/>
      <c r="T507" s="12"/>
      <c r="U507" s="12"/>
      <c r="V507" s="12"/>
      <c r="W507" s="12"/>
      <c r="X507" s="12"/>
      <c r="Y507" s="12"/>
      <c r="Z507" s="12"/>
      <c r="AA507" s="12"/>
      <c r="AB507" s="12"/>
      <c r="AC507" s="12"/>
      <c r="AD507" s="12"/>
      <c r="AE507" s="12"/>
      <c r="AF507" s="2"/>
      <c r="AG507" s="9"/>
      <c r="AH507" s="2"/>
      <c r="AI507" s="9"/>
    </row>
    <row r="508" spans="1:35" s="27" customFormat="1" x14ac:dyDescent="0.25">
      <c r="A508" s="95"/>
      <c r="B508" s="2"/>
      <c r="C508" s="2"/>
      <c r="Q508" s="103"/>
      <c r="R508" s="12"/>
      <c r="S508" s="12"/>
      <c r="T508" s="12"/>
      <c r="U508" s="12"/>
      <c r="V508" s="12"/>
      <c r="W508" s="12"/>
      <c r="X508" s="12"/>
      <c r="Y508" s="12"/>
      <c r="Z508" s="12"/>
      <c r="AA508" s="12"/>
      <c r="AB508" s="12"/>
      <c r="AC508" s="12"/>
      <c r="AD508" s="12"/>
      <c r="AE508" s="12"/>
      <c r="AF508" s="2"/>
      <c r="AG508" s="9"/>
      <c r="AH508" s="2"/>
      <c r="AI508" s="9"/>
    </row>
    <row r="509" spans="1:35" s="27" customFormat="1" x14ac:dyDescent="0.25">
      <c r="A509" s="95"/>
      <c r="B509" s="2"/>
      <c r="C509" s="2"/>
      <c r="Q509" s="103"/>
      <c r="R509" s="12"/>
      <c r="S509" s="12"/>
      <c r="T509" s="12"/>
      <c r="U509" s="12"/>
      <c r="V509" s="12"/>
      <c r="W509" s="12"/>
      <c r="X509" s="12"/>
      <c r="Y509" s="12"/>
      <c r="Z509" s="12"/>
      <c r="AA509" s="12"/>
      <c r="AB509" s="12"/>
      <c r="AC509" s="12"/>
      <c r="AD509" s="12"/>
      <c r="AE509" s="12"/>
      <c r="AF509" s="2"/>
      <c r="AG509" s="9"/>
      <c r="AH509" s="2"/>
      <c r="AI509" s="9"/>
    </row>
    <row r="510" spans="1:35" s="27" customFormat="1" x14ac:dyDescent="0.25">
      <c r="A510" s="95"/>
      <c r="B510" s="2"/>
      <c r="C510" s="2"/>
      <c r="Q510" s="103"/>
      <c r="R510" s="12"/>
      <c r="S510" s="12"/>
      <c r="T510" s="12"/>
      <c r="U510" s="12"/>
      <c r="V510" s="12"/>
      <c r="W510" s="12"/>
      <c r="X510" s="12"/>
      <c r="Y510" s="12"/>
      <c r="Z510" s="12"/>
      <c r="AA510" s="12"/>
      <c r="AB510" s="12"/>
      <c r="AC510" s="12"/>
      <c r="AD510" s="12"/>
      <c r="AE510" s="12"/>
      <c r="AF510" s="2"/>
      <c r="AG510" s="9"/>
      <c r="AH510" s="2"/>
      <c r="AI510" s="9"/>
    </row>
    <row r="511" spans="1:35" s="27" customFormat="1" x14ac:dyDescent="0.25">
      <c r="A511" s="95"/>
      <c r="B511" s="2"/>
      <c r="C511" s="2"/>
      <c r="Q511" s="103"/>
      <c r="R511" s="12"/>
      <c r="S511" s="12"/>
      <c r="T511" s="12"/>
      <c r="U511" s="12"/>
      <c r="V511" s="12"/>
      <c r="W511" s="12"/>
      <c r="X511" s="12"/>
      <c r="Y511" s="12"/>
      <c r="Z511" s="12"/>
      <c r="AA511" s="12"/>
      <c r="AB511" s="12"/>
      <c r="AC511" s="12"/>
      <c r="AD511" s="12"/>
      <c r="AE511" s="12"/>
      <c r="AF511" s="2"/>
      <c r="AG511" s="9"/>
      <c r="AH511" s="2"/>
      <c r="AI511" s="9"/>
    </row>
    <row r="512" spans="1:35" s="27" customFormat="1" x14ac:dyDescent="0.25">
      <c r="A512" s="95"/>
      <c r="B512" s="2"/>
      <c r="C512" s="2"/>
      <c r="Q512" s="103"/>
      <c r="R512" s="12"/>
      <c r="S512" s="12"/>
      <c r="T512" s="12"/>
      <c r="U512" s="12"/>
      <c r="V512" s="12"/>
      <c r="W512" s="12"/>
      <c r="X512" s="12"/>
      <c r="Y512" s="12"/>
      <c r="Z512" s="12"/>
      <c r="AA512" s="12"/>
      <c r="AB512" s="12"/>
      <c r="AC512" s="12"/>
      <c r="AD512" s="12"/>
      <c r="AE512" s="12"/>
      <c r="AF512" s="2"/>
      <c r="AG512" s="9"/>
      <c r="AH512" s="2"/>
      <c r="AI512" s="9"/>
    </row>
    <row r="513" spans="1:35" s="27" customFormat="1" x14ac:dyDescent="0.25">
      <c r="A513" s="95"/>
      <c r="B513" s="2"/>
      <c r="C513" s="2"/>
      <c r="Q513" s="103"/>
      <c r="R513" s="12"/>
      <c r="S513" s="12"/>
      <c r="T513" s="12"/>
      <c r="U513" s="12"/>
      <c r="V513" s="12"/>
      <c r="W513" s="12"/>
      <c r="X513" s="12"/>
      <c r="Y513" s="12"/>
      <c r="Z513" s="12"/>
      <c r="AA513" s="12"/>
      <c r="AB513" s="12"/>
      <c r="AC513" s="12"/>
      <c r="AD513" s="12"/>
      <c r="AE513" s="12"/>
      <c r="AF513" s="2"/>
      <c r="AG513" s="9"/>
      <c r="AH513" s="2"/>
      <c r="AI513" s="9"/>
    </row>
    <row r="514" spans="1:35" s="27" customFormat="1" x14ac:dyDescent="0.25">
      <c r="A514" s="95"/>
      <c r="B514" s="2"/>
      <c r="C514" s="2"/>
      <c r="Q514" s="103"/>
      <c r="R514" s="12"/>
      <c r="S514" s="12"/>
      <c r="T514" s="12"/>
      <c r="U514" s="12"/>
      <c r="V514" s="12"/>
      <c r="W514" s="12"/>
      <c r="X514" s="12"/>
      <c r="Y514" s="12"/>
      <c r="Z514" s="12"/>
      <c r="AA514" s="12"/>
      <c r="AB514" s="12"/>
      <c r="AC514" s="12"/>
      <c r="AD514" s="12"/>
      <c r="AE514" s="12"/>
      <c r="AF514" s="2"/>
      <c r="AG514" s="9"/>
      <c r="AH514" s="2"/>
      <c r="AI514" s="9"/>
    </row>
    <row r="515" spans="1:35" s="27" customFormat="1" x14ac:dyDescent="0.25">
      <c r="A515" s="95"/>
      <c r="B515" s="2"/>
      <c r="C515" s="2"/>
      <c r="Q515" s="103"/>
      <c r="R515" s="12"/>
      <c r="S515" s="12"/>
      <c r="T515" s="12"/>
      <c r="U515" s="12"/>
      <c r="V515" s="12"/>
      <c r="W515" s="12"/>
      <c r="X515" s="12"/>
      <c r="Y515" s="12"/>
      <c r="Z515" s="12"/>
      <c r="AA515" s="12"/>
      <c r="AB515" s="12"/>
      <c r="AC515" s="12"/>
      <c r="AD515" s="12"/>
      <c r="AE515" s="12"/>
      <c r="AF515" s="2"/>
      <c r="AG515" s="9"/>
      <c r="AH515" s="2"/>
      <c r="AI515" s="9"/>
    </row>
    <row r="516" spans="1:35" s="27" customFormat="1" x14ac:dyDescent="0.25">
      <c r="A516" s="95"/>
      <c r="B516" s="2"/>
      <c r="C516" s="2"/>
      <c r="Q516" s="103"/>
      <c r="R516" s="12"/>
      <c r="S516" s="12"/>
      <c r="T516" s="12"/>
      <c r="U516" s="12"/>
      <c r="V516" s="12"/>
      <c r="W516" s="12"/>
      <c r="X516" s="12"/>
      <c r="Y516" s="12"/>
      <c r="Z516" s="12"/>
      <c r="AA516" s="12"/>
      <c r="AB516" s="12"/>
      <c r="AC516" s="12"/>
      <c r="AD516" s="12"/>
      <c r="AE516" s="12"/>
      <c r="AF516" s="2"/>
      <c r="AG516" s="9"/>
      <c r="AH516" s="2"/>
      <c r="AI516" s="9"/>
    </row>
    <row r="517" spans="1:35" s="27" customFormat="1" x14ac:dyDescent="0.25">
      <c r="A517" s="95"/>
      <c r="B517" s="2"/>
      <c r="C517" s="2"/>
      <c r="Q517" s="103"/>
      <c r="R517" s="12"/>
      <c r="S517" s="12"/>
      <c r="T517" s="12"/>
      <c r="U517" s="12"/>
      <c r="V517" s="12"/>
      <c r="W517" s="12"/>
      <c r="X517" s="12"/>
      <c r="Y517" s="12"/>
      <c r="Z517" s="12"/>
      <c r="AA517" s="12"/>
      <c r="AB517" s="12"/>
      <c r="AC517" s="12"/>
      <c r="AD517" s="12"/>
      <c r="AE517" s="12"/>
      <c r="AF517" s="2"/>
      <c r="AG517" s="9"/>
      <c r="AH517" s="2"/>
      <c r="AI517" s="9"/>
    </row>
    <row r="518" spans="1:35" s="27" customFormat="1" x14ac:dyDescent="0.25">
      <c r="A518" s="95"/>
      <c r="B518" s="2"/>
      <c r="C518" s="2"/>
      <c r="Q518" s="103"/>
      <c r="R518" s="12"/>
      <c r="S518" s="12"/>
      <c r="T518" s="12"/>
      <c r="U518" s="12"/>
      <c r="V518" s="12"/>
      <c r="W518" s="12"/>
      <c r="X518" s="12"/>
      <c r="Y518" s="12"/>
      <c r="Z518" s="12"/>
      <c r="AA518" s="12"/>
      <c r="AB518" s="12"/>
      <c r="AC518" s="12"/>
      <c r="AD518" s="12"/>
      <c r="AE518" s="12"/>
      <c r="AF518" s="2"/>
      <c r="AG518" s="9"/>
      <c r="AH518" s="2"/>
      <c r="AI518" s="9"/>
    </row>
    <row r="519" spans="1:35" s="27" customFormat="1" x14ac:dyDescent="0.25">
      <c r="A519" s="95"/>
      <c r="B519" s="2"/>
      <c r="C519" s="2"/>
      <c r="Q519" s="103"/>
      <c r="R519" s="12"/>
      <c r="S519" s="12"/>
      <c r="T519" s="12"/>
      <c r="U519" s="12"/>
      <c r="V519" s="12"/>
      <c r="W519" s="12"/>
      <c r="X519" s="12"/>
      <c r="Y519" s="12"/>
      <c r="Z519" s="12"/>
      <c r="AA519" s="12"/>
      <c r="AB519" s="12"/>
      <c r="AC519" s="12"/>
      <c r="AD519" s="12"/>
      <c r="AE519" s="12"/>
      <c r="AF519" s="2"/>
      <c r="AG519" s="9"/>
      <c r="AH519" s="2"/>
      <c r="AI519" s="9"/>
    </row>
    <row r="520" spans="1:35" s="27" customFormat="1" x14ac:dyDescent="0.25">
      <c r="A520" s="95"/>
      <c r="B520" s="2"/>
      <c r="C520" s="2"/>
      <c r="Q520" s="103"/>
      <c r="R520" s="12"/>
      <c r="S520" s="12"/>
      <c r="T520" s="12"/>
      <c r="U520" s="12"/>
      <c r="V520" s="12"/>
      <c r="W520" s="12"/>
      <c r="X520" s="12"/>
      <c r="Y520" s="12"/>
      <c r="Z520" s="12"/>
      <c r="AA520" s="12"/>
      <c r="AB520" s="12"/>
      <c r="AC520" s="12"/>
      <c r="AD520" s="12"/>
      <c r="AE520" s="12"/>
      <c r="AF520" s="2"/>
      <c r="AG520" s="9"/>
      <c r="AH520" s="2"/>
      <c r="AI520" s="9"/>
    </row>
    <row r="521" spans="1:35" s="27" customFormat="1" x14ac:dyDescent="0.25">
      <c r="A521" s="95"/>
      <c r="B521" s="2"/>
      <c r="C521" s="2"/>
      <c r="Q521" s="103"/>
      <c r="R521" s="12"/>
      <c r="S521" s="12"/>
      <c r="T521" s="12"/>
      <c r="U521" s="12"/>
      <c r="V521" s="12"/>
      <c r="W521" s="12"/>
      <c r="X521" s="12"/>
      <c r="Y521" s="12"/>
      <c r="Z521" s="12"/>
      <c r="AA521" s="12"/>
      <c r="AB521" s="12"/>
      <c r="AC521" s="12"/>
      <c r="AD521" s="12"/>
      <c r="AE521" s="12"/>
      <c r="AF521" s="2"/>
      <c r="AG521" s="9"/>
      <c r="AH521" s="2"/>
      <c r="AI521" s="9"/>
    </row>
    <row r="522" spans="1:35" s="27" customFormat="1" x14ac:dyDescent="0.25">
      <c r="A522" s="95"/>
      <c r="B522" s="2"/>
      <c r="C522" s="2"/>
      <c r="Q522" s="103"/>
      <c r="R522" s="12"/>
      <c r="S522" s="12"/>
      <c r="T522" s="12"/>
      <c r="U522" s="12"/>
      <c r="V522" s="12"/>
      <c r="W522" s="12"/>
      <c r="X522" s="12"/>
      <c r="Y522" s="12"/>
      <c r="Z522" s="12"/>
      <c r="AA522" s="12"/>
      <c r="AB522" s="12"/>
      <c r="AC522" s="12"/>
      <c r="AD522" s="12"/>
      <c r="AE522" s="12"/>
      <c r="AF522" s="2"/>
      <c r="AG522" s="9"/>
      <c r="AH522" s="2"/>
      <c r="AI522" s="9"/>
    </row>
    <row r="523" spans="1:35" s="27" customFormat="1" x14ac:dyDescent="0.25">
      <c r="A523" s="95"/>
      <c r="B523" s="2"/>
      <c r="C523" s="2"/>
      <c r="Q523" s="103"/>
      <c r="R523" s="12"/>
      <c r="S523" s="12"/>
      <c r="T523" s="12"/>
      <c r="U523" s="12"/>
      <c r="V523" s="12"/>
      <c r="W523" s="12"/>
      <c r="X523" s="12"/>
      <c r="Y523" s="12"/>
      <c r="Z523" s="12"/>
      <c r="AA523" s="12"/>
      <c r="AB523" s="12"/>
      <c r="AC523" s="12"/>
      <c r="AD523" s="12"/>
      <c r="AE523" s="12"/>
      <c r="AF523" s="2"/>
      <c r="AG523" s="9"/>
      <c r="AH523" s="2"/>
      <c r="AI523" s="9"/>
    </row>
    <row r="524" spans="1:35" s="27" customFormat="1" x14ac:dyDescent="0.25">
      <c r="A524" s="95"/>
      <c r="B524" s="2"/>
      <c r="C524" s="2"/>
      <c r="Q524" s="103"/>
      <c r="R524" s="12"/>
      <c r="S524" s="12"/>
      <c r="T524" s="12"/>
      <c r="U524" s="12"/>
      <c r="V524" s="12"/>
      <c r="W524" s="12"/>
      <c r="X524" s="12"/>
      <c r="Y524" s="12"/>
      <c r="Z524" s="12"/>
      <c r="AA524" s="12"/>
      <c r="AB524" s="12"/>
      <c r="AC524" s="12"/>
      <c r="AD524" s="12"/>
      <c r="AE524" s="12"/>
      <c r="AF524" s="2"/>
      <c r="AG524" s="9"/>
      <c r="AH524" s="2"/>
      <c r="AI524" s="9"/>
    </row>
    <row r="525" spans="1:35" s="27" customFormat="1" x14ac:dyDescent="0.25">
      <c r="A525" s="95"/>
      <c r="B525" s="2"/>
      <c r="C525" s="2"/>
      <c r="Q525" s="103"/>
      <c r="R525" s="12"/>
      <c r="S525" s="12"/>
      <c r="T525" s="12"/>
      <c r="U525" s="12"/>
      <c r="V525" s="12"/>
      <c r="W525" s="12"/>
      <c r="X525" s="12"/>
      <c r="Y525" s="12"/>
      <c r="Z525" s="12"/>
      <c r="AA525" s="12"/>
      <c r="AB525" s="12"/>
      <c r="AC525" s="12"/>
      <c r="AD525" s="12"/>
      <c r="AE525" s="12"/>
      <c r="AF525" s="2"/>
      <c r="AG525" s="9"/>
      <c r="AH525" s="2"/>
      <c r="AI525" s="9"/>
    </row>
    <row r="526" spans="1:35" s="27" customFormat="1" x14ac:dyDescent="0.25">
      <c r="A526" s="95"/>
      <c r="B526" s="2"/>
      <c r="C526" s="2"/>
      <c r="Q526" s="103"/>
      <c r="R526" s="12"/>
      <c r="S526" s="12"/>
      <c r="T526" s="12"/>
      <c r="U526" s="12"/>
      <c r="V526" s="12"/>
      <c r="W526" s="12"/>
      <c r="X526" s="12"/>
      <c r="Y526" s="12"/>
      <c r="Z526" s="12"/>
      <c r="AA526" s="12"/>
      <c r="AB526" s="12"/>
      <c r="AC526" s="12"/>
      <c r="AD526" s="12"/>
      <c r="AE526" s="12"/>
      <c r="AF526" s="2"/>
      <c r="AG526" s="9"/>
      <c r="AH526" s="2"/>
      <c r="AI526" s="9"/>
    </row>
    <row r="527" spans="1:35" s="27" customFormat="1" x14ac:dyDescent="0.25">
      <c r="A527" s="95"/>
      <c r="B527" s="2"/>
      <c r="C527" s="2"/>
      <c r="Q527" s="103"/>
      <c r="R527" s="12"/>
      <c r="S527" s="12"/>
      <c r="T527" s="12"/>
      <c r="U527" s="12"/>
      <c r="V527" s="12"/>
      <c r="W527" s="12"/>
      <c r="X527" s="12"/>
      <c r="Y527" s="12"/>
      <c r="Z527" s="12"/>
      <c r="AA527" s="12"/>
      <c r="AB527" s="12"/>
      <c r="AC527" s="12"/>
      <c r="AD527" s="12"/>
      <c r="AE527" s="12"/>
      <c r="AF527" s="2"/>
      <c r="AG527" s="9"/>
      <c r="AH527" s="2"/>
      <c r="AI527" s="9"/>
    </row>
    <row r="528" spans="1:35" s="27" customFormat="1" x14ac:dyDescent="0.25">
      <c r="A528" s="95"/>
      <c r="B528" s="2"/>
      <c r="C528" s="2"/>
      <c r="Q528" s="103"/>
      <c r="R528" s="12"/>
      <c r="S528" s="12"/>
      <c r="T528" s="12"/>
      <c r="U528" s="12"/>
      <c r="V528" s="12"/>
      <c r="W528" s="12"/>
      <c r="X528" s="12"/>
      <c r="Y528" s="12"/>
      <c r="Z528" s="12"/>
      <c r="AA528" s="12"/>
      <c r="AB528" s="12"/>
      <c r="AC528" s="12"/>
      <c r="AD528" s="12"/>
      <c r="AE528" s="12"/>
      <c r="AF528" s="2"/>
      <c r="AG528" s="9"/>
      <c r="AH528" s="2"/>
      <c r="AI528" s="9"/>
    </row>
    <row r="529" spans="1:35" s="27" customFormat="1" x14ac:dyDescent="0.25">
      <c r="A529" s="95"/>
      <c r="B529" s="2"/>
      <c r="C529" s="2"/>
      <c r="Q529" s="103"/>
      <c r="R529" s="12"/>
      <c r="S529" s="12"/>
      <c r="T529" s="12"/>
      <c r="U529" s="12"/>
      <c r="V529" s="12"/>
      <c r="W529" s="12"/>
      <c r="X529" s="12"/>
      <c r="Y529" s="12"/>
      <c r="Z529" s="12"/>
      <c r="AA529" s="12"/>
      <c r="AB529" s="12"/>
      <c r="AC529" s="12"/>
      <c r="AD529" s="12"/>
      <c r="AE529" s="12"/>
      <c r="AF529" s="2"/>
      <c r="AG529" s="9"/>
      <c r="AH529" s="2"/>
      <c r="AI529" s="9"/>
    </row>
    <row r="530" spans="1:35" s="27" customFormat="1" x14ac:dyDescent="0.25">
      <c r="A530" s="95"/>
      <c r="B530" s="2"/>
      <c r="C530" s="2"/>
      <c r="Q530" s="103"/>
      <c r="R530" s="12"/>
      <c r="S530" s="12"/>
      <c r="T530" s="12"/>
      <c r="U530" s="12"/>
      <c r="V530" s="12"/>
      <c r="W530" s="12"/>
      <c r="X530" s="12"/>
      <c r="Y530" s="12"/>
      <c r="Z530" s="12"/>
      <c r="AA530" s="12"/>
      <c r="AB530" s="12"/>
      <c r="AC530" s="12"/>
      <c r="AD530" s="12"/>
      <c r="AE530" s="12"/>
      <c r="AF530" s="2"/>
      <c r="AG530" s="9"/>
      <c r="AH530" s="2"/>
      <c r="AI530" s="9"/>
    </row>
    <row r="531" spans="1:35" s="27" customFormat="1" x14ac:dyDescent="0.25">
      <c r="A531" s="95"/>
      <c r="B531" s="2"/>
      <c r="C531" s="2"/>
      <c r="Q531" s="103"/>
      <c r="R531" s="12"/>
      <c r="S531" s="12"/>
      <c r="T531" s="12"/>
      <c r="U531" s="12"/>
      <c r="V531" s="12"/>
      <c r="W531" s="12"/>
      <c r="X531" s="12"/>
      <c r="Y531" s="12"/>
      <c r="Z531" s="12"/>
      <c r="AA531" s="12"/>
      <c r="AB531" s="12"/>
      <c r="AC531" s="12"/>
      <c r="AD531" s="12"/>
      <c r="AE531" s="12"/>
      <c r="AF531" s="2"/>
      <c r="AG531" s="9"/>
      <c r="AH531" s="2"/>
      <c r="AI531" s="9"/>
    </row>
    <row r="532" spans="1:35" s="27" customFormat="1" x14ac:dyDescent="0.25">
      <c r="A532" s="95"/>
      <c r="B532" s="2"/>
      <c r="C532" s="2"/>
      <c r="Q532" s="103"/>
      <c r="R532" s="12"/>
      <c r="S532" s="12"/>
      <c r="T532" s="12"/>
      <c r="U532" s="12"/>
      <c r="V532" s="12"/>
      <c r="W532" s="12"/>
      <c r="X532" s="12"/>
      <c r="Y532" s="12"/>
      <c r="Z532" s="12"/>
      <c r="AA532" s="12"/>
      <c r="AB532" s="12"/>
      <c r="AC532" s="12"/>
      <c r="AD532" s="12"/>
      <c r="AE532" s="12"/>
      <c r="AF532" s="2"/>
      <c r="AG532" s="9"/>
      <c r="AH532" s="2"/>
      <c r="AI532" s="9"/>
    </row>
    <row r="533" spans="1:35" s="27" customFormat="1" x14ac:dyDescent="0.25">
      <c r="A533" s="95"/>
      <c r="B533" s="2"/>
      <c r="C533" s="2"/>
      <c r="Q533" s="103"/>
      <c r="R533" s="12"/>
      <c r="S533" s="12"/>
      <c r="T533" s="12"/>
      <c r="U533" s="12"/>
      <c r="V533" s="12"/>
      <c r="W533" s="12"/>
      <c r="X533" s="12"/>
      <c r="Y533" s="12"/>
      <c r="Z533" s="12"/>
      <c r="AA533" s="12"/>
      <c r="AB533" s="12"/>
      <c r="AC533" s="12"/>
      <c r="AD533" s="12"/>
      <c r="AE533" s="12"/>
      <c r="AF533" s="2"/>
      <c r="AG533" s="9"/>
      <c r="AH533" s="2"/>
      <c r="AI533" s="9"/>
    </row>
    <row r="534" spans="1:35" s="27" customFormat="1" x14ac:dyDescent="0.25">
      <c r="A534" s="95"/>
      <c r="B534" s="2"/>
      <c r="C534" s="2"/>
      <c r="Q534" s="103"/>
      <c r="R534" s="12"/>
      <c r="S534" s="12"/>
      <c r="T534" s="12"/>
      <c r="U534" s="12"/>
      <c r="V534" s="12"/>
      <c r="W534" s="12"/>
      <c r="X534" s="12"/>
      <c r="Y534" s="12"/>
      <c r="Z534" s="12"/>
      <c r="AA534" s="12"/>
      <c r="AB534" s="12"/>
      <c r="AC534" s="12"/>
      <c r="AD534" s="12"/>
      <c r="AE534" s="12"/>
      <c r="AF534" s="2"/>
      <c r="AG534" s="9"/>
      <c r="AH534" s="2"/>
      <c r="AI534" s="9"/>
    </row>
    <row r="535" spans="1:35" s="27" customFormat="1" x14ac:dyDescent="0.25">
      <c r="A535" s="95"/>
      <c r="B535" s="2"/>
      <c r="C535" s="2"/>
      <c r="Q535" s="103"/>
      <c r="R535" s="12"/>
      <c r="S535" s="12"/>
      <c r="T535" s="12"/>
      <c r="U535" s="12"/>
      <c r="V535" s="12"/>
      <c r="W535" s="12"/>
      <c r="X535" s="12"/>
      <c r="Y535" s="12"/>
      <c r="Z535" s="12"/>
      <c r="AA535" s="12"/>
      <c r="AB535" s="12"/>
      <c r="AC535" s="12"/>
      <c r="AD535" s="12"/>
      <c r="AE535" s="12"/>
      <c r="AF535" s="2"/>
      <c r="AG535" s="9"/>
      <c r="AH535" s="2"/>
      <c r="AI535" s="9"/>
    </row>
    <row r="536" spans="1:35" s="27" customFormat="1" x14ac:dyDescent="0.25">
      <c r="A536" s="95"/>
      <c r="B536" s="2"/>
      <c r="C536" s="2"/>
      <c r="Q536" s="103"/>
      <c r="R536" s="12"/>
      <c r="S536" s="12"/>
      <c r="T536" s="12"/>
      <c r="U536" s="12"/>
      <c r="V536" s="12"/>
      <c r="W536" s="12"/>
      <c r="X536" s="12"/>
      <c r="Y536" s="12"/>
      <c r="Z536" s="12"/>
      <c r="AA536" s="12"/>
      <c r="AB536" s="12"/>
      <c r="AC536" s="12"/>
      <c r="AD536" s="12"/>
      <c r="AE536" s="12"/>
      <c r="AF536" s="2"/>
      <c r="AG536" s="9"/>
      <c r="AH536" s="2"/>
      <c r="AI536" s="9"/>
    </row>
    <row r="537" spans="1:35" s="27" customFormat="1" x14ac:dyDescent="0.25">
      <c r="A537" s="95"/>
      <c r="B537" s="2"/>
      <c r="C537" s="2"/>
      <c r="Q537" s="103"/>
      <c r="R537" s="12"/>
      <c r="S537" s="12"/>
      <c r="T537" s="12"/>
      <c r="U537" s="12"/>
      <c r="V537" s="12"/>
      <c r="W537" s="12"/>
      <c r="X537" s="12"/>
      <c r="Y537" s="12"/>
      <c r="Z537" s="12"/>
      <c r="AA537" s="12"/>
      <c r="AB537" s="12"/>
      <c r="AC537" s="12"/>
      <c r="AD537" s="12"/>
      <c r="AE537" s="12"/>
      <c r="AF537" s="2"/>
      <c r="AG537" s="9"/>
      <c r="AH537" s="2"/>
      <c r="AI537" s="9"/>
    </row>
    <row r="538" spans="1:35" s="27" customFormat="1" x14ac:dyDescent="0.25">
      <c r="A538" s="95"/>
      <c r="B538" s="2"/>
      <c r="C538" s="2"/>
      <c r="Q538" s="103"/>
      <c r="R538" s="12"/>
      <c r="S538" s="12"/>
      <c r="T538" s="12"/>
      <c r="U538" s="12"/>
      <c r="V538" s="12"/>
      <c r="W538" s="12"/>
      <c r="X538" s="12"/>
      <c r="Y538" s="12"/>
      <c r="Z538" s="12"/>
      <c r="AA538" s="12"/>
      <c r="AB538" s="12"/>
      <c r="AC538" s="12"/>
      <c r="AD538" s="12"/>
      <c r="AE538" s="12"/>
      <c r="AF538" s="2"/>
      <c r="AG538" s="9"/>
      <c r="AH538" s="2"/>
      <c r="AI538" s="9"/>
    </row>
    <row r="539" spans="1:35" s="27" customFormat="1" x14ac:dyDescent="0.25">
      <c r="A539" s="95"/>
      <c r="B539" s="2"/>
      <c r="C539" s="2"/>
      <c r="Q539" s="103"/>
      <c r="R539" s="12"/>
      <c r="S539" s="12"/>
      <c r="T539" s="12"/>
      <c r="U539" s="12"/>
      <c r="V539" s="12"/>
      <c r="W539" s="12"/>
      <c r="X539" s="12"/>
      <c r="Y539" s="12"/>
      <c r="Z539" s="12"/>
      <c r="AA539" s="12"/>
      <c r="AB539" s="12"/>
      <c r="AC539" s="12"/>
      <c r="AD539" s="12"/>
      <c r="AE539" s="12"/>
      <c r="AF539" s="2"/>
      <c r="AG539" s="9"/>
      <c r="AH539" s="2"/>
      <c r="AI539" s="9"/>
    </row>
    <row r="540" spans="1:35" s="27" customFormat="1" x14ac:dyDescent="0.25">
      <c r="A540" s="95"/>
      <c r="B540" s="2"/>
      <c r="C540" s="2"/>
      <c r="Q540" s="103"/>
      <c r="R540" s="12"/>
      <c r="S540" s="12"/>
      <c r="T540" s="12"/>
      <c r="U540" s="12"/>
      <c r="V540" s="12"/>
      <c r="W540" s="12"/>
      <c r="X540" s="12"/>
      <c r="Y540" s="12"/>
      <c r="Z540" s="12"/>
      <c r="AA540" s="12"/>
      <c r="AB540" s="12"/>
      <c r="AC540" s="12"/>
      <c r="AD540" s="12"/>
      <c r="AE540" s="12"/>
      <c r="AF540" s="2"/>
      <c r="AG540" s="9"/>
      <c r="AH540" s="2"/>
      <c r="AI540" s="9"/>
    </row>
    <row r="541" spans="1:35" s="27" customFormat="1" x14ac:dyDescent="0.25">
      <c r="A541" s="95"/>
      <c r="B541" s="2"/>
      <c r="C541" s="2"/>
      <c r="Q541" s="103"/>
      <c r="R541" s="12"/>
      <c r="S541" s="12"/>
      <c r="T541" s="12"/>
      <c r="U541" s="12"/>
      <c r="V541" s="12"/>
      <c r="W541" s="12"/>
      <c r="X541" s="12"/>
      <c r="Y541" s="12"/>
      <c r="Z541" s="12"/>
      <c r="AA541" s="12"/>
      <c r="AB541" s="12"/>
      <c r="AC541" s="12"/>
      <c r="AD541" s="12"/>
      <c r="AE541" s="12"/>
      <c r="AF541" s="2"/>
      <c r="AG541" s="9"/>
      <c r="AH541" s="2"/>
      <c r="AI541" s="9"/>
    </row>
    <row r="542" spans="1:35" s="27" customFormat="1" x14ac:dyDescent="0.25">
      <c r="A542" s="95"/>
      <c r="B542" s="2"/>
      <c r="C542" s="2"/>
      <c r="Q542" s="103"/>
      <c r="R542" s="12"/>
      <c r="S542" s="12"/>
      <c r="T542" s="12"/>
      <c r="U542" s="12"/>
      <c r="V542" s="12"/>
      <c r="W542" s="12"/>
      <c r="X542" s="12"/>
      <c r="Y542" s="12"/>
      <c r="Z542" s="12"/>
      <c r="AA542" s="12"/>
      <c r="AB542" s="12"/>
      <c r="AC542" s="12"/>
      <c r="AD542" s="12"/>
      <c r="AE542" s="12"/>
      <c r="AF542" s="2"/>
      <c r="AG542" s="9"/>
      <c r="AH542" s="2"/>
      <c r="AI542" s="9"/>
    </row>
    <row r="543" spans="1:35" s="27" customFormat="1" x14ac:dyDescent="0.25">
      <c r="A543" s="95"/>
      <c r="B543" s="2"/>
      <c r="C543" s="2"/>
      <c r="Q543" s="103"/>
      <c r="R543" s="12"/>
      <c r="S543" s="12"/>
      <c r="T543" s="12"/>
      <c r="U543" s="12"/>
      <c r="V543" s="12"/>
      <c r="W543" s="12"/>
      <c r="X543" s="12"/>
      <c r="Y543" s="12"/>
      <c r="Z543" s="12"/>
      <c r="AA543" s="12"/>
      <c r="AB543" s="12"/>
      <c r="AC543" s="12"/>
      <c r="AD543" s="12"/>
      <c r="AE543" s="12"/>
      <c r="AF543" s="2"/>
      <c r="AG543" s="9"/>
      <c r="AH543" s="2"/>
      <c r="AI543" s="9"/>
    </row>
    <row r="544" spans="1:35" s="27" customFormat="1" x14ac:dyDescent="0.25">
      <c r="A544" s="95"/>
      <c r="B544" s="2"/>
      <c r="C544" s="2"/>
      <c r="Q544" s="103"/>
      <c r="R544" s="12"/>
      <c r="S544" s="12"/>
      <c r="T544" s="12"/>
      <c r="U544" s="12"/>
      <c r="V544" s="12"/>
      <c r="W544" s="12"/>
      <c r="X544" s="12"/>
      <c r="Y544" s="12"/>
      <c r="Z544" s="12"/>
      <c r="AA544" s="12"/>
      <c r="AB544" s="12"/>
      <c r="AC544" s="12"/>
      <c r="AD544" s="12"/>
      <c r="AE544" s="12"/>
      <c r="AF544" s="2"/>
      <c r="AG544" s="9"/>
      <c r="AH544" s="2"/>
      <c r="AI544" s="9"/>
    </row>
    <row r="545" spans="1:35" s="27" customFormat="1" x14ac:dyDescent="0.25">
      <c r="A545" s="95"/>
      <c r="B545" s="2"/>
      <c r="C545" s="2"/>
      <c r="Q545" s="103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  <c r="AC545" s="12"/>
      <c r="AD545" s="12"/>
      <c r="AE545" s="12"/>
      <c r="AF545" s="2"/>
      <c r="AG545" s="9"/>
      <c r="AH545" s="2"/>
      <c r="AI545" s="9"/>
    </row>
    <row r="546" spans="1:35" s="27" customFormat="1" x14ac:dyDescent="0.25">
      <c r="A546" s="95"/>
      <c r="B546" s="2"/>
      <c r="C546" s="2"/>
      <c r="Q546" s="103"/>
      <c r="R546" s="12"/>
      <c r="S546" s="12"/>
      <c r="T546" s="12"/>
      <c r="U546" s="12"/>
      <c r="V546" s="12"/>
      <c r="W546" s="12"/>
      <c r="X546" s="12"/>
      <c r="Y546" s="12"/>
      <c r="Z546" s="12"/>
      <c r="AA546" s="12"/>
      <c r="AB546" s="12"/>
      <c r="AC546" s="12"/>
      <c r="AD546" s="12"/>
      <c r="AE546" s="12"/>
      <c r="AF546" s="2"/>
      <c r="AG546" s="9"/>
      <c r="AH546" s="2"/>
      <c r="AI546" s="9"/>
    </row>
    <row r="547" spans="1:35" s="27" customFormat="1" x14ac:dyDescent="0.25">
      <c r="A547" s="95"/>
      <c r="B547" s="2"/>
      <c r="C547" s="2"/>
      <c r="Q547" s="103"/>
      <c r="R547" s="12"/>
      <c r="S547" s="12"/>
      <c r="T547" s="12"/>
      <c r="U547" s="12"/>
      <c r="V547" s="12"/>
      <c r="W547" s="12"/>
      <c r="X547" s="12"/>
      <c r="Y547" s="12"/>
      <c r="Z547" s="12"/>
      <c r="AA547" s="12"/>
      <c r="AB547" s="12"/>
      <c r="AC547" s="12"/>
      <c r="AD547" s="12"/>
      <c r="AE547" s="12"/>
      <c r="AF547" s="2"/>
      <c r="AG547" s="9"/>
      <c r="AH547" s="2"/>
      <c r="AI547" s="9"/>
    </row>
    <row r="548" spans="1:35" s="27" customFormat="1" x14ac:dyDescent="0.25">
      <c r="A548" s="95"/>
      <c r="B548" s="2"/>
      <c r="C548" s="2"/>
      <c r="Q548" s="103"/>
      <c r="R548" s="12"/>
      <c r="S548" s="12"/>
      <c r="T548" s="12"/>
      <c r="U548" s="12"/>
      <c r="V548" s="12"/>
      <c r="W548" s="12"/>
      <c r="X548" s="12"/>
      <c r="Y548" s="12"/>
      <c r="Z548" s="12"/>
      <c r="AA548" s="12"/>
      <c r="AB548" s="12"/>
      <c r="AC548" s="12"/>
      <c r="AD548" s="12"/>
      <c r="AE548" s="12"/>
      <c r="AF548" s="2"/>
      <c r="AG548" s="9"/>
      <c r="AH548" s="2"/>
      <c r="AI548" s="9"/>
    </row>
    <row r="549" spans="1:35" s="27" customFormat="1" x14ac:dyDescent="0.25">
      <c r="A549" s="95"/>
      <c r="B549" s="2"/>
      <c r="C549" s="2"/>
      <c r="Q549" s="103"/>
      <c r="R549" s="12"/>
      <c r="S549" s="12"/>
      <c r="T549" s="12"/>
      <c r="U549" s="12"/>
      <c r="V549" s="12"/>
      <c r="W549" s="12"/>
      <c r="X549" s="12"/>
      <c r="Y549" s="12"/>
      <c r="Z549" s="12"/>
      <c r="AA549" s="12"/>
      <c r="AB549" s="12"/>
      <c r="AC549" s="12"/>
      <c r="AD549" s="12"/>
      <c r="AE549" s="12"/>
      <c r="AF549" s="2"/>
      <c r="AG549" s="9"/>
      <c r="AH549" s="2"/>
      <c r="AI549" s="9"/>
    </row>
    <row r="550" spans="1:35" s="27" customFormat="1" x14ac:dyDescent="0.25">
      <c r="A550" s="95"/>
      <c r="B550" s="2"/>
      <c r="C550" s="2"/>
      <c r="Q550" s="103"/>
      <c r="R550" s="12"/>
      <c r="S550" s="12"/>
      <c r="T550" s="12"/>
      <c r="U550" s="12"/>
      <c r="V550" s="12"/>
      <c r="W550" s="12"/>
      <c r="X550" s="12"/>
      <c r="Y550" s="12"/>
      <c r="Z550" s="12"/>
      <c r="AA550" s="12"/>
      <c r="AB550" s="12"/>
      <c r="AC550" s="12"/>
      <c r="AD550" s="12"/>
      <c r="AE550" s="12"/>
      <c r="AF550" s="2"/>
      <c r="AG550" s="9"/>
      <c r="AH550" s="2"/>
      <c r="AI550" s="9"/>
    </row>
    <row r="551" spans="1:35" s="27" customFormat="1" x14ac:dyDescent="0.25">
      <c r="A551" s="95"/>
      <c r="B551" s="2"/>
      <c r="C551" s="2"/>
      <c r="Q551" s="103"/>
      <c r="R551" s="12"/>
      <c r="S551" s="12"/>
      <c r="T551" s="12"/>
      <c r="U551" s="12"/>
      <c r="V551" s="12"/>
      <c r="W551" s="12"/>
      <c r="X551" s="12"/>
      <c r="Y551" s="12"/>
      <c r="Z551" s="12"/>
      <c r="AA551" s="12"/>
      <c r="AB551" s="12"/>
      <c r="AC551" s="12"/>
      <c r="AD551" s="12"/>
      <c r="AE551" s="12"/>
      <c r="AF551" s="2"/>
      <c r="AG551" s="9"/>
      <c r="AH551" s="2"/>
      <c r="AI551" s="9"/>
    </row>
    <row r="552" spans="1:35" s="27" customFormat="1" x14ac:dyDescent="0.25">
      <c r="A552" s="95"/>
      <c r="B552" s="2"/>
      <c r="C552" s="2"/>
      <c r="Q552" s="103"/>
      <c r="R552" s="12"/>
      <c r="S552" s="12"/>
      <c r="T552" s="12"/>
      <c r="U552" s="12"/>
      <c r="V552" s="12"/>
      <c r="W552" s="12"/>
      <c r="X552" s="12"/>
      <c r="Y552" s="12"/>
      <c r="Z552" s="12"/>
      <c r="AA552" s="12"/>
      <c r="AB552" s="12"/>
      <c r="AC552" s="12"/>
      <c r="AD552" s="12"/>
      <c r="AE552" s="12"/>
      <c r="AF552" s="2"/>
      <c r="AG552" s="9"/>
      <c r="AH552" s="2"/>
      <c r="AI552" s="9"/>
    </row>
    <row r="553" spans="1:35" s="27" customFormat="1" x14ac:dyDescent="0.25">
      <c r="A553" s="95"/>
      <c r="B553" s="2"/>
      <c r="C553" s="2"/>
      <c r="Q553" s="103"/>
      <c r="R553" s="12"/>
      <c r="S553" s="12"/>
      <c r="T553" s="12"/>
      <c r="U553" s="12"/>
      <c r="V553" s="12"/>
      <c r="W553" s="12"/>
      <c r="X553" s="12"/>
      <c r="Y553" s="12"/>
      <c r="Z553" s="12"/>
      <c r="AA553" s="12"/>
      <c r="AB553" s="12"/>
      <c r="AC553" s="12"/>
      <c r="AD553" s="12"/>
      <c r="AE553" s="12"/>
      <c r="AF553" s="2"/>
      <c r="AG553" s="9"/>
      <c r="AH553" s="2"/>
      <c r="AI553" s="9"/>
    </row>
    <row r="554" spans="1:35" s="27" customFormat="1" x14ac:dyDescent="0.25">
      <c r="A554" s="95"/>
      <c r="B554" s="2"/>
      <c r="C554" s="2"/>
      <c r="Q554" s="103"/>
      <c r="R554" s="12"/>
      <c r="S554" s="12"/>
      <c r="T554" s="12"/>
      <c r="U554" s="12"/>
      <c r="V554" s="12"/>
      <c r="W554" s="12"/>
      <c r="X554" s="12"/>
      <c r="Y554" s="12"/>
      <c r="Z554" s="12"/>
      <c r="AA554" s="12"/>
      <c r="AB554" s="12"/>
      <c r="AC554" s="12"/>
      <c r="AD554" s="12"/>
      <c r="AE554" s="12"/>
      <c r="AF554" s="2"/>
      <c r="AG554" s="9"/>
      <c r="AH554" s="2"/>
      <c r="AI554" s="9"/>
    </row>
    <row r="555" spans="1:35" s="27" customFormat="1" x14ac:dyDescent="0.25">
      <c r="A555" s="95"/>
      <c r="B555" s="2"/>
      <c r="C555" s="2"/>
      <c r="Q555" s="103"/>
      <c r="R555" s="12"/>
      <c r="S555" s="12"/>
      <c r="T555" s="12"/>
      <c r="U555" s="12"/>
      <c r="V555" s="12"/>
      <c r="W555" s="12"/>
      <c r="X555" s="12"/>
      <c r="Y555" s="12"/>
      <c r="Z555" s="12"/>
      <c r="AA555" s="12"/>
      <c r="AB555" s="12"/>
      <c r="AC555" s="12"/>
      <c r="AD555" s="12"/>
      <c r="AE555" s="12"/>
      <c r="AF555" s="2"/>
      <c r="AG555" s="9"/>
      <c r="AH555" s="2"/>
      <c r="AI555" s="9"/>
    </row>
    <row r="556" spans="1:35" s="27" customFormat="1" x14ac:dyDescent="0.25">
      <c r="A556" s="95"/>
      <c r="B556" s="2"/>
      <c r="C556" s="2"/>
      <c r="Q556" s="103"/>
      <c r="R556" s="12"/>
      <c r="S556" s="12"/>
      <c r="T556" s="12"/>
      <c r="U556" s="12"/>
      <c r="V556" s="12"/>
      <c r="W556" s="12"/>
      <c r="X556" s="12"/>
      <c r="Y556" s="12"/>
      <c r="Z556" s="12"/>
      <c r="AA556" s="12"/>
      <c r="AB556" s="12"/>
      <c r="AC556" s="12"/>
      <c r="AD556" s="12"/>
      <c r="AE556" s="12"/>
      <c r="AF556" s="2"/>
      <c r="AG556" s="9"/>
      <c r="AH556" s="2"/>
      <c r="AI556" s="9"/>
    </row>
    <row r="557" spans="1:35" s="27" customFormat="1" x14ac:dyDescent="0.25">
      <c r="A557" s="95"/>
      <c r="B557" s="2"/>
      <c r="C557" s="2"/>
      <c r="Q557" s="103"/>
      <c r="R557" s="12"/>
      <c r="S557" s="12"/>
      <c r="T557" s="12"/>
      <c r="U557" s="12"/>
      <c r="V557" s="12"/>
      <c r="W557" s="12"/>
      <c r="X557" s="12"/>
      <c r="Y557" s="12"/>
      <c r="Z557" s="12"/>
      <c r="AA557" s="12"/>
      <c r="AB557" s="12"/>
      <c r="AC557" s="12"/>
      <c r="AD557" s="12"/>
      <c r="AE557" s="12"/>
      <c r="AF557" s="2"/>
      <c r="AG557" s="9"/>
      <c r="AH557" s="2"/>
      <c r="AI557" s="9"/>
    </row>
    <row r="558" spans="1:35" s="27" customFormat="1" x14ac:dyDescent="0.25">
      <c r="A558" s="95"/>
      <c r="B558" s="2"/>
      <c r="C558" s="2"/>
      <c r="Q558" s="103"/>
      <c r="R558" s="12"/>
      <c r="S558" s="12"/>
      <c r="T558" s="12"/>
      <c r="U558" s="12"/>
      <c r="V558" s="12"/>
      <c r="W558" s="12"/>
      <c r="X558" s="12"/>
      <c r="Y558" s="12"/>
      <c r="Z558" s="12"/>
      <c r="AA558" s="12"/>
      <c r="AB558" s="12"/>
      <c r="AC558" s="12"/>
      <c r="AD558" s="12"/>
      <c r="AE558" s="12"/>
      <c r="AF558" s="2"/>
      <c r="AG558" s="9"/>
      <c r="AH558" s="2"/>
      <c r="AI558" s="9"/>
    </row>
    <row r="559" spans="1:35" s="27" customFormat="1" x14ac:dyDescent="0.25">
      <c r="A559" s="95"/>
      <c r="B559" s="2"/>
      <c r="C559" s="2"/>
      <c r="Q559" s="103"/>
      <c r="R559" s="12"/>
      <c r="S559" s="12"/>
      <c r="T559" s="12"/>
      <c r="U559" s="12"/>
      <c r="V559" s="12"/>
      <c r="W559" s="12"/>
      <c r="X559" s="12"/>
      <c r="Y559" s="12"/>
      <c r="Z559" s="12"/>
      <c r="AA559" s="12"/>
      <c r="AB559" s="12"/>
      <c r="AC559" s="12"/>
      <c r="AD559" s="12"/>
      <c r="AE559" s="12"/>
      <c r="AF559" s="2"/>
      <c r="AG559" s="9"/>
      <c r="AH559" s="2"/>
      <c r="AI559" s="9"/>
    </row>
    <row r="560" spans="1:35" s="27" customFormat="1" x14ac:dyDescent="0.25">
      <c r="A560" s="95"/>
      <c r="B560" s="2"/>
      <c r="C560" s="2"/>
      <c r="Q560" s="103"/>
      <c r="R560" s="12"/>
      <c r="S560" s="12"/>
      <c r="T560" s="12"/>
      <c r="U560" s="12"/>
      <c r="V560" s="12"/>
      <c r="W560" s="12"/>
      <c r="X560" s="12"/>
      <c r="Y560" s="12"/>
      <c r="Z560" s="12"/>
      <c r="AA560" s="12"/>
      <c r="AB560" s="12"/>
      <c r="AC560" s="12"/>
      <c r="AD560" s="12"/>
      <c r="AE560" s="12"/>
      <c r="AF560" s="2"/>
      <c r="AG560" s="9"/>
      <c r="AH560" s="2"/>
      <c r="AI560" s="9"/>
    </row>
    <row r="561" spans="1:35" s="27" customFormat="1" x14ac:dyDescent="0.25">
      <c r="A561" s="95"/>
      <c r="B561" s="2"/>
      <c r="C561" s="2"/>
      <c r="Q561" s="103"/>
      <c r="R561" s="12"/>
      <c r="S561" s="12"/>
      <c r="T561" s="12"/>
      <c r="U561" s="12"/>
      <c r="V561" s="12"/>
      <c r="W561" s="12"/>
      <c r="X561" s="12"/>
      <c r="Y561" s="12"/>
      <c r="Z561" s="12"/>
      <c r="AA561" s="12"/>
      <c r="AB561" s="12"/>
      <c r="AC561" s="12"/>
      <c r="AD561" s="12"/>
      <c r="AE561" s="12"/>
      <c r="AF561" s="2"/>
      <c r="AG561" s="9"/>
      <c r="AH561" s="2"/>
      <c r="AI561" s="9"/>
    </row>
    <row r="562" spans="1:35" s="27" customFormat="1" x14ac:dyDescent="0.25">
      <c r="A562" s="95"/>
      <c r="B562" s="2"/>
      <c r="C562" s="2"/>
      <c r="Q562" s="103"/>
      <c r="R562" s="12"/>
      <c r="S562" s="12"/>
      <c r="T562" s="12"/>
      <c r="U562" s="12"/>
      <c r="V562" s="12"/>
      <c r="W562" s="12"/>
      <c r="X562" s="12"/>
      <c r="Y562" s="12"/>
      <c r="Z562" s="12"/>
      <c r="AA562" s="12"/>
      <c r="AB562" s="12"/>
      <c r="AC562" s="12"/>
      <c r="AD562" s="12"/>
      <c r="AE562" s="12"/>
      <c r="AF562" s="2"/>
      <c r="AG562" s="9"/>
      <c r="AH562" s="2"/>
      <c r="AI562" s="9"/>
    </row>
    <row r="563" spans="1:35" s="27" customFormat="1" x14ac:dyDescent="0.25">
      <c r="A563" s="95"/>
      <c r="B563" s="2"/>
      <c r="C563" s="2"/>
      <c r="Q563" s="103"/>
      <c r="R563" s="12"/>
      <c r="S563" s="12"/>
      <c r="T563" s="12"/>
      <c r="U563" s="12"/>
      <c r="V563" s="12"/>
      <c r="W563" s="12"/>
      <c r="X563" s="12"/>
      <c r="Y563" s="12"/>
      <c r="Z563" s="12"/>
      <c r="AA563" s="12"/>
      <c r="AB563" s="12"/>
      <c r="AC563" s="12"/>
      <c r="AD563" s="12"/>
      <c r="AE563" s="12"/>
      <c r="AF563" s="2"/>
      <c r="AG563" s="9"/>
      <c r="AH563" s="2"/>
      <c r="AI563" s="9"/>
    </row>
    <row r="564" spans="1:35" s="27" customFormat="1" x14ac:dyDescent="0.25">
      <c r="A564" s="95"/>
      <c r="B564" s="2"/>
      <c r="C564" s="2"/>
      <c r="Q564" s="103"/>
      <c r="R564" s="12"/>
      <c r="S564" s="12"/>
      <c r="T564" s="12"/>
      <c r="U564" s="12"/>
      <c r="V564" s="12"/>
      <c r="W564" s="12"/>
      <c r="X564" s="12"/>
      <c r="Y564" s="12"/>
      <c r="Z564" s="12"/>
      <c r="AA564" s="12"/>
      <c r="AB564" s="12"/>
      <c r="AC564" s="12"/>
      <c r="AD564" s="12"/>
      <c r="AE564" s="12"/>
      <c r="AF564" s="2"/>
      <c r="AG564" s="9"/>
      <c r="AH564" s="2"/>
      <c r="AI564" s="9"/>
    </row>
    <row r="565" spans="1:35" s="27" customFormat="1" x14ac:dyDescent="0.25">
      <c r="A565" s="95"/>
      <c r="B565" s="2"/>
      <c r="C565" s="2"/>
      <c r="Q565" s="103"/>
      <c r="R565" s="12"/>
      <c r="S565" s="12"/>
      <c r="T565" s="12"/>
      <c r="U565" s="12"/>
      <c r="V565" s="12"/>
      <c r="W565" s="12"/>
      <c r="X565" s="12"/>
      <c r="Y565" s="12"/>
      <c r="Z565" s="12"/>
      <c r="AA565" s="12"/>
      <c r="AB565" s="12"/>
      <c r="AC565" s="12"/>
      <c r="AD565" s="12"/>
      <c r="AE565" s="12"/>
      <c r="AF565" s="2"/>
      <c r="AG565" s="9"/>
      <c r="AH565" s="2"/>
      <c r="AI565" s="9"/>
    </row>
    <row r="566" spans="1:35" s="27" customFormat="1" x14ac:dyDescent="0.25">
      <c r="A566" s="95"/>
      <c r="B566" s="2"/>
      <c r="C566" s="2"/>
      <c r="Q566" s="103"/>
      <c r="R566" s="12"/>
      <c r="S566" s="12"/>
      <c r="T566" s="12"/>
      <c r="U566" s="12"/>
      <c r="V566" s="12"/>
      <c r="W566" s="12"/>
      <c r="X566" s="12"/>
      <c r="Y566" s="12"/>
      <c r="Z566" s="12"/>
      <c r="AA566" s="12"/>
      <c r="AB566" s="12"/>
      <c r="AC566" s="12"/>
      <c r="AD566" s="12"/>
      <c r="AE566" s="12"/>
      <c r="AF566" s="2"/>
      <c r="AG566" s="9"/>
      <c r="AH566" s="2"/>
      <c r="AI566" s="9"/>
    </row>
    <row r="567" spans="1:35" s="27" customFormat="1" x14ac:dyDescent="0.25">
      <c r="A567" s="95"/>
      <c r="B567" s="2"/>
      <c r="C567" s="2"/>
      <c r="Q567" s="103"/>
      <c r="R567" s="12"/>
      <c r="S567" s="12"/>
      <c r="T567" s="12"/>
      <c r="U567" s="12"/>
      <c r="V567" s="12"/>
      <c r="W567" s="12"/>
      <c r="X567" s="12"/>
      <c r="Y567" s="12"/>
      <c r="Z567" s="12"/>
      <c r="AA567" s="12"/>
      <c r="AB567" s="12"/>
      <c r="AC567" s="12"/>
      <c r="AD567" s="12"/>
      <c r="AE567" s="12"/>
      <c r="AF567" s="2"/>
      <c r="AG567" s="9"/>
      <c r="AH567" s="2"/>
      <c r="AI567" s="9"/>
    </row>
    <row r="568" spans="1:35" s="27" customFormat="1" x14ac:dyDescent="0.25">
      <c r="A568" s="95"/>
      <c r="B568" s="2"/>
      <c r="C568" s="2"/>
      <c r="Q568" s="103"/>
      <c r="R568" s="12"/>
      <c r="S568" s="12"/>
      <c r="T568" s="12"/>
      <c r="U568" s="12"/>
      <c r="V568" s="12"/>
      <c r="W568" s="12"/>
      <c r="X568" s="12"/>
      <c r="Y568" s="12"/>
      <c r="Z568" s="12"/>
      <c r="AA568" s="12"/>
      <c r="AB568" s="12"/>
      <c r="AC568" s="12"/>
      <c r="AD568" s="12"/>
      <c r="AE568" s="12"/>
      <c r="AF568" s="2"/>
      <c r="AG568" s="9"/>
      <c r="AH568" s="2"/>
      <c r="AI568" s="9"/>
    </row>
    <row r="569" spans="1:35" s="27" customFormat="1" x14ac:dyDescent="0.25">
      <c r="A569" s="95"/>
      <c r="B569" s="2"/>
      <c r="C569" s="2"/>
      <c r="Q569" s="103"/>
      <c r="R569" s="12"/>
      <c r="S569" s="12"/>
      <c r="T569" s="12"/>
      <c r="U569" s="12"/>
      <c r="V569" s="12"/>
      <c r="W569" s="12"/>
      <c r="X569" s="12"/>
      <c r="Y569" s="12"/>
      <c r="Z569" s="12"/>
      <c r="AA569" s="12"/>
      <c r="AB569" s="12"/>
      <c r="AC569" s="12"/>
      <c r="AD569" s="12"/>
      <c r="AE569" s="12"/>
      <c r="AF569" s="2"/>
      <c r="AG569" s="9"/>
      <c r="AH569" s="2"/>
      <c r="AI569" s="9"/>
    </row>
    <row r="570" spans="1:35" s="27" customFormat="1" x14ac:dyDescent="0.25">
      <c r="A570" s="95"/>
      <c r="B570" s="2"/>
      <c r="C570" s="2"/>
      <c r="Q570" s="103"/>
      <c r="R570" s="12"/>
      <c r="S570" s="12"/>
      <c r="T570" s="12"/>
      <c r="U570" s="12"/>
      <c r="V570" s="12"/>
      <c r="W570" s="12"/>
      <c r="X570" s="12"/>
      <c r="Y570" s="12"/>
      <c r="Z570" s="12"/>
      <c r="AA570" s="12"/>
      <c r="AB570" s="12"/>
      <c r="AC570" s="12"/>
      <c r="AD570" s="12"/>
      <c r="AE570" s="12"/>
      <c r="AF570" s="2"/>
      <c r="AG570" s="9"/>
      <c r="AH570" s="2"/>
      <c r="AI570" s="9"/>
    </row>
    <row r="571" spans="1:35" s="27" customFormat="1" x14ac:dyDescent="0.25">
      <c r="A571" s="95"/>
      <c r="B571" s="2"/>
      <c r="C571" s="2"/>
      <c r="Q571" s="103"/>
      <c r="R571" s="12"/>
      <c r="S571" s="12"/>
      <c r="T571" s="12"/>
      <c r="U571" s="12"/>
      <c r="V571" s="12"/>
      <c r="W571" s="12"/>
      <c r="X571" s="12"/>
      <c r="Y571" s="12"/>
      <c r="Z571" s="12"/>
      <c r="AA571" s="12"/>
      <c r="AB571" s="12"/>
      <c r="AC571" s="12"/>
      <c r="AD571" s="12"/>
      <c r="AE571" s="12"/>
      <c r="AF571" s="2"/>
      <c r="AG571" s="9"/>
      <c r="AH571" s="2"/>
      <c r="AI571" s="9"/>
    </row>
    <row r="572" spans="1:35" s="27" customFormat="1" x14ac:dyDescent="0.25">
      <c r="A572" s="95"/>
      <c r="B572" s="2"/>
      <c r="C572" s="2"/>
      <c r="Q572" s="103"/>
      <c r="R572" s="12"/>
      <c r="S572" s="12"/>
      <c r="T572" s="12"/>
      <c r="U572" s="12"/>
      <c r="V572" s="12"/>
      <c r="W572" s="12"/>
      <c r="X572" s="12"/>
      <c r="Y572" s="12"/>
      <c r="Z572" s="12"/>
      <c r="AA572" s="12"/>
      <c r="AB572" s="12"/>
      <c r="AC572" s="12"/>
      <c r="AD572" s="12"/>
      <c r="AE572" s="12"/>
      <c r="AF572" s="2"/>
      <c r="AG572" s="9"/>
      <c r="AH572" s="2"/>
      <c r="AI572" s="9"/>
    </row>
    <row r="573" spans="1:35" s="27" customFormat="1" x14ac:dyDescent="0.25">
      <c r="A573" s="95"/>
      <c r="B573" s="2"/>
      <c r="C573" s="2"/>
      <c r="Q573" s="103"/>
      <c r="R573" s="12"/>
      <c r="S573" s="12"/>
      <c r="T573" s="12"/>
      <c r="U573" s="12"/>
      <c r="V573" s="12"/>
      <c r="W573" s="12"/>
      <c r="X573" s="12"/>
      <c r="Y573" s="12"/>
      <c r="Z573" s="12"/>
      <c r="AA573" s="12"/>
      <c r="AB573" s="12"/>
      <c r="AC573" s="12"/>
      <c r="AD573" s="12"/>
      <c r="AE573" s="12"/>
      <c r="AF573" s="2"/>
      <c r="AG573" s="9"/>
      <c r="AH573" s="2"/>
      <c r="AI573" s="9"/>
    </row>
    <row r="574" spans="1:35" s="27" customFormat="1" x14ac:dyDescent="0.25">
      <c r="A574" s="95"/>
      <c r="B574" s="2"/>
      <c r="C574" s="2"/>
      <c r="Q574" s="103"/>
      <c r="R574" s="12"/>
      <c r="S574" s="12"/>
      <c r="T574" s="12"/>
      <c r="U574" s="12"/>
      <c r="V574" s="12"/>
      <c r="W574" s="12"/>
      <c r="X574" s="12"/>
      <c r="Y574" s="12"/>
      <c r="Z574" s="12"/>
      <c r="AA574" s="12"/>
      <c r="AB574" s="12"/>
      <c r="AC574" s="12"/>
      <c r="AD574" s="12"/>
      <c r="AE574" s="12"/>
      <c r="AF574" s="2"/>
      <c r="AG574" s="9"/>
      <c r="AH574" s="2"/>
      <c r="AI574" s="9"/>
    </row>
    <row r="575" spans="1:35" s="27" customFormat="1" x14ac:dyDescent="0.25">
      <c r="A575" s="95"/>
      <c r="B575" s="2"/>
      <c r="C575" s="2"/>
      <c r="Q575" s="103"/>
      <c r="R575" s="12"/>
      <c r="S575" s="12"/>
      <c r="T575" s="12"/>
      <c r="U575" s="12"/>
      <c r="V575" s="12"/>
      <c r="W575" s="12"/>
      <c r="X575" s="12"/>
      <c r="Y575" s="12"/>
      <c r="Z575" s="12"/>
      <c r="AA575" s="12"/>
      <c r="AB575" s="12"/>
      <c r="AC575" s="12"/>
      <c r="AD575" s="12"/>
      <c r="AE575" s="12"/>
      <c r="AF575" s="2"/>
      <c r="AG575" s="9"/>
      <c r="AH575" s="2"/>
      <c r="AI575" s="9"/>
    </row>
    <row r="576" spans="1:35" s="27" customFormat="1" x14ac:dyDescent="0.25">
      <c r="A576" s="95"/>
      <c r="B576" s="2"/>
      <c r="C576" s="2"/>
      <c r="Q576" s="103"/>
      <c r="R576" s="12"/>
      <c r="S576" s="12"/>
      <c r="T576" s="12"/>
      <c r="U576" s="12"/>
      <c r="V576" s="12"/>
      <c r="W576" s="12"/>
      <c r="X576" s="12"/>
      <c r="Y576" s="12"/>
      <c r="Z576" s="12"/>
      <c r="AA576" s="12"/>
      <c r="AB576" s="12"/>
      <c r="AC576" s="12"/>
      <c r="AD576" s="12"/>
      <c r="AE576" s="12"/>
      <c r="AF576" s="2"/>
      <c r="AG576" s="9"/>
      <c r="AH576" s="2"/>
      <c r="AI576" s="9"/>
    </row>
    <row r="577" spans="1:35" s="27" customFormat="1" x14ac:dyDescent="0.25">
      <c r="A577" s="95"/>
      <c r="B577" s="2"/>
      <c r="C577" s="2"/>
      <c r="Q577" s="103"/>
      <c r="R577" s="12"/>
      <c r="S577" s="12"/>
      <c r="T577" s="12"/>
      <c r="U577" s="12"/>
      <c r="V577" s="12"/>
      <c r="W577" s="12"/>
      <c r="X577" s="12"/>
      <c r="Y577" s="12"/>
      <c r="Z577" s="12"/>
      <c r="AA577" s="12"/>
      <c r="AB577" s="12"/>
      <c r="AC577" s="12"/>
      <c r="AD577" s="12"/>
      <c r="AE577" s="12"/>
      <c r="AF577" s="2"/>
      <c r="AG577" s="9"/>
      <c r="AH577" s="2"/>
      <c r="AI577" s="9"/>
    </row>
    <row r="578" spans="1:35" s="27" customFormat="1" x14ac:dyDescent="0.25">
      <c r="A578" s="95"/>
      <c r="B578" s="2"/>
      <c r="C578" s="2"/>
      <c r="Q578" s="103"/>
      <c r="R578" s="12"/>
      <c r="S578" s="12"/>
      <c r="T578" s="12"/>
      <c r="U578" s="12"/>
      <c r="V578" s="12"/>
      <c r="W578" s="12"/>
      <c r="X578" s="12"/>
      <c r="Y578" s="12"/>
      <c r="Z578" s="12"/>
      <c r="AA578" s="12"/>
      <c r="AB578" s="12"/>
      <c r="AC578" s="12"/>
      <c r="AD578" s="12"/>
      <c r="AE578" s="12"/>
      <c r="AF578" s="2"/>
      <c r="AG578" s="9"/>
      <c r="AH578" s="2"/>
      <c r="AI578" s="9"/>
    </row>
    <row r="579" spans="1:35" s="27" customFormat="1" x14ac:dyDescent="0.25">
      <c r="A579" s="95"/>
      <c r="B579" s="2"/>
      <c r="C579" s="2"/>
      <c r="Q579" s="103"/>
      <c r="R579" s="12"/>
      <c r="S579" s="12"/>
      <c r="T579" s="12"/>
      <c r="U579" s="12"/>
      <c r="V579" s="12"/>
      <c r="W579" s="12"/>
      <c r="X579" s="12"/>
      <c r="Y579" s="12"/>
      <c r="Z579" s="12"/>
      <c r="AA579" s="12"/>
      <c r="AB579" s="12"/>
      <c r="AC579" s="12"/>
      <c r="AD579" s="12"/>
      <c r="AE579" s="12"/>
      <c r="AF579" s="2"/>
      <c r="AG579" s="9"/>
      <c r="AH579" s="2"/>
      <c r="AI579" s="9"/>
    </row>
    <row r="580" spans="1:35" s="27" customFormat="1" x14ac:dyDescent="0.25">
      <c r="A580" s="95"/>
      <c r="B580" s="2"/>
      <c r="C580" s="2"/>
      <c r="Q580" s="103"/>
      <c r="R580" s="12"/>
      <c r="S580" s="12"/>
      <c r="T580" s="12"/>
      <c r="U580" s="12"/>
      <c r="V580" s="12"/>
      <c r="W580" s="12"/>
      <c r="X580" s="12"/>
      <c r="Y580" s="12"/>
      <c r="Z580" s="12"/>
      <c r="AA580" s="12"/>
      <c r="AB580" s="12"/>
      <c r="AC580" s="12"/>
      <c r="AD580" s="12"/>
      <c r="AE580" s="12"/>
      <c r="AF580" s="2"/>
      <c r="AG580" s="9"/>
      <c r="AH580" s="2"/>
      <c r="AI580" s="9"/>
    </row>
    <row r="581" spans="1:35" s="27" customFormat="1" x14ac:dyDescent="0.25">
      <c r="A581" s="95"/>
      <c r="B581" s="2"/>
      <c r="C581" s="2"/>
      <c r="Q581" s="103"/>
      <c r="R581" s="12"/>
      <c r="S581" s="12"/>
      <c r="T581" s="12"/>
      <c r="U581" s="12"/>
      <c r="V581" s="12"/>
      <c r="W581" s="12"/>
      <c r="X581" s="12"/>
      <c r="Y581" s="12"/>
      <c r="Z581" s="12"/>
      <c r="AA581" s="12"/>
      <c r="AB581" s="12"/>
      <c r="AC581" s="12"/>
      <c r="AD581" s="12"/>
      <c r="AE581" s="12"/>
      <c r="AF581" s="2"/>
      <c r="AG581" s="9"/>
      <c r="AH581" s="2"/>
      <c r="AI581" s="9"/>
    </row>
    <row r="582" spans="1:35" s="27" customFormat="1" x14ac:dyDescent="0.25">
      <c r="A582" s="95"/>
      <c r="B582" s="2"/>
      <c r="C582" s="2"/>
      <c r="Q582" s="103"/>
      <c r="R582" s="12"/>
      <c r="S582" s="12"/>
      <c r="T582" s="12"/>
      <c r="U582" s="12"/>
      <c r="V582" s="12"/>
      <c r="W582" s="12"/>
      <c r="X582" s="12"/>
      <c r="Y582" s="12"/>
      <c r="Z582" s="12"/>
      <c r="AA582" s="12"/>
      <c r="AB582" s="12"/>
      <c r="AC582" s="12"/>
      <c r="AD582" s="12"/>
      <c r="AE582" s="12"/>
      <c r="AF582" s="2"/>
      <c r="AG582" s="9"/>
      <c r="AH582" s="2"/>
      <c r="AI582" s="9"/>
    </row>
    <row r="583" spans="1:35" s="27" customFormat="1" x14ac:dyDescent="0.25">
      <c r="A583" s="95"/>
      <c r="B583" s="2"/>
      <c r="C583" s="2"/>
      <c r="Q583" s="103"/>
      <c r="R583" s="12"/>
      <c r="S583" s="12"/>
      <c r="T583" s="12"/>
      <c r="U583" s="12"/>
      <c r="V583" s="12"/>
      <c r="W583" s="12"/>
      <c r="X583" s="12"/>
      <c r="Y583" s="12"/>
      <c r="Z583" s="12"/>
      <c r="AA583" s="12"/>
      <c r="AB583" s="12"/>
      <c r="AC583" s="12"/>
      <c r="AD583" s="12"/>
      <c r="AE583" s="12"/>
      <c r="AF583" s="2"/>
      <c r="AG583" s="9"/>
      <c r="AH583" s="2"/>
      <c r="AI583" s="9"/>
    </row>
    <row r="584" spans="1:35" s="27" customFormat="1" x14ac:dyDescent="0.25">
      <c r="A584" s="95"/>
      <c r="B584" s="2"/>
      <c r="C584" s="2"/>
      <c r="Q584" s="103"/>
      <c r="R584" s="12"/>
      <c r="S584" s="12"/>
      <c r="T584" s="12"/>
      <c r="U584" s="12"/>
      <c r="V584" s="12"/>
      <c r="W584" s="12"/>
      <c r="X584" s="12"/>
      <c r="Y584" s="12"/>
      <c r="Z584" s="12"/>
      <c r="AA584" s="12"/>
      <c r="AB584" s="12"/>
      <c r="AC584" s="12"/>
      <c r="AD584" s="12"/>
      <c r="AE584" s="12"/>
      <c r="AF584" s="2"/>
      <c r="AG584" s="9"/>
      <c r="AH584" s="2"/>
      <c r="AI584" s="9"/>
    </row>
    <row r="585" spans="1:35" s="27" customFormat="1" x14ac:dyDescent="0.25">
      <c r="A585" s="95"/>
      <c r="B585" s="2"/>
      <c r="C585" s="2"/>
      <c r="Q585" s="103"/>
      <c r="R585" s="12"/>
      <c r="S585" s="12"/>
      <c r="T585" s="12"/>
      <c r="U585" s="12"/>
      <c r="V585" s="12"/>
      <c r="W585" s="12"/>
      <c r="X585" s="12"/>
      <c r="Y585" s="12"/>
      <c r="Z585" s="12"/>
      <c r="AA585" s="12"/>
      <c r="AB585" s="12"/>
      <c r="AC585" s="12"/>
      <c r="AD585" s="12"/>
      <c r="AE585" s="12"/>
      <c r="AF585" s="2"/>
      <c r="AG585" s="9"/>
      <c r="AH585" s="2"/>
      <c r="AI585" s="9"/>
    </row>
    <row r="586" spans="1:35" s="27" customFormat="1" x14ac:dyDescent="0.25">
      <c r="A586" s="95"/>
      <c r="B586" s="2"/>
      <c r="C586" s="2"/>
      <c r="Q586" s="103"/>
      <c r="R586" s="12"/>
      <c r="S586" s="12"/>
      <c r="T586" s="12"/>
      <c r="U586" s="12"/>
      <c r="V586" s="12"/>
      <c r="W586" s="12"/>
      <c r="X586" s="12"/>
      <c r="Y586" s="12"/>
      <c r="Z586" s="12"/>
      <c r="AA586" s="12"/>
      <c r="AB586" s="12"/>
      <c r="AC586" s="12"/>
      <c r="AD586" s="12"/>
      <c r="AE586" s="12"/>
      <c r="AF586" s="2"/>
      <c r="AG586" s="9"/>
      <c r="AH586" s="2"/>
      <c r="AI586" s="9"/>
    </row>
    <row r="587" spans="1:35" s="27" customFormat="1" x14ac:dyDescent="0.25">
      <c r="A587" s="95"/>
      <c r="B587" s="2"/>
      <c r="C587" s="2"/>
      <c r="Q587" s="103"/>
      <c r="R587" s="12"/>
      <c r="S587" s="12"/>
      <c r="T587" s="12"/>
      <c r="U587" s="12"/>
      <c r="V587" s="12"/>
      <c r="W587" s="12"/>
      <c r="X587" s="12"/>
      <c r="Y587" s="12"/>
      <c r="Z587" s="12"/>
      <c r="AA587" s="12"/>
      <c r="AB587" s="12"/>
      <c r="AC587" s="12"/>
      <c r="AD587" s="12"/>
      <c r="AE587" s="12"/>
      <c r="AF587" s="2"/>
      <c r="AG587" s="9"/>
      <c r="AH587" s="2"/>
      <c r="AI587" s="9"/>
    </row>
    <row r="588" spans="1:35" s="27" customFormat="1" x14ac:dyDescent="0.25">
      <c r="A588" s="95"/>
      <c r="B588" s="2"/>
      <c r="C588" s="2"/>
      <c r="Q588" s="103"/>
      <c r="R588" s="12"/>
      <c r="S588" s="12"/>
      <c r="T588" s="12"/>
      <c r="U588" s="12"/>
      <c r="V588" s="12"/>
      <c r="W588" s="12"/>
      <c r="X588" s="12"/>
      <c r="Y588" s="12"/>
      <c r="Z588" s="12"/>
      <c r="AA588" s="12"/>
      <c r="AB588" s="12"/>
      <c r="AC588" s="12"/>
      <c r="AD588" s="12"/>
      <c r="AE588" s="12"/>
      <c r="AF588" s="2"/>
      <c r="AG588" s="9"/>
      <c r="AH588" s="2"/>
      <c r="AI588" s="9"/>
    </row>
    <row r="589" spans="1:35" s="27" customFormat="1" x14ac:dyDescent="0.25">
      <c r="A589" s="95"/>
      <c r="B589" s="2"/>
      <c r="C589" s="2"/>
      <c r="Q589" s="103"/>
      <c r="R589" s="12"/>
      <c r="S589" s="12"/>
      <c r="T589" s="12"/>
      <c r="U589" s="12"/>
      <c r="V589" s="12"/>
      <c r="W589" s="12"/>
      <c r="X589" s="12"/>
      <c r="Y589" s="12"/>
      <c r="Z589" s="12"/>
      <c r="AA589" s="12"/>
      <c r="AB589" s="12"/>
      <c r="AC589" s="12"/>
      <c r="AD589" s="12"/>
      <c r="AE589" s="12"/>
      <c r="AF589" s="2"/>
      <c r="AG589" s="9"/>
      <c r="AH589" s="2"/>
      <c r="AI589" s="9"/>
    </row>
    <row r="590" spans="1:35" s="27" customFormat="1" x14ac:dyDescent="0.25">
      <c r="A590" s="95"/>
      <c r="B590" s="2"/>
      <c r="C590" s="2"/>
      <c r="Q590" s="103"/>
      <c r="R590" s="12"/>
      <c r="S590" s="12"/>
      <c r="T590" s="12"/>
      <c r="U590" s="12"/>
      <c r="V590" s="12"/>
      <c r="W590" s="12"/>
      <c r="X590" s="12"/>
      <c r="Y590" s="12"/>
      <c r="Z590" s="12"/>
      <c r="AA590" s="12"/>
      <c r="AB590" s="12"/>
      <c r="AC590" s="12"/>
      <c r="AD590" s="12"/>
      <c r="AE590" s="12"/>
      <c r="AF590" s="2"/>
      <c r="AG590" s="9"/>
      <c r="AH590" s="2"/>
      <c r="AI590" s="9"/>
    </row>
    <row r="591" spans="1:35" s="27" customFormat="1" x14ac:dyDescent="0.25">
      <c r="A591" s="95"/>
      <c r="B591" s="2"/>
      <c r="C591" s="2"/>
      <c r="Q591" s="103"/>
      <c r="R591" s="12"/>
      <c r="S591" s="12"/>
      <c r="T591" s="12"/>
      <c r="U591" s="12"/>
      <c r="V591" s="12"/>
      <c r="W591" s="12"/>
      <c r="X591" s="12"/>
      <c r="Y591" s="12"/>
      <c r="Z591" s="12"/>
      <c r="AA591" s="12"/>
      <c r="AB591" s="12"/>
      <c r="AC591" s="12"/>
      <c r="AD591" s="12"/>
      <c r="AE591" s="12"/>
      <c r="AF591" s="2"/>
      <c r="AG591" s="9"/>
      <c r="AH591" s="2"/>
      <c r="AI591" s="9"/>
    </row>
    <row r="592" spans="1:35" s="27" customFormat="1" x14ac:dyDescent="0.25">
      <c r="A592" s="95"/>
      <c r="B592" s="2"/>
      <c r="C592" s="2"/>
      <c r="Q592" s="103"/>
      <c r="R592" s="12"/>
      <c r="S592" s="12"/>
      <c r="T592" s="12"/>
      <c r="U592" s="12"/>
      <c r="V592" s="12"/>
      <c r="W592" s="12"/>
      <c r="X592" s="12"/>
      <c r="Y592" s="12"/>
      <c r="Z592" s="12"/>
      <c r="AA592" s="12"/>
      <c r="AB592" s="12"/>
      <c r="AC592" s="12"/>
      <c r="AD592" s="12"/>
      <c r="AE592" s="12"/>
      <c r="AF592" s="2"/>
      <c r="AG592" s="9"/>
      <c r="AH592" s="2"/>
      <c r="AI592" s="9"/>
    </row>
    <row r="593" spans="1:35" s="27" customFormat="1" x14ac:dyDescent="0.25">
      <c r="A593" s="95"/>
      <c r="B593" s="2"/>
      <c r="C593" s="2"/>
      <c r="Q593" s="103"/>
      <c r="R593" s="12"/>
      <c r="S593" s="12"/>
      <c r="T593" s="12"/>
      <c r="U593" s="12"/>
      <c r="V593" s="12"/>
      <c r="W593" s="12"/>
      <c r="X593" s="12"/>
      <c r="Y593" s="12"/>
      <c r="Z593" s="12"/>
      <c r="AA593" s="12"/>
      <c r="AB593" s="12"/>
      <c r="AC593" s="12"/>
      <c r="AD593" s="12"/>
      <c r="AE593" s="12"/>
      <c r="AF593" s="2"/>
      <c r="AG593" s="9"/>
      <c r="AH593" s="2"/>
      <c r="AI593" s="9"/>
    </row>
    <row r="594" spans="1:35" s="27" customFormat="1" x14ac:dyDescent="0.25">
      <c r="A594" s="95"/>
      <c r="B594" s="2"/>
      <c r="C594" s="2"/>
      <c r="Q594" s="103"/>
      <c r="R594" s="12"/>
      <c r="S594" s="12"/>
      <c r="T594" s="12"/>
      <c r="U594" s="12"/>
      <c r="V594" s="12"/>
      <c r="W594" s="12"/>
      <c r="X594" s="12"/>
      <c r="Y594" s="12"/>
      <c r="Z594" s="12"/>
      <c r="AA594" s="12"/>
      <c r="AB594" s="12"/>
      <c r="AC594" s="12"/>
      <c r="AD594" s="12"/>
      <c r="AE594" s="12"/>
      <c r="AF594" s="2"/>
      <c r="AG594" s="9"/>
      <c r="AH594" s="2"/>
      <c r="AI594" s="9"/>
    </row>
    <row r="595" spans="1:35" s="27" customFormat="1" x14ac:dyDescent="0.25">
      <c r="A595" s="95"/>
      <c r="B595" s="2"/>
      <c r="C595" s="2"/>
      <c r="Q595" s="103"/>
      <c r="R595" s="12"/>
      <c r="S595" s="12"/>
      <c r="T595" s="12"/>
      <c r="U595" s="12"/>
      <c r="V595" s="12"/>
      <c r="W595" s="12"/>
      <c r="X595" s="12"/>
      <c r="Y595" s="12"/>
      <c r="Z595" s="12"/>
      <c r="AA595" s="12"/>
      <c r="AB595" s="12"/>
      <c r="AC595" s="12"/>
      <c r="AD595" s="12"/>
      <c r="AE595" s="12"/>
      <c r="AF595" s="2"/>
      <c r="AG595" s="9"/>
      <c r="AH595" s="2"/>
      <c r="AI595" s="9"/>
    </row>
    <row r="596" spans="1:35" s="27" customFormat="1" x14ac:dyDescent="0.25">
      <c r="A596" s="95"/>
      <c r="B596" s="2"/>
      <c r="C596" s="2"/>
      <c r="Q596" s="103"/>
      <c r="R596" s="12"/>
      <c r="S596" s="12"/>
      <c r="T596" s="12"/>
      <c r="U596" s="12"/>
      <c r="V596" s="12"/>
      <c r="W596" s="12"/>
      <c r="X596" s="12"/>
      <c r="Y596" s="12"/>
      <c r="Z596" s="12"/>
      <c r="AA596" s="12"/>
      <c r="AB596" s="12"/>
      <c r="AC596" s="12"/>
      <c r="AD596" s="12"/>
      <c r="AE596" s="12"/>
      <c r="AF596" s="2"/>
      <c r="AG596" s="9"/>
      <c r="AH596" s="2"/>
      <c r="AI596" s="9"/>
    </row>
    <row r="597" spans="1:35" s="27" customFormat="1" x14ac:dyDescent="0.25">
      <c r="A597" s="95"/>
      <c r="B597" s="2"/>
      <c r="C597" s="2"/>
      <c r="Q597" s="103"/>
      <c r="R597" s="12"/>
      <c r="S597" s="12"/>
      <c r="T597" s="12"/>
      <c r="U597" s="12"/>
      <c r="V597" s="12"/>
      <c r="W597" s="12"/>
      <c r="X597" s="12"/>
      <c r="Y597" s="12"/>
      <c r="Z597" s="12"/>
      <c r="AA597" s="12"/>
      <c r="AB597" s="12"/>
      <c r="AC597" s="12"/>
      <c r="AD597" s="12"/>
      <c r="AE597" s="12"/>
      <c r="AF597" s="2"/>
      <c r="AG597" s="9"/>
      <c r="AH597" s="2"/>
      <c r="AI597" s="9"/>
    </row>
    <row r="598" spans="1:35" s="27" customFormat="1" x14ac:dyDescent="0.25">
      <c r="A598" s="95"/>
      <c r="B598" s="2"/>
      <c r="C598" s="2"/>
      <c r="Q598" s="103"/>
      <c r="R598" s="12"/>
      <c r="S598" s="12"/>
      <c r="T598" s="12"/>
      <c r="U598" s="12"/>
      <c r="V598" s="12"/>
      <c r="W598" s="12"/>
      <c r="X598" s="12"/>
      <c r="Y598" s="12"/>
      <c r="Z598" s="12"/>
      <c r="AA598" s="12"/>
      <c r="AB598" s="12"/>
      <c r="AC598" s="12"/>
      <c r="AD598" s="12"/>
      <c r="AE598" s="12"/>
      <c r="AF598" s="2"/>
      <c r="AG598" s="9"/>
      <c r="AH598" s="2"/>
      <c r="AI598" s="9"/>
    </row>
    <row r="599" spans="1:35" s="27" customFormat="1" x14ac:dyDescent="0.25">
      <c r="A599" s="95"/>
      <c r="B599" s="2"/>
      <c r="C599" s="2"/>
      <c r="Q599" s="103"/>
      <c r="R599" s="12"/>
      <c r="S599" s="12"/>
      <c r="T599" s="12"/>
      <c r="U599" s="12"/>
      <c r="V599" s="12"/>
      <c r="W599" s="12"/>
      <c r="X599" s="12"/>
      <c r="Y599" s="12"/>
      <c r="Z599" s="12"/>
      <c r="AA599" s="12"/>
      <c r="AB599" s="12"/>
      <c r="AC599" s="12"/>
      <c r="AD599" s="12"/>
      <c r="AE599" s="12"/>
      <c r="AF599" s="2"/>
      <c r="AG599" s="9"/>
      <c r="AH599" s="2"/>
      <c r="AI599" s="9"/>
    </row>
    <row r="600" spans="1:35" s="27" customFormat="1" x14ac:dyDescent="0.25">
      <c r="A600" s="95"/>
      <c r="B600" s="2"/>
      <c r="C600" s="2"/>
      <c r="Q600" s="103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/>
      <c r="AC600" s="12"/>
      <c r="AD600" s="12"/>
      <c r="AE600" s="12"/>
      <c r="AF600" s="2"/>
      <c r="AG600" s="9"/>
      <c r="AH600" s="2"/>
      <c r="AI600" s="9"/>
    </row>
    <row r="601" spans="1:35" s="27" customFormat="1" x14ac:dyDescent="0.25">
      <c r="A601" s="95"/>
      <c r="B601" s="2"/>
      <c r="C601" s="2"/>
      <c r="Q601" s="103"/>
      <c r="R601" s="12"/>
      <c r="S601" s="12"/>
      <c r="T601" s="12"/>
      <c r="U601" s="12"/>
      <c r="V601" s="12"/>
      <c r="W601" s="12"/>
      <c r="X601" s="12"/>
      <c r="Y601" s="12"/>
      <c r="Z601" s="12"/>
      <c r="AA601" s="12"/>
      <c r="AB601" s="12"/>
      <c r="AC601" s="12"/>
      <c r="AD601" s="12"/>
      <c r="AE601" s="12"/>
      <c r="AF601" s="2"/>
      <c r="AG601" s="9"/>
      <c r="AH601" s="2"/>
      <c r="AI601" s="9"/>
    </row>
    <row r="602" spans="1:35" s="27" customFormat="1" x14ac:dyDescent="0.25">
      <c r="A602" s="95"/>
      <c r="B602" s="2"/>
      <c r="C602" s="2"/>
      <c r="Q602" s="103"/>
      <c r="R602" s="12"/>
      <c r="S602" s="12"/>
      <c r="T602" s="12"/>
      <c r="U602" s="12"/>
      <c r="V602" s="12"/>
      <c r="W602" s="12"/>
      <c r="X602" s="12"/>
      <c r="Y602" s="12"/>
      <c r="Z602" s="12"/>
      <c r="AA602" s="12"/>
      <c r="AB602" s="12"/>
      <c r="AC602" s="12"/>
      <c r="AD602" s="12"/>
      <c r="AE602" s="12"/>
      <c r="AF602" s="2"/>
      <c r="AG602" s="9"/>
      <c r="AH602" s="2"/>
      <c r="AI602" s="9"/>
    </row>
    <row r="603" spans="1:35" s="27" customFormat="1" x14ac:dyDescent="0.25">
      <c r="A603" s="95"/>
      <c r="B603" s="2"/>
      <c r="C603" s="2"/>
      <c r="Q603" s="103"/>
      <c r="R603" s="12"/>
      <c r="S603" s="12"/>
      <c r="T603" s="12"/>
      <c r="U603" s="12"/>
      <c r="V603" s="12"/>
      <c r="W603" s="12"/>
      <c r="X603" s="12"/>
      <c r="Y603" s="12"/>
      <c r="Z603" s="12"/>
      <c r="AA603" s="12"/>
      <c r="AB603" s="12"/>
      <c r="AC603" s="12"/>
      <c r="AD603" s="12"/>
      <c r="AE603" s="12"/>
      <c r="AF603" s="2"/>
      <c r="AG603" s="9"/>
      <c r="AH603" s="2"/>
      <c r="AI603" s="9"/>
    </row>
    <row r="604" spans="1:35" s="27" customFormat="1" x14ac:dyDescent="0.25">
      <c r="A604" s="95"/>
      <c r="B604" s="2"/>
      <c r="C604" s="2"/>
      <c r="Q604" s="103"/>
      <c r="R604" s="12"/>
      <c r="S604" s="12"/>
      <c r="T604" s="12"/>
      <c r="U604" s="12"/>
      <c r="V604" s="12"/>
      <c r="W604" s="12"/>
      <c r="X604" s="12"/>
      <c r="Y604" s="12"/>
      <c r="Z604" s="12"/>
      <c r="AA604" s="12"/>
      <c r="AB604" s="12"/>
      <c r="AC604" s="12"/>
      <c r="AD604" s="12"/>
      <c r="AE604" s="12"/>
      <c r="AF604" s="2"/>
      <c r="AG604" s="9"/>
      <c r="AH604" s="2"/>
      <c r="AI604" s="9"/>
    </row>
    <row r="605" spans="1:35" s="27" customFormat="1" x14ac:dyDescent="0.25">
      <c r="A605" s="95"/>
      <c r="B605" s="2"/>
      <c r="C605" s="2"/>
      <c r="Q605" s="103"/>
      <c r="R605" s="12"/>
      <c r="S605" s="12"/>
      <c r="T605" s="12"/>
      <c r="U605" s="12"/>
      <c r="V605" s="12"/>
      <c r="W605" s="12"/>
      <c r="X605" s="12"/>
      <c r="Y605" s="12"/>
      <c r="Z605" s="12"/>
      <c r="AA605" s="12"/>
      <c r="AB605" s="12"/>
      <c r="AC605" s="12"/>
      <c r="AD605" s="12"/>
      <c r="AE605" s="12"/>
      <c r="AF605" s="2"/>
      <c r="AG605" s="9"/>
      <c r="AH605" s="2"/>
      <c r="AI605" s="9"/>
    </row>
    <row r="606" spans="1:35" s="27" customFormat="1" x14ac:dyDescent="0.25">
      <c r="A606" s="95"/>
      <c r="B606" s="2"/>
      <c r="C606" s="2"/>
      <c r="Q606" s="103"/>
      <c r="R606" s="12"/>
      <c r="S606" s="12"/>
      <c r="T606" s="12"/>
      <c r="U606" s="12"/>
      <c r="V606" s="12"/>
      <c r="W606" s="12"/>
      <c r="X606" s="12"/>
      <c r="Y606" s="12"/>
      <c r="Z606" s="12"/>
      <c r="AA606" s="12"/>
      <c r="AB606" s="12"/>
      <c r="AC606" s="12"/>
      <c r="AD606" s="12"/>
      <c r="AE606" s="12"/>
      <c r="AF606" s="2"/>
      <c r="AG606" s="9"/>
      <c r="AH606" s="2"/>
      <c r="AI606" s="9"/>
    </row>
    <row r="607" spans="1:35" s="27" customFormat="1" x14ac:dyDescent="0.25">
      <c r="A607" s="95"/>
      <c r="B607" s="2"/>
      <c r="C607" s="2"/>
      <c r="Q607" s="103"/>
      <c r="R607" s="12"/>
      <c r="S607" s="12"/>
      <c r="T607" s="12"/>
      <c r="U607" s="12"/>
      <c r="V607" s="12"/>
      <c r="W607" s="12"/>
      <c r="X607" s="12"/>
      <c r="Y607" s="12"/>
      <c r="Z607" s="12"/>
      <c r="AA607" s="12"/>
      <c r="AB607" s="12"/>
      <c r="AC607" s="12"/>
      <c r="AD607" s="12"/>
      <c r="AE607" s="12"/>
      <c r="AF607" s="2"/>
      <c r="AG607" s="9"/>
      <c r="AH607" s="2"/>
      <c r="AI607" s="9"/>
    </row>
    <row r="608" spans="1:35" s="27" customFormat="1" x14ac:dyDescent="0.25">
      <c r="A608" s="95"/>
      <c r="B608" s="2"/>
      <c r="C608" s="2"/>
      <c r="Q608" s="103"/>
      <c r="R608" s="12"/>
      <c r="S608" s="12"/>
      <c r="T608" s="12"/>
      <c r="U608" s="12"/>
      <c r="V608" s="12"/>
      <c r="W608" s="12"/>
      <c r="X608" s="12"/>
      <c r="Y608" s="12"/>
      <c r="Z608" s="12"/>
      <c r="AA608" s="12"/>
      <c r="AB608" s="12"/>
      <c r="AC608" s="12"/>
      <c r="AD608" s="12"/>
      <c r="AE608" s="12"/>
      <c r="AF608" s="2"/>
      <c r="AG608" s="9"/>
      <c r="AH608" s="2"/>
      <c r="AI608" s="9"/>
    </row>
    <row r="609" spans="1:35" s="27" customFormat="1" x14ac:dyDescent="0.25">
      <c r="A609" s="95"/>
      <c r="B609" s="2"/>
      <c r="C609" s="2"/>
      <c r="Q609" s="103"/>
      <c r="R609" s="12"/>
      <c r="S609" s="12"/>
      <c r="T609" s="12"/>
      <c r="U609" s="12"/>
      <c r="V609" s="12"/>
      <c r="W609" s="12"/>
      <c r="X609" s="12"/>
      <c r="Y609" s="12"/>
      <c r="Z609" s="12"/>
      <c r="AA609" s="12"/>
      <c r="AB609" s="12"/>
      <c r="AC609" s="12"/>
      <c r="AD609" s="12"/>
      <c r="AE609" s="12"/>
      <c r="AF609" s="2"/>
      <c r="AG609" s="9"/>
      <c r="AH609" s="2"/>
      <c r="AI609" s="9"/>
    </row>
    <row r="610" spans="1:35" s="27" customFormat="1" x14ac:dyDescent="0.25">
      <c r="A610" s="95"/>
      <c r="B610" s="2"/>
      <c r="C610" s="2"/>
      <c r="Q610" s="103"/>
      <c r="R610" s="12"/>
      <c r="S610" s="12"/>
      <c r="T610" s="12"/>
      <c r="U610" s="12"/>
      <c r="V610" s="12"/>
      <c r="W610" s="12"/>
      <c r="X610" s="12"/>
      <c r="Y610" s="12"/>
      <c r="Z610" s="12"/>
      <c r="AA610" s="12"/>
      <c r="AB610" s="12"/>
      <c r="AC610" s="12"/>
      <c r="AD610" s="12"/>
      <c r="AE610" s="12"/>
      <c r="AF610" s="2"/>
      <c r="AG610" s="9"/>
      <c r="AH610" s="2"/>
      <c r="AI610" s="9"/>
    </row>
    <row r="611" spans="1:35" s="27" customFormat="1" x14ac:dyDescent="0.25">
      <c r="A611" s="95"/>
      <c r="B611" s="2"/>
      <c r="C611" s="2"/>
      <c r="Q611" s="103"/>
      <c r="R611" s="12"/>
      <c r="S611" s="12"/>
      <c r="T611" s="12"/>
      <c r="U611" s="12"/>
      <c r="V611" s="12"/>
      <c r="W611" s="12"/>
      <c r="X611" s="12"/>
      <c r="Y611" s="12"/>
      <c r="Z611" s="12"/>
      <c r="AA611" s="12"/>
      <c r="AB611" s="12"/>
      <c r="AC611" s="12"/>
      <c r="AD611" s="12"/>
      <c r="AE611" s="12"/>
      <c r="AF611" s="2"/>
      <c r="AG611" s="9"/>
      <c r="AH611" s="2"/>
      <c r="AI611" s="9"/>
    </row>
    <row r="612" spans="1:35" s="27" customFormat="1" x14ac:dyDescent="0.25">
      <c r="A612" s="95"/>
      <c r="B612" s="2"/>
      <c r="C612" s="2"/>
      <c r="Q612" s="103"/>
      <c r="R612" s="12"/>
      <c r="S612" s="12"/>
      <c r="T612" s="12"/>
      <c r="U612" s="12"/>
      <c r="V612" s="12"/>
      <c r="W612" s="12"/>
      <c r="X612" s="12"/>
      <c r="Y612" s="12"/>
      <c r="Z612" s="12"/>
      <c r="AA612" s="12"/>
      <c r="AB612" s="12"/>
      <c r="AC612" s="12"/>
      <c r="AD612" s="12"/>
      <c r="AE612" s="12"/>
      <c r="AF612" s="2"/>
      <c r="AG612" s="9"/>
      <c r="AH612" s="2"/>
      <c r="AI612" s="9"/>
    </row>
    <row r="613" spans="1:35" s="27" customFormat="1" x14ac:dyDescent="0.25">
      <c r="A613" s="95"/>
      <c r="B613" s="2"/>
      <c r="C613" s="2"/>
      <c r="Q613" s="103"/>
      <c r="R613" s="12"/>
      <c r="S613" s="12"/>
      <c r="T613" s="12"/>
      <c r="U613" s="12"/>
      <c r="V613" s="12"/>
      <c r="W613" s="12"/>
      <c r="X613" s="12"/>
      <c r="Y613" s="12"/>
      <c r="Z613" s="12"/>
      <c r="AA613" s="12"/>
      <c r="AB613" s="12"/>
      <c r="AC613" s="12"/>
      <c r="AD613" s="12"/>
      <c r="AE613" s="12"/>
      <c r="AF613" s="2"/>
      <c r="AG613" s="9"/>
      <c r="AH613" s="2"/>
      <c r="AI613" s="9"/>
    </row>
    <row r="614" spans="1:35" s="27" customFormat="1" x14ac:dyDescent="0.25">
      <c r="A614" s="95"/>
      <c r="B614" s="2"/>
      <c r="C614" s="2"/>
      <c r="Q614" s="103"/>
      <c r="R614" s="12"/>
      <c r="S614" s="12"/>
      <c r="T614" s="12"/>
      <c r="U614" s="12"/>
      <c r="V614" s="12"/>
      <c r="W614" s="12"/>
      <c r="X614" s="12"/>
      <c r="Y614" s="12"/>
      <c r="Z614" s="12"/>
      <c r="AA614" s="12"/>
      <c r="AB614" s="12"/>
      <c r="AC614" s="12"/>
      <c r="AD614" s="12"/>
      <c r="AE614" s="12"/>
      <c r="AF614" s="2"/>
      <c r="AG614" s="9"/>
      <c r="AH614" s="2"/>
      <c r="AI614" s="9"/>
    </row>
    <row r="615" spans="1:35" s="27" customFormat="1" x14ac:dyDescent="0.25">
      <c r="A615" s="95"/>
      <c r="B615" s="2"/>
      <c r="C615" s="2"/>
      <c r="Q615" s="103"/>
      <c r="R615" s="12"/>
      <c r="S615" s="12"/>
      <c r="T615" s="12"/>
      <c r="U615" s="12"/>
      <c r="V615" s="12"/>
      <c r="W615" s="12"/>
      <c r="X615" s="12"/>
      <c r="Y615" s="12"/>
      <c r="Z615" s="12"/>
      <c r="AA615" s="12"/>
      <c r="AB615" s="12"/>
      <c r="AC615" s="12"/>
      <c r="AD615" s="12"/>
      <c r="AE615" s="12"/>
      <c r="AF615" s="2"/>
      <c r="AG615" s="9"/>
      <c r="AH615" s="2"/>
      <c r="AI615" s="9"/>
    </row>
    <row r="616" spans="1:35" s="27" customFormat="1" x14ac:dyDescent="0.25">
      <c r="A616" s="95"/>
      <c r="B616" s="2"/>
      <c r="C616" s="2"/>
      <c r="Q616" s="103"/>
      <c r="R616" s="12"/>
      <c r="S616" s="12"/>
      <c r="T616" s="12"/>
      <c r="U616" s="12"/>
      <c r="V616" s="12"/>
      <c r="W616" s="12"/>
      <c r="X616" s="12"/>
      <c r="Y616" s="12"/>
      <c r="Z616" s="12"/>
      <c r="AA616" s="12"/>
      <c r="AB616" s="12"/>
      <c r="AC616" s="12"/>
      <c r="AD616" s="12"/>
      <c r="AE616" s="12"/>
      <c r="AF616" s="2"/>
      <c r="AG616" s="9"/>
      <c r="AH616" s="2"/>
      <c r="AI616" s="9"/>
    </row>
    <row r="617" spans="1:35" s="27" customFormat="1" x14ac:dyDescent="0.25">
      <c r="A617" s="95"/>
      <c r="B617" s="2"/>
      <c r="C617" s="2"/>
      <c r="Q617" s="103"/>
      <c r="R617" s="12"/>
      <c r="S617" s="12"/>
      <c r="T617" s="12"/>
      <c r="U617" s="12"/>
      <c r="V617" s="12"/>
      <c r="W617" s="12"/>
      <c r="X617" s="12"/>
      <c r="Y617" s="12"/>
      <c r="Z617" s="12"/>
      <c r="AA617" s="12"/>
      <c r="AB617" s="12"/>
      <c r="AC617" s="12"/>
      <c r="AD617" s="12"/>
      <c r="AE617" s="12"/>
      <c r="AF617" s="2"/>
      <c r="AG617" s="9"/>
      <c r="AH617" s="2"/>
      <c r="AI617" s="9"/>
    </row>
    <row r="618" spans="1:35" s="27" customFormat="1" x14ac:dyDescent="0.25">
      <c r="A618" s="95"/>
      <c r="B618" s="2"/>
      <c r="C618" s="2"/>
      <c r="Q618" s="103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  <c r="AC618" s="12"/>
      <c r="AD618" s="12"/>
      <c r="AE618" s="12"/>
      <c r="AF618" s="2"/>
      <c r="AG618" s="9"/>
      <c r="AH618" s="2"/>
      <c r="AI618" s="9"/>
    </row>
    <row r="619" spans="1:35" s="27" customFormat="1" x14ac:dyDescent="0.25">
      <c r="A619" s="95"/>
      <c r="B619" s="2"/>
      <c r="C619" s="2"/>
      <c r="Q619" s="103"/>
      <c r="R619" s="12"/>
      <c r="S619" s="12"/>
      <c r="T619" s="12"/>
      <c r="U619" s="12"/>
      <c r="V619" s="12"/>
      <c r="W619" s="12"/>
      <c r="X619" s="12"/>
      <c r="Y619" s="12"/>
      <c r="Z619" s="12"/>
      <c r="AA619" s="12"/>
      <c r="AB619" s="12"/>
      <c r="AC619" s="12"/>
      <c r="AD619" s="12"/>
      <c r="AE619" s="12"/>
      <c r="AF619" s="2"/>
      <c r="AG619" s="9"/>
      <c r="AH619" s="2"/>
      <c r="AI619" s="9"/>
    </row>
    <row r="620" spans="1:35" s="27" customFormat="1" x14ac:dyDescent="0.25">
      <c r="A620" s="95"/>
      <c r="B620" s="2"/>
      <c r="C620" s="2"/>
      <c r="Q620" s="103"/>
      <c r="R620" s="12"/>
      <c r="S620" s="12"/>
      <c r="T620" s="12"/>
      <c r="U620" s="12"/>
      <c r="V620" s="12"/>
      <c r="W620" s="12"/>
      <c r="X620" s="12"/>
      <c r="Y620" s="12"/>
      <c r="Z620" s="12"/>
      <c r="AA620" s="12"/>
      <c r="AB620" s="12"/>
      <c r="AC620" s="12"/>
      <c r="AD620" s="12"/>
      <c r="AE620" s="12"/>
      <c r="AF620" s="2"/>
      <c r="AG620" s="9"/>
      <c r="AH620" s="2"/>
      <c r="AI620" s="9"/>
    </row>
    <row r="621" spans="1:35" s="27" customFormat="1" x14ac:dyDescent="0.25">
      <c r="A621" s="95"/>
      <c r="B621" s="2"/>
      <c r="C621" s="2"/>
      <c r="Q621" s="103"/>
      <c r="R621" s="12"/>
      <c r="S621" s="12"/>
      <c r="T621" s="12"/>
      <c r="U621" s="12"/>
      <c r="V621" s="12"/>
      <c r="W621" s="12"/>
      <c r="X621" s="12"/>
      <c r="Y621" s="12"/>
      <c r="Z621" s="12"/>
      <c r="AA621" s="12"/>
      <c r="AB621" s="12"/>
      <c r="AC621" s="12"/>
      <c r="AD621" s="12"/>
      <c r="AE621" s="12"/>
      <c r="AF621" s="2"/>
      <c r="AG621" s="9"/>
      <c r="AH621" s="2"/>
      <c r="AI621" s="9"/>
    </row>
    <row r="622" spans="1:35" s="27" customFormat="1" x14ac:dyDescent="0.25">
      <c r="A622" s="95"/>
      <c r="B622" s="2"/>
      <c r="C622" s="2"/>
      <c r="Q622" s="103"/>
      <c r="R622" s="12"/>
      <c r="S622" s="12"/>
      <c r="T622" s="12"/>
      <c r="U622" s="12"/>
      <c r="V622" s="12"/>
      <c r="W622" s="12"/>
      <c r="X622" s="12"/>
      <c r="Y622" s="12"/>
      <c r="Z622" s="12"/>
      <c r="AA622" s="12"/>
      <c r="AB622" s="12"/>
      <c r="AC622" s="12"/>
      <c r="AD622" s="12"/>
      <c r="AE622" s="12"/>
      <c r="AF622" s="2"/>
      <c r="AG622" s="9"/>
      <c r="AH622" s="2"/>
      <c r="AI622" s="9"/>
    </row>
    <row r="623" spans="1:35" s="27" customFormat="1" x14ac:dyDescent="0.25">
      <c r="A623" s="95"/>
      <c r="B623" s="2"/>
      <c r="C623" s="2"/>
      <c r="Q623" s="103"/>
      <c r="R623" s="12"/>
      <c r="S623" s="12"/>
      <c r="T623" s="12"/>
      <c r="U623" s="12"/>
      <c r="V623" s="12"/>
      <c r="W623" s="12"/>
      <c r="X623" s="12"/>
      <c r="Y623" s="12"/>
      <c r="Z623" s="12"/>
      <c r="AA623" s="12"/>
      <c r="AB623" s="12"/>
      <c r="AC623" s="12"/>
      <c r="AD623" s="12"/>
      <c r="AE623" s="12"/>
      <c r="AF623" s="2"/>
      <c r="AG623" s="9"/>
      <c r="AH623" s="2"/>
      <c r="AI623" s="9"/>
    </row>
    <row r="624" spans="1:35" s="27" customFormat="1" x14ac:dyDescent="0.25">
      <c r="A624" s="95"/>
      <c r="B624" s="2"/>
      <c r="C624" s="2"/>
      <c r="Q624" s="103"/>
      <c r="R624" s="12"/>
      <c r="S624" s="12"/>
      <c r="T624" s="12"/>
      <c r="U624" s="12"/>
      <c r="V624" s="12"/>
      <c r="W624" s="12"/>
      <c r="X624" s="12"/>
      <c r="Y624" s="12"/>
      <c r="Z624" s="12"/>
      <c r="AA624" s="12"/>
      <c r="AB624" s="12"/>
      <c r="AC624" s="12"/>
      <c r="AD624" s="12"/>
      <c r="AE624" s="12"/>
      <c r="AF624" s="2"/>
      <c r="AG624" s="9"/>
      <c r="AH624" s="2"/>
      <c r="AI624" s="9"/>
    </row>
    <row r="625" spans="1:35" s="27" customFormat="1" x14ac:dyDescent="0.25">
      <c r="A625" s="95"/>
      <c r="B625" s="2"/>
      <c r="C625" s="2"/>
      <c r="Q625" s="103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  <c r="AC625" s="12"/>
      <c r="AD625" s="12"/>
      <c r="AE625" s="12"/>
      <c r="AF625" s="2"/>
      <c r="AG625" s="9"/>
      <c r="AH625" s="2"/>
      <c r="AI625" s="9"/>
    </row>
    <row r="626" spans="1:35" s="27" customFormat="1" x14ac:dyDescent="0.25">
      <c r="A626" s="95"/>
      <c r="B626" s="2"/>
      <c r="C626" s="2"/>
      <c r="Q626" s="103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  <c r="AC626" s="12"/>
      <c r="AD626" s="12"/>
      <c r="AE626" s="12"/>
      <c r="AF626" s="2"/>
      <c r="AG626" s="9"/>
      <c r="AH626" s="2"/>
      <c r="AI626" s="9"/>
    </row>
    <row r="627" spans="1:35" s="27" customFormat="1" x14ac:dyDescent="0.25">
      <c r="A627" s="95"/>
      <c r="B627" s="2"/>
      <c r="C627" s="2"/>
      <c r="Q627" s="103"/>
      <c r="R627" s="12"/>
      <c r="S627" s="12"/>
      <c r="T627" s="12"/>
      <c r="U627" s="12"/>
      <c r="V627" s="12"/>
      <c r="W627" s="12"/>
      <c r="X627" s="12"/>
      <c r="Y627" s="12"/>
      <c r="Z627" s="12"/>
      <c r="AA627" s="12"/>
      <c r="AB627" s="12"/>
      <c r="AC627" s="12"/>
      <c r="AD627" s="12"/>
      <c r="AE627" s="12"/>
      <c r="AF627" s="2"/>
      <c r="AG627" s="9"/>
      <c r="AH627" s="2"/>
      <c r="AI627" s="9"/>
    </row>
    <row r="628" spans="1:35" s="27" customFormat="1" x14ac:dyDescent="0.25">
      <c r="A628" s="95"/>
      <c r="B628" s="2"/>
      <c r="C628" s="2"/>
      <c r="Q628" s="103"/>
      <c r="R628" s="12"/>
      <c r="S628" s="12"/>
      <c r="T628" s="12"/>
      <c r="U628" s="12"/>
      <c r="V628" s="12"/>
      <c r="W628" s="12"/>
      <c r="X628" s="12"/>
      <c r="Y628" s="12"/>
      <c r="Z628" s="12"/>
      <c r="AA628" s="12"/>
      <c r="AB628" s="12"/>
      <c r="AC628" s="12"/>
      <c r="AD628" s="12"/>
      <c r="AE628" s="12"/>
      <c r="AF628" s="2"/>
      <c r="AG628" s="9"/>
      <c r="AH628" s="2"/>
      <c r="AI628" s="9"/>
    </row>
    <row r="629" spans="1:35" s="27" customFormat="1" x14ac:dyDescent="0.25">
      <c r="A629" s="95"/>
      <c r="B629" s="2"/>
      <c r="C629" s="2"/>
      <c r="Q629" s="103"/>
      <c r="R629" s="12"/>
      <c r="S629" s="12"/>
      <c r="T629" s="12"/>
      <c r="U629" s="12"/>
      <c r="V629" s="12"/>
      <c r="W629" s="12"/>
      <c r="X629" s="12"/>
      <c r="Y629" s="12"/>
      <c r="Z629" s="12"/>
      <c r="AA629" s="12"/>
      <c r="AB629" s="12"/>
      <c r="AC629" s="12"/>
      <c r="AD629" s="12"/>
      <c r="AE629" s="12"/>
      <c r="AF629" s="2"/>
      <c r="AG629" s="9"/>
      <c r="AH629" s="2"/>
      <c r="AI629" s="9"/>
    </row>
    <row r="630" spans="1:35" s="27" customFormat="1" x14ac:dyDescent="0.25">
      <c r="A630" s="95"/>
      <c r="B630" s="2"/>
      <c r="C630" s="2"/>
      <c r="Q630" s="103"/>
      <c r="R630" s="12"/>
      <c r="S630" s="12"/>
      <c r="T630" s="12"/>
      <c r="U630" s="12"/>
      <c r="V630" s="12"/>
      <c r="W630" s="12"/>
      <c r="X630" s="12"/>
      <c r="Y630" s="12"/>
      <c r="Z630" s="12"/>
      <c r="AA630" s="12"/>
      <c r="AB630" s="12"/>
      <c r="AC630" s="12"/>
      <c r="AD630" s="12"/>
      <c r="AE630" s="12"/>
      <c r="AF630" s="2"/>
      <c r="AG630" s="9"/>
      <c r="AH630" s="2"/>
      <c r="AI630" s="9"/>
    </row>
    <row r="631" spans="1:35" s="27" customFormat="1" x14ac:dyDescent="0.25">
      <c r="A631" s="95"/>
      <c r="B631" s="2"/>
      <c r="C631" s="2"/>
      <c r="Q631" s="103"/>
      <c r="R631" s="12"/>
      <c r="S631" s="12"/>
      <c r="T631" s="12"/>
      <c r="U631" s="12"/>
      <c r="V631" s="12"/>
      <c r="W631" s="12"/>
      <c r="X631" s="12"/>
      <c r="Y631" s="12"/>
      <c r="Z631" s="12"/>
      <c r="AA631" s="12"/>
      <c r="AB631" s="12"/>
      <c r="AC631" s="12"/>
      <c r="AD631" s="12"/>
      <c r="AE631" s="12"/>
      <c r="AF631" s="2"/>
      <c r="AG631" s="9"/>
      <c r="AH631" s="2"/>
      <c r="AI631" s="9"/>
    </row>
    <row r="632" spans="1:35" s="27" customFormat="1" x14ac:dyDescent="0.25">
      <c r="A632" s="95"/>
      <c r="B632" s="2"/>
      <c r="C632" s="2"/>
      <c r="Q632" s="103"/>
      <c r="R632" s="12"/>
      <c r="S632" s="12"/>
      <c r="T632" s="12"/>
      <c r="U632" s="12"/>
      <c r="V632" s="12"/>
      <c r="W632" s="12"/>
      <c r="X632" s="12"/>
      <c r="Y632" s="12"/>
      <c r="Z632" s="12"/>
      <c r="AA632" s="12"/>
      <c r="AB632" s="12"/>
      <c r="AC632" s="12"/>
      <c r="AD632" s="12"/>
      <c r="AE632" s="12"/>
      <c r="AF632" s="2"/>
      <c r="AG632" s="9"/>
      <c r="AH632" s="2"/>
      <c r="AI632" s="9"/>
    </row>
    <row r="633" spans="1:35" s="27" customFormat="1" x14ac:dyDescent="0.25">
      <c r="A633" s="95"/>
      <c r="B633" s="2"/>
      <c r="C633" s="2"/>
      <c r="Q633" s="103"/>
      <c r="R633" s="12"/>
      <c r="S633" s="12"/>
      <c r="T633" s="12"/>
      <c r="U633" s="12"/>
      <c r="V633" s="12"/>
      <c r="W633" s="12"/>
      <c r="X633" s="12"/>
      <c r="Y633" s="12"/>
      <c r="Z633" s="12"/>
      <c r="AA633" s="12"/>
      <c r="AB633" s="12"/>
      <c r="AC633" s="12"/>
      <c r="AD633" s="12"/>
      <c r="AE633" s="12"/>
      <c r="AF633" s="2"/>
      <c r="AG633" s="9"/>
      <c r="AH633" s="2"/>
      <c r="AI633" s="9"/>
    </row>
    <row r="634" spans="1:35" s="27" customFormat="1" x14ac:dyDescent="0.25">
      <c r="A634" s="95"/>
      <c r="B634" s="2"/>
      <c r="C634" s="2"/>
      <c r="Q634" s="103"/>
      <c r="R634" s="12"/>
      <c r="S634" s="12"/>
      <c r="T634" s="12"/>
      <c r="U634" s="12"/>
      <c r="V634" s="12"/>
      <c r="W634" s="12"/>
      <c r="X634" s="12"/>
      <c r="Y634" s="12"/>
      <c r="Z634" s="12"/>
      <c r="AA634" s="12"/>
      <c r="AB634" s="12"/>
      <c r="AC634" s="12"/>
      <c r="AD634" s="12"/>
      <c r="AE634" s="12"/>
      <c r="AF634" s="2"/>
      <c r="AG634" s="9"/>
      <c r="AH634" s="2"/>
      <c r="AI634" s="9"/>
    </row>
    <row r="635" spans="1:35" s="27" customFormat="1" x14ac:dyDescent="0.25">
      <c r="A635" s="95"/>
      <c r="B635" s="2"/>
      <c r="C635" s="2"/>
      <c r="Q635" s="103"/>
      <c r="R635" s="12"/>
      <c r="S635" s="12"/>
      <c r="T635" s="12"/>
      <c r="U635" s="12"/>
      <c r="V635" s="12"/>
      <c r="W635" s="12"/>
      <c r="X635" s="12"/>
      <c r="Y635" s="12"/>
      <c r="Z635" s="12"/>
      <c r="AA635" s="12"/>
      <c r="AB635" s="12"/>
      <c r="AC635" s="12"/>
      <c r="AD635" s="12"/>
      <c r="AE635" s="12"/>
      <c r="AF635" s="2"/>
      <c r="AG635" s="9"/>
      <c r="AH635" s="2"/>
      <c r="AI635" s="9"/>
    </row>
    <row r="636" spans="1:35" s="27" customFormat="1" x14ac:dyDescent="0.25">
      <c r="A636" s="95"/>
      <c r="B636" s="2"/>
      <c r="C636" s="2"/>
      <c r="Q636" s="103"/>
      <c r="R636" s="12"/>
      <c r="S636" s="12"/>
      <c r="T636" s="12"/>
      <c r="U636" s="12"/>
      <c r="V636" s="12"/>
      <c r="W636" s="12"/>
      <c r="X636" s="12"/>
      <c r="Y636" s="12"/>
      <c r="Z636" s="12"/>
      <c r="AA636" s="12"/>
      <c r="AB636" s="12"/>
      <c r="AC636" s="12"/>
      <c r="AD636" s="12"/>
      <c r="AE636" s="12"/>
      <c r="AF636" s="2"/>
      <c r="AG636" s="9"/>
      <c r="AH636" s="2"/>
      <c r="AI636" s="9"/>
    </row>
    <row r="637" spans="1:35" s="27" customFormat="1" x14ac:dyDescent="0.25">
      <c r="A637" s="95"/>
      <c r="B637" s="2"/>
      <c r="C637" s="2"/>
      <c r="Q637" s="103"/>
      <c r="R637" s="12"/>
      <c r="S637" s="12"/>
      <c r="T637" s="12"/>
      <c r="U637" s="12"/>
      <c r="V637" s="12"/>
      <c r="W637" s="12"/>
      <c r="X637" s="12"/>
      <c r="Y637" s="12"/>
      <c r="Z637" s="12"/>
      <c r="AA637" s="12"/>
      <c r="AB637" s="12"/>
      <c r="AC637" s="12"/>
      <c r="AD637" s="12"/>
      <c r="AE637" s="12"/>
      <c r="AF637" s="2"/>
      <c r="AG637" s="9"/>
      <c r="AH637" s="2"/>
      <c r="AI637" s="9"/>
    </row>
    <row r="638" spans="1:35" s="27" customFormat="1" x14ac:dyDescent="0.25">
      <c r="A638" s="95"/>
      <c r="B638" s="2"/>
      <c r="C638" s="2"/>
      <c r="Q638" s="103"/>
      <c r="R638" s="12"/>
      <c r="S638" s="12"/>
      <c r="T638" s="12"/>
      <c r="U638" s="12"/>
      <c r="V638" s="12"/>
      <c r="W638" s="12"/>
      <c r="X638" s="12"/>
      <c r="Y638" s="12"/>
      <c r="Z638" s="12"/>
      <c r="AA638" s="12"/>
      <c r="AB638" s="12"/>
      <c r="AC638" s="12"/>
      <c r="AD638" s="12"/>
      <c r="AE638" s="12"/>
      <c r="AF638" s="2"/>
      <c r="AG638" s="9"/>
      <c r="AH638" s="2"/>
      <c r="AI638" s="9"/>
    </row>
    <row r="639" spans="1:35" s="27" customFormat="1" x14ac:dyDescent="0.25">
      <c r="A639" s="95"/>
      <c r="B639" s="2"/>
      <c r="C639" s="2"/>
      <c r="Q639" s="103"/>
      <c r="R639" s="12"/>
      <c r="S639" s="12"/>
      <c r="T639" s="12"/>
      <c r="U639" s="12"/>
      <c r="V639" s="12"/>
      <c r="W639" s="12"/>
      <c r="X639" s="12"/>
      <c r="Y639" s="12"/>
      <c r="Z639" s="12"/>
      <c r="AA639" s="12"/>
      <c r="AB639" s="12"/>
      <c r="AC639" s="12"/>
      <c r="AD639" s="12"/>
      <c r="AE639" s="12"/>
      <c r="AF639" s="2"/>
      <c r="AG639" s="9"/>
      <c r="AH639" s="2"/>
      <c r="AI639" s="9"/>
    </row>
    <row r="640" spans="1:35" s="27" customFormat="1" x14ac:dyDescent="0.25">
      <c r="A640" s="95"/>
      <c r="B640" s="2"/>
      <c r="C640" s="2"/>
      <c r="Q640" s="103"/>
      <c r="R640" s="12"/>
      <c r="S640" s="12"/>
      <c r="T640" s="12"/>
      <c r="U640" s="12"/>
      <c r="V640" s="12"/>
      <c r="W640" s="12"/>
      <c r="X640" s="12"/>
      <c r="Y640" s="12"/>
      <c r="Z640" s="12"/>
      <c r="AA640" s="12"/>
      <c r="AB640" s="12"/>
      <c r="AC640" s="12"/>
      <c r="AD640" s="12"/>
      <c r="AE640" s="12"/>
      <c r="AF640" s="2"/>
      <c r="AG640" s="9"/>
      <c r="AH640" s="2"/>
      <c r="AI640" s="9"/>
    </row>
    <row r="641" spans="1:35" s="27" customFormat="1" x14ac:dyDescent="0.25">
      <c r="A641" s="95"/>
      <c r="B641" s="2"/>
      <c r="C641" s="2"/>
      <c r="Q641" s="103"/>
      <c r="R641" s="12"/>
      <c r="S641" s="12"/>
      <c r="T641" s="12"/>
      <c r="U641" s="12"/>
      <c r="V641" s="12"/>
      <c r="W641" s="12"/>
      <c r="X641" s="12"/>
      <c r="Y641" s="12"/>
      <c r="Z641" s="12"/>
      <c r="AA641" s="12"/>
      <c r="AB641" s="12"/>
      <c r="AC641" s="12"/>
      <c r="AD641" s="12"/>
      <c r="AE641" s="12"/>
      <c r="AF641" s="2"/>
      <c r="AG641" s="9"/>
      <c r="AH641" s="2"/>
      <c r="AI641" s="9"/>
    </row>
    <row r="642" spans="1:35" s="27" customFormat="1" x14ac:dyDescent="0.25">
      <c r="A642" s="95"/>
      <c r="B642" s="2"/>
      <c r="C642" s="2"/>
      <c r="Q642" s="103"/>
      <c r="R642" s="12"/>
      <c r="S642" s="12"/>
      <c r="T642" s="12"/>
      <c r="U642" s="12"/>
      <c r="V642" s="12"/>
      <c r="W642" s="12"/>
      <c r="X642" s="12"/>
      <c r="Y642" s="12"/>
      <c r="Z642" s="12"/>
      <c r="AA642" s="12"/>
      <c r="AB642" s="12"/>
      <c r="AC642" s="12"/>
      <c r="AD642" s="12"/>
      <c r="AE642" s="12"/>
      <c r="AF642" s="2"/>
      <c r="AG642" s="9"/>
      <c r="AH642" s="2"/>
      <c r="AI642" s="9"/>
    </row>
    <row r="643" spans="1:35" s="27" customFormat="1" x14ac:dyDescent="0.25">
      <c r="A643" s="95"/>
      <c r="B643" s="2"/>
      <c r="C643" s="2"/>
      <c r="Q643" s="103"/>
      <c r="R643" s="12"/>
      <c r="S643" s="12"/>
      <c r="T643" s="12"/>
      <c r="U643" s="12"/>
      <c r="V643" s="12"/>
      <c r="W643" s="12"/>
      <c r="X643" s="12"/>
      <c r="Y643" s="12"/>
      <c r="Z643" s="12"/>
      <c r="AA643" s="12"/>
      <c r="AB643" s="12"/>
      <c r="AC643" s="12"/>
      <c r="AD643" s="12"/>
      <c r="AE643" s="12"/>
      <c r="AF643" s="2"/>
      <c r="AG643" s="9"/>
      <c r="AH643" s="2"/>
      <c r="AI643" s="9"/>
    </row>
    <row r="644" spans="1:35" s="27" customFormat="1" x14ac:dyDescent="0.25">
      <c r="A644" s="95"/>
      <c r="B644" s="2"/>
      <c r="C644" s="2"/>
      <c r="Q644" s="103"/>
      <c r="R644" s="12"/>
      <c r="S644" s="12"/>
      <c r="T644" s="12"/>
      <c r="U644" s="12"/>
      <c r="V644" s="12"/>
      <c r="W644" s="12"/>
      <c r="X644" s="12"/>
      <c r="Y644" s="12"/>
      <c r="Z644" s="12"/>
      <c r="AA644" s="12"/>
      <c r="AB644" s="12"/>
      <c r="AC644" s="12"/>
      <c r="AD644" s="12"/>
      <c r="AE644" s="12"/>
      <c r="AF644" s="2"/>
      <c r="AG644" s="9"/>
      <c r="AH644" s="2"/>
      <c r="AI644" s="9"/>
    </row>
    <row r="645" spans="1:35" s="27" customFormat="1" x14ac:dyDescent="0.25">
      <c r="A645" s="95"/>
      <c r="B645" s="2"/>
      <c r="C645" s="2"/>
      <c r="Q645" s="103"/>
      <c r="R645" s="12"/>
      <c r="S645" s="12"/>
      <c r="T645" s="12"/>
      <c r="U645" s="12"/>
      <c r="V645" s="12"/>
      <c r="W645" s="12"/>
      <c r="X645" s="12"/>
      <c r="Y645" s="12"/>
      <c r="Z645" s="12"/>
      <c r="AA645" s="12"/>
      <c r="AB645" s="12"/>
      <c r="AC645" s="12"/>
      <c r="AD645" s="12"/>
      <c r="AE645" s="12"/>
      <c r="AF645" s="2"/>
      <c r="AG645" s="9"/>
      <c r="AH645" s="2"/>
      <c r="AI645" s="9"/>
    </row>
    <row r="646" spans="1:35" s="27" customFormat="1" x14ac:dyDescent="0.25">
      <c r="A646" s="95"/>
      <c r="B646" s="2"/>
      <c r="C646" s="2"/>
      <c r="Q646" s="103"/>
      <c r="R646" s="12"/>
      <c r="S646" s="12"/>
      <c r="T646" s="12"/>
      <c r="U646" s="12"/>
      <c r="V646" s="12"/>
      <c r="W646" s="12"/>
      <c r="X646" s="12"/>
      <c r="Y646" s="12"/>
      <c r="Z646" s="12"/>
      <c r="AA646" s="12"/>
      <c r="AB646" s="12"/>
      <c r="AC646" s="12"/>
      <c r="AD646" s="12"/>
      <c r="AE646" s="12"/>
      <c r="AF646" s="2"/>
      <c r="AG646" s="9"/>
      <c r="AH646" s="2"/>
      <c r="AI646" s="9"/>
    </row>
    <row r="647" spans="1:35" s="27" customFormat="1" x14ac:dyDescent="0.25">
      <c r="A647" s="95"/>
      <c r="B647" s="2"/>
      <c r="C647" s="2"/>
      <c r="Q647" s="103"/>
      <c r="R647" s="12"/>
      <c r="S647" s="12"/>
      <c r="T647" s="12"/>
      <c r="U647" s="12"/>
      <c r="V647" s="12"/>
      <c r="W647" s="12"/>
      <c r="X647" s="12"/>
      <c r="Y647" s="12"/>
      <c r="Z647" s="12"/>
      <c r="AA647" s="12"/>
      <c r="AB647" s="12"/>
      <c r="AC647" s="12"/>
      <c r="AD647" s="12"/>
      <c r="AE647" s="12"/>
      <c r="AF647" s="2"/>
      <c r="AG647" s="9"/>
      <c r="AH647" s="2"/>
      <c r="AI647" s="9"/>
    </row>
    <row r="648" spans="1:35" s="27" customFormat="1" x14ac:dyDescent="0.25">
      <c r="A648" s="95"/>
      <c r="B648" s="2"/>
      <c r="C648" s="2"/>
      <c r="Q648" s="103"/>
      <c r="R648" s="12"/>
      <c r="S648" s="12"/>
      <c r="T648" s="12"/>
      <c r="U648" s="12"/>
      <c r="V648" s="12"/>
      <c r="W648" s="12"/>
      <c r="X648" s="12"/>
      <c r="Y648" s="12"/>
      <c r="Z648" s="12"/>
      <c r="AA648" s="12"/>
      <c r="AB648" s="12"/>
      <c r="AC648" s="12"/>
      <c r="AD648" s="12"/>
      <c r="AE648" s="12"/>
      <c r="AF648" s="2"/>
      <c r="AG648" s="9"/>
      <c r="AH648" s="2"/>
      <c r="AI648" s="9"/>
    </row>
    <row r="649" spans="1:35" s="27" customFormat="1" x14ac:dyDescent="0.25">
      <c r="A649" s="95"/>
      <c r="B649" s="2"/>
      <c r="C649" s="2"/>
      <c r="Q649" s="103"/>
      <c r="R649" s="12"/>
      <c r="S649" s="12"/>
      <c r="T649" s="12"/>
      <c r="U649" s="12"/>
      <c r="V649" s="12"/>
      <c r="W649" s="12"/>
      <c r="X649" s="12"/>
      <c r="Y649" s="12"/>
      <c r="Z649" s="12"/>
      <c r="AA649" s="12"/>
      <c r="AB649" s="12"/>
      <c r="AC649" s="12"/>
      <c r="AD649" s="12"/>
      <c r="AE649" s="12"/>
      <c r="AF649" s="2"/>
      <c r="AG649" s="9"/>
      <c r="AH649" s="2"/>
      <c r="AI649" s="9"/>
    </row>
    <row r="650" spans="1:35" s="27" customFormat="1" x14ac:dyDescent="0.25">
      <c r="A650" s="95"/>
      <c r="B650" s="2"/>
      <c r="C650" s="2"/>
      <c r="Q650" s="103"/>
      <c r="R650" s="12"/>
      <c r="S650" s="12"/>
      <c r="T650" s="12"/>
      <c r="U650" s="12"/>
      <c r="V650" s="12"/>
      <c r="W650" s="12"/>
      <c r="X650" s="12"/>
      <c r="Y650" s="12"/>
      <c r="Z650" s="12"/>
      <c r="AA650" s="12"/>
      <c r="AB650" s="12"/>
      <c r="AC650" s="12"/>
      <c r="AD650" s="12"/>
      <c r="AE650" s="12"/>
      <c r="AF650" s="2"/>
      <c r="AG650" s="9"/>
      <c r="AH650" s="2"/>
      <c r="AI650" s="9"/>
    </row>
    <row r="651" spans="1:35" s="27" customFormat="1" x14ac:dyDescent="0.25">
      <c r="A651" s="95"/>
      <c r="B651" s="2"/>
      <c r="C651" s="2"/>
      <c r="Q651" s="103"/>
      <c r="R651" s="12"/>
      <c r="S651" s="12"/>
      <c r="T651" s="12"/>
      <c r="U651" s="12"/>
      <c r="V651" s="12"/>
      <c r="W651" s="12"/>
      <c r="X651" s="12"/>
      <c r="Y651" s="12"/>
      <c r="Z651" s="12"/>
      <c r="AA651" s="12"/>
      <c r="AB651" s="12"/>
      <c r="AC651" s="12"/>
      <c r="AD651" s="12"/>
      <c r="AE651" s="12"/>
      <c r="AF651" s="2"/>
      <c r="AG651" s="9"/>
      <c r="AH651" s="2"/>
      <c r="AI651" s="9"/>
    </row>
    <row r="652" spans="1:35" s="27" customFormat="1" x14ac:dyDescent="0.25">
      <c r="A652" s="95"/>
      <c r="B652" s="2"/>
      <c r="C652" s="2"/>
      <c r="Q652" s="103"/>
      <c r="R652" s="12"/>
      <c r="S652" s="12"/>
      <c r="T652" s="12"/>
      <c r="U652" s="12"/>
      <c r="V652" s="12"/>
      <c r="W652" s="12"/>
      <c r="X652" s="12"/>
      <c r="Y652" s="12"/>
      <c r="Z652" s="12"/>
      <c r="AA652" s="12"/>
      <c r="AB652" s="12"/>
      <c r="AC652" s="12"/>
      <c r="AD652" s="12"/>
      <c r="AE652" s="12"/>
      <c r="AF652" s="2"/>
      <c r="AG652" s="9"/>
      <c r="AH652" s="2"/>
      <c r="AI652" s="9"/>
    </row>
    <row r="653" spans="1:35" s="27" customFormat="1" x14ac:dyDescent="0.25">
      <c r="A653" s="95"/>
      <c r="B653" s="2"/>
      <c r="C653" s="2"/>
      <c r="Q653" s="103"/>
      <c r="R653" s="12"/>
      <c r="S653" s="12"/>
      <c r="T653" s="12"/>
      <c r="U653" s="12"/>
      <c r="V653" s="12"/>
      <c r="W653" s="12"/>
      <c r="X653" s="12"/>
      <c r="Y653" s="12"/>
      <c r="Z653" s="12"/>
      <c r="AA653" s="12"/>
      <c r="AB653" s="12"/>
      <c r="AC653" s="12"/>
      <c r="AD653" s="12"/>
      <c r="AE653" s="12"/>
      <c r="AF653" s="2"/>
      <c r="AG653" s="9"/>
      <c r="AH653" s="2"/>
      <c r="AI653" s="9"/>
    </row>
    <row r="654" spans="1:35" s="27" customFormat="1" x14ac:dyDescent="0.25">
      <c r="A654" s="95"/>
      <c r="B654" s="2"/>
      <c r="C654" s="2"/>
      <c r="Q654" s="103"/>
      <c r="R654" s="12"/>
      <c r="S654" s="12"/>
      <c r="T654" s="12"/>
      <c r="U654" s="12"/>
      <c r="V654" s="12"/>
      <c r="W654" s="12"/>
      <c r="X654" s="12"/>
      <c r="Y654" s="12"/>
      <c r="Z654" s="12"/>
      <c r="AA654" s="12"/>
      <c r="AB654" s="12"/>
      <c r="AC654" s="12"/>
      <c r="AD654" s="12"/>
      <c r="AE654" s="12"/>
      <c r="AF654" s="2"/>
      <c r="AG654" s="9"/>
      <c r="AH654" s="2"/>
      <c r="AI654" s="9"/>
    </row>
    <row r="655" spans="1:35" s="27" customFormat="1" x14ac:dyDescent="0.25">
      <c r="A655" s="95"/>
      <c r="B655" s="2"/>
      <c r="C655" s="2"/>
      <c r="Q655" s="103"/>
      <c r="R655" s="12"/>
      <c r="S655" s="12"/>
      <c r="T655" s="12"/>
      <c r="U655" s="12"/>
      <c r="V655" s="12"/>
      <c r="W655" s="12"/>
      <c r="X655" s="12"/>
      <c r="Y655" s="12"/>
      <c r="Z655" s="12"/>
      <c r="AA655" s="12"/>
      <c r="AB655" s="12"/>
      <c r="AC655" s="12"/>
      <c r="AD655" s="12"/>
      <c r="AE655" s="12"/>
      <c r="AF655" s="2"/>
      <c r="AG655" s="9"/>
      <c r="AH655" s="2"/>
      <c r="AI655" s="9"/>
    </row>
    <row r="656" spans="1:35" s="27" customFormat="1" x14ac:dyDescent="0.25">
      <c r="A656" s="95"/>
      <c r="B656" s="2"/>
      <c r="C656" s="2"/>
      <c r="Q656" s="103"/>
      <c r="R656" s="12"/>
      <c r="S656" s="12"/>
      <c r="T656" s="12"/>
      <c r="U656" s="12"/>
      <c r="V656" s="12"/>
      <c r="W656" s="12"/>
      <c r="X656" s="12"/>
      <c r="Y656" s="12"/>
      <c r="Z656" s="12"/>
      <c r="AA656" s="12"/>
      <c r="AB656" s="12"/>
      <c r="AC656" s="12"/>
      <c r="AD656" s="12"/>
      <c r="AE656" s="12"/>
      <c r="AF656" s="2"/>
      <c r="AG656" s="9"/>
      <c r="AH656" s="2"/>
      <c r="AI656" s="9"/>
    </row>
    <row r="657" spans="1:35" s="27" customFormat="1" x14ac:dyDescent="0.25">
      <c r="A657" s="95"/>
      <c r="B657" s="2"/>
      <c r="C657" s="2"/>
      <c r="Q657" s="103"/>
      <c r="R657" s="12"/>
      <c r="S657" s="12"/>
      <c r="T657" s="12"/>
      <c r="U657" s="12"/>
      <c r="V657" s="12"/>
      <c r="W657" s="12"/>
      <c r="X657" s="12"/>
      <c r="Y657" s="12"/>
      <c r="Z657" s="12"/>
      <c r="AA657" s="12"/>
      <c r="AB657" s="12"/>
      <c r="AC657" s="12"/>
      <c r="AD657" s="12"/>
      <c r="AE657" s="12"/>
      <c r="AF657" s="2"/>
      <c r="AG657" s="9"/>
      <c r="AH657" s="2"/>
      <c r="AI657" s="9"/>
    </row>
    <row r="658" spans="1:35" s="27" customFormat="1" x14ac:dyDescent="0.25">
      <c r="A658" s="95"/>
      <c r="B658" s="2"/>
      <c r="C658" s="2"/>
      <c r="Q658" s="103"/>
      <c r="R658" s="12"/>
      <c r="S658" s="12"/>
      <c r="T658" s="12"/>
      <c r="U658" s="12"/>
      <c r="V658" s="12"/>
      <c r="W658" s="12"/>
      <c r="X658" s="12"/>
      <c r="Y658" s="12"/>
      <c r="Z658" s="12"/>
      <c r="AA658" s="12"/>
      <c r="AB658" s="12"/>
      <c r="AC658" s="12"/>
      <c r="AD658" s="12"/>
      <c r="AE658" s="12"/>
      <c r="AF658" s="2"/>
      <c r="AG658" s="9"/>
      <c r="AH658" s="2"/>
      <c r="AI658" s="9"/>
    </row>
    <row r="659" spans="1:35" s="27" customFormat="1" x14ac:dyDescent="0.25">
      <c r="A659" s="95"/>
      <c r="B659" s="2"/>
      <c r="C659" s="2"/>
      <c r="Q659" s="103"/>
      <c r="R659" s="12"/>
      <c r="S659" s="12"/>
      <c r="T659" s="12"/>
      <c r="U659" s="12"/>
      <c r="V659" s="12"/>
      <c r="W659" s="12"/>
      <c r="X659" s="12"/>
      <c r="Y659" s="12"/>
      <c r="Z659" s="12"/>
      <c r="AA659" s="12"/>
      <c r="AB659" s="12"/>
      <c r="AC659" s="12"/>
      <c r="AD659" s="12"/>
      <c r="AE659" s="12"/>
      <c r="AF659" s="2"/>
      <c r="AG659" s="9"/>
      <c r="AH659" s="2"/>
      <c r="AI659" s="9"/>
    </row>
    <row r="660" spans="1:35" s="27" customFormat="1" x14ac:dyDescent="0.25">
      <c r="A660" s="95"/>
      <c r="B660" s="2"/>
      <c r="C660" s="2"/>
      <c r="Q660" s="103"/>
      <c r="R660" s="12"/>
      <c r="S660" s="12"/>
      <c r="T660" s="12"/>
      <c r="U660" s="12"/>
      <c r="V660" s="12"/>
      <c r="W660" s="12"/>
      <c r="X660" s="12"/>
      <c r="Y660" s="12"/>
      <c r="Z660" s="12"/>
      <c r="AA660" s="12"/>
      <c r="AB660" s="12"/>
      <c r="AC660" s="12"/>
      <c r="AD660" s="12"/>
      <c r="AE660" s="12"/>
      <c r="AF660" s="2"/>
      <c r="AG660" s="9"/>
      <c r="AH660" s="2"/>
      <c r="AI660" s="9"/>
    </row>
    <row r="661" spans="1:35" s="27" customFormat="1" x14ac:dyDescent="0.25">
      <c r="A661" s="95"/>
      <c r="B661" s="2"/>
      <c r="C661" s="2"/>
      <c r="Q661" s="103"/>
      <c r="R661" s="12"/>
      <c r="S661" s="12"/>
      <c r="T661" s="12"/>
      <c r="U661" s="12"/>
      <c r="V661" s="12"/>
      <c r="W661" s="12"/>
      <c r="X661" s="12"/>
      <c r="Y661" s="12"/>
      <c r="Z661" s="12"/>
      <c r="AA661" s="12"/>
      <c r="AB661" s="12"/>
      <c r="AC661" s="12"/>
      <c r="AD661" s="12"/>
      <c r="AE661" s="12"/>
      <c r="AF661" s="2"/>
      <c r="AG661" s="9"/>
      <c r="AH661" s="2"/>
      <c r="AI661" s="9"/>
    </row>
    <row r="662" spans="1:35" s="27" customFormat="1" x14ac:dyDescent="0.25">
      <c r="A662" s="95"/>
      <c r="B662" s="2"/>
      <c r="C662" s="2"/>
      <c r="Q662" s="103"/>
      <c r="R662" s="12"/>
      <c r="S662" s="12"/>
      <c r="T662" s="12"/>
      <c r="U662" s="12"/>
      <c r="V662" s="12"/>
      <c r="W662" s="12"/>
      <c r="X662" s="12"/>
      <c r="Y662" s="12"/>
      <c r="Z662" s="12"/>
      <c r="AA662" s="12"/>
      <c r="AB662" s="12"/>
      <c r="AC662" s="12"/>
      <c r="AD662" s="12"/>
      <c r="AE662" s="12"/>
      <c r="AF662" s="2"/>
      <c r="AG662" s="9"/>
      <c r="AH662" s="2"/>
      <c r="AI662" s="9"/>
    </row>
    <row r="663" spans="1:35" s="27" customFormat="1" x14ac:dyDescent="0.25">
      <c r="A663" s="95"/>
      <c r="B663" s="2"/>
      <c r="C663" s="2"/>
      <c r="Q663" s="103"/>
      <c r="R663" s="12"/>
      <c r="S663" s="12"/>
      <c r="T663" s="12"/>
      <c r="U663" s="12"/>
      <c r="V663" s="12"/>
      <c r="W663" s="12"/>
      <c r="X663" s="12"/>
      <c r="Y663" s="12"/>
      <c r="Z663" s="12"/>
      <c r="AA663" s="12"/>
      <c r="AB663" s="12"/>
      <c r="AC663" s="12"/>
      <c r="AD663" s="12"/>
      <c r="AE663" s="12"/>
      <c r="AF663" s="2"/>
      <c r="AG663" s="9"/>
      <c r="AH663" s="2"/>
      <c r="AI663" s="9"/>
    </row>
    <row r="664" spans="1:35" s="27" customFormat="1" x14ac:dyDescent="0.25">
      <c r="A664" s="95"/>
      <c r="B664" s="2"/>
      <c r="C664" s="2"/>
      <c r="Q664" s="103"/>
      <c r="R664" s="12"/>
      <c r="S664" s="12"/>
      <c r="T664" s="12"/>
      <c r="U664" s="12"/>
      <c r="V664" s="12"/>
      <c r="W664" s="12"/>
      <c r="X664" s="12"/>
      <c r="Y664" s="12"/>
      <c r="Z664" s="12"/>
      <c r="AA664" s="12"/>
      <c r="AB664" s="12"/>
      <c r="AC664" s="12"/>
      <c r="AD664" s="12"/>
      <c r="AE664" s="12"/>
      <c r="AF664" s="2"/>
      <c r="AG664" s="9"/>
      <c r="AH664" s="2"/>
      <c r="AI664" s="9"/>
    </row>
    <row r="665" spans="1:35" s="27" customFormat="1" x14ac:dyDescent="0.25">
      <c r="A665" s="95"/>
      <c r="B665" s="2"/>
      <c r="C665" s="2"/>
      <c r="Q665" s="103"/>
      <c r="R665" s="12"/>
      <c r="S665" s="12"/>
      <c r="T665" s="12"/>
      <c r="U665" s="12"/>
      <c r="V665" s="12"/>
      <c r="W665" s="12"/>
      <c r="X665" s="12"/>
      <c r="Y665" s="12"/>
      <c r="Z665" s="12"/>
      <c r="AA665" s="12"/>
      <c r="AB665" s="12"/>
      <c r="AC665" s="12"/>
      <c r="AD665" s="12"/>
      <c r="AE665" s="12"/>
      <c r="AF665" s="2"/>
      <c r="AG665" s="9"/>
      <c r="AH665" s="2"/>
      <c r="AI665" s="9"/>
    </row>
    <row r="666" spans="1:35" s="27" customFormat="1" x14ac:dyDescent="0.25">
      <c r="A666" s="95"/>
      <c r="B666" s="2"/>
      <c r="C666" s="2"/>
      <c r="Q666" s="103"/>
      <c r="R666" s="12"/>
      <c r="S666" s="12"/>
      <c r="T666" s="12"/>
      <c r="U666" s="12"/>
      <c r="V666" s="12"/>
      <c r="W666" s="12"/>
      <c r="X666" s="12"/>
      <c r="Y666" s="12"/>
      <c r="Z666" s="12"/>
      <c r="AA666" s="12"/>
      <c r="AB666" s="12"/>
      <c r="AC666" s="12"/>
      <c r="AD666" s="12"/>
      <c r="AE666" s="12"/>
      <c r="AF666" s="2"/>
      <c r="AG666" s="9"/>
      <c r="AH666" s="2"/>
      <c r="AI666" s="9"/>
    </row>
    <row r="667" spans="1:35" s="27" customFormat="1" x14ac:dyDescent="0.25">
      <c r="A667" s="95"/>
      <c r="B667" s="2"/>
      <c r="C667" s="2"/>
      <c r="Q667" s="103"/>
      <c r="R667" s="12"/>
      <c r="S667" s="12"/>
      <c r="T667" s="12"/>
      <c r="U667" s="12"/>
      <c r="V667" s="12"/>
      <c r="W667" s="12"/>
      <c r="X667" s="12"/>
      <c r="Y667" s="12"/>
      <c r="Z667" s="12"/>
      <c r="AA667" s="12"/>
      <c r="AB667" s="12"/>
      <c r="AC667" s="12"/>
      <c r="AD667" s="12"/>
      <c r="AE667" s="12"/>
      <c r="AF667" s="2"/>
      <c r="AG667" s="9"/>
      <c r="AH667" s="2"/>
      <c r="AI667" s="9"/>
    </row>
    <row r="668" spans="1:35" s="27" customFormat="1" x14ac:dyDescent="0.25">
      <c r="A668" s="95"/>
      <c r="B668" s="2"/>
      <c r="C668" s="2"/>
      <c r="Q668" s="103"/>
      <c r="R668" s="12"/>
      <c r="S668" s="12"/>
      <c r="T668" s="12"/>
      <c r="U668" s="12"/>
      <c r="V668" s="12"/>
      <c r="W668" s="12"/>
      <c r="X668" s="12"/>
      <c r="Y668" s="12"/>
      <c r="Z668" s="12"/>
      <c r="AA668" s="12"/>
      <c r="AB668" s="12"/>
      <c r="AC668" s="12"/>
      <c r="AD668" s="12"/>
      <c r="AE668" s="12"/>
      <c r="AF668" s="2"/>
      <c r="AG668" s="9"/>
      <c r="AH668" s="2"/>
      <c r="AI668" s="9"/>
    </row>
    <row r="669" spans="1:35" s="27" customFormat="1" x14ac:dyDescent="0.25">
      <c r="A669" s="95"/>
      <c r="B669" s="2"/>
      <c r="C669" s="2"/>
      <c r="Q669" s="103"/>
      <c r="R669" s="12"/>
      <c r="S669" s="12"/>
      <c r="T669" s="12"/>
      <c r="U669" s="12"/>
      <c r="V669" s="12"/>
      <c r="W669" s="12"/>
      <c r="X669" s="12"/>
      <c r="Y669" s="12"/>
      <c r="Z669" s="12"/>
      <c r="AA669" s="12"/>
      <c r="AB669" s="12"/>
      <c r="AC669" s="12"/>
      <c r="AD669" s="12"/>
      <c r="AE669" s="12"/>
      <c r="AF669" s="2"/>
      <c r="AG669" s="9"/>
      <c r="AH669" s="2"/>
      <c r="AI669" s="9"/>
    </row>
    <row r="670" spans="1:35" s="27" customFormat="1" x14ac:dyDescent="0.25">
      <c r="A670" s="95"/>
      <c r="B670" s="2"/>
      <c r="C670" s="2"/>
      <c r="Q670" s="103"/>
      <c r="R670" s="12"/>
      <c r="S670" s="12"/>
      <c r="T670" s="12"/>
      <c r="U670" s="12"/>
      <c r="V670" s="12"/>
      <c r="W670" s="12"/>
      <c r="X670" s="12"/>
      <c r="Y670" s="12"/>
      <c r="Z670" s="12"/>
      <c r="AA670" s="12"/>
      <c r="AB670" s="12"/>
      <c r="AC670" s="12"/>
      <c r="AD670" s="12"/>
      <c r="AE670" s="12"/>
      <c r="AF670" s="2"/>
      <c r="AG670" s="9"/>
      <c r="AH670" s="2"/>
      <c r="AI670" s="9"/>
    </row>
    <row r="671" spans="1:35" s="27" customFormat="1" x14ac:dyDescent="0.25">
      <c r="A671" s="95"/>
      <c r="B671" s="2"/>
      <c r="C671" s="2"/>
      <c r="Q671" s="103"/>
      <c r="R671" s="12"/>
      <c r="S671" s="12"/>
      <c r="T671" s="12"/>
      <c r="U671" s="12"/>
      <c r="V671" s="12"/>
      <c r="W671" s="12"/>
      <c r="X671" s="12"/>
      <c r="Y671" s="12"/>
      <c r="Z671" s="12"/>
      <c r="AA671" s="12"/>
      <c r="AB671" s="12"/>
      <c r="AC671" s="12"/>
      <c r="AD671" s="12"/>
      <c r="AE671" s="12"/>
      <c r="AF671" s="2"/>
      <c r="AG671" s="9"/>
      <c r="AH671" s="2"/>
      <c r="AI671" s="9"/>
    </row>
    <row r="672" spans="1:35" s="27" customFormat="1" x14ac:dyDescent="0.25">
      <c r="A672" s="95"/>
      <c r="B672" s="2"/>
      <c r="C672" s="2"/>
      <c r="Q672" s="103"/>
      <c r="R672" s="12"/>
      <c r="S672" s="12"/>
      <c r="T672" s="12"/>
      <c r="U672" s="12"/>
      <c r="V672" s="12"/>
      <c r="W672" s="12"/>
      <c r="X672" s="12"/>
      <c r="Y672" s="12"/>
      <c r="Z672" s="12"/>
      <c r="AA672" s="12"/>
      <c r="AB672" s="12"/>
      <c r="AC672" s="12"/>
      <c r="AD672" s="12"/>
      <c r="AE672" s="12"/>
      <c r="AF672" s="2"/>
      <c r="AG672" s="9"/>
      <c r="AH672" s="2"/>
      <c r="AI672" s="9"/>
    </row>
    <row r="673" spans="1:35" s="27" customFormat="1" x14ac:dyDescent="0.25">
      <c r="A673" s="95"/>
      <c r="B673" s="2"/>
      <c r="C673" s="2"/>
      <c r="Q673" s="103"/>
      <c r="R673" s="12"/>
      <c r="S673" s="12"/>
      <c r="T673" s="12"/>
      <c r="U673" s="12"/>
      <c r="V673" s="12"/>
      <c r="W673" s="12"/>
      <c r="X673" s="12"/>
      <c r="Y673" s="12"/>
      <c r="Z673" s="12"/>
      <c r="AA673" s="12"/>
      <c r="AB673" s="12"/>
      <c r="AC673" s="12"/>
      <c r="AD673" s="12"/>
      <c r="AE673" s="12"/>
      <c r="AF673" s="2"/>
      <c r="AG673" s="9"/>
      <c r="AH673" s="2"/>
      <c r="AI673" s="9"/>
    </row>
    <row r="674" spans="1:35" s="27" customFormat="1" x14ac:dyDescent="0.25">
      <c r="A674" s="95"/>
      <c r="B674" s="2"/>
      <c r="C674" s="2"/>
      <c r="Q674" s="103"/>
      <c r="R674" s="12"/>
      <c r="S674" s="12"/>
      <c r="T674" s="12"/>
      <c r="U674" s="12"/>
      <c r="V674" s="12"/>
      <c r="W674" s="12"/>
      <c r="X674" s="12"/>
      <c r="Y674" s="12"/>
      <c r="Z674" s="12"/>
      <c r="AA674" s="12"/>
      <c r="AB674" s="12"/>
      <c r="AC674" s="12"/>
      <c r="AD674" s="12"/>
      <c r="AE674" s="12"/>
      <c r="AF674" s="2"/>
      <c r="AG674" s="9"/>
      <c r="AH674" s="2"/>
      <c r="AI674" s="9"/>
    </row>
    <row r="675" spans="1:35" s="27" customFormat="1" x14ac:dyDescent="0.25">
      <c r="A675" s="95"/>
      <c r="B675" s="2"/>
      <c r="C675" s="2"/>
      <c r="Q675" s="103"/>
      <c r="R675" s="12"/>
      <c r="S675" s="12"/>
      <c r="T675" s="12"/>
      <c r="U675" s="12"/>
      <c r="V675" s="12"/>
      <c r="W675" s="12"/>
      <c r="X675" s="12"/>
      <c r="Y675" s="12"/>
      <c r="Z675" s="12"/>
      <c r="AA675" s="12"/>
      <c r="AB675" s="12"/>
      <c r="AC675" s="12"/>
      <c r="AD675" s="12"/>
      <c r="AE675" s="12"/>
      <c r="AF675" s="2"/>
      <c r="AG675" s="9"/>
      <c r="AH675" s="2"/>
      <c r="AI675" s="9"/>
    </row>
    <row r="676" spans="1:35" s="27" customFormat="1" x14ac:dyDescent="0.25">
      <c r="A676" s="95"/>
      <c r="B676" s="2"/>
      <c r="C676" s="2"/>
      <c r="Q676" s="103"/>
      <c r="R676" s="12"/>
      <c r="S676" s="12"/>
      <c r="T676" s="12"/>
      <c r="U676" s="12"/>
      <c r="V676" s="12"/>
      <c r="W676" s="12"/>
      <c r="X676" s="12"/>
      <c r="Y676" s="12"/>
      <c r="Z676" s="12"/>
      <c r="AA676" s="12"/>
      <c r="AB676" s="12"/>
      <c r="AC676" s="12"/>
      <c r="AD676" s="12"/>
      <c r="AE676" s="12"/>
      <c r="AF676" s="2"/>
      <c r="AG676" s="9"/>
      <c r="AH676" s="2"/>
      <c r="AI676" s="9"/>
    </row>
    <row r="677" spans="1:35" s="27" customFormat="1" x14ac:dyDescent="0.25">
      <c r="A677" s="95"/>
      <c r="B677" s="2"/>
      <c r="C677" s="2"/>
      <c r="Q677" s="103"/>
      <c r="R677" s="12"/>
      <c r="S677" s="12"/>
      <c r="T677" s="12"/>
      <c r="U677" s="12"/>
      <c r="V677" s="12"/>
      <c r="W677" s="12"/>
      <c r="X677" s="12"/>
      <c r="Y677" s="12"/>
      <c r="Z677" s="12"/>
      <c r="AA677" s="12"/>
      <c r="AB677" s="12"/>
      <c r="AC677" s="12"/>
      <c r="AD677" s="12"/>
      <c r="AE677" s="12"/>
      <c r="AF677" s="2"/>
      <c r="AG677" s="9"/>
      <c r="AH677" s="2"/>
      <c r="AI677" s="9"/>
    </row>
    <row r="678" spans="1:35" s="27" customFormat="1" x14ac:dyDescent="0.25">
      <c r="A678" s="95"/>
      <c r="B678" s="2"/>
      <c r="C678" s="2"/>
      <c r="Q678" s="103"/>
      <c r="R678" s="12"/>
      <c r="S678" s="12"/>
      <c r="T678" s="12"/>
      <c r="U678" s="12"/>
      <c r="V678" s="12"/>
      <c r="W678" s="12"/>
      <c r="X678" s="12"/>
      <c r="Y678" s="12"/>
      <c r="Z678" s="12"/>
      <c r="AA678" s="12"/>
      <c r="AB678" s="12"/>
      <c r="AC678" s="12"/>
      <c r="AD678" s="12"/>
      <c r="AE678" s="12"/>
      <c r="AF678" s="2"/>
      <c r="AG678" s="9"/>
      <c r="AH678" s="2"/>
      <c r="AI678" s="9"/>
    </row>
    <row r="679" spans="1:35" s="27" customFormat="1" x14ac:dyDescent="0.25">
      <c r="A679" s="95"/>
      <c r="B679" s="2"/>
      <c r="C679" s="2"/>
      <c r="Q679" s="103"/>
      <c r="R679" s="12"/>
      <c r="S679" s="12"/>
      <c r="T679" s="12"/>
      <c r="U679" s="12"/>
      <c r="V679" s="12"/>
      <c r="W679" s="12"/>
      <c r="X679" s="12"/>
      <c r="Y679" s="12"/>
      <c r="Z679" s="12"/>
      <c r="AA679" s="12"/>
      <c r="AB679" s="12"/>
      <c r="AC679" s="12"/>
      <c r="AD679" s="12"/>
      <c r="AE679" s="12"/>
      <c r="AF679" s="2"/>
      <c r="AG679" s="9"/>
      <c r="AH679" s="2"/>
      <c r="AI679" s="9"/>
    </row>
    <row r="680" spans="1:35" s="27" customFormat="1" x14ac:dyDescent="0.25">
      <c r="A680" s="95"/>
      <c r="B680" s="2"/>
      <c r="C680" s="2"/>
      <c r="Q680" s="103"/>
      <c r="R680" s="12"/>
      <c r="S680" s="12"/>
      <c r="T680" s="12"/>
      <c r="U680" s="12"/>
      <c r="V680" s="12"/>
      <c r="W680" s="12"/>
      <c r="X680" s="12"/>
      <c r="Y680" s="12"/>
      <c r="Z680" s="12"/>
      <c r="AA680" s="12"/>
      <c r="AB680" s="12"/>
      <c r="AC680" s="12"/>
      <c r="AD680" s="12"/>
      <c r="AE680" s="12"/>
      <c r="AF680" s="2"/>
      <c r="AG680" s="9"/>
      <c r="AH680" s="2"/>
      <c r="AI680" s="9"/>
    </row>
    <row r="681" spans="1:35" s="27" customFormat="1" x14ac:dyDescent="0.25">
      <c r="A681" s="95"/>
      <c r="B681" s="2"/>
      <c r="C681" s="2"/>
      <c r="Q681" s="103"/>
      <c r="R681" s="12"/>
      <c r="S681" s="12"/>
      <c r="T681" s="12"/>
      <c r="U681" s="12"/>
      <c r="V681" s="12"/>
      <c r="W681" s="12"/>
      <c r="X681" s="12"/>
      <c r="Y681" s="12"/>
      <c r="Z681" s="12"/>
      <c r="AA681" s="12"/>
      <c r="AB681" s="12"/>
      <c r="AC681" s="12"/>
      <c r="AD681" s="12"/>
      <c r="AE681" s="12"/>
      <c r="AF681" s="2"/>
      <c r="AG681" s="9"/>
      <c r="AH681" s="2"/>
      <c r="AI681" s="9"/>
    </row>
    <row r="682" spans="1:35" s="27" customFormat="1" x14ac:dyDescent="0.25">
      <c r="A682" s="95"/>
      <c r="B682" s="2"/>
      <c r="C682" s="2"/>
      <c r="Q682" s="103"/>
      <c r="R682" s="12"/>
      <c r="S682" s="12"/>
      <c r="T682" s="12"/>
      <c r="U682" s="12"/>
      <c r="V682" s="12"/>
      <c r="W682" s="12"/>
      <c r="X682" s="12"/>
      <c r="Y682" s="12"/>
      <c r="Z682" s="12"/>
      <c r="AA682" s="12"/>
      <c r="AB682" s="12"/>
      <c r="AC682" s="12"/>
      <c r="AD682" s="12"/>
      <c r="AE682" s="12"/>
      <c r="AF682" s="2"/>
      <c r="AG682" s="9"/>
      <c r="AH682" s="2"/>
      <c r="AI682" s="9"/>
    </row>
    <row r="683" spans="1:35" s="27" customFormat="1" x14ac:dyDescent="0.25">
      <c r="A683" s="95"/>
      <c r="B683" s="2"/>
      <c r="C683" s="2"/>
      <c r="Q683" s="103"/>
      <c r="R683" s="12"/>
      <c r="S683" s="12"/>
      <c r="T683" s="12"/>
      <c r="U683" s="12"/>
      <c r="V683" s="12"/>
      <c r="W683" s="12"/>
      <c r="X683" s="12"/>
      <c r="Y683" s="12"/>
      <c r="Z683" s="12"/>
      <c r="AA683" s="12"/>
      <c r="AB683" s="12"/>
      <c r="AC683" s="12"/>
      <c r="AD683" s="12"/>
      <c r="AE683" s="12"/>
      <c r="AF683" s="2"/>
      <c r="AG683" s="9"/>
      <c r="AH683" s="2"/>
      <c r="AI683" s="9"/>
    </row>
    <row r="684" spans="1:35" s="27" customFormat="1" x14ac:dyDescent="0.25">
      <c r="A684" s="95"/>
      <c r="B684" s="2"/>
      <c r="C684" s="2"/>
      <c r="Q684" s="103"/>
      <c r="R684" s="12"/>
      <c r="S684" s="12"/>
      <c r="T684" s="12"/>
      <c r="U684" s="12"/>
      <c r="V684" s="12"/>
      <c r="W684" s="12"/>
      <c r="X684" s="12"/>
      <c r="Y684" s="12"/>
      <c r="Z684" s="12"/>
      <c r="AA684" s="12"/>
      <c r="AB684" s="12"/>
      <c r="AC684" s="12"/>
      <c r="AD684" s="12"/>
      <c r="AE684" s="12"/>
      <c r="AF684" s="2"/>
      <c r="AG684" s="9"/>
      <c r="AH684" s="2"/>
      <c r="AI684" s="9"/>
    </row>
    <row r="685" spans="1:35" s="27" customFormat="1" x14ac:dyDescent="0.25">
      <c r="A685" s="95"/>
      <c r="B685" s="2"/>
      <c r="C685" s="2"/>
      <c r="Q685" s="103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  <c r="AC685" s="12"/>
      <c r="AD685" s="12"/>
      <c r="AE685" s="12"/>
      <c r="AF685" s="2"/>
      <c r="AG685" s="9"/>
      <c r="AH685" s="2"/>
      <c r="AI685" s="9"/>
    </row>
    <row r="686" spans="1:35" s="27" customFormat="1" x14ac:dyDescent="0.25">
      <c r="A686" s="95"/>
      <c r="B686" s="2"/>
      <c r="C686" s="2"/>
      <c r="Q686" s="103"/>
      <c r="R686" s="12"/>
      <c r="S686" s="12"/>
      <c r="T686" s="12"/>
      <c r="U686" s="12"/>
      <c r="V686" s="12"/>
      <c r="W686" s="12"/>
      <c r="X686" s="12"/>
      <c r="Y686" s="12"/>
      <c r="Z686" s="12"/>
      <c r="AA686" s="12"/>
      <c r="AB686" s="12"/>
      <c r="AC686" s="12"/>
      <c r="AD686" s="12"/>
      <c r="AE686" s="12"/>
      <c r="AF686" s="2"/>
      <c r="AG686" s="9"/>
      <c r="AH686" s="2"/>
      <c r="AI686" s="9"/>
    </row>
    <row r="687" spans="1:35" s="27" customFormat="1" x14ac:dyDescent="0.25">
      <c r="A687" s="95"/>
      <c r="B687" s="2"/>
      <c r="C687" s="2"/>
      <c r="Q687" s="103"/>
      <c r="R687" s="12"/>
      <c r="S687" s="12"/>
      <c r="T687" s="12"/>
      <c r="U687" s="12"/>
      <c r="V687" s="12"/>
      <c r="W687" s="12"/>
      <c r="X687" s="12"/>
      <c r="Y687" s="12"/>
      <c r="Z687" s="12"/>
      <c r="AA687" s="12"/>
      <c r="AB687" s="12"/>
      <c r="AC687" s="12"/>
      <c r="AD687" s="12"/>
      <c r="AE687" s="12"/>
      <c r="AF687" s="2"/>
      <c r="AG687" s="9"/>
      <c r="AH687" s="2"/>
      <c r="AI687" s="9"/>
    </row>
    <row r="688" spans="1:35" s="27" customFormat="1" x14ac:dyDescent="0.25">
      <c r="A688" s="95"/>
      <c r="B688" s="2"/>
      <c r="C688" s="2"/>
      <c r="Q688" s="103"/>
      <c r="R688" s="12"/>
      <c r="S688" s="12"/>
      <c r="T688" s="12"/>
      <c r="U688" s="12"/>
      <c r="V688" s="12"/>
      <c r="W688" s="12"/>
      <c r="X688" s="12"/>
      <c r="Y688" s="12"/>
      <c r="Z688" s="12"/>
      <c r="AA688" s="12"/>
      <c r="AB688" s="12"/>
      <c r="AC688" s="12"/>
      <c r="AD688" s="12"/>
      <c r="AE688" s="12"/>
      <c r="AF688" s="2"/>
      <c r="AG688" s="9"/>
      <c r="AH688" s="2"/>
      <c r="AI688" s="9"/>
    </row>
    <row r="689" spans="1:35" s="27" customFormat="1" x14ac:dyDescent="0.25">
      <c r="A689" s="95"/>
      <c r="B689" s="2"/>
      <c r="C689" s="2"/>
      <c r="Q689" s="103"/>
      <c r="R689" s="12"/>
      <c r="S689" s="12"/>
      <c r="T689" s="12"/>
      <c r="U689" s="12"/>
      <c r="V689" s="12"/>
      <c r="W689" s="12"/>
      <c r="X689" s="12"/>
      <c r="Y689" s="12"/>
      <c r="Z689" s="12"/>
      <c r="AA689" s="12"/>
      <c r="AB689" s="12"/>
      <c r="AC689" s="12"/>
      <c r="AD689" s="12"/>
      <c r="AE689" s="12"/>
      <c r="AF689" s="2"/>
      <c r="AG689" s="9"/>
      <c r="AH689" s="2"/>
      <c r="AI689" s="9"/>
    </row>
    <row r="690" spans="1:35" s="27" customFormat="1" x14ac:dyDescent="0.25">
      <c r="A690" s="95"/>
      <c r="B690" s="2"/>
      <c r="C690" s="2"/>
      <c r="Q690" s="103"/>
      <c r="R690" s="12"/>
      <c r="S690" s="12"/>
      <c r="T690" s="12"/>
      <c r="U690" s="12"/>
      <c r="V690" s="12"/>
      <c r="W690" s="12"/>
      <c r="X690" s="12"/>
      <c r="Y690" s="12"/>
      <c r="Z690" s="12"/>
      <c r="AA690" s="12"/>
      <c r="AB690" s="12"/>
      <c r="AC690" s="12"/>
      <c r="AD690" s="12"/>
      <c r="AE690" s="12"/>
      <c r="AF690" s="2"/>
      <c r="AG690" s="9"/>
      <c r="AH690" s="2"/>
      <c r="AI690" s="9"/>
    </row>
    <row r="691" spans="1:35" s="27" customFormat="1" x14ac:dyDescent="0.25">
      <c r="A691" s="95"/>
      <c r="B691" s="2"/>
      <c r="C691" s="2"/>
      <c r="Q691" s="103"/>
      <c r="R691" s="12"/>
      <c r="S691" s="12"/>
      <c r="T691" s="12"/>
      <c r="U691" s="12"/>
      <c r="V691" s="12"/>
      <c r="W691" s="12"/>
      <c r="X691" s="12"/>
      <c r="Y691" s="12"/>
      <c r="Z691" s="12"/>
      <c r="AA691" s="12"/>
      <c r="AB691" s="12"/>
      <c r="AC691" s="12"/>
      <c r="AD691" s="12"/>
      <c r="AE691" s="12"/>
      <c r="AF691" s="2"/>
      <c r="AG691" s="9"/>
      <c r="AH691" s="2"/>
      <c r="AI691" s="9"/>
    </row>
    <row r="692" spans="1:35" s="27" customFormat="1" x14ac:dyDescent="0.25">
      <c r="A692" s="95"/>
      <c r="B692" s="2"/>
      <c r="C692" s="2"/>
      <c r="Q692" s="103"/>
      <c r="R692" s="12"/>
      <c r="S692" s="12"/>
      <c r="T692" s="12"/>
      <c r="U692" s="12"/>
      <c r="V692" s="12"/>
      <c r="W692" s="12"/>
      <c r="X692" s="12"/>
      <c r="Y692" s="12"/>
      <c r="Z692" s="12"/>
      <c r="AA692" s="12"/>
      <c r="AB692" s="12"/>
      <c r="AC692" s="12"/>
      <c r="AD692" s="12"/>
      <c r="AE692" s="12"/>
      <c r="AF692" s="2"/>
      <c r="AG692" s="9"/>
      <c r="AH692" s="2"/>
      <c r="AI692" s="9"/>
    </row>
    <row r="693" spans="1:35" s="27" customFormat="1" x14ac:dyDescent="0.25">
      <c r="A693" s="95"/>
      <c r="B693" s="2"/>
      <c r="C693" s="2"/>
      <c r="Q693" s="103"/>
      <c r="R693" s="12"/>
      <c r="S693" s="12"/>
      <c r="T693" s="12"/>
      <c r="U693" s="12"/>
      <c r="V693" s="12"/>
      <c r="W693" s="12"/>
      <c r="X693" s="12"/>
      <c r="Y693" s="12"/>
      <c r="Z693" s="12"/>
      <c r="AA693" s="12"/>
      <c r="AB693" s="12"/>
      <c r="AC693" s="12"/>
      <c r="AD693" s="12"/>
      <c r="AE693" s="12"/>
      <c r="AF693" s="2"/>
      <c r="AG693" s="9"/>
      <c r="AH693" s="2"/>
      <c r="AI693" s="9"/>
    </row>
    <row r="694" spans="1:35" s="27" customFormat="1" x14ac:dyDescent="0.25">
      <c r="A694" s="95"/>
      <c r="B694" s="2"/>
      <c r="C694" s="2"/>
      <c r="Q694" s="103"/>
      <c r="R694" s="12"/>
      <c r="S694" s="12"/>
      <c r="T694" s="12"/>
      <c r="U694" s="12"/>
      <c r="V694" s="12"/>
      <c r="W694" s="12"/>
      <c r="X694" s="12"/>
      <c r="Y694" s="12"/>
      <c r="Z694" s="12"/>
      <c r="AA694" s="12"/>
      <c r="AB694" s="12"/>
      <c r="AC694" s="12"/>
      <c r="AD694" s="12"/>
      <c r="AE694" s="12"/>
      <c r="AF694" s="2"/>
      <c r="AG694" s="9"/>
      <c r="AH694" s="2"/>
      <c r="AI694" s="9"/>
    </row>
    <row r="695" spans="1:35" s="27" customFormat="1" x14ac:dyDescent="0.25">
      <c r="A695" s="95"/>
      <c r="B695" s="2"/>
      <c r="C695" s="2"/>
      <c r="Q695" s="103"/>
      <c r="R695" s="12"/>
      <c r="S695" s="12"/>
      <c r="T695" s="12"/>
      <c r="U695" s="12"/>
      <c r="V695" s="12"/>
      <c r="W695" s="12"/>
      <c r="X695" s="12"/>
      <c r="Y695" s="12"/>
      <c r="Z695" s="12"/>
      <c r="AA695" s="12"/>
      <c r="AB695" s="12"/>
      <c r="AC695" s="12"/>
      <c r="AD695" s="12"/>
      <c r="AE695" s="12"/>
      <c r="AF695" s="2"/>
      <c r="AG695" s="9"/>
      <c r="AH695" s="2"/>
      <c r="AI695" s="9"/>
    </row>
    <row r="696" spans="1:35" s="27" customFormat="1" x14ac:dyDescent="0.25">
      <c r="A696" s="95"/>
      <c r="B696" s="2"/>
      <c r="C696" s="2"/>
      <c r="Q696" s="103"/>
      <c r="R696" s="12"/>
      <c r="S696" s="12"/>
      <c r="T696" s="12"/>
      <c r="U696" s="12"/>
      <c r="V696" s="12"/>
      <c r="W696" s="12"/>
      <c r="X696" s="12"/>
      <c r="Y696" s="12"/>
      <c r="Z696" s="12"/>
      <c r="AA696" s="12"/>
      <c r="AB696" s="12"/>
      <c r="AC696" s="12"/>
      <c r="AD696" s="12"/>
      <c r="AE696" s="12"/>
      <c r="AF696" s="2"/>
      <c r="AG696" s="9"/>
      <c r="AH696" s="2"/>
      <c r="AI696" s="9"/>
    </row>
    <row r="697" spans="1:35" s="27" customFormat="1" x14ac:dyDescent="0.25">
      <c r="A697" s="95"/>
      <c r="B697" s="2"/>
      <c r="C697" s="2"/>
      <c r="Q697" s="103"/>
      <c r="R697" s="12"/>
      <c r="S697" s="12"/>
      <c r="T697" s="12"/>
      <c r="U697" s="12"/>
      <c r="V697" s="12"/>
      <c r="W697" s="12"/>
      <c r="X697" s="12"/>
      <c r="Y697" s="12"/>
      <c r="Z697" s="12"/>
      <c r="AA697" s="12"/>
      <c r="AB697" s="12"/>
      <c r="AC697" s="12"/>
      <c r="AD697" s="12"/>
      <c r="AE697" s="12"/>
      <c r="AF697" s="2"/>
      <c r="AG697" s="9"/>
      <c r="AH697" s="2"/>
      <c r="AI697" s="9"/>
    </row>
    <row r="698" spans="1:35" s="27" customFormat="1" x14ac:dyDescent="0.25">
      <c r="A698" s="95"/>
      <c r="B698" s="2"/>
      <c r="C698" s="2"/>
      <c r="Q698" s="103"/>
      <c r="R698" s="12"/>
      <c r="S698" s="12"/>
      <c r="T698" s="12"/>
      <c r="U698" s="12"/>
      <c r="V698" s="12"/>
      <c r="W698" s="12"/>
      <c r="X698" s="12"/>
      <c r="Y698" s="12"/>
      <c r="Z698" s="12"/>
      <c r="AA698" s="12"/>
      <c r="AB698" s="12"/>
      <c r="AC698" s="12"/>
      <c r="AD698" s="12"/>
      <c r="AE698" s="12"/>
      <c r="AF698" s="2"/>
      <c r="AG698" s="9"/>
      <c r="AH698" s="2"/>
      <c r="AI698" s="9"/>
    </row>
    <row r="699" spans="1:35" s="27" customFormat="1" x14ac:dyDescent="0.25">
      <c r="A699" s="95"/>
      <c r="B699" s="2"/>
      <c r="C699" s="2"/>
      <c r="Q699" s="103"/>
      <c r="R699" s="12"/>
      <c r="S699" s="12"/>
      <c r="T699" s="12"/>
      <c r="U699" s="12"/>
      <c r="V699" s="12"/>
      <c r="W699" s="12"/>
      <c r="X699" s="12"/>
      <c r="Y699" s="12"/>
      <c r="Z699" s="12"/>
      <c r="AA699" s="12"/>
      <c r="AB699" s="12"/>
      <c r="AC699" s="12"/>
      <c r="AD699" s="12"/>
      <c r="AE699" s="12"/>
      <c r="AF699" s="2"/>
      <c r="AG699" s="9"/>
      <c r="AH699" s="2"/>
      <c r="AI699" s="9"/>
    </row>
    <row r="700" spans="1:35" s="27" customFormat="1" x14ac:dyDescent="0.25">
      <c r="A700" s="95"/>
      <c r="B700" s="2"/>
      <c r="C700" s="2"/>
      <c r="Q700" s="103"/>
      <c r="R700" s="12"/>
      <c r="S700" s="12"/>
      <c r="T700" s="12"/>
      <c r="U700" s="12"/>
      <c r="V700" s="12"/>
      <c r="W700" s="12"/>
      <c r="X700" s="12"/>
      <c r="Y700" s="12"/>
      <c r="Z700" s="12"/>
      <c r="AA700" s="12"/>
      <c r="AB700" s="12"/>
      <c r="AC700" s="12"/>
      <c r="AD700" s="12"/>
      <c r="AE700" s="12"/>
      <c r="AF700" s="2"/>
      <c r="AG700" s="9"/>
      <c r="AH700" s="2"/>
      <c r="AI700" s="9"/>
    </row>
    <row r="701" spans="1:35" s="27" customFormat="1" x14ac:dyDescent="0.25">
      <c r="A701" s="95"/>
      <c r="B701" s="2"/>
      <c r="C701" s="2"/>
      <c r="Q701" s="103"/>
      <c r="R701" s="12"/>
      <c r="S701" s="12"/>
      <c r="T701" s="12"/>
      <c r="U701" s="12"/>
      <c r="V701" s="12"/>
      <c r="W701" s="12"/>
      <c r="X701" s="12"/>
      <c r="Y701" s="12"/>
      <c r="Z701" s="12"/>
      <c r="AA701" s="12"/>
      <c r="AB701" s="12"/>
      <c r="AC701" s="12"/>
      <c r="AD701" s="12"/>
      <c r="AE701" s="12"/>
      <c r="AF701" s="2"/>
      <c r="AG701" s="9"/>
      <c r="AH701" s="2"/>
      <c r="AI701" s="9"/>
    </row>
    <row r="702" spans="1:35" s="27" customFormat="1" x14ac:dyDescent="0.25">
      <c r="A702" s="95"/>
      <c r="B702" s="2"/>
      <c r="C702" s="2"/>
      <c r="Q702" s="103"/>
      <c r="R702" s="12"/>
      <c r="S702" s="12"/>
      <c r="T702" s="12"/>
      <c r="U702" s="12"/>
      <c r="V702" s="12"/>
      <c r="W702" s="12"/>
      <c r="X702" s="12"/>
      <c r="Y702" s="12"/>
      <c r="Z702" s="12"/>
      <c r="AA702" s="12"/>
      <c r="AB702" s="12"/>
      <c r="AC702" s="12"/>
      <c r="AD702" s="12"/>
      <c r="AE702" s="12"/>
      <c r="AF702" s="2"/>
      <c r="AG702" s="9"/>
      <c r="AH702" s="2"/>
      <c r="AI702" s="9"/>
    </row>
    <row r="703" spans="1:35" s="27" customFormat="1" x14ac:dyDescent="0.25">
      <c r="A703" s="95"/>
      <c r="B703" s="2"/>
      <c r="C703" s="2"/>
      <c r="Q703" s="103"/>
      <c r="R703" s="12"/>
      <c r="S703" s="12"/>
      <c r="T703" s="12"/>
      <c r="U703" s="12"/>
      <c r="V703" s="12"/>
      <c r="W703" s="12"/>
      <c r="X703" s="12"/>
      <c r="Y703" s="12"/>
      <c r="Z703" s="12"/>
      <c r="AA703" s="12"/>
      <c r="AB703" s="12"/>
      <c r="AC703" s="12"/>
      <c r="AD703" s="12"/>
      <c r="AE703" s="12"/>
      <c r="AF703" s="2"/>
      <c r="AG703" s="9"/>
      <c r="AH703" s="2"/>
      <c r="AI703" s="9"/>
    </row>
    <row r="704" spans="1:35" s="27" customFormat="1" x14ac:dyDescent="0.25">
      <c r="A704" s="95"/>
      <c r="B704" s="2"/>
      <c r="C704" s="2"/>
      <c r="Q704" s="103"/>
      <c r="R704" s="12"/>
      <c r="S704" s="12"/>
      <c r="T704" s="12"/>
      <c r="U704" s="12"/>
      <c r="V704" s="12"/>
      <c r="W704" s="12"/>
      <c r="X704" s="12"/>
      <c r="Y704" s="12"/>
      <c r="Z704" s="12"/>
      <c r="AA704" s="12"/>
      <c r="AB704" s="12"/>
      <c r="AC704" s="12"/>
      <c r="AD704" s="12"/>
      <c r="AE704" s="12"/>
      <c r="AF704" s="2"/>
      <c r="AG704" s="9"/>
      <c r="AH704" s="2"/>
      <c r="AI704" s="9"/>
    </row>
    <row r="705" spans="1:35" s="27" customFormat="1" x14ac:dyDescent="0.25">
      <c r="A705" s="95"/>
      <c r="B705" s="2"/>
      <c r="C705" s="2"/>
      <c r="Q705" s="103"/>
      <c r="R705" s="12"/>
      <c r="S705" s="12"/>
      <c r="T705" s="12"/>
      <c r="U705" s="12"/>
      <c r="V705" s="12"/>
      <c r="W705" s="12"/>
      <c r="X705" s="12"/>
      <c r="Y705" s="12"/>
      <c r="Z705" s="12"/>
      <c r="AA705" s="12"/>
      <c r="AB705" s="12"/>
      <c r="AC705" s="12"/>
      <c r="AD705" s="12"/>
      <c r="AE705" s="12"/>
      <c r="AF705" s="2"/>
      <c r="AG705" s="9"/>
      <c r="AH705" s="2"/>
      <c r="AI705" s="9"/>
    </row>
    <row r="706" spans="1:35" s="27" customFormat="1" x14ac:dyDescent="0.25">
      <c r="A706" s="95"/>
      <c r="B706" s="2"/>
      <c r="C706" s="2"/>
      <c r="Q706" s="103"/>
      <c r="R706" s="12"/>
      <c r="S706" s="12"/>
      <c r="T706" s="12"/>
      <c r="U706" s="12"/>
      <c r="V706" s="12"/>
      <c r="W706" s="12"/>
      <c r="X706" s="12"/>
      <c r="Y706" s="12"/>
      <c r="Z706" s="12"/>
      <c r="AA706" s="12"/>
      <c r="AB706" s="12"/>
      <c r="AC706" s="12"/>
      <c r="AD706" s="12"/>
      <c r="AE706" s="12"/>
      <c r="AF706" s="2"/>
      <c r="AG706" s="9"/>
      <c r="AH706" s="2"/>
      <c r="AI706" s="9"/>
    </row>
    <row r="707" spans="1:35" s="27" customFormat="1" x14ac:dyDescent="0.25">
      <c r="A707" s="95"/>
      <c r="B707" s="2"/>
      <c r="C707" s="2"/>
      <c r="Q707" s="103"/>
      <c r="R707" s="12"/>
      <c r="S707" s="12"/>
      <c r="T707" s="12"/>
      <c r="U707" s="12"/>
      <c r="V707" s="12"/>
      <c r="W707" s="12"/>
      <c r="X707" s="12"/>
      <c r="Y707" s="12"/>
      <c r="Z707" s="12"/>
      <c r="AA707" s="12"/>
      <c r="AB707" s="12"/>
      <c r="AC707" s="12"/>
      <c r="AD707" s="12"/>
      <c r="AE707" s="12"/>
      <c r="AF707" s="2"/>
      <c r="AG707" s="9"/>
      <c r="AH707" s="2"/>
      <c r="AI707" s="9"/>
    </row>
    <row r="708" spans="1:35" s="27" customFormat="1" x14ac:dyDescent="0.25">
      <c r="A708" s="95"/>
      <c r="B708" s="2"/>
      <c r="C708" s="2"/>
      <c r="Q708" s="103"/>
      <c r="R708" s="12"/>
      <c r="S708" s="12"/>
      <c r="T708" s="12"/>
      <c r="U708" s="12"/>
      <c r="V708" s="12"/>
      <c r="W708" s="12"/>
      <c r="X708" s="12"/>
      <c r="Y708" s="12"/>
      <c r="Z708" s="12"/>
      <c r="AA708" s="12"/>
      <c r="AB708" s="12"/>
      <c r="AC708" s="12"/>
      <c r="AD708" s="12"/>
      <c r="AE708" s="12"/>
      <c r="AF708" s="2"/>
      <c r="AG708" s="9"/>
      <c r="AH708" s="2"/>
      <c r="AI708" s="9"/>
    </row>
    <row r="709" spans="1:35" s="27" customFormat="1" x14ac:dyDescent="0.25">
      <c r="A709" s="95"/>
      <c r="B709" s="2"/>
      <c r="C709" s="2"/>
      <c r="Q709" s="103"/>
      <c r="R709" s="12"/>
      <c r="S709" s="12"/>
      <c r="T709" s="12"/>
      <c r="U709" s="12"/>
      <c r="V709" s="12"/>
      <c r="W709" s="12"/>
      <c r="X709" s="12"/>
      <c r="Y709" s="12"/>
      <c r="Z709" s="12"/>
      <c r="AA709" s="12"/>
      <c r="AB709" s="12"/>
      <c r="AC709" s="12"/>
      <c r="AD709" s="12"/>
      <c r="AE709" s="12"/>
      <c r="AF709" s="2"/>
      <c r="AG709" s="9"/>
      <c r="AH709" s="2"/>
      <c r="AI709" s="9"/>
    </row>
    <row r="710" spans="1:35" s="27" customFormat="1" x14ac:dyDescent="0.25">
      <c r="A710" s="95"/>
      <c r="B710" s="2"/>
      <c r="C710" s="2"/>
      <c r="Q710" s="103"/>
      <c r="R710" s="12"/>
      <c r="S710" s="12"/>
      <c r="T710" s="12"/>
      <c r="U710" s="12"/>
      <c r="V710" s="12"/>
      <c r="W710" s="12"/>
      <c r="X710" s="12"/>
      <c r="Y710" s="12"/>
      <c r="Z710" s="12"/>
      <c r="AA710" s="12"/>
      <c r="AB710" s="12"/>
      <c r="AC710" s="12"/>
      <c r="AD710" s="12"/>
      <c r="AE710" s="12"/>
      <c r="AF710" s="2"/>
      <c r="AG710" s="9"/>
      <c r="AH710" s="2"/>
      <c r="AI710" s="9"/>
    </row>
    <row r="711" spans="1:35" s="27" customFormat="1" x14ac:dyDescent="0.25">
      <c r="A711" s="95"/>
      <c r="B711" s="2"/>
      <c r="C711" s="2"/>
      <c r="Q711" s="103"/>
      <c r="R711" s="12"/>
      <c r="S711" s="12"/>
      <c r="T711" s="12"/>
      <c r="U711" s="12"/>
      <c r="V711" s="12"/>
      <c r="W711" s="12"/>
      <c r="X711" s="12"/>
      <c r="Y711" s="12"/>
      <c r="Z711" s="12"/>
      <c r="AA711" s="12"/>
      <c r="AB711" s="12"/>
      <c r="AC711" s="12"/>
      <c r="AD711" s="12"/>
      <c r="AE711" s="12"/>
      <c r="AF711" s="2"/>
      <c r="AG711" s="9"/>
      <c r="AH711" s="2"/>
      <c r="AI711" s="9"/>
    </row>
    <row r="712" spans="1:35" s="27" customFormat="1" x14ac:dyDescent="0.25">
      <c r="A712" s="95"/>
      <c r="B712" s="2"/>
      <c r="C712" s="2"/>
      <c r="Q712" s="103"/>
      <c r="R712" s="12"/>
      <c r="S712" s="12"/>
      <c r="T712" s="12"/>
      <c r="U712" s="12"/>
      <c r="V712" s="12"/>
      <c r="W712" s="12"/>
      <c r="X712" s="12"/>
      <c r="Y712" s="12"/>
      <c r="Z712" s="12"/>
      <c r="AA712" s="12"/>
      <c r="AB712" s="12"/>
      <c r="AC712" s="12"/>
      <c r="AD712" s="12"/>
      <c r="AE712" s="12"/>
      <c r="AF712" s="2"/>
      <c r="AG712" s="9"/>
      <c r="AH712" s="2"/>
      <c r="AI712" s="9"/>
    </row>
    <row r="713" spans="1:35" s="27" customFormat="1" x14ac:dyDescent="0.25">
      <c r="A713" s="95"/>
      <c r="B713" s="2"/>
      <c r="C713" s="2"/>
      <c r="Q713" s="103"/>
      <c r="R713" s="12"/>
      <c r="S713" s="12"/>
      <c r="T713" s="12"/>
      <c r="U713" s="12"/>
      <c r="V713" s="12"/>
      <c r="W713" s="12"/>
      <c r="X713" s="12"/>
      <c r="Y713" s="12"/>
      <c r="Z713" s="12"/>
      <c r="AA713" s="12"/>
      <c r="AB713" s="12"/>
      <c r="AC713" s="12"/>
      <c r="AD713" s="12"/>
      <c r="AE713" s="12"/>
      <c r="AF713" s="2"/>
      <c r="AG713" s="9"/>
      <c r="AH713" s="2"/>
      <c r="AI713" s="9"/>
    </row>
    <row r="714" spans="1:35" s="27" customFormat="1" x14ac:dyDescent="0.25">
      <c r="A714" s="95"/>
      <c r="B714" s="2"/>
      <c r="C714" s="2"/>
      <c r="Q714" s="103"/>
      <c r="R714" s="12"/>
      <c r="S714" s="12"/>
      <c r="T714" s="12"/>
      <c r="U714" s="12"/>
      <c r="V714" s="12"/>
      <c r="W714" s="12"/>
      <c r="X714" s="12"/>
      <c r="Y714" s="12"/>
      <c r="Z714" s="12"/>
      <c r="AA714" s="12"/>
      <c r="AB714" s="12"/>
      <c r="AC714" s="12"/>
      <c r="AD714" s="12"/>
      <c r="AE714" s="12"/>
      <c r="AF714" s="2"/>
      <c r="AG714" s="9"/>
      <c r="AH714" s="2"/>
      <c r="AI714" s="9"/>
    </row>
    <row r="715" spans="1:35" s="27" customFormat="1" x14ac:dyDescent="0.25">
      <c r="A715" s="95"/>
      <c r="B715" s="2"/>
      <c r="C715" s="2"/>
      <c r="Q715" s="103"/>
      <c r="R715" s="12"/>
      <c r="S715" s="12"/>
      <c r="T715" s="12"/>
      <c r="U715" s="12"/>
      <c r="V715" s="12"/>
      <c r="W715" s="12"/>
      <c r="X715" s="12"/>
      <c r="Y715" s="12"/>
      <c r="Z715" s="12"/>
      <c r="AA715" s="12"/>
      <c r="AB715" s="12"/>
      <c r="AC715" s="12"/>
      <c r="AD715" s="12"/>
      <c r="AE715" s="12"/>
      <c r="AF715" s="2"/>
      <c r="AG715" s="9"/>
      <c r="AH715" s="2"/>
      <c r="AI715" s="9"/>
    </row>
    <row r="716" spans="1:35" s="27" customFormat="1" x14ac:dyDescent="0.25">
      <c r="A716" s="95"/>
      <c r="B716" s="2"/>
      <c r="C716" s="2"/>
      <c r="Q716" s="103"/>
      <c r="R716" s="12"/>
      <c r="S716" s="12"/>
      <c r="T716" s="12"/>
      <c r="U716" s="12"/>
      <c r="V716" s="12"/>
      <c r="W716" s="12"/>
      <c r="X716" s="12"/>
      <c r="Y716" s="12"/>
      <c r="Z716" s="12"/>
      <c r="AA716" s="12"/>
      <c r="AB716" s="12"/>
      <c r="AC716" s="12"/>
      <c r="AD716" s="12"/>
      <c r="AE716" s="12"/>
      <c r="AF716" s="2"/>
      <c r="AG716" s="9"/>
      <c r="AH716" s="2"/>
      <c r="AI716" s="9"/>
    </row>
    <row r="717" spans="1:35" s="27" customFormat="1" x14ac:dyDescent="0.25">
      <c r="A717" s="95"/>
      <c r="B717" s="2"/>
      <c r="C717" s="2"/>
      <c r="Q717" s="103"/>
      <c r="R717" s="12"/>
      <c r="S717" s="12"/>
      <c r="T717" s="12"/>
      <c r="U717" s="12"/>
      <c r="V717" s="12"/>
      <c r="W717" s="12"/>
      <c r="X717" s="12"/>
      <c r="Y717" s="12"/>
      <c r="Z717" s="12"/>
      <c r="AA717" s="12"/>
      <c r="AB717" s="12"/>
      <c r="AC717" s="12"/>
      <c r="AD717" s="12"/>
      <c r="AE717" s="12"/>
      <c r="AF717" s="2"/>
      <c r="AG717" s="9"/>
      <c r="AH717" s="2"/>
      <c r="AI717" s="9"/>
    </row>
    <row r="718" spans="1:35" s="27" customFormat="1" x14ac:dyDescent="0.25">
      <c r="A718" s="95"/>
      <c r="B718" s="2"/>
      <c r="C718" s="2"/>
      <c r="Q718" s="103"/>
      <c r="R718" s="12"/>
      <c r="S718" s="12"/>
      <c r="T718" s="12"/>
      <c r="U718" s="12"/>
      <c r="V718" s="12"/>
      <c r="W718" s="12"/>
      <c r="X718" s="12"/>
      <c r="Y718" s="12"/>
      <c r="Z718" s="12"/>
      <c r="AA718" s="12"/>
      <c r="AB718" s="12"/>
      <c r="AC718" s="12"/>
      <c r="AD718" s="12"/>
      <c r="AE718" s="12"/>
      <c r="AF718" s="2"/>
      <c r="AG718" s="9"/>
      <c r="AH718" s="2"/>
      <c r="AI718" s="9"/>
    </row>
    <row r="719" spans="1:35" s="27" customFormat="1" x14ac:dyDescent="0.25">
      <c r="A719" s="95"/>
      <c r="B719" s="2"/>
      <c r="C719" s="2"/>
      <c r="Q719" s="103"/>
      <c r="R719" s="12"/>
      <c r="S719" s="12"/>
      <c r="T719" s="12"/>
      <c r="U719" s="12"/>
      <c r="V719" s="12"/>
      <c r="W719" s="12"/>
      <c r="X719" s="12"/>
      <c r="Y719" s="12"/>
      <c r="Z719" s="12"/>
      <c r="AA719" s="12"/>
      <c r="AB719" s="12"/>
      <c r="AC719" s="12"/>
      <c r="AD719" s="12"/>
      <c r="AE719" s="12"/>
      <c r="AF719" s="2"/>
      <c r="AG719" s="9"/>
      <c r="AH719" s="2"/>
      <c r="AI719" s="9"/>
    </row>
    <row r="720" spans="1:35" s="27" customFormat="1" x14ac:dyDescent="0.25">
      <c r="A720" s="95"/>
      <c r="B720" s="2"/>
      <c r="C720" s="2"/>
      <c r="Q720" s="103"/>
      <c r="R720" s="12"/>
      <c r="S720" s="12"/>
      <c r="T720" s="12"/>
      <c r="U720" s="12"/>
      <c r="V720" s="12"/>
      <c r="W720" s="12"/>
      <c r="X720" s="12"/>
      <c r="Y720" s="12"/>
      <c r="Z720" s="12"/>
      <c r="AA720" s="12"/>
      <c r="AB720" s="12"/>
      <c r="AC720" s="12"/>
      <c r="AD720" s="12"/>
      <c r="AE720" s="12"/>
      <c r="AF720" s="2"/>
      <c r="AG720" s="9"/>
      <c r="AH720" s="2"/>
      <c r="AI720" s="9"/>
    </row>
    <row r="721" spans="1:35" s="27" customFormat="1" x14ac:dyDescent="0.25">
      <c r="A721" s="95"/>
      <c r="B721" s="2"/>
      <c r="C721" s="2"/>
      <c r="Q721" s="103"/>
      <c r="R721" s="12"/>
      <c r="S721" s="12"/>
      <c r="T721" s="12"/>
      <c r="U721" s="12"/>
      <c r="V721" s="12"/>
      <c r="W721" s="12"/>
      <c r="X721" s="12"/>
      <c r="Y721" s="12"/>
      <c r="Z721" s="12"/>
      <c r="AA721" s="12"/>
      <c r="AB721" s="12"/>
      <c r="AC721" s="12"/>
      <c r="AD721" s="12"/>
      <c r="AE721" s="12"/>
      <c r="AF721" s="2"/>
      <c r="AG721" s="9"/>
      <c r="AH721" s="2"/>
      <c r="AI721" s="9"/>
    </row>
    <row r="722" spans="1:35" s="27" customFormat="1" x14ac:dyDescent="0.25">
      <c r="A722" s="95"/>
      <c r="B722" s="2"/>
      <c r="C722" s="2"/>
      <c r="Q722" s="103"/>
      <c r="R722" s="12"/>
      <c r="S722" s="12"/>
      <c r="T722" s="12"/>
      <c r="U722" s="12"/>
      <c r="V722" s="12"/>
      <c r="W722" s="12"/>
      <c r="X722" s="12"/>
      <c r="Y722" s="12"/>
      <c r="Z722" s="12"/>
      <c r="AA722" s="12"/>
      <c r="AB722" s="12"/>
      <c r="AC722" s="12"/>
      <c r="AD722" s="12"/>
      <c r="AE722" s="12"/>
      <c r="AF722" s="2"/>
      <c r="AG722" s="9"/>
      <c r="AH722" s="2"/>
      <c r="AI722" s="9"/>
    </row>
    <row r="723" spans="1:35" s="27" customFormat="1" x14ac:dyDescent="0.25">
      <c r="A723" s="95"/>
      <c r="B723" s="2"/>
      <c r="C723" s="2"/>
      <c r="Q723" s="103"/>
      <c r="R723" s="12"/>
      <c r="S723" s="12"/>
      <c r="T723" s="12"/>
      <c r="U723" s="12"/>
      <c r="V723" s="12"/>
      <c r="W723" s="12"/>
      <c r="X723" s="12"/>
      <c r="Y723" s="12"/>
      <c r="Z723" s="12"/>
      <c r="AA723" s="12"/>
      <c r="AB723" s="12"/>
      <c r="AC723" s="12"/>
      <c r="AD723" s="12"/>
      <c r="AE723" s="12"/>
      <c r="AF723" s="2"/>
      <c r="AG723" s="9"/>
      <c r="AH723" s="2"/>
      <c r="AI723" s="9"/>
    </row>
    <row r="724" spans="1:35" s="27" customFormat="1" x14ac:dyDescent="0.25">
      <c r="A724" s="95"/>
      <c r="B724" s="2"/>
      <c r="C724" s="2"/>
      <c r="Q724" s="103"/>
      <c r="R724" s="12"/>
      <c r="S724" s="12"/>
      <c r="T724" s="12"/>
      <c r="U724" s="12"/>
      <c r="V724" s="12"/>
      <c r="W724" s="12"/>
      <c r="X724" s="12"/>
      <c r="Y724" s="12"/>
      <c r="Z724" s="12"/>
      <c r="AA724" s="12"/>
      <c r="AB724" s="12"/>
      <c r="AC724" s="12"/>
      <c r="AD724" s="12"/>
      <c r="AE724" s="12"/>
      <c r="AF724" s="2"/>
      <c r="AG724" s="9"/>
      <c r="AH724" s="2"/>
      <c r="AI724" s="9"/>
    </row>
    <row r="725" spans="1:35" s="27" customFormat="1" x14ac:dyDescent="0.25">
      <c r="A725" s="95"/>
      <c r="B725" s="2"/>
      <c r="C725" s="2"/>
      <c r="Q725" s="103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  <c r="AC725" s="12"/>
      <c r="AD725" s="12"/>
      <c r="AE725" s="12"/>
      <c r="AF725" s="2"/>
      <c r="AG725" s="9"/>
      <c r="AH725" s="2"/>
      <c r="AI725" s="9"/>
    </row>
    <row r="726" spans="1:35" s="27" customFormat="1" x14ac:dyDescent="0.25">
      <c r="A726" s="95"/>
      <c r="B726" s="2"/>
      <c r="C726" s="2"/>
      <c r="Q726" s="103"/>
      <c r="R726" s="12"/>
      <c r="S726" s="12"/>
      <c r="T726" s="12"/>
      <c r="U726" s="12"/>
      <c r="V726" s="12"/>
      <c r="W726" s="12"/>
      <c r="X726" s="12"/>
      <c r="Y726" s="12"/>
      <c r="Z726" s="12"/>
      <c r="AA726" s="12"/>
      <c r="AB726" s="12"/>
      <c r="AC726" s="12"/>
      <c r="AD726" s="12"/>
      <c r="AE726" s="12"/>
      <c r="AF726" s="2"/>
      <c r="AG726" s="9"/>
      <c r="AH726" s="2"/>
      <c r="AI726" s="9"/>
    </row>
    <row r="727" spans="1:35" s="27" customFormat="1" x14ac:dyDescent="0.25">
      <c r="A727" s="95"/>
      <c r="B727" s="2"/>
      <c r="C727" s="2"/>
      <c r="Q727" s="103"/>
      <c r="R727" s="12"/>
      <c r="S727" s="12"/>
      <c r="T727" s="12"/>
      <c r="U727" s="12"/>
      <c r="V727" s="12"/>
      <c r="W727" s="12"/>
      <c r="X727" s="12"/>
      <c r="Y727" s="12"/>
      <c r="Z727" s="12"/>
      <c r="AA727" s="12"/>
      <c r="AB727" s="12"/>
      <c r="AC727" s="12"/>
      <c r="AD727" s="12"/>
      <c r="AE727" s="12"/>
      <c r="AF727" s="2"/>
      <c r="AG727" s="9"/>
      <c r="AH727" s="2"/>
      <c r="AI727" s="9"/>
    </row>
    <row r="728" spans="1:35" s="27" customFormat="1" x14ac:dyDescent="0.25">
      <c r="A728" s="95"/>
      <c r="B728" s="2"/>
      <c r="C728" s="2"/>
      <c r="Q728" s="103"/>
      <c r="R728" s="12"/>
      <c r="S728" s="12"/>
      <c r="T728" s="12"/>
      <c r="U728" s="12"/>
      <c r="V728" s="12"/>
      <c r="W728" s="12"/>
      <c r="X728" s="12"/>
      <c r="Y728" s="12"/>
      <c r="Z728" s="12"/>
      <c r="AA728" s="12"/>
      <c r="AB728" s="12"/>
      <c r="AC728" s="12"/>
      <c r="AD728" s="12"/>
      <c r="AE728" s="12"/>
      <c r="AF728" s="2"/>
      <c r="AG728" s="9"/>
      <c r="AH728" s="2"/>
      <c r="AI728" s="9"/>
    </row>
    <row r="729" spans="1:35" s="27" customFormat="1" x14ac:dyDescent="0.25">
      <c r="A729" s="95"/>
      <c r="B729" s="2"/>
      <c r="C729" s="2"/>
      <c r="Q729" s="103"/>
      <c r="R729" s="12"/>
      <c r="S729" s="12"/>
      <c r="T729" s="12"/>
      <c r="U729" s="12"/>
      <c r="V729" s="12"/>
      <c r="W729" s="12"/>
      <c r="X729" s="12"/>
      <c r="Y729" s="12"/>
      <c r="Z729" s="12"/>
      <c r="AA729" s="12"/>
      <c r="AB729" s="12"/>
      <c r="AC729" s="12"/>
      <c r="AD729" s="12"/>
      <c r="AE729" s="12"/>
      <c r="AF729" s="2"/>
      <c r="AG729" s="9"/>
      <c r="AH729" s="2"/>
      <c r="AI729" s="9"/>
    </row>
    <row r="730" spans="1:35" s="27" customFormat="1" x14ac:dyDescent="0.25">
      <c r="A730" s="95"/>
      <c r="B730" s="2"/>
      <c r="C730" s="2"/>
      <c r="Q730" s="103"/>
      <c r="R730" s="12"/>
      <c r="S730" s="12"/>
      <c r="T730" s="12"/>
      <c r="U730" s="12"/>
      <c r="V730" s="12"/>
      <c r="W730" s="12"/>
      <c r="X730" s="12"/>
      <c r="Y730" s="12"/>
      <c r="Z730" s="12"/>
      <c r="AA730" s="12"/>
      <c r="AB730" s="12"/>
      <c r="AC730" s="12"/>
      <c r="AD730" s="12"/>
      <c r="AE730" s="12"/>
      <c r="AF730" s="2"/>
      <c r="AG730" s="9"/>
      <c r="AH730" s="2"/>
      <c r="AI730" s="9"/>
    </row>
    <row r="731" spans="1:35" s="27" customFormat="1" x14ac:dyDescent="0.25">
      <c r="A731" s="95"/>
      <c r="B731" s="2"/>
      <c r="C731" s="2"/>
      <c r="Q731" s="103"/>
      <c r="R731" s="12"/>
      <c r="S731" s="12"/>
      <c r="T731" s="12"/>
      <c r="U731" s="12"/>
      <c r="V731" s="12"/>
      <c r="W731" s="12"/>
      <c r="X731" s="12"/>
      <c r="Y731" s="12"/>
      <c r="Z731" s="12"/>
      <c r="AA731" s="12"/>
      <c r="AB731" s="12"/>
      <c r="AC731" s="12"/>
      <c r="AD731" s="12"/>
      <c r="AE731" s="12"/>
      <c r="AF731" s="2"/>
      <c r="AG731" s="9"/>
      <c r="AH731" s="2"/>
      <c r="AI731" s="9"/>
    </row>
    <row r="732" spans="1:35" s="27" customFormat="1" x14ac:dyDescent="0.25">
      <c r="A732" s="95"/>
      <c r="B732" s="2"/>
      <c r="C732" s="2"/>
      <c r="Q732" s="103"/>
      <c r="R732" s="12"/>
      <c r="S732" s="12"/>
      <c r="T732" s="12"/>
      <c r="U732" s="12"/>
      <c r="V732" s="12"/>
      <c r="W732" s="12"/>
      <c r="X732" s="12"/>
      <c r="Y732" s="12"/>
      <c r="Z732" s="12"/>
      <c r="AA732" s="12"/>
      <c r="AB732" s="12"/>
      <c r="AC732" s="12"/>
      <c r="AD732" s="12"/>
      <c r="AE732" s="12"/>
      <c r="AF732" s="2"/>
      <c r="AG732" s="9"/>
      <c r="AH732" s="2"/>
      <c r="AI732" s="9"/>
    </row>
    <row r="733" spans="1:35" s="27" customFormat="1" x14ac:dyDescent="0.25">
      <c r="A733" s="95"/>
      <c r="B733" s="2"/>
      <c r="C733" s="2"/>
      <c r="Q733" s="103"/>
      <c r="R733" s="12"/>
      <c r="S733" s="12"/>
      <c r="T733" s="12"/>
      <c r="U733" s="12"/>
      <c r="V733" s="12"/>
      <c r="W733" s="12"/>
      <c r="X733" s="12"/>
      <c r="Y733" s="12"/>
      <c r="Z733" s="12"/>
      <c r="AA733" s="12"/>
      <c r="AB733" s="12"/>
      <c r="AC733" s="12"/>
      <c r="AD733" s="12"/>
      <c r="AE733" s="12"/>
      <c r="AF733" s="2"/>
      <c r="AG733" s="9"/>
      <c r="AH733" s="2"/>
      <c r="AI733" s="9"/>
    </row>
    <row r="734" spans="1:35" s="27" customFormat="1" x14ac:dyDescent="0.25">
      <c r="A734" s="95"/>
      <c r="B734" s="2"/>
      <c r="C734" s="2"/>
      <c r="Q734" s="103"/>
      <c r="R734" s="12"/>
      <c r="S734" s="12"/>
      <c r="T734" s="12"/>
      <c r="U734" s="12"/>
      <c r="V734" s="12"/>
      <c r="W734" s="12"/>
      <c r="X734" s="12"/>
      <c r="Y734" s="12"/>
      <c r="Z734" s="12"/>
      <c r="AA734" s="12"/>
      <c r="AB734" s="12"/>
      <c r="AC734" s="12"/>
      <c r="AD734" s="12"/>
      <c r="AE734" s="12"/>
      <c r="AF734" s="2"/>
      <c r="AG734" s="9"/>
      <c r="AH734" s="2"/>
      <c r="AI734" s="9"/>
    </row>
    <row r="735" spans="1:35" s="27" customFormat="1" x14ac:dyDescent="0.25">
      <c r="A735" s="95"/>
      <c r="B735" s="2"/>
      <c r="C735" s="2"/>
      <c r="Q735" s="103"/>
      <c r="R735" s="12"/>
      <c r="S735" s="12"/>
      <c r="T735" s="12"/>
      <c r="U735" s="12"/>
      <c r="V735" s="12"/>
      <c r="W735" s="12"/>
      <c r="X735" s="12"/>
      <c r="Y735" s="12"/>
      <c r="Z735" s="12"/>
      <c r="AA735" s="12"/>
      <c r="AB735" s="12"/>
      <c r="AC735" s="12"/>
      <c r="AD735" s="12"/>
      <c r="AE735" s="12"/>
      <c r="AF735" s="2"/>
      <c r="AG735" s="9"/>
      <c r="AH735" s="2"/>
      <c r="AI735" s="9"/>
    </row>
    <row r="736" spans="1:35" s="27" customFormat="1" x14ac:dyDescent="0.25">
      <c r="A736" s="95"/>
      <c r="B736" s="2"/>
      <c r="C736" s="2"/>
      <c r="Q736" s="103"/>
      <c r="R736" s="12"/>
      <c r="S736" s="12"/>
      <c r="T736" s="12"/>
      <c r="U736" s="12"/>
      <c r="V736" s="12"/>
      <c r="W736" s="12"/>
      <c r="X736" s="12"/>
      <c r="Y736" s="12"/>
      <c r="Z736" s="12"/>
      <c r="AA736" s="12"/>
      <c r="AB736" s="12"/>
      <c r="AC736" s="12"/>
      <c r="AD736" s="12"/>
      <c r="AE736" s="12"/>
      <c r="AF736" s="2"/>
      <c r="AG736" s="9"/>
      <c r="AH736" s="2"/>
      <c r="AI736" s="9"/>
    </row>
    <row r="737" spans="1:35" s="27" customFormat="1" x14ac:dyDescent="0.25">
      <c r="A737" s="95"/>
      <c r="B737" s="2"/>
      <c r="C737" s="2"/>
      <c r="Q737" s="103"/>
      <c r="R737" s="12"/>
      <c r="S737" s="12"/>
      <c r="T737" s="12"/>
      <c r="U737" s="12"/>
      <c r="V737" s="12"/>
      <c r="W737" s="12"/>
      <c r="X737" s="12"/>
      <c r="Y737" s="12"/>
      <c r="Z737" s="12"/>
      <c r="AA737" s="12"/>
      <c r="AB737" s="12"/>
      <c r="AC737" s="12"/>
      <c r="AD737" s="12"/>
      <c r="AE737" s="12"/>
      <c r="AF737" s="2"/>
      <c r="AG737" s="9"/>
      <c r="AH737" s="2"/>
      <c r="AI737" s="9"/>
    </row>
    <row r="738" spans="1:35" s="27" customFormat="1" x14ac:dyDescent="0.25">
      <c r="A738" s="95"/>
      <c r="B738" s="2"/>
      <c r="C738" s="2"/>
      <c r="Q738" s="103"/>
      <c r="R738" s="12"/>
      <c r="S738" s="12"/>
      <c r="T738" s="12"/>
      <c r="U738" s="12"/>
      <c r="V738" s="12"/>
      <c r="W738" s="12"/>
      <c r="X738" s="12"/>
      <c r="Y738" s="12"/>
      <c r="Z738" s="12"/>
      <c r="AA738" s="12"/>
      <c r="AB738" s="12"/>
      <c r="AC738" s="12"/>
      <c r="AD738" s="12"/>
      <c r="AE738" s="12"/>
      <c r="AF738" s="2"/>
      <c r="AG738" s="9"/>
      <c r="AH738" s="2"/>
      <c r="AI738" s="9"/>
    </row>
    <row r="739" spans="1:35" s="27" customFormat="1" x14ac:dyDescent="0.25">
      <c r="A739" s="95"/>
      <c r="B739" s="2"/>
      <c r="C739" s="2"/>
      <c r="Q739" s="103"/>
      <c r="R739" s="12"/>
      <c r="S739" s="12"/>
      <c r="T739" s="12"/>
      <c r="U739" s="12"/>
      <c r="V739" s="12"/>
      <c r="W739" s="12"/>
      <c r="X739" s="12"/>
      <c r="Y739" s="12"/>
      <c r="Z739" s="12"/>
      <c r="AA739" s="12"/>
      <c r="AB739" s="12"/>
      <c r="AC739" s="12"/>
      <c r="AD739" s="12"/>
      <c r="AE739" s="12"/>
      <c r="AF739" s="2"/>
      <c r="AG739" s="9"/>
      <c r="AH739" s="2"/>
      <c r="AI739" s="9"/>
    </row>
    <row r="740" spans="1:35" s="27" customFormat="1" x14ac:dyDescent="0.25">
      <c r="A740" s="95"/>
      <c r="B740" s="2"/>
      <c r="C740" s="2"/>
      <c r="Q740" s="103"/>
      <c r="R740" s="12"/>
      <c r="S740" s="12"/>
      <c r="T740" s="12"/>
      <c r="U740" s="12"/>
      <c r="V740" s="12"/>
      <c r="W740" s="12"/>
      <c r="X740" s="12"/>
      <c r="Y740" s="12"/>
      <c r="Z740" s="12"/>
      <c r="AA740" s="12"/>
      <c r="AB740" s="12"/>
      <c r="AC740" s="12"/>
      <c r="AD740" s="12"/>
      <c r="AE740" s="12"/>
      <c r="AF740" s="2"/>
      <c r="AG740" s="9"/>
      <c r="AH740" s="2"/>
      <c r="AI740" s="9"/>
    </row>
    <row r="741" spans="1:35" s="27" customFormat="1" x14ac:dyDescent="0.25">
      <c r="A741" s="95"/>
      <c r="B741" s="2"/>
      <c r="C741" s="2"/>
      <c r="Q741" s="103"/>
      <c r="R741" s="12"/>
      <c r="S741" s="12"/>
      <c r="T741" s="12"/>
      <c r="U741" s="12"/>
      <c r="V741" s="12"/>
      <c r="W741" s="12"/>
      <c r="X741" s="12"/>
      <c r="Y741" s="12"/>
      <c r="Z741" s="12"/>
      <c r="AA741" s="12"/>
      <c r="AB741" s="12"/>
      <c r="AC741" s="12"/>
      <c r="AD741" s="12"/>
      <c r="AE741" s="12"/>
      <c r="AF741" s="2"/>
      <c r="AG741" s="9"/>
      <c r="AH741" s="2"/>
      <c r="AI741" s="9"/>
    </row>
    <row r="742" spans="1:35" s="27" customFormat="1" x14ac:dyDescent="0.25">
      <c r="A742" s="95"/>
      <c r="B742" s="2"/>
      <c r="C742" s="2"/>
      <c r="Q742" s="103"/>
      <c r="R742" s="12"/>
      <c r="S742" s="12"/>
      <c r="T742" s="12"/>
      <c r="U742" s="12"/>
      <c r="V742" s="12"/>
      <c r="W742" s="12"/>
      <c r="X742" s="12"/>
      <c r="Y742" s="12"/>
      <c r="Z742" s="12"/>
      <c r="AA742" s="12"/>
      <c r="AB742" s="12"/>
      <c r="AC742" s="12"/>
      <c r="AD742" s="12"/>
      <c r="AE742" s="12"/>
      <c r="AF742" s="2"/>
      <c r="AG742" s="9"/>
      <c r="AH742" s="2"/>
      <c r="AI742" s="9"/>
    </row>
    <row r="743" spans="1:35" s="27" customFormat="1" x14ac:dyDescent="0.25">
      <c r="A743" s="95"/>
      <c r="B743" s="2"/>
      <c r="C743" s="2"/>
      <c r="Q743" s="103"/>
      <c r="R743" s="12"/>
      <c r="S743" s="12"/>
      <c r="T743" s="12"/>
      <c r="U743" s="12"/>
      <c r="V743" s="12"/>
      <c r="W743" s="12"/>
      <c r="X743" s="12"/>
      <c r="Y743" s="12"/>
      <c r="Z743" s="12"/>
      <c r="AA743" s="12"/>
      <c r="AB743" s="12"/>
      <c r="AC743" s="12"/>
      <c r="AD743" s="12"/>
      <c r="AE743" s="12"/>
      <c r="AF743" s="2"/>
      <c r="AG743" s="9"/>
      <c r="AH743" s="2"/>
      <c r="AI743" s="9"/>
    </row>
    <row r="744" spans="1:35" s="27" customFormat="1" x14ac:dyDescent="0.25">
      <c r="A744" s="95"/>
      <c r="B744" s="2"/>
      <c r="C744" s="2"/>
      <c r="Q744" s="103"/>
      <c r="R744" s="12"/>
      <c r="S744" s="12"/>
      <c r="T744" s="12"/>
      <c r="U744" s="12"/>
      <c r="V744" s="12"/>
      <c r="W744" s="12"/>
      <c r="X744" s="12"/>
      <c r="Y744" s="12"/>
      <c r="Z744" s="12"/>
      <c r="AA744" s="12"/>
      <c r="AB744" s="12"/>
      <c r="AC744" s="12"/>
      <c r="AD744" s="12"/>
      <c r="AE744" s="12"/>
      <c r="AF744" s="2"/>
      <c r="AG744" s="9"/>
      <c r="AH744" s="2"/>
      <c r="AI744" s="9"/>
    </row>
    <row r="745" spans="1:35" s="27" customFormat="1" x14ac:dyDescent="0.25">
      <c r="A745" s="95"/>
      <c r="B745" s="2"/>
      <c r="C745" s="2"/>
      <c r="Q745" s="103"/>
      <c r="R745" s="12"/>
      <c r="S745" s="12"/>
      <c r="T745" s="12"/>
      <c r="U745" s="12"/>
      <c r="V745" s="12"/>
      <c r="W745" s="12"/>
      <c r="X745" s="12"/>
      <c r="Y745" s="12"/>
      <c r="Z745" s="12"/>
      <c r="AA745" s="12"/>
      <c r="AB745" s="12"/>
      <c r="AC745" s="12"/>
      <c r="AD745" s="12"/>
      <c r="AE745" s="12"/>
      <c r="AF745" s="2"/>
      <c r="AG745" s="9"/>
      <c r="AH745" s="2"/>
      <c r="AI745" s="9"/>
    </row>
    <row r="746" spans="1:35" s="27" customFormat="1" x14ac:dyDescent="0.25">
      <c r="A746" s="95"/>
      <c r="B746" s="2"/>
      <c r="C746" s="2"/>
      <c r="Q746" s="103"/>
      <c r="R746" s="12"/>
      <c r="S746" s="12"/>
      <c r="T746" s="12"/>
      <c r="U746" s="12"/>
      <c r="V746" s="12"/>
      <c r="W746" s="12"/>
      <c r="X746" s="12"/>
      <c r="Y746" s="12"/>
      <c r="Z746" s="12"/>
      <c r="AA746" s="12"/>
      <c r="AB746" s="12"/>
      <c r="AC746" s="12"/>
      <c r="AD746" s="12"/>
      <c r="AE746" s="12"/>
      <c r="AF746" s="2"/>
      <c r="AG746" s="9"/>
      <c r="AH746" s="2"/>
      <c r="AI746" s="9"/>
    </row>
    <row r="747" spans="1:35" s="27" customFormat="1" x14ac:dyDescent="0.25">
      <c r="A747" s="95"/>
      <c r="B747" s="2"/>
      <c r="C747" s="2"/>
      <c r="Q747" s="103"/>
      <c r="R747" s="12"/>
      <c r="S747" s="12"/>
      <c r="T747" s="12"/>
      <c r="U747" s="12"/>
      <c r="V747" s="12"/>
      <c r="W747" s="12"/>
      <c r="X747" s="12"/>
      <c r="Y747" s="12"/>
      <c r="Z747" s="12"/>
      <c r="AA747" s="12"/>
      <c r="AB747" s="12"/>
      <c r="AC747" s="12"/>
      <c r="AD747" s="12"/>
      <c r="AE747" s="12"/>
      <c r="AF747" s="2"/>
      <c r="AG747" s="9"/>
      <c r="AH747" s="2"/>
      <c r="AI747" s="9"/>
    </row>
    <row r="748" spans="1:35" s="27" customFormat="1" x14ac:dyDescent="0.25">
      <c r="A748" s="95"/>
      <c r="B748" s="2"/>
      <c r="C748" s="2"/>
      <c r="Q748" s="103"/>
      <c r="R748" s="12"/>
      <c r="S748" s="12"/>
      <c r="T748" s="12"/>
      <c r="U748" s="12"/>
      <c r="V748" s="12"/>
      <c r="W748" s="12"/>
      <c r="X748" s="12"/>
      <c r="Y748" s="12"/>
      <c r="Z748" s="12"/>
      <c r="AA748" s="12"/>
      <c r="AB748" s="12"/>
      <c r="AC748" s="12"/>
      <c r="AD748" s="12"/>
      <c r="AE748" s="12"/>
      <c r="AF748" s="2"/>
      <c r="AG748" s="9"/>
      <c r="AH748" s="2"/>
      <c r="AI748" s="9"/>
    </row>
    <row r="749" spans="1:35" s="27" customFormat="1" x14ac:dyDescent="0.25">
      <c r="A749" s="95"/>
      <c r="B749" s="2"/>
      <c r="C749" s="2"/>
      <c r="Q749" s="103"/>
      <c r="R749" s="12"/>
      <c r="S749" s="12"/>
      <c r="T749" s="12"/>
      <c r="U749" s="12"/>
      <c r="V749" s="12"/>
      <c r="W749" s="12"/>
      <c r="X749" s="12"/>
      <c r="Y749" s="12"/>
      <c r="Z749" s="12"/>
      <c r="AA749" s="12"/>
      <c r="AB749" s="12"/>
      <c r="AC749" s="12"/>
      <c r="AD749" s="12"/>
      <c r="AE749" s="12"/>
      <c r="AF749" s="2"/>
      <c r="AG749" s="9"/>
      <c r="AH749" s="2"/>
      <c r="AI749" s="9"/>
    </row>
    <row r="750" spans="1:35" s="27" customFormat="1" x14ac:dyDescent="0.25">
      <c r="A750" s="95"/>
      <c r="B750" s="2"/>
      <c r="C750" s="2"/>
      <c r="Q750" s="103"/>
      <c r="R750" s="12"/>
      <c r="S750" s="12"/>
      <c r="T750" s="12"/>
      <c r="U750" s="12"/>
      <c r="V750" s="12"/>
      <c r="W750" s="12"/>
      <c r="X750" s="12"/>
      <c r="Y750" s="12"/>
      <c r="Z750" s="12"/>
      <c r="AA750" s="12"/>
      <c r="AB750" s="12"/>
      <c r="AC750" s="12"/>
      <c r="AD750" s="12"/>
      <c r="AE750" s="12"/>
      <c r="AF750" s="2"/>
      <c r="AG750" s="9"/>
      <c r="AH750" s="2"/>
      <c r="AI750" s="9"/>
    </row>
    <row r="751" spans="1:35" s="27" customFormat="1" x14ac:dyDescent="0.25">
      <c r="A751" s="95"/>
      <c r="B751" s="2"/>
      <c r="C751" s="2"/>
      <c r="Q751" s="103"/>
      <c r="R751" s="12"/>
      <c r="S751" s="12"/>
      <c r="T751" s="12"/>
      <c r="U751" s="12"/>
      <c r="V751" s="12"/>
      <c r="W751" s="12"/>
      <c r="X751" s="12"/>
      <c r="Y751" s="12"/>
      <c r="Z751" s="12"/>
      <c r="AA751" s="12"/>
      <c r="AB751" s="12"/>
      <c r="AC751" s="12"/>
      <c r="AD751" s="12"/>
      <c r="AE751" s="12"/>
      <c r="AF751" s="2"/>
      <c r="AG751" s="9"/>
      <c r="AH751" s="2"/>
      <c r="AI751" s="9"/>
    </row>
    <row r="752" spans="1:35" s="27" customFormat="1" x14ac:dyDescent="0.25">
      <c r="A752" s="95"/>
      <c r="B752" s="2"/>
      <c r="C752" s="2"/>
      <c r="Q752" s="103"/>
      <c r="R752" s="12"/>
      <c r="S752" s="12"/>
      <c r="T752" s="12"/>
      <c r="U752" s="12"/>
      <c r="V752" s="12"/>
      <c r="W752" s="12"/>
      <c r="X752" s="12"/>
      <c r="Y752" s="12"/>
      <c r="Z752" s="12"/>
      <c r="AA752" s="12"/>
      <c r="AB752" s="12"/>
      <c r="AC752" s="12"/>
      <c r="AD752" s="12"/>
      <c r="AE752" s="12"/>
      <c r="AF752" s="2"/>
      <c r="AG752" s="9"/>
      <c r="AH752" s="2"/>
      <c r="AI752" s="9"/>
    </row>
    <row r="753" spans="1:35" s="27" customFormat="1" x14ac:dyDescent="0.25">
      <c r="A753" s="95"/>
      <c r="B753" s="2"/>
      <c r="C753" s="2"/>
      <c r="Q753" s="103"/>
      <c r="R753" s="12"/>
      <c r="S753" s="12"/>
      <c r="T753" s="12"/>
      <c r="U753" s="12"/>
      <c r="V753" s="12"/>
      <c r="W753" s="12"/>
      <c r="X753" s="12"/>
      <c r="Y753" s="12"/>
      <c r="Z753" s="12"/>
      <c r="AA753" s="12"/>
      <c r="AB753" s="12"/>
      <c r="AC753" s="12"/>
      <c r="AD753" s="12"/>
      <c r="AE753" s="12"/>
      <c r="AF753" s="2"/>
      <c r="AG753" s="9"/>
      <c r="AH753" s="2"/>
      <c r="AI753" s="9"/>
    </row>
    <row r="754" spans="1:35" s="27" customFormat="1" x14ac:dyDescent="0.25">
      <c r="A754" s="95"/>
      <c r="B754" s="2"/>
      <c r="C754" s="2"/>
      <c r="Q754" s="103"/>
      <c r="R754" s="12"/>
      <c r="S754" s="12"/>
      <c r="T754" s="12"/>
      <c r="U754" s="12"/>
      <c r="V754" s="12"/>
      <c r="W754" s="12"/>
      <c r="X754" s="12"/>
      <c r="Y754" s="12"/>
      <c r="Z754" s="12"/>
      <c r="AA754" s="12"/>
      <c r="AB754" s="12"/>
      <c r="AC754" s="12"/>
      <c r="AD754" s="12"/>
      <c r="AE754" s="12"/>
      <c r="AF754" s="2"/>
      <c r="AG754" s="9"/>
      <c r="AH754" s="2"/>
      <c r="AI754" s="9"/>
    </row>
    <row r="755" spans="1:35" s="27" customFormat="1" x14ac:dyDescent="0.25">
      <c r="A755" s="95"/>
      <c r="B755" s="2"/>
      <c r="C755" s="2"/>
      <c r="Q755" s="103"/>
      <c r="R755" s="12"/>
      <c r="S755" s="12"/>
      <c r="T755" s="12"/>
      <c r="U755" s="12"/>
      <c r="V755" s="12"/>
      <c r="W755" s="12"/>
      <c r="X755" s="12"/>
      <c r="Y755" s="12"/>
      <c r="Z755" s="12"/>
      <c r="AA755" s="12"/>
      <c r="AB755" s="12"/>
      <c r="AC755" s="12"/>
      <c r="AD755" s="12"/>
      <c r="AE755" s="12"/>
      <c r="AF755" s="2"/>
      <c r="AG755" s="9"/>
      <c r="AH755" s="2"/>
      <c r="AI755" s="9"/>
    </row>
    <row r="756" spans="1:35" s="27" customFormat="1" x14ac:dyDescent="0.25">
      <c r="A756" s="95"/>
      <c r="B756" s="2"/>
      <c r="C756" s="2"/>
      <c r="Q756" s="103"/>
      <c r="R756" s="12"/>
      <c r="S756" s="12"/>
      <c r="T756" s="12"/>
      <c r="U756" s="12"/>
      <c r="V756" s="12"/>
      <c r="W756" s="12"/>
      <c r="X756" s="12"/>
      <c r="Y756" s="12"/>
      <c r="Z756" s="12"/>
      <c r="AA756" s="12"/>
      <c r="AB756" s="12"/>
      <c r="AC756" s="12"/>
      <c r="AD756" s="12"/>
      <c r="AE756" s="12"/>
      <c r="AF756" s="2"/>
      <c r="AG756" s="9"/>
      <c r="AH756" s="2"/>
      <c r="AI756" s="9"/>
    </row>
    <row r="757" spans="1:35" s="27" customFormat="1" x14ac:dyDescent="0.25">
      <c r="A757" s="95"/>
      <c r="B757" s="2"/>
      <c r="C757" s="2"/>
      <c r="Q757" s="103"/>
      <c r="R757" s="12"/>
      <c r="S757" s="12"/>
      <c r="T757" s="12"/>
      <c r="U757" s="12"/>
      <c r="V757" s="12"/>
      <c r="W757" s="12"/>
      <c r="X757" s="12"/>
      <c r="Y757" s="12"/>
      <c r="Z757" s="12"/>
      <c r="AA757" s="12"/>
      <c r="AB757" s="12"/>
      <c r="AC757" s="12"/>
      <c r="AD757" s="12"/>
      <c r="AE757" s="12"/>
      <c r="AF757" s="2"/>
      <c r="AG757" s="9"/>
      <c r="AH757" s="2"/>
      <c r="AI757" s="9"/>
    </row>
    <row r="758" spans="1:35" s="27" customFormat="1" x14ac:dyDescent="0.25">
      <c r="A758" s="95"/>
      <c r="B758" s="2"/>
      <c r="C758" s="2"/>
      <c r="Q758" s="103"/>
      <c r="R758" s="12"/>
      <c r="S758" s="12"/>
      <c r="T758" s="12"/>
      <c r="U758" s="12"/>
      <c r="V758" s="12"/>
      <c r="W758" s="12"/>
      <c r="X758" s="12"/>
      <c r="Y758" s="12"/>
      <c r="Z758" s="12"/>
      <c r="AA758" s="12"/>
      <c r="AB758" s="12"/>
      <c r="AC758" s="12"/>
      <c r="AD758" s="12"/>
      <c r="AE758" s="12"/>
      <c r="AF758" s="2"/>
      <c r="AG758" s="9"/>
      <c r="AH758" s="2"/>
      <c r="AI758" s="9"/>
    </row>
    <row r="759" spans="1:35" s="27" customFormat="1" x14ac:dyDescent="0.25">
      <c r="A759" s="95"/>
      <c r="B759" s="2"/>
      <c r="C759" s="2"/>
      <c r="Q759" s="103"/>
      <c r="R759" s="12"/>
      <c r="S759" s="12"/>
      <c r="T759" s="12"/>
      <c r="U759" s="12"/>
      <c r="V759" s="12"/>
      <c r="W759" s="12"/>
      <c r="X759" s="12"/>
      <c r="Y759" s="12"/>
      <c r="Z759" s="12"/>
      <c r="AA759" s="12"/>
      <c r="AB759" s="12"/>
      <c r="AC759" s="12"/>
      <c r="AD759" s="12"/>
      <c r="AE759" s="12"/>
      <c r="AF759" s="2"/>
      <c r="AG759" s="9"/>
      <c r="AH759" s="2"/>
      <c r="AI759" s="9"/>
    </row>
    <row r="760" spans="1:35" s="27" customFormat="1" x14ac:dyDescent="0.25">
      <c r="A760" s="95"/>
      <c r="B760" s="2"/>
      <c r="C760" s="2"/>
      <c r="Q760" s="103"/>
      <c r="R760" s="12"/>
      <c r="S760" s="12"/>
      <c r="T760" s="12"/>
      <c r="U760" s="12"/>
      <c r="V760" s="12"/>
      <c r="W760" s="12"/>
      <c r="X760" s="12"/>
      <c r="Y760" s="12"/>
      <c r="Z760" s="12"/>
      <c r="AA760" s="12"/>
      <c r="AB760" s="12"/>
      <c r="AC760" s="12"/>
      <c r="AD760" s="12"/>
      <c r="AE760" s="12"/>
      <c r="AF760" s="2"/>
      <c r="AG760" s="9"/>
      <c r="AH760" s="2"/>
      <c r="AI760" s="9"/>
    </row>
    <row r="761" spans="1:35" s="27" customFormat="1" x14ac:dyDescent="0.25">
      <c r="A761" s="95"/>
      <c r="B761" s="2"/>
      <c r="C761" s="2"/>
      <c r="Q761" s="103"/>
      <c r="R761" s="12"/>
      <c r="S761" s="12"/>
      <c r="T761" s="12"/>
      <c r="U761" s="12"/>
      <c r="V761" s="12"/>
      <c r="W761" s="12"/>
      <c r="X761" s="12"/>
      <c r="Y761" s="12"/>
      <c r="Z761" s="12"/>
      <c r="AA761" s="12"/>
      <c r="AB761" s="12"/>
      <c r="AC761" s="12"/>
      <c r="AD761" s="12"/>
      <c r="AE761" s="12"/>
      <c r="AF761" s="2"/>
      <c r="AG761" s="9"/>
      <c r="AH761" s="2"/>
      <c r="AI761" s="9"/>
    </row>
    <row r="762" spans="1:35" s="27" customFormat="1" x14ac:dyDescent="0.25">
      <c r="A762" s="95"/>
      <c r="B762" s="2"/>
      <c r="C762" s="2"/>
      <c r="Q762" s="103"/>
      <c r="R762" s="12"/>
      <c r="S762" s="12"/>
      <c r="T762" s="12"/>
      <c r="U762" s="12"/>
      <c r="V762" s="12"/>
      <c r="W762" s="12"/>
      <c r="X762" s="12"/>
      <c r="Y762" s="12"/>
      <c r="Z762" s="12"/>
      <c r="AA762" s="12"/>
      <c r="AB762" s="12"/>
      <c r="AC762" s="12"/>
      <c r="AD762" s="12"/>
      <c r="AE762" s="12"/>
      <c r="AF762" s="2"/>
      <c r="AG762" s="9"/>
      <c r="AH762" s="2"/>
      <c r="AI762" s="9"/>
    </row>
    <row r="763" spans="1:35" s="27" customFormat="1" x14ac:dyDescent="0.25">
      <c r="A763" s="95"/>
      <c r="B763" s="2"/>
      <c r="C763" s="2"/>
      <c r="Q763" s="103"/>
      <c r="R763" s="12"/>
      <c r="S763" s="12"/>
      <c r="T763" s="12"/>
      <c r="U763" s="12"/>
      <c r="V763" s="12"/>
      <c r="W763" s="12"/>
      <c r="X763" s="12"/>
      <c r="Y763" s="12"/>
      <c r="Z763" s="12"/>
      <c r="AA763" s="12"/>
      <c r="AB763" s="12"/>
      <c r="AC763" s="12"/>
      <c r="AD763" s="12"/>
      <c r="AE763" s="12"/>
      <c r="AF763" s="2"/>
      <c r="AG763" s="9"/>
      <c r="AH763" s="2"/>
      <c r="AI763" s="9"/>
    </row>
    <row r="764" spans="1:35" s="27" customFormat="1" x14ac:dyDescent="0.25">
      <c r="A764" s="95"/>
      <c r="B764" s="2"/>
      <c r="C764" s="2"/>
      <c r="Q764" s="103"/>
      <c r="R764" s="12"/>
      <c r="S764" s="12"/>
      <c r="T764" s="12"/>
      <c r="U764" s="12"/>
      <c r="V764" s="12"/>
      <c r="W764" s="12"/>
      <c r="X764" s="12"/>
      <c r="Y764" s="12"/>
      <c r="Z764" s="12"/>
      <c r="AA764" s="12"/>
      <c r="AB764" s="12"/>
      <c r="AC764" s="12"/>
      <c r="AD764" s="12"/>
      <c r="AE764" s="12"/>
      <c r="AF764" s="2"/>
      <c r="AG764" s="9"/>
      <c r="AH764" s="2"/>
      <c r="AI764" s="9"/>
    </row>
    <row r="765" spans="1:35" s="27" customFormat="1" x14ac:dyDescent="0.25">
      <c r="A765" s="95"/>
      <c r="B765" s="2"/>
      <c r="C765" s="2"/>
      <c r="Q765" s="103"/>
      <c r="R765" s="12"/>
      <c r="S765" s="12"/>
      <c r="T765" s="12"/>
      <c r="U765" s="12"/>
      <c r="V765" s="12"/>
      <c r="W765" s="12"/>
      <c r="X765" s="12"/>
      <c r="Y765" s="12"/>
      <c r="Z765" s="12"/>
      <c r="AA765" s="12"/>
      <c r="AB765" s="12"/>
      <c r="AC765" s="12"/>
      <c r="AD765" s="12"/>
      <c r="AE765" s="12"/>
      <c r="AF765" s="2"/>
      <c r="AG765" s="9"/>
      <c r="AH765" s="2"/>
      <c r="AI765" s="9"/>
    </row>
    <row r="766" spans="1:35" s="27" customFormat="1" x14ac:dyDescent="0.25">
      <c r="A766" s="95"/>
      <c r="B766" s="2"/>
      <c r="C766" s="2"/>
      <c r="Q766" s="103"/>
      <c r="R766" s="12"/>
      <c r="S766" s="12"/>
      <c r="T766" s="12"/>
      <c r="U766" s="12"/>
      <c r="V766" s="12"/>
      <c r="W766" s="12"/>
      <c r="X766" s="12"/>
      <c r="Y766" s="12"/>
      <c r="Z766" s="12"/>
      <c r="AA766" s="12"/>
      <c r="AB766" s="12"/>
      <c r="AC766" s="12"/>
      <c r="AD766" s="12"/>
      <c r="AE766" s="12"/>
      <c r="AF766" s="2"/>
      <c r="AG766" s="9"/>
      <c r="AH766" s="2"/>
      <c r="AI766" s="9"/>
    </row>
    <row r="767" spans="1:35" s="27" customFormat="1" x14ac:dyDescent="0.25">
      <c r="A767" s="95"/>
      <c r="B767" s="2"/>
      <c r="C767" s="2"/>
      <c r="Q767" s="103"/>
      <c r="R767" s="12"/>
      <c r="S767" s="12"/>
      <c r="T767" s="12"/>
      <c r="U767" s="12"/>
      <c r="V767" s="12"/>
      <c r="W767" s="12"/>
      <c r="X767" s="12"/>
      <c r="Y767" s="12"/>
      <c r="Z767" s="12"/>
      <c r="AA767" s="12"/>
      <c r="AB767" s="12"/>
      <c r="AC767" s="12"/>
      <c r="AD767" s="12"/>
      <c r="AE767" s="12"/>
      <c r="AF767" s="2"/>
      <c r="AG767" s="9"/>
      <c r="AH767" s="2"/>
      <c r="AI767" s="9"/>
    </row>
    <row r="768" spans="1:35" s="27" customFormat="1" x14ac:dyDescent="0.25">
      <c r="A768" s="95"/>
      <c r="B768" s="2"/>
      <c r="C768" s="2"/>
      <c r="Q768" s="103"/>
      <c r="R768" s="12"/>
      <c r="S768" s="12"/>
      <c r="T768" s="12"/>
      <c r="U768" s="12"/>
      <c r="V768" s="12"/>
      <c r="W768" s="12"/>
      <c r="X768" s="12"/>
      <c r="Y768" s="12"/>
      <c r="Z768" s="12"/>
      <c r="AA768" s="12"/>
      <c r="AB768" s="12"/>
      <c r="AC768" s="12"/>
      <c r="AD768" s="12"/>
      <c r="AE768" s="12"/>
      <c r="AF768" s="2"/>
      <c r="AG768" s="9"/>
      <c r="AH768" s="2"/>
      <c r="AI768" s="9"/>
    </row>
    <row r="769" spans="1:35" s="27" customFormat="1" x14ac:dyDescent="0.25">
      <c r="A769" s="95"/>
      <c r="B769" s="2"/>
      <c r="C769" s="2"/>
      <c r="Q769" s="103"/>
      <c r="R769" s="12"/>
      <c r="S769" s="12"/>
      <c r="T769" s="12"/>
      <c r="U769" s="12"/>
      <c r="V769" s="12"/>
      <c r="W769" s="12"/>
      <c r="X769" s="12"/>
      <c r="Y769" s="12"/>
      <c r="Z769" s="12"/>
      <c r="AA769" s="12"/>
      <c r="AB769" s="12"/>
      <c r="AC769" s="12"/>
      <c r="AD769" s="12"/>
      <c r="AE769" s="12"/>
      <c r="AF769" s="2"/>
      <c r="AG769" s="9"/>
      <c r="AH769" s="2"/>
      <c r="AI769" s="9"/>
    </row>
    <row r="770" spans="1:35" s="27" customFormat="1" x14ac:dyDescent="0.25">
      <c r="A770" s="95"/>
      <c r="B770" s="2"/>
      <c r="C770" s="2"/>
      <c r="Q770" s="103"/>
      <c r="R770" s="12"/>
      <c r="S770" s="12"/>
      <c r="T770" s="12"/>
      <c r="U770" s="12"/>
      <c r="V770" s="12"/>
      <c r="W770" s="12"/>
      <c r="X770" s="12"/>
      <c r="Y770" s="12"/>
      <c r="Z770" s="12"/>
      <c r="AA770" s="12"/>
      <c r="AB770" s="12"/>
      <c r="AC770" s="12"/>
      <c r="AD770" s="12"/>
      <c r="AE770" s="12"/>
      <c r="AF770" s="2"/>
      <c r="AG770" s="9"/>
      <c r="AH770" s="2"/>
      <c r="AI770" s="9"/>
    </row>
    <row r="771" spans="1:35" s="27" customFormat="1" x14ac:dyDescent="0.25">
      <c r="A771" s="95"/>
      <c r="B771" s="2"/>
      <c r="C771" s="2"/>
      <c r="Q771" s="103"/>
      <c r="R771" s="12"/>
      <c r="S771" s="12"/>
      <c r="T771" s="12"/>
      <c r="U771" s="12"/>
      <c r="V771" s="12"/>
      <c r="W771" s="12"/>
      <c r="X771" s="12"/>
      <c r="Y771" s="12"/>
      <c r="Z771" s="12"/>
      <c r="AA771" s="12"/>
      <c r="AB771" s="12"/>
      <c r="AC771" s="12"/>
      <c r="AD771" s="12"/>
      <c r="AE771" s="12"/>
      <c r="AF771" s="2"/>
      <c r="AG771" s="9"/>
      <c r="AH771" s="2"/>
      <c r="AI771" s="9"/>
    </row>
    <row r="772" spans="1:35" s="27" customFormat="1" x14ac:dyDescent="0.25">
      <c r="A772" s="95"/>
      <c r="B772" s="2"/>
      <c r="C772" s="2"/>
      <c r="Q772" s="103"/>
      <c r="R772" s="12"/>
      <c r="S772" s="12"/>
      <c r="T772" s="12"/>
      <c r="U772" s="12"/>
      <c r="V772" s="12"/>
      <c r="W772" s="12"/>
      <c r="X772" s="12"/>
      <c r="Y772" s="12"/>
      <c r="Z772" s="12"/>
      <c r="AA772" s="12"/>
      <c r="AB772" s="12"/>
      <c r="AC772" s="12"/>
      <c r="AD772" s="12"/>
      <c r="AE772" s="12"/>
      <c r="AF772" s="2"/>
      <c r="AG772" s="9"/>
      <c r="AH772" s="2"/>
      <c r="AI772" s="9"/>
    </row>
    <row r="773" spans="1:35" s="27" customFormat="1" x14ac:dyDescent="0.25">
      <c r="A773" s="95"/>
      <c r="B773" s="2"/>
      <c r="C773" s="2"/>
      <c r="Q773" s="103"/>
      <c r="R773" s="12"/>
      <c r="S773" s="12"/>
      <c r="T773" s="12"/>
      <c r="U773" s="12"/>
      <c r="V773" s="12"/>
      <c r="W773" s="12"/>
      <c r="X773" s="12"/>
      <c r="Y773" s="12"/>
      <c r="Z773" s="12"/>
      <c r="AA773" s="12"/>
      <c r="AB773" s="12"/>
      <c r="AC773" s="12"/>
      <c r="AD773" s="12"/>
      <c r="AE773" s="12"/>
      <c r="AF773" s="2"/>
      <c r="AG773" s="9"/>
      <c r="AH773" s="2"/>
      <c r="AI773" s="9"/>
    </row>
    <row r="774" spans="1:35" s="27" customFormat="1" x14ac:dyDescent="0.25">
      <c r="A774" s="95"/>
      <c r="B774" s="2"/>
      <c r="C774" s="2"/>
      <c r="Q774" s="103"/>
      <c r="R774" s="12"/>
      <c r="S774" s="12"/>
      <c r="T774" s="12"/>
      <c r="U774" s="12"/>
      <c r="V774" s="12"/>
      <c r="W774" s="12"/>
      <c r="X774" s="12"/>
      <c r="Y774" s="12"/>
      <c r="Z774" s="12"/>
      <c r="AA774" s="12"/>
      <c r="AB774" s="12"/>
      <c r="AC774" s="12"/>
      <c r="AD774" s="12"/>
      <c r="AE774" s="12"/>
      <c r="AF774" s="2"/>
      <c r="AG774" s="9"/>
      <c r="AH774" s="2"/>
      <c r="AI774" s="9"/>
    </row>
    <row r="775" spans="1:35" s="27" customFormat="1" x14ac:dyDescent="0.25">
      <c r="A775" s="95"/>
      <c r="B775" s="2"/>
      <c r="C775" s="2"/>
      <c r="Q775" s="103"/>
      <c r="R775" s="12"/>
      <c r="S775" s="12"/>
      <c r="T775" s="12"/>
      <c r="U775" s="12"/>
      <c r="V775" s="12"/>
      <c r="W775" s="12"/>
      <c r="X775" s="12"/>
      <c r="Y775" s="12"/>
      <c r="Z775" s="12"/>
      <c r="AA775" s="12"/>
      <c r="AB775" s="12"/>
      <c r="AC775" s="12"/>
      <c r="AD775" s="12"/>
      <c r="AE775" s="12"/>
      <c r="AF775" s="2"/>
      <c r="AG775" s="9"/>
      <c r="AH775" s="2"/>
      <c r="AI775" s="9"/>
    </row>
    <row r="776" spans="1:35" s="27" customFormat="1" x14ac:dyDescent="0.25">
      <c r="A776" s="95"/>
      <c r="B776" s="2"/>
      <c r="C776" s="2"/>
      <c r="Q776" s="103"/>
      <c r="R776" s="12"/>
      <c r="S776" s="12"/>
      <c r="T776" s="12"/>
      <c r="U776" s="12"/>
      <c r="V776" s="12"/>
      <c r="W776" s="12"/>
      <c r="X776" s="12"/>
      <c r="Y776" s="12"/>
      <c r="Z776" s="12"/>
      <c r="AA776" s="12"/>
      <c r="AB776" s="12"/>
      <c r="AC776" s="12"/>
      <c r="AD776" s="12"/>
      <c r="AE776" s="12"/>
      <c r="AF776" s="2"/>
      <c r="AG776" s="9"/>
      <c r="AH776" s="2"/>
      <c r="AI776" s="9"/>
    </row>
    <row r="777" spans="1:35" s="27" customFormat="1" x14ac:dyDescent="0.25">
      <c r="A777" s="95"/>
      <c r="B777" s="2"/>
      <c r="C777" s="2"/>
      <c r="Q777" s="103"/>
      <c r="R777" s="12"/>
      <c r="S777" s="12"/>
      <c r="T777" s="12"/>
      <c r="U777" s="12"/>
      <c r="V777" s="12"/>
      <c r="W777" s="12"/>
      <c r="X777" s="12"/>
      <c r="Y777" s="12"/>
      <c r="Z777" s="12"/>
      <c r="AA777" s="12"/>
      <c r="AB777" s="12"/>
      <c r="AC777" s="12"/>
      <c r="AD777" s="12"/>
      <c r="AE777" s="12"/>
      <c r="AF777" s="2"/>
      <c r="AG777" s="9"/>
      <c r="AH777" s="2"/>
      <c r="AI777" s="9"/>
    </row>
    <row r="778" spans="1:35" s="27" customFormat="1" x14ac:dyDescent="0.25">
      <c r="A778" s="95"/>
      <c r="B778" s="2"/>
      <c r="C778" s="2"/>
      <c r="Q778" s="103"/>
      <c r="R778" s="12"/>
      <c r="S778" s="12"/>
      <c r="T778" s="12"/>
      <c r="U778" s="12"/>
      <c r="V778" s="12"/>
      <c r="W778" s="12"/>
      <c r="X778" s="12"/>
      <c r="Y778" s="12"/>
      <c r="Z778" s="12"/>
      <c r="AA778" s="12"/>
      <c r="AB778" s="12"/>
      <c r="AC778" s="12"/>
      <c r="AD778" s="12"/>
      <c r="AE778" s="12"/>
      <c r="AF778" s="2"/>
      <c r="AG778" s="9"/>
      <c r="AH778" s="2"/>
      <c r="AI778" s="9"/>
    </row>
    <row r="779" spans="1:35" s="27" customFormat="1" x14ac:dyDescent="0.25">
      <c r="A779" s="95"/>
      <c r="B779" s="2"/>
      <c r="C779" s="2"/>
      <c r="Q779" s="103"/>
      <c r="R779" s="12"/>
      <c r="S779" s="12"/>
      <c r="T779" s="12"/>
      <c r="U779" s="12"/>
      <c r="V779" s="12"/>
      <c r="W779" s="12"/>
      <c r="X779" s="12"/>
      <c r="Y779" s="12"/>
      <c r="Z779" s="12"/>
      <c r="AA779" s="12"/>
      <c r="AB779" s="12"/>
      <c r="AC779" s="12"/>
      <c r="AD779" s="12"/>
      <c r="AE779" s="12"/>
      <c r="AF779" s="2"/>
      <c r="AG779" s="9"/>
      <c r="AH779" s="2"/>
      <c r="AI779" s="9"/>
    </row>
    <row r="780" spans="1:35" s="27" customFormat="1" x14ac:dyDescent="0.25">
      <c r="A780" s="95"/>
      <c r="B780" s="2"/>
      <c r="C780" s="2"/>
      <c r="Q780" s="103"/>
      <c r="R780" s="12"/>
      <c r="S780" s="12"/>
      <c r="T780" s="12"/>
      <c r="U780" s="12"/>
      <c r="V780" s="12"/>
      <c r="W780" s="12"/>
      <c r="X780" s="12"/>
      <c r="Y780" s="12"/>
      <c r="Z780" s="12"/>
      <c r="AA780" s="12"/>
      <c r="AB780" s="12"/>
      <c r="AC780" s="12"/>
      <c r="AD780" s="12"/>
      <c r="AE780" s="12"/>
      <c r="AF780" s="2"/>
      <c r="AG780" s="9"/>
      <c r="AH780" s="2"/>
      <c r="AI780" s="9"/>
    </row>
    <row r="781" spans="1:35" s="27" customFormat="1" x14ac:dyDescent="0.25">
      <c r="A781" s="95"/>
      <c r="B781" s="2"/>
      <c r="C781" s="2"/>
      <c r="Q781" s="103"/>
      <c r="R781" s="12"/>
      <c r="S781" s="12"/>
      <c r="T781" s="12"/>
      <c r="U781" s="12"/>
      <c r="V781" s="12"/>
      <c r="W781" s="12"/>
      <c r="X781" s="12"/>
      <c r="Y781" s="12"/>
      <c r="Z781" s="12"/>
      <c r="AA781" s="12"/>
      <c r="AB781" s="12"/>
      <c r="AC781" s="12"/>
      <c r="AD781" s="12"/>
      <c r="AE781" s="12"/>
      <c r="AF781" s="2"/>
      <c r="AG781" s="9"/>
      <c r="AH781" s="2"/>
      <c r="AI781" s="9"/>
    </row>
    <row r="782" spans="1:35" s="27" customFormat="1" x14ac:dyDescent="0.25">
      <c r="A782" s="95"/>
      <c r="B782" s="2"/>
      <c r="C782" s="2"/>
      <c r="Q782" s="103"/>
      <c r="R782" s="12"/>
      <c r="S782" s="12"/>
      <c r="T782" s="12"/>
      <c r="U782" s="12"/>
      <c r="V782" s="12"/>
      <c r="W782" s="12"/>
      <c r="X782" s="12"/>
      <c r="Y782" s="12"/>
      <c r="Z782" s="12"/>
      <c r="AA782" s="12"/>
      <c r="AB782" s="12"/>
      <c r="AC782" s="12"/>
      <c r="AD782" s="12"/>
      <c r="AE782" s="12"/>
      <c r="AF782" s="2"/>
      <c r="AG782" s="9"/>
      <c r="AH782" s="2"/>
      <c r="AI782" s="9"/>
    </row>
    <row r="783" spans="1:35" s="27" customFormat="1" x14ac:dyDescent="0.25">
      <c r="A783" s="95"/>
      <c r="B783" s="2"/>
      <c r="C783" s="2"/>
      <c r="Q783" s="103"/>
      <c r="R783" s="12"/>
      <c r="S783" s="12"/>
      <c r="T783" s="12"/>
      <c r="U783" s="12"/>
      <c r="V783" s="12"/>
      <c r="W783" s="12"/>
      <c r="X783" s="12"/>
      <c r="Y783" s="12"/>
      <c r="Z783" s="12"/>
      <c r="AA783" s="12"/>
      <c r="AB783" s="12"/>
      <c r="AC783" s="12"/>
      <c r="AD783" s="12"/>
      <c r="AE783" s="12"/>
      <c r="AF783" s="2"/>
      <c r="AG783" s="9"/>
      <c r="AH783" s="2"/>
      <c r="AI783" s="9"/>
    </row>
    <row r="784" spans="1:35" s="27" customFormat="1" x14ac:dyDescent="0.25">
      <c r="A784" s="95"/>
      <c r="B784" s="2"/>
      <c r="C784" s="2"/>
      <c r="Q784" s="103"/>
      <c r="R784" s="12"/>
      <c r="S784" s="12"/>
      <c r="T784" s="12"/>
      <c r="U784" s="12"/>
      <c r="V784" s="12"/>
      <c r="W784" s="12"/>
      <c r="X784" s="12"/>
      <c r="Y784" s="12"/>
      <c r="Z784" s="12"/>
      <c r="AA784" s="12"/>
      <c r="AB784" s="12"/>
      <c r="AC784" s="12"/>
      <c r="AD784" s="12"/>
      <c r="AE784" s="12"/>
      <c r="AF784" s="2"/>
      <c r="AG784" s="9"/>
      <c r="AH784" s="2"/>
      <c r="AI784" s="9"/>
    </row>
    <row r="785" spans="1:35" s="27" customFormat="1" x14ac:dyDescent="0.25">
      <c r="A785" s="95"/>
      <c r="B785" s="2"/>
      <c r="C785" s="2"/>
      <c r="Q785" s="103"/>
      <c r="R785" s="12"/>
      <c r="S785" s="12"/>
      <c r="T785" s="12"/>
      <c r="U785" s="12"/>
      <c r="V785" s="12"/>
      <c r="W785" s="12"/>
      <c r="X785" s="12"/>
      <c r="Y785" s="12"/>
      <c r="Z785" s="12"/>
      <c r="AA785" s="12"/>
      <c r="AB785" s="12"/>
      <c r="AC785" s="12"/>
      <c r="AD785" s="12"/>
      <c r="AE785" s="12"/>
      <c r="AF785" s="2"/>
      <c r="AG785" s="9"/>
      <c r="AH785" s="2"/>
      <c r="AI785" s="9"/>
    </row>
    <row r="786" spans="1:35" s="27" customFormat="1" x14ac:dyDescent="0.25">
      <c r="A786" s="95"/>
      <c r="B786" s="2"/>
      <c r="C786" s="2"/>
      <c r="Q786" s="103"/>
      <c r="R786" s="12"/>
      <c r="S786" s="12"/>
      <c r="T786" s="12"/>
      <c r="U786" s="12"/>
      <c r="V786" s="12"/>
      <c r="W786" s="12"/>
      <c r="X786" s="12"/>
      <c r="Y786" s="12"/>
      <c r="Z786" s="12"/>
      <c r="AA786" s="12"/>
      <c r="AB786" s="12"/>
      <c r="AC786" s="12"/>
      <c r="AD786" s="12"/>
      <c r="AE786" s="12"/>
      <c r="AF786" s="2"/>
      <c r="AG786" s="9"/>
      <c r="AH786" s="2"/>
      <c r="AI786" s="9"/>
    </row>
    <row r="787" spans="1:35" s="27" customFormat="1" x14ac:dyDescent="0.25">
      <c r="A787" s="95"/>
      <c r="B787" s="2"/>
      <c r="C787" s="2"/>
      <c r="Q787" s="103"/>
      <c r="R787" s="12"/>
      <c r="S787" s="12"/>
      <c r="T787" s="12"/>
      <c r="U787" s="12"/>
      <c r="V787" s="12"/>
      <c r="W787" s="12"/>
      <c r="X787" s="12"/>
      <c r="Y787" s="12"/>
      <c r="Z787" s="12"/>
      <c r="AA787" s="12"/>
      <c r="AB787" s="12"/>
      <c r="AC787" s="12"/>
      <c r="AD787" s="12"/>
      <c r="AE787" s="12"/>
      <c r="AF787" s="2"/>
      <c r="AG787" s="9"/>
      <c r="AH787" s="2"/>
      <c r="AI787" s="9"/>
    </row>
    <row r="788" spans="1:35" s="27" customFormat="1" x14ac:dyDescent="0.25">
      <c r="A788" s="95"/>
      <c r="B788" s="2"/>
      <c r="C788" s="2"/>
      <c r="Q788" s="103"/>
      <c r="R788" s="12"/>
      <c r="S788" s="12"/>
      <c r="T788" s="12"/>
      <c r="U788" s="12"/>
      <c r="V788" s="12"/>
      <c r="W788" s="12"/>
      <c r="X788" s="12"/>
      <c r="Y788" s="12"/>
      <c r="Z788" s="12"/>
      <c r="AA788" s="12"/>
      <c r="AB788" s="12"/>
      <c r="AC788" s="12"/>
      <c r="AD788" s="12"/>
      <c r="AE788" s="12"/>
      <c r="AF788" s="2"/>
      <c r="AG788" s="9"/>
      <c r="AH788" s="2"/>
      <c r="AI788" s="9"/>
    </row>
    <row r="789" spans="1:35" s="27" customFormat="1" x14ac:dyDescent="0.25">
      <c r="A789" s="95"/>
      <c r="B789" s="2"/>
      <c r="C789" s="2"/>
      <c r="Q789" s="103"/>
      <c r="R789" s="12"/>
      <c r="S789" s="12"/>
      <c r="T789" s="12"/>
      <c r="U789" s="12"/>
      <c r="V789" s="12"/>
      <c r="W789" s="12"/>
      <c r="X789" s="12"/>
      <c r="Y789" s="12"/>
      <c r="Z789" s="12"/>
      <c r="AA789" s="12"/>
      <c r="AB789" s="12"/>
      <c r="AC789" s="12"/>
      <c r="AD789" s="12"/>
      <c r="AE789" s="12"/>
      <c r="AF789" s="2"/>
      <c r="AG789" s="9"/>
      <c r="AH789" s="2"/>
      <c r="AI789" s="9"/>
    </row>
    <row r="790" spans="1:35" s="27" customFormat="1" x14ac:dyDescent="0.25">
      <c r="A790" s="95"/>
      <c r="B790" s="2"/>
      <c r="C790" s="2"/>
      <c r="Q790" s="103"/>
      <c r="R790" s="12"/>
      <c r="S790" s="12"/>
      <c r="T790" s="12"/>
      <c r="U790" s="12"/>
      <c r="V790" s="12"/>
      <c r="W790" s="12"/>
      <c r="X790" s="12"/>
      <c r="Y790" s="12"/>
      <c r="Z790" s="12"/>
      <c r="AA790" s="12"/>
      <c r="AB790" s="12"/>
      <c r="AC790" s="12"/>
      <c r="AD790" s="12"/>
      <c r="AE790" s="12"/>
      <c r="AF790" s="2"/>
      <c r="AG790" s="9"/>
      <c r="AH790" s="2"/>
      <c r="AI790" s="9"/>
    </row>
    <row r="791" spans="1:35" s="27" customFormat="1" x14ac:dyDescent="0.25">
      <c r="A791" s="95"/>
      <c r="B791" s="2"/>
      <c r="C791" s="2"/>
      <c r="Q791" s="103"/>
      <c r="R791" s="12"/>
      <c r="S791" s="12"/>
      <c r="T791" s="12"/>
      <c r="U791" s="12"/>
      <c r="V791" s="12"/>
      <c r="W791" s="12"/>
      <c r="X791" s="12"/>
      <c r="Y791" s="12"/>
      <c r="Z791" s="12"/>
      <c r="AA791" s="12"/>
      <c r="AB791" s="12"/>
      <c r="AC791" s="12"/>
      <c r="AD791" s="12"/>
      <c r="AE791" s="12"/>
      <c r="AF791" s="2"/>
      <c r="AG791" s="9"/>
      <c r="AH791" s="2"/>
      <c r="AI791" s="9"/>
    </row>
    <row r="792" spans="1:35" s="27" customFormat="1" x14ac:dyDescent="0.25">
      <c r="A792" s="95"/>
      <c r="B792" s="2"/>
      <c r="C792" s="2"/>
      <c r="Q792" s="103"/>
      <c r="R792" s="12"/>
      <c r="S792" s="12"/>
      <c r="T792" s="12"/>
      <c r="U792" s="12"/>
      <c r="V792" s="12"/>
      <c r="W792" s="12"/>
      <c r="X792" s="12"/>
      <c r="Y792" s="12"/>
      <c r="Z792" s="12"/>
      <c r="AA792" s="12"/>
      <c r="AB792" s="12"/>
      <c r="AC792" s="12"/>
      <c r="AD792" s="12"/>
      <c r="AE792" s="12"/>
      <c r="AF792" s="2"/>
      <c r="AG792" s="9"/>
      <c r="AH792" s="2"/>
      <c r="AI792" s="9"/>
    </row>
    <row r="793" spans="1:35" s="27" customFormat="1" x14ac:dyDescent="0.25">
      <c r="A793" s="95"/>
      <c r="B793" s="2"/>
      <c r="C793" s="2"/>
      <c r="Q793" s="103"/>
      <c r="R793" s="12"/>
      <c r="S793" s="12"/>
      <c r="T793" s="12"/>
      <c r="U793" s="12"/>
      <c r="V793" s="12"/>
      <c r="W793" s="12"/>
      <c r="X793" s="12"/>
      <c r="Y793" s="12"/>
      <c r="Z793" s="12"/>
      <c r="AA793" s="12"/>
      <c r="AB793" s="12"/>
      <c r="AC793" s="12"/>
      <c r="AD793" s="12"/>
      <c r="AE793" s="12"/>
      <c r="AF793" s="2"/>
      <c r="AG793" s="9"/>
      <c r="AH793" s="2"/>
      <c r="AI793" s="9"/>
    </row>
    <row r="794" spans="1:35" s="27" customFormat="1" x14ac:dyDescent="0.25">
      <c r="A794" s="95"/>
      <c r="B794" s="2"/>
      <c r="C794" s="2"/>
      <c r="Q794" s="103"/>
      <c r="R794" s="12"/>
      <c r="S794" s="12"/>
      <c r="T794" s="12"/>
      <c r="U794" s="12"/>
      <c r="V794" s="12"/>
      <c r="W794" s="12"/>
      <c r="X794" s="12"/>
      <c r="Y794" s="12"/>
      <c r="Z794" s="12"/>
      <c r="AA794" s="12"/>
      <c r="AB794" s="12"/>
      <c r="AC794" s="12"/>
      <c r="AD794" s="12"/>
      <c r="AE794" s="12"/>
      <c r="AF794" s="2"/>
      <c r="AG794" s="9"/>
      <c r="AH794" s="2"/>
      <c r="AI794" s="9"/>
    </row>
    <row r="795" spans="1:35" s="27" customFormat="1" x14ac:dyDescent="0.25">
      <c r="A795" s="95"/>
      <c r="B795" s="2"/>
      <c r="C795" s="2"/>
      <c r="Q795" s="103"/>
      <c r="R795" s="12"/>
      <c r="S795" s="12"/>
      <c r="T795" s="12"/>
      <c r="U795" s="12"/>
      <c r="V795" s="12"/>
      <c r="W795" s="12"/>
      <c r="X795" s="12"/>
      <c r="Y795" s="12"/>
      <c r="Z795" s="12"/>
      <c r="AA795" s="12"/>
      <c r="AB795" s="12"/>
      <c r="AC795" s="12"/>
      <c r="AD795" s="12"/>
      <c r="AE795" s="12"/>
      <c r="AF795" s="2"/>
      <c r="AG795" s="9"/>
      <c r="AH795" s="2"/>
      <c r="AI795" s="9"/>
    </row>
    <row r="796" spans="1:35" s="27" customFormat="1" x14ac:dyDescent="0.25">
      <c r="A796" s="95"/>
      <c r="B796" s="2"/>
      <c r="C796" s="2"/>
      <c r="Q796" s="103"/>
      <c r="R796" s="12"/>
      <c r="S796" s="12"/>
      <c r="T796" s="12"/>
      <c r="U796" s="12"/>
      <c r="V796" s="12"/>
      <c r="W796" s="12"/>
      <c r="X796" s="12"/>
      <c r="Y796" s="12"/>
      <c r="Z796" s="12"/>
      <c r="AA796" s="12"/>
      <c r="AB796" s="12"/>
      <c r="AC796" s="12"/>
      <c r="AD796" s="12"/>
      <c r="AE796" s="12"/>
      <c r="AF796" s="2"/>
      <c r="AG796" s="9"/>
      <c r="AH796" s="2"/>
      <c r="AI796" s="9"/>
    </row>
    <row r="797" spans="1:35" s="27" customFormat="1" x14ac:dyDescent="0.25">
      <c r="A797" s="95"/>
      <c r="B797" s="2"/>
      <c r="C797" s="2"/>
      <c r="Q797" s="103"/>
      <c r="R797" s="12"/>
      <c r="S797" s="12"/>
      <c r="T797" s="12"/>
      <c r="U797" s="12"/>
      <c r="V797" s="12"/>
      <c r="W797" s="12"/>
      <c r="X797" s="12"/>
      <c r="Y797" s="12"/>
      <c r="Z797" s="12"/>
      <c r="AA797" s="12"/>
      <c r="AB797" s="12"/>
      <c r="AC797" s="12"/>
      <c r="AD797" s="12"/>
      <c r="AE797" s="12"/>
      <c r="AF797" s="2"/>
      <c r="AG797" s="9"/>
      <c r="AH797" s="2"/>
      <c r="AI797" s="9"/>
    </row>
    <row r="798" spans="1:35" s="27" customFormat="1" x14ac:dyDescent="0.25">
      <c r="A798" s="95"/>
      <c r="B798" s="2"/>
      <c r="C798" s="2"/>
      <c r="Q798" s="103"/>
      <c r="R798" s="12"/>
      <c r="S798" s="12"/>
      <c r="T798" s="12"/>
      <c r="U798" s="12"/>
      <c r="V798" s="12"/>
      <c r="W798" s="12"/>
      <c r="X798" s="12"/>
      <c r="Y798" s="12"/>
      <c r="Z798" s="12"/>
      <c r="AA798" s="12"/>
      <c r="AB798" s="12"/>
      <c r="AC798" s="12"/>
      <c r="AD798" s="12"/>
      <c r="AE798" s="12"/>
      <c r="AF798" s="2"/>
      <c r="AG798" s="9"/>
      <c r="AH798" s="2"/>
      <c r="AI798" s="9"/>
    </row>
    <row r="799" spans="1:35" s="27" customFormat="1" x14ac:dyDescent="0.25">
      <c r="A799" s="95"/>
      <c r="B799" s="2"/>
      <c r="C799" s="2"/>
      <c r="Q799" s="103"/>
      <c r="R799" s="12"/>
      <c r="S799" s="12"/>
      <c r="T799" s="12"/>
      <c r="U799" s="12"/>
      <c r="V799" s="12"/>
      <c r="W799" s="12"/>
      <c r="X799" s="12"/>
      <c r="Y799" s="12"/>
      <c r="Z799" s="12"/>
      <c r="AA799" s="12"/>
      <c r="AB799" s="12"/>
      <c r="AC799" s="12"/>
      <c r="AD799" s="12"/>
      <c r="AE799" s="12"/>
      <c r="AF799" s="2"/>
      <c r="AG799" s="9"/>
      <c r="AH799" s="2"/>
      <c r="AI799" s="9"/>
    </row>
    <row r="800" spans="1:35" s="27" customFormat="1" x14ac:dyDescent="0.25">
      <c r="A800" s="95"/>
      <c r="B800" s="2"/>
      <c r="C800" s="2"/>
      <c r="Q800" s="103"/>
      <c r="R800" s="12"/>
      <c r="S800" s="12"/>
      <c r="T800" s="12"/>
      <c r="U800" s="12"/>
      <c r="V800" s="12"/>
      <c r="W800" s="12"/>
      <c r="X800" s="12"/>
      <c r="Y800" s="12"/>
      <c r="Z800" s="12"/>
      <c r="AA800" s="12"/>
      <c r="AB800" s="12"/>
      <c r="AC800" s="12"/>
      <c r="AD800" s="12"/>
      <c r="AE800" s="12"/>
      <c r="AF800" s="2"/>
      <c r="AG800" s="9"/>
      <c r="AH800" s="2"/>
      <c r="AI800" s="9"/>
    </row>
    <row r="801" spans="1:35" s="27" customFormat="1" x14ac:dyDescent="0.25">
      <c r="A801" s="95"/>
      <c r="B801" s="2"/>
      <c r="C801" s="2"/>
      <c r="Q801" s="103"/>
      <c r="R801" s="12"/>
      <c r="S801" s="12"/>
      <c r="T801" s="12"/>
      <c r="U801" s="12"/>
      <c r="V801" s="12"/>
      <c r="W801" s="12"/>
      <c r="X801" s="12"/>
      <c r="Y801" s="12"/>
      <c r="Z801" s="12"/>
      <c r="AA801" s="12"/>
      <c r="AB801" s="12"/>
      <c r="AC801" s="12"/>
      <c r="AD801" s="12"/>
      <c r="AE801" s="12"/>
      <c r="AF801" s="2"/>
      <c r="AG801" s="9"/>
      <c r="AH801" s="2"/>
      <c r="AI801" s="9"/>
    </row>
    <row r="802" spans="1:35" s="27" customFormat="1" x14ac:dyDescent="0.25">
      <c r="A802" s="95"/>
      <c r="B802" s="2"/>
      <c r="C802" s="2"/>
      <c r="Q802" s="103"/>
      <c r="R802" s="12"/>
      <c r="S802" s="12"/>
      <c r="T802" s="12"/>
      <c r="U802" s="12"/>
      <c r="V802" s="12"/>
      <c r="W802" s="12"/>
      <c r="X802" s="12"/>
      <c r="Y802" s="12"/>
      <c r="Z802" s="12"/>
      <c r="AA802" s="12"/>
      <c r="AB802" s="12"/>
      <c r="AC802" s="12"/>
      <c r="AD802" s="12"/>
      <c r="AE802" s="12"/>
      <c r="AF802" s="2"/>
      <c r="AG802" s="9"/>
      <c r="AH802" s="2"/>
      <c r="AI802" s="9"/>
    </row>
    <row r="803" spans="1:35" s="27" customFormat="1" x14ac:dyDescent="0.25">
      <c r="A803" s="95"/>
      <c r="B803" s="2"/>
      <c r="C803" s="2"/>
      <c r="Q803" s="103"/>
      <c r="R803" s="12"/>
      <c r="S803" s="12"/>
      <c r="T803" s="12"/>
      <c r="U803" s="12"/>
      <c r="V803" s="12"/>
      <c r="W803" s="12"/>
      <c r="X803" s="12"/>
      <c r="Y803" s="12"/>
      <c r="Z803" s="12"/>
      <c r="AA803" s="12"/>
      <c r="AB803" s="12"/>
      <c r="AC803" s="12"/>
      <c r="AD803" s="12"/>
      <c r="AE803" s="12"/>
      <c r="AF803" s="2"/>
      <c r="AG803" s="9"/>
      <c r="AH803" s="2"/>
      <c r="AI803" s="9"/>
    </row>
    <row r="804" spans="1:35" s="27" customFormat="1" x14ac:dyDescent="0.25">
      <c r="A804" s="95"/>
      <c r="B804" s="2"/>
      <c r="C804" s="2"/>
      <c r="Q804" s="103"/>
      <c r="R804" s="12"/>
      <c r="S804" s="12"/>
      <c r="T804" s="12"/>
      <c r="U804" s="12"/>
      <c r="V804" s="12"/>
      <c r="W804" s="12"/>
      <c r="X804" s="12"/>
      <c r="Y804" s="12"/>
      <c r="Z804" s="12"/>
      <c r="AA804" s="12"/>
      <c r="AB804" s="12"/>
      <c r="AC804" s="12"/>
      <c r="AD804" s="12"/>
      <c r="AE804" s="12"/>
      <c r="AF804" s="2"/>
      <c r="AG804" s="9"/>
      <c r="AH804" s="2"/>
      <c r="AI804" s="9"/>
    </row>
    <row r="805" spans="1:35" s="27" customFormat="1" x14ac:dyDescent="0.25">
      <c r="A805" s="95"/>
      <c r="B805" s="2"/>
      <c r="C805" s="2"/>
      <c r="Q805" s="103"/>
      <c r="R805" s="12"/>
      <c r="S805" s="12"/>
      <c r="T805" s="12"/>
      <c r="U805" s="12"/>
      <c r="V805" s="12"/>
      <c r="W805" s="12"/>
      <c r="X805" s="12"/>
      <c r="Y805" s="12"/>
      <c r="Z805" s="12"/>
      <c r="AA805" s="12"/>
      <c r="AB805" s="12"/>
      <c r="AC805" s="12"/>
      <c r="AD805" s="12"/>
      <c r="AE805" s="12"/>
      <c r="AF805" s="2"/>
      <c r="AG805" s="9"/>
      <c r="AH805" s="2"/>
      <c r="AI805" s="9"/>
    </row>
    <row r="806" spans="1:35" s="27" customFormat="1" x14ac:dyDescent="0.25">
      <c r="A806" s="95"/>
      <c r="B806" s="2"/>
      <c r="C806" s="2"/>
      <c r="Q806" s="103"/>
      <c r="R806" s="12"/>
      <c r="S806" s="12"/>
      <c r="T806" s="12"/>
      <c r="U806" s="12"/>
      <c r="V806" s="12"/>
      <c r="W806" s="12"/>
      <c r="X806" s="12"/>
      <c r="Y806" s="12"/>
      <c r="Z806" s="12"/>
      <c r="AA806" s="12"/>
      <c r="AB806" s="12"/>
      <c r="AC806" s="12"/>
      <c r="AD806" s="12"/>
      <c r="AE806" s="12"/>
      <c r="AF806" s="2"/>
      <c r="AG806" s="9"/>
      <c r="AH806" s="2"/>
      <c r="AI806" s="9"/>
    </row>
    <row r="807" spans="1:35" s="27" customFormat="1" x14ac:dyDescent="0.25">
      <c r="A807" s="95"/>
      <c r="B807" s="2"/>
      <c r="C807" s="2"/>
      <c r="Q807" s="103"/>
      <c r="R807" s="12"/>
      <c r="S807" s="12"/>
      <c r="T807" s="12"/>
      <c r="U807" s="12"/>
      <c r="V807" s="12"/>
      <c r="W807" s="12"/>
      <c r="X807" s="12"/>
      <c r="Y807" s="12"/>
      <c r="Z807" s="12"/>
      <c r="AA807" s="12"/>
      <c r="AB807" s="12"/>
      <c r="AC807" s="12"/>
      <c r="AD807" s="12"/>
      <c r="AE807" s="12"/>
      <c r="AF807" s="2"/>
      <c r="AG807" s="9"/>
      <c r="AH807" s="2"/>
      <c r="AI807" s="9"/>
    </row>
    <row r="808" spans="1:35" s="27" customFormat="1" x14ac:dyDescent="0.25">
      <c r="A808" s="95"/>
      <c r="B808" s="2"/>
      <c r="C808" s="2"/>
      <c r="Q808" s="103"/>
      <c r="R808" s="12"/>
      <c r="S808" s="12"/>
      <c r="T808" s="12"/>
      <c r="U808" s="12"/>
      <c r="V808" s="12"/>
      <c r="W808" s="12"/>
      <c r="X808" s="12"/>
      <c r="Y808" s="12"/>
      <c r="Z808" s="12"/>
      <c r="AA808" s="12"/>
      <c r="AB808" s="12"/>
      <c r="AC808" s="12"/>
      <c r="AD808" s="12"/>
      <c r="AE808" s="12"/>
      <c r="AF808" s="2"/>
      <c r="AG808" s="9"/>
      <c r="AH808" s="2"/>
      <c r="AI808" s="9"/>
    </row>
    <row r="809" spans="1:35" s="27" customFormat="1" x14ac:dyDescent="0.25">
      <c r="A809" s="95"/>
      <c r="B809" s="2"/>
      <c r="C809" s="2"/>
      <c r="Q809" s="103"/>
      <c r="R809" s="12"/>
      <c r="S809" s="12"/>
      <c r="T809" s="12"/>
      <c r="U809" s="12"/>
      <c r="V809" s="12"/>
      <c r="W809" s="12"/>
      <c r="X809" s="12"/>
      <c r="Y809" s="12"/>
      <c r="Z809" s="12"/>
      <c r="AA809" s="12"/>
      <c r="AB809" s="12"/>
      <c r="AC809" s="12"/>
      <c r="AD809" s="12"/>
      <c r="AE809" s="12"/>
      <c r="AF809" s="2"/>
      <c r="AG809" s="9"/>
      <c r="AH809" s="2"/>
      <c r="AI809" s="9"/>
    </row>
    <row r="810" spans="1:35" s="27" customFormat="1" x14ac:dyDescent="0.25">
      <c r="A810" s="95"/>
      <c r="B810" s="2"/>
      <c r="C810" s="2"/>
      <c r="Q810" s="103"/>
      <c r="R810" s="12"/>
      <c r="S810" s="12"/>
      <c r="T810" s="12"/>
      <c r="U810" s="12"/>
      <c r="V810" s="12"/>
      <c r="W810" s="12"/>
      <c r="X810" s="12"/>
      <c r="Y810" s="12"/>
      <c r="Z810" s="12"/>
      <c r="AA810" s="12"/>
      <c r="AB810" s="12"/>
      <c r="AC810" s="12"/>
      <c r="AD810" s="12"/>
      <c r="AE810" s="12"/>
      <c r="AF810" s="2"/>
      <c r="AG810" s="9"/>
      <c r="AH810" s="2"/>
      <c r="AI810" s="9"/>
    </row>
    <row r="811" spans="1:35" s="27" customFormat="1" x14ac:dyDescent="0.25">
      <c r="A811" s="95"/>
      <c r="B811" s="2"/>
      <c r="C811" s="2"/>
      <c r="Q811" s="103"/>
      <c r="R811" s="12"/>
      <c r="S811" s="12"/>
      <c r="T811" s="12"/>
      <c r="U811" s="12"/>
      <c r="V811" s="12"/>
      <c r="W811" s="12"/>
      <c r="X811" s="12"/>
      <c r="Y811" s="12"/>
      <c r="Z811" s="12"/>
      <c r="AA811" s="12"/>
      <c r="AB811" s="12"/>
      <c r="AC811" s="12"/>
      <c r="AD811" s="12"/>
      <c r="AE811" s="12"/>
      <c r="AF811" s="2"/>
      <c r="AG811" s="9"/>
      <c r="AH811" s="2"/>
      <c r="AI811" s="9"/>
    </row>
    <row r="812" spans="1:35" s="27" customFormat="1" x14ac:dyDescent="0.25">
      <c r="A812" s="95"/>
      <c r="B812" s="2"/>
      <c r="C812" s="2"/>
      <c r="Q812" s="103"/>
      <c r="R812" s="12"/>
      <c r="S812" s="12"/>
      <c r="T812" s="12"/>
      <c r="U812" s="12"/>
      <c r="V812" s="12"/>
      <c r="W812" s="12"/>
      <c r="X812" s="12"/>
      <c r="Y812" s="12"/>
      <c r="Z812" s="12"/>
      <c r="AA812" s="12"/>
      <c r="AB812" s="12"/>
      <c r="AC812" s="12"/>
      <c r="AD812" s="12"/>
      <c r="AE812" s="12"/>
      <c r="AF812" s="2"/>
      <c r="AG812" s="9"/>
      <c r="AH812" s="2"/>
      <c r="AI812" s="9"/>
    </row>
    <row r="813" spans="1:35" s="27" customFormat="1" x14ac:dyDescent="0.25">
      <c r="A813" s="95"/>
      <c r="B813" s="2"/>
      <c r="C813" s="2"/>
      <c r="Q813" s="103"/>
      <c r="R813" s="12"/>
      <c r="S813" s="12"/>
      <c r="T813" s="12"/>
      <c r="U813" s="12"/>
      <c r="V813" s="12"/>
      <c r="W813" s="12"/>
      <c r="X813" s="12"/>
      <c r="Y813" s="12"/>
      <c r="Z813" s="12"/>
      <c r="AA813" s="12"/>
      <c r="AB813" s="12"/>
      <c r="AC813" s="12"/>
      <c r="AD813" s="12"/>
      <c r="AE813" s="12"/>
      <c r="AF813" s="2"/>
      <c r="AG813" s="9"/>
      <c r="AH813" s="2"/>
      <c r="AI813" s="9"/>
    </row>
    <row r="814" spans="1:35" s="27" customFormat="1" x14ac:dyDescent="0.25">
      <c r="A814" s="95"/>
      <c r="B814" s="2"/>
      <c r="C814" s="2"/>
      <c r="Q814" s="103"/>
      <c r="R814" s="12"/>
      <c r="S814" s="12"/>
      <c r="T814" s="12"/>
      <c r="U814" s="12"/>
      <c r="V814" s="12"/>
      <c r="W814" s="12"/>
      <c r="X814" s="12"/>
      <c r="Y814" s="12"/>
      <c r="Z814" s="12"/>
      <c r="AA814" s="12"/>
      <c r="AB814" s="12"/>
      <c r="AC814" s="12"/>
      <c r="AD814" s="12"/>
      <c r="AE814" s="12"/>
      <c r="AF814" s="2"/>
      <c r="AG814" s="9"/>
      <c r="AH814" s="2"/>
      <c r="AI814" s="9"/>
    </row>
    <row r="815" spans="1:35" s="27" customFormat="1" x14ac:dyDescent="0.25">
      <c r="A815" s="95"/>
      <c r="B815" s="2"/>
      <c r="C815" s="2"/>
      <c r="Q815" s="103"/>
      <c r="R815" s="12"/>
      <c r="S815" s="12"/>
      <c r="T815" s="12"/>
      <c r="U815" s="12"/>
      <c r="V815" s="12"/>
      <c r="W815" s="12"/>
      <c r="X815" s="12"/>
      <c r="Y815" s="12"/>
      <c r="Z815" s="12"/>
      <c r="AA815" s="12"/>
      <c r="AB815" s="12"/>
      <c r="AC815" s="12"/>
      <c r="AD815" s="12"/>
      <c r="AE815" s="12"/>
      <c r="AF815" s="2"/>
      <c r="AG815" s="9"/>
      <c r="AH815" s="2"/>
      <c r="AI815" s="9"/>
    </row>
    <row r="816" spans="1:35" s="27" customFormat="1" x14ac:dyDescent="0.25">
      <c r="A816" s="95"/>
      <c r="B816" s="2"/>
      <c r="C816" s="2"/>
      <c r="Q816" s="103"/>
      <c r="R816" s="12"/>
      <c r="S816" s="12"/>
      <c r="T816" s="12"/>
      <c r="U816" s="12"/>
      <c r="V816" s="12"/>
      <c r="W816" s="12"/>
      <c r="X816" s="12"/>
      <c r="Y816" s="12"/>
      <c r="Z816" s="12"/>
      <c r="AA816" s="12"/>
      <c r="AB816" s="12"/>
      <c r="AC816" s="12"/>
      <c r="AD816" s="12"/>
      <c r="AE816" s="12"/>
      <c r="AF816" s="2"/>
      <c r="AG816" s="9"/>
      <c r="AH816" s="2"/>
      <c r="AI816" s="9"/>
    </row>
    <row r="817" spans="1:35" s="27" customFormat="1" x14ac:dyDescent="0.25">
      <c r="A817" s="95"/>
      <c r="B817" s="2"/>
      <c r="C817" s="2"/>
      <c r="Q817" s="103"/>
      <c r="R817" s="12"/>
      <c r="S817" s="12"/>
      <c r="T817" s="12"/>
      <c r="U817" s="12"/>
      <c r="V817" s="12"/>
      <c r="W817" s="12"/>
      <c r="X817" s="12"/>
      <c r="Y817" s="12"/>
      <c r="Z817" s="12"/>
      <c r="AA817" s="12"/>
      <c r="AB817" s="12"/>
      <c r="AC817" s="12"/>
      <c r="AD817" s="12"/>
      <c r="AE817" s="12"/>
      <c r="AF817" s="2"/>
      <c r="AG817" s="9"/>
      <c r="AH817" s="2"/>
      <c r="AI817" s="9"/>
    </row>
    <row r="818" spans="1:35" s="27" customFormat="1" x14ac:dyDescent="0.25">
      <c r="A818" s="95"/>
      <c r="B818" s="2"/>
      <c r="C818" s="2"/>
      <c r="Q818" s="103"/>
      <c r="R818" s="12"/>
      <c r="S818" s="12"/>
      <c r="T818" s="12"/>
      <c r="U818" s="12"/>
      <c r="V818" s="12"/>
      <c r="W818" s="12"/>
      <c r="X818" s="12"/>
      <c r="Y818" s="12"/>
      <c r="Z818" s="12"/>
      <c r="AA818" s="12"/>
      <c r="AB818" s="12"/>
      <c r="AC818" s="12"/>
      <c r="AD818" s="12"/>
      <c r="AE818" s="12"/>
      <c r="AF818" s="2"/>
      <c r="AG818" s="9"/>
      <c r="AH818" s="2"/>
      <c r="AI818" s="9"/>
    </row>
    <row r="819" spans="1:35" s="27" customFormat="1" x14ac:dyDescent="0.25">
      <c r="A819" s="95"/>
      <c r="B819" s="2"/>
      <c r="C819" s="2"/>
      <c r="Q819" s="103"/>
      <c r="R819" s="12"/>
      <c r="S819" s="12"/>
      <c r="T819" s="12"/>
      <c r="U819" s="12"/>
      <c r="V819" s="12"/>
      <c r="W819" s="12"/>
      <c r="X819" s="12"/>
      <c r="Y819" s="12"/>
      <c r="Z819" s="12"/>
      <c r="AA819" s="12"/>
      <c r="AB819" s="12"/>
      <c r="AC819" s="12"/>
      <c r="AD819" s="12"/>
      <c r="AE819" s="12"/>
      <c r="AF819" s="2"/>
      <c r="AG819" s="9"/>
      <c r="AH819" s="2"/>
      <c r="AI819" s="9"/>
    </row>
    <row r="820" spans="1:35" s="27" customFormat="1" x14ac:dyDescent="0.25">
      <c r="A820" s="95"/>
      <c r="B820" s="2"/>
      <c r="C820" s="2"/>
      <c r="Q820" s="103"/>
      <c r="R820" s="12"/>
      <c r="S820" s="12"/>
      <c r="T820" s="12"/>
      <c r="U820" s="12"/>
      <c r="V820" s="12"/>
      <c r="W820" s="12"/>
      <c r="X820" s="12"/>
      <c r="Y820" s="12"/>
      <c r="Z820" s="12"/>
      <c r="AA820" s="12"/>
      <c r="AB820" s="12"/>
      <c r="AC820" s="12"/>
      <c r="AD820" s="12"/>
      <c r="AE820" s="12"/>
      <c r="AF820" s="2"/>
      <c r="AG820" s="9"/>
      <c r="AH820" s="2"/>
      <c r="AI820" s="9"/>
    </row>
    <row r="821" spans="1:35" s="27" customFormat="1" x14ac:dyDescent="0.25">
      <c r="A821" s="95"/>
      <c r="B821" s="2"/>
      <c r="C821" s="2"/>
      <c r="Q821" s="103"/>
      <c r="R821" s="12"/>
      <c r="S821" s="12"/>
      <c r="T821" s="12"/>
      <c r="U821" s="12"/>
      <c r="V821" s="12"/>
      <c r="W821" s="12"/>
      <c r="X821" s="12"/>
      <c r="Y821" s="12"/>
      <c r="Z821" s="12"/>
      <c r="AA821" s="12"/>
      <c r="AB821" s="12"/>
      <c r="AC821" s="12"/>
      <c r="AD821" s="12"/>
      <c r="AE821" s="12"/>
      <c r="AF821" s="2"/>
      <c r="AG821" s="9"/>
      <c r="AH821" s="2"/>
      <c r="AI821" s="9"/>
    </row>
    <row r="822" spans="1:35" s="27" customFormat="1" x14ac:dyDescent="0.25">
      <c r="A822" s="95"/>
      <c r="B822" s="2"/>
      <c r="C822" s="2"/>
      <c r="Q822" s="103"/>
      <c r="R822" s="12"/>
      <c r="S822" s="12"/>
      <c r="T822" s="12"/>
      <c r="U822" s="12"/>
      <c r="V822" s="12"/>
      <c r="W822" s="12"/>
      <c r="X822" s="12"/>
      <c r="Y822" s="12"/>
      <c r="Z822" s="12"/>
      <c r="AA822" s="12"/>
      <c r="AB822" s="12"/>
      <c r="AC822" s="12"/>
      <c r="AD822" s="12"/>
      <c r="AE822" s="12"/>
      <c r="AF822" s="2"/>
      <c r="AG822" s="9"/>
      <c r="AH822" s="2"/>
      <c r="AI822" s="9"/>
    </row>
    <row r="823" spans="1:35" s="27" customFormat="1" x14ac:dyDescent="0.25">
      <c r="A823" s="95"/>
      <c r="B823" s="2"/>
      <c r="C823" s="2"/>
      <c r="Q823" s="103"/>
      <c r="R823" s="12"/>
      <c r="S823" s="12"/>
      <c r="T823" s="12"/>
      <c r="U823" s="12"/>
      <c r="V823" s="12"/>
      <c r="W823" s="12"/>
      <c r="X823" s="12"/>
      <c r="Y823" s="12"/>
      <c r="Z823" s="12"/>
      <c r="AA823" s="12"/>
      <c r="AB823" s="12"/>
      <c r="AC823" s="12"/>
      <c r="AD823" s="12"/>
      <c r="AE823" s="12"/>
      <c r="AF823" s="2"/>
      <c r="AG823" s="9"/>
      <c r="AH823" s="2"/>
      <c r="AI823" s="9"/>
    </row>
    <row r="824" spans="1:35" s="27" customFormat="1" x14ac:dyDescent="0.25">
      <c r="A824" s="95"/>
      <c r="B824" s="2"/>
      <c r="C824" s="2"/>
      <c r="Q824" s="103"/>
      <c r="R824" s="12"/>
      <c r="S824" s="12"/>
      <c r="T824" s="12"/>
      <c r="U824" s="12"/>
      <c r="V824" s="12"/>
      <c r="W824" s="12"/>
      <c r="X824" s="12"/>
      <c r="Y824" s="12"/>
      <c r="Z824" s="12"/>
      <c r="AA824" s="12"/>
      <c r="AB824" s="12"/>
      <c r="AC824" s="12"/>
      <c r="AD824" s="12"/>
      <c r="AE824" s="12"/>
      <c r="AF824" s="2"/>
      <c r="AG824" s="9"/>
      <c r="AH824" s="2"/>
      <c r="AI824" s="9"/>
    </row>
    <row r="825" spans="1:35" s="27" customFormat="1" x14ac:dyDescent="0.25">
      <c r="A825" s="95"/>
      <c r="B825" s="2"/>
      <c r="C825" s="2"/>
      <c r="Q825" s="103"/>
      <c r="R825" s="12"/>
      <c r="S825" s="12"/>
      <c r="T825" s="12"/>
      <c r="U825" s="12"/>
      <c r="V825" s="12"/>
      <c r="W825" s="12"/>
      <c r="X825" s="12"/>
      <c r="Y825" s="12"/>
      <c r="Z825" s="12"/>
      <c r="AA825" s="12"/>
      <c r="AB825" s="12"/>
      <c r="AC825" s="12"/>
      <c r="AD825" s="12"/>
      <c r="AE825" s="12"/>
      <c r="AF825" s="2"/>
      <c r="AG825" s="9"/>
      <c r="AH825" s="2"/>
      <c r="AI825" s="9"/>
    </row>
    <row r="826" spans="1:35" s="27" customFormat="1" x14ac:dyDescent="0.25">
      <c r="A826" s="95"/>
      <c r="B826" s="2"/>
      <c r="C826" s="2"/>
      <c r="Q826" s="103"/>
      <c r="R826" s="12"/>
      <c r="S826" s="12"/>
      <c r="T826" s="12"/>
      <c r="U826" s="12"/>
      <c r="V826" s="12"/>
      <c r="W826" s="12"/>
      <c r="X826" s="12"/>
      <c r="Y826" s="12"/>
      <c r="Z826" s="12"/>
      <c r="AA826" s="12"/>
      <c r="AB826" s="12"/>
      <c r="AC826" s="12"/>
      <c r="AD826" s="12"/>
      <c r="AE826" s="12"/>
      <c r="AF826" s="2"/>
      <c r="AG826" s="9"/>
      <c r="AH826" s="2"/>
      <c r="AI826" s="9"/>
    </row>
    <row r="827" spans="1:35" s="27" customFormat="1" x14ac:dyDescent="0.25">
      <c r="A827" s="95"/>
      <c r="B827" s="2"/>
      <c r="C827" s="2"/>
      <c r="Q827" s="103"/>
      <c r="R827" s="12"/>
      <c r="S827" s="12"/>
      <c r="T827" s="12"/>
      <c r="U827" s="12"/>
      <c r="V827" s="12"/>
      <c r="W827" s="12"/>
      <c r="X827" s="12"/>
      <c r="Y827" s="12"/>
      <c r="Z827" s="12"/>
      <c r="AA827" s="12"/>
      <c r="AB827" s="12"/>
      <c r="AC827" s="12"/>
      <c r="AD827" s="12"/>
      <c r="AE827" s="12"/>
      <c r="AF827" s="2"/>
      <c r="AG827" s="9"/>
      <c r="AH827" s="2"/>
      <c r="AI827" s="9"/>
    </row>
    <row r="828" spans="1:35" s="27" customFormat="1" x14ac:dyDescent="0.25">
      <c r="A828" s="95"/>
      <c r="B828" s="2"/>
      <c r="C828" s="2"/>
      <c r="Q828" s="103"/>
      <c r="R828" s="12"/>
      <c r="S828" s="12"/>
      <c r="T828" s="12"/>
      <c r="U828" s="12"/>
      <c r="V828" s="12"/>
      <c r="W828" s="12"/>
      <c r="X828" s="12"/>
      <c r="Y828" s="12"/>
      <c r="Z828" s="12"/>
      <c r="AA828" s="12"/>
      <c r="AB828" s="12"/>
      <c r="AC828" s="12"/>
      <c r="AD828" s="12"/>
      <c r="AE828" s="12"/>
      <c r="AF828" s="2"/>
      <c r="AG828" s="9"/>
      <c r="AH828" s="2"/>
      <c r="AI828" s="9"/>
    </row>
    <row r="829" spans="1:35" s="27" customFormat="1" x14ac:dyDescent="0.25">
      <c r="A829" s="95"/>
      <c r="B829" s="2"/>
      <c r="C829" s="2"/>
      <c r="Q829" s="103"/>
      <c r="R829" s="12"/>
      <c r="S829" s="12"/>
      <c r="T829" s="12"/>
      <c r="U829" s="12"/>
      <c r="V829" s="12"/>
      <c r="W829" s="12"/>
      <c r="X829" s="12"/>
      <c r="Y829" s="12"/>
      <c r="Z829" s="12"/>
      <c r="AA829" s="12"/>
      <c r="AB829" s="12"/>
      <c r="AC829" s="12"/>
      <c r="AD829" s="12"/>
      <c r="AE829" s="12"/>
      <c r="AF829" s="2"/>
      <c r="AG829" s="9"/>
      <c r="AH829" s="2"/>
      <c r="AI829" s="9"/>
    </row>
    <row r="830" spans="1:35" s="27" customFormat="1" x14ac:dyDescent="0.25">
      <c r="A830" s="95"/>
      <c r="B830" s="2"/>
      <c r="C830" s="2"/>
      <c r="Q830" s="103"/>
      <c r="R830" s="12"/>
      <c r="S830" s="12"/>
      <c r="T830" s="12"/>
      <c r="U830" s="12"/>
      <c r="V830" s="12"/>
      <c r="W830" s="12"/>
      <c r="X830" s="12"/>
      <c r="Y830" s="12"/>
      <c r="Z830" s="12"/>
      <c r="AA830" s="12"/>
      <c r="AB830" s="12"/>
      <c r="AC830" s="12"/>
      <c r="AD830" s="12"/>
      <c r="AE830" s="12"/>
      <c r="AF830" s="2"/>
      <c r="AG830" s="9"/>
      <c r="AH830" s="2"/>
      <c r="AI830" s="9"/>
    </row>
    <row r="831" spans="1:35" s="27" customFormat="1" x14ac:dyDescent="0.25">
      <c r="A831" s="95"/>
      <c r="B831" s="2"/>
      <c r="C831" s="2"/>
      <c r="Q831" s="103"/>
      <c r="R831" s="12"/>
      <c r="S831" s="12"/>
      <c r="T831" s="12"/>
      <c r="U831" s="12"/>
      <c r="V831" s="12"/>
      <c r="W831" s="12"/>
      <c r="X831" s="12"/>
      <c r="Y831" s="12"/>
      <c r="Z831" s="12"/>
      <c r="AA831" s="12"/>
      <c r="AB831" s="12"/>
      <c r="AC831" s="12"/>
      <c r="AD831" s="12"/>
      <c r="AE831" s="12"/>
      <c r="AF831" s="2"/>
      <c r="AG831" s="9"/>
      <c r="AH831" s="2"/>
      <c r="AI831" s="9"/>
    </row>
    <row r="832" spans="1:35" s="27" customFormat="1" x14ac:dyDescent="0.25">
      <c r="A832" s="95"/>
      <c r="B832" s="2"/>
      <c r="C832" s="2"/>
      <c r="Q832" s="103"/>
      <c r="R832" s="12"/>
      <c r="S832" s="12"/>
      <c r="T832" s="12"/>
      <c r="U832" s="12"/>
      <c r="V832" s="12"/>
      <c r="W832" s="12"/>
      <c r="X832" s="12"/>
      <c r="Y832" s="12"/>
      <c r="Z832" s="12"/>
      <c r="AA832" s="12"/>
      <c r="AB832" s="12"/>
      <c r="AC832" s="12"/>
      <c r="AD832" s="12"/>
      <c r="AE832" s="12"/>
      <c r="AF832" s="2"/>
      <c r="AG832" s="9"/>
      <c r="AH832" s="2"/>
      <c r="AI832" s="9"/>
    </row>
    <row r="833" spans="1:35" s="27" customFormat="1" x14ac:dyDescent="0.25">
      <c r="A833" s="95"/>
      <c r="B833" s="2"/>
      <c r="C833" s="2"/>
      <c r="Q833" s="103"/>
      <c r="R833" s="12"/>
      <c r="S833" s="12"/>
      <c r="T833" s="12"/>
      <c r="U833" s="12"/>
      <c r="V833" s="12"/>
      <c r="W833" s="12"/>
      <c r="X833" s="12"/>
      <c r="Y833" s="12"/>
      <c r="Z833" s="12"/>
      <c r="AA833" s="12"/>
      <c r="AB833" s="12"/>
      <c r="AC833" s="12"/>
      <c r="AD833" s="12"/>
      <c r="AE833" s="12"/>
      <c r="AF833" s="2"/>
      <c r="AG833" s="9"/>
      <c r="AH833" s="2"/>
      <c r="AI833" s="9"/>
    </row>
    <row r="834" spans="1:35" s="27" customFormat="1" x14ac:dyDescent="0.25">
      <c r="A834" s="95"/>
      <c r="B834" s="2"/>
      <c r="C834" s="2"/>
      <c r="Q834" s="103"/>
      <c r="R834" s="12"/>
      <c r="S834" s="12"/>
      <c r="T834" s="12"/>
      <c r="U834" s="12"/>
      <c r="V834" s="12"/>
      <c r="W834" s="12"/>
      <c r="X834" s="12"/>
      <c r="Y834" s="12"/>
      <c r="Z834" s="12"/>
      <c r="AA834" s="12"/>
      <c r="AB834" s="12"/>
      <c r="AC834" s="12"/>
      <c r="AD834" s="12"/>
      <c r="AE834" s="12"/>
      <c r="AF834" s="2"/>
      <c r="AG834" s="9"/>
      <c r="AH834" s="2"/>
      <c r="AI834" s="9"/>
    </row>
    <row r="835" spans="1:35" s="27" customFormat="1" x14ac:dyDescent="0.25">
      <c r="A835" s="95"/>
      <c r="B835" s="2"/>
      <c r="C835" s="2"/>
      <c r="Q835" s="103"/>
      <c r="R835" s="12"/>
      <c r="S835" s="12"/>
      <c r="T835" s="12"/>
      <c r="U835" s="12"/>
      <c r="V835" s="12"/>
      <c r="W835" s="12"/>
      <c r="X835" s="12"/>
      <c r="Y835" s="12"/>
      <c r="Z835" s="12"/>
      <c r="AA835" s="12"/>
      <c r="AB835" s="12"/>
      <c r="AC835" s="12"/>
      <c r="AD835" s="12"/>
      <c r="AE835" s="12"/>
      <c r="AF835" s="2"/>
      <c r="AG835" s="9"/>
      <c r="AH835" s="2"/>
      <c r="AI835" s="9"/>
    </row>
    <row r="836" spans="1:35" s="27" customFormat="1" x14ac:dyDescent="0.25">
      <c r="A836" s="95"/>
      <c r="B836" s="2"/>
      <c r="C836" s="2"/>
      <c r="Q836" s="103"/>
      <c r="R836" s="12"/>
      <c r="S836" s="12"/>
      <c r="T836" s="12"/>
      <c r="U836" s="12"/>
      <c r="V836" s="12"/>
      <c r="W836" s="12"/>
      <c r="X836" s="12"/>
      <c r="Y836" s="12"/>
      <c r="Z836" s="12"/>
      <c r="AA836" s="12"/>
      <c r="AB836" s="12"/>
      <c r="AC836" s="12"/>
      <c r="AD836" s="12"/>
      <c r="AE836" s="12"/>
      <c r="AF836" s="2"/>
      <c r="AG836" s="9"/>
      <c r="AH836" s="2"/>
      <c r="AI836" s="9"/>
    </row>
    <row r="837" spans="1:35" s="27" customFormat="1" x14ac:dyDescent="0.25">
      <c r="A837" s="95"/>
      <c r="B837" s="2"/>
      <c r="C837" s="2"/>
      <c r="Q837" s="103"/>
      <c r="R837" s="12"/>
      <c r="S837" s="12"/>
      <c r="T837" s="12"/>
      <c r="U837" s="12"/>
      <c r="V837" s="12"/>
      <c r="W837" s="12"/>
      <c r="X837" s="12"/>
      <c r="Y837" s="12"/>
      <c r="Z837" s="12"/>
      <c r="AA837" s="12"/>
      <c r="AB837" s="12"/>
      <c r="AC837" s="12"/>
      <c r="AD837" s="12"/>
      <c r="AE837" s="12"/>
      <c r="AF837" s="2"/>
      <c r="AG837" s="9"/>
      <c r="AH837" s="2"/>
      <c r="AI837" s="9"/>
    </row>
    <row r="838" spans="1:35" s="27" customFormat="1" x14ac:dyDescent="0.25">
      <c r="A838" s="95"/>
      <c r="B838" s="2"/>
      <c r="C838" s="2"/>
      <c r="Q838" s="103"/>
      <c r="R838" s="12"/>
      <c r="S838" s="12"/>
      <c r="T838" s="12"/>
      <c r="U838" s="12"/>
      <c r="V838" s="12"/>
      <c r="W838" s="12"/>
      <c r="X838" s="12"/>
      <c r="Y838" s="12"/>
      <c r="Z838" s="12"/>
      <c r="AA838" s="12"/>
      <c r="AB838" s="12"/>
      <c r="AC838" s="12"/>
      <c r="AD838" s="12"/>
      <c r="AE838" s="12"/>
      <c r="AF838" s="2"/>
      <c r="AG838" s="9"/>
      <c r="AH838" s="2"/>
      <c r="AI838" s="9"/>
    </row>
    <row r="839" spans="1:35" s="27" customFormat="1" x14ac:dyDescent="0.25">
      <c r="A839" s="95"/>
      <c r="B839" s="2"/>
      <c r="C839" s="2"/>
      <c r="Q839" s="103"/>
      <c r="R839" s="12"/>
      <c r="S839" s="12"/>
      <c r="T839" s="12"/>
      <c r="U839" s="12"/>
      <c r="V839" s="12"/>
      <c r="W839" s="12"/>
      <c r="X839" s="12"/>
      <c r="Y839" s="12"/>
      <c r="Z839" s="12"/>
      <c r="AA839" s="12"/>
      <c r="AB839" s="12"/>
      <c r="AC839" s="12"/>
      <c r="AD839" s="12"/>
      <c r="AE839" s="12"/>
      <c r="AF839" s="2"/>
      <c r="AG839" s="9"/>
      <c r="AH839" s="2"/>
      <c r="AI839" s="9"/>
    </row>
    <row r="840" spans="1:35" s="27" customFormat="1" x14ac:dyDescent="0.25">
      <c r="A840" s="95"/>
      <c r="B840" s="2"/>
      <c r="C840" s="2"/>
      <c r="Q840" s="103"/>
      <c r="R840" s="12"/>
      <c r="S840" s="12"/>
      <c r="T840" s="12"/>
      <c r="U840" s="12"/>
      <c r="V840" s="12"/>
      <c r="W840" s="12"/>
      <c r="X840" s="12"/>
      <c r="Y840" s="12"/>
      <c r="Z840" s="12"/>
      <c r="AA840" s="12"/>
      <c r="AB840" s="12"/>
      <c r="AC840" s="12"/>
      <c r="AD840" s="12"/>
      <c r="AE840" s="12"/>
      <c r="AF840" s="2"/>
      <c r="AG840" s="9"/>
      <c r="AH840" s="2"/>
      <c r="AI840" s="9"/>
    </row>
    <row r="841" spans="1:35" s="27" customFormat="1" x14ac:dyDescent="0.25">
      <c r="A841" s="95"/>
      <c r="B841" s="2"/>
      <c r="C841" s="2"/>
      <c r="Q841" s="103"/>
      <c r="R841" s="12"/>
      <c r="S841" s="12"/>
      <c r="T841" s="12"/>
      <c r="U841" s="12"/>
      <c r="V841" s="12"/>
      <c r="W841" s="12"/>
      <c r="X841" s="12"/>
      <c r="Y841" s="12"/>
      <c r="Z841" s="12"/>
      <c r="AA841" s="12"/>
      <c r="AB841" s="12"/>
      <c r="AC841" s="12"/>
      <c r="AD841" s="12"/>
      <c r="AE841" s="12"/>
      <c r="AF841" s="2"/>
      <c r="AG841" s="9"/>
      <c r="AH841" s="2"/>
      <c r="AI841" s="9"/>
    </row>
    <row r="842" spans="1:35" s="27" customFormat="1" x14ac:dyDescent="0.25">
      <c r="A842" s="95"/>
      <c r="B842" s="2"/>
      <c r="C842" s="2"/>
      <c r="Q842" s="103"/>
      <c r="R842" s="12"/>
      <c r="S842" s="12"/>
      <c r="T842" s="12"/>
      <c r="U842" s="12"/>
      <c r="V842" s="12"/>
      <c r="W842" s="12"/>
      <c r="X842" s="12"/>
      <c r="Y842" s="12"/>
      <c r="Z842" s="12"/>
      <c r="AA842" s="12"/>
      <c r="AB842" s="12"/>
      <c r="AC842" s="12"/>
      <c r="AD842" s="12"/>
      <c r="AE842" s="12"/>
      <c r="AF842" s="2"/>
      <c r="AG842" s="9"/>
      <c r="AH842" s="2"/>
      <c r="AI842" s="9"/>
    </row>
    <row r="843" spans="1:35" s="27" customFormat="1" x14ac:dyDescent="0.25">
      <c r="A843" s="95"/>
      <c r="B843" s="2"/>
      <c r="C843" s="2"/>
      <c r="Q843" s="103"/>
      <c r="R843" s="12"/>
      <c r="S843" s="12"/>
      <c r="T843" s="12"/>
      <c r="U843" s="12"/>
      <c r="V843" s="12"/>
      <c r="W843" s="12"/>
      <c r="X843" s="12"/>
      <c r="Y843" s="12"/>
      <c r="Z843" s="12"/>
      <c r="AA843" s="12"/>
      <c r="AB843" s="12"/>
      <c r="AC843" s="12"/>
      <c r="AD843" s="12"/>
      <c r="AE843" s="12"/>
      <c r="AF843" s="2"/>
      <c r="AG843" s="9"/>
      <c r="AH843" s="2"/>
      <c r="AI843" s="9"/>
    </row>
    <row r="844" spans="1:35" s="27" customFormat="1" x14ac:dyDescent="0.25">
      <c r="A844" s="95"/>
      <c r="B844" s="2"/>
      <c r="C844" s="2"/>
      <c r="Q844" s="103"/>
      <c r="R844" s="12"/>
      <c r="S844" s="12"/>
      <c r="T844" s="12"/>
      <c r="U844" s="12"/>
      <c r="V844" s="12"/>
      <c r="W844" s="12"/>
      <c r="X844" s="12"/>
      <c r="Y844" s="12"/>
      <c r="Z844" s="12"/>
      <c r="AA844" s="12"/>
      <c r="AB844" s="12"/>
      <c r="AC844" s="12"/>
      <c r="AD844" s="12"/>
      <c r="AE844" s="12"/>
      <c r="AF844" s="2"/>
      <c r="AG844" s="9"/>
      <c r="AH844" s="2"/>
      <c r="AI844" s="9"/>
    </row>
    <row r="845" spans="1:35" s="27" customFormat="1" x14ac:dyDescent="0.25">
      <c r="A845" s="95"/>
      <c r="B845" s="2"/>
      <c r="C845" s="2"/>
      <c r="Q845" s="103"/>
      <c r="R845" s="12"/>
      <c r="S845" s="12"/>
      <c r="T845" s="12"/>
      <c r="U845" s="12"/>
      <c r="V845" s="12"/>
      <c r="W845" s="12"/>
      <c r="X845" s="12"/>
      <c r="Y845" s="12"/>
      <c r="Z845" s="12"/>
      <c r="AA845" s="12"/>
      <c r="AB845" s="12"/>
      <c r="AC845" s="12"/>
      <c r="AD845" s="12"/>
      <c r="AE845" s="12"/>
      <c r="AF845" s="2"/>
      <c r="AG845" s="9"/>
      <c r="AH845" s="2"/>
      <c r="AI845" s="9"/>
    </row>
    <row r="846" spans="1:35" s="27" customFormat="1" x14ac:dyDescent="0.25">
      <c r="A846" s="95"/>
      <c r="B846" s="2"/>
      <c r="C846" s="2"/>
      <c r="Q846" s="103"/>
      <c r="R846" s="12"/>
      <c r="S846" s="12"/>
      <c r="T846" s="12"/>
      <c r="U846" s="12"/>
      <c r="V846" s="12"/>
      <c r="W846" s="12"/>
      <c r="X846" s="12"/>
      <c r="Y846" s="12"/>
      <c r="Z846" s="12"/>
      <c r="AA846" s="12"/>
      <c r="AB846" s="12"/>
      <c r="AC846" s="12"/>
      <c r="AD846" s="12"/>
      <c r="AE846" s="12"/>
      <c r="AF846" s="2"/>
      <c r="AG846" s="9"/>
      <c r="AH846" s="2"/>
      <c r="AI846" s="9"/>
    </row>
    <row r="847" spans="1:35" s="27" customFormat="1" x14ac:dyDescent="0.25">
      <c r="A847" s="95"/>
      <c r="B847" s="2"/>
      <c r="C847" s="2"/>
      <c r="Q847" s="103"/>
      <c r="R847" s="12"/>
      <c r="S847" s="12"/>
      <c r="T847" s="12"/>
      <c r="U847" s="12"/>
      <c r="V847" s="12"/>
      <c r="W847" s="12"/>
      <c r="X847" s="12"/>
      <c r="Y847" s="12"/>
      <c r="Z847" s="12"/>
      <c r="AA847" s="12"/>
      <c r="AB847" s="12"/>
      <c r="AC847" s="12"/>
      <c r="AD847" s="12"/>
      <c r="AE847" s="12"/>
      <c r="AF847" s="2"/>
      <c r="AG847" s="9"/>
      <c r="AH847" s="2"/>
      <c r="AI847" s="9"/>
    </row>
    <row r="848" spans="1:35" s="27" customFormat="1" x14ac:dyDescent="0.25">
      <c r="A848" s="95"/>
      <c r="B848" s="2"/>
      <c r="C848" s="2"/>
      <c r="Q848" s="103"/>
      <c r="R848" s="12"/>
      <c r="S848" s="12"/>
      <c r="T848" s="12"/>
      <c r="U848" s="12"/>
      <c r="V848" s="12"/>
      <c r="W848" s="12"/>
      <c r="X848" s="12"/>
      <c r="Y848" s="12"/>
      <c r="Z848" s="12"/>
      <c r="AA848" s="12"/>
      <c r="AB848" s="12"/>
      <c r="AC848" s="12"/>
      <c r="AD848" s="12"/>
      <c r="AE848" s="12"/>
      <c r="AF848" s="2"/>
      <c r="AG848" s="9"/>
      <c r="AH848" s="2"/>
      <c r="AI848" s="9"/>
    </row>
    <row r="849" spans="1:35" s="27" customFormat="1" x14ac:dyDescent="0.25">
      <c r="A849" s="95"/>
      <c r="B849" s="2"/>
      <c r="C849" s="2"/>
      <c r="Q849" s="103"/>
      <c r="R849" s="12"/>
      <c r="S849" s="12"/>
      <c r="T849" s="12"/>
      <c r="U849" s="12"/>
      <c r="V849" s="12"/>
      <c r="W849" s="12"/>
      <c r="X849" s="12"/>
      <c r="Y849" s="12"/>
      <c r="Z849" s="12"/>
      <c r="AA849" s="12"/>
      <c r="AB849" s="12"/>
      <c r="AC849" s="12"/>
      <c r="AD849" s="12"/>
      <c r="AE849" s="12"/>
      <c r="AF849" s="2"/>
      <c r="AG849" s="9"/>
      <c r="AH849" s="2"/>
      <c r="AI849" s="9"/>
    </row>
    <row r="850" spans="1:35" s="27" customFormat="1" x14ac:dyDescent="0.25">
      <c r="A850" s="95"/>
      <c r="B850" s="2"/>
      <c r="C850" s="2"/>
      <c r="Q850" s="103"/>
      <c r="R850" s="12"/>
      <c r="S850" s="12"/>
      <c r="T850" s="12"/>
      <c r="U850" s="12"/>
      <c r="V850" s="12"/>
      <c r="W850" s="12"/>
      <c r="X850" s="12"/>
      <c r="Y850" s="12"/>
      <c r="Z850" s="12"/>
      <c r="AA850" s="12"/>
      <c r="AB850" s="12"/>
      <c r="AC850" s="12"/>
      <c r="AD850" s="12"/>
      <c r="AE850" s="12"/>
      <c r="AF850" s="2"/>
      <c r="AG850" s="9"/>
      <c r="AH850" s="2"/>
      <c r="AI850" s="9"/>
    </row>
    <row r="851" spans="1:35" s="27" customFormat="1" x14ac:dyDescent="0.25">
      <c r="A851" s="95"/>
      <c r="B851" s="2"/>
      <c r="C851" s="2"/>
      <c r="Q851" s="103"/>
      <c r="R851" s="12"/>
      <c r="S851" s="12"/>
      <c r="T851" s="12"/>
      <c r="U851" s="12"/>
      <c r="V851" s="12"/>
      <c r="W851" s="12"/>
      <c r="X851" s="12"/>
      <c r="Y851" s="12"/>
      <c r="Z851" s="12"/>
      <c r="AA851" s="12"/>
      <c r="AB851" s="12"/>
      <c r="AC851" s="12"/>
      <c r="AD851" s="12"/>
      <c r="AE851" s="12"/>
      <c r="AF851" s="2"/>
      <c r="AG851" s="9"/>
      <c r="AH851" s="2"/>
      <c r="AI851" s="9"/>
    </row>
    <row r="852" spans="1:35" s="27" customFormat="1" x14ac:dyDescent="0.25">
      <c r="A852" s="95"/>
      <c r="B852" s="2"/>
      <c r="C852" s="2"/>
      <c r="Q852" s="103"/>
      <c r="R852" s="12"/>
      <c r="S852" s="12"/>
      <c r="T852" s="12"/>
      <c r="U852" s="12"/>
      <c r="V852" s="12"/>
      <c r="W852" s="12"/>
      <c r="X852" s="12"/>
      <c r="Y852" s="12"/>
      <c r="Z852" s="12"/>
      <c r="AA852" s="12"/>
      <c r="AB852" s="12"/>
      <c r="AC852" s="12"/>
      <c r="AD852" s="12"/>
      <c r="AE852" s="12"/>
      <c r="AF852" s="2"/>
      <c r="AG852" s="9"/>
      <c r="AH852" s="2"/>
      <c r="AI852" s="9"/>
    </row>
    <row r="853" spans="1:35" s="27" customFormat="1" x14ac:dyDescent="0.25">
      <c r="A853" s="95"/>
      <c r="B853" s="2"/>
      <c r="C853" s="2"/>
      <c r="Q853" s="103"/>
      <c r="R853" s="12"/>
      <c r="S853" s="12"/>
      <c r="T853" s="12"/>
      <c r="U853" s="12"/>
      <c r="V853" s="12"/>
      <c r="W853" s="12"/>
      <c r="X853" s="12"/>
      <c r="Y853" s="12"/>
      <c r="Z853" s="12"/>
      <c r="AA853" s="12"/>
      <c r="AB853" s="12"/>
      <c r="AC853" s="12"/>
      <c r="AD853" s="12"/>
      <c r="AE853" s="12"/>
      <c r="AF853" s="2"/>
      <c r="AG853" s="9"/>
      <c r="AH853" s="2"/>
      <c r="AI853" s="9"/>
    </row>
    <row r="854" spans="1:35" s="27" customFormat="1" x14ac:dyDescent="0.25">
      <c r="A854" s="95"/>
      <c r="B854" s="2"/>
      <c r="C854" s="2"/>
      <c r="Q854" s="103"/>
      <c r="R854" s="12"/>
      <c r="S854" s="12"/>
      <c r="T854" s="12"/>
      <c r="U854" s="12"/>
      <c r="V854" s="12"/>
      <c r="W854" s="12"/>
      <c r="X854" s="12"/>
      <c r="Y854" s="12"/>
      <c r="Z854" s="12"/>
      <c r="AA854" s="12"/>
      <c r="AB854" s="12"/>
      <c r="AC854" s="12"/>
      <c r="AD854" s="12"/>
      <c r="AE854" s="12"/>
      <c r="AF854" s="2"/>
      <c r="AG854" s="9"/>
      <c r="AH854" s="2"/>
      <c r="AI854" s="9"/>
    </row>
    <row r="855" spans="1:35" s="27" customFormat="1" x14ac:dyDescent="0.25">
      <c r="A855" s="95"/>
      <c r="B855" s="2"/>
      <c r="C855" s="2"/>
      <c r="Q855" s="103"/>
      <c r="R855" s="12"/>
      <c r="S855" s="12"/>
      <c r="T855" s="12"/>
      <c r="U855" s="12"/>
      <c r="V855" s="12"/>
      <c r="W855" s="12"/>
      <c r="X855" s="12"/>
      <c r="Y855" s="12"/>
      <c r="Z855" s="12"/>
      <c r="AA855" s="12"/>
      <c r="AB855" s="12"/>
      <c r="AC855" s="12"/>
      <c r="AD855" s="12"/>
      <c r="AE855" s="12"/>
      <c r="AF855" s="2"/>
      <c r="AG855" s="9"/>
      <c r="AH855" s="2"/>
      <c r="AI855" s="9"/>
    </row>
    <row r="856" spans="1:35" s="27" customFormat="1" x14ac:dyDescent="0.25">
      <c r="A856" s="95"/>
      <c r="B856" s="2"/>
      <c r="C856" s="2"/>
      <c r="Q856" s="103"/>
      <c r="R856" s="12"/>
      <c r="S856" s="12"/>
      <c r="T856" s="12"/>
      <c r="U856" s="12"/>
      <c r="V856" s="12"/>
      <c r="W856" s="12"/>
      <c r="X856" s="12"/>
      <c r="Y856" s="12"/>
      <c r="Z856" s="12"/>
      <c r="AA856" s="12"/>
      <c r="AB856" s="12"/>
      <c r="AC856" s="12"/>
      <c r="AD856" s="12"/>
      <c r="AE856" s="12"/>
      <c r="AF856" s="2"/>
      <c r="AG856" s="9"/>
      <c r="AH856" s="2"/>
      <c r="AI856" s="9"/>
    </row>
    <row r="857" spans="1:35" s="27" customFormat="1" x14ac:dyDescent="0.25">
      <c r="A857" s="95"/>
      <c r="B857" s="2"/>
      <c r="C857" s="2"/>
      <c r="Q857" s="103"/>
      <c r="R857" s="12"/>
      <c r="S857" s="12"/>
      <c r="T857" s="12"/>
      <c r="U857" s="12"/>
      <c r="V857" s="12"/>
      <c r="W857" s="12"/>
      <c r="X857" s="12"/>
      <c r="Y857" s="12"/>
      <c r="Z857" s="12"/>
      <c r="AA857" s="12"/>
      <c r="AB857" s="12"/>
      <c r="AC857" s="12"/>
      <c r="AD857" s="12"/>
      <c r="AE857" s="12"/>
      <c r="AF857" s="2"/>
      <c r="AG857" s="9"/>
      <c r="AH857" s="2"/>
      <c r="AI857" s="9"/>
    </row>
    <row r="858" spans="1:35" s="27" customFormat="1" x14ac:dyDescent="0.25">
      <c r="A858" s="95"/>
      <c r="B858" s="2"/>
      <c r="C858" s="2"/>
      <c r="Q858" s="103"/>
      <c r="R858" s="12"/>
      <c r="S858" s="12"/>
      <c r="T858" s="12"/>
      <c r="U858" s="12"/>
      <c r="V858" s="12"/>
      <c r="W858" s="12"/>
      <c r="X858" s="12"/>
      <c r="Y858" s="12"/>
      <c r="Z858" s="12"/>
      <c r="AA858" s="12"/>
      <c r="AB858" s="12"/>
      <c r="AC858" s="12"/>
      <c r="AD858" s="12"/>
      <c r="AE858" s="12"/>
      <c r="AF858" s="2"/>
      <c r="AG858" s="9"/>
      <c r="AH858" s="2"/>
      <c r="AI858" s="9"/>
    </row>
    <row r="859" spans="1:35" s="27" customFormat="1" x14ac:dyDescent="0.25">
      <c r="A859" s="95"/>
      <c r="B859" s="2"/>
      <c r="C859" s="2"/>
      <c r="Q859" s="103"/>
      <c r="R859" s="12"/>
      <c r="S859" s="12"/>
      <c r="T859" s="12"/>
      <c r="U859" s="12"/>
      <c r="V859" s="12"/>
      <c r="W859" s="12"/>
      <c r="X859" s="12"/>
      <c r="Y859" s="12"/>
      <c r="Z859" s="12"/>
      <c r="AA859" s="12"/>
      <c r="AB859" s="12"/>
      <c r="AC859" s="12"/>
      <c r="AD859" s="12"/>
      <c r="AE859" s="12"/>
      <c r="AF859" s="2"/>
      <c r="AG859" s="9"/>
      <c r="AH859" s="2"/>
      <c r="AI859" s="9"/>
    </row>
    <row r="860" spans="1:35" s="27" customFormat="1" x14ac:dyDescent="0.25">
      <c r="A860" s="95"/>
      <c r="B860" s="2"/>
      <c r="C860" s="2"/>
      <c r="Q860" s="103"/>
      <c r="R860" s="12"/>
      <c r="S860" s="12"/>
      <c r="T860" s="12"/>
      <c r="U860" s="12"/>
      <c r="V860" s="12"/>
      <c r="W860" s="12"/>
      <c r="X860" s="12"/>
      <c r="Y860" s="12"/>
      <c r="Z860" s="12"/>
      <c r="AA860" s="12"/>
      <c r="AB860" s="12"/>
      <c r="AC860" s="12"/>
      <c r="AD860" s="12"/>
      <c r="AE860" s="12"/>
      <c r="AF860" s="2"/>
      <c r="AG860" s="9"/>
      <c r="AH860" s="2"/>
      <c r="AI860" s="9"/>
    </row>
    <row r="861" spans="1:35" s="27" customFormat="1" x14ac:dyDescent="0.25">
      <c r="A861" s="95"/>
      <c r="B861" s="2"/>
      <c r="C861" s="2"/>
      <c r="Q861" s="103"/>
      <c r="R861" s="12"/>
      <c r="S861" s="12"/>
      <c r="T861" s="12"/>
      <c r="U861" s="12"/>
      <c r="V861" s="12"/>
      <c r="W861" s="12"/>
      <c r="X861" s="12"/>
      <c r="Y861" s="12"/>
      <c r="Z861" s="12"/>
      <c r="AA861" s="12"/>
      <c r="AB861" s="12"/>
      <c r="AC861" s="12"/>
      <c r="AD861" s="12"/>
      <c r="AE861" s="12"/>
      <c r="AF861" s="2"/>
      <c r="AG861" s="9"/>
      <c r="AH861" s="2"/>
      <c r="AI861" s="9"/>
    </row>
    <row r="862" spans="1:35" s="27" customFormat="1" x14ac:dyDescent="0.25">
      <c r="A862" s="95"/>
      <c r="B862" s="2"/>
      <c r="C862" s="2"/>
      <c r="Q862" s="103"/>
      <c r="R862" s="12"/>
      <c r="S862" s="12"/>
      <c r="T862" s="12"/>
      <c r="U862" s="12"/>
      <c r="V862" s="12"/>
      <c r="W862" s="12"/>
      <c r="X862" s="12"/>
      <c r="Y862" s="12"/>
      <c r="Z862" s="12"/>
      <c r="AA862" s="12"/>
      <c r="AB862" s="12"/>
      <c r="AC862" s="12"/>
      <c r="AD862" s="12"/>
      <c r="AE862" s="12"/>
      <c r="AF862" s="2"/>
      <c r="AG862" s="9"/>
      <c r="AH862" s="2"/>
      <c r="AI862" s="9"/>
    </row>
    <row r="863" spans="1:35" s="27" customFormat="1" x14ac:dyDescent="0.25">
      <c r="A863" s="95"/>
      <c r="B863" s="2"/>
      <c r="C863" s="2"/>
      <c r="Q863" s="103"/>
      <c r="R863" s="12"/>
      <c r="S863" s="12"/>
      <c r="T863" s="12"/>
      <c r="U863" s="12"/>
      <c r="V863" s="12"/>
      <c r="W863" s="12"/>
      <c r="X863" s="12"/>
      <c r="Y863" s="12"/>
      <c r="Z863" s="12"/>
      <c r="AA863" s="12"/>
      <c r="AB863" s="12"/>
      <c r="AC863" s="12"/>
      <c r="AD863" s="12"/>
      <c r="AE863" s="12"/>
      <c r="AF863" s="2"/>
      <c r="AG863" s="9"/>
      <c r="AH863" s="2"/>
      <c r="AI863" s="9"/>
    </row>
    <row r="864" spans="1:35" s="27" customFormat="1" x14ac:dyDescent="0.25">
      <c r="A864" s="95"/>
      <c r="B864" s="2"/>
      <c r="C864" s="2"/>
      <c r="Q864" s="103"/>
      <c r="R864" s="12"/>
      <c r="S864" s="12"/>
      <c r="T864" s="12"/>
      <c r="U864" s="12"/>
      <c r="V864" s="12"/>
      <c r="W864" s="12"/>
      <c r="X864" s="12"/>
      <c r="Y864" s="12"/>
      <c r="Z864" s="12"/>
      <c r="AA864" s="12"/>
      <c r="AB864" s="12"/>
      <c r="AC864" s="12"/>
      <c r="AD864" s="12"/>
      <c r="AE864" s="12"/>
      <c r="AF864" s="2"/>
      <c r="AG864" s="9"/>
      <c r="AH864" s="2"/>
      <c r="AI864" s="9"/>
    </row>
    <row r="865" spans="1:35" s="27" customFormat="1" x14ac:dyDescent="0.25">
      <c r="A865" s="95"/>
      <c r="B865" s="2"/>
      <c r="C865" s="2"/>
      <c r="Q865" s="103"/>
      <c r="R865" s="12"/>
      <c r="S865" s="12"/>
      <c r="T865" s="12"/>
      <c r="U865" s="12"/>
      <c r="V865" s="12"/>
      <c r="W865" s="12"/>
      <c r="X865" s="12"/>
      <c r="Y865" s="12"/>
      <c r="Z865" s="12"/>
      <c r="AA865" s="12"/>
      <c r="AB865" s="12"/>
      <c r="AC865" s="12"/>
      <c r="AD865" s="12"/>
      <c r="AE865" s="12"/>
      <c r="AF865" s="2"/>
      <c r="AG865" s="9"/>
      <c r="AH865" s="2"/>
      <c r="AI865" s="9"/>
    </row>
    <row r="866" spans="1:35" s="27" customFormat="1" x14ac:dyDescent="0.25">
      <c r="A866" s="95"/>
      <c r="B866" s="2"/>
      <c r="C866" s="2"/>
      <c r="Q866" s="103"/>
      <c r="R866" s="12"/>
      <c r="S866" s="12"/>
      <c r="T866" s="12"/>
      <c r="U866" s="12"/>
      <c r="V866" s="12"/>
      <c r="W866" s="12"/>
      <c r="X866" s="12"/>
      <c r="Y866" s="12"/>
      <c r="Z866" s="12"/>
      <c r="AA866" s="12"/>
      <c r="AB866" s="12"/>
      <c r="AC866" s="12"/>
      <c r="AD866" s="12"/>
      <c r="AE866" s="12"/>
      <c r="AF866" s="2"/>
      <c r="AG866" s="9"/>
      <c r="AH866" s="2"/>
      <c r="AI866" s="9"/>
    </row>
    <row r="867" spans="1:35" s="27" customFormat="1" x14ac:dyDescent="0.25">
      <c r="A867" s="95"/>
      <c r="B867" s="2"/>
      <c r="C867" s="2"/>
      <c r="Q867" s="103"/>
      <c r="R867" s="12"/>
      <c r="S867" s="12"/>
      <c r="T867" s="12"/>
      <c r="U867" s="12"/>
      <c r="V867" s="12"/>
      <c r="W867" s="12"/>
      <c r="X867" s="12"/>
      <c r="Y867" s="12"/>
      <c r="Z867" s="12"/>
      <c r="AA867" s="12"/>
      <c r="AB867" s="12"/>
      <c r="AC867" s="12"/>
      <c r="AD867" s="12"/>
      <c r="AE867" s="12"/>
      <c r="AF867" s="2"/>
      <c r="AG867" s="9"/>
      <c r="AH867" s="2"/>
      <c r="AI867" s="9"/>
    </row>
    <row r="868" spans="1:35" s="27" customFormat="1" x14ac:dyDescent="0.25">
      <c r="A868" s="95"/>
      <c r="B868" s="2"/>
      <c r="C868" s="2"/>
      <c r="Q868" s="103"/>
      <c r="R868" s="12"/>
      <c r="S868" s="12"/>
      <c r="T868" s="12"/>
      <c r="U868" s="12"/>
      <c r="V868" s="12"/>
      <c r="W868" s="12"/>
      <c r="X868" s="12"/>
      <c r="Y868" s="12"/>
      <c r="Z868" s="12"/>
      <c r="AA868" s="12"/>
      <c r="AB868" s="12"/>
      <c r="AC868" s="12"/>
      <c r="AD868" s="12"/>
      <c r="AE868" s="12"/>
      <c r="AF868" s="2"/>
      <c r="AG868" s="9"/>
      <c r="AH868" s="2"/>
      <c r="AI868" s="9"/>
    </row>
    <row r="869" spans="1:35" s="27" customFormat="1" x14ac:dyDescent="0.25">
      <c r="A869" s="95"/>
      <c r="B869" s="2"/>
      <c r="C869" s="2"/>
      <c r="Q869" s="103"/>
      <c r="R869" s="12"/>
      <c r="S869" s="12"/>
      <c r="T869" s="12"/>
      <c r="U869" s="12"/>
      <c r="V869" s="12"/>
      <c r="W869" s="12"/>
      <c r="X869" s="12"/>
      <c r="Y869" s="12"/>
      <c r="Z869" s="12"/>
      <c r="AA869" s="12"/>
      <c r="AB869" s="12"/>
      <c r="AC869" s="12"/>
      <c r="AD869" s="12"/>
      <c r="AE869" s="12"/>
      <c r="AF869" s="2"/>
      <c r="AG869" s="9"/>
      <c r="AH869" s="2"/>
      <c r="AI869" s="9"/>
    </row>
    <row r="870" spans="1:35" s="27" customFormat="1" x14ac:dyDescent="0.25">
      <c r="A870" s="95"/>
      <c r="B870" s="2"/>
      <c r="C870" s="2"/>
      <c r="Q870" s="103"/>
      <c r="R870" s="12"/>
      <c r="S870" s="12"/>
      <c r="T870" s="12"/>
      <c r="U870" s="12"/>
      <c r="V870" s="12"/>
      <c r="W870" s="12"/>
      <c r="X870" s="12"/>
      <c r="Y870" s="12"/>
      <c r="Z870" s="12"/>
      <c r="AA870" s="12"/>
      <c r="AB870" s="12"/>
      <c r="AC870" s="12"/>
      <c r="AD870" s="12"/>
      <c r="AE870" s="12"/>
      <c r="AF870" s="2"/>
      <c r="AG870" s="9"/>
      <c r="AH870" s="2"/>
      <c r="AI870" s="9"/>
    </row>
    <row r="871" spans="1:35" s="27" customFormat="1" x14ac:dyDescent="0.25">
      <c r="A871" s="95"/>
      <c r="B871" s="2"/>
      <c r="C871" s="2"/>
      <c r="Q871" s="103"/>
      <c r="R871" s="12"/>
      <c r="S871" s="12"/>
      <c r="T871" s="12"/>
      <c r="U871" s="12"/>
      <c r="V871" s="12"/>
      <c r="W871" s="12"/>
      <c r="X871" s="12"/>
      <c r="Y871" s="12"/>
      <c r="Z871" s="12"/>
      <c r="AA871" s="12"/>
      <c r="AB871" s="12"/>
      <c r="AC871" s="12"/>
      <c r="AD871" s="12"/>
      <c r="AE871" s="12"/>
      <c r="AF871" s="2"/>
      <c r="AG871" s="9"/>
      <c r="AH871" s="2"/>
      <c r="AI871" s="9"/>
    </row>
    <row r="872" spans="1:35" s="27" customFormat="1" x14ac:dyDescent="0.25">
      <c r="A872" s="95"/>
      <c r="B872" s="2"/>
      <c r="C872" s="2"/>
      <c r="Q872" s="103"/>
      <c r="R872" s="12"/>
      <c r="S872" s="12"/>
      <c r="T872" s="12"/>
      <c r="U872" s="12"/>
      <c r="V872" s="12"/>
      <c r="W872" s="12"/>
      <c r="X872" s="12"/>
      <c r="Y872" s="12"/>
      <c r="Z872" s="12"/>
      <c r="AA872" s="12"/>
      <c r="AB872" s="12"/>
      <c r="AC872" s="12"/>
      <c r="AD872" s="12"/>
      <c r="AE872" s="12"/>
      <c r="AF872" s="2"/>
      <c r="AG872" s="9"/>
      <c r="AH872" s="2"/>
      <c r="AI872" s="9"/>
    </row>
    <row r="873" spans="1:35" s="27" customFormat="1" x14ac:dyDescent="0.25">
      <c r="A873" s="95"/>
      <c r="B873" s="2"/>
      <c r="C873" s="2"/>
      <c r="Q873" s="103"/>
      <c r="R873" s="12"/>
      <c r="S873" s="12"/>
      <c r="T873" s="12"/>
      <c r="U873" s="12"/>
      <c r="V873" s="12"/>
      <c r="W873" s="12"/>
      <c r="X873" s="12"/>
      <c r="Y873" s="12"/>
      <c r="Z873" s="12"/>
      <c r="AA873" s="12"/>
      <c r="AB873" s="12"/>
      <c r="AC873" s="12"/>
      <c r="AD873" s="12"/>
      <c r="AE873" s="12"/>
      <c r="AF873" s="2"/>
      <c r="AG873" s="9"/>
      <c r="AH873" s="2"/>
      <c r="AI873" s="9"/>
    </row>
    <row r="874" spans="1:35" s="27" customFormat="1" x14ac:dyDescent="0.25">
      <c r="A874" s="95"/>
      <c r="B874" s="2"/>
      <c r="C874" s="2"/>
      <c r="Q874" s="103"/>
      <c r="R874" s="12"/>
      <c r="S874" s="12"/>
      <c r="T874" s="12"/>
      <c r="U874" s="12"/>
      <c r="V874" s="12"/>
      <c r="W874" s="12"/>
      <c r="X874" s="12"/>
      <c r="Y874" s="12"/>
      <c r="Z874" s="12"/>
      <c r="AA874" s="12"/>
      <c r="AB874" s="12"/>
      <c r="AC874" s="12"/>
      <c r="AD874" s="12"/>
      <c r="AE874" s="12"/>
      <c r="AF874" s="2"/>
      <c r="AG874" s="9"/>
      <c r="AH874" s="2"/>
      <c r="AI874" s="9"/>
    </row>
    <row r="875" spans="1:35" s="27" customFormat="1" x14ac:dyDescent="0.25">
      <c r="A875" s="95"/>
      <c r="B875" s="2"/>
      <c r="C875" s="2"/>
      <c r="Q875" s="103"/>
      <c r="R875" s="12"/>
      <c r="S875" s="12"/>
      <c r="T875" s="12"/>
      <c r="U875" s="12"/>
      <c r="V875" s="12"/>
      <c r="W875" s="12"/>
      <c r="X875" s="12"/>
      <c r="Y875" s="12"/>
      <c r="Z875" s="12"/>
      <c r="AA875" s="12"/>
      <c r="AB875" s="12"/>
      <c r="AC875" s="12"/>
      <c r="AD875" s="12"/>
      <c r="AE875" s="12"/>
      <c r="AF875" s="2"/>
      <c r="AG875" s="9"/>
      <c r="AH875" s="2"/>
      <c r="AI875" s="9"/>
    </row>
    <row r="876" spans="1:35" s="27" customFormat="1" x14ac:dyDescent="0.25">
      <c r="A876" s="95"/>
      <c r="B876" s="2"/>
      <c r="C876" s="2"/>
      <c r="Q876" s="103"/>
      <c r="R876" s="12"/>
      <c r="S876" s="12"/>
      <c r="T876" s="12"/>
      <c r="U876" s="12"/>
      <c r="V876" s="12"/>
      <c r="W876" s="12"/>
      <c r="X876" s="12"/>
      <c r="Y876" s="12"/>
      <c r="Z876" s="12"/>
      <c r="AA876" s="12"/>
      <c r="AB876" s="12"/>
      <c r="AC876" s="12"/>
      <c r="AD876" s="12"/>
      <c r="AE876" s="12"/>
      <c r="AF876" s="2"/>
      <c r="AG876" s="9"/>
      <c r="AH876" s="2"/>
      <c r="AI876" s="9"/>
    </row>
    <row r="877" spans="1:35" s="27" customFormat="1" x14ac:dyDescent="0.25">
      <c r="A877" s="95"/>
      <c r="B877" s="2"/>
      <c r="C877" s="2"/>
      <c r="Q877" s="103"/>
      <c r="R877" s="12"/>
      <c r="S877" s="12"/>
      <c r="T877" s="12"/>
      <c r="U877" s="12"/>
      <c r="V877" s="12"/>
      <c r="W877" s="12"/>
      <c r="X877" s="12"/>
      <c r="Y877" s="12"/>
      <c r="Z877" s="12"/>
      <c r="AA877" s="12"/>
      <c r="AB877" s="12"/>
      <c r="AC877" s="12"/>
      <c r="AD877" s="12"/>
      <c r="AE877" s="12"/>
      <c r="AF877" s="2"/>
      <c r="AG877" s="9"/>
      <c r="AH877" s="2"/>
      <c r="AI877" s="9"/>
    </row>
    <row r="878" spans="1:35" s="27" customFormat="1" x14ac:dyDescent="0.25">
      <c r="A878" s="95"/>
      <c r="B878" s="2"/>
      <c r="C878" s="2"/>
      <c r="Q878" s="103"/>
      <c r="R878" s="12"/>
      <c r="S878" s="12"/>
      <c r="T878" s="12"/>
      <c r="U878" s="12"/>
      <c r="V878" s="12"/>
      <c r="W878" s="12"/>
      <c r="X878" s="12"/>
      <c r="Y878" s="12"/>
      <c r="Z878" s="12"/>
      <c r="AA878" s="12"/>
      <c r="AB878" s="12"/>
      <c r="AC878" s="12"/>
      <c r="AD878" s="12"/>
      <c r="AE878" s="12"/>
      <c r="AF878" s="2"/>
      <c r="AG878" s="9"/>
      <c r="AH878" s="2"/>
      <c r="AI878" s="9"/>
    </row>
    <row r="879" spans="1:35" s="27" customFormat="1" x14ac:dyDescent="0.25">
      <c r="A879" s="95"/>
      <c r="B879" s="2"/>
      <c r="C879" s="2"/>
      <c r="Q879" s="103"/>
      <c r="R879" s="12"/>
      <c r="S879" s="12"/>
      <c r="T879" s="12"/>
      <c r="U879" s="12"/>
      <c r="V879" s="12"/>
      <c r="W879" s="12"/>
      <c r="X879" s="12"/>
      <c r="Y879" s="12"/>
      <c r="Z879" s="12"/>
      <c r="AA879" s="12"/>
      <c r="AB879" s="12"/>
      <c r="AC879" s="12"/>
      <c r="AD879" s="12"/>
      <c r="AE879" s="12"/>
      <c r="AF879" s="2"/>
      <c r="AG879" s="9"/>
      <c r="AH879" s="2"/>
      <c r="AI879" s="9"/>
    </row>
    <row r="880" spans="1:35" s="27" customFormat="1" x14ac:dyDescent="0.25">
      <c r="A880" s="95"/>
      <c r="B880" s="2"/>
      <c r="C880" s="2"/>
      <c r="Q880" s="103"/>
      <c r="R880" s="12"/>
      <c r="S880" s="12"/>
      <c r="T880" s="12"/>
      <c r="U880" s="12"/>
      <c r="V880" s="12"/>
      <c r="W880" s="12"/>
      <c r="X880" s="12"/>
      <c r="Y880" s="12"/>
      <c r="Z880" s="12"/>
      <c r="AA880" s="12"/>
      <c r="AB880" s="12"/>
      <c r="AC880" s="12"/>
      <c r="AD880" s="12"/>
      <c r="AE880" s="12"/>
      <c r="AF880" s="2"/>
      <c r="AG880" s="9"/>
      <c r="AH880" s="2"/>
      <c r="AI880" s="9"/>
    </row>
    <row r="881" spans="1:35" s="27" customFormat="1" x14ac:dyDescent="0.25">
      <c r="A881" s="95"/>
      <c r="B881" s="2"/>
      <c r="C881" s="2"/>
      <c r="Q881" s="103"/>
      <c r="R881" s="12"/>
      <c r="S881" s="12"/>
      <c r="T881" s="12"/>
      <c r="U881" s="12"/>
      <c r="V881" s="12"/>
      <c r="W881" s="12"/>
      <c r="X881" s="12"/>
      <c r="Y881" s="12"/>
      <c r="Z881" s="12"/>
      <c r="AA881" s="12"/>
      <c r="AB881" s="12"/>
      <c r="AC881" s="12"/>
      <c r="AD881" s="12"/>
      <c r="AE881" s="12"/>
      <c r="AF881" s="2"/>
      <c r="AG881" s="9"/>
      <c r="AH881" s="2"/>
      <c r="AI881" s="9"/>
    </row>
    <row r="882" spans="1:35" s="27" customFormat="1" x14ac:dyDescent="0.25">
      <c r="A882" s="95"/>
      <c r="B882" s="2"/>
      <c r="C882" s="2"/>
      <c r="Q882" s="103"/>
      <c r="R882" s="12"/>
      <c r="S882" s="12"/>
      <c r="T882" s="12"/>
      <c r="U882" s="12"/>
      <c r="V882" s="12"/>
      <c r="W882" s="12"/>
      <c r="X882" s="12"/>
      <c r="Y882" s="12"/>
      <c r="Z882" s="12"/>
      <c r="AA882" s="12"/>
      <c r="AB882" s="12"/>
      <c r="AC882" s="12"/>
      <c r="AD882" s="12"/>
      <c r="AE882" s="12"/>
      <c r="AF882" s="2"/>
      <c r="AG882" s="9"/>
      <c r="AH882" s="2"/>
      <c r="AI882" s="9"/>
    </row>
    <row r="883" spans="1:35" s="27" customFormat="1" x14ac:dyDescent="0.25">
      <c r="A883" s="95"/>
      <c r="B883" s="2"/>
      <c r="C883" s="2"/>
      <c r="Q883" s="103"/>
      <c r="R883" s="12"/>
      <c r="S883" s="12"/>
      <c r="T883" s="12"/>
      <c r="U883" s="12"/>
      <c r="V883" s="12"/>
      <c r="W883" s="12"/>
      <c r="X883" s="12"/>
      <c r="Y883" s="12"/>
      <c r="Z883" s="12"/>
      <c r="AA883" s="12"/>
      <c r="AB883" s="12"/>
      <c r="AC883" s="12"/>
      <c r="AD883" s="12"/>
      <c r="AE883" s="12"/>
      <c r="AF883" s="2"/>
      <c r="AG883" s="9"/>
      <c r="AH883" s="2"/>
      <c r="AI883" s="9"/>
    </row>
    <row r="884" spans="1:35" s="27" customFormat="1" x14ac:dyDescent="0.25">
      <c r="A884" s="95"/>
      <c r="B884" s="2"/>
      <c r="C884" s="2"/>
      <c r="Q884" s="103"/>
      <c r="R884" s="12"/>
      <c r="S884" s="12"/>
      <c r="T884" s="12"/>
      <c r="U884" s="12"/>
      <c r="V884" s="12"/>
      <c r="W884" s="12"/>
      <c r="X884" s="12"/>
      <c r="Y884" s="12"/>
      <c r="Z884" s="12"/>
      <c r="AA884" s="12"/>
      <c r="AB884" s="12"/>
      <c r="AC884" s="12"/>
      <c r="AD884" s="12"/>
      <c r="AE884" s="12"/>
      <c r="AF884" s="2"/>
      <c r="AG884" s="9"/>
      <c r="AH884" s="2"/>
      <c r="AI884" s="9"/>
    </row>
    <row r="885" spans="1:35" s="27" customFormat="1" x14ac:dyDescent="0.25">
      <c r="A885" s="95"/>
      <c r="B885" s="2"/>
      <c r="C885" s="2"/>
      <c r="Q885" s="103"/>
      <c r="R885" s="12"/>
      <c r="S885" s="12"/>
      <c r="T885" s="12"/>
      <c r="U885" s="12"/>
      <c r="V885" s="12"/>
      <c r="W885" s="12"/>
      <c r="X885" s="12"/>
      <c r="Y885" s="12"/>
      <c r="Z885" s="12"/>
      <c r="AA885" s="12"/>
      <c r="AB885" s="12"/>
      <c r="AC885" s="12"/>
      <c r="AD885" s="12"/>
      <c r="AE885" s="12"/>
      <c r="AF885" s="2"/>
      <c r="AG885" s="9"/>
      <c r="AH885" s="2"/>
      <c r="AI885" s="9"/>
    </row>
    <row r="886" spans="1:35" s="27" customFormat="1" x14ac:dyDescent="0.25">
      <c r="A886" s="95"/>
      <c r="B886" s="2"/>
      <c r="C886" s="2"/>
      <c r="Q886" s="103"/>
      <c r="R886" s="12"/>
      <c r="S886" s="12"/>
      <c r="T886" s="12"/>
      <c r="U886" s="12"/>
      <c r="V886" s="12"/>
      <c r="W886" s="12"/>
      <c r="X886" s="12"/>
      <c r="Y886" s="12"/>
      <c r="Z886" s="12"/>
      <c r="AA886" s="12"/>
      <c r="AB886" s="12"/>
      <c r="AC886" s="12"/>
      <c r="AD886" s="12"/>
      <c r="AE886" s="12"/>
      <c r="AF886" s="2"/>
      <c r="AG886" s="9"/>
      <c r="AH886" s="2"/>
      <c r="AI886" s="9"/>
    </row>
    <row r="887" spans="1:35" s="27" customFormat="1" x14ac:dyDescent="0.25">
      <c r="A887" s="95"/>
      <c r="B887" s="2"/>
      <c r="C887" s="2"/>
      <c r="Q887" s="103"/>
      <c r="R887" s="12"/>
      <c r="S887" s="12"/>
      <c r="T887" s="12"/>
      <c r="U887" s="12"/>
      <c r="V887" s="12"/>
      <c r="W887" s="12"/>
      <c r="X887" s="12"/>
      <c r="Y887" s="12"/>
      <c r="Z887" s="12"/>
      <c r="AA887" s="12"/>
      <c r="AB887" s="12"/>
      <c r="AC887" s="12"/>
      <c r="AD887" s="12"/>
      <c r="AE887" s="12"/>
      <c r="AF887" s="2"/>
      <c r="AG887" s="9"/>
      <c r="AH887" s="2"/>
      <c r="AI887" s="9"/>
    </row>
    <row r="888" spans="1:35" s="27" customFormat="1" x14ac:dyDescent="0.25">
      <c r="A888" s="95"/>
      <c r="B888" s="2"/>
      <c r="C888" s="2"/>
      <c r="Q888" s="103"/>
      <c r="R888" s="12"/>
      <c r="S888" s="12"/>
      <c r="T888" s="12"/>
      <c r="U888" s="12"/>
      <c r="V888" s="12"/>
      <c r="W888" s="12"/>
      <c r="X888" s="12"/>
      <c r="Y888" s="12"/>
      <c r="Z888" s="12"/>
      <c r="AA888" s="12"/>
      <c r="AB888" s="12"/>
      <c r="AC888" s="12"/>
      <c r="AD888" s="12"/>
      <c r="AE888" s="12"/>
      <c r="AF888" s="2"/>
      <c r="AG888" s="9"/>
      <c r="AH888" s="2"/>
      <c r="AI888" s="9"/>
    </row>
    <row r="889" spans="1:35" s="27" customFormat="1" x14ac:dyDescent="0.25">
      <c r="A889" s="95"/>
      <c r="B889" s="2"/>
      <c r="C889" s="2"/>
      <c r="Q889" s="103"/>
      <c r="R889" s="12"/>
      <c r="S889" s="12"/>
      <c r="T889" s="12"/>
      <c r="U889" s="12"/>
      <c r="V889" s="12"/>
      <c r="W889" s="12"/>
      <c r="X889" s="12"/>
      <c r="Y889" s="12"/>
      <c r="Z889" s="12"/>
      <c r="AA889" s="12"/>
      <c r="AB889" s="12"/>
      <c r="AC889" s="12"/>
      <c r="AD889" s="12"/>
      <c r="AE889" s="12"/>
      <c r="AF889" s="2"/>
      <c r="AG889" s="9"/>
      <c r="AH889" s="2"/>
      <c r="AI889" s="9"/>
    </row>
    <row r="890" spans="1:35" s="27" customFormat="1" x14ac:dyDescent="0.25">
      <c r="A890" s="95"/>
      <c r="B890" s="2"/>
      <c r="C890" s="2"/>
      <c r="Q890" s="103"/>
      <c r="R890" s="12"/>
      <c r="S890" s="12"/>
      <c r="T890" s="12"/>
      <c r="U890" s="12"/>
      <c r="V890" s="12"/>
      <c r="W890" s="12"/>
      <c r="X890" s="12"/>
      <c r="Y890" s="12"/>
      <c r="Z890" s="12"/>
      <c r="AA890" s="12"/>
      <c r="AB890" s="12"/>
      <c r="AC890" s="12"/>
      <c r="AD890" s="12"/>
      <c r="AE890" s="12"/>
      <c r="AF890" s="2"/>
      <c r="AG890" s="9"/>
      <c r="AH890" s="2"/>
      <c r="AI890" s="9"/>
    </row>
    <row r="891" spans="1:35" s="27" customFormat="1" x14ac:dyDescent="0.25">
      <c r="A891" s="95"/>
      <c r="B891" s="2"/>
      <c r="C891" s="2"/>
      <c r="Q891" s="103"/>
      <c r="R891" s="12"/>
      <c r="S891" s="12"/>
      <c r="T891" s="12"/>
      <c r="U891" s="12"/>
      <c r="V891" s="12"/>
      <c r="W891" s="12"/>
      <c r="X891" s="12"/>
      <c r="Y891" s="12"/>
      <c r="Z891" s="12"/>
      <c r="AA891" s="12"/>
      <c r="AB891" s="12"/>
      <c r="AC891" s="12"/>
      <c r="AD891" s="12"/>
      <c r="AE891" s="12"/>
      <c r="AF891" s="2"/>
      <c r="AG891" s="9"/>
      <c r="AH891" s="2"/>
      <c r="AI891" s="9"/>
    </row>
    <row r="892" spans="1:35" s="27" customFormat="1" x14ac:dyDescent="0.25">
      <c r="A892" s="95"/>
      <c r="B892" s="2"/>
      <c r="C892" s="2"/>
      <c r="Q892" s="103"/>
      <c r="R892" s="12"/>
      <c r="S892" s="12"/>
      <c r="T892" s="12"/>
      <c r="U892" s="12"/>
      <c r="V892" s="12"/>
      <c r="W892" s="12"/>
      <c r="X892" s="12"/>
      <c r="Y892" s="12"/>
      <c r="Z892" s="12"/>
      <c r="AA892" s="12"/>
      <c r="AB892" s="12"/>
      <c r="AC892" s="12"/>
      <c r="AD892" s="12"/>
      <c r="AE892" s="12"/>
      <c r="AF892" s="2"/>
      <c r="AG892" s="9"/>
      <c r="AH892" s="2"/>
      <c r="AI892" s="9"/>
    </row>
    <row r="893" spans="1:35" s="27" customFormat="1" x14ac:dyDescent="0.25">
      <c r="A893" s="95"/>
      <c r="B893" s="2"/>
      <c r="C893" s="2"/>
      <c r="Q893" s="103"/>
      <c r="R893" s="12"/>
      <c r="S893" s="12"/>
      <c r="T893" s="12"/>
      <c r="U893" s="12"/>
      <c r="V893" s="12"/>
      <c r="W893" s="12"/>
      <c r="X893" s="12"/>
      <c r="Y893" s="12"/>
      <c r="Z893" s="12"/>
      <c r="AA893" s="12"/>
      <c r="AB893" s="12"/>
      <c r="AC893" s="12"/>
      <c r="AD893" s="12"/>
      <c r="AE893" s="12"/>
      <c r="AF893" s="2"/>
      <c r="AG893" s="9"/>
      <c r="AH893" s="2"/>
      <c r="AI893" s="9"/>
    </row>
    <row r="894" spans="1:35" s="27" customFormat="1" x14ac:dyDescent="0.25">
      <c r="A894" s="95"/>
      <c r="B894" s="2"/>
      <c r="C894" s="2"/>
      <c r="Q894" s="103"/>
      <c r="R894" s="12"/>
      <c r="S894" s="12"/>
      <c r="T894" s="12"/>
      <c r="U894" s="12"/>
      <c r="V894" s="12"/>
      <c r="W894" s="12"/>
      <c r="X894" s="12"/>
      <c r="Y894" s="12"/>
      <c r="Z894" s="12"/>
      <c r="AA894" s="12"/>
      <c r="AB894" s="12"/>
      <c r="AC894" s="12"/>
      <c r="AD894" s="12"/>
      <c r="AE894" s="12"/>
      <c r="AF894" s="2"/>
      <c r="AG894" s="9"/>
      <c r="AH894" s="2"/>
      <c r="AI894" s="9"/>
    </row>
    <row r="895" spans="1:35" s="27" customFormat="1" x14ac:dyDescent="0.25">
      <c r="A895" s="95"/>
      <c r="B895" s="2"/>
      <c r="C895" s="2"/>
      <c r="Q895" s="103"/>
      <c r="R895" s="12"/>
      <c r="S895" s="12"/>
      <c r="T895" s="12"/>
      <c r="U895" s="12"/>
      <c r="V895" s="12"/>
      <c r="W895" s="12"/>
      <c r="X895" s="12"/>
      <c r="Y895" s="12"/>
      <c r="Z895" s="12"/>
      <c r="AA895" s="12"/>
      <c r="AB895" s="12"/>
      <c r="AC895" s="12"/>
      <c r="AD895" s="12"/>
      <c r="AE895" s="12"/>
      <c r="AF895" s="2"/>
      <c r="AG895" s="9"/>
      <c r="AH895" s="2"/>
      <c r="AI895" s="9"/>
    </row>
    <row r="896" spans="1:35" s="27" customFormat="1" x14ac:dyDescent="0.25">
      <c r="A896" s="95"/>
      <c r="B896" s="2"/>
      <c r="C896" s="2"/>
      <c r="Q896" s="103"/>
      <c r="R896" s="12"/>
      <c r="S896" s="12"/>
      <c r="T896" s="12"/>
      <c r="U896" s="12"/>
      <c r="V896" s="12"/>
      <c r="W896" s="12"/>
      <c r="X896" s="12"/>
      <c r="Y896" s="12"/>
      <c r="Z896" s="12"/>
      <c r="AA896" s="12"/>
      <c r="AB896" s="12"/>
      <c r="AC896" s="12"/>
      <c r="AD896" s="12"/>
      <c r="AE896" s="12"/>
      <c r="AF896" s="2"/>
      <c r="AG896" s="9"/>
      <c r="AH896" s="2"/>
      <c r="AI896" s="9"/>
    </row>
    <row r="897" spans="1:35" s="27" customFormat="1" x14ac:dyDescent="0.25">
      <c r="A897" s="95"/>
      <c r="B897" s="2"/>
      <c r="C897" s="2"/>
      <c r="Q897" s="103"/>
      <c r="R897" s="12"/>
      <c r="S897" s="12"/>
      <c r="T897" s="12"/>
      <c r="U897" s="12"/>
      <c r="V897" s="12"/>
      <c r="W897" s="12"/>
      <c r="X897" s="12"/>
      <c r="Y897" s="12"/>
      <c r="Z897" s="12"/>
      <c r="AA897" s="12"/>
      <c r="AB897" s="12"/>
      <c r="AC897" s="12"/>
      <c r="AD897" s="12"/>
      <c r="AE897" s="12"/>
      <c r="AF897" s="2"/>
      <c r="AG897" s="9"/>
      <c r="AH897" s="2"/>
      <c r="AI897" s="9"/>
    </row>
    <row r="898" spans="1:35" s="27" customFormat="1" x14ac:dyDescent="0.25">
      <c r="A898" s="95"/>
      <c r="B898" s="2"/>
      <c r="C898" s="2"/>
      <c r="Q898" s="103"/>
      <c r="R898" s="12"/>
      <c r="S898" s="12"/>
      <c r="T898" s="12"/>
      <c r="U898" s="12"/>
      <c r="V898" s="12"/>
      <c r="W898" s="12"/>
      <c r="X898" s="12"/>
      <c r="Y898" s="12"/>
      <c r="Z898" s="12"/>
      <c r="AA898" s="12"/>
      <c r="AB898" s="12"/>
      <c r="AC898" s="12"/>
      <c r="AD898" s="12"/>
      <c r="AE898" s="12"/>
      <c r="AF898" s="2"/>
      <c r="AG898" s="9"/>
      <c r="AH898" s="2"/>
      <c r="AI898" s="9"/>
    </row>
    <row r="899" spans="1:35" s="27" customFormat="1" x14ac:dyDescent="0.25">
      <c r="A899" s="95"/>
      <c r="B899" s="2"/>
      <c r="C899" s="2"/>
      <c r="Q899" s="103"/>
      <c r="R899" s="12"/>
      <c r="S899" s="12"/>
      <c r="T899" s="12"/>
      <c r="U899" s="12"/>
      <c r="V899" s="12"/>
      <c r="W899" s="12"/>
      <c r="X899" s="12"/>
      <c r="Y899" s="12"/>
      <c r="Z899" s="12"/>
      <c r="AA899" s="12"/>
      <c r="AB899" s="12"/>
      <c r="AC899" s="12"/>
      <c r="AD899" s="12"/>
      <c r="AE899" s="12"/>
      <c r="AF899" s="2"/>
      <c r="AG899" s="9"/>
      <c r="AH899" s="2"/>
      <c r="AI899" s="9"/>
    </row>
    <row r="900" spans="1:35" s="27" customFormat="1" x14ac:dyDescent="0.25">
      <c r="A900" s="95"/>
      <c r="B900" s="2"/>
      <c r="C900" s="2"/>
      <c r="Q900" s="103"/>
      <c r="R900" s="12"/>
      <c r="S900" s="12"/>
      <c r="T900" s="12"/>
      <c r="U900" s="12"/>
      <c r="V900" s="12"/>
      <c r="W900" s="12"/>
      <c r="X900" s="12"/>
      <c r="Y900" s="12"/>
      <c r="Z900" s="12"/>
      <c r="AA900" s="12"/>
      <c r="AB900" s="12"/>
      <c r="AC900" s="12"/>
      <c r="AD900" s="12"/>
      <c r="AE900" s="12"/>
      <c r="AF900" s="2"/>
      <c r="AG900" s="9"/>
      <c r="AH900" s="2"/>
      <c r="AI900" s="9"/>
    </row>
    <row r="901" spans="1:35" s="27" customFormat="1" x14ac:dyDescent="0.25">
      <c r="A901" s="95"/>
      <c r="B901" s="2"/>
      <c r="C901" s="2"/>
      <c r="Q901" s="103"/>
      <c r="R901" s="12"/>
      <c r="S901" s="12"/>
      <c r="T901" s="12"/>
      <c r="U901" s="12"/>
      <c r="V901" s="12"/>
      <c r="W901" s="12"/>
      <c r="X901" s="12"/>
      <c r="Y901" s="12"/>
      <c r="Z901" s="12"/>
      <c r="AA901" s="12"/>
      <c r="AB901" s="12"/>
      <c r="AC901" s="12"/>
      <c r="AD901" s="12"/>
      <c r="AE901" s="12"/>
      <c r="AF901" s="2"/>
      <c r="AG901" s="9"/>
      <c r="AH901" s="2"/>
      <c r="AI901" s="9"/>
    </row>
    <row r="902" spans="1:35" s="27" customFormat="1" x14ac:dyDescent="0.25">
      <c r="A902" s="95"/>
      <c r="B902" s="2"/>
      <c r="C902" s="2"/>
      <c r="Q902" s="103"/>
      <c r="R902" s="12"/>
      <c r="S902" s="12"/>
      <c r="T902" s="12"/>
      <c r="U902" s="12"/>
      <c r="V902" s="12"/>
      <c r="W902" s="12"/>
      <c r="X902" s="12"/>
      <c r="Y902" s="12"/>
      <c r="Z902" s="12"/>
      <c r="AA902" s="12"/>
      <c r="AB902" s="12"/>
      <c r="AC902" s="12"/>
      <c r="AD902" s="12"/>
      <c r="AE902" s="12"/>
      <c r="AF902" s="2"/>
      <c r="AG902" s="9"/>
      <c r="AH902" s="2"/>
      <c r="AI902" s="9"/>
    </row>
    <row r="903" spans="1:35" s="27" customFormat="1" x14ac:dyDescent="0.25">
      <c r="A903" s="95"/>
      <c r="B903" s="2"/>
      <c r="C903" s="2"/>
      <c r="Q903" s="103"/>
      <c r="R903" s="12"/>
      <c r="S903" s="12"/>
      <c r="T903" s="12"/>
      <c r="U903" s="12"/>
      <c r="V903" s="12"/>
      <c r="W903" s="12"/>
      <c r="X903" s="12"/>
      <c r="Y903" s="12"/>
      <c r="Z903" s="12"/>
      <c r="AA903" s="12"/>
      <c r="AB903" s="12"/>
      <c r="AC903" s="12"/>
      <c r="AD903" s="12"/>
      <c r="AE903" s="12"/>
      <c r="AF903" s="2"/>
      <c r="AG903" s="9"/>
      <c r="AH903" s="2"/>
      <c r="AI903" s="9"/>
    </row>
    <row r="904" spans="1:35" s="27" customFormat="1" x14ac:dyDescent="0.25">
      <c r="A904" s="95"/>
      <c r="B904" s="2"/>
      <c r="C904" s="2"/>
      <c r="Q904" s="103"/>
      <c r="R904" s="12"/>
      <c r="S904" s="12"/>
      <c r="T904" s="12"/>
      <c r="U904" s="12"/>
      <c r="V904" s="12"/>
      <c r="W904" s="12"/>
      <c r="X904" s="12"/>
      <c r="Y904" s="12"/>
      <c r="Z904" s="12"/>
      <c r="AA904" s="12"/>
      <c r="AB904" s="12"/>
      <c r="AC904" s="12"/>
      <c r="AD904" s="12"/>
      <c r="AE904" s="12"/>
      <c r="AF904" s="2"/>
      <c r="AG904" s="9"/>
      <c r="AH904" s="2"/>
      <c r="AI904" s="9"/>
    </row>
    <row r="905" spans="1:35" s="27" customFormat="1" x14ac:dyDescent="0.25">
      <c r="A905" s="95"/>
      <c r="B905" s="2"/>
      <c r="C905" s="2"/>
      <c r="Q905" s="103"/>
      <c r="R905" s="12"/>
      <c r="S905" s="12"/>
      <c r="T905" s="12"/>
      <c r="U905" s="12"/>
      <c r="V905" s="12"/>
      <c r="W905" s="12"/>
      <c r="X905" s="12"/>
      <c r="Y905" s="12"/>
      <c r="Z905" s="12"/>
      <c r="AA905" s="12"/>
      <c r="AB905" s="12"/>
      <c r="AC905" s="12"/>
      <c r="AD905" s="12"/>
      <c r="AE905" s="12"/>
      <c r="AF905" s="2"/>
      <c r="AG905" s="9"/>
      <c r="AH905" s="2"/>
      <c r="AI905" s="9"/>
    </row>
    <row r="906" spans="1:35" s="27" customFormat="1" x14ac:dyDescent="0.25">
      <c r="A906" s="95"/>
      <c r="B906" s="2"/>
      <c r="C906" s="2"/>
      <c r="Q906" s="103"/>
      <c r="R906" s="12"/>
      <c r="S906" s="12"/>
      <c r="T906" s="12"/>
      <c r="U906" s="12"/>
      <c r="V906" s="12"/>
      <c r="W906" s="12"/>
      <c r="X906" s="12"/>
      <c r="Y906" s="12"/>
      <c r="Z906" s="12"/>
      <c r="AA906" s="12"/>
      <c r="AB906" s="12"/>
      <c r="AC906" s="12"/>
      <c r="AD906" s="12"/>
      <c r="AE906" s="12"/>
      <c r="AF906" s="2"/>
      <c r="AG906" s="9"/>
      <c r="AH906" s="2"/>
      <c r="AI906" s="9"/>
    </row>
    <row r="907" spans="1:35" s="27" customFormat="1" x14ac:dyDescent="0.25">
      <c r="A907" s="95"/>
      <c r="B907" s="2"/>
      <c r="C907" s="2"/>
      <c r="Q907" s="103"/>
      <c r="R907" s="12"/>
      <c r="S907" s="12"/>
      <c r="T907" s="12"/>
      <c r="U907" s="12"/>
      <c r="V907" s="12"/>
      <c r="W907" s="12"/>
      <c r="X907" s="12"/>
      <c r="Y907" s="12"/>
      <c r="Z907" s="12"/>
      <c r="AA907" s="12"/>
      <c r="AB907" s="12"/>
      <c r="AC907" s="12"/>
      <c r="AD907" s="12"/>
      <c r="AE907" s="12"/>
      <c r="AF907" s="2"/>
      <c r="AG907" s="9"/>
      <c r="AH907" s="2"/>
      <c r="AI907" s="9"/>
    </row>
    <row r="908" spans="1:35" s="27" customFormat="1" x14ac:dyDescent="0.25">
      <c r="A908" s="95"/>
      <c r="B908" s="2"/>
      <c r="C908" s="2"/>
      <c r="Q908" s="103"/>
      <c r="R908" s="12"/>
      <c r="S908" s="12"/>
      <c r="T908" s="12"/>
      <c r="U908" s="12"/>
      <c r="V908" s="12"/>
      <c r="W908" s="12"/>
      <c r="X908" s="12"/>
      <c r="Y908" s="12"/>
      <c r="Z908" s="12"/>
      <c r="AA908" s="12"/>
      <c r="AB908" s="12"/>
      <c r="AC908" s="12"/>
      <c r="AD908" s="12"/>
      <c r="AE908" s="12"/>
      <c r="AF908" s="2"/>
      <c r="AG908" s="9"/>
      <c r="AH908" s="2"/>
      <c r="AI908" s="9"/>
    </row>
    <row r="909" spans="1:35" s="27" customFormat="1" x14ac:dyDescent="0.25">
      <c r="A909" s="95"/>
      <c r="B909" s="2"/>
      <c r="C909" s="2"/>
      <c r="Q909" s="103"/>
      <c r="R909" s="12"/>
      <c r="S909" s="12"/>
      <c r="T909" s="12"/>
      <c r="U909" s="12"/>
      <c r="V909" s="12"/>
      <c r="W909" s="12"/>
      <c r="X909" s="12"/>
      <c r="Y909" s="12"/>
      <c r="Z909" s="12"/>
      <c r="AA909" s="12"/>
      <c r="AB909" s="12"/>
      <c r="AC909" s="12"/>
      <c r="AD909" s="12"/>
      <c r="AE909" s="12"/>
      <c r="AF909" s="2"/>
      <c r="AG909" s="9"/>
      <c r="AH909" s="2"/>
      <c r="AI909" s="9"/>
    </row>
    <row r="910" spans="1:35" s="27" customFormat="1" x14ac:dyDescent="0.25">
      <c r="A910" s="95"/>
      <c r="B910" s="2"/>
      <c r="C910" s="2"/>
      <c r="Q910" s="103"/>
      <c r="R910" s="12"/>
      <c r="S910" s="12"/>
      <c r="T910" s="12"/>
      <c r="U910" s="12"/>
      <c r="V910" s="12"/>
      <c r="W910" s="12"/>
      <c r="X910" s="12"/>
      <c r="Y910" s="12"/>
      <c r="Z910" s="12"/>
      <c r="AA910" s="12"/>
      <c r="AB910" s="12"/>
      <c r="AC910" s="12"/>
      <c r="AD910" s="12"/>
      <c r="AE910" s="12"/>
      <c r="AF910" s="2"/>
      <c r="AG910" s="9"/>
      <c r="AH910" s="2"/>
      <c r="AI910" s="9"/>
    </row>
    <row r="911" spans="1:35" s="27" customFormat="1" x14ac:dyDescent="0.25">
      <c r="A911" s="95"/>
      <c r="B911" s="2"/>
      <c r="C911" s="2"/>
      <c r="Q911" s="103"/>
      <c r="R911" s="12"/>
      <c r="S911" s="12"/>
      <c r="T911" s="12"/>
      <c r="U911" s="12"/>
      <c r="V911" s="12"/>
      <c r="W911" s="12"/>
      <c r="X911" s="12"/>
      <c r="Y911" s="12"/>
      <c r="Z911" s="12"/>
      <c r="AA911" s="12"/>
      <c r="AB911" s="12"/>
      <c r="AC911" s="12"/>
      <c r="AD911" s="12"/>
      <c r="AE911" s="12"/>
      <c r="AF911" s="2"/>
      <c r="AG911" s="9"/>
      <c r="AH911" s="2"/>
      <c r="AI911" s="9"/>
    </row>
    <row r="912" spans="1:35" s="27" customFormat="1" x14ac:dyDescent="0.25">
      <c r="A912" s="95"/>
      <c r="B912" s="2"/>
      <c r="C912" s="2"/>
      <c r="Q912" s="103"/>
      <c r="R912" s="12"/>
      <c r="S912" s="12"/>
      <c r="T912" s="12"/>
      <c r="U912" s="12"/>
      <c r="V912" s="12"/>
      <c r="W912" s="12"/>
      <c r="X912" s="12"/>
      <c r="Y912" s="12"/>
      <c r="Z912" s="12"/>
      <c r="AA912" s="12"/>
      <c r="AB912" s="12"/>
      <c r="AC912" s="12"/>
      <c r="AD912" s="12"/>
      <c r="AE912" s="12"/>
      <c r="AF912" s="2"/>
      <c r="AG912" s="9"/>
      <c r="AH912" s="2"/>
      <c r="AI912" s="9"/>
    </row>
    <row r="913" spans="1:35" s="27" customFormat="1" x14ac:dyDescent="0.25">
      <c r="A913" s="95"/>
      <c r="B913" s="2"/>
      <c r="C913" s="2"/>
      <c r="Q913" s="103"/>
      <c r="R913" s="12"/>
      <c r="S913" s="12"/>
      <c r="T913" s="12"/>
      <c r="U913" s="12"/>
      <c r="V913" s="12"/>
      <c r="W913" s="12"/>
      <c r="X913" s="12"/>
      <c r="Y913" s="12"/>
      <c r="Z913" s="12"/>
      <c r="AA913" s="12"/>
      <c r="AB913" s="12"/>
      <c r="AC913" s="12"/>
      <c r="AD913" s="12"/>
      <c r="AE913" s="12"/>
      <c r="AF913" s="2"/>
      <c r="AG913" s="9"/>
      <c r="AH913" s="2"/>
      <c r="AI913" s="9"/>
    </row>
    <row r="914" spans="1:35" s="27" customFormat="1" x14ac:dyDescent="0.25">
      <c r="A914" s="95"/>
      <c r="B914" s="2"/>
      <c r="C914" s="2"/>
      <c r="Q914" s="103"/>
      <c r="R914" s="12"/>
      <c r="S914" s="12"/>
      <c r="T914" s="12"/>
      <c r="U914" s="12"/>
      <c r="V914" s="12"/>
      <c r="W914" s="12"/>
      <c r="X914" s="12"/>
      <c r="Y914" s="12"/>
      <c r="Z914" s="12"/>
      <c r="AA914" s="12"/>
      <c r="AB914" s="12"/>
      <c r="AC914" s="12"/>
      <c r="AD914" s="12"/>
      <c r="AE914" s="12"/>
      <c r="AF914" s="2"/>
      <c r="AG914" s="9"/>
      <c r="AH914" s="2"/>
      <c r="AI914" s="9"/>
    </row>
    <row r="915" spans="1:35" s="27" customFormat="1" x14ac:dyDescent="0.25">
      <c r="A915" s="95"/>
      <c r="B915" s="2"/>
      <c r="C915" s="2"/>
      <c r="Q915" s="103"/>
      <c r="R915" s="12"/>
      <c r="S915" s="12"/>
      <c r="T915" s="12"/>
      <c r="U915" s="12"/>
      <c r="V915" s="12"/>
      <c r="W915" s="12"/>
      <c r="X915" s="12"/>
      <c r="Y915" s="12"/>
      <c r="Z915" s="12"/>
      <c r="AA915" s="12"/>
      <c r="AB915" s="12"/>
      <c r="AC915" s="12"/>
      <c r="AD915" s="12"/>
      <c r="AE915" s="12"/>
      <c r="AF915" s="2"/>
      <c r="AG915" s="9"/>
      <c r="AH915" s="2"/>
      <c r="AI915" s="9"/>
    </row>
    <row r="916" spans="1:35" s="27" customFormat="1" x14ac:dyDescent="0.25">
      <c r="A916" s="95"/>
      <c r="B916" s="2"/>
      <c r="C916" s="2"/>
      <c r="Q916" s="103"/>
      <c r="R916" s="12"/>
      <c r="S916" s="12"/>
      <c r="T916" s="12"/>
      <c r="U916" s="12"/>
      <c r="V916" s="12"/>
      <c r="W916" s="12"/>
      <c r="X916" s="12"/>
      <c r="Y916" s="12"/>
      <c r="Z916" s="12"/>
      <c r="AA916" s="12"/>
      <c r="AB916" s="12"/>
      <c r="AC916" s="12"/>
      <c r="AD916" s="12"/>
      <c r="AE916" s="12"/>
      <c r="AF916" s="2"/>
      <c r="AG916" s="9"/>
      <c r="AH916" s="2"/>
      <c r="AI916" s="9"/>
    </row>
    <row r="917" spans="1:35" s="27" customFormat="1" x14ac:dyDescent="0.25">
      <c r="A917" s="95"/>
      <c r="B917" s="2"/>
      <c r="C917" s="2"/>
      <c r="Q917" s="103"/>
      <c r="R917" s="12"/>
      <c r="S917" s="12"/>
      <c r="T917" s="12"/>
      <c r="U917" s="12"/>
      <c r="V917" s="12"/>
      <c r="W917" s="12"/>
      <c r="X917" s="12"/>
      <c r="Y917" s="12"/>
      <c r="Z917" s="12"/>
      <c r="AA917" s="12"/>
      <c r="AB917" s="12"/>
      <c r="AC917" s="12"/>
      <c r="AD917" s="12"/>
      <c r="AE917" s="12"/>
      <c r="AF917" s="2"/>
      <c r="AG917" s="9"/>
      <c r="AH917" s="2"/>
      <c r="AI917" s="9"/>
    </row>
    <row r="918" spans="1:35" s="27" customFormat="1" x14ac:dyDescent="0.25">
      <c r="A918" s="95"/>
      <c r="B918" s="2"/>
      <c r="C918" s="2"/>
      <c r="Q918" s="103"/>
      <c r="R918" s="12"/>
      <c r="S918" s="12"/>
      <c r="T918" s="12"/>
      <c r="U918" s="12"/>
      <c r="V918" s="12"/>
      <c r="W918" s="12"/>
      <c r="X918" s="12"/>
      <c r="Y918" s="12"/>
      <c r="Z918" s="12"/>
      <c r="AA918" s="12"/>
      <c r="AB918" s="12"/>
      <c r="AC918" s="12"/>
      <c r="AD918" s="12"/>
      <c r="AE918" s="12"/>
      <c r="AF918" s="2"/>
      <c r="AG918" s="9"/>
      <c r="AH918" s="2"/>
      <c r="AI918" s="9"/>
    </row>
    <row r="919" spans="1:35" s="27" customFormat="1" x14ac:dyDescent="0.25">
      <c r="A919" s="95"/>
      <c r="B919" s="2"/>
      <c r="C919" s="2"/>
      <c r="Q919" s="103"/>
      <c r="R919" s="12"/>
      <c r="S919" s="12"/>
      <c r="T919" s="12"/>
      <c r="U919" s="12"/>
      <c r="V919" s="12"/>
      <c r="W919" s="12"/>
      <c r="X919" s="12"/>
      <c r="Y919" s="12"/>
      <c r="Z919" s="12"/>
      <c r="AA919" s="12"/>
      <c r="AB919" s="12"/>
      <c r="AC919" s="12"/>
      <c r="AD919" s="12"/>
      <c r="AE919" s="12"/>
      <c r="AF919" s="2"/>
      <c r="AG919" s="9"/>
      <c r="AH919" s="2"/>
      <c r="AI919" s="9"/>
    </row>
    <row r="920" spans="1:35" s="27" customFormat="1" x14ac:dyDescent="0.25">
      <c r="A920" s="95"/>
      <c r="B920" s="2"/>
      <c r="C920" s="2"/>
      <c r="Q920" s="103"/>
      <c r="R920" s="12"/>
      <c r="S920" s="12"/>
      <c r="T920" s="12"/>
      <c r="U920" s="12"/>
      <c r="V920" s="12"/>
      <c r="W920" s="12"/>
      <c r="X920" s="12"/>
      <c r="Y920" s="12"/>
      <c r="Z920" s="12"/>
      <c r="AA920" s="12"/>
      <c r="AB920" s="12"/>
      <c r="AC920" s="12"/>
      <c r="AD920" s="12"/>
      <c r="AE920" s="12"/>
      <c r="AF920" s="2"/>
      <c r="AG920" s="9"/>
      <c r="AH920" s="2"/>
      <c r="AI920" s="9"/>
    </row>
    <row r="921" spans="1:35" s="27" customFormat="1" x14ac:dyDescent="0.25">
      <c r="A921" s="95"/>
      <c r="B921" s="2"/>
      <c r="C921" s="2"/>
      <c r="Q921" s="103"/>
      <c r="R921" s="12"/>
      <c r="S921" s="12"/>
      <c r="T921" s="12"/>
      <c r="U921" s="12"/>
      <c r="V921" s="12"/>
      <c r="W921" s="12"/>
      <c r="X921" s="12"/>
      <c r="Y921" s="12"/>
      <c r="Z921" s="12"/>
      <c r="AA921" s="12"/>
      <c r="AB921" s="12"/>
      <c r="AC921" s="12"/>
      <c r="AD921" s="12"/>
      <c r="AE921" s="12"/>
      <c r="AF921" s="2"/>
      <c r="AG921" s="9"/>
      <c r="AH921" s="2"/>
      <c r="AI921" s="9"/>
    </row>
    <row r="922" spans="1:35" s="27" customFormat="1" x14ac:dyDescent="0.25">
      <c r="A922" s="95"/>
      <c r="B922" s="2"/>
      <c r="C922" s="2"/>
      <c r="Q922" s="103"/>
      <c r="R922" s="12"/>
      <c r="S922" s="12"/>
      <c r="T922" s="12"/>
      <c r="U922" s="12"/>
      <c r="V922" s="12"/>
      <c r="W922" s="12"/>
      <c r="X922" s="12"/>
      <c r="Y922" s="12"/>
      <c r="Z922" s="12"/>
      <c r="AA922" s="12"/>
      <c r="AB922" s="12"/>
      <c r="AC922" s="12"/>
      <c r="AD922" s="12"/>
      <c r="AE922" s="12"/>
      <c r="AF922" s="2"/>
      <c r="AG922" s="9"/>
      <c r="AH922" s="2"/>
      <c r="AI922" s="9"/>
    </row>
    <row r="923" spans="1:35" s="27" customFormat="1" x14ac:dyDescent="0.25">
      <c r="A923" s="95"/>
      <c r="B923" s="2"/>
      <c r="C923" s="2"/>
      <c r="Q923" s="103"/>
      <c r="R923" s="12"/>
      <c r="S923" s="12"/>
      <c r="T923" s="12"/>
      <c r="U923" s="12"/>
      <c r="V923" s="12"/>
      <c r="W923" s="12"/>
      <c r="X923" s="12"/>
      <c r="Y923" s="12"/>
      <c r="Z923" s="12"/>
      <c r="AA923" s="12"/>
      <c r="AB923" s="12"/>
      <c r="AC923" s="12"/>
      <c r="AD923" s="12"/>
      <c r="AE923" s="12"/>
      <c r="AF923" s="2"/>
      <c r="AG923" s="9"/>
      <c r="AH923" s="2"/>
      <c r="AI923" s="9"/>
    </row>
    <row r="924" spans="1:35" s="27" customFormat="1" x14ac:dyDescent="0.25">
      <c r="A924" s="95"/>
      <c r="B924" s="2"/>
      <c r="C924" s="2"/>
      <c r="Q924" s="103"/>
      <c r="R924" s="12"/>
      <c r="S924" s="12"/>
      <c r="T924" s="12"/>
      <c r="U924" s="12"/>
      <c r="V924" s="12"/>
      <c r="W924" s="12"/>
      <c r="X924" s="12"/>
      <c r="Y924" s="12"/>
      <c r="Z924" s="12"/>
      <c r="AA924" s="12"/>
      <c r="AB924" s="12"/>
      <c r="AC924" s="12"/>
      <c r="AD924" s="12"/>
      <c r="AE924" s="12"/>
      <c r="AF924" s="2"/>
      <c r="AG924" s="9"/>
      <c r="AH924" s="2"/>
      <c r="AI924" s="9"/>
    </row>
    <row r="925" spans="1:35" s="27" customFormat="1" x14ac:dyDescent="0.25">
      <c r="A925" s="95"/>
      <c r="B925" s="2"/>
      <c r="C925" s="2"/>
      <c r="Q925" s="103"/>
      <c r="R925" s="12"/>
      <c r="S925" s="12"/>
      <c r="T925" s="12"/>
      <c r="U925" s="12"/>
      <c r="V925" s="12"/>
      <c r="W925" s="12"/>
      <c r="X925" s="12"/>
      <c r="Y925" s="12"/>
      <c r="Z925" s="12"/>
      <c r="AA925" s="12"/>
      <c r="AB925" s="12"/>
      <c r="AC925" s="12"/>
      <c r="AD925" s="12"/>
      <c r="AE925" s="12"/>
      <c r="AF925" s="2"/>
      <c r="AG925" s="9"/>
      <c r="AH925" s="2"/>
      <c r="AI925" s="9"/>
    </row>
    <row r="926" spans="1:35" s="27" customFormat="1" x14ac:dyDescent="0.25">
      <c r="A926" s="95"/>
      <c r="B926" s="2"/>
      <c r="C926" s="2"/>
      <c r="Q926" s="103"/>
      <c r="R926" s="12"/>
      <c r="S926" s="12"/>
      <c r="T926" s="12"/>
      <c r="U926" s="12"/>
      <c r="V926" s="12"/>
      <c r="W926" s="12"/>
      <c r="X926" s="12"/>
      <c r="Y926" s="12"/>
      <c r="Z926" s="12"/>
      <c r="AA926" s="12"/>
      <c r="AB926" s="12"/>
      <c r="AC926" s="12"/>
      <c r="AD926" s="12"/>
      <c r="AE926" s="12"/>
      <c r="AF926" s="2"/>
      <c r="AG926" s="9"/>
      <c r="AH926" s="2"/>
      <c r="AI926" s="9"/>
    </row>
    <row r="927" spans="1:35" s="27" customFormat="1" x14ac:dyDescent="0.25">
      <c r="A927" s="95"/>
      <c r="B927" s="2"/>
      <c r="C927" s="2"/>
      <c r="Q927" s="103"/>
      <c r="R927" s="12"/>
      <c r="S927" s="12"/>
      <c r="T927" s="12"/>
      <c r="U927" s="12"/>
      <c r="V927" s="12"/>
      <c r="W927" s="12"/>
      <c r="X927" s="12"/>
      <c r="Y927" s="12"/>
      <c r="Z927" s="12"/>
      <c r="AA927" s="12"/>
      <c r="AB927" s="12"/>
      <c r="AC927" s="12"/>
      <c r="AD927" s="12"/>
      <c r="AE927" s="12"/>
      <c r="AF927" s="2"/>
      <c r="AG927" s="9"/>
      <c r="AH927" s="2"/>
      <c r="AI927" s="9"/>
    </row>
    <row r="928" spans="1:35" s="27" customFormat="1" x14ac:dyDescent="0.25">
      <c r="A928" s="95"/>
      <c r="B928" s="2"/>
      <c r="C928" s="2"/>
      <c r="Q928" s="103"/>
      <c r="R928" s="12"/>
      <c r="S928" s="12"/>
      <c r="T928" s="12"/>
      <c r="U928" s="12"/>
      <c r="V928" s="12"/>
      <c r="W928" s="12"/>
      <c r="X928" s="12"/>
      <c r="Y928" s="12"/>
      <c r="Z928" s="12"/>
      <c r="AA928" s="12"/>
      <c r="AB928" s="12"/>
      <c r="AC928" s="12"/>
      <c r="AD928" s="12"/>
      <c r="AE928" s="12"/>
      <c r="AF928" s="2"/>
      <c r="AG928" s="9"/>
      <c r="AH928" s="2"/>
      <c r="AI928" s="9"/>
    </row>
    <row r="929" spans="1:35" s="27" customFormat="1" x14ac:dyDescent="0.25">
      <c r="A929" s="95"/>
      <c r="B929" s="2"/>
      <c r="C929" s="2"/>
      <c r="Q929" s="103"/>
      <c r="R929" s="12"/>
      <c r="S929" s="12"/>
      <c r="T929" s="12"/>
      <c r="U929" s="12"/>
      <c r="V929" s="12"/>
      <c r="W929" s="12"/>
      <c r="X929" s="12"/>
      <c r="Y929" s="12"/>
      <c r="Z929" s="12"/>
      <c r="AA929" s="12"/>
      <c r="AB929" s="12"/>
      <c r="AC929" s="12"/>
      <c r="AD929" s="12"/>
      <c r="AE929" s="12"/>
      <c r="AF929" s="2"/>
      <c r="AG929" s="9"/>
      <c r="AH929" s="2"/>
      <c r="AI929" s="9"/>
    </row>
    <row r="930" spans="1:35" s="27" customFormat="1" x14ac:dyDescent="0.25">
      <c r="A930" s="95"/>
      <c r="B930" s="2"/>
      <c r="C930" s="2"/>
      <c r="Q930" s="103"/>
      <c r="R930" s="12"/>
      <c r="S930" s="12"/>
      <c r="T930" s="12"/>
      <c r="U930" s="12"/>
      <c r="V930" s="12"/>
      <c r="W930" s="12"/>
      <c r="X930" s="12"/>
      <c r="Y930" s="12"/>
      <c r="Z930" s="12"/>
      <c r="AA930" s="12"/>
      <c r="AB930" s="12"/>
      <c r="AC930" s="12"/>
      <c r="AD930" s="12"/>
      <c r="AE930" s="12"/>
      <c r="AF930" s="2"/>
      <c r="AG930" s="9"/>
      <c r="AH930" s="2"/>
      <c r="AI930" s="9"/>
    </row>
    <row r="931" spans="1:35" s="27" customFormat="1" x14ac:dyDescent="0.25">
      <c r="A931" s="95"/>
      <c r="B931" s="2"/>
      <c r="C931" s="2"/>
      <c r="Q931" s="103"/>
      <c r="R931" s="12"/>
      <c r="S931" s="12"/>
      <c r="T931" s="12"/>
      <c r="U931" s="12"/>
      <c r="V931" s="12"/>
      <c r="W931" s="12"/>
      <c r="X931" s="12"/>
      <c r="Y931" s="12"/>
      <c r="Z931" s="12"/>
      <c r="AA931" s="12"/>
      <c r="AB931" s="12"/>
      <c r="AC931" s="12"/>
      <c r="AD931" s="12"/>
      <c r="AE931" s="12"/>
      <c r="AF931" s="2"/>
      <c r="AG931" s="9"/>
      <c r="AH931" s="2"/>
      <c r="AI931" s="9"/>
    </row>
    <row r="932" spans="1:35" s="27" customFormat="1" x14ac:dyDescent="0.25">
      <c r="A932" s="95"/>
      <c r="B932" s="2"/>
      <c r="C932" s="2"/>
      <c r="Q932" s="103"/>
      <c r="R932" s="12"/>
      <c r="S932" s="12"/>
      <c r="T932" s="12"/>
      <c r="U932" s="12"/>
      <c r="V932" s="12"/>
      <c r="W932" s="12"/>
      <c r="X932" s="12"/>
      <c r="Y932" s="12"/>
      <c r="Z932" s="12"/>
      <c r="AA932" s="12"/>
      <c r="AB932" s="12"/>
      <c r="AC932" s="12"/>
      <c r="AD932" s="12"/>
      <c r="AE932" s="12"/>
      <c r="AF932" s="2"/>
      <c r="AG932" s="9"/>
      <c r="AH932" s="2"/>
      <c r="AI932" s="9"/>
    </row>
    <row r="933" spans="1:35" s="27" customFormat="1" x14ac:dyDescent="0.25">
      <c r="A933" s="95"/>
      <c r="B933" s="2"/>
      <c r="C933" s="2"/>
      <c r="Q933" s="103"/>
      <c r="R933" s="12"/>
      <c r="S933" s="12"/>
      <c r="T933" s="12"/>
      <c r="U933" s="12"/>
      <c r="V933" s="12"/>
      <c r="W933" s="12"/>
      <c r="X933" s="12"/>
      <c r="Y933" s="12"/>
      <c r="Z933" s="12"/>
      <c r="AA933" s="12"/>
      <c r="AB933" s="12"/>
      <c r="AC933" s="12"/>
      <c r="AD933" s="12"/>
      <c r="AE933" s="12"/>
      <c r="AF933" s="2"/>
      <c r="AG933" s="9"/>
      <c r="AH933" s="2"/>
      <c r="AI933" s="9"/>
    </row>
    <row r="934" spans="1:35" s="27" customFormat="1" x14ac:dyDescent="0.25">
      <c r="A934" s="95"/>
      <c r="B934" s="2"/>
      <c r="C934" s="2"/>
      <c r="Q934" s="103"/>
      <c r="R934" s="12"/>
      <c r="S934" s="12"/>
      <c r="T934" s="12"/>
      <c r="U934" s="12"/>
      <c r="V934" s="12"/>
      <c r="W934" s="12"/>
      <c r="X934" s="12"/>
      <c r="Y934" s="12"/>
      <c r="Z934" s="12"/>
      <c r="AA934" s="12"/>
      <c r="AB934" s="12"/>
      <c r="AC934" s="12"/>
      <c r="AD934" s="12"/>
      <c r="AE934" s="12"/>
      <c r="AF934" s="2"/>
      <c r="AG934" s="9"/>
      <c r="AH934" s="2"/>
      <c r="AI934" s="9"/>
    </row>
    <row r="935" spans="1:35" s="27" customFormat="1" x14ac:dyDescent="0.25">
      <c r="A935" s="95"/>
      <c r="B935" s="2"/>
      <c r="C935" s="2"/>
      <c r="Q935" s="103"/>
      <c r="R935" s="12"/>
      <c r="S935" s="12"/>
      <c r="T935" s="12"/>
      <c r="U935" s="12"/>
      <c r="V935" s="12"/>
      <c r="W935" s="12"/>
      <c r="X935" s="12"/>
      <c r="Y935" s="12"/>
      <c r="Z935" s="12"/>
      <c r="AA935" s="12"/>
      <c r="AB935" s="12"/>
      <c r="AC935" s="12"/>
      <c r="AD935" s="12"/>
      <c r="AE935" s="12"/>
      <c r="AF935" s="2"/>
      <c r="AG935" s="9"/>
      <c r="AH935" s="2"/>
      <c r="AI935" s="9"/>
    </row>
    <row r="936" spans="1:35" s="27" customFormat="1" x14ac:dyDescent="0.25">
      <c r="A936" s="95"/>
      <c r="B936" s="2"/>
      <c r="C936" s="2"/>
      <c r="Q936" s="103"/>
      <c r="R936" s="12"/>
      <c r="S936" s="12"/>
      <c r="T936" s="12"/>
      <c r="U936" s="12"/>
      <c r="V936" s="12"/>
      <c r="W936" s="12"/>
      <c r="X936" s="12"/>
      <c r="Y936" s="12"/>
      <c r="Z936" s="12"/>
      <c r="AA936" s="12"/>
      <c r="AB936" s="12"/>
      <c r="AC936" s="12"/>
      <c r="AD936" s="12"/>
      <c r="AE936" s="12"/>
      <c r="AF936" s="2"/>
      <c r="AG936" s="9"/>
      <c r="AH936" s="2"/>
      <c r="AI936" s="9"/>
    </row>
    <row r="937" spans="1:35" s="27" customFormat="1" x14ac:dyDescent="0.25">
      <c r="A937" s="95"/>
      <c r="B937" s="2"/>
      <c r="C937" s="2"/>
      <c r="Q937" s="103"/>
      <c r="R937" s="12"/>
      <c r="S937" s="12"/>
      <c r="T937" s="12"/>
      <c r="U937" s="12"/>
      <c r="V937" s="12"/>
      <c r="W937" s="12"/>
      <c r="X937" s="12"/>
      <c r="Y937" s="12"/>
      <c r="Z937" s="12"/>
      <c r="AA937" s="12"/>
      <c r="AB937" s="12"/>
      <c r="AC937" s="12"/>
      <c r="AD937" s="12"/>
      <c r="AE937" s="12"/>
      <c r="AF937" s="2"/>
      <c r="AG937" s="9"/>
      <c r="AH937" s="2"/>
      <c r="AI937" s="9"/>
    </row>
    <row r="938" spans="1:35" s="27" customFormat="1" x14ac:dyDescent="0.25">
      <c r="A938" s="95"/>
      <c r="B938" s="2"/>
      <c r="C938" s="2"/>
      <c r="Q938" s="103"/>
      <c r="R938" s="12"/>
      <c r="S938" s="12"/>
      <c r="T938" s="12"/>
      <c r="U938" s="12"/>
      <c r="V938" s="12"/>
      <c r="W938" s="12"/>
      <c r="X938" s="12"/>
      <c r="Y938" s="12"/>
      <c r="Z938" s="12"/>
      <c r="AA938" s="12"/>
      <c r="AB938" s="12"/>
      <c r="AC938" s="12"/>
      <c r="AD938" s="12"/>
      <c r="AE938" s="12"/>
      <c r="AF938" s="2"/>
      <c r="AG938" s="9"/>
      <c r="AH938" s="2"/>
      <c r="AI938" s="9"/>
    </row>
    <row r="939" spans="1:35" s="27" customFormat="1" x14ac:dyDescent="0.25">
      <c r="A939" s="95"/>
      <c r="B939" s="2"/>
      <c r="C939" s="2"/>
      <c r="Q939" s="103"/>
      <c r="R939" s="12"/>
      <c r="S939" s="12"/>
      <c r="T939" s="12"/>
      <c r="U939" s="12"/>
      <c r="V939" s="12"/>
      <c r="W939" s="12"/>
      <c r="X939" s="12"/>
      <c r="Y939" s="12"/>
      <c r="Z939" s="12"/>
      <c r="AA939" s="12"/>
      <c r="AB939" s="12"/>
      <c r="AC939" s="12"/>
      <c r="AD939" s="12"/>
      <c r="AE939" s="12"/>
      <c r="AF939" s="2"/>
      <c r="AG939" s="9"/>
      <c r="AH939" s="2"/>
      <c r="AI939" s="9"/>
    </row>
    <row r="940" spans="1:35" s="27" customFormat="1" x14ac:dyDescent="0.25">
      <c r="A940" s="95"/>
      <c r="B940" s="2"/>
      <c r="C940" s="2"/>
      <c r="Q940" s="103"/>
      <c r="R940" s="12"/>
      <c r="S940" s="12"/>
      <c r="T940" s="12"/>
      <c r="U940" s="12"/>
      <c r="V940" s="12"/>
      <c r="W940" s="12"/>
      <c r="X940" s="12"/>
      <c r="Y940" s="12"/>
      <c r="Z940" s="12"/>
      <c r="AA940" s="12"/>
      <c r="AB940" s="12"/>
      <c r="AC940" s="12"/>
      <c r="AD940" s="12"/>
      <c r="AE940" s="12"/>
      <c r="AF940" s="2"/>
      <c r="AG940" s="9"/>
      <c r="AH940" s="2"/>
      <c r="AI940" s="9"/>
    </row>
    <row r="941" spans="1:35" s="27" customFormat="1" x14ac:dyDescent="0.25">
      <c r="A941" s="95"/>
      <c r="B941" s="2"/>
      <c r="C941" s="2"/>
      <c r="Q941" s="103"/>
      <c r="R941" s="12"/>
      <c r="S941" s="12"/>
      <c r="T941" s="12"/>
      <c r="U941" s="12"/>
      <c r="V941" s="12"/>
      <c r="W941" s="12"/>
      <c r="X941" s="12"/>
      <c r="Y941" s="12"/>
      <c r="Z941" s="12"/>
      <c r="AA941" s="12"/>
      <c r="AB941" s="12"/>
      <c r="AC941" s="12"/>
      <c r="AD941" s="12"/>
      <c r="AE941" s="12"/>
      <c r="AF941" s="2"/>
      <c r="AG941" s="9"/>
      <c r="AH941" s="2"/>
      <c r="AI941" s="9"/>
    </row>
    <row r="942" spans="1:35" s="27" customFormat="1" x14ac:dyDescent="0.25">
      <c r="A942" s="95"/>
      <c r="B942" s="2"/>
      <c r="C942" s="2"/>
      <c r="Q942" s="103"/>
      <c r="R942" s="12"/>
      <c r="S942" s="12"/>
      <c r="T942" s="12"/>
      <c r="U942" s="12"/>
      <c r="V942" s="12"/>
      <c r="W942" s="12"/>
      <c r="X942" s="12"/>
      <c r="Y942" s="12"/>
      <c r="Z942" s="12"/>
      <c r="AA942" s="12"/>
      <c r="AB942" s="12"/>
      <c r="AC942" s="12"/>
      <c r="AD942" s="12"/>
      <c r="AE942" s="12"/>
      <c r="AF942" s="2"/>
      <c r="AG942" s="9"/>
      <c r="AH942" s="2"/>
      <c r="AI942" s="9"/>
    </row>
    <row r="943" spans="1:35" s="27" customFormat="1" x14ac:dyDescent="0.25">
      <c r="A943" s="95"/>
      <c r="B943" s="2"/>
      <c r="C943" s="2"/>
      <c r="Q943" s="103"/>
      <c r="R943" s="12"/>
      <c r="S943" s="12"/>
      <c r="T943" s="12"/>
      <c r="U943" s="12"/>
      <c r="V943" s="12"/>
      <c r="W943" s="12"/>
      <c r="X943" s="12"/>
      <c r="Y943" s="12"/>
      <c r="Z943" s="12"/>
      <c r="AA943" s="12"/>
      <c r="AB943" s="12"/>
      <c r="AC943" s="12"/>
      <c r="AD943" s="12"/>
      <c r="AE943" s="12"/>
      <c r="AF943" s="2"/>
      <c r="AG943" s="9"/>
      <c r="AH943" s="2"/>
      <c r="AI943" s="9"/>
    </row>
    <row r="944" spans="1:35" s="27" customFormat="1" x14ac:dyDescent="0.25">
      <c r="A944" s="95"/>
      <c r="B944" s="2"/>
      <c r="C944" s="2"/>
      <c r="Q944" s="103"/>
      <c r="R944" s="12"/>
      <c r="S944" s="12"/>
      <c r="T944" s="12"/>
      <c r="U944" s="12"/>
      <c r="V944" s="12"/>
      <c r="W944" s="12"/>
      <c r="X944" s="12"/>
      <c r="Y944" s="12"/>
      <c r="Z944" s="12"/>
      <c r="AA944" s="12"/>
      <c r="AB944" s="12"/>
      <c r="AC944" s="12"/>
      <c r="AD944" s="12"/>
      <c r="AE944" s="12"/>
      <c r="AF944" s="2"/>
      <c r="AG944" s="9"/>
      <c r="AH944" s="2"/>
      <c r="AI944" s="9"/>
    </row>
    <row r="945" spans="1:35" s="27" customFormat="1" x14ac:dyDescent="0.25">
      <c r="A945" s="95"/>
      <c r="B945" s="2"/>
      <c r="C945" s="2"/>
      <c r="Q945" s="103"/>
      <c r="R945" s="12"/>
      <c r="S945" s="12"/>
      <c r="T945" s="12"/>
      <c r="U945" s="12"/>
      <c r="V945" s="12"/>
      <c r="W945" s="12"/>
      <c r="X945" s="12"/>
      <c r="Y945" s="12"/>
      <c r="Z945" s="12"/>
      <c r="AA945" s="12"/>
      <c r="AB945" s="12"/>
      <c r="AC945" s="12"/>
      <c r="AD945" s="12"/>
      <c r="AE945" s="12"/>
      <c r="AF945" s="2"/>
      <c r="AG945" s="9"/>
      <c r="AH945" s="2"/>
      <c r="AI945" s="9"/>
    </row>
    <row r="946" spans="1:35" s="27" customFormat="1" x14ac:dyDescent="0.25">
      <c r="A946" s="95"/>
      <c r="B946" s="2"/>
      <c r="C946" s="2"/>
      <c r="Q946" s="103"/>
      <c r="R946" s="12"/>
      <c r="S946" s="12"/>
      <c r="T946" s="12"/>
      <c r="U946" s="12"/>
      <c r="V946" s="12"/>
      <c r="W946" s="12"/>
      <c r="X946" s="12"/>
      <c r="Y946" s="12"/>
      <c r="Z946" s="12"/>
      <c r="AA946" s="12"/>
      <c r="AB946" s="12"/>
      <c r="AC946" s="12"/>
      <c r="AD946" s="12"/>
      <c r="AE946" s="12"/>
      <c r="AF946" s="2"/>
      <c r="AG946" s="9"/>
      <c r="AH946" s="2"/>
      <c r="AI946" s="9"/>
    </row>
    <row r="947" spans="1:35" s="27" customFormat="1" x14ac:dyDescent="0.25">
      <c r="A947" s="95"/>
      <c r="B947" s="2"/>
      <c r="C947" s="2"/>
      <c r="Q947" s="103"/>
      <c r="R947" s="12"/>
      <c r="S947" s="12"/>
      <c r="T947" s="12"/>
      <c r="U947" s="12"/>
      <c r="V947" s="12"/>
      <c r="W947" s="12"/>
      <c r="X947" s="12"/>
      <c r="Y947" s="12"/>
      <c r="Z947" s="12"/>
      <c r="AA947" s="12"/>
      <c r="AB947" s="12"/>
      <c r="AC947" s="12"/>
      <c r="AD947" s="12"/>
      <c r="AE947" s="12"/>
      <c r="AF947" s="2"/>
      <c r="AG947" s="9"/>
      <c r="AH947" s="2"/>
      <c r="AI947" s="9"/>
    </row>
    <row r="948" spans="1:35" s="27" customFormat="1" x14ac:dyDescent="0.25">
      <c r="A948" s="95"/>
      <c r="B948" s="2"/>
      <c r="C948" s="2"/>
      <c r="Q948" s="103"/>
      <c r="R948" s="12"/>
      <c r="S948" s="12"/>
      <c r="T948" s="12"/>
      <c r="U948" s="12"/>
      <c r="V948" s="12"/>
      <c r="W948" s="12"/>
      <c r="X948" s="12"/>
      <c r="Y948" s="12"/>
      <c r="Z948" s="12"/>
      <c r="AA948" s="12"/>
      <c r="AB948" s="12"/>
      <c r="AC948" s="12"/>
      <c r="AD948" s="12"/>
      <c r="AE948" s="12"/>
      <c r="AF948" s="2"/>
      <c r="AG948" s="9"/>
      <c r="AH948" s="2"/>
      <c r="AI948" s="9"/>
    </row>
    <row r="949" spans="1:35" s="27" customFormat="1" x14ac:dyDescent="0.25">
      <c r="A949" s="95"/>
      <c r="B949" s="2"/>
      <c r="C949" s="2"/>
      <c r="Q949" s="103"/>
      <c r="R949" s="12"/>
      <c r="S949" s="12"/>
      <c r="T949" s="12"/>
      <c r="U949" s="12"/>
      <c r="V949" s="12"/>
      <c r="W949" s="12"/>
      <c r="X949" s="12"/>
      <c r="Y949" s="12"/>
      <c r="Z949" s="12"/>
      <c r="AA949" s="12"/>
      <c r="AB949" s="12"/>
      <c r="AC949" s="12"/>
      <c r="AD949" s="12"/>
      <c r="AE949" s="12"/>
      <c r="AF949" s="2"/>
      <c r="AG949" s="9"/>
      <c r="AH949" s="2"/>
      <c r="AI949" s="9"/>
    </row>
    <row r="950" spans="1:35" s="27" customFormat="1" x14ac:dyDescent="0.25">
      <c r="A950" s="95"/>
      <c r="B950" s="2"/>
      <c r="C950" s="2"/>
      <c r="Q950" s="103"/>
      <c r="R950" s="12"/>
      <c r="S950" s="12"/>
      <c r="T950" s="12"/>
      <c r="U950" s="12"/>
      <c r="V950" s="12"/>
      <c r="W950" s="12"/>
      <c r="X950" s="12"/>
      <c r="Y950" s="12"/>
      <c r="Z950" s="12"/>
      <c r="AA950" s="12"/>
      <c r="AB950" s="12"/>
      <c r="AC950" s="12"/>
      <c r="AD950" s="12"/>
      <c r="AE950" s="12"/>
      <c r="AF950" s="2"/>
      <c r="AG950" s="9"/>
      <c r="AH950" s="2"/>
      <c r="AI950" s="9"/>
    </row>
    <row r="951" spans="1:35" s="27" customFormat="1" x14ac:dyDescent="0.25">
      <c r="A951" s="95"/>
      <c r="B951" s="2"/>
      <c r="C951" s="2"/>
      <c r="Q951" s="103"/>
      <c r="R951" s="12"/>
      <c r="S951" s="12"/>
      <c r="T951" s="12"/>
      <c r="U951" s="12"/>
      <c r="V951" s="12"/>
      <c r="W951" s="12"/>
      <c r="X951" s="12"/>
      <c r="Y951" s="12"/>
      <c r="Z951" s="12"/>
      <c r="AA951" s="12"/>
      <c r="AB951" s="12"/>
      <c r="AC951" s="12"/>
      <c r="AD951" s="12"/>
      <c r="AE951" s="12"/>
      <c r="AF951" s="2"/>
      <c r="AG951" s="9"/>
      <c r="AH951" s="2"/>
      <c r="AI951" s="9"/>
    </row>
    <row r="952" spans="1:35" s="27" customFormat="1" x14ac:dyDescent="0.25">
      <c r="A952" s="95"/>
      <c r="B952" s="2"/>
      <c r="C952" s="2"/>
      <c r="Q952" s="103"/>
      <c r="R952" s="12"/>
      <c r="S952" s="12"/>
      <c r="T952" s="12"/>
      <c r="U952" s="12"/>
      <c r="V952" s="12"/>
      <c r="W952" s="12"/>
      <c r="X952" s="12"/>
      <c r="Y952" s="12"/>
      <c r="Z952" s="12"/>
      <c r="AA952" s="12"/>
      <c r="AB952" s="12"/>
      <c r="AC952" s="12"/>
      <c r="AD952" s="12"/>
      <c r="AE952" s="12"/>
      <c r="AF952" s="2"/>
      <c r="AG952" s="9"/>
      <c r="AH952" s="2"/>
      <c r="AI952" s="9"/>
    </row>
    <row r="953" spans="1:35" s="27" customFormat="1" x14ac:dyDescent="0.25">
      <c r="A953" s="95"/>
      <c r="B953" s="2"/>
      <c r="C953" s="2"/>
      <c r="Q953" s="103"/>
      <c r="R953" s="12"/>
      <c r="S953" s="12"/>
      <c r="T953" s="12"/>
      <c r="U953" s="12"/>
      <c r="V953" s="12"/>
      <c r="W953" s="12"/>
      <c r="X953" s="12"/>
      <c r="Y953" s="12"/>
      <c r="Z953" s="12"/>
      <c r="AA953" s="12"/>
      <c r="AB953" s="12"/>
      <c r="AC953" s="12"/>
      <c r="AD953" s="12"/>
      <c r="AE953" s="12"/>
      <c r="AF953" s="2"/>
      <c r="AG953" s="9"/>
      <c r="AH953" s="2"/>
      <c r="AI953" s="9"/>
    </row>
    <row r="954" spans="1:35" s="27" customFormat="1" x14ac:dyDescent="0.25">
      <c r="A954" s="95"/>
      <c r="B954" s="2"/>
      <c r="C954" s="2"/>
      <c r="Q954" s="103"/>
      <c r="R954" s="12"/>
      <c r="S954" s="12"/>
      <c r="T954" s="12"/>
      <c r="U954" s="12"/>
      <c r="V954" s="12"/>
      <c r="W954" s="12"/>
      <c r="X954" s="12"/>
      <c r="Y954" s="12"/>
      <c r="Z954" s="12"/>
      <c r="AA954" s="12"/>
      <c r="AB954" s="12"/>
      <c r="AC954" s="12"/>
      <c r="AD954" s="12"/>
      <c r="AE954" s="12"/>
      <c r="AF954" s="2"/>
      <c r="AG954" s="9"/>
      <c r="AH954" s="2"/>
      <c r="AI954" s="9"/>
    </row>
    <row r="955" spans="1:35" s="27" customFormat="1" x14ac:dyDescent="0.25">
      <c r="A955" s="95"/>
      <c r="B955" s="2"/>
      <c r="C955" s="2"/>
      <c r="Q955" s="103"/>
      <c r="R955" s="12"/>
      <c r="S955" s="12"/>
      <c r="T955" s="12"/>
      <c r="U955" s="12"/>
      <c r="V955" s="12"/>
      <c r="W955" s="12"/>
      <c r="X955" s="12"/>
      <c r="Y955" s="12"/>
      <c r="Z955" s="12"/>
      <c r="AA955" s="12"/>
      <c r="AB955" s="12"/>
      <c r="AC955" s="12"/>
      <c r="AD955" s="12"/>
      <c r="AE955" s="12"/>
      <c r="AF955" s="2"/>
      <c r="AG955" s="9"/>
      <c r="AH955" s="2"/>
      <c r="AI955" s="9"/>
    </row>
    <row r="956" spans="1:35" s="27" customFormat="1" x14ac:dyDescent="0.25">
      <c r="A956" s="95"/>
      <c r="B956" s="2"/>
      <c r="C956" s="2"/>
      <c r="Q956" s="103"/>
      <c r="R956" s="12"/>
      <c r="S956" s="12"/>
      <c r="T956" s="12"/>
      <c r="U956" s="12"/>
      <c r="V956" s="12"/>
      <c r="W956" s="12"/>
      <c r="X956" s="12"/>
      <c r="Y956" s="12"/>
      <c r="Z956" s="12"/>
      <c r="AA956" s="12"/>
      <c r="AB956" s="12"/>
      <c r="AC956" s="12"/>
      <c r="AD956" s="12"/>
      <c r="AE956" s="12"/>
      <c r="AF956" s="2"/>
      <c r="AG956" s="9"/>
      <c r="AH956" s="2"/>
      <c r="AI956" s="9"/>
    </row>
    <row r="957" spans="1:35" s="27" customFormat="1" x14ac:dyDescent="0.25">
      <c r="A957" s="95"/>
      <c r="B957" s="2"/>
      <c r="C957" s="2"/>
      <c r="Q957" s="103"/>
      <c r="R957" s="12"/>
      <c r="S957" s="12"/>
      <c r="T957" s="12"/>
      <c r="U957" s="12"/>
      <c r="V957" s="12"/>
      <c r="W957" s="12"/>
      <c r="X957" s="12"/>
      <c r="Y957" s="12"/>
      <c r="Z957" s="12"/>
      <c r="AA957" s="12"/>
      <c r="AB957" s="12"/>
      <c r="AC957" s="12"/>
      <c r="AD957" s="12"/>
      <c r="AE957" s="12"/>
      <c r="AF957" s="2"/>
      <c r="AG957" s="9"/>
      <c r="AH957" s="2"/>
      <c r="AI957" s="9"/>
    </row>
    <row r="958" spans="1:35" s="27" customFormat="1" x14ac:dyDescent="0.25">
      <c r="A958" s="95"/>
      <c r="B958" s="2"/>
      <c r="C958" s="2"/>
      <c r="Q958" s="103"/>
      <c r="R958" s="12"/>
      <c r="S958" s="12"/>
      <c r="T958" s="12"/>
      <c r="U958" s="12"/>
      <c r="V958" s="12"/>
      <c r="W958" s="12"/>
      <c r="X958" s="12"/>
      <c r="Y958" s="12"/>
      <c r="Z958" s="12"/>
      <c r="AA958" s="12"/>
      <c r="AB958" s="12"/>
      <c r="AC958" s="12"/>
      <c r="AD958" s="12"/>
      <c r="AE958" s="12"/>
      <c r="AF958" s="2"/>
      <c r="AG958" s="9"/>
      <c r="AH958" s="2"/>
      <c r="AI958" s="9"/>
    </row>
    <row r="959" spans="1:35" s="27" customFormat="1" x14ac:dyDescent="0.25">
      <c r="A959" s="95"/>
      <c r="B959" s="2"/>
      <c r="C959" s="2"/>
      <c r="Q959" s="103"/>
      <c r="R959" s="12"/>
      <c r="S959" s="12"/>
      <c r="T959" s="12"/>
      <c r="U959" s="12"/>
      <c r="V959" s="12"/>
      <c r="W959" s="12"/>
      <c r="X959" s="12"/>
      <c r="Y959" s="12"/>
      <c r="Z959" s="12"/>
      <c r="AA959" s="12"/>
      <c r="AB959" s="12"/>
      <c r="AC959" s="12"/>
      <c r="AD959" s="12"/>
      <c r="AE959" s="12"/>
      <c r="AF959" s="2"/>
      <c r="AG959" s="9"/>
      <c r="AH959" s="2"/>
      <c r="AI959" s="9"/>
    </row>
    <row r="960" spans="1:35" s="27" customFormat="1" x14ac:dyDescent="0.25">
      <c r="A960" s="95"/>
      <c r="B960" s="2"/>
      <c r="C960" s="2"/>
      <c r="Q960" s="103"/>
      <c r="R960" s="12"/>
      <c r="S960" s="12"/>
      <c r="T960" s="12"/>
      <c r="U960" s="12"/>
      <c r="V960" s="12"/>
      <c r="W960" s="12"/>
      <c r="X960" s="12"/>
      <c r="Y960" s="12"/>
      <c r="Z960" s="12"/>
      <c r="AA960" s="12"/>
      <c r="AB960" s="12"/>
      <c r="AC960" s="12"/>
      <c r="AD960" s="12"/>
      <c r="AE960" s="12"/>
      <c r="AF960" s="2"/>
      <c r="AG960" s="9"/>
      <c r="AH960" s="2"/>
      <c r="AI960" s="9"/>
    </row>
    <row r="961" spans="1:35" s="27" customFormat="1" x14ac:dyDescent="0.25">
      <c r="A961" s="95"/>
      <c r="B961" s="2"/>
      <c r="C961" s="2"/>
      <c r="Q961" s="103"/>
      <c r="R961" s="12"/>
      <c r="S961" s="12"/>
      <c r="T961" s="12"/>
      <c r="U961" s="12"/>
      <c r="V961" s="12"/>
      <c r="W961" s="12"/>
      <c r="X961" s="12"/>
      <c r="Y961" s="12"/>
      <c r="Z961" s="12"/>
      <c r="AA961" s="12"/>
      <c r="AB961" s="12"/>
      <c r="AC961" s="12"/>
      <c r="AD961" s="12"/>
      <c r="AE961" s="12"/>
      <c r="AF961" s="2"/>
      <c r="AG961" s="9"/>
      <c r="AH961" s="2"/>
      <c r="AI961" s="9"/>
    </row>
    <row r="962" spans="1:35" s="27" customFormat="1" x14ac:dyDescent="0.25">
      <c r="A962" s="95"/>
      <c r="B962" s="2"/>
      <c r="C962" s="2"/>
      <c r="Q962" s="103"/>
      <c r="R962" s="12"/>
      <c r="S962" s="12"/>
      <c r="T962" s="12"/>
      <c r="U962" s="12"/>
      <c r="V962" s="12"/>
      <c r="W962" s="12"/>
      <c r="X962" s="12"/>
      <c r="Y962" s="12"/>
      <c r="Z962" s="12"/>
      <c r="AA962" s="12"/>
      <c r="AB962" s="12"/>
      <c r="AC962" s="12"/>
      <c r="AD962" s="12"/>
      <c r="AE962" s="12"/>
      <c r="AF962" s="2"/>
      <c r="AG962" s="9"/>
      <c r="AH962" s="2"/>
      <c r="AI962" s="9"/>
    </row>
    <row r="963" spans="1:35" s="27" customFormat="1" x14ac:dyDescent="0.25">
      <c r="A963" s="95"/>
      <c r="B963" s="2"/>
      <c r="C963" s="2"/>
      <c r="Q963" s="103"/>
      <c r="R963" s="12"/>
      <c r="S963" s="12"/>
      <c r="T963" s="12"/>
      <c r="U963" s="12"/>
      <c r="V963" s="12"/>
      <c r="W963" s="12"/>
      <c r="X963" s="12"/>
      <c r="Y963" s="12"/>
      <c r="Z963" s="12"/>
      <c r="AA963" s="12"/>
      <c r="AB963" s="12"/>
      <c r="AC963" s="12"/>
      <c r="AD963" s="12"/>
      <c r="AE963" s="12"/>
      <c r="AF963" s="2"/>
      <c r="AG963" s="9"/>
      <c r="AH963" s="2"/>
      <c r="AI963" s="9"/>
    </row>
    <row r="964" spans="1:35" s="27" customFormat="1" x14ac:dyDescent="0.25">
      <c r="A964" s="95"/>
      <c r="B964" s="2"/>
      <c r="C964" s="2"/>
      <c r="Q964" s="103"/>
      <c r="R964" s="12"/>
      <c r="S964" s="12"/>
      <c r="T964" s="12"/>
      <c r="U964" s="12"/>
      <c r="V964" s="12"/>
      <c r="W964" s="12"/>
      <c r="X964" s="12"/>
      <c r="Y964" s="12"/>
      <c r="Z964" s="12"/>
      <c r="AA964" s="12"/>
      <c r="AB964" s="12"/>
      <c r="AC964" s="12"/>
      <c r="AD964" s="12"/>
      <c r="AE964" s="12"/>
      <c r="AF964" s="2"/>
      <c r="AG964" s="9"/>
      <c r="AH964" s="2"/>
      <c r="AI964" s="9"/>
    </row>
    <row r="965" spans="1:35" s="27" customFormat="1" x14ac:dyDescent="0.25">
      <c r="A965" s="95"/>
      <c r="B965" s="2"/>
      <c r="C965" s="2"/>
      <c r="Q965" s="103"/>
      <c r="R965" s="12"/>
      <c r="S965" s="12"/>
      <c r="T965" s="12"/>
      <c r="U965" s="12"/>
      <c r="V965" s="12"/>
      <c r="W965" s="12"/>
      <c r="X965" s="12"/>
      <c r="Y965" s="12"/>
      <c r="Z965" s="12"/>
      <c r="AA965" s="12"/>
      <c r="AB965" s="12"/>
      <c r="AC965" s="12"/>
      <c r="AD965" s="12"/>
      <c r="AE965" s="12"/>
      <c r="AF965" s="2"/>
      <c r="AG965" s="9"/>
      <c r="AH965" s="2"/>
      <c r="AI965" s="9"/>
    </row>
    <row r="966" spans="1:35" s="27" customFormat="1" x14ac:dyDescent="0.25">
      <c r="A966" s="95"/>
      <c r="B966" s="2"/>
      <c r="C966" s="2"/>
      <c r="Q966" s="103"/>
      <c r="R966" s="12"/>
      <c r="S966" s="12"/>
      <c r="T966" s="12"/>
      <c r="U966" s="12"/>
      <c r="V966" s="12"/>
      <c r="W966" s="12"/>
      <c r="X966" s="12"/>
      <c r="Y966" s="12"/>
      <c r="Z966" s="12"/>
      <c r="AA966" s="12"/>
      <c r="AB966" s="12"/>
      <c r="AC966" s="12"/>
      <c r="AD966" s="12"/>
      <c r="AE966" s="12"/>
      <c r="AF966" s="2"/>
      <c r="AG966" s="9"/>
      <c r="AH966" s="2"/>
      <c r="AI966" s="9"/>
    </row>
    <row r="967" spans="1:35" s="27" customFormat="1" x14ac:dyDescent="0.25">
      <c r="A967" s="95"/>
      <c r="B967" s="2"/>
      <c r="C967" s="2"/>
      <c r="Q967" s="103"/>
      <c r="R967" s="12"/>
      <c r="S967" s="12"/>
      <c r="T967" s="12"/>
      <c r="U967" s="12"/>
      <c r="V967" s="12"/>
      <c r="W967" s="12"/>
      <c r="X967" s="12"/>
      <c r="Y967" s="12"/>
      <c r="Z967" s="12"/>
      <c r="AA967" s="12"/>
      <c r="AB967" s="12"/>
      <c r="AC967" s="12"/>
      <c r="AD967" s="12"/>
      <c r="AE967" s="12"/>
      <c r="AF967" s="2"/>
      <c r="AG967" s="9"/>
      <c r="AH967" s="2"/>
      <c r="AI967" s="9"/>
    </row>
    <row r="968" spans="1:35" s="27" customFormat="1" x14ac:dyDescent="0.25">
      <c r="A968" s="95"/>
      <c r="B968" s="2"/>
      <c r="C968" s="2"/>
      <c r="Q968" s="103"/>
      <c r="R968" s="12"/>
      <c r="S968" s="12"/>
      <c r="T968" s="12"/>
      <c r="U968" s="12"/>
      <c r="V968" s="12"/>
      <c r="W968" s="12"/>
      <c r="X968" s="12"/>
      <c r="Y968" s="12"/>
      <c r="Z968" s="12"/>
      <c r="AA968" s="12"/>
      <c r="AB968" s="12"/>
      <c r="AC968" s="12"/>
      <c r="AD968" s="12"/>
      <c r="AE968" s="12"/>
      <c r="AF968" s="2"/>
      <c r="AG968" s="9"/>
      <c r="AH968" s="2"/>
      <c r="AI968" s="9"/>
    </row>
    <row r="969" spans="1:35" s="27" customFormat="1" x14ac:dyDescent="0.25">
      <c r="A969" s="95"/>
      <c r="B969" s="2"/>
      <c r="C969" s="2"/>
      <c r="Q969" s="103"/>
      <c r="R969" s="12"/>
      <c r="S969" s="12"/>
      <c r="T969" s="12"/>
      <c r="U969" s="12"/>
      <c r="V969" s="12"/>
      <c r="W969" s="12"/>
      <c r="X969" s="12"/>
      <c r="Y969" s="12"/>
      <c r="Z969" s="12"/>
      <c r="AA969" s="12"/>
      <c r="AB969" s="12"/>
      <c r="AC969" s="12"/>
      <c r="AD969" s="12"/>
      <c r="AE969" s="12"/>
      <c r="AF969" s="2"/>
      <c r="AG969" s="9"/>
      <c r="AH969" s="2"/>
      <c r="AI969" s="9"/>
    </row>
    <row r="970" spans="1:35" s="27" customFormat="1" x14ac:dyDescent="0.25">
      <c r="A970" s="95"/>
      <c r="B970" s="2"/>
      <c r="C970" s="2"/>
      <c r="Q970" s="103"/>
      <c r="R970" s="12"/>
      <c r="S970" s="12"/>
      <c r="T970" s="12"/>
      <c r="U970" s="12"/>
      <c r="V970" s="12"/>
      <c r="W970" s="12"/>
      <c r="X970" s="12"/>
      <c r="Y970" s="12"/>
      <c r="Z970" s="12"/>
      <c r="AA970" s="12"/>
      <c r="AB970" s="12"/>
      <c r="AC970" s="12"/>
      <c r="AD970" s="12"/>
      <c r="AE970" s="12"/>
      <c r="AF970" s="2"/>
      <c r="AG970" s="9"/>
      <c r="AH970" s="2"/>
      <c r="AI970" s="9"/>
    </row>
    <row r="971" spans="1:35" s="27" customFormat="1" x14ac:dyDescent="0.25">
      <c r="A971" s="95"/>
      <c r="B971" s="2"/>
      <c r="C971" s="2"/>
      <c r="Q971" s="103"/>
      <c r="R971" s="12"/>
      <c r="S971" s="12"/>
      <c r="T971" s="12"/>
      <c r="U971" s="12"/>
      <c r="V971" s="12"/>
      <c r="W971" s="12"/>
      <c r="X971" s="12"/>
      <c r="Y971" s="12"/>
      <c r="Z971" s="12"/>
      <c r="AA971" s="12"/>
      <c r="AB971" s="12"/>
      <c r="AC971" s="12"/>
      <c r="AD971" s="12"/>
      <c r="AE971" s="12"/>
      <c r="AF971" s="2"/>
      <c r="AG971" s="9"/>
      <c r="AH971" s="2"/>
      <c r="AI971" s="9"/>
    </row>
    <row r="972" spans="1:35" s="27" customFormat="1" x14ac:dyDescent="0.25">
      <c r="A972" s="95"/>
      <c r="B972" s="2"/>
      <c r="C972" s="2"/>
      <c r="Q972" s="103"/>
      <c r="R972" s="12"/>
      <c r="S972" s="12"/>
      <c r="T972" s="12"/>
      <c r="U972" s="12"/>
      <c r="V972" s="12"/>
      <c r="W972" s="12"/>
      <c r="X972" s="12"/>
      <c r="Y972" s="12"/>
      <c r="Z972" s="12"/>
      <c r="AA972" s="12"/>
      <c r="AB972" s="12"/>
      <c r="AC972" s="12"/>
      <c r="AD972" s="12"/>
      <c r="AE972" s="12"/>
      <c r="AF972" s="2"/>
      <c r="AG972" s="9"/>
      <c r="AH972" s="2"/>
      <c r="AI972" s="9"/>
    </row>
    <row r="973" spans="1:35" s="27" customFormat="1" x14ac:dyDescent="0.25">
      <c r="A973" s="95"/>
      <c r="B973" s="2"/>
      <c r="C973" s="2"/>
      <c r="Q973" s="103"/>
      <c r="R973" s="12"/>
      <c r="S973" s="12"/>
      <c r="T973" s="12"/>
      <c r="U973" s="12"/>
      <c r="V973" s="12"/>
      <c r="W973" s="12"/>
      <c r="X973" s="12"/>
      <c r="Y973" s="12"/>
      <c r="Z973" s="12"/>
      <c r="AA973" s="12"/>
      <c r="AB973" s="12"/>
      <c r="AC973" s="12"/>
      <c r="AD973" s="12"/>
      <c r="AE973" s="12"/>
      <c r="AF973" s="2"/>
      <c r="AG973" s="9"/>
      <c r="AH973" s="2"/>
      <c r="AI973" s="9"/>
    </row>
    <row r="974" spans="1:35" s="27" customFormat="1" x14ac:dyDescent="0.25">
      <c r="A974" s="95"/>
      <c r="B974" s="2"/>
      <c r="C974" s="2"/>
      <c r="Q974" s="103"/>
      <c r="R974" s="12"/>
      <c r="S974" s="12"/>
      <c r="T974" s="12"/>
      <c r="U974" s="12"/>
      <c r="V974" s="12"/>
      <c r="W974" s="12"/>
      <c r="X974" s="12"/>
      <c r="Y974" s="12"/>
      <c r="Z974" s="12"/>
      <c r="AA974" s="12"/>
      <c r="AB974" s="12"/>
      <c r="AC974" s="12"/>
      <c r="AD974" s="12"/>
      <c r="AE974" s="12"/>
      <c r="AF974" s="2"/>
      <c r="AG974" s="9"/>
      <c r="AH974" s="2"/>
      <c r="AI974" s="9"/>
    </row>
    <row r="975" spans="1:35" s="27" customFormat="1" x14ac:dyDescent="0.25">
      <c r="A975" s="95"/>
      <c r="B975" s="2"/>
      <c r="C975" s="2"/>
      <c r="Q975" s="103"/>
      <c r="R975" s="12"/>
      <c r="S975" s="12"/>
      <c r="T975" s="12"/>
      <c r="U975" s="12"/>
      <c r="V975" s="12"/>
      <c r="W975" s="12"/>
      <c r="X975" s="12"/>
      <c r="Y975" s="12"/>
      <c r="Z975" s="12"/>
      <c r="AA975" s="12"/>
      <c r="AB975" s="12"/>
      <c r="AC975" s="12"/>
      <c r="AD975" s="12"/>
      <c r="AE975" s="12"/>
      <c r="AF975" s="2"/>
      <c r="AG975" s="9"/>
      <c r="AH975" s="2"/>
      <c r="AI975" s="9"/>
    </row>
    <row r="976" spans="1:35" s="27" customFormat="1" x14ac:dyDescent="0.25">
      <c r="A976" s="95"/>
      <c r="B976" s="2"/>
      <c r="C976" s="2"/>
      <c r="Q976" s="103"/>
      <c r="R976" s="12"/>
      <c r="S976" s="12"/>
      <c r="T976" s="12"/>
      <c r="U976" s="12"/>
      <c r="V976" s="12"/>
      <c r="W976" s="12"/>
      <c r="X976" s="12"/>
      <c r="Y976" s="12"/>
      <c r="Z976" s="12"/>
      <c r="AA976" s="12"/>
      <c r="AB976" s="12"/>
      <c r="AC976" s="12"/>
      <c r="AD976" s="12"/>
      <c r="AE976" s="12"/>
      <c r="AF976" s="2"/>
      <c r="AG976" s="9"/>
      <c r="AH976" s="2"/>
      <c r="AI976" s="9"/>
    </row>
    <row r="977" spans="1:35" s="27" customFormat="1" x14ac:dyDescent="0.25">
      <c r="A977" s="95"/>
      <c r="B977" s="2"/>
      <c r="C977" s="2"/>
      <c r="Q977" s="103"/>
      <c r="R977" s="12"/>
      <c r="S977" s="12"/>
      <c r="T977" s="12"/>
      <c r="U977" s="12"/>
      <c r="V977" s="12"/>
      <c r="W977" s="12"/>
      <c r="X977" s="12"/>
      <c r="Y977" s="12"/>
      <c r="Z977" s="12"/>
      <c r="AA977" s="12"/>
      <c r="AB977" s="12"/>
      <c r="AC977" s="12"/>
      <c r="AD977" s="12"/>
      <c r="AE977" s="12"/>
      <c r="AF977" s="2"/>
      <c r="AG977" s="9"/>
      <c r="AH977" s="2"/>
      <c r="AI977" s="9"/>
    </row>
    <row r="978" spans="1:35" s="27" customFormat="1" x14ac:dyDescent="0.25">
      <c r="A978" s="95"/>
      <c r="B978" s="2"/>
      <c r="C978" s="2"/>
      <c r="Q978" s="103"/>
      <c r="R978" s="12"/>
      <c r="S978" s="12"/>
      <c r="T978" s="12"/>
      <c r="U978" s="12"/>
      <c r="V978" s="12"/>
      <c r="W978" s="12"/>
      <c r="X978" s="12"/>
      <c r="Y978" s="12"/>
      <c r="Z978" s="12"/>
      <c r="AA978" s="12"/>
      <c r="AB978" s="12"/>
      <c r="AC978" s="12"/>
      <c r="AD978" s="12"/>
      <c r="AE978" s="12"/>
      <c r="AF978" s="2"/>
      <c r="AG978" s="9"/>
      <c r="AH978" s="2"/>
      <c r="AI978" s="9"/>
    </row>
    <row r="979" spans="1:35" s="27" customFormat="1" x14ac:dyDescent="0.25">
      <c r="A979" s="95"/>
      <c r="B979" s="2"/>
      <c r="C979" s="2"/>
      <c r="Q979" s="103"/>
      <c r="R979" s="12"/>
      <c r="S979" s="12"/>
      <c r="T979" s="12"/>
      <c r="U979" s="12"/>
      <c r="V979" s="12"/>
      <c r="W979" s="12"/>
      <c r="X979" s="12"/>
      <c r="Y979" s="12"/>
      <c r="Z979" s="12"/>
      <c r="AA979" s="12"/>
      <c r="AB979" s="12"/>
      <c r="AC979" s="12"/>
      <c r="AD979" s="12"/>
      <c r="AE979" s="12"/>
      <c r="AF979" s="2"/>
      <c r="AG979" s="9"/>
      <c r="AH979" s="2"/>
      <c r="AI979" s="9"/>
    </row>
    <row r="980" spans="1:35" s="27" customFormat="1" x14ac:dyDescent="0.25">
      <c r="A980" s="95"/>
      <c r="B980" s="2"/>
      <c r="C980" s="2"/>
      <c r="Q980" s="103"/>
      <c r="R980" s="12"/>
      <c r="S980" s="12"/>
      <c r="T980" s="12"/>
      <c r="U980" s="12"/>
      <c r="V980" s="12"/>
      <c r="W980" s="12"/>
      <c r="X980" s="12"/>
      <c r="Y980" s="12"/>
      <c r="Z980" s="12"/>
      <c r="AA980" s="12"/>
      <c r="AB980" s="12"/>
      <c r="AC980" s="12"/>
      <c r="AD980" s="12"/>
      <c r="AE980" s="12"/>
      <c r="AF980" s="2"/>
      <c r="AG980" s="9"/>
      <c r="AH980" s="2"/>
      <c r="AI980" s="9"/>
    </row>
    <row r="981" spans="1:35" s="27" customFormat="1" x14ac:dyDescent="0.25">
      <c r="A981" s="95"/>
      <c r="B981" s="2"/>
      <c r="C981" s="2"/>
      <c r="Q981" s="103"/>
      <c r="R981" s="12"/>
      <c r="S981" s="12"/>
      <c r="T981" s="12"/>
      <c r="U981" s="12"/>
      <c r="V981" s="12"/>
      <c r="W981" s="12"/>
      <c r="X981" s="12"/>
      <c r="Y981" s="12"/>
      <c r="Z981" s="12"/>
      <c r="AA981" s="12"/>
      <c r="AB981" s="12"/>
      <c r="AC981" s="12"/>
      <c r="AD981" s="12"/>
      <c r="AE981" s="12"/>
      <c r="AF981" s="2"/>
      <c r="AG981" s="9"/>
      <c r="AH981" s="2"/>
      <c r="AI981" s="9"/>
    </row>
    <row r="982" spans="1:35" s="27" customFormat="1" x14ac:dyDescent="0.25">
      <c r="A982" s="95"/>
      <c r="B982" s="2"/>
      <c r="C982" s="2"/>
      <c r="Q982" s="103"/>
      <c r="R982" s="12"/>
      <c r="S982" s="12"/>
      <c r="T982" s="12"/>
      <c r="U982" s="12"/>
      <c r="V982" s="12"/>
      <c r="W982" s="12"/>
      <c r="X982" s="12"/>
      <c r="Y982" s="12"/>
      <c r="Z982" s="12"/>
      <c r="AA982" s="12"/>
      <c r="AB982" s="12"/>
      <c r="AC982" s="12"/>
      <c r="AD982" s="12"/>
      <c r="AE982" s="12"/>
      <c r="AF982" s="2"/>
      <c r="AG982" s="9"/>
      <c r="AH982" s="2"/>
      <c r="AI982" s="9"/>
    </row>
    <row r="983" spans="1:35" s="27" customFormat="1" x14ac:dyDescent="0.25">
      <c r="A983" s="95"/>
      <c r="B983" s="2"/>
      <c r="C983" s="2"/>
      <c r="Q983" s="103"/>
      <c r="R983" s="12"/>
      <c r="S983" s="12"/>
      <c r="T983" s="12"/>
      <c r="U983" s="12"/>
      <c r="V983" s="12"/>
      <c r="W983" s="12"/>
      <c r="X983" s="12"/>
      <c r="Y983" s="12"/>
      <c r="Z983" s="12"/>
      <c r="AA983" s="12"/>
      <c r="AB983" s="12"/>
      <c r="AC983" s="12"/>
      <c r="AD983" s="12"/>
      <c r="AE983" s="12"/>
      <c r="AF983" s="2"/>
      <c r="AG983" s="9"/>
      <c r="AH983" s="2"/>
      <c r="AI983" s="9"/>
    </row>
    <row r="984" spans="1:35" s="27" customFormat="1" x14ac:dyDescent="0.25">
      <c r="A984" s="95"/>
      <c r="B984" s="2"/>
      <c r="C984" s="2"/>
      <c r="Q984" s="103"/>
      <c r="R984" s="12"/>
      <c r="S984" s="12"/>
      <c r="T984" s="12"/>
      <c r="U984" s="12"/>
      <c r="V984" s="12"/>
      <c r="W984" s="12"/>
      <c r="X984" s="12"/>
      <c r="Y984" s="12"/>
      <c r="Z984" s="12"/>
      <c r="AA984" s="12"/>
      <c r="AB984" s="12"/>
      <c r="AC984" s="12"/>
      <c r="AD984" s="12"/>
      <c r="AE984" s="12"/>
      <c r="AF984" s="2"/>
      <c r="AG984" s="9"/>
      <c r="AH984" s="2"/>
      <c r="AI984" s="9"/>
    </row>
    <row r="985" spans="1:35" s="27" customFormat="1" x14ac:dyDescent="0.25">
      <c r="A985" s="95"/>
      <c r="B985" s="2"/>
      <c r="C985" s="2"/>
      <c r="Q985" s="103"/>
      <c r="R985" s="12"/>
      <c r="S985" s="12"/>
      <c r="T985" s="12"/>
      <c r="U985" s="12"/>
      <c r="V985" s="12"/>
      <c r="W985" s="12"/>
      <c r="X985" s="12"/>
      <c r="Y985" s="12"/>
      <c r="Z985" s="12"/>
      <c r="AA985" s="12"/>
      <c r="AB985" s="12"/>
      <c r="AC985" s="12"/>
      <c r="AD985" s="12"/>
      <c r="AE985" s="12"/>
      <c r="AF985" s="2"/>
      <c r="AG985" s="9"/>
      <c r="AH985" s="2"/>
      <c r="AI985" s="9"/>
    </row>
    <row r="986" spans="1:35" s="27" customFormat="1" x14ac:dyDescent="0.25">
      <c r="A986" s="95"/>
      <c r="B986" s="2"/>
      <c r="C986" s="2"/>
      <c r="Q986" s="103"/>
      <c r="R986" s="12"/>
      <c r="S986" s="12"/>
      <c r="T986" s="12"/>
      <c r="U986" s="12"/>
      <c r="V986" s="12"/>
      <c r="W986" s="12"/>
      <c r="X986" s="12"/>
      <c r="Y986" s="12"/>
      <c r="Z986" s="12"/>
      <c r="AA986" s="12"/>
      <c r="AB986" s="12"/>
      <c r="AC986" s="12"/>
      <c r="AD986" s="12"/>
      <c r="AE986" s="12"/>
      <c r="AF986" s="2"/>
      <c r="AG986" s="9"/>
      <c r="AH986" s="2"/>
      <c r="AI986" s="9"/>
    </row>
    <row r="987" spans="1:35" s="27" customFormat="1" x14ac:dyDescent="0.25">
      <c r="A987" s="95"/>
      <c r="B987" s="2"/>
      <c r="C987" s="2"/>
      <c r="Q987" s="103"/>
      <c r="R987" s="12"/>
      <c r="S987" s="12"/>
      <c r="T987" s="12"/>
      <c r="U987" s="12"/>
      <c r="V987" s="12"/>
      <c r="W987" s="12"/>
      <c r="X987" s="12"/>
      <c r="Y987" s="12"/>
      <c r="Z987" s="12"/>
      <c r="AA987" s="12"/>
      <c r="AB987" s="12"/>
      <c r="AC987" s="12"/>
      <c r="AD987" s="12"/>
      <c r="AE987" s="12"/>
      <c r="AF987" s="2"/>
      <c r="AG987" s="9"/>
      <c r="AH987" s="2"/>
      <c r="AI987" s="9"/>
    </row>
    <row r="988" spans="1:35" s="27" customFormat="1" x14ac:dyDescent="0.25">
      <c r="A988" s="95"/>
      <c r="B988" s="2"/>
      <c r="C988" s="2"/>
      <c r="Q988" s="103"/>
      <c r="R988" s="12"/>
      <c r="S988" s="12"/>
      <c r="T988" s="12"/>
      <c r="U988" s="12"/>
      <c r="V988" s="12"/>
      <c r="W988" s="12"/>
      <c r="X988" s="12"/>
      <c r="Y988" s="12"/>
      <c r="Z988" s="12"/>
      <c r="AA988" s="12"/>
      <c r="AB988" s="12"/>
      <c r="AC988" s="12"/>
      <c r="AD988" s="12"/>
      <c r="AE988" s="12"/>
      <c r="AF988" s="2"/>
      <c r="AG988" s="9"/>
      <c r="AH988" s="2"/>
      <c r="AI988" s="9"/>
    </row>
    <row r="989" spans="1:35" s="27" customFormat="1" x14ac:dyDescent="0.25">
      <c r="A989" s="95"/>
      <c r="B989" s="2"/>
      <c r="C989" s="2"/>
      <c r="Q989" s="103"/>
      <c r="R989" s="12"/>
      <c r="S989" s="12"/>
      <c r="T989" s="12"/>
      <c r="U989" s="12"/>
      <c r="V989" s="12"/>
      <c r="W989" s="12"/>
      <c r="X989" s="12"/>
      <c r="Y989" s="12"/>
      <c r="Z989" s="12"/>
      <c r="AA989" s="12"/>
      <c r="AB989" s="12"/>
      <c r="AC989" s="12"/>
      <c r="AD989" s="12"/>
      <c r="AE989" s="12"/>
      <c r="AF989" s="2"/>
      <c r="AG989" s="9"/>
      <c r="AH989" s="2"/>
      <c r="AI989" s="9"/>
    </row>
    <row r="990" spans="1:35" s="27" customFormat="1" x14ac:dyDescent="0.25">
      <c r="A990" s="95"/>
      <c r="B990" s="2"/>
      <c r="C990" s="2"/>
      <c r="Q990" s="103"/>
      <c r="R990" s="12"/>
      <c r="S990" s="12"/>
      <c r="T990" s="12"/>
      <c r="U990" s="12"/>
      <c r="V990" s="12"/>
      <c r="W990" s="12"/>
      <c r="X990" s="12"/>
      <c r="Y990" s="12"/>
      <c r="Z990" s="12"/>
      <c r="AA990" s="12"/>
      <c r="AB990" s="12"/>
      <c r="AC990" s="12"/>
      <c r="AD990" s="12"/>
      <c r="AE990" s="12"/>
      <c r="AF990" s="2"/>
      <c r="AG990" s="9"/>
      <c r="AH990" s="2"/>
      <c r="AI990" s="9"/>
    </row>
    <row r="991" spans="1:35" s="27" customFormat="1" x14ac:dyDescent="0.25">
      <c r="A991" s="95"/>
      <c r="B991" s="2"/>
      <c r="C991" s="2"/>
      <c r="Q991" s="103"/>
      <c r="R991" s="12"/>
      <c r="S991" s="12"/>
      <c r="T991" s="12"/>
      <c r="U991" s="12"/>
      <c r="V991" s="12"/>
      <c r="W991" s="12"/>
      <c r="X991" s="12"/>
      <c r="Y991" s="12"/>
      <c r="Z991" s="12"/>
      <c r="AA991" s="12"/>
      <c r="AB991" s="12"/>
      <c r="AC991" s="12"/>
      <c r="AD991" s="12"/>
      <c r="AE991" s="12"/>
      <c r="AF991" s="2"/>
      <c r="AG991" s="9"/>
      <c r="AH991" s="2"/>
      <c r="AI991" s="9"/>
    </row>
    <row r="992" spans="1:35" s="27" customFormat="1" x14ac:dyDescent="0.25">
      <c r="A992" s="95"/>
      <c r="B992" s="2"/>
      <c r="C992" s="2"/>
      <c r="Q992" s="103"/>
      <c r="R992" s="12"/>
      <c r="S992" s="12"/>
      <c r="T992" s="12"/>
      <c r="U992" s="12"/>
      <c r="V992" s="12"/>
      <c r="W992" s="12"/>
      <c r="X992" s="12"/>
      <c r="Y992" s="12"/>
      <c r="Z992" s="12"/>
      <c r="AA992" s="12"/>
      <c r="AB992" s="12"/>
      <c r="AC992" s="12"/>
      <c r="AD992" s="12"/>
      <c r="AE992" s="12"/>
      <c r="AF992" s="2"/>
      <c r="AG992" s="9"/>
      <c r="AH992" s="2"/>
      <c r="AI992" s="9"/>
    </row>
    <row r="993" spans="1:35" s="27" customFormat="1" x14ac:dyDescent="0.25">
      <c r="A993" s="95"/>
      <c r="B993" s="2"/>
      <c r="C993" s="2"/>
      <c r="Q993" s="103"/>
      <c r="R993" s="12"/>
      <c r="S993" s="12"/>
      <c r="T993" s="12"/>
      <c r="U993" s="12"/>
      <c r="V993" s="12"/>
      <c r="W993" s="12"/>
      <c r="X993" s="12"/>
      <c r="Y993" s="12"/>
      <c r="Z993" s="12"/>
      <c r="AA993" s="12"/>
      <c r="AB993" s="12"/>
      <c r="AC993" s="12"/>
      <c r="AD993" s="12"/>
      <c r="AE993" s="12"/>
      <c r="AF993" s="2"/>
      <c r="AG993" s="9"/>
      <c r="AH993" s="2"/>
      <c r="AI993" s="9"/>
    </row>
    <row r="994" spans="1:35" s="27" customFormat="1" x14ac:dyDescent="0.25">
      <c r="A994" s="95"/>
      <c r="B994" s="2"/>
      <c r="C994" s="2"/>
      <c r="Q994" s="103"/>
      <c r="R994" s="12"/>
      <c r="S994" s="12"/>
      <c r="T994" s="12"/>
      <c r="U994" s="12"/>
      <c r="V994" s="12"/>
      <c r="W994" s="12"/>
      <c r="X994" s="12"/>
      <c r="Y994" s="12"/>
      <c r="Z994" s="12"/>
      <c r="AA994" s="12"/>
      <c r="AB994" s="12"/>
      <c r="AC994" s="12"/>
      <c r="AD994" s="12"/>
      <c r="AE994" s="12"/>
      <c r="AF994" s="2"/>
      <c r="AG994" s="9"/>
      <c r="AH994" s="2"/>
      <c r="AI994" s="9"/>
    </row>
    <row r="995" spans="1:35" s="27" customFormat="1" x14ac:dyDescent="0.25">
      <c r="A995" s="95"/>
      <c r="B995" s="2"/>
      <c r="C995" s="2"/>
      <c r="Q995" s="103"/>
      <c r="R995" s="12"/>
      <c r="S995" s="12"/>
      <c r="T995" s="12"/>
      <c r="U995" s="12"/>
      <c r="V995" s="12"/>
      <c r="W995" s="12"/>
      <c r="X995" s="12"/>
      <c r="Y995" s="12"/>
      <c r="Z995" s="12"/>
      <c r="AA995" s="12"/>
      <c r="AB995" s="12"/>
      <c r="AC995" s="12"/>
      <c r="AD995" s="12"/>
      <c r="AE995" s="12"/>
      <c r="AF995" s="2"/>
      <c r="AG995" s="9"/>
      <c r="AH995" s="2"/>
      <c r="AI995" s="9"/>
    </row>
    <row r="996" spans="1:35" s="27" customFormat="1" x14ac:dyDescent="0.25">
      <c r="A996" s="95"/>
      <c r="B996" s="2"/>
      <c r="C996" s="2"/>
      <c r="Q996" s="103"/>
      <c r="R996" s="12"/>
      <c r="S996" s="12"/>
      <c r="T996" s="12"/>
      <c r="U996" s="12"/>
      <c r="V996" s="12"/>
      <c r="W996" s="12"/>
      <c r="X996" s="12"/>
      <c r="Y996" s="12"/>
      <c r="Z996" s="12"/>
      <c r="AA996" s="12"/>
      <c r="AB996" s="12"/>
      <c r="AC996" s="12"/>
      <c r="AD996" s="12"/>
      <c r="AE996" s="12"/>
      <c r="AF996" s="2"/>
      <c r="AG996" s="9"/>
      <c r="AH996" s="2"/>
      <c r="AI996" s="9"/>
    </row>
    <row r="997" spans="1:35" s="27" customFormat="1" x14ac:dyDescent="0.25">
      <c r="A997" s="95"/>
      <c r="B997" s="2"/>
      <c r="C997" s="2"/>
      <c r="Q997" s="103"/>
      <c r="R997" s="12"/>
      <c r="S997" s="12"/>
      <c r="T997" s="12"/>
      <c r="U997" s="12"/>
      <c r="V997" s="12"/>
      <c r="W997" s="12"/>
      <c r="X997" s="12"/>
      <c r="Y997" s="12"/>
      <c r="Z997" s="12"/>
      <c r="AA997" s="12"/>
      <c r="AB997" s="12"/>
      <c r="AC997" s="12"/>
      <c r="AD997" s="12"/>
      <c r="AE997" s="12"/>
      <c r="AF997" s="2"/>
      <c r="AG997" s="9"/>
      <c r="AH997" s="2"/>
      <c r="AI997" s="9"/>
    </row>
    <row r="998" spans="1:35" s="27" customFormat="1" x14ac:dyDescent="0.25">
      <c r="A998" s="95"/>
      <c r="B998" s="2"/>
      <c r="C998" s="2"/>
      <c r="Q998" s="103"/>
      <c r="R998" s="12"/>
      <c r="S998" s="12"/>
      <c r="T998" s="12"/>
      <c r="U998" s="12"/>
      <c r="V998" s="12"/>
      <c r="W998" s="12"/>
      <c r="X998" s="12"/>
      <c r="Y998" s="12"/>
      <c r="Z998" s="12"/>
      <c r="AA998" s="12"/>
      <c r="AB998" s="12"/>
      <c r="AC998" s="12"/>
      <c r="AD998" s="12"/>
      <c r="AE998" s="12"/>
      <c r="AF998" s="2"/>
      <c r="AG998" s="9"/>
      <c r="AH998" s="2"/>
      <c r="AI998" s="9"/>
    </row>
    <row r="999" spans="1:35" s="27" customFormat="1" x14ac:dyDescent="0.25">
      <c r="A999" s="95"/>
      <c r="B999" s="2"/>
      <c r="C999" s="2"/>
      <c r="Q999" s="103"/>
      <c r="R999" s="12"/>
      <c r="S999" s="12"/>
      <c r="T999" s="12"/>
      <c r="U999" s="12"/>
      <c r="V999" s="12"/>
      <c r="W999" s="12"/>
      <c r="X999" s="12"/>
      <c r="Y999" s="12"/>
      <c r="Z999" s="12"/>
      <c r="AA999" s="12"/>
      <c r="AB999" s="12"/>
      <c r="AC999" s="12"/>
      <c r="AD999" s="12"/>
      <c r="AE999" s="12"/>
      <c r="AF999" s="2"/>
      <c r="AG999" s="9"/>
      <c r="AH999" s="2"/>
      <c r="AI999" s="9"/>
    </row>
    <row r="1000" spans="1:35" s="27" customFormat="1" x14ac:dyDescent="0.25">
      <c r="A1000" s="95"/>
      <c r="B1000" s="2"/>
      <c r="C1000" s="2"/>
      <c r="Q1000" s="103"/>
      <c r="R1000" s="12"/>
      <c r="S1000" s="12"/>
      <c r="T1000" s="12"/>
      <c r="U1000" s="12"/>
      <c r="V1000" s="12"/>
      <c r="W1000" s="12"/>
      <c r="X1000" s="12"/>
      <c r="Y1000" s="12"/>
      <c r="Z1000" s="12"/>
      <c r="AA1000" s="12"/>
      <c r="AB1000" s="12"/>
      <c r="AC1000" s="12"/>
      <c r="AD1000" s="12"/>
      <c r="AE1000" s="12"/>
      <c r="AF1000" s="2"/>
      <c r="AG1000" s="9"/>
      <c r="AH1000" s="2"/>
      <c r="AI1000" s="9"/>
    </row>
    <row r="1001" spans="1:35" s="27" customFormat="1" x14ac:dyDescent="0.25">
      <c r="A1001" s="95"/>
      <c r="B1001" s="2"/>
      <c r="C1001" s="2"/>
      <c r="Q1001" s="103"/>
      <c r="R1001" s="12"/>
      <c r="S1001" s="12"/>
      <c r="T1001" s="12"/>
      <c r="U1001" s="12"/>
      <c r="V1001" s="12"/>
      <c r="W1001" s="12"/>
      <c r="X1001" s="12"/>
      <c r="Y1001" s="12"/>
      <c r="Z1001" s="12"/>
      <c r="AA1001" s="12"/>
      <c r="AB1001" s="12"/>
      <c r="AC1001" s="12"/>
      <c r="AD1001" s="12"/>
      <c r="AE1001" s="12"/>
      <c r="AF1001" s="2"/>
      <c r="AG1001" s="9"/>
      <c r="AH1001" s="2"/>
      <c r="AI1001" s="9"/>
    </row>
    <row r="1002" spans="1:35" s="27" customFormat="1" x14ac:dyDescent="0.25">
      <c r="A1002" s="95"/>
      <c r="B1002" s="2"/>
      <c r="C1002" s="2"/>
      <c r="Q1002" s="103"/>
      <c r="R1002" s="12"/>
      <c r="S1002" s="12"/>
      <c r="T1002" s="12"/>
      <c r="U1002" s="12"/>
      <c r="V1002" s="12"/>
      <c r="W1002" s="12"/>
      <c r="X1002" s="12"/>
      <c r="Y1002" s="12"/>
      <c r="Z1002" s="12"/>
      <c r="AA1002" s="12"/>
      <c r="AB1002" s="12"/>
      <c r="AC1002" s="12"/>
      <c r="AD1002" s="12"/>
      <c r="AE1002" s="12"/>
      <c r="AF1002" s="2"/>
      <c r="AG1002" s="9"/>
      <c r="AH1002" s="2"/>
      <c r="AI1002" s="9"/>
    </row>
    <row r="1003" spans="1:35" s="27" customFormat="1" x14ac:dyDescent="0.25">
      <c r="A1003" s="95"/>
      <c r="B1003" s="2"/>
      <c r="C1003" s="2"/>
      <c r="Q1003" s="103"/>
      <c r="R1003" s="12"/>
      <c r="S1003" s="12"/>
      <c r="T1003" s="12"/>
      <c r="U1003" s="12"/>
      <c r="V1003" s="12"/>
      <c r="W1003" s="12"/>
      <c r="X1003" s="12"/>
      <c r="Y1003" s="12"/>
      <c r="Z1003" s="12"/>
      <c r="AA1003" s="12"/>
      <c r="AB1003" s="12"/>
      <c r="AC1003" s="12"/>
      <c r="AD1003" s="12"/>
      <c r="AE1003" s="12"/>
      <c r="AF1003" s="2"/>
      <c r="AG1003" s="9"/>
      <c r="AH1003" s="2"/>
      <c r="AI1003" s="9"/>
    </row>
    <row r="1004" spans="1:35" s="27" customFormat="1" x14ac:dyDescent="0.25">
      <c r="A1004" s="95"/>
      <c r="B1004" s="2"/>
      <c r="C1004" s="2"/>
      <c r="Q1004" s="103"/>
      <c r="R1004" s="12"/>
      <c r="S1004" s="12"/>
      <c r="T1004" s="12"/>
      <c r="U1004" s="12"/>
      <c r="V1004" s="12"/>
      <c r="W1004" s="12"/>
      <c r="X1004" s="12"/>
      <c r="Y1004" s="12"/>
      <c r="Z1004" s="12"/>
      <c r="AA1004" s="12"/>
      <c r="AB1004" s="12"/>
      <c r="AC1004" s="12"/>
      <c r="AD1004" s="12"/>
      <c r="AE1004" s="12"/>
      <c r="AF1004" s="2"/>
      <c r="AG1004" s="9"/>
      <c r="AH1004" s="2"/>
      <c r="AI1004" s="9"/>
    </row>
    <row r="1005" spans="1:35" s="27" customFormat="1" x14ac:dyDescent="0.25">
      <c r="A1005" s="95"/>
      <c r="B1005" s="2"/>
      <c r="C1005" s="2"/>
      <c r="Q1005" s="103"/>
      <c r="R1005" s="12"/>
      <c r="S1005" s="12"/>
      <c r="T1005" s="12"/>
      <c r="U1005" s="12"/>
      <c r="V1005" s="12"/>
      <c r="W1005" s="12"/>
      <c r="X1005" s="12"/>
      <c r="Y1005" s="12"/>
      <c r="Z1005" s="12"/>
      <c r="AA1005" s="12"/>
      <c r="AB1005" s="12"/>
      <c r="AC1005" s="12"/>
      <c r="AD1005" s="12"/>
      <c r="AE1005" s="12"/>
      <c r="AF1005" s="2"/>
      <c r="AG1005" s="9"/>
      <c r="AH1005" s="2"/>
      <c r="AI1005" s="9"/>
    </row>
    <row r="1006" spans="1:35" s="27" customFormat="1" x14ac:dyDescent="0.25">
      <c r="A1006" s="95"/>
      <c r="B1006" s="2"/>
      <c r="C1006" s="2"/>
      <c r="Q1006" s="103"/>
      <c r="R1006" s="12"/>
      <c r="S1006" s="12"/>
      <c r="T1006" s="12"/>
      <c r="U1006" s="12"/>
      <c r="V1006" s="12"/>
      <c r="W1006" s="12"/>
      <c r="X1006" s="12"/>
      <c r="Y1006" s="12"/>
      <c r="Z1006" s="12"/>
      <c r="AA1006" s="12"/>
      <c r="AB1006" s="12"/>
      <c r="AC1006" s="12"/>
      <c r="AD1006" s="12"/>
      <c r="AE1006" s="12"/>
      <c r="AF1006" s="2"/>
      <c r="AG1006" s="9"/>
      <c r="AH1006" s="2"/>
      <c r="AI1006" s="9"/>
    </row>
    <row r="1007" spans="1:35" s="27" customFormat="1" x14ac:dyDescent="0.25">
      <c r="A1007" s="95"/>
      <c r="B1007" s="2"/>
      <c r="C1007" s="2"/>
      <c r="Q1007" s="103"/>
      <c r="R1007" s="12"/>
      <c r="S1007" s="12"/>
      <c r="T1007" s="12"/>
      <c r="U1007" s="12"/>
      <c r="V1007" s="12"/>
      <c r="W1007" s="12"/>
      <c r="X1007" s="12"/>
      <c r="Y1007" s="12"/>
      <c r="Z1007" s="12"/>
      <c r="AA1007" s="12"/>
      <c r="AB1007" s="12"/>
      <c r="AC1007" s="12"/>
      <c r="AD1007" s="12"/>
      <c r="AE1007" s="12"/>
      <c r="AF1007" s="2"/>
      <c r="AG1007" s="9"/>
      <c r="AH1007" s="2"/>
      <c r="AI1007" s="9"/>
    </row>
    <row r="1008" spans="1:35" s="27" customFormat="1" x14ac:dyDescent="0.25">
      <c r="A1008" s="95"/>
      <c r="B1008" s="2"/>
      <c r="C1008" s="2"/>
      <c r="Q1008" s="103"/>
      <c r="R1008" s="12"/>
      <c r="S1008" s="12"/>
      <c r="T1008" s="12"/>
      <c r="U1008" s="12"/>
      <c r="V1008" s="12"/>
      <c r="W1008" s="12"/>
      <c r="X1008" s="12"/>
      <c r="Y1008" s="12"/>
      <c r="Z1008" s="12"/>
      <c r="AA1008" s="12"/>
      <c r="AB1008" s="12"/>
      <c r="AC1008" s="12"/>
      <c r="AD1008" s="12"/>
      <c r="AE1008" s="12"/>
      <c r="AF1008" s="2"/>
      <c r="AG1008" s="9"/>
      <c r="AH1008" s="2"/>
      <c r="AI1008" s="9"/>
    </row>
    <row r="1009" spans="1:35" s="27" customFormat="1" x14ac:dyDescent="0.25">
      <c r="A1009" s="95"/>
      <c r="B1009" s="2"/>
      <c r="C1009" s="2"/>
      <c r="Q1009" s="103"/>
      <c r="R1009" s="12"/>
      <c r="S1009" s="12"/>
      <c r="T1009" s="12"/>
      <c r="U1009" s="12"/>
      <c r="V1009" s="12"/>
      <c r="W1009" s="12"/>
      <c r="X1009" s="12"/>
      <c r="Y1009" s="12"/>
      <c r="Z1009" s="12"/>
      <c r="AA1009" s="12"/>
      <c r="AB1009" s="12"/>
      <c r="AC1009" s="12"/>
      <c r="AD1009" s="12"/>
      <c r="AE1009" s="12"/>
      <c r="AF1009" s="2"/>
      <c r="AG1009" s="9"/>
      <c r="AH1009" s="2"/>
      <c r="AI1009" s="9"/>
    </row>
    <row r="1010" spans="1:35" s="27" customFormat="1" x14ac:dyDescent="0.25">
      <c r="A1010" s="95"/>
      <c r="B1010" s="2"/>
      <c r="C1010" s="2"/>
      <c r="Q1010" s="103"/>
      <c r="R1010" s="12"/>
      <c r="S1010" s="12"/>
      <c r="T1010" s="12"/>
      <c r="U1010" s="12"/>
      <c r="V1010" s="12"/>
      <c r="W1010" s="12"/>
      <c r="X1010" s="12"/>
      <c r="Y1010" s="12"/>
      <c r="Z1010" s="12"/>
      <c r="AA1010" s="12"/>
      <c r="AB1010" s="12"/>
      <c r="AC1010" s="12"/>
      <c r="AD1010" s="12"/>
      <c r="AE1010" s="12"/>
      <c r="AF1010" s="2"/>
      <c r="AG1010" s="9"/>
      <c r="AH1010" s="2"/>
      <c r="AI1010" s="9"/>
    </row>
    <row r="1011" spans="1:35" s="27" customFormat="1" x14ac:dyDescent="0.25">
      <c r="A1011" s="95"/>
      <c r="B1011" s="2"/>
      <c r="C1011" s="2"/>
      <c r="Q1011" s="103"/>
      <c r="R1011" s="12"/>
      <c r="S1011" s="12"/>
      <c r="T1011" s="12"/>
      <c r="U1011" s="12"/>
      <c r="V1011" s="12"/>
      <c r="W1011" s="12"/>
      <c r="X1011" s="12"/>
      <c r="Y1011" s="12"/>
      <c r="Z1011" s="12"/>
      <c r="AA1011" s="12"/>
      <c r="AB1011" s="12"/>
      <c r="AC1011" s="12"/>
      <c r="AD1011" s="12"/>
      <c r="AE1011" s="12"/>
      <c r="AF1011" s="2"/>
      <c r="AG1011" s="9"/>
      <c r="AH1011" s="2"/>
      <c r="AI1011" s="9"/>
    </row>
    <row r="1012" spans="1:35" s="27" customFormat="1" x14ac:dyDescent="0.25">
      <c r="A1012" s="95"/>
      <c r="B1012" s="2"/>
      <c r="C1012" s="2"/>
      <c r="Q1012" s="103"/>
      <c r="R1012" s="12"/>
      <c r="S1012" s="12"/>
      <c r="T1012" s="12"/>
      <c r="U1012" s="12"/>
      <c r="V1012" s="12"/>
      <c r="W1012" s="12"/>
      <c r="X1012" s="12"/>
      <c r="Y1012" s="12"/>
      <c r="Z1012" s="12"/>
      <c r="AA1012" s="12"/>
      <c r="AB1012" s="12"/>
      <c r="AC1012" s="12"/>
      <c r="AD1012" s="12"/>
      <c r="AE1012" s="12"/>
      <c r="AF1012" s="2"/>
      <c r="AG1012" s="9"/>
      <c r="AH1012" s="2"/>
      <c r="AI1012" s="9"/>
    </row>
    <row r="1013" spans="1:35" s="27" customFormat="1" x14ac:dyDescent="0.25">
      <c r="A1013" s="95"/>
      <c r="B1013" s="2"/>
      <c r="C1013" s="2"/>
      <c r="Q1013" s="103"/>
      <c r="R1013" s="12"/>
      <c r="S1013" s="12"/>
      <c r="T1013" s="12"/>
      <c r="U1013" s="12"/>
      <c r="V1013" s="12"/>
      <c r="W1013" s="12"/>
      <c r="X1013" s="12"/>
      <c r="Y1013" s="12"/>
      <c r="Z1013" s="12"/>
      <c r="AA1013" s="12"/>
      <c r="AB1013" s="12"/>
      <c r="AC1013" s="12"/>
      <c r="AD1013" s="12"/>
      <c r="AE1013" s="12"/>
      <c r="AF1013" s="2"/>
      <c r="AG1013" s="9"/>
      <c r="AH1013" s="2"/>
      <c r="AI1013" s="9"/>
    </row>
    <row r="1014" spans="1:35" s="27" customFormat="1" x14ac:dyDescent="0.25">
      <c r="A1014" s="95"/>
      <c r="B1014" s="2"/>
      <c r="C1014" s="2"/>
      <c r="Q1014" s="103"/>
      <c r="R1014" s="12"/>
      <c r="S1014" s="12"/>
      <c r="T1014" s="12"/>
      <c r="U1014" s="12"/>
      <c r="V1014" s="12"/>
      <c r="W1014" s="12"/>
      <c r="X1014" s="12"/>
      <c r="Y1014" s="12"/>
      <c r="Z1014" s="12"/>
      <c r="AA1014" s="12"/>
      <c r="AB1014" s="12"/>
      <c r="AC1014" s="12"/>
      <c r="AD1014" s="12"/>
      <c r="AE1014" s="12"/>
      <c r="AF1014" s="2"/>
      <c r="AG1014" s="9"/>
      <c r="AH1014" s="2"/>
      <c r="AI1014" s="9"/>
    </row>
    <row r="1015" spans="1:35" s="27" customFormat="1" x14ac:dyDescent="0.25">
      <c r="A1015" s="95"/>
      <c r="B1015" s="2"/>
      <c r="C1015" s="2"/>
      <c r="Q1015" s="103"/>
      <c r="R1015" s="12"/>
      <c r="S1015" s="12"/>
      <c r="T1015" s="12"/>
      <c r="U1015" s="12"/>
      <c r="V1015" s="12"/>
      <c r="W1015" s="12"/>
      <c r="X1015" s="12"/>
      <c r="Y1015" s="12"/>
      <c r="Z1015" s="12"/>
      <c r="AA1015" s="12"/>
      <c r="AB1015" s="12"/>
      <c r="AC1015" s="12"/>
      <c r="AD1015" s="12"/>
      <c r="AE1015" s="12"/>
      <c r="AF1015" s="2"/>
      <c r="AG1015" s="9"/>
      <c r="AH1015" s="2"/>
      <c r="AI1015" s="9"/>
    </row>
    <row r="1016" spans="1:35" s="27" customFormat="1" x14ac:dyDescent="0.25">
      <c r="A1016" s="95"/>
      <c r="B1016" s="2"/>
      <c r="C1016" s="2"/>
      <c r="Q1016" s="103"/>
      <c r="R1016" s="12"/>
      <c r="S1016" s="12"/>
      <c r="T1016" s="12"/>
      <c r="U1016" s="12"/>
      <c r="V1016" s="12"/>
      <c r="W1016" s="12"/>
      <c r="X1016" s="12"/>
      <c r="Y1016" s="12"/>
      <c r="Z1016" s="12"/>
      <c r="AA1016" s="12"/>
      <c r="AB1016" s="12"/>
      <c r="AC1016" s="12"/>
      <c r="AD1016" s="12"/>
      <c r="AE1016" s="12"/>
      <c r="AF1016" s="2"/>
      <c r="AG1016" s="9"/>
      <c r="AH1016" s="2"/>
      <c r="AI1016" s="9"/>
    </row>
    <row r="1017" spans="1:35" s="27" customFormat="1" x14ac:dyDescent="0.25">
      <c r="A1017" s="95"/>
      <c r="B1017" s="2"/>
      <c r="C1017" s="2"/>
      <c r="Q1017" s="103"/>
      <c r="R1017" s="12"/>
      <c r="S1017" s="12"/>
      <c r="T1017" s="12"/>
      <c r="U1017" s="12"/>
      <c r="V1017" s="12"/>
      <c r="W1017" s="12"/>
      <c r="X1017" s="12"/>
      <c r="Y1017" s="12"/>
      <c r="Z1017" s="12"/>
      <c r="AA1017" s="12"/>
      <c r="AB1017" s="12"/>
      <c r="AC1017" s="12"/>
      <c r="AD1017" s="12"/>
      <c r="AE1017" s="12"/>
      <c r="AF1017" s="2"/>
      <c r="AG1017" s="9"/>
      <c r="AH1017" s="2"/>
      <c r="AI1017" s="9"/>
    </row>
    <row r="1018" spans="1:35" s="27" customFormat="1" x14ac:dyDescent="0.25">
      <c r="A1018" s="95"/>
      <c r="B1018" s="2"/>
      <c r="C1018" s="2"/>
      <c r="Q1018" s="103"/>
      <c r="R1018" s="12"/>
      <c r="S1018" s="12"/>
      <c r="T1018" s="12"/>
      <c r="U1018" s="12"/>
      <c r="V1018" s="12"/>
      <c r="W1018" s="12"/>
      <c r="X1018" s="12"/>
      <c r="Y1018" s="12"/>
      <c r="Z1018" s="12"/>
      <c r="AA1018" s="12"/>
      <c r="AB1018" s="12"/>
      <c r="AC1018" s="12"/>
      <c r="AD1018" s="12"/>
      <c r="AE1018" s="12"/>
      <c r="AF1018" s="2"/>
      <c r="AG1018" s="9"/>
      <c r="AH1018" s="2"/>
      <c r="AI1018" s="9"/>
    </row>
    <row r="1019" spans="1:35" s="27" customFormat="1" x14ac:dyDescent="0.25">
      <c r="A1019" s="95"/>
      <c r="B1019" s="2"/>
      <c r="C1019" s="2"/>
      <c r="Q1019" s="103"/>
      <c r="R1019" s="12"/>
      <c r="S1019" s="12"/>
      <c r="T1019" s="12"/>
      <c r="U1019" s="12"/>
      <c r="V1019" s="12"/>
      <c r="W1019" s="12"/>
      <c r="X1019" s="12"/>
      <c r="Y1019" s="12"/>
      <c r="Z1019" s="12"/>
      <c r="AA1019" s="12"/>
      <c r="AB1019" s="12"/>
      <c r="AC1019" s="12"/>
      <c r="AD1019" s="12"/>
      <c r="AE1019" s="12"/>
      <c r="AF1019" s="2"/>
      <c r="AG1019" s="9"/>
      <c r="AH1019" s="2"/>
      <c r="AI1019" s="9"/>
    </row>
    <row r="1020" spans="1:35" s="27" customFormat="1" x14ac:dyDescent="0.25">
      <c r="A1020" s="95"/>
      <c r="B1020" s="2"/>
      <c r="C1020" s="2"/>
      <c r="Q1020" s="103"/>
      <c r="R1020" s="12"/>
      <c r="S1020" s="12"/>
      <c r="T1020" s="12"/>
      <c r="U1020" s="12"/>
      <c r="V1020" s="12"/>
      <c r="W1020" s="12"/>
      <c r="X1020" s="12"/>
      <c r="Y1020" s="12"/>
      <c r="Z1020" s="12"/>
      <c r="AA1020" s="12"/>
      <c r="AB1020" s="12"/>
      <c r="AC1020" s="12"/>
      <c r="AD1020" s="12"/>
      <c r="AE1020" s="12"/>
      <c r="AF1020" s="2"/>
      <c r="AG1020" s="9"/>
      <c r="AH1020" s="2"/>
      <c r="AI1020" s="9"/>
    </row>
    <row r="1021" spans="1:35" s="27" customFormat="1" x14ac:dyDescent="0.25">
      <c r="A1021" s="95"/>
      <c r="B1021" s="2"/>
      <c r="C1021" s="2"/>
      <c r="Q1021" s="103"/>
      <c r="R1021" s="12"/>
      <c r="S1021" s="12"/>
      <c r="T1021" s="12"/>
      <c r="U1021" s="12"/>
      <c r="V1021" s="12"/>
      <c r="W1021" s="12"/>
      <c r="X1021" s="12"/>
      <c r="Y1021" s="12"/>
      <c r="Z1021" s="12"/>
      <c r="AA1021" s="12"/>
      <c r="AB1021" s="12"/>
      <c r="AC1021" s="12"/>
      <c r="AD1021" s="12"/>
      <c r="AE1021" s="12"/>
      <c r="AF1021" s="2"/>
      <c r="AG1021" s="9"/>
      <c r="AH1021" s="2"/>
      <c r="AI1021" s="9"/>
    </row>
    <row r="1022" spans="1:35" s="27" customFormat="1" x14ac:dyDescent="0.25">
      <c r="A1022" s="95"/>
      <c r="B1022" s="2"/>
      <c r="C1022" s="2"/>
      <c r="Q1022" s="103"/>
      <c r="R1022" s="12"/>
      <c r="S1022" s="12"/>
      <c r="T1022" s="12"/>
      <c r="U1022" s="12"/>
      <c r="V1022" s="12"/>
      <c r="W1022" s="12"/>
      <c r="X1022" s="12"/>
      <c r="Y1022" s="12"/>
      <c r="Z1022" s="12"/>
      <c r="AA1022" s="12"/>
      <c r="AB1022" s="12"/>
      <c r="AC1022" s="12"/>
      <c r="AD1022" s="12"/>
      <c r="AE1022" s="12"/>
      <c r="AF1022" s="2"/>
      <c r="AG1022" s="9"/>
      <c r="AH1022" s="2"/>
      <c r="AI1022" s="9"/>
    </row>
    <row r="1023" spans="1:35" s="27" customFormat="1" x14ac:dyDescent="0.25">
      <c r="A1023" s="95"/>
      <c r="B1023" s="2"/>
      <c r="C1023" s="2"/>
      <c r="Q1023" s="103"/>
      <c r="R1023" s="12"/>
      <c r="S1023" s="12"/>
      <c r="T1023" s="12"/>
      <c r="U1023" s="12"/>
      <c r="V1023" s="12"/>
      <c r="W1023" s="12"/>
      <c r="X1023" s="12"/>
      <c r="Y1023" s="12"/>
      <c r="Z1023" s="12"/>
      <c r="AA1023" s="12"/>
      <c r="AB1023" s="12"/>
      <c r="AC1023" s="12"/>
      <c r="AD1023" s="12"/>
      <c r="AE1023" s="12"/>
      <c r="AF1023" s="2"/>
      <c r="AG1023" s="9"/>
      <c r="AH1023" s="2"/>
      <c r="AI1023" s="9"/>
    </row>
    <row r="1024" spans="1:35" s="27" customFormat="1" x14ac:dyDescent="0.25">
      <c r="A1024" s="95"/>
      <c r="B1024" s="2"/>
      <c r="C1024" s="2"/>
      <c r="Q1024" s="103"/>
      <c r="R1024" s="12"/>
      <c r="S1024" s="12"/>
      <c r="T1024" s="12"/>
      <c r="U1024" s="12"/>
      <c r="V1024" s="12"/>
      <c r="W1024" s="12"/>
      <c r="X1024" s="12"/>
      <c r="Y1024" s="12"/>
      <c r="Z1024" s="12"/>
      <c r="AA1024" s="12"/>
      <c r="AB1024" s="12"/>
      <c r="AC1024" s="12"/>
      <c r="AD1024" s="12"/>
      <c r="AE1024" s="12"/>
      <c r="AF1024" s="2"/>
      <c r="AG1024" s="9"/>
      <c r="AH1024" s="2"/>
      <c r="AI1024" s="9"/>
    </row>
    <row r="1025" spans="1:35" s="27" customFormat="1" x14ac:dyDescent="0.25">
      <c r="A1025" s="95"/>
      <c r="B1025" s="2"/>
      <c r="C1025" s="2"/>
      <c r="Q1025" s="103"/>
      <c r="R1025" s="12"/>
      <c r="S1025" s="12"/>
      <c r="T1025" s="12"/>
      <c r="U1025" s="12"/>
      <c r="V1025" s="12"/>
      <c r="W1025" s="12"/>
      <c r="X1025" s="12"/>
      <c r="Y1025" s="12"/>
      <c r="Z1025" s="12"/>
      <c r="AA1025" s="12"/>
      <c r="AB1025" s="12"/>
      <c r="AC1025" s="12"/>
      <c r="AD1025" s="12"/>
      <c r="AE1025" s="12"/>
      <c r="AF1025" s="2"/>
      <c r="AG1025" s="9"/>
      <c r="AH1025" s="2"/>
      <c r="AI1025" s="9"/>
    </row>
    <row r="1026" spans="1:35" s="27" customFormat="1" x14ac:dyDescent="0.25">
      <c r="A1026" s="95"/>
      <c r="B1026" s="2"/>
      <c r="C1026" s="2"/>
      <c r="Q1026" s="103"/>
      <c r="R1026" s="12"/>
      <c r="S1026" s="12"/>
      <c r="T1026" s="12"/>
      <c r="U1026" s="12"/>
      <c r="V1026" s="12"/>
      <c r="W1026" s="12"/>
      <c r="X1026" s="12"/>
      <c r="Y1026" s="12"/>
      <c r="Z1026" s="12"/>
      <c r="AA1026" s="12"/>
      <c r="AB1026" s="12"/>
      <c r="AC1026" s="12"/>
      <c r="AD1026" s="12"/>
      <c r="AE1026" s="12"/>
      <c r="AF1026" s="2"/>
      <c r="AG1026" s="9"/>
      <c r="AH1026" s="2"/>
      <c r="AI1026" s="9"/>
    </row>
    <row r="1027" spans="1:35" s="27" customFormat="1" x14ac:dyDescent="0.25">
      <c r="A1027" s="95"/>
      <c r="B1027" s="2"/>
      <c r="C1027" s="2"/>
      <c r="Q1027" s="103"/>
      <c r="R1027" s="12"/>
      <c r="S1027" s="12"/>
      <c r="T1027" s="12"/>
      <c r="U1027" s="12"/>
      <c r="V1027" s="12"/>
      <c r="W1027" s="12"/>
      <c r="X1027" s="12"/>
      <c r="Y1027" s="12"/>
      <c r="Z1027" s="12"/>
      <c r="AA1027" s="12"/>
      <c r="AB1027" s="12"/>
      <c r="AC1027" s="12"/>
      <c r="AD1027" s="12"/>
      <c r="AE1027" s="12"/>
      <c r="AF1027" s="2"/>
      <c r="AG1027" s="9"/>
      <c r="AH1027" s="2"/>
      <c r="AI1027" s="9"/>
    </row>
    <row r="1028" spans="1:35" s="27" customFormat="1" x14ac:dyDescent="0.25">
      <c r="A1028" s="95"/>
      <c r="B1028" s="2"/>
      <c r="C1028" s="2"/>
      <c r="Q1028" s="103"/>
      <c r="R1028" s="12"/>
      <c r="S1028" s="12"/>
      <c r="T1028" s="12"/>
      <c r="U1028" s="12"/>
      <c r="V1028" s="12"/>
      <c r="W1028" s="12"/>
      <c r="X1028" s="12"/>
      <c r="Y1028" s="12"/>
      <c r="Z1028" s="12"/>
      <c r="AA1028" s="12"/>
      <c r="AB1028" s="12"/>
      <c r="AC1028" s="12"/>
      <c r="AD1028" s="12"/>
      <c r="AE1028" s="12"/>
      <c r="AF1028" s="2"/>
      <c r="AG1028" s="9"/>
      <c r="AH1028" s="2"/>
      <c r="AI1028" s="9"/>
    </row>
    <row r="1029" spans="1:35" s="27" customFormat="1" x14ac:dyDescent="0.25">
      <c r="A1029" s="95"/>
      <c r="B1029" s="2"/>
      <c r="C1029" s="2"/>
      <c r="Q1029" s="103"/>
      <c r="R1029" s="12"/>
      <c r="S1029" s="12"/>
      <c r="T1029" s="12"/>
      <c r="U1029" s="12"/>
      <c r="V1029" s="12"/>
      <c r="W1029" s="12"/>
      <c r="X1029" s="12"/>
      <c r="Y1029" s="12"/>
      <c r="Z1029" s="12"/>
      <c r="AA1029" s="12"/>
      <c r="AB1029" s="12"/>
      <c r="AC1029" s="12"/>
      <c r="AD1029" s="12"/>
      <c r="AE1029" s="12"/>
      <c r="AF1029" s="2"/>
      <c r="AG1029" s="9"/>
      <c r="AH1029" s="2"/>
      <c r="AI1029" s="9"/>
    </row>
    <row r="1030" spans="1:35" s="27" customFormat="1" x14ac:dyDescent="0.25">
      <c r="A1030" s="95"/>
      <c r="B1030" s="2"/>
      <c r="C1030" s="2"/>
      <c r="Q1030" s="103"/>
      <c r="R1030" s="12"/>
      <c r="S1030" s="12"/>
      <c r="T1030" s="12"/>
      <c r="U1030" s="12"/>
      <c r="V1030" s="12"/>
      <c r="W1030" s="12"/>
      <c r="X1030" s="12"/>
      <c r="Y1030" s="12"/>
      <c r="Z1030" s="12"/>
      <c r="AA1030" s="12"/>
      <c r="AB1030" s="12"/>
      <c r="AC1030" s="12"/>
      <c r="AD1030" s="12"/>
      <c r="AE1030" s="12"/>
      <c r="AF1030" s="2"/>
      <c r="AG1030" s="9"/>
      <c r="AH1030" s="2"/>
      <c r="AI1030" s="9"/>
    </row>
    <row r="1031" spans="1:35" s="27" customFormat="1" x14ac:dyDescent="0.25">
      <c r="A1031" s="95"/>
      <c r="B1031" s="2"/>
      <c r="C1031" s="2"/>
      <c r="Q1031" s="103"/>
      <c r="R1031" s="12"/>
      <c r="S1031" s="12"/>
      <c r="T1031" s="12"/>
      <c r="U1031" s="12"/>
      <c r="V1031" s="12"/>
      <c r="W1031" s="12"/>
      <c r="X1031" s="12"/>
      <c r="Y1031" s="12"/>
      <c r="Z1031" s="12"/>
      <c r="AA1031" s="12"/>
      <c r="AB1031" s="12"/>
      <c r="AC1031" s="12"/>
      <c r="AD1031" s="12"/>
      <c r="AE1031" s="12"/>
      <c r="AF1031" s="2"/>
      <c r="AG1031" s="9"/>
      <c r="AH1031" s="2"/>
      <c r="AI1031" s="9"/>
    </row>
    <row r="1032" spans="1:35" s="27" customFormat="1" x14ac:dyDescent="0.25">
      <c r="A1032" s="95"/>
      <c r="B1032" s="2"/>
      <c r="C1032" s="2"/>
      <c r="Q1032" s="103"/>
      <c r="R1032" s="12"/>
      <c r="S1032" s="12"/>
      <c r="T1032" s="12"/>
      <c r="U1032" s="12"/>
      <c r="V1032" s="12"/>
      <c r="W1032" s="12"/>
      <c r="X1032" s="12"/>
      <c r="Y1032" s="12"/>
      <c r="Z1032" s="12"/>
      <c r="AA1032" s="12"/>
      <c r="AB1032" s="12"/>
      <c r="AC1032" s="12"/>
      <c r="AD1032" s="12"/>
      <c r="AE1032" s="12"/>
      <c r="AF1032" s="2"/>
      <c r="AG1032" s="9"/>
      <c r="AH1032" s="2"/>
      <c r="AI1032" s="9"/>
    </row>
  </sheetData>
  <mergeCells count="2">
    <mergeCell ref="D1:Q1"/>
    <mergeCell ref="S1:AF1"/>
  </mergeCells>
  <dataValidations count="1">
    <dataValidation type="list" allowBlank="1" showInputMessage="1" showErrorMessage="1" sqref="AG1">
      <formula1>$AI$2:$AI$10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8" tint="-0.249977111117893"/>
    <outlinePr summaryBelow="0"/>
  </sheetPr>
  <dimension ref="A1:I291"/>
  <sheetViews>
    <sheetView workbookViewId="0">
      <selection activeCell="J2" sqref="J2"/>
    </sheetView>
  </sheetViews>
  <sheetFormatPr defaultRowHeight="15" outlineLevelRow="1" x14ac:dyDescent="0.25"/>
  <cols>
    <col min="1" max="1" width="25.140625" bestFit="1" customWidth="1"/>
    <col min="2" max="2" width="11.140625" bestFit="1" customWidth="1"/>
    <col min="3" max="3" width="23.28515625" bestFit="1" customWidth="1"/>
    <col min="4" max="4" width="27.5703125" bestFit="1" customWidth="1"/>
    <col min="5" max="6" width="16.7109375" customWidth="1"/>
    <col min="11" max="11" width="14.7109375" bestFit="1" customWidth="1"/>
  </cols>
  <sheetData>
    <row r="1" spans="1:6" x14ac:dyDescent="0.25">
      <c r="A1" t="s">
        <v>663</v>
      </c>
    </row>
    <row r="2" spans="1:6" ht="15.75" thickBot="1" x14ac:dyDescent="0.3">
      <c r="A2" s="60" t="s">
        <v>1</v>
      </c>
      <c r="B2" s="60" t="s">
        <v>570</v>
      </c>
      <c r="C2" s="60" t="s">
        <v>569</v>
      </c>
      <c r="D2" s="60" t="s">
        <v>5</v>
      </c>
      <c r="E2" s="60" t="s">
        <v>571</v>
      </c>
      <c r="F2" s="61" t="s">
        <v>572</v>
      </c>
    </row>
    <row r="3" spans="1:6" ht="15.75" collapsed="1" thickTop="1" x14ac:dyDescent="0.25">
      <c r="A3" s="54" t="s">
        <v>653</v>
      </c>
      <c r="B3" s="37"/>
      <c r="C3" s="37">
        <f>SUM(C4:C15)</f>
        <v>16298</v>
      </c>
      <c r="D3" s="38">
        <f>SUM(D4:D15)</f>
        <v>30887.42</v>
      </c>
      <c r="E3" s="39">
        <f xml:space="preserve"> C3 / $C$146</f>
        <v>8.4597257259127756E-2</v>
      </c>
      <c r="F3" s="57">
        <f>D3 / $D$146</f>
        <v>6.5399196778271065E-2</v>
      </c>
    </row>
    <row r="4" spans="1:6" s="35" customFormat="1" hidden="1" outlineLevel="1" x14ac:dyDescent="0.25">
      <c r="A4" s="55"/>
      <c r="B4" s="35" t="s">
        <v>557</v>
      </c>
      <c r="C4" s="35">
        <f>SUMIFS('FY15 DataDump'!$E$2:$E$4999, 'FY15 DataDump'!$B$2:$B$4999, "BAKED GOODS", 'FY15 DataDump'!$H$2:$H$4999, "July")</f>
        <v>1006</v>
      </c>
      <c r="D4" s="36">
        <f>SUMIFS('FY15 DataDump'!$F$2:$F$4999, 'FY15 DataDump'!$B$2:$B$4999, "BAKED GOODS", 'FY15 DataDump'!$H$2:$H$4999, "July")</f>
        <v>1870.8100000000002</v>
      </c>
      <c r="E4" s="39">
        <f t="shared" ref="E4:E67" si="0" xml:space="preserve"> C4 / $C$146</f>
        <v>5.2217965887030636E-3</v>
      </c>
      <c r="F4" s="58">
        <f t="shared" ref="F4:F67" si="1">D4 / $D$146</f>
        <v>3.9611424756343296E-3</v>
      </c>
    </row>
    <row r="5" spans="1:6" s="35" customFormat="1" hidden="1" outlineLevel="1" x14ac:dyDescent="0.25">
      <c r="A5" s="55"/>
      <c r="B5" s="35" t="s">
        <v>558</v>
      </c>
      <c r="C5" s="35">
        <f>SUMIFS('FY15 DataDump'!$E$2:$E$4999, 'FY15 DataDump'!$B$2:$B$4999, "BAKED GOODS", 'FY15 DataDump'!$H$2:$H$4999, "August")</f>
        <v>895</v>
      </c>
      <c r="D5" s="36">
        <f>SUMIFS('FY15 DataDump'!$F$2:$F$4999, 'FY15 DataDump'!$B$2:$B$4999, "BAKED GOODS", 'FY15 DataDump'!$H$2:$H$4999, "August")</f>
        <v>1604.5800000000002</v>
      </c>
      <c r="E5" s="39">
        <f t="shared" si="0"/>
        <v>4.6456341420370193E-3</v>
      </c>
      <c r="F5" s="58">
        <f t="shared" si="1"/>
        <v>3.3974428154400142E-3</v>
      </c>
    </row>
    <row r="6" spans="1:6" s="35" customFormat="1" hidden="1" outlineLevel="1" x14ac:dyDescent="0.25">
      <c r="A6" s="55"/>
      <c r="B6" s="35" t="s">
        <v>559</v>
      </c>
      <c r="C6" s="35">
        <f>SUMIFS('FY15 DataDump'!$E$2:$E$4999, 'FY15 DataDump'!$B$2:$B$4999, "BAKED GOODS", 'FY15 DataDump'!$H$2:$H$4999, "September")</f>
        <v>907</v>
      </c>
      <c r="D6" s="36">
        <f>SUMIFS('FY15 DataDump'!$F$2:$F$4999, 'FY15 DataDump'!$B$2:$B$4999, "BAKED GOODS", 'FY15 DataDump'!$H$2:$H$4999, "September")</f>
        <v>1645.2600000000002</v>
      </c>
      <c r="E6" s="39">
        <f t="shared" si="0"/>
        <v>4.7079219741090247E-3</v>
      </c>
      <c r="F6" s="58">
        <f t="shared" si="1"/>
        <v>3.4835762420887943E-3</v>
      </c>
    </row>
    <row r="7" spans="1:6" s="35" customFormat="1" hidden="1" outlineLevel="1" x14ac:dyDescent="0.25">
      <c r="A7" s="55"/>
      <c r="B7" s="35" t="s">
        <v>560</v>
      </c>
      <c r="C7" s="35">
        <f>SUMIFS('FY15 DataDump'!$E$2:$E$4999, 'FY15 DataDump'!$B$2:$B$4999, "BAKED GOODS", 'FY15 DataDump'!$H$2:$H$4999, "October")</f>
        <v>1981</v>
      </c>
      <c r="D7" s="36">
        <f>SUMIFS('FY15 DataDump'!$F$2:$F$4999, 'FY15 DataDump'!$B$2:$B$4999, "BAKED GOODS", 'FY15 DataDump'!$H$2:$H$4999, "October")</f>
        <v>3753.64</v>
      </c>
      <c r="E7" s="39">
        <f t="shared" si="0"/>
        <v>1.0282682944553449E-2</v>
      </c>
      <c r="F7" s="58">
        <f t="shared" si="1"/>
        <v>7.9477353885429539E-3</v>
      </c>
    </row>
    <row r="8" spans="1:6" s="35" customFormat="1" hidden="1" outlineLevel="1" x14ac:dyDescent="0.25">
      <c r="A8" s="55"/>
      <c r="B8" s="35" t="s">
        <v>561</v>
      </c>
      <c r="C8" s="35">
        <f>SUMIFS('FY15 DataDump'!$E$2:$E$4999, 'FY15 DataDump'!$B$2:$B$4999, "BAKED GOODS", 'FY15 DataDump'!$H$2:$H$4999, "November")</f>
        <v>1375</v>
      </c>
      <c r="D8" s="36">
        <f>SUMIFS('FY15 DataDump'!$F$2:$F$4999, 'FY15 DataDump'!$B$2:$B$4999, "BAKED GOODS", 'FY15 DataDump'!$H$2:$H$4999, "November")</f>
        <v>2542.46</v>
      </c>
      <c r="E8" s="39">
        <f t="shared" si="0"/>
        <v>7.137147424917209E-3</v>
      </c>
      <c r="F8" s="58">
        <f t="shared" si="1"/>
        <v>5.3832544719139078E-3</v>
      </c>
    </row>
    <row r="9" spans="1:6" s="35" customFormat="1" hidden="1" outlineLevel="1" x14ac:dyDescent="0.25">
      <c r="A9" s="55"/>
      <c r="B9" s="35" t="s">
        <v>562</v>
      </c>
      <c r="C9" s="35">
        <f>SUMIFS('FY15 DataDump'!$E$2:$E$4999, 'FY15 DataDump'!$B$2:$B$4999, "BAKED GOODS", 'FY15 DataDump'!$H$2:$H$4999, "December")</f>
        <v>961</v>
      </c>
      <c r="D9" s="36">
        <f>SUMIFS('FY15 DataDump'!$F$2:$F$4999, 'FY15 DataDump'!$B$2:$B$4999, "BAKED GOODS", 'FY15 DataDump'!$H$2:$H$4999, "December")</f>
        <v>1741.1399999999999</v>
      </c>
      <c r="E9" s="39">
        <f t="shared" si="0"/>
        <v>4.9882172184330456E-3</v>
      </c>
      <c r="F9" s="58">
        <f t="shared" si="1"/>
        <v>3.6865868848391637E-3</v>
      </c>
    </row>
    <row r="10" spans="1:6" s="35" customFormat="1" hidden="1" outlineLevel="1" x14ac:dyDescent="0.25">
      <c r="A10" s="55"/>
      <c r="B10" s="35" t="s">
        <v>563</v>
      </c>
      <c r="C10" s="35">
        <f>SUMIFS('FY15 DataDump'!$E$2:$E$4999, 'FY15 DataDump'!$B$2:$B$4999, "BAKED GOODS", 'FY15 DataDump'!$H$2:$H$4999, "January")</f>
        <v>1560</v>
      </c>
      <c r="D10" s="36">
        <f>SUMIFS('FY15 DataDump'!$F$2:$F$4999, 'FY15 DataDump'!$B$2:$B$4999, "BAKED GOODS", 'FY15 DataDump'!$H$2:$H$4999, "January")</f>
        <v>2966.3299999999995</v>
      </c>
      <c r="E10" s="39">
        <f t="shared" si="0"/>
        <v>8.0974181693606161E-3</v>
      </c>
      <c r="F10" s="58">
        <f t="shared" si="1"/>
        <v>6.2807317470766023E-3</v>
      </c>
    </row>
    <row r="11" spans="1:6" s="35" customFormat="1" hidden="1" outlineLevel="1" x14ac:dyDescent="0.25">
      <c r="A11" s="55"/>
      <c r="B11" s="35" t="s">
        <v>564</v>
      </c>
      <c r="C11" s="35">
        <f>SUMIFS('FY15 DataDump'!$E$2:$E$4999, 'FY15 DataDump'!$B$2:$B$4999, "BAKED GOODS", 'FY15 DataDump'!$H$2:$H$4999, "February")</f>
        <v>1574</v>
      </c>
      <c r="D11" s="36">
        <f>SUMIFS('FY15 DataDump'!$F$2:$F$4999, 'FY15 DataDump'!$B$2:$B$4999, "BAKED GOODS", 'FY15 DataDump'!$H$2:$H$4999, "February")</f>
        <v>3040.08</v>
      </c>
      <c r="E11" s="39">
        <f t="shared" si="0"/>
        <v>8.170087306777955E-3</v>
      </c>
      <c r="F11" s="58">
        <f t="shared" si="1"/>
        <v>6.4368856363427665E-3</v>
      </c>
    </row>
    <row r="12" spans="1:6" s="35" customFormat="1" hidden="1" outlineLevel="1" x14ac:dyDescent="0.25">
      <c r="A12" s="55"/>
      <c r="B12" s="35" t="s">
        <v>565</v>
      </c>
      <c r="C12" s="35">
        <f>SUMIFS('FY15 DataDump'!$E$2:$E$4999, 'FY15 DataDump'!$B$2:$B$4999, "BAKED GOODS", 'FY15 DataDump'!$H$2:$H$4999, "March")</f>
        <v>1446</v>
      </c>
      <c r="D12" s="36">
        <f>SUMIFS('FY15 DataDump'!$F$2:$F$4999, 'FY15 DataDump'!$B$2:$B$4999, "BAKED GOODS", 'FY15 DataDump'!$H$2:$H$4999, "March")</f>
        <v>2839.38</v>
      </c>
      <c r="E12" s="39">
        <f t="shared" si="0"/>
        <v>7.5056837646765703E-3</v>
      </c>
      <c r="F12" s="58">
        <f t="shared" si="1"/>
        <v>6.0119353234516617E-3</v>
      </c>
    </row>
    <row r="13" spans="1:6" s="35" customFormat="1" hidden="1" outlineLevel="1" x14ac:dyDescent="0.25">
      <c r="A13" s="55"/>
      <c r="B13" s="35" t="s">
        <v>566</v>
      </c>
      <c r="C13" s="35">
        <f>SUMIFS('FY15 DataDump'!$E$2:$E$4999, 'FY15 DataDump'!$B$2:$B$4999, "BAKED GOODS", 'FY15 DataDump'!$H$2:$H$4999, "April")</f>
        <v>1703</v>
      </c>
      <c r="D13" s="36">
        <f>SUMIFS('FY15 DataDump'!$F$2:$F$4999, 'FY15 DataDump'!$B$2:$B$4999, "BAKED GOODS", 'FY15 DataDump'!$H$2:$H$4999, "April")</f>
        <v>3340.5299999999997</v>
      </c>
      <c r="E13" s="39">
        <f t="shared" si="0"/>
        <v>8.8396815015520051E-3</v>
      </c>
      <c r="F13" s="58">
        <f t="shared" si="1"/>
        <v>7.0730407011565816E-3</v>
      </c>
    </row>
    <row r="14" spans="1:6" s="35" customFormat="1" hidden="1" outlineLevel="1" x14ac:dyDescent="0.25">
      <c r="A14" s="55"/>
      <c r="B14" s="35" t="s">
        <v>567</v>
      </c>
      <c r="C14" s="35">
        <f>SUMIFS('FY15 DataDump'!$E$2:$E$4999, 'FY15 DataDump'!$B$2:$B$4999, "BAKED GOODS", 'FY15 DataDump'!$H$2:$H$4999, "May")</f>
        <v>1611</v>
      </c>
      <c r="D14" s="36">
        <f>SUMIFS('FY15 DataDump'!$F$2:$F$4999, 'FY15 DataDump'!$B$2:$B$4999, "BAKED GOODS", 'FY15 DataDump'!$H$2:$H$4999, "May")</f>
        <v>3137.3500000000004</v>
      </c>
      <c r="E14" s="39">
        <f t="shared" si="0"/>
        <v>8.3621414556666364E-3</v>
      </c>
      <c r="F14" s="58">
        <f t="shared" si="1"/>
        <v>6.6428393829043916E-3</v>
      </c>
    </row>
    <row r="15" spans="1:6" s="35" customFormat="1" hidden="1" outlineLevel="1" x14ac:dyDescent="0.25">
      <c r="A15" s="55"/>
      <c r="B15" s="35" t="s">
        <v>568</v>
      </c>
      <c r="C15" s="35">
        <f>SUMIFS('FY15 DataDump'!$E$2:$E$4999, 'FY15 DataDump'!$B$2:$B$4999, "BAKED GOODS", 'FY15 DataDump'!$H$2:$H$4999, "June")</f>
        <v>1279</v>
      </c>
      <c r="D15" s="36">
        <f>SUMIFS('FY15 DataDump'!$F$2:$F$4999, 'FY15 DataDump'!$B$2:$B$4999, "BAKED GOODS", 'FY15 DataDump'!$H$2:$H$4999, "June")</f>
        <v>2405.86</v>
      </c>
      <c r="E15" s="39">
        <f t="shared" si="0"/>
        <v>6.6388447683411716E-3</v>
      </c>
      <c r="F15" s="58">
        <f t="shared" si="1"/>
        <v>5.0940257088799012E-3</v>
      </c>
    </row>
    <row r="16" spans="1:6" collapsed="1" x14ac:dyDescent="0.25">
      <c r="A16" s="56" t="s">
        <v>654</v>
      </c>
      <c r="B16" s="37"/>
      <c r="C16" s="37">
        <f>SUM(C17:C28)</f>
        <v>41498</v>
      </c>
      <c r="D16" s="38">
        <f>SUM(D17:D28)</f>
        <v>95670.85</v>
      </c>
      <c r="E16" s="39">
        <f t="shared" si="0"/>
        <v>0.2154017046103377</v>
      </c>
      <c r="F16" s="58">
        <f t="shared" si="1"/>
        <v>0.20256780090711543</v>
      </c>
    </row>
    <row r="17" spans="1:6" s="35" customFormat="1" hidden="1" outlineLevel="1" x14ac:dyDescent="0.25">
      <c r="A17" s="55"/>
      <c r="B17" s="35" t="s">
        <v>557</v>
      </c>
      <c r="C17" s="35">
        <f>SUMIFS('FY15 DataDump'!$E$2:$E$4999, 'FY15 DataDump'!$B$2:$B$4999, "DRINKS", 'FY15 DataDump'!$H$2:$H$4999, "July")</f>
        <v>2184</v>
      </c>
      <c r="D17" s="36">
        <f>SUMIFS('FY15 DataDump'!$F$2:$F$4999, 'FY15 DataDump'!$B$2:$B$4999, "DRINKS", 'FY15 DataDump'!$H$2:$H$4999, "July")</f>
        <v>4700.12</v>
      </c>
      <c r="E17" s="39">
        <f t="shared" si="0"/>
        <v>1.1336385437104862E-2</v>
      </c>
      <c r="F17" s="58">
        <f t="shared" si="1"/>
        <v>9.9517561765109352E-3</v>
      </c>
    </row>
    <row r="18" spans="1:6" s="35" customFormat="1" hidden="1" outlineLevel="1" x14ac:dyDescent="0.25">
      <c r="A18" s="55"/>
      <c r="B18" s="35" t="s">
        <v>558</v>
      </c>
      <c r="C18" s="35">
        <f>SUMIFS('FY15 DataDump'!$E$2:$E$4999, 'FY15 DataDump'!$B$2:$B$4999, "DRINKS", 'FY15 DataDump'!$H$2:$H$4999, "August")</f>
        <v>1700</v>
      </c>
      <c r="D18" s="36">
        <f>SUMIFS('FY15 DataDump'!$F$2:$F$4999, 'FY15 DataDump'!$B$2:$B$4999, "DRINKS", 'FY15 DataDump'!$H$2:$H$4999, "August")</f>
        <v>3466.5099999999998</v>
      </c>
      <c r="E18" s="39">
        <f t="shared" si="0"/>
        <v>8.8241095435340044E-3</v>
      </c>
      <c r="F18" s="58">
        <f t="shared" si="1"/>
        <v>7.3397833041362603E-3</v>
      </c>
    </row>
    <row r="19" spans="1:6" s="35" customFormat="1" hidden="1" outlineLevel="1" x14ac:dyDescent="0.25">
      <c r="A19" s="55"/>
      <c r="B19" s="35" t="s">
        <v>559</v>
      </c>
      <c r="C19" s="35">
        <f>SUMIFS('FY15 DataDump'!$E$2:$E$4999, 'FY15 DataDump'!$B$2:$B$4999, "DRINKS", 'FY15 DataDump'!$H$2:$H$4999, "September")</f>
        <v>2093</v>
      </c>
      <c r="D19" s="36">
        <f>SUMIFS('FY15 DataDump'!$F$2:$F$4999, 'FY15 DataDump'!$B$2:$B$4999, "DRINKS", 'FY15 DataDump'!$H$2:$H$4999, "September")</f>
        <v>4571.4599999999991</v>
      </c>
      <c r="E19" s="39">
        <f t="shared" si="0"/>
        <v>1.086403604389216E-2</v>
      </c>
      <c r="F19" s="58">
        <f t="shared" si="1"/>
        <v>9.6793390999958887E-3</v>
      </c>
    </row>
    <row r="20" spans="1:6" s="35" customFormat="1" hidden="1" outlineLevel="1" x14ac:dyDescent="0.25">
      <c r="A20" s="55"/>
      <c r="B20" s="35" t="s">
        <v>560</v>
      </c>
      <c r="C20" s="35">
        <f>SUMIFS('FY15 DataDump'!$E$2:$E$4999, 'FY15 DataDump'!$B$2:$B$4999, "DRINKS", 'FY15 DataDump'!$H$2:$H$4999, "October")</f>
        <v>5884</v>
      </c>
      <c r="D20" s="36">
        <f>SUMIFS('FY15 DataDump'!$F$2:$F$4999, 'FY15 DataDump'!$B$2:$B$4999, "DRINKS", 'FY15 DataDump'!$H$2:$H$4999, "October")</f>
        <v>13814.999999999998</v>
      </c>
      <c r="E20" s="39">
        <f t="shared" si="0"/>
        <v>3.0541800325972989E-2</v>
      </c>
      <c r="F20" s="58">
        <f t="shared" si="1"/>
        <v>2.9251064138468497E-2</v>
      </c>
    </row>
    <row r="21" spans="1:6" s="35" customFormat="1" hidden="1" outlineLevel="1" x14ac:dyDescent="0.25">
      <c r="A21" s="55"/>
      <c r="B21" s="35" t="s">
        <v>561</v>
      </c>
      <c r="C21" s="35">
        <f>SUMIFS('FY15 DataDump'!$E$2:$E$4999, 'FY15 DataDump'!$B$2:$B$4999, "DRINKS", 'FY15 DataDump'!$H$2:$H$4999, "November")</f>
        <v>3254</v>
      </c>
      <c r="D21" s="36">
        <f>SUMIFS('FY15 DataDump'!$F$2:$F$4999, 'FY15 DataDump'!$B$2:$B$4999, "DRINKS", 'FY15 DataDump'!$H$2:$H$4999, "November")</f>
        <v>7304.3399999999983</v>
      </c>
      <c r="E21" s="39">
        <f t="shared" si="0"/>
        <v>1.6890383796858616E-2</v>
      </c>
      <c r="F21" s="58">
        <f t="shared" si="1"/>
        <v>1.546577762064285E-2</v>
      </c>
    </row>
    <row r="22" spans="1:6" s="35" customFormat="1" hidden="1" outlineLevel="1" x14ac:dyDescent="0.25">
      <c r="A22" s="55"/>
      <c r="B22" s="35" t="s">
        <v>562</v>
      </c>
      <c r="C22" s="35">
        <f>SUMIFS('FY15 DataDump'!$E$2:$E$4999, 'FY15 DataDump'!$B$2:$B$4999, "DRINKS", 'FY15 DataDump'!$H$2:$H$4999, "December")</f>
        <v>1801</v>
      </c>
      <c r="D22" s="36">
        <f>SUMIFS('FY15 DataDump'!$F$2:$F$4999, 'FY15 DataDump'!$B$2:$B$4999, "DRINKS", 'FY15 DataDump'!$H$2:$H$4999, "December")</f>
        <v>4058.5200000000004</v>
      </c>
      <c r="E22" s="39">
        <f t="shared" si="0"/>
        <v>9.3483654634733768E-3</v>
      </c>
      <c r="F22" s="58">
        <f t="shared" si="1"/>
        <v>8.5932702734170981E-3</v>
      </c>
    </row>
    <row r="23" spans="1:6" s="35" customFormat="1" hidden="1" outlineLevel="1" x14ac:dyDescent="0.25">
      <c r="A23" s="55"/>
      <c r="B23" s="35" t="s">
        <v>563</v>
      </c>
      <c r="C23" s="35">
        <f>SUMIFS('FY15 DataDump'!$E$2:$E$4999, 'FY15 DataDump'!$B$2:$B$4999, "DRINKS", 'FY15 DataDump'!$H$2:$H$4999, "January")</f>
        <v>3912</v>
      </c>
      <c r="D23" s="36">
        <f>SUMIFS('FY15 DataDump'!$F$2:$F$4999, 'FY15 DataDump'!$B$2:$B$4999, "DRINKS", 'FY15 DataDump'!$H$2:$H$4999, "January")</f>
        <v>9219.48</v>
      </c>
      <c r="E23" s="39">
        <f t="shared" si="0"/>
        <v>2.0305833255473544E-2</v>
      </c>
      <c r="F23" s="58">
        <f t="shared" si="1"/>
        <v>1.9520781817106592E-2</v>
      </c>
    </row>
    <row r="24" spans="1:6" s="35" customFormat="1" hidden="1" outlineLevel="1" x14ac:dyDescent="0.25">
      <c r="A24" s="55"/>
      <c r="B24" s="35" t="s">
        <v>564</v>
      </c>
      <c r="C24" s="35">
        <f>SUMIFS('FY15 DataDump'!$E$2:$E$4999, 'FY15 DataDump'!$B$2:$B$4999, "DRINKS", 'FY15 DataDump'!$H$2:$H$4999, "February")</f>
        <v>4047</v>
      </c>
      <c r="D24" s="36">
        <f>SUMIFS('FY15 DataDump'!$F$2:$F$4999, 'FY15 DataDump'!$B$2:$B$4999, "DRINKS", 'FY15 DataDump'!$H$2:$H$4999, "February")</f>
        <v>9686.0199999999968</v>
      </c>
      <c r="E24" s="39">
        <f t="shared" si="0"/>
        <v>2.1006571366283595E-2</v>
      </c>
      <c r="F24" s="58">
        <f t="shared" si="1"/>
        <v>2.0508606027252161E-2</v>
      </c>
    </row>
    <row r="25" spans="1:6" s="35" customFormat="1" hidden="1" outlineLevel="1" x14ac:dyDescent="0.25">
      <c r="A25" s="55"/>
      <c r="B25" s="35" t="s">
        <v>565</v>
      </c>
      <c r="C25" s="35">
        <f>SUMIFS('FY15 DataDump'!$E$2:$E$4999, 'FY15 DataDump'!$B$2:$B$4999, "DRINKS", 'FY15 DataDump'!$H$2:$H$4999, "March")</f>
        <v>3688</v>
      </c>
      <c r="D25" s="36">
        <f>SUMIFS('FY15 DataDump'!$F$2:$F$4999, 'FY15 DataDump'!$B$2:$B$4999, "DRINKS", 'FY15 DataDump'!$H$2:$H$4999, "March")</f>
        <v>8629.51</v>
      </c>
      <c r="E25" s="39">
        <f t="shared" si="0"/>
        <v>1.9143127056796123E-2</v>
      </c>
      <c r="F25" s="58">
        <f t="shared" si="1"/>
        <v>1.8271614223203426E-2</v>
      </c>
    </row>
    <row r="26" spans="1:6" s="35" customFormat="1" hidden="1" outlineLevel="1" x14ac:dyDescent="0.25">
      <c r="A26" s="55"/>
      <c r="B26" s="35" t="s">
        <v>566</v>
      </c>
      <c r="C26" s="35">
        <f>SUMIFS('FY15 DataDump'!$E$2:$E$4999, 'FY15 DataDump'!$B$2:$B$4999, "DRINKS", 'FY15 DataDump'!$H$2:$H$4999, "April")</f>
        <v>4749</v>
      </c>
      <c r="D26" s="36">
        <f>SUMIFS('FY15 DataDump'!$F$2:$F$4999, 'FY15 DataDump'!$B$2:$B$4999, "DRINKS", 'FY15 DataDump'!$H$2:$H$4999, "April")</f>
        <v>11169.25</v>
      </c>
      <c r="E26" s="39">
        <f t="shared" si="0"/>
        <v>2.4650409542495873E-2</v>
      </c>
      <c r="F26" s="58">
        <f t="shared" si="1"/>
        <v>2.3649109527947111E-2</v>
      </c>
    </row>
    <row r="27" spans="1:6" s="35" customFormat="1" hidden="1" outlineLevel="1" x14ac:dyDescent="0.25">
      <c r="A27" s="55"/>
      <c r="B27" s="35" t="s">
        <v>567</v>
      </c>
      <c r="C27" s="35">
        <f>SUMIFS('FY15 DataDump'!$E$2:$E$4999, 'FY15 DataDump'!$B$2:$B$4999, "DRINKS", 'FY15 DataDump'!$H$2:$H$4999, "May")</f>
        <v>4560</v>
      </c>
      <c r="D27" s="36">
        <f>SUMIFS('FY15 DataDump'!$F$2:$F$4999, 'FY15 DataDump'!$B$2:$B$4999, "DRINKS", 'FY15 DataDump'!$H$2:$H$4999, "May")</f>
        <v>10670.230000000003</v>
      </c>
      <c r="E27" s="39">
        <f t="shared" si="0"/>
        <v>2.3669376187361799E-2</v>
      </c>
      <c r="F27" s="58">
        <f t="shared" si="1"/>
        <v>2.2592514086298289E-2</v>
      </c>
    </row>
    <row r="28" spans="1:6" s="35" customFormat="1" hidden="1" outlineLevel="1" x14ac:dyDescent="0.25">
      <c r="A28" s="55"/>
      <c r="B28" s="35" t="s">
        <v>568</v>
      </c>
      <c r="C28" s="35">
        <f>SUMIFS('FY15 DataDump'!$E$2:$E$4999, 'FY15 DataDump'!$B$2:$B$4999, "DRINKS", 'FY15 DataDump'!$H$2:$H$4999, "June")</f>
        <v>3626</v>
      </c>
      <c r="D28" s="36">
        <f>SUMIFS('FY15 DataDump'!$F$2:$F$4999, 'FY15 DataDump'!$B$2:$B$4999, "DRINKS", 'FY15 DataDump'!$H$2:$H$4999, "June")</f>
        <v>8380.41</v>
      </c>
      <c r="E28" s="39">
        <f t="shared" si="0"/>
        <v>1.8821306591090763E-2</v>
      </c>
      <c r="F28" s="58">
        <f t="shared" si="1"/>
        <v>1.7744184612136289E-2</v>
      </c>
    </row>
    <row r="29" spans="1:6" collapsed="1" x14ac:dyDescent="0.25">
      <c r="A29" s="56" t="s">
        <v>655</v>
      </c>
      <c r="B29" s="37"/>
      <c r="C29" s="37">
        <f>SUM(C30:C41)</f>
        <v>10680</v>
      </c>
      <c r="D29" s="38">
        <f>SUM(D30:D41)</f>
        <v>12351.6</v>
      </c>
      <c r="E29" s="39">
        <f t="shared" si="0"/>
        <v>5.5436170544084215E-2</v>
      </c>
      <c r="F29" s="58">
        <f t="shared" si="1"/>
        <v>2.6152547507253533E-2</v>
      </c>
    </row>
    <row r="30" spans="1:6" s="35" customFormat="1" hidden="1" outlineLevel="1" x14ac:dyDescent="0.25">
      <c r="A30" s="55"/>
      <c r="B30" s="35" t="s">
        <v>557</v>
      </c>
      <c r="C30" s="35">
        <f>SUMIFS('FY15 DataDump'!$E$2:$E$4999, 'FY15 DataDump'!$B$2:$B$4999, "SWEETS", 'FY15 DataDump'!$H$2:$H$4999, "July")</f>
        <v>467</v>
      </c>
      <c r="D30" s="36">
        <f>SUMIFS('FY15 DataDump'!$F$2:$F$4999, 'FY15 DataDump'!$B$2:$B$4999, "SWEETS", 'FY15 DataDump'!$H$2:$H$4999, "July")</f>
        <v>534.4</v>
      </c>
      <c r="E30" s="39">
        <f t="shared" si="0"/>
        <v>2.4240347981355176E-3</v>
      </c>
      <c r="F30" s="58">
        <f t="shared" si="1"/>
        <v>1.131506961679158E-3</v>
      </c>
    </row>
    <row r="31" spans="1:6" s="35" customFormat="1" hidden="1" outlineLevel="1" x14ac:dyDescent="0.25">
      <c r="A31" s="55"/>
      <c r="B31" s="35" t="s">
        <v>558</v>
      </c>
      <c r="C31" s="35">
        <f>SUMIFS('FY15 DataDump'!$E$2:$E$4999, 'FY15 DataDump'!$B$2:$B$4999, "SWEETS", 'FY15 DataDump'!$H$2:$H$4999, "August")</f>
        <v>405</v>
      </c>
      <c r="D31" s="36">
        <f>SUMIFS('FY15 DataDump'!$F$2:$F$4999, 'FY15 DataDump'!$B$2:$B$4999, "SWEETS", 'FY15 DataDump'!$H$2:$H$4999, "August")</f>
        <v>460.49999999999994</v>
      </c>
      <c r="E31" s="39">
        <f t="shared" si="0"/>
        <v>2.1022143324301596E-3</v>
      </c>
      <c r="F31" s="58">
        <f t="shared" si="1"/>
        <v>9.7503547128228335E-4</v>
      </c>
    </row>
    <row r="32" spans="1:6" s="35" customFormat="1" hidden="1" outlineLevel="1" x14ac:dyDescent="0.25">
      <c r="A32" s="55"/>
      <c r="B32" s="35" t="s">
        <v>559</v>
      </c>
      <c r="C32" s="35">
        <f>SUMIFS('FY15 DataDump'!$E$2:$E$4999, 'FY15 DataDump'!$B$2:$B$4999, "SWEETS", 'FY15 DataDump'!$H$2:$H$4999, "September")</f>
        <v>530</v>
      </c>
      <c r="D32" s="36">
        <f>SUMIFS('FY15 DataDump'!$F$2:$F$4999, 'FY15 DataDump'!$B$2:$B$4999, "SWEETS", 'FY15 DataDump'!$H$2:$H$4999, "September")</f>
        <v>617.5</v>
      </c>
      <c r="E32" s="39">
        <f t="shared" si="0"/>
        <v>2.7510459165135423E-3</v>
      </c>
      <c r="F32" s="58">
        <f t="shared" si="1"/>
        <v>1.3074579880929642E-3</v>
      </c>
    </row>
    <row r="33" spans="1:6" s="35" customFormat="1" hidden="1" outlineLevel="1" x14ac:dyDescent="0.25">
      <c r="A33" s="55"/>
      <c r="B33" s="35" t="s">
        <v>560</v>
      </c>
      <c r="C33" s="35">
        <f>SUMIFS('FY15 DataDump'!$E$2:$E$4999, 'FY15 DataDump'!$B$2:$B$4999, "SWEETS", 'FY15 DataDump'!$H$2:$H$4999, "October")</f>
        <v>1659</v>
      </c>
      <c r="D33" s="36">
        <f>SUMIFS('FY15 DataDump'!$F$2:$F$4999, 'FY15 DataDump'!$B$2:$B$4999, "SWEETS", 'FY15 DataDump'!$H$2:$H$4999, "October")</f>
        <v>1917.6000000000004</v>
      </c>
      <c r="E33" s="39">
        <f t="shared" si="0"/>
        <v>8.6112927839546542E-3</v>
      </c>
      <c r="F33" s="58">
        <f t="shared" si="1"/>
        <v>4.0602128550073988E-3</v>
      </c>
    </row>
    <row r="34" spans="1:6" s="35" customFormat="1" hidden="1" outlineLevel="1" x14ac:dyDescent="0.25">
      <c r="A34" s="55"/>
      <c r="B34" s="35" t="s">
        <v>561</v>
      </c>
      <c r="C34" s="35">
        <f>SUMIFS('FY15 DataDump'!$E$2:$E$4999, 'FY15 DataDump'!$B$2:$B$4999, "SWEETS", 'FY15 DataDump'!$H$2:$H$4999, "November")</f>
        <v>981</v>
      </c>
      <c r="D34" s="36">
        <f>SUMIFS('FY15 DataDump'!$F$2:$F$4999, 'FY15 DataDump'!$B$2:$B$4999, "SWEETS", 'FY15 DataDump'!$H$2:$H$4999, "November")</f>
        <v>1134.3</v>
      </c>
      <c r="E34" s="39">
        <f t="shared" si="0"/>
        <v>5.0920302718863867E-3</v>
      </c>
      <c r="F34" s="58">
        <f t="shared" si="1"/>
        <v>2.4016997504353833E-3</v>
      </c>
    </row>
    <row r="35" spans="1:6" s="35" customFormat="1" hidden="1" outlineLevel="1" x14ac:dyDescent="0.25">
      <c r="A35" s="55"/>
      <c r="B35" s="35" t="s">
        <v>562</v>
      </c>
      <c r="C35" s="35">
        <f>SUMIFS('FY15 DataDump'!$E$2:$E$4999, 'FY15 DataDump'!$B$2:$B$4999, "SWEETS", 'FY15 DataDump'!$H$2:$H$4999, "December")</f>
        <v>391</v>
      </c>
      <c r="D35" s="36">
        <f>SUMIFS('FY15 DataDump'!$F$2:$F$4999, 'FY15 DataDump'!$B$2:$B$4999, "SWEETS", 'FY15 DataDump'!$H$2:$H$4999, "December")</f>
        <v>449</v>
      </c>
      <c r="E35" s="39">
        <f t="shared" si="0"/>
        <v>2.0295451950128208E-3</v>
      </c>
      <c r="F35" s="58">
        <f t="shared" si="1"/>
        <v>9.506860512611189E-4</v>
      </c>
    </row>
    <row r="36" spans="1:6" s="35" customFormat="1" hidden="1" outlineLevel="1" x14ac:dyDescent="0.25">
      <c r="A36" s="55"/>
      <c r="B36" s="35" t="s">
        <v>563</v>
      </c>
      <c r="C36" s="35">
        <f>SUMIFS('FY15 DataDump'!$E$2:$E$4999, 'FY15 DataDump'!$B$2:$B$4999, "SWEETS", 'FY15 DataDump'!$H$2:$H$4999, "January")</f>
        <v>1013</v>
      </c>
      <c r="D36" s="36">
        <f>SUMIFS('FY15 DataDump'!$F$2:$F$4999, 'FY15 DataDump'!$B$2:$B$4999, "SWEETS", 'FY15 DataDump'!$H$2:$H$4999, "January")</f>
        <v>1177.3</v>
      </c>
      <c r="E36" s="39">
        <f t="shared" si="0"/>
        <v>5.258131157411733E-3</v>
      </c>
      <c r="F36" s="58">
        <f t="shared" si="1"/>
        <v>2.4927454079058248E-3</v>
      </c>
    </row>
    <row r="37" spans="1:6" s="35" customFormat="1" hidden="1" outlineLevel="1" x14ac:dyDescent="0.25">
      <c r="A37" s="55"/>
      <c r="B37" s="35" t="s">
        <v>564</v>
      </c>
      <c r="C37" s="35">
        <f>SUMIFS('FY15 DataDump'!$E$2:$E$4999, 'FY15 DataDump'!$B$2:$B$4999, "SWEETS", 'FY15 DataDump'!$H$2:$H$4999, "February")</f>
        <v>1133</v>
      </c>
      <c r="D37" s="36">
        <f>SUMIFS('FY15 DataDump'!$F$2:$F$4999, 'FY15 DataDump'!$B$2:$B$4999, "SWEETS", 'FY15 DataDump'!$H$2:$H$4999, "February")</f>
        <v>1315</v>
      </c>
      <c r="E37" s="39">
        <f t="shared" si="0"/>
        <v>5.8810094781317802E-3</v>
      </c>
      <c r="F37" s="58">
        <f t="shared" si="1"/>
        <v>2.7843032458983773E-3</v>
      </c>
    </row>
    <row r="38" spans="1:6" s="35" customFormat="1" hidden="1" outlineLevel="1" x14ac:dyDescent="0.25">
      <c r="A38" s="55"/>
      <c r="B38" s="35" t="s">
        <v>565</v>
      </c>
      <c r="C38" s="35">
        <f>SUMIFS('FY15 DataDump'!$E$2:$E$4999, 'FY15 DataDump'!$B$2:$B$4999, "SWEETS", 'FY15 DataDump'!$H$2:$H$4999, "March")</f>
        <v>964</v>
      </c>
      <c r="D38" s="36">
        <f>SUMIFS('FY15 DataDump'!$F$2:$F$4999, 'FY15 DataDump'!$B$2:$B$4999, "SWEETS", 'FY15 DataDump'!$H$2:$H$4999, "March")</f>
        <v>1117.7</v>
      </c>
      <c r="E38" s="39">
        <f t="shared" si="0"/>
        <v>5.0037891764510472E-3</v>
      </c>
      <c r="F38" s="58">
        <f t="shared" si="1"/>
        <v>2.3665518919700505E-3</v>
      </c>
    </row>
    <row r="39" spans="1:6" s="35" customFormat="1" hidden="1" outlineLevel="1" x14ac:dyDescent="0.25">
      <c r="A39" s="55"/>
      <c r="B39" s="35" t="s">
        <v>566</v>
      </c>
      <c r="C39" s="35">
        <f>SUMIFS('FY15 DataDump'!$E$2:$E$4999, 'FY15 DataDump'!$B$2:$B$4999, "SWEETS", 'FY15 DataDump'!$H$2:$H$4999, "April")</f>
        <v>1224</v>
      </c>
      <c r="D39" s="36">
        <f>SUMIFS('FY15 DataDump'!$F$2:$F$4999, 'FY15 DataDump'!$B$2:$B$4999, "SWEETS", 'FY15 DataDump'!$H$2:$H$4999, "April")</f>
        <v>1417.8</v>
      </c>
      <c r="E39" s="39">
        <f t="shared" si="0"/>
        <v>6.3533588713444826E-3</v>
      </c>
      <c r="F39" s="58">
        <f t="shared" si="1"/>
        <v>3.0019658874788739E-3</v>
      </c>
    </row>
    <row r="40" spans="1:6" s="35" customFormat="1" hidden="1" outlineLevel="1" x14ac:dyDescent="0.25">
      <c r="A40" s="55"/>
      <c r="B40" s="35" t="s">
        <v>567</v>
      </c>
      <c r="C40" s="35">
        <f>SUMIFS('FY15 DataDump'!$E$2:$E$4999, 'FY15 DataDump'!$B$2:$B$4999, "SWEETS", 'FY15 DataDump'!$H$2:$H$4999, "May")</f>
        <v>1181</v>
      </c>
      <c r="D40" s="36">
        <f>SUMIFS('FY15 DataDump'!$F$2:$F$4999, 'FY15 DataDump'!$B$2:$B$4999, "SWEETS", 'FY15 DataDump'!$H$2:$H$4999, "May")</f>
        <v>1368.1000000000004</v>
      </c>
      <c r="E40" s="39">
        <f t="shared" si="0"/>
        <v>6.1301608064197989E-3</v>
      </c>
      <c r="F40" s="58">
        <f t="shared" si="1"/>
        <v>2.8967340461700159E-3</v>
      </c>
    </row>
    <row r="41" spans="1:6" s="35" customFormat="1" hidden="1" outlineLevel="1" x14ac:dyDescent="0.25">
      <c r="A41" s="55"/>
      <c r="B41" s="35" t="s">
        <v>568</v>
      </c>
      <c r="C41" s="35">
        <f>SUMIFS('FY15 DataDump'!$E$2:$E$4999, 'FY15 DataDump'!$B$2:$B$4999, "SWEETS", 'FY15 DataDump'!$H$2:$H$4999, "June")</f>
        <v>732</v>
      </c>
      <c r="D41" s="36">
        <f>SUMIFS('FY15 DataDump'!$F$2:$F$4999, 'FY15 DataDump'!$B$2:$B$4999, "SWEETS", 'FY15 DataDump'!$H$2:$H$4999, "June")</f>
        <v>842.4000000000002</v>
      </c>
      <c r="E41" s="39">
        <f t="shared" si="0"/>
        <v>3.7995577563922889E-3</v>
      </c>
      <c r="F41" s="58">
        <f t="shared" si="1"/>
        <v>1.7836479500720863E-3</v>
      </c>
    </row>
    <row r="42" spans="1:6" collapsed="1" x14ac:dyDescent="0.25">
      <c r="A42" s="56" t="s">
        <v>100</v>
      </c>
      <c r="B42" s="37"/>
      <c r="C42" s="37">
        <f>SUM(C43:C54)</f>
        <v>11586</v>
      </c>
      <c r="D42" s="38">
        <f>SUM(D43:D54)</f>
        <v>11071.3</v>
      </c>
      <c r="E42" s="39">
        <f t="shared" si="0"/>
        <v>6.0138901865520573E-2</v>
      </c>
      <c r="F42" s="58">
        <f t="shared" si="1"/>
        <v>2.344171598959293E-2</v>
      </c>
    </row>
    <row r="43" spans="1:6" s="35" customFormat="1" hidden="1" outlineLevel="1" x14ac:dyDescent="0.25">
      <c r="A43" s="55"/>
      <c r="B43" s="35" t="s">
        <v>557</v>
      </c>
      <c r="C43" s="35">
        <f>SUMIFS('FY15 DataDump'!$E$2:$E$4999, 'FY15 DataDump'!$B$2:$B$4999, "DAIRY", 'FY15 DataDump'!$H$2:$H$4999, "July")</f>
        <v>901</v>
      </c>
      <c r="D43" s="36">
        <f>SUMIFS('FY15 DataDump'!$F$2:$F$4999, 'FY15 DataDump'!$B$2:$B$4999, "DAIRY", 'FY15 DataDump'!$H$2:$H$4999, "July")</f>
        <v>859.75</v>
      </c>
      <c r="E43" s="39">
        <f t="shared" si="0"/>
        <v>4.6767780580730224E-3</v>
      </c>
      <c r="F43" s="58">
        <f t="shared" si="1"/>
        <v>1.8203838141909732E-3</v>
      </c>
    </row>
    <row r="44" spans="1:6" s="35" customFormat="1" hidden="1" outlineLevel="1" x14ac:dyDescent="0.25">
      <c r="A44" s="55"/>
      <c r="B44" s="35" t="s">
        <v>558</v>
      </c>
      <c r="C44" s="35">
        <f>SUMIFS('FY15 DataDump'!$E$2:$E$4999, 'FY15 DataDump'!$B$2:$B$4999, "DAIRY", 'FY15 DataDump'!$H$2:$H$4999, "August")</f>
        <v>619</v>
      </c>
      <c r="D44" s="36">
        <f>SUMIFS('FY15 DataDump'!$F$2:$F$4999, 'FY15 DataDump'!$B$2:$B$4999, "DAIRY", 'FY15 DataDump'!$H$2:$H$4999, "August")</f>
        <v>546.65000000000009</v>
      </c>
      <c r="E44" s="39">
        <f t="shared" si="0"/>
        <v>3.2130140043809107E-3</v>
      </c>
      <c r="F44" s="58">
        <f t="shared" si="1"/>
        <v>1.1574443873538769E-3</v>
      </c>
    </row>
    <row r="45" spans="1:6" s="35" customFormat="1" hidden="1" outlineLevel="1" x14ac:dyDescent="0.25">
      <c r="A45" s="55"/>
      <c r="B45" s="35" t="s">
        <v>559</v>
      </c>
      <c r="C45" s="35">
        <f>SUMIFS('FY15 DataDump'!$E$2:$E$4999, 'FY15 DataDump'!$B$2:$B$4999, "DAIRY", 'FY15 DataDump'!$H$2:$H$4999, "September")</f>
        <v>803</v>
      </c>
      <c r="D45" s="36">
        <f>SUMIFS('FY15 DataDump'!$F$2:$F$4999, 'FY15 DataDump'!$B$2:$B$4999, "DAIRY", 'FY15 DataDump'!$H$2:$H$4999, "September")</f>
        <v>767.4</v>
      </c>
      <c r="E45" s="39">
        <f t="shared" si="0"/>
        <v>4.1680940961516498E-3</v>
      </c>
      <c r="F45" s="58">
        <f t="shared" si="1"/>
        <v>1.624847384716665E-3</v>
      </c>
    </row>
    <row r="46" spans="1:6" s="35" customFormat="1" hidden="1" outlineLevel="1" x14ac:dyDescent="0.25">
      <c r="A46" s="55"/>
      <c r="B46" s="35" t="s">
        <v>560</v>
      </c>
      <c r="C46" s="35">
        <f>SUMIFS('FY15 DataDump'!$E$2:$E$4999, 'FY15 DataDump'!$B$2:$B$4999, "DAIRY", 'FY15 DataDump'!$H$2:$H$4999, "October")</f>
        <v>1445</v>
      </c>
      <c r="D46" s="36">
        <f>SUMIFS('FY15 DataDump'!$F$2:$F$4999, 'FY15 DataDump'!$B$2:$B$4999, "DAIRY", 'FY15 DataDump'!$H$2:$H$4999, "October")</f>
        <v>1472.9</v>
      </c>
      <c r="E46" s="39">
        <f t="shared" si="0"/>
        <v>7.5004931120039031E-3</v>
      </c>
      <c r="F46" s="58">
        <f t="shared" si="1"/>
        <v>3.1186313694933233E-3</v>
      </c>
    </row>
    <row r="47" spans="1:6" s="35" customFormat="1" hidden="1" outlineLevel="1" x14ac:dyDescent="0.25">
      <c r="A47" s="55"/>
      <c r="B47" s="35" t="s">
        <v>561</v>
      </c>
      <c r="C47" s="35">
        <f>SUMIFS('FY15 DataDump'!$E$2:$E$4999, 'FY15 DataDump'!$B$2:$B$4999, "DAIRY", 'FY15 DataDump'!$H$2:$H$4999, "November")</f>
        <v>885</v>
      </c>
      <c r="D47" s="36">
        <f>SUMIFS('FY15 DataDump'!$F$2:$F$4999, 'FY15 DataDump'!$B$2:$B$4999, "DAIRY", 'FY15 DataDump'!$H$2:$H$4999, "November")</f>
        <v>877.45</v>
      </c>
      <c r="E47" s="39">
        <f t="shared" si="0"/>
        <v>4.5937276153103493E-3</v>
      </c>
      <c r="F47" s="58">
        <f t="shared" si="1"/>
        <v>1.8578607476148526E-3</v>
      </c>
    </row>
    <row r="48" spans="1:6" s="35" customFormat="1" hidden="1" outlineLevel="1" x14ac:dyDescent="0.25">
      <c r="A48" s="55"/>
      <c r="B48" s="35" t="s">
        <v>562</v>
      </c>
      <c r="C48" s="35">
        <f>SUMIFS('FY15 DataDump'!$E$2:$E$4999, 'FY15 DataDump'!$B$2:$B$4999, "DAIRY", 'FY15 DataDump'!$H$2:$H$4999, "December")</f>
        <v>644</v>
      </c>
      <c r="D48" s="36">
        <f>SUMIFS('FY15 DataDump'!$F$2:$F$4999, 'FY15 DataDump'!$B$2:$B$4999, "DAIRY", 'FY15 DataDump'!$H$2:$H$4999, "December")</f>
        <v>628.29999999999995</v>
      </c>
      <c r="E48" s="39">
        <f t="shared" si="0"/>
        <v>3.3427803211975872E-3</v>
      </c>
      <c r="F48" s="58">
        <f t="shared" si="1"/>
        <v>1.3303252695041447E-3</v>
      </c>
    </row>
    <row r="49" spans="1:6" s="35" customFormat="1" hidden="1" outlineLevel="1" x14ac:dyDescent="0.25">
      <c r="A49" s="55"/>
      <c r="B49" s="35" t="s">
        <v>563</v>
      </c>
      <c r="C49" s="35">
        <f>SUMIFS('FY15 DataDump'!$E$2:$E$4999, 'FY15 DataDump'!$B$2:$B$4999, "DAIRY", 'FY15 DataDump'!$H$2:$H$4999, "January")</f>
        <v>1026</v>
      </c>
      <c r="D49" s="36">
        <f>SUMIFS('FY15 DataDump'!$F$2:$F$4999, 'FY15 DataDump'!$B$2:$B$4999, "DAIRY", 'FY15 DataDump'!$H$2:$H$4999, "January")</f>
        <v>978.59999999999991</v>
      </c>
      <c r="E49" s="39">
        <f t="shared" si="0"/>
        <v>5.3256096421564047E-3</v>
      </c>
      <c r="F49" s="58">
        <f t="shared" si="1"/>
        <v>2.0720297767575298E-3</v>
      </c>
    </row>
    <row r="50" spans="1:6" s="35" customFormat="1" hidden="1" outlineLevel="1" x14ac:dyDescent="0.25">
      <c r="A50" s="55"/>
      <c r="B50" s="35" t="s">
        <v>564</v>
      </c>
      <c r="C50" s="35">
        <f>SUMIFS('FY15 DataDump'!$E$2:$E$4999, 'FY15 DataDump'!$B$2:$B$4999, "DAIRY", 'FY15 DataDump'!$H$2:$H$4999, "February")</f>
        <v>994</v>
      </c>
      <c r="D50" s="36">
        <f>SUMIFS('FY15 DataDump'!$F$2:$F$4999, 'FY15 DataDump'!$B$2:$B$4999, "DAIRY", 'FY15 DataDump'!$H$2:$H$4999, "February")</f>
        <v>963.7</v>
      </c>
      <c r="E50" s="39">
        <f t="shared" si="0"/>
        <v>5.1595087566310592E-3</v>
      </c>
      <c r="F50" s="58">
        <f t="shared" si="1"/>
        <v>2.0404813977735864E-3</v>
      </c>
    </row>
    <row r="51" spans="1:6" s="35" customFormat="1" hidden="1" outlineLevel="1" x14ac:dyDescent="0.25">
      <c r="A51" s="55"/>
      <c r="B51" s="35" t="s">
        <v>565</v>
      </c>
      <c r="C51" s="35">
        <f>SUMIFS('FY15 DataDump'!$E$2:$E$4999, 'FY15 DataDump'!$B$2:$B$4999, "DAIRY", 'FY15 DataDump'!$H$2:$H$4999, "March")</f>
        <v>968</v>
      </c>
      <c r="D51" s="36">
        <f>SUMIFS('FY15 DataDump'!$F$2:$F$4999, 'FY15 DataDump'!$B$2:$B$4999, "DAIRY", 'FY15 DataDump'!$H$2:$H$4999, "March")</f>
        <v>858.09999999999991</v>
      </c>
      <c r="E51" s="39">
        <f t="shared" si="0"/>
        <v>5.024551787141715E-3</v>
      </c>
      <c r="F51" s="58">
        <f t="shared" si="1"/>
        <v>1.8168902017531537E-3</v>
      </c>
    </row>
    <row r="52" spans="1:6" s="35" customFormat="1" hidden="1" outlineLevel="1" x14ac:dyDescent="0.25">
      <c r="A52" s="55"/>
      <c r="B52" s="35" t="s">
        <v>566</v>
      </c>
      <c r="C52" s="35">
        <f>SUMIFS('FY15 DataDump'!$E$2:$E$4999, 'FY15 DataDump'!$B$2:$B$4999, "DAIRY", 'FY15 DataDump'!$H$2:$H$4999, "April")</f>
        <v>1174</v>
      </c>
      <c r="D52" s="36">
        <f>SUMIFS('FY15 DataDump'!$F$2:$F$4999, 'FY15 DataDump'!$B$2:$B$4999, "DAIRY", 'FY15 DataDump'!$H$2:$H$4999, "April")</f>
        <v>1083.3</v>
      </c>
      <c r="E52" s="39">
        <f t="shared" si="0"/>
        <v>6.0938262377111295E-3</v>
      </c>
      <c r="F52" s="58">
        <f t="shared" si="1"/>
        <v>2.2937153659936971E-3</v>
      </c>
    </row>
    <row r="53" spans="1:6" s="35" customFormat="1" hidden="1" outlineLevel="1" x14ac:dyDescent="0.25">
      <c r="A53" s="55"/>
      <c r="B53" s="35" t="s">
        <v>567</v>
      </c>
      <c r="C53" s="35">
        <f>SUMIFS('FY15 DataDump'!$E$2:$E$4999, 'FY15 DataDump'!$B$2:$B$4999, "DAIRY", 'FY15 DataDump'!$H$2:$H$4999, "May")</f>
        <v>1114</v>
      </c>
      <c r="D53" s="36">
        <f>SUMIFS('FY15 DataDump'!$F$2:$F$4999, 'FY15 DataDump'!$B$2:$B$4999, "DAIRY", 'FY15 DataDump'!$H$2:$H$4999, "May")</f>
        <v>1042.0999999999999</v>
      </c>
      <c r="E53" s="39">
        <f t="shared" si="0"/>
        <v>5.7823870773511064E-3</v>
      </c>
      <c r="F53" s="58">
        <f t="shared" si="1"/>
        <v>2.206480922091786E-3</v>
      </c>
    </row>
    <row r="54" spans="1:6" s="35" customFormat="1" hidden="1" outlineLevel="1" x14ac:dyDescent="0.25">
      <c r="A54" s="55"/>
      <c r="B54" s="35" t="s">
        <v>568</v>
      </c>
      <c r="C54" s="35">
        <f>SUMIFS('FY15 DataDump'!$E$2:$E$4999, 'FY15 DataDump'!$B$2:$B$4999, "DAIRY", 'FY15 DataDump'!$H$2:$H$4999, "June")</f>
        <v>1013</v>
      </c>
      <c r="D54" s="36">
        <f>SUMIFS('FY15 DataDump'!$F$2:$F$4999, 'FY15 DataDump'!$B$2:$B$4999, "DAIRY", 'FY15 DataDump'!$H$2:$H$4999, "June")</f>
        <v>993.05</v>
      </c>
      <c r="E54" s="39">
        <f t="shared" si="0"/>
        <v>5.258131157411733E-3</v>
      </c>
      <c r="F54" s="58">
        <f t="shared" si="1"/>
        <v>2.102625352349341E-3</v>
      </c>
    </row>
    <row r="55" spans="1:6" collapsed="1" x14ac:dyDescent="0.25">
      <c r="A55" s="56" t="s">
        <v>659</v>
      </c>
      <c r="B55" s="37"/>
      <c r="C55" s="37">
        <f>SUM(C56:C67)</f>
        <v>26299</v>
      </c>
      <c r="D55" s="38">
        <f>SUM(D56:D67)</f>
        <v>37090.369999999995</v>
      </c>
      <c r="E55" s="39">
        <f t="shared" si="0"/>
        <v>0.13650897463847103</v>
      </c>
      <c r="F55" s="58">
        <f t="shared" si="1"/>
        <v>7.8532956336556492E-2</v>
      </c>
    </row>
    <row r="56" spans="1:6" s="35" customFormat="1" hidden="1" outlineLevel="1" x14ac:dyDescent="0.25">
      <c r="A56" s="55"/>
      <c r="B56" s="35" t="s">
        <v>557</v>
      </c>
      <c r="C56" s="35">
        <f>SUMIFS('FY15 DataDump'!$E$2:$E$4999, 'FY15 DataDump'!$B$2:$B$4999, "BOXED GOODS", 'FY15 DataDump'!$H$2:$H$4999, "July")</f>
        <v>1224</v>
      </c>
      <c r="D56" s="36">
        <f>SUMIFS('FY15 DataDump'!$F$2:$F$4999, 'FY15 DataDump'!$B$2:$B$4999, "BOXED GOODS", 'FY15 DataDump'!$H$2:$H$4999, "July")</f>
        <v>1723.4000000000003</v>
      </c>
      <c r="E56" s="39">
        <f t="shared" si="0"/>
        <v>6.3533588713444826E-3</v>
      </c>
      <c r="F56" s="58">
        <f t="shared" si="1"/>
        <v>3.6490252577804291E-3</v>
      </c>
    </row>
    <row r="57" spans="1:6" s="35" customFormat="1" hidden="1" outlineLevel="1" x14ac:dyDescent="0.25">
      <c r="A57" s="55"/>
      <c r="B57" s="35" t="s">
        <v>558</v>
      </c>
      <c r="C57" s="35">
        <f>SUMIFS('FY15 DataDump'!$E$2:$E$4999, 'FY15 DataDump'!$B$2:$B$4999, "BOXED GOODS", 'FY15 DataDump'!$H$2:$H$4999, "August")</f>
        <v>953</v>
      </c>
      <c r="D57" s="36">
        <f>SUMIFS('FY15 DataDump'!$F$2:$F$4999, 'FY15 DataDump'!$B$2:$B$4999, "BOXED GOODS", 'FY15 DataDump'!$H$2:$H$4999, "August")</f>
        <v>1301.8300000000004</v>
      </c>
      <c r="E57" s="39">
        <f t="shared" si="0"/>
        <v>4.946691997051709E-3</v>
      </c>
      <c r="F57" s="58">
        <f t="shared" si="1"/>
        <v>2.7564178666219662E-3</v>
      </c>
    </row>
    <row r="58" spans="1:6" s="35" customFormat="1" hidden="1" outlineLevel="1" x14ac:dyDescent="0.25">
      <c r="A58" s="55"/>
      <c r="B58" s="35" t="s">
        <v>559</v>
      </c>
      <c r="C58" s="35">
        <f>SUMIFS('FY15 DataDump'!$E$2:$E$4999, 'FY15 DataDump'!$B$2:$B$4999, "BOXED GOODS", 'FY15 DataDump'!$H$2:$H$4999, "September")</f>
        <v>1291</v>
      </c>
      <c r="D58" s="36">
        <f>SUMIFS('FY15 DataDump'!$F$2:$F$4999, 'FY15 DataDump'!$B$2:$B$4999, "BOXED GOODS", 'FY15 DataDump'!$H$2:$H$4999, "September")</f>
        <v>1810.5700000000002</v>
      </c>
      <c r="E58" s="39">
        <f t="shared" si="0"/>
        <v>6.701132600413176E-3</v>
      </c>
      <c r="F58" s="58">
        <f t="shared" si="1"/>
        <v>3.8335938615408557E-3</v>
      </c>
    </row>
    <row r="59" spans="1:6" s="35" customFormat="1" hidden="1" outlineLevel="1" x14ac:dyDescent="0.25">
      <c r="A59" s="55"/>
      <c r="B59" s="35" t="s">
        <v>560</v>
      </c>
      <c r="C59" s="35">
        <f>SUMIFS('FY15 DataDump'!$E$2:$E$4999, 'FY15 DataDump'!$B$2:$B$4999, "BOXED GOODS", 'FY15 DataDump'!$H$2:$H$4999, "October")</f>
        <v>3631</v>
      </c>
      <c r="D59" s="36">
        <f>SUMIFS('FY15 DataDump'!$F$2:$F$4999, 'FY15 DataDump'!$B$2:$B$4999, "BOXED GOODS", 'FY15 DataDump'!$H$2:$H$4999, "October")</f>
        <v>5129.9599999999991</v>
      </c>
      <c r="E59" s="39">
        <f t="shared" si="0"/>
        <v>1.8847259854454099E-2</v>
      </c>
      <c r="F59" s="58">
        <f t="shared" si="1"/>
        <v>1.0861873976675922E-2</v>
      </c>
    </row>
    <row r="60" spans="1:6" s="35" customFormat="1" hidden="1" outlineLevel="1" x14ac:dyDescent="0.25">
      <c r="A60" s="55"/>
      <c r="B60" s="35" t="s">
        <v>561</v>
      </c>
      <c r="C60" s="35">
        <f>SUMIFS('FY15 DataDump'!$E$2:$E$4999, 'FY15 DataDump'!$B$2:$B$4999, "BOXED GOODS", 'FY15 DataDump'!$H$2:$H$4999, "November")</f>
        <v>2346</v>
      </c>
      <c r="D60" s="36">
        <f>SUMIFS('FY15 DataDump'!$F$2:$F$4999, 'FY15 DataDump'!$B$2:$B$4999, "BOXED GOODS", 'FY15 DataDump'!$H$2:$H$4999, "November")</f>
        <v>3269.3500000000008</v>
      </c>
      <c r="E60" s="39">
        <f t="shared" si="0"/>
        <v>1.2177271170076925E-2</v>
      </c>
      <c r="F60" s="58">
        <f t="shared" si="1"/>
        <v>6.9223283779299332E-3</v>
      </c>
    </row>
    <row r="61" spans="1:6" s="35" customFormat="1" hidden="1" outlineLevel="1" x14ac:dyDescent="0.25">
      <c r="A61" s="55"/>
      <c r="B61" s="35" t="s">
        <v>562</v>
      </c>
      <c r="C61" s="35">
        <f>SUMIFS('FY15 DataDump'!$E$2:$E$4999, 'FY15 DataDump'!$B$2:$B$4999, "BOXED GOODS", 'FY15 DataDump'!$H$2:$H$4999, "December")</f>
        <v>1078</v>
      </c>
      <c r="D61" s="36">
        <f>SUMIFS('FY15 DataDump'!$F$2:$F$4999, 'FY15 DataDump'!$B$2:$B$4999, "BOXED GOODS", 'FY15 DataDump'!$H$2:$H$4999, "December")</f>
        <v>1446.8</v>
      </c>
      <c r="E61" s="39">
        <f t="shared" si="0"/>
        <v>5.5955235811350921E-3</v>
      </c>
      <c r="F61" s="58">
        <f t="shared" si="1"/>
        <v>3.0633687727496363E-3</v>
      </c>
    </row>
    <row r="62" spans="1:6" s="35" customFormat="1" hidden="1" outlineLevel="1" x14ac:dyDescent="0.25">
      <c r="A62" s="55"/>
      <c r="B62" s="35" t="s">
        <v>563</v>
      </c>
      <c r="C62" s="35">
        <f>SUMIFS('FY15 DataDump'!$E$2:$E$4999, 'FY15 DataDump'!$B$2:$B$4999, "BOXED GOODS", 'FY15 DataDump'!$H$2:$H$4999, "January")</f>
        <v>2656</v>
      </c>
      <c r="D62" s="36">
        <f>SUMIFS('FY15 DataDump'!$F$2:$F$4999, 'FY15 DataDump'!$B$2:$B$4999, "BOXED GOODS", 'FY15 DataDump'!$H$2:$H$4999, "January")</f>
        <v>3767.1400000000003</v>
      </c>
      <c r="E62" s="39">
        <f t="shared" si="0"/>
        <v>1.3786373498603715E-2</v>
      </c>
      <c r="F62" s="58">
        <f t="shared" si="1"/>
        <v>7.9763194903069313E-3</v>
      </c>
    </row>
    <row r="63" spans="1:6" s="35" customFormat="1" hidden="1" outlineLevel="1" x14ac:dyDescent="0.25">
      <c r="A63" s="55"/>
      <c r="B63" s="35" t="s">
        <v>564</v>
      </c>
      <c r="C63" s="35">
        <f>SUMIFS('FY15 DataDump'!$E$2:$E$4999, 'FY15 DataDump'!$B$2:$B$4999, "BOXED GOODS", 'FY15 DataDump'!$H$2:$H$4999, "February")</f>
        <v>2853</v>
      </c>
      <c r="D63" s="36">
        <f>SUMIFS('FY15 DataDump'!$F$2:$F$4999, 'FY15 DataDump'!$B$2:$B$4999, "BOXED GOODS", 'FY15 DataDump'!$H$2:$H$4999, "February")</f>
        <v>3983.71</v>
      </c>
      <c r="E63" s="39">
        <f t="shared" si="0"/>
        <v>1.4808932075119125E-2</v>
      </c>
      <c r="F63" s="58">
        <f t="shared" si="1"/>
        <v>8.4348720028272432E-3</v>
      </c>
    </row>
    <row r="64" spans="1:6" s="35" customFormat="1" hidden="1" outlineLevel="1" x14ac:dyDescent="0.25">
      <c r="A64" s="55"/>
      <c r="B64" s="35" t="s">
        <v>565</v>
      </c>
      <c r="C64" s="35">
        <f>SUMIFS('FY15 DataDump'!$E$2:$E$4999, 'FY15 DataDump'!$B$2:$B$4999, "BOXED GOODS", 'FY15 DataDump'!$H$2:$H$4999, "March")</f>
        <v>2396</v>
      </c>
      <c r="D64" s="36">
        <f>SUMIFS('FY15 DataDump'!$F$2:$F$4999, 'FY15 DataDump'!$B$2:$B$4999, "BOXED GOODS", 'FY15 DataDump'!$H$2:$H$4999, "March")</f>
        <v>3457.8200000000006</v>
      </c>
      <c r="E64" s="39">
        <f t="shared" si="0"/>
        <v>1.2436803803710279E-2</v>
      </c>
      <c r="F64" s="58">
        <f t="shared" si="1"/>
        <v>7.3213836119637478E-3</v>
      </c>
    </row>
    <row r="65" spans="1:6" s="35" customFormat="1" hidden="1" outlineLevel="1" x14ac:dyDescent="0.25">
      <c r="A65" s="55"/>
      <c r="B65" s="35" t="s">
        <v>566</v>
      </c>
      <c r="C65" s="35">
        <f>SUMIFS('FY15 DataDump'!$E$2:$E$4999, 'FY15 DataDump'!$B$2:$B$4999, "BOXED GOODS", 'FY15 DataDump'!$H$2:$H$4999, "April")</f>
        <v>3075</v>
      </c>
      <c r="D65" s="36">
        <f>SUMIFS('FY15 DataDump'!$F$2:$F$4999, 'FY15 DataDump'!$B$2:$B$4999, "BOXED GOODS", 'FY15 DataDump'!$H$2:$H$4999, "April")</f>
        <v>4317.57</v>
      </c>
      <c r="E65" s="39">
        <f t="shared" si="0"/>
        <v>1.5961256968451212E-2</v>
      </c>
      <c r="F65" s="58">
        <f t="shared" si="1"/>
        <v>9.1417674261547194E-3</v>
      </c>
    </row>
    <row r="66" spans="1:6" s="35" customFormat="1" hidden="1" outlineLevel="1" x14ac:dyDescent="0.25">
      <c r="A66" s="55"/>
      <c r="B66" s="35" t="s">
        <v>567</v>
      </c>
      <c r="C66" s="35">
        <f>SUMIFS('FY15 DataDump'!$E$2:$E$4999, 'FY15 DataDump'!$B$2:$B$4999, "BOXED GOODS", 'FY15 DataDump'!$H$2:$H$4999, "May")</f>
        <v>2809</v>
      </c>
      <c r="D66" s="36">
        <f>SUMIFS('FY15 DataDump'!$F$2:$F$4999, 'FY15 DataDump'!$B$2:$B$4999, "BOXED GOODS", 'FY15 DataDump'!$H$2:$H$4999, "May")</f>
        <v>3972.6100000000006</v>
      </c>
      <c r="E66" s="39">
        <f t="shared" si="0"/>
        <v>1.4580543357521774E-2</v>
      </c>
      <c r="F66" s="58">
        <f t="shared" si="1"/>
        <v>8.4113695191546413E-3</v>
      </c>
    </row>
    <row r="67" spans="1:6" s="35" customFormat="1" hidden="1" outlineLevel="1" x14ac:dyDescent="0.25">
      <c r="A67" s="55"/>
      <c r="B67" s="35" t="s">
        <v>568</v>
      </c>
      <c r="C67" s="35">
        <f>SUMIFS('FY15 DataDump'!$E$2:$E$4999, 'FY15 DataDump'!$B$2:$B$4999, "BOXED GOODS", 'FY15 DataDump'!$H$2:$H$4999, "June")</f>
        <v>1987</v>
      </c>
      <c r="D67" s="36">
        <f>SUMIFS('FY15 DataDump'!$F$2:$F$4999, 'FY15 DataDump'!$B$2:$B$4999, "BOXED GOODS", 'FY15 DataDump'!$H$2:$H$4999, "June")</f>
        <v>2909.6100000000006</v>
      </c>
      <c r="E67" s="39">
        <f t="shared" si="0"/>
        <v>1.031382686058945E-2</v>
      </c>
      <c r="F67" s="58">
        <f t="shared" si="1"/>
        <v>6.1606361728504784E-3</v>
      </c>
    </row>
    <row r="68" spans="1:6" collapsed="1" x14ac:dyDescent="0.25">
      <c r="A68" s="56" t="s">
        <v>159</v>
      </c>
      <c r="B68" s="37"/>
      <c r="C68" s="37">
        <f>SUM(C69:C80)</f>
        <v>55350</v>
      </c>
      <c r="D68" s="38">
        <f>SUM(D69:D80)</f>
        <v>127541.34999999999</v>
      </c>
      <c r="E68" s="39">
        <f t="shared" ref="E68:E131" si="2" xml:space="preserve"> C68 / $C$146</f>
        <v>0.28730262543212182</v>
      </c>
      <c r="F68" s="58">
        <f t="shared" ref="F68:F131" si="3">D68 / $D$146</f>
        <v>0.27004851314924788</v>
      </c>
    </row>
    <row r="69" spans="1:6" s="35" customFormat="1" hidden="1" outlineLevel="1" x14ac:dyDescent="0.25">
      <c r="A69" s="55"/>
      <c r="B69" s="35" t="s">
        <v>557</v>
      </c>
      <c r="C69" s="35">
        <f>SUMIFS('FY15 DataDump'!$E$2:$E$4999, 'FY15 DataDump'!$B$2:$B$4999, "ESPRESSO", 'FY15 DataDump'!$H$2:$H$4999, "July")</f>
        <v>3564</v>
      </c>
      <c r="D69" s="36">
        <f>SUMIFS('FY15 DataDump'!$F$2:$F$4999, 'FY15 DataDump'!$B$2:$B$4999, "ESPRESSO", 'FY15 DataDump'!$H$2:$H$4999, "July")</f>
        <v>7380.7</v>
      </c>
      <c r="E69" s="39">
        <f t="shared" si="2"/>
        <v>1.8499486125385406E-2</v>
      </c>
      <c r="F69" s="58">
        <f t="shared" si="3"/>
        <v>1.5627457769583384E-2</v>
      </c>
    </row>
    <row r="70" spans="1:6" s="35" customFormat="1" hidden="1" outlineLevel="1" x14ac:dyDescent="0.25">
      <c r="A70" s="55"/>
      <c r="B70" s="35" t="s">
        <v>558</v>
      </c>
      <c r="C70" s="35">
        <f>SUMIFS('FY15 DataDump'!$E$2:$E$4999, 'FY15 DataDump'!$B$2:$B$4999, "ESPRESSO", 'FY15 DataDump'!$H$2:$H$4999, "August")</f>
        <v>2898</v>
      </c>
      <c r="D70" s="36">
        <f>SUMIFS('FY15 DataDump'!$F$2:$F$4999, 'FY15 DataDump'!$B$2:$B$4999, "ESPRESSO", 'FY15 DataDump'!$H$2:$H$4999, "August")</f>
        <v>6244.2499999999982</v>
      </c>
      <c r="E70" s="39">
        <f t="shared" si="2"/>
        <v>1.5042511445389144E-2</v>
      </c>
      <c r="F70" s="58">
        <f t="shared" si="3"/>
        <v>1.3221205736274477E-2</v>
      </c>
    </row>
    <row r="71" spans="1:6" s="35" customFormat="1" hidden="1" outlineLevel="1" x14ac:dyDescent="0.25">
      <c r="A71" s="55"/>
      <c r="B71" s="35" t="s">
        <v>559</v>
      </c>
      <c r="C71" s="35">
        <f>SUMIFS('FY15 DataDump'!$E$2:$E$4999, 'FY15 DataDump'!$B$2:$B$4999, "ESPRESSO", 'FY15 DataDump'!$H$2:$H$4999, "September")</f>
        <v>3542</v>
      </c>
      <c r="D71" s="36">
        <f>SUMIFS('FY15 DataDump'!$F$2:$F$4999, 'FY15 DataDump'!$B$2:$B$4999, "ESPRESSO", 'FY15 DataDump'!$H$2:$H$4999, "September")</f>
        <v>8050.6500000000024</v>
      </c>
      <c r="E71" s="39">
        <f t="shared" si="2"/>
        <v>1.838529176658673E-2</v>
      </c>
      <c r="F71" s="58">
        <f t="shared" si="3"/>
        <v>1.7045970286381579E-2</v>
      </c>
    </row>
    <row r="72" spans="1:6" s="35" customFormat="1" hidden="1" outlineLevel="1" x14ac:dyDescent="0.25">
      <c r="A72" s="55"/>
      <c r="B72" s="35" t="s">
        <v>560</v>
      </c>
      <c r="C72" s="35">
        <f>SUMIFS('FY15 DataDump'!$E$2:$E$4999, 'FY15 DataDump'!$B$2:$B$4999, "ESPRESSO", 'FY15 DataDump'!$H$2:$H$4999, "October")</f>
        <v>7521</v>
      </c>
      <c r="D72" s="36">
        <f>SUMIFS('FY15 DataDump'!$F$2:$F$4999, 'FY15 DataDump'!$B$2:$B$4999, "ESPRESSO", 'FY15 DataDump'!$H$2:$H$4999, "October")</f>
        <v>17478.599999999999</v>
      </c>
      <c r="E72" s="39">
        <f t="shared" si="2"/>
        <v>3.9038898751128967E-2</v>
      </c>
      <c r="F72" s="58">
        <f t="shared" si="3"/>
        <v>3.7008154154950096E-2</v>
      </c>
    </row>
    <row r="73" spans="1:6" s="35" customFormat="1" hidden="1" outlineLevel="1" x14ac:dyDescent="0.25">
      <c r="A73" s="55"/>
      <c r="B73" s="35" t="s">
        <v>561</v>
      </c>
      <c r="C73" s="35">
        <f>SUMIFS('FY15 DataDump'!$E$2:$E$4999, 'FY15 DataDump'!$B$2:$B$4999, "ESPRESSO", 'FY15 DataDump'!$H$2:$H$4999, "November")</f>
        <v>4867</v>
      </c>
      <c r="D73" s="36">
        <f>SUMIFS('FY15 DataDump'!$F$2:$F$4999, 'FY15 DataDump'!$B$2:$B$4999, "ESPRESSO", 'FY15 DataDump'!$H$2:$H$4999, "November")</f>
        <v>11594.4</v>
      </c>
      <c r="E73" s="39">
        <f t="shared" si="2"/>
        <v>2.5262906557870588E-2</v>
      </c>
      <c r="F73" s="58">
        <f t="shared" si="3"/>
        <v>2.4549296999425204E-2</v>
      </c>
    </row>
    <row r="74" spans="1:6" s="35" customFormat="1" hidden="1" outlineLevel="1" x14ac:dyDescent="0.25">
      <c r="A74" s="55"/>
      <c r="B74" s="35" t="s">
        <v>562</v>
      </c>
      <c r="C74" s="35">
        <f>SUMIFS('FY15 DataDump'!$E$2:$E$4999, 'FY15 DataDump'!$B$2:$B$4999, "ESPRESSO", 'FY15 DataDump'!$H$2:$H$4999, "December")</f>
        <v>3209</v>
      </c>
      <c r="D74" s="36">
        <f>SUMIFS('FY15 DataDump'!$F$2:$F$4999, 'FY15 DataDump'!$B$2:$B$4999, "ESPRESSO", 'FY15 DataDump'!$H$2:$H$4999, "December")</f>
        <v>7390.649999999996</v>
      </c>
      <c r="E74" s="39">
        <f t="shared" si="2"/>
        <v>1.6656804426588599E-2</v>
      </c>
      <c r="F74" s="58">
        <f t="shared" si="3"/>
        <v>1.5648525311253863E-2</v>
      </c>
    </row>
    <row r="75" spans="1:6" s="35" customFormat="1" hidden="1" outlineLevel="1" x14ac:dyDescent="0.25">
      <c r="A75" s="55"/>
      <c r="B75" s="35" t="s">
        <v>563</v>
      </c>
      <c r="C75" s="35">
        <f>SUMIFS('FY15 DataDump'!$E$2:$E$4999, 'FY15 DataDump'!$B$2:$B$4999, "ESPRESSO", 'FY15 DataDump'!$H$2:$H$4999, "January")</f>
        <v>5248</v>
      </c>
      <c r="D75" s="36">
        <f>SUMIFS('FY15 DataDump'!$F$2:$F$4999, 'FY15 DataDump'!$B$2:$B$4999, "ESPRESSO", 'FY15 DataDump'!$H$2:$H$4999, "January")</f>
        <v>12516.649999999996</v>
      </c>
      <c r="E75" s="39">
        <f t="shared" si="2"/>
        <v>2.7240545226156737E-2</v>
      </c>
      <c r="F75" s="58">
        <f t="shared" si="3"/>
        <v>2.6502014618079019E-2</v>
      </c>
    </row>
    <row r="76" spans="1:6" s="35" customFormat="1" hidden="1" outlineLevel="1" x14ac:dyDescent="0.25">
      <c r="A76" s="55"/>
      <c r="B76" s="35" t="s">
        <v>564</v>
      </c>
      <c r="C76" s="35">
        <f>SUMIFS('FY15 DataDump'!$E$2:$E$4999, 'FY15 DataDump'!$B$2:$B$4999, "ESPRESSO", 'FY15 DataDump'!$H$2:$H$4999, "February")</f>
        <v>5049</v>
      </c>
      <c r="D76" s="36">
        <f>SUMIFS('FY15 DataDump'!$F$2:$F$4999, 'FY15 DataDump'!$B$2:$B$4999, "ESPRESSO", 'FY15 DataDump'!$H$2:$H$4999, "February")</f>
        <v>11962.499999999995</v>
      </c>
      <c r="E76" s="39">
        <f t="shared" si="2"/>
        <v>2.6207605344295993E-2</v>
      </c>
      <c r="F76" s="58">
        <f t="shared" si="3"/>
        <v>2.5328690174189598E-2</v>
      </c>
    </row>
    <row r="77" spans="1:6" s="35" customFormat="1" hidden="1" outlineLevel="1" x14ac:dyDescent="0.25">
      <c r="A77" s="55"/>
      <c r="B77" s="35" t="s">
        <v>565</v>
      </c>
      <c r="C77" s="35">
        <f>SUMIFS('FY15 DataDump'!$E$2:$E$4999, 'FY15 DataDump'!$B$2:$B$4999, "ESPRESSO", 'FY15 DataDump'!$H$2:$H$4999, "March")</f>
        <v>4545</v>
      </c>
      <c r="D77" s="36">
        <f>SUMIFS('FY15 DataDump'!$F$2:$F$4999, 'FY15 DataDump'!$B$2:$B$4999, "ESPRESSO", 'FY15 DataDump'!$H$2:$H$4999, "March")</f>
        <v>10470.249999999996</v>
      </c>
      <c r="E77" s="39">
        <f t="shared" si="2"/>
        <v>2.3591516397271792E-2</v>
      </c>
      <c r="F77" s="58">
        <f t="shared" si="3"/>
        <v>2.2169088258834582E-2</v>
      </c>
    </row>
    <row r="78" spans="1:6" s="35" customFormat="1" hidden="1" outlineLevel="1" x14ac:dyDescent="0.25">
      <c r="A78" s="55"/>
      <c r="B78" s="35" t="s">
        <v>566</v>
      </c>
      <c r="C78" s="35">
        <f>SUMIFS('FY15 DataDump'!$E$2:$E$4999, 'FY15 DataDump'!$B$2:$B$4999, "ESPRESSO", 'FY15 DataDump'!$H$2:$H$4999, "April")</f>
        <v>5522</v>
      </c>
      <c r="D78" s="36">
        <f>SUMIFS('FY15 DataDump'!$F$2:$F$4999, 'FY15 DataDump'!$B$2:$B$4999, "ESPRESSO", 'FY15 DataDump'!$H$2:$H$4999, "April")</f>
        <v>13002</v>
      </c>
      <c r="E78" s="39">
        <f t="shared" si="2"/>
        <v>2.8662784058467512E-2</v>
      </c>
      <c r="F78" s="58">
        <f t="shared" si="3"/>
        <v>2.7529666010015743E-2</v>
      </c>
    </row>
    <row r="79" spans="1:6" s="35" customFormat="1" hidden="1" outlineLevel="1" x14ac:dyDescent="0.25">
      <c r="A79" s="55"/>
      <c r="B79" s="35" t="s">
        <v>567</v>
      </c>
      <c r="C79" s="35">
        <f>SUMIFS('FY15 DataDump'!$E$2:$E$4999, 'FY15 DataDump'!$B$2:$B$4999, "ESPRESSO", 'FY15 DataDump'!$H$2:$H$4999, "May")</f>
        <v>5121</v>
      </c>
      <c r="D79" s="36">
        <f>SUMIFS('FY15 DataDump'!$F$2:$F$4999, 'FY15 DataDump'!$B$2:$B$4999, "ESPRESSO", 'FY15 DataDump'!$H$2:$H$4999, "May")</f>
        <v>11761.399999999996</v>
      </c>
      <c r="E79" s="39">
        <f t="shared" si="2"/>
        <v>2.658133233672802E-2</v>
      </c>
      <c r="F79" s="58">
        <f t="shared" si="3"/>
        <v>2.4902892924949932E-2</v>
      </c>
    </row>
    <row r="80" spans="1:6" s="35" customFormat="1" hidden="1" outlineLevel="1" x14ac:dyDescent="0.25">
      <c r="A80" s="55"/>
      <c r="B80" s="35" t="s">
        <v>568</v>
      </c>
      <c r="C80" s="35">
        <f>SUMIFS('FY15 DataDump'!$E$2:$E$4999, 'FY15 DataDump'!$B$2:$B$4999, "ESPRESSO", 'FY15 DataDump'!$H$2:$H$4999, "June")</f>
        <v>4264</v>
      </c>
      <c r="D80" s="36">
        <f>SUMIFS('FY15 DataDump'!$F$2:$F$4999, 'FY15 DataDump'!$B$2:$B$4999, "ESPRESSO", 'FY15 DataDump'!$H$2:$H$4999, "June")</f>
        <v>9689.2999999999993</v>
      </c>
      <c r="E80" s="39">
        <f t="shared" si="2"/>
        <v>2.2132942996252347E-2</v>
      </c>
      <c r="F80" s="58">
        <f t="shared" si="3"/>
        <v>2.0515550905310376E-2</v>
      </c>
    </row>
    <row r="81" spans="1:6" collapsed="1" x14ac:dyDescent="0.25">
      <c r="A81" s="56" t="s">
        <v>217</v>
      </c>
      <c r="B81" s="37"/>
      <c r="C81" s="37">
        <f>SUM(C82:C93)</f>
        <v>442</v>
      </c>
      <c r="D81" s="38">
        <f>SUM(D82:D93)</f>
        <v>570.18000000000006</v>
      </c>
      <c r="E81" s="39">
        <f t="shared" si="2"/>
        <v>2.294268481318841E-3</v>
      </c>
      <c r="F81" s="58">
        <f t="shared" si="3"/>
        <v>1.207265418058051E-3</v>
      </c>
    </row>
    <row r="82" spans="1:6" s="35" customFormat="1" hidden="1" outlineLevel="1" x14ac:dyDescent="0.25">
      <c r="A82" s="55"/>
      <c r="B82" s="35" t="s">
        <v>557</v>
      </c>
      <c r="C82" s="35">
        <f>SUMIFS('FY15 DataDump'!$E$2:$E$4999, 'FY15 DataDump'!$B$2:$B$4999, "FRUITS/VEGGIES", 'FY15 DataDump'!$H$2:$H$4999, "July")</f>
        <v>19</v>
      </c>
      <c r="D82" s="36">
        <f>SUMIFS('FY15 DataDump'!$F$2:$F$4999, 'FY15 DataDump'!$B$2:$B$4999, "FRUITS/VEGGIES", 'FY15 DataDump'!$H$2:$H$4999, "July")</f>
        <v>24.51</v>
      </c>
      <c r="E82" s="39">
        <f t="shared" si="2"/>
        <v>9.8622400780674156E-5</v>
      </c>
      <c r="F82" s="58">
        <f t="shared" si="3"/>
        <v>5.1896024758151508E-5</v>
      </c>
    </row>
    <row r="83" spans="1:6" s="35" customFormat="1" hidden="1" outlineLevel="1" x14ac:dyDescent="0.25">
      <c r="A83" s="55"/>
      <c r="B83" s="35" t="s">
        <v>558</v>
      </c>
      <c r="C83" s="35">
        <f>SUMIFS('FY15 DataDump'!$E$2:$E$4999, 'FY15 DataDump'!$B$2:$B$4999, "FRUITS/VEGGIES", 'FY15 DataDump'!$H$2:$H$4999, "August")</f>
        <v>30</v>
      </c>
      <c r="D83" s="36">
        <f>SUMIFS('FY15 DataDump'!$F$2:$F$4999, 'FY15 DataDump'!$B$2:$B$4999, "FRUITS/VEGGIES", 'FY15 DataDump'!$H$2:$H$4999, "August")</f>
        <v>38.700000000000003</v>
      </c>
      <c r="E83" s="39">
        <f t="shared" si="2"/>
        <v>1.5571958018001183E-4</v>
      </c>
      <c r="F83" s="58">
        <f t="shared" si="3"/>
        <v>8.1941091723397114E-5</v>
      </c>
    </row>
    <row r="84" spans="1:6" s="35" customFormat="1" hidden="1" outlineLevel="1" x14ac:dyDescent="0.25">
      <c r="A84" s="55"/>
      <c r="B84" s="35" t="s">
        <v>559</v>
      </c>
      <c r="C84" s="35">
        <f>SUMIFS('FY15 DataDump'!$E$2:$E$4999, 'FY15 DataDump'!$B$2:$B$4999, "FRUITS/VEGGIES", 'FY15 DataDump'!$H$2:$H$4999, "September")</f>
        <v>9</v>
      </c>
      <c r="D84" s="36">
        <f>SUMIFS('FY15 DataDump'!$F$2:$F$4999, 'FY15 DataDump'!$B$2:$B$4999, "FRUITS/VEGGIES", 'FY15 DataDump'!$H$2:$H$4999, "September")</f>
        <v>11.61</v>
      </c>
      <c r="E84" s="39">
        <f t="shared" si="2"/>
        <v>4.6715874054003548E-5</v>
      </c>
      <c r="F84" s="58">
        <f t="shared" si="3"/>
        <v>2.458232751701913E-5</v>
      </c>
    </row>
    <row r="85" spans="1:6" s="35" customFormat="1" hidden="1" outlineLevel="1" x14ac:dyDescent="0.25">
      <c r="A85" s="55"/>
      <c r="B85" s="35" t="s">
        <v>560</v>
      </c>
      <c r="C85" s="35">
        <f>SUMIFS('FY15 DataDump'!$E$2:$E$4999, 'FY15 DataDump'!$B$2:$B$4999, "FRUITS/VEGGIES", 'FY15 DataDump'!$H$2:$H$4999, "October")</f>
        <v>64</v>
      </c>
      <c r="D85" s="36">
        <f>SUMIFS('FY15 DataDump'!$F$2:$F$4999, 'FY15 DataDump'!$B$2:$B$4999, "FRUITS/VEGGIES", 'FY15 DataDump'!$H$2:$H$4999, "October")</f>
        <v>82.56</v>
      </c>
      <c r="E85" s="39">
        <f t="shared" si="2"/>
        <v>3.3220177105069189E-4</v>
      </c>
      <c r="F85" s="58">
        <f t="shared" si="3"/>
        <v>1.7480766234324717E-4</v>
      </c>
    </row>
    <row r="86" spans="1:6" s="35" customFormat="1" hidden="1" outlineLevel="1" x14ac:dyDescent="0.25">
      <c r="A86" s="55"/>
      <c r="B86" s="35" t="s">
        <v>561</v>
      </c>
      <c r="C86" s="35">
        <f>SUMIFS('FY15 DataDump'!$E$2:$E$4999, 'FY15 DataDump'!$B$2:$B$4999, "FRUITS/VEGGIES", 'FY15 DataDump'!$H$2:$H$4999, "November")</f>
        <v>42</v>
      </c>
      <c r="D86" s="36">
        <f>SUMIFS('FY15 DataDump'!$F$2:$F$4999, 'FY15 DataDump'!$B$2:$B$4999, "FRUITS/VEGGIES", 'FY15 DataDump'!$H$2:$H$4999, "November")</f>
        <v>54.18</v>
      </c>
      <c r="E86" s="39">
        <f t="shared" si="2"/>
        <v>2.1800741225201656E-4</v>
      </c>
      <c r="F86" s="58">
        <f t="shared" si="3"/>
        <v>1.1471752841275595E-4</v>
      </c>
    </row>
    <row r="87" spans="1:6" s="35" customFormat="1" hidden="1" outlineLevel="1" x14ac:dyDescent="0.25">
      <c r="A87" s="55"/>
      <c r="B87" s="35" t="s">
        <v>562</v>
      </c>
      <c r="C87" s="35">
        <f>SUMIFS('FY15 DataDump'!$E$2:$E$4999, 'FY15 DataDump'!$B$2:$B$4999, "FRUITS/VEGGIES", 'FY15 DataDump'!$H$2:$H$4999, "December")</f>
        <v>28</v>
      </c>
      <c r="D87" s="36">
        <f>SUMIFS('FY15 DataDump'!$F$2:$F$4999, 'FY15 DataDump'!$B$2:$B$4999, "FRUITS/VEGGIES", 'FY15 DataDump'!$H$2:$H$4999, "December")</f>
        <v>36.119999999999997</v>
      </c>
      <c r="E87" s="39">
        <f t="shared" si="2"/>
        <v>1.453382748346777E-4</v>
      </c>
      <c r="F87" s="58">
        <f t="shared" si="3"/>
        <v>7.6478352275170631E-5</v>
      </c>
    </row>
    <row r="88" spans="1:6" s="35" customFormat="1" hidden="1" outlineLevel="1" x14ac:dyDescent="0.25">
      <c r="A88" s="55"/>
      <c r="B88" s="35" t="s">
        <v>563</v>
      </c>
      <c r="C88" s="35">
        <f>SUMIFS('FY15 DataDump'!$E$2:$E$4999, 'FY15 DataDump'!$B$2:$B$4999, "FRUITS/VEGGIES", 'FY15 DataDump'!$H$2:$H$4999, "January")</f>
        <v>59</v>
      </c>
      <c r="D88" s="36">
        <f>SUMIFS('FY15 DataDump'!$F$2:$F$4999, 'FY15 DataDump'!$B$2:$B$4999, "FRUITS/VEGGIES", 'FY15 DataDump'!$H$2:$H$4999, "January")</f>
        <v>76.11</v>
      </c>
      <c r="E88" s="39">
        <f t="shared" si="2"/>
        <v>3.0624850768735663E-4</v>
      </c>
      <c r="F88" s="58">
        <f t="shared" si="3"/>
        <v>1.6115081372268097E-4</v>
      </c>
    </row>
    <row r="89" spans="1:6" s="35" customFormat="1" hidden="1" outlineLevel="1" x14ac:dyDescent="0.25">
      <c r="A89" s="55"/>
      <c r="B89" s="35" t="s">
        <v>564</v>
      </c>
      <c r="C89" s="35">
        <f>SUMIFS('FY15 DataDump'!$E$2:$E$4999, 'FY15 DataDump'!$B$2:$B$4999, "FRUITS/VEGGIES", 'FY15 DataDump'!$H$2:$H$4999, "February")</f>
        <v>67</v>
      </c>
      <c r="D89" s="36">
        <f>SUMIFS('FY15 DataDump'!$F$2:$F$4999, 'FY15 DataDump'!$B$2:$B$4999, "FRUITS/VEGGIES", 'FY15 DataDump'!$H$2:$H$4999, "February")</f>
        <v>86.43</v>
      </c>
      <c r="E89" s="39">
        <f t="shared" si="2"/>
        <v>3.4777372906869312E-4</v>
      </c>
      <c r="F89" s="58">
        <f t="shared" si="3"/>
        <v>1.830017715155869E-4</v>
      </c>
    </row>
    <row r="90" spans="1:6" s="35" customFormat="1" hidden="1" outlineLevel="1" x14ac:dyDescent="0.25">
      <c r="A90" s="55"/>
      <c r="B90" s="35" t="s">
        <v>565</v>
      </c>
      <c r="C90" s="35">
        <f>SUMIFS('FY15 DataDump'!$E$2:$E$4999, 'FY15 DataDump'!$B$2:$B$4999, "FRUITS/VEGGIES", 'FY15 DataDump'!$H$2:$H$4999, "March")</f>
        <v>57</v>
      </c>
      <c r="D90" s="36">
        <f>SUMIFS('FY15 DataDump'!$F$2:$F$4999, 'FY15 DataDump'!$B$2:$B$4999, "FRUITS/VEGGIES", 'FY15 DataDump'!$H$2:$H$4999, "March")</f>
        <v>73.53</v>
      </c>
      <c r="E90" s="39">
        <f t="shared" si="2"/>
        <v>2.9586720234202248E-4</v>
      </c>
      <c r="F90" s="58">
        <f t="shared" si="3"/>
        <v>1.556880742744545E-4</v>
      </c>
    </row>
    <row r="91" spans="1:6" s="35" customFormat="1" hidden="1" outlineLevel="1" x14ac:dyDescent="0.25">
      <c r="A91" s="55"/>
      <c r="B91" s="35" t="s">
        <v>566</v>
      </c>
      <c r="C91" s="35">
        <f>SUMIFS('FY15 DataDump'!$E$2:$E$4999, 'FY15 DataDump'!$B$2:$B$4999, "FRUITS/VEGGIES", 'FY15 DataDump'!$H$2:$H$4999, "April")</f>
        <v>67</v>
      </c>
      <c r="D91" s="36">
        <f>SUMIFS('FY15 DataDump'!$F$2:$F$4999, 'FY15 DataDump'!$B$2:$B$4999, "FRUITS/VEGGIES", 'FY15 DataDump'!$H$2:$H$4999, "April")</f>
        <v>86.43</v>
      </c>
      <c r="E91" s="39">
        <f t="shared" si="2"/>
        <v>3.4777372906869312E-4</v>
      </c>
      <c r="F91" s="58">
        <f t="shared" si="3"/>
        <v>1.830017715155869E-4</v>
      </c>
    </row>
    <row r="92" spans="1:6" s="35" customFormat="1" hidden="1" outlineLevel="1" x14ac:dyDescent="0.25">
      <c r="A92" s="55"/>
      <c r="B92" s="35" t="s">
        <v>567</v>
      </c>
      <c r="C92" s="35">
        <f>SUMIFS('FY15 DataDump'!$E$2:$E$4999, 'FY15 DataDump'!$B$2:$B$4999, "FRUITS/VEGGIES", 'FY15 DataDump'!$H$2:$H$4999, "May")</f>
        <v>0</v>
      </c>
      <c r="D92" s="36">
        <f>SUMIFS('FY15 DataDump'!$F$2:$F$4999, 'FY15 DataDump'!$B$2:$B$4999, "FRUITS/VEGGIES", 'FY15 DataDump'!$H$2:$H$4999, "May")</f>
        <v>0</v>
      </c>
      <c r="E92" s="39">
        <f t="shared" si="2"/>
        <v>0</v>
      </c>
      <c r="F92" s="58">
        <f t="shared" si="3"/>
        <v>0</v>
      </c>
    </row>
    <row r="93" spans="1:6" s="35" customFormat="1" hidden="1" outlineLevel="1" x14ac:dyDescent="0.25">
      <c r="A93" s="55"/>
      <c r="B93" s="35" t="s">
        <v>568</v>
      </c>
      <c r="C93" s="35">
        <f>SUMIFS('FY15 DataDump'!$E$2:$E$4999, 'FY15 DataDump'!$B$2:$B$4999, "FRUITS/VEGGIES", 'FY15 DataDump'!$H$2:$H$4999, "June")</f>
        <v>0</v>
      </c>
      <c r="D93" s="36">
        <f>SUMIFS('FY15 DataDump'!$F$2:$F$4999, 'FY15 DataDump'!$B$2:$B$4999, "FRUITS/VEGGIES", 'FY15 DataDump'!$H$2:$H$4999, "June")</f>
        <v>0</v>
      </c>
      <c r="E93" s="39">
        <f t="shared" si="2"/>
        <v>0</v>
      </c>
      <c r="F93" s="58">
        <f t="shared" si="3"/>
        <v>0</v>
      </c>
    </row>
    <row r="94" spans="1:6" collapsed="1" x14ac:dyDescent="0.25">
      <c r="A94" s="56" t="s">
        <v>660</v>
      </c>
      <c r="B94" s="37"/>
      <c r="C94" s="37">
        <f>SUM(C95:C106)</f>
        <v>16017</v>
      </c>
      <c r="D94" s="38">
        <f>SUM(D95:D106)</f>
        <v>78380.37000000001</v>
      </c>
      <c r="E94" s="39">
        <f t="shared" si="2"/>
        <v>8.3138683858108325E-2</v>
      </c>
      <c r="F94" s="58">
        <f t="shared" si="3"/>
        <v>0.16595796091689416</v>
      </c>
    </row>
    <row r="95" spans="1:6" s="35" customFormat="1" hidden="1" outlineLevel="1" x14ac:dyDescent="0.25">
      <c r="A95" s="55"/>
      <c r="B95" s="35" t="s">
        <v>557</v>
      </c>
      <c r="C95" s="35">
        <f>SUMIFS('FY15 DataDump'!$E$2:$E$4999, 'FY15 DataDump'!$B$2:$B$4999, "HOT MEALS", 'FY15 DataDump'!$H$2:$H$4999, "July")</f>
        <v>815</v>
      </c>
      <c r="D95" s="36">
        <f>SUMIFS('FY15 DataDump'!$F$2:$F$4999, 'FY15 DataDump'!$B$2:$B$4999, "HOT MEALS", 'FY15 DataDump'!$H$2:$H$4999, "July")</f>
        <v>3874.76</v>
      </c>
      <c r="E95" s="39">
        <f t="shared" si="2"/>
        <v>4.2303819282236551E-3</v>
      </c>
      <c r="F95" s="58">
        <f t="shared" si="3"/>
        <v>8.2041877148876022E-3</v>
      </c>
    </row>
    <row r="96" spans="1:6" s="35" customFormat="1" hidden="1" outlineLevel="1" x14ac:dyDescent="0.25">
      <c r="A96" s="55"/>
      <c r="B96" s="35" t="s">
        <v>558</v>
      </c>
      <c r="C96" s="35">
        <f>SUMIFS('FY15 DataDump'!$E$2:$E$4999, 'FY15 DataDump'!$B$2:$B$4999, "HOT MEALS", 'FY15 DataDump'!$H$2:$H$4999, "August")</f>
        <v>603</v>
      </c>
      <c r="D96" s="36">
        <f>SUMIFS('FY15 DataDump'!$F$2:$F$4999, 'FY15 DataDump'!$B$2:$B$4999, "HOT MEALS", 'FY15 DataDump'!$H$2:$H$4999, "August")</f>
        <v>2743.71</v>
      </c>
      <c r="E96" s="39">
        <f t="shared" si="2"/>
        <v>3.129963561618238E-3</v>
      </c>
      <c r="F96" s="58">
        <f t="shared" si="3"/>
        <v>5.8093693222842861E-3</v>
      </c>
    </row>
    <row r="97" spans="1:6" s="35" customFormat="1" hidden="1" outlineLevel="1" x14ac:dyDescent="0.25">
      <c r="A97" s="55"/>
      <c r="B97" s="35" t="s">
        <v>559</v>
      </c>
      <c r="C97" s="35">
        <f>SUMIFS('FY15 DataDump'!$E$2:$E$4999, 'FY15 DataDump'!$B$2:$B$4999, "HOT MEALS", 'FY15 DataDump'!$H$2:$H$4999, "September")</f>
        <v>853</v>
      </c>
      <c r="D97" s="36">
        <f>SUMIFS('FY15 DataDump'!$F$2:$F$4999, 'FY15 DataDump'!$B$2:$B$4999, "HOT MEALS", 'FY15 DataDump'!$H$2:$H$4999, "September")</f>
        <v>4047.3</v>
      </c>
      <c r="E97" s="39">
        <f t="shared" si="2"/>
        <v>4.4276267297850029E-3</v>
      </c>
      <c r="F97" s="58">
        <f t="shared" si="3"/>
        <v>8.5695137088399251E-3</v>
      </c>
    </row>
    <row r="98" spans="1:6" s="35" customFormat="1" hidden="1" outlineLevel="1" x14ac:dyDescent="0.25">
      <c r="A98" s="55"/>
      <c r="B98" s="35" t="s">
        <v>560</v>
      </c>
      <c r="C98" s="35">
        <f>SUMIFS('FY15 DataDump'!$E$2:$E$4999, 'FY15 DataDump'!$B$2:$B$4999, "HOT MEALS", 'FY15 DataDump'!$H$2:$H$4999, "October")</f>
        <v>2229</v>
      </c>
      <c r="D98" s="36">
        <f>SUMIFS('FY15 DataDump'!$F$2:$F$4999, 'FY15 DataDump'!$B$2:$B$4999, "HOT MEALS", 'FY15 DataDump'!$H$2:$H$4999, "October")</f>
        <v>11030.59</v>
      </c>
      <c r="E98" s="39">
        <f t="shared" si="2"/>
        <v>1.1569964807374879E-2</v>
      </c>
      <c r="F98" s="58">
        <f t="shared" si="3"/>
        <v>2.3355519042718008E-2</v>
      </c>
    </row>
    <row r="99" spans="1:6" s="35" customFormat="1" hidden="1" outlineLevel="1" x14ac:dyDescent="0.25">
      <c r="A99" s="55"/>
      <c r="B99" s="35" t="s">
        <v>561</v>
      </c>
      <c r="C99" s="35">
        <f>SUMIFS('FY15 DataDump'!$E$2:$E$4999, 'FY15 DataDump'!$B$2:$B$4999, "HOT MEALS", 'FY15 DataDump'!$H$2:$H$4999, "November")</f>
        <v>1477</v>
      </c>
      <c r="D99" s="36">
        <f>SUMIFS('FY15 DataDump'!$F$2:$F$4999, 'FY15 DataDump'!$B$2:$B$4999, "HOT MEALS", 'FY15 DataDump'!$H$2:$H$4999, "November")</f>
        <v>7225.3600000000006</v>
      </c>
      <c r="E99" s="39">
        <f t="shared" si="2"/>
        <v>7.6665939975292495E-3</v>
      </c>
      <c r="F99" s="58">
        <f t="shared" si="3"/>
        <v>1.5298550038619239E-2</v>
      </c>
    </row>
    <row r="100" spans="1:6" s="35" customFormat="1" hidden="1" outlineLevel="1" x14ac:dyDescent="0.25">
      <c r="A100" s="55"/>
      <c r="B100" s="35" t="s">
        <v>562</v>
      </c>
      <c r="C100" s="35">
        <f>SUMIFS('FY15 DataDump'!$E$2:$E$4999, 'FY15 DataDump'!$B$2:$B$4999, "HOT MEALS", 'FY15 DataDump'!$H$2:$H$4999, "December")</f>
        <v>975</v>
      </c>
      <c r="D100" s="36">
        <f>SUMIFS('FY15 DataDump'!$F$2:$F$4999, 'FY15 DataDump'!$B$2:$B$4999, "HOT MEALS", 'FY15 DataDump'!$H$2:$H$4999, "December")</f>
        <v>4670.6099999999997</v>
      </c>
      <c r="E100" s="39">
        <f t="shared" si="2"/>
        <v>5.0608863558503844E-3</v>
      </c>
      <c r="F100" s="58">
        <f t="shared" si="3"/>
        <v>9.8892734473957564E-3</v>
      </c>
    </row>
    <row r="101" spans="1:6" s="35" customFormat="1" hidden="1" outlineLevel="1" x14ac:dyDescent="0.25">
      <c r="A101" s="55"/>
      <c r="B101" s="35" t="s">
        <v>563</v>
      </c>
      <c r="C101" s="35">
        <f>SUMIFS('FY15 DataDump'!$E$2:$E$4999, 'FY15 DataDump'!$B$2:$B$4999, "HOT MEALS", 'FY15 DataDump'!$H$2:$H$4999, "January")</f>
        <v>1603</v>
      </c>
      <c r="D101" s="36">
        <f>SUMIFS('FY15 DataDump'!$F$2:$F$4999, 'FY15 DataDump'!$B$2:$B$4999, "HOT MEALS", 'FY15 DataDump'!$H$2:$H$4999, "January")</f>
        <v>7953.99</v>
      </c>
      <c r="E101" s="39">
        <f t="shared" si="2"/>
        <v>8.3206162342852989E-3</v>
      </c>
      <c r="F101" s="58">
        <f t="shared" si="3"/>
        <v>1.6841308117751509E-2</v>
      </c>
    </row>
    <row r="102" spans="1:6" s="35" customFormat="1" hidden="1" outlineLevel="1" x14ac:dyDescent="0.25">
      <c r="A102" s="55"/>
      <c r="B102" s="35" t="s">
        <v>564</v>
      </c>
      <c r="C102" s="35">
        <f>SUMIFS('FY15 DataDump'!$E$2:$E$4999, 'FY15 DataDump'!$B$2:$B$4999, "HOT MEALS", 'FY15 DataDump'!$H$2:$H$4999, "February")</f>
        <v>1665</v>
      </c>
      <c r="D102" s="36">
        <f>SUMIFS('FY15 DataDump'!$F$2:$F$4999, 'FY15 DataDump'!$B$2:$B$4999, "HOT MEALS", 'FY15 DataDump'!$H$2:$H$4999, "February")</f>
        <v>8358.59</v>
      </c>
      <c r="E102" s="39">
        <f t="shared" si="2"/>
        <v>8.6424366999906573E-3</v>
      </c>
      <c r="F102" s="58">
        <f t="shared" si="3"/>
        <v>1.7697984234322218E-2</v>
      </c>
    </row>
    <row r="103" spans="1:6" s="35" customFormat="1" hidden="1" outlineLevel="1" x14ac:dyDescent="0.25">
      <c r="A103" s="55"/>
      <c r="B103" s="35" t="s">
        <v>565</v>
      </c>
      <c r="C103" s="35">
        <f>SUMIFS('FY15 DataDump'!$E$2:$E$4999, 'FY15 DataDump'!$B$2:$B$4999, "HOT MEALS", 'FY15 DataDump'!$H$2:$H$4999, "March")</f>
        <v>1416</v>
      </c>
      <c r="D103" s="36">
        <f>SUMIFS('FY15 DataDump'!$F$2:$F$4999, 'FY15 DataDump'!$B$2:$B$4999, "HOT MEALS", 'FY15 DataDump'!$H$2:$H$4999, "March")</f>
        <v>6830.26</v>
      </c>
      <c r="E103" s="39">
        <f t="shared" si="2"/>
        <v>7.3499641844965583E-3</v>
      </c>
      <c r="F103" s="58">
        <f t="shared" si="3"/>
        <v>1.4461988660326882E-2</v>
      </c>
    </row>
    <row r="104" spans="1:6" s="35" customFormat="1" hidden="1" outlineLevel="1" x14ac:dyDescent="0.25">
      <c r="A104" s="55"/>
      <c r="B104" s="35" t="s">
        <v>566</v>
      </c>
      <c r="C104" s="35">
        <f>SUMIFS('FY15 DataDump'!$E$2:$E$4999, 'FY15 DataDump'!$B$2:$B$4999, "HOT MEALS", 'FY15 DataDump'!$H$2:$H$4999, "April")</f>
        <v>1722</v>
      </c>
      <c r="D104" s="36">
        <f>SUMIFS('FY15 DataDump'!$F$2:$F$4999, 'FY15 DataDump'!$B$2:$B$4999, "HOT MEALS", 'FY15 DataDump'!$H$2:$H$4999, "April")</f>
        <v>8563.52</v>
      </c>
      <c r="E104" s="39">
        <f t="shared" si="2"/>
        <v>8.9383039023326789E-3</v>
      </c>
      <c r="F104" s="58">
        <f t="shared" si="3"/>
        <v>1.8131890899099369E-2</v>
      </c>
    </row>
    <row r="105" spans="1:6" s="35" customFormat="1" hidden="1" outlineLevel="1" x14ac:dyDescent="0.25">
      <c r="A105" s="55"/>
      <c r="B105" s="35" t="s">
        <v>567</v>
      </c>
      <c r="C105" s="35">
        <f>SUMIFS('FY15 DataDump'!$E$2:$E$4999, 'FY15 DataDump'!$B$2:$B$4999, "HOT MEALS", 'FY15 DataDump'!$H$2:$H$4999, "May")</f>
        <v>1544</v>
      </c>
      <c r="D105" s="36">
        <f>SUMIFS('FY15 DataDump'!$F$2:$F$4999, 'FY15 DataDump'!$B$2:$B$4999, "HOT MEALS", 'FY15 DataDump'!$H$2:$H$4999, "May")</f>
        <v>7602.47</v>
      </c>
      <c r="E105" s="39">
        <f t="shared" si="2"/>
        <v>8.0143677265979429E-3</v>
      </c>
      <c r="F105" s="58">
        <f t="shared" si="3"/>
        <v>1.609702045463501E-2</v>
      </c>
    </row>
    <row r="106" spans="1:6" s="35" customFormat="1" hidden="1" outlineLevel="1" x14ac:dyDescent="0.25">
      <c r="A106" s="55"/>
      <c r="B106" s="35" t="s">
        <v>568</v>
      </c>
      <c r="C106" s="35">
        <f>SUMIFS('FY15 DataDump'!$E$2:$E$4999, 'FY15 DataDump'!$B$2:$B$4999, "HOT MEALS", 'FY15 DataDump'!$H$2:$H$4999, "June")</f>
        <v>1115</v>
      </c>
      <c r="D106" s="36">
        <f>SUMIFS('FY15 DataDump'!$F$2:$F$4999, 'FY15 DataDump'!$B$2:$B$4999, "HOT MEALS", 'FY15 DataDump'!$H$2:$H$4999, "June")</f>
        <v>5479.21</v>
      </c>
      <c r="E106" s="39">
        <f t="shared" si="2"/>
        <v>5.7875777300237735E-3</v>
      </c>
      <c r="F106" s="58">
        <f t="shared" si="3"/>
        <v>1.1601355276014332E-2</v>
      </c>
    </row>
    <row r="107" spans="1:6" collapsed="1" x14ac:dyDescent="0.25">
      <c r="A107" s="56" t="s">
        <v>650</v>
      </c>
      <c r="B107" s="37"/>
      <c r="C107" s="37">
        <f>SUM(C108:C119)</f>
        <v>8495</v>
      </c>
      <c r="D107" s="38">
        <f>SUM(D108:D119)</f>
        <v>52849</v>
      </c>
      <c r="E107" s="39">
        <f t="shared" si="2"/>
        <v>4.4094594454306683E-2</v>
      </c>
      <c r="F107" s="58">
        <f t="shared" si="3"/>
        <v>0.11189934771291508</v>
      </c>
    </row>
    <row r="108" spans="1:6" s="35" customFormat="1" hidden="1" outlineLevel="1" x14ac:dyDescent="0.25">
      <c r="A108" s="55"/>
      <c r="B108" s="35" t="s">
        <v>557</v>
      </c>
      <c r="C108" s="35">
        <f>SUMIFS('FY15 DataDump'!$E$2:$E$4999, 'FY15 DataDump'!$B$2:$B$4999, "SPECIAL SANDWICH", 'FY15 DataDump'!$H$2:$H$4999, "July")</f>
        <v>556</v>
      </c>
      <c r="D108" s="36">
        <f>SUMIFS('FY15 DataDump'!$F$2:$F$4999, 'FY15 DataDump'!$B$2:$B$4999, "SPECIAL SANDWICH", 'FY15 DataDump'!$H$2:$H$4999, "July")</f>
        <v>3388.7500000000005</v>
      </c>
      <c r="E108" s="39">
        <f t="shared" si="2"/>
        <v>2.886002886002886E-3</v>
      </c>
      <c r="F108" s="58">
        <f t="shared" si="3"/>
        <v>7.1751388779757617E-3</v>
      </c>
    </row>
    <row r="109" spans="1:6" s="35" customFormat="1" hidden="1" outlineLevel="1" x14ac:dyDescent="0.25">
      <c r="A109" s="55"/>
      <c r="B109" s="35" t="s">
        <v>558</v>
      </c>
      <c r="C109" s="35">
        <f>SUMIFS('FY15 DataDump'!$E$2:$E$4999, 'FY15 DataDump'!$B$2:$B$4999, "SPECIAL SANDWICH", 'FY15 DataDump'!$H$2:$H$4999, "August")</f>
        <v>412</v>
      </c>
      <c r="D109" s="36">
        <f>SUMIFS('FY15 DataDump'!$F$2:$F$4999, 'FY15 DataDump'!$B$2:$B$4999, "SPECIAL SANDWICH", 'FY15 DataDump'!$H$2:$H$4999, "August")</f>
        <v>2465.5499999999997</v>
      </c>
      <c r="E109" s="39">
        <f t="shared" si="2"/>
        <v>2.138548901138829E-3</v>
      </c>
      <c r="F109" s="58">
        <f t="shared" si="3"/>
        <v>5.2204097854941008E-3</v>
      </c>
    </row>
    <row r="110" spans="1:6" s="35" customFormat="1" hidden="1" outlineLevel="1" x14ac:dyDescent="0.25">
      <c r="A110" s="55"/>
      <c r="B110" s="35" t="s">
        <v>559</v>
      </c>
      <c r="C110" s="35">
        <f>SUMIFS('FY15 DataDump'!$E$2:$E$4999, 'FY15 DataDump'!$B$2:$B$4999, "SPECIAL SANDWICH", 'FY15 DataDump'!$H$2:$H$4999, "September")</f>
        <v>409</v>
      </c>
      <c r="D110" s="36">
        <f>SUMIFS('FY15 DataDump'!$F$2:$F$4999, 'FY15 DataDump'!$B$2:$B$4999, "SPECIAL SANDWICH", 'FY15 DataDump'!$H$2:$H$4999, "September")</f>
        <v>2482.6</v>
      </c>
      <c r="E110" s="39">
        <f t="shared" si="2"/>
        <v>2.1229769431208279E-3</v>
      </c>
      <c r="F110" s="58">
        <f t="shared" si="3"/>
        <v>5.2565104473515671E-3</v>
      </c>
    </row>
    <row r="111" spans="1:6" s="35" customFormat="1" hidden="1" outlineLevel="1" x14ac:dyDescent="0.25">
      <c r="A111" s="55"/>
      <c r="B111" s="35" t="s">
        <v>560</v>
      </c>
      <c r="C111" s="35">
        <f>SUMIFS('FY15 DataDump'!$E$2:$E$4999, 'FY15 DataDump'!$B$2:$B$4999, "SPECIAL SANDWICH", 'FY15 DataDump'!$H$2:$H$4999, "October")</f>
        <v>828</v>
      </c>
      <c r="D111" s="36">
        <f>SUMIFS('FY15 DataDump'!$F$2:$F$4999, 'FY15 DataDump'!$B$2:$B$4999, "SPECIAL SANDWICH", 'FY15 DataDump'!$H$2:$H$4999, "October")</f>
        <v>5106.95</v>
      </c>
      <c r="E111" s="39">
        <f t="shared" si="2"/>
        <v>4.2978604129683268E-3</v>
      </c>
      <c r="F111" s="58">
        <f t="shared" si="3"/>
        <v>1.0813153963224879E-2</v>
      </c>
    </row>
    <row r="112" spans="1:6" s="35" customFormat="1" hidden="1" outlineLevel="1" x14ac:dyDescent="0.25">
      <c r="A112" s="55"/>
      <c r="B112" s="35" t="s">
        <v>561</v>
      </c>
      <c r="C112" s="35">
        <f>SUMIFS('FY15 DataDump'!$E$2:$E$4999, 'FY15 DataDump'!$B$2:$B$4999, "SPECIAL SANDWICH", 'FY15 DataDump'!$H$2:$H$4999, "November")</f>
        <v>667</v>
      </c>
      <c r="D112" s="36">
        <f>SUMIFS('FY15 DataDump'!$F$2:$F$4999, 'FY15 DataDump'!$B$2:$B$4999, "SPECIAL SANDWICH", 'FY15 DataDump'!$H$2:$H$4999, "November")</f>
        <v>4072.05</v>
      </c>
      <c r="E112" s="39">
        <f t="shared" si="2"/>
        <v>3.4621653326689299E-3</v>
      </c>
      <c r="F112" s="58">
        <f t="shared" si="3"/>
        <v>8.6219178954072152E-3</v>
      </c>
    </row>
    <row r="113" spans="1:6" s="35" customFormat="1" hidden="1" outlineLevel="1" x14ac:dyDescent="0.25">
      <c r="A113" s="55"/>
      <c r="B113" s="35" t="s">
        <v>562</v>
      </c>
      <c r="C113" s="35">
        <f>SUMIFS('FY15 DataDump'!$E$2:$E$4999, 'FY15 DataDump'!$B$2:$B$4999, "SPECIAL SANDWICH", 'FY15 DataDump'!$H$2:$H$4999, "December")</f>
        <v>466</v>
      </c>
      <c r="D113" s="36">
        <f>SUMIFS('FY15 DataDump'!$F$2:$F$4999, 'FY15 DataDump'!$B$2:$B$4999, "SPECIAL SANDWICH", 'FY15 DataDump'!$H$2:$H$4999, "December")</f>
        <v>2887.3</v>
      </c>
      <c r="E113" s="39">
        <f t="shared" si="2"/>
        <v>2.4188441454628504E-3</v>
      </c>
      <c r="F113" s="58">
        <f t="shared" si="3"/>
        <v>6.1133982980094183E-3</v>
      </c>
    </row>
    <row r="114" spans="1:6" s="35" customFormat="1" hidden="1" outlineLevel="1" x14ac:dyDescent="0.25">
      <c r="A114" s="55"/>
      <c r="B114" s="35" t="s">
        <v>563</v>
      </c>
      <c r="C114" s="35">
        <f>SUMIFS('FY15 DataDump'!$E$2:$E$4999, 'FY15 DataDump'!$B$2:$B$4999, "SPECIAL SANDWICH", 'FY15 DataDump'!$H$2:$H$4999, "January")</f>
        <v>775</v>
      </c>
      <c r="D114" s="36">
        <f>SUMIFS('FY15 DataDump'!$F$2:$F$4999, 'FY15 DataDump'!$B$2:$B$4999, "SPECIAL SANDWICH", 'FY15 DataDump'!$H$2:$H$4999, "January")</f>
        <v>4877.5499999999993</v>
      </c>
      <c r="E114" s="39">
        <f t="shared" si="2"/>
        <v>4.0227558213169722E-3</v>
      </c>
      <c r="F114" s="58">
        <f t="shared" si="3"/>
        <v>1.0327435967324432E-2</v>
      </c>
    </row>
    <row r="115" spans="1:6" s="35" customFormat="1" hidden="1" outlineLevel="1" x14ac:dyDescent="0.25">
      <c r="A115" s="55"/>
      <c r="B115" s="35" t="s">
        <v>564</v>
      </c>
      <c r="C115" s="35">
        <f>SUMIFS('FY15 DataDump'!$E$2:$E$4999, 'FY15 DataDump'!$B$2:$B$4999, "SPECIAL SANDWICH", 'FY15 DataDump'!$H$2:$H$4999, "February")</f>
        <v>945</v>
      </c>
      <c r="D115" s="36">
        <f>SUMIFS('FY15 DataDump'!$F$2:$F$4999, 'FY15 DataDump'!$B$2:$B$4999, "SPECIAL SANDWICH", 'FY15 DataDump'!$H$2:$H$4999, "February")</f>
        <v>5956.7000000000007</v>
      </c>
      <c r="E115" s="39">
        <f t="shared" si="2"/>
        <v>4.9051667756703724E-3</v>
      </c>
      <c r="F115" s="58">
        <f t="shared" si="3"/>
        <v>1.2612364368701799E-2</v>
      </c>
    </row>
    <row r="116" spans="1:6" s="35" customFormat="1" hidden="1" outlineLevel="1" x14ac:dyDescent="0.25">
      <c r="A116" s="55"/>
      <c r="B116" s="35" t="s">
        <v>565</v>
      </c>
      <c r="C116" s="35">
        <f>SUMIFS('FY15 DataDump'!$E$2:$E$4999, 'FY15 DataDump'!$B$2:$B$4999, "SPECIAL SANDWICH", 'FY15 DataDump'!$H$2:$H$4999, "March")</f>
        <v>830</v>
      </c>
      <c r="D116" s="36">
        <f>SUMIFS('FY15 DataDump'!$F$2:$F$4999, 'FY15 DataDump'!$B$2:$B$4999, "SPECIAL SANDWICH", 'FY15 DataDump'!$H$2:$H$4999, "March")</f>
        <v>5193.75</v>
      </c>
      <c r="E116" s="39">
        <f t="shared" si="2"/>
        <v>4.3082417183136611E-3</v>
      </c>
      <c r="F116" s="58">
        <f t="shared" si="3"/>
        <v>1.0996939150862887E-2</v>
      </c>
    </row>
    <row r="117" spans="1:6" s="35" customFormat="1" hidden="1" outlineLevel="1" x14ac:dyDescent="0.25">
      <c r="A117" s="55"/>
      <c r="B117" s="35" t="s">
        <v>566</v>
      </c>
      <c r="C117" s="35">
        <f>SUMIFS('FY15 DataDump'!$E$2:$E$4999, 'FY15 DataDump'!$B$2:$B$4999, "SPECIAL SANDWICH", 'FY15 DataDump'!$H$2:$H$4999, "April")</f>
        <v>1037</v>
      </c>
      <c r="D117" s="36">
        <f>SUMIFS('FY15 DataDump'!$F$2:$F$4999, 'FY15 DataDump'!$B$2:$B$4999, "SPECIAL SANDWICH", 'FY15 DataDump'!$H$2:$H$4999, "April")</f>
        <v>6506.75</v>
      </c>
      <c r="E117" s="39">
        <f t="shared" si="2"/>
        <v>5.3827068215557428E-3</v>
      </c>
      <c r="F117" s="58">
        <f t="shared" si="3"/>
        <v>1.3777007715018453E-2</v>
      </c>
    </row>
    <row r="118" spans="1:6" s="35" customFormat="1" hidden="1" outlineLevel="1" x14ac:dyDescent="0.25">
      <c r="A118" s="55"/>
      <c r="B118" s="35" t="s">
        <v>567</v>
      </c>
      <c r="C118" s="35">
        <f>SUMIFS('FY15 DataDump'!$E$2:$E$4999, 'FY15 DataDump'!$B$2:$B$4999, "SPECIAL SANDWICH", 'FY15 DataDump'!$H$2:$H$4999, "May")</f>
        <v>997</v>
      </c>
      <c r="D118" s="36">
        <f>SUMIFS('FY15 DataDump'!$F$2:$F$4999, 'FY15 DataDump'!$B$2:$B$4999, "SPECIAL SANDWICH", 'FY15 DataDump'!$H$2:$H$4999, "May")</f>
        <v>6299.5</v>
      </c>
      <c r="E118" s="39">
        <f t="shared" si="2"/>
        <v>5.1750807146490599E-3</v>
      </c>
      <c r="F118" s="58">
        <f t="shared" si="3"/>
        <v>1.3338188819419641E-2</v>
      </c>
    </row>
    <row r="119" spans="1:6" s="35" customFormat="1" hidden="1" outlineLevel="1" x14ac:dyDescent="0.25">
      <c r="A119" s="55"/>
      <c r="B119" s="35" t="s">
        <v>568</v>
      </c>
      <c r="C119" s="35">
        <f>SUMIFS('FY15 DataDump'!$E$2:$E$4999, 'FY15 DataDump'!$B$2:$B$4999, "SPECIAL SANDWICH", 'FY15 DataDump'!$H$2:$H$4999, "June")</f>
        <v>573</v>
      </c>
      <c r="D119" s="36">
        <f>SUMIFS('FY15 DataDump'!$F$2:$F$4999, 'FY15 DataDump'!$B$2:$B$4999, "SPECIAL SANDWICH", 'FY15 DataDump'!$H$2:$H$4999, "June")</f>
        <v>3611.5499999999997</v>
      </c>
      <c r="E119" s="39">
        <f t="shared" si="2"/>
        <v>2.9742439814382259E-3</v>
      </c>
      <c r="F119" s="58">
        <f t="shared" si="3"/>
        <v>7.6468824241249303E-3</v>
      </c>
    </row>
    <row r="120" spans="1:6" collapsed="1" x14ac:dyDescent="0.25">
      <c r="A120" s="56" t="s">
        <v>244</v>
      </c>
      <c r="B120" s="37"/>
      <c r="C120" s="37">
        <f>SUM(C121:C132)</f>
        <v>5701</v>
      </c>
      <c r="D120" s="38">
        <f>SUM(D121:D132)</f>
        <v>25629.11</v>
      </c>
      <c r="E120" s="39">
        <f t="shared" si="2"/>
        <v>2.9591910886874916E-2</v>
      </c>
      <c r="F120" s="58">
        <f t="shared" si="3"/>
        <v>5.4265562100750238E-2</v>
      </c>
    </row>
    <row r="121" spans="1:6" s="35" customFormat="1" hidden="1" outlineLevel="1" x14ac:dyDescent="0.25">
      <c r="A121" s="55"/>
      <c r="B121" s="35" t="s">
        <v>557</v>
      </c>
      <c r="C121" s="35">
        <f>SUMIFS('FY15 DataDump'!$E$2:$E$4999, 'FY15 DataDump'!$B$2:$B$4999, "=SALAD &amp; SANDWICH", 'FY15 DataDump'!$H$2:$H$4999, "July")</f>
        <v>346</v>
      </c>
      <c r="D121" s="36">
        <f>SUMIFS('FY15 DataDump'!$F$2:$F$4999, 'FY15 DataDump'!$B$2:$B$4999, "SALAD &amp; SANDWICH", 'FY15 DataDump'!$H$2:$H$4999, "July")</f>
        <v>1537.03</v>
      </c>
      <c r="E121" s="39">
        <f t="shared" si="2"/>
        <v>1.7959658247428032E-3</v>
      </c>
      <c r="F121" s="58">
        <f t="shared" si="3"/>
        <v>3.2544164395765648E-3</v>
      </c>
    </row>
    <row r="122" spans="1:6" s="35" customFormat="1" hidden="1" outlineLevel="1" x14ac:dyDescent="0.25">
      <c r="A122" s="55"/>
      <c r="B122" s="35" t="s">
        <v>558</v>
      </c>
      <c r="C122" s="35">
        <f>SUMIFS('FY15 DataDump'!$E$2:$E$4999, 'FY15 DataDump'!$B$2:$B$4999, "SALAD &amp; SANDWICH", 'FY15 DataDump'!$H$2:$H$4999, "August")</f>
        <v>218</v>
      </c>
      <c r="D122" s="36">
        <f>SUMIFS('FY15 DataDump'!$F$2:$F$4999, 'FY15 DataDump'!$B$2:$B$4999, "SALAD &amp; SANDWICH", 'FY15 DataDump'!$H$2:$H$4999, "August")</f>
        <v>959.78</v>
      </c>
      <c r="E122" s="39">
        <f t="shared" si="2"/>
        <v>1.1315622826414194E-3</v>
      </c>
      <c r="F122" s="58">
        <f t="shared" si="3"/>
        <v>2.0321814215576764E-3</v>
      </c>
    </row>
    <row r="123" spans="1:6" s="35" customFormat="1" hidden="1" outlineLevel="1" x14ac:dyDescent="0.25">
      <c r="A123" s="55"/>
      <c r="B123" s="35" t="s">
        <v>559</v>
      </c>
      <c r="C123" s="35">
        <f>SUMIFS('FY15 DataDump'!$E$2:$E$4999, 'FY15 DataDump'!$B$2:$B$4999, "SALAD &amp; SANDWICH", 'FY15 DataDump'!$H$2:$H$4999, "September")</f>
        <v>341</v>
      </c>
      <c r="D123" s="36">
        <f>SUMIFS('FY15 DataDump'!$F$2:$F$4999, 'FY15 DataDump'!$B$2:$B$4999, "SALAD &amp; SANDWICH", 'FY15 DataDump'!$H$2:$H$4999, "September")</f>
        <v>1539.22</v>
      </c>
      <c r="E123" s="39">
        <f t="shared" si="2"/>
        <v>1.7700125613794679E-3</v>
      </c>
      <c r="F123" s="58">
        <f t="shared" si="3"/>
        <v>3.259053416084943E-3</v>
      </c>
    </row>
    <row r="124" spans="1:6" s="35" customFormat="1" hidden="1" outlineLevel="1" x14ac:dyDescent="0.25">
      <c r="A124" s="55"/>
      <c r="B124" s="35" t="s">
        <v>560</v>
      </c>
      <c r="C124" s="35">
        <f>SUMIFS('FY15 DataDump'!$E$2:$E$4999, 'FY15 DataDump'!$B$2:$B$4999, "SALAD &amp; SANDWICH", 'FY15 DataDump'!$H$2:$H$4999, "October")</f>
        <v>919</v>
      </c>
      <c r="D124" s="36">
        <f>SUMIFS('FY15 DataDump'!$F$2:$F$4999, 'FY15 DataDump'!$B$2:$B$4999, "SALAD &amp; SANDWICH", 'FY15 DataDump'!$H$2:$H$4999, "October")</f>
        <v>4109.37</v>
      </c>
      <c r="E124" s="39">
        <f t="shared" si="2"/>
        <v>4.7702098061810291E-3</v>
      </c>
      <c r="F124" s="58">
        <f t="shared" si="3"/>
        <v>8.7009370567280708E-3</v>
      </c>
    </row>
    <row r="125" spans="1:6" s="35" customFormat="1" hidden="1" outlineLevel="1" x14ac:dyDescent="0.25">
      <c r="A125" s="55"/>
      <c r="B125" s="35" t="s">
        <v>561</v>
      </c>
      <c r="C125" s="35">
        <f>SUMIFS('FY15 DataDump'!$E$2:$E$4999, 'FY15 DataDump'!$B$2:$B$4999, "SALAD &amp; SANDWICH", 'FY15 DataDump'!$H$2:$H$4999, "November")</f>
        <v>498</v>
      </c>
      <c r="D125" s="36">
        <f>SUMIFS('FY15 DataDump'!$F$2:$F$4999, 'FY15 DataDump'!$B$2:$B$4999, "SALAD &amp; SANDWICH", 'FY15 DataDump'!$H$2:$H$4999, "November")</f>
        <v>2265.5100000000002</v>
      </c>
      <c r="E125" s="39">
        <f t="shared" si="2"/>
        <v>2.5849450309881963E-3</v>
      </c>
      <c r="F125" s="58">
        <f t="shared" si="3"/>
        <v>4.7968569175781241E-3</v>
      </c>
    </row>
    <row r="126" spans="1:6" s="35" customFormat="1" hidden="1" outlineLevel="1" x14ac:dyDescent="0.25">
      <c r="A126" s="55"/>
      <c r="B126" s="35" t="s">
        <v>562</v>
      </c>
      <c r="C126" s="35">
        <f>SUMIFS('FY15 DataDump'!$E$2:$E$4999, 'FY15 DataDump'!$B$2:$B$4999, "SALAD &amp; SANDWICH", 'FY15 DataDump'!$H$2:$H$4999, "December")</f>
        <v>307</v>
      </c>
      <c r="D126" s="36">
        <f>SUMIFS('FY15 DataDump'!$F$2:$F$4999, 'FY15 DataDump'!$B$2:$B$4999, "SALAD &amp; SANDWICH", 'FY15 DataDump'!$H$2:$H$4999, "December")</f>
        <v>1389.58</v>
      </c>
      <c r="E126" s="39">
        <f t="shared" si="2"/>
        <v>1.5935303705087878E-3</v>
      </c>
      <c r="F126" s="58">
        <f t="shared" si="3"/>
        <v>2.9422145280878073E-3</v>
      </c>
    </row>
    <row r="127" spans="1:6" s="35" customFormat="1" hidden="1" outlineLevel="1" x14ac:dyDescent="0.25">
      <c r="A127" s="55"/>
      <c r="B127" s="35" t="s">
        <v>563</v>
      </c>
      <c r="C127" s="35">
        <f>SUMIFS('FY15 DataDump'!$E$2:$E$4999, 'FY15 DataDump'!$B$2:$B$4999, "SALAD &amp; SANDWICH", 'FY15 DataDump'!$H$2:$H$4999, "January")</f>
        <v>499</v>
      </c>
      <c r="D127" s="36">
        <f>SUMIFS('FY15 DataDump'!$F$2:$F$4999, 'FY15 DataDump'!$B$2:$B$4999, "SALAD &amp; SANDWICH", 'FY15 DataDump'!$H$2:$H$4999, "January")</f>
        <v>2278.96</v>
      </c>
      <c r="E127" s="39">
        <f t="shared" si="2"/>
        <v>2.5901356836608635E-3</v>
      </c>
      <c r="F127" s="58">
        <f t="shared" si="3"/>
        <v>4.8253351522985289E-3</v>
      </c>
    </row>
    <row r="128" spans="1:6" s="35" customFormat="1" hidden="1" outlineLevel="1" x14ac:dyDescent="0.25">
      <c r="A128" s="55"/>
      <c r="B128" s="35" t="s">
        <v>564</v>
      </c>
      <c r="C128" s="35">
        <f>SUMIFS('FY15 DataDump'!$E$2:$E$4999, 'FY15 DataDump'!$B$2:$B$4999, "SALAD &amp; SANDWICH", 'FY15 DataDump'!$H$2:$H$4999, "February")</f>
        <v>496</v>
      </c>
      <c r="D128" s="36">
        <f>SUMIFS('FY15 DataDump'!$F$2:$F$4999, 'FY15 DataDump'!$B$2:$B$4999, "SALAD &amp; SANDWICH", 'FY15 DataDump'!$H$2:$H$4999, "February")</f>
        <v>2247.69</v>
      </c>
      <c r="E128" s="39">
        <f t="shared" si="2"/>
        <v>2.5745637256428624E-3</v>
      </c>
      <c r="F128" s="58">
        <f t="shared" si="3"/>
        <v>4.7591259032496759E-3</v>
      </c>
    </row>
    <row r="129" spans="1:6" s="35" customFormat="1" hidden="1" outlineLevel="1" x14ac:dyDescent="0.25">
      <c r="A129" s="55"/>
      <c r="B129" s="35" t="s">
        <v>565</v>
      </c>
      <c r="C129" s="35">
        <f>SUMIFS('FY15 DataDump'!$E$2:$E$4999, 'FY15 DataDump'!$B$2:$B$4999, "SALAD &amp; SANDWICH", 'FY15 DataDump'!$H$2:$H$4999, "March")</f>
        <v>433</v>
      </c>
      <c r="D129" s="36">
        <f>SUMIFS('FY15 DataDump'!$F$2:$F$4999, 'FY15 DataDump'!$B$2:$B$4999, "SALAD &amp; SANDWICH", 'FY15 DataDump'!$H$2:$H$4999, "March")</f>
        <v>1942.09</v>
      </c>
      <c r="E129" s="39">
        <f t="shared" si="2"/>
        <v>2.2475526072648377E-3</v>
      </c>
      <c r="F129" s="58">
        <f t="shared" si="3"/>
        <v>4.1120665329481207E-3</v>
      </c>
    </row>
    <row r="130" spans="1:6" s="35" customFormat="1" hidden="1" outlineLevel="1" x14ac:dyDescent="0.25">
      <c r="A130" s="55"/>
      <c r="B130" s="35" t="s">
        <v>566</v>
      </c>
      <c r="C130" s="35">
        <f>SUMIFS('FY15 DataDump'!$E$2:$E$4999, 'FY15 DataDump'!$B$2:$B$4999, "SALAD &amp; SANDWICH", 'FY15 DataDump'!$H$2:$H$4999, "April")</f>
        <v>633</v>
      </c>
      <c r="D130" s="36">
        <f>SUMIFS('FY15 DataDump'!$F$2:$F$4999, 'FY15 DataDump'!$B$2:$B$4999, "SALAD &amp; SANDWICH", 'FY15 DataDump'!$H$2:$H$4999, "April")</f>
        <v>2852.61</v>
      </c>
      <c r="E130" s="39">
        <f t="shared" si="2"/>
        <v>3.2856831417982495E-3</v>
      </c>
      <c r="F130" s="58">
        <f t="shared" si="3"/>
        <v>6.0399477431803579E-3</v>
      </c>
    </row>
    <row r="131" spans="1:6" s="35" customFormat="1" hidden="1" outlineLevel="1" x14ac:dyDescent="0.25">
      <c r="A131" s="55"/>
      <c r="B131" s="35" t="s">
        <v>567</v>
      </c>
      <c r="C131" s="35">
        <f>SUMIFS('FY15 DataDump'!$E$2:$E$4999, 'FY15 DataDump'!$B$2:$B$4999, "SALAD &amp; SANDWICH", 'FY15 DataDump'!$H$2:$H$4999, "May")</f>
        <v>558</v>
      </c>
      <c r="D131" s="36">
        <f>SUMIFS('FY15 DataDump'!$F$2:$F$4999, 'FY15 DataDump'!$B$2:$B$4999, "SALAD &amp; SANDWICH", 'FY15 DataDump'!$H$2:$H$4999, "May")</f>
        <v>2482.4499999999998</v>
      </c>
      <c r="E131" s="39">
        <f t="shared" si="2"/>
        <v>2.8963841913482199E-3</v>
      </c>
      <c r="F131" s="58">
        <f t="shared" si="3"/>
        <v>5.2561928462208562E-3</v>
      </c>
    </row>
    <row r="132" spans="1:6" s="35" customFormat="1" hidden="1" outlineLevel="1" x14ac:dyDescent="0.25">
      <c r="A132" s="55"/>
      <c r="B132" s="35" t="s">
        <v>568</v>
      </c>
      <c r="C132" s="35">
        <f>SUMIFS('FY15 DataDump'!$E$2:$E$4999, 'FY15 DataDump'!$B$2:$B$4999, "SALAD &amp; SANDWICH", 'FY15 DataDump'!$H$2:$H$4999, "June")</f>
        <v>453</v>
      </c>
      <c r="D132" s="36">
        <f>SUMIFS('FY15 DataDump'!$F$2:$F$4999, 'FY15 DataDump'!$B$2:$B$4999, "SALAD &amp; SANDWICH", 'FY15 DataDump'!$H$2:$H$4999, "June")</f>
        <v>2024.82</v>
      </c>
      <c r="E132" s="39">
        <f t="shared" ref="E132:E133" si="4" xml:space="preserve"> C132 / $C$146</f>
        <v>2.3513656607181787E-3</v>
      </c>
      <c r="F132" s="58">
        <f t="shared" ref="F132:F145" si="5">D132 / $D$146</f>
        <v>4.2872341432395071E-3</v>
      </c>
    </row>
    <row r="133" spans="1:6" collapsed="1" x14ac:dyDescent="0.25">
      <c r="A133" s="56" t="s">
        <v>251</v>
      </c>
      <c r="B133" s="37"/>
      <c r="C133" s="37">
        <f>SUM(C134:C145)</f>
        <v>288</v>
      </c>
      <c r="D133" s="38">
        <f>SUM(D134:D145)</f>
        <v>248.96</v>
      </c>
      <c r="E133" s="39">
        <f t="shared" si="4"/>
        <v>1.4949079697281135E-3</v>
      </c>
      <c r="F133" s="58">
        <f t="shared" si="5"/>
        <v>5.2713318334514066E-4</v>
      </c>
    </row>
    <row r="134" spans="1:6" hidden="1" outlineLevel="1" x14ac:dyDescent="0.25">
      <c r="B134" s="2" t="s">
        <v>557</v>
      </c>
      <c r="C134" s="2">
        <f>SUMIFS('FY15 DataDump'!$E$2:$E$4999, 'FY15 DataDump'!$B$2:$B$4999, "=SUNDRIES", 'FY15 DataDump'!$H$2:$H$4999, "July")</f>
        <v>0</v>
      </c>
      <c r="D134" s="33">
        <f>SUMIFS('FY15 DataDump'!$F$2:$F$4999, 'FY15 DataDump'!$B$2:$B$4999, "SUNDRIES", 'FY15 DataDump'!$H$2:$H$4999, "July")</f>
        <v>0</v>
      </c>
      <c r="F134" s="34">
        <f t="shared" si="5"/>
        <v>0</v>
      </c>
    </row>
    <row r="135" spans="1:6" hidden="1" outlineLevel="1" x14ac:dyDescent="0.25">
      <c r="B135" s="2" t="s">
        <v>558</v>
      </c>
      <c r="C135" s="2">
        <f>SUMIFS('FY15 DataDump'!$E$2:$E$4999, 'FY15 DataDump'!$B$2:$B$4999, "SUNDRIES", 'FY15 DataDump'!$H$2:$H$4999, "August")</f>
        <v>0</v>
      </c>
      <c r="D135" s="33">
        <f>SUMIFS('FY15 DataDump'!$F$2:$F$4999, 'FY15 DataDump'!$B$2:$B$4999, "SUNDRIES", 'FY15 DataDump'!$H$2:$H$4999, "August")</f>
        <v>0</v>
      </c>
      <c r="F135" s="34">
        <f t="shared" si="5"/>
        <v>0</v>
      </c>
    </row>
    <row r="136" spans="1:6" hidden="1" outlineLevel="1" x14ac:dyDescent="0.25">
      <c r="B136" s="2" t="s">
        <v>559</v>
      </c>
      <c r="C136" s="2">
        <f>SUMIFS('FY15 DataDump'!$E$2:$E$4999, 'FY15 DataDump'!$B$2:$B$4999, "SUNDRIES", 'FY15 DataDump'!$H$2:$H$4999, "September")</f>
        <v>0</v>
      </c>
      <c r="D136" s="33">
        <f>SUMIFS('FY15 DataDump'!$F$2:$F$4999, 'FY15 DataDump'!$B$2:$B$4999, "SUNDRIES", 'FY15 DataDump'!$H$2:$H$4999, "September")</f>
        <v>0</v>
      </c>
      <c r="F136" s="34">
        <f t="shared" si="5"/>
        <v>0</v>
      </c>
    </row>
    <row r="137" spans="1:6" hidden="1" outlineLevel="1" x14ac:dyDescent="0.25">
      <c r="B137" s="2" t="s">
        <v>560</v>
      </c>
      <c r="C137" s="2">
        <f>SUMIFS('FY15 DataDump'!$E$2:$E$4999, 'FY15 DataDump'!$B$2:$B$4999, "SUNDRIES", 'FY15 DataDump'!$H$2:$H$4999, "October")</f>
        <v>0</v>
      </c>
      <c r="D137" s="33">
        <f>SUMIFS('FY15 DataDump'!$F$2:$F$4999, 'FY15 DataDump'!$B$2:$B$4999, "SUNDRIES", 'FY15 DataDump'!$H$2:$H$4999, "October")</f>
        <v>0</v>
      </c>
      <c r="F137" s="34">
        <f t="shared" si="5"/>
        <v>0</v>
      </c>
    </row>
    <row r="138" spans="1:6" hidden="1" outlineLevel="1" x14ac:dyDescent="0.25">
      <c r="B138" s="2" t="s">
        <v>561</v>
      </c>
      <c r="C138" s="2">
        <f>SUMIFS('FY15 DataDump'!$E$2:$E$4999, 'FY15 DataDump'!$B$2:$B$4999, "SUNDRIES", 'FY15 DataDump'!$H$2:$H$4999, "November")</f>
        <v>4</v>
      </c>
      <c r="D138" s="33">
        <f>SUMIFS('FY15 DataDump'!$F$2:$F$4999, 'FY15 DataDump'!$B$2:$B$4999, "SUNDRIES", 'FY15 DataDump'!$H$2:$H$4999, "November")</f>
        <v>1</v>
      </c>
      <c r="F138" s="34">
        <f t="shared" si="5"/>
        <v>2.1173408714056099E-6</v>
      </c>
    </row>
    <row r="139" spans="1:6" hidden="1" outlineLevel="1" x14ac:dyDescent="0.25">
      <c r="B139" s="2" t="s">
        <v>562</v>
      </c>
      <c r="C139" s="2">
        <f>SUMIFS('FY15 DataDump'!$E$2:$E$4999, 'FY15 DataDump'!$B$2:$B$4999, "SUNDRIES", 'FY15 DataDump'!$H$2:$H$4999, "December")</f>
        <v>130</v>
      </c>
      <c r="D139" s="33">
        <f>SUMIFS('FY15 DataDump'!$F$2:$F$4999, 'FY15 DataDump'!$B$2:$B$4999, "SUNDRIES", 'FY15 DataDump'!$H$2:$H$4999, "December")</f>
        <v>32.5</v>
      </c>
      <c r="F139" s="34">
        <f t="shared" si="5"/>
        <v>6.8813578320682325E-5</v>
      </c>
    </row>
    <row r="140" spans="1:6" hidden="1" outlineLevel="1" x14ac:dyDescent="0.25">
      <c r="B140" s="2" t="s">
        <v>563</v>
      </c>
      <c r="C140" s="2">
        <f>SUMIFS('FY15 DataDump'!$E$2:$E$4999, 'FY15 DataDump'!$B$2:$B$4999, "SUNDRIES", 'FY15 DataDump'!$H$2:$H$4999, "January")</f>
        <v>9</v>
      </c>
      <c r="D140" s="33">
        <f>SUMIFS('FY15 DataDump'!$F$2:$F$4999, 'FY15 DataDump'!$B$2:$B$4999, "SUNDRIES", 'FY15 DataDump'!$H$2:$H$4999, "January")</f>
        <v>2.25</v>
      </c>
      <c r="F140" s="34">
        <f t="shared" si="5"/>
        <v>4.7640169606626222E-6</v>
      </c>
    </row>
    <row r="141" spans="1:6" hidden="1" outlineLevel="1" x14ac:dyDescent="0.25">
      <c r="B141" s="2" t="s">
        <v>564</v>
      </c>
      <c r="C141" s="2">
        <f>SUMIFS('FY15 DataDump'!$E$2:$E$4999, 'FY15 DataDump'!$B$2:$B$4999, "SUNDRIES", 'FY15 DataDump'!$H$2:$H$4999, "February")</f>
        <v>6</v>
      </c>
      <c r="D141" s="33">
        <f>SUMIFS('FY15 DataDump'!$F$2:$F$4999, 'FY15 DataDump'!$B$2:$B$4999, "SUNDRIES", 'FY15 DataDump'!$H$2:$H$4999, "February")</f>
        <v>1.5</v>
      </c>
      <c r="F141" s="34">
        <f t="shared" si="5"/>
        <v>3.1760113071084149E-6</v>
      </c>
    </row>
    <row r="142" spans="1:6" hidden="1" outlineLevel="1" x14ac:dyDescent="0.25">
      <c r="B142" s="2" t="s">
        <v>565</v>
      </c>
      <c r="C142" s="2">
        <f>SUMIFS('FY15 DataDump'!$E$2:$E$4999, 'FY15 DataDump'!$B$2:$B$4999, "SUNDRIES", 'FY15 DataDump'!$H$2:$H$4999, "March")</f>
        <v>10</v>
      </c>
      <c r="D142" s="33">
        <f>SUMIFS('FY15 DataDump'!$F$2:$F$4999, 'FY15 DataDump'!$B$2:$B$4999, "SUNDRIES", 'FY15 DataDump'!$H$2:$H$4999, "March")</f>
        <v>10.4</v>
      </c>
      <c r="F142" s="34">
        <f t="shared" si="5"/>
        <v>2.2020345062618343E-5</v>
      </c>
    </row>
    <row r="143" spans="1:6" hidden="1" outlineLevel="1" x14ac:dyDescent="0.25">
      <c r="B143" s="2" t="s">
        <v>566</v>
      </c>
      <c r="C143" s="2">
        <f>SUMIFS('FY15 DataDump'!$E$2:$E$4999, 'FY15 DataDump'!$B$2:$B$4999, "SUNDRIES", 'FY15 DataDump'!$H$2:$H$4999, "April")</f>
        <v>106</v>
      </c>
      <c r="D143" s="33">
        <f>SUMIFS('FY15 DataDump'!$F$2:$F$4999, 'FY15 DataDump'!$B$2:$B$4999, "SUNDRIES", 'FY15 DataDump'!$H$2:$H$4999, "April")</f>
        <v>181.34</v>
      </c>
      <c r="F143" s="34">
        <f t="shared" si="5"/>
        <v>3.8395859362069334E-4</v>
      </c>
    </row>
    <row r="144" spans="1:6" hidden="1" outlineLevel="1" x14ac:dyDescent="0.25">
      <c r="B144" s="2" t="s">
        <v>567</v>
      </c>
      <c r="C144" s="2">
        <f>SUMIFS('FY15 DataDump'!$E$2:$E$4999, 'FY15 DataDump'!$B$2:$B$4999, "SUNDRIES", 'FY15 DataDump'!$H$2:$H$4999, "May")</f>
        <v>8</v>
      </c>
      <c r="D144" s="33">
        <f>SUMIFS('FY15 DataDump'!$F$2:$F$4999, 'FY15 DataDump'!$B$2:$B$4999, "SUNDRIES", 'FY15 DataDump'!$H$2:$H$4999, "May")</f>
        <v>13.06</v>
      </c>
      <c r="F144" s="34">
        <f t="shared" si="5"/>
        <v>2.7652471780557267E-5</v>
      </c>
    </row>
    <row r="145" spans="1:6" hidden="1" outlineLevel="1" x14ac:dyDescent="0.25">
      <c r="B145" s="2" t="s">
        <v>568</v>
      </c>
      <c r="C145" s="2">
        <f>SUMIFS('FY15 DataDump'!$E$2:$E$4999, 'FY15 DataDump'!$B$2:$B$4999, "SUNDRIES", 'FY15 DataDump'!$H$2:$H$4999, "June")</f>
        <v>15</v>
      </c>
      <c r="D145" s="33">
        <f>SUMIFS('FY15 DataDump'!$F$2:$F$4999, 'FY15 DataDump'!$B$2:$B$4999, "SUNDRIES", 'FY15 DataDump'!$H$2:$H$4999, "June")</f>
        <v>6.91</v>
      </c>
      <c r="F145" s="34">
        <f t="shared" si="5"/>
        <v>1.4630825421412766E-5</v>
      </c>
    </row>
    <row r="146" spans="1:6" ht="15.75" collapsed="1" thickBot="1" x14ac:dyDescent="0.3">
      <c r="A146" s="51" t="s">
        <v>554</v>
      </c>
      <c r="B146" s="51"/>
      <c r="C146" s="51">
        <f>SUM(C147:C158)</f>
        <v>192654</v>
      </c>
      <c r="D146" s="52">
        <f>SUM(D147:D158)</f>
        <v>472290.51</v>
      </c>
      <c r="E146" s="53"/>
      <c r="F146" s="59"/>
    </row>
    <row r="147" spans="1:6" ht="15.75" hidden="1" outlineLevel="1" thickTop="1" x14ac:dyDescent="0.25">
      <c r="B147" s="37" t="s">
        <v>557</v>
      </c>
      <c r="C147">
        <f>C134+C121+C108+C95+C82+C69+C56+C43+C30+C17+C4</f>
        <v>11082</v>
      </c>
      <c r="D147" s="33">
        <f>D134+D121+D108+D95+D82+D69+D56+D43+D30+D17+D4</f>
        <v>25894.230000000003</v>
      </c>
    </row>
    <row r="148" spans="1:6" hidden="1" outlineLevel="1" x14ac:dyDescent="0.25">
      <c r="B148" s="37" t="s">
        <v>558</v>
      </c>
      <c r="C148" s="2">
        <f t="shared" ref="C148:D148" si="6">C135+C122+C109+C96+C83+C70+C57+C44+C31+C18+C5</f>
        <v>8733</v>
      </c>
      <c r="D148" s="33">
        <f t="shared" si="6"/>
        <v>19832.059999999998</v>
      </c>
    </row>
    <row r="149" spans="1:6" hidden="1" outlineLevel="1" x14ac:dyDescent="0.25">
      <c r="B149" s="37" t="s">
        <v>559</v>
      </c>
      <c r="C149" s="2">
        <f t="shared" ref="C149:D149" si="7">C136+C123+C110+C97+C84+C71+C58+C45+C32+C19+C6</f>
        <v>10778</v>
      </c>
      <c r="D149" s="33">
        <f t="shared" si="7"/>
        <v>25543.57</v>
      </c>
    </row>
    <row r="150" spans="1:6" hidden="1" outlineLevel="1" x14ac:dyDescent="0.25">
      <c r="B150" s="48" t="s">
        <v>560</v>
      </c>
      <c r="C150" s="49">
        <f t="shared" ref="C150:D150" si="8">C137+C124+C111+C98+C85+C72+C59+C46+C33+C20+C7</f>
        <v>26161</v>
      </c>
      <c r="D150" s="50">
        <f t="shared" si="8"/>
        <v>63897.17</v>
      </c>
    </row>
    <row r="151" spans="1:6" hidden="1" outlineLevel="1" x14ac:dyDescent="0.25">
      <c r="B151" s="37" t="s">
        <v>561</v>
      </c>
      <c r="C151" s="2">
        <f t="shared" ref="C151:D151" si="9">C138+C125+C112+C99+C86+C73+C60+C47+C34+C21+C8</f>
        <v>16396</v>
      </c>
      <c r="D151" s="33">
        <f t="shared" si="9"/>
        <v>40340.400000000001</v>
      </c>
    </row>
    <row r="152" spans="1:6" hidden="1" outlineLevel="1" x14ac:dyDescent="0.25">
      <c r="B152" s="37" t="s">
        <v>562</v>
      </c>
      <c r="C152" s="2">
        <f t="shared" ref="C152:D152" si="10">C139+C126+C113+C100+C87+C74+C61+C48+C35+C22+C9</f>
        <v>9990</v>
      </c>
      <c r="D152" s="33">
        <f t="shared" si="10"/>
        <v>24730.519999999993</v>
      </c>
    </row>
    <row r="153" spans="1:6" hidden="1" outlineLevel="1" x14ac:dyDescent="0.25">
      <c r="B153" s="37" t="s">
        <v>563</v>
      </c>
      <c r="C153" s="2">
        <f t="shared" ref="C153:D153" si="11">C140+C127+C114+C101+C88+C75+C62+C49+C36+C23+C10</f>
        <v>18360</v>
      </c>
      <c r="D153" s="33">
        <f t="shared" si="11"/>
        <v>45814.36</v>
      </c>
    </row>
    <row r="154" spans="1:6" hidden="1" outlineLevel="1" x14ac:dyDescent="0.25">
      <c r="B154" s="37" t="s">
        <v>564</v>
      </c>
      <c r="C154" s="2">
        <f t="shared" ref="C154:D154" si="12">C141+C128+C115+C102+C89+C76+C63+C50+C37+C24+C11</f>
        <v>18829</v>
      </c>
      <c r="D154" s="33">
        <f t="shared" si="12"/>
        <v>47601.919999999991</v>
      </c>
    </row>
    <row r="155" spans="1:6" hidden="1" outlineLevel="1" x14ac:dyDescent="0.25">
      <c r="B155" s="37" t="s">
        <v>565</v>
      </c>
      <c r="C155" s="2">
        <f t="shared" ref="C155:D155" si="13">C142+C129+C116+C103+C90+C77+C64+C51+C38+C25+C12</f>
        <v>16753</v>
      </c>
      <c r="D155" s="33">
        <f t="shared" si="13"/>
        <v>41422.789999999994</v>
      </c>
    </row>
    <row r="156" spans="1:6" hidden="1" outlineLevel="1" x14ac:dyDescent="0.25">
      <c r="B156" s="37" t="s">
        <v>566</v>
      </c>
      <c r="C156" s="2">
        <f t="shared" ref="C156:D156" si="14">C143+C130+C117+C104+C91+C78+C65+C52+C39+C26+C13</f>
        <v>21012</v>
      </c>
      <c r="D156" s="33">
        <f t="shared" si="14"/>
        <v>52521.100000000006</v>
      </c>
    </row>
    <row r="157" spans="1:6" hidden="1" outlineLevel="1" x14ac:dyDescent="0.25">
      <c r="B157" s="37" t="s">
        <v>567</v>
      </c>
      <c r="C157" s="2">
        <f t="shared" ref="C157:D157" si="15">C144+C131+C118+C105+C92+C79+C66+C53+C40+C27+C14</f>
        <v>19503</v>
      </c>
      <c r="D157" s="33">
        <f t="shared" si="15"/>
        <v>48349.27</v>
      </c>
    </row>
    <row r="158" spans="1:6" hidden="1" outlineLevel="1" x14ac:dyDescent="0.25">
      <c r="B158" s="37" t="s">
        <v>568</v>
      </c>
      <c r="C158" s="2">
        <f t="shared" ref="C158:D158" si="16">C145+C132+C119+C106+C93+C80+C67+C54+C41+C28+C15</f>
        <v>15057</v>
      </c>
      <c r="D158" s="33">
        <f t="shared" si="16"/>
        <v>36343.120000000003</v>
      </c>
    </row>
    <row r="159" spans="1:6" ht="15.75" thickTop="1" x14ac:dyDescent="0.25"/>
    <row r="161" spans="9:9" x14ac:dyDescent="0.25">
      <c r="I161" s="37"/>
    </row>
    <row r="162" spans="9:9" x14ac:dyDescent="0.25">
      <c r="I162" s="35"/>
    </row>
    <row r="163" spans="9:9" x14ac:dyDescent="0.25">
      <c r="I163" s="35"/>
    </row>
    <row r="164" spans="9:9" x14ac:dyDescent="0.25">
      <c r="I164" s="35"/>
    </row>
    <row r="165" spans="9:9" x14ac:dyDescent="0.25">
      <c r="I165" s="35"/>
    </row>
    <row r="166" spans="9:9" x14ac:dyDescent="0.25">
      <c r="I166" s="35"/>
    </row>
    <row r="167" spans="9:9" x14ac:dyDescent="0.25">
      <c r="I167" s="35"/>
    </row>
    <row r="168" spans="9:9" x14ac:dyDescent="0.25">
      <c r="I168" s="35"/>
    </row>
    <row r="169" spans="9:9" x14ac:dyDescent="0.25">
      <c r="I169" s="35"/>
    </row>
    <row r="170" spans="9:9" x14ac:dyDescent="0.25">
      <c r="I170" s="35"/>
    </row>
    <row r="171" spans="9:9" x14ac:dyDescent="0.25">
      <c r="I171" s="35"/>
    </row>
    <row r="172" spans="9:9" x14ac:dyDescent="0.25">
      <c r="I172" s="35"/>
    </row>
    <row r="173" spans="9:9" x14ac:dyDescent="0.25">
      <c r="I173" s="35"/>
    </row>
    <row r="174" spans="9:9" x14ac:dyDescent="0.25">
      <c r="I174" s="37"/>
    </row>
    <row r="175" spans="9:9" x14ac:dyDescent="0.25">
      <c r="I175" s="35"/>
    </row>
    <row r="176" spans="9:9" x14ac:dyDescent="0.25">
      <c r="I176" s="35"/>
    </row>
    <row r="177" spans="9:9" x14ac:dyDescent="0.25">
      <c r="I177" s="35"/>
    </row>
    <row r="178" spans="9:9" x14ac:dyDescent="0.25">
      <c r="I178" s="35"/>
    </row>
    <row r="179" spans="9:9" x14ac:dyDescent="0.25">
      <c r="I179" s="35"/>
    </row>
    <row r="180" spans="9:9" x14ac:dyDescent="0.25">
      <c r="I180" s="35"/>
    </row>
    <row r="181" spans="9:9" x14ac:dyDescent="0.25">
      <c r="I181" s="35"/>
    </row>
    <row r="182" spans="9:9" x14ac:dyDescent="0.25">
      <c r="I182" s="35"/>
    </row>
    <row r="183" spans="9:9" x14ac:dyDescent="0.25">
      <c r="I183" s="35"/>
    </row>
    <row r="184" spans="9:9" x14ac:dyDescent="0.25">
      <c r="I184" s="35"/>
    </row>
    <row r="185" spans="9:9" x14ac:dyDescent="0.25">
      <c r="I185" s="35"/>
    </row>
    <row r="186" spans="9:9" x14ac:dyDescent="0.25">
      <c r="I186" s="35"/>
    </row>
    <row r="187" spans="9:9" x14ac:dyDescent="0.25">
      <c r="I187" s="37"/>
    </row>
    <row r="188" spans="9:9" x14ac:dyDescent="0.25">
      <c r="I188" s="35"/>
    </row>
    <row r="189" spans="9:9" x14ac:dyDescent="0.25">
      <c r="I189" s="35"/>
    </row>
    <row r="190" spans="9:9" x14ac:dyDescent="0.25">
      <c r="I190" s="35"/>
    </row>
    <row r="191" spans="9:9" x14ac:dyDescent="0.25">
      <c r="I191" s="35"/>
    </row>
    <row r="192" spans="9:9" x14ac:dyDescent="0.25">
      <c r="I192" s="35"/>
    </row>
    <row r="193" spans="9:9" x14ac:dyDescent="0.25">
      <c r="I193" s="35"/>
    </row>
    <row r="194" spans="9:9" x14ac:dyDescent="0.25">
      <c r="I194" s="35"/>
    </row>
    <row r="195" spans="9:9" x14ac:dyDescent="0.25">
      <c r="I195" s="35"/>
    </row>
    <row r="196" spans="9:9" x14ac:dyDescent="0.25">
      <c r="I196" s="35"/>
    </row>
    <row r="197" spans="9:9" x14ac:dyDescent="0.25">
      <c r="I197" s="35"/>
    </row>
    <row r="198" spans="9:9" x14ac:dyDescent="0.25">
      <c r="I198" s="35"/>
    </row>
    <row r="199" spans="9:9" x14ac:dyDescent="0.25">
      <c r="I199" s="35"/>
    </row>
    <row r="200" spans="9:9" x14ac:dyDescent="0.25">
      <c r="I200" s="37"/>
    </row>
    <row r="201" spans="9:9" x14ac:dyDescent="0.25">
      <c r="I201" s="35"/>
    </row>
    <row r="202" spans="9:9" x14ac:dyDescent="0.25">
      <c r="I202" s="35"/>
    </row>
    <row r="203" spans="9:9" x14ac:dyDescent="0.25">
      <c r="I203" s="35"/>
    </row>
    <row r="204" spans="9:9" x14ac:dyDescent="0.25">
      <c r="I204" s="35"/>
    </row>
    <row r="205" spans="9:9" x14ac:dyDescent="0.25">
      <c r="I205" s="35"/>
    </row>
    <row r="206" spans="9:9" x14ac:dyDescent="0.25">
      <c r="I206" s="35"/>
    </row>
    <row r="207" spans="9:9" x14ac:dyDescent="0.25">
      <c r="I207" s="35"/>
    </row>
    <row r="208" spans="9:9" x14ac:dyDescent="0.25">
      <c r="I208" s="35"/>
    </row>
    <row r="209" spans="9:9" x14ac:dyDescent="0.25">
      <c r="I209" s="35"/>
    </row>
    <row r="210" spans="9:9" x14ac:dyDescent="0.25">
      <c r="I210" s="35"/>
    </row>
    <row r="211" spans="9:9" x14ac:dyDescent="0.25">
      <c r="I211" s="35"/>
    </row>
    <row r="212" spans="9:9" x14ac:dyDescent="0.25">
      <c r="I212" s="35"/>
    </row>
    <row r="213" spans="9:9" x14ac:dyDescent="0.25">
      <c r="I213" s="37"/>
    </row>
    <row r="214" spans="9:9" x14ac:dyDescent="0.25">
      <c r="I214" s="35"/>
    </row>
    <row r="215" spans="9:9" x14ac:dyDescent="0.25">
      <c r="I215" s="35"/>
    </row>
    <row r="216" spans="9:9" x14ac:dyDescent="0.25">
      <c r="I216" s="35"/>
    </row>
    <row r="217" spans="9:9" x14ac:dyDescent="0.25">
      <c r="I217" s="35"/>
    </row>
    <row r="218" spans="9:9" x14ac:dyDescent="0.25">
      <c r="I218" s="35"/>
    </row>
    <row r="219" spans="9:9" x14ac:dyDescent="0.25">
      <c r="I219" s="35"/>
    </row>
    <row r="220" spans="9:9" x14ac:dyDescent="0.25">
      <c r="I220" s="35"/>
    </row>
    <row r="221" spans="9:9" x14ac:dyDescent="0.25">
      <c r="I221" s="35"/>
    </row>
    <row r="222" spans="9:9" x14ac:dyDescent="0.25">
      <c r="I222" s="35"/>
    </row>
    <row r="223" spans="9:9" x14ac:dyDescent="0.25">
      <c r="I223" s="35"/>
    </row>
    <row r="224" spans="9:9" x14ac:dyDescent="0.25">
      <c r="I224" s="35"/>
    </row>
    <row r="225" spans="9:9" x14ac:dyDescent="0.25">
      <c r="I225" s="35"/>
    </row>
    <row r="226" spans="9:9" x14ac:dyDescent="0.25">
      <c r="I226" s="37"/>
    </row>
    <row r="227" spans="9:9" x14ac:dyDescent="0.25">
      <c r="I227" s="35"/>
    </row>
    <row r="228" spans="9:9" x14ac:dyDescent="0.25">
      <c r="I228" s="35"/>
    </row>
    <row r="229" spans="9:9" x14ac:dyDescent="0.25">
      <c r="I229" s="35"/>
    </row>
    <row r="230" spans="9:9" x14ac:dyDescent="0.25">
      <c r="I230" s="35"/>
    </row>
    <row r="231" spans="9:9" x14ac:dyDescent="0.25">
      <c r="I231" s="35"/>
    </row>
    <row r="232" spans="9:9" x14ac:dyDescent="0.25">
      <c r="I232" s="35"/>
    </row>
    <row r="233" spans="9:9" x14ac:dyDescent="0.25">
      <c r="I233" s="35"/>
    </row>
    <row r="234" spans="9:9" x14ac:dyDescent="0.25">
      <c r="I234" s="35"/>
    </row>
    <row r="235" spans="9:9" x14ac:dyDescent="0.25">
      <c r="I235" s="35"/>
    </row>
    <row r="236" spans="9:9" x14ac:dyDescent="0.25">
      <c r="I236" s="35"/>
    </row>
    <row r="237" spans="9:9" x14ac:dyDescent="0.25">
      <c r="I237" s="35"/>
    </row>
    <row r="238" spans="9:9" x14ac:dyDescent="0.25">
      <c r="I238" s="35"/>
    </row>
    <row r="239" spans="9:9" x14ac:dyDescent="0.25">
      <c r="I239" s="37"/>
    </row>
    <row r="240" spans="9:9" x14ac:dyDescent="0.25">
      <c r="I240" s="35"/>
    </row>
    <row r="241" spans="9:9" x14ac:dyDescent="0.25">
      <c r="I241" s="35"/>
    </row>
    <row r="242" spans="9:9" x14ac:dyDescent="0.25">
      <c r="I242" s="35"/>
    </row>
    <row r="243" spans="9:9" x14ac:dyDescent="0.25">
      <c r="I243" s="35"/>
    </row>
    <row r="244" spans="9:9" x14ac:dyDescent="0.25">
      <c r="I244" s="35"/>
    </row>
    <row r="245" spans="9:9" x14ac:dyDescent="0.25">
      <c r="I245" s="35"/>
    </row>
    <row r="246" spans="9:9" x14ac:dyDescent="0.25">
      <c r="I246" s="35"/>
    </row>
    <row r="247" spans="9:9" x14ac:dyDescent="0.25">
      <c r="I247" s="35"/>
    </row>
    <row r="248" spans="9:9" x14ac:dyDescent="0.25">
      <c r="I248" s="35"/>
    </row>
    <row r="249" spans="9:9" x14ac:dyDescent="0.25">
      <c r="I249" s="35"/>
    </row>
    <row r="250" spans="9:9" x14ac:dyDescent="0.25">
      <c r="I250" s="35"/>
    </row>
    <row r="251" spans="9:9" x14ac:dyDescent="0.25">
      <c r="I251" s="35"/>
    </row>
    <row r="252" spans="9:9" x14ac:dyDescent="0.25">
      <c r="I252" s="37"/>
    </row>
    <row r="253" spans="9:9" x14ac:dyDescent="0.25">
      <c r="I253" s="35"/>
    </row>
    <row r="254" spans="9:9" x14ac:dyDescent="0.25">
      <c r="I254" s="35"/>
    </row>
    <row r="255" spans="9:9" x14ac:dyDescent="0.25">
      <c r="I255" s="35"/>
    </row>
    <row r="256" spans="9:9" x14ac:dyDescent="0.25">
      <c r="I256" s="35"/>
    </row>
    <row r="257" spans="9:9" x14ac:dyDescent="0.25">
      <c r="I257" s="35"/>
    </row>
    <row r="258" spans="9:9" x14ac:dyDescent="0.25">
      <c r="I258" s="35"/>
    </row>
    <row r="259" spans="9:9" x14ac:dyDescent="0.25">
      <c r="I259" s="35"/>
    </row>
    <row r="260" spans="9:9" x14ac:dyDescent="0.25">
      <c r="I260" s="35"/>
    </row>
    <row r="261" spans="9:9" x14ac:dyDescent="0.25">
      <c r="I261" s="35"/>
    </row>
    <row r="262" spans="9:9" x14ac:dyDescent="0.25">
      <c r="I262" s="35"/>
    </row>
    <row r="263" spans="9:9" x14ac:dyDescent="0.25">
      <c r="I263" s="35"/>
    </row>
    <row r="264" spans="9:9" x14ac:dyDescent="0.25">
      <c r="I264" s="35"/>
    </row>
    <row r="265" spans="9:9" x14ac:dyDescent="0.25">
      <c r="I265" s="37"/>
    </row>
    <row r="266" spans="9:9" x14ac:dyDescent="0.25">
      <c r="I266" s="35"/>
    </row>
    <row r="267" spans="9:9" x14ac:dyDescent="0.25">
      <c r="I267" s="35"/>
    </row>
    <row r="268" spans="9:9" x14ac:dyDescent="0.25">
      <c r="I268" s="35"/>
    </row>
    <row r="269" spans="9:9" x14ac:dyDescent="0.25">
      <c r="I269" s="35"/>
    </row>
    <row r="270" spans="9:9" x14ac:dyDescent="0.25">
      <c r="I270" s="35"/>
    </row>
    <row r="271" spans="9:9" x14ac:dyDescent="0.25">
      <c r="I271" s="35"/>
    </row>
    <row r="272" spans="9:9" x14ac:dyDescent="0.25">
      <c r="I272" s="35"/>
    </row>
    <row r="273" spans="9:9" x14ac:dyDescent="0.25">
      <c r="I273" s="35"/>
    </row>
    <row r="274" spans="9:9" x14ac:dyDescent="0.25">
      <c r="I274" s="35"/>
    </row>
    <row r="275" spans="9:9" x14ac:dyDescent="0.25">
      <c r="I275" s="35"/>
    </row>
    <row r="276" spans="9:9" x14ac:dyDescent="0.25">
      <c r="I276" s="35"/>
    </row>
    <row r="277" spans="9:9" x14ac:dyDescent="0.25">
      <c r="I277" s="35"/>
    </row>
    <row r="278" spans="9:9" x14ac:dyDescent="0.25">
      <c r="I278" s="37"/>
    </row>
    <row r="279" spans="9:9" x14ac:dyDescent="0.25">
      <c r="I279" s="35"/>
    </row>
    <row r="280" spans="9:9" x14ac:dyDescent="0.25">
      <c r="I280" s="35"/>
    </row>
    <row r="281" spans="9:9" x14ac:dyDescent="0.25">
      <c r="I281" s="35"/>
    </row>
    <row r="282" spans="9:9" x14ac:dyDescent="0.25">
      <c r="I282" s="35"/>
    </row>
    <row r="283" spans="9:9" x14ac:dyDescent="0.25">
      <c r="I283" s="35"/>
    </row>
    <row r="284" spans="9:9" x14ac:dyDescent="0.25">
      <c r="I284" s="35"/>
    </row>
    <row r="285" spans="9:9" x14ac:dyDescent="0.25">
      <c r="I285" s="35"/>
    </row>
    <row r="286" spans="9:9" x14ac:dyDescent="0.25">
      <c r="I286" s="35"/>
    </row>
    <row r="287" spans="9:9" x14ac:dyDescent="0.25">
      <c r="I287" s="35"/>
    </row>
    <row r="288" spans="9:9" x14ac:dyDescent="0.25">
      <c r="I288" s="35"/>
    </row>
    <row r="289" spans="9:9" x14ac:dyDescent="0.25">
      <c r="I289" s="35"/>
    </row>
    <row r="290" spans="9:9" x14ac:dyDescent="0.25">
      <c r="I290" s="35"/>
    </row>
    <row r="291" spans="9:9" x14ac:dyDescent="0.25">
      <c r="I291" s="37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8" tint="-0.249977111117893"/>
  </sheetPr>
  <dimension ref="A1:AI973"/>
  <sheetViews>
    <sheetView topLeftCell="A313" workbookViewId="0">
      <selection activeCell="O10" sqref="O10"/>
    </sheetView>
  </sheetViews>
  <sheetFormatPr defaultRowHeight="15" x14ac:dyDescent="0.25"/>
  <cols>
    <col min="1" max="3" width="28.7109375" style="2" bestFit="1" customWidth="1"/>
    <col min="4" max="15" width="8.7109375" style="27" customWidth="1"/>
    <col min="16" max="16" width="10.7109375" style="27" customWidth="1"/>
    <col min="17" max="17" width="24.7109375" style="103" customWidth="1"/>
    <col min="18" max="18" width="2.5703125" style="12" customWidth="1"/>
    <col min="19" max="30" width="7.7109375" style="12" customWidth="1"/>
    <col min="31" max="31" width="19.85546875" style="12" bestFit="1" customWidth="1"/>
    <col min="32" max="32" width="19.85546875" bestFit="1" customWidth="1"/>
    <col min="33" max="33" width="19.85546875" style="9" customWidth="1"/>
    <col min="35" max="35" width="0" style="9" hidden="1" customWidth="1"/>
  </cols>
  <sheetData>
    <row r="1" spans="1:35" s="2" customFormat="1" ht="31.5" customHeight="1" thickBot="1" x14ac:dyDescent="0.3">
      <c r="D1" s="374" t="s">
        <v>552</v>
      </c>
      <c r="E1" s="375"/>
      <c r="F1" s="375"/>
      <c r="G1" s="375"/>
      <c r="H1" s="375"/>
      <c r="I1" s="375"/>
      <c r="J1" s="375"/>
      <c r="K1" s="375"/>
      <c r="L1" s="375"/>
      <c r="M1" s="375"/>
      <c r="N1" s="375"/>
      <c r="O1" s="375"/>
      <c r="P1" s="375"/>
      <c r="Q1" s="376"/>
      <c r="R1" s="14"/>
      <c r="S1" s="374" t="s">
        <v>553</v>
      </c>
      <c r="T1" s="375"/>
      <c r="U1" s="375"/>
      <c r="V1" s="375"/>
      <c r="W1" s="375"/>
      <c r="X1" s="375"/>
      <c r="Y1" s="375"/>
      <c r="Z1" s="375"/>
      <c r="AA1" s="375"/>
      <c r="AB1" s="375"/>
      <c r="AC1" s="375"/>
      <c r="AD1" s="375"/>
      <c r="AE1" s="375"/>
      <c r="AF1" s="375"/>
      <c r="AG1" s="10">
        <v>0.2</v>
      </c>
      <c r="AI1" s="9"/>
    </row>
    <row r="2" spans="1:35" ht="19.5" customHeight="1" thickBot="1" x14ac:dyDescent="0.3">
      <c r="A2" s="7" t="s">
        <v>319</v>
      </c>
      <c r="B2" s="7" t="s">
        <v>577</v>
      </c>
      <c r="C2" s="7" t="s">
        <v>320</v>
      </c>
      <c r="D2" s="65" t="s">
        <v>557</v>
      </c>
      <c r="E2" s="65" t="s">
        <v>558</v>
      </c>
      <c r="F2" s="65" t="s">
        <v>559</v>
      </c>
      <c r="G2" s="65" t="s">
        <v>560</v>
      </c>
      <c r="H2" s="65" t="s">
        <v>561</v>
      </c>
      <c r="I2" s="65" t="s">
        <v>562</v>
      </c>
      <c r="J2" s="65" t="s">
        <v>563</v>
      </c>
      <c r="K2" s="65" t="s">
        <v>564</v>
      </c>
      <c r="L2" s="65" t="s">
        <v>565</v>
      </c>
      <c r="M2" s="65" t="s">
        <v>566</v>
      </c>
      <c r="N2" s="65" t="s">
        <v>567</v>
      </c>
      <c r="O2" s="65" t="s">
        <v>568</v>
      </c>
      <c r="P2" s="13" t="s">
        <v>348</v>
      </c>
      <c r="Q2" s="107" t="s">
        <v>351</v>
      </c>
      <c r="R2" s="11"/>
      <c r="S2" s="16" t="s">
        <v>540</v>
      </c>
      <c r="T2" s="16" t="s">
        <v>541</v>
      </c>
      <c r="U2" s="16" t="s">
        <v>542</v>
      </c>
      <c r="V2" s="16" t="s">
        <v>543</v>
      </c>
      <c r="W2" s="16" t="s">
        <v>544</v>
      </c>
      <c r="X2" s="16" t="s">
        <v>545</v>
      </c>
      <c r="Y2" s="16" t="s">
        <v>546</v>
      </c>
      <c r="Z2" s="16" t="s">
        <v>547</v>
      </c>
      <c r="AA2" s="16" t="s">
        <v>548</v>
      </c>
      <c r="AB2" s="16" t="s">
        <v>549</v>
      </c>
      <c r="AC2" s="16" t="s">
        <v>550</v>
      </c>
      <c r="AD2" s="18" t="s">
        <v>551</v>
      </c>
      <c r="AE2" s="17"/>
      <c r="AF2" s="8" t="s">
        <v>555</v>
      </c>
      <c r="AI2" s="9">
        <v>0.05</v>
      </c>
    </row>
    <row r="3" spans="1:35" x14ac:dyDescent="0.25">
      <c r="A3" s="74">
        <v>1.25</v>
      </c>
      <c r="B3" s="74" t="str">
        <f>INDEX('FY15 DataDump'!$A$2:$H$5000, MATCH('FY15 Individual Analysis'!A3, 'FY15 DataDump'!$C$2:$C$5000, 0), MATCH('FY15 DataDump'!$B$1, 'FY15 DataDump'!$A$1:$H$1))</f>
        <v>BOXED GOODS</v>
      </c>
      <c r="C3" s="74" t="str">
        <f>INDEX('FY15 DataDump'!$A$2:$H$5000, MATCH('FY15 Individual Analysis'!A3, 'FY15 DataDump'!$C$2:$C$5000, 0), MATCH('FY15 DataDump'!$D$1, 'FY15 DataDump'!$A$1:$H$1))</f>
        <v>Blue diamond jalapeno</v>
      </c>
      <c r="D3" s="27">
        <f>SUMIFS('FY15 DataDump'!$E$2:$E$5000, 'FY15 DataDump'!$C$2:$C$5000, 'FY15 Individual Analysis'!$A3, 'FY15 DataDump'!$H$2:$H$5000, D$2)</f>
        <v>13</v>
      </c>
      <c r="E3" s="27">
        <f>SUMIFS('FY15 DataDump'!$E$2:$E$5000, 'FY15 DataDump'!$C$2:$C$5000, 'FY15 Individual Analysis'!$A3, 'FY15 DataDump'!$H$2:$H$5000, E$2)</f>
        <v>14</v>
      </c>
      <c r="F3" s="27">
        <f>SUMIFS('FY15 DataDump'!$E$2:$E$5000, 'FY15 DataDump'!$C$2:$C$5000, 'FY15 Individual Analysis'!$A3, 'FY15 DataDump'!$H$2:$H$5000, F$2)</f>
        <v>17</v>
      </c>
      <c r="G3" s="27">
        <f>SUMIFS('FY15 DataDump'!$E$2:$E$5000, 'FY15 DataDump'!$C$2:$C$5000, 'FY15 Individual Analysis'!$A3, 'FY15 DataDump'!$H$2:$H$5000, G$2)</f>
        <v>44</v>
      </c>
      <c r="H3" s="27">
        <f>SUMIFS('FY15 DataDump'!$E$2:$E$5000, 'FY15 DataDump'!$C$2:$C$5000, 'FY15 Individual Analysis'!$A3, 'FY15 DataDump'!$H$2:$H$5000, H$2)</f>
        <v>36</v>
      </c>
      <c r="I3" s="27">
        <f>SUMIFS('FY15 DataDump'!$E$2:$E$5000, 'FY15 DataDump'!$C$2:$C$5000, 'FY15 Individual Analysis'!$A3, 'FY15 DataDump'!$H$2:$H$5000, I$2)</f>
        <v>20</v>
      </c>
      <c r="J3" s="27">
        <f>SUMIFS('FY15 DataDump'!$E$2:$E$5000, 'FY15 DataDump'!$C$2:$C$5000, 'FY15 Individual Analysis'!$A3, 'FY15 DataDump'!$H$2:$H$5000, J$2)</f>
        <v>42</v>
      </c>
      <c r="K3" s="27">
        <f>SUMIFS('FY15 DataDump'!$E$2:$E$5000, 'FY15 DataDump'!$C$2:$C$5000, 'FY15 Individual Analysis'!$A3, 'FY15 DataDump'!$H$2:$H$5000, K$2)</f>
        <v>41</v>
      </c>
      <c r="L3" s="27">
        <f>SUMIFS('FY15 DataDump'!$E$2:$E$5000, 'FY15 DataDump'!$C$2:$C$5000, 'FY15 Individual Analysis'!$A3, 'FY15 DataDump'!$H$2:$H$5000, L$2)</f>
        <v>31</v>
      </c>
      <c r="M3" s="27">
        <f>SUMIFS('FY15 DataDump'!$E$2:$E$5000, 'FY15 DataDump'!$C$2:$C$5000, 'FY15 Individual Analysis'!$A3, 'FY15 DataDump'!$H$2:$H$5000, M$2)</f>
        <v>31</v>
      </c>
      <c r="N3" s="27">
        <f>SUMIFS('FY15 DataDump'!$E$2:$E$5000, 'FY15 DataDump'!$C$2:$C$5000, 'FY15 Individual Analysis'!$A3, 'FY15 DataDump'!$H$2:$H$5000, N$2)</f>
        <v>37</v>
      </c>
      <c r="O3" s="27">
        <f>SUMIFS('FY15 DataDump'!$E$2:$E$5000, 'FY15 DataDump'!$C$2:$C$5000, 'FY15 Individual Analysis'!$A3, 'FY15 DataDump'!$H$2:$H$5000, O$2)</f>
        <v>32</v>
      </c>
      <c r="P3" s="27">
        <f>SUM(D3:O3)</f>
        <v>358</v>
      </c>
      <c r="Q3" s="108">
        <f t="shared" ref="Q3:Q66" si="0">P3/$P$342</f>
        <v>1.8582536568148079E-3</v>
      </c>
      <c r="S3" s="19">
        <f>IFERROR((D3/$P3) * ($AF3), 0)</f>
        <v>15.600000000000001</v>
      </c>
      <c r="T3" s="22">
        <f t="shared" ref="T3:AD3" si="1">IFERROR((E3/$P3) * ($AF3), 0)</f>
        <v>16.8</v>
      </c>
      <c r="U3" s="22">
        <f t="shared" si="1"/>
        <v>20.400000000000002</v>
      </c>
      <c r="V3" s="22">
        <f t="shared" si="1"/>
        <v>52.800000000000004</v>
      </c>
      <c r="W3" s="22">
        <f t="shared" si="1"/>
        <v>43.2</v>
      </c>
      <c r="X3" s="22">
        <f t="shared" si="1"/>
        <v>24</v>
      </c>
      <c r="Y3" s="22">
        <f t="shared" si="1"/>
        <v>50.400000000000006</v>
      </c>
      <c r="Z3" s="22">
        <f t="shared" si="1"/>
        <v>49.2</v>
      </c>
      <c r="AA3" s="22">
        <f t="shared" si="1"/>
        <v>37.200000000000003</v>
      </c>
      <c r="AB3" s="22">
        <f t="shared" si="1"/>
        <v>37.200000000000003</v>
      </c>
      <c r="AC3" s="22">
        <f t="shared" si="1"/>
        <v>44.400000000000006</v>
      </c>
      <c r="AD3" s="23">
        <f t="shared" si="1"/>
        <v>38.400000000000006</v>
      </c>
      <c r="AF3" s="15">
        <f t="shared" ref="AF3:AF66" si="2">(P3) + (P3 *$AG$1)</f>
        <v>429.6</v>
      </c>
      <c r="AI3" s="9">
        <v>7.4999999999999997E-2</v>
      </c>
    </row>
    <row r="4" spans="1:35" x14ac:dyDescent="0.25">
      <c r="A4" s="75">
        <v>2</v>
      </c>
      <c r="B4" s="75" t="str">
        <f>INDEX('FY15 DataDump'!$A$2:$H$5000, MATCH('FY15 Individual Analysis'!A4, 'FY15 DataDump'!$C$2:$C$5000, 0), MATCH('FY15 DataDump'!$B$1, 'FY15 DataDump'!$A$1:$H$1))</f>
        <v>BOXED GOODS</v>
      </c>
      <c r="C4" s="75" t="str">
        <f>INDEX('FY15 DataDump'!$A$2:$H$5000, MATCH('FY15 Individual Analysis'!A4, 'FY15 DataDump'!$C$2:$C$5000, 0), MATCH('FY15 DataDump'!$D$1, 'FY15 DataDump'!$A$1:$H$1))</f>
        <v>Planters Honey Cashew</v>
      </c>
      <c r="D4" s="27">
        <f>SUMIFS('FY15 DataDump'!$E$2:$E$5000, 'FY15 DataDump'!$C$2:$C$5000, 'FY15 Individual Analysis'!$A4, 'FY15 DataDump'!$H$2:$H$5000, D$2)</f>
        <v>50</v>
      </c>
      <c r="E4" s="27">
        <f>SUMIFS('FY15 DataDump'!$E$2:$E$5000, 'FY15 DataDump'!$C$2:$C$5000, 'FY15 Individual Analysis'!$A4, 'FY15 DataDump'!$H$2:$H$5000, E$2)</f>
        <v>39</v>
      </c>
      <c r="F4" s="27">
        <f>SUMIFS('FY15 DataDump'!$E$2:$E$5000, 'FY15 DataDump'!$C$2:$C$5000, 'FY15 Individual Analysis'!$A4, 'FY15 DataDump'!$H$2:$H$5000, F$2)</f>
        <v>33</v>
      </c>
      <c r="G4" s="27">
        <f>SUMIFS('FY15 DataDump'!$E$2:$E$5000, 'FY15 DataDump'!$C$2:$C$5000, 'FY15 Individual Analysis'!$A4, 'FY15 DataDump'!$H$2:$H$5000, G$2)</f>
        <v>108</v>
      </c>
      <c r="H4" s="27">
        <f>SUMIFS('FY15 DataDump'!$E$2:$E$5000, 'FY15 DataDump'!$C$2:$C$5000, 'FY15 Individual Analysis'!$A4, 'FY15 DataDump'!$H$2:$H$5000, H$2)</f>
        <v>90</v>
      </c>
      <c r="I4" s="27">
        <f>SUMIFS('FY15 DataDump'!$E$2:$E$5000, 'FY15 DataDump'!$C$2:$C$5000, 'FY15 Individual Analysis'!$A4, 'FY15 DataDump'!$H$2:$H$5000, I$2)</f>
        <v>40</v>
      </c>
      <c r="J4" s="27">
        <f>SUMIFS('FY15 DataDump'!$E$2:$E$5000, 'FY15 DataDump'!$C$2:$C$5000, 'FY15 Individual Analysis'!$A4, 'FY15 DataDump'!$H$2:$H$5000, J$2)</f>
        <v>101</v>
      </c>
      <c r="K4" s="27">
        <f>SUMIFS('FY15 DataDump'!$E$2:$E$5000, 'FY15 DataDump'!$C$2:$C$5000, 'FY15 Individual Analysis'!$A4, 'FY15 DataDump'!$H$2:$H$5000, K$2)</f>
        <v>121</v>
      </c>
      <c r="L4" s="27">
        <f>SUMIFS('FY15 DataDump'!$E$2:$E$5000, 'FY15 DataDump'!$C$2:$C$5000, 'FY15 Individual Analysis'!$A4, 'FY15 DataDump'!$H$2:$H$5000, L$2)</f>
        <v>86</v>
      </c>
      <c r="M4" s="27">
        <f>SUMIFS('FY15 DataDump'!$E$2:$E$5000, 'FY15 DataDump'!$C$2:$C$5000, 'FY15 Individual Analysis'!$A4, 'FY15 DataDump'!$H$2:$H$5000, M$2)</f>
        <v>133</v>
      </c>
      <c r="N4" s="27">
        <f>SUMIFS('FY15 DataDump'!$E$2:$E$5000, 'FY15 DataDump'!$C$2:$C$5000, 'FY15 Individual Analysis'!$A4, 'FY15 DataDump'!$H$2:$H$5000, N$2)</f>
        <v>129</v>
      </c>
      <c r="O4" s="27">
        <f>SUMIFS('FY15 DataDump'!$E$2:$E$5000, 'FY15 DataDump'!$C$2:$C$5000, 'FY15 Individual Analysis'!$A4, 'FY15 DataDump'!$H$2:$H$5000, O$2)</f>
        <v>62</v>
      </c>
      <c r="P4" s="27">
        <f t="shared" ref="P4:P67" si="3">SUM(D4:O4)</f>
        <v>992</v>
      </c>
      <c r="Q4" s="108">
        <f t="shared" si="0"/>
        <v>5.1491274512857248E-3</v>
      </c>
      <c r="S4" s="20">
        <f t="shared" ref="S4:S67" si="4">IFERROR((D4/$P4) * ($AF4), 0)</f>
        <v>60</v>
      </c>
      <c r="T4" s="21">
        <f t="shared" ref="T4:T67" si="5">IFERROR((E4/$P4) * ($AF4), 0)</f>
        <v>46.800000000000004</v>
      </c>
      <c r="U4" s="21">
        <f t="shared" ref="U4:U67" si="6">IFERROR((F4/$P4) * ($AF4), 0)</f>
        <v>39.6</v>
      </c>
      <c r="V4" s="21">
        <f t="shared" ref="V4:V67" si="7">IFERROR((G4/$P4) * ($AF4), 0)</f>
        <v>129.60000000000002</v>
      </c>
      <c r="W4" s="21">
        <f t="shared" ref="W4:W67" si="8">IFERROR((H4/$P4) * ($AF4), 0)</f>
        <v>108.00000000000001</v>
      </c>
      <c r="X4" s="21">
        <f t="shared" ref="X4:X67" si="9">IFERROR((I4/$P4) * ($AF4), 0)</f>
        <v>48</v>
      </c>
      <c r="Y4" s="21">
        <f t="shared" ref="Y4:Y67" si="10">IFERROR((J4/$P4) * ($AF4), 0)</f>
        <v>121.20000000000002</v>
      </c>
      <c r="Z4" s="21">
        <f t="shared" ref="Z4:Z67" si="11">IFERROR((K4/$P4) * ($AF4), 0)</f>
        <v>145.20000000000002</v>
      </c>
      <c r="AA4" s="21">
        <f t="shared" ref="AA4:AA67" si="12">IFERROR((L4/$P4) * ($AF4), 0)</f>
        <v>103.20000000000002</v>
      </c>
      <c r="AB4" s="21">
        <f t="shared" ref="AB4:AB67" si="13">IFERROR((M4/$P4) * ($AF4), 0)</f>
        <v>159.6</v>
      </c>
      <c r="AC4" s="21">
        <f t="shared" ref="AC4:AC67" si="14">IFERROR((N4/$P4) * ($AF4), 0)</f>
        <v>154.80000000000001</v>
      </c>
      <c r="AD4" s="24">
        <f t="shared" ref="AD4:AD67" si="15">IFERROR((O4/$P4) * ($AF4), 0)</f>
        <v>74.400000000000006</v>
      </c>
      <c r="AF4" s="15">
        <f t="shared" si="2"/>
        <v>1190.4000000000001</v>
      </c>
      <c r="AI4" s="9">
        <v>0.1</v>
      </c>
    </row>
    <row r="5" spans="1:35" x14ac:dyDescent="0.25">
      <c r="A5" s="75">
        <v>10</v>
      </c>
      <c r="B5" s="75" t="str">
        <f>INDEX('FY15 DataDump'!$A$2:$H$5000, MATCH('FY15 Individual Analysis'!A5, 'FY15 DataDump'!$C$2:$C$5000, 0), MATCH('FY15 DataDump'!$B$1, 'FY15 DataDump'!$A$1:$H$1))</f>
        <v>FRUITS/VEGGIES</v>
      </c>
      <c r="C5" s="75" t="str">
        <f>INDEX('FY15 DataDump'!$A$2:$H$5000, MATCH('FY15 Individual Analysis'!A5, 'FY15 DataDump'!$C$2:$C$5000, 0), MATCH('FY15 DataDump'!$D$1, 'FY15 DataDump'!$A$1:$H$1))</f>
        <v>Apple</v>
      </c>
      <c r="D5" s="27">
        <f>SUMIFS('FY15 DataDump'!$E$2:$E$5000, 'FY15 DataDump'!$C$2:$C$5000, 'FY15 Individual Analysis'!$A5, 'FY15 DataDump'!$H$2:$H$5000, D$2)</f>
        <v>19</v>
      </c>
      <c r="E5" s="27">
        <f>SUMIFS('FY15 DataDump'!$E$2:$E$5000, 'FY15 DataDump'!$C$2:$C$5000, 'FY15 Individual Analysis'!$A5, 'FY15 DataDump'!$H$2:$H$5000, E$2)</f>
        <v>30</v>
      </c>
      <c r="F5" s="27">
        <f>SUMIFS('FY15 DataDump'!$E$2:$E$5000, 'FY15 DataDump'!$C$2:$C$5000, 'FY15 Individual Analysis'!$A5, 'FY15 DataDump'!$H$2:$H$5000, F$2)</f>
        <v>9</v>
      </c>
      <c r="G5" s="27">
        <f>SUMIFS('FY15 DataDump'!$E$2:$E$5000, 'FY15 DataDump'!$C$2:$C$5000, 'FY15 Individual Analysis'!$A5, 'FY15 DataDump'!$H$2:$H$5000, G$2)</f>
        <v>64</v>
      </c>
      <c r="H5" s="27">
        <f>SUMIFS('FY15 DataDump'!$E$2:$E$5000, 'FY15 DataDump'!$C$2:$C$5000, 'FY15 Individual Analysis'!$A5, 'FY15 DataDump'!$H$2:$H$5000, H$2)</f>
        <v>42</v>
      </c>
      <c r="I5" s="27">
        <f>SUMIFS('FY15 DataDump'!$E$2:$E$5000, 'FY15 DataDump'!$C$2:$C$5000, 'FY15 Individual Analysis'!$A5, 'FY15 DataDump'!$H$2:$H$5000, I$2)</f>
        <v>28</v>
      </c>
      <c r="J5" s="27">
        <f>SUMIFS('FY15 DataDump'!$E$2:$E$5000, 'FY15 DataDump'!$C$2:$C$5000, 'FY15 Individual Analysis'!$A5, 'FY15 DataDump'!$H$2:$H$5000, J$2)</f>
        <v>59</v>
      </c>
      <c r="K5" s="27">
        <f>SUMIFS('FY15 DataDump'!$E$2:$E$5000, 'FY15 DataDump'!$C$2:$C$5000, 'FY15 Individual Analysis'!$A5, 'FY15 DataDump'!$H$2:$H$5000, K$2)</f>
        <v>67</v>
      </c>
      <c r="L5" s="27">
        <f>SUMIFS('FY15 DataDump'!$E$2:$E$5000, 'FY15 DataDump'!$C$2:$C$5000, 'FY15 Individual Analysis'!$A5, 'FY15 DataDump'!$H$2:$H$5000, L$2)</f>
        <v>57</v>
      </c>
      <c r="M5" s="27">
        <f>SUMIFS('FY15 DataDump'!$E$2:$E$5000, 'FY15 DataDump'!$C$2:$C$5000, 'FY15 Individual Analysis'!$A5, 'FY15 DataDump'!$H$2:$H$5000, M$2)</f>
        <v>67</v>
      </c>
      <c r="N5" s="27">
        <f>SUMIFS('FY15 DataDump'!$E$2:$E$5000, 'FY15 DataDump'!$C$2:$C$5000, 'FY15 Individual Analysis'!$A5, 'FY15 DataDump'!$H$2:$H$5000, N$2)</f>
        <v>0</v>
      </c>
      <c r="O5" s="27">
        <f>SUMIFS('FY15 DataDump'!$E$2:$E$5000, 'FY15 DataDump'!$C$2:$C$5000, 'FY15 Individual Analysis'!$A5, 'FY15 DataDump'!$H$2:$H$5000, O$2)</f>
        <v>0</v>
      </c>
      <c r="P5" s="27">
        <f t="shared" si="3"/>
        <v>442</v>
      </c>
      <c r="Q5" s="108">
        <f t="shared" si="0"/>
        <v>2.294268481318841E-3</v>
      </c>
      <c r="S5" s="20">
        <f t="shared" si="4"/>
        <v>22.8</v>
      </c>
      <c r="T5" s="21">
        <f t="shared" si="5"/>
        <v>35.999999999999993</v>
      </c>
      <c r="U5" s="21">
        <f t="shared" si="6"/>
        <v>10.799999999999999</v>
      </c>
      <c r="V5" s="21">
        <f t="shared" si="7"/>
        <v>76.8</v>
      </c>
      <c r="W5" s="21">
        <f t="shared" si="8"/>
        <v>50.4</v>
      </c>
      <c r="X5" s="21">
        <f t="shared" si="9"/>
        <v>33.599999999999994</v>
      </c>
      <c r="Y5" s="21">
        <f t="shared" si="10"/>
        <v>70.8</v>
      </c>
      <c r="Z5" s="21">
        <f t="shared" si="11"/>
        <v>80.399999999999991</v>
      </c>
      <c r="AA5" s="21">
        <f t="shared" si="12"/>
        <v>68.400000000000006</v>
      </c>
      <c r="AB5" s="21">
        <f t="shared" si="13"/>
        <v>80.399999999999991</v>
      </c>
      <c r="AC5" s="21">
        <f t="shared" si="14"/>
        <v>0</v>
      </c>
      <c r="AD5" s="24">
        <f t="shared" si="15"/>
        <v>0</v>
      </c>
      <c r="AF5" s="15">
        <f t="shared" si="2"/>
        <v>530.4</v>
      </c>
      <c r="AI5" s="9">
        <v>0.125</v>
      </c>
    </row>
    <row r="6" spans="1:35" x14ac:dyDescent="0.25">
      <c r="A6" s="75">
        <v>13</v>
      </c>
      <c r="B6" s="75" t="str">
        <f>INDEX('FY15 DataDump'!$A$2:$H$5000, MATCH('FY15 Individual Analysis'!A6, 'FY15 DataDump'!$C$2:$C$5000, 0), MATCH('FY15 DataDump'!$B$1, 'FY15 DataDump'!$A$1:$H$1))</f>
        <v>DRINKS</v>
      </c>
      <c r="C6" s="75" t="str">
        <f>INDEX('FY15 DataDump'!$A$2:$H$5000, MATCH('FY15 Individual Analysis'!A6, 'FY15 DataDump'!$C$2:$C$5000, 0), MATCH('FY15 DataDump'!$D$1, 'FY15 DataDump'!$A$1:$H$1))</f>
        <v>RED BULL-SUGAR FREE</v>
      </c>
      <c r="D6" s="27">
        <f>SUMIFS('FY15 DataDump'!$E$2:$E$5000, 'FY15 DataDump'!$C$2:$C$5000, 'FY15 Individual Analysis'!$A6, 'FY15 DataDump'!$H$2:$H$5000, D$2)</f>
        <v>37</v>
      </c>
      <c r="E6" s="27">
        <f>SUMIFS('FY15 DataDump'!$E$2:$E$5000, 'FY15 DataDump'!$C$2:$C$5000, 'FY15 Individual Analysis'!$A6, 'FY15 DataDump'!$H$2:$H$5000, E$2)</f>
        <v>24</v>
      </c>
      <c r="F6" s="27">
        <f>SUMIFS('FY15 DataDump'!$E$2:$E$5000, 'FY15 DataDump'!$C$2:$C$5000, 'FY15 Individual Analysis'!$A6, 'FY15 DataDump'!$H$2:$H$5000, F$2)</f>
        <v>36</v>
      </c>
      <c r="G6" s="27">
        <f>SUMIFS('FY15 DataDump'!$E$2:$E$5000, 'FY15 DataDump'!$C$2:$C$5000, 'FY15 Individual Analysis'!$A6, 'FY15 DataDump'!$H$2:$H$5000, G$2)</f>
        <v>132</v>
      </c>
      <c r="H6" s="27">
        <f>SUMIFS('FY15 DataDump'!$E$2:$E$5000, 'FY15 DataDump'!$C$2:$C$5000, 'FY15 Individual Analysis'!$A6, 'FY15 DataDump'!$H$2:$H$5000, H$2)</f>
        <v>74</v>
      </c>
      <c r="I6" s="27">
        <f>SUMIFS('FY15 DataDump'!$E$2:$E$5000, 'FY15 DataDump'!$C$2:$C$5000, 'FY15 Individual Analysis'!$A6, 'FY15 DataDump'!$H$2:$H$5000, I$2)</f>
        <v>40</v>
      </c>
      <c r="J6" s="27">
        <f>SUMIFS('FY15 DataDump'!$E$2:$E$5000, 'FY15 DataDump'!$C$2:$C$5000, 'FY15 Individual Analysis'!$A6, 'FY15 DataDump'!$H$2:$H$5000, J$2)</f>
        <v>96</v>
      </c>
      <c r="K6" s="27">
        <f>SUMIFS('FY15 DataDump'!$E$2:$E$5000, 'FY15 DataDump'!$C$2:$C$5000, 'FY15 Individual Analysis'!$A6, 'FY15 DataDump'!$H$2:$H$5000, K$2)</f>
        <v>111</v>
      </c>
      <c r="L6" s="27">
        <f>SUMIFS('FY15 DataDump'!$E$2:$E$5000, 'FY15 DataDump'!$C$2:$C$5000, 'FY15 Individual Analysis'!$A6, 'FY15 DataDump'!$H$2:$H$5000, L$2)</f>
        <v>97</v>
      </c>
      <c r="M6" s="27">
        <f>SUMIFS('FY15 DataDump'!$E$2:$E$5000, 'FY15 DataDump'!$C$2:$C$5000, 'FY15 Individual Analysis'!$A6, 'FY15 DataDump'!$H$2:$H$5000, M$2)</f>
        <v>124</v>
      </c>
      <c r="N6" s="27">
        <f>SUMIFS('FY15 DataDump'!$E$2:$E$5000, 'FY15 DataDump'!$C$2:$C$5000, 'FY15 Individual Analysis'!$A6, 'FY15 DataDump'!$H$2:$H$5000, N$2)</f>
        <v>102</v>
      </c>
      <c r="O6" s="27">
        <f>SUMIFS('FY15 DataDump'!$E$2:$E$5000, 'FY15 DataDump'!$C$2:$C$5000, 'FY15 Individual Analysis'!$A6, 'FY15 DataDump'!$H$2:$H$5000, O$2)</f>
        <v>85</v>
      </c>
      <c r="P6" s="27">
        <f t="shared" si="3"/>
        <v>958</v>
      </c>
      <c r="Q6" s="108">
        <f t="shared" si="0"/>
        <v>4.9726452604150449E-3</v>
      </c>
      <c r="S6" s="20">
        <f t="shared" si="4"/>
        <v>44.399999999999991</v>
      </c>
      <c r="T6" s="21">
        <f t="shared" si="5"/>
        <v>28.799999999999997</v>
      </c>
      <c r="U6" s="21">
        <f t="shared" si="6"/>
        <v>43.199999999999996</v>
      </c>
      <c r="V6" s="21">
        <f t="shared" si="7"/>
        <v>158.4</v>
      </c>
      <c r="W6" s="21">
        <f t="shared" si="8"/>
        <v>88.799999999999983</v>
      </c>
      <c r="X6" s="21">
        <f t="shared" si="9"/>
        <v>47.999999999999993</v>
      </c>
      <c r="Y6" s="21">
        <f t="shared" si="10"/>
        <v>115.19999999999999</v>
      </c>
      <c r="Z6" s="21">
        <f t="shared" si="11"/>
        <v>133.19999999999999</v>
      </c>
      <c r="AA6" s="21">
        <f t="shared" si="12"/>
        <v>116.39999999999999</v>
      </c>
      <c r="AB6" s="21">
        <f t="shared" si="13"/>
        <v>148.79999999999998</v>
      </c>
      <c r="AC6" s="21">
        <f t="shared" si="14"/>
        <v>122.39999999999999</v>
      </c>
      <c r="AD6" s="24">
        <f t="shared" si="15"/>
        <v>101.99999999999999</v>
      </c>
      <c r="AF6" s="15">
        <f t="shared" si="2"/>
        <v>1149.5999999999999</v>
      </c>
      <c r="AI6" s="9">
        <v>0.15</v>
      </c>
    </row>
    <row r="7" spans="1:35" x14ac:dyDescent="0.25">
      <c r="A7" s="75">
        <v>40</v>
      </c>
      <c r="B7" s="75" t="str">
        <f>INDEX('FY15 DataDump'!$A$2:$H$5000, MATCH('FY15 Individual Analysis'!A7, 'FY15 DataDump'!$C$2:$C$5000, 0), MATCH('FY15 DataDump'!$B$1, 'FY15 DataDump'!$A$1:$H$1))</f>
        <v>BOXED GOODS</v>
      </c>
      <c r="C7" s="75" t="str">
        <f>INDEX('FY15 DataDump'!$A$2:$H$5000, MATCH('FY15 Individual Analysis'!A7, 'FY15 DataDump'!$C$2:$C$5000, 0), MATCH('FY15 DataDump'!$D$1, 'FY15 DataDump'!$A$1:$H$1))</f>
        <v>PLANTERS HONEY ROAST PEA</v>
      </c>
      <c r="D7" s="27">
        <f>SUMIFS('FY15 DataDump'!$E$2:$E$5000, 'FY15 DataDump'!$C$2:$C$5000, 'FY15 Individual Analysis'!$A7, 'FY15 DataDump'!$H$2:$H$5000, D$2)</f>
        <v>45</v>
      </c>
      <c r="E7" s="27">
        <f>SUMIFS('FY15 DataDump'!$E$2:$E$5000, 'FY15 DataDump'!$C$2:$C$5000, 'FY15 Individual Analysis'!$A7, 'FY15 DataDump'!$H$2:$H$5000, E$2)</f>
        <v>41</v>
      </c>
      <c r="F7" s="27">
        <f>SUMIFS('FY15 DataDump'!$E$2:$E$5000, 'FY15 DataDump'!$C$2:$C$5000, 'FY15 Individual Analysis'!$A7, 'FY15 DataDump'!$H$2:$H$5000, F$2)</f>
        <v>41</v>
      </c>
      <c r="G7" s="27">
        <f>SUMIFS('FY15 DataDump'!$E$2:$E$5000, 'FY15 DataDump'!$C$2:$C$5000, 'FY15 Individual Analysis'!$A7, 'FY15 DataDump'!$H$2:$H$5000, G$2)</f>
        <v>125</v>
      </c>
      <c r="H7" s="27">
        <f>SUMIFS('FY15 DataDump'!$E$2:$E$5000, 'FY15 DataDump'!$C$2:$C$5000, 'FY15 Individual Analysis'!$A7, 'FY15 DataDump'!$H$2:$H$5000, H$2)</f>
        <v>93</v>
      </c>
      <c r="I7" s="27">
        <f>SUMIFS('FY15 DataDump'!$E$2:$E$5000, 'FY15 DataDump'!$C$2:$C$5000, 'FY15 Individual Analysis'!$A7, 'FY15 DataDump'!$H$2:$H$5000, I$2)</f>
        <v>38</v>
      </c>
      <c r="J7" s="27">
        <f>SUMIFS('FY15 DataDump'!$E$2:$E$5000, 'FY15 DataDump'!$C$2:$C$5000, 'FY15 Individual Analysis'!$A7, 'FY15 DataDump'!$H$2:$H$5000, J$2)</f>
        <v>103</v>
      </c>
      <c r="K7" s="27">
        <f>SUMIFS('FY15 DataDump'!$E$2:$E$5000, 'FY15 DataDump'!$C$2:$C$5000, 'FY15 Individual Analysis'!$A7, 'FY15 DataDump'!$H$2:$H$5000, K$2)</f>
        <v>133</v>
      </c>
      <c r="L7" s="27">
        <f>SUMIFS('FY15 DataDump'!$E$2:$E$5000, 'FY15 DataDump'!$C$2:$C$5000, 'FY15 Individual Analysis'!$A7, 'FY15 DataDump'!$H$2:$H$5000, L$2)</f>
        <v>92</v>
      </c>
      <c r="M7" s="27">
        <f>SUMIFS('FY15 DataDump'!$E$2:$E$5000, 'FY15 DataDump'!$C$2:$C$5000, 'FY15 Individual Analysis'!$A7, 'FY15 DataDump'!$H$2:$H$5000, M$2)</f>
        <v>137</v>
      </c>
      <c r="N7" s="27">
        <f>SUMIFS('FY15 DataDump'!$E$2:$E$5000, 'FY15 DataDump'!$C$2:$C$5000, 'FY15 Individual Analysis'!$A7, 'FY15 DataDump'!$H$2:$H$5000, N$2)</f>
        <v>130</v>
      </c>
      <c r="O7" s="27">
        <f>SUMIFS('FY15 DataDump'!$E$2:$E$5000, 'FY15 DataDump'!$C$2:$C$5000, 'FY15 Individual Analysis'!$A7, 'FY15 DataDump'!$H$2:$H$5000, O$2)</f>
        <v>64</v>
      </c>
      <c r="P7" s="27">
        <f t="shared" si="3"/>
        <v>1042</v>
      </c>
      <c r="Q7" s="108">
        <f t="shared" si="0"/>
        <v>5.4086600849190779E-3</v>
      </c>
      <c r="S7" s="20">
        <f t="shared" si="4"/>
        <v>54</v>
      </c>
      <c r="T7" s="21">
        <f t="shared" si="5"/>
        <v>49.20000000000001</v>
      </c>
      <c r="U7" s="21">
        <f t="shared" si="6"/>
        <v>49.20000000000001</v>
      </c>
      <c r="V7" s="21">
        <f t="shared" si="7"/>
        <v>150</v>
      </c>
      <c r="W7" s="21">
        <f t="shared" si="8"/>
        <v>111.6</v>
      </c>
      <c r="X7" s="21">
        <f t="shared" si="9"/>
        <v>45.6</v>
      </c>
      <c r="Y7" s="21">
        <f t="shared" si="10"/>
        <v>123.60000000000001</v>
      </c>
      <c r="Z7" s="21">
        <f t="shared" si="11"/>
        <v>159.6</v>
      </c>
      <c r="AA7" s="21">
        <f t="shared" si="12"/>
        <v>110.4</v>
      </c>
      <c r="AB7" s="21">
        <f t="shared" si="13"/>
        <v>164.40000000000003</v>
      </c>
      <c r="AC7" s="21">
        <f t="shared" si="14"/>
        <v>156</v>
      </c>
      <c r="AD7" s="24">
        <f t="shared" si="15"/>
        <v>76.8</v>
      </c>
      <c r="AF7" s="15">
        <f t="shared" si="2"/>
        <v>1250.4000000000001</v>
      </c>
      <c r="AI7" s="9">
        <v>0.17499999999999999</v>
      </c>
    </row>
    <row r="8" spans="1:35" x14ac:dyDescent="0.25">
      <c r="A8" s="75">
        <v>82</v>
      </c>
      <c r="B8" s="75" t="str">
        <f>INDEX('FY15 DataDump'!$A$2:$H$5000, MATCH('FY15 Individual Analysis'!A8, 'FY15 DataDump'!$C$2:$C$5000, 0), MATCH('FY15 DataDump'!$B$1, 'FY15 DataDump'!$A$1:$H$1))</f>
        <v>BOXED GOODS</v>
      </c>
      <c r="C8" s="75" t="str">
        <f>INDEX('FY15 DataDump'!$A$2:$H$5000, MATCH('FY15 Individual Analysis'!A8, 'FY15 DataDump'!$C$2:$C$5000, 0), MATCH('FY15 DataDump'!$D$1, 'FY15 DataDump'!$A$1:$H$1))</f>
        <v>CUP NOODLES HEARTY CHICKE</v>
      </c>
      <c r="D8" s="27">
        <f>SUMIFS('FY15 DataDump'!$E$2:$E$5000, 'FY15 DataDump'!$C$2:$C$5000, 'FY15 Individual Analysis'!$A8, 'FY15 DataDump'!$H$2:$H$5000, D$2)</f>
        <v>12</v>
      </c>
      <c r="E8" s="27">
        <f>SUMIFS('FY15 DataDump'!$E$2:$E$5000, 'FY15 DataDump'!$C$2:$C$5000, 'FY15 Individual Analysis'!$A8, 'FY15 DataDump'!$H$2:$H$5000, E$2)</f>
        <v>0</v>
      </c>
      <c r="F8" s="27">
        <f>SUMIFS('FY15 DataDump'!$E$2:$E$5000, 'FY15 DataDump'!$C$2:$C$5000, 'FY15 Individual Analysis'!$A8, 'FY15 DataDump'!$H$2:$H$5000, F$2)</f>
        <v>0</v>
      </c>
      <c r="G8" s="27">
        <f>SUMIFS('FY15 DataDump'!$E$2:$E$5000, 'FY15 DataDump'!$C$2:$C$5000, 'FY15 Individual Analysis'!$A8, 'FY15 DataDump'!$H$2:$H$5000, G$2)</f>
        <v>0</v>
      </c>
      <c r="H8" s="27">
        <f>SUMIFS('FY15 DataDump'!$E$2:$E$5000, 'FY15 DataDump'!$C$2:$C$5000, 'FY15 Individual Analysis'!$A8, 'FY15 DataDump'!$H$2:$H$5000, H$2)</f>
        <v>0</v>
      </c>
      <c r="I8" s="27">
        <f>SUMIFS('FY15 DataDump'!$E$2:$E$5000, 'FY15 DataDump'!$C$2:$C$5000, 'FY15 Individual Analysis'!$A8, 'FY15 DataDump'!$H$2:$H$5000, I$2)</f>
        <v>0</v>
      </c>
      <c r="J8" s="27">
        <f>SUMIFS('FY15 DataDump'!$E$2:$E$5000, 'FY15 DataDump'!$C$2:$C$5000, 'FY15 Individual Analysis'!$A8, 'FY15 DataDump'!$H$2:$H$5000, J$2)</f>
        <v>0</v>
      </c>
      <c r="K8" s="27">
        <f>SUMIFS('FY15 DataDump'!$E$2:$E$5000, 'FY15 DataDump'!$C$2:$C$5000, 'FY15 Individual Analysis'!$A8, 'FY15 DataDump'!$H$2:$H$5000, K$2)</f>
        <v>0</v>
      </c>
      <c r="L8" s="27">
        <f>SUMIFS('FY15 DataDump'!$E$2:$E$5000, 'FY15 DataDump'!$C$2:$C$5000, 'FY15 Individual Analysis'!$A8, 'FY15 DataDump'!$H$2:$H$5000, L$2)</f>
        <v>0</v>
      </c>
      <c r="M8" s="27">
        <f>SUMIFS('FY15 DataDump'!$E$2:$E$5000, 'FY15 DataDump'!$C$2:$C$5000, 'FY15 Individual Analysis'!$A8, 'FY15 DataDump'!$H$2:$H$5000, M$2)</f>
        <v>0</v>
      </c>
      <c r="N8" s="27">
        <f>SUMIFS('FY15 DataDump'!$E$2:$E$5000, 'FY15 DataDump'!$C$2:$C$5000, 'FY15 Individual Analysis'!$A8, 'FY15 DataDump'!$H$2:$H$5000, N$2)</f>
        <v>0</v>
      </c>
      <c r="O8" s="27">
        <f>SUMIFS('FY15 DataDump'!$E$2:$E$5000, 'FY15 DataDump'!$C$2:$C$5000, 'FY15 Individual Analysis'!$A8, 'FY15 DataDump'!$H$2:$H$5000, O$2)</f>
        <v>0</v>
      </c>
      <c r="P8" s="27">
        <f t="shared" si="3"/>
        <v>12</v>
      </c>
      <c r="Q8" s="108">
        <f t="shared" si="0"/>
        <v>6.228783207200473E-5</v>
      </c>
      <c r="S8" s="20">
        <f t="shared" si="4"/>
        <v>14.4</v>
      </c>
      <c r="T8" s="21">
        <f t="shared" si="5"/>
        <v>0</v>
      </c>
      <c r="U8" s="21">
        <f t="shared" si="6"/>
        <v>0</v>
      </c>
      <c r="V8" s="21">
        <f t="shared" si="7"/>
        <v>0</v>
      </c>
      <c r="W8" s="21">
        <f t="shared" si="8"/>
        <v>0</v>
      </c>
      <c r="X8" s="21">
        <f t="shared" si="9"/>
        <v>0</v>
      </c>
      <c r="Y8" s="21">
        <f t="shared" si="10"/>
        <v>0</v>
      </c>
      <c r="Z8" s="21">
        <f t="shared" si="11"/>
        <v>0</v>
      </c>
      <c r="AA8" s="21">
        <f t="shared" si="12"/>
        <v>0</v>
      </c>
      <c r="AB8" s="21">
        <f t="shared" si="13"/>
        <v>0</v>
      </c>
      <c r="AC8" s="21">
        <f t="shared" si="14"/>
        <v>0</v>
      </c>
      <c r="AD8" s="24">
        <f t="shared" si="15"/>
        <v>0</v>
      </c>
      <c r="AF8" s="15">
        <f t="shared" si="2"/>
        <v>14.4</v>
      </c>
      <c r="AI8" s="9">
        <v>0.2</v>
      </c>
    </row>
    <row r="9" spans="1:35" x14ac:dyDescent="0.25">
      <c r="A9" s="75">
        <v>93</v>
      </c>
      <c r="B9" s="75" t="str">
        <f>INDEX('FY15 DataDump'!$A$2:$H$5000, MATCH('FY15 Individual Analysis'!A9, 'FY15 DataDump'!$C$2:$C$5000, 0), MATCH('FY15 DataDump'!$B$1, 'FY15 DataDump'!$A$1:$H$1))</f>
        <v>BOXED GOODS</v>
      </c>
      <c r="C9" s="75" t="str">
        <f>INDEX('FY15 DataDump'!$A$2:$H$5000, MATCH('FY15 Individual Analysis'!A9, 'FY15 DataDump'!$C$2:$C$5000, 0), MATCH('FY15 DataDump'!$D$1, 'FY15 DataDump'!$A$1:$H$1))</f>
        <v>Planters Heat Peanuts</v>
      </c>
      <c r="D9" s="27">
        <f>SUMIFS('FY15 DataDump'!$E$2:$E$5000, 'FY15 DataDump'!$C$2:$C$5000, 'FY15 Individual Analysis'!$A9, 'FY15 DataDump'!$H$2:$H$5000, D$2)</f>
        <v>25</v>
      </c>
      <c r="E9" s="27">
        <f>SUMIFS('FY15 DataDump'!$E$2:$E$5000, 'FY15 DataDump'!$C$2:$C$5000, 'FY15 Individual Analysis'!$A9, 'FY15 DataDump'!$H$2:$H$5000, E$2)</f>
        <v>18</v>
      </c>
      <c r="F9" s="27">
        <f>SUMIFS('FY15 DataDump'!$E$2:$E$5000, 'FY15 DataDump'!$C$2:$C$5000, 'FY15 Individual Analysis'!$A9, 'FY15 DataDump'!$H$2:$H$5000, F$2)</f>
        <v>42</v>
      </c>
      <c r="G9" s="27">
        <f>SUMIFS('FY15 DataDump'!$E$2:$E$5000, 'FY15 DataDump'!$C$2:$C$5000, 'FY15 Individual Analysis'!$A9, 'FY15 DataDump'!$H$2:$H$5000, G$2)</f>
        <v>81</v>
      </c>
      <c r="H9" s="27">
        <f>SUMIFS('FY15 DataDump'!$E$2:$E$5000, 'FY15 DataDump'!$C$2:$C$5000, 'FY15 Individual Analysis'!$A9, 'FY15 DataDump'!$H$2:$H$5000, H$2)</f>
        <v>83</v>
      </c>
      <c r="I9" s="27">
        <f>SUMIFS('FY15 DataDump'!$E$2:$E$5000, 'FY15 DataDump'!$C$2:$C$5000, 'FY15 Individual Analysis'!$A9, 'FY15 DataDump'!$H$2:$H$5000, I$2)</f>
        <v>20</v>
      </c>
      <c r="J9" s="27">
        <f>SUMIFS('FY15 DataDump'!$E$2:$E$5000, 'FY15 DataDump'!$C$2:$C$5000, 'FY15 Individual Analysis'!$A9, 'FY15 DataDump'!$H$2:$H$5000, J$2)</f>
        <v>67</v>
      </c>
      <c r="K9" s="27">
        <f>SUMIFS('FY15 DataDump'!$E$2:$E$5000, 'FY15 DataDump'!$C$2:$C$5000, 'FY15 Individual Analysis'!$A9, 'FY15 DataDump'!$H$2:$H$5000, K$2)</f>
        <v>60</v>
      </c>
      <c r="L9" s="27">
        <f>SUMIFS('FY15 DataDump'!$E$2:$E$5000, 'FY15 DataDump'!$C$2:$C$5000, 'FY15 Individual Analysis'!$A9, 'FY15 DataDump'!$H$2:$H$5000, L$2)</f>
        <v>50</v>
      </c>
      <c r="M9" s="27">
        <f>SUMIFS('FY15 DataDump'!$E$2:$E$5000, 'FY15 DataDump'!$C$2:$C$5000, 'FY15 Individual Analysis'!$A9, 'FY15 DataDump'!$H$2:$H$5000, M$2)</f>
        <v>48</v>
      </c>
      <c r="N9" s="27">
        <f>SUMIFS('FY15 DataDump'!$E$2:$E$5000, 'FY15 DataDump'!$C$2:$C$5000, 'FY15 Individual Analysis'!$A9, 'FY15 DataDump'!$H$2:$H$5000, N$2)</f>
        <v>42</v>
      </c>
      <c r="O9" s="27">
        <f>SUMIFS('FY15 DataDump'!$E$2:$E$5000, 'FY15 DataDump'!$C$2:$C$5000, 'FY15 Individual Analysis'!$A9, 'FY15 DataDump'!$H$2:$H$5000, O$2)</f>
        <v>33</v>
      </c>
      <c r="P9" s="27">
        <f t="shared" si="3"/>
        <v>569</v>
      </c>
      <c r="Q9" s="108">
        <f t="shared" si="0"/>
        <v>2.9534813707475576E-3</v>
      </c>
      <c r="S9" s="20">
        <f t="shared" si="4"/>
        <v>30</v>
      </c>
      <c r="T9" s="21">
        <f t="shared" si="5"/>
        <v>21.599999999999998</v>
      </c>
      <c r="U9" s="21">
        <f t="shared" si="6"/>
        <v>50.399999999999991</v>
      </c>
      <c r="V9" s="21">
        <f t="shared" si="7"/>
        <v>97.199999999999989</v>
      </c>
      <c r="W9" s="21">
        <f t="shared" si="8"/>
        <v>99.6</v>
      </c>
      <c r="X9" s="21">
        <f t="shared" si="9"/>
        <v>24</v>
      </c>
      <c r="Y9" s="21">
        <f t="shared" si="10"/>
        <v>80.399999999999991</v>
      </c>
      <c r="Z9" s="21">
        <f t="shared" si="11"/>
        <v>72</v>
      </c>
      <c r="AA9" s="21">
        <f t="shared" si="12"/>
        <v>60</v>
      </c>
      <c r="AB9" s="21">
        <f t="shared" si="13"/>
        <v>57.599999999999994</v>
      </c>
      <c r="AC9" s="21">
        <f t="shared" si="14"/>
        <v>50.399999999999991</v>
      </c>
      <c r="AD9" s="24">
        <f t="shared" si="15"/>
        <v>39.599999999999994</v>
      </c>
      <c r="AF9" s="15">
        <f t="shared" si="2"/>
        <v>682.8</v>
      </c>
      <c r="AI9" s="9">
        <v>0.22500000000000001</v>
      </c>
    </row>
    <row r="10" spans="1:35" x14ac:dyDescent="0.25">
      <c r="A10" s="75">
        <v>97</v>
      </c>
      <c r="B10" s="75" t="str">
        <f>INDEX('FY15 DataDump'!$A$2:$H$5000, MATCH('FY15 Individual Analysis'!A10, 'FY15 DataDump'!$C$2:$C$5000, 0), MATCH('FY15 DataDump'!$B$1, 'FY15 DataDump'!$A$1:$H$1))</f>
        <v>BOXED GOODS</v>
      </c>
      <c r="C10" s="75" t="str">
        <f>INDEX('FY15 DataDump'!$A$2:$H$5000, MATCH('FY15 Individual Analysis'!A10, 'FY15 DataDump'!$C$2:$C$5000, 0), MATCH('FY15 DataDump'!$D$1, 'FY15 DataDump'!$A$1:$H$1))</f>
        <v>Snak club Tropical Mix</v>
      </c>
      <c r="D10" s="27">
        <f>SUMIFS('FY15 DataDump'!$E$2:$E$5000, 'FY15 DataDump'!$C$2:$C$5000, 'FY15 Individual Analysis'!$A10, 'FY15 DataDump'!$H$2:$H$5000, D$2)</f>
        <v>2</v>
      </c>
      <c r="E10" s="27">
        <f>SUMIFS('FY15 DataDump'!$E$2:$E$5000, 'FY15 DataDump'!$C$2:$C$5000, 'FY15 Individual Analysis'!$A10, 'FY15 DataDump'!$H$2:$H$5000, E$2)</f>
        <v>0</v>
      </c>
      <c r="F10" s="27">
        <f>SUMIFS('FY15 DataDump'!$E$2:$E$5000, 'FY15 DataDump'!$C$2:$C$5000, 'FY15 Individual Analysis'!$A10, 'FY15 DataDump'!$H$2:$H$5000, F$2)</f>
        <v>0</v>
      </c>
      <c r="G10" s="27">
        <f>SUMIFS('FY15 DataDump'!$E$2:$E$5000, 'FY15 DataDump'!$C$2:$C$5000, 'FY15 Individual Analysis'!$A10, 'FY15 DataDump'!$H$2:$H$5000, G$2)</f>
        <v>0</v>
      </c>
      <c r="H10" s="27">
        <f>SUMIFS('FY15 DataDump'!$E$2:$E$5000, 'FY15 DataDump'!$C$2:$C$5000, 'FY15 Individual Analysis'!$A10, 'FY15 DataDump'!$H$2:$H$5000, H$2)</f>
        <v>0</v>
      </c>
      <c r="I10" s="27">
        <f>SUMIFS('FY15 DataDump'!$E$2:$E$5000, 'FY15 DataDump'!$C$2:$C$5000, 'FY15 Individual Analysis'!$A10, 'FY15 DataDump'!$H$2:$H$5000, I$2)</f>
        <v>0</v>
      </c>
      <c r="J10" s="27">
        <f>SUMIFS('FY15 DataDump'!$E$2:$E$5000, 'FY15 DataDump'!$C$2:$C$5000, 'FY15 Individual Analysis'!$A10, 'FY15 DataDump'!$H$2:$H$5000, J$2)</f>
        <v>0</v>
      </c>
      <c r="K10" s="27">
        <f>SUMIFS('FY15 DataDump'!$E$2:$E$5000, 'FY15 DataDump'!$C$2:$C$5000, 'FY15 Individual Analysis'!$A10, 'FY15 DataDump'!$H$2:$H$5000, K$2)</f>
        <v>0</v>
      </c>
      <c r="L10" s="27">
        <f>SUMIFS('FY15 DataDump'!$E$2:$E$5000, 'FY15 DataDump'!$C$2:$C$5000, 'FY15 Individual Analysis'!$A10, 'FY15 DataDump'!$H$2:$H$5000, L$2)</f>
        <v>0</v>
      </c>
      <c r="M10" s="27">
        <f>SUMIFS('FY15 DataDump'!$E$2:$E$5000, 'FY15 DataDump'!$C$2:$C$5000, 'FY15 Individual Analysis'!$A10, 'FY15 DataDump'!$H$2:$H$5000, M$2)</f>
        <v>0</v>
      </c>
      <c r="N10" s="27">
        <f>SUMIFS('FY15 DataDump'!$E$2:$E$5000, 'FY15 DataDump'!$C$2:$C$5000, 'FY15 Individual Analysis'!$A10, 'FY15 DataDump'!$H$2:$H$5000, N$2)</f>
        <v>0</v>
      </c>
      <c r="O10" s="27">
        <f>SUMIFS('FY15 DataDump'!$E$2:$E$5000, 'FY15 DataDump'!$C$2:$C$5000, 'FY15 Individual Analysis'!$A10, 'FY15 DataDump'!$H$2:$H$5000, O$2)</f>
        <v>0</v>
      </c>
      <c r="P10" s="27">
        <f t="shared" si="3"/>
        <v>2</v>
      </c>
      <c r="Q10" s="108">
        <f t="shared" si="0"/>
        <v>1.0381305345334122E-5</v>
      </c>
      <c r="S10" s="20">
        <f t="shared" si="4"/>
        <v>2.4</v>
      </c>
      <c r="T10" s="21">
        <f t="shared" si="5"/>
        <v>0</v>
      </c>
      <c r="U10" s="21">
        <f t="shared" si="6"/>
        <v>0</v>
      </c>
      <c r="V10" s="21">
        <f t="shared" si="7"/>
        <v>0</v>
      </c>
      <c r="W10" s="21">
        <f t="shared" si="8"/>
        <v>0</v>
      </c>
      <c r="X10" s="21">
        <f t="shared" si="9"/>
        <v>0</v>
      </c>
      <c r="Y10" s="21">
        <f t="shared" si="10"/>
        <v>0</v>
      </c>
      <c r="Z10" s="21">
        <f t="shared" si="11"/>
        <v>0</v>
      </c>
      <c r="AA10" s="21">
        <f t="shared" si="12"/>
        <v>0</v>
      </c>
      <c r="AB10" s="21">
        <f t="shared" si="13"/>
        <v>0</v>
      </c>
      <c r="AC10" s="21">
        <f t="shared" si="14"/>
        <v>0</v>
      </c>
      <c r="AD10" s="24">
        <f t="shared" si="15"/>
        <v>0</v>
      </c>
      <c r="AF10" s="15">
        <f t="shared" si="2"/>
        <v>2.4</v>
      </c>
      <c r="AI10" s="9">
        <v>0.25</v>
      </c>
    </row>
    <row r="11" spans="1:35" x14ac:dyDescent="0.25">
      <c r="A11" s="75">
        <v>118</v>
      </c>
      <c r="B11" s="75" t="str">
        <f>INDEX('FY15 DataDump'!$A$2:$H$5000, MATCH('FY15 Individual Analysis'!A11, 'FY15 DataDump'!$C$2:$C$5000, 0), MATCH('FY15 DataDump'!$B$1, 'FY15 DataDump'!$A$1:$H$1))</f>
        <v>BOXED GOODS</v>
      </c>
      <c r="C11" s="75" t="str">
        <f>INDEX('FY15 DataDump'!$A$2:$H$5000, MATCH('FY15 Individual Analysis'!A11, 'FY15 DataDump'!$C$2:$C$5000, 0), MATCH('FY15 DataDump'!$D$1, 'FY15 DataDump'!$A$1:$H$1))</f>
        <v>Clif Bar Chocolate chip</v>
      </c>
      <c r="D11" s="27">
        <f>SUMIFS('FY15 DataDump'!$E$2:$E$5000, 'FY15 DataDump'!$C$2:$C$5000, 'FY15 Individual Analysis'!$A11, 'FY15 DataDump'!$H$2:$H$5000, D$2)</f>
        <v>20</v>
      </c>
      <c r="E11" s="27">
        <f>SUMIFS('FY15 DataDump'!$E$2:$E$5000, 'FY15 DataDump'!$C$2:$C$5000, 'FY15 Individual Analysis'!$A11, 'FY15 DataDump'!$H$2:$H$5000, E$2)</f>
        <v>10</v>
      </c>
      <c r="F11" s="27">
        <f>SUMIFS('FY15 DataDump'!$E$2:$E$5000, 'FY15 DataDump'!$C$2:$C$5000, 'FY15 Individual Analysis'!$A11, 'FY15 DataDump'!$H$2:$H$5000, F$2)</f>
        <v>12</v>
      </c>
      <c r="G11" s="27">
        <f>SUMIFS('FY15 DataDump'!$E$2:$E$5000, 'FY15 DataDump'!$C$2:$C$5000, 'FY15 Individual Analysis'!$A11, 'FY15 DataDump'!$H$2:$H$5000, G$2)</f>
        <v>60</v>
      </c>
      <c r="H11" s="27">
        <f>SUMIFS('FY15 DataDump'!$E$2:$E$5000, 'FY15 DataDump'!$C$2:$C$5000, 'FY15 Individual Analysis'!$A11, 'FY15 DataDump'!$H$2:$H$5000, H$2)</f>
        <v>55</v>
      </c>
      <c r="I11" s="27">
        <f>SUMIFS('FY15 DataDump'!$E$2:$E$5000, 'FY15 DataDump'!$C$2:$C$5000, 'FY15 Individual Analysis'!$A11, 'FY15 DataDump'!$H$2:$H$5000, I$2)</f>
        <v>19</v>
      </c>
      <c r="J11" s="27">
        <f>SUMIFS('FY15 DataDump'!$E$2:$E$5000, 'FY15 DataDump'!$C$2:$C$5000, 'FY15 Individual Analysis'!$A11, 'FY15 DataDump'!$H$2:$H$5000, J$2)</f>
        <v>57</v>
      </c>
      <c r="K11" s="27">
        <f>SUMIFS('FY15 DataDump'!$E$2:$E$5000, 'FY15 DataDump'!$C$2:$C$5000, 'FY15 Individual Analysis'!$A11, 'FY15 DataDump'!$H$2:$H$5000, K$2)</f>
        <v>45</v>
      </c>
      <c r="L11" s="27">
        <f>SUMIFS('FY15 DataDump'!$E$2:$E$5000, 'FY15 DataDump'!$C$2:$C$5000, 'FY15 Individual Analysis'!$A11, 'FY15 DataDump'!$H$2:$H$5000, L$2)</f>
        <v>59</v>
      </c>
      <c r="M11" s="27">
        <f>SUMIFS('FY15 DataDump'!$E$2:$E$5000, 'FY15 DataDump'!$C$2:$C$5000, 'FY15 Individual Analysis'!$A11, 'FY15 DataDump'!$H$2:$H$5000, M$2)</f>
        <v>71</v>
      </c>
      <c r="N11" s="27">
        <f>SUMIFS('FY15 DataDump'!$E$2:$E$5000, 'FY15 DataDump'!$C$2:$C$5000, 'FY15 Individual Analysis'!$A11, 'FY15 DataDump'!$H$2:$H$5000, N$2)</f>
        <v>60</v>
      </c>
      <c r="O11" s="27">
        <f>SUMIFS('FY15 DataDump'!$E$2:$E$5000, 'FY15 DataDump'!$C$2:$C$5000, 'FY15 Individual Analysis'!$A11, 'FY15 DataDump'!$H$2:$H$5000, O$2)</f>
        <v>59</v>
      </c>
      <c r="P11" s="27">
        <f t="shared" si="3"/>
        <v>527</v>
      </c>
      <c r="Q11" s="108">
        <f t="shared" si="0"/>
        <v>2.7354739584955412E-3</v>
      </c>
      <c r="S11" s="20">
        <f t="shared" si="4"/>
        <v>23.999999999999996</v>
      </c>
      <c r="T11" s="21">
        <f t="shared" si="5"/>
        <v>11.999999999999998</v>
      </c>
      <c r="U11" s="21">
        <f t="shared" si="6"/>
        <v>14.399999999999999</v>
      </c>
      <c r="V11" s="21">
        <f t="shared" si="7"/>
        <v>72</v>
      </c>
      <c r="W11" s="21">
        <f t="shared" si="8"/>
        <v>66</v>
      </c>
      <c r="X11" s="21">
        <f t="shared" si="9"/>
        <v>22.8</v>
      </c>
      <c r="Y11" s="21">
        <f t="shared" si="10"/>
        <v>68.399999999999991</v>
      </c>
      <c r="Z11" s="21">
        <f t="shared" si="11"/>
        <v>54</v>
      </c>
      <c r="AA11" s="21">
        <f t="shared" si="12"/>
        <v>70.8</v>
      </c>
      <c r="AB11" s="21">
        <f t="shared" si="13"/>
        <v>85.2</v>
      </c>
      <c r="AC11" s="21">
        <f t="shared" si="14"/>
        <v>72</v>
      </c>
      <c r="AD11" s="24">
        <f t="shared" si="15"/>
        <v>70.8</v>
      </c>
      <c r="AF11" s="15">
        <f t="shared" si="2"/>
        <v>632.4</v>
      </c>
    </row>
    <row r="12" spans="1:35" x14ac:dyDescent="0.25">
      <c r="A12" s="75">
        <v>133</v>
      </c>
      <c r="B12" s="75" t="str">
        <f>INDEX('FY15 DataDump'!$A$2:$H$5000, MATCH('FY15 Individual Analysis'!A12, 'FY15 DataDump'!$C$2:$C$5000, 0), MATCH('FY15 DataDump'!$B$1, 'FY15 DataDump'!$A$1:$H$1))</f>
        <v>BOXED GOODS</v>
      </c>
      <c r="C12" s="75" t="str">
        <f>INDEX('FY15 DataDump'!$A$2:$H$5000, MATCH('FY15 Individual Analysis'!A12, 'FY15 DataDump'!$C$2:$C$5000, 0), MATCH('FY15 DataDump'!$D$1, 'FY15 DataDump'!$A$1:$H$1))</f>
        <v>CLIF BAR BLUEBERRY CRISP</v>
      </c>
      <c r="D12" s="27">
        <f>SUMIFS('FY15 DataDump'!$E$2:$E$5000, 'FY15 DataDump'!$C$2:$C$5000, 'FY15 Individual Analysis'!$A12, 'FY15 DataDump'!$H$2:$H$5000, D$2)</f>
        <v>8</v>
      </c>
      <c r="E12" s="27">
        <f>SUMIFS('FY15 DataDump'!$E$2:$E$5000, 'FY15 DataDump'!$C$2:$C$5000, 'FY15 Individual Analysis'!$A12, 'FY15 DataDump'!$H$2:$H$5000, E$2)</f>
        <v>7</v>
      </c>
      <c r="F12" s="27">
        <f>SUMIFS('FY15 DataDump'!$E$2:$E$5000, 'FY15 DataDump'!$C$2:$C$5000, 'FY15 Individual Analysis'!$A12, 'FY15 DataDump'!$H$2:$H$5000, F$2)</f>
        <v>18</v>
      </c>
      <c r="G12" s="27">
        <f>SUMIFS('FY15 DataDump'!$E$2:$E$5000, 'FY15 DataDump'!$C$2:$C$5000, 'FY15 Individual Analysis'!$A12, 'FY15 DataDump'!$H$2:$H$5000, G$2)</f>
        <v>40</v>
      </c>
      <c r="H12" s="27">
        <f>SUMIFS('FY15 DataDump'!$E$2:$E$5000, 'FY15 DataDump'!$C$2:$C$5000, 'FY15 Individual Analysis'!$A12, 'FY15 DataDump'!$H$2:$H$5000, H$2)</f>
        <v>26</v>
      </c>
      <c r="I12" s="27">
        <f>SUMIFS('FY15 DataDump'!$E$2:$E$5000, 'FY15 DataDump'!$C$2:$C$5000, 'FY15 Individual Analysis'!$A12, 'FY15 DataDump'!$H$2:$H$5000, I$2)</f>
        <v>21</v>
      </c>
      <c r="J12" s="27">
        <f>SUMIFS('FY15 DataDump'!$E$2:$E$5000, 'FY15 DataDump'!$C$2:$C$5000, 'FY15 Individual Analysis'!$A12, 'FY15 DataDump'!$H$2:$H$5000, J$2)</f>
        <v>41</v>
      </c>
      <c r="K12" s="27">
        <f>SUMIFS('FY15 DataDump'!$E$2:$E$5000, 'FY15 DataDump'!$C$2:$C$5000, 'FY15 Individual Analysis'!$A12, 'FY15 DataDump'!$H$2:$H$5000, K$2)</f>
        <v>49</v>
      </c>
      <c r="L12" s="27">
        <f>SUMIFS('FY15 DataDump'!$E$2:$E$5000, 'FY15 DataDump'!$C$2:$C$5000, 'FY15 Individual Analysis'!$A12, 'FY15 DataDump'!$H$2:$H$5000, L$2)</f>
        <v>15</v>
      </c>
      <c r="M12" s="27">
        <f>SUMIFS('FY15 DataDump'!$E$2:$E$5000, 'FY15 DataDump'!$C$2:$C$5000, 'FY15 Individual Analysis'!$A12, 'FY15 DataDump'!$H$2:$H$5000, M$2)</f>
        <v>51</v>
      </c>
      <c r="N12" s="27">
        <f>SUMIFS('FY15 DataDump'!$E$2:$E$5000, 'FY15 DataDump'!$C$2:$C$5000, 'FY15 Individual Analysis'!$A12, 'FY15 DataDump'!$H$2:$H$5000, N$2)</f>
        <v>26</v>
      </c>
      <c r="O12" s="27">
        <f>SUMIFS('FY15 DataDump'!$E$2:$E$5000, 'FY15 DataDump'!$C$2:$C$5000, 'FY15 Individual Analysis'!$A12, 'FY15 DataDump'!$H$2:$H$5000, O$2)</f>
        <v>28</v>
      </c>
      <c r="P12" s="27">
        <f t="shared" si="3"/>
        <v>330</v>
      </c>
      <c r="Q12" s="108">
        <f t="shared" si="0"/>
        <v>1.7129153819801302E-3</v>
      </c>
      <c r="S12" s="20">
        <f t="shared" si="4"/>
        <v>9.6</v>
      </c>
      <c r="T12" s="21">
        <f t="shared" si="5"/>
        <v>8.4</v>
      </c>
      <c r="U12" s="21">
        <f t="shared" si="6"/>
        <v>21.599999999999998</v>
      </c>
      <c r="V12" s="21">
        <f t="shared" si="7"/>
        <v>48</v>
      </c>
      <c r="W12" s="21">
        <f t="shared" si="8"/>
        <v>31.2</v>
      </c>
      <c r="X12" s="21">
        <f t="shared" si="9"/>
        <v>25.199999999999996</v>
      </c>
      <c r="Y12" s="21">
        <f t="shared" si="10"/>
        <v>49.199999999999996</v>
      </c>
      <c r="Z12" s="21">
        <f t="shared" si="11"/>
        <v>58.800000000000004</v>
      </c>
      <c r="AA12" s="21">
        <f t="shared" si="12"/>
        <v>18</v>
      </c>
      <c r="AB12" s="21">
        <f t="shared" si="13"/>
        <v>61.199999999999996</v>
      </c>
      <c r="AC12" s="21">
        <f t="shared" si="14"/>
        <v>31.2</v>
      </c>
      <c r="AD12" s="24">
        <f t="shared" si="15"/>
        <v>33.6</v>
      </c>
      <c r="AF12" s="15">
        <f t="shared" si="2"/>
        <v>396</v>
      </c>
    </row>
    <row r="13" spans="1:35" x14ac:dyDescent="0.25">
      <c r="A13" s="75">
        <v>137</v>
      </c>
      <c r="B13" s="75" t="str">
        <f>INDEX('FY15 DataDump'!$A$2:$H$5000, MATCH('FY15 Individual Analysis'!A13, 'FY15 DataDump'!$C$2:$C$5000, 0), MATCH('FY15 DataDump'!$B$1, 'FY15 DataDump'!$A$1:$H$1))</f>
        <v>BOXED GOODS</v>
      </c>
      <c r="C13" s="75" t="str">
        <f>INDEX('FY15 DataDump'!$A$2:$H$5000, MATCH('FY15 Individual Analysis'!A13, 'FY15 DataDump'!$C$2:$C$5000, 0), MATCH('FY15 DataDump'!$D$1, 'FY15 DataDump'!$A$1:$H$1))</f>
        <v>Lay's classic</v>
      </c>
      <c r="D13" s="27">
        <f>SUMIFS('FY15 DataDump'!$E$2:$E$5000, 'FY15 DataDump'!$C$2:$C$5000, 'FY15 Individual Analysis'!$A13, 'FY15 DataDump'!$H$2:$H$5000, D$2)</f>
        <v>20</v>
      </c>
      <c r="E13" s="27">
        <f>SUMIFS('FY15 DataDump'!$E$2:$E$5000, 'FY15 DataDump'!$C$2:$C$5000, 'FY15 Individual Analysis'!$A13, 'FY15 DataDump'!$H$2:$H$5000, E$2)</f>
        <v>19</v>
      </c>
      <c r="F13" s="27">
        <f>SUMIFS('FY15 DataDump'!$E$2:$E$5000, 'FY15 DataDump'!$C$2:$C$5000, 'FY15 Individual Analysis'!$A13, 'FY15 DataDump'!$H$2:$H$5000, F$2)</f>
        <v>51</v>
      </c>
      <c r="G13" s="27">
        <f>SUMIFS('FY15 DataDump'!$E$2:$E$5000, 'FY15 DataDump'!$C$2:$C$5000, 'FY15 Individual Analysis'!$A13, 'FY15 DataDump'!$H$2:$H$5000, G$2)</f>
        <v>148</v>
      </c>
      <c r="H13" s="27">
        <f>SUMIFS('FY15 DataDump'!$E$2:$E$5000, 'FY15 DataDump'!$C$2:$C$5000, 'FY15 Individual Analysis'!$A13, 'FY15 DataDump'!$H$2:$H$5000, H$2)</f>
        <v>81</v>
      </c>
      <c r="I13" s="27">
        <f>SUMIFS('FY15 DataDump'!$E$2:$E$5000, 'FY15 DataDump'!$C$2:$C$5000, 'FY15 Individual Analysis'!$A13, 'FY15 DataDump'!$H$2:$H$5000, I$2)</f>
        <v>51</v>
      </c>
      <c r="J13" s="27">
        <f>SUMIFS('FY15 DataDump'!$E$2:$E$5000, 'FY15 DataDump'!$C$2:$C$5000, 'FY15 Individual Analysis'!$A13, 'FY15 DataDump'!$H$2:$H$5000, J$2)</f>
        <v>99</v>
      </c>
      <c r="K13" s="27">
        <f>SUMIFS('FY15 DataDump'!$E$2:$E$5000, 'FY15 DataDump'!$C$2:$C$5000, 'FY15 Individual Analysis'!$A13, 'FY15 DataDump'!$H$2:$H$5000, K$2)</f>
        <v>109</v>
      </c>
      <c r="L13" s="27">
        <f>SUMIFS('FY15 DataDump'!$E$2:$E$5000, 'FY15 DataDump'!$C$2:$C$5000, 'FY15 Individual Analysis'!$A13, 'FY15 DataDump'!$H$2:$H$5000, L$2)</f>
        <v>72</v>
      </c>
      <c r="M13" s="27">
        <f>SUMIFS('FY15 DataDump'!$E$2:$E$5000, 'FY15 DataDump'!$C$2:$C$5000, 'FY15 Individual Analysis'!$A13, 'FY15 DataDump'!$H$2:$H$5000, M$2)</f>
        <v>99</v>
      </c>
      <c r="N13" s="27">
        <f>SUMIFS('FY15 DataDump'!$E$2:$E$5000, 'FY15 DataDump'!$C$2:$C$5000, 'FY15 Individual Analysis'!$A13, 'FY15 DataDump'!$H$2:$H$5000, N$2)</f>
        <v>117</v>
      </c>
      <c r="O13" s="27">
        <f>SUMIFS('FY15 DataDump'!$E$2:$E$5000, 'FY15 DataDump'!$C$2:$C$5000, 'FY15 Individual Analysis'!$A13, 'FY15 DataDump'!$H$2:$H$5000, O$2)</f>
        <v>65</v>
      </c>
      <c r="P13" s="27">
        <f t="shared" si="3"/>
        <v>931</v>
      </c>
      <c r="Q13" s="108">
        <f t="shared" si="0"/>
        <v>4.8324976382530336E-3</v>
      </c>
      <c r="S13" s="20">
        <f t="shared" si="4"/>
        <v>24</v>
      </c>
      <c r="T13" s="21">
        <f t="shared" si="5"/>
        <v>22.8</v>
      </c>
      <c r="U13" s="21">
        <f t="shared" si="6"/>
        <v>61.2</v>
      </c>
      <c r="V13" s="21">
        <f t="shared" si="7"/>
        <v>177.60000000000002</v>
      </c>
      <c r="W13" s="21">
        <f t="shared" si="8"/>
        <v>97.2</v>
      </c>
      <c r="X13" s="21">
        <f t="shared" si="9"/>
        <v>61.2</v>
      </c>
      <c r="Y13" s="21">
        <f t="shared" si="10"/>
        <v>118.8</v>
      </c>
      <c r="Z13" s="21">
        <f t="shared" si="11"/>
        <v>130.80000000000001</v>
      </c>
      <c r="AA13" s="21">
        <f t="shared" si="12"/>
        <v>86.4</v>
      </c>
      <c r="AB13" s="21">
        <f t="shared" si="13"/>
        <v>118.8</v>
      </c>
      <c r="AC13" s="21">
        <f t="shared" si="14"/>
        <v>140.4</v>
      </c>
      <c r="AD13" s="24">
        <f t="shared" si="15"/>
        <v>78</v>
      </c>
      <c r="AF13" s="15">
        <f t="shared" si="2"/>
        <v>1117.2</v>
      </c>
    </row>
    <row r="14" spans="1:35" x14ac:dyDescent="0.25">
      <c r="A14" s="75">
        <v>140</v>
      </c>
      <c r="B14" s="75" t="str">
        <f>INDEX('FY15 DataDump'!$A$2:$H$5000, MATCH('FY15 Individual Analysis'!A14, 'FY15 DataDump'!$C$2:$C$5000, 0), MATCH('FY15 DataDump'!$B$1, 'FY15 DataDump'!$A$1:$H$1))</f>
        <v>BOXED GOODS</v>
      </c>
      <c r="C14" s="75" t="str">
        <f>INDEX('FY15 DataDump'!$A$2:$H$5000, MATCH('FY15 Individual Analysis'!A14, 'FY15 DataDump'!$C$2:$C$5000, 0), MATCH('FY15 DataDump'!$D$1, 'FY15 DataDump'!$A$1:$H$1))</f>
        <v>Doritos cool ranch</v>
      </c>
      <c r="D14" s="27">
        <f>SUMIFS('FY15 DataDump'!$E$2:$E$5000, 'FY15 DataDump'!$C$2:$C$5000, 'FY15 Individual Analysis'!$A14, 'FY15 DataDump'!$H$2:$H$5000, D$2)</f>
        <v>61</v>
      </c>
      <c r="E14" s="27">
        <f>SUMIFS('FY15 DataDump'!$E$2:$E$5000, 'FY15 DataDump'!$C$2:$C$5000, 'FY15 Individual Analysis'!$A14, 'FY15 DataDump'!$H$2:$H$5000, E$2)</f>
        <v>1</v>
      </c>
      <c r="F14" s="27">
        <f>SUMIFS('FY15 DataDump'!$E$2:$E$5000, 'FY15 DataDump'!$C$2:$C$5000, 'FY15 Individual Analysis'!$A14, 'FY15 DataDump'!$H$2:$H$5000, F$2)</f>
        <v>0</v>
      </c>
      <c r="G14" s="27">
        <f>SUMIFS('FY15 DataDump'!$E$2:$E$5000, 'FY15 DataDump'!$C$2:$C$5000, 'FY15 Individual Analysis'!$A14, 'FY15 DataDump'!$H$2:$H$5000, G$2)</f>
        <v>0</v>
      </c>
      <c r="H14" s="27">
        <f>SUMIFS('FY15 DataDump'!$E$2:$E$5000, 'FY15 DataDump'!$C$2:$C$5000, 'FY15 Individual Analysis'!$A14, 'FY15 DataDump'!$H$2:$H$5000, H$2)</f>
        <v>0</v>
      </c>
      <c r="I14" s="27">
        <f>SUMIFS('FY15 DataDump'!$E$2:$E$5000, 'FY15 DataDump'!$C$2:$C$5000, 'FY15 Individual Analysis'!$A14, 'FY15 DataDump'!$H$2:$H$5000, I$2)</f>
        <v>0</v>
      </c>
      <c r="J14" s="27">
        <f>SUMIFS('FY15 DataDump'!$E$2:$E$5000, 'FY15 DataDump'!$C$2:$C$5000, 'FY15 Individual Analysis'!$A14, 'FY15 DataDump'!$H$2:$H$5000, J$2)</f>
        <v>0</v>
      </c>
      <c r="K14" s="27">
        <f>SUMIFS('FY15 DataDump'!$E$2:$E$5000, 'FY15 DataDump'!$C$2:$C$5000, 'FY15 Individual Analysis'!$A14, 'FY15 DataDump'!$H$2:$H$5000, K$2)</f>
        <v>0</v>
      </c>
      <c r="L14" s="27">
        <f>SUMIFS('FY15 DataDump'!$E$2:$E$5000, 'FY15 DataDump'!$C$2:$C$5000, 'FY15 Individual Analysis'!$A14, 'FY15 DataDump'!$H$2:$H$5000, L$2)</f>
        <v>0</v>
      </c>
      <c r="M14" s="27">
        <f>SUMIFS('FY15 DataDump'!$E$2:$E$5000, 'FY15 DataDump'!$C$2:$C$5000, 'FY15 Individual Analysis'!$A14, 'FY15 DataDump'!$H$2:$H$5000, M$2)</f>
        <v>0</v>
      </c>
      <c r="N14" s="27">
        <f>SUMIFS('FY15 DataDump'!$E$2:$E$5000, 'FY15 DataDump'!$C$2:$C$5000, 'FY15 Individual Analysis'!$A14, 'FY15 DataDump'!$H$2:$H$5000, N$2)</f>
        <v>0</v>
      </c>
      <c r="O14" s="27">
        <f>SUMIFS('FY15 DataDump'!$E$2:$E$5000, 'FY15 DataDump'!$C$2:$C$5000, 'FY15 Individual Analysis'!$A14, 'FY15 DataDump'!$H$2:$H$5000, O$2)</f>
        <v>0</v>
      </c>
      <c r="P14" s="27">
        <f t="shared" si="3"/>
        <v>62</v>
      </c>
      <c r="Q14" s="108">
        <f t="shared" si="0"/>
        <v>3.218204657053578E-4</v>
      </c>
      <c r="S14" s="20">
        <f t="shared" si="4"/>
        <v>73.2</v>
      </c>
      <c r="T14" s="21">
        <f t="shared" si="5"/>
        <v>1.2</v>
      </c>
      <c r="U14" s="21">
        <f t="shared" si="6"/>
        <v>0</v>
      </c>
      <c r="V14" s="21">
        <f t="shared" si="7"/>
        <v>0</v>
      </c>
      <c r="W14" s="21">
        <f t="shared" si="8"/>
        <v>0</v>
      </c>
      <c r="X14" s="21">
        <f t="shared" si="9"/>
        <v>0</v>
      </c>
      <c r="Y14" s="21">
        <f t="shared" si="10"/>
        <v>0</v>
      </c>
      <c r="Z14" s="21">
        <f t="shared" si="11"/>
        <v>0</v>
      </c>
      <c r="AA14" s="21">
        <f t="shared" si="12"/>
        <v>0</v>
      </c>
      <c r="AB14" s="21">
        <f t="shared" si="13"/>
        <v>0</v>
      </c>
      <c r="AC14" s="21">
        <f t="shared" si="14"/>
        <v>0</v>
      </c>
      <c r="AD14" s="24">
        <f t="shared" si="15"/>
        <v>0</v>
      </c>
      <c r="AF14" s="15">
        <f t="shared" si="2"/>
        <v>74.400000000000006</v>
      </c>
    </row>
    <row r="15" spans="1:35" x14ac:dyDescent="0.25">
      <c r="A15" s="75">
        <v>144</v>
      </c>
      <c r="B15" s="75" t="str">
        <f>INDEX('FY15 DataDump'!$A$2:$H$5000, MATCH('FY15 Individual Analysis'!A15, 'FY15 DataDump'!$C$2:$C$5000, 0), MATCH('FY15 DataDump'!$B$1, 'FY15 DataDump'!$A$1:$H$1))</f>
        <v>BOXED GOODS</v>
      </c>
      <c r="C15" s="75" t="str">
        <f>INDEX('FY15 DataDump'!$A$2:$H$5000, MATCH('FY15 Individual Analysis'!A15, 'FY15 DataDump'!$C$2:$C$5000, 0), MATCH('FY15 DataDump'!$D$1, 'FY15 DataDump'!$A$1:$H$1))</f>
        <v>Blue diamond smoke house</v>
      </c>
      <c r="D15" s="27">
        <f>SUMIFS('FY15 DataDump'!$E$2:$E$5000, 'FY15 DataDump'!$C$2:$C$5000, 'FY15 Individual Analysis'!$A15, 'FY15 DataDump'!$H$2:$H$5000, D$2)</f>
        <v>24</v>
      </c>
      <c r="E15" s="27">
        <f>SUMIFS('FY15 DataDump'!$E$2:$E$5000, 'FY15 DataDump'!$C$2:$C$5000, 'FY15 Individual Analysis'!$A15, 'FY15 DataDump'!$H$2:$H$5000, E$2)</f>
        <v>19</v>
      </c>
      <c r="F15" s="27">
        <f>SUMIFS('FY15 DataDump'!$E$2:$E$5000, 'FY15 DataDump'!$C$2:$C$5000, 'FY15 Individual Analysis'!$A15, 'FY15 DataDump'!$H$2:$H$5000, F$2)</f>
        <v>25</v>
      </c>
      <c r="G15" s="27">
        <f>SUMIFS('FY15 DataDump'!$E$2:$E$5000, 'FY15 DataDump'!$C$2:$C$5000, 'FY15 Individual Analysis'!$A15, 'FY15 DataDump'!$H$2:$H$5000, G$2)</f>
        <v>47</v>
      </c>
      <c r="H15" s="27">
        <f>SUMIFS('FY15 DataDump'!$E$2:$E$5000, 'FY15 DataDump'!$C$2:$C$5000, 'FY15 Individual Analysis'!$A15, 'FY15 DataDump'!$H$2:$H$5000, H$2)</f>
        <v>33</v>
      </c>
      <c r="I15" s="27">
        <f>SUMIFS('FY15 DataDump'!$E$2:$E$5000, 'FY15 DataDump'!$C$2:$C$5000, 'FY15 Individual Analysis'!$A15, 'FY15 DataDump'!$H$2:$H$5000, I$2)</f>
        <v>9</v>
      </c>
      <c r="J15" s="27">
        <f>SUMIFS('FY15 DataDump'!$E$2:$E$5000, 'FY15 DataDump'!$C$2:$C$5000, 'FY15 Individual Analysis'!$A15, 'FY15 DataDump'!$H$2:$H$5000, J$2)</f>
        <v>37</v>
      </c>
      <c r="K15" s="27">
        <f>SUMIFS('FY15 DataDump'!$E$2:$E$5000, 'FY15 DataDump'!$C$2:$C$5000, 'FY15 Individual Analysis'!$A15, 'FY15 DataDump'!$H$2:$H$5000, K$2)</f>
        <v>63</v>
      </c>
      <c r="L15" s="27">
        <f>SUMIFS('FY15 DataDump'!$E$2:$E$5000, 'FY15 DataDump'!$C$2:$C$5000, 'FY15 Individual Analysis'!$A15, 'FY15 DataDump'!$H$2:$H$5000, L$2)</f>
        <v>40</v>
      </c>
      <c r="M15" s="27">
        <f>SUMIFS('FY15 DataDump'!$E$2:$E$5000, 'FY15 DataDump'!$C$2:$C$5000, 'FY15 Individual Analysis'!$A15, 'FY15 DataDump'!$H$2:$H$5000, M$2)</f>
        <v>51</v>
      </c>
      <c r="N15" s="27">
        <f>SUMIFS('FY15 DataDump'!$E$2:$E$5000, 'FY15 DataDump'!$C$2:$C$5000, 'FY15 Individual Analysis'!$A15, 'FY15 DataDump'!$H$2:$H$5000, N$2)</f>
        <v>20</v>
      </c>
      <c r="O15" s="27">
        <f>SUMIFS('FY15 DataDump'!$E$2:$E$5000, 'FY15 DataDump'!$C$2:$C$5000, 'FY15 Individual Analysis'!$A15, 'FY15 DataDump'!$H$2:$H$5000, O$2)</f>
        <v>32</v>
      </c>
      <c r="P15" s="27">
        <f t="shared" si="3"/>
        <v>400</v>
      </c>
      <c r="Q15" s="108">
        <f t="shared" si="0"/>
        <v>2.0762610690668246E-3</v>
      </c>
      <c r="S15" s="20">
        <f t="shared" si="4"/>
        <v>28.799999999999997</v>
      </c>
      <c r="T15" s="21">
        <f t="shared" si="5"/>
        <v>22.8</v>
      </c>
      <c r="U15" s="21">
        <f t="shared" si="6"/>
        <v>30</v>
      </c>
      <c r="V15" s="21">
        <f t="shared" si="7"/>
        <v>56.4</v>
      </c>
      <c r="W15" s="21">
        <f t="shared" si="8"/>
        <v>39.6</v>
      </c>
      <c r="X15" s="21">
        <f t="shared" si="9"/>
        <v>10.799999999999999</v>
      </c>
      <c r="Y15" s="21">
        <f t="shared" si="10"/>
        <v>44.4</v>
      </c>
      <c r="Z15" s="21">
        <f t="shared" si="11"/>
        <v>75.599999999999994</v>
      </c>
      <c r="AA15" s="21">
        <f t="shared" si="12"/>
        <v>48</v>
      </c>
      <c r="AB15" s="21">
        <f t="shared" si="13"/>
        <v>61.2</v>
      </c>
      <c r="AC15" s="21">
        <f t="shared" si="14"/>
        <v>24</v>
      </c>
      <c r="AD15" s="24">
        <f t="shared" si="15"/>
        <v>38.4</v>
      </c>
      <c r="AF15" s="15">
        <f t="shared" si="2"/>
        <v>480</v>
      </c>
    </row>
    <row r="16" spans="1:35" x14ac:dyDescent="0.25">
      <c r="A16" s="75">
        <v>145</v>
      </c>
      <c r="B16" s="75" t="str">
        <f>INDEX('FY15 DataDump'!$A$2:$H$5000, MATCH('FY15 Individual Analysis'!A16, 'FY15 DataDump'!$C$2:$C$5000, 0), MATCH('FY15 DataDump'!$B$1, 'FY15 DataDump'!$A$1:$H$1))</f>
        <v>BOXED GOODS</v>
      </c>
      <c r="C16" s="75" t="str">
        <f>INDEX('FY15 DataDump'!$A$2:$H$5000, MATCH('FY15 Individual Analysis'!A16, 'FY15 DataDump'!$C$2:$C$5000, 0), MATCH('FY15 DataDump'!$D$1, 'FY15 DataDump'!$A$1:$H$1))</f>
        <v>Blue diamond whole naturl</v>
      </c>
      <c r="D16" s="27">
        <f>SUMIFS('FY15 DataDump'!$E$2:$E$5000, 'FY15 DataDump'!$C$2:$C$5000, 'FY15 Individual Analysis'!$A16, 'FY15 DataDump'!$H$2:$H$5000, D$2)</f>
        <v>26</v>
      </c>
      <c r="E16" s="27">
        <f>SUMIFS('FY15 DataDump'!$E$2:$E$5000, 'FY15 DataDump'!$C$2:$C$5000, 'FY15 Individual Analysis'!$A16, 'FY15 DataDump'!$H$2:$H$5000, E$2)</f>
        <v>35</v>
      </c>
      <c r="F16" s="27">
        <f>SUMIFS('FY15 DataDump'!$E$2:$E$5000, 'FY15 DataDump'!$C$2:$C$5000, 'FY15 Individual Analysis'!$A16, 'FY15 DataDump'!$H$2:$H$5000, F$2)</f>
        <v>35</v>
      </c>
      <c r="G16" s="27">
        <f>SUMIFS('FY15 DataDump'!$E$2:$E$5000, 'FY15 DataDump'!$C$2:$C$5000, 'FY15 Individual Analysis'!$A16, 'FY15 DataDump'!$H$2:$H$5000, G$2)</f>
        <v>57</v>
      </c>
      <c r="H16" s="27">
        <f>SUMIFS('FY15 DataDump'!$E$2:$E$5000, 'FY15 DataDump'!$C$2:$C$5000, 'FY15 Individual Analysis'!$A16, 'FY15 DataDump'!$H$2:$H$5000, H$2)</f>
        <v>36</v>
      </c>
      <c r="I16" s="27">
        <f>SUMIFS('FY15 DataDump'!$E$2:$E$5000, 'FY15 DataDump'!$C$2:$C$5000, 'FY15 Individual Analysis'!$A16, 'FY15 DataDump'!$H$2:$H$5000, I$2)</f>
        <v>24</v>
      </c>
      <c r="J16" s="27">
        <f>SUMIFS('FY15 DataDump'!$E$2:$E$5000, 'FY15 DataDump'!$C$2:$C$5000, 'FY15 Individual Analysis'!$A16, 'FY15 DataDump'!$H$2:$H$5000, J$2)</f>
        <v>63</v>
      </c>
      <c r="K16" s="27">
        <f>SUMIFS('FY15 DataDump'!$E$2:$E$5000, 'FY15 DataDump'!$C$2:$C$5000, 'FY15 Individual Analysis'!$A16, 'FY15 DataDump'!$H$2:$H$5000, K$2)</f>
        <v>46</v>
      </c>
      <c r="L16" s="27">
        <f>SUMIFS('FY15 DataDump'!$E$2:$E$5000, 'FY15 DataDump'!$C$2:$C$5000, 'FY15 Individual Analysis'!$A16, 'FY15 DataDump'!$H$2:$H$5000, L$2)</f>
        <v>44</v>
      </c>
      <c r="M16" s="27">
        <f>SUMIFS('FY15 DataDump'!$E$2:$E$5000, 'FY15 DataDump'!$C$2:$C$5000, 'FY15 Individual Analysis'!$A16, 'FY15 DataDump'!$H$2:$H$5000, M$2)</f>
        <v>68</v>
      </c>
      <c r="N16" s="27">
        <f>SUMIFS('FY15 DataDump'!$E$2:$E$5000, 'FY15 DataDump'!$C$2:$C$5000, 'FY15 Individual Analysis'!$A16, 'FY15 DataDump'!$H$2:$H$5000, N$2)</f>
        <v>41</v>
      </c>
      <c r="O16" s="27">
        <f>SUMIFS('FY15 DataDump'!$E$2:$E$5000, 'FY15 DataDump'!$C$2:$C$5000, 'FY15 Individual Analysis'!$A16, 'FY15 DataDump'!$H$2:$H$5000, O$2)</f>
        <v>21</v>
      </c>
      <c r="P16" s="27">
        <f t="shared" si="3"/>
        <v>496</v>
      </c>
      <c r="Q16" s="108">
        <f t="shared" si="0"/>
        <v>2.5745637256428624E-3</v>
      </c>
      <c r="S16" s="20">
        <f t="shared" si="4"/>
        <v>31.200000000000003</v>
      </c>
      <c r="T16" s="21">
        <f t="shared" si="5"/>
        <v>42.000000000000007</v>
      </c>
      <c r="U16" s="21">
        <f t="shared" si="6"/>
        <v>42.000000000000007</v>
      </c>
      <c r="V16" s="21">
        <f t="shared" si="7"/>
        <v>68.400000000000006</v>
      </c>
      <c r="W16" s="21">
        <f t="shared" si="8"/>
        <v>43.2</v>
      </c>
      <c r="X16" s="21">
        <f t="shared" si="9"/>
        <v>28.8</v>
      </c>
      <c r="Y16" s="21">
        <f t="shared" si="10"/>
        <v>75.600000000000009</v>
      </c>
      <c r="Z16" s="21">
        <f t="shared" si="11"/>
        <v>55.2</v>
      </c>
      <c r="AA16" s="21">
        <f t="shared" si="12"/>
        <v>52.800000000000004</v>
      </c>
      <c r="AB16" s="21">
        <f t="shared" si="13"/>
        <v>81.599999999999994</v>
      </c>
      <c r="AC16" s="21">
        <f t="shared" si="14"/>
        <v>49.2</v>
      </c>
      <c r="AD16" s="24">
        <f t="shared" si="15"/>
        <v>25.2</v>
      </c>
      <c r="AF16" s="15">
        <f t="shared" si="2"/>
        <v>595.20000000000005</v>
      </c>
    </row>
    <row r="17" spans="1:32" x14ac:dyDescent="0.25">
      <c r="A17" s="75">
        <v>146</v>
      </c>
      <c r="B17" s="75" t="str">
        <f>INDEX('FY15 DataDump'!$A$2:$H$5000, MATCH('FY15 Individual Analysis'!A17, 'FY15 DataDump'!$C$2:$C$5000, 0), MATCH('FY15 DataDump'!$B$1, 'FY15 DataDump'!$A$1:$H$1))</f>
        <v>BOXED GOODS</v>
      </c>
      <c r="C17" s="75" t="str">
        <f>INDEX('FY15 DataDump'!$A$2:$H$5000, MATCH('FY15 Individual Analysis'!A17, 'FY15 DataDump'!$C$2:$C$5000, 0), MATCH('FY15 DataDump'!$D$1, 'FY15 DataDump'!$A$1:$H$1))</f>
        <v>Blue diamond wasabi &amp;soy</v>
      </c>
      <c r="D17" s="27">
        <f>SUMIFS('FY15 DataDump'!$E$2:$E$5000, 'FY15 DataDump'!$C$2:$C$5000, 'FY15 Individual Analysis'!$A17, 'FY15 DataDump'!$H$2:$H$5000, D$2)</f>
        <v>21</v>
      </c>
      <c r="E17" s="27">
        <f>SUMIFS('FY15 DataDump'!$E$2:$E$5000, 'FY15 DataDump'!$C$2:$C$5000, 'FY15 Individual Analysis'!$A17, 'FY15 DataDump'!$H$2:$H$5000, E$2)</f>
        <v>18</v>
      </c>
      <c r="F17" s="27">
        <f>SUMIFS('FY15 DataDump'!$E$2:$E$5000, 'FY15 DataDump'!$C$2:$C$5000, 'FY15 Individual Analysis'!$A17, 'FY15 DataDump'!$H$2:$H$5000, F$2)</f>
        <v>29</v>
      </c>
      <c r="G17" s="27">
        <f>SUMIFS('FY15 DataDump'!$E$2:$E$5000, 'FY15 DataDump'!$C$2:$C$5000, 'FY15 Individual Analysis'!$A17, 'FY15 DataDump'!$H$2:$H$5000, G$2)</f>
        <v>67</v>
      </c>
      <c r="H17" s="27">
        <f>SUMIFS('FY15 DataDump'!$E$2:$E$5000, 'FY15 DataDump'!$C$2:$C$5000, 'FY15 Individual Analysis'!$A17, 'FY15 DataDump'!$H$2:$H$5000, H$2)</f>
        <v>35</v>
      </c>
      <c r="I17" s="27">
        <f>SUMIFS('FY15 DataDump'!$E$2:$E$5000, 'FY15 DataDump'!$C$2:$C$5000, 'FY15 Individual Analysis'!$A17, 'FY15 DataDump'!$H$2:$H$5000, I$2)</f>
        <v>19</v>
      </c>
      <c r="J17" s="27">
        <f>SUMIFS('FY15 DataDump'!$E$2:$E$5000, 'FY15 DataDump'!$C$2:$C$5000, 'FY15 Individual Analysis'!$A17, 'FY15 DataDump'!$H$2:$H$5000, J$2)</f>
        <v>55</v>
      </c>
      <c r="K17" s="27">
        <f>SUMIFS('FY15 DataDump'!$E$2:$E$5000, 'FY15 DataDump'!$C$2:$C$5000, 'FY15 Individual Analysis'!$A17, 'FY15 DataDump'!$H$2:$H$5000, K$2)</f>
        <v>42</v>
      </c>
      <c r="L17" s="27">
        <f>SUMIFS('FY15 DataDump'!$E$2:$E$5000, 'FY15 DataDump'!$C$2:$C$5000, 'FY15 Individual Analysis'!$A17, 'FY15 DataDump'!$H$2:$H$5000, L$2)</f>
        <v>35</v>
      </c>
      <c r="M17" s="27">
        <f>SUMIFS('FY15 DataDump'!$E$2:$E$5000, 'FY15 DataDump'!$C$2:$C$5000, 'FY15 Individual Analysis'!$A17, 'FY15 DataDump'!$H$2:$H$5000, M$2)</f>
        <v>33</v>
      </c>
      <c r="N17" s="27">
        <f>SUMIFS('FY15 DataDump'!$E$2:$E$5000, 'FY15 DataDump'!$C$2:$C$5000, 'FY15 Individual Analysis'!$A17, 'FY15 DataDump'!$H$2:$H$5000, N$2)</f>
        <v>28</v>
      </c>
      <c r="O17" s="27">
        <f>SUMIFS('FY15 DataDump'!$E$2:$E$5000, 'FY15 DataDump'!$C$2:$C$5000, 'FY15 Individual Analysis'!$A17, 'FY15 DataDump'!$H$2:$H$5000, O$2)</f>
        <v>35</v>
      </c>
      <c r="P17" s="27">
        <f t="shared" si="3"/>
        <v>417</v>
      </c>
      <c r="Q17" s="108">
        <f t="shared" si="0"/>
        <v>2.1645021645021645E-3</v>
      </c>
      <c r="S17" s="20">
        <f t="shared" si="4"/>
        <v>25.2</v>
      </c>
      <c r="T17" s="21">
        <f t="shared" si="5"/>
        <v>21.6</v>
      </c>
      <c r="U17" s="21">
        <f t="shared" si="6"/>
        <v>34.799999999999997</v>
      </c>
      <c r="V17" s="21">
        <f t="shared" si="7"/>
        <v>80.399999999999991</v>
      </c>
      <c r="W17" s="21">
        <f t="shared" si="8"/>
        <v>42</v>
      </c>
      <c r="X17" s="21">
        <f t="shared" si="9"/>
        <v>22.8</v>
      </c>
      <c r="Y17" s="21">
        <f t="shared" si="10"/>
        <v>66</v>
      </c>
      <c r="Z17" s="21">
        <f t="shared" si="11"/>
        <v>50.4</v>
      </c>
      <c r="AA17" s="21">
        <f t="shared" si="12"/>
        <v>42</v>
      </c>
      <c r="AB17" s="21">
        <f t="shared" si="13"/>
        <v>39.599999999999994</v>
      </c>
      <c r="AC17" s="21">
        <f t="shared" si="14"/>
        <v>33.6</v>
      </c>
      <c r="AD17" s="24">
        <f t="shared" si="15"/>
        <v>42</v>
      </c>
      <c r="AF17" s="15">
        <f t="shared" si="2"/>
        <v>500.4</v>
      </c>
    </row>
    <row r="18" spans="1:32" x14ac:dyDescent="0.25">
      <c r="A18" s="75">
        <v>147</v>
      </c>
      <c r="B18" s="75" t="str">
        <f>INDEX('FY15 DataDump'!$A$2:$H$5000, MATCH('FY15 Individual Analysis'!A18, 'FY15 DataDump'!$C$2:$C$5000, 0), MATCH('FY15 DataDump'!$B$1, 'FY15 DataDump'!$A$1:$H$1))</f>
        <v>BOXED GOODS</v>
      </c>
      <c r="C18" s="75" t="str">
        <f>INDEX('FY15 DataDump'!$A$2:$H$5000, MATCH('FY15 Individual Analysis'!A18, 'FY15 DataDump'!$C$2:$C$5000, 0), MATCH('FY15 DataDump'!$D$1, 'FY15 DataDump'!$A$1:$H$1))</f>
        <v>Blue diamond salt n vingr</v>
      </c>
      <c r="D18" s="27">
        <f>SUMIFS('FY15 DataDump'!$E$2:$E$5000, 'FY15 DataDump'!$C$2:$C$5000, 'FY15 Individual Analysis'!$A18, 'FY15 DataDump'!$H$2:$H$5000, D$2)</f>
        <v>8</v>
      </c>
      <c r="E18" s="27">
        <f>SUMIFS('FY15 DataDump'!$E$2:$E$5000, 'FY15 DataDump'!$C$2:$C$5000, 'FY15 Individual Analysis'!$A18, 'FY15 DataDump'!$H$2:$H$5000, E$2)</f>
        <v>11</v>
      </c>
      <c r="F18" s="27">
        <f>SUMIFS('FY15 DataDump'!$E$2:$E$5000, 'FY15 DataDump'!$C$2:$C$5000, 'FY15 Individual Analysis'!$A18, 'FY15 DataDump'!$H$2:$H$5000, F$2)</f>
        <v>14</v>
      </c>
      <c r="G18" s="27">
        <f>SUMIFS('FY15 DataDump'!$E$2:$E$5000, 'FY15 DataDump'!$C$2:$C$5000, 'FY15 Individual Analysis'!$A18, 'FY15 DataDump'!$H$2:$H$5000, G$2)</f>
        <v>69</v>
      </c>
      <c r="H18" s="27">
        <f>SUMIFS('FY15 DataDump'!$E$2:$E$5000, 'FY15 DataDump'!$C$2:$C$5000, 'FY15 Individual Analysis'!$A18, 'FY15 DataDump'!$H$2:$H$5000, H$2)</f>
        <v>47</v>
      </c>
      <c r="I18" s="27">
        <f>SUMIFS('FY15 DataDump'!$E$2:$E$5000, 'FY15 DataDump'!$C$2:$C$5000, 'FY15 Individual Analysis'!$A18, 'FY15 DataDump'!$H$2:$H$5000, I$2)</f>
        <v>11</v>
      </c>
      <c r="J18" s="27">
        <f>SUMIFS('FY15 DataDump'!$E$2:$E$5000, 'FY15 DataDump'!$C$2:$C$5000, 'FY15 Individual Analysis'!$A18, 'FY15 DataDump'!$H$2:$H$5000, J$2)</f>
        <v>26</v>
      </c>
      <c r="K18" s="27">
        <f>SUMIFS('FY15 DataDump'!$E$2:$E$5000, 'FY15 DataDump'!$C$2:$C$5000, 'FY15 Individual Analysis'!$A18, 'FY15 DataDump'!$H$2:$H$5000, K$2)</f>
        <v>45</v>
      </c>
      <c r="L18" s="27">
        <f>SUMIFS('FY15 DataDump'!$E$2:$E$5000, 'FY15 DataDump'!$C$2:$C$5000, 'FY15 Individual Analysis'!$A18, 'FY15 DataDump'!$H$2:$H$5000, L$2)</f>
        <v>41</v>
      </c>
      <c r="M18" s="27">
        <f>SUMIFS('FY15 DataDump'!$E$2:$E$5000, 'FY15 DataDump'!$C$2:$C$5000, 'FY15 Individual Analysis'!$A18, 'FY15 DataDump'!$H$2:$H$5000, M$2)</f>
        <v>38</v>
      </c>
      <c r="N18" s="27">
        <f>SUMIFS('FY15 DataDump'!$E$2:$E$5000, 'FY15 DataDump'!$C$2:$C$5000, 'FY15 Individual Analysis'!$A18, 'FY15 DataDump'!$H$2:$H$5000, N$2)</f>
        <v>43</v>
      </c>
      <c r="O18" s="27">
        <f>SUMIFS('FY15 DataDump'!$E$2:$E$5000, 'FY15 DataDump'!$C$2:$C$5000, 'FY15 Individual Analysis'!$A18, 'FY15 DataDump'!$H$2:$H$5000, O$2)</f>
        <v>33</v>
      </c>
      <c r="P18" s="27">
        <f t="shared" si="3"/>
        <v>386</v>
      </c>
      <c r="Q18" s="108">
        <f t="shared" si="0"/>
        <v>2.0035919316494857E-3</v>
      </c>
      <c r="S18" s="20">
        <f t="shared" si="4"/>
        <v>9.6</v>
      </c>
      <c r="T18" s="21">
        <f t="shared" si="5"/>
        <v>13.2</v>
      </c>
      <c r="U18" s="21">
        <f t="shared" si="6"/>
        <v>16.799999999999997</v>
      </c>
      <c r="V18" s="21">
        <f t="shared" si="7"/>
        <v>82.8</v>
      </c>
      <c r="W18" s="21">
        <f t="shared" si="8"/>
        <v>56.4</v>
      </c>
      <c r="X18" s="21">
        <f t="shared" si="9"/>
        <v>13.2</v>
      </c>
      <c r="Y18" s="21">
        <f t="shared" si="10"/>
        <v>31.2</v>
      </c>
      <c r="Z18" s="21">
        <f t="shared" si="11"/>
        <v>54</v>
      </c>
      <c r="AA18" s="21">
        <f t="shared" si="12"/>
        <v>49.2</v>
      </c>
      <c r="AB18" s="21">
        <f t="shared" si="13"/>
        <v>45.6</v>
      </c>
      <c r="AC18" s="21">
        <f t="shared" si="14"/>
        <v>51.599999999999994</v>
      </c>
      <c r="AD18" s="24">
        <f t="shared" si="15"/>
        <v>39.6</v>
      </c>
      <c r="AF18" s="15">
        <f t="shared" si="2"/>
        <v>463.2</v>
      </c>
    </row>
    <row r="19" spans="1:32" x14ac:dyDescent="0.25">
      <c r="A19" s="75">
        <v>160</v>
      </c>
      <c r="B19" s="75" t="str">
        <f>INDEX('FY15 DataDump'!$A$2:$H$5000, MATCH('FY15 Individual Analysis'!A19, 'FY15 DataDump'!$C$2:$C$5000, 0), MATCH('FY15 DataDump'!$B$1, 'FY15 DataDump'!$A$1:$H$1))</f>
        <v>DRINKS</v>
      </c>
      <c r="C19" s="75" t="str">
        <f>INDEX('FY15 DataDump'!$A$2:$H$5000, MATCH('FY15 Individual Analysis'!A19, 'FY15 DataDump'!$C$2:$C$5000, 0), MATCH('FY15 DataDump'!$D$1, 'FY15 DataDump'!$A$1:$H$1))</f>
        <v>Odwalla D Mo'Beta</v>
      </c>
      <c r="D19" s="27">
        <f>SUMIFS('FY15 DataDump'!$E$2:$E$5000, 'FY15 DataDump'!$C$2:$C$5000, 'FY15 Individual Analysis'!$A19, 'FY15 DataDump'!$H$2:$H$5000, D$2)</f>
        <v>10</v>
      </c>
      <c r="E19" s="27">
        <f>SUMIFS('FY15 DataDump'!$E$2:$E$5000, 'FY15 DataDump'!$C$2:$C$5000, 'FY15 Individual Analysis'!$A19, 'FY15 DataDump'!$H$2:$H$5000, E$2)</f>
        <v>6</v>
      </c>
      <c r="F19" s="27">
        <f>SUMIFS('FY15 DataDump'!$E$2:$E$5000, 'FY15 DataDump'!$C$2:$C$5000, 'FY15 Individual Analysis'!$A19, 'FY15 DataDump'!$H$2:$H$5000, F$2)</f>
        <v>1</v>
      </c>
      <c r="G19" s="27">
        <f>SUMIFS('FY15 DataDump'!$E$2:$E$5000, 'FY15 DataDump'!$C$2:$C$5000, 'FY15 Individual Analysis'!$A19, 'FY15 DataDump'!$H$2:$H$5000, G$2)</f>
        <v>0</v>
      </c>
      <c r="H19" s="27">
        <f>SUMIFS('FY15 DataDump'!$E$2:$E$5000, 'FY15 DataDump'!$C$2:$C$5000, 'FY15 Individual Analysis'!$A19, 'FY15 DataDump'!$H$2:$H$5000, H$2)</f>
        <v>0</v>
      </c>
      <c r="I19" s="27">
        <f>SUMIFS('FY15 DataDump'!$E$2:$E$5000, 'FY15 DataDump'!$C$2:$C$5000, 'FY15 Individual Analysis'!$A19, 'FY15 DataDump'!$H$2:$H$5000, I$2)</f>
        <v>0</v>
      </c>
      <c r="J19" s="27">
        <f>SUMIFS('FY15 DataDump'!$E$2:$E$5000, 'FY15 DataDump'!$C$2:$C$5000, 'FY15 Individual Analysis'!$A19, 'FY15 DataDump'!$H$2:$H$5000, J$2)</f>
        <v>0</v>
      </c>
      <c r="K19" s="27">
        <f>SUMIFS('FY15 DataDump'!$E$2:$E$5000, 'FY15 DataDump'!$C$2:$C$5000, 'FY15 Individual Analysis'!$A19, 'FY15 DataDump'!$H$2:$H$5000, K$2)</f>
        <v>0</v>
      </c>
      <c r="L19" s="27">
        <f>SUMIFS('FY15 DataDump'!$E$2:$E$5000, 'FY15 DataDump'!$C$2:$C$5000, 'FY15 Individual Analysis'!$A19, 'FY15 DataDump'!$H$2:$H$5000, L$2)</f>
        <v>0</v>
      </c>
      <c r="M19" s="27">
        <f>SUMIFS('FY15 DataDump'!$E$2:$E$5000, 'FY15 DataDump'!$C$2:$C$5000, 'FY15 Individual Analysis'!$A19, 'FY15 DataDump'!$H$2:$H$5000, M$2)</f>
        <v>0</v>
      </c>
      <c r="N19" s="27">
        <f>SUMIFS('FY15 DataDump'!$E$2:$E$5000, 'FY15 DataDump'!$C$2:$C$5000, 'FY15 Individual Analysis'!$A19, 'FY15 DataDump'!$H$2:$H$5000, N$2)</f>
        <v>0</v>
      </c>
      <c r="O19" s="27">
        <f>SUMIFS('FY15 DataDump'!$E$2:$E$5000, 'FY15 DataDump'!$C$2:$C$5000, 'FY15 Individual Analysis'!$A19, 'FY15 DataDump'!$H$2:$H$5000, O$2)</f>
        <v>0</v>
      </c>
      <c r="P19" s="27">
        <f t="shared" si="3"/>
        <v>17</v>
      </c>
      <c r="Q19" s="108">
        <f t="shared" si="0"/>
        <v>8.8241095435340035E-5</v>
      </c>
      <c r="S19" s="20">
        <f t="shared" si="4"/>
        <v>12</v>
      </c>
      <c r="T19" s="21">
        <f t="shared" si="5"/>
        <v>7.2</v>
      </c>
      <c r="U19" s="21">
        <f t="shared" si="6"/>
        <v>1.2</v>
      </c>
      <c r="V19" s="21">
        <f t="shared" si="7"/>
        <v>0</v>
      </c>
      <c r="W19" s="21">
        <f t="shared" si="8"/>
        <v>0</v>
      </c>
      <c r="X19" s="21">
        <f t="shared" si="9"/>
        <v>0</v>
      </c>
      <c r="Y19" s="21">
        <f t="shared" si="10"/>
        <v>0</v>
      </c>
      <c r="Z19" s="21">
        <f t="shared" si="11"/>
        <v>0</v>
      </c>
      <c r="AA19" s="21">
        <f t="shared" si="12"/>
        <v>0</v>
      </c>
      <c r="AB19" s="21">
        <f t="shared" si="13"/>
        <v>0</v>
      </c>
      <c r="AC19" s="21">
        <f t="shared" si="14"/>
        <v>0</v>
      </c>
      <c r="AD19" s="24">
        <f t="shared" si="15"/>
        <v>0</v>
      </c>
      <c r="AF19" s="15">
        <f t="shared" si="2"/>
        <v>20.399999999999999</v>
      </c>
    </row>
    <row r="20" spans="1:32" x14ac:dyDescent="0.25">
      <c r="A20" s="75">
        <v>162</v>
      </c>
      <c r="B20" s="75" t="str">
        <f>INDEX('FY15 DataDump'!$A$2:$H$5000, MATCH('FY15 Individual Analysis'!A20, 'FY15 DataDump'!$C$2:$C$5000, 0), MATCH('FY15 DataDump'!$B$1, 'FY15 DataDump'!$A$1:$H$1))</f>
        <v>DRINKS</v>
      </c>
      <c r="C20" s="75" t="str">
        <f>INDEX('FY15 DataDump'!$A$2:$H$5000, MATCH('FY15 Individual Analysis'!A20, 'FY15 DataDump'!$C$2:$C$5000, 0), MATCH('FY15 DataDump'!$D$1, 'FY15 DataDump'!$A$1:$H$1))</f>
        <v>Peace Tea-Green</v>
      </c>
      <c r="D20" s="27">
        <f>SUMIFS('FY15 DataDump'!$E$2:$E$5000, 'FY15 DataDump'!$C$2:$C$5000, 'FY15 Individual Analysis'!$A20, 'FY15 DataDump'!$H$2:$H$5000, D$2)</f>
        <v>46</v>
      </c>
      <c r="E20" s="27">
        <f>SUMIFS('FY15 DataDump'!$E$2:$E$5000, 'FY15 DataDump'!$C$2:$C$5000, 'FY15 Individual Analysis'!$A20, 'FY15 DataDump'!$H$2:$H$5000, E$2)</f>
        <v>33</v>
      </c>
      <c r="F20" s="27">
        <f>SUMIFS('FY15 DataDump'!$E$2:$E$5000, 'FY15 DataDump'!$C$2:$C$5000, 'FY15 Individual Analysis'!$A20, 'FY15 DataDump'!$H$2:$H$5000, F$2)</f>
        <v>51</v>
      </c>
      <c r="G20" s="27">
        <f>SUMIFS('FY15 DataDump'!$E$2:$E$5000, 'FY15 DataDump'!$C$2:$C$5000, 'FY15 Individual Analysis'!$A20, 'FY15 DataDump'!$H$2:$H$5000, G$2)</f>
        <v>132</v>
      </c>
      <c r="H20" s="27">
        <f>SUMIFS('FY15 DataDump'!$E$2:$E$5000, 'FY15 DataDump'!$C$2:$C$5000, 'FY15 Individual Analysis'!$A20, 'FY15 DataDump'!$H$2:$H$5000, H$2)</f>
        <v>97</v>
      </c>
      <c r="I20" s="27">
        <f>SUMIFS('FY15 DataDump'!$E$2:$E$5000, 'FY15 DataDump'!$C$2:$C$5000, 'FY15 Individual Analysis'!$A20, 'FY15 DataDump'!$H$2:$H$5000, I$2)</f>
        <v>40</v>
      </c>
      <c r="J20" s="27">
        <f>SUMIFS('FY15 DataDump'!$E$2:$E$5000, 'FY15 DataDump'!$C$2:$C$5000, 'FY15 Individual Analysis'!$A20, 'FY15 DataDump'!$H$2:$H$5000, J$2)</f>
        <v>77</v>
      </c>
      <c r="K20" s="27">
        <f>SUMIFS('FY15 DataDump'!$E$2:$E$5000, 'FY15 DataDump'!$C$2:$C$5000, 'FY15 Individual Analysis'!$A20, 'FY15 DataDump'!$H$2:$H$5000, K$2)</f>
        <v>102</v>
      </c>
      <c r="L20" s="27">
        <f>SUMIFS('FY15 DataDump'!$E$2:$E$5000, 'FY15 DataDump'!$C$2:$C$5000, 'FY15 Individual Analysis'!$A20, 'FY15 DataDump'!$H$2:$H$5000, L$2)</f>
        <v>111</v>
      </c>
      <c r="M20" s="27">
        <f>SUMIFS('FY15 DataDump'!$E$2:$E$5000, 'FY15 DataDump'!$C$2:$C$5000, 'FY15 Individual Analysis'!$A20, 'FY15 DataDump'!$H$2:$H$5000, M$2)</f>
        <v>135</v>
      </c>
      <c r="N20" s="27">
        <f>SUMIFS('FY15 DataDump'!$E$2:$E$5000, 'FY15 DataDump'!$C$2:$C$5000, 'FY15 Individual Analysis'!$A20, 'FY15 DataDump'!$H$2:$H$5000, N$2)</f>
        <v>128</v>
      </c>
      <c r="O20" s="27">
        <f>SUMIFS('FY15 DataDump'!$E$2:$E$5000, 'FY15 DataDump'!$C$2:$C$5000, 'FY15 Individual Analysis'!$A20, 'FY15 DataDump'!$H$2:$H$5000, O$2)</f>
        <v>91</v>
      </c>
      <c r="P20" s="27">
        <f t="shared" si="3"/>
        <v>1043</v>
      </c>
      <c r="Q20" s="108">
        <f t="shared" si="0"/>
        <v>5.4138507375917451E-3</v>
      </c>
      <c r="S20" s="20">
        <f t="shared" si="4"/>
        <v>55.199999999999996</v>
      </c>
      <c r="T20" s="21">
        <f t="shared" si="5"/>
        <v>39.599999999999994</v>
      </c>
      <c r="U20" s="21">
        <f t="shared" si="6"/>
        <v>61.199999999999996</v>
      </c>
      <c r="V20" s="21">
        <f t="shared" si="7"/>
        <v>158.39999999999998</v>
      </c>
      <c r="W20" s="21">
        <f t="shared" si="8"/>
        <v>116.39999999999999</v>
      </c>
      <c r="X20" s="21">
        <f t="shared" si="9"/>
        <v>48</v>
      </c>
      <c r="Y20" s="21">
        <f t="shared" si="10"/>
        <v>92.4</v>
      </c>
      <c r="Z20" s="21">
        <f t="shared" si="11"/>
        <v>122.39999999999999</v>
      </c>
      <c r="AA20" s="21">
        <f t="shared" si="12"/>
        <v>133.19999999999999</v>
      </c>
      <c r="AB20" s="21">
        <f t="shared" si="13"/>
        <v>162</v>
      </c>
      <c r="AC20" s="21">
        <f t="shared" si="14"/>
        <v>153.6</v>
      </c>
      <c r="AD20" s="24">
        <f t="shared" si="15"/>
        <v>109.19999999999999</v>
      </c>
      <c r="AF20" s="15">
        <f t="shared" si="2"/>
        <v>1251.5999999999999</v>
      </c>
    </row>
    <row r="21" spans="1:32" x14ac:dyDescent="0.25">
      <c r="A21" s="75">
        <v>178</v>
      </c>
      <c r="B21" s="75" t="str">
        <f>INDEX('FY15 DataDump'!$A$2:$H$5000, MATCH('FY15 Individual Analysis'!A21, 'FY15 DataDump'!$C$2:$C$5000, 0), MATCH('FY15 DataDump'!$B$1, 'FY15 DataDump'!$A$1:$H$1))</f>
        <v>DAIRY</v>
      </c>
      <c r="C21" s="75" t="str">
        <f>INDEX('FY15 DataDump'!$A$2:$H$5000, MATCH('FY15 Individual Analysis'!A21, 'FY15 DataDump'!$C$2:$C$5000, 0), MATCH('FY15 DataDump'!$D$1, 'FY15 DataDump'!$A$1:$H$1))</f>
        <v>Yoplait Vanilla</v>
      </c>
      <c r="D21" s="27">
        <f>SUMIFS('FY15 DataDump'!$E$2:$E$5000, 'FY15 DataDump'!$C$2:$C$5000, 'FY15 Individual Analysis'!$A21, 'FY15 DataDump'!$H$2:$H$5000, D$2)</f>
        <v>0</v>
      </c>
      <c r="E21" s="27">
        <f>SUMIFS('FY15 DataDump'!$E$2:$E$5000, 'FY15 DataDump'!$C$2:$C$5000, 'FY15 Individual Analysis'!$A21, 'FY15 DataDump'!$H$2:$H$5000, E$2)</f>
        <v>0</v>
      </c>
      <c r="F21" s="27">
        <f>SUMIFS('FY15 DataDump'!$E$2:$E$5000, 'FY15 DataDump'!$C$2:$C$5000, 'FY15 Individual Analysis'!$A21, 'FY15 DataDump'!$H$2:$H$5000, F$2)</f>
        <v>0</v>
      </c>
      <c r="G21" s="27">
        <f>SUMIFS('FY15 DataDump'!$E$2:$E$5000, 'FY15 DataDump'!$C$2:$C$5000, 'FY15 Individual Analysis'!$A21, 'FY15 DataDump'!$H$2:$H$5000, G$2)</f>
        <v>0</v>
      </c>
      <c r="H21" s="27">
        <f>SUMIFS('FY15 DataDump'!$E$2:$E$5000, 'FY15 DataDump'!$C$2:$C$5000, 'FY15 Individual Analysis'!$A21, 'FY15 DataDump'!$H$2:$H$5000, H$2)</f>
        <v>0</v>
      </c>
      <c r="I21" s="27">
        <f>SUMIFS('FY15 DataDump'!$E$2:$E$5000, 'FY15 DataDump'!$C$2:$C$5000, 'FY15 Individual Analysis'!$A21, 'FY15 DataDump'!$H$2:$H$5000, I$2)</f>
        <v>0</v>
      </c>
      <c r="J21" s="27">
        <f>SUMIFS('FY15 DataDump'!$E$2:$E$5000, 'FY15 DataDump'!$C$2:$C$5000, 'FY15 Individual Analysis'!$A21, 'FY15 DataDump'!$H$2:$H$5000, J$2)</f>
        <v>0</v>
      </c>
      <c r="K21" s="27">
        <f>SUMIFS('FY15 DataDump'!$E$2:$E$5000, 'FY15 DataDump'!$C$2:$C$5000, 'FY15 Individual Analysis'!$A21, 'FY15 DataDump'!$H$2:$H$5000, K$2)</f>
        <v>0</v>
      </c>
      <c r="L21" s="27">
        <f>SUMIFS('FY15 DataDump'!$E$2:$E$5000, 'FY15 DataDump'!$C$2:$C$5000, 'FY15 Individual Analysis'!$A21, 'FY15 DataDump'!$H$2:$H$5000, L$2)</f>
        <v>0</v>
      </c>
      <c r="M21" s="27">
        <f>SUMIFS('FY15 DataDump'!$E$2:$E$5000, 'FY15 DataDump'!$C$2:$C$5000, 'FY15 Individual Analysis'!$A21, 'FY15 DataDump'!$H$2:$H$5000, M$2)</f>
        <v>0</v>
      </c>
      <c r="N21" s="27">
        <f>SUMIFS('FY15 DataDump'!$E$2:$E$5000, 'FY15 DataDump'!$C$2:$C$5000, 'FY15 Individual Analysis'!$A21, 'FY15 DataDump'!$H$2:$H$5000, N$2)</f>
        <v>0</v>
      </c>
      <c r="O21" s="27">
        <f>SUMIFS('FY15 DataDump'!$E$2:$E$5000, 'FY15 DataDump'!$C$2:$C$5000, 'FY15 Individual Analysis'!$A21, 'FY15 DataDump'!$H$2:$H$5000, O$2)</f>
        <v>3</v>
      </c>
      <c r="P21" s="27">
        <f t="shared" si="3"/>
        <v>3</v>
      </c>
      <c r="Q21" s="108">
        <f t="shared" si="0"/>
        <v>1.5571958018001183E-5</v>
      </c>
      <c r="S21" s="20">
        <f t="shared" si="4"/>
        <v>0</v>
      </c>
      <c r="T21" s="21">
        <f t="shared" si="5"/>
        <v>0</v>
      </c>
      <c r="U21" s="21">
        <f t="shared" si="6"/>
        <v>0</v>
      </c>
      <c r="V21" s="21">
        <f t="shared" si="7"/>
        <v>0</v>
      </c>
      <c r="W21" s="21">
        <f t="shared" si="8"/>
        <v>0</v>
      </c>
      <c r="X21" s="21">
        <f t="shared" si="9"/>
        <v>0</v>
      </c>
      <c r="Y21" s="21">
        <f t="shared" si="10"/>
        <v>0</v>
      </c>
      <c r="Z21" s="21">
        <f t="shared" si="11"/>
        <v>0</v>
      </c>
      <c r="AA21" s="21">
        <f t="shared" si="12"/>
        <v>0</v>
      </c>
      <c r="AB21" s="21">
        <f t="shared" si="13"/>
        <v>0</v>
      </c>
      <c r="AC21" s="21">
        <f t="shared" si="14"/>
        <v>0</v>
      </c>
      <c r="AD21" s="24">
        <f t="shared" si="15"/>
        <v>3.6</v>
      </c>
      <c r="AF21" s="15">
        <f t="shared" si="2"/>
        <v>3.6</v>
      </c>
    </row>
    <row r="22" spans="1:32" x14ac:dyDescent="0.25">
      <c r="A22" s="75">
        <v>196</v>
      </c>
      <c r="B22" s="75" t="str">
        <f>INDEX('FY15 DataDump'!$A$2:$H$5000, MATCH('FY15 Individual Analysis'!A22, 'FY15 DataDump'!$C$2:$C$5000, 0), MATCH('FY15 DataDump'!$B$1, 'FY15 DataDump'!$A$1:$H$1))</f>
        <v>BAKED GOODS</v>
      </c>
      <c r="C22" s="75" t="str">
        <f>INDEX('FY15 DataDump'!$A$2:$H$5000, MATCH('FY15 Individual Analysis'!A22, 'FY15 DataDump'!$C$2:$C$5000, 0), MATCH('FY15 DataDump'!$D$1, 'FY15 DataDump'!$A$1:$H$1))</f>
        <v>WOW chocolate brownie</v>
      </c>
      <c r="D22" s="27">
        <f>SUMIFS('FY15 DataDump'!$E$2:$E$5000, 'FY15 DataDump'!$C$2:$C$5000, 'FY15 Individual Analysis'!$A22, 'FY15 DataDump'!$H$2:$H$5000, D$2)</f>
        <v>0</v>
      </c>
      <c r="E22" s="27">
        <f>SUMIFS('FY15 DataDump'!$E$2:$E$5000, 'FY15 DataDump'!$C$2:$C$5000, 'FY15 Individual Analysis'!$A22, 'FY15 DataDump'!$H$2:$H$5000, E$2)</f>
        <v>0</v>
      </c>
      <c r="F22" s="27">
        <f>SUMIFS('FY15 DataDump'!$E$2:$E$5000, 'FY15 DataDump'!$C$2:$C$5000, 'FY15 Individual Analysis'!$A22, 'FY15 DataDump'!$H$2:$H$5000, F$2)</f>
        <v>0</v>
      </c>
      <c r="G22" s="27">
        <f>SUMIFS('FY15 DataDump'!$E$2:$E$5000, 'FY15 DataDump'!$C$2:$C$5000, 'FY15 Individual Analysis'!$A22, 'FY15 DataDump'!$H$2:$H$5000, G$2)</f>
        <v>0</v>
      </c>
      <c r="H22" s="27">
        <f>SUMIFS('FY15 DataDump'!$E$2:$E$5000, 'FY15 DataDump'!$C$2:$C$5000, 'FY15 Individual Analysis'!$A22, 'FY15 DataDump'!$H$2:$H$5000, H$2)</f>
        <v>0</v>
      </c>
      <c r="I22" s="27">
        <f>SUMIFS('FY15 DataDump'!$E$2:$E$5000, 'FY15 DataDump'!$C$2:$C$5000, 'FY15 Individual Analysis'!$A22, 'FY15 DataDump'!$H$2:$H$5000, I$2)</f>
        <v>0</v>
      </c>
      <c r="J22" s="27">
        <f>SUMIFS('FY15 DataDump'!$E$2:$E$5000, 'FY15 DataDump'!$C$2:$C$5000, 'FY15 Individual Analysis'!$A22, 'FY15 DataDump'!$H$2:$H$5000, J$2)</f>
        <v>0</v>
      </c>
      <c r="K22" s="27">
        <f>SUMIFS('FY15 DataDump'!$E$2:$E$5000, 'FY15 DataDump'!$C$2:$C$5000, 'FY15 Individual Analysis'!$A22, 'FY15 DataDump'!$H$2:$H$5000, K$2)</f>
        <v>0</v>
      </c>
      <c r="L22" s="27">
        <f>SUMIFS('FY15 DataDump'!$E$2:$E$5000, 'FY15 DataDump'!$C$2:$C$5000, 'FY15 Individual Analysis'!$A22, 'FY15 DataDump'!$H$2:$H$5000, L$2)</f>
        <v>0</v>
      </c>
      <c r="M22" s="27">
        <f>SUMIFS('FY15 DataDump'!$E$2:$E$5000, 'FY15 DataDump'!$C$2:$C$5000, 'FY15 Individual Analysis'!$A22, 'FY15 DataDump'!$H$2:$H$5000, M$2)</f>
        <v>0</v>
      </c>
      <c r="N22" s="27">
        <f>SUMIFS('FY15 DataDump'!$E$2:$E$5000, 'FY15 DataDump'!$C$2:$C$5000, 'FY15 Individual Analysis'!$A22, 'FY15 DataDump'!$H$2:$H$5000, N$2)</f>
        <v>0</v>
      </c>
      <c r="O22" s="27">
        <f>SUMIFS('FY15 DataDump'!$E$2:$E$5000, 'FY15 DataDump'!$C$2:$C$5000, 'FY15 Individual Analysis'!$A22, 'FY15 DataDump'!$H$2:$H$5000, O$2)</f>
        <v>8</v>
      </c>
      <c r="P22" s="27">
        <f t="shared" si="3"/>
        <v>8</v>
      </c>
      <c r="Q22" s="108">
        <f t="shared" si="0"/>
        <v>4.1525221381336487E-5</v>
      </c>
      <c r="S22" s="20">
        <f t="shared" si="4"/>
        <v>0</v>
      </c>
      <c r="T22" s="21">
        <f t="shared" si="5"/>
        <v>0</v>
      </c>
      <c r="U22" s="21">
        <f t="shared" si="6"/>
        <v>0</v>
      </c>
      <c r="V22" s="21">
        <f t="shared" si="7"/>
        <v>0</v>
      </c>
      <c r="W22" s="21">
        <f t="shared" si="8"/>
        <v>0</v>
      </c>
      <c r="X22" s="21">
        <f t="shared" si="9"/>
        <v>0</v>
      </c>
      <c r="Y22" s="21">
        <f t="shared" si="10"/>
        <v>0</v>
      </c>
      <c r="Z22" s="21">
        <f t="shared" si="11"/>
        <v>0</v>
      </c>
      <c r="AA22" s="21">
        <f t="shared" si="12"/>
        <v>0</v>
      </c>
      <c r="AB22" s="21">
        <f t="shared" si="13"/>
        <v>0</v>
      </c>
      <c r="AC22" s="21">
        <f t="shared" si="14"/>
        <v>0</v>
      </c>
      <c r="AD22" s="24">
        <f t="shared" si="15"/>
        <v>9.6</v>
      </c>
      <c r="AF22" s="15">
        <f t="shared" si="2"/>
        <v>9.6</v>
      </c>
    </row>
    <row r="23" spans="1:32" x14ac:dyDescent="0.25">
      <c r="A23" s="75">
        <v>215</v>
      </c>
      <c r="B23" s="75" t="str">
        <f>INDEX('FY15 DataDump'!$A$2:$H$5000, MATCH('FY15 Individual Analysis'!A23, 'FY15 DataDump'!$C$2:$C$5000, 0), MATCH('FY15 DataDump'!$B$1, 'FY15 DataDump'!$A$1:$H$1))</f>
        <v>BOXED GOODS</v>
      </c>
      <c r="C23" s="75" t="str">
        <f>INDEX('FY15 DataDump'!$A$2:$H$5000, MATCH('FY15 Individual Analysis'!A23, 'FY15 DataDump'!$C$2:$C$5000, 0), MATCH('FY15 DataDump'!$D$1, 'FY15 DataDump'!$A$1:$H$1))</f>
        <v>Cup Noodles Sp C Chicken</v>
      </c>
      <c r="D23" s="27">
        <f>SUMIFS('FY15 DataDump'!$E$2:$E$5000, 'FY15 DataDump'!$C$2:$C$5000, 'FY15 Individual Analysis'!$A23, 'FY15 DataDump'!$H$2:$H$5000, D$2)</f>
        <v>26</v>
      </c>
      <c r="E23" s="27">
        <f>SUMIFS('FY15 DataDump'!$E$2:$E$5000, 'FY15 DataDump'!$C$2:$C$5000, 'FY15 Individual Analysis'!$A23, 'FY15 DataDump'!$H$2:$H$5000, E$2)</f>
        <v>9</v>
      </c>
      <c r="F23" s="27">
        <f>SUMIFS('FY15 DataDump'!$E$2:$E$5000, 'FY15 DataDump'!$C$2:$C$5000, 'FY15 Individual Analysis'!$A23, 'FY15 DataDump'!$H$2:$H$5000, F$2)</f>
        <v>0</v>
      </c>
      <c r="G23" s="27">
        <f>SUMIFS('FY15 DataDump'!$E$2:$E$5000, 'FY15 DataDump'!$C$2:$C$5000, 'FY15 Individual Analysis'!$A23, 'FY15 DataDump'!$H$2:$H$5000, G$2)</f>
        <v>0</v>
      </c>
      <c r="H23" s="27">
        <f>SUMIFS('FY15 DataDump'!$E$2:$E$5000, 'FY15 DataDump'!$C$2:$C$5000, 'FY15 Individual Analysis'!$A23, 'FY15 DataDump'!$H$2:$H$5000, H$2)</f>
        <v>0</v>
      </c>
      <c r="I23" s="27">
        <f>SUMIFS('FY15 DataDump'!$E$2:$E$5000, 'FY15 DataDump'!$C$2:$C$5000, 'FY15 Individual Analysis'!$A23, 'FY15 DataDump'!$H$2:$H$5000, I$2)</f>
        <v>0</v>
      </c>
      <c r="J23" s="27">
        <f>SUMIFS('FY15 DataDump'!$E$2:$E$5000, 'FY15 DataDump'!$C$2:$C$5000, 'FY15 Individual Analysis'!$A23, 'FY15 DataDump'!$H$2:$H$5000, J$2)</f>
        <v>0</v>
      </c>
      <c r="K23" s="27">
        <f>SUMIFS('FY15 DataDump'!$E$2:$E$5000, 'FY15 DataDump'!$C$2:$C$5000, 'FY15 Individual Analysis'!$A23, 'FY15 DataDump'!$H$2:$H$5000, K$2)</f>
        <v>0</v>
      </c>
      <c r="L23" s="27">
        <f>SUMIFS('FY15 DataDump'!$E$2:$E$5000, 'FY15 DataDump'!$C$2:$C$5000, 'FY15 Individual Analysis'!$A23, 'FY15 DataDump'!$H$2:$H$5000, L$2)</f>
        <v>0</v>
      </c>
      <c r="M23" s="27">
        <f>SUMIFS('FY15 DataDump'!$E$2:$E$5000, 'FY15 DataDump'!$C$2:$C$5000, 'FY15 Individual Analysis'!$A23, 'FY15 DataDump'!$H$2:$H$5000, M$2)</f>
        <v>0</v>
      </c>
      <c r="N23" s="27">
        <f>SUMIFS('FY15 DataDump'!$E$2:$E$5000, 'FY15 DataDump'!$C$2:$C$5000, 'FY15 Individual Analysis'!$A23, 'FY15 DataDump'!$H$2:$H$5000, N$2)</f>
        <v>0</v>
      </c>
      <c r="O23" s="27">
        <f>SUMIFS('FY15 DataDump'!$E$2:$E$5000, 'FY15 DataDump'!$C$2:$C$5000, 'FY15 Individual Analysis'!$A23, 'FY15 DataDump'!$H$2:$H$5000, O$2)</f>
        <v>0</v>
      </c>
      <c r="P23" s="27">
        <f t="shared" si="3"/>
        <v>35</v>
      </c>
      <c r="Q23" s="108">
        <f t="shared" si="0"/>
        <v>1.8167284354334714E-4</v>
      </c>
      <c r="S23" s="20">
        <f t="shared" si="4"/>
        <v>31.200000000000003</v>
      </c>
      <c r="T23" s="21">
        <f t="shared" si="5"/>
        <v>10.799999999999999</v>
      </c>
      <c r="U23" s="21">
        <f t="shared" si="6"/>
        <v>0</v>
      </c>
      <c r="V23" s="21">
        <f t="shared" si="7"/>
        <v>0</v>
      </c>
      <c r="W23" s="21">
        <f t="shared" si="8"/>
        <v>0</v>
      </c>
      <c r="X23" s="21">
        <f t="shared" si="9"/>
        <v>0</v>
      </c>
      <c r="Y23" s="21">
        <f t="shared" si="10"/>
        <v>0</v>
      </c>
      <c r="Z23" s="21">
        <f t="shared" si="11"/>
        <v>0</v>
      </c>
      <c r="AA23" s="21">
        <f t="shared" si="12"/>
        <v>0</v>
      </c>
      <c r="AB23" s="21">
        <f t="shared" si="13"/>
        <v>0</v>
      </c>
      <c r="AC23" s="21">
        <f t="shared" si="14"/>
        <v>0</v>
      </c>
      <c r="AD23" s="24">
        <f t="shared" si="15"/>
        <v>0</v>
      </c>
      <c r="AF23" s="15">
        <f t="shared" si="2"/>
        <v>42</v>
      </c>
    </row>
    <row r="24" spans="1:32" x14ac:dyDescent="0.25">
      <c r="A24" s="75">
        <v>217</v>
      </c>
      <c r="B24" s="75" t="str">
        <f>INDEX('FY15 DataDump'!$A$2:$H$5000, MATCH('FY15 Individual Analysis'!A24, 'FY15 DataDump'!$C$2:$C$5000, 0), MATCH('FY15 DataDump'!$B$1, 'FY15 DataDump'!$A$1:$H$1))</f>
        <v>BOXED GOODS</v>
      </c>
      <c r="C24" s="75" t="str">
        <f>INDEX('FY15 DataDump'!$A$2:$H$5000, MATCH('FY15 Individual Analysis'!A24, 'FY15 DataDump'!$C$2:$C$5000, 0), MATCH('FY15 DataDump'!$D$1, 'FY15 DataDump'!$A$1:$H$1))</f>
        <v>Dorito Nacho</v>
      </c>
      <c r="D24" s="27">
        <f>SUMIFS('FY15 DataDump'!$E$2:$E$5000, 'FY15 DataDump'!$C$2:$C$5000, 'FY15 Individual Analysis'!$A24, 'FY15 DataDump'!$H$2:$H$5000, D$2)</f>
        <v>43</v>
      </c>
      <c r="E24" s="27">
        <f>SUMIFS('FY15 DataDump'!$E$2:$E$5000, 'FY15 DataDump'!$C$2:$C$5000, 'FY15 Individual Analysis'!$A24, 'FY15 DataDump'!$H$2:$H$5000, E$2)</f>
        <v>40</v>
      </c>
      <c r="F24" s="27">
        <f>SUMIFS('FY15 DataDump'!$E$2:$E$5000, 'FY15 DataDump'!$C$2:$C$5000, 'FY15 Individual Analysis'!$A24, 'FY15 DataDump'!$H$2:$H$5000, F$2)</f>
        <v>1</v>
      </c>
      <c r="G24" s="27">
        <f>SUMIFS('FY15 DataDump'!$E$2:$E$5000, 'FY15 DataDump'!$C$2:$C$5000, 'FY15 Individual Analysis'!$A24, 'FY15 DataDump'!$H$2:$H$5000, G$2)</f>
        <v>0</v>
      </c>
      <c r="H24" s="27">
        <f>SUMIFS('FY15 DataDump'!$E$2:$E$5000, 'FY15 DataDump'!$C$2:$C$5000, 'FY15 Individual Analysis'!$A24, 'FY15 DataDump'!$H$2:$H$5000, H$2)</f>
        <v>0</v>
      </c>
      <c r="I24" s="27">
        <f>SUMIFS('FY15 DataDump'!$E$2:$E$5000, 'FY15 DataDump'!$C$2:$C$5000, 'FY15 Individual Analysis'!$A24, 'FY15 DataDump'!$H$2:$H$5000, I$2)</f>
        <v>0</v>
      </c>
      <c r="J24" s="27">
        <f>SUMIFS('FY15 DataDump'!$E$2:$E$5000, 'FY15 DataDump'!$C$2:$C$5000, 'FY15 Individual Analysis'!$A24, 'FY15 DataDump'!$H$2:$H$5000, J$2)</f>
        <v>0</v>
      </c>
      <c r="K24" s="27">
        <f>SUMIFS('FY15 DataDump'!$E$2:$E$5000, 'FY15 DataDump'!$C$2:$C$5000, 'FY15 Individual Analysis'!$A24, 'FY15 DataDump'!$H$2:$H$5000, K$2)</f>
        <v>0</v>
      </c>
      <c r="L24" s="27">
        <f>SUMIFS('FY15 DataDump'!$E$2:$E$5000, 'FY15 DataDump'!$C$2:$C$5000, 'FY15 Individual Analysis'!$A24, 'FY15 DataDump'!$H$2:$H$5000, L$2)</f>
        <v>0</v>
      </c>
      <c r="M24" s="27">
        <f>SUMIFS('FY15 DataDump'!$E$2:$E$5000, 'FY15 DataDump'!$C$2:$C$5000, 'FY15 Individual Analysis'!$A24, 'FY15 DataDump'!$H$2:$H$5000, M$2)</f>
        <v>0</v>
      </c>
      <c r="N24" s="27">
        <f>SUMIFS('FY15 DataDump'!$E$2:$E$5000, 'FY15 DataDump'!$C$2:$C$5000, 'FY15 Individual Analysis'!$A24, 'FY15 DataDump'!$H$2:$H$5000, N$2)</f>
        <v>0</v>
      </c>
      <c r="O24" s="27">
        <f>SUMIFS('FY15 DataDump'!$E$2:$E$5000, 'FY15 DataDump'!$C$2:$C$5000, 'FY15 Individual Analysis'!$A24, 'FY15 DataDump'!$H$2:$H$5000, O$2)</f>
        <v>0</v>
      </c>
      <c r="P24" s="27">
        <f t="shared" si="3"/>
        <v>84</v>
      </c>
      <c r="Q24" s="108">
        <f t="shared" si="0"/>
        <v>4.3601482450403311E-4</v>
      </c>
      <c r="S24" s="20">
        <f t="shared" si="4"/>
        <v>51.599999999999994</v>
      </c>
      <c r="T24" s="21">
        <f t="shared" si="5"/>
        <v>47.999999999999993</v>
      </c>
      <c r="U24" s="21">
        <f t="shared" si="6"/>
        <v>1.2</v>
      </c>
      <c r="V24" s="21">
        <f t="shared" si="7"/>
        <v>0</v>
      </c>
      <c r="W24" s="21">
        <f t="shared" si="8"/>
        <v>0</v>
      </c>
      <c r="X24" s="21">
        <f t="shared" si="9"/>
        <v>0</v>
      </c>
      <c r="Y24" s="21">
        <f t="shared" si="10"/>
        <v>0</v>
      </c>
      <c r="Z24" s="21">
        <f t="shared" si="11"/>
        <v>0</v>
      </c>
      <c r="AA24" s="21">
        <f t="shared" si="12"/>
        <v>0</v>
      </c>
      <c r="AB24" s="21">
        <f t="shared" si="13"/>
        <v>0</v>
      </c>
      <c r="AC24" s="21">
        <f t="shared" si="14"/>
        <v>0</v>
      </c>
      <c r="AD24" s="24">
        <f t="shared" si="15"/>
        <v>0</v>
      </c>
      <c r="AF24" s="15">
        <f t="shared" si="2"/>
        <v>100.8</v>
      </c>
    </row>
    <row r="25" spans="1:32" x14ac:dyDescent="0.25">
      <c r="A25" s="75">
        <v>230</v>
      </c>
      <c r="B25" s="75" t="str">
        <f>INDEX('FY15 DataDump'!$A$2:$H$5000, MATCH('FY15 Individual Analysis'!A25, 'FY15 DataDump'!$C$2:$C$5000, 0), MATCH('FY15 DataDump'!$B$1, 'FY15 DataDump'!$A$1:$H$1))</f>
        <v>BOXED GOODS</v>
      </c>
      <c r="C25" s="75" t="str">
        <f>INDEX('FY15 DataDump'!$A$2:$H$5000, MATCH('FY15 Individual Analysis'!A25, 'FY15 DataDump'!$C$2:$C$5000, 0), MATCH('FY15 DataDump'!$D$1, 'FY15 DataDump'!$A$1:$H$1))</f>
        <v>NONGSHIM BOWL HOT &amp; SPICY</v>
      </c>
      <c r="D25" s="27">
        <f>SUMIFS('FY15 DataDump'!$E$2:$E$5000, 'FY15 DataDump'!$C$2:$C$5000, 'FY15 Individual Analysis'!$A25, 'FY15 DataDump'!$H$2:$H$5000, D$2)</f>
        <v>27</v>
      </c>
      <c r="E25" s="27">
        <f>SUMIFS('FY15 DataDump'!$E$2:$E$5000, 'FY15 DataDump'!$C$2:$C$5000, 'FY15 Individual Analysis'!$A25, 'FY15 DataDump'!$H$2:$H$5000, E$2)</f>
        <v>26</v>
      </c>
      <c r="F25" s="27">
        <f>SUMIFS('FY15 DataDump'!$E$2:$E$5000, 'FY15 DataDump'!$C$2:$C$5000, 'FY15 Individual Analysis'!$A25, 'FY15 DataDump'!$H$2:$H$5000, F$2)</f>
        <v>26</v>
      </c>
      <c r="G25" s="27">
        <f>SUMIFS('FY15 DataDump'!$E$2:$E$5000, 'FY15 DataDump'!$C$2:$C$5000, 'FY15 Individual Analysis'!$A25, 'FY15 DataDump'!$H$2:$H$5000, G$2)</f>
        <v>113</v>
      </c>
      <c r="H25" s="27">
        <f>SUMIFS('FY15 DataDump'!$E$2:$E$5000, 'FY15 DataDump'!$C$2:$C$5000, 'FY15 Individual Analysis'!$A25, 'FY15 DataDump'!$H$2:$H$5000, H$2)</f>
        <v>71</v>
      </c>
      <c r="I25" s="27">
        <f>SUMIFS('FY15 DataDump'!$E$2:$E$5000, 'FY15 DataDump'!$C$2:$C$5000, 'FY15 Individual Analysis'!$A25, 'FY15 DataDump'!$H$2:$H$5000, I$2)</f>
        <v>20</v>
      </c>
      <c r="J25" s="27">
        <f>SUMIFS('FY15 DataDump'!$E$2:$E$5000, 'FY15 DataDump'!$C$2:$C$5000, 'FY15 Individual Analysis'!$A25, 'FY15 DataDump'!$H$2:$H$5000, J$2)</f>
        <v>86</v>
      </c>
      <c r="K25" s="27">
        <f>SUMIFS('FY15 DataDump'!$E$2:$E$5000, 'FY15 DataDump'!$C$2:$C$5000, 'FY15 Individual Analysis'!$A25, 'FY15 DataDump'!$H$2:$H$5000, K$2)</f>
        <v>89</v>
      </c>
      <c r="L25" s="27">
        <f>SUMIFS('FY15 DataDump'!$E$2:$E$5000, 'FY15 DataDump'!$C$2:$C$5000, 'FY15 Individual Analysis'!$A25, 'FY15 DataDump'!$H$2:$H$5000, L$2)</f>
        <v>68</v>
      </c>
      <c r="M25" s="27">
        <f>SUMIFS('FY15 DataDump'!$E$2:$E$5000, 'FY15 DataDump'!$C$2:$C$5000, 'FY15 Individual Analysis'!$A25, 'FY15 DataDump'!$H$2:$H$5000, M$2)</f>
        <v>88</v>
      </c>
      <c r="N25" s="27">
        <f>SUMIFS('FY15 DataDump'!$E$2:$E$5000, 'FY15 DataDump'!$C$2:$C$5000, 'FY15 Individual Analysis'!$A25, 'FY15 DataDump'!$H$2:$H$5000, N$2)</f>
        <v>103</v>
      </c>
      <c r="O25" s="27">
        <f>SUMIFS('FY15 DataDump'!$E$2:$E$5000, 'FY15 DataDump'!$C$2:$C$5000, 'FY15 Individual Analysis'!$A25, 'FY15 DataDump'!$H$2:$H$5000, O$2)</f>
        <v>51</v>
      </c>
      <c r="P25" s="27">
        <f t="shared" si="3"/>
        <v>768</v>
      </c>
      <c r="Q25" s="108">
        <f t="shared" si="0"/>
        <v>3.9864212526083027E-3</v>
      </c>
      <c r="S25" s="20">
        <f t="shared" si="4"/>
        <v>32.4</v>
      </c>
      <c r="T25" s="21">
        <f t="shared" si="5"/>
        <v>31.2</v>
      </c>
      <c r="U25" s="21">
        <f t="shared" si="6"/>
        <v>31.2</v>
      </c>
      <c r="V25" s="21">
        <f t="shared" si="7"/>
        <v>135.6</v>
      </c>
      <c r="W25" s="21">
        <f t="shared" si="8"/>
        <v>85.2</v>
      </c>
      <c r="X25" s="21">
        <f t="shared" si="9"/>
        <v>24</v>
      </c>
      <c r="Y25" s="21">
        <f t="shared" si="10"/>
        <v>103.2</v>
      </c>
      <c r="Z25" s="21">
        <f t="shared" si="11"/>
        <v>106.80000000000001</v>
      </c>
      <c r="AA25" s="21">
        <f t="shared" si="12"/>
        <v>81.600000000000009</v>
      </c>
      <c r="AB25" s="21">
        <f t="shared" si="13"/>
        <v>105.6</v>
      </c>
      <c r="AC25" s="21">
        <f t="shared" si="14"/>
        <v>123.60000000000001</v>
      </c>
      <c r="AD25" s="24">
        <f t="shared" si="15"/>
        <v>61.2</v>
      </c>
      <c r="AF25" s="15">
        <f t="shared" si="2"/>
        <v>921.6</v>
      </c>
    </row>
    <row r="26" spans="1:32" x14ac:dyDescent="0.25">
      <c r="A26" s="75">
        <v>236</v>
      </c>
      <c r="B26" s="75" t="str">
        <f>INDEX('FY15 DataDump'!$A$2:$H$5000, MATCH('FY15 Individual Analysis'!A26, 'FY15 DataDump'!$C$2:$C$5000, 0), MATCH('FY15 DataDump'!$B$1, 'FY15 DataDump'!$A$1:$H$1))</f>
        <v>BOXED GOODS</v>
      </c>
      <c r="C26" s="75" t="str">
        <f>INDEX('FY15 DataDump'!$A$2:$H$5000, MATCH('FY15 Individual Analysis'!A26, 'FY15 DataDump'!$C$2:$C$5000, 0), MATCH('FY15 DataDump'!$D$1, 'FY15 DataDump'!$A$1:$H$1))</f>
        <v>POP TARTS BLUEBERRY</v>
      </c>
      <c r="D26" s="27">
        <f>SUMIFS('FY15 DataDump'!$E$2:$E$5000, 'FY15 DataDump'!$C$2:$C$5000, 'FY15 Individual Analysis'!$A26, 'FY15 DataDump'!$H$2:$H$5000, D$2)</f>
        <v>1</v>
      </c>
      <c r="E26" s="27">
        <f>SUMIFS('FY15 DataDump'!$E$2:$E$5000, 'FY15 DataDump'!$C$2:$C$5000, 'FY15 Individual Analysis'!$A26, 'FY15 DataDump'!$H$2:$H$5000, E$2)</f>
        <v>5</v>
      </c>
      <c r="F26" s="27">
        <f>SUMIFS('FY15 DataDump'!$E$2:$E$5000, 'FY15 DataDump'!$C$2:$C$5000, 'FY15 Individual Analysis'!$A26, 'FY15 DataDump'!$H$2:$H$5000, F$2)</f>
        <v>19</v>
      </c>
      <c r="G26" s="27">
        <f>SUMIFS('FY15 DataDump'!$E$2:$E$5000, 'FY15 DataDump'!$C$2:$C$5000, 'FY15 Individual Analysis'!$A26, 'FY15 DataDump'!$H$2:$H$5000, G$2)</f>
        <v>62</v>
      </c>
      <c r="H26" s="27">
        <f>SUMIFS('FY15 DataDump'!$E$2:$E$5000, 'FY15 DataDump'!$C$2:$C$5000, 'FY15 Individual Analysis'!$A26, 'FY15 DataDump'!$H$2:$H$5000, H$2)</f>
        <v>43</v>
      </c>
      <c r="I26" s="27">
        <f>SUMIFS('FY15 DataDump'!$E$2:$E$5000, 'FY15 DataDump'!$C$2:$C$5000, 'FY15 Individual Analysis'!$A26, 'FY15 DataDump'!$H$2:$H$5000, I$2)</f>
        <v>19</v>
      </c>
      <c r="J26" s="27">
        <f>SUMIFS('FY15 DataDump'!$E$2:$E$5000, 'FY15 DataDump'!$C$2:$C$5000, 'FY15 Individual Analysis'!$A26, 'FY15 DataDump'!$H$2:$H$5000, J$2)</f>
        <v>31</v>
      </c>
      <c r="K26" s="27">
        <f>SUMIFS('FY15 DataDump'!$E$2:$E$5000, 'FY15 DataDump'!$C$2:$C$5000, 'FY15 Individual Analysis'!$A26, 'FY15 DataDump'!$H$2:$H$5000, K$2)</f>
        <v>42</v>
      </c>
      <c r="L26" s="27">
        <f>SUMIFS('FY15 DataDump'!$E$2:$E$5000, 'FY15 DataDump'!$C$2:$C$5000, 'FY15 Individual Analysis'!$A26, 'FY15 DataDump'!$H$2:$H$5000, L$2)</f>
        <v>33</v>
      </c>
      <c r="M26" s="27">
        <f>SUMIFS('FY15 DataDump'!$E$2:$E$5000, 'FY15 DataDump'!$C$2:$C$5000, 'FY15 Individual Analysis'!$A26, 'FY15 DataDump'!$H$2:$H$5000, M$2)</f>
        <v>49</v>
      </c>
      <c r="N26" s="27">
        <f>SUMIFS('FY15 DataDump'!$E$2:$E$5000, 'FY15 DataDump'!$C$2:$C$5000, 'FY15 Individual Analysis'!$A26, 'FY15 DataDump'!$H$2:$H$5000, N$2)</f>
        <v>34</v>
      </c>
      <c r="O26" s="27">
        <f>SUMIFS('FY15 DataDump'!$E$2:$E$5000, 'FY15 DataDump'!$C$2:$C$5000, 'FY15 Individual Analysis'!$A26, 'FY15 DataDump'!$H$2:$H$5000, O$2)</f>
        <v>21</v>
      </c>
      <c r="P26" s="27">
        <f t="shared" si="3"/>
        <v>359</v>
      </c>
      <c r="Q26" s="108">
        <f t="shared" si="0"/>
        <v>1.8634443094874751E-3</v>
      </c>
      <c r="S26" s="20">
        <f t="shared" si="4"/>
        <v>1.2</v>
      </c>
      <c r="T26" s="21">
        <f t="shared" si="5"/>
        <v>6</v>
      </c>
      <c r="U26" s="21">
        <f t="shared" si="6"/>
        <v>22.8</v>
      </c>
      <c r="V26" s="21">
        <f t="shared" si="7"/>
        <v>74.400000000000006</v>
      </c>
      <c r="W26" s="21">
        <f t="shared" si="8"/>
        <v>51.6</v>
      </c>
      <c r="X26" s="21">
        <f t="shared" si="9"/>
        <v>22.8</v>
      </c>
      <c r="Y26" s="21">
        <f t="shared" si="10"/>
        <v>37.200000000000003</v>
      </c>
      <c r="Z26" s="21">
        <f t="shared" si="11"/>
        <v>50.4</v>
      </c>
      <c r="AA26" s="21">
        <f t="shared" si="12"/>
        <v>39.6</v>
      </c>
      <c r="AB26" s="21">
        <f t="shared" si="13"/>
        <v>58.8</v>
      </c>
      <c r="AC26" s="21">
        <f t="shared" si="14"/>
        <v>40.800000000000004</v>
      </c>
      <c r="AD26" s="24">
        <f t="shared" si="15"/>
        <v>25.2</v>
      </c>
      <c r="AF26" s="15">
        <f t="shared" si="2"/>
        <v>430.8</v>
      </c>
    </row>
    <row r="27" spans="1:32" x14ac:dyDescent="0.25">
      <c r="A27" s="75">
        <v>238</v>
      </c>
      <c r="B27" s="75" t="str">
        <f>INDEX('FY15 DataDump'!$A$2:$H$5000, MATCH('FY15 Individual Analysis'!A27, 'FY15 DataDump'!$C$2:$C$5000, 0), MATCH('FY15 DataDump'!$B$1, 'FY15 DataDump'!$A$1:$H$1))</f>
        <v>BOXED GOODS</v>
      </c>
      <c r="C27" s="75" t="str">
        <f>INDEX('FY15 DataDump'!$A$2:$H$5000, MATCH('FY15 Individual Analysis'!A27, 'FY15 DataDump'!$C$2:$C$5000, 0), MATCH('FY15 DataDump'!$D$1, 'FY15 DataDump'!$A$1:$H$1))</f>
        <v>Pop Tart Frosted S'mores</v>
      </c>
      <c r="D27" s="27">
        <f>SUMIFS('FY15 DataDump'!$E$2:$E$5000, 'FY15 DataDump'!$C$2:$C$5000, 'FY15 Individual Analysis'!$A27, 'FY15 DataDump'!$H$2:$H$5000, D$2)</f>
        <v>0</v>
      </c>
      <c r="E27" s="27">
        <f>SUMIFS('FY15 DataDump'!$E$2:$E$5000, 'FY15 DataDump'!$C$2:$C$5000, 'FY15 Individual Analysis'!$A27, 'FY15 DataDump'!$H$2:$H$5000, E$2)</f>
        <v>0</v>
      </c>
      <c r="F27" s="27">
        <f>SUMIFS('FY15 DataDump'!$E$2:$E$5000, 'FY15 DataDump'!$C$2:$C$5000, 'FY15 Individual Analysis'!$A27, 'FY15 DataDump'!$H$2:$H$5000, F$2)</f>
        <v>0</v>
      </c>
      <c r="G27" s="27">
        <f>SUMIFS('FY15 DataDump'!$E$2:$E$5000, 'FY15 DataDump'!$C$2:$C$5000, 'FY15 Individual Analysis'!$A27, 'FY15 DataDump'!$H$2:$H$5000, G$2)</f>
        <v>6</v>
      </c>
      <c r="H27" s="27">
        <f>SUMIFS('FY15 DataDump'!$E$2:$E$5000, 'FY15 DataDump'!$C$2:$C$5000, 'FY15 Individual Analysis'!$A27, 'FY15 DataDump'!$H$2:$H$5000, H$2)</f>
        <v>0</v>
      </c>
      <c r="I27" s="27">
        <f>SUMIFS('FY15 DataDump'!$E$2:$E$5000, 'FY15 DataDump'!$C$2:$C$5000, 'FY15 Individual Analysis'!$A27, 'FY15 DataDump'!$H$2:$H$5000, I$2)</f>
        <v>0</v>
      </c>
      <c r="J27" s="27">
        <f>SUMIFS('FY15 DataDump'!$E$2:$E$5000, 'FY15 DataDump'!$C$2:$C$5000, 'FY15 Individual Analysis'!$A27, 'FY15 DataDump'!$H$2:$H$5000, J$2)</f>
        <v>0</v>
      </c>
      <c r="K27" s="27">
        <f>SUMIFS('FY15 DataDump'!$E$2:$E$5000, 'FY15 DataDump'!$C$2:$C$5000, 'FY15 Individual Analysis'!$A27, 'FY15 DataDump'!$H$2:$H$5000, K$2)</f>
        <v>0</v>
      </c>
      <c r="L27" s="27">
        <f>SUMIFS('FY15 DataDump'!$E$2:$E$5000, 'FY15 DataDump'!$C$2:$C$5000, 'FY15 Individual Analysis'!$A27, 'FY15 DataDump'!$H$2:$H$5000, L$2)</f>
        <v>0</v>
      </c>
      <c r="M27" s="27">
        <f>SUMIFS('FY15 DataDump'!$E$2:$E$5000, 'FY15 DataDump'!$C$2:$C$5000, 'FY15 Individual Analysis'!$A27, 'FY15 DataDump'!$H$2:$H$5000, M$2)</f>
        <v>0</v>
      </c>
      <c r="N27" s="27">
        <f>SUMIFS('FY15 DataDump'!$E$2:$E$5000, 'FY15 DataDump'!$C$2:$C$5000, 'FY15 Individual Analysis'!$A27, 'FY15 DataDump'!$H$2:$H$5000, N$2)</f>
        <v>0</v>
      </c>
      <c r="O27" s="27">
        <f>SUMIFS('FY15 DataDump'!$E$2:$E$5000, 'FY15 DataDump'!$C$2:$C$5000, 'FY15 Individual Analysis'!$A27, 'FY15 DataDump'!$H$2:$H$5000, O$2)</f>
        <v>11</v>
      </c>
      <c r="P27" s="27">
        <f t="shared" si="3"/>
        <v>17</v>
      </c>
      <c r="Q27" s="108">
        <f t="shared" si="0"/>
        <v>8.8241095435340035E-5</v>
      </c>
      <c r="S27" s="20">
        <f t="shared" si="4"/>
        <v>0</v>
      </c>
      <c r="T27" s="21">
        <f t="shared" si="5"/>
        <v>0</v>
      </c>
      <c r="U27" s="21">
        <f t="shared" si="6"/>
        <v>0</v>
      </c>
      <c r="V27" s="21">
        <f t="shared" si="7"/>
        <v>7.2</v>
      </c>
      <c r="W27" s="21">
        <f t="shared" si="8"/>
        <v>0</v>
      </c>
      <c r="X27" s="21">
        <f t="shared" si="9"/>
        <v>0</v>
      </c>
      <c r="Y27" s="21">
        <f t="shared" si="10"/>
        <v>0</v>
      </c>
      <c r="Z27" s="21">
        <f t="shared" si="11"/>
        <v>0</v>
      </c>
      <c r="AA27" s="21">
        <f t="shared" si="12"/>
        <v>0</v>
      </c>
      <c r="AB27" s="21">
        <f t="shared" si="13"/>
        <v>0</v>
      </c>
      <c r="AC27" s="21">
        <f t="shared" si="14"/>
        <v>0</v>
      </c>
      <c r="AD27" s="24">
        <f t="shared" si="15"/>
        <v>13.2</v>
      </c>
      <c r="AF27" s="15">
        <f t="shared" si="2"/>
        <v>20.399999999999999</v>
      </c>
    </row>
    <row r="28" spans="1:32" x14ac:dyDescent="0.25">
      <c r="A28" s="75">
        <v>240</v>
      </c>
      <c r="B28" s="75" t="str">
        <f>INDEX('FY15 DataDump'!$A$2:$H$5000, MATCH('FY15 Individual Analysis'!A28, 'FY15 DataDump'!$C$2:$C$5000, 0), MATCH('FY15 DataDump'!$B$1, 'FY15 DataDump'!$A$1:$H$1))</f>
        <v>BOXED GOODS</v>
      </c>
      <c r="C28" s="75" t="str">
        <f>INDEX('FY15 DataDump'!$A$2:$H$5000, MATCH('FY15 Individual Analysis'!A28, 'FY15 DataDump'!$C$2:$C$5000, 0), MATCH('FY15 DataDump'!$D$1, 'FY15 DataDump'!$A$1:$H$1))</f>
        <v>POP TARTS STRAWBERRY</v>
      </c>
      <c r="D28" s="27">
        <f>SUMIFS('FY15 DataDump'!$E$2:$E$5000, 'FY15 DataDump'!$C$2:$C$5000, 'FY15 Individual Analysis'!$A28, 'FY15 DataDump'!$H$2:$H$5000, D$2)</f>
        <v>4</v>
      </c>
      <c r="E28" s="27">
        <f>SUMIFS('FY15 DataDump'!$E$2:$E$5000, 'FY15 DataDump'!$C$2:$C$5000, 'FY15 Individual Analysis'!$A28, 'FY15 DataDump'!$H$2:$H$5000, E$2)</f>
        <v>9</v>
      </c>
      <c r="F28" s="27">
        <f>SUMIFS('FY15 DataDump'!$E$2:$E$5000, 'FY15 DataDump'!$C$2:$C$5000, 'FY15 Individual Analysis'!$A28, 'FY15 DataDump'!$H$2:$H$5000, F$2)</f>
        <v>25</v>
      </c>
      <c r="G28" s="27">
        <f>SUMIFS('FY15 DataDump'!$E$2:$E$5000, 'FY15 DataDump'!$C$2:$C$5000, 'FY15 Individual Analysis'!$A28, 'FY15 DataDump'!$H$2:$H$5000, G$2)</f>
        <v>74</v>
      </c>
      <c r="H28" s="27">
        <f>SUMIFS('FY15 DataDump'!$E$2:$E$5000, 'FY15 DataDump'!$C$2:$C$5000, 'FY15 Individual Analysis'!$A28, 'FY15 DataDump'!$H$2:$H$5000, H$2)</f>
        <v>60</v>
      </c>
      <c r="I28" s="27">
        <f>SUMIFS('FY15 DataDump'!$E$2:$E$5000, 'FY15 DataDump'!$C$2:$C$5000, 'FY15 Individual Analysis'!$A28, 'FY15 DataDump'!$H$2:$H$5000, I$2)</f>
        <v>23</v>
      </c>
      <c r="J28" s="27">
        <f>SUMIFS('FY15 DataDump'!$E$2:$E$5000, 'FY15 DataDump'!$C$2:$C$5000, 'FY15 Individual Analysis'!$A28, 'FY15 DataDump'!$H$2:$H$5000, J$2)</f>
        <v>57</v>
      </c>
      <c r="K28" s="27">
        <f>SUMIFS('FY15 DataDump'!$E$2:$E$5000, 'FY15 DataDump'!$C$2:$C$5000, 'FY15 Individual Analysis'!$A28, 'FY15 DataDump'!$H$2:$H$5000, K$2)</f>
        <v>76</v>
      </c>
      <c r="L28" s="27">
        <f>SUMIFS('FY15 DataDump'!$E$2:$E$5000, 'FY15 DataDump'!$C$2:$C$5000, 'FY15 Individual Analysis'!$A28, 'FY15 DataDump'!$H$2:$H$5000, L$2)</f>
        <v>41</v>
      </c>
      <c r="M28" s="27">
        <f>SUMIFS('FY15 DataDump'!$E$2:$E$5000, 'FY15 DataDump'!$C$2:$C$5000, 'FY15 Individual Analysis'!$A28, 'FY15 DataDump'!$H$2:$H$5000, M$2)</f>
        <v>73</v>
      </c>
      <c r="N28" s="27">
        <f>SUMIFS('FY15 DataDump'!$E$2:$E$5000, 'FY15 DataDump'!$C$2:$C$5000, 'FY15 Individual Analysis'!$A28, 'FY15 DataDump'!$H$2:$H$5000, N$2)</f>
        <v>73</v>
      </c>
      <c r="O28" s="27">
        <f>SUMIFS('FY15 DataDump'!$E$2:$E$5000, 'FY15 DataDump'!$C$2:$C$5000, 'FY15 Individual Analysis'!$A28, 'FY15 DataDump'!$H$2:$H$5000, O$2)</f>
        <v>44</v>
      </c>
      <c r="P28" s="27">
        <f t="shared" si="3"/>
        <v>559</v>
      </c>
      <c r="Q28" s="108">
        <f t="shared" si="0"/>
        <v>2.9015748440208871E-3</v>
      </c>
      <c r="S28" s="20">
        <f t="shared" si="4"/>
        <v>4.8</v>
      </c>
      <c r="T28" s="21">
        <f t="shared" si="5"/>
        <v>10.8</v>
      </c>
      <c r="U28" s="21">
        <f t="shared" si="6"/>
        <v>30</v>
      </c>
      <c r="V28" s="21">
        <f t="shared" si="7"/>
        <v>88.8</v>
      </c>
      <c r="W28" s="21">
        <f t="shared" si="8"/>
        <v>71.999999999999986</v>
      </c>
      <c r="X28" s="21">
        <f t="shared" si="9"/>
        <v>27.599999999999998</v>
      </c>
      <c r="Y28" s="21">
        <f t="shared" si="10"/>
        <v>68.399999999999991</v>
      </c>
      <c r="Z28" s="21">
        <f t="shared" si="11"/>
        <v>91.199999999999989</v>
      </c>
      <c r="AA28" s="21">
        <f t="shared" si="12"/>
        <v>49.199999999999996</v>
      </c>
      <c r="AB28" s="21">
        <f t="shared" si="13"/>
        <v>87.6</v>
      </c>
      <c r="AC28" s="21">
        <f t="shared" si="14"/>
        <v>87.6</v>
      </c>
      <c r="AD28" s="24">
        <f t="shared" si="15"/>
        <v>52.8</v>
      </c>
      <c r="AF28" s="15">
        <f t="shared" si="2"/>
        <v>670.8</v>
      </c>
    </row>
    <row r="29" spans="1:32" x14ac:dyDescent="0.25">
      <c r="A29" s="75">
        <v>263</v>
      </c>
      <c r="B29" s="75" t="str">
        <f>INDEX('FY15 DataDump'!$A$2:$H$5000, MATCH('FY15 Individual Analysis'!A29, 'FY15 DataDump'!$C$2:$C$5000, 0), MATCH('FY15 DataDump'!$B$1, 'FY15 DataDump'!$A$1:$H$1))</f>
        <v>BOXED GOODS</v>
      </c>
      <c r="C29" s="75" t="str">
        <f>INDEX('FY15 DataDump'!$A$2:$H$5000, MATCH('FY15 Individual Analysis'!A29, 'FY15 DataDump'!$C$2:$C$5000, 0), MATCH('FY15 DataDump'!$D$1, 'FY15 DataDump'!$A$1:$H$1))</f>
        <v>POP TARTS CHERRY</v>
      </c>
      <c r="D29" s="27">
        <f>SUMIFS('FY15 DataDump'!$E$2:$E$5000, 'FY15 DataDump'!$C$2:$C$5000, 'FY15 Individual Analysis'!$A29, 'FY15 DataDump'!$H$2:$H$5000, D$2)</f>
        <v>8</v>
      </c>
      <c r="E29" s="27">
        <f>SUMIFS('FY15 DataDump'!$E$2:$E$5000, 'FY15 DataDump'!$C$2:$C$5000, 'FY15 Individual Analysis'!$A29, 'FY15 DataDump'!$H$2:$H$5000, E$2)</f>
        <v>0</v>
      </c>
      <c r="F29" s="27">
        <f>SUMIFS('FY15 DataDump'!$E$2:$E$5000, 'FY15 DataDump'!$C$2:$C$5000, 'FY15 Individual Analysis'!$A29, 'FY15 DataDump'!$H$2:$H$5000, F$2)</f>
        <v>2</v>
      </c>
      <c r="G29" s="27">
        <f>SUMIFS('FY15 DataDump'!$E$2:$E$5000, 'FY15 DataDump'!$C$2:$C$5000, 'FY15 Individual Analysis'!$A29, 'FY15 DataDump'!$H$2:$H$5000, G$2)</f>
        <v>17</v>
      </c>
      <c r="H29" s="27">
        <f>SUMIFS('FY15 DataDump'!$E$2:$E$5000, 'FY15 DataDump'!$C$2:$C$5000, 'FY15 Individual Analysis'!$A29, 'FY15 DataDump'!$H$2:$H$5000, H$2)</f>
        <v>0</v>
      </c>
      <c r="I29" s="27">
        <f>SUMIFS('FY15 DataDump'!$E$2:$E$5000, 'FY15 DataDump'!$C$2:$C$5000, 'FY15 Individual Analysis'!$A29, 'FY15 DataDump'!$H$2:$H$5000, I$2)</f>
        <v>6</v>
      </c>
      <c r="J29" s="27">
        <f>SUMIFS('FY15 DataDump'!$E$2:$E$5000, 'FY15 DataDump'!$C$2:$C$5000, 'FY15 Individual Analysis'!$A29, 'FY15 DataDump'!$H$2:$H$5000, J$2)</f>
        <v>18</v>
      </c>
      <c r="K29" s="27">
        <f>SUMIFS('FY15 DataDump'!$E$2:$E$5000, 'FY15 DataDump'!$C$2:$C$5000, 'FY15 Individual Analysis'!$A29, 'FY15 DataDump'!$H$2:$H$5000, K$2)</f>
        <v>26</v>
      </c>
      <c r="L29" s="27">
        <f>SUMIFS('FY15 DataDump'!$E$2:$E$5000, 'FY15 DataDump'!$C$2:$C$5000, 'FY15 Individual Analysis'!$A29, 'FY15 DataDump'!$H$2:$H$5000, L$2)</f>
        <v>27</v>
      </c>
      <c r="M29" s="27">
        <f>SUMIFS('FY15 DataDump'!$E$2:$E$5000, 'FY15 DataDump'!$C$2:$C$5000, 'FY15 Individual Analysis'!$A29, 'FY15 DataDump'!$H$2:$H$5000, M$2)</f>
        <v>25</v>
      </c>
      <c r="N29" s="27">
        <f>SUMIFS('FY15 DataDump'!$E$2:$E$5000, 'FY15 DataDump'!$C$2:$C$5000, 'FY15 Individual Analysis'!$A29, 'FY15 DataDump'!$H$2:$H$5000, N$2)</f>
        <v>33</v>
      </c>
      <c r="O29" s="27">
        <f>SUMIFS('FY15 DataDump'!$E$2:$E$5000, 'FY15 DataDump'!$C$2:$C$5000, 'FY15 Individual Analysis'!$A29, 'FY15 DataDump'!$H$2:$H$5000, O$2)</f>
        <v>9</v>
      </c>
      <c r="P29" s="27">
        <f t="shared" si="3"/>
        <v>171</v>
      </c>
      <c r="Q29" s="108">
        <f t="shared" si="0"/>
        <v>8.8760160702606745E-4</v>
      </c>
      <c r="S29" s="20">
        <f t="shared" si="4"/>
        <v>9.6</v>
      </c>
      <c r="T29" s="21">
        <f t="shared" si="5"/>
        <v>0</v>
      </c>
      <c r="U29" s="21">
        <f t="shared" si="6"/>
        <v>2.4</v>
      </c>
      <c r="V29" s="21">
        <f t="shared" si="7"/>
        <v>20.399999999999999</v>
      </c>
      <c r="W29" s="21">
        <f t="shared" si="8"/>
        <v>0</v>
      </c>
      <c r="X29" s="21">
        <f t="shared" si="9"/>
        <v>7.1999999999999993</v>
      </c>
      <c r="Y29" s="21">
        <f t="shared" si="10"/>
        <v>21.599999999999998</v>
      </c>
      <c r="Z29" s="21">
        <f t="shared" si="11"/>
        <v>31.199999999999996</v>
      </c>
      <c r="AA29" s="21">
        <f t="shared" si="12"/>
        <v>32.4</v>
      </c>
      <c r="AB29" s="21">
        <f t="shared" si="13"/>
        <v>29.999999999999996</v>
      </c>
      <c r="AC29" s="21">
        <f t="shared" si="14"/>
        <v>39.599999999999994</v>
      </c>
      <c r="AD29" s="24">
        <f t="shared" si="15"/>
        <v>10.799999999999999</v>
      </c>
      <c r="AF29" s="15">
        <f t="shared" si="2"/>
        <v>205.2</v>
      </c>
    </row>
    <row r="30" spans="1:32" x14ac:dyDescent="0.25">
      <c r="A30" s="75">
        <v>265</v>
      </c>
      <c r="B30" s="75" t="str">
        <f>INDEX('FY15 DataDump'!$A$2:$H$5000, MATCH('FY15 Individual Analysis'!A30, 'FY15 DataDump'!$C$2:$C$5000, 0), MATCH('FY15 DataDump'!$B$1, 'FY15 DataDump'!$A$1:$H$1))</f>
        <v>BOXED GOODS</v>
      </c>
      <c r="C30" s="75" t="str">
        <f>INDEX('FY15 DataDump'!$A$2:$H$5000, MATCH('FY15 Individual Analysis'!A30, 'FY15 DataDump'!$C$2:$C$5000, 0), MATCH('FY15 DataDump'!$D$1, 'FY15 DataDump'!$A$1:$H$1))</f>
        <v>Oberto Smok A Roni</v>
      </c>
      <c r="D30" s="27">
        <f>SUMIFS('FY15 DataDump'!$E$2:$E$5000, 'FY15 DataDump'!$C$2:$C$5000, 'FY15 Individual Analysis'!$A30, 'FY15 DataDump'!$H$2:$H$5000, D$2)</f>
        <v>32</v>
      </c>
      <c r="E30" s="27">
        <f>SUMIFS('FY15 DataDump'!$E$2:$E$5000, 'FY15 DataDump'!$C$2:$C$5000, 'FY15 Individual Analysis'!$A30, 'FY15 DataDump'!$H$2:$H$5000, E$2)</f>
        <v>21</v>
      </c>
      <c r="F30" s="27">
        <f>SUMIFS('FY15 DataDump'!$E$2:$E$5000, 'FY15 DataDump'!$C$2:$C$5000, 'FY15 Individual Analysis'!$A30, 'FY15 DataDump'!$H$2:$H$5000, F$2)</f>
        <v>32</v>
      </c>
      <c r="G30" s="27">
        <f>SUMIFS('FY15 DataDump'!$E$2:$E$5000, 'FY15 DataDump'!$C$2:$C$5000, 'FY15 Individual Analysis'!$A30, 'FY15 DataDump'!$H$2:$H$5000, G$2)</f>
        <v>92</v>
      </c>
      <c r="H30" s="27">
        <f>SUMIFS('FY15 DataDump'!$E$2:$E$5000, 'FY15 DataDump'!$C$2:$C$5000, 'FY15 Individual Analysis'!$A30, 'FY15 DataDump'!$H$2:$H$5000, H$2)</f>
        <v>64</v>
      </c>
      <c r="I30" s="27">
        <f>SUMIFS('FY15 DataDump'!$E$2:$E$5000, 'FY15 DataDump'!$C$2:$C$5000, 'FY15 Individual Analysis'!$A30, 'FY15 DataDump'!$H$2:$H$5000, I$2)</f>
        <v>24</v>
      </c>
      <c r="J30" s="27">
        <f>SUMIFS('FY15 DataDump'!$E$2:$E$5000, 'FY15 DataDump'!$C$2:$C$5000, 'FY15 Individual Analysis'!$A30, 'FY15 DataDump'!$H$2:$H$5000, J$2)</f>
        <v>66</v>
      </c>
      <c r="K30" s="27">
        <f>SUMIFS('FY15 DataDump'!$E$2:$E$5000, 'FY15 DataDump'!$C$2:$C$5000, 'FY15 Individual Analysis'!$A30, 'FY15 DataDump'!$H$2:$H$5000, K$2)</f>
        <v>86</v>
      </c>
      <c r="L30" s="27">
        <f>SUMIFS('FY15 DataDump'!$E$2:$E$5000, 'FY15 DataDump'!$C$2:$C$5000, 'FY15 Individual Analysis'!$A30, 'FY15 DataDump'!$H$2:$H$5000, L$2)</f>
        <v>78</v>
      </c>
      <c r="M30" s="27">
        <f>SUMIFS('FY15 DataDump'!$E$2:$E$5000, 'FY15 DataDump'!$C$2:$C$5000, 'FY15 Individual Analysis'!$A30, 'FY15 DataDump'!$H$2:$H$5000, M$2)</f>
        <v>77</v>
      </c>
      <c r="N30" s="27">
        <f>SUMIFS('FY15 DataDump'!$E$2:$E$5000, 'FY15 DataDump'!$C$2:$C$5000, 'FY15 Individual Analysis'!$A30, 'FY15 DataDump'!$H$2:$H$5000, N$2)</f>
        <v>83</v>
      </c>
      <c r="O30" s="27">
        <f>SUMIFS('FY15 DataDump'!$E$2:$E$5000, 'FY15 DataDump'!$C$2:$C$5000, 'FY15 Individual Analysis'!$A30, 'FY15 DataDump'!$H$2:$H$5000, O$2)</f>
        <v>63</v>
      </c>
      <c r="P30" s="27">
        <f t="shared" si="3"/>
        <v>718</v>
      </c>
      <c r="Q30" s="108">
        <f t="shared" si="0"/>
        <v>3.7268886189749501E-3</v>
      </c>
      <c r="S30" s="20">
        <f t="shared" si="4"/>
        <v>38.4</v>
      </c>
      <c r="T30" s="21">
        <f t="shared" si="5"/>
        <v>25.2</v>
      </c>
      <c r="U30" s="21">
        <f t="shared" si="6"/>
        <v>38.4</v>
      </c>
      <c r="V30" s="21">
        <f t="shared" si="7"/>
        <v>110.4</v>
      </c>
      <c r="W30" s="21">
        <f t="shared" si="8"/>
        <v>76.8</v>
      </c>
      <c r="X30" s="21">
        <f t="shared" si="9"/>
        <v>28.8</v>
      </c>
      <c r="Y30" s="21">
        <f t="shared" si="10"/>
        <v>79.2</v>
      </c>
      <c r="Z30" s="21">
        <f t="shared" si="11"/>
        <v>103.2</v>
      </c>
      <c r="AA30" s="21">
        <f t="shared" si="12"/>
        <v>93.6</v>
      </c>
      <c r="AB30" s="21">
        <f t="shared" si="13"/>
        <v>92.4</v>
      </c>
      <c r="AC30" s="21">
        <f t="shared" si="14"/>
        <v>99.600000000000009</v>
      </c>
      <c r="AD30" s="24">
        <f t="shared" si="15"/>
        <v>75.599999999999994</v>
      </c>
      <c r="AF30" s="15">
        <f t="shared" si="2"/>
        <v>861.6</v>
      </c>
    </row>
    <row r="31" spans="1:32" x14ac:dyDescent="0.25">
      <c r="A31" s="75">
        <v>276</v>
      </c>
      <c r="B31" s="75" t="str">
        <f>INDEX('FY15 DataDump'!$A$2:$H$5000, MATCH('FY15 Individual Analysis'!A31, 'FY15 DataDump'!$C$2:$C$5000, 0), MATCH('FY15 DataDump'!$B$1, 'FY15 DataDump'!$A$1:$H$1))</f>
        <v>BOXED GOODS</v>
      </c>
      <c r="C31" s="75" t="str">
        <f>INDEX('FY15 DataDump'!$A$2:$H$5000, MATCH('FY15 Individual Analysis'!A31, 'FY15 DataDump'!$C$2:$C$5000, 0), MATCH('FY15 DataDump'!$D$1, 'FY15 DataDump'!$A$1:$H$1))</f>
        <v>NONGSHIM SHIN BOWL</v>
      </c>
      <c r="D31" s="27">
        <f>SUMIFS('FY15 DataDump'!$E$2:$E$5000, 'FY15 DataDump'!$C$2:$C$5000, 'FY15 Individual Analysis'!$A31, 'FY15 DataDump'!$H$2:$H$5000, D$2)</f>
        <v>32</v>
      </c>
      <c r="E31" s="27">
        <f>SUMIFS('FY15 DataDump'!$E$2:$E$5000, 'FY15 DataDump'!$C$2:$C$5000, 'FY15 Individual Analysis'!$A31, 'FY15 DataDump'!$H$2:$H$5000, E$2)</f>
        <v>51</v>
      </c>
      <c r="F31" s="27">
        <f>SUMIFS('FY15 DataDump'!$E$2:$E$5000, 'FY15 DataDump'!$C$2:$C$5000, 'FY15 Individual Analysis'!$A31, 'FY15 DataDump'!$H$2:$H$5000, F$2)</f>
        <v>67</v>
      </c>
      <c r="G31" s="27">
        <f>SUMIFS('FY15 DataDump'!$E$2:$E$5000, 'FY15 DataDump'!$C$2:$C$5000, 'FY15 Individual Analysis'!$A31, 'FY15 DataDump'!$H$2:$H$5000, G$2)</f>
        <v>166</v>
      </c>
      <c r="H31" s="27">
        <f>SUMIFS('FY15 DataDump'!$E$2:$E$5000, 'FY15 DataDump'!$C$2:$C$5000, 'FY15 Individual Analysis'!$A31, 'FY15 DataDump'!$H$2:$H$5000, H$2)</f>
        <v>98</v>
      </c>
      <c r="I31" s="27">
        <f>SUMIFS('FY15 DataDump'!$E$2:$E$5000, 'FY15 DataDump'!$C$2:$C$5000, 'FY15 Individual Analysis'!$A31, 'FY15 DataDump'!$H$2:$H$5000, I$2)</f>
        <v>38</v>
      </c>
      <c r="J31" s="27">
        <f>SUMIFS('FY15 DataDump'!$E$2:$E$5000, 'FY15 DataDump'!$C$2:$C$5000, 'FY15 Individual Analysis'!$A31, 'FY15 DataDump'!$H$2:$H$5000, J$2)</f>
        <v>106</v>
      </c>
      <c r="K31" s="27">
        <f>SUMIFS('FY15 DataDump'!$E$2:$E$5000, 'FY15 DataDump'!$C$2:$C$5000, 'FY15 Individual Analysis'!$A31, 'FY15 DataDump'!$H$2:$H$5000, K$2)</f>
        <v>142</v>
      </c>
      <c r="L31" s="27">
        <f>SUMIFS('FY15 DataDump'!$E$2:$E$5000, 'FY15 DataDump'!$C$2:$C$5000, 'FY15 Individual Analysis'!$A31, 'FY15 DataDump'!$H$2:$H$5000, L$2)</f>
        <v>116</v>
      </c>
      <c r="M31" s="27">
        <f>SUMIFS('FY15 DataDump'!$E$2:$E$5000, 'FY15 DataDump'!$C$2:$C$5000, 'FY15 Individual Analysis'!$A31, 'FY15 DataDump'!$H$2:$H$5000, M$2)</f>
        <v>141</v>
      </c>
      <c r="N31" s="27">
        <f>SUMIFS('FY15 DataDump'!$E$2:$E$5000, 'FY15 DataDump'!$C$2:$C$5000, 'FY15 Individual Analysis'!$A31, 'FY15 DataDump'!$H$2:$H$5000, N$2)</f>
        <v>131</v>
      </c>
      <c r="O31" s="27">
        <f>SUMIFS('FY15 DataDump'!$E$2:$E$5000, 'FY15 DataDump'!$C$2:$C$5000, 'FY15 Individual Analysis'!$A31, 'FY15 DataDump'!$H$2:$H$5000, O$2)</f>
        <v>91</v>
      </c>
      <c r="P31" s="27">
        <f t="shared" si="3"/>
        <v>1179</v>
      </c>
      <c r="Q31" s="108">
        <f t="shared" si="0"/>
        <v>6.1197795010744654E-3</v>
      </c>
      <c r="S31" s="20">
        <f t="shared" si="4"/>
        <v>38.4</v>
      </c>
      <c r="T31" s="21">
        <f t="shared" si="5"/>
        <v>61.199999999999996</v>
      </c>
      <c r="U31" s="21">
        <f t="shared" si="6"/>
        <v>80.400000000000006</v>
      </c>
      <c r="V31" s="21">
        <f t="shared" si="7"/>
        <v>199.20000000000002</v>
      </c>
      <c r="W31" s="21">
        <f t="shared" si="8"/>
        <v>117.59999999999998</v>
      </c>
      <c r="X31" s="21">
        <f t="shared" si="9"/>
        <v>45.599999999999994</v>
      </c>
      <c r="Y31" s="21">
        <f t="shared" si="10"/>
        <v>127.19999999999999</v>
      </c>
      <c r="Z31" s="21">
        <f t="shared" si="11"/>
        <v>170.39999999999998</v>
      </c>
      <c r="AA31" s="21">
        <f t="shared" si="12"/>
        <v>139.19999999999999</v>
      </c>
      <c r="AB31" s="21">
        <f t="shared" si="13"/>
        <v>169.2</v>
      </c>
      <c r="AC31" s="21">
        <f t="shared" si="14"/>
        <v>157.19999999999999</v>
      </c>
      <c r="AD31" s="24">
        <f t="shared" si="15"/>
        <v>109.19999999999999</v>
      </c>
      <c r="AF31" s="15">
        <f t="shared" si="2"/>
        <v>1414.8</v>
      </c>
    </row>
    <row r="32" spans="1:32" x14ac:dyDescent="0.25">
      <c r="A32" s="75">
        <v>285</v>
      </c>
      <c r="B32" s="75" t="str">
        <f>INDEX('FY15 DataDump'!$A$2:$H$5000, MATCH('FY15 Individual Analysis'!A32, 'FY15 DataDump'!$C$2:$C$5000, 0), MATCH('FY15 DataDump'!$B$1, 'FY15 DataDump'!$A$1:$H$1))</f>
        <v>BOXED GOODS</v>
      </c>
      <c r="C32" s="75" t="str">
        <f>INDEX('FY15 DataDump'!$A$2:$H$5000, MATCH('FY15 Individual Analysis'!A32, 'FY15 DataDump'!$C$2:$C$5000, 0), MATCH('FY15 DataDump'!$D$1, 'FY15 DataDump'!$A$1:$H$1))</f>
        <v>Oberto Peppered Jerky</v>
      </c>
      <c r="D32" s="27">
        <f>SUMIFS('FY15 DataDump'!$E$2:$E$5000, 'FY15 DataDump'!$C$2:$C$5000, 'FY15 Individual Analysis'!$A32, 'FY15 DataDump'!$H$2:$H$5000, D$2)</f>
        <v>22</v>
      </c>
      <c r="E32" s="27">
        <f>SUMIFS('FY15 DataDump'!$E$2:$E$5000, 'FY15 DataDump'!$C$2:$C$5000, 'FY15 Individual Analysis'!$A32, 'FY15 DataDump'!$H$2:$H$5000, E$2)</f>
        <v>16</v>
      </c>
      <c r="F32" s="27">
        <f>SUMIFS('FY15 DataDump'!$E$2:$E$5000, 'FY15 DataDump'!$C$2:$C$5000, 'FY15 Individual Analysis'!$A32, 'FY15 DataDump'!$H$2:$H$5000, F$2)</f>
        <v>18</v>
      </c>
      <c r="G32" s="27">
        <f>SUMIFS('FY15 DataDump'!$E$2:$E$5000, 'FY15 DataDump'!$C$2:$C$5000, 'FY15 Individual Analysis'!$A32, 'FY15 DataDump'!$H$2:$H$5000, G$2)</f>
        <v>70</v>
      </c>
      <c r="H32" s="27">
        <f>SUMIFS('FY15 DataDump'!$E$2:$E$5000, 'FY15 DataDump'!$C$2:$C$5000, 'FY15 Individual Analysis'!$A32, 'FY15 DataDump'!$H$2:$H$5000, H$2)</f>
        <v>42</v>
      </c>
      <c r="I32" s="27">
        <f>SUMIFS('FY15 DataDump'!$E$2:$E$5000, 'FY15 DataDump'!$C$2:$C$5000, 'FY15 Individual Analysis'!$A32, 'FY15 DataDump'!$H$2:$H$5000, I$2)</f>
        <v>7</v>
      </c>
      <c r="J32" s="27">
        <f>SUMIFS('FY15 DataDump'!$E$2:$E$5000, 'FY15 DataDump'!$C$2:$C$5000, 'FY15 Individual Analysis'!$A32, 'FY15 DataDump'!$H$2:$H$5000, J$2)</f>
        <v>55</v>
      </c>
      <c r="K32" s="27">
        <f>SUMIFS('FY15 DataDump'!$E$2:$E$5000, 'FY15 DataDump'!$C$2:$C$5000, 'FY15 Individual Analysis'!$A32, 'FY15 DataDump'!$H$2:$H$5000, K$2)</f>
        <v>55</v>
      </c>
      <c r="L32" s="27">
        <f>SUMIFS('FY15 DataDump'!$E$2:$E$5000, 'FY15 DataDump'!$C$2:$C$5000, 'FY15 Individual Analysis'!$A32, 'FY15 DataDump'!$H$2:$H$5000, L$2)</f>
        <v>60</v>
      </c>
      <c r="M32" s="27">
        <f>SUMIFS('FY15 DataDump'!$E$2:$E$5000, 'FY15 DataDump'!$C$2:$C$5000, 'FY15 Individual Analysis'!$A32, 'FY15 DataDump'!$H$2:$H$5000, M$2)</f>
        <v>69</v>
      </c>
      <c r="N32" s="27">
        <f>SUMIFS('FY15 DataDump'!$E$2:$E$5000, 'FY15 DataDump'!$C$2:$C$5000, 'FY15 Individual Analysis'!$A32, 'FY15 DataDump'!$H$2:$H$5000, N$2)</f>
        <v>52</v>
      </c>
      <c r="O32" s="27">
        <f>SUMIFS('FY15 DataDump'!$E$2:$E$5000, 'FY15 DataDump'!$C$2:$C$5000, 'FY15 Individual Analysis'!$A32, 'FY15 DataDump'!$H$2:$H$5000, O$2)</f>
        <v>38</v>
      </c>
      <c r="P32" s="27">
        <f t="shared" si="3"/>
        <v>504</v>
      </c>
      <c r="Q32" s="108">
        <f t="shared" si="0"/>
        <v>2.616088947024199E-3</v>
      </c>
      <c r="S32" s="20">
        <f t="shared" si="4"/>
        <v>26.399999999999995</v>
      </c>
      <c r="T32" s="21">
        <f t="shared" si="5"/>
        <v>19.199999999999996</v>
      </c>
      <c r="U32" s="21">
        <f t="shared" si="6"/>
        <v>21.599999999999998</v>
      </c>
      <c r="V32" s="21">
        <f t="shared" si="7"/>
        <v>84</v>
      </c>
      <c r="W32" s="21">
        <f t="shared" si="8"/>
        <v>50.399999999999991</v>
      </c>
      <c r="X32" s="21">
        <f t="shared" si="9"/>
        <v>8.3999999999999986</v>
      </c>
      <c r="Y32" s="21">
        <f t="shared" si="10"/>
        <v>66</v>
      </c>
      <c r="Z32" s="21">
        <f t="shared" si="11"/>
        <v>66</v>
      </c>
      <c r="AA32" s="21">
        <f t="shared" si="12"/>
        <v>71.999999999999986</v>
      </c>
      <c r="AB32" s="21">
        <f t="shared" si="13"/>
        <v>82.8</v>
      </c>
      <c r="AC32" s="21">
        <f t="shared" si="14"/>
        <v>62.399999999999991</v>
      </c>
      <c r="AD32" s="24">
        <f t="shared" si="15"/>
        <v>45.599999999999994</v>
      </c>
      <c r="AF32" s="15">
        <f t="shared" si="2"/>
        <v>604.79999999999995</v>
      </c>
    </row>
    <row r="33" spans="1:32" x14ac:dyDescent="0.25">
      <c r="A33" s="75">
        <v>295</v>
      </c>
      <c r="B33" s="75" t="str">
        <f>INDEX('FY15 DataDump'!$A$2:$H$5000, MATCH('FY15 Individual Analysis'!A33, 'FY15 DataDump'!$C$2:$C$5000, 0), MATCH('FY15 DataDump'!$B$1, 'FY15 DataDump'!$A$1:$H$1))</f>
        <v>BOXED GOODS</v>
      </c>
      <c r="C33" s="75" t="str">
        <f>INDEX('FY15 DataDump'!$A$2:$H$5000, MATCH('FY15 Individual Analysis'!A33, 'FY15 DataDump'!$C$2:$C$5000, 0), MATCH('FY15 DataDump'!$D$1, 'FY15 DataDump'!$A$1:$H$1))</f>
        <v>Oberto Original Jerky</v>
      </c>
      <c r="D33" s="27">
        <f>SUMIFS('FY15 DataDump'!$E$2:$E$5000, 'FY15 DataDump'!$C$2:$C$5000, 'FY15 Individual Analysis'!$A33, 'FY15 DataDump'!$H$2:$H$5000, D$2)</f>
        <v>25</v>
      </c>
      <c r="E33" s="27">
        <f>SUMIFS('FY15 DataDump'!$E$2:$E$5000, 'FY15 DataDump'!$C$2:$C$5000, 'FY15 Individual Analysis'!$A33, 'FY15 DataDump'!$H$2:$H$5000, E$2)</f>
        <v>13</v>
      </c>
      <c r="F33" s="27">
        <f>SUMIFS('FY15 DataDump'!$E$2:$E$5000, 'FY15 DataDump'!$C$2:$C$5000, 'FY15 Individual Analysis'!$A33, 'FY15 DataDump'!$H$2:$H$5000, F$2)</f>
        <v>22</v>
      </c>
      <c r="G33" s="27">
        <f>SUMIFS('FY15 DataDump'!$E$2:$E$5000, 'FY15 DataDump'!$C$2:$C$5000, 'FY15 Individual Analysis'!$A33, 'FY15 DataDump'!$H$2:$H$5000, G$2)</f>
        <v>68</v>
      </c>
      <c r="H33" s="27">
        <f>SUMIFS('FY15 DataDump'!$E$2:$E$5000, 'FY15 DataDump'!$C$2:$C$5000, 'FY15 Individual Analysis'!$A33, 'FY15 DataDump'!$H$2:$H$5000, H$2)</f>
        <v>42</v>
      </c>
      <c r="I33" s="27">
        <f>SUMIFS('FY15 DataDump'!$E$2:$E$5000, 'FY15 DataDump'!$C$2:$C$5000, 'FY15 Individual Analysis'!$A33, 'FY15 DataDump'!$H$2:$H$5000, I$2)</f>
        <v>14</v>
      </c>
      <c r="J33" s="27">
        <f>SUMIFS('FY15 DataDump'!$E$2:$E$5000, 'FY15 DataDump'!$C$2:$C$5000, 'FY15 Individual Analysis'!$A33, 'FY15 DataDump'!$H$2:$H$5000, J$2)</f>
        <v>47</v>
      </c>
      <c r="K33" s="27">
        <f>SUMIFS('FY15 DataDump'!$E$2:$E$5000, 'FY15 DataDump'!$C$2:$C$5000, 'FY15 Individual Analysis'!$A33, 'FY15 DataDump'!$H$2:$H$5000, K$2)</f>
        <v>42</v>
      </c>
      <c r="L33" s="27">
        <f>SUMIFS('FY15 DataDump'!$E$2:$E$5000, 'FY15 DataDump'!$C$2:$C$5000, 'FY15 Individual Analysis'!$A33, 'FY15 DataDump'!$H$2:$H$5000, L$2)</f>
        <v>45</v>
      </c>
      <c r="M33" s="27">
        <f>SUMIFS('FY15 DataDump'!$E$2:$E$5000, 'FY15 DataDump'!$C$2:$C$5000, 'FY15 Individual Analysis'!$A33, 'FY15 DataDump'!$H$2:$H$5000, M$2)</f>
        <v>48</v>
      </c>
      <c r="N33" s="27">
        <f>SUMIFS('FY15 DataDump'!$E$2:$E$5000, 'FY15 DataDump'!$C$2:$C$5000, 'FY15 Individual Analysis'!$A33, 'FY15 DataDump'!$H$2:$H$5000, N$2)</f>
        <v>53</v>
      </c>
      <c r="O33" s="27">
        <f>SUMIFS('FY15 DataDump'!$E$2:$E$5000, 'FY15 DataDump'!$C$2:$C$5000, 'FY15 Individual Analysis'!$A33, 'FY15 DataDump'!$H$2:$H$5000, O$2)</f>
        <v>37</v>
      </c>
      <c r="P33" s="27">
        <f t="shared" si="3"/>
        <v>456</v>
      </c>
      <c r="Q33" s="108">
        <f t="shared" si="0"/>
        <v>2.3669376187361799E-3</v>
      </c>
      <c r="S33" s="20">
        <f t="shared" si="4"/>
        <v>30</v>
      </c>
      <c r="T33" s="21">
        <f t="shared" si="5"/>
        <v>15.6</v>
      </c>
      <c r="U33" s="21">
        <f t="shared" si="6"/>
        <v>26.400000000000002</v>
      </c>
      <c r="V33" s="21">
        <f t="shared" si="7"/>
        <v>81.600000000000009</v>
      </c>
      <c r="W33" s="21">
        <f t="shared" si="8"/>
        <v>50.4</v>
      </c>
      <c r="X33" s="21">
        <f t="shared" si="9"/>
        <v>16.8</v>
      </c>
      <c r="Y33" s="21">
        <f t="shared" si="10"/>
        <v>56.400000000000006</v>
      </c>
      <c r="Z33" s="21">
        <f t="shared" si="11"/>
        <v>50.4</v>
      </c>
      <c r="AA33" s="21">
        <f t="shared" si="12"/>
        <v>54.000000000000007</v>
      </c>
      <c r="AB33" s="21">
        <f t="shared" si="13"/>
        <v>57.6</v>
      </c>
      <c r="AC33" s="21">
        <f t="shared" si="14"/>
        <v>63.600000000000009</v>
      </c>
      <c r="AD33" s="24">
        <f t="shared" si="15"/>
        <v>44.400000000000006</v>
      </c>
      <c r="AF33" s="15">
        <f t="shared" si="2"/>
        <v>547.20000000000005</v>
      </c>
    </row>
    <row r="34" spans="1:32" x14ac:dyDescent="0.25">
      <c r="A34" s="75">
        <v>340</v>
      </c>
      <c r="B34" s="75" t="str">
        <f>INDEX('FY15 DataDump'!$A$2:$H$5000, MATCH('FY15 Individual Analysis'!A34, 'FY15 DataDump'!$C$2:$C$5000, 0), MATCH('FY15 DataDump'!$B$1, 'FY15 DataDump'!$A$1:$H$1))</f>
        <v>DRINKS</v>
      </c>
      <c r="C34" s="75" t="str">
        <f>INDEX('FY15 DataDump'!$A$2:$H$5000, MATCH('FY15 Individual Analysis'!A34, 'FY15 DataDump'!$C$2:$C$5000, 0), MATCH('FY15 DataDump'!$D$1, 'FY15 DataDump'!$A$1:$H$1))</f>
        <v>MINUTE MAID ORANGE</v>
      </c>
      <c r="D34" s="27">
        <f>SUMIFS('FY15 DataDump'!$E$2:$E$5000, 'FY15 DataDump'!$C$2:$C$5000, 'FY15 Individual Analysis'!$A34, 'FY15 DataDump'!$H$2:$H$5000, D$2)</f>
        <v>9</v>
      </c>
      <c r="E34" s="27">
        <f>SUMIFS('FY15 DataDump'!$E$2:$E$5000, 'FY15 DataDump'!$C$2:$C$5000, 'FY15 Individual Analysis'!$A34, 'FY15 DataDump'!$H$2:$H$5000, E$2)</f>
        <v>0</v>
      </c>
      <c r="F34" s="27">
        <f>SUMIFS('FY15 DataDump'!$E$2:$E$5000, 'FY15 DataDump'!$C$2:$C$5000, 'FY15 Individual Analysis'!$A34, 'FY15 DataDump'!$H$2:$H$5000, F$2)</f>
        <v>0</v>
      </c>
      <c r="G34" s="27">
        <f>SUMIFS('FY15 DataDump'!$E$2:$E$5000, 'FY15 DataDump'!$C$2:$C$5000, 'FY15 Individual Analysis'!$A34, 'FY15 DataDump'!$H$2:$H$5000, G$2)</f>
        <v>0</v>
      </c>
      <c r="H34" s="27">
        <f>SUMIFS('FY15 DataDump'!$E$2:$E$5000, 'FY15 DataDump'!$C$2:$C$5000, 'FY15 Individual Analysis'!$A34, 'FY15 DataDump'!$H$2:$H$5000, H$2)</f>
        <v>0</v>
      </c>
      <c r="I34" s="27">
        <f>SUMIFS('FY15 DataDump'!$E$2:$E$5000, 'FY15 DataDump'!$C$2:$C$5000, 'FY15 Individual Analysis'!$A34, 'FY15 DataDump'!$H$2:$H$5000, I$2)</f>
        <v>0</v>
      </c>
      <c r="J34" s="27">
        <f>SUMIFS('FY15 DataDump'!$E$2:$E$5000, 'FY15 DataDump'!$C$2:$C$5000, 'FY15 Individual Analysis'!$A34, 'FY15 DataDump'!$H$2:$H$5000, J$2)</f>
        <v>0</v>
      </c>
      <c r="K34" s="27">
        <f>SUMIFS('FY15 DataDump'!$E$2:$E$5000, 'FY15 DataDump'!$C$2:$C$5000, 'FY15 Individual Analysis'!$A34, 'FY15 DataDump'!$H$2:$H$5000, K$2)</f>
        <v>0</v>
      </c>
      <c r="L34" s="27">
        <f>SUMIFS('FY15 DataDump'!$E$2:$E$5000, 'FY15 DataDump'!$C$2:$C$5000, 'FY15 Individual Analysis'!$A34, 'FY15 DataDump'!$H$2:$H$5000, L$2)</f>
        <v>0</v>
      </c>
      <c r="M34" s="27">
        <f>SUMIFS('FY15 DataDump'!$E$2:$E$5000, 'FY15 DataDump'!$C$2:$C$5000, 'FY15 Individual Analysis'!$A34, 'FY15 DataDump'!$H$2:$H$5000, M$2)</f>
        <v>0</v>
      </c>
      <c r="N34" s="27">
        <f>SUMIFS('FY15 DataDump'!$E$2:$E$5000, 'FY15 DataDump'!$C$2:$C$5000, 'FY15 Individual Analysis'!$A34, 'FY15 DataDump'!$H$2:$H$5000, N$2)</f>
        <v>0</v>
      </c>
      <c r="O34" s="27">
        <f>SUMIFS('FY15 DataDump'!$E$2:$E$5000, 'FY15 DataDump'!$C$2:$C$5000, 'FY15 Individual Analysis'!$A34, 'FY15 DataDump'!$H$2:$H$5000, O$2)</f>
        <v>7</v>
      </c>
      <c r="P34" s="27">
        <f t="shared" si="3"/>
        <v>16</v>
      </c>
      <c r="Q34" s="108">
        <f t="shared" si="0"/>
        <v>8.3050442762672974E-5</v>
      </c>
      <c r="S34" s="20">
        <f t="shared" si="4"/>
        <v>10.799999999999999</v>
      </c>
      <c r="T34" s="21">
        <f t="shared" si="5"/>
        <v>0</v>
      </c>
      <c r="U34" s="21">
        <f t="shared" si="6"/>
        <v>0</v>
      </c>
      <c r="V34" s="21">
        <f t="shared" si="7"/>
        <v>0</v>
      </c>
      <c r="W34" s="21">
        <f t="shared" si="8"/>
        <v>0</v>
      </c>
      <c r="X34" s="21">
        <f t="shared" si="9"/>
        <v>0</v>
      </c>
      <c r="Y34" s="21">
        <f t="shared" si="10"/>
        <v>0</v>
      </c>
      <c r="Z34" s="21">
        <f t="shared" si="11"/>
        <v>0</v>
      </c>
      <c r="AA34" s="21">
        <f t="shared" si="12"/>
        <v>0</v>
      </c>
      <c r="AB34" s="21">
        <f t="shared" si="13"/>
        <v>0</v>
      </c>
      <c r="AC34" s="21">
        <f t="shared" si="14"/>
        <v>0</v>
      </c>
      <c r="AD34" s="24">
        <f t="shared" si="15"/>
        <v>8.4</v>
      </c>
      <c r="AF34" s="15">
        <f t="shared" si="2"/>
        <v>19.2</v>
      </c>
    </row>
    <row r="35" spans="1:32" x14ac:dyDescent="0.25">
      <c r="A35" s="75">
        <v>349</v>
      </c>
      <c r="B35" s="75" t="str">
        <f>INDEX('FY15 DataDump'!$A$2:$H$5000, MATCH('FY15 Individual Analysis'!A35, 'FY15 DataDump'!$C$2:$C$5000, 0), MATCH('FY15 DataDump'!$B$1, 'FY15 DataDump'!$A$1:$H$1))</f>
        <v>SPECIAL SANDWICH</v>
      </c>
      <c r="C35" s="75" t="str">
        <f>INDEX('FY15 DataDump'!$A$2:$H$5000, MATCH('FY15 Individual Analysis'!A35, 'FY15 DataDump'!$C$2:$C$5000, 0), MATCH('FY15 DataDump'!$D$1, 'FY15 DataDump'!$A$1:$H$1))</f>
        <v>Pita Veggie Hummus</v>
      </c>
      <c r="D35" s="27">
        <f>SUMIFS('FY15 DataDump'!$E$2:$E$5000, 'FY15 DataDump'!$C$2:$C$5000, 'FY15 Individual Analysis'!$A35, 'FY15 DataDump'!$H$2:$H$5000, D$2)</f>
        <v>29</v>
      </c>
      <c r="E35" s="27">
        <f>SUMIFS('FY15 DataDump'!$E$2:$E$5000, 'FY15 DataDump'!$C$2:$C$5000, 'FY15 Individual Analysis'!$A35, 'FY15 DataDump'!$H$2:$H$5000, E$2)</f>
        <v>16</v>
      </c>
      <c r="F35" s="27">
        <f>SUMIFS('FY15 DataDump'!$E$2:$E$5000, 'FY15 DataDump'!$C$2:$C$5000, 'FY15 Individual Analysis'!$A35, 'FY15 DataDump'!$H$2:$H$5000, F$2)</f>
        <v>4</v>
      </c>
      <c r="G35" s="27">
        <f>SUMIFS('FY15 DataDump'!$E$2:$E$5000, 'FY15 DataDump'!$C$2:$C$5000, 'FY15 Individual Analysis'!$A35, 'FY15 DataDump'!$H$2:$H$5000, G$2)</f>
        <v>0</v>
      </c>
      <c r="H35" s="27">
        <f>SUMIFS('FY15 DataDump'!$E$2:$E$5000, 'FY15 DataDump'!$C$2:$C$5000, 'FY15 Individual Analysis'!$A35, 'FY15 DataDump'!$H$2:$H$5000, H$2)</f>
        <v>0</v>
      </c>
      <c r="I35" s="27">
        <f>SUMIFS('FY15 DataDump'!$E$2:$E$5000, 'FY15 DataDump'!$C$2:$C$5000, 'FY15 Individual Analysis'!$A35, 'FY15 DataDump'!$H$2:$H$5000, I$2)</f>
        <v>0</v>
      </c>
      <c r="J35" s="27">
        <f>SUMIFS('FY15 DataDump'!$E$2:$E$5000, 'FY15 DataDump'!$C$2:$C$5000, 'FY15 Individual Analysis'!$A35, 'FY15 DataDump'!$H$2:$H$5000, J$2)</f>
        <v>0</v>
      </c>
      <c r="K35" s="27">
        <f>SUMIFS('FY15 DataDump'!$E$2:$E$5000, 'FY15 DataDump'!$C$2:$C$5000, 'FY15 Individual Analysis'!$A35, 'FY15 DataDump'!$H$2:$H$5000, K$2)</f>
        <v>0</v>
      </c>
      <c r="L35" s="27">
        <f>SUMIFS('FY15 DataDump'!$E$2:$E$5000, 'FY15 DataDump'!$C$2:$C$5000, 'FY15 Individual Analysis'!$A35, 'FY15 DataDump'!$H$2:$H$5000, L$2)</f>
        <v>0</v>
      </c>
      <c r="M35" s="27">
        <f>SUMIFS('FY15 DataDump'!$E$2:$E$5000, 'FY15 DataDump'!$C$2:$C$5000, 'FY15 Individual Analysis'!$A35, 'FY15 DataDump'!$H$2:$H$5000, M$2)</f>
        <v>0</v>
      </c>
      <c r="N35" s="27">
        <f>SUMIFS('FY15 DataDump'!$E$2:$E$5000, 'FY15 DataDump'!$C$2:$C$5000, 'FY15 Individual Analysis'!$A35, 'FY15 DataDump'!$H$2:$H$5000, N$2)</f>
        <v>0</v>
      </c>
      <c r="O35" s="27">
        <f>SUMIFS('FY15 DataDump'!$E$2:$E$5000, 'FY15 DataDump'!$C$2:$C$5000, 'FY15 Individual Analysis'!$A35, 'FY15 DataDump'!$H$2:$H$5000, O$2)</f>
        <v>0</v>
      </c>
      <c r="P35" s="27">
        <f t="shared" si="3"/>
        <v>49</v>
      </c>
      <c r="Q35" s="108">
        <f t="shared" si="0"/>
        <v>2.54341980960686E-4</v>
      </c>
      <c r="S35" s="20">
        <f t="shared" si="4"/>
        <v>34.799999999999997</v>
      </c>
      <c r="T35" s="21">
        <f t="shared" si="5"/>
        <v>19.2</v>
      </c>
      <c r="U35" s="21">
        <f t="shared" si="6"/>
        <v>4.8</v>
      </c>
      <c r="V35" s="21">
        <f t="shared" si="7"/>
        <v>0</v>
      </c>
      <c r="W35" s="21">
        <f t="shared" si="8"/>
        <v>0</v>
      </c>
      <c r="X35" s="21">
        <f t="shared" si="9"/>
        <v>0</v>
      </c>
      <c r="Y35" s="21">
        <f t="shared" si="10"/>
        <v>0</v>
      </c>
      <c r="Z35" s="21">
        <f t="shared" si="11"/>
        <v>0</v>
      </c>
      <c r="AA35" s="21">
        <f t="shared" si="12"/>
        <v>0</v>
      </c>
      <c r="AB35" s="21">
        <f t="shared" si="13"/>
        <v>0</v>
      </c>
      <c r="AC35" s="21">
        <f t="shared" si="14"/>
        <v>0</v>
      </c>
      <c r="AD35" s="24">
        <f t="shared" si="15"/>
        <v>0</v>
      </c>
      <c r="AF35" s="15">
        <f t="shared" si="2"/>
        <v>58.8</v>
      </c>
    </row>
    <row r="36" spans="1:32" x14ac:dyDescent="0.25">
      <c r="A36" s="75">
        <v>365</v>
      </c>
      <c r="B36" s="75" t="str">
        <f>INDEX('FY15 DataDump'!$A$2:$H$5000, MATCH('FY15 Individual Analysis'!A36, 'FY15 DataDump'!$C$2:$C$5000, 0), MATCH('FY15 DataDump'!$B$1, 'FY15 DataDump'!$A$1:$H$1))</f>
        <v>SPECIAL SANDWICH</v>
      </c>
      <c r="C36" s="75" t="str">
        <f>INDEX('FY15 DataDump'!$A$2:$H$5000, MATCH('FY15 Individual Analysis'!A36, 'FY15 DataDump'!$C$2:$C$5000, 0), MATCH('FY15 DataDump'!$D$1, 'FY15 DataDump'!$A$1:$H$1))</f>
        <v>Tortellini Pasta Salad</v>
      </c>
      <c r="D36" s="27">
        <f>SUMIFS('FY15 DataDump'!$E$2:$E$5000, 'FY15 DataDump'!$C$2:$C$5000, 'FY15 Individual Analysis'!$A36, 'FY15 DataDump'!$H$2:$H$5000, D$2)</f>
        <v>35</v>
      </c>
      <c r="E36" s="27">
        <f>SUMIFS('FY15 DataDump'!$E$2:$E$5000, 'FY15 DataDump'!$C$2:$C$5000, 'FY15 Individual Analysis'!$A36, 'FY15 DataDump'!$H$2:$H$5000, E$2)</f>
        <v>30</v>
      </c>
      <c r="F36" s="27">
        <f>SUMIFS('FY15 DataDump'!$E$2:$E$5000, 'FY15 DataDump'!$C$2:$C$5000, 'FY15 Individual Analysis'!$A36, 'FY15 DataDump'!$H$2:$H$5000, F$2)</f>
        <v>24</v>
      </c>
      <c r="G36" s="27">
        <f>SUMIFS('FY15 DataDump'!$E$2:$E$5000, 'FY15 DataDump'!$C$2:$C$5000, 'FY15 Individual Analysis'!$A36, 'FY15 DataDump'!$H$2:$H$5000, G$2)</f>
        <v>36</v>
      </c>
      <c r="H36" s="27">
        <f>SUMIFS('FY15 DataDump'!$E$2:$E$5000, 'FY15 DataDump'!$C$2:$C$5000, 'FY15 Individual Analysis'!$A36, 'FY15 DataDump'!$H$2:$H$5000, H$2)</f>
        <v>29</v>
      </c>
      <c r="I36" s="27">
        <f>SUMIFS('FY15 DataDump'!$E$2:$E$5000, 'FY15 DataDump'!$C$2:$C$5000, 'FY15 Individual Analysis'!$A36, 'FY15 DataDump'!$H$2:$H$5000, I$2)</f>
        <v>21</v>
      </c>
      <c r="J36" s="27">
        <f>SUMIFS('FY15 DataDump'!$E$2:$E$5000, 'FY15 DataDump'!$C$2:$C$5000, 'FY15 Individual Analysis'!$A36, 'FY15 DataDump'!$H$2:$H$5000, J$2)</f>
        <v>31</v>
      </c>
      <c r="K36" s="27">
        <f>SUMIFS('FY15 DataDump'!$E$2:$E$5000, 'FY15 DataDump'!$C$2:$C$5000, 'FY15 Individual Analysis'!$A36, 'FY15 DataDump'!$H$2:$H$5000, K$2)</f>
        <v>45</v>
      </c>
      <c r="L36" s="27">
        <f>SUMIFS('FY15 DataDump'!$E$2:$E$5000, 'FY15 DataDump'!$C$2:$C$5000, 'FY15 Individual Analysis'!$A36, 'FY15 DataDump'!$H$2:$H$5000, L$2)</f>
        <v>40</v>
      </c>
      <c r="M36" s="27">
        <f>SUMIFS('FY15 DataDump'!$E$2:$E$5000, 'FY15 DataDump'!$C$2:$C$5000, 'FY15 Individual Analysis'!$A36, 'FY15 DataDump'!$H$2:$H$5000, M$2)</f>
        <v>48</v>
      </c>
      <c r="N36" s="27">
        <f>SUMIFS('FY15 DataDump'!$E$2:$E$5000, 'FY15 DataDump'!$C$2:$C$5000, 'FY15 Individual Analysis'!$A36, 'FY15 DataDump'!$H$2:$H$5000, N$2)</f>
        <v>56</v>
      </c>
      <c r="O36" s="27">
        <f>SUMIFS('FY15 DataDump'!$E$2:$E$5000, 'FY15 DataDump'!$C$2:$C$5000, 'FY15 Individual Analysis'!$A36, 'FY15 DataDump'!$H$2:$H$5000, O$2)</f>
        <v>32</v>
      </c>
      <c r="P36" s="27">
        <f t="shared" si="3"/>
        <v>427</v>
      </c>
      <c r="Q36" s="108">
        <f t="shared" si="0"/>
        <v>2.216408691228835E-3</v>
      </c>
      <c r="S36" s="20">
        <f t="shared" si="4"/>
        <v>41.999999999999993</v>
      </c>
      <c r="T36" s="21">
        <f t="shared" si="5"/>
        <v>35.999999999999993</v>
      </c>
      <c r="U36" s="21">
        <f t="shared" si="6"/>
        <v>28.799999999999997</v>
      </c>
      <c r="V36" s="21">
        <f t="shared" si="7"/>
        <v>43.199999999999996</v>
      </c>
      <c r="W36" s="21">
        <f t="shared" si="8"/>
        <v>34.800000000000004</v>
      </c>
      <c r="X36" s="21">
        <f t="shared" si="9"/>
        <v>25.2</v>
      </c>
      <c r="Y36" s="21">
        <f t="shared" si="10"/>
        <v>37.199999999999996</v>
      </c>
      <c r="Z36" s="21">
        <f t="shared" si="11"/>
        <v>54</v>
      </c>
      <c r="AA36" s="21">
        <f t="shared" si="12"/>
        <v>48</v>
      </c>
      <c r="AB36" s="21">
        <f t="shared" si="13"/>
        <v>57.599999999999994</v>
      </c>
      <c r="AC36" s="21">
        <f t="shared" si="14"/>
        <v>67.2</v>
      </c>
      <c r="AD36" s="24">
        <f t="shared" si="15"/>
        <v>38.4</v>
      </c>
      <c r="AF36" s="15">
        <f t="shared" si="2"/>
        <v>512.4</v>
      </c>
    </row>
    <row r="37" spans="1:32" x14ac:dyDescent="0.25">
      <c r="A37" s="75">
        <v>404</v>
      </c>
      <c r="B37" s="75" t="str">
        <f>INDEX('FY15 DataDump'!$A$2:$H$5000, MATCH('FY15 Individual Analysis'!A37, 'FY15 DataDump'!$C$2:$C$5000, 0), MATCH('FY15 DataDump'!$B$1, 'FY15 DataDump'!$A$1:$H$1))</f>
        <v>BOXED GOODS</v>
      </c>
      <c r="C37" s="75" t="str">
        <f>INDEX('FY15 DataDump'!$A$2:$H$5000, MATCH('FY15 Individual Analysis'!A37, 'FY15 DataDump'!$C$2:$C$5000, 0), MATCH('FY15 DataDump'!$D$1, 'FY15 DataDump'!$A$1:$H$1))</f>
        <v>CLIF BAR CHOCOLAT BROWNIE</v>
      </c>
      <c r="D37" s="27">
        <f>SUMIFS('FY15 DataDump'!$E$2:$E$5000, 'FY15 DataDump'!$C$2:$C$5000, 'FY15 Individual Analysis'!$A37, 'FY15 DataDump'!$H$2:$H$5000, D$2)</f>
        <v>32</v>
      </c>
      <c r="E37" s="27">
        <f>SUMIFS('FY15 DataDump'!$E$2:$E$5000, 'FY15 DataDump'!$C$2:$C$5000, 'FY15 Individual Analysis'!$A37, 'FY15 DataDump'!$H$2:$H$5000, E$2)</f>
        <v>12</v>
      </c>
      <c r="F37" s="27">
        <f>SUMIFS('FY15 DataDump'!$E$2:$E$5000, 'FY15 DataDump'!$C$2:$C$5000, 'FY15 Individual Analysis'!$A37, 'FY15 DataDump'!$H$2:$H$5000, F$2)</f>
        <v>26</v>
      </c>
      <c r="G37" s="27">
        <f>SUMIFS('FY15 DataDump'!$E$2:$E$5000, 'FY15 DataDump'!$C$2:$C$5000, 'FY15 Individual Analysis'!$A37, 'FY15 DataDump'!$H$2:$H$5000, G$2)</f>
        <v>79</v>
      </c>
      <c r="H37" s="27">
        <f>SUMIFS('FY15 DataDump'!$E$2:$E$5000, 'FY15 DataDump'!$C$2:$C$5000, 'FY15 Individual Analysis'!$A37, 'FY15 DataDump'!$H$2:$H$5000, H$2)</f>
        <v>48</v>
      </c>
      <c r="I37" s="27">
        <f>SUMIFS('FY15 DataDump'!$E$2:$E$5000, 'FY15 DataDump'!$C$2:$C$5000, 'FY15 Individual Analysis'!$A37, 'FY15 DataDump'!$H$2:$H$5000, I$2)</f>
        <v>10</v>
      </c>
      <c r="J37" s="27">
        <f>SUMIFS('FY15 DataDump'!$E$2:$E$5000, 'FY15 DataDump'!$C$2:$C$5000, 'FY15 Individual Analysis'!$A37, 'FY15 DataDump'!$H$2:$H$5000, J$2)</f>
        <v>53</v>
      </c>
      <c r="K37" s="27">
        <f>SUMIFS('FY15 DataDump'!$E$2:$E$5000, 'FY15 DataDump'!$C$2:$C$5000, 'FY15 Individual Analysis'!$A37, 'FY15 DataDump'!$H$2:$H$5000, K$2)</f>
        <v>43</v>
      </c>
      <c r="L37" s="27">
        <f>SUMIFS('FY15 DataDump'!$E$2:$E$5000, 'FY15 DataDump'!$C$2:$C$5000, 'FY15 Individual Analysis'!$A37, 'FY15 DataDump'!$H$2:$H$5000, L$2)</f>
        <v>35</v>
      </c>
      <c r="M37" s="27">
        <f>SUMIFS('FY15 DataDump'!$E$2:$E$5000, 'FY15 DataDump'!$C$2:$C$5000, 'FY15 Individual Analysis'!$A37, 'FY15 DataDump'!$H$2:$H$5000, M$2)</f>
        <v>43</v>
      </c>
      <c r="N37" s="27">
        <f>SUMIFS('FY15 DataDump'!$E$2:$E$5000, 'FY15 DataDump'!$C$2:$C$5000, 'FY15 Individual Analysis'!$A37, 'FY15 DataDump'!$H$2:$H$5000, N$2)</f>
        <v>46</v>
      </c>
      <c r="O37" s="27">
        <f>SUMIFS('FY15 DataDump'!$E$2:$E$5000, 'FY15 DataDump'!$C$2:$C$5000, 'FY15 Individual Analysis'!$A37, 'FY15 DataDump'!$H$2:$H$5000, O$2)</f>
        <v>48</v>
      </c>
      <c r="P37" s="27">
        <f t="shared" si="3"/>
        <v>475</v>
      </c>
      <c r="Q37" s="108">
        <f t="shared" si="0"/>
        <v>2.4655600195168542E-3</v>
      </c>
      <c r="S37" s="20">
        <f t="shared" si="4"/>
        <v>38.4</v>
      </c>
      <c r="T37" s="21">
        <f t="shared" si="5"/>
        <v>14.4</v>
      </c>
      <c r="U37" s="21">
        <f t="shared" si="6"/>
        <v>31.200000000000003</v>
      </c>
      <c r="V37" s="21">
        <f t="shared" si="7"/>
        <v>94.800000000000011</v>
      </c>
      <c r="W37" s="21">
        <f t="shared" si="8"/>
        <v>57.6</v>
      </c>
      <c r="X37" s="21">
        <f t="shared" si="9"/>
        <v>12</v>
      </c>
      <c r="Y37" s="21">
        <f t="shared" si="10"/>
        <v>63.6</v>
      </c>
      <c r="Z37" s="21">
        <f t="shared" si="11"/>
        <v>51.6</v>
      </c>
      <c r="AA37" s="21">
        <f t="shared" si="12"/>
        <v>41.999999999999993</v>
      </c>
      <c r="AB37" s="21">
        <f t="shared" si="13"/>
        <v>51.6</v>
      </c>
      <c r="AC37" s="21">
        <f t="shared" si="14"/>
        <v>55.2</v>
      </c>
      <c r="AD37" s="24">
        <f t="shared" si="15"/>
        <v>57.6</v>
      </c>
      <c r="AF37" s="15">
        <f t="shared" si="2"/>
        <v>570</v>
      </c>
    </row>
    <row r="38" spans="1:32" x14ac:dyDescent="0.25">
      <c r="A38" s="75">
        <v>417</v>
      </c>
      <c r="B38" s="75" t="str">
        <f>INDEX('FY15 DataDump'!$A$2:$H$5000, MATCH('FY15 Individual Analysis'!A38, 'FY15 DataDump'!$C$2:$C$5000, 0), MATCH('FY15 DataDump'!$B$1, 'FY15 DataDump'!$A$1:$H$1))</f>
        <v>SWEETS</v>
      </c>
      <c r="C38" s="75" t="str">
        <f>INDEX('FY15 DataDump'!$A$2:$H$5000, MATCH('FY15 Individual Analysis'!A38, 'FY15 DataDump'!$C$2:$C$5000, 0), MATCH('FY15 DataDump'!$D$1, 'FY15 DataDump'!$A$1:$H$1))</f>
        <v>SNICKERS BAR</v>
      </c>
      <c r="D38" s="27">
        <f>SUMIFS('FY15 DataDump'!$E$2:$E$5000, 'FY15 DataDump'!$C$2:$C$5000, 'FY15 Individual Analysis'!$A38, 'FY15 DataDump'!$H$2:$H$5000, D$2)</f>
        <v>49</v>
      </c>
      <c r="E38" s="27">
        <f>SUMIFS('FY15 DataDump'!$E$2:$E$5000, 'FY15 DataDump'!$C$2:$C$5000, 'FY15 Individual Analysis'!$A38, 'FY15 DataDump'!$H$2:$H$5000, E$2)</f>
        <v>42</v>
      </c>
      <c r="F38" s="27">
        <f>SUMIFS('FY15 DataDump'!$E$2:$E$5000, 'FY15 DataDump'!$C$2:$C$5000, 'FY15 Individual Analysis'!$A38, 'FY15 DataDump'!$H$2:$H$5000, F$2)</f>
        <v>49</v>
      </c>
      <c r="G38" s="27">
        <f>SUMIFS('FY15 DataDump'!$E$2:$E$5000, 'FY15 DataDump'!$C$2:$C$5000, 'FY15 Individual Analysis'!$A38, 'FY15 DataDump'!$H$2:$H$5000, G$2)</f>
        <v>114</v>
      </c>
      <c r="H38" s="27">
        <f>SUMIFS('FY15 DataDump'!$E$2:$E$5000, 'FY15 DataDump'!$C$2:$C$5000, 'FY15 Individual Analysis'!$A38, 'FY15 DataDump'!$H$2:$H$5000, H$2)</f>
        <v>93</v>
      </c>
      <c r="I38" s="27">
        <f>SUMIFS('FY15 DataDump'!$E$2:$E$5000, 'FY15 DataDump'!$C$2:$C$5000, 'FY15 Individual Analysis'!$A38, 'FY15 DataDump'!$H$2:$H$5000, I$2)</f>
        <v>23</v>
      </c>
      <c r="J38" s="27">
        <f>SUMIFS('FY15 DataDump'!$E$2:$E$5000, 'FY15 DataDump'!$C$2:$C$5000, 'FY15 Individual Analysis'!$A38, 'FY15 DataDump'!$H$2:$H$5000, J$2)</f>
        <v>112</v>
      </c>
      <c r="K38" s="27">
        <f>SUMIFS('FY15 DataDump'!$E$2:$E$5000, 'FY15 DataDump'!$C$2:$C$5000, 'FY15 Individual Analysis'!$A38, 'FY15 DataDump'!$H$2:$H$5000, K$2)</f>
        <v>101</v>
      </c>
      <c r="L38" s="27">
        <f>SUMIFS('FY15 DataDump'!$E$2:$E$5000, 'FY15 DataDump'!$C$2:$C$5000, 'FY15 Individual Analysis'!$A38, 'FY15 DataDump'!$H$2:$H$5000, L$2)</f>
        <v>95</v>
      </c>
      <c r="M38" s="27">
        <f>SUMIFS('FY15 DataDump'!$E$2:$E$5000, 'FY15 DataDump'!$C$2:$C$5000, 'FY15 Individual Analysis'!$A38, 'FY15 DataDump'!$H$2:$H$5000, M$2)</f>
        <v>112</v>
      </c>
      <c r="N38" s="27">
        <f>SUMIFS('FY15 DataDump'!$E$2:$E$5000, 'FY15 DataDump'!$C$2:$C$5000, 'FY15 Individual Analysis'!$A38, 'FY15 DataDump'!$H$2:$H$5000, N$2)</f>
        <v>121</v>
      </c>
      <c r="O38" s="27">
        <f>SUMIFS('FY15 DataDump'!$E$2:$E$5000, 'FY15 DataDump'!$C$2:$C$5000, 'FY15 Individual Analysis'!$A38, 'FY15 DataDump'!$H$2:$H$5000, O$2)</f>
        <v>85</v>
      </c>
      <c r="P38" s="27">
        <f t="shared" si="3"/>
        <v>996</v>
      </c>
      <c r="Q38" s="108">
        <f t="shared" si="0"/>
        <v>5.1698900619763927E-3</v>
      </c>
      <c r="S38" s="20">
        <f t="shared" si="4"/>
        <v>58.800000000000004</v>
      </c>
      <c r="T38" s="21">
        <f t="shared" si="5"/>
        <v>50.4</v>
      </c>
      <c r="U38" s="21">
        <f t="shared" si="6"/>
        <v>58.800000000000004</v>
      </c>
      <c r="V38" s="21">
        <f t="shared" si="7"/>
        <v>136.80000000000001</v>
      </c>
      <c r="W38" s="21">
        <f t="shared" si="8"/>
        <v>111.6</v>
      </c>
      <c r="X38" s="21">
        <f t="shared" si="9"/>
        <v>27.6</v>
      </c>
      <c r="Y38" s="21">
        <f t="shared" si="10"/>
        <v>134.4</v>
      </c>
      <c r="Z38" s="21">
        <f t="shared" si="11"/>
        <v>121.2</v>
      </c>
      <c r="AA38" s="21">
        <f t="shared" si="12"/>
        <v>114.00000000000001</v>
      </c>
      <c r="AB38" s="21">
        <f t="shared" si="13"/>
        <v>134.4</v>
      </c>
      <c r="AC38" s="21">
        <f t="shared" si="14"/>
        <v>145.20000000000002</v>
      </c>
      <c r="AD38" s="24">
        <f t="shared" si="15"/>
        <v>102.00000000000001</v>
      </c>
      <c r="AF38" s="15">
        <f t="shared" si="2"/>
        <v>1195.2</v>
      </c>
    </row>
    <row r="39" spans="1:32" x14ac:dyDescent="0.25">
      <c r="A39" s="75">
        <v>418</v>
      </c>
      <c r="B39" s="75" t="str">
        <f>INDEX('FY15 DataDump'!$A$2:$H$5000, MATCH('FY15 Individual Analysis'!A39, 'FY15 DataDump'!$C$2:$C$5000, 0), MATCH('FY15 DataDump'!$B$1, 'FY15 DataDump'!$A$1:$H$1))</f>
        <v>BOXED GOODS</v>
      </c>
      <c r="C39" s="75" t="str">
        <f>INDEX('FY15 DataDump'!$A$2:$H$5000, MATCH('FY15 Individual Analysis'!A39, 'FY15 DataDump'!$C$2:$C$5000, 0), MATCH('FY15 DataDump'!$D$1, 'FY15 DataDump'!$A$1:$H$1))</f>
        <v>Planters Salted Peanuts</v>
      </c>
      <c r="D39" s="27">
        <f>SUMIFS('FY15 DataDump'!$E$2:$E$5000, 'FY15 DataDump'!$C$2:$C$5000, 'FY15 Individual Analysis'!$A39, 'FY15 DataDump'!$H$2:$H$5000, D$2)</f>
        <v>26</v>
      </c>
      <c r="E39" s="27">
        <f>SUMIFS('FY15 DataDump'!$E$2:$E$5000, 'FY15 DataDump'!$C$2:$C$5000, 'FY15 Individual Analysis'!$A39, 'FY15 DataDump'!$H$2:$H$5000, E$2)</f>
        <v>27</v>
      </c>
      <c r="F39" s="27">
        <f>SUMIFS('FY15 DataDump'!$E$2:$E$5000, 'FY15 DataDump'!$C$2:$C$5000, 'FY15 Individual Analysis'!$A39, 'FY15 DataDump'!$H$2:$H$5000, F$2)</f>
        <v>44</v>
      </c>
      <c r="G39" s="27">
        <f>SUMIFS('FY15 DataDump'!$E$2:$E$5000, 'FY15 DataDump'!$C$2:$C$5000, 'FY15 Individual Analysis'!$A39, 'FY15 DataDump'!$H$2:$H$5000, G$2)</f>
        <v>107</v>
      </c>
      <c r="H39" s="27">
        <f>SUMIFS('FY15 DataDump'!$E$2:$E$5000, 'FY15 DataDump'!$C$2:$C$5000, 'FY15 Individual Analysis'!$A39, 'FY15 DataDump'!$H$2:$H$5000, H$2)</f>
        <v>57</v>
      </c>
      <c r="I39" s="27">
        <f>SUMIFS('FY15 DataDump'!$E$2:$E$5000, 'FY15 DataDump'!$C$2:$C$5000, 'FY15 Individual Analysis'!$A39, 'FY15 DataDump'!$H$2:$H$5000, I$2)</f>
        <v>34</v>
      </c>
      <c r="J39" s="27">
        <f>SUMIFS('FY15 DataDump'!$E$2:$E$5000, 'FY15 DataDump'!$C$2:$C$5000, 'FY15 Individual Analysis'!$A39, 'FY15 DataDump'!$H$2:$H$5000, J$2)</f>
        <v>63</v>
      </c>
      <c r="K39" s="27">
        <f>SUMIFS('FY15 DataDump'!$E$2:$E$5000, 'FY15 DataDump'!$C$2:$C$5000, 'FY15 Individual Analysis'!$A39, 'FY15 DataDump'!$H$2:$H$5000, K$2)</f>
        <v>88</v>
      </c>
      <c r="L39" s="27">
        <f>SUMIFS('FY15 DataDump'!$E$2:$E$5000, 'FY15 DataDump'!$C$2:$C$5000, 'FY15 Individual Analysis'!$A39, 'FY15 DataDump'!$H$2:$H$5000, L$2)</f>
        <v>58</v>
      </c>
      <c r="M39" s="27">
        <f>SUMIFS('FY15 DataDump'!$E$2:$E$5000, 'FY15 DataDump'!$C$2:$C$5000, 'FY15 Individual Analysis'!$A39, 'FY15 DataDump'!$H$2:$H$5000, M$2)</f>
        <v>113</v>
      </c>
      <c r="N39" s="27">
        <f>SUMIFS('FY15 DataDump'!$E$2:$E$5000, 'FY15 DataDump'!$C$2:$C$5000, 'FY15 Individual Analysis'!$A39, 'FY15 DataDump'!$H$2:$H$5000, N$2)</f>
        <v>85</v>
      </c>
      <c r="O39" s="27">
        <f>SUMIFS('FY15 DataDump'!$E$2:$E$5000, 'FY15 DataDump'!$C$2:$C$5000, 'FY15 Individual Analysis'!$A39, 'FY15 DataDump'!$H$2:$H$5000, O$2)</f>
        <v>67</v>
      </c>
      <c r="P39" s="27">
        <f t="shared" si="3"/>
        <v>769</v>
      </c>
      <c r="Q39" s="108">
        <f t="shared" si="0"/>
        <v>3.9916119052809699E-3</v>
      </c>
      <c r="S39" s="20">
        <f t="shared" si="4"/>
        <v>31.2</v>
      </c>
      <c r="T39" s="21">
        <f t="shared" si="5"/>
        <v>32.4</v>
      </c>
      <c r="U39" s="21">
        <f t="shared" si="6"/>
        <v>52.8</v>
      </c>
      <c r="V39" s="21">
        <f t="shared" si="7"/>
        <v>128.39999999999998</v>
      </c>
      <c r="W39" s="21">
        <f t="shared" si="8"/>
        <v>68.400000000000006</v>
      </c>
      <c r="X39" s="21">
        <f t="shared" si="9"/>
        <v>40.799999999999997</v>
      </c>
      <c r="Y39" s="21">
        <f t="shared" si="10"/>
        <v>75.599999999999994</v>
      </c>
      <c r="Z39" s="21">
        <f t="shared" si="11"/>
        <v>105.6</v>
      </c>
      <c r="AA39" s="21">
        <f t="shared" si="12"/>
        <v>69.599999999999994</v>
      </c>
      <c r="AB39" s="21">
        <f t="shared" si="13"/>
        <v>135.6</v>
      </c>
      <c r="AC39" s="21">
        <f t="shared" si="14"/>
        <v>101.99999999999999</v>
      </c>
      <c r="AD39" s="24">
        <f t="shared" si="15"/>
        <v>80.400000000000006</v>
      </c>
      <c r="AF39" s="15">
        <f t="shared" si="2"/>
        <v>922.8</v>
      </c>
    </row>
    <row r="40" spans="1:32" x14ac:dyDescent="0.25">
      <c r="A40" s="75">
        <v>419</v>
      </c>
      <c r="B40" s="75" t="str">
        <f>INDEX('FY15 DataDump'!$A$2:$H$5000, MATCH('FY15 Individual Analysis'!A40, 'FY15 DataDump'!$C$2:$C$5000, 0), MATCH('FY15 DataDump'!$B$1, 'FY15 DataDump'!$A$1:$H$1))</f>
        <v>SWEETS</v>
      </c>
      <c r="C40" s="75" t="str">
        <f>INDEX('FY15 DataDump'!$A$2:$H$5000, MATCH('FY15 Individual Analysis'!A40, 'FY15 DataDump'!$C$2:$C$5000, 0), MATCH('FY15 DataDump'!$D$1, 'FY15 DataDump'!$A$1:$H$1))</f>
        <v>SKITTLES SOUR</v>
      </c>
      <c r="D40" s="27">
        <f>SUMIFS('FY15 DataDump'!$E$2:$E$5000, 'FY15 DataDump'!$C$2:$C$5000, 'FY15 Individual Analysis'!$A40, 'FY15 DataDump'!$H$2:$H$5000, D$2)</f>
        <v>9</v>
      </c>
      <c r="E40" s="27">
        <f>SUMIFS('FY15 DataDump'!$E$2:$E$5000, 'FY15 DataDump'!$C$2:$C$5000, 'FY15 Individual Analysis'!$A40, 'FY15 DataDump'!$H$2:$H$5000, E$2)</f>
        <v>16</v>
      </c>
      <c r="F40" s="27">
        <f>SUMIFS('FY15 DataDump'!$E$2:$E$5000, 'FY15 DataDump'!$C$2:$C$5000, 'FY15 Individual Analysis'!$A40, 'FY15 DataDump'!$H$2:$H$5000, F$2)</f>
        <v>17</v>
      </c>
      <c r="G40" s="27">
        <f>SUMIFS('FY15 DataDump'!$E$2:$E$5000, 'FY15 DataDump'!$C$2:$C$5000, 'FY15 Individual Analysis'!$A40, 'FY15 DataDump'!$H$2:$H$5000, G$2)</f>
        <v>62</v>
      </c>
      <c r="H40" s="27">
        <f>SUMIFS('FY15 DataDump'!$E$2:$E$5000, 'FY15 DataDump'!$C$2:$C$5000, 'FY15 Individual Analysis'!$A40, 'FY15 DataDump'!$H$2:$H$5000, H$2)</f>
        <v>37</v>
      </c>
      <c r="I40" s="27">
        <f>SUMIFS('FY15 DataDump'!$E$2:$E$5000, 'FY15 DataDump'!$C$2:$C$5000, 'FY15 Individual Analysis'!$A40, 'FY15 DataDump'!$H$2:$H$5000, I$2)</f>
        <v>15</v>
      </c>
      <c r="J40" s="27">
        <f>SUMIFS('FY15 DataDump'!$E$2:$E$5000, 'FY15 DataDump'!$C$2:$C$5000, 'FY15 Individual Analysis'!$A40, 'FY15 DataDump'!$H$2:$H$5000, J$2)</f>
        <v>42</v>
      </c>
      <c r="K40" s="27">
        <f>SUMIFS('FY15 DataDump'!$E$2:$E$5000, 'FY15 DataDump'!$C$2:$C$5000, 'FY15 Individual Analysis'!$A40, 'FY15 DataDump'!$H$2:$H$5000, K$2)</f>
        <v>46</v>
      </c>
      <c r="L40" s="27">
        <f>SUMIFS('FY15 DataDump'!$E$2:$E$5000, 'FY15 DataDump'!$C$2:$C$5000, 'FY15 Individual Analysis'!$A40, 'FY15 DataDump'!$H$2:$H$5000, L$2)</f>
        <v>34</v>
      </c>
      <c r="M40" s="27">
        <f>SUMIFS('FY15 DataDump'!$E$2:$E$5000, 'FY15 DataDump'!$C$2:$C$5000, 'FY15 Individual Analysis'!$A40, 'FY15 DataDump'!$H$2:$H$5000, M$2)</f>
        <v>32</v>
      </c>
      <c r="N40" s="27">
        <f>SUMIFS('FY15 DataDump'!$E$2:$E$5000, 'FY15 DataDump'!$C$2:$C$5000, 'FY15 Individual Analysis'!$A40, 'FY15 DataDump'!$H$2:$H$5000, N$2)</f>
        <v>32</v>
      </c>
      <c r="O40" s="27">
        <f>SUMIFS('FY15 DataDump'!$E$2:$E$5000, 'FY15 DataDump'!$C$2:$C$5000, 'FY15 Individual Analysis'!$A40, 'FY15 DataDump'!$H$2:$H$5000, O$2)</f>
        <v>21</v>
      </c>
      <c r="P40" s="27">
        <f t="shared" si="3"/>
        <v>363</v>
      </c>
      <c r="Q40" s="108">
        <f t="shared" si="0"/>
        <v>1.8842069201781431E-3</v>
      </c>
      <c r="S40" s="20">
        <f t="shared" si="4"/>
        <v>10.8</v>
      </c>
      <c r="T40" s="21">
        <f t="shared" si="5"/>
        <v>19.200000000000003</v>
      </c>
      <c r="U40" s="21">
        <f t="shared" si="6"/>
        <v>20.400000000000002</v>
      </c>
      <c r="V40" s="21">
        <f t="shared" si="7"/>
        <v>74.400000000000006</v>
      </c>
      <c r="W40" s="21">
        <f t="shared" si="8"/>
        <v>44.400000000000006</v>
      </c>
      <c r="X40" s="21">
        <f t="shared" si="9"/>
        <v>18</v>
      </c>
      <c r="Y40" s="21">
        <f t="shared" si="10"/>
        <v>50.400000000000006</v>
      </c>
      <c r="Z40" s="21">
        <f t="shared" si="11"/>
        <v>55.2</v>
      </c>
      <c r="AA40" s="21">
        <f t="shared" si="12"/>
        <v>40.800000000000004</v>
      </c>
      <c r="AB40" s="21">
        <f t="shared" si="13"/>
        <v>38.400000000000006</v>
      </c>
      <c r="AC40" s="21">
        <f t="shared" si="14"/>
        <v>38.400000000000006</v>
      </c>
      <c r="AD40" s="24">
        <f t="shared" si="15"/>
        <v>25.200000000000003</v>
      </c>
      <c r="AF40" s="15">
        <f t="shared" si="2"/>
        <v>435.6</v>
      </c>
    </row>
    <row r="41" spans="1:32" x14ac:dyDescent="0.25">
      <c r="A41" s="75">
        <v>426</v>
      </c>
      <c r="B41" s="75" t="str">
        <f>INDEX('FY15 DataDump'!$A$2:$H$5000, MATCH('FY15 Individual Analysis'!A41, 'FY15 DataDump'!$C$2:$C$5000, 0), MATCH('FY15 DataDump'!$B$1, 'FY15 DataDump'!$A$1:$H$1))</f>
        <v>SWEETS</v>
      </c>
      <c r="C41" s="75" t="str">
        <f>INDEX('FY15 DataDump'!$A$2:$H$5000, MATCH('FY15 Individual Analysis'!A41, 'FY15 DataDump'!$C$2:$C$5000, 0), MATCH('FY15 DataDump'!$D$1, 'FY15 DataDump'!$A$1:$H$1))</f>
        <v>M&amp;M PEANUT 174OZ</v>
      </c>
      <c r="D41" s="27">
        <f>SUMIFS('FY15 DataDump'!$E$2:$E$5000, 'FY15 DataDump'!$C$2:$C$5000, 'FY15 Individual Analysis'!$A41, 'FY15 DataDump'!$H$2:$H$5000, D$2)</f>
        <v>53</v>
      </c>
      <c r="E41" s="27">
        <f>SUMIFS('FY15 DataDump'!$E$2:$E$5000, 'FY15 DataDump'!$C$2:$C$5000, 'FY15 Individual Analysis'!$A41, 'FY15 DataDump'!$H$2:$H$5000, E$2)</f>
        <v>0</v>
      </c>
      <c r="F41" s="27">
        <f>SUMIFS('FY15 DataDump'!$E$2:$E$5000, 'FY15 DataDump'!$C$2:$C$5000, 'FY15 Individual Analysis'!$A41, 'FY15 DataDump'!$H$2:$H$5000, F$2)</f>
        <v>0</v>
      </c>
      <c r="G41" s="27">
        <f>SUMIFS('FY15 DataDump'!$E$2:$E$5000, 'FY15 DataDump'!$C$2:$C$5000, 'FY15 Individual Analysis'!$A41, 'FY15 DataDump'!$H$2:$H$5000, G$2)</f>
        <v>0</v>
      </c>
      <c r="H41" s="27">
        <f>SUMIFS('FY15 DataDump'!$E$2:$E$5000, 'FY15 DataDump'!$C$2:$C$5000, 'FY15 Individual Analysis'!$A41, 'FY15 DataDump'!$H$2:$H$5000, H$2)</f>
        <v>0</v>
      </c>
      <c r="I41" s="27">
        <f>SUMIFS('FY15 DataDump'!$E$2:$E$5000, 'FY15 DataDump'!$C$2:$C$5000, 'FY15 Individual Analysis'!$A41, 'FY15 DataDump'!$H$2:$H$5000, I$2)</f>
        <v>0</v>
      </c>
      <c r="J41" s="27">
        <f>SUMIFS('FY15 DataDump'!$E$2:$E$5000, 'FY15 DataDump'!$C$2:$C$5000, 'FY15 Individual Analysis'!$A41, 'FY15 DataDump'!$H$2:$H$5000, J$2)</f>
        <v>0</v>
      </c>
      <c r="K41" s="27">
        <f>SUMIFS('FY15 DataDump'!$E$2:$E$5000, 'FY15 DataDump'!$C$2:$C$5000, 'FY15 Individual Analysis'!$A41, 'FY15 DataDump'!$H$2:$H$5000, K$2)</f>
        <v>0</v>
      </c>
      <c r="L41" s="27">
        <f>SUMIFS('FY15 DataDump'!$E$2:$E$5000, 'FY15 DataDump'!$C$2:$C$5000, 'FY15 Individual Analysis'!$A41, 'FY15 DataDump'!$H$2:$H$5000, L$2)</f>
        <v>0</v>
      </c>
      <c r="M41" s="27">
        <f>SUMIFS('FY15 DataDump'!$E$2:$E$5000, 'FY15 DataDump'!$C$2:$C$5000, 'FY15 Individual Analysis'!$A41, 'FY15 DataDump'!$H$2:$H$5000, M$2)</f>
        <v>0</v>
      </c>
      <c r="N41" s="27">
        <f>SUMIFS('FY15 DataDump'!$E$2:$E$5000, 'FY15 DataDump'!$C$2:$C$5000, 'FY15 Individual Analysis'!$A41, 'FY15 DataDump'!$H$2:$H$5000, N$2)</f>
        <v>0</v>
      </c>
      <c r="O41" s="27">
        <f>SUMIFS('FY15 DataDump'!$E$2:$E$5000, 'FY15 DataDump'!$C$2:$C$5000, 'FY15 Individual Analysis'!$A41, 'FY15 DataDump'!$H$2:$H$5000, O$2)</f>
        <v>26</v>
      </c>
      <c r="P41" s="27">
        <f t="shared" si="3"/>
        <v>79</v>
      </c>
      <c r="Q41" s="108">
        <f t="shared" si="0"/>
        <v>4.1006156114069785E-4</v>
      </c>
      <c r="S41" s="20">
        <f t="shared" si="4"/>
        <v>63.6</v>
      </c>
      <c r="T41" s="21">
        <f t="shared" si="5"/>
        <v>0</v>
      </c>
      <c r="U41" s="21">
        <f t="shared" si="6"/>
        <v>0</v>
      </c>
      <c r="V41" s="21">
        <f t="shared" si="7"/>
        <v>0</v>
      </c>
      <c r="W41" s="21">
        <f t="shared" si="8"/>
        <v>0</v>
      </c>
      <c r="X41" s="21">
        <f t="shared" si="9"/>
        <v>0</v>
      </c>
      <c r="Y41" s="21">
        <f t="shared" si="10"/>
        <v>0</v>
      </c>
      <c r="Z41" s="21">
        <f t="shared" si="11"/>
        <v>0</v>
      </c>
      <c r="AA41" s="21">
        <f t="shared" si="12"/>
        <v>0</v>
      </c>
      <c r="AB41" s="21">
        <f t="shared" si="13"/>
        <v>0</v>
      </c>
      <c r="AC41" s="21">
        <f t="shared" si="14"/>
        <v>0</v>
      </c>
      <c r="AD41" s="24">
        <f t="shared" si="15"/>
        <v>31.199999999999996</v>
      </c>
      <c r="AF41" s="15">
        <f t="shared" si="2"/>
        <v>94.8</v>
      </c>
    </row>
    <row r="42" spans="1:32" x14ac:dyDescent="0.25">
      <c r="A42" s="75">
        <v>427</v>
      </c>
      <c r="B42" s="75" t="str">
        <f>INDEX('FY15 DataDump'!$A$2:$H$5000, MATCH('FY15 Individual Analysis'!A42, 'FY15 DataDump'!$C$2:$C$5000, 0), MATCH('FY15 DataDump'!$B$1, 'FY15 DataDump'!$A$1:$H$1))</f>
        <v>SWEETS</v>
      </c>
      <c r="C42" s="75" t="str">
        <f>INDEX('FY15 DataDump'!$A$2:$H$5000, MATCH('FY15 Individual Analysis'!A42, 'FY15 DataDump'!$C$2:$C$5000, 0), MATCH('FY15 DataDump'!$D$1, 'FY15 DataDump'!$A$1:$H$1))</f>
        <v>SKITTLES ORIGINAL 2OZ</v>
      </c>
      <c r="D42" s="27">
        <f>SUMIFS('FY15 DataDump'!$E$2:$E$5000, 'FY15 DataDump'!$C$2:$C$5000, 'FY15 Individual Analysis'!$A42, 'FY15 DataDump'!$H$2:$H$5000, D$2)</f>
        <v>25</v>
      </c>
      <c r="E42" s="27">
        <f>SUMIFS('FY15 DataDump'!$E$2:$E$5000, 'FY15 DataDump'!$C$2:$C$5000, 'FY15 Individual Analysis'!$A42, 'FY15 DataDump'!$H$2:$H$5000, E$2)</f>
        <v>34</v>
      </c>
      <c r="F42" s="27">
        <f>SUMIFS('FY15 DataDump'!$E$2:$E$5000, 'FY15 DataDump'!$C$2:$C$5000, 'FY15 Individual Analysis'!$A42, 'FY15 DataDump'!$H$2:$H$5000, F$2)</f>
        <v>31</v>
      </c>
      <c r="G42" s="27">
        <f>SUMIFS('FY15 DataDump'!$E$2:$E$5000, 'FY15 DataDump'!$C$2:$C$5000, 'FY15 Individual Analysis'!$A42, 'FY15 DataDump'!$H$2:$H$5000, G$2)</f>
        <v>103</v>
      </c>
      <c r="H42" s="27">
        <f>SUMIFS('FY15 DataDump'!$E$2:$E$5000, 'FY15 DataDump'!$C$2:$C$5000, 'FY15 Individual Analysis'!$A42, 'FY15 DataDump'!$H$2:$H$5000, H$2)</f>
        <v>52</v>
      </c>
      <c r="I42" s="27">
        <f>SUMIFS('FY15 DataDump'!$E$2:$E$5000, 'FY15 DataDump'!$C$2:$C$5000, 'FY15 Individual Analysis'!$A42, 'FY15 DataDump'!$H$2:$H$5000, I$2)</f>
        <v>25</v>
      </c>
      <c r="J42" s="27">
        <f>SUMIFS('FY15 DataDump'!$E$2:$E$5000, 'FY15 DataDump'!$C$2:$C$5000, 'FY15 Individual Analysis'!$A42, 'FY15 DataDump'!$H$2:$H$5000, J$2)</f>
        <v>67</v>
      </c>
      <c r="K42" s="27">
        <f>SUMIFS('FY15 DataDump'!$E$2:$E$5000, 'FY15 DataDump'!$C$2:$C$5000, 'FY15 Individual Analysis'!$A42, 'FY15 DataDump'!$H$2:$H$5000, K$2)</f>
        <v>103</v>
      </c>
      <c r="L42" s="27">
        <f>SUMIFS('FY15 DataDump'!$E$2:$E$5000, 'FY15 DataDump'!$C$2:$C$5000, 'FY15 Individual Analysis'!$A42, 'FY15 DataDump'!$H$2:$H$5000, L$2)</f>
        <v>63</v>
      </c>
      <c r="M42" s="27">
        <f>SUMIFS('FY15 DataDump'!$E$2:$E$5000, 'FY15 DataDump'!$C$2:$C$5000, 'FY15 Individual Analysis'!$A42, 'FY15 DataDump'!$H$2:$H$5000, M$2)</f>
        <v>80</v>
      </c>
      <c r="N42" s="27">
        <f>SUMIFS('FY15 DataDump'!$E$2:$E$5000, 'FY15 DataDump'!$C$2:$C$5000, 'FY15 Individual Analysis'!$A42, 'FY15 DataDump'!$H$2:$H$5000, N$2)</f>
        <v>62</v>
      </c>
      <c r="O42" s="27">
        <f>SUMIFS('FY15 DataDump'!$E$2:$E$5000, 'FY15 DataDump'!$C$2:$C$5000, 'FY15 Individual Analysis'!$A42, 'FY15 DataDump'!$H$2:$H$5000, O$2)</f>
        <v>22</v>
      </c>
      <c r="P42" s="27">
        <f t="shared" si="3"/>
        <v>667</v>
      </c>
      <c r="Q42" s="108">
        <f t="shared" si="0"/>
        <v>3.4621653326689299E-3</v>
      </c>
      <c r="S42" s="20">
        <f t="shared" si="4"/>
        <v>30</v>
      </c>
      <c r="T42" s="21">
        <f t="shared" si="5"/>
        <v>40.799999999999997</v>
      </c>
      <c r="U42" s="21">
        <f t="shared" si="6"/>
        <v>37.200000000000003</v>
      </c>
      <c r="V42" s="21">
        <f t="shared" si="7"/>
        <v>123.60000000000001</v>
      </c>
      <c r="W42" s="21">
        <f t="shared" si="8"/>
        <v>62.4</v>
      </c>
      <c r="X42" s="21">
        <f t="shared" si="9"/>
        <v>30</v>
      </c>
      <c r="Y42" s="21">
        <f t="shared" si="10"/>
        <v>80.400000000000006</v>
      </c>
      <c r="Z42" s="21">
        <f t="shared" si="11"/>
        <v>123.60000000000001</v>
      </c>
      <c r="AA42" s="21">
        <f t="shared" si="12"/>
        <v>75.599999999999994</v>
      </c>
      <c r="AB42" s="21">
        <f t="shared" si="13"/>
        <v>96</v>
      </c>
      <c r="AC42" s="21">
        <f t="shared" si="14"/>
        <v>74.400000000000006</v>
      </c>
      <c r="AD42" s="24">
        <f t="shared" si="15"/>
        <v>26.400000000000002</v>
      </c>
      <c r="AF42" s="15">
        <f t="shared" si="2"/>
        <v>800.4</v>
      </c>
    </row>
    <row r="43" spans="1:32" x14ac:dyDescent="0.25">
      <c r="A43" s="75">
        <v>429</v>
      </c>
      <c r="B43" s="75" t="str">
        <f>INDEX('FY15 DataDump'!$A$2:$H$5000, MATCH('FY15 Individual Analysis'!A43, 'FY15 DataDump'!$C$2:$C$5000, 0), MATCH('FY15 DataDump'!$B$1, 'FY15 DataDump'!$A$1:$H$1))</f>
        <v>SWEETS</v>
      </c>
      <c r="C43" s="75" t="str">
        <f>INDEX('FY15 DataDump'!$A$2:$H$5000, MATCH('FY15 Individual Analysis'!A43, 'FY15 DataDump'!$C$2:$C$5000, 0), MATCH('FY15 DataDump'!$D$1, 'FY15 DataDump'!$A$1:$H$1))</f>
        <v>TWIX</v>
      </c>
      <c r="D43" s="27">
        <f>SUMIFS('FY15 DataDump'!$E$2:$E$5000, 'FY15 DataDump'!$C$2:$C$5000, 'FY15 Individual Analysis'!$A43, 'FY15 DataDump'!$H$2:$H$5000, D$2)</f>
        <v>11</v>
      </c>
      <c r="E43" s="27">
        <f>SUMIFS('FY15 DataDump'!$E$2:$E$5000, 'FY15 DataDump'!$C$2:$C$5000, 'FY15 Individual Analysis'!$A43, 'FY15 DataDump'!$H$2:$H$5000, E$2)</f>
        <v>42</v>
      </c>
      <c r="F43" s="27">
        <f>SUMIFS('FY15 DataDump'!$E$2:$E$5000, 'FY15 DataDump'!$C$2:$C$5000, 'FY15 Individual Analysis'!$A43, 'FY15 DataDump'!$H$2:$H$5000, F$2)</f>
        <v>43</v>
      </c>
      <c r="G43" s="27">
        <f>SUMIFS('FY15 DataDump'!$E$2:$E$5000, 'FY15 DataDump'!$C$2:$C$5000, 'FY15 Individual Analysis'!$A43, 'FY15 DataDump'!$H$2:$H$5000, G$2)</f>
        <v>124</v>
      </c>
      <c r="H43" s="27">
        <f>SUMIFS('FY15 DataDump'!$E$2:$E$5000, 'FY15 DataDump'!$C$2:$C$5000, 'FY15 Individual Analysis'!$A43, 'FY15 DataDump'!$H$2:$H$5000, H$2)</f>
        <v>58</v>
      </c>
      <c r="I43" s="27">
        <f>SUMIFS('FY15 DataDump'!$E$2:$E$5000, 'FY15 DataDump'!$C$2:$C$5000, 'FY15 Individual Analysis'!$A43, 'FY15 DataDump'!$H$2:$H$5000, I$2)</f>
        <v>36</v>
      </c>
      <c r="J43" s="27">
        <f>SUMIFS('FY15 DataDump'!$E$2:$E$5000, 'FY15 DataDump'!$C$2:$C$5000, 'FY15 Individual Analysis'!$A43, 'FY15 DataDump'!$H$2:$H$5000, J$2)</f>
        <v>81</v>
      </c>
      <c r="K43" s="27">
        <f>SUMIFS('FY15 DataDump'!$E$2:$E$5000, 'FY15 DataDump'!$C$2:$C$5000, 'FY15 Individual Analysis'!$A43, 'FY15 DataDump'!$H$2:$H$5000, K$2)</f>
        <v>79</v>
      </c>
      <c r="L43" s="27">
        <f>SUMIFS('FY15 DataDump'!$E$2:$E$5000, 'FY15 DataDump'!$C$2:$C$5000, 'FY15 Individual Analysis'!$A43, 'FY15 DataDump'!$H$2:$H$5000, L$2)</f>
        <v>69</v>
      </c>
      <c r="M43" s="27">
        <f>SUMIFS('FY15 DataDump'!$E$2:$E$5000, 'FY15 DataDump'!$C$2:$C$5000, 'FY15 Individual Analysis'!$A43, 'FY15 DataDump'!$H$2:$H$5000, M$2)</f>
        <v>125</v>
      </c>
      <c r="N43" s="27">
        <f>SUMIFS('FY15 DataDump'!$E$2:$E$5000, 'FY15 DataDump'!$C$2:$C$5000, 'FY15 Individual Analysis'!$A43, 'FY15 DataDump'!$H$2:$H$5000, N$2)</f>
        <v>87</v>
      </c>
      <c r="O43" s="27">
        <f>SUMIFS('FY15 DataDump'!$E$2:$E$5000, 'FY15 DataDump'!$C$2:$C$5000, 'FY15 Individual Analysis'!$A43, 'FY15 DataDump'!$H$2:$H$5000, O$2)</f>
        <v>67</v>
      </c>
      <c r="P43" s="27">
        <f t="shared" si="3"/>
        <v>822</v>
      </c>
      <c r="Q43" s="108">
        <f t="shared" si="0"/>
        <v>4.2667164969323245E-3</v>
      </c>
      <c r="S43" s="20">
        <f t="shared" si="4"/>
        <v>13.2</v>
      </c>
      <c r="T43" s="21">
        <f t="shared" si="5"/>
        <v>50.4</v>
      </c>
      <c r="U43" s="21">
        <f t="shared" si="6"/>
        <v>51.599999999999994</v>
      </c>
      <c r="V43" s="21">
        <f t="shared" si="7"/>
        <v>148.80000000000001</v>
      </c>
      <c r="W43" s="21">
        <f t="shared" si="8"/>
        <v>69.599999999999994</v>
      </c>
      <c r="X43" s="21">
        <f t="shared" si="9"/>
        <v>43.2</v>
      </c>
      <c r="Y43" s="21">
        <f t="shared" si="10"/>
        <v>97.2</v>
      </c>
      <c r="Z43" s="21">
        <f t="shared" si="11"/>
        <v>94.8</v>
      </c>
      <c r="AA43" s="21">
        <f t="shared" si="12"/>
        <v>82.8</v>
      </c>
      <c r="AB43" s="21">
        <f t="shared" si="13"/>
        <v>150</v>
      </c>
      <c r="AC43" s="21">
        <f t="shared" si="14"/>
        <v>104.39999999999999</v>
      </c>
      <c r="AD43" s="24">
        <f t="shared" si="15"/>
        <v>80.399999999999991</v>
      </c>
      <c r="AF43" s="15">
        <f t="shared" si="2"/>
        <v>986.4</v>
      </c>
    </row>
    <row r="44" spans="1:32" x14ac:dyDescent="0.25">
      <c r="A44" s="75">
        <v>430</v>
      </c>
      <c r="B44" s="75" t="str">
        <f>INDEX('FY15 DataDump'!$A$2:$H$5000, MATCH('FY15 Individual Analysis'!A44, 'FY15 DataDump'!$C$2:$C$5000, 0), MATCH('FY15 DataDump'!$B$1, 'FY15 DataDump'!$A$1:$H$1))</f>
        <v>SWEETS</v>
      </c>
      <c r="C44" s="75" t="str">
        <f>INDEX('FY15 DataDump'!$A$2:$H$5000, MATCH('FY15 Individual Analysis'!A44, 'FY15 DataDump'!$C$2:$C$5000, 0), MATCH('FY15 DataDump'!$D$1, 'FY15 DataDump'!$A$1:$H$1))</f>
        <v>M&amp;M'S MILK CHOCOLATE 160Z</v>
      </c>
      <c r="D44" s="27">
        <f>SUMIFS('FY15 DataDump'!$E$2:$E$5000, 'FY15 DataDump'!$C$2:$C$5000, 'FY15 Individual Analysis'!$A44, 'FY15 DataDump'!$H$2:$H$5000, D$2)</f>
        <v>55</v>
      </c>
      <c r="E44" s="27">
        <f>SUMIFS('FY15 DataDump'!$E$2:$E$5000, 'FY15 DataDump'!$C$2:$C$5000, 'FY15 Individual Analysis'!$A44, 'FY15 DataDump'!$H$2:$H$5000, E$2)</f>
        <v>34</v>
      </c>
      <c r="F44" s="27">
        <f>SUMIFS('FY15 DataDump'!$E$2:$E$5000, 'FY15 DataDump'!$C$2:$C$5000, 'FY15 Individual Analysis'!$A44, 'FY15 DataDump'!$H$2:$H$5000, F$2)</f>
        <v>38</v>
      </c>
      <c r="G44" s="27">
        <f>SUMIFS('FY15 DataDump'!$E$2:$E$5000, 'FY15 DataDump'!$C$2:$C$5000, 'FY15 Individual Analysis'!$A44, 'FY15 DataDump'!$H$2:$H$5000, G$2)</f>
        <v>104</v>
      </c>
      <c r="H44" s="27">
        <f>SUMIFS('FY15 DataDump'!$E$2:$E$5000, 'FY15 DataDump'!$C$2:$C$5000, 'FY15 Individual Analysis'!$A44, 'FY15 DataDump'!$H$2:$H$5000, H$2)</f>
        <v>63</v>
      </c>
      <c r="I44" s="27">
        <f>SUMIFS('FY15 DataDump'!$E$2:$E$5000, 'FY15 DataDump'!$C$2:$C$5000, 'FY15 Individual Analysis'!$A44, 'FY15 DataDump'!$H$2:$H$5000, I$2)</f>
        <v>33</v>
      </c>
      <c r="J44" s="27">
        <f>SUMIFS('FY15 DataDump'!$E$2:$E$5000, 'FY15 DataDump'!$C$2:$C$5000, 'FY15 Individual Analysis'!$A44, 'FY15 DataDump'!$H$2:$H$5000, J$2)</f>
        <v>71</v>
      </c>
      <c r="K44" s="27">
        <f>SUMIFS('FY15 DataDump'!$E$2:$E$5000, 'FY15 DataDump'!$C$2:$C$5000, 'FY15 Individual Analysis'!$A44, 'FY15 DataDump'!$H$2:$H$5000, K$2)</f>
        <v>63</v>
      </c>
      <c r="L44" s="27">
        <f>SUMIFS('FY15 DataDump'!$E$2:$E$5000, 'FY15 DataDump'!$C$2:$C$5000, 'FY15 Individual Analysis'!$A44, 'FY15 DataDump'!$H$2:$H$5000, L$2)</f>
        <v>68</v>
      </c>
      <c r="M44" s="27">
        <f>SUMIFS('FY15 DataDump'!$E$2:$E$5000, 'FY15 DataDump'!$C$2:$C$5000, 'FY15 Individual Analysis'!$A44, 'FY15 DataDump'!$H$2:$H$5000, M$2)</f>
        <v>94</v>
      </c>
      <c r="N44" s="27">
        <f>SUMIFS('FY15 DataDump'!$E$2:$E$5000, 'FY15 DataDump'!$C$2:$C$5000, 'FY15 Individual Analysis'!$A44, 'FY15 DataDump'!$H$2:$H$5000, N$2)</f>
        <v>82</v>
      </c>
      <c r="O44" s="27">
        <f>SUMIFS('FY15 DataDump'!$E$2:$E$5000, 'FY15 DataDump'!$C$2:$C$5000, 'FY15 Individual Analysis'!$A44, 'FY15 DataDump'!$H$2:$H$5000, O$2)</f>
        <v>36</v>
      </c>
      <c r="P44" s="27">
        <f t="shared" si="3"/>
        <v>741</v>
      </c>
      <c r="Q44" s="108">
        <f t="shared" si="0"/>
        <v>3.8462736304462923E-3</v>
      </c>
      <c r="S44" s="20">
        <f t="shared" si="4"/>
        <v>66.000000000000014</v>
      </c>
      <c r="T44" s="21">
        <f t="shared" si="5"/>
        <v>40.800000000000004</v>
      </c>
      <c r="U44" s="21">
        <f t="shared" si="6"/>
        <v>45.6</v>
      </c>
      <c r="V44" s="21">
        <f t="shared" si="7"/>
        <v>124.8</v>
      </c>
      <c r="W44" s="21">
        <f t="shared" si="8"/>
        <v>75.600000000000009</v>
      </c>
      <c r="X44" s="21">
        <f t="shared" si="9"/>
        <v>39.6</v>
      </c>
      <c r="Y44" s="21">
        <f t="shared" si="10"/>
        <v>85.2</v>
      </c>
      <c r="Z44" s="21">
        <f t="shared" si="11"/>
        <v>75.600000000000009</v>
      </c>
      <c r="AA44" s="21">
        <f t="shared" si="12"/>
        <v>81.600000000000009</v>
      </c>
      <c r="AB44" s="21">
        <f t="shared" si="13"/>
        <v>112.80000000000001</v>
      </c>
      <c r="AC44" s="21">
        <f t="shared" si="14"/>
        <v>98.4</v>
      </c>
      <c r="AD44" s="24">
        <f t="shared" si="15"/>
        <v>43.2</v>
      </c>
      <c r="AF44" s="15">
        <f t="shared" si="2"/>
        <v>889.2</v>
      </c>
    </row>
    <row r="45" spans="1:32" x14ac:dyDescent="0.25">
      <c r="A45" s="75">
        <v>467</v>
      </c>
      <c r="B45" s="75" t="str">
        <f>INDEX('FY15 DataDump'!$A$2:$H$5000, MATCH('FY15 Individual Analysis'!A45, 'FY15 DataDump'!$C$2:$C$5000, 0), MATCH('FY15 DataDump'!$B$1, 'FY15 DataDump'!$A$1:$H$1))</f>
        <v>SWEETS</v>
      </c>
      <c r="C45" s="75" t="str">
        <f>INDEX('FY15 DataDump'!$A$2:$H$5000, MATCH('FY15 Individual Analysis'!A45, 'FY15 DataDump'!$C$2:$C$5000, 0), MATCH('FY15 DataDump'!$D$1, 'FY15 DataDump'!$A$1:$H$1))</f>
        <v>HERSHEY MILK CHOCOLATE</v>
      </c>
      <c r="D45" s="27">
        <f>SUMIFS('FY15 DataDump'!$E$2:$E$5000, 'FY15 DataDump'!$C$2:$C$5000, 'FY15 Individual Analysis'!$A45, 'FY15 DataDump'!$H$2:$H$5000, D$2)</f>
        <v>16</v>
      </c>
      <c r="E45" s="27">
        <f>SUMIFS('FY15 DataDump'!$E$2:$E$5000, 'FY15 DataDump'!$C$2:$C$5000, 'FY15 Individual Analysis'!$A45, 'FY15 DataDump'!$H$2:$H$5000, E$2)</f>
        <v>22</v>
      </c>
      <c r="F45" s="27">
        <f>SUMIFS('FY15 DataDump'!$E$2:$E$5000, 'FY15 DataDump'!$C$2:$C$5000, 'FY15 Individual Analysis'!$A45, 'FY15 DataDump'!$H$2:$H$5000, F$2)</f>
        <v>24</v>
      </c>
      <c r="G45" s="27">
        <f>SUMIFS('FY15 DataDump'!$E$2:$E$5000, 'FY15 DataDump'!$C$2:$C$5000, 'FY15 Individual Analysis'!$A45, 'FY15 DataDump'!$H$2:$H$5000, G$2)</f>
        <v>70</v>
      </c>
      <c r="H45" s="27">
        <f>SUMIFS('FY15 DataDump'!$E$2:$E$5000, 'FY15 DataDump'!$C$2:$C$5000, 'FY15 Individual Analysis'!$A45, 'FY15 DataDump'!$H$2:$H$5000, H$2)</f>
        <v>43</v>
      </c>
      <c r="I45" s="27">
        <f>SUMIFS('FY15 DataDump'!$E$2:$E$5000, 'FY15 DataDump'!$C$2:$C$5000, 'FY15 Individual Analysis'!$A45, 'FY15 DataDump'!$H$2:$H$5000, I$2)</f>
        <v>32</v>
      </c>
      <c r="J45" s="27">
        <f>SUMIFS('FY15 DataDump'!$E$2:$E$5000, 'FY15 DataDump'!$C$2:$C$5000, 'FY15 Individual Analysis'!$A45, 'FY15 DataDump'!$H$2:$H$5000, J$2)</f>
        <v>31</v>
      </c>
      <c r="K45" s="27">
        <f>SUMIFS('FY15 DataDump'!$E$2:$E$5000, 'FY15 DataDump'!$C$2:$C$5000, 'FY15 Individual Analysis'!$A45, 'FY15 DataDump'!$H$2:$H$5000, K$2)</f>
        <v>74</v>
      </c>
      <c r="L45" s="27">
        <f>SUMIFS('FY15 DataDump'!$E$2:$E$5000, 'FY15 DataDump'!$C$2:$C$5000, 'FY15 Individual Analysis'!$A45, 'FY15 DataDump'!$H$2:$H$5000, L$2)</f>
        <v>60</v>
      </c>
      <c r="M45" s="27">
        <f>SUMIFS('FY15 DataDump'!$E$2:$E$5000, 'FY15 DataDump'!$C$2:$C$5000, 'FY15 Individual Analysis'!$A45, 'FY15 DataDump'!$H$2:$H$5000, M$2)</f>
        <v>68</v>
      </c>
      <c r="N45" s="27">
        <f>SUMIFS('FY15 DataDump'!$E$2:$E$5000, 'FY15 DataDump'!$C$2:$C$5000, 'FY15 Individual Analysis'!$A45, 'FY15 DataDump'!$H$2:$H$5000, N$2)</f>
        <v>56</v>
      </c>
      <c r="O45" s="27">
        <f>SUMIFS('FY15 DataDump'!$E$2:$E$5000, 'FY15 DataDump'!$C$2:$C$5000, 'FY15 Individual Analysis'!$A45, 'FY15 DataDump'!$H$2:$H$5000, O$2)</f>
        <v>29</v>
      </c>
      <c r="P45" s="27">
        <f t="shared" si="3"/>
        <v>525</v>
      </c>
      <c r="Q45" s="108">
        <f t="shared" si="0"/>
        <v>2.7250926531502072E-3</v>
      </c>
      <c r="S45" s="20">
        <f t="shared" si="4"/>
        <v>19.2</v>
      </c>
      <c r="T45" s="21">
        <f t="shared" si="5"/>
        <v>26.4</v>
      </c>
      <c r="U45" s="21">
        <f t="shared" si="6"/>
        <v>28.8</v>
      </c>
      <c r="V45" s="21">
        <f t="shared" si="7"/>
        <v>84</v>
      </c>
      <c r="W45" s="21">
        <f t="shared" si="8"/>
        <v>51.6</v>
      </c>
      <c r="X45" s="21">
        <f t="shared" si="9"/>
        <v>38.4</v>
      </c>
      <c r="Y45" s="21">
        <f t="shared" si="10"/>
        <v>37.200000000000003</v>
      </c>
      <c r="Z45" s="21">
        <f t="shared" si="11"/>
        <v>88.8</v>
      </c>
      <c r="AA45" s="21">
        <f t="shared" si="12"/>
        <v>72</v>
      </c>
      <c r="AB45" s="21">
        <f t="shared" si="13"/>
        <v>81.599999999999994</v>
      </c>
      <c r="AC45" s="21">
        <f t="shared" si="14"/>
        <v>67.2</v>
      </c>
      <c r="AD45" s="24">
        <f t="shared" si="15"/>
        <v>34.799999999999997</v>
      </c>
      <c r="AF45" s="15">
        <f t="shared" si="2"/>
        <v>630</v>
      </c>
    </row>
    <row r="46" spans="1:32" x14ac:dyDescent="0.25">
      <c r="A46" s="75">
        <v>477</v>
      </c>
      <c r="B46" s="75" t="str">
        <f>INDEX('FY15 DataDump'!$A$2:$H$5000, MATCH('FY15 Individual Analysis'!A46, 'FY15 DataDump'!$C$2:$C$5000, 0), MATCH('FY15 DataDump'!$B$1, 'FY15 DataDump'!$A$1:$H$1))</f>
        <v>SWEETS</v>
      </c>
      <c r="C46" s="75" t="str">
        <f>INDEX('FY15 DataDump'!$A$2:$H$5000, MATCH('FY15 Individual Analysis'!A46, 'FY15 DataDump'!$C$2:$C$5000, 0), MATCH('FY15 DataDump'!$D$1, 'FY15 DataDump'!$A$1:$H$1))</f>
        <v>HERSHEY'S COOKIES'N;CREAM</v>
      </c>
      <c r="D46" s="27">
        <f>SUMIFS('FY15 DataDump'!$E$2:$E$5000, 'FY15 DataDump'!$C$2:$C$5000, 'FY15 Individual Analysis'!$A46, 'FY15 DataDump'!$H$2:$H$5000, D$2)</f>
        <v>34</v>
      </c>
      <c r="E46" s="27">
        <f>SUMIFS('FY15 DataDump'!$E$2:$E$5000, 'FY15 DataDump'!$C$2:$C$5000, 'FY15 Individual Analysis'!$A46, 'FY15 DataDump'!$H$2:$H$5000, E$2)</f>
        <v>23</v>
      </c>
      <c r="F46" s="27">
        <f>SUMIFS('FY15 DataDump'!$E$2:$E$5000, 'FY15 DataDump'!$C$2:$C$5000, 'FY15 Individual Analysis'!$A46, 'FY15 DataDump'!$H$2:$H$5000, F$2)</f>
        <v>30</v>
      </c>
      <c r="G46" s="27">
        <f>SUMIFS('FY15 DataDump'!$E$2:$E$5000, 'FY15 DataDump'!$C$2:$C$5000, 'FY15 Individual Analysis'!$A46, 'FY15 DataDump'!$H$2:$H$5000, G$2)</f>
        <v>121</v>
      </c>
      <c r="H46" s="27">
        <f>SUMIFS('FY15 DataDump'!$E$2:$E$5000, 'FY15 DataDump'!$C$2:$C$5000, 'FY15 Individual Analysis'!$A46, 'FY15 DataDump'!$H$2:$H$5000, H$2)</f>
        <v>58</v>
      </c>
      <c r="I46" s="27">
        <f>SUMIFS('FY15 DataDump'!$E$2:$E$5000, 'FY15 DataDump'!$C$2:$C$5000, 'FY15 Individual Analysis'!$A46, 'FY15 DataDump'!$H$2:$H$5000, I$2)</f>
        <v>44</v>
      </c>
      <c r="J46" s="27">
        <f>SUMIFS('FY15 DataDump'!$E$2:$E$5000, 'FY15 DataDump'!$C$2:$C$5000, 'FY15 Individual Analysis'!$A46, 'FY15 DataDump'!$H$2:$H$5000, J$2)</f>
        <v>85</v>
      </c>
      <c r="K46" s="27">
        <f>SUMIFS('FY15 DataDump'!$E$2:$E$5000, 'FY15 DataDump'!$C$2:$C$5000, 'FY15 Individual Analysis'!$A46, 'FY15 DataDump'!$H$2:$H$5000, K$2)</f>
        <v>72</v>
      </c>
      <c r="L46" s="27">
        <f>SUMIFS('FY15 DataDump'!$E$2:$E$5000, 'FY15 DataDump'!$C$2:$C$5000, 'FY15 Individual Analysis'!$A46, 'FY15 DataDump'!$H$2:$H$5000, L$2)</f>
        <v>46</v>
      </c>
      <c r="M46" s="27">
        <f>SUMIFS('FY15 DataDump'!$E$2:$E$5000, 'FY15 DataDump'!$C$2:$C$5000, 'FY15 Individual Analysis'!$A46, 'FY15 DataDump'!$H$2:$H$5000, M$2)</f>
        <v>110</v>
      </c>
      <c r="N46" s="27">
        <f>SUMIFS('FY15 DataDump'!$E$2:$E$5000, 'FY15 DataDump'!$C$2:$C$5000, 'FY15 Individual Analysis'!$A46, 'FY15 DataDump'!$H$2:$H$5000, N$2)</f>
        <v>71</v>
      </c>
      <c r="O46" s="27">
        <f>SUMIFS('FY15 DataDump'!$E$2:$E$5000, 'FY15 DataDump'!$C$2:$C$5000, 'FY15 Individual Analysis'!$A46, 'FY15 DataDump'!$H$2:$H$5000, O$2)</f>
        <v>45</v>
      </c>
      <c r="P46" s="27">
        <f t="shared" si="3"/>
        <v>739</v>
      </c>
      <c r="Q46" s="108">
        <f t="shared" si="0"/>
        <v>3.8358923251009583E-3</v>
      </c>
      <c r="S46" s="20">
        <f t="shared" si="4"/>
        <v>40.799999999999997</v>
      </c>
      <c r="T46" s="21">
        <f t="shared" si="5"/>
        <v>27.599999999999998</v>
      </c>
      <c r="U46" s="21">
        <f t="shared" si="6"/>
        <v>36</v>
      </c>
      <c r="V46" s="21">
        <f t="shared" si="7"/>
        <v>145.19999999999999</v>
      </c>
      <c r="W46" s="21">
        <f t="shared" si="8"/>
        <v>69.599999999999994</v>
      </c>
      <c r="X46" s="21">
        <f t="shared" si="9"/>
        <v>52.8</v>
      </c>
      <c r="Y46" s="21">
        <f t="shared" si="10"/>
        <v>101.99999999999999</v>
      </c>
      <c r="Z46" s="21">
        <f t="shared" si="11"/>
        <v>86.399999999999991</v>
      </c>
      <c r="AA46" s="21">
        <f t="shared" si="12"/>
        <v>55.199999999999996</v>
      </c>
      <c r="AB46" s="21">
        <f t="shared" si="13"/>
        <v>131.99999999999997</v>
      </c>
      <c r="AC46" s="21">
        <f t="shared" si="14"/>
        <v>85.2</v>
      </c>
      <c r="AD46" s="24">
        <f t="shared" si="15"/>
        <v>54</v>
      </c>
      <c r="AF46" s="15">
        <f t="shared" si="2"/>
        <v>886.8</v>
      </c>
    </row>
    <row r="47" spans="1:32" x14ac:dyDescent="0.25">
      <c r="A47" s="75">
        <v>483</v>
      </c>
      <c r="B47" s="75" t="str">
        <f>INDEX('FY15 DataDump'!$A$2:$H$5000, MATCH('FY15 Individual Analysis'!A47, 'FY15 DataDump'!$C$2:$C$5000, 0), MATCH('FY15 DataDump'!$B$1, 'FY15 DataDump'!$A$1:$H$1))</f>
        <v>SWEETS</v>
      </c>
      <c r="C47" s="75" t="str">
        <f>INDEX('FY15 DataDump'!$A$2:$H$5000, MATCH('FY15 Individual Analysis'!A47, 'FY15 DataDump'!$C$2:$C$5000, 0), MATCH('FY15 DataDump'!$D$1, 'FY15 DataDump'!$A$1:$H$1))</f>
        <v>Milky Way</v>
      </c>
      <c r="D47" s="27">
        <f>SUMIFS('FY15 DataDump'!$E$2:$E$5000, 'FY15 DataDump'!$C$2:$C$5000, 'FY15 Individual Analysis'!$A47, 'FY15 DataDump'!$H$2:$H$5000, D$2)</f>
        <v>21</v>
      </c>
      <c r="E47" s="27">
        <f>SUMIFS('FY15 DataDump'!$E$2:$E$5000, 'FY15 DataDump'!$C$2:$C$5000, 'FY15 Individual Analysis'!$A47, 'FY15 DataDump'!$H$2:$H$5000, E$2)</f>
        <v>10</v>
      </c>
      <c r="F47" s="27">
        <f>SUMIFS('FY15 DataDump'!$E$2:$E$5000, 'FY15 DataDump'!$C$2:$C$5000, 'FY15 Individual Analysis'!$A47, 'FY15 DataDump'!$H$2:$H$5000, F$2)</f>
        <v>16</v>
      </c>
      <c r="G47" s="27">
        <f>SUMIFS('FY15 DataDump'!$E$2:$E$5000, 'FY15 DataDump'!$C$2:$C$5000, 'FY15 Individual Analysis'!$A47, 'FY15 DataDump'!$H$2:$H$5000, G$2)</f>
        <v>65</v>
      </c>
      <c r="H47" s="27">
        <f>SUMIFS('FY15 DataDump'!$E$2:$E$5000, 'FY15 DataDump'!$C$2:$C$5000, 'FY15 Individual Analysis'!$A47, 'FY15 DataDump'!$H$2:$H$5000, H$2)</f>
        <v>48</v>
      </c>
      <c r="I47" s="27">
        <f>SUMIFS('FY15 DataDump'!$E$2:$E$5000, 'FY15 DataDump'!$C$2:$C$5000, 'FY15 Individual Analysis'!$A47, 'FY15 DataDump'!$H$2:$H$5000, I$2)</f>
        <v>9</v>
      </c>
      <c r="J47" s="27">
        <f>SUMIFS('FY15 DataDump'!$E$2:$E$5000, 'FY15 DataDump'!$C$2:$C$5000, 'FY15 Individual Analysis'!$A47, 'FY15 DataDump'!$H$2:$H$5000, J$2)</f>
        <v>0</v>
      </c>
      <c r="K47" s="27">
        <f>SUMIFS('FY15 DataDump'!$E$2:$E$5000, 'FY15 DataDump'!$C$2:$C$5000, 'FY15 Individual Analysis'!$A47, 'FY15 DataDump'!$H$2:$H$5000, K$2)</f>
        <v>0</v>
      </c>
      <c r="L47" s="27">
        <f>SUMIFS('FY15 DataDump'!$E$2:$E$5000, 'FY15 DataDump'!$C$2:$C$5000, 'FY15 Individual Analysis'!$A47, 'FY15 DataDump'!$H$2:$H$5000, L$2)</f>
        <v>0</v>
      </c>
      <c r="M47" s="27">
        <f>SUMIFS('FY15 DataDump'!$E$2:$E$5000, 'FY15 DataDump'!$C$2:$C$5000, 'FY15 Individual Analysis'!$A47, 'FY15 DataDump'!$H$2:$H$5000, M$2)</f>
        <v>0</v>
      </c>
      <c r="N47" s="27">
        <f>SUMIFS('FY15 DataDump'!$E$2:$E$5000, 'FY15 DataDump'!$C$2:$C$5000, 'FY15 Individual Analysis'!$A47, 'FY15 DataDump'!$H$2:$H$5000, N$2)</f>
        <v>0</v>
      </c>
      <c r="O47" s="27">
        <f>SUMIFS('FY15 DataDump'!$E$2:$E$5000, 'FY15 DataDump'!$C$2:$C$5000, 'FY15 Individual Analysis'!$A47, 'FY15 DataDump'!$H$2:$H$5000, O$2)</f>
        <v>8</v>
      </c>
      <c r="P47" s="27">
        <f t="shared" si="3"/>
        <v>177</v>
      </c>
      <c r="Q47" s="108">
        <f t="shared" si="0"/>
        <v>9.1874552306206979E-4</v>
      </c>
      <c r="S47" s="20">
        <f t="shared" si="4"/>
        <v>25.200000000000003</v>
      </c>
      <c r="T47" s="21">
        <f t="shared" si="5"/>
        <v>12</v>
      </c>
      <c r="U47" s="21">
        <f t="shared" si="6"/>
        <v>19.2</v>
      </c>
      <c r="V47" s="21">
        <f t="shared" si="7"/>
        <v>78</v>
      </c>
      <c r="W47" s="21">
        <f t="shared" si="8"/>
        <v>57.6</v>
      </c>
      <c r="X47" s="21">
        <f t="shared" si="9"/>
        <v>10.8</v>
      </c>
      <c r="Y47" s="21">
        <f t="shared" si="10"/>
        <v>0</v>
      </c>
      <c r="Z47" s="21">
        <f t="shared" si="11"/>
        <v>0</v>
      </c>
      <c r="AA47" s="21">
        <f t="shared" si="12"/>
        <v>0</v>
      </c>
      <c r="AB47" s="21">
        <f t="shared" si="13"/>
        <v>0</v>
      </c>
      <c r="AC47" s="21">
        <f t="shared" si="14"/>
        <v>0</v>
      </c>
      <c r="AD47" s="24">
        <f t="shared" si="15"/>
        <v>9.6</v>
      </c>
      <c r="AF47" s="15">
        <f t="shared" si="2"/>
        <v>212.4</v>
      </c>
    </row>
    <row r="48" spans="1:32" x14ac:dyDescent="0.25">
      <c r="A48" s="75">
        <v>605</v>
      </c>
      <c r="B48" s="75" t="str">
        <f>INDEX('FY15 DataDump'!$A$2:$H$5000, MATCH('FY15 Individual Analysis'!A48, 'FY15 DataDump'!$C$2:$C$5000, 0), MATCH('FY15 DataDump'!$B$1, 'FY15 DataDump'!$A$1:$H$1))</f>
        <v>DRINKS</v>
      </c>
      <c r="C48" s="75" t="str">
        <f>INDEX('FY15 DataDump'!$A$2:$H$5000, MATCH('FY15 Individual Analysis'!A48, 'FY15 DataDump'!$C$2:$C$5000, 0), MATCH('FY15 DataDump'!$D$1, 'FY15 DataDump'!$A$1:$H$1))</f>
        <v>5 HOUR ENERGY</v>
      </c>
      <c r="D48" s="27">
        <f>SUMIFS('FY15 DataDump'!$E$2:$E$5000, 'FY15 DataDump'!$C$2:$C$5000, 'FY15 Individual Analysis'!$A48, 'FY15 DataDump'!$H$2:$H$5000, D$2)</f>
        <v>24</v>
      </c>
      <c r="E48" s="27">
        <f>SUMIFS('FY15 DataDump'!$E$2:$E$5000, 'FY15 DataDump'!$C$2:$C$5000, 'FY15 Individual Analysis'!$A48, 'FY15 DataDump'!$H$2:$H$5000, E$2)</f>
        <v>21</v>
      </c>
      <c r="F48" s="27">
        <f>SUMIFS('FY15 DataDump'!$E$2:$E$5000, 'FY15 DataDump'!$C$2:$C$5000, 'FY15 Individual Analysis'!$A48, 'FY15 DataDump'!$H$2:$H$5000, F$2)</f>
        <v>20</v>
      </c>
      <c r="G48" s="27">
        <f>SUMIFS('FY15 DataDump'!$E$2:$E$5000, 'FY15 DataDump'!$C$2:$C$5000, 'FY15 Individual Analysis'!$A48, 'FY15 DataDump'!$H$2:$H$5000, G$2)</f>
        <v>53</v>
      </c>
      <c r="H48" s="27">
        <f>SUMIFS('FY15 DataDump'!$E$2:$E$5000, 'FY15 DataDump'!$C$2:$C$5000, 'FY15 Individual Analysis'!$A48, 'FY15 DataDump'!$H$2:$H$5000, H$2)</f>
        <v>24</v>
      </c>
      <c r="I48" s="27">
        <f>SUMIFS('FY15 DataDump'!$E$2:$E$5000, 'FY15 DataDump'!$C$2:$C$5000, 'FY15 Individual Analysis'!$A48, 'FY15 DataDump'!$H$2:$H$5000, I$2)</f>
        <v>19</v>
      </c>
      <c r="J48" s="27">
        <f>SUMIFS('FY15 DataDump'!$E$2:$E$5000, 'FY15 DataDump'!$C$2:$C$5000, 'FY15 Individual Analysis'!$A48, 'FY15 DataDump'!$H$2:$H$5000, J$2)</f>
        <v>25</v>
      </c>
      <c r="K48" s="27">
        <f>SUMIFS('FY15 DataDump'!$E$2:$E$5000, 'FY15 DataDump'!$C$2:$C$5000, 'FY15 Individual Analysis'!$A48, 'FY15 DataDump'!$H$2:$H$5000, K$2)</f>
        <v>42</v>
      </c>
      <c r="L48" s="27">
        <f>SUMIFS('FY15 DataDump'!$E$2:$E$5000, 'FY15 DataDump'!$C$2:$C$5000, 'FY15 Individual Analysis'!$A48, 'FY15 DataDump'!$H$2:$H$5000, L$2)</f>
        <v>27</v>
      </c>
      <c r="M48" s="27">
        <f>SUMIFS('FY15 DataDump'!$E$2:$E$5000, 'FY15 DataDump'!$C$2:$C$5000, 'FY15 Individual Analysis'!$A48, 'FY15 DataDump'!$H$2:$H$5000, M$2)</f>
        <v>38</v>
      </c>
      <c r="N48" s="27">
        <f>SUMIFS('FY15 DataDump'!$E$2:$E$5000, 'FY15 DataDump'!$C$2:$C$5000, 'FY15 Individual Analysis'!$A48, 'FY15 DataDump'!$H$2:$H$5000, N$2)</f>
        <v>31</v>
      </c>
      <c r="O48" s="27">
        <f>SUMIFS('FY15 DataDump'!$E$2:$E$5000, 'FY15 DataDump'!$C$2:$C$5000, 'FY15 Individual Analysis'!$A48, 'FY15 DataDump'!$H$2:$H$5000, O$2)</f>
        <v>27</v>
      </c>
      <c r="P48" s="27">
        <f t="shared" si="3"/>
        <v>351</v>
      </c>
      <c r="Q48" s="108">
        <f t="shared" si="0"/>
        <v>1.8219190881061385E-3</v>
      </c>
      <c r="S48" s="20">
        <f t="shared" si="4"/>
        <v>28.8</v>
      </c>
      <c r="T48" s="21">
        <f t="shared" si="5"/>
        <v>25.2</v>
      </c>
      <c r="U48" s="21">
        <f t="shared" si="6"/>
        <v>24</v>
      </c>
      <c r="V48" s="21">
        <f t="shared" si="7"/>
        <v>63.6</v>
      </c>
      <c r="W48" s="21">
        <f t="shared" si="8"/>
        <v>28.8</v>
      </c>
      <c r="X48" s="21">
        <f t="shared" si="9"/>
        <v>22.8</v>
      </c>
      <c r="Y48" s="21">
        <f t="shared" si="10"/>
        <v>30</v>
      </c>
      <c r="Z48" s="21">
        <f t="shared" si="11"/>
        <v>50.4</v>
      </c>
      <c r="AA48" s="21">
        <f t="shared" si="12"/>
        <v>32.4</v>
      </c>
      <c r="AB48" s="21">
        <f t="shared" si="13"/>
        <v>45.6</v>
      </c>
      <c r="AC48" s="21">
        <f t="shared" si="14"/>
        <v>37.199999999999996</v>
      </c>
      <c r="AD48" s="24">
        <f t="shared" si="15"/>
        <v>32.4</v>
      </c>
      <c r="AF48" s="15">
        <f t="shared" si="2"/>
        <v>421.2</v>
      </c>
    </row>
    <row r="49" spans="1:32" x14ac:dyDescent="0.25">
      <c r="A49" s="75">
        <v>651</v>
      </c>
      <c r="B49" s="75" t="str">
        <f>INDEX('FY15 DataDump'!$A$2:$H$5000, MATCH('FY15 Individual Analysis'!A49, 'FY15 DataDump'!$C$2:$C$5000, 0), MATCH('FY15 DataDump'!$B$1, 'FY15 DataDump'!$A$1:$H$1))</f>
        <v>DAIRY</v>
      </c>
      <c r="C49" s="75" t="str">
        <f>INDEX('FY15 DataDump'!$A$2:$H$5000, MATCH('FY15 Individual Analysis'!A49, 'FY15 DataDump'!$C$2:$C$5000, 0), MATCH('FY15 DataDump'!$D$1, 'FY15 DataDump'!$A$1:$H$1))</f>
        <v>COLUMBIA V FARMS BUTTER</v>
      </c>
      <c r="D49" s="27">
        <f>SUMIFS('FY15 DataDump'!$E$2:$E$5000, 'FY15 DataDump'!$C$2:$C$5000, 'FY15 Individual Analysis'!$A49, 'FY15 DataDump'!$H$2:$H$5000, D$2)</f>
        <v>37</v>
      </c>
      <c r="E49" s="27">
        <f>SUMIFS('FY15 DataDump'!$E$2:$E$5000, 'FY15 DataDump'!$C$2:$C$5000, 'FY15 Individual Analysis'!$A49, 'FY15 DataDump'!$H$2:$H$5000, E$2)</f>
        <v>28</v>
      </c>
      <c r="F49" s="27">
        <f>SUMIFS('FY15 DataDump'!$E$2:$E$5000, 'FY15 DataDump'!$C$2:$C$5000, 'FY15 Individual Analysis'!$A49, 'FY15 DataDump'!$H$2:$H$5000, F$2)</f>
        <v>33</v>
      </c>
      <c r="G49" s="27">
        <f>SUMIFS('FY15 DataDump'!$E$2:$E$5000, 'FY15 DataDump'!$C$2:$C$5000, 'FY15 Individual Analysis'!$A49, 'FY15 DataDump'!$H$2:$H$5000, G$2)</f>
        <v>39</v>
      </c>
      <c r="H49" s="27">
        <f>SUMIFS('FY15 DataDump'!$E$2:$E$5000, 'FY15 DataDump'!$C$2:$C$5000, 'FY15 Individual Analysis'!$A49, 'FY15 DataDump'!$H$2:$H$5000, H$2)</f>
        <v>46</v>
      </c>
      <c r="I49" s="27">
        <f>SUMIFS('FY15 DataDump'!$E$2:$E$5000, 'FY15 DataDump'!$C$2:$C$5000, 'FY15 Individual Analysis'!$A49, 'FY15 DataDump'!$H$2:$H$5000, I$2)</f>
        <v>29</v>
      </c>
      <c r="J49" s="27">
        <f>SUMIFS('FY15 DataDump'!$E$2:$E$5000, 'FY15 DataDump'!$C$2:$C$5000, 'FY15 Individual Analysis'!$A49, 'FY15 DataDump'!$H$2:$H$5000, J$2)</f>
        <v>29</v>
      </c>
      <c r="K49" s="27">
        <f>SUMIFS('FY15 DataDump'!$E$2:$E$5000, 'FY15 DataDump'!$C$2:$C$5000, 'FY15 Individual Analysis'!$A49, 'FY15 DataDump'!$H$2:$H$5000, K$2)</f>
        <v>24</v>
      </c>
      <c r="L49" s="27">
        <f>SUMIFS('FY15 DataDump'!$E$2:$E$5000, 'FY15 DataDump'!$C$2:$C$5000, 'FY15 Individual Analysis'!$A49, 'FY15 DataDump'!$H$2:$H$5000, L$2)</f>
        <v>39</v>
      </c>
      <c r="M49" s="27">
        <f>SUMIFS('FY15 DataDump'!$E$2:$E$5000, 'FY15 DataDump'!$C$2:$C$5000, 'FY15 Individual Analysis'!$A49, 'FY15 DataDump'!$H$2:$H$5000, M$2)</f>
        <v>32</v>
      </c>
      <c r="N49" s="27">
        <f>SUMIFS('FY15 DataDump'!$E$2:$E$5000, 'FY15 DataDump'!$C$2:$C$5000, 'FY15 Individual Analysis'!$A49, 'FY15 DataDump'!$H$2:$H$5000, N$2)</f>
        <v>60</v>
      </c>
      <c r="O49" s="27">
        <f>SUMIFS('FY15 DataDump'!$E$2:$E$5000, 'FY15 DataDump'!$C$2:$C$5000, 'FY15 Individual Analysis'!$A49, 'FY15 DataDump'!$H$2:$H$5000, O$2)</f>
        <v>25</v>
      </c>
      <c r="P49" s="27">
        <f t="shared" si="3"/>
        <v>421</v>
      </c>
      <c r="Q49" s="108">
        <f t="shared" si="0"/>
        <v>2.1852647751928328E-3</v>
      </c>
      <c r="S49" s="20">
        <f t="shared" si="4"/>
        <v>44.4</v>
      </c>
      <c r="T49" s="21">
        <f t="shared" si="5"/>
        <v>33.6</v>
      </c>
      <c r="U49" s="21">
        <f t="shared" si="6"/>
        <v>39.599999999999994</v>
      </c>
      <c r="V49" s="21">
        <f t="shared" si="7"/>
        <v>46.8</v>
      </c>
      <c r="W49" s="21">
        <f t="shared" si="8"/>
        <v>55.2</v>
      </c>
      <c r="X49" s="21">
        <f t="shared" si="9"/>
        <v>34.799999999999997</v>
      </c>
      <c r="Y49" s="21">
        <f t="shared" si="10"/>
        <v>34.799999999999997</v>
      </c>
      <c r="Z49" s="21">
        <f t="shared" si="11"/>
        <v>28.8</v>
      </c>
      <c r="AA49" s="21">
        <f t="shared" si="12"/>
        <v>46.8</v>
      </c>
      <c r="AB49" s="21">
        <f t="shared" si="13"/>
        <v>38.4</v>
      </c>
      <c r="AC49" s="21">
        <f t="shared" si="14"/>
        <v>72</v>
      </c>
      <c r="AD49" s="24">
        <f t="shared" si="15"/>
        <v>29.999999999999996</v>
      </c>
      <c r="AF49" s="15">
        <f t="shared" si="2"/>
        <v>505.2</v>
      </c>
    </row>
    <row r="50" spans="1:32" x14ac:dyDescent="0.25">
      <c r="A50" s="75">
        <v>652</v>
      </c>
      <c r="B50" s="75" t="str">
        <f>INDEX('FY15 DataDump'!$A$2:$H$5000, MATCH('FY15 Individual Analysis'!A50, 'FY15 DataDump'!$C$2:$C$5000, 0), MATCH('FY15 DataDump'!$B$1, 'FY15 DataDump'!$A$1:$H$1))</f>
        <v>DAIRY</v>
      </c>
      <c r="C50" s="75" t="str">
        <f>INDEX('FY15 DataDump'!$A$2:$H$5000, MATCH('FY15 Individual Analysis'!A50, 'FY15 DataDump'!$C$2:$C$5000, 0), MATCH('FY15 DataDump'!$D$1, 'FY15 DataDump'!$A$1:$H$1))</f>
        <v>CREAM CHEESE</v>
      </c>
      <c r="D50" s="27">
        <f>SUMIFS('FY15 DataDump'!$E$2:$E$5000, 'FY15 DataDump'!$C$2:$C$5000, 'FY15 Individual Analysis'!$A50, 'FY15 DataDump'!$H$2:$H$5000, D$2)</f>
        <v>231</v>
      </c>
      <c r="E50" s="27">
        <f>SUMIFS('FY15 DataDump'!$E$2:$E$5000, 'FY15 DataDump'!$C$2:$C$5000, 'FY15 Individual Analysis'!$A50, 'FY15 DataDump'!$H$2:$H$5000, E$2)</f>
        <v>237</v>
      </c>
      <c r="F50" s="27">
        <f>SUMIFS('FY15 DataDump'!$E$2:$E$5000, 'FY15 DataDump'!$C$2:$C$5000, 'FY15 Individual Analysis'!$A50, 'FY15 DataDump'!$H$2:$H$5000, F$2)</f>
        <v>265</v>
      </c>
      <c r="G50" s="27">
        <f>SUMIFS('FY15 DataDump'!$E$2:$E$5000, 'FY15 DataDump'!$C$2:$C$5000, 'FY15 Individual Analysis'!$A50, 'FY15 DataDump'!$H$2:$H$5000, G$2)</f>
        <v>526</v>
      </c>
      <c r="H50" s="27">
        <f>SUMIFS('FY15 DataDump'!$E$2:$E$5000, 'FY15 DataDump'!$C$2:$C$5000, 'FY15 Individual Analysis'!$A50, 'FY15 DataDump'!$H$2:$H$5000, H$2)</f>
        <v>374</v>
      </c>
      <c r="I50" s="27">
        <f>SUMIFS('FY15 DataDump'!$E$2:$E$5000, 'FY15 DataDump'!$C$2:$C$5000, 'FY15 Individual Analysis'!$A50, 'FY15 DataDump'!$H$2:$H$5000, I$2)</f>
        <v>286</v>
      </c>
      <c r="J50" s="27">
        <f>SUMIFS('FY15 DataDump'!$E$2:$E$5000, 'FY15 DataDump'!$C$2:$C$5000, 'FY15 Individual Analysis'!$A50, 'FY15 DataDump'!$H$2:$H$5000, J$2)</f>
        <v>391</v>
      </c>
      <c r="K50" s="27">
        <f>SUMIFS('FY15 DataDump'!$E$2:$E$5000, 'FY15 DataDump'!$C$2:$C$5000, 'FY15 Individual Analysis'!$A50, 'FY15 DataDump'!$H$2:$H$5000, K$2)</f>
        <v>352</v>
      </c>
      <c r="L50" s="27">
        <f>SUMIFS('FY15 DataDump'!$E$2:$E$5000, 'FY15 DataDump'!$C$2:$C$5000, 'FY15 Individual Analysis'!$A50, 'FY15 DataDump'!$H$2:$H$5000, L$2)</f>
        <v>430</v>
      </c>
      <c r="M50" s="27">
        <f>SUMIFS('FY15 DataDump'!$E$2:$E$5000, 'FY15 DataDump'!$C$2:$C$5000, 'FY15 Individual Analysis'!$A50, 'FY15 DataDump'!$H$2:$H$5000, M$2)</f>
        <v>505</v>
      </c>
      <c r="N50" s="27">
        <f>SUMIFS('FY15 DataDump'!$E$2:$E$5000, 'FY15 DataDump'!$C$2:$C$5000, 'FY15 Individual Analysis'!$A50, 'FY15 DataDump'!$H$2:$H$5000, N$2)</f>
        <v>460</v>
      </c>
      <c r="O50" s="27">
        <f>SUMIFS('FY15 DataDump'!$E$2:$E$5000, 'FY15 DataDump'!$C$2:$C$5000, 'FY15 Individual Analysis'!$A50, 'FY15 DataDump'!$H$2:$H$5000, O$2)</f>
        <v>394</v>
      </c>
      <c r="P50" s="27">
        <f t="shared" si="3"/>
        <v>4451</v>
      </c>
      <c r="Q50" s="108">
        <f t="shared" si="0"/>
        <v>2.3103595046041089E-2</v>
      </c>
      <c r="S50" s="20">
        <f t="shared" si="4"/>
        <v>277.2</v>
      </c>
      <c r="T50" s="21">
        <f t="shared" si="5"/>
        <v>284.39999999999998</v>
      </c>
      <c r="U50" s="21">
        <f t="shared" si="6"/>
        <v>318</v>
      </c>
      <c r="V50" s="21">
        <f t="shared" si="7"/>
        <v>631.19999999999993</v>
      </c>
      <c r="W50" s="21">
        <f t="shared" si="8"/>
        <v>448.8</v>
      </c>
      <c r="X50" s="21">
        <f t="shared" si="9"/>
        <v>343.20000000000005</v>
      </c>
      <c r="Y50" s="21">
        <f t="shared" si="10"/>
        <v>469.20000000000005</v>
      </c>
      <c r="Z50" s="21">
        <f t="shared" si="11"/>
        <v>422.4</v>
      </c>
      <c r="AA50" s="21">
        <f t="shared" si="12"/>
        <v>516</v>
      </c>
      <c r="AB50" s="21">
        <f t="shared" si="13"/>
        <v>606</v>
      </c>
      <c r="AC50" s="21">
        <f t="shared" si="14"/>
        <v>552</v>
      </c>
      <c r="AD50" s="24">
        <f t="shared" si="15"/>
        <v>472.8</v>
      </c>
      <c r="AF50" s="15">
        <f t="shared" si="2"/>
        <v>5341.2</v>
      </c>
    </row>
    <row r="51" spans="1:32" x14ac:dyDescent="0.25">
      <c r="A51" s="75">
        <v>654</v>
      </c>
      <c r="B51" s="75" t="str">
        <f>INDEX('FY15 DataDump'!$A$2:$H$5000, MATCH('FY15 Individual Analysis'!A51, 'FY15 DataDump'!$C$2:$C$5000, 0), MATCH('FY15 DataDump'!$B$1, 'FY15 DataDump'!$A$1:$H$1))</f>
        <v>DAIRY</v>
      </c>
      <c r="C51" s="75" t="str">
        <f>INDEX('FY15 DataDump'!$A$2:$H$5000, MATCH('FY15 Individual Analysis'!A51, 'FY15 DataDump'!$C$2:$C$5000, 0), MATCH('FY15 DataDump'!$D$1, 'FY15 DataDump'!$A$1:$H$1))</f>
        <v>Chocolate Milk 8oz</v>
      </c>
      <c r="D51" s="27">
        <f>SUMIFS('FY15 DataDump'!$E$2:$E$5000, 'FY15 DataDump'!$C$2:$C$5000, 'FY15 Individual Analysis'!$A51, 'FY15 DataDump'!$H$2:$H$5000, D$2)</f>
        <v>36</v>
      </c>
      <c r="E51" s="27">
        <f>SUMIFS('FY15 DataDump'!$E$2:$E$5000, 'FY15 DataDump'!$C$2:$C$5000, 'FY15 Individual Analysis'!$A51, 'FY15 DataDump'!$H$2:$H$5000, E$2)</f>
        <v>21</v>
      </c>
      <c r="F51" s="27">
        <f>SUMIFS('FY15 DataDump'!$E$2:$E$5000, 'FY15 DataDump'!$C$2:$C$5000, 'FY15 Individual Analysis'!$A51, 'FY15 DataDump'!$H$2:$H$5000, F$2)</f>
        <v>38</v>
      </c>
      <c r="G51" s="27">
        <f>SUMIFS('FY15 DataDump'!$E$2:$E$5000, 'FY15 DataDump'!$C$2:$C$5000, 'FY15 Individual Analysis'!$A51, 'FY15 DataDump'!$H$2:$H$5000, G$2)</f>
        <v>44</v>
      </c>
      <c r="H51" s="27">
        <f>SUMIFS('FY15 DataDump'!$E$2:$E$5000, 'FY15 DataDump'!$C$2:$C$5000, 'FY15 Individual Analysis'!$A51, 'FY15 DataDump'!$H$2:$H$5000, H$2)</f>
        <v>21</v>
      </c>
      <c r="I51" s="27">
        <f>SUMIFS('FY15 DataDump'!$E$2:$E$5000, 'FY15 DataDump'!$C$2:$C$5000, 'FY15 Individual Analysis'!$A51, 'FY15 DataDump'!$H$2:$H$5000, I$2)</f>
        <v>20</v>
      </c>
      <c r="J51" s="27">
        <f>SUMIFS('FY15 DataDump'!$E$2:$E$5000, 'FY15 DataDump'!$C$2:$C$5000, 'FY15 Individual Analysis'!$A51, 'FY15 DataDump'!$H$2:$H$5000, J$2)</f>
        <v>33</v>
      </c>
      <c r="K51" s="27">
        <f>SUMIFS('FY15 DataDump'!$E$2:$E$5000, 'FY15 DataDump'!$C$2:$C$5000, 'FY15 Individual Analysis'!$A51, 'FY15 DataDump'!$H$2:$H$5000, K$2)</f>
        <v>43</v>
      </c>
      <c r="L51" s="27">
        <f>SUMIFS('FY15 DataDump'!$E$2:$E$5000, 'FY15 DataDump'!$C$2:$C$5000, 'FY15 Individual Analysis'!$A51, 'FY15 DataDump'!$H$2:$H$5000, L$2)</f>
        <v>49</v>
      </c>
      <c r="M51" s="27">
        <f>SUMIFS('FY15 DataDump'!$E$2:$E$5000, 'FY15 DataDump'!$C$2:$C$5000, 'FY15 Individual Analysis'!$A51, 'FY15 DataDump'!$H$2:$H$5000, M$2)</f>
        <v>35</v>
      </c>
      <c r="N51" s="27">
        <f>SUMIFS('FY15 DataDump'!$E$2:$E$5000, 'FY15 DataDump'!$C$2:$C$5000, 'FY15 Individual Analysis'!$A51, 'FY15 DataDump'!$H$2:$H$5000, N$2)</f>
        <v>47</v>
      </c>
      <c r="O51" s="27">
        <f>SUMIFS('FY15 DataDump'!$E$2:$E$5000, 'FY15 DataDump'!$C$2:$C$5000, 'FY15 Individual Analysis'!$A51, 'FY15 DataDump'!$H$2:$H$5000, O$2)</f>
        <v>45</v>
      </c>
      <c r="P51" s="27">
        <f t="shared" si="3"/>
        <v>432</v>
      </c>
      <c r="Q51" s="108">
        <f t="shared" si="0"/>
        <v>2.2423619545921705E-3</v>
      </c>
      <c r="S51" s="20">
        <f t="shared" si="4"/>
        <v>43.199999999999996</v>
      </c>
      <c r="T51" s="21">
        <f t="shared" si="5"/>
        <v>25.2</v>
      </c>
      <c r="U51" s="21">
        <f t="shared" si="6"/>
        <v>45.6</v>
      </c>
      <c r="V51" s="21">
        <f t="shared" si="7"/>
        <v>52.8</v>
      </c>
      <c r="W51" s="21">
        <f t="shared" si="8"/>
        <v>25.2</v>
      </c>
      <c r="X51" s="21">
        <f t="shared" si="9"/>
        <v>23.999999999999996</v>
      </c>
      <c r="Y51" s="21">
        <f t="shared" si="10"/>
        <v>39.6</v>
      </c>
      <c r="Z51" s="21">
        <f t="shared" si="11"/>
        <v>51.599999999999994</v>
      </c>
      <c r="AA51" s="21">
        <f t="shared" si="12"/>
        <v>58.8</v>
      </c>
      <c r="AB51" s="21">
        <f t="shared" si="13"/>
        <v>42</v>
      </c>
      <c r="AC51" s="21">
        <f t="shared" si="14"/>
        <v>56.4</v>
      </c>
      <c r="AD51" s="24">
        <f t="shared" si="15"/>
        <v>54</v>
      </c>
      <c r="AF51" s="15">
        <f t="shared" si="2"/>
        <v>518.4</v>
      </c>
    </row>
    <row r="52" spans="1:32" x14ac:dyDescent="0.25">
      <c r="A52" s="75">
        <v>655</v>
      </c>
      <c r="B52" s="75" t="str">
        <f>INDEX('FY15 DataDump'!$A$2:$H$5000, MATCH('FY15 Individual Analysis'!A52, 'FY15 DataDump'!$C$2:$C$5000, 0), MATCH('FY15 DataDump'!$B$1, 'FY15 DataDump'!$A$1:$H$1))</f>
        <v>DAIRY</v>
      </c>
      <c r="C52" s="75" t="str">
        <f>INDEX('FY15 DataDump'!$A$2:$H$5000, MATCH('FY15 Individual Analysis'!A52, 'FY15 DataDump'!$C$2:$C$5000, 0), MATCH('FY15 DataDump'!$D$1, 'FY15 DataDump'!$A$1:$H$1))</f>
        <v>2% MILK 8oz</v>
      </c>
      <c r="D52" s="27">
        <f>SUMIFS('FY15 DataDump'!$E$2:$E$5000, 'FY15 DataDump'!$C$2:$C$5000, 'FY15 Individual Analysis'!$A52, 'FY15 DataDump'!$H$2:$H$5000, D$2)</f>
        <v>39</v>
      </c>
      <c r="E52" s="27">
        <f>SUMIFS('FY15 DataDump'!$E$2:$E$5000, 'FY15 DataDump'!$C$2:$C$5000, 'FY15 Individual Analysis'!$A52, 'FY15 DataDump'!$H$2:$H$5000, E$2)</f>
        <v>40</v>
      </c>
      <c r="F52" s="27">
        <f>SUMIFS('FY15 DataDump'!$E$2:$E$5000, 'FY15 DataDump'!$C$2:$C$5000, 'FY15 Individual Analysis'!$A52, 'FY15 DataDump'!$H$2:$H$5000, F$2)</f>
        <v>30</v>
      </c>
      <c r="G52" s="27">
        <f>SUMIFS('FY15 DataDump'!$E$2:$E$5000, 'FY15 DataDump'!$C$2:$C$5000, 'FY15 Individual Analysis'!$A52, 'FY15 DataDump'!$H$2:$H$5000, G$2)</f>
        <v>55</v>
      </c>
      <c r="H52" s="27">
        <f>SUMIFS('FY15 DataDump'!$E$2:$E$5000, 'FY15 DataDump'!$C$2:$C$5000, 'FY15 Individual Analysis'!$A52, 'FY15 DataDump'!$H$2:$H$5000, H$2)</f>
        <v>23</v>
      </c>
      <c r="I52" s="27">
        <f>SUMIFS('FY15 DataDump'!$E$2:$E$5000, 'FY15 DataDump'!$C$2:$C$5000, 'FY15 Individual Analysis'!$A52, 'FY15 DataDump'!$H$2:$H$5000, I$2)</f>
        <v>22</v>
      </c>
      <c r="J52" s="27">
        <f>SUMIFS('FY15 DataDump'!$E$2:$E$5000, 'FY15 DataDump'!$C$2:$C$5000, 'FY15 Individual Analysis'!$A52, 'FY15 DataDump'!$H$2:$H$5000, J$2)</f>
        <v>39</v>
      </c>
      <c r="K52" s="27">
        <f>SUMIFS('FY15 DataDump'!$E$2:$E$5000, 'FY15 DataDump'!$C$2:$C$5000, 'FY15 Individual Analysis'!$A52, 'FY15 DataDump'!$H$2:$H$5000, K$2)</f>
        <v>34</v>
      </c>
      <c r="L52" s="27">
        <f>SUMIFS('FY15 DataDump'!$E$2:$E$5000, 'FY15 DataDump'!$C$2:$C$5000, 'FY15 Individual Analysis'!$A52, 'FY15 DataDump'!$H$2:$H$5000, L$2)</f>
        <v>28</v>
      </c>
      <c r="M52" s="27">
        <f>SUMIFS('FY15 DataDump'!$E$2:$E$5000, 'FY15 DataDump'!$C$2:$C$5000, 'FY15 Individual Analysis'!$A52, 'FY15 DataDump'!$H$2:$H$5000, M$2)</f>
        <v>27</v>
      </c>
      <c r="N52" s="27">
        <f>SUMIFS('FY15 DataDump'!$E$2:$E$5000, 'FY15 DataDump'!$C$2:$C$5000, 'FY15 Individual Analysis'!$A52, 'FY15 DataDump'!$H$2:$H$5000, N$2)</f>
        <v>52</v>
      </c>
      <c r="O52" s="27">
        <f>SUMIFS('FY15 DataDump'!$E$2:$E$5000, 'FY15 DataDump'!$C$2:$C$5000, 'FY15 Individual Analysis'!$A52, 'FY15 DataDump'!$H$2:$H$5000, O$2)</f>
        <v>50</v>
      </c>
      <c r="P52" s="27">
        <f t="shared" si="3"/>
        <v>439</v>
      </c>
      <c r="Q52" s="108">
        <f t="shared" si="0"/>
        <v>2.2786965233008399E-3</v>
      </c>
      <c r="S52" s="20">
        <f t="shared" si="4"/>
        <v>46.79999999999999</v>
      </c>
      <c r="T52" s="21">
        <f t="shared" si="5"/>
        <v>48</v>
      </c>
      <c r="U52" s="21">
        <f t="shared" si="6"/>
        <v>36</v>
      </c>
      <c r="V52" s="21">
        <f t="shared" si="7"/>
        <v>66</v>
      </c>
      <c r="W52" s="21">
        <f t="shared" si="8"/>
        <v>27.599999999999998</v>
      </c>
      <c r="X52" s="21">
        <f t="shared" si="9"/>
        <v>26.4</v>
      </c>
      <c r="Y52" s="21">
        <f t="shared" si="10"/>
        <v>46.79999999999999</v>
      </c>
      <c r="Z52" s="21">
        <f t="shared" si="11"/>
        <v>40.799999999999997</v>
      </c>
      <c r="AA52" s="21">
        <f t="shared" si="12"/>
        <v>33.6</v>
      </c>
      <c r="AB52" s="21">
        <f t="shared" si="13"/>
        <v>32.4</v>
      </c>
      <c r="AC52" s="21">
        <f t="shared" si="14"/>
        <v>62.4</v>
      </c>
      <c r="AD52" s="24">
        <f t="shared" si="15"/>
        <v>59.999999999999993</v>
      </c>
      <c r="AF52" s="15">
        <f t="shared" si="2"/>
        <v>526.79999999999995</v>
      </c>
    </row>
    <row r="53" spans="1:32" x14ac:dyDescent="0.25">
      <c r="A53" s="75">
        <v>657</v>
      </c>
      <c r="B53" s="75" t="str">
        <f>INDEX('FY15 DataDump'!$A$2:$H$5000, MATCH('FY15 Individual Analysis'!A53, 'FY15 DataDump'!$C$2:$C$5000, 0), MATCH('FY15 DataDump'!$B$1, 'FY15 DataDump'!$A$1:$H$1))</f>
        <v>DAIRY</v>
      </c>
      <c r="C53" s="75" t="str">
        <f>INDEX('FY15 DataDump'!$A$2:$H$5000, MATCH('FY15 Individual Analysis'!A53, 'FY15 DataDump'!$C$2:$C$5000, 0), MATCH('FY15 DataDump'!$D$1, 'FY15 DataDump'!$A$1:$H$1))</f>
        <v>STRING CHEESE</v>
      </c>
      <c r="D53" s="27">
        <f>SUMIFS('FY15 DataDump'!$E$2:$E$5000, 'FY15 DataDump'!$C$2:$C$5000, 'FY15 Individual Analysis'!$A53, 'FY15 DataDump'!$H$2:$H$5000, D$2)</f>
        <v>72</v>
      </c>
      <c r="E53" s="27">
        <f>SUMIFS('FY15 DataDump'!$E$2:$E$5000, 'FY15 DataDump'!$C$2:$C$5000, 'FY15 Individual Analysis'!$A53, 'FY15 DataDump'!$H$2:$H$5000, E$2)</f>
        <v>27</v>
      </c>
      <c r="F53" s="27">
        <f>SUMIFS('FY15 DataDump'!$E$2:$E$5000, 'FY15 DataDump'!$C$2:$C$5000, 'FY15 Individual Analysis'!$A53, 'FY15 DataDump'!$H$2:$H$5000, F$2)</f>
        <v>0</v>
      </c>
      <c r="G53" s="27">
        <f>SUMIFS('FY15 DataDump'!$E$2:$E$5000, 'FY15 DataDump'!$C$2:$C$5000, 'FY15 Individual Analysis'!$A53, 'FY15 DataDump'!$H$2:$H$5000, G$2)</f>
        <v>0</v>
      </c>
      <c r="H53" s="27">
        <f>SUMIFS('FY15 DataDump'!$E$2:$E$5000, 'FY15 DataDump'!$C$2:$C$5000, 'FY15 Individual Analysis'!$A53, 'FY15 DataDump'!$H$2:$H$5000, H$2)</f>
        <v>0</v>
      </c>
      <c r="I53" s="27">
        <f>SUMIFS('FY15 DataDump'!$E$2:$E$5000, 'FY15 DataDump'!$C$2:$C$5000, 'FY15 Individual Analysis'!$A53, 'FY15 DataDump'!$H$2:$H$5000, I$2)</f>
        <v>0</v>
      </c>
      <c r="J53" s="27">
        <f>SUMIFS('FY15 DataDump'!$E$2:$E$5000, 'FY15 DataDump'!$C$2:$C$5000, 'FY15 Individual Analysis'!$A53, 'FY15 DataDump'!$H$2:$H$5000, J$2)</f>
        <v>0</v>
      </c>
      <c r="K53" s="27">
        <f>SUMIFS('FY15 DataDump'!$E$2:$E$5000, 'FY15 DataDump'!$C$2:$C$5000, 'FY15 Individual Analysis'!$A53, 'FY15 DataDump'!$H$2:$H$5000, K$2)</f>
        <v>0</v>
      </c>
      <c r="L53" s="27">
        <f>SUMIFS('FY15 DataDump'!$E$2:$E$5000, 'FY15 DataDump'!$C$2:$C$5000, 'FY15 Individual Analysis'!$A53, 'FY15 DataDump'!$H$2:$H$5000, L$2)</f>
        <v>0</v>
      </c>
      <c r="M53" s="27">
        <f>SUMIFS('FY15 DataDump'!$E$2:$E$5000, 'FY15 DataDump'!$C$2:$C$5000, 'FY15 Individual Analysis'!$A53, 'FY15 DataDump'!$H$2:$H$5000, M$2)</f>
        <v>0</v>
      </c>
      <c r="N53" s="27">
        <f>SUMIFS('FY15 DataDump'!$E$2:$E$5000, 'FY15 DataDump'!$C$2:$C$5000, 'FY15 Individual Analysis'!$A53, 'FY15 DataDump'!$H$2:$H$5000, N$2)</f>
        <v>0</v>
      </c>
      <c r="O53" s="27">
        <f>SUMIFS('FY15 DataDump'!$E$2:$E$5000, 'FY15 DataDump'!$C$2:$C$5000, 'FY15 Individual Analysis'!$A53, 'FY15 DataDump'!$H$2:$H$5000, O$2)</f>
        <v>0</v>
      </c>
      <c r="P53" s="27">
        <f t="shared" si="3"/>
        <v>99</v>
      </c>
      <c r="Q53" s="108">
        <f t="shared" si="0"/>
        <v>5.1387461459403907E-4</v>
      </c>
      <c r="S53" s="20">
        <f t="shared" si="4"/>
        <v>86.4</v>
      </c>
      <c r="T53" s="21">
        <f t="shared" si="5"/>
        <v>32.4</v>
      </c>
      <c r="U53" s="21">
        <f t="shared" si="6"/>
        <v>0</v>
      </c>
      <c r="V53" s="21">
        <f t="shared" si="7"/>
        <v>0</v>
      </c>
      <c r="W53" s="21">
        <f t="shared" si="8"/>
        <v>0</v>
      </c>
      <c r="X53" s="21">
        <f t="shared" si="9"/>
        <v>0</v>
      </c>
      <c r="Y53" s="21">
        <f t="shared" si="10"/>
        <v>0</v>
      </c>
      <c r="Z53" s="21">
        <f t="shared" si="11"/>
        <v>0</v>
      </c>
      <c r="AA53" s="21">
        <f t="shared" si="12"/>
        <v>0</v>
      </c>
      <c r="AB53" s="21">
        <f t="shared" si="13"/>
        <v>0</v>
      </c>
      <c r="AC53" s="21">
        <f t="shared" si="14"/>
        <v>0</v>
      </c>
      <c r="AD53" s="24">
        <f t="shared" si="15"/>
        <v>0</v>
      </c>
      <c r="AF53" s="15">
        <f t="shared" si="2"/>
        <v>118.8</v>
      </c>
    </row>
    <row r="54" spans="1:32" x14ac:dyDescent="0.25">
      <c r="A54" s="75">
        <v>660</v>
      </c>
      <c r="B54" s="75" t="str">
        <f>INDEX('FY15 DataDump'!$A$2:$H$5000, MATCH('FY15 Individual Analysis'!A54, 'FY15 DataDump'!$C$2:$C$5000, 0), MATCH('FY15 DataDump'!$B$1, 'FY15 DataDump'!$A$1:$H$1))</f>
        <v>DAIRY</v>
      </c>
      <c r="C54" s="75" t="str">
        <f>INDEX('FY15 DataDump'!$A$2:$H$5000, MATCH('FY15 Individual Analysis'!A54, 'FY15 DataDump'!$C$2:$C$5000, 0), MATCH('FY15 DataDump'!$D$1, 'FY15 DataDump'!$A$1:$H$1))</f>
        <v>WK Yogurt Parfait</v>
      </c>
      <c r="D54" s="27">
        <f>SUMIFS('FY15 DataDump'!$E$2:$E$5000, 'FY15 DataDump'!$C$2:$C$5000, 'FY15 Individual Analysis'!$A54, 'FY15 DataDump'!$H$2:$H$5000, D$2)</f>
        <v>75</v>
      </c>
      <c r="E54" s="27">
        <f>SUMIFS('FY15 DataDump'!$E$2:$E$5000, 'FY15 DataDump'!$C$2:$C$5000, 'FY15 Individual Analysis'!$A54, 'FY15 DataDump'!$H$2:$H$5000, E$2)</f>
        <v>44</v>
      </c>
      <c r="F54" s="27">
        <f>SUMIFS('FY15 DataDump'!$E$2:$E$5000, 'FY15 DataDump'!$C$2:$C$5000, 'FY15 Individual Analysis'!$A54, 'FY15 DataDump'!$H$2:$H$5000, F$2)</f>
        <v>61</v>
      </c>
      <c r="G54" s="27">
        <f>SUMIFS('FY15 DataDump'!$E$2:$E$5000, 'FY15 DataDump'!$C$2:$C$5000, 'FY15 Individual Analysis'!$A54, 'FY15 DataDump'!$H$2:$H$5000, G$2)</f>
        <v>167</v>
      </c>
      <c r="H54" s="27">
        <f>SUMIFS('FY15 DataDump'!$E$2:$E$5000, 'FY15 DataDump'!$C$2:$C$5000, 'FY15 Individual Analysis'!$A54, 'FY15 DataDump'!$H$2:$H$5000, H$2)</f>
        <v>107</v>
      </c>
      <c r="I54" s="27">
        <f>SUMIFS('FY15 DataDump'!$E$2:$E$5000, 'FY15 DataDump'!$C$2:$C$5000, 'FY15 Individual Analysis'!$A54, 'FY15 DataDump'!$H$2:$H$5000, I$2)</f>
        <v>64</v>
      </c>
      <c r="J54" s="27">
        <f>SUMIFS('FY15 DataDump'!$E$2:$E$5000, 'FY15 DataDump'!$C$2:$C$5000, 'FY15 Individual Analysis'!$A54, 'FY15 DataDump'!$H$2:$H$5000, J$2)</f>
        <v>112</v>
      </c>
      <c r="K54" s="27">
        <f>SUMIFS('FY15 DataDump'!$E$2:$E$5000, 'FY15 DataDump'!$C$2:$C$5000, 'FY15 Individual Analysis'!$A54, 'FY15 DataDump'!$H$2:$H$5000, K$2)</f>
        <v>115</v>
      </c>
      <c r="L54" s="27">
        <f>SUMIFS('FY15 DataDump'!$E$2:$E$5000, 'FY15 DataDump'!$C$2:$C$5000, 'FY15 Individual Analysis'!$A54, 'FY15 DataDump'!$H$2:$H$5000, L$2)</f>
        <v>95</v>
      </c>
      <c r="M54" s="27">
        <f>SUMIFS('FY15 DataDump'!$E$2:$E$5000, 'FY15 DataDump'!$C$2:$C$5000, 'FY15 Individual Analysis'!$A54, 'FY15 DataDump'!$H$2:$H$5000, M$2)</f>
        <v>131</v>
      </c>
      <c r="N54" s="27">
        <f>SUMIFS('FY15 DataDump'!$E$2:$E$5000, 'FY15 DataDump'!$C$2:$C$5000, 'FY15 Individual Analysis'!$A54, 'FY15 DataDump'!$H$2:$H$5000, N$2)</f>
        <v>128</v>
      </c>
      <c r="O54" s="27">
        <f>SUMIFS('FY15 DataDump'!$E$2:$E$5000, 'FY15 DataDump'!$C$2:$C$5000, 'FY15 Individual Analysis'!$A54, 'FY15 DataDump'!$H$2:$H$5000, O$2)</f>
        <v>104</v>
      </c>
      <c r="P54" s="27">
        <f t="shared" si="3"/>
        <v>1203</v>
      </c>
      <c r="Q54" s="108">
        <f t="shared" si="0"/>
        <v>6.2443551652184744E-3</v>
      </c>
      <c r="S54" s="20">
        <f t="shared" si="4"/>
        <v>90</v>
      </c>
      <c r="T54" s="21">
        <f t="shared" si="5"/>
        <v>52.8</v>
      </c>
      <c r="U54" s="21">
        <f t="shared" si="6"/>
        <v>73.199999999999989</v>
      </c>
      <c r="V54" s="21">
        <f t="shared" si="7"/>
        <v>200.39999999999998</v>
      </c>
      <c r="W54" s="21">
        <f t="shared" si="8"/>
        <v>128.4</v>
      </c>
      <c r="X54" s="21">
        <f t="shared" si="9"/>
        <v>76.8</v>
      </c>
      <c r="Y54" s="21">
        <f t="shared" si="10"/>
        <v>134.4</v>
      </c>
      <c r="Z54" s="21">
        <f t="shared" si="11"/>
        <v>138</v>
      </c>
      <c r="AA54" s="21">
        <f t="shared" si="12"/>
        <v>114</v>
      </c>
      <c r="AB54" s="21">
        <f t="shared" si="13"/>
        <v>157.19999999999999</v>
      </c>
      <c r="AC54" s="21">
        <f t="shared" si="14"/>
        <v>153.6</v>
      </c>
      <c r="AD54" s="24">
        <f t="shared" si="15"/>
        <v>124.79999999999998</v>
      </c>
      <c r="AF54" s="15">
        <f t="shared" si="2"/>
        <v>1443.6</v>
      </c>
    </row>
    <row r="55" spans="1:32" x14ac:dyDescent="0.25">
      <c r="A55" s="75">
        <v>667</v>
      </c>
      <c r="B55" s="75" t="str">
        <f>INDEX('FY15 DataDump'!$A$2:$H$5000, MATCH('FY15 Individual Analysis'!A55, 'FY15 DataDump'!$C$2:$C$5000, 0), MATCH('FY15 DataDump'!$B$1, 'FY15 DataDump'!$A$1:$H$1))</f>
        <v>DAIRY</v>
      </c>
      <c r="C55" s="75" t="str">
        <f>INDEX('FY15 DataDump'!$A$2:$H$5000, MATCH('FY15 Individual Analysis'!A55, 'FY15 DataDump'!$C$2:$C$5000, 0), MATCH('FY15 DataDump'!$D$1, 'FY15 DataDump'!$A$1:$H$1))</f>
        <v>YOPLAIT STRAWBERRY</v>
      </c>
      <c r="D55" s="27">
        <f>SUMIFS('FY15 DataDump'!$E$2:$E$5000, 'FY15 DataDump'!$C$2:$C$5000, 'FY15 Individual Analysis'!$A55, 'FY15 DataDump'!$H$2:$H$5000, D$2)</f>
        <v>0</v>
      </c>
      <c r="E55" s="27">
        <f>SUMIFS('FY15 DataDump'!$E$2:$E$5000, 'FY15 DataDump'!$C$2:$C$5000, 'FY15 Individual Analysis'!$A55, 'FY15 DataDump'!$H$2:$H$5000, E$2)</f>
        <v>0</v>
      </c>
      <c r="F55" s="27">
        <f>SUMIFS('FY15 DataDump'!$E$2:$E$5000, 'FY15 DataDump'!$C$2:$C$5000, 'FY15 Individual Analysis'!$A55, 'FY15 DataDump'!$H$2:$H$5000, F$2)</f>
        <v>0</v>
      </c>
      <c r="G55" s="27">
        <f>SUMIFS('FY15 DataDump'!$E$2:$E$5000, 'FY15 DataDump'!$C$2:$C$5000, 'FY15 Individual Analysis'!$A55, 'FY15 DataDump'!$H$2:$H$5000, G$2)</f>
        <v>0</v>
      </c>
      <c r="H55" s="27">
        <f>SUMIFS('FY15 DataDump'!$E$2:$E$5000, 'FY15 DataDump'!$C$2:$C$5000, 'FY15 Individual Analysis'!$A55, 'FY15 DataDump'!$H$2:$H$5000, H$2)</f>
        <v>0</v>
      </c>
      <c r="I55" s="27">
        <f>SUMIFS('FY15 DataDump'!$E$2:$E$5000, 'FY15 DataDump'!$C$2:$C$5000, 'FY15 Individual Analysis'!$A55, 'FY15 DataDump'!$H$2:$H$5000, I$2)</f>
        <v>0</v>
      </c>
      <c r="J55" s="27">
        <f>SUMIFS('FY15 DataDump'!$E$2:$E$5000, 'FY15 DataDump'!$C$2:$C$5000, 'FY15 Individual Analysis'!$A55, 'FY15 DataDump'!$H$2:$H$5000, J$2)</f>
        <v>0</v>
      </c>
      <c r="K55" s="27">
        <f>SUMIFS('FY15 DataDump'!$E$2:$E$5000, 'FY15 DataDump'!$C$2:$C$5000, 'FY15 Individual Analysis'!$A55, 'FY15 DataDump'!$H$2:$H$5000, K$2)</f>
        <v>0</v>
      </c>
      <c r="L55" s="27">
        <f>SUMIFS('FY15 DataDump'!$E$2:$E$5000, 'FY15 DataDump'!$C$2:$C$5000, 'FY15 Individual Analysis'!$A55, 'FY15 DataDump'!$H$2:$H$5000, L$2)</f>
        <v>0</v>
      </c>
      <c r="M55" s="27">
        <f>SUMIFS('FY15 DataDump'!$E$2:$E$5000, 'FY15 DataDump'!$C$2:$C$5000, 'FY15 Individual Analysis'!$A55, 'FY15 DataDump'!$H$2:$H$5000, M$2)</f>
        <v>0</v>
      </c>
      <c r="N55" s="27">
        <f>SUMIFS('FY15 DataDump'!$E$2:$E$5000, 'FY15 DataDump'!$C$2:$C$5000, 'FY15 Individual Analysis'!$A55, 'FY15 DataDump'!$H$2:$H$5000, N$2)</f>
        <v>0</v>
      </c>
      <c r="O55" s="27">
        <f>SUMIFS('FY15 DataDump'!$E$2:$E$5000, 'FY15 DataDump'!$C$2:$C$5000, 'FY15 Individual Analysis'!$A55, 'FY15 DataDump'!$H$2:$H$5000, O$2)</f>
        <v>1</v>
      </c>
      <c r="P55" s="27">
        <f t="shared" si="3"/>
        <v>1</v>
      </c>
      <c r="Q55" s="108">
        <f t="shared" si="0"/>
        <v>5.1906526726670609E-6</v>
      </c>
      <c r="S55" s="20">
        <f t="shared" si="4"/>
        <v>0</v>
      </c>
      <c r="T55" s="21">
        <f t="shared" si="5"/>
        <v>0</v>
      </c>
      <c r="U55" s="21">
        <f t="shared" si="6"/>
        <v>0</v>
      </c>
      <c r="V55" s="21">
        <f t="shared" si="7"/>
        <v>0</v>
      </c>
      <c r="W55" s="21">
        <f t="shared" si="8"/>
        <v>0</v>
      </c>
      <c r="X55" s="21">
        <f t="shared" si="9"/>
        <v>0</v>
      </c>
      <c r="Y55" s="21">
        <f t="shared" si="10"/>
        <v>0</v>
      </c>
      <c r="Z55" s="21">
        <f t="shared" si="11"/>
        <v>0</v>
      </c>
      <c r="AA55" s="21">
        <f t="shared" si="12"/>
        <v>0</v>
      </c>
      <c r="AB55" s="21">
        <f t="shared" si="13"/>
        <v>0</v>
      </c>
      <c r="AC55" s="21">
        <f t="shared" si="14"/>
        <v>0</v>
      </c>
      <c r="AD55" s="24">
        <f t="shared" si="15"/>
        <v>1.2</v>
      </c>
      <c r="AF55" s="15">
        <f t="shared" si="2"/>
        <v>1.2</v>
      </c>
    </row>
    <row r="56" spans="1:32" x14ac:dyDescent="0.25">
      <c r="A56" s="75">
        <v>751</v>
      </c>
      <c r="B56" s="75" t="str">
        <f>INDEX('FY15 DataDump'!$A$2:$H$5000, MATCH('FY15 Individual Analysis'!A56, 'FY15 DataDump'!$C$2:$C$5000, 0), MATCH('FY15 DataDump'!$B$1, 'FY15 DataDump'!$A$1:$H$1))</f>
        <v>ESPRESSO</v>
      </c>
      <c r="C56" s="75" t="str">
        <f>INDEX('FY15 DataDump'!$A$2:$H$5000, MATCH('FY15 Individual Analysis'!A56, 'FY15 DataDump'!$C$2:$C$5000, 0), MATCH('FY15 DataDump'!$D$1, 'FY15 DataDump'!$A$1:$H$1))</f>
        <v>AMERICANO LARGE</v>
      </c>
      <c r="D56" s="27">
        <f>SUMIFS('FY15 DataDump'!$E$2:$E$5000, 'FY15 DataDump'!$C$2:$C$5000, 'FY15 Individual Analysis'!$A56, 'FY15 DataDump'!$H$2:$H$5000, D$2)</f>
        <v>35</v>
      </c>
      <c r="E56" s="27">
        <f>SUMIFS('FY15 DataDump'!$E$2:$E$5000, 'FY15 DataDump'!$C$2:$C$5000, 'FY15 Individual Analysis'!$A56, 'FY15 DataDump'!$H$2:$H$5000, E$2)</f>
        <v>15</v>
      </c>
      <c r="F56" s="27">
        <f>SUMIFS('FY15 DataDump'!$E$2:$E$5000, 'FY15 DataDump'!$C$2:$C$5000, 'FY15 Individual Analysis'!$A56, 'FY15 DataDump'!$H$2:$H$5000, F$2)</f>
        <v>29</v>
      </c>
      <c r="G56" s="27">
        <f>SUMIFS('FY15 DataDump'!$E$2:$E$5000, 'FY15 DataDump'!$C$2:$C$5000, 'FY15 Individual Analysis'!$A56, 'FY15 DataDump'!$H$2:$H$5000, G$2)</f>
        <v>75</v>
      </c>
      <c r="H56" s="27">
        <f>SUMIFS('FY15 DataDump'!$E$2:$E$5000, 'FY15 DataDump'!$C$2:$C$5000, 'FY15 Individual Analysis'!$A56, 'FY15 DataDump'!$H$2:$H$5000, H$2)</f>
        <v>47</v>
      </c>
      <c r="I56" s="27">
        <f>SUMIFS('FY15 DataDump'!$E$2:$E$5000, 'FY15 DataDump'!$C$2:$C$5000, 'FY15 Individual Analysis'!$A56, 'FY15 DataDump'!$H$2:$H$5000, I$2)</f>
        <v>29</v>
      </c>
      <c r="J56" s="27">
        <f>SUMIFS('FY15 DataDump'!$E$2:$E$5000, 'FY15 DataDump'!$C$2:$C$5000, 'FY15 Individual Analysis'!$A56, 'FY15 DataDump'!$H$2:$H$5000, J$2)</f>
        <v>61</v>
      </c>
      <c r="K56" s="27">
        <f>SUMIFS('FY15 DataDump'!$E$2:$E$5000, 'FY15 DataDump'!$C$2:$C$5000, 'FY15 Individual Analysis'!$A56, 'FY15 DataDump'!$H$2:$H$5000, K$2)</f>
        <v>53</v>
      </c>
      <c r="L56" s="27">
        <f>SUMIFS('FY15 DataDump'!$E$2:$E$5000, 'FY15 DataDump'!$C$2:$C$5000, 'FY15 Individual Analysis'!$A56, 'FY15 DataDump'!$H$2:$H$5000, L$2)</f>
        <v>59</v>
      </c>
      <c r="M56" s="27">
        <f>SUMIFS('FY15 DataDump'!$E$2:$E$5000, 'FY15 DataDump'!$C$2:$C$5000, 'FY15 Individual Analysis'!$A56, 'FY15 DataDump'!$H$2:$H$5000, M$2)</f>
        <v>65</v>
      </c>
      <c r="N56" s="27">
        <f>SUMIFS('FY15 DataDump'!$E$2:$E$5000, 'FY15 DataDump'!$C$2:$C$5000, 'FY15 Individual Analysis'!$A56, 'FY15 DataDump'!$H$2:$H$5000, N$2)</f>
        <v>67</v>
      </c>
      <c r="O56" s="27">
        <f>SUMIFS('FY15 DataDump'!$E$2:$E$5000, 'FY15 DataDump'!$C$2:$C$5000, 'FY15 Individual Analysis'!$A56, 'FY15 DataDump'!$H$2:$H$5000, O$2)</f>
        <v>57</v>
      </c>
      <c r="P56" s="27">
        <f t="shared" si="3"/>
        <v>592</v>
      </c>
      <c r="Q56" s="108">
        <f t="shared" si="0"/>
        <v>3.0728663822189002E-3</v>
      </c>
      <c r="S56" s="20">
        <f t="shared" si="4"/>
        <v>42</v>
      </c>
      <c r="T56" s="21">
        <f t="shared" si="5"/>
        <v>18</v>
      </c>
      <c r="U56" s="21">
        <f t="shared" si="6"/>
        <v>34.799999999999997</v>
      </c>
      <c r="V56" s="21">
        <f t="shared" si="7"/>
        <v>90</v>
      </c>
      <c r="W56" s="21">
        <f t="shared" si="8"/>
        <v>56.399999999999991</v>
      </c>
      <c r="X56" s="21">
        <f t="shared" si="9"/>
        <v>34.799999999999997</v>
      </c>
      <c r="Y56" s="21">
        <f t="shared" si="10"/>
        <v>73.2</v>
      </c>
      <c r="Z56" s="21">
        <f t="shared" si="11"/>
        <v>63.6</v>
      </c>
      <c r="AA56" s="21">
        <f t="shared" si="12"/>
        <v>70.8</v>
      </c>
      <c r="AB56" s="21">
        <f t="shared" si="13"/>
        <v>78</v>
      </c>
      <c r="AC56" s="21">
        <f t="shared" si="14"/>
        <v>80.399999999999991</v>
      </c>
      <c r="AD56" s="24">
        <f t="shared" si="15"/>
        <v>68.400000000000006</v>
      </c>
      <c r="AF56" s="15">
        <f t="shared" si="2"/>
        <v>710.4</v>
      </c>
    </row>
    <row r="57" spans="1:32" x14ac:dyDescent="0.25">
      <c r="A57" s="75">
        <v>752</v>
      </c>
      <c r="B57" s="75" t="str">
        <f>INDEX('FY15 DataDump'!$A$2:$H$5000, MATCH('FY15 Individual Analysis'!A57, 'FY15 DataDump'!$C$2:$C$5000, 0), MATCH('FY15 DataDump'!$B$1, 'FY15 DataDump'!$A$1:$H$1))</f>
        <v>ESPRESSO</v>
      </c>
      <c r="C57" s="75" t="str">
        <f>INDEX('FY15 DataDump'!$A$2:$H$5000, MATCH('FY15 Individual Analysis'!A57, 'FY15 DataDump'!$C$2:$C$5000, 0), MATCH('FY15 DataDump'!$D$1, 'FY15 DataDump'!$A$1:$H$1))</f>
        <v>AMERICANO MEDIUM</v>
      </c>
      <c r="D57" s="27">
        <f>SUMIFS('FY15 DataDump'!$E$2:$E$5000, 'FY15 DataDump'!$C$2:$C$5000, 'FY15 Individual Analysis'!$A57, 'FY15 DataDump'!$H$2:$H$5000, D$2)</f>
        <v>158</v>
      </c>
      <c r="E57" s="27">
        <f>SUMIFS('FY15 DataDump'!$E$2:$E$5000, 'FY15 DataDump'!$C$2:$C$5000, 'FY15 Individual Analysis'!$A57, 'FY15 DataDump'!$H$2:$H$5000, E$2)</f>
        <v>116</v>
      </c>
      <c r="F57" s="27">
        <f>SUMIFS('FY15 DataDump'!$E$2:$E$5000, 'FY15 DataDump'!$C$2:$C$5000, 'FY15 Individual Analysis'!$A57, 'FY15 DataDump'!$H$2:$H$5000, F$2)</f>
        <v>138</v>
      </c>
      <c r="G57" s="27">
        <f>SUMIFS('FY15 DataDump'!$E$2:$E$5000, 'FY15 DataDump'!$C$2:$C$5000, 'FY15 Individual Analysis'!$A57, 'FY15 DataDump'!$H$2:$H$5000, G$2)</f>
        <v>221</v>
      </c>
      <c r="H57" s="27">
        <f>SUMIFS('FY15 DataDump'!$E$2:$E$5000, 'FY15 DataDump'!$C$2:$C$5000, 'FY15 Individual Analysis'!$A57, 'FY15 DataDump'!$H$2:$H$5000, H$2)</f>
        <v>149</v>
      </c>
      <c r="I57" s="27">
        <f>SUMIFS('FY15 DataDump'!$E$2:$E$5000, 'FY15 DataDump'!$C$2:$C$5000, 'FY15 Individual Analysis'!$A57, 'FY15 DataDump'!$H$2:$H$5000, I$2)</f>
        <v>104</v>
      </c>
      <c r="J57" s="27">
        <f>SUMIFS('FY15 DataDump'!$E$2:$E$5000, 'FY15 DataDump'!$C$2:$C$5000, 'FY15 Individual Analysis'!$A57, 'FY15 DataDump'!$H$2:$H$5000, J$2)</f>
        <v>149</v>
      </c>
      <c r="K57" s="27">
        <f>SUMIFS('FY15 DataDump'!$E$2:$E$5000, 'FY15 DataDump'!$C$2:$C$5000, 'FY15 Individual Analysis'!$A57, 'FY15 DataDump'!$H$2:$H$5000, K$2)</f>
        <v>140</v>
      </c>
      <c r="L57" s="27">
        <f>SUMIFS('FY15 DataDump'!$E$2:$E$5000, 'FY15 DataDump'!$C$2:$C$5000, 'FY15 Individual Analysis'!$A57, 'FY15 DataDump'!$H$2:$H$5000, L$2)</f>
        <v>128</v>
      </c>
      <c r="M57" s="27">
        <f>SUMIFS('FY15 DataDump'!$E$2:$E$5000, 'FY15 DataDump'!$C$2:$C$5000, 'FY15 Individual Analysis'!$A57, 'FY15 DataDump'!$H$2:$H$5000, M$2)</f>
        <v>158</v>
      </c>
      <c r="N57" s="27">
        <f>SUMIFS('FY15 DataDump'!$E$2:$E$5000, 'FY15 DataDump'!$C$2:$C$5000, 'FY15 Individual Analysis'!$A57, 'FY15 DataDump'!$H$2:$H$5000, N$2)</f>
        <v>162</v>
      </c>
      <c r="O57" s="27">
        <f>SUMIFS('FY15 DataDump'!$E$2:$E$5000, 'FY15 DataDump'!$C$2:$C$5000, 'FY15 Individual Analysis'!$A57, 'FY15 DataDump'!$H$2:$H$5000, O$2)</f>
        <v>172</v>
      </c>
      <c r="P57" s="27">
        <f t="shared" si="3"/>
        <v>1795</v>
      </c>
      <c r="Q57" s="108">
        <f t="shared" si="0"/>
        <v>9.3172215474373755E-3</v>
      </c>
      <c r="S57" s="20">
        <f t="shared" si="4"/>
        <v>189.6</v>
      </c>
      <c r="T57" s="21">
        <f t="shared" si="5"/>
        <v>139.20000000000002</v>
      </c>
      <c r="U57" s="21">
        <f t="shared" si="6"/>
        <v>165.6</v>
      </c>
      <c r="V57" s="21">
        <f t="shared" si="7"/>
        <v>265.2</v>
      </c>
      <c r="W57" s="21">
        <f t="shared" si="8"/>
        <v>178.8</v>
      </c>
      <c r="X57" s="21">
        <f t="shared" si="9"/>
        <v>124.8</v>
      </c>
      <c r="Y57" s="21">
        <f t="shared" si="10"/>
        <v>178.8</v>
      </c>
      <c r="Z57" s="21">
        <f t="shared" si="11"/>
        <v>168</v>
      </c>
      <c r="AA57" s="21">
        <f t="shared" si="12"/>
        <v>153.6</v>
      </c>
      <c r="AB57" s="21">
        <f t="shared" si="13"/>
        <v>189.6</v>
      </c>
      <c r="AC57" s="21">
        <f t="shared" si="14"/>
        <v>194.4</v>
      </c>
      <c r="AD57" s="24">
        <f t="shared" si="15"/>
        <v>206.4</v>
      </c>
      <c r="AF57" s="15">
        <f t="shared" si="2"/>
        <v>2154</v>
      </c>
    </row>
    <row r="58" spans="1:32" x14ac:dyDescent="0.25">
      <c r="A58" s="75">
        <v>753</v>
      </c>
      <c r="B58" s="75" t="str">
        <f>INDEX('FY15 DataDump'!$A$2:$H$5000, MATCH('FY15 Individual Analysis'!A58, 'FY15 DataDump'!$C$2:$C$5000, 0), MATCH('FY15 DataDump'!$B$1, 'FY15 DataDump'!$A$1:$H$1))</f>
        <v>ESPRESSO</v>
      </c>
      <c r="C58" s="75" t="str">
        <f>INDEX('FY15 DataDump'!$A$2:$H$5000, MATCH('FY15 Individual Analysis'!A58, 'FY15 DataDump'!$C$2:$C$5000, 0), MATCH('FY15 DataDump'!$D$1, 'FY15 DataDump'!$A$1:$H$1))</f>
        <v>AMERICANO SMALL</v>
      </c>
      <c r="D58" s="27">
        <f>SUMIFS('FY15 DataDump'!$E$2:$E$5000, 'FY15 DataDump'!$C$2:$C$5000, 'FY15 Individual Analysis'!$A58, 'FY15 DataDump'!$H$2:$H$5000, D$2)</f>
        <v>196</v>
      </c>
      <c r="E58" s="27">
        <f>SUMIFS('FY15 DataDump'!$E$2:$E$5000, 'FY15 DataDump'!$C$2:$C$5000, 'FY15 Individual Analysis'!$A58, 'FY15 DataDump'!$H$2:$H$5000, E$2)</f>
        <v>151</v>
      </c>
      <c r="F58" s="27">
        <f>SUMIFS('FY15 DataDump'!$E$2:$E$5000, 'FY15 DataDump'!$C$2:$C$5000, 'FY15 Individual Analysis'!$A58, 'FY15 DataDump'!$H$2:$H$5000, F$2)</f>
        <v>149</v>
      </c>
      <c r="G58" s="27">
        <f>SUMIFS('FY15 DataDump'!$E$2:$E$5000, 'FY15 DataDump'!$C$2:$C$5000, 'FY15 Individual Analysis'!$A58, 'FY15 DataDump'!$H$2:$H$5000, G$2)</f>
        <v>259</v>
      </c>
      <c r="H58" s="27">
        <f>SUMIFS('FY15 DataDump'!$E$2:$E$5000, 'FY15 DataDump'!$C$2:$C$5000, 'FY15 Individual Analysis'!$A58, 'FY15 DataDump'!$H$2:$H$5000, H$2)</f>
        <v>202</v>
      </c>
      <c r="I58" s="27">
        <f>SUMIFS('FY15 DataDump'!$E$2:$E$5000, 'FY15 DataDump'!$C$2:$C$5000, 'FY15 Individual Analysis'!$A58, 'FY15 DataDump'!$H$2:$H$5000, I$2)</f>
        <v>133</v>
      </c>
      <c r="J58" s="27">
        <f>SUMIFS('FY15 DataDump'!$E$2:$E$5000, 'FY15 DataDump'!$C$2:$C$5000, 'FY15 Individual Analysis'!$A58, 'FY15 DataDump'!$H$2:$H$5000, J$2)</f>
        <v>247</v>
      </c>
      <c r="K58" s="27">
        <f>SUMIFS('FY15 DataDump'!$E$2:$E$5000, 'FY15 DataDump'!$C$2:$C$5000, 'FY15 Individual Analysis'!$A58, 'FY15 DataDump'!$H$2:$H$5000, K$2)</f>
        <v>205</v>
      </c>
      <c r="L58" s="27">
        <f>SUMIFS('FY15 DataDump'!$E$2:$E$5000, 'FY15 DataDump'!$C$2:$C$5000, 'FY15 Individual Analysis'!$A58, 'FY15 DataDump'!$H$2:$H$5000, L$2)</f>
        <v>208</v>
      </c>
      <c r="M58" s="27">
        <f>SUMIFS('FY15 DataDump'!$E$2:$E$5000, 'FY15 DataDump'!$C$2:$C$5000, 'FY15 Individual Analysis'!$A58, 'FY15 DataDump'!$H$2:$H$5000, M$2)</f>
        <v>243</v>
      </c>
      <c r="N58" s="27">
        <f>SUMIFS('FY15 DataDump'!$E$2:$E$5000, 'FY15 DataDump'!$C$2:$C$5000, 'FY15 Individual Analysis'!$A58, 'FY15 DataDump'!$H$2:$H$5000, N$2)</f>
        <v>247</v>
      </c>
      <c r="O58" s="27">
        <f>SUMIFS('FY15 DataDump'!$E$2:$E$5000, 'FY15 DataDump'!$C$2:$C$5000, 'FY15 Individual Analysis'!$A58, 'FY15 DataDump'!$H$2:$H$5000, O$2)</f>
        <v>197</v>
      </c>
      <c r="P58" s="27">
        <f t="shared" si="3"/>
        <v>2437</v>
      </c>
      <c r="Q58" s="108">
        <f t="shared" si="0"/>
        <v>1.2649620563289629E-2</v>
      </c>
      <c r="S58" s="20">
        <f t="shared" si="4"/>
        <v>235.20000000000002</v>
      </c>
      <c r="T58" s="21">
        <f t="shared" si="5"/>
        <v>181.20000000000002</v>
      </c>
      <c r="U58" s="21">
        <f t="shared" si="6"/>
        <v>178.79999999999998</v>
      </c>
      <c r="V58" s="21">
        <f t="shared" si="7"/>
        <v>310.8</v>
      </c>
      <c r="W58" s="21">
        <f t="shared" si="8"/>
        <v>242.39999999999998</v>
      </c>
      <c r="X58" s="21">
        <f t="shared" si="9"/>
        <v>159.6</v>
      </c>
      <c r="Y58" s="21">
        <f t="shared" si="10"/>
        <v>296.40000000000003</v>
      </c>
      <c r="Z58" s="21">
        <f t="shared" si="11"/>
        <v>246</v>
      </c>
      <c r="AA58" s="21">
        <f t="shared" si="12"/>
        <v>249.6</v>
      </c>
      <c r="AB58" s="21">
        <f t="shared" si="13"/>
        <v>291.60000000000002</v>
      </c>
      <c r="AC58" s="21">
        <f t="shared" si="14"/>
        <v>296.40000000000003</v>
      </c>
      <c r="AD58" s="24">
        <f t="shared" si="15"/>
        <v>236.4</v>
      </c>
      <c r="AF58" s="15">
        <f t="shared" si="2"/>
        <v>2924.4</v>
      </c>
    </row>
    <row r="59" spans="1:32" x14ac:dyDescent="0.25">
      <c r="A59" s="75">
        <v>757</v>
      </c>
      <c r="B59" s="75" t="str">
        <f>INDEX('FY15 DataDump'!$A$2:$H$5000, MATCH('FY15 Individual Analysis'!A59, 'FY15 DataDump'!$C$2:$C$5000, 0), MATCH('FY15 DataDump'!$B$1, 'FY15 DataDump'!$A$1:$H$1))</f>
        <v>ESPRESSO</v>
      </c>
      <c r="C59" s="75" t="str">
        <f>INDEX('FY15 DataDump'!$A$2:$H$5000, MATCH('FY15 Individual Analysis'!A59, 'FY15 DataDump'!$C$2:$C$5000, 0), MATCH('FY15 DataDump'!$D$1, 'FY15 DataDump'!$A$1:$H$1))</f>
        <v>CAPPUCCINO LARGE</v>
      </c>
      <c r="D59" s="27">
        <f>SUMIFS('FY15 DataDump'!$E$2:$E$5000, 'FY15 DataDump'!$C$2:$C$5000, 'FY15 Individual Analysis'!$A59, 'FY15 DataDump'!$H$2:$H$5000, D$2)</f>
        <v>1</v>
      </c>
      <c r="E59" s="27">
        <f>SUMIFS('FY15 DataDump'!$E$2:$E$5000, 'FY15 DataDump'!$C$2:$C$5000, 'FY15 Individual Analysis'!$A59, 'FY15 DataDump'!$H$2:$H$5000, E$2)</f>
        <v>1</v>
      </c>
      <c r="F59" s="27">
        <f>SUMIFS('FY15 DataDump'!$E$2:$E$5000, 'FY15 DataDump'!$C$2:$C$5000, 'FY15 Individual Analysis'!$A59, 'FY15 DataDump'!$H$2:$H$5000, F$2)</f>
        <v>2</v>
      </c>
      <c r="G59" s="27">
        <f>SUMIFS('FY15 DataDump'!$E$2:$E$5000, 'FY15 DataDump'!$C$2:$C$5000, 'FY15 Individual Analysis'!$A59, 'FY15 DataDump'!$H$2:$H$5000, G$2)</f>
        <v>12</v>
      </c>
      <c r="H59" s="27">
        <f>SUMIFS('FY15 DataDump'!$E$2:$E$5000, 'FY15 DataDump'!$C$2:$C$5000, 'FY15 Individual Analysis'!$A59, 'FY15 DataDump'!$H$2:$H$5000, H$2)</f>
        <v>4</v>
      </c>
      <c r="I59" s="27">
        <f>SUMIFS('FY15 DataDump'!$E$2:$E$5000, 'FY15 DataDump'!$C$2:$C$5000, 'FY15 Individual Analysis'!$A59, 'FY15 DataDump'!$H$2:$H$5000, I$2)</f>
        <v>3</v>
      </c>
      <c r="J59" s="27">
        <f>SUMIFS('FY15 DataDump'!$E$2:$E$5000, 'FY15 DataDump'!$C$2:$C$5000, 'FY15 Individual Analysis'!$A59, 'FY15 DataDump'!$H$2:$H$5000, J$2)</f>
        <v>4</v>
      </c>
      <c r="K59" s="27">
        <f>SUMIFS('FY15 DataDump'!$E$2:$E$5000, 'FY15 DataDump'!$C$2:$C$5000, 'FY15 Individual Analysis'!$A59, 'FY15 DataDump'!$H$2:$H$5000, K$2)</f>
        <v>3</v>
      </c>
      <c r="L59" s="27">
        <f>SUMIFS('FY15 DataDump'!$E$2:$E$5000, 'FY15 DataDump'!$C$2:$C$5000, 'FY15 Individual Analysis'!$A59, 'FY15 DataDump'!$H$2:$H$5000, L$2)</f>
        <v>0</v>
      </c>
      <c r="M59" s="27">
        <f>SUMIFS('FY15 DataDump'!$E$2:$E$5000, 'FY15 DataDump'!$C$2:$C$5000, 'FY15 Individual Analysis'!$A59, 'FY15 DataDump'!$H$2:$H$5000, M$2)</f>
        <v>2</v>
      </c>
      <c r="N59" s="27">
        <f>SUMIFS('FY15 DataDump'!$E$2:$E$5000, 'FY15 DataDump'!$C$2:$C$5000, 'FY15 Individual Analysis'!$A59, 'FY15 DataDump'!$H$2:$H$5000, N$2)</f>
        <v>2</v>
      </c>
      <c r="O59" s="27">
        <f>SUMIFS('FY15 DataDump'!$E$2:$E$5000, 'FY15 DataDump'!$C$2:$C$5000, 'FY15 Individual Analysis'!$A59, 'FY15 DataDump'!$H$2:$H$5000, O$2)</f>
        <v>2</v>
      </c>
      <c r="P59" s="27">
        <f t="shared" si="3"/>
        <v>36</v>
      </c>
      <c r="Q59" s="108">
        <f t="shared" si="0"/>
        <v>1.8686349621601419E-4</v>
      </c>
      <c r="S59" s="20">
        <f t="shared" si="4"/>
        <v>1.2</v>
      </c>
      <c r="T59" s="21">
        <f t="shared" si="5"/>
        <v>1.2</v>
      </c>
      <c r="U59" s="21">
        <f t="shared" si="6"/>
        <v>2.4</v>
      </c>
      <c r="V59" s="21">
        <f t="shared" si="7"/>
        <v>14.4</v>
      </c>
      <c r="W59" s="21">
        <f t="shared" si="8"/>
        <v>4.8</v>
      </c>
      <c r="X59" s="21">
        <f t="shared" si="9"/>
        <v>3.6</v>
      </c>
      <c r="Y59" s="21">
        <f t="shared" si="10"/>
        <v>4.8</v>
      </c>
      <c r="Z59" s="21">
        <f t="shared" si="11"/>
        <v>3.6</v>
      </c>
      <c r="AA59" s="21">
        <f t="shared" si="12"/>
        <v>0</v>
      </c>
      <c r="AB59" s="21">
        <f t="shared" si="13"/>
        <v>2.4</v>
      </c>
      <c r="AC59" s="21">
        <f t="shared" si="14"/>
        <v>2.4</v>
      </c>
      <c r="AD59" s="24">
        <f t="shared" si="15"/>
        <v>2.4</v>
      </c>
      <c r="AF59" s="15">
        <f t="shared" si="2"/>
        <v>43.2</v>
      </c>
    </row>
    <row r="60" spans="1:32" x14ac:dyDescent="0.25">
      <c r="A60" s="75">
        <v>758</v>
      </c>
      <c r="B60" s="75" t="str">
        <f>INDEX('FY15 DataDump'!$A$2:$H$5000, MATCH('FY15 Individual Analysis'!A60, 'FY15 DataDump'!$C$2:$C$5000, 0), MATCH('FY15 DataDump'!$B$1, 'FY15 DataDump'!$A$1:$H$1))</f>
        <v>ESPRESSO</v>
      </c>
      <c r="C60" s="75" t="str">
        <f>INDEX('FY15 DataDump'!$A$2:$H$5000, MATCH('FY15 Individual Analysis'!A60, 'FY15 DataDump'!$C$2:$C$5000, 0), MATCH('FY15 DataDump'!$D$1, 'FY15 DataDump'!$A$1:$H$1))</f>
        <v>CAPPUCCINO MEDIUM</v>
      </c>
      <c r="D60" s="27">
        <f>SUMIFS('FY15 DataDump'!$E$2:$E$5000, 'FY15 DataDump'!$C$2:$C$5000, 'FY15 Individual Analysis'!$A60, 'FY15 DataDump'!$H$2:$H$5000, D$2)</f>
        <v>13</v>
      </c>
      <c r="E60" s="27">
        <f>SUMIFS('FY15 DataDump'!$E$2:$E$5000, 'FY15 DataDump'!$C$2:$C$5000, 'FY15 Individual Analysis'!$A60, 'FY15 DataDump'!$H$2:$H$5000, E$2)</f>
        <v>7</v>
      </c>
      <c r="F60" s="27">
        <f>SUMIFS('FY15 DataDump'!$E$2:$E$5000, 'FY15 DataDump'!$C$2:$C$5000, 'FY15 Individual Analysis'!$A60, 'FY15 DataDump'!$H$2:$H$5000, F$2)</f>
        <v>16</v>
      </c>
      <c r="G60" s="27">
        <f>SUMIFS('FY15 DataDump'!$E$2:$E$5000, 'FY15 DataDump'!$C$2:$C$5000, 'FY15 Individual Analysis'!$A60, 'FY15 DataDump'!$H$2:$H$5000, G$2)</f>
        <v>35</v>
      </c>
      <c r="H60" s="27">
        <f>SUMIFS('FY15 DataDump'!$E$2:$E$5000, 'FY15 DataDump'!$C$2:$C$5000, 'FY15 Individual Analysis'!$A60, 'FY15 DataDump'!$H$2:$H$5000, H$2)</f>
        <v>27</v>
      </c>
      <c r="I60" s="27">
        <f>SUMIFS('FY15 DataDump'!$E$2:$E$5000, 'FY15 DataDump'!$C$2:$C$5000, 'FY15 Individual Analysis'!$A60, 'FY15 DataDump'!$H$2:$H$5000, I$2)</f>
        <v>22</v>
      </c>
      <c r="J60" s="27">
        <f>SUMIFS('FY15 DataDump'!$E$2:$E$5000, 'FY15 DataDump'!$C$2:$C$5000, 'FY15 Individual Analysis'!$A60, 'FY15 DataDump'!$H$2:$H$5000, J$2)</f>
        <v>41</v>
      </c>
      <c r="K60" s="27">
        <f>SUMIFS('FY15 DataDump'!$E$2:$E$5000, 'FY15 DataDump'!$C$2:$C$5000, 'FY15 Individual Analysis'!$A60, 'FY15 DataDump'!$H$2:$H$5000, K$2)</f>
        <v>39</v>
      </c>
      <c r="L60" s="27">
        <f>SUMIFS('FY15 DataDump'!$E$2:$E$5000, 'FY15 DataDump'!$C$2:$C$5000, 'FY15 Individual Analysis'!$A60, 'FY15 DataDump'!$H$2:$H$5000, L$2)</f>
        <v>20</v>
      </c>
      <c r="M60" s="27">
        <f>SUMIFS('FY15 DataDump'!$E$2:$E$5000, 'FY15 DataDump'!$C$2:$C$5000, 'FY15 Individual Analysis'!$A60, 'FY15 DataDump'!$H$2:$H$5000, M$2)</f>
        <v>26</v>
      </c>
      <c r="N60" s="27">
        <f>SUMIFS('FY15 DataDump'!$E$2:$E$5000, 'FY15 DataDump'!$C$2:$C$5000, 'FY15 Individual Analysis'!$A60, 'FY15 DataDump'!$H$2:$H$5000, N$2)</f>
        <v>33</v>
      </c>
      <c r="O60" s="27">
        <f>SUMIFS('FY15 DataDump'!$E$2:$E$5000, 'FY15 DataDump'!$C$2:$C$5000, 'FY15 Individual Analysis'!$A60, 'FY15 DataDump'!$H$2:$H$5000, O$2)</f>
        <v>36</v>
      </c>
      <c r="P60" s="27">
        <f t="shared" si="3"/>
        <v>315</v>
      </c>
      <c r="Q60" s="108">
        <f t="shared" si="0"/>
        <v>1.6350555918901242E-3</v>
      </c>
      <c r="S60" s="20">
        <f t="shared" si="4"/>
        <v>15.6</v>
      </c>
      <c r="T60" s="21">
        <f t="shared" si="5"/>
        <v>8.4</v>
      </c>
      <c r="U60" s="21">
        <f t="shared" si="6"/>
        <v>19.2</v>
      </c>
      <c r="V60" s="21">
        <f t="shared" si="7"/>
        <v>42</v>
      </c>
      <c r="W60" s="21">
        <f t="shared" si="8"/>
        <v>32.4</v>
      </c>
      <c r="X60" s="21">
        <f t="shared" si="9"/>
        <v>26.400000000000002</v>
      </c>
      <c r="Y60" s="21">
        <f t="shared" si="10"/>
        <v>49.2</v>
      </c>
      <c r="Z60" s="21">
        <f t="shared" si="11"/>
        <v>46.800000000000004</v>
      </c>
      <c r="AA60" s="21">
        <f t="shared" si="12"/>
        <v>24</v>
      </c>
      <c r="AB60" s="21">
        <f t="shared" si="13"/>
        <v>31.2</v>
      </c>
      <c r="AC60" s="21">
        <f t="shared" si="14"/>
        <v>39.6</v>
      </c>
      <c r="AD60" s="24">
        <f t="shared" si="15"/>
        <v>43.199999999999996</v>
      </c>
      <c r="AF60" s="15">
        <f t="shared" si="2"/>
        <v>378</v>
      </c>
    </row>
    <row r="61" spans="1:32" x14ac:dyDescent="0.25">
      <c r="A61" s="75">
        <v>759</v>
      </c>
      <c r="B61" s="75" t="str">
        <f>INDEX('FY15 DataDump'!$A$2:$H$5000, MATCH('FY15 Individual Analysis'!A61, 'FY15 DataDump'!$C$2:$C$5000, 0), MATCH('FY15 DataDump'!$B$1, 'FY15 DataDump'!$A$1:$H$1))</f>
        <v>ESPRESSO</v>
      </c>
      <c r="C61" s="75" t="str">
        <f>INDEX('FY15 DataDump'!$A$2:$H$5000, MATCH('FY15 Individual Analysis'!A61, 'FY15 DataDump'!$C$2:$C$5000, 0), MATCH('FY15 DataDump'!$D$1, 'FY15 DataDump'!$A$1:$H$1))</f>
        <v>CAPPUCCINO SMALL</v>
      </c>
      <c r="D61" s="27">
        <f>SUMIFS('FY15 DataDump'!$E$2:$E$5000, 'FY15 DataDump'!$C$2:$C$5000, 'FY15 Individual Analysis'!$A61, 'FY15 DataDump'!$H$2:$H$5000, D$2)</f>
        <v>29</v>
      </c>
      <c r="E61" s="27">
        <f>SUMIFS('FY15 DataDump'!$E$2:$E$5000, 'FY15 DataDump'!$C$2:$C$5000, 'FY15 Individual Analysis'!$A61, 'FY15 DataDump'!$H$2:$H$5000, E$2)</f>
        <v>26</v>
      </c>
      <c r="F61" s="27">
        <f>SUMIFS('FY15 DataDump'!$E$2:$E$5000, 'FY15 DataDump'!$C$2:$C$5000, 'FY15 Individual Analysis'!$A61, 'FY15 DataDump'!$H$2:$H$5000, F$2)</f>
        <v>47</v>
      </c>
      <c r="G61" s="27">
        <f>SUMIFS('FY15 DataDump'!$E$2:$E$5000, 'FY15 DataDump'!$C$2:$C$5000, 'FY15 Individual Analysis'!$A61, 'FY15 DataDump'!$H$2:$H$5000, G$2)</f>
        <v>56</v>
      </c>
      <c r="H61" s="27">
        <f>SUMIFS('FY15 DataDump'!$E$2:$E$5000, 'FY15 DataDump'!$C$2:$C$5000, 'FY15 Individual Analysis'!$A61, 'FY15 DataDump'!$H$2:$H$5000, H$2)</f>
        <v>39</v>
      </c>
      <c r="I61" s="27">
        <f>SUMIFS('FY15 DataDump'!$E$2:$E$5000, 'FY15 DataDump'!$C$2:$C$5000, 'FY15 Individual Analysis'!$A61, 'FY15 DataDump'!$H$2:$H$5000, I$2)</f>
        <v>28</v>
      </c>
      <c r="J61" s="27">
        <f>SUMIFS('FY15 DataDump'!$E$2:$E$5000, 'FY15 DataDump'!$C$2:$C$5000, 'FY15 Individual Analysis'!$A61, 'FY15 DataDump'!$H$2:$H$5000, J$2)</f>
        <v>50</v>
      </c>
      <c r="K61" s="27">
        <f>SUMIFS('FY15 DataDump'!$E$2:$E$5000, 'FY15 DataDump'!$C$2:$C$5000, 'FY15 Individual Analysis'!$A61, 'FY15 DataDump'!$H$2:$H$5000, K$2)</f>
        <v>46</v>
      </c>
      <c r="L61" s="27">
        <f>SUMIFS('FY15 DataDump'!$E$2:$E$5000, 'FY15 DataDump'!$C$2:$C$5000, 'FY15 Individual Analysis'!$A61, 'FY15 DataDump'!$H$2:$H$5000, L$2)</f>
        <v>49</v>
      </c>
      <c r="M61" s="27">
        <f>SUMIFS('FY15 DataDump'!$E$2:$E$5000, 'FY15 DataDump'!$C$2:$C$5000, 'FY15 Individual Analysis'!$A61, 'FY15 DataDump'!$H$2:$H$5000, M$2)</f>
        <v>64</v>
      </c>
      <c r="N61" s="27">
        <f>SUMIFS('FY15 DataDump'!$E$2:$E$5000, 'FY15 DataDump'!$C$2:$C$5000, 'FY15 Individual Analysis'!$A61, 'FY15 DataDump'!$H$2:$H$5000, N$2)</f>
        <v>41</v>
      </c>
      <c r="O61" s="27">
        <f>SUMIFS('FY15 DataDump'!$E$2:$E$5000, 'FY15 DataDump'!$C$2:$C$5000, 'FY15 Individual Analysis'!$A61, 'FY15 DataDump'!$H$2:$H$5000, O$2)</f>
        <v>33</v>
      </c>
      <c r="P61" s="27">
        <f t="shared" si="3"/>
        <v>508</v>
      </c>
      <c r="Q61" s="108">
        <f t="shared" si="0"/>
        <v>2.6368515577148669E-3</v>
      </c>
      <c r="S61" s="20">
        <f t="shared" si="4"/>
        <v>34.800000000000004</v>
      </c>
      <c r="T61" s="21">
        <f t="shared" si="5"/>
        <v>31.2</v>
      </c>
      <c r="U61" s="21">
        <f t="shared" si="6"/>
        <v>56.400000000000006</v>
      </c>
      <c r="V61" s="21">
        <f t="shared" si="7"/>
        <v>67.2</v>
      </c>
      <c r="W61" s="21">
        <f t="shared" si="8"/>
        <v>46.800000000000004</v>
      </c>
      <c r="X61" s="21">
        <f t="shared" si="9"/>
        <v>33.6</v>
      </c>
      <c r="Y61" s="21">
        <f t="shared" si="10"/>
        <v>60.000000000000007</v>
      </c>
      <c r="Z61" s="21">
        <f t="shared" si="11"/>
        <v>55.2</v>
      </c>
      <c r="AA61" s="21">
        <f t="shared" si="12"/>
        <v>58.8</v>
      </c>
      <c r="AB61" s="21">
        <f t="shared" si="13"/>
        <v>76.8</v>
      </c>
      <c r="AC61" s="21">
        <f t="shared" si="14"/>
        <v>49.199999999999996</v>
      </c>
      <c r="AD61" s="24">
        <f t="shared" si="15"/>
        <v>39.6</v>
      </c>
      <c r="AF61" s="15">
        <f t="shared" si="2"/>
        <v>609.6</v>
      </c>
    </row>
    <row r="62" spans="1:32" x14ac:dyDescent="0.25">
      <c r="A62" s="75">
        <v>760</v>
      </c>
      <c r="B62" s="75" t="str">
        <f>INDEX('FY15 DataDump'!$A$2:$H$5000, MATCH('FY15 Individual Analysis'!A62, 'FY15 DataDump'!$C$2:$C$5000, 0), MATCH('FY15 DataDump'!$B$1, 'FY15 DataDump'!$A$1:$H$1))</f>
        <v>ESPRESSO</v>
      </c>
      <c r="C62" s="75" t="str">
        <f>INDEX('FY15 DataDump'!$A$2:$H$5000, MATCH('FY15 Individual Analysis'!A62, 'FY15 DataDump'!$C$2:$C$5000, 0), MATCH('FY15 DataDump'!$D$1, 'FY15 DataDump'!$A$1:$H$1))</f>
        <v>CHAI TEA LATTE LARGE</v>
      </c>
      <c r="D62" s="27">
        <f>SUMIFS('FY15 DataDump'!$E$2:$E$5000, 'FY15 DataDump'!$C$2:$C$5000, 'FY15 Individual Analysis'!$A62, 'FY15 DataDump'!$H$2:$H$5000, D$2)</f>
        <v>12</v>
      </c>
      <c r="E62" s="27">
        <f>SUMIFS('FY15 DataDump'!$E$2:$E$5000, 'FY15 DataDump'!$C$2:$C$5000, 'FY15 Individual Analysis'!$A62, 'FY15 DataDump'!$H$2:$H$5000, E$2)</f>
        <v>19</v>
      </c>
      <c r="F62" s="27">
        <f>SUMIFS('FY15 DataDump'!$E$2:$E$5000, 'FY15 DataDump'!$C$2:$C$5000, 'FY15 Individual Analysis'!$A62, 'FY15 DataDump'!$H$2:$H$5000, F$2)</f>
        <v>22</v>
      </c>
      <c r="G62" s="27">
        <f>SUMIFS('FY15 DataDump'!$E$2:$E$5000, 'FY15 DataDump'!$C$2:$C$5000, 'FY15 Individual Analysis'!$A62, 'FY15 DataDump'!$H$2:$H$5000, G$2)</f>
        <v>61</v>
      </c>
      <c r="H62" s="27">
        <f>SUMIFS('FY15 DataDump'!$E$2:$E$5000, 'FY15 DataDump'!$C$2:$C$5000, 'FY15 Individual Analysis'!$A62, 'FY15 DataDump'!$H$2:$H$5000, H$2)</f>
        <v>55</v>
      </c>
      <c r="I62" s="27">
        <f>SUMIFS('FY15 DataDump'!$E$2:$E$5000, 'FY15 DataDump'!$C$2:$C$5000, 'FY15 Individual Analysis'!$A62, 'FY15 DataDump'!$H$2:$H$5000, I$2)</f>
        <v>34</v>
      </c>
      <c r="J62" s="27">
        <f>SUMIFS('FY15 DataDump'!$E$2:$E$5000, 'FY15 DataDump'!$C$2:$C$5000, 'FY15 Individual Analysis'!$A62, 'FY15 DataDump'!$H$2:$H$5000, J$2)</f>
        <v>69</v>
      </c>
      <c r="K62" s="27">
        <f>SUMIFS('FY15 DataDump'!$E$2:$E$5000, 'FY15 DataDump'!$C$2:$C$5000, 'FY15 Individual Analysis'!$A62, 'FY15 DataDump'!$H$2:$H$5000, K$2)</f>
        <v>51</v>
      </c>
      <c r="L62" s="27">
        <f>SUMIFS('FY15 DataDump'!$E$2:$E$5000, 'FY15 DataDump'!$C$2:$C$5000, 'FY15 Individual Analysis'!$A62, 'FY15 DataDump'!$H$2:$H$5000, L$2)</f>
        <v>42</v>
      </c>
      <c r="M62" s="27">
        <f>SUMIFS('FY15 DataDump'!$E$2:$E$5000, 'FY15 DataDump'!$C$2:$C$5000, 'FY15 Individual Analysis'!$A62, 'FY15 DataDump'!$H$2:$H$5000, M$2)</f>
        <v>50</v>
      </c>
      <c r="N62" s="27">
        <f>SUMIFS('FY15 DataDump'!$E$2:$E$5000, 'FY15 DataDump'!$C$2:$C$5000, 'FY15 Individual Analysis'!$A62, 'FY15 DataDump'!$H$2:$H$5000, N$2)</f>
        <v>55</v>
      </c>
      <c r="O62" s="27">
        <f>SUMIFS('FY15 DataDump'!$E$2:$E$5000, 'FY15 DataDump'!$C$2:$C$5000, 'FY15 Individual Analysis'!$A62, 'FY15 DataDump'!$H$2:$H$5000, O$2)</f>
        <v>32</v>
      </c>
      <c r="P62" s="27">
        <f t="shared" si="3"/>
        <v>502</v>
      </c>
      <c r="Q62" s="108">
        <f t="shared" si="0"/>
        <v>2.6057076416788646E-3</v>
      </c>
      <c r="S62" s="20">
        <f t="shared" si="4"/>
        <v>14.399999999999999</v>
      </c>
      <c r="T62" s="21">
        <f t="shared" si="5"/>
        <v>22.8</v>
      </c>
      <c r="U62" s="21">
        <f t="shared" si="6"/>
        <v>26.400000000000002</v>
      </c>
      <c r="V62" s="21">
        <f t="shared" si="7"/>
        <v>73.2</v>
      </c>
      <c r="W62" s="21">
        <f t="shared" si="8"/>
        <v>66</v>
      </c>
      <c r="X62" s="21">
        <f t="shared" si="9"/>
        <v>40.799999999999997</v>
      </c>
      <c r="Y62" s="21">
        <f t="shared" si="10"/>
        <v>82.8</v>
      </c>
      <c r="Z62" s="21">
        <f t="shared" si="11"/>
        <v>61.2</v>
      </c>
      <c r="AA62" s="21">
        <f t="shared" si="12"/>
        <v>50.4</v>
      </c>
      <c r="AB62" s="21">
        <f t="shared" si="13"/>
        <v>59.999999999999993</v>
      </c>
      <c r="AC62" s="21">
        <f t="shared" si="14"/>
        <v>66</v>
      </c>
      <c r="AD62" s="24">
        <f t="shared" si="15"/>
        <v>38.4</v>
      </c>
      <c r="AF62" s="15">
        <f t="shared" si="2"/>
        <v>602.4</v>
      </c>
    </row>
    <row r="63" spans="1:32" x14ac:dyDescent="0.25">
      <c r="A63" s="75">
        <v>761</v>
      </c>
      <c r="B63" s="75" t="str">
        <f>INDEX('FY15 DataDump'!$A$2:$H$5000, MATCH('FY15 Individual Analysis'!A63, 'FY15 DataDump'!$C$2:$C$5000, 0), MATCH('FY15 DataDump'!$B$1, 'FY15 DataDump'!$A$1:$H$1))</f>
        <v>ESPRESSO</v>
      </c>
      <c r="C63" s="75" t="str">
        <f>INDEX('FY15 DataDump'!$A$2:$H$5000, MATCH('FY15 Individual Analysis'!A63, 'FY15 DataDump'!$C$2:$C$5000, 0), MATCH('FY15 DataDump'!$D$1, 'FY15 DataDump'!$A$1:$H$1))</f>
        <v>CHAI TEA LATTE MEDIUM</v>
      </c>
      <c r="D63" s="27">
        <f>SUMIFS('FY15 DataDump'!$E$2:$E$5000, 'FY15 DataDump'!$C$2:$C$5000, 'FY15 Individual Analysis'!$A63, 'FY15 DataDump'!$H$2:$H$5000, D$2)</f>
        <v>53</v>
      </c>
      <c r="E63" s="27">
        <f>SUMIFS('FY15 DataDump'!$E$2:$E$5000, 'FY15 DataDump'!$C$2:$C$5000, 'FY15 Individual Analysis'!$A63, 'FY15 DataDump'!$H$2:$H$5000, E$2)</f>
        <v>35</v>
      </c>
      <c r="F63" s="27">
        <f>SUMIFS('FY15 DataDump'!$E$2:$E$5000, 'FY15 DataDump'!$C$2:$C$5000, 'FY15 Individual Analysis'!$A63, 'FY15 DataDump'!$H$2:$H$5000, F$2)</f>
        <v>65</v>
      </c>
      <c r="G63" s="27">
        <f>SUMIFS('FY15 DataDump'!$E$2:$E$5000, 'FY15 DataDump'!$C$2:$C$5000, 'FY15 Individual Analysis'!$A63, 'FY15 DataDump'!$H$2:$H$5000, G$2)</f>
        <v>159</v>
      </c>
      <c r="H63" s="27">
        <f>SUMIFS('FY15 DataDump'!$E$2:$E$5000, 'FY15 DataDump'!$C$2:$C$5000, 'FY15 Individual Analysis'!$A63, 'FY15 DataDump'!$H$2:$H$5000, H$2)</f>
        <v>98</v>
      </c>
      <c r="I63" s="27">
        <f>SUMIFS('FY15 DataDump'!$E$2:$E$5000, 'FY15 DataDump'!$C$2:$C$5000, 'FY15 Individual Analysis'!$A63, 'FY15 DataDump'!$H$2:$H$5000, I$2)</f>
        <v>73</v>
      </c>
      <c r="J63" s="27">
        <f>SUMIFS('FY15 DataDump'!$E$2:$E$5000, 'FY15 DataDump'!$C$2:$C$5000, 'FY15 Individual Analysis'!$A63, 'FY15 DataDump'!$H$2:$H$5000, J$2)</f>
        <v>148</v>
      </c>
      <c r="K63" s="27">
        <f>SUMIFS('FY15 DataDump'!$E$2:$E$5000, 'FY15 DataDump'!$C$2:$C$5000, 'FY15 Individual Analysis'!$A63, 'FY15 DataDump'!$H$2:$H$5000, K$2)</f>
        <v>135</v>
      </c>
      <c r="L63" s="27">
        <f>SUMIFS('FY15 DataDump'!$E$2:$E$5000, 'FY15 DataDump'!$C$2:$C$5000, 'FY15 Individual Analysis'!$A63, 'FY15 DataDump'!$H$2:$H$5000, L$2)</f>
        <v>118</v>
      </c>
      <c r="M63" s="27">
        <f>SUMIFS('FY15 DataDump'!$E$2:$E$5000, 'FY15 DataDump'!$C$2:$C$5000, 'FY15 Individual Analysis'!$A63, 'FY15 DataDump'!$H$2:$H$5000, M$2)</f>
        <v>119</v>
      </c>
      <c r="N63" s="27">
        <f>SUMIFS('FY15 DataDump'!$E$2:$E$5000, 'FY15 DataDump'!$C$2:$C$5000, 'FY15 Individual Analysis'!$A63, 'FY15 DataDump'!$H$2:$H$5000, N$2)</f>
        <v>110</v>
      </c>
      <c r="O63" s="27">
        <f>SUMIFS('FY15 DataDump'!$E$2:$E$5000, 'FY15 DataDump'!$C$2:$C$5000, 'FY15 Individual Analysis'!$A63, 'FY15 DataDump'!$H$2:$H$5000, O$2)</f>
        <v>87</v>
      </c>
      <c r="P63" s="27">
        <f t="shared" si="3"/>
        <v>1200</v>
      </c>
      <c r="Q63" s="108">
        <f t="shared" si="0"/>
        <v>6.2287832072004737E-3</v>
      </c>
      <c r="S63" s="20">
        <f t="shared" si="4"/>
        <v>63.6</v>
      </c>
      <c r="T63" s="21">
        <f t="shared" si="5"/>
        <v>42</v>
      </c>
      <c r="U63" s="21">
        <f t="shared" si="6"/>
        <v>78</v>
      </c>
      <c r="V63" s="21">
        <f t="shared" si="7"/>
        <v>190.8</v>
      </c>
      <c r="W63" s="21">
        <f t="shared" si="8"/>
        <v>117.6</v>
      </c>
      <c r="X63" s="21">
        <f t="shared" si="9"/>
        <v>87.600000000000009</v>
      </c>
      <c r="Y63" s="21">
        <f t="shared" si="10"/>
        <v>177.6</v>
      </c>
      <c r="Z63" s="21">
        <f t="shared" si="11"/>
        <v>162</v>
      </c>
      <c r="AA63" s="21">
        <f t="shared" si="12"/>
        <v>141.6</v>
      </c>
      <c r="AB63" s="21">
        <f t="shared" si="13"/>
        <v>142.80000000000001</v>
      </c>
      <c r="AC63" s="21">
        <f t="shared" si="14"/>
        <v>132</v>
      </c>
      <c r="AD63" s="24">
        <f t="shared" si="15"/>
        <v>104.39999999999999</v>
      </c>
      <c r="AF63" s="15">
        <f t="shared" si="2"/>
        <v>1440</v>
      </c>
    </row>
    <row r="64" spans="1:32" x14ac:dyDescent="0.25">
      <c r="A64" s="75">
        <v>762</v>
      </c>
      <c r="B64" s="75" t="str">
        <f>INDEX('FY15 DataDump'!$A$2:$H$5000, MATCH('FY15 Individual Analysis'!A64, 'FY15 DataDump'!$C$2:$C$5000, 0), MATCH('FY15 DataDump'!$B$1, 'FY15 DataDump'!$A$1:$H$1))</f>
        <v>ESPRESSO</v>
      </c>
      <c r="C64" s="75" t="str">
        <f>INDEX('FY15 DataDump'!$A$2:$H$5000, MATCH('FY15 Individual Analysis'!A64, 'FY15 DataDump'!$C$2:$C$5000, 0), MATCH('FY15 DataDump'!$D$1, 'FY15 DataDump'!$A$1:$H$1))</f>
        <v>CHAI TEA LATTE SMALL</v>
      </c>
      <c r="D64" s="27">
        <f>SUMIFS('FY15 DataDump'!$E$2:$E$5000, 'FY15 DataDump'!$C$2:$C$5000, 'FY15 Individual Analysis'!$A64, 'FY15 DataDump'!$H$2:$H$5000, D$2)</f>
        <v>30</v>
      </c>
      <c r="E64" s="27">
        <f>SUMIFS('FY15 DataDump'!$E$2:$E$5000, 'FY15 DataDump'!$C$2:$C$5000, 'FY15 Individual Analysis'!$A64, 'FY15 DataDump'!$H$2:$H$5000, E$2)</f>
        <v>27</v>
      </c>
      <c r="F64" s="27">
        <f>SUMIFS('FY15 DataDump'!$E$2:$E$5000, 'FY15 DataDump'!$C$2:$C$5000, 'FY15 Individual Analysis'!$A64, 'FY15 DataDump'!$H$2:$H$5000, F$2)</f>
        <v>66</v>
      </c>
      <c r="G64" s="27">
        <f>SUMIFS('FY15 DataDump'!$E$2:$E$5000, 'FY15 DataDump'!$C$2:$C$5000, 'FY15 Individual Analysis'!$A64, 'FY15 DataDump'!$H$2:$H$5000, G$2)</f>
        <v>147</v>
      </c>
      <c r="H64" s="27">
        <f>SUMIFS('FY15 DataDump'!$E$2:$E$5000, 'FY15 DataDump'!$C$2:$C$5000, 'FY15 Individual Analysis'!$A64, 'FY15 DataDump'!$H$2:$H$5000, H$2)</f>
        <v>97</v>
      </c>
      <c r="I64" s="27">
        <f>SUMIFS('FY15 DataDump'!$E$2:$E$5000, 'FY15 DataDump'!$C$2:$C$5000, 'FY15 Individual Analysis'!$A64, 'FY15 DataDump'!$H$2:$H$5000, I$2)</f>
        <v>54</v>
      </c>
      <c r="J64" s="27">
        <f>SUMIFS('FY15 DataDump'!$E$2:$E$5000, 'FY15 DataDump'!$C$2:$C$5000, 'FY15 Individual Analysis'!$A64, 'FY15 DataDump'!$H$2:$H$5000, J$2)</f>
        <v>123</v>
      </c>
      <c r="K64" s="27">
        <f>SUMIFS('FY15 DataDump'!$E$2:$E$5000, 'FY15 DataDump'!$C$2:$C$5000, 'FY15 Individual Analysis'!$A64, 'FY15 DataDump'!$H$2:$H$5000, K$2)</f>
        <v>96</v>
      </c>
      <c r="L64" s="27">
        <f>SUMIFS('FY15 DataDump'!$E$2:$E$5000, 'FY15 DataDump'!$C$2:$C$5000, 'FY15 Individual Analysis'!$A64, 'FY15 DataDump'!$H$2:$H$5000, L$2)</f>
        <v>89</v>
      </c>
      <c r="M64" s="27">
        <f>SUMIFS('FY15 DataDump'!$E$2:$E$5000, 'FY15 DataDump'!$C$2:$C$5000, 'FY15 Individual Analysis'!$A64, 'FY15 DataDump'!$H$2:$H$5000, M$2)</f>
        <v>104</v>
      </c>
      <c r="N64" s="27">
        <f>SUMIFS('FY15 DataDump'!$E$2:$E$5000, 'FY15 DataDump'!$C$2:$C$5000, 'FY15 Individual Analysis'!$A64, 'FY15 DataDump'!$H$2:$H$5000, N$2)</f>
        <v>87</v>
      </c>
      <c r="O64" s="27">
        <f>SUMIFS('FY15 DataDump'!$E$2:$E$5000, 'FY15 DataDump'!$C$2:$C$5000, 'FY15 Individual Analysis'!$A64, 'FY15 DataDump'!$H$2:$H$5000, O$2)</f>
        <v>62</v>
      </c>
      <c r="P64" s="27">
        <f t="shared" si="3"/>
        <v>982</v>
      </c>
      <c r="Q64" s="108">
        <f t="shared" si="0"/>
        <v>5.0972209245590538E-3</v>
      </c>
      <c r="S64" s="20">
        <f t="shared" si="4"/>
        <v>36</v>
      </c>
      <c r="T64" s="21">
        <f t="shared" si="5"/>
        <v>32.4</v>
      </c>
      <c r="U64" s="21">
        <f t="shared" si="6"/>
        <v>79.2</v>
      </c>
      <c r="V64" s="21">
        <f t="shared" si="7"/>
        <v>176.4</v>
      </c>
      <c r="W64" s="21">
        <f t="shared" si="8"/>
        <v>116.4</v>
      </c>
      <c r="X64" s="21">
        <f t="shared" si="9"/>
        <v>64.8</v>
      </c>
      <c r="Y64" s="21">
        <f t="shared" si="10"/>
        <v>147.6</v>
      </c>
      <c r="Z64" s="21">
        <f t="shared" si="11"/>
        <v>115.2</v>
      </c>
      <c r="AA64" s="21">
        <f t="shared" si="12"/>
        <v>106.8</v>
      </c>
      <c r="AB64" s="21">
        <f t="shared" si="13"/>
        <v>124.80000000000001</v>
      </c>
      <c r="AC64" s="21">
        <f t="shared" si="14"/>
        <v>104.40000000000002</v>
      </c>
      <c r="AD64" s="24">
        <f t="shared" si="15"/>
        <v>74.400000000000006</v>
      </c>
      <c r="AF64" s="15">
        <f t="shared" si="2"/>
        <v>1178.4000000000001</v>
      </c>
    </row>
    <row r="65" spans="1:32" x14ac:dyDescent="0.25">
      <c r="A65" s="75">
        <v>763</v>
      </c>
      <c r="B65" s="75" t="str">
        <f>INDEX('FY15 DataDump'!$A$2:$H$5000, MATCH('FY15 Individual Analysis'!A65, 'FY15 DataDump'!$C$2:$C$5000, 0), MATCH('FY15 DataDump'!$B$1, 'FY15 DataDump'!$A$1:$H$1))</f>
        <v>ESPRESSO</v>
      </c>
      <c r="C65" s="75" t="str">
        <f>INDEX('FY15 DataDump'!$A$2:$H$5000, MATCH('FY15 Individual Analysis'!A65, 'FY15 DataDump'!$C$2:$C$5000, 0), MATCH('FY15 DataDump'!$D$1, 'FY15 DataDump'!$A$1:$H$1))</f>
        <v>DRIP COFFEE LARGE</v>
      </c>
      <c r="D65" s="27">
        <f>SUMIFS('FY15 DataDump'!$E$2:$E$5000, 'FY15 DataDump'!$C$2:$C$5000, 'FY15 Individual Analysis'!$A65, 'FY15 DataDump'!$H$2:$H$5000, D$2)</f>
        <v>61</v>
      </c>
      <c r="E65" s="27">
        <f>SUMIFS('FY15 DataDump'!$E$2:$E$5000, 'FY15 DataDump'!$C$2:$C$5000, 'FY15 Individual Analysis'!$A65, 'FY15 DataDump'!$H$2:$H$5000, E$2)</f>
        <v>53</v>
      </c>
      <c r="F65" s="27">
        <f>SUMIFS('FY15 DataDump'!$E$2:$E$5000, 'FY15 DataDump'!$C$2:$C$5000, 'FY15 Individual Analysis'!$A65, 'FY15 DataDump'!$H$2:$H$5000, F$2)</f>
        <v>76</v>
      </c>
      <c r="G65" s="27">
        <f>SUMIFS('FY15 DataDump'!$E$2:$E$5000, 'FY15 DataDump'!$C$2:$C$5000, 'FY15 Individual Analysis'!$A65, 'FY15 DataDump'!$H$2:$H$5000, G$2)</f>
        <v>162</v>
      </c>
      <c r="H65" s="27">
        <f>SUMIFS('FY15 DataDump'!$E$2:$E$5000, 'FY15 DataDump'!$C$2:$C$5000, 'FY15 Individual Analysis'!$A65, 'FY15 DataDump'!$H$2:$H$5000, H$2)</f>
        <v>100</v>
      </c>
      <c r="I65" s="27">
        <f>SUMIFS('FY15 DataDump'!$E$2:$E$5000, 'FY15 DataDump'!$C$2:$C$5000, 'FY15 Individual Analysis'!$A65, 'FY15 DataDump'!$H$2:$H$5000, I$2)</f>
        <v>72</v>
      </c>
      <c r="J65" s="27">
        <f>SUMIFS('FY15 DataDump'!$E$2:$E$5000, 'FY15 DataDump'!$C$2:$C$5000, 'FY15 Individual Analysis'!$A65, 'FY15 DataDump'!$H$2:$H$5000, J$2)</f>
        <v>104</v>
      </c>
      <c r="K65" s="27">
        <f>SUMIFS('FY15 DataDump'!$E$2:$E$5000, 'FY15 DataDump'!$C$2:$C$5000, 'FY15 Individual Analysis'!$A65, 'FY15 DataDump'!$H$2:$H$5000, K$2)</f>
        <v>135</v>
      </c>
      <c r="L65" s="27">
        <f>SUMIFS('FY15 DataDump'!$E$2:$E$5000, 'FY15 DataDump'!$C$2:$C$5000, 'FY15 Individual Analysis'!$A65, 'FY15 DataDump'!$H$2:$H$5000, L$2)</f>
        <v>113</v>
      </c>
      <c r="M65" s="27">
        <f>SUMIFS('FY15 DataDump'!$E$2:$E$5000, 'FY15 DataDump'!$C$2:$C$5000, 'FY15 Individual Analysis'!$A65, 'FY15 DataDump'!$H$2:$H$5000, M$2)</f>
        <v>112</v>
      </c>
      <c r="N65" s="27">
        <f>SUMIFS('FY15 DataDump'!$E$2:$E$5000, 'FY15 DataDump'!$C$2:$C$5000, 'FY15 Individual Analysis'!$A65, 'FY15 DataDump'!$H$2:$H$5000, N$2)</f>
        <v>98</v>
      </c>
      <c r="O65" s="27">
        <f>SUMIFS('FY15 DataDump'!$E$2:$E$5000, 'FY15 DataDump'!$C$2:$C$5000, 'FY15 Individual Analysis'!$A65, 'FY15 DataDump'!$H$2:$H$5000, O$2)</f>
        <v>65</v>
      </c>
      <c r="P65" s="27">
        <f t="shared" si="3"/>
        <v>1151</v>
      </c>
      <c r="Q65" s="108">
        <f t="shared" si="0"/>
        <v>5.9744412262397878E-3</v>
      </c>
      <c r="S65" s="20">
        <f t="shared" si="4"/>
        <v>73.2</v>
      </c>
      <c r="T65" s="21">
        <f t="shared" si="5"/>
        <v>63.6</v>
      </c>
      <c r="U65" s="21">
        <f t="shared" si="6"/>
        <v>91.2</v>
      </c>
      <c r="V65" s="21">
        <f t="shared" si="7"/>
        <v>194.4</v>
      </c>
      <c r="W65" s="21">
        <f t="shared" si="8"/>
        <v>120</v>
      </c>
      <c r="X65" s="21">
        <f t="shared" si="9"/>
        <v>86.4</v>
      </c>
      <c r="Y65" s="21">
        <f t="shared" si="10"/>
        <v>124.80000000000001</v>
      </c>
      <c r="Z65" s="21">
        <f t="shared" si="11"/>
        <v>162</v>
      </c>
      <c r="AA65" s="21">
        <f t="shared" si="12"/>
        <v>135.60000000000002</v>
      </c>
      <c r="AB65" s="21">
        <f t="shared" si="13"/>
        <v>134.4</v>
      </c>
      <c r="AC65" s="21">
        <f t="shared" si="14"/>
        <v>117.60000000000001</v>
      </c>
      <c r="AD65" s="24">
        <f t="shared" si="15"/>
        <v>78</v>
      </c>
      <c r="AF65" s="15">
        <f t="shared" si="2"/>
        <v>1381.2</v>
      </c>
    </row>
    <row r="66" spans="1:32" x14ac:dyDescent="0.25">
      <c r="A66" s="75">
        <v>764</v>
      </c>
      <c r="B66" s="75" t="str">
        <f>INDEX('FY15 DataDump'!$A$2:$H$5000, MATCH('FY15 Individual Analysis'!A66, 'FY15 DataDump'!$C$2:$C$5000, 0), MATCH('FY15 DataDump'!$B$1, 'FY15 DataDump'!$A$1:$H$1))</f>
        <v>ESPRESSO</v>
      </c>
      <c r="C66" s="75" t="str">
        <f>INDEX('FY15 DataDump'!$A$2:$H$5000, MATCH('FY15 Individual Analysis'!A66, 'FY15 DataDump'!$C$2:$C$5000, 0), MATCH('FY15 DataDump'!$D$1, 'FY15 DataDump'!$A$1:$H$1))</f>
        <v>DRIP COFFEE MEDIUM</v>
      </c>
      <c r="D66" s="27">
        <f>SUMIFS('FY15 DataDump'!$E$2:$E$5000, 'FY15 DataDump'!$C$2:$C$5000, 'FY15 Individual Analysis'!$A66, 'FY15 DataDump'!$H$2:$H$5000, D$2)</f>
        <v>198</v>
      </c>
      <c r="E66" s="27">
        <f>SUMIFS('FY15 DataDump'!$E$2:$E$5000, 'FY15 DataDump'!$C$2:$C$5000, 'FY15 Individual Analysis'!$A66, 'FY15 DataDump'!$H$2:$H$5000, E$2)</f>
        <v>140</v>
      </c>
      <c r="F66" s="27">
        <f>SUMIFS('FY15 DataDump'!$E$2:$E$5000, 'FY15 DataDump'!$C$2:$C$5000, 'FY15 Individual Analysis'!$A66, 'FY15 DataDump'!$H$2:$H$5000, F$2)</f>
        <v>180</v>
      </c>
      <c r="G66" s="27">
        <f>SUMIFS('FY15 DataDump'!$E$2:$E$5000, 'FY15 DataDump'!$C$2:$C$5000, 'FY15 Individual Analysis'!$A66, 'FY15 DataDump'!$H$2:$H$5000, G$2)</f>
        <v>395</v>
      </c>
      <c r="H66" s="27">
        <f>SUMIFS('FY15 DataDump'!$E$2:$E$5000, 'FY15 DataDump'!$C$2:$C$5000, 'FY15 Individual Analysis'!$A66, 'FY15 DataDump'!$H$2:$H$5000, H$2)</f>
        <v>269</v>
      </c>
      <c r="I66" s="27">
        <f>SUMIFS('FY15 DataDump'!$E$2:$E$5000, 'FY15 DataDump'!$C$2:$C$5000, 'FY15 Individual Analysis'!$A66, 'FY15 DataDump'!$H$2:$H$5000, I$2)</f>
        <v>202</v>
      </c>
      <c r="J66" s="27">
        <f>SUMIFS('FY15 DataDump'!$E$2:$E$5000, 'FY15 DataDump'!$C$2:$C$5000, 'FY15 Individual Analysis'!$A66, 'FY15 DataDump'!$H$2:$H$5000, J$2)</f>
        <v>318</v>
      </c>
      <c r="K66" s="27">
        <f>SUMIFS('FY15 DataDump'!$E$2:$E$5000, 'FY15 DataDump'!$C$2:$C$5000, 'FY15 Individual Analysis'!$A66, 'FY15 DataDump'!$H$2:$H$5000, K$2)</f>
        <v>306</v>
      </c>
      <c r="L66" s="27">
        <f>SUMIFS('FY15 DataDump'!$E$2:$E$5000, 'FY15 DataDump'!$C$2:$C$5000, 'FY15 Individual Analysis'!$A66, 'FY15 DataDump'!$H$2:$H$5000, L$2)</f>
        <v>265</v>
      </c>
      <c r="M66" s="27">
        <f>SUMIFS('FY15 DataDump'!$E$2:$E$5000, 'FY15 DataDump'!$C$2:$C$5000, 'FY15 Individual Analysis'!$A66, 'FY15 DataDump'!$H$2:$H$5000, M$2)</f>
        <v>296</v>
      </c>
      <c r="N66" s="27">
        <f>SUMIFS('FY15 DataDump'!$E$2:$E$5000, 'FY15 DataDump'!$C$2:$C$5000, 'FY15 Individual Analysis'!$A66, 'FY15 DataDump'!$H$2:$H$5000, N$2)</f>
        <v>188</v>
      </c>
      <c r="O66" s="27">
        <f>SUMIFS('FY15 DataDump'!$E$2:$E$5000, 'FY15 DataDump'!$C$2:$C$5000, 'FY15 Individual Analysis'!$A66, 'FY15 DataDump'!$H$2:$H$5000, O$2)</f>
        <v>177</v>
      </c>
      <c r="P66" s="27">
        <f t="shared" si="3"/>
        <v>2934</v>
      </c>
      <c r="Q66" s="108">
        <f t="shared" si="0"/>
        <v>1.5229374941605157E-2</v>
      </c>
      <c r="S66" s="20">
        <f t="shared" si="4"/>
        <v>237.60000000000002</v>
      </c>
      <c r="T66" s="21">
        <f t="shared" si="5"/>
        <v>168</v>
      </c>
      <c r="U66" s="21">
        <f t="shared" si="6"/>
        <v>216</v>
      </c>
      <c r="V66" s="21">
        <f t="shared" si="7"/>
        <v>474</v>
      </c>
      <c r="W66" s="21">
        <f t="shared" si="8"/>
        <v>322.8</v>
      </c>
      <c r="X66" s="21">
        <f t="shared" si="9"/>
        <v>242.4</v>
      </c>
      <c r="Y66" s="21">
        <f t="shared" si="10"/>
        <v>381.6</v>
      </c>
      <c r="Z66" s="21">
        <f t="shared" si="11"/>
        <v>367.2</v>
      </c>
      <c r="AA66" s="21">
        <f t="shared" si="12"/>
        <v>318</v>
      </c>
      <c r="AB66" s="21">
        <f t="shared" si="13"/>
        <v>355.20000000000005</v>
      </c>
      <c r="AC66" s="21">
        <f t="shared" si="14"/>
        <v>225.60000000000002</v>
      </c>
      <c r="AD66" s="24">
        <f t="shared" si="15"/>
        <v>212.40000000000003</v>
      </c>
      <c r="AF66" s="15">
        <f t="shared" si="2"/>
        <v>3520.8</v>
      </c>
    </row>
    <row r="67" spans="1:32" x14ac:dyDescent="0.25">
      <c r="A67" s="75">
        <v>765</v>
      </c>
      <c r="B67" s="75" t="str">
        <f>INDEX('FY15 DataDump'!$A$2:$H$5000, MATCH('FY15 Individual Analysis'!A67, 'FY15 DataDump'!$C$2:$C$5000, 0), MATCH('FY15 DataDump'!$B$1, 'FY15 DataDump'!$A$1:$H$1))</f>
        <v>ESPRESSO</v>
      </c>
      <c r="C67" s="75" t="str">
        <f>INDEX('FY15 DataDump'!$A$2:$H$5000, MATCH('FY15 Individual Analysis'!A67, 'FY15 DataDump'!$C$2:$C$5000, 0), MATCH('FY15 DataDump'!$D$1, 'FY15 DataDump'!$A$1:$H$1))</f>
        <v>byom</v>
      </c>
      <c r="D67" s="27">
        <f>SUMIFS('FY15 DataDump'!$E$2:$E$5000, 'FY15 DataDump'!$C$2:$C$5000, 'FY15 Individual Analysis'!$A67, 'FY15 DataDump'!$H$2:$H$5000, D$2)</f>
        <v>226</v>
      </c>
      <c r="E67" s="27">
        <f>SUMIFS('FY15 DataDump'!$E$2:$E$5000, 'FY15 DataDump'!$C$2:$C$5000, 'FY15 Individual Analysis'!$A67, 'FY15 DataDump'!$H$2:$H$5000, E$2)</f>
        <v>183</v>
      </c>
      <c r="F67" s="27">
        <f>SUMIFS('FY15 DataDump'!$E$2:$E$5000, 'FY15 DataDump'!$C$2:$C$5000, 'FY15 Individual Analysis'!$A67, 'FY15 DataDump'!$H$2:$H$5000, F$2)</f>
        <v>197</v>
      </c>
      <c r="G67" s="27">
        <f>SUMIFS('FY15 DataDump'!$E$2:$E$5000, 'FY15 DataDump'!$C$2:$C$5000, 'FY15 Individual Analysis'!$A67, 'FY15 DataDump'!$H$2:$H$5000, G$2)</f>
        <v>319</v>
      </c>
      <c r="H67" s="27">
        <f>SUMIFS('FY15 DataDump'!$E$2:$E$5000, 'FY15 DataDump'!$C$2:$C$5000, 'FY15 Individual Analysis'!$A67, 'FY15 DataDump'!$H$2:$H$5000, H$2)</f>
        <v>183</v>
      </c>
      <c r="I67" s="27">
        <f>SUMIFS('FY15 DataDump'!$E$2:$E$5000, 'FY15 DataDump'!$C$2:$C$5000, 'FY15 Individual Analysis'!$A67, 'FY15 DataDump'!$H$2:$H$5000, I$2)</f>
        <v>136</v>
      </c>
      <c r="J67" s="27">
        <f>SUMIFS('FY15 DataDump'!$E$2:$E$5000, 'FY15 DataDump'!$C$2:$C$5000, 'FY15 Individual Analysis'!$A67, 'FY15 DataDump'!$H$2:$H$5000, J$2)</f>
        <v>216</v>
      </c>
      <c r="K67" s="27">
        <f>SUMIFS('FY15 DataDump'!$E$2:$E$5000, 'FY15 DataDump'!$C$2:$C$5000, 'FY15 Individual Analysis'!$A67, 'FY15 DataDump'!$H$2:$H$5000, K$2)</f>
        <v>200</v>
      </c>
      <c r="L67" s="27">
        <f>SUMIFS('FY15 DataDump'!$E$2:$E$5000, 'FY15 DataDump'!$C$2:$C$5000, 'FY15 Individual Analysis'!$A67, 'FY15 DataDump'!$H$2:$H$5000, L$2)</f>
        <v>199</v>
      </c>
      <c r="M67" s="27">
        <f>SUMIFS('FY15 DataDump'!$E$2:$E$5000, 'FY15 DataDump'!$C$2:$C$5000, 'FY15 Individual Analysis'!$A67, 'FY15 DataDump'!$H$2:$H$5000, M$2)</f>
        <v>214</v>
      </c>
      <c r="N67" s="27">
        <f>SUMIFS('FY15 DataDump'!$E$2:$E$5000, 'FY15 DataDump'!$C$2:$C$5000, 'FY15 Individual Analysis'!$A67, 'FY15 DataDump'!$H$2:$H$5000, N$2)</f>
        <v>178</v>
      </c>
      <c r="O67" s="27">
        <f>SUMIFS('FY15 DataDump'!$E$2:$E$5000, 'FY15 DataDump'!$C$2:$C$5000, 'FY15 Individual Analysis'!$A67, 'FY15 DataDump'!$H$2:$H$5000, O$2)</f>
        <v>160</v>
      </c>
      <c r="P67" s="27">
        <f t="shared" si="3"/>
        <v>2411</v>
      </c>
      <c r="Q67" s="108">
        <f t="shared" ref="Q67:Q130" si="16">P67/$P$342</f>
        <v>1.2514663593800284E-2</v>
      </c>
      <c r="S67" s="20">
        <f t="shared" si="4"/>
        <v>271.2</v>
      </c>
      <c r="T67" s="21">
        <f t="shared" si="5"/>
        <v>219.6</v>
      </c>
      <c r="U67" s="21">
        <f t="shared" si="6"/>
        <v>236.39999999999998</v>
      </c>
      <c r="V67" s="21">
        <f t="shared" si="7"/>
        <v>382.79999999999995</v>
      </c>
      <c r="W67" s="21">
        <f t="shared" si="8"/>
        <v>219.6</v>
      </c>
      <c r="X67" s="21">
        <f t="shared" si="9"/>
        <v>163.19999999999999</v>
      </c>
      <c r="Y67" s="21">
        <f t="shared" si="10"/>
        <v>259.2</v>
      </c>
      <c r="Z67" s="21">
        <f t="shared" si="11"/>
        <v>240</v>
      </c>
      <c r="AA67" s="21">
        <f t="shared" si="12"/>
        <v>238.79999999999998</v>
      </c>
      <c r="AB67" s="21">
        <f t="shared" si="13"/>
        <v>256.79999999999995</v>
      </c>
      <c r="AC67" s="21">
        <f t="shared" si="14"/>
        <v>213.59999999999997</v>
      </c>
      <c r="AD67" s="24">
        <f t="shared" si="15"/>
        <v>192</v>
      </c>
      <c r="AF67" s="15">
        <f t="shared" ref="AF67:AF128" si="17">(P67) + (P67 *$AG$1)</f>
        <v>2893.2</v>
      </c>
    </row>
    <row r="68" spans="1:32" x14ac:dyDescent="0.25">
      <c r="A68" s="75">
        <v>766</v>
      </c>
      <c r="B68" s="75" t="str">
        <f>INDEX('FY15 DataDump'!$A$2:$H$5000, MATCH('FY15 Individual Analysis'!A68, 'FY15 DataDump'!$C$2:$C$5000, 0), MATCH('FY15 DataDump'!$B$1, 'FY15 DataDump'!$A$1:$H$1))</f>
        <v>ESPRESSO</v>
      </c>
      <c r="C68" s="75" t="str">
        <f>INDEX('FY15 DataDump'!$A$2:$H$5000, MATCH('FY15 Individual Analysis'!A68, 'FY15 DataDump'!$C$2:$C$5000, 0), MATCH('FY15 DataDump'!$D$1, 'FY15 DataDump'!$A$1:$H$1))</f>
        <v>DRIP COFFEE SMALL</v>
      </c>
      <c r="D68" s="27">
        <f>SUMIFS('FY15 DataDump'!$E$2:$E$5000, 'FY15 DataDump'!$C$2:$C$5000, 'FY15 Individual Analysis'!$A68, 'FY15 DataDump'!$H$2:$H$5000, D$2)</f>
        <v>366</v>
      </c>
      <c r="E68" s="27">
        <f>SUMIFS('FY15 DataDump'!$E$2:$E$5000, 'FY15 DataDump'!$C$2:$C$5000, 'FY15 Individual Analysis'!$A68, 'FY15 DataDump'!$H$2:$H$5000, E$2)</f>
        <v>359</v>
      </c>
      <c r="F68" s="27">
        <f>SUMIFS('FY15 DataDump'!$E$2:$E$5000, 'FY15 DataDump'!$C$2:$C$5000, 'FY15 Individual Analysis'!$A68, 'FY15 DataDump'!$H$2:$H$5000, F$2)</f>
        <v>332</v>
      </c>
      <c r="G68" s="27">
        <f>SUMIFS('FY15 DataDump'!$E$2:$E$5000, 'FY15 DataDump'!$C$2:$C$5000, 'FY15 Individual Analysis'!$A68, 'FY15 DataDump'!$H$2:$H$5000, G$2)</f>
        <v>570</v>
      </c>
      <c r="H68" s="27">
        <f>SUMIFS('FY15 DataDump'!$E$2:$E$5000, 'FY15 DataDump'!$C$2:$C$5000, 'FY15 Individual Analysis'!$A68, 'FY15 DataDump'!$H$2:$H$5000, H$2)</f>
        <v>392</v>
      </c>
      <c r="I68" s="27">
        <f>SUMIFS('FY15 DataDump'!$E$2:$E$5000, 'FY15 DataDump'!$C$2:$C$5000, 'FY15 Individual Analysis'!$A68, 'FY15 DataDump'!$H$2:$H$5000, I$2)</f>
        <v>300</v>
      </c>
      <c r="J68" s="27">
        <f>SUMIFS('FY15 DataDump'!$E$2:$E$5000, 'FY15 DataDump'!$C$2:$C$5000, 'FY15 Individual Analysis'!$A68, 'FY15 DataDump'!$H$2:$H$5000, J$2)</f>
        <v>396</v>
      </c>
      <c r="K68" s="27">
        <f>SUMIFS('FY15 DataDump'!$E$2:$E$5000, 'FY15 DataDump'!$C$2:$C$5000, 'FY15 Individual Analysis'!$A68, 'FY15 DataDump'!$H$2:$H$5000, K$2)</f>
        <v>392</v>
      </c>
      <c r="L68" s="27">
        <f>SUMIFS('FY15 DataDump'!$E$2:$E$5000, 'FY15 DataDump'!$C$2:$C$5000, 'FY15 Individual Analysis'!$A68, 'FY15 DataDump'!$H$2:$H$5000, L$2)</f>
        <v>370</v>
      </c>
      <c r="M68" s="27">
        <f>SUMIFS('FY15 DataDump'!$E$2:$E$5000, 'FY15 DataDump'!$C$2:$C$5000, 'FY15 Individual Analysis'!$A68, 'FY15 DataDump'!$H$2:$H$5000, M$2)</f>
        <v>359</v>
      </c>
      <c r="N68" s="27">
        <f>SUMIFS('FY15 DataDump'!$E$2:$E$5000, 'FY15 DataDump'!$C$2:$C$5000, 'FY15 Individual Analysis'!$A68, 'FY15 DataDump'!$H$2:$H$5000, N$2)</f>
        <v>323</v>
      </c>
      <c r="O68" s="27">
        <f>SUMIFS('FY15 DataDump'!$E$2:$E$5000, 'FY15 DataDump'!$C$2:$C$5000, 'FY15 Individual Analysis'!$A68, 'FY15 DataDump'!$H$2:$H$5000, O$2)</f>
        <v>312</v>
      </c>
      <c r="P68" s="27">
        <f t="shared" ref="P68:P131" si="18">SUM(D68:O68)</f>
        <v>4471</v>
      </c>
      <c r="Q68" s="108">
        <f t="shared" si="16"/>
        <v>2.3207408099494429E-2</v>
      </c>
      <c r="S68" s="20">
        <f t="shared" ref="S68:S129" si="19">IFERROR((D68/$P68) * ($AF68), 0)</f>
        <v>439.2</v>
      </c>
      <c r="T68" s="21">
        <f t="shared" ref="T68:T129" si="20">IFERROR((E68/$P68) * ($AF68), 0)</f>
        <v>430.79999999999995</v>
      </c>
      <c r="U68" s="21">
        <f t="shared" ref="U68:U129" si="21">IFERROR((F68/$P68) * ($AF68), 0)</f>
        <v>398.4</v>
      </c>
      <c r="V68" s="21">
        <f t="shared" ref="V68:V129" si="22">IFERROR((G68/$P68) * ($AF68), 0)</f>
        <v>684</v>
      </c>
      <c r="W68" s="21">
        <f t="shared" ref="W68:W129" si="23">IFERROR((H68/$P68) * ($AF68), 0)</f>
        <v>470.4</v>
      </c>
      <c r="X68" s="21">
        <f t="shared" ref="X68:X129" si="24">IFERROR((I68/$P68) * ($AF68), 0)</f>
        <v>360</v>
      </c>
      <c r="Y68" s="21">
        <f t="shared" ref="Y68:Y129" si="25">IFERROR((J68/$P68) * ($AF68), 0)</f>
        <v>475.19999999999993</v>
      </c>
      <c r="Z68" s="21">
        <f t="shared" ref="Z68:Z129" si="26">IFERROR((K68/$P68) * ($AF68), 0)</f>
        <v>470.4</v>
      </c>
      <c r="AA68" s="21">
        <f t="shared" ref="AA68:AA129" si="27">IFERROR((L68/$P68) * ($AF68), 0)</f>
        <v>443.99999999999994</v>
      </c>
      <c r="AB68" s="21">
        <f t="shared" ref="AB68:AB129" si="28">IFERROR((M68/$P68) * ($AF68), 0)</f>
        <v>430.79999999999995</v>
      </c>
      <c r="AC68" s="21">
        <f t="shared" ref="AC68:AC129" si="29">IFERROR((N68/$P68) * ($AF68), 0)</f>
        <v>387.59999999999997</v>
      </c>
      <c r="AD68" s="24">
        <f t="shared" ref="AD68:AD129" si="30">IFERROR((O68/$P68) * ($AF68), 0)</f>
        <v>374.4</v>
      </c>
      <c r="AF68" s="15">
        <f t="shared" si="17"/>
        <v>5365.2</v>
      </c>
    </row>
    <row r="69" spans="1:32" x14ac:dyDescent="0.25">
      <c r="A69" s="75">
        <v>768</v>
      </c>
      <c r="B69" s="75" t="str">
        <f>INDEX('FY15 DataDump'!$A$2:$H$5000, MATCH('FY15 Individual Analysis'!A69, 'FY15 DataDump'!$C$2:$C$5000, 0), MATCH('FY15 DataDump'!$B$1, 'FY15 DataDump'!$A$1:$H$1))</f>
        <v>ESPRESSO</v>
      </c>
      <c r="C69" s="75" t="str">
        <f>INDEX('FY15 DataDump'!$A$2:$H$5000, MATCH('FY15 Individual Analysis'!A69, 'FY15 DataDump'!$C$2:$C$5000, 0), MATCH('FY15 DataDump'!$D$1, 'FY15 DataDump'!$A$1:$H$1))</f>
        <v>EXTRA SHOT</v>
      </c>
      <c r="D69" s="27">
        <f>SUMIFS('FY15 DataDump'!$E$2:$E$5000, 'FY15 DataDump'!$C$2:$C$5000, 'FY15 Individual Analysis'!$A69, 'FY15 DataDump'!$H$2:$H$5000, D$2)</f>
        <v>119</v>
      </c>
      <c r="E69" s="27">
        <f>SUMIFS('FY15 DataDump'!$E$2:$E$5000, 'FY15 DataDump'!$C$2:$C$5000, 'FY15 Individual Analysis'!$A69, 'FY15 DataDump'!$H$2:$H$5000, E$2)</f>
        <v>82</v>
      </c>
      <c r="F69" s="27">
        <f>SUMIFS('FY15 DataDump'!$E$2:$E$5000, 'FY15 DataDump'!$C$2:$C$5000, 'FY15 Individual Analysis'!$A69, 'FY15 DataDump'!$H$2:$H$5000, F$2)</f>
        <v>127</v>
      </c>
      <c r="G69" s="27">
        <f>SUMIFS('FY15 DataDump'!$E$2:$E$5000, 'FY15 DataDump'!$C$2:$C$5000, 'FY15 Individual Analysis'!$A69, 'FY15 DataDump'!$H$2:$H$5000, G$2)</f>
        <v>308</v>
      </c>
      <c r="H69" s="27">
        <f>SUMIFS('FY15 DataDump'!$E$2:$E$5000, 'FY15 DataDump'!$C$2:$C$5000, 'FY15 Individual Analysis'!$A69, 'FY15 DataDump'!$H$2:$H$5000, H$2)</f>
        <v>159</v>
      </c>
      <c r="I69" s="27">
        <f>SUMIFS('FY15 DataDump'!$E$2:$E$5000, 'FY15 DataDump'!$C$2:$C$5000, 'FY15 Individual Analysis'!$A69, 'FY15 DataDump'!$H$2:$H$5000, I$2)</f>
        <v>96</v>
      </c>
      <c r="J69" s="27">
        <f>SUMIFS('FY15 DataDump'!$E$2:$E$5000, 'FY15 DataDump'!$C$2:$C$5000, 'FY15 Individual Analysis'!$A69, 'FY15 DataDump'!$H$2:$H$5000, J$2)</f>
        <v>130</v>
      </c>
      <c r="K69" s="27">
        <f>SUMIFS('FY15 DataDump'!$E$2:$E$5000, 'FY15 DataDump'!$C$2:$C$5000, 'FY15 Individual Analysis'!$A69, 'FY15 DataDump'!$H$2:$H$5000, K$2)</f>
        <v>139</v>
      </c>
      <c r="L69" s="27">
        <f>SUMIFS('FY15 DataDump'!$E$2:$E$5000, 'FY15 DataDump'!$C$2:$C$5000, 'FY15 Individual Analysis'!$A69, 'FY15 DataDump'!$H$2:$H$5000, L$2)</f>
        <v>131</v>
      </c>
      <c r="M69" s="27">
        <f>SUMIFS('FY15 DataDump'!$E$2:$E$5000, 'FY15 DataDump'!$C$2:$C$5000, 'FY15 Individual Analysis'!$A69, 'FY15 DataDump'!$H$2:$H$5000, M$2)</f>
        <v>153</v>
      </c>
      <c r="N69" s="27">
        <f>SUMIFS('FY15 DataDump'!$E$2:$E$5000, 'FY15 DataDump'!$C$2:$C$5000, 'FY15 Individual Analysis'!$A69, 'FY15 DataDump'!$H$2:$H$5000, N$2)</f>
        <v>132</v>
      </c>
      <c r="O69" s="27">
        <f>SUMIFS('FY15 DataDump'!$E$2:$E$5000, 'FY15 DataDump'!$C$2:$C$5000, 'FY15 Individual Analysis'!$A69, 'FY15 DataDump'!$H$2:$H$5000, O$2)</f>
        <v>114</v>
      </c>
      <c r="P69" s="27">
        <f t="shared" si="18"/>
        <v>1690</v>
      </c>
      <c r="Q69" s="108">
        <f t="shared" si="16"/>
        <v>8.7722030168073326E-3</v>
      </c>
      <c r="S69" s="20">
        <f t="shared" si="19"/>
        <v>142.79999999999998</v>
      </c>
      <c r="T69" s="21">
        <f t="shared" si="20"/>
        <v>98.4</v>
      </c>
      <c r="U69" s="21">
        <f t="shared" si="21"/>
        <v>152.4</v>
      </c>
      <c r="V69" s="21">
        <f t="shared" si="22"/>
        <v>369.6</v>
      </c>
      <c r="W69" s="21">
        <f t="shared" si="23"/>
        <v>190.8</v>
      </c>
      <c r="X69" s="21">
        <f t="shared" si="24"/>
        <v>115.19999999999999</v>
      </c>
      <c r="Y69" s="21">
        <f t="shared" si="25"/>
        <v>156</v>
      </c>
      <c r="Z69" s="21">
        <f t="shared" si="26"/>
        <v>166.79999999999998</v>
      </c>
      <c r="AA69" s="21">
        <f t="shared" si="27"/>
        <v>157.19999999999999</v>
      </c>
      <c r="AB69" s="21">
        <f t="shared" si="28"/>
        <v>183.6</v>
      </c>
      <c r="AC69" s="21">
        <f t="shared" si="29"/>
        <v>158.39999999999998</v>
      </c>
      <c r="AD69" s="24">
        <f t="shared" si="30"/>
        <v>136.80000000000001</v>
      </c>
      <c r="AF69" s="15">
        <f t="shared" si="17"/>
        <v>2028</v>
      </c>
    </row>
    <row r="70" spans="1:32" x14ac:dyDescent="0.25">
      <c r="A70" s="75">
        <v>770</v>
      </c>
      <c r="B70" s="75" t="str">
        <f>INDEX('FY15 DataDump'!$A$2:$H$5000, MATCH('FY15 Individual Analysis'!A70, 'FY15 DataDump'!$C$2:$C$5000, 0), MATCH('FY15 DataDump'!$B$1, 'FY15 DataDump'!$A$1:$H$1))</f>
        <v>DRINKS</v>
      </c>
      <c r="C70" s="75" t="str">
        <f>INDEX('FY15 DataDump'!$A$2:$H$5000, MATCH('FY15 Individual Analysis'!A70, 'FY15 DataDump'!$C$2:$C$5000, 0), MATCH('FY15 DataDump'!$D$1, 'FY15 DataDump'!$A$1:$H$1))</f>
        <v>EXTRA TEABAG</v>
      </c>
      <c r="D70" s="27">
        <f>SUMIFS('FY15 DataDump'!$E$2:$E$5000, 'FY15 DataDump'!$C$2:$C$5000, 'FY15 Individual Analysis'!$A70, 'FY15 DataDump'!$H$2:$H$5000, D$2)</f>
        <v>12</v>
      </c>
      <c r="E70" s="27">
        <f>SUMIFS('FY15 DataDump'!$E$2:$E$5000, 'FY15 DataDump'!$C$2:$C$5000, 'FY15 Individual Analysis'!$A70, 'FY15 DataDump'!$H$2:$H$5000, E$2)</f>
        <v>9</v>
      </c>
      <c r="F70" s="27">
        <f>SUMIFS('FY15 DataDump'!$E$2:$E$5000, 'FY15 DataDump'!$C$2:$C$5000, 'FY15 Individual Analysis'!$A70, 'FY15 DataDump'!$H$2:$H$5000, F$2)</f>
        <v>7</v>
      </c>
      <c r="G70" s="27">
        <f>SUMIFS('FY15 DataDump'!$E$2:$E$5000, 'FY15 DataDump'!$C$2:$C$5000, 'FY15 Individual Analysis'!$A70, 'FY15 DataDump'!$H$2:$H$5000, G$2)</f>
        <v>55</v>
      </c>
      <c r="H70" s="27">
        <f>SUMIFS('FY15 DataDump'!$E$2:$E$5000, 'FY15 DataDump'!$C$2:$C$5000, 'FY15 Individual Analysis'!$A70, 'FY15 DataDump'!$H$2:$H$5000, H$2)</f>
        <v>41</v>
      </c>
      <c r="I70" s="27">
        <f>SUMIFS('FY15 DataDump'!$E$2:$E$5000, 'FY15 DataDump'!$C$2:$C$5000, 'FY15 Individual Analysis'!$A70, 'FY15 DataDump'!$H$2:$H$5000, I$2)</f>
        <v>19</v>
      </c>
      <c r="J70" s="27">
        <f>SUMIFS('FY15 DataDump'!$E$2:$E$5000, 'FY15 DataDump'!$C$2:$C$5000, 'FY15 Individual Analysis'!$A70, 'FY15 DataDump'!$H$2:$H$5000, J$2)</f>
        <v>46</v>
      </c>
      <c r="K70" s="27">
        <f>SUMIFS('FY15 DataDump'!$E$2:$E$5000, 'FY15 DataDump'!$C$2:$C$5000, 'FY15 Individual Analysis'!$A70, 'FY15 DataDump'!$H$2:$H$5000, K$2)</f>
        <v>39</v>
      </c>
      <c r="L70" s="27">
        <f>SUMIFS('FY15 DataDump'!$E$2:$E$5000, 'FY15 DataDump'!$C$2:$C$5000, 'FY15 Individual Analysis'!$A70, 'FY15 DataDump'!$H$2:$H$5000, L$2)</f>
        <v>26</v>
      </c>
      <c r="M70" s="27">
        <f>SUMIFS('FY15 DataDump'!$E$2:$E$5000, 'FY15 DataDump'!$C$2:$C$5000, 'FY15 Individual Analysis'!$A70, 'FY15 DataDump'!$H$2:$H$5000, M$2)</f>
        <v>33</v>
      </c>
      <c r="N70" s="27">
        <f>SUMIFS('FY15 DataDump'!$E$2:$E$5000, 'FY15 DataDump'!$C$2:$C$5000, 'FY15 Individual Analysis'!$A70, 'FY15 DataDump'!$H$2:$H$5000, N$2)</f>
        <v>37</v>
      </c>
      <c r="O70" s="27">
        <f>SUMIFS('FY15 DataDump'!$E$2:$E$5000, 'FY15 DataDump'!$C$2:$C$5000, 'FY15 Individual Analysis'!$A70, 'FY15 DataDump'!$H$2:$H$5000, O$2)</f>
        <v>17</v>
      </c>
      <c r="P70" s="27">
        <f t="shared" si="18"/>
        <v>341</v>
      </c>
      <c r="Q70" s="108">
        <f t="shared" si="16"/>
        <v>1.7700125613794679E-3</v>
      </c>
      <c r="S70" s="20">
        <f t="shared" si="19"/>
        <v>14.4</v>
      </c>
      <c r="T70" s="21">
        <f t="shared" si="20"/>
        <v>10.8</v>
      </c>
      <c r="U70" s="21">
        <f t="shared" si="21"/>
        <v>8.3999999999999986</v>
      </c>
      <c r="V70" s="21">
        <f t="shared" si="22"/>
        <v>66</v>
      </c>
      <c r="W70" s="21">
        <f t="shared" si="23"/>
        <v>49.2</v>
      </c>
      <c r="X70" s="21">
        <f t="shared" si="24"/>
        <v>22.8</v>
      </c>
      <c r="Y70" s="21">
        <f t="shared" si="25"/>
        <v>55.199999999999996</v>
      </c>
      <c r="Z70" s="21">
        <f t="shared" si="26"/>
        <v>46.8</v>
      </c>
      <c r="AA70" s="21">
        <f t="shared" si="27"/>
        <v>31.2</v>
      </c>
      <c r="AB70" s="21">
        <f t="shared" si="28"/>
        <v>39.599999999999994</v>
      </c>
      <c r="AC70" s="21">
        <f t="shared" si="29"/>
        <v>44.4</v>
      </c>
      <c r="AD70" s="24">
        <f t="shared" si="30"/>
        <v>20.399999999999999</v>
      </c>
      <c r="AF70" s="15">
        <f t="shared" si="17"/>
        <v>409.2</v>
      </c>
    </row>
    <row r="71" spans="1:32" x14ac:dyDescent="0.25">
      <c r="A71" s="75">
        <v>771</v>
      </c>
      <c r="B71" s="75" t="str">
        <f>INDEX('FY15 DataDump'!$A$2:$H$5000, MATCH('FY15 Individual Analysis'!A71, 'FY15 DataDump'!$C$2:$C$5000, 0), MATCH('FY15 DataDump'!$B$1, 'FY15 DataDump'!$A$1:$H$1))</f>
        <v>ESPRESSO</v>
      </c>
      <c r="C71" s="75" t="str">
        <f>INDEX('FY15 DataDump'!$A$2:$H$5000, MATCH('FY15 Individual Analysis'!A71, 'FY15 DataDump'!$C$2:$C$5000, 0), MATCH('FY15 DataDump'!$D$1, 'FY15 DataDump'!$A$1:$H$1))</f>
        <v>HOT CHOCOLATE LARGE</v>
      </c>
      <c r="D71" s="27">
        <f>SUMIFS('FY15 DataDump'!$E$2:$E$5000, 'FY15 DataDump'!$C$2:$C$5000, 'FY15 Individual Analysis'!$A71, 'FY15 DataDump'!$H$2:$H$5000, D$2)</f>
        <v>4</v>
      </c>
      <c r="E71" s="27">
        <f>SUMIFS('FY15 DataDump'!$E$2:$E$5000, 'FY15 DataDump'!$C$2:$C$5000, 'FY15 Individual Analysis'!$A71, 'FY15 DataDump'!$H$2:$H$5000, E$2)</f>
        <v>1</v>
      </c>
      <c r="F71" s="27">
        <f>SUMIFS('FY15 DataDump'!$E$2:$E$5000, 'FY15 DataDump'!$C$2:$C$5000, 'FY15 Individual Analysis'!$A71, 'FY15 DataDump'!$H$2:$H$5000, F$2)</f>
        <v>12</v>
      </c>
      <c r="G71" s="27">
        <f>SUMIFS('FY15 DataDump'!$E$2:$E$5000, 'FY15 DataDump'!$C$2:$C$5000, 'FY15 Individual Analysis'!$A71, 'FY15 DataDump'!$H$2:$H$5000, G$2)</f>
        <v>47</v>
      </c>
      <c r="H71" s="27">
        <f>SUMIFS('FY15 DataDump'!$E$2:$E$5000, 'FY15 DataDump'!$C$2:$C$5000, 'FY15 Individual Analysis'!$A71, 'FY15 DataDump'!$H$2:$H$5000, H$2)</f>
        <v>56</v>
      </c>
      <c r="I71" s="27">
        <f>SUMIFS('FY15 DataDump'!$E$2:$E$5000, 'FY15 DataDump'!$C$2:$C$5000, 'FY15 Individual Analysis'!$A71, 'FY15 DataDump'!$H$2:$H$5000, I$2)</f>
        <v>15</v>
      </c>
      <c r="J71" s="27">
        <f>SUMIFS('FY15 DataDump'!$E$2:$E$5000, 'FY15 DataDump'!$C$2:$C$5000, 'FY15 Individual Analysis'!$A71, 'FY15 DataDump'!$H$2:$H$5000, J$2)</f>
        <v>18</v>
      </c>
      <c r="K71" s="27">
        <f>SUMIFS('FY15 DataDump'!$E$2:$E$5000, 'FY15 DataDump'!$C$2:$C$5000, 'FY15 Individual Analysis'!$A71, 'FY15 DataDump'!$H$2:$H$5000, K$2)</f>
        <v>20</v>
      </c>
      <c r="L71" s="27">
        <f>SUMIFS('FY15 DataDump'!$E$2:$E$5000, 'FY15 DataDump'!$C$2:$C$5000, 'FY15 Individual Analysis'!$A71, 'FY15 DataDump'!$H$2:$H$5000, L$2)</f>
        <v>21</v>
      </c>
      <c r="M71" s="27">
        <f>SUMIFS('FY15 DataDump'!$E$2:$E$5000, 'FY15 DataDump'!$C$2:$C$5000, 'FY15 Individual Analysis'!$A71, 'FY15 DataDump'!$H$2:$H$5000, M$2)</f>
        <v>42</v>
      </c>
      <c r="N71" s="27">
        <f>SUMIFS('FY15 DataDump'!$E$2:$E$5000, 'FY15 DataDump'!$C$2:$C$5000, 'FY15 Individual Analysis'!$A71, 'FY15 DataDump'!$H$2:$H$5000, N$2)</f>
        <v>22</v>
      </c>
      <c r="O71" s="27">
        <f>SUMIFS('FY15 DataDump'!$E$2:$E$5000, 'FY15 DataDump'!$C$2:$C$5000, 'FY15 Individual Analysis'!$A71, 'FY15 DataDump'!$H$2:$H$5000, O$2)</f>
        <v>6</v>
      </c>
      <c r="P71" s="27">
        <f t="shared" si="18"/>
        <v>264</v>
      </c>
      <c r="Q71" s="108">
        <f t="shared" si="16"/>
        <v>1.3703323055841042E-3</v>
      </c>
      <c r="S71" s="20">
        <f t="shared" si="19"/>
        <v>4.8000000000000007</v>
      </c>
      <c r="T71" s="21">
        <f t="shared" si="20"/>
        <v>1.2000000000000002</v>
      </c>
      <c r="U71" s="21">
        <f t="shared" si="21"/>
        <v>14.4</v>
      </c>
      <c r="V71" s="21">
        <f t="shared" si="22"/>
        <v>56.400000000000006</v>
      </c>
      <c r="W71" s="21">
        <f t="shared" si="23"/>
        <v>67.2</v>
      </c>
      <c r="X71" s="21">
        <f t="shared" si="24"/>
        <v>18</v>
      </c>
      <c r="Y71" s="21">
        <f t="shared" si="25"/>
        <v>21.599999999999998</v>
      </c>
      <c r="Z71" s="21">
        <f t="shared" si="26"/>
        <v>24</v>
      </c>
      <c r="AA71" s="21">
        <f t="shared" si="27"/>
        <v>25.2</v>
      </c>
      <c r="AB71" s="21">
        <f t="shared" si="28"/>
        <v>50.4</v>
      </c>
      <c r="AC71" s="21">
        <f t="shared" si="29"/>
        <v>26.4</v>
      </c>
      <c r="AD71" s="24">
        <f t="shared" si="30"/>
        <v>7.2</v>
      </c>
      <c r="AF71" s="15">
        <f t="shared" si="17"/>
        <v>316.8</v>
      </c>
    </row>
    <row r="72" spans="1:32" x14ac:dyDescent="0.25">
      <c r="A72" s="75">
        <v>772</v>
      </c>
      <c r="B72" s="75" t="str">
        <f>INDEX('FY15 DataDump'!$A$2:$H$5000, MATCH('FY15 Individual Analysis'!A72, 'FY15 DataDump'!$C$2:$C$5000, 0), MATCH('FY15 DataDump'!$B$1, 'FY15 DataDump'!$A$1:$H$1))</f>
        <v>ESPRESSO</v>
      </c>
      <c r="C72" s="75" t="str">
        <f>INDEX('FY15 DataDump'!$A$2:$H$5000, MATCH('FY15 Individual Analysis'!A72, 'FY15 DataDump'!$C$2:$C$5000, 0), MATCH('FY15 DataDump'!$D$1, 'FY15 DataDump'!$A$1:$H$1))</f>
        <v>HOT CHOCOLATE MEDIUM</v>
      </c>
      <c r="D72" s="27">
        <f>SUMIFS('FY15 DataDump'!$E$2:$E$5000, 'FY15 DataDump'!$C$2:$C$5000, 'FY15 Individual Analysis'!$A72, 'FY15 DataDump'!$H$2:$H$5000, D$2)</f>
        <v>13</v>
      </c>
      <c r="E72" s="27">
        <f>SUMIFS('FY15 DataDump'!$E$2:$E$5000, 'FY15 DataDump'!$C$2:$C$5000, 'FY15 Individual Analysis'!$A72, 'FY15 DataDump'!$H$2:$H$5000, E$2)</f>
        <v>14</v>
      </c>
      <c r="F72" s="27">
        <f>SUMIFS('FY15 DataDump'!$E$2:$E$5000, 'FY15 DataDump'!$C$2:$C$5000, 'FY15 Individual Analysis'!$A72, 'FY15 DataDump'!$H$2:$H$5000, F$2)</f>
        <v>33</v>
      </c>
      <c r="G72" s="27">
        <f>SUMIFS('FY15 DataDump'!$E$2:$E$5000, 'FY15 DataDump'!$C$2:$C$5000, 'FY15 Individual Analysis'!$A72, 'FY15 DataDump'!$H$2:$H$5000, G$2)</f>
        <v>95</v>
      </c>
      <c r="H72" s="27">
        <f>SUMIFS('FY15 DataDump'!$E$2:$E$5000, 'FY15 DataDump'!$C$2:$C$5000, 'FY15 Individual Analysis'!$A72, 'FY15 DataDump'!$H$2:$H$5000, H$2)</f>
        <v>92</v>
      </c>
      <c r="I72" s="27">
        <f>SUMIFS('FY15 DataDump'!$E$2:$E$5000, 'FY15 DataDump'!$C$2:$C$5000, 'FY15 Individual Analysis'!$A72, 'FY15 DataDump'!$H$2:$H$5000, I$2)</f>
        <v>64</v>
      </c>
      <c r="J72" s="27">
        <f>SUMIFS('FY15 DataDump'!$E$2:$E$5000, 'FY15 DataDump'!$C$2:$C$5000, 'FY15 Individual Analysis'!$A72, 'FY15 DataDump'!$H$2:$H$5000, J$2)</f>
        <v>80</v>
      </c>
      <c r="K72" s="27">
        <f>SUMIFS('FY15 DataDump'!$E$2:$E$5000, 'FY15 DataDump'!$C$2:$C$5000, 'FY15 Individual Analysis'!$A72, 'FY15 DataDump'!$H$2:$H$5000, K$2)</f>
        <v>84</v>
      </c>
      <c r="L72" s="27">
        <f>SUMIFS('FY15 DataDump'!$E$2:$E$5000, 'FY15 DataDump'!$C$2:$C$5000, 'FY15 Individual Analysis'!$A72, 'FY15 DataDump'!$H$2:$H$5000, L$2)</f>
        <v>52</v>
      </c>
      <c r="M72" s="27">
        <f>SUMIFS('FY15 DataDump'!$E$2:$E$5000, 'FY15 DataDump'!$C$2:$C$5000, 'FY15 Individual Analysis'!$A72, 'FY15 DataDump'!$H$2:$H$5000, M$2)</f>
        <v>83</v>
      </c>
      <c r="N72" s="27">
        <f>SUMIFS('FY15 DataDump'!$E$2:$E$5000, 'FY15 DataDump'!$C$2:$C$5000, 'FY15 Individual Analysis'!$A72, 'FY15 DataDump'!$H$2:$H$5000, N$2)</f>
        <v>58</v>
      </c>
      <c r="O72" s="27">
        <f>SUMIFS('FY15 DataDump'!$E$2:$E$5000, 'FY15 DataDump'!$C$2:$C$5000, 'FY15 Individual Analysis'!$A72, 'FY15 DataDump'!$H$2:$H$5000, O$2)</f>
        <v>30</v>
      </c>
      <c r="P72" s="27">
        <f t="shared" si="18"/>
        <v>698</v>
      </c>
      <c r="Q72" s="108">
        <f t="shared" si="16"/>
        <v>3.6230755655216086E-3</v>
      </c>
      <c r="S72" s="20">
        <f t="shared" si="19"/>
        <v>15.600000000000001</v>
      </c>
      <c r="T72" s="21">
        <f t="shared" si="20"/>
        <v>16.8</v>
      </c>
      <c r="U72" s="21">
        <f t="shared" si="21"/>
        <v>39.6</v>
      </c>
      <c r="V72" s="21">
        <f t="shared" si="22"/>
        <v>114.00000000000001</v>
      </c>
      <c r="W72" s="21">
        <f t="shared" si="23"/>
        <v>110.39999999999999</v>
      </c>
      <c r="X72" s="21">
        <f t="shared" si="24"/>
        <v>76.8</v>
      </c>
      <c r="Y72" s="21">
        <f t="shared" si="25"/>
        <v>96.000000000000014</v>
      </c>
      <c r="Z72" s="21">
        <f t="shared" si="26"/>
        <v>100.8</v>
      </c>
      <c r="AA72" s="21">
        <f t="shared" si="27"/>
        <v>62.400000000000006</v>
      </c>
      <c r="AB72" s="21">
        <f t="shared" si="28"/>
        <v>99.6</v>
      </c>
      <c r="AC72" s="21">
        <f t="shared" si="29"/>
        <v>69.600000000000009</v>
      </c>
      <c r="AD72" s="24">
        <f t="shared" si="30"/>
        <v>36</v>
      </c>
      <c r="AF72" s="15">
        <f t="shared" si="17"/>
        <v>837.6</v>
      </c>
    </row>
    <row r="73" spans="1:32" x14ac:dyDescent="0.25">
      <c r="A73" s="75">
        <v>773</v>
      </c>
      <c r="B73" s="75" t="str">
        <f>INDEX('FY15 DataDump'!$A$2:$H$5000, MATCH('FY15 Individual Analysis'!A73, 'FY15 DataDump'!$C$2:$C$5000, 0), MATCH('FY15 DataDump'!$B$1, 'FY15 DataDump'!$A$1:$H$1))</f>
        <v>ESPRESSO</v>
      </c>
      <c r="C73" s="75" t="str">
        <f>INDEX('FY15 DataDump'!$A$2:$H$5000, MATCH('FY15 Individual Analysis'!A73, 'FY15 DataDump'!$C$2:$C$5000, 0), MATCH('FY15 DataDump'!$D$1, 'FY15 DataDump'!$A$1:$H$1))</f>
        <v>HOT CHOCOLATE SMALL</v>
      </c>
      <c r="D73" s="27">
        <f>SUMIFS('FY15 DataDump'!$E$2:$E$5000, 'FY15 DataDump'!$C$2:$C$5000, 'FY15 Individual Analysis'!$A73, 'FY15 DataDump'!$H$2:$H$5000, D$2)</f>
        <v>20</v>
      </c>
      <c r="E73" s="27">
        <f>SUMIFS('FY15 DataDump'!$E$2:$E$5000, 'FY15 DataDump'!$C$2:$C$5000, 'FY15 Individual Analysis'!$A73, 'FY15 DataDump'!$H$2:$H$5000, E$2)</f>
        <v>13</v>
      </c>
      <c r="F73" s="27">
        <f>SUMIFS('FY15 DataDump'!$E$2:$E$5000, 'FY15 DataDump'!$C$2:$C$5000, 'FY15 Individual Analysis'!$A73, 'FY15 DataDump'!$H$2:$H$5000, F$2)</f>
        <v>47</v>
      </c>
      <c r="G73" s="27">
        <f>SUMIFS('FY15 DataDump'!$E$2:$E$5000, 'FY15 DataDump'!$C$2:$C$5000, 'FY15 Individual Analysis'!$A73, 'FY15 DataDump'!$H$2:$H$5000, G$2)</f>
        <v>114</v>
      </c>
      <c r="H73" s="27">
        <f>SUMIFS('FY15 DataDump'!$E$2:$E$5000, 'FY15 DataDump'!$C$2:$C$5000, 'FY15 Individual Analysis'!$A73, 'FY15 DataDump'!$H$2:$H$5000, H$2)</f>
        <v>121</v>
      </c>
      <c r="I73" s="27">
        <f>SUMIFS('FY15 DataDump'!$E$2:$E$5000, 'FY15 DataDump'!$C$2:$C$5000, 'FY15 Individual Analysis'!$A73, 'FY15 DataDump'!$H$2:$H$5000, I$2)</f>
        <v>58</v>
      </c>
      <c r="J73" s="27">
        <f>SUMIFS('FY15 DataDump'!$E$2:$E$5000, 'FY15 DataDump'!$C$2:$C$5000, 'FY15 Individual Analysis'!$A73, 'FY15 DataDump'!$H$2:$H$5000, J$2)</f>
        <v>87</v>
      </c>
      <c r="K73" s="27">
        <f>SUMIFS('FY15 DataDump'!$E$2:$E$5000, 'FY15 DataDump'!$C$2:$C$5000, 'FY15 Individual Analysis'!$A73, 'FY15 DataDump'!$H$2:$H$5000, K$2)</f>
        <v>73</v>
      </c>
      <c r="L73" s="27">
        <f>SUMIFS('FY15 DataDump'!$E$2:$E$5000, 'FY15 DataDump'!$C$2:$C$5000, 'FY15 Individual Analysis'!$A73, 'FY15 DataDump'!$H$2:$H$5000, L$2)</f>
        <v>66</v>
      </c>
      <c r="M73" s="27">
        <f>SUMIFS('FY15 DataDump'!$E$2:$E$5000, 'FY15 DataDump'!$C$2:$C$5000, 'FY15 Individual Analysis'!$A73, 'FY15 DataDump'!$H$2:$H$5000, M$2)</f>
        <v>54</v>
      </c>
      <c r="N73" s="27">
        <f>SUMIFS('FY15 DataDump'!$E$2:$E$5000, 'FY15 DataDump'!$C$2:$C$5000, 'FY15 Individual Analysis'!$A73, 'FY15 DataDump'!$H$2:$H$5000, N$2)</f>
        <v>33</v>
      </c>
      <c r="O73" s="27">
        <f>SUMIFS('FY15 DataDump'!$E$2:$E$5000, 'FY15 DataDump'!$C$2:$C$5000, 'FY15 Individual Analysis'!$A73, 'FY15 DataDump'!$H$2:$H$5000, O$2)</f>
        <v>30</v>
      </c>
      <c r="P73" s="27">
        <f t="shared" si="18"/>
        <v>716</v>
      </c>
      <c r="Q73" s="108">
        <f t="shared" si="16"/>
        <v>3.7165073136296157E-3</v>
      </c>
      <c r="S73" s="20">
        <f t="shared" si="19"/>
        <v>24</v>
      </c>
      <c r="T73" s="21">
        <f t="shared" si="20"/>
        <v>15.600000000000001</v>
      </c>
      <c r="U73" s="21">
        <f t="shared" si="21"/>
        <v>56.400000000000006</v>
      </c>
      <c r="V73" s="21">
        <f t="shared" si="22"/>
        <v>136.80000000000001</v>
      </c>
      <c r="W73" s="21">
        <f t="shared" si="23"/>
        <v>145.20000000000002</v>
      </c>
      <c r="X73" s="21">
        <f t="shared" si="24"/>
        <v>69.600000000000009</v>
      </c>
      <c r="Y73" s="21">
        <f t="shared" si="25"/>
        <v>104.4</v>
      </c>
      <c r="Z73" s="21">
        <f t="shared" si="26"/>
        <v>87.600000000000009</v>
      </c>
      <c r="AA73" s="21">
        <f t="shared" si="27"/>
        <v>79.2</v>
      </c>
      <c r="AB73" s="21">
        <f t="shared" si="28"/>
        <v>64.800000000000011</v>
      </c>
      <c r="AC73" s="21">
        <f t="shared" si="29"/>
        <v>39.6</v>
      </c>
      <c r="AD73" s="24">
        <f t="shared" si="30"/>
        <v>36</v>
      </c>
      <c r="AF73" s="15">
        <f t="shared" si="17"/>
        <v>859.2</v>
      </c>
    </row>
    <row r="74" spans="1:32" x14ac:dyDescent="0.25">
      <c r="A74" s="75">
        <v>774</v>
      </c>
      <c r="B74" s="75" t="str">
        <f>INDEX('FY15 DataDump'!$A$2:$H$5000, MATCH('FY15 Individual Analysis'!A74, 'FY15 DataDump'!$C$2:$C$5000, 0), MATCH('FY15 DataDump'!$B$1, 'FY15 DataDump'!$A$1:$H$1))</f>
        <v>ESPRESSO</v>
      </c>
      <c r="C74" s="75" t="str">
        <f>INDEX('FY15 DataDump'!$A$2:$H$5000, MATCH('FY15 Individual Analysis'!A74, 'FY15 DataDump'!$C$2:$C$5000, 0), MATCH('FY15 DataDump'!$D$1, 'FY15 DataDump'!$A$1:$H$1))</f>
        <v>HOT TEA</v>
      </c>
      <c r="D74" s="27">
        <f>SUMIFS('FY15 DataDump'!$E$2:$E$5000, 'FY15 DataDump'!$C$2:$C$5000, 'FY15 Individual Analysis'!$A74, 'FY15 DataDump'!$H$2:$H$5000, D$2)</f>
        <v>195</v>
      </c>
      <c r="E74" s="27">
        <f>SUMIFS('FY15 DataDump'!$E$2:$E$5000, 'FY15 DataDump'!$C$2:$C$5000, 'FY15 Individual Analysis'!$A74, 'FY15 DataDump'!$H$2:$H$5000, E$2)</f>
        <v>134</v>
      </c>
      <c r="F74" s="27">
        <f>SUMIFS('FY15 DataDump'!$E$2:$E$5000, 'FY15 DataDump'!$C$2:$C$5000, 'FY15 Individual Analysis'!$A74, 'FY15 DataDump'!$H$2:$H$5000, F$2)</f>
        <v>166</v>
      </c>
      <c r="G74" s="27">
        <f>SUMIFS('FY15 DataDump'!$E$2:$E$5000, 'FY15 DataDump'!$C$2:$C$5000, 'FY15 Individual Analysis'!$A74, 'FY15 DataDump'!$H$2:$H$5000, G$2)</f>
        <v>446</v>
      </c>
      <c r="H74" s="27">
        <f>SUMIFS('FY15 DataDump'!$E$2:$E$5000, 'FY15 DataDump'!$C$2:$C$5000, 'FY15 Individual Analysis'!$A74, 'FY15 DataDump'!$H$2:$H$5000, H$2)</f>
        <v>311</v>
      </c>
      <c r="I74" s="27">
        <f>SUMIFS('FY15 DataDump'!$E$2:$E$5000, 'FY15 DataDump'!$C$2:$C$5000, 'FY15 Individual Analysis'!$A74, 'FY15 DataDump'!$H$2:$H$5000, I$2)</f>
        <v>191</v>
      </c>
      <c r="J74" s="27">
        <f>SUMIFS('FY15 DataDump'!$E$2:$E$5000, 'FY15 DataDump'!$C$2:$C$5000, 'FY15 Individual Analysis'!$A74, 'FY15 DataDump'!$H$2:$H$5000, J$2)</f>
        <v>353</v>
      </c>
      <c r="K74" s="27">
        <f>SUMIFS('FY15 DataDump'!$E$2:$E$5000, 'FY15 DataDump'!$C$2:$C$5000, 'FY15 Individual Analysis'!$A74, 'FY15 DataDump'!$H$2:$H$5000, K$2)</f>
        <v>319</v>
      </c>
      <c r="L74" s="27">
        <f>SUMIFS('FY15 DataDump'!$E$2:$E$5000, 'FY15 DataDump'!$C$2:$C$5000, 'FY15 Individual Analysis'!$A74, 'FY15 DataDump'!$H$2:$H$5000, L$2)</f>
        <v>264</v>
      </c>
      <c r="M74" s="27">
        <f>SUMIFS('FY15 DataDump'!$E$2:$E$5000, 'FY15 DataDump'!$C$2:$C$5000, 'FY15 Individual Analysis'!$A74, 'FY15 DataDump'!$H$2:$H$5000, M$2)</f>
        <v>297</v>
      </c>
      <c r="N74" s="27">
        <f>SUMIFS('FY15 DataDump'!$E$2:$E$5000, 'FY15 DataDump'!$C$2:$C$5000, 'FY15 Individual Analysis'!$A74, 'FY15 DataDump'!$H$2:$H$5000, N$2)</f>
        <v>302</v>
      </c>
      <c r="O74" s="27">
        <f>SUMIFS('FY15 DataDump'!$E$2:$E$5000, 'FY15 DataDump'!$C$2:$C$5000, 'FY15 Individual Analysis'!$A74, 'FY15 DataDump'!$H$2:$H$5000, O$2)</f>
        <v>218</v>
      </c>
      <c r="P74" s="27">
        <f t="shared" si="18"/>
        <v>3196</v>
      </c>
      <c r="Q74" s="108">
        <f t="shared" si="16"/>
        <v>1.6589325941843928E-2</v>
      </c>
      <c r="S74" s="20">
        <f t="shared" si="19"/>
        <v>233.99999999999997</v>
      </c>
      <c r="T74" s="21">
        <f t="shared" si="20"/>
        <v>160.80000000000001</v>
      </c>
      <c r="U74" s="21">
        <f t="shared" si="21"/>
        <v>199.2</v>
      </c>
      <c r="V74" s="21">
        <f t="shared" si="22"/>
        <v>535.19999999999993</v>
      </c>
      <c r="W74" s="21">
        <f t="shared" si="23"/>
        <v>373.2</v>
      </c>
      <c r="X74" s="21">
        <f t="shared" si="24"/>
        <v>229.2</v>
      </c>
      <c r="Y74" s="21">
        <f t="shared" si="25"/>
        <v>423.59999999999997</v>
      </c>
      <c r="Z74" s="21">
        <f t="shared" si="26"/>
        <v>382.8</v>
      </c>
      <c r="AA74" s="21">
        <f t="shared" si="27"/>
        <v>316.8</v>
      </c>
      <c r="AB74" s="21">
        <f t="shared" si="28"/>
        <v>356.4</v>
      </c>
      <c r="AC74" s="21">
        <f t="shared" si="29"/>
        <v>362.4</v>
      </c>
      <c r="AD74" s="24">
        <f t="shared" si="30"/>
        <v>261.59999999999997</v>
      </c>
      <c r="AF74" s="15">
        <f t="shared" si="17"/>
        <v>3835.2</v>
      </c>
    </row>
    <row r="75" spans="1:32" x14ac:dyDescent="0.25">
      <c r="A75" s="75">
        <v>775</v>
      </c>
      <c r="B75" s="75" t="str">
        <f>INDEX('FY15 DataDump'!$A$2:$H$5000, MATCH('FY15 Individual Analysis'!A75, 'FY15 DataDump'!$C$2:$C$5000, 0), MATCH('FY15 DataDump'!$B$1, 'FY15 DataDump'!$A$1:$H$1))</f>
        <v>ESPRESSO</v>
      </c>
      <c r="C75" s="75" t="str">
        <f>INDEX('FY15 DataDump'!$A$2:$H$5000, MATCH('FY15 Individual Analysis'!A75, 'FY15 DataDump'!$C$2:$C$5000, 0), MATCH('FY15 DataDump'!$D$1, 'FY15 DataDump'!$A$1:$H$1))</f>
        <v>LATTE LARGE</v>
      </c>
      <c r="D75" s="27">
        <f>SUMIFS('FY15 DataDump'!$E$2:$E$5000, 'FY15 DataDump'!$C$2:$C$5000, 'FY15 Individual Analysis'!$A75, 'FY15 DataDump'!$H$2:$H$5000, D$2)</f>
        <v>23</v>
      </c>
      <c r="E75" s="27">
        <f>SUMIFS('FY15 DataDump'!$E$2:$E$5000, 'FY15 DataDump'!$C$2:$C$5000, 'FY15 Individual Analysis'!$A75, 'FY15 DataDump'!$H$2:$H$5000, E$2)</f>
        <v>63</v>
      </c>
      <c r="F75" s="27">
        <f>SUMIFS('FY15 DataDump'!$E$2:$E$5000, 'FY15 DataDump'!$C$2:$C$5000, 'FY15 Individual Analysis'!$A75, 'FY15 DataDump'!$H$2:$H$5000, F$2)</f>
        <v>48</v>
      </c>
      <c r="G75" s="27">
        <f>SUMIFS('FY15 DataDump'!$E$2:$E$5000, 'FY15 DataDump'!$C$2:$C$5000, 'FY15 Individual Analysis'!$A75, 'FY15 DataDump'!$H$2:$H$5000, G$2)</f>
        <v>89</v>
      </c>
      <c r="H75" s="27">
        <f>SUMIFS('FY15 DataDump'!$E$2:$E$5000, 'FY15 DataDump'!$C$2:$C$5000, 'FY15 Individual Analysis'!$A75, 'FY15 DataDump'!$H$2:$H$5000, H$2)</f>
        <v>60</v>
      </c>
      <c r="I75" s="27">
        <f>SUMIFS('FY15 DataDump'!$E$2:$E$5000, 'FY15 DataDump'!$C$2:$C$5000, 'FY15 Individual Analysis'!$A75, 'FY15 DataDump'!$H$2:$H$5000, I$2)</f>
        <v>39</v>
      </c>
      <c r="J75" s="27">
        <f>SUMIFS('FY15 DataDump'!$E$2:$E$5000, 'FY15 DataDump'!$C$2:$C$5000, 'FY15 Individual Analysis'!$A75, 'FY15 DataDump'!$H$2:$H$5000, J$2)</f>
        <v>62</v>
      </c>
      <c r="K75" s="27">
        <f>SUMIFS('FY15 DataDump'!$E$2:$E$5000, 'FY15 DataDump'!$C$2:$C$5000, 'FY15 Individual Analysis'!$A75, 'FY15 DataDump'!$H$2:$H$5000, K$2)</f>
        <v>49</v>
      </c>
      <c r="L75" s="27">
        <f>SUMIFS('FY15 DataDump'!$E$2:$E$5000, 'FY15 DataDump'!$C$2:$C$5000, 'FY15 Individual Analysis'!$A75, 'FY15 DataDump'!$H$2:$H$5000, L$2)</f>
        <v>59</v>
      </c>
      <c r="M75" s="27">
        <f>SUMIFS('FY15 DataDump'!$E$2:$E$5000, 'FY15 DataDump'!$C$2:$C$5000, 'FY15 Individual Analysis'!$A75, 'FY15 DataDump'!$H$2:$H$5000, M$2)</f>
        <v>80</v>
      </c>
      <c r="N75" s="27">
        <f>SUMIFS('FY15 DataDump'!$E$2:$E$5000, 'FY15 DataDump'!$C$2:$C$5000, 'FY15 Individual Analysis'!$A75, 'FY15 DataDump'!$H$2:$H$5000, N$2)</f>
        <v>69</v>
      </c>
      <c r="O75" s="27">
        <f>SUMIFS('FY15 DataDump'!$E$2:$E$5000, 'FY15 DataDump'!$C$2:$C$5000, 'FY15 Individual Analysis'!$A75, 'FY15 DataDump'!$H$2:$H$5000, O$2)</f>
        <v>61</v>
      </c>
      <c r="P75" s="27">
        <f t="shared" si="18"/>
        <v>702</v>
      </c>
      <c r="Q75" s="108">
        <f t="shared" si="16"/>
        <v>3.6438381762122769E-3</v>
      </c>
      <c r="S75" s="20">
        <f t="shared" si="19"/>
        <v>27.599999999999998</v>
      </c>
      <c r="T75" s="21">
        <f t="shared" si="20"/>
        <v>75.599999999999994</v>
      </c>
      <c r="U75" s="21">
        <f t="shared" si="21"/>
        <v>57.6</v>
      </c>
      <c r="V75" s="21">
        <f t="shared" si="22"/>
        <v>106.80000000000001</v>
      </c>
      <c r="W75" s="21">
        <f t="shared" si="23"/>
        <v>72</v>
      </c>
      <c r="X75" s="21">
        <f t="shared" si="24"/>
        <v>46.8</v>
      </c>
      <c r="Y75" s="21">
        <f t="shared" si="25"/>
        <v>74.399999999999991</v>
      </c>
      <c r="Z75" s="21">
        <f t="shared" si="26"/>
        <v>58.8</v>
      </c>
      <c r="AA75" s="21">
        <f t="shared" si="27"/>
        <v>70.8</v>
      </c>
      <c r="AB75" s="21">
        <f t="shared" si="28"/>
        <v>96</v>
      </c>
      <c r="AC75" s="21">
        <f t="shared" si="29"/>
        <v>82.8</v>
      </c>
      <c r="AD75" s="24">
        <f t="shared" si="30"/>
        <v>73.2</v>
      </c>
      <c r="AF75" s="15">
        <f t="shared" si="17"/>
        <v>842.4</v>
      </c>
    </row>
    <row r="76" spans="1:32" x14ac:dyDescent="0.25">
      <c r="A76" s="75">
        <v>776</v>
      </c>
      <c r="B76" s="75" t="str">
        <f>INDEX('FY15 DataDump'!$A$2:$H$5000, MATCH('FY15 Individual Analysis'!A76, 'FY15 DataDump'!$C$2:$C$5000, 0), MATCH('FY15 DataDump'!$B$1, 'FY15 DataDump'!$A$1:$H$1))</f>
        <v>ESPRESSO</v>
      </c>
      <c r="C76" s="75" t="str">
        <f>INDEX('FY15 DataDump'!$A$2:$H$5000, MATCH('FY15 Individual Analysis'!A76, 'FY15 DataDump'!$C$2:$C$5000, 0), MATCH('FY15 DataDump'!$D$1, 'FY15 DataDump'!$A$1:$H$1))</f>
        <v>LATTE MEDIUM</v>
      </c>
      <c r="D76" s="27">
        <f>SUMIFS('FY15 DataDump'!$E$2:$E$5000, 'FY15 DataDump'!$C$2:$C$5000, 'FY15 Individual Analysis'!$A76, 'FY15 DataDump'!$H$2:$H$5000, D$2)</f>
        <v>175</v>
      </c>
      <c r="E76" s="27">
        <f>SUMIFS('FY15 DataDump'!$E$2:$E$5000, 'FY15 DataDump'!$C$2:$C$5000, 'FY15 Individual Analysis'!$A76, 'FY15 DataDump'!$H$2:$H$5000, E$2)</f>
        <v>155</v>
      </c>
      <c r="F76" s="27">
        <f>SUMIFS('FY15 DataDump'!$E$2:$E$5000, 'FY15 DataDump'!$C$2:$C$5000, 'FY15 Individual Analysis'!$A76, 'FY15 DataDump'!$H$2:$H$5000, F$2)</f>
        <v>167</v>
      </c>
      <c r="G76" s="27">
        <f>SUMIFS('FY15 DataDump'!$E$2:$E$5000, 'FY15 DataDump'!$C$2:$C$5000, 'FY15 Individual Analysis'!$A76, 'FY15 DataDump'!$H$2:$H$5000, G$2)</f>
        <v>353</v>
      </c>
      <c r="H76" s="27">
        <f>SUMIFS('FY15 DataDump'!$E$2:$E$5000, 'FY15 DataDump'!$C$2:$C$5000, 'FY15 Individual Analysis'!$A76, 'FY15 DataDump'!$H$2:$H$5000, H$2)</f>
        <v>232</v>
      </c>
      <c r="I76" s="27">
        <f>SUMIFS('FY15 DataDump'!$E$2:$E$5000, 'FY15 DataDump'!$C$2:$C$5000, 'FY15 Individual Analysis'!$A76, 'FY15 DataDump'!$H$2:$H$5000, I$2)</f>
        <v>139</v>
      </c>
      <c r="J76" s="27">
        <f>SUMIFS('FY15 DataDump'!$E$2:$E$5000, 'FY15 DataDump'!$C$2:$C$5000, 'FY15 Individual Analysis'!$A76, 'FY15 DataDump'!$H$2:$H$5000, J$2)</f>
        <v>282</v>
      </c>
      <c r="K76" s="27">
        <f>SUMIFS('FY15 DataDump'!$E$2:$E$5000, 'FY15 DataDump'!$C$2:$C$5000, 'FY15 Individual Analysis'!$A76, 'FY15 DataDump'!$H$2:$H$5000, K$2)</f>
        <v>255</v>
      </c>
      <c r="L76" s="27">
        <f>SUMIFS('FY15 DataDump'!$E$2:$E$5000, 'FY15 DataDump'!$C$2:$C$5000, 'FY15 Individual Analysis'!$A76, 'FY15 DataDump'!$H$2:$H$5000, L$2)</f>
        <v>245</v>
      </c>
      <c r="M76" s="27">
        <f>SUMIFS('FY15 DataDump'!$E$2:$E$5000, 'FY15 DataDump'!$C$2:$C$5000, 'FY15 Individual Analysis'!$A76, 'FY15 DataDump'!$H$2:$H$5000, M$2)</f>
        <v>265</v>
      </c>
      <c r="N76" s="27">
        <f>SUMIFS('FY15 DataDump'!$E$2:$E$5000, 'FY15 DataDump'!$C$2:$C$5000, 'FY15 Individual Analysis'!$A76, 'FY15 DataDump'!$H$2:$H$5000, N$2)</f>
        <v>296</v>
      </c>
      <c r="O76" s="27">
        <f>SUMIFS('FY15 DataDump'!$E$2:$E$5000, 'FY15 DataDump'!$C$2:$C$5000, 'FY15 Individual Analysis'!$A76, 'FY15 DataDump'!$H$2:$H$5000, O$2)</f>
        <v>233</v>
      </c>
      <c r="P76" s="27">
        <f t="shared" si="18"/>
        <v>2797</v>
      </c>
      <c r="Q76" s="108">
        <f t="shared" si="16"/>
        <v>1.451825552544977E-2</v>
      </c>
      <c r="S76" s="20">
        <f t="shared" si="19"/>
        <v>209.99999999999997</v>
      </c>
      <c r="T76" s="21">
        <f t="shared" si="20"/>
        <v>186</v>
      </c>
      <c r="U76" s="21">
        <f t="shared" si="21"/>
        <v>200.4</v>
      </c>
      <c r="V76" s="21">
        <f t="shared" si="22"/>
        <v>423.59999999999997</v>
      </c>
      <c r="W76" s="21">
        <f t="shared" si="23"/>
        <v>278.39999999999998</v>
      </c>
      <c r="X76" s="21">
        <f t="shared" si="24"/>
        <v>166.8</v>
      </c>
      <c r="Y76" s="21">
        <f t="shared" si="25"/>
        <v>338.4</v>
      </c>
      <c r="Z76" s="21">
        <f t="shared" si="26"/>
        <v>306.00000000000006</v>
      </c>
      <c r="AA76" s="21">
        <f t="shared" si="27"/>
        <v>294</v>
      </c>
      <c r="AB76" s="21">
        <f t="shared" si="28"/>
        <v>318</v>
      </c>
      <c r="AC76" s="21">
        <f t="shared" si="29"/>
        <v>355.2</v>
      </c>
      <c r="AD76" s="24">
        <f t="shared" si="30"/>
        <v>279.60000000000002</v>
      </c>
      <c r="AF76" s="15">
        <f t="shared" si="17"/>
        <v>3356.4</v>
      </c>
    </row>
    <row r="77" spans="1:32" x14ac:dyDescent="0.25">
      <c r="A77" s="75">
        <v>777</v>
      </c>
      <c r="B77" s="75" t="str">
        <f>INDEX('FY15 DataDump'!$A$2:$H$5000, MATCH('FY15 Individual Analysis'!A77, 'FY15 DataDump'!$C$2:$C$5000, 0), MATCH('FY15 DataDump'!$B$1, 'FY15 DataDump'!$A$1:$H$1))</f>
        <v>ESPRESSO</v>
      </c>
      <c r="C77" s="75" t="str">
        <f>INDEX('FY15 DataDump'!$A$2:$H$5000, MATCH('FY15 Individual Analysis'!A77, 'FY15 DataDump'!$C$2:$C$5000, 0), MATCH('FY15 DataDump'!$D$1, 'FY15 DataDump'!$A$1:$H$1))</f>
        <v>LATTE SMALL</v>
      </c>
      <c r="D77" s="27">
        <f>SUMIFS('FY15 DataDump'!$E$2:$E$5000, 'FY15 DataDump'!$C$2:$C$5000, 'FY15 Individual Analysis'!$A77, 'FY15 DataDump'!$H$2:$H$5000, D$2)</f>
        <v>197</v>
      </c>
      <c r="E77" s="27">
        <f>SUMIFS('FY15 DataDump'!$E$2:$E$5000, 'FY15 DataDump'!$C$2:$C$5000, 'FY15 Individual Analysis'!$A77, 'FY15 DataDump'!$H$2:$H$5000, E$2)</f>
        <v>187</v>
      </c>
      <c r="F77" s="27">
        <f>SUMIFS('FY15 DataDump'!$E$2:$E$5000, 'FY15 DataDump'!$C$2:$C$5000, 'FY15 Individual Analysis'!$A77, 'FY15 DataDump'!$H$2:$H$5000, F$2)</f>
        <v>276</v>
      </c>
      <c r="G77" s="27">
        <f>SUMIFS('FY15 DataDump'!$E$2:$E$5000, 'FY15 DataDump'!$C$2:$C$5000, 'FY15 Individual Analysis'!$A77, 'FY15 DataDump'!$H$2:$H$5000, G$2)</f>
        <v>558</v>
      </c>
      <c r="H77" s="27">
        <f>SUMIFS('FY15 DataDump'!$E$2:$E$5000, 'FY15 DataDump'!$C$2:$C$5000, 'FY15 Individual Analysis'!$A77, 'FY15 DataDump'!$H$2:$H$5000, H$2)</f>
        <v>332</v>
      </c>
      <c r="I77" s="27">
        <f>SUMIFS('FY15 DataDump'!$E$2:$E$5000, 'FY15 DataDump'!$C$2:$C$5000, 'FY15 Individual Analysis'!$A77, 'FY15 DataDump'!$H$2:$H$5000, I$2)</f>
        <v>203</v>
      </c>
      <c r="J77" s="27">
        <f>SUMIFS('FY15 DataDump'!$E$2:$E$5000, 'FY15 DataDump'!$C$2:$C$5000, 'FY15 Individual Analysis'!$A77, 'FY15 DataDump'!$H$2:$H$5000, J$2)</f>
        <v>368</v>
      </c>
      <c r="K77" s="27">
        <f>SUMIFS('FY15 DataDump'!$E$2:$E$5000, 'FY15 DataDump'!$C$2:$C$5000, 'FY15 Individual Analysis'!$A77, 'FY15 DataDump'!$H$2:$H$5000, K$2)</f>
        <v>389</v>
      </c>
      <c r="L77" s="27">
        <f>SUMIFS('FY15 DataDump'!$E$2:$E$5000, 'FY15 DataDump'!$C$2:$C$5000, 'FY15 Individual Analysis'!$A77, 'FY15 DataDump'!$H$2:$H$5000, L$2)</f>
        <v>326</v>
      </c>
      <c r="M77" s="27">
        <f>SUMIFS('FY15 DataDump'!$E$2:$E$5000, 'FY15 DataDump'!$C$2:$C$5000, 'FY15 Individual Analysis'!$A77, 'FY15 DataDump'!$H$2:$H$5000, M$2)</f>
        <v>410</v>
      </c>
      <c r="N77" s="27">
        <f>SUMIFS('FY15 DataDump'!$E$2:$E$5000, 'FY15 DataDump'!$C$2:$C$5000, 'FY15 Individual Analysis'!$A77, 'FY15 DataDump'!$H$2:$H$5000, N$2)</f>
        <v>320</v>
      </c>
      <c r="O77" s="27">
        <f>SUMIFS('FY15 DataDump'!$E$2:$E$5000, 'FY15 DataDump'!$C$2:$C$5000, 'FY15 Individual Analysis'!$A77, 'FY15 DataDump'!$H$2:$H$5000, O$2)</f>
        <v>313</v>
      </c>
      <c r="P77" s="27">
        <f t="shared" si="18"/>
        <v>3879</v>
      </c>
      <c r="Q77" s="108">
        <f t="shared" si="16"/>
        <v>2.0134541717275529E-2</v>
      </c>
      <c r="S77" s="20">
        <f t="shared" si="19"/>
        <v>236.40000000000003</v>
      </c>
      <c r="T77" s="21">
        <f t="shared" si="20"/>
        <v>224.4</v>
      </c>
      <c r="U77" s="21">
        <f t="shared" si="21"/>
        <v>331.20000000000005</v>
      </c>
      <c r="V77" s="21">
        <f t="shared" si="22"/>
        <v>669.6</v>
      </c>
      <c r="W77" s="21">
        <f t="shared" si="23"/>
        <v>398.4</v>
      </c>
      <c r="X77" s="21">
        <f t="shared" si="24"/>
        <v>243.6</v>
      </c>
      <c r="Y77" s="21">
        <f t="shared" si="25"/>
        <v>441.59999999999997</v>
      </c>
      <c r="Z77" s="21">
        <f t="shared" si="26"/>
        <v>466.8</v>
      </c>
      <c r="AA77" s="21">
        <f t="shared" si="27"/>
        <v>391.2</v>
      </c>
      <c r="AB77" s="21">
        <f t="shared" si="28"/>
        <v>492.00000000000006</v>
      </c>
      <c r="AC77" s="21">
        <f t="shared" si="29"/>
        <v>384.00000000000006</v>
      </c>
      <c r="AD77" s="24">
        <f t="shared" si="30"/>
        <v>375.59999999999997</v>
      </c>
      <c r="AF77" s="15">
        <f t="shared" si="17"/>
        <v>4654.8</v>
      </c>
    </row>
    <row r="78" spans="1:32" x14ac:dyDescent="0.25">
      <c r="A78" s="75">
        <v>778</v>
      </c>
      <c r="B78" s="75" t="str">
        <f>INDEX('FY15 DataDump'!$A$2:$H$5000, MATCH('FY15 Individual Analysis'!A78, 'FY15 DataDump'!$C$2:$C$5000, 0), MATCH('FY15 DataDump'!$B$1, 'FY15 DataDump'!$A$1:$H$1))</f>
        <v>ESPRESSO</v>
      </c>
      <c r="C78" s="75" t="str">
        <f>INDEX('FY15 DataDump'!$A$2:$H$5000, MATCH('FY15 Individual Analysis'!A78, 'FY15 DataDump'!$C$2:$C$5000, 0), MATCH('FY15 DataDump'!$D$1, 'FY15 DataDump'!$A$1:$H$1))</f>
        <v>MOCHA LARGE</v>
      </c>
      <c r="D78" s="27">
        <f>SUMIFS('FY15 DataDump'!$E$2:$E$5000, 'FY15 DataDump'!$C$2:$C$5000, 'FY15 Individual Analysis'!$A78, 'FY15 DataDump'!$H$2:$H$5000, D$2)</f>
        <v>31</v>
      </c>
      <c r="E78" s="27">
        <f>SUMIFS('FY15 DataDump'!$E$2:$E$5000, 'FY15 DataDump'!$C$2:$C$5000, 'FY15 Individual Analysis'!$A78, 'FY15 DataDump'!$H$2:$H$5000, E$2)</f>
        <v>18</v>
      </c>
      <c r="F78" s="27">
        <f>SUMIFS('FY15 DataDump'!$E$2:$E$5000, 'FY15 DataDump'!$C$2:$C$5000, 'FY15 Individual Analysis'!$A78, 'FY15 DataDump'!$H$2:$H$5000, F$2)</f>
        <v>19</v>
      </c>
      <c r="G78" s="27">
        <f>SUMIFS('FY15 DataDump'!$E$2:$E$5000, 'FY15 DataDump'!$C$2:$C$5000, 'FY15 Individual Analysis'!$A78, 'FY15 DataDump'!$H$2:$H$5000, G$2)</f>
        <v>65</v>
      </c>
      <c r="H78" s="27">
        <f>SUMIFS('FY15 DataDump'!$E$2:$E$5000, 'FY15 DataDump'!$C$2:$C$5000, 'FY15 Individual Analysis'!$A78, 'FY15 DataDump'!$H$2:$H$5000, H$2)</f>
        <v>30</v>
      </c>
      <c r="I78" s="27">
        <f>SUMIFS('FY15 DataDump'!$E$2:$E$5000, 'FY15 DataDump'!$C$2:$C$5000, 'FY15 Individual Analysis'!$A78, 'FY15 DataDump'!$H$2:$H$5000, I$2)</f>
        <v>16</v>
      </c>
      <c r="J78" s="27">
        <f>SUMIFS('FY15 DataDump'!$E$2:$E$5000, 'FY15 DataDump'!$C$2:$C$5000, 'FY15 Individual Analysis'!$A78, 'FY15 DataDump'!$H$2:$H$5000, J$2)</f>
        <v>21</v>
      </c>
      <c r="K78" s="27">
        <f>SUMIFS('FY15 DataDump'!$E$2:$E$5000, 'FY15 DataDump'!$C$2:$C$5000, 'FY15 Individual Analysis'!$A78, 'FY15 DataDump'!$H$2:$H$5000, K$2)</f>
        <v>28</v>
      </c>
      <c r="L78" s="27">
        <f>SUMIFS('FY15 DataDump'!$E$2:$E$5000, 'FY15 DataDump'!$C$2:$C$5000, 'FY15 Individual Analysis'!$A78, 'FY15 DataDump'!$H$2:$H$5000, L$2)</f>
        <v>22</v>
      </c>
      <c r="M78" s="27">
        <f>SUMIFS('FY15 DataDump'!$E$2:$E$5000, 'FY15 DataDump'!$C$2:$C$5000, 'FY15 Individual Analysis'!$A78, 'FY15 DataDump'!$H$2:$H$5000, M$2)</f>
        <v>39</v>
      </c>
      <c r="N78" s="27">
        <f>SUMIFS('FY15 DataDump'!$E$2:$E$5000, 'FY15 DataDump'!$C$2:$C$5000, 'FY15 Individual Analysis'!$A78, 'FY15 DataDump'!$H$2:$H$5000, N$2)</f>
        <v>31</v>
      </c>
      <c r="O78" s="27">
        <f>SUMIFS('FY15 DataDump'!$E$2:$E$5000, 'FY15 DataDump'!$C$2:$C$5000, 'FY15 Individual Analysis'!$A78, 'FY15 DataDump'!$H$2:$H$5000, O$2)</f>
        <v>18</v>
      </c>
      <c r="P78" s="27">
        <f t="shared" si="18"/>
        <v>338</v>
      </c>
      <c r="Q78" s="108">
        <f t="shared" si="16"/>
        <v>1.7544406033614666E-3</v>
      </c>
      <c r="S78" s="20">
        <f t="shared" si="19"/>
        <v>37.200000000000003</v>
      </c>
      <c r="T78" s="21">
        <f t="shared" si="20"/>
        <v>21.6</v>
      </c>
      <c r="U78" s="21">
        <f t="shared" si="21"/>
        <v>22.8</v>
      </c>
      <c r="V78" s="21">
        <f t="shared" si="22"/>
        <v>78.000000000000014</v>
      </c>
      <c r="W78" s="21">
        <f t="shared" si="23"/>
        <v>36</v>
      </c>
      <c r="X78" s="21">
        <f t="shared" si="24"/>
        <v>19.2</v>
      </c>
      <c r="Y78" s="21">
        <f t="shared" si="25"/>
        <v>25.2</v>
      </c>
      <c r="Z78" s="21">
        <f t="shared" si="26"/>
        <v>33.6</v>
      </c>
      <c r="AA78" s="21">
        <f t="shared" si="27"/>
        <v>26.400000000000002</v>
      </c>
      <c r="AB78" s="21">
        <f t="shared" si="28"/>
        <v>46.800000000000004</v>
      </c>
      <c r="AC78" s="21">
        <f t="shared" si="29"/>
        <v>37.200000000000003</v>
      </c>
      <c r="AD78" s="24">
        <f t="shared" si="30"/>
        <v>21.6</v>
      </c>
      <c r="AF78" s="15">
        <f t="shared" si="17"/>
        <v>405.6</v>
      </c>
    </row>
    <row r="79" spans="1:32" x14ac:dyDescent="0.25">
      <c r="A79" s="75">
        <v>779</v>
      </c>
      <c r="B79" s="75" t="str">
        <f>INDEX('FY15 DataDump'!$A$2:$H$5000, MATCH('FY15 Individual Analysis'!A79, 'FY15 DataDump'!$C$2:$C$5000, 0), MATCH('FY15 DataDump'!$B$1, 'FY15 DataDump'!$A$1:$H$1))</f>
        <v>ESPRESSO</v>
      </c>
      <c r="C79" s="75" t="str">
        <f>INDEX('FY15 DataDump'!$A$2:$H$5000, MATCH('FY15 Individual Analysis'!A79, 'FY15 DataDump'!$C$2:$C$5000, 0), MATCH('FY15 DataDump'!$D$1, 'FY15 DataDump'!$A$1:$H$1))</f>
        <v>MOCHA MEDIUM</v>
      </c>
      <c r="D79" s="27">
        <f>SUMIFS('FY15 DataDump'!$E$2:$E$5000, 'FY15 DataDump'!$C$2:$C$5000, 'FY15 Individual Analysis'!$A79, 'FY15 DataDump'!$H$2:$H$5000, D$2)</f>
        <v>90</v>
      </c>
      <c r="E79" s="27">
        <f>SUMIFS('FY15 DataDump'!$E$2:$E$5000, 'FY15 DataDump'!$C$2:$C$5000, 'FY15 Individual Analysis'!$A79, 'FY15 DataDump'!$H$2:$H$5000, E$2)</f>
        <v>92</v>
      </c>
      <c r="F79" s="27">
        <f>SUMIFS('FY15 DataDump'!$E$2:$E$5000, 'FY15 DataDump'!$C$2:$C$5000, 'FY15 Individual Analysis'!$A79, 'FY15 DataDump'!$H$2:$H$5000, F$2)</f>
        <v>82</v>
      </c>
      <c r="G79" s="27">
        <f>SUMIFS('FY15 DataDump'!$E$2:$E$5000, 'FY15 DataDump'!$C$2:$C$5000, 'FY15 Individual Analysis'!$A79, 'FY15 DataDump'!$H$2:$H$5000, G$2)</f>
        <v>244</v>
      </c>
      <c r="H79" s="27">
        <f>SUMIFS('FY15 DataDump'!$E$2:$E$5000, 'FY15 DataDump'!$C$2:$C$5000, 'FY15 Individual Analysis'!$A79, 'FY15 DataDump'!$H$2:$H$5000, H$2)</f>
        <v>153</v>
      </c>
      <c r="I79" s="27">
        <f>SUMIFS('FY15 DataDump'!$E$2:$E$5000, 'FY15 DataDump'!$C$2:$C$5000, 'FY15 Individual Analysis'!$A79, 'FY15 DataDump'!$H$2:$H$5000, I$2)</f>
        <v>99</v>
      </c>
      <c r="J79" s="27">
        <f>SUMIFS('FY15 DataDump'!$E$2:$E$5000, 'FY15 DataDump'!$C$2:$C$5000, 'FY15 Individual Analysis'!$A79, 'FY15 DataDump'!$H$2:$H$5000, J$2)</f>
        <v>147</v>
      </c>
      <c r="K79" s="27">
        <f>SUMIFS('FY15 DataDump'!$E$2:$E$5000, 'FY15 DataDump'!$C$2:$C$5000, 'FY15 Individual Analysis'!$A79, 'FY15 DataDump'!$H$2:$H$5000, K$2)</f>
        <v>133</v>
      </c>
      <c r="L79" s="27">
        <f>SUMIFS('FY15 DataDump'!$E$2:$E$5000, 'FY15 DataDump'!$C$2:$C$5000, 'FY15 Individual Analysis'!$A79, 'FY15 DataDump'!$H$2:$H$5000, L$2)</f>
        <v>105</v>
      </c>
      <c r="M79" s="27">
        <f>SUMIFS('FY15 DataDump'!$E$2:$E$5000, 'FY15 DataDump'!$C$2:$C$5000, 'FY15 Individual Analysis'!$A79, 'FY15 DataDump'!$H$2:$H$5000, M$2)</f>
        <v>160</v>
      </c>
      <c r="N79" s="27">
        <f>SUMIFS('FY15 DataDump'!$E$2:$E$5000, 'FY15 DataDump'!$C$2:$C$5000, 'FY15 Individual Analysis'!$A79, 'FY15 DataDump'!$H$2:$H$5000, N$2)</f>
        <v>133</v>
      </c>
      <c r="O79" s="27">
        <f>SUMIFS('FY15 DataDump'!$E$2:$E$5000, 'FY15 DataDump'!$C$2:$C$5000, 'FY15 Individual Analysis'!$A79, 'FY15 DataDump'!$H$2:$H$5000, O$2)</f>
        <v>103</v>
      </c>
      <c r="P79" s="27">
        <f t="shared" si="18"/>
        <v>1541</v>
      </c>
      <c r="Q79" s="108">
        <f t="shared" si="16"/>
        <v>7.9987957685799405E-3</v>
      </c>
      <c r="S79" s="20">
        <f t="shared" si="19"/>
        <v>108</v>
      </c>
      <c r="T79" s="21">
        <f t="shared" si="20"/>
        <v>110.4</v>
      </c>
      <c r="U79" s="21">
        <f t="shared" si="21"/>
        <v>98.4</v>
      </c>
      <c r="V79" s="21">
        <f t="shared" si="22"/>
        <v>292.8</v>
      </c>
      <c r="W79" s="21">
        <f t="shared" si="23"/>
        <v>183.6</v>
      </c>
      <c r="X79" s="21">
        <f t="shared" si="24"/>
        <v>118.80000000000001</v>
      </c>
      <c r="Y79" s="21">
        <f t="shared" si="25"/>
        <v>176.4</v>
      </c>
      <c r="Z79" s="21">
        <f t="shared" si="26"/>
        <v>159.6</v>
      </c>
      <c r="AA79" s="21">
        <f t="shared" si="27"/>
        <v>125.99999999999999</v>
      </c>
      <c r="AB79" s="21">
        <f t="shared" si="28"/>
        <v>192</v>
      </c>
      <c r="AC79" s="21">
        <f t="shared" si="29"/>
        <v>159.6</v>
      </c>
      <c r="AD79" s="24">
        <f t="shared" si="30"/>
        <v>123.60000000000001</v>
      </c>
      <c r="AF79" s="15">
        <f t="shared" si="17"/>
        <v>1849.2</v>
      </c>
    </row>
    <row r="80" spans="1:32" x14ac:dyDescent="0.25">
      <c r="A80" s="75">
        <v>780</v>
      </c>
      <c r="B80" s="75" t="str">
        <f>INDEX('FY15 DataDump'!$A$2:$H$5000, MATCH('FY15 Individual Analysis'!A80, 'FY15 DataDump'!$C$2:$C$5000, 0), MATCH('FY15 DataDump'!$B$1, 'FY15 DataDump'!$A$1:$H$1))</f>
        <v>ESPRESSO</v>
      </c>
      <c r="C80" s="75" t="str">
        <f>INDEX('FY15 DataDump'!$A$2:$H$5000, MATCH('FY15 Individual Analysis'!A80, 'FY15 DataDump'!$C$2:$C$5000, 0), MATCH('FY15 DataDump'!$D$1, 'FY15 DataDump'!$A$1:$H$1))</f>
        <v>MOCHA SMALL</v>
      </c>
      <c r="D80" s="27">
        <f>SUMIFS('FY15 DataDump'!$E$2:$E$5000, 'FY15 DataDump'!$C$2:$C$5000, 'FY15 Individual Analysis'!$A80, 'FY15 DataDump'!$H$2:$H$5000, D$2)</f>
        <v>77</v>
      </c>
      <c r="E80" s="27">
        <f>SUMIFS('FY15 DataDump'!$E$2:$E$5000, 'FY15 DataDump'!$C$2:$C$5000, 'FY15 Individual Analysis'!$A80, 'FY15 DataDump'!$H$2:$H$5000, E$2)</f>
        <v>56</v>
      </c>
      <c r="F80" s="27">
        <f>SUMIFS('FY15 DataDump'!$E$2:$E$5000, 'FY15 DataDump'!$C$2:$C$5000, 'FY15 Individual Analysis'!$A80, 'FY15 DataDump'!$H$2:$H$5000, F$2)</f>
        <v>59</v>
      </c>
      <c r="G80" s="27">
        <f>SUMIFS('FY15 DataDump'!$E$2:$E$5000, 'FY15 DataDump'!$C$2:$C$5000, 'FY15 Individual Analysis'!$A80, 'FY15 DataDump'!$H$2:$H$5000, G$2)</f>
        <v>190</v>
      </c>
      <c r="H80" s="27">
        <f>SUMIFS('FY15 DataDump'!$E$2:$E$5000, 'FY15 DataDump'!$C$2:$C$5000, 'FY15 Individual Analysis'!$A80, 'FY15 DataDump'!$H$2:$H$5000, H$2)</f>
        <v>143</v>
      </c>
      <c r="I80" s="27">
        <f>SUMIFS('FY15 DataDump'!$E$2:$E$5000, 'FY15 DataDump'!$C$2:$C$5000, 'FY15 Individual Analysis'!$A80, 'FY15 DataDump'!$H$2:$H$5000, I$2)</f>
        <v>108</v>
      </c>
      <c r="J80" s="27">
        <f>SUMIFS('FY15 DataDump'!$E$2:$E$5000, 'FY15 DataDump'!$C$2:$C$5000, 'FY15 Individual Analysis'!$A80, 'FY15 DataDump'!$H$2:$H$5000, J$2)</f>
        <v>129</v>
      </c>
      <c r="K80" s="27">
        <f>SUMIFS('FY15 DataDump'!$E$2:$E$5000, 'FY15 DataDump'!$C$2:$C$5000, 'FY15 Individual Analysis'!$A80, 'FY15 DataDump'!$H$2:$H$5000, K$2)</f>
        <v>126</v>
      </c>
      <c r="L80" s="27">
        <f>SUMIFS('FY15 DataDump'!$E$2:$E$5000, 'FY15 DataDump'!$C$2:$C$5000, 'FY15 Individual Analysis'!$A80, 'FY15 DataDump'!$H$2:$H$5000, L$2)</f>
        <v>121</v>
      </c>
      <c r="M80" s="27">
        <f>SUMIFS('FY15 DataDump'!$E$2:$E$5000, 'FY15 DataDump'!$C$2:$C$5000, 'FY15 Individual Analysis'!$A80, 'FY15 DataDump'!$H$2:$H$5000, M$2)</f>
        <v>158</v>
      </c>
      <c r="N80" s="27">
        <f>SUMIFS('FY15 DataDump'!$E$2:$E$5000, 'FY15 DataDump'!$C$2:$C$5000, 'FY15 Individual Analysis'!$A80, 'FY15 DataDump'!$H$2:$H$5000, N$2)</f>
        <v>142</v>
      </c>
      <c r="O80" s="27">
        <f>SUMIFS('FY15 DataDump'!$E$2:$E$5000, 'FY15 DataDump'!$C$2:$C$5000, 'FY15 Individual Analysis'!$A80, 'FY15 DataDump'!$H$2:$H$5000, O$2)</f>
        <v>104</v>
      </c>
      <c r="P80" s="27">
        <f t="shared" si="18"/>
        <v>1413</v>
      </c>
      <c r="Q80" s="108">
        <f t="shared" si="16"/>
        <v>7.3343922264785576E-3</v>
      </c>
      <c r="S80" s="20">
        <f t="shared" si="19"/>
        <v>92.399999999999991</v>
      </c>
      <c r="T80" s="21">
        <f t="shared" si="20"/>
        <v>67.2</v>
      </c>
      <c r="U80" s="21">
        <f t="shared" si="21"/>
        <v>70.8</v>
      </c>
      <c r="V80" s="21">
        <f t="shared" si="22"/>
        <v>227.99999999999997</v>
      </c>
      <c r="W80" s="21">
        <f t="shared" si="23"/>
        <v>171.6</v>
      </c>
      <c r="X80" s="21">
        <f t="shared" si="24"/>
        <v>129.6</v>
      </c>
      <c r="Y80" s="21">
        <f t="shared" si="25"/>
        <v>154.79999999999998</v>
      </c>
      <c r="Z80" s="21">
        <f t="shared" si="26"/>
        <v>151.19999999999999</v>
      </c>
      <c r="AA80" s="21">
        <f t="shared" si="27"/>
        <v>145.19999999999999</v>
      </c>
      <c r="AB80" s="21">
        <f t="shared" si="28"/>
        <v>189.6</v>
      </c>
      <c r="AC80" s="21">
        <f t="shared" si="29"/>
        <v>170.39999999999998</v>
      </c>
      <c r="AD80" s="24">
        <f t="shared" si="30"/>
        <v>124.80000000000001</v>
      </c>
      <c r="AF80" s="15">
        <f t="shared" si="17"/>
        <v>1695.6</v>
      </c>
    </row>
    <row r="81" spans="1:32" x14ac:dyDescent="0.25">
      <c r="A81" s="75">
        <v>782</v>
      </c>
      <c r="B81" s="75" t="str">
        <f>INDEX('FY15 DataDump'!$A$2:$H$5000, MATCH('FY15 Individual Analysis'!A81, 'FY15 DataDump'!$C$2:$C$5000, 0), MATCH('FY15 DataDump'!$B$1, 'FY15 DataDump'!$A$1:$H$1))</f>
        <v>ESPRESSO</v>
      </c>
      <c r="C81" s="75" t="str">
        <f>INDEX('FY15 DataDump'!$A$2:$H$5000, MATCH('FY15 Individual Analysis'!A81, 'FY15 DataDump'!$C$2:$C$5000, 0), MATCH('FY15 DataDump'!$D$1, 'FY15 DataDump'!$A$1:$H$1))</f>
        <v>STEAMED MILK LARGE</v>
      </c>
      <c r="D81" s="27">
        <f>SUMIFS('FY15 DataDump'!$E$2:$E$5000, 'FY15 DataDump'!$C$2:$C$5000, 'FY15 Individual Analysis'!$A81, 'FY15 DataDump'!$H$2:$H$5000, D$2)</f>
        <v>1</v>
      </c>
      <c r="E81" s="27">
        <f>SUMIFS('FY15 DataDump'!$E$2:$E$5000, 'FY15 DataDump'!$C$2:$C$5000, 'FY15 Individual Analysis'!$A81, 'FY15 DataDump'!$H$2:$H$5000, E$2)</f>
        <v>5</v>
      </c>
      <c r="F81" s="27">
        <f>SUMIFS('FY15 DataDump'!$E$2:$E$5000, 'FY15 DataDump'!$C$2:$C$5000, 'FY15 Individual Analysis'!$A81, 'FY15 DataDump'!$H$2:$H$5000, F$2)</f>
        <v>4</v>
      </c>
      <c r="G81" s="27">
        <f>SUMIFS('FY15 DataDump'!$E$2:$E$5000, 'FY15 DataDump'!$C$2:$C$5000, 'FY15 Individual Analysis'!$A81, 'FY15 DataDump'!$H$2:$H$5000, G$2)</f>
        <v>10</v>
      </c>
      <c r="H81" s="27">
        <f>SUMIFS('FY15 DataDump'!$E$2:$E$5000, 'FY15 DataDump'!$C$2:$C$5000, 'FY15 Individual Analysis'!$A81, 'FY15 DataDump'!$H$2:$H$5000, H$2)</f>
        <v>1</v>
      </c>
      <c r="I81" s="27">
        <f>SUMIFS('FY15 DataDump'!$E$2:$E$5000, 'FY15 DataDump'!$C$2:$C$5000, 'FY15 Individual Analysis'!$A81, 'FY15 DataDump'!$H$2:$H$5000, I$2)</f>
        <v>2</v>
      </c>
      <c r="J81" s="27">
        <f>SUMIFS('FY15 DataDump'!$E$2:$E$5000, 'FY15 DataDump'!$C$2:$C$5000, 'FY15 Individual Analysis'!$A81, 'FY15 DataDump'!$H$2:$H$5000, J$2)</f>
        <v>9</v>
      </c>
      <c r="K81" s="27">
        <f>SUMIFS('FY15 DataDump'!$E$2:$E$5000, 'FY15 DataDump'!$C$2:$C$5000, 'FY15 Individual Analysis'!$A81, 'FY15 DataDump'!$H$2:$H$5000, K$2)</f>
        <v>9</v>
      </c>
      <c r="L81" s="27">
        <f>SUMIFS('FY15 DataDump'!$E$2:$E$5000, 'FY15 DataDump'!$C$2:$C$5000, 'FY15 Individual Analysis'!$A81, 'FY15 DataDump'!$H$2:$H$5000, L$2)</f>
        <v>3</v>
      </c>
      <c r="M81" s="27">
        <f>SUMIFS('FY15 DataDump'!$E$2:$E$5000, 'FY15 DataDump'!$C$2:$C$5000, 'FY15 Individual Analysis'!$A81, 'FY15 DataDump'!$H$2:$H$5000, M$2)</f>
        <v>9</v>
      </c>
      <c r="N81" s="27">
        <f>SUMIFS('FY15 DataDump'!$E$2:$E$5000, 'FY15 DataDump'!$C$2:$C$5000, 'FY15 Individual Analysis'!$A81, 'FY15 DataDump'!$H$2:$H$5000, N$2)</f>
        <v>12</v>
      </c>
      <c r="O81" s="27">
        <f>SUMIFS('FY15 DataDump'!$E$2:$E$5000, 'FY15 DataDump'!$C$2:$C$5000, 'FY15 Individual Analysis'!$A81, 'FY15 DataDump'!$H$2:$H$5000, O$2)</f>
        <v>8</v>
      </c>
      <c r="P81" s="27">
        <f t="shared" si="18"/>
        <v>73</v>
      </c>
      <c r="Q81" s="108">
        <f t="shared" si="16"/>
        <v>3.7891764510469546E-4</v>
      </c>
      <c r="S81" s="20">
        <f t="shared" si="19"/>
        <v>1.2</v>
      </c>
      <c r="T81" s="21">
        <f t="shared" si="20"/>
        <v>5.9999999999999991</v>
      </c>
      <c r="U81" s="21">
        <f t="shared" si="21"/>
        <v>4.8</v>
      </c>
      <c r="V81" s="21">
        <f t="shared" si="22"/>
        <v>11.999999999999998</v>
      </c>
      <c r="W81" s="21">
        <f t="shared" si="23"/>
        <v>1.2</v>
      </c>
      <c r="X81" s="21">
        <f t="shared" si="24"/>
        <v>2.4</v>
      </c>
      <c r="Y81" s="21">
        <f t="shared" si="25"/>
        <v>10.799999999999999</v>
      </c>
      <c r="Z81" s="21">
        <f t="shared" si="26"/>
        <v>10.799999999999999</v>
      </c>
      <c r="AA81" s="21">
        <f t="shared" si="27"/>
        <v>3.5999999999999996</v>
      </c>
      <c r="AB81" s="21">
        <f t="shared" si="28"/>
        <v>10.799999999999999</v>
      </c>
      <c r="AC81" s="21">
        <f t="shared" si="29"/>
        <v>14.399999999999999</v>
      </c>
      <c r="AD81" s="24">
        <f t="shared" si="30"/>
        <v>9.6</v>
      </c>
      <c r="AF81" s="15">
        <f t="shared" si="17"/>
        <v>87.6</v>
      </c>
    </row>
    <row r="82" spans="1:32" x14ac:dyDescent="0.25">
      <c r="A82" s="75">
        <v>783</v>
      </c>
      <c r="B82" s="75" t="str">
        <f>INDEX('FY15 DataDump'!$A$2:$H$5000, MATCH('FY15 Individual Analysis'!A82, 'FY15 DataDump'!$C$2:$C$5000, 0), MATCH('FY15 DataDump'!$B$1, 'FY15 DataDump'!$A$1:$H$1))</f>
        <v>ESPRESSO</v>
      </c>
      <c r="C82" s="75" t="str">
        <f>INDEX('FY15 DataDump'!$A$2:$H$5000, MATCH('FY15 Individual Analysis'!A82, 'FY15 DataDump'!$C$2:$C$5000, 0), MATCH('FY15 DataDump'!$D$1, 'FY15 DataDump'!$A$1:$H$1))</f>
        <v>STEAMED MILK MEDIUM</v>
      </c>
      <c r="D82" s="27">
        <f>SUMIFS('FY15 DataDump'!$E$2:$E$5000, 'FY15 DataDump'!$C$2:$C$5000, 'FY15 Individual Analysis'!$A82, 'FY15 DataDump'!$H$2:$H$5000, D$2)</f>
        <v>2</v>
      </c>
      <c r="E82" s="27">
        <f>SUMIFS('FY15 DataDump'!$E$2:$E$5000, 'FY15 DataDump'!$C$2:$C$5000, 'FY15 Individual Analysis'!$A82, 'FY15 DataDump'!$H$2:$H$5000, E$2)</f>
        <v>2</v>
      </c>
      <c r="F82" s="27">
        <f>SUMIFS('FY15 DataDump'!$E$2:$E$5000, 'FY15 DataDump'!$C$2:$C$5000, 'FY15 Individual Analysis'!$A82, 'FY15 DataDump'!$H$2:$H$5000, F$2)</f>
        <v>3</v>
      </c>
      <c r="G82" s="27">
        <f>SUMIFS('FY15 DataDump'!$E$2:$E$5000, 'FY15 DataDump'!$C$2:$C$5000, 'FY15 Individual Analysis'!$A82, 'FY15 DataDump'!$H$2:$H$5000, G$2)</f>
        <v>12</v>
      </c>
      <c r="H82" s="27">
        <f>SUMIFS('FY15 DataDump'!$E$2:$E$5000, 'FY15 DataDump'!$C$2:$C$5000, 'FY15 Individual Analysis'!$A82, 'FY15 DataDump'!$H$2:$H$5000, H$2)</f>
        <v>8</v>
      </c>
      <c r="I82" s="27">
        <f>SUMIFS('FY15 DataDump'!$E$2:$E$5000, 'FY15 DataDump'!$C$2:$C$5000, 'FY15 Individual Analysis'!$A82, 'FY15 DataDump'!$H$2:$H$5000, I$2)</f>
        <v>7</v>
      </c>
      <c r="J82" s="27">
        <f>SUMIFS('FY15 DataDump'!$E$2:$E$5000, 'FY15 DataDump'!$C$2:$C$5000, 'FY15 Individual Analysis'!$A82, 'FY15 DataDump'!$H$2:$H$5000, J$2)</f>
        <v>6</v>
      </c>
      <c r="K82" s="27">
        <f>SUMIFS('FY15 DataDump'!$E$2:$E$5000, 'FY15 DataDump'!$C$2:$C$5000, 'FY15 Individual Analysis'!$A82, 'FY15 DataDump'!$H$2:$H$5000, K$2)</f>
        <v>5</v>
      </c>
      <c r="L82" s="27">
        <f>SUMIFS('FY15 DataDump'!$E$2:$E$5000, 'FY15 DataDump'!$C$2:$C$5000, 'FY15 Individual Analysis'!$A82, 'FY15 DataDump'!$H$2:$H$5000, L$2)</f>
        <v>4</v>
      </c>
      <c r="M82" s="27">
        <f>SUMIFS('FY15 DataDump'!$E$2:$E$5000, 'FY15 DataDump'!$C$2:$C$5000, 'FY15 Individual Analysis'!$A82, 'FY15 DataDump'!$H$2:$H$5000, M$2)</f>
        <v>6</v>
      </c>
      <c r="N82" s="27">
        <f>SUMIFS('FY15 DataDump'!$E$2:$E$5000, 'FY15 DataDump'!$C$2:$C$5000, 'FY15 Individual Analysis'!$A82, 'FY15 DataDump'!$H$2:$H$5000, N$2)</f>
        <v>9</v>
      </c>
      <c r="O82" s="27">
        <f>SUMIFS('FY15 DataDump'!$E$2:$E$5000, 'FY15 DataDump'!$C$2:$C$5000, 'FY15 Individual Analysis'!$A82, 'FY15 DataDump'!$H$2:$H$5000, O$2)</f>
        <v>4</v>
      </c>
      <c r="P82" s="27">
        <f t="shared" si="18"/>
        <v>68</v>
      </c>
      <c r="Q82" s="108">
        <f t="shared" si="16"/>
        <v>3.5296438174136014E-4</v>
      </c>
      <c r="S82" s="20">
        <f t="shared" si="19"/>
        <v>2.4</v>
      </c>
      <c r="T82" s="21">
        <f t="shared" si="20"/>
        <v>2.4</v>
      </c>
      <c r="U82" s="21">
        <f t="shared" si="21"/>
        <v>3.6</v>
      </c>
      <c r="V82" s="21">
        <f t="shared" si="22"/>
        <v>14.4</v>
      </c>
      <c r="W82" s="21">
        <f t="shared" si="23"/>
        <v>9.6</v>
      </c>
      <c r="X82" s="21">
        <f t="shared" si="24"/>
        <v>8.3999999999999986</v>
      </c>
      <c r="Y82" s="21">
        <f t="shared" si="25"/>
        <v>7.2</v>
      </c>
      <c r="Z82" s="21">
        <f t="shared" si="26"/>
        <v>6</v>
      </c>
      <c r="AA82" s="21">
        <f t="shared" si="27"/>
        <v>4.8</v>
      </c>
      <c r="AB82" s="21">
        <f t="shared" si="28"/>
        <v>7.2</v>
      </c>
      <c r="AC82" s="21">
        <f t="shared" si="29"/>
        <v>10.799999999999999</v>
      </c>
      <c r="AD82" s="24">
        <f t="shared" si="30"/>
        <v>4.8</v>
      </c>
      <c r="AF82" s="15">
        <f t="shared" si="17"/>
        <v>81.599999999999994</v>
      </c>
    </row>
    <row r="83" spans="1:32" x14ac:dyDescent="0.25">
      <c r="A83" s="75">
        <v>784</v>
      </c>
      <c r="B83" s="75" t="str">
        <f>INDEX('FY15 DataDump'!$A$2:$H$5000, MATCH('FY15 Individual Analysis'!A83, 'FY15 DataDump'!$C$2:$C$5000, 0), MATCH('FY15 DataDump'!$B$1, 'FY15 DataDump'!$A$1:$H$1))</f>
        <v>ESPRESSO</v>
      </c>
      <c r="C83" s="75" t="str">
        <f>INDEX('FY15 DataDump'!$A$2:$H$5000, MATCH('FY15 Individual Analysis'!A83, 'FY15 DataDump'!$C$2:$C$5000, 0), MATCH('FY15 DataDump'!$D$1, 'FY15 DataDump'!$A$1:$H$1))</f>
        <v>STEAMED MILK SMALL</v>
      </c>
      <c r="D83" s="27">
        <f>SUMIFS('FY15 DataDump'!$E$2:$E$5000, 'FY15 DataDump'!$C$2:$C$5000, 'FY15 Individual Analysis'!$A83, 'FY15 DataDump'!$H$2:$H$5000, D$2)</f>
        <v>16</v>
      </c>
      <c r="E83" s="27">
        <f>SUMIFS('FY15 DataDump'!$E$2:$E$5000, 'FY15 DataDump'!$C$2:$C$5000, 'FY15 Individual Analysis'!$A83, 'FY15 DataDump'!$H$2:$H$5000, E$2)</f>
        <v>12</v>
      </c>
      <c r="F83" s="27">
        <f>SUMIFS('FY15 DataDump'!$E$2:$E$5000, 'FY15 DataDump'!$C$2:$C$5000, 'FY15 Individual Analysis'!$A83, 'FY15 DataDump'!$H$2:$H$5000, F$2)</f>
        <v>8</v>
      </c>
      <c r="G83" s="27">
        <f>SUMIFS('FY15 DataDump'!$E$2:$E$5000, 'FY15 DataDump'!$C$2:$C$5000, 'FY15 Individual Analysis'!$A83, 'FY15 DataDump'!$H$2:$H$5000, G$2)</f>
        <v>17</v>
      </c>
      <c r="H83" s="27">
        <f>SUMIFS('FY15 DataDump'!$E$2:$E$5000, 'FY15 DataDump'!$C$2:$C$5000, 'FY15 Individual Analysis'!$A83, 'FY15 DataDump'!$H$2:$H$5000, H$2)</f>
        <v>8</v>
      </c>
      <c r="I83" s="27">
        <f>SUMIFS('FY15 DataDump'!$E$2:$E$5000, 'FY15 DataDump'!$C$2:$C$5000, 'FY15 Individual Analysis'!$A83, 'FY15 DataDump'!$H$2:$H$5000, I$2)</f>
        <v>11</v>
      </c>
      <c r="J83" s="27">
        <f>SUMIFS('FY15 DataDump'!$E$2:$E$5000, 'FY15 DataDump'!$C$2:$C$5000, 'FY15 Individual Analysis'!$A83, 'FY15 DataDump'!$H$2:$H$5000, J$2)</f>
        <v>7</v>
      </c>
      <c r="K83" s="27">
        <f>SUMIFS('FY15 DataDump'!$E$2:$E$5000, 'FY15 DataDump'!$C$2:$C$5000, 'FY15 Individual Analysis'!$A83, 'FY15 DataDump'!$H$2:$H$5000, K$2)</f>
        <v>7</v>
      </c>
      <c r="L83" s="27">
        <f>SUMIFS('FY15 DataDump'!$E$2:$E$5000, 'FY15 DataDump'!$C$2:$C$5000, 'FY15 Individual Analysis'!$A83, 'FY15 DataDump'!$H$2:$H$5000, L$2)</f>
        <v>11</v>
      </c>
      <c r="M83" s="27">
        <f>SUMIFS('FY15 DataDump'!$E$2:$E$5000, 'FY15 DataDump'!$C$2:$C$5000, 'FY15 Individual Analysis'!$A83, 'FY15 DataDump'!$H$2:$H$5000, M$2)</f>
        <v>4</v>
      </c>
      <c r="N83" s="27">
        <f>SUMIFS('FY15 DataDump'!$E$2:$E$5000, 'FY15 DataDump'!$C$2:$C$5000, 'FY15 Individual Analysis'!$A83, 'FY15 DataDump'!$H$2:$H$5000, N$2)</f>
        <v>14</v>
      </c>
      <c r="O83" s="27">
        <f>SUMIFS('FY15 DataDump'!$E$2:$E$5000, 'FY15 DataDump'!$C$2:$C$5000, 'FY15 Individual Analysis'!$A83, 'FY15 DataDump'!$H$2:$H$5000, O$2)</f>
        <v>24</v>
      </c>
      <c r="P83" s="27">
        <f t="shared" si="18"/>
        <v>139</v>
      </c>
      <c r="Q83" s="108">
        <f t="shared" si="16"/>
        <v>7.215007215007215E-4</v>
      </c>
      <c r="S83" s="20">
        <f t="shared" si="19"/>
        <v>19.200000000000003</v>
      </c>
      <c r="T83" s="21">
        <f t="shared" si="20"/>
        <v>14.400000000000002</v>
      </c>
      <c r="U83" s="21">
        <f t="shared" si="21"/>
        <v>9.6000000000000014</v>
      </c>
      <c r="V83" s="21">
        <f t="shared" si="22"/>
        <v>20.400000000000002</v>
      </c>
      <c r="W83" s="21">
        <f t="shared" si="23"/>
        <v>9.6000000000000014</v>
      </c>
      <c r="X83" s="21">
        <f t="shared" si="24"/>
        <v>13.2</v>
      </c>
      <c r="Y83" s="21">
        <f t="shared" si="25"/>
        <v>8.4</v>
      </c>
      <c r="Z83" s="21">
        <f t="shared" si="26"/>
        <v>8.4</v>
      </c>
      <c r="AA83" s="21">
        <f t="shared" si="27"/>
        <v>13.2</v>
      </c>
      <c r="AB83" s="21">
        <f t="shared" si="28"/>
        <v>4.8000000000000007</v>
      </c>
      <c r="AC83" s="21">
        <f t="shared" si="29"/>
        <v>16.8</v>
      </c>
      <c r="AD83" s="24">
        <f t="shared" si="30"/>
        <v>28.800000000000004</v>
      </c>
      <c r="AF83" s="15">
        <f t="shared" si="17"/>
        <v>166.8</v>
      </c>
    </row>
    <row r="84" spans="1:32" x14ac:dyDescent="0.25">
      <c r="A84" s="75">
        <v>787</v>
      </c>
      <c r="B84" s="75" t="str">
        <f>INDEX('FY15 DataDump'!$A$2:$H$5000, MATCH('FY15 Individual Analysis'!A84, 'FY15 DataDump'!$C$2:$C$5000, 0), MATCH('FY15 DataDump'!$B$1, 'FY15 DataDump'!$A$1:$H$1))</f>
        <v>ESPRESSO</v>
      </c>
      <c r="C84" s="75" t="str">
        <f>INDEX('FY15 DataDump'!$A$2:$H$5000, MATCH('FY15 Individual Analysis'!A84, 'FY15 DataDump'!$C$2:$C$5000, 0), MATCH('FY15 DataDump'!$D$1, 'FY15 DataDump'!$A$1:$H$1))</f>
        <v>EXTRA FLAVOR</v>
      </c>
      <c r="D84" s="27">
        <f>SUMIFS('FY15 DataDump'!$E$2:$E$5000, 'FY15 DataDump'!$C$2:$C$5000, 'FY15 Individual Analysis'!$A84, 'FY15 DataDump'!$H$2:$H$5000, D$2)</f>
        <v>361</v>
      </c>
      <c r="E84" s="27">
        <f>SUMIFS('FY15 DataDump'!$E$2:$E$5000, 'FY15 DataDump'!$C$2:$C$5000, 'FY15 Individual Analysis'!$A84, 'FY15 DataDump'!$H$2:$H$5000, E$2)</f>
        <v>277</v>
      </c>
      <c r="F84" s="27">
        <f>SUMIFS('FY15 DataDump'!$E$2:$E$5000, 'FY15 DataDump'!$C$2:$C$5000, 'FY15 Individual Analysis'!$A84, 'FY15 DataDump'!$H$2:$H$5000, F$2)</f>
        <v>359</v>
      </c>
      <c r="G84" s="27">
        <f>SUMIFS('FY15 DataDump'!$E$2:$E$5000, 'FY15 DataDump'!$C$2:$C$5000, 'FY15 Individual Analysis'!$A84, 'FY15 DataDump'!$H$2:$H$5000, G$2)</f>
        <v>931</v>
      </c>
      <c r="H84" s="27">
        <f>SUMIFS('FY15 DataDump'!$E$2:$E$5000, 'FY15 DataDump'!$C$2:$C$5000, 'FY15 Individual Analysis'!$A84, 'FY15 DataDump'!$H$2:$H$5000, H$2)</f>
        <v>547</v>
      </c>
      <c r="I84" s="27">
        <f>SUMIFS('FY15 DataDump'!$E$2:$E$5000, 'FY15 DataDump'!$C$2:$C$5000, 'FY15 Individual Analysis'!$A84, 'FY15 DataDump'!$H$2:$H$5000, I$2)</f>
        <v>328</v>
      </c>
      <c r="J84" s="27">
        <f>SUMIFS('FY15 DataDump'!$E$2:$E$5000, 'FY15 DataDump'!$C$2:$C$5000, 'FY15 Individual Analysis'!$A84, 'FY15 DataDump'!$H$2:$H$5000, J$2)</f>
        <v>533</v>
      </c>
      <c r="K84" s="27">
        <f>SUMIFS('FY15 DataDump'!$E$2:$E$5000, 'FY15 DataDump'!$C$2:$C$5000, 'FY15 Individual Analysis'!$A84, 'FY15 DataDump'!$H$2:$H$5000, K$2)</f>
        <v>561</v>
      </c>
      <c r="L84" s="27">
        <f>SUMIFS('FY15 DataDump'!$E$2:$E$5000, 'FY15 DataDump'!$C$2:$C$5000, 'FY15 Individual Analysis'!$A84, 'FY15 DataDump'!$H$2:$H$5000, L$2)</f>
        <v>508</v>
      </c>
      <c r="M84" s="27">
        <f>SUMIFS('FY15 DataDump'!$E$2:$E$5000, 'FY15 DataDump'!$C$2:$C$5000, 'FY15 Individual Analysis'!$A84, 'FY15 DataDump'!$H$2:$H$5000, M$2)</f>
        <v>613</v>
      </c>
      <c r="N84" s="27">
        <f>SUMIFS('FY15 DataDump'!$E$2:$E$5000, 'FY15 DataDump'!$C$2:$C$5000, 'FY15 Individual Analysis'!$A84, 'FY15 DataDump'!$H$2:$H$5000, N$2)</f>
        <v>700</v>
      </c>
      <c r="O84" s="27">
        <f>SUMIFS('FY15 DataDump'!$E$2:$E$5000, 'FY15 DataDump'!$C$2:$C$5000, 'FY15 Individual Analysis'!$A84, 'FY15 DataDump'!$H$2:$H$5000, O$2)</f>
        <v>534</v>
      </c>
      <c r="P84" s="27">
        <f t="shared" si="18"/>
        <v>6252</v>
      </c>
      <c r="Q84" s="108">
        <f t="shared" si="16"/>
        <v>3.2451960509514467E-2</v>
      </c>
      <c r="S84" s="20">
        <f t="shared" si="19"/>
        <v>433.2</v>
      </c>
      <c r="T84" s="21">
        <f t="shared" si="20"/>
        <v>332.4</v>
      </c>
      <c r="U84" s="21">
        <f t="shared" si="21"/>
        <v>430.79999999999995</v>
      </c>
      <c r="V84" s="21">
        <f t="shared" si="22"/>
        <v>1117.1999999999998</v>
      </c>
      <c r="W84" s="21">
        <f t="shared" si="23"/>
        <v>656.4</v>
      </c>
      <c r="X84" s="21">
        <f t="shared" si="24"/>
        <v>393.59999999999997</v>
      </c>
      <c r="Y84" s="21">
        <f t="shared" si="25"/>
        <v>639.59999999999991</v>
      </c>
      <c r="Z84" s="21">
        <f t="shared" si="26"/>
        <v>673.2</v>
      </c>
      <c r="AA84" s="21">
        <f t="shared" si="27"/>
        <v>609.59999999999991</v>
      </c>
      <c r="AB84" s="21">
        <f t="shared" si="28"/>
        <v>735.6</v>
      </c>
      <c r="AC84" s="21">
        <f t="shared" si="29"/>
        <v>840</v>
      </c>
      <c r="AD84" s="24">
        <f t="shared" si="30"/>
        <v>640.79999999999995</v>
      </c>
      <c r="AF84" s="15">
        <f t="shared" si="17"/>
        <v>7502.4</v>
      </c>
    </row>
    <row r="85" spans="1:32" x14ac:dyDescent="0.25">
      <c r="A85" s="75">
        <v>789</v>
      </c>
      <c r="B85" s="75" t="str">
        <f>INDEX('FY15 DataDump'!$A$2:$H$5000, MATCH('FY15 Individual Analysis'!A85, 'FY15 DataDump'!$C$2:$C$5000, 0), MATCH('FY15 DataDump'!$B$1, 'FY15 DataDump'!$A$1:$H$1))</f>
        <v>ESPRESSO</v>
      </c>
      <c r="C85" s="75" t="str">
        <f>INDEX('FY15 DataDump'!$A$2:$H$5000, MATCH('FY15 Individual Analysis'!A85, 'FY15 DataDump'!$C$2:$C$5000, 0), MATCH('FY15 DataDump'!$D$1, 'FY15 DataDump'!$A$1:$H$1))</f>
        <v>SOY MILK/Breve</v>
      </c>
      <c r="D85" s="27">
        <f>SUMIFS('FY15 DataDump'!$E$2:$E$5000, 'FY15 DataDump'!$C$2:$C$5000, 'FY15 Individual Analysis'!$A85, 'FY15 DataDump'!$H$2:$H$5000, D$2)</f>
        <v>107</v>
      </c>
      <c r="E85" s="27">
        <f>SUMIFS('FY15 DataDump'!$E$2:$E$5000, 'FY15 DataDump'!$C$2:$C$5000, 'FY15 Individual Analysis'!$A85, 'FY15 DataDump'!$H$2:$H$5000, E$2)</f>
        <v>87</v>
      </c>
      <c r="F85" s="27">
        <f>SUMIFS('FY15 DataDump'!$E$2:$E$5000, 'FY15 DataDump'!$C$2:$C$5000, 'FY15 Individual Analysis'!$A85, 'FY15 DataDump'!$H$2:$H$5000, F$2)</f>
        <v>126</v>
      </c>
      <c r="G85" s="27">
        <f>SUMIFS('FY15 DataDump'!$E$2:$E$5000, 'FY15 DataDump'!$C$2:$C$5000, 'FY15 Individual Analysis'!$A85, 'FY15 DataDump'!$H$2:$H$5000, G$2)</f>
        <v>262</v>
      </c>
      <c r="H85" s="27">
        <f>SUMIFS('FY15 DataDump'!$E$2:$E$5000, 'FY15 DataDump'!$C$2:$C$5000, 'FY15 Individual Analysis'!$A85, 'FY15 DataDump'!$H$2:$H$5000, H$2)</f>
        <v>143</v>
      </c>
      <c r="I85" s="27">
        <f>SUMIFS('FY15 DataDump'!$E$2:$E$5000, 'FY15 DataDump'!$C$2:$C$5000, 'FY15 Individual Analysis'!$A85, 'FY15 DataDump'!$H$2:$H$5000, I$2)</f>
        <v>102</v>
      </c>
      <c r="J85" s="27">
        <f>SUMIFS('FY15 DataDump'!$E$2:$E$5000, 'FY15 DataDump'!$C$2:$C$5000, 'FY15 Individual Analysis'!$A85, 'FY15 DataDump'!$H$2:$H$5000, J$2)</f>
        <v>192</v>
      </c>
      <c r="K85" s="27">
        <f>SUMIFS('FY15 DataDump'!$E$2:$E$5000, 'FY15 DataDump'!$C$2:$C$5000, 'FY15 Individual Analysis'!$A85, 'FY15 DataDump'!$H$2:$H$5000, K$2)</f>
        <v>147</v>
      </c>
      <c r="L85" s="27">
        <f>SUMIFS('FY15 DataDump'!$E$2:$E$5000, 'FY15 DataDump'!$C$2:$C$5000, 'FY15 Individual Analysis'!$A85, 'FY15 DataDump'!$H$2:$H$5000, L$2)</f>
        <v>154</v>
      </c>
      <c r="M85" s="27">
        <f>SUMIFS('FY15 DataDump'!$E$2:$E$5000, 'FY15 DataDump'!$C$2:$C$5000, 'FY15 Individual Analysis'!$A85, 'FY15 DataDump'!$H$2:$H$5000, M$2)</f>
        <v>208</v>
      </c>
      <c r="N85" s="27">
        <f>SUMIFS('FY15 DataDump'!$E$2:$E$5000, 'FY15 DataDump'!$C$2:$C$5000, 'FY15 Individual Analysis'!$A85, 'FY15 DataDump'!$H$2:$H$5000, N$2)</f>
        <v>164</v>
      </c>
      <c r="O85" s="27">
        <f>SUMIFS('FY15 DataDump'!$E$2:$E$5000, 'FY15 DataDump'!$C$2:$C$5000, 'FY15 Individual Analysis'!$A85, 'FY15 DataDump'!$H$2:$H$5000, O$2)</f>
        <v>136</v>
      </c>
      <c r="P85" s="27">
        <f t="shared" si="18"/>
        <v>1828</v>
      </c>
      <c r="Q85" s="108">
        <f t="shared" si="16"/>
        <v>9.4885130856353882E-3</v>
      </c>
      <c r="S85" s="20">
        <f t="shared" si="19"/>
        <v>128.39999999999998</v>
      </c>
      <c r="T85" s="21">
        <f t="shared" si="20"/>
        <v>104.4</v>
      </c>
      <c r="U85" s="21">
        <f t="shared" si="21"/>
        <v>151.19999999999999</v>
      </c>
      <c r="V85" s="21">
        <f t="shared" si="22"/>
        <v>314.39999999999998</v>
      </c>
      <c r="W85" s="21">
        <f t="shared" si="23"/>
        <v>171.6</v>
      </c>
      <c r="X85" s="21">
        <f t="shared" si="24"/>
        <v>122.39999999999999</v>
      </c>
      <c r="Y85" s="21">
        <f t="shared" si="25"/>
        <v>230.39999999999998</v>
      </c>
      <c r="Z85" s="21">
        <f t="shared" si="26"/>
        <v>176.39999999999998</v>
      </c>
      <c r="AA85" s="21">
        <f t="shared" si="27"/>
        <v>184.8</v>
      </c>
      <c r="AB85" s="21">
        <f t="shared" si="28"/>
        <v>249.6</v>
      </c>
      <c r="AC85" s="21">
        <f t="shared" si="29"/>
        <v>196.8</v>
      </c>
      <c r="AD85" s="24">
        <f t="shared" si="30"/>
        <v>163.19999999999999</v>
      </c>
      <c r="AF85" s="15">
        <f t="shared" si="17"/>
        <v>2193.6</v>
      </c>
    </row>
    <row r="86" spans="1:32" x14ac:dyDescent="0.25">
      <c r="A86" s="75">
        <v>790</v>
      </c>
      <c r="B86" s="75" t="str">
        <f>INDEX('FY15 DataDump'!$A$2:$H$5000, MATCH('FY15 Individual Analysis'!A86, 'FY15 DataDump'!$C$2:$C$5000, 0), MATCH('FY15 DataDump'!$B$1, 'FY15 DataDump'!$A$1:$H$1))</f>
        <v>ESPRESSO</v>
      </c>
      <c r="C86" s="75" t="str">
        <f>INDEX('FY15 DataDump'!$A$2:$H$5000, MATCH('FY15 Individual Analysis'!A86, 'FY15 DataDump'!$C$2:$C$5000, 0), MATCH('FY15 DataDump'!$D$1, 'FY15 DataDump'!$A$1:$H$1))</f>
        <v>Empty Cup</v>
      </c>
      <c r="D86" s="27">
        <f>SUMIFS('FY15 DataDump'!$E$2:$E$5000, 'FY15 DataDump'!$C$2:$C$5000, 'FY15 Individual Analysis'!$A86, 'FY15 DataDump'!$H$2:$H$5000, D$2)</f>
        <v>231</v>
      </c>
      <c r="E86" s="27">
        <f>SUMIFS('FY15 DataDump'!$E$2:$E$5000, 'FY15 DataDump'!$C$2:$C$5000, 'FY15 Individual Analysis'!$A86, 'FY15 DataDump'!$H$2:$H$5000, E$2)</f>
        <v>153</v>
      </c>
      <c r="F86" s="27">
        <f>SUMIFS('FY15 DataDump'!$E$2:$E$5000, 'FY15 DataDump'!$C$2:$C$5000, 'FY15 Individual Analysis'!$A86, 'FY15 DataDump'!$H$2:$H$5000, F$2)</f>
        <v>181</v>
      </c>
      <c r="G86" s="27">
        <f>SUMIFS('FY15 DataDump'!$E$2:$E$5000, 'FY15 DataDump'!$C$2:$C$5000, 'FY15 Individual Analysis'!$A86, 'FY15 DataDump'!$H$2:$H$5000, G$2)</f>
        <v>298</v>
      </c>
      <c r="H86" s="27">
        <f>SUMIFS('FY15 DataDump'!$E$2:$E$5000, 'FY15 DataDump'!$C$2:$C$5000, 'FY15 Individual Analysis'!$A86, 'FY15 DataDump'!$H$2:$H$5000, H$2)</f>
        <v>183</v>
      </c>
      <c r="I86" s="27">
        <f>SUMIFS('FY15 DataDump'!$E$2:$E$5000, 'FY15 DataDump'!$C$2:$C$5000, 'FY15 Individual Analysis'!$A86, 'FY15 DataDump'!$H$2:$H$5000, I$2)</f>
        <v>192</v>
      </c>
      <c r="J86" s="27">
        <f>SUMIFS('FY15 DataDump'!$E$2:$E$5000, 'FY15 DataDump'!$C$2:$C$5000, 'FY15 Individual Analysis'!$A86, 'FY15 DataDump'!$H$2:$H$5000, J$2)</f>
        <v>216</v>
      </c>
      <c r="K86" s="27">
        <f>SUMIFS('FY15 DataDump'!$E$2:$E$5000, 'FY15 DataDump'!$C$2:$C$5000, 'FY15 Individual Analysis'!$A86, 'FY15 DataDump'!$H$2:$H$5000, K$2)</f>
        <v>221</v>
      </c>
      <c r="L86" s="27">
        <f>SUMIFS('FY15 DataDump'!$E$2:$E$5000, 'FY15 DataDump'!$C$2:$C$5000, 'FY15 Individual Analysis'!$A86, 'FY15 DataDump'!$H$2:$H$5000, L$2)</f>
        <v>217</v>
      </c>
      <c r="M86" s="27">
        <f>SUMIFS('FY15 DataDump'!$E$2:$E$5000, 'FY15 DataDump'!$C$2:$C$5000, 'FY15 Individual Analysis'!$A86, 'FY15 DataDump'!$H$2:$H$5000, M$2)</f>
        <v>294</v>
      </c>
      <c r="N86" s="27">
        <f>SUMIFS('FY15 DataDump'!$E$2:$E$5000, 'FY15 DataDump'!$C$2:$C$5000, 'FY15 Individual Analysis'!$A86, 'FY15 DataDump'!$H$2:$H$5000, N$2)</f>
        <v>308</v>
      </c>
      <c r="O86" s="27">
        <f>SUMIFS('FY15 DataDump'!$E$2:$E$5000, 'FY15 DataDump'!$C$2:$C$5000, 'FY15 Individual Analysis'!$A86, 'FY15 DataDump'!$H$2:$H$5000, O$2)</f>
        <v>249</v>
      </c>
      <c r="P86" s="27">
        <f t="shared" si="18"/>
        <v>2743</v>
      </c>
      <c r="Q86" s="108">
        <f t="shared" si="16"/>
        <v>1.4237960281125749E-2</v>
      </c>
      <c r="S86" s="20">
        <f t="shared" si="19"/>
        <v>277.2</v>
      </c>
      <c r="T86" s="21">
        <f t="shared" si="20"/>
        <v>183.6</v>
      </c>
      <c r="U86" s="21">
        <f t="shared" si="21"/>
        <v>217.20000000000002</v>
      </c>
      <c r="V86" s="21">
        <f t="shared" si="22"/>
        <v>357.6</v>
      </c>
      <c r="W86" s="21">
        <f t="shared" si="23"/>
        <v>219.60000000000002</v>
      </c>
      <c r="X86" s="21">
        <f t="shared" si="24"/>
        <v>230.4</v>
      </c>
      <c r="Y86" s="21">
        <f t="shared" si="25"/>
        <v>259.2</v>
      </c>
      <c r="Z86" s="21">
        <f t="shared" si="26"/>
        <v>265.2</v>
      </c>
      <c r="AA86" s="21">
        <f t="shared" si="27"/>
        <v>260.39999999999998</v>
      </c>
      <c r="AB86" s="21">
        <f t="shared" si="28"/>
        <v>352.8</v>
      </c>
      <c r="AC86" s="21">
        <f t="shared" si="29"/>
        <v>369.59999999999997</v>
      </c>
      <c r="AD86" s="24">
        <f t="shared" si="30"/>
        <v>298.8</v>
      </c>
      <c r="AF86" s="15">
        <f t="shared" si="17"/>
        <v>3291.6</v>
      </c>
    </row>
    <row r="87" spans="1:32" x14ac:dyDescent="0.25">
      <c r="A87" s="75">
        <v>793</v>
      </c>
      <c r="B87" s="75" t="str">
        <f>INDEX('FY15 DataDump'!$A$2:$H$5000, MATCH('FY15 Individual Analysis'!A87, 'FY15 DataDump'!$C$2:$C$5000, 0), MATCH('FY15 DataDump'!$B$1, 'FY15 DataDump'!$A$1:$H$1))</f>
        <v>ESPRESSO</v>
      </c>
      <c r="C87" s="75" t="str">
        <f>INDEX('FY15 DataDump'!$A$2:$H$5000, MATCH('FY15 Individual Analysis'!A87, 'FY15 DataDump'!$C$2:$C$5000, 0), MATCH('FY15 DataDump'!$D$1, 'FY15 DataDump'!$A$1:$H$1))</f>
        <v>Iced Coffee 12 oz.</v>
      </c>
      <c r="D87" s="27">
        <f>SUMIFS('FY15 DataDump'!$E$2:$E$5000, 'FY15 DataDump'!$C$2:$C$5000, 'FY15 Individual Analysis'!$A87, 'FY15 DataDump'!$H$2:$H$5000, D$2)</f>
        <v>64</v>
      </c>
      <c r="E87" s="27">
        <f>SUMIFS('FY15 DataDump'!$E$2:$E$5000, 'FY15 DataDump'!$C$2:$C$5000, 'FY15 Individual Analysis'!$A87, 'FY15 DataDump'!$H$2:$H$5000, E$2)</f>
        <v>64</v>
      </c>
      <c r="F87" s="27">
        <f>SUMIFS('FY15 DataDump'!$E$2:$E$5000, 'FY15 DataDump'!$C$2:$C$5000, 'FY15 Individual Analysis'!$A87, 'FY15 DataDump'!$H$2:$H$5000, F$2)</f>
        <v>28</v>
      </c>
      <c r="G87" s="27">
        <f>SUMIFS('FY15 DataDump'!$E$2:$E$5000, 'FY15 DataDump'!$C$2:$C$5000, 'FY15 Individual Analysis'!$A87, 'FY15 DataDump'!$H$2:$H$5000, G$2)</f>
        <v>23</v>
      </c>
      <c r="H87" s="27">
        <f>SUMIFS('FY15 DataDump'!$E$2:$E$5000, 'FY15 DataDump'!$C$2:$C$5000, 'FY15 Individual Analysis'!$A87, 'FY15 DataDump'!$H$2:$H$5000, H$2)</f>
        <v>5</v>
      </c>
      <c r="I87" s="27">
        <f>SUMIFS('FY15 DataDump'!$E$2:$E$5000, 'FY15 DataDump'!$C$2:$C$5000, 'FY15 Individual Analysis'!$A87, 'FY15 DataDump'!$H$2:$H$5000, I$2)</f>
        <v>3</v>
      </c>
      <c r="J87" s="27">
        <f>SUMIFS('FY15 DataDump'!$E$2:$E$5000, 'FY15 DataDump'!$C$2:$C$5000, 'FY15 Individual Analysis'!$A87, 'FY15 DataDump'!$H$2:$H$5000, J$2)</f>
        <v>10</v>
      </c>
      <c r="K87" s="27">
        <f>SUMIFS('FY15 DataDump'!$E$2:$E$5000, 'FY15 DataDump'!$C$2:$C$5000, 'FY15 Individual Analysis'!$A87, 'FY15 DataDump'!$H$2:$H$5000, K$2)</f>
        <v>7</v>
      </c>
      <c r="L87" s="27">
        <f>SUMIFS('FY15 DataDump'!$E$2:$E$5000, 'FY15 DataDump'!$C$2:$C$5000, 'FY15 Individual Analysis'!$A87, 'FY15 DataDump'!$H$2:$H$5000, L$2)</f>
        <v>12</v>
      </c>
      <c r="M87" s="27">
        <f>SUMIFS('FY15 DataDump'!$E$2:$E$5000, 'FY15 DataDump'!$C$2:$C$5000, 'FY15 Individual Analysis'!$A87, 'FY15 DataDump'!$H$2:$H$5000, M$2)</f>
        <v>26</v>
      </c>
      <c r="N87" s="27">
        <f>SUMIFS('FY15 DataDump'!$E$2:$E$5000, 'FY15 DataDump'!$C$2:$C$5000, 'FY15 Individual Analysis'!$A87, 'FY15 DataDump'!$H$2:$H$5000, N$2)</f>
        <v>33</v>
      </c>
      <c r="O87" s="27">
        <f>SUMIFS('FY15 DataDump'!$E$2:$E$5000, 'FY15 DataDump'!$C$2:$C$5000, 'FY15 Individual Analysis'!$A87, 'FY15 DataDump'!$H$2:$H$5000, O$2)</f>
        <v>60</v>
      </c>
      <c r="P87" s="27">
        <f t="shared" si="18"/>
        <v>335</v>
      </c>
      <c r="Q87" s="108">
        <f t="shared" si="16"/>
        <v>1.7388686453434655E-3</v>
      </c>
      <c r="S87" s="20">
        <f t="shared" si="19"/>
        <v>76.8</v>
      </c>
      <c r="T87" s="21">
        <f t="shared" si="20"/>
        <v>76.8</v>
      </c>
      <c r="U87" s="21">
        <f t="shared" si="21"/>
        <v>33.6</v>
      </c>
      <c r="V87" s="21">
        <f t="shared" si="22"/>
        <v>27.6</v>
      </c>
      <c r="W87" s="21">
        <f t="shared" si="23"/>
        <v>6</v>
      </c>
      <c r="X87" s="21">
        <f t="shared" si="24"/>
        <v>3.6</v>
      </c>
      <c r="Y87" s="21">
        <f t="shared" si="25"/>
        <v>12</v>
      </c>
      <c r="Z87" s="21">
        <f t="shared" si="26"/>
        <v>8.4</v>
      </c>
      <c r="AA87" s="21">
        <f t="shared" si="27"/>
        <v>14.4</v>
      </c>
      <c r="AB87" s="21">
        <f t="shared" si="28"/>
        <v>31.2</v>
      </c>
      <c r="AC87" s="21">
        <f t="shared" si="29"/>
        <v>39.6</v>
      </c>
      <c r="AD87" s="24">
        <f t="shared" si="30"/>
        <v>72</v>
      </c>
      <c r="AF87" s="15">
        <f t="shared" si="17"/>
        <v>402</v>
      </c>
    </row>
    <row r="88" spans="1:32" x14ac:dyDescent="0.25">
      <c r="A88" s="75">
        <v>794</v>
      </c>
      <c r="B88" s="75" t="str">
        <f>INDEX('FY15 DataDump'!$A$2:$H$5000, MATCH('FY15 Individual Analysis'!A88, 'FY15 DataDump'!$C$2:$C$5000, 0), MATCH('FY15 DataDump'!$B$1, 'FY15 DataDump'!$A$1:$H$1))</f>
        <v>ESPRESSO</v>
      </c>
      <c r="C88" s="75" t="str">
        <f>INDEX('FY15 DataDump'!$A$2:$H$5000, MATCH('FY15 Individual Analysis'!A88, 'FY15 DataDump'!$C$2:$C$5000, 0), MATCH('FY15 DataDump'!$D$1, 'FY15 DataDump'!$A$1:$H$1))</f>
        <v>Iced Coffee 16 oz.</v>
      </c>
      <c r="D88" s="27">
        <f>SUMIFS('FY15 DataDump'!$E$2:$E$5000, 'FY15 DataDump'!$C$2:$C$5000, 'FY15 Individual Analysis'!$A88, 'FY15 DataDump'!$H$2:$H$5000, D$2)</f>
        <v>72</v>
      </c>
      <c r="E88" s="27">
        <f>SUMIFS('FY15 DataDump'!$E$2:$E$5000, 'FY15 DataDump'!$C$2:$C$5000, 'FY15 Individual Analysis'!$A88, 'FY15 DataDump'!$H$2:$H$5000, E$2)</f>
        <v>61</v>
      </c>
      <c r="F88" s="27">
        <f>SUMIFS('FY15 DataDump'!$E$2:$E$5000, 'FY15 DataDump'!$C$2:$C$5000, 'FY15 Individual Analysis'!$A88, 'FY15 DataDump'!$H$2:$H$5000, F$2)</f>
        <v>55</v>
      </c>
      <c r="G88" s="27">
        <f>SUMIFS('FY15 DataDump'!$E$2:$E$5000, 'FY15 DataDump'!$C$2:$C$5000, 'FY15 Individual Analysis'!$A88, 'FY15 DataDump'!$H$2:$H$5000, G$2)</f>
        <v>39</v>
      </c>
      <c r="H88" s="27">
        <f>SUMIFS('FY15 DataDump'!$E$2:$E$5000, 'FY15 DataDump'!$C$2:$C$5000, 'FY15 Individual Analysis'!$A88, 'FY15 DataDump'!$H$2:$H$5000, H$2)</f>
        <v>14</v>
      </c>
      <c r="I88" s="27">
        <f>SUMIFS('FY15 DataDump'!$E$2:$E$5000, 'FY15 DataDump'!$C$2:$C$5000, 'FY15 Individual Analysis'!$A88, 'FY15 DataDump'!$H$2:$H$5000, I$2)</f>
        <v>8</v>
      </c>
      <c r="J88" s="27">
        <f>SUMIFS('FY15 DataDump'!$E$2:$E$5000, 'FY15 DataDump'!$C$2:$C$5000, 'FY15 Individual Analysis'!$A88, 'FY15 DataDump'!$H$2:$H$5000, J$2)</f>
        <v>13</v>
      </c>
      <c r="K88" s="27">
        <f>SUMIFS('FY15 DataDump'!$E$2:$E$5000, 'FY15 DataDump'!$C$2:$C$5000, 'FY15 Individual Analysis'!$A88, 'FY15 DataDump'!$H$2:$H$5000, K$2)</f>
        <v>16</v>
      </c>
      <c r="L88" s="27">
        <f>SUMIFS('FY15 DataDump'!$E$2:$E$5000, 'FY15 DataDump'!$C$2:$C$5000, 'FY15 Individual Analysis'!$A88, 'FY15 DataDump'!$H$2:$H$5000, L$2)</f>
        <v>26</v>
      </c>
      <c r="M88" s="27">
        <f>SUMIFS('FY15 DataDump'!$E$2:$E$5000, 'FY15 DataDump'!$C$2:$C$5000, 'FY15 Individual Analysis'!$A88, 'FY15 DataDump'!$H$2:$H$5000, M$2)</f>
        <v>44</v>
      </c>
      <c r="N88" s="27">
        <f>SUMIFS('FY15 DataDump'!$E$2:$E$5000, 'FY15 DataDump'!$C$2:$C$5000, 'FY15 Individual Analysis'!$A88, 'FY15 DataDump'!$H$2:$H$5000, N$2)</f>
        <v>72</v>
      </c>
      <c r="O88" s="27">
        <f>SUMIFS('FY15 DataDump'!$E$2:$E$5000, 'FY15 DataDump'!$C$2:$C$5000, 'FY15 Individual Analysis'!$A88, 'FY15 DataDump'!$H$2:$H$5000, O$2)</f>
        <v>75</v>
      </c>
      <c r="P88" s="27">
        <f t="shared" si="18"/>
        <v>495</v>
      </c>
      <c r="Q88" s="108">
        <f t="shared" si="16"/>
        <v>2.5693730729701952E-3</v>
      </c>
      <c r="S88" s="20">
        <f t="shared" si="19"/>
        <v>86.399999999999991</v>
      </c>
      <c r="T88" s="21">
        <f t="shared" si="20"/>
        <v>73.2</v>
      </c>
      <c r="U88" s="21">
        <f t="shared" si="21"/>
        <v>66</v>
      </c>
      <c r="V88" s="21">
        <f t="shared" si="22"/>
        <v>46.8</v>
      </c>
      <c r="W88" s="21">
        <f t="shared" si="23"/>
        <v>16.8</v>
      </c>
      <c r="X88" s="21">
        <f t="shared" si="24"/>
        <v>9.6</v>
      </c>
      <c r="Y88" s="21">
        <f t="shared" si="25"/>
        <v>15.6</v>
      </c>
      <c r="Z88" s="21">
        <f t="shared" si="26"/>
        <v>19.2</v>
      </c>
      <c r="AA88" s="21">
        <f t="shared" si="27"/>
        <v>31.2</v>
      </c>
      <c r="AB88" s="21">
        <f t="shared" si="28"/>
        <v>52.800000000000004</v>
      </c>
      <c r="AC88" s="21">
        <f t="shared" si="29"/>
        <v>86.399999999999991</v>
      </c>
      <c r="AD88" s="24">
        <f t="shared" si="30"/>
        <v>90</v>
      </c>
      <c r="AF88" s="15">
        <f t="shared" si="17"/>
        <v>594</v>
      </c>
    </row>
    <row r="89" spans="1:32" x14ac:dyDescent="0.25">
      <c r="A89" s="75">
        <v>795</v>
      </c>
      <c r="B89" s="75" t="str">
        <f>INDEX('FY15 DataDump'!$A$2:$H$5000, MATCH('FY15 Individual Analysis'!A89, 'FY15 DataDump'!$C$2:$C$5000, 0), MATCH('FY15 DataDump'!$B$1, 'FY15 DataDump'!$A$1:$H$1))</f>
        <v>ESPRESSO</v>
      </c>
      <c r="C89" s="75" t="str">
        <f>INDEX('FY15 DataDump'!$A$2:$H$5000, MATCH('FY15 Individual Analysis'!A89, 'FY15 DataDump'!$C$2:$C$5000, 0), MATCH('FY15 DataDump'!$D$1, 'FY15 DataDump'!$A$1:$H$1))</f>
        <v>Iced Coffee 20 oz.</v>
      </c>
      <c r="D89" s="27">
        <f>SUMIFS('FY15 DataDump'!$E$2:$E$5000, 'FY15 DataDump'!$C$2:$C$5000, 'FY15 Individual Analysis'!$A89, 'FY15 DataDump'!$H$2:$H$5000, D$2)</f>
        <v>42</v>
      </c>
      <c r="E89" s="27">
        <f>SUMIFS('FY15 DataDump'!$E$2:$E$5000, 'FY15 DataDump'!$C$2:$C$5000, 'FY15 Individual Analysis'!$A89, 'FY15 DataDump'!$H$2:$H$5000, E$2)</f>
        <v>18</v>
      </c>
      <c r="F89" s="27">
        <f>SUMIFS('FY15 DataDump'!$E$2:$E$5000, 'FY15 DataDump'!$C$2:$C$5000, 'FY15 Individual Analysis'!$A89, 'FY15 DataDump'!$H$2:$H$5000, F$2)</f>
        <v>18</v>
      </c>
      <c r="G89" s="27">
        <f>SUMIFS('FY15 DataDump'!$E$2:$E$5000, 'FY15 DataDump'!$C$2:$C$5000, 'FY15 Individual Analysis'!$A89, 'FY15 DataDump'!$H$2:$H$5000, G$2)</f>
        <v>34</v>
      </c>
      <c r="H89" s="27">
        <f>SUMIFS('FY15 DataDump'!$E$2:$E$5000, 'FY15 DataDump'!$C$2:$C$5000, 'FY15 Individual Analysis'!$A89, 'FY15 DataDump'!$H$2:$H$5000, H$2)</f>
        <v>18</v>
      </c>
      <c r="I89" s="27">
        <f>SUMIFS('FY15 DataDump'!$E$2:$E$5000, 'FY15 DataDump'!$C$2:$C$5000, 'FY15 Individual Analysis'!$A89, 'FY15 DataDump'!$H$2:$H$5000, I$2)</f>
        <v>7</v>
      </c>
      <c r="J89" s="27">
        <f>SUMIFS('FY15 DataDump'!$E$2:$E$5000, 'FY15 DataDump'!$C$2:$C$5000, 'FY15 Individual Analysis'!$A89, 'FY15 DataDump'!$H$2:$H$5000, J$2)</f>
        <v>19</v>
      </c>
      <c r="K89" s="27">
        <f>SUMIFS('FY15 DataDump'!$E$2:$E$5000, 'FY15 DataDump'!$C$2:$C$5000, 'FY15 Individual Analysis'!$A89, 'FY15 DataDump'!$H$2:$H$5000, K$2)</f>
        <v>17</v>
      </c>
      <c r="L89" s="27">
        <f>SUMIFS('FY15 DataDump'!$E$2:$E$5000, 'FY15 DataDump'!$C$2:$C$5000, 'FY15 Individual Analysis'!$A89, 'FY15 DataDump'!$H$2:$H$5000, L$2)</f>
        <v>8</v>
      </c>
      <c r="M89" s="27">
        <f>SUMIFS('FY15 DataDump'!$E$2:$E$5000, 'FY15 DataDump'!$C$2:$C$5000, 'FY15 Individual Analysis'!$A89, 'FY15 DataDump'!$H$2:$H$5000, M$2)</f>
        <v>26</v>
      </c>
      <c r="N89" s="27">
        <f>SUMIFS('FY15 DataDump'!$E$2:$E$5000, 'FY15 DataDump'!$C$2:$C$5000, 'FY15 Individual Analysis'!$A89, 'FY15 DataDump'!$H$2:$H$5000, N$2)</f>
        <v>23</v>
      </c>
      <c r="O89" s="27">
        <f>SUMIFS('FY15 DataDump'!$E$2:$E$5000, 'FY15 DataDump'!$C$2:$C$5000, 'FY15 Individual Analysis'!$A89, 'FY15 DataDump'!$H$2:$H$5000, O$2)</f>
        <v>32</v>
      </c>
      <c r="P89" s="27">
        <f t="shared" si="18"/>
        <v>262</v>
      </c>
      <c r="Q89" s="108">
        <f t="shared" si="16"/>
        <v>1.35995100023877E-3</v>
      </c>
      <c r="S89" s="20">
        <f t="shared" si="19"/>
        <v>50.399999999999991</v>
      </c>
      <c r="T89" s="21">
        <f t="shared" si="20"/>
        <v>21.599999999999998</v>
      </c>
      <c r="U89" s="21">
        <f t="shared" si="21"/>
        <v>21.599999999999998</v>
      </c>
      <c r="V89" s="21">
        <f t="shared" si="22"/>
        <v>40.799999999999997</v>
      </c>
      <c r="W89" s="21">
        <f t="shared" si="23"/>
        <v>21.599999999999998</v>
      </c>
      <c r="X89" s="21">
        <f t="shared" si="24"/>
        <v>8.3999999999999986</v>
      </c>
      <c r="Y89" s="21">
        <f t="shared" si="25"/>
        <v>22.799999999999997</v>
      </c>
      <c r="Z89" s="21">
        <f t="shared" si="26"/>
        <v>20.399999999999999</v>
      </c>
      <c r="AA89" s="21">
        <f t="shared" si="27"/>
        <v>9.6</v>
      </c>
      <c r="AB89" s="21">
        <f t="shared" si="28"/>
        <v>31.199999999999996</v>
      </c>
      <c r="AC89" s="21">
        <f t="shared" si="29"/>
        <v>27.599999999999994</v>
      </c>
      <c r="AD89" s="24">
        <f t="shared" si="30"/>
        <v>38.4</v>
      </c>
      <c r="AF89" s="15">
        <f t="shared" si="17"/>
        <v>314.39999999999998</v>
      </c>
    </row>
    <row r="90" spans="1:32" x14ac:dyDescent="0.25">
      <c r="A90" s="75">
        <v>798</v>
      </c>
      <c r="B90" s="75" t="str">
        <f>INDEX('FY15 DataDump'!$A$2:$H$5000, MATCH('FY15 Individual Analysis'!A90, 'FY15 DataDump'!$C$2:$C$5000, 0), MATCH('FY15 DataDump'!$B$1, 'FY15 DataDump'!$A$1:$H$1))</f>
        <v>DRINKS</v>
      </c>
      <c r="C90" s="75" t="str">
        <f>INDEX('FY15 DataDump'!$A$2:$H$5000, MATCH('FY15 Individual Analysis'!A90, 'FY15 DataDump'!$C$2:$C$5000, 0), MATCH('FY15 DataDump'!$D$1, 'FY15 DataDump'!$A$1:$H$1))</f>
        <v>Milk Tea Meduim</v>
      </c>
      <c r="D90" s="27">
        <f>SUMIFS('FY15 DataDump'!$E$2:$E$5000, 'FY15 DataDump'!$C$2:$C$5000, 'FY15 Individual Analysis'!$A90, 'FY15 DataDump'!$H$2:$H$5000, D$2)</f>
        <v>0</v>
      </c>
      <c r="E90" s="27">
        <f>SUMIFS('FY15 DataDump'!$E$2:$E$5000, 'FY15 DataDump'!$C$2:$C$5000, 'FY15 Individual Analysis'!$A90, 'FY15 DataDump'!$H$2:$H$5000, E$2)</f>
        <v>0</v>
      </c>
      <c r="F90" s="27">
        <f>SUMIFS('FY15 DataDump'!$E$2:$E$5000, 'FY15 DataDump'!$C$2:$C$5000, 'FY15 Individual Analysis'!$A90, 'FY15 DataDump'!$H$2:$H$5000, F$2)</f>
        <v>0</v>
      </c>
      <c r="G90" s="27">
        <f>SUMIFS('FY15 DataDump'!$E$2:$E$5000, 'FY15 DataDump'!$C$2:$C$5000, 'FY15 Individual Analysis'!$A90, 'FY15 DataDump'!$H$2:$H$5000, G$2)</f>
        <v>0</v>
      </c>
      <c r="H90" s="27">
        <f>SUMIFS('FY15 DataDump'!$E$2:$E$5000, 'FY15 DataDump'!$C$2:$C$5000, 'FY15 Individual Analysis'!$A90, 'FY15 DataDump'!$H$2:$H$5000, H$2)</f>
        <v>0</v>
      </c>
      <c r="I90" s="27">
        <f>SUMIFS('FY15 DataDump'!$E$2:$E$5000, 'FY15 DataDump'!$C$2:$C$5000, 'FY15 Individual Analysis'!$A90, 'FY15 DataDump'!$H$2:$H$5000, I$2)</f>
        <v>0</v>
      </c>
      <c r="J90" s="27">
        <f>SUMIFS('FY15 DataDump'!$E$2:$E$5000, 'FY15 DataDump'!$C$2:$C$5000, 'FY15 Individual Analysis'!$A90, 'FY15 DataDump'!$H$2:$H$5000, J$2)</f>
        <v>0</v>
      </c>
      <c r="K90" s="27">
        <f>SUMIFS('FY15 DataDump'!$E$2:$E$5000, 'FY15 DataDump'!$C$2:$C$5000, 'FY15 Individual Analysis'!$A90, 'FY15 DataDump'!$H$2:$H$5000, K$2)</f>
        <v>0</v>
      </c>
      <c r="L90" s="27">
        <f>SUMIFS('FY15 DataDump'!$E$2:$E$5000, 'FY15 DataDump'!$C$2:$C$5000, 'FY15 Individual Analysis'!$A90, 'FY15 DataDump'!$H$2:$H$5000, L$2)</f>
        <v>0</v>
      </c>
      <c r="M90" s="27">
        <f>SUMIFS('FY15 DataDump'!$E$2:$E$5000, 'FY15 DataDump'!$C$2:$C$5000, 'FY15 Individual Analysis'!$A90, 'FY15 DataDump'!$H$2:$H$5000, M$2)</f>
        <v>0</v>
      </c>
      <c r="N90" s="27">
        <f>SUMIFS('FY15 DataDump'!$E$2:$E$5000, 'FY15 DataDump'!$C$2:$C$5000, 'FY15 Individual Analysis'!$A90, 'FY15 DataDump'!$H$2:$H$5000, N$2)</f>
        <v>0</v>
      </c>
      <c r="O90" s="27">
        <f>SUMIFS('FY15 DataDump'!$E$2:$E$5000, 'FY15 DataDump'!$C$2:$C$5000, 'FY15 Individual Analysis'!$A90, 'FY15 DataDump'!$H$2:$H$5000, O$2)</f>
        <v>1</v>
      </c>
      <c r="P90" s="27">
        <f t="shared" si="18"/>
        <v>1</v>
      </c>
      <c r="Q90" s="108">
        <f t="shared" si="16"/>
        <v>5.1906526726670609E-6</v>
      </c>
      <c r="S90" s="20">
        <f t="shared" si="19"/>
        <v>0</v>
      </c>
      <c r="T90" s="21">
        <f t="shared" si="20"/>
        <v>0</v>
      </c>
      <c r="U90" s="21">
        <f t="shared" si="21"/>
        <v>0</v>
      </c>
      <c r="V90" s="21">
        <f t="shared" si="22"/>
        <v>0</v>
      </c>
      <c r="W90" s="21">
        <f t="shared" si="23"/>
        <v>0</v>
      </c>
      <c r="X90" s="21">
        <f t="shared" si="24"/>
        <v>0</v>
      </c>
      <c r="Y90" s="21">
        <f t="shared" si="25"/>
        <v>0</v>
      </c>
      <c r="Z90" s="21">
        <f t="shared" si="26"/>
        <v>0</v>
      </c>
      <c r="AA90" s="21">
        <f t="shared" si="27"/>
        <v>0</v>
      </c>
      <c r="AB90" s="21">
        <f t="shared" si="28"/>
        <v>0</v>
      </c>
      <c r="AC90" s="21">
        <f t="shared" si="29"/>
        <v>0</v>
      </c>
      <c r="AD90" s="24">
        <f t="shared" si="30"/>
        <v>1.2</v>
      </c>
      <c r="AF90" s="15">
        <f t="shared" si="17"/>
        <v>1.2</v>
      </c>
    </row>
    <row r="91" spans="1:32" x14ac:dyDescent="0.25">
      <c r="A91" s="75">
        <v>898</v>
      </c>
      <c r="B91" s="75" t="str">
        <f>INDEX('FY15 DataDump'!$A$2:$H$5000, MATCH('FY15 Individual Analysis'!A91, 'FY15 DataDump'!$C$2:$C$5000, 0), MATCH('FY15 DataDump'!$B$1, 'FY15 DataDump'!$A$1:$H$1))</f>
        <v>DRINKS</v>
      </c>
      <c r="C91" s="75" t="str">
        <f>INDEX('FY15 DataDump'!$A$2:$H$5000, MATCH('FY15 Individual Analysis'!A91, 'FY15 DataDump'!$C$2:$C$5000, 0), MATCH('FY15 DataDump'!$D$1, 'FY15 DataDump'!$A$1:$H$1))</f>
        <v>Extra Tapioca</v>
      </c>
      <c r="D91" s="27">
        <f>SUMIFS('FY15 DataDump'!$E$2:$E$5000, 'FY15 DataDump'!$C$2:$C$5000, 'FY15 Individual Analysis'!$A91, 'FY15 DataDump'!$H$2:$H$5000, D$2)</f>
        <v>0</v>
      </c>
      <c r="E91" s="27">
        <f>SUMIFS('FY15 DataDump'!$E$2:$E$5000, 'FY15 DataDump'!$C$2:$C$5000, 'FY15 Individual Analysis'!$A91, 'FY15 DataDump'!$H$2:$H$5000, E$2)</f>
        <v>0</v>
      </c>
      <c r="F91" s="27">
        <f>SUMIFS('FY15 DataDump'!$E$2:$E$5000, 'FY15 DataDump'!$C$2:$C$5000, 'FY15 Individual Analysis'!$A91, 'FY15 DataDump'!$H$2:$H$5000, F$2)</f>
        <v>3</v>
      </c>
      <c r="G91" s="27">
        <f>SUMIFS('FY15 DataDump'!$E$2:$E$5000, 'FY15 DataDump'!$C$2:$C$5000, 'FY15 Individual Analysis'!$A91, 'FY15 DataDump'!$H$2:$H$5000, G$2)</f>
        <v>12</v>
      </c>
      <c r="H91" s="27">
        <f>SUMIFS('FY15 DataDump'!$E$2:$E$5000, 'FY15 DataDump'!$C$2:$C$5000, 'FY15 Individual Analysis'!$A91, 'FY15 DataDump'!$H$2:$H$5000, H$2)</f>
        <v>6</v>
      </c>
      <c r="I91" s="27">
        <f>SUMIFS('FY15 DataDump'!$E$2:$E$5000, 'FY15 DataDump'!$C$2:$C$5000, 'FY15 Individual Analysis'!$A91, 'FY15 DataDump'!$H$2:$H$5000, I$2)</f>
        <v>1</v>
      </c>
      <c r="J91" s="27">
        <f>SUMIFS('FY15 DataDump'!$E$2:$E$5000, 'FY15 DataDump'!$C$2:$C$5000, 'FY15 Individual Analysis'!$A91, 'FY15 DataDump'!$H$2:$H$5000, J$2)</f>
        <v>6</v>
      </c>
      <c r="K91" s="27">
        <f>SUMIFS('FY15 DataDump'!$E$2:$E$5000, 'FY15 DataDump'!$C$2:$C$5000, 'FY15 Individual Analysis'!$A91, 'FY15 DataDump'!$H$2:$H$5000, K$2)</f>
        <v>6</v>
      </c>
      <c r="L91" s="27">
        <f>SUMIFS('FY15 DataDump'!$E$2:$E$5000, 'FY15 DataDump'!$C$2:$C$5000, 'FY15 Individual Analysis'!$A91, 'FY15 DataDump'!$H$2:$H$5000, L$2)</f>
        <v>16</v>
      </c>
      <c r="M91" s="27">
        <f>SUMIFS('FY15 DataDump'!$E$2:$E$5000, 'FY15 DataDump'!$C$2:$C$5000, 'FY15 Individual Analysis'!$A91, 'FY15 DataDump'!$H$2:$H$5000, M$2)</f>
        <v>7</v>
      </c>
      <c r="N91" s="27">
        <f>SUMIFS('FY15 DataDump'!$E$2:$E$5000, 'FY15 DataDump'!$C$2:$C$5000, 'FY15 Individual Analysis'!$A91, 'FY15 DataDump'!$H$2:$H$5000, N$2)</f>
        <v>11</v>
      </c>
      <c r="O91" s="27">
        <f>SUMIFS('FY15 DataDump'!$E$2:$E$5000, 'FY15 DataDump'!$C$2:$C$5000, 'FY15 Individual Analysis'!$A91, 'FY15 DataDump'!$H$2:$H$5000, O$2)</f>
        <v>6</v>
      </c>
      <c r="P91" s="27">
        <f t="shared" si="18"/>
        <v>74</v>
      </c>
      <c r="Q91" s="108">
        <f t="shared" si="16"/>
        <v>3.8410829777736253E-4</v>
      </c>
      <c r="S91" s="20">
        <f t="shared" si="19"/>
        <v>0</v>
      </c>
      <c r="T91" s="21">
        <f t="shared" si="20"/>
        <v>0</v>
      </c>
      <c r="U91" s="21">
        <f t="shared" si="21"/>
        <v>3.6</v>
      </c>
      <c r="V91" s="21">
        <f t="shared" si="22"/>
        <v>14.4</v>
      </c>
      <c r="W91" s="21">
        <f t="shared" si="23"/>
        <v>7.2</v>
      </c>
      <c r="X91" s="21">
        <f t="shared" si="24"/>
        <v>1.2</v>
      </c>
      <c r="Y91" s="21">
        <f t="shared" si="25"/>
        <v>7.2</v>
      </c>
      <c r="Z91" s="21">
        <f t="shared" si="26"/>
        <v>7.2</v>
      </c>
      <c r="AA91" s="21">
        <f t="shared" si="27"/>
        <v>19.2</v>
      </c>
      <c r="AB91" s="21">
        <f t="shared" si="28"/>
        <v>8.4</v>
      </c>
      <c r="AC91" s="21">
        <f t="shared" si="29"/>
        <v>13.200000000000001</v>
      </c>
      <c r="AD91" s="24">
        <f t="shared" si="30"/>
        <v>7.2</v>
      </c>
      <c r="AF91" s="15">
        <f t="shared" si="17"/>
        <v>88.8</v>
      </c>
    </row>
    <row r="92" spans="1:32" x14ac:dyDescent="0.25">
      <c r="A92" s="75">
        <v>904</v>
      </c>
      <c r="B92" s="75" t="str">
        <f>INDEX('FY15 DataDump'!$A$2:$H$5000, MATCH('FY15 Individual Analysis'!A92, 'FY15 DataDump'!$C$2:$C$5000, 0), MATCH('FY15 DataDump'!$B$1, 'FY15 DataDump'!$A$1:$H$1))</f>
        <v>DRINKS</v>
      </c>
      <c r="C92" s="75" t="str">
        <f>INDEX('FY15 DataDump'!$A$2:$H$5000, MATCH('FY15 Individual Analysis'!A92, 'FY15 DataDump'!$C$2:$C$5000, 0), MATCH('FY15 DataDump'!$D$1, 'FY15 DataDump'!$A$1:$H$1))</f>
        <v>BARQ'S ROOT BEER 20OZ</v>
      </c>
      <c r="D92" s="27">
        <f>SUMIFS('FY15 DataDump'!$E$2:$E$5000, 'FY15 DataDump'!$C$2:$C$5000, 'FY15 Individual Analysis'!$A92, 'FY15 DataDump'!$H$2:$H$5000, D$2)</f>
        <v>54</v>
      </c>
      <c r="E92" s="27">
        <f>SUMIFS('FY15 DataDump'!$E$2:$E$5000, 'FY15 DataDump'!$C$2:$C$5000, 'FY15 Individual Analysis'!$A92, 'FY15 DataDump'!$H$2:$H$5000, E$2)</f>
        <v>58</v>
      </c>
      <c r="F92" s="27">
        <f>SUMIFS('FY15 DataDump'!$E$2:$E$5000, 'FY15 DataDump'!$C$2:$C$5000, 'FY15 Individual Analysis'!$A92, 'FY15 DataDump'!$H$2:$H$5000, F$2)</f>
        <v>50</v>
      </c>
      <c r="G92" s="27">
        <f>SUMIFS('FY15 DataDump'!$E$2:$E$5000, 'FY15 DataDump'!$C$2:$C$5000, 'FY15 Individual Analysis'!$A92, 'FY15 DataDump'!$H$2:$H$5000, G$2)</f>
        <v>110</v>
      </c>
      <c r="H92" s="27">
        <f>SUMIFS('FY15 DataDump'!$E$2:$E$5000, 'FY15 DataDump'!$C$2:$C$5000, 'FY15 Individual Analysis'!$A92, 'FY15 DataDump'!$H$2:$H$5000, H$2)</f>
        <v>68</v>
      </c>
      <c r="I92" s="27">
        <f>SUMIFS('FY15 DataDump'!$E$2:$E$5000, 'FY15 DataDump'!$C$2:$C$5000, 'FY15 Individual Analysis'!$A92, 'FY15 DataDump'!$H$2:$H$5000, I$2)</f>
        <v>38</v>
      </c>
      <c r="J92" s="27">
        <f>SUMIFS('FY15 DataDump'!$E$2:$E$5000, 'FY15 DataDump'!$C$2:$C$5000, 'FY15 Individual Analysis'!$A92, 'FY15 DataDump'!$H$2:$H$5000, J$2)</f>
        <v>79</v>
      </c>
      <c r="K92" s="27">
        <f>SUMIFS('FY15 DataDump'!$E$2:$E$5000, 'FY15 DataDump'!$C$2:$C$5000, 'FY15 Individual Analysis'!$A92, 'FY15 DataDump'!$H$2:$H$5000, K$2)</f>
        <v>58</v>
      </c>
      <c r="L92" s="27">
        <f>SUMIFS('FY15 DataDump'!$E$2:$E$5000, 'FY15 DataDump'!$C$2:$C$5000, 'FY15 Individual Analysis'!$A92, 'FY15 DataDump'!$H$2:$H$5000, L$2)</f>
        <v>71</v>
      </c>
      <c r="M92" s="27">
        <f>SUMIFS('FY15 DataDump'!$E$2:$E$5000, 'FY15 DataDump'!$C$2:$C$5000, 'FY15 Individual Analysis'!$A92, 'FY15 DataDump'!$H$2:$H$5000, M$2)</f>
        <v>58</v>
      </c>
      <c r="N92" s="27">
        <f>SUMIFS('FY15 DataDump'!$E$2:$E$5000, 'FY15 DataDump'!$C$2:$C$5000, 'FY15 Individual Analysis'!$A92, 'FY15 DataDump'!$H$2:$H$5000, N$2)</f>
        <v>58</v>
      </c>
      <c r="O92" s="27">
        <f>SUMIFS('FY15 DataDump'!$E$2:$E$5000, 'FY15 DataDump'!$C$2:$C$5000, 'FY15 Individual Analysis'!$A92, 'FY15 DataDump'!$H$2:$H$5000, O$2)</f>
        <v>62</v>
      </c>
      <c r="P92" s="27">
        <f t="shared" si="18"/>
        <v>764</v>
      </c>
      <c r="Q92" s="108">
        <f t="shared" si="16"/>
        <v>3.9656586419176349E-3</v>
      </c>
      <c r="S92" s="20">
        <f t="shared" si="19"/>
        <v>64.8</v>
      </c>
      <c r="T92" s="21">
        <f t="shared" si="20"/>
        <v>69.599999999999994</v>
      </c>
      <c r="U92" s="21">
        <f t="shared" si="21"/>
        <v>60</v>
      </c>
      <c r="V92" s="21">
        <f t="shared" si="22"/>
        <v>132</v>
      </c>
      <c r="W92" s="21">
        <f t="shared" si="23"/>
        <v>81.599999999999994</v>
      </c>
      <c r="X92" s="21">
        <f t="shared" si="24"/>
        <v>45.599999999999994</v>
      </c>
      <c r="Y92" s="21">
        <f t="shared" si="25"/>
        <v>94.8</v>
      </c>
      <c r="Z92" s="21">
        <f t="shared" si="26"/>
        <v>69.599999999999994</v>
      </c>
      <c r="AA92" s="21">
        <f t="shared" si="27"/>
        <v>85.2</v>
      </c>
      <c r="AB92" s="21">
        <f t="shared" si="28"/>
        <v>69.599999999999994</v>
      </c>
      <c r="AC92" s="21">
        <f t="shared" si="29"/>
        <v>69.599999999999994</v>
      </c>
      <c r="AD92" s="24">
        <f t="shared" si="30"/>
        <v>74.399999999999991</v>
      </c>
      <c r="AF92" s="15">
        <f t="shared" si="17"/>
        <v>916.8</v>
      </c>
    </row>
    <row r="93" spans="1:32" x14ac:dyDescent="0.25">
      <c r="A93" s="75">
        <v>909</v>
      </c>
      <c r="B93" s="75" t="str">
        <f>INDEX('FY15 DataDump'!$A$2:$H$5000, MATCH('FY15 Individual Analysis'!A93, 'FY15 DataDump'!$C$2:$C$5000, 0), MATCH('FY15 DataDump'!$B$1, 'FY15 DataDump'!$A$1:$H$1))</f>
        <v>DRINKS</v>
      </c>
      <c r="C93" s="75" t="str">
        <f>INDEX('FY15 DataDump'!$A$2:$H$5000, MATCH('FY15 Individual Analysis'!A93, 'FY15 DataDump'!$C$2:$C$5000, 0), MATCH('FY15 DataDump'!$D$1, 'FY15 DataDump'!$A$1:$H$1))</f>
        <v>CLASSIC COKE Mexican 12OZ</v>
      </c>
      <c r="D93" s="27">
        <f>SUMIFS('FY15 DataDump'!$E$2:$E$5000, 'FY15 DataDump'!$C$2:$C$5000, 'FY15 Individual Analysis'!$A93, 'FY15 DataDump'!$H$2:$H$5000, D$2)</f>
        <v>0</v>
      </c>
      <c r="E93" s="27">
        <f>SUMIFS('FY15 DataDump'!$E$2:$E$5000, 'FY15 DataDump'!$C$2:$C$5000, 'FY15 Individual Analysis'!$A93, 'FY15 DataDump'!$H$2:$H$5000, E$2)</f>
        <v>48</v>
      </c>
      <c r="F93" s="27">
        <f>SUMIFS('FY15 DataDump'!$E$2:$E$5000, 'FY15 DataDump'!$C$2:$C$5000, 'FY15 Individual Analysis'!$A93, 'FY15 DataDump'!$H$2:$H$5000, F$2)</f>
        <v>42</v>
      </c>
      <c r="G93" s="27">
        <f>SUMIFS('FY15 DataDump'!$E$2:$E$5000, 'FY15 DataDump'!$C$2:$C$5000, 'FY15 Individual Analysis'!$A93, 'FY15 DataDump'!$H$2:$H$5000, G$2)</f>
        <v>86</v>
      </c>
      <c r="H93" s="27">
        <f>SUMIFS('FY15 DataDump'!$E$2:$E$5000, 'FY15 DataDump'!$C$2:$C$5000, 'FY15 Individual Analysis'!$A93, 'FY15 DataDump'!$H$2:$H$5000, H$2)</f>
        <v>37</v>
      </c>
      <c r="I93" s="27">
        <f>SUMIFS('FY15 DataDump'!$E$2:$E$5000, 'FY15 DataDump'!$C$2:$C$5000, 'FY15 Individual Analysis'!$A93, 'FY15 DataDump'!$H$2:$H$5000, I$2)</f>
        <v>10</v>
      </c>
      <c r="J93" s="27">
        <f>SUMIFS('FY15 DataDump'!$E$2:$E$5000, 'FY15 DataDump'!$C$2:$C$5000, 'FY15 Individual Analysis'!$A93, 'FY15 DataDump'!$H$2:$H$5000, J$2)</f>
        <v>0</v>
      </c>
      <c r="K93" s="27">
        <f>SUMIFS('FY15 DataDump'!$E$2:$E$5000, 'FY15 DataDump'!$C$2:$C$5000, 'FY15 Individual Analysis'!$A93, 'FY15 DataDump'!$H$2:$H$5000, K$2)</f>
        <v>68</v>
      </c>
      <c r="L93" s="27">
        <f>SUMIFS('FY15 DataDump'!$E$2:$E$5000, 'FY15 DataDump'!$C$2:$C$5000, 'FY15 Individual Analysis'!$A93, 'FY15 DataDump'!$H$2:$H$5000, L$2)</f>
        <v>39</v>
      </c>
      <c r="M93" s="27">
        <f>SUMIFS('FY15 DataDump'!$E$2:$E$5000, 'FY15 DataDump'!$C$2:$C$5000, 'FY15 Individual Analysis'!$A93, 'FY15 DataDump'!$H$2:$H$5000, M$2)</f>
        <v>60</v>
      </c>
      <c r="N93" s="27">
        <f>SUMIFS('FY15 DataDump'!$E$2:$E$5000, 'FY15 DataDump'!$C$2:$C$5000, 'FY15 Individual Analysis'!$A93, 'FY15 DataDump'!$H$2:$H$5000, N$2)</f>
        <v>29</v>
      </c>
      <c r="O93" s="27">
        <f>SUMIFS('FY15 DataDump'!$E$2:$E$5000, 'FY15 DataDump'!$C$2:$C$5000, 'FY15 Individual Analysis'!$A93, 'FY15 DataDump'!$H$2:$H$5000, O$2)</f>
        <v>41</v>
      </c>
      <c r="P93" s="27">
        <f t="shared" si="18"/>
        <v>460</v>
      </c>
      <c r="Q93" s="108">
        <f t="shared" si="16"/>
        <v>2.3877002294268482E-3</v>
      </c>
      <c r="S93" s="20">
        <f t="shared" si="19"/>
        <v>0</v>
      </c>
      <c r="T93" s="21">
        <f t="shared" si="20"/>
        <v>57.599999999999994</v>
      </c>
      <c r="U93" s="21">
        <f t="shared" si="21"/>
        <v>50.4</v>
      </c>
      <c r="V93" s="21">
        <f t="shared" si="22"/>
        <v>103.2</v>
      </c>
      <c r="W93" s="21">
        <f t="shared" si="23"/>
        <v>44.4</v>
      </c>
      <c r="X93" s="21">
        <f t="shared" si="24"/>
        <v>12</v>
      </c>
      <c r="Y93" s="21">
        <f t="shared" si="25"/>
        <v>0</v>
      </c>
      <c r="Z93" s="21">
        <f t="shared" si="26"/>
        <v>81.600000000000009</v>
      </c>
      <c r="AA93" s="21">
        <f t="shared" si="27"/>
        <v>46.8</v>
      </c>
      <c r="AB93" s="21">
        <f t="shared" si="28"/>
        <v>72</v>
      </c>
      <c r="AC93" s="21">
        <f t="shared" si="29"/>
        <v>34.799999999999997</v>
      </c>
      <c r="AD93" s="24">
        <f t="shared" si="30"/>
        <v>49.2</v>
      </c>
      <c r="AF93" s="15">
        <f t="shared" si="17"/>
        <v>552</v>
      </c>
    </row>
    <row r="94" spans="1:32" x14ac:dyDescent="0.25">
      <c r="A94" s="75">
        <v>911</v>
      </c>
      <c r="B94" s="75" t="str">
        <f>INDEX('FY15 DataDump'!$A$2:$H$5000, MATCH('FY15 Individual Analysis'!A94, 'FY15 DataDump'!$C$2:$C$5000, 0), MATCH('FY15 DataDump'!$B$1, 'FY15 DataDump'!$A$1:$H$1))</f>
        <v>DRINKS</v>
      </c>
      <c r="C94" s="75" t="str">
        <f>INDEX('FY15 DataDump'!$A$2:$H$5000, MATCH('FY15 Individual Analysis'!A94, 'FY15 DataDump'!$C$2:$C$5000, 0), MATCH('FY15 DataDump'!$D$1, 'FY15 DataDump'!$A$1:$H$1))</f>
        <v>COKE 20 OZ</v>
      </c>
      <c r="D94" s="27">
        <f>SUMIFS('FY15 DataDump'!$E$2:$E$5000, 'FY15 DataDump'!$C$2:$C$5000, 'FY15 Individual Analysis'!$A94, 'FY15 DataDump'!$H$2:$H$5000, D$2)</f>
        <v>127</v>
      </c>
      <c r="E94" s="27">
        <f>SUMIFS('FY15 DataDump'!$E$2:$E$5000, 'FY15 DataDump'!$C$2:$C$5000, 'FY15 Individual Analysis'!$A94, 'FY15 DataDump'!$H$2:$H$5000, E$2)</f>
        <v>92</v>
      </c>
      <c r="F94" s="27">
        <f>SUMIFS('FY15 DataDump'!$E$2:$E$5000, 'FY15 DataDump'!$C$2:$C$5000, 'FY15 Individual Analysis'!$A94, 'FY15 DataDump'!$H$2:$H$5000, F$2)</f>
        <v>114</v>
      </c>
      <c r="G94" s="27">
        <f>SUMIFS('FY15 DataDump'!$E$2:$E$5000, 'FY15 DataDump'!$C$2:$C$5000, 'FY15 Individual Analysis'!$A94, 'FY15 DataDump'!$H$2:$H$5000, G$2)</f>
        <v>263</v>
      </c>
      <c r="H94" s="27">
        <f>SUMIFS('FY15 DataDump'!$E$2:$E$5000, 'FY15 DataDump'!$C$2:$C$5000, 'FY15 Individual Analysis'!$A94, 'FY15 DataDump'!$H$2:$H$5000, H$2)</f>
        <v>172</v>
      </c>
      <c r="I94" s="27">
        <f>SUMIFS('FY15 DataDump'!$E$2:$E$5000, 'FY15 DataDump'!$C$2:$C$5000, 'FY15 Individual Analysis'!$A94, 'FY15 DataDump'!$H$2:$H$5000, I$2)</f>
        <v>116</v>
      </c>
      <c r="J94" s="27">
        <f>SUMIFS('FY15 DataDump'!$E$2:$E$5000, 'FY15 DataDump'!$C$2:$C$5000, 'FY15 Individual Analysis'!$A94, 'FY15 DataDump'!$H$2:$H$5000, J$2)</f>
        <v>193</v>
      </c>
      <c r="K94" s="27">
        <f>SUMIFS('FY15 DataDump'!$E$2:$E$5000, 'FY15 DataDump'!$C$2:$C$5000, 'FY15 Individual Analysis'!$A94, 'FY15 DataDump'!$H$2:$H$5000, K$2)</f>
        <v>163</v>
      </c>
      <c r="L94" s="27">
        <f>SUMIFS('FY15 DataDump'!$E$2:$E$5000, 'FY15 DataDump'!$C$2:$C$5000, 'FY15 Individual Analysis'!$A94, 'FY15 DataDump'!$H$2:$H$5000, L$2)</f>
        <v>155</v>
      </c>
      <c r="M94" s="27">
        <f>SUMIFS('FY15 DataDump'!$E$2:$E$5000, 'FY15 DataDump'!$C$2:$C$5000, 'FY15 Individual Analysis'!$A94, 'FY15 DataDump'!$H$2:$H$5000, M$2)</f>
        <v>164</v>
      </c>
      <c r="N94" s="27">
        <f>SUMIFS('FY15 DataDump'!$E$2:$E$5000, 'FY15 DataDump'!$C$2:$C$5000, 'FY15 Individual Analysis'!$A94, 'FY15 DataDump'!$H$2:$H$5000, N$2)</f>
        <v>182</v>
      </c>
      <c r="O94" s="27">
        <f>SUMIFS('FY15 DataDump'!$E$2:$E$5000, 'FY15 DataDump'!$C$2:$C$5000, 'FY15 Individual Analysis'!$A94, 'FY15 DataDump'!$H$2:$H$5000, O$2)</f>
        <v>225</v>
      </c>
      <c r="P94" s="27">
        <f t="shared" si="18"/>
        <v>1966</v>
      </c>
      <c r="Q94" s="108">
        <f t="shared" si="16"/>
        <v>1.0204823154463442E-2</v>
      </c>
      <c r="S94" s="20">
        <f t="shared" si="19"/>
        <v>152.39999999999998</v>
      </c>
      <c r="T94" s="21">
        <f t="shared" si="20"/>
        <v>110.39999999999999</v>
      </c>
      <c r="U94" s="21">
        <f t="shared" si="21"/>
        <v>136.79999999999998</v>
      </c>
      <c r="V94" s="21">
        <f t="shared" si="22"/>
        <v>315.59999999999997</v>
      </c>
      <c r="W94" s="21">
        <f t="shared" si="23"/>
        <v>206.4</v>
      </c>
      <c r="X94" s="21">
        <f t="shared" si="24"/>
        <v>139.19999999999999</v>
      </c>
      <c r="Y94" s="21">
        <f t="shared" si="25"/>
        <v>231.59999999999997</v>
      </c>
      <c r="Z94" s="21">
        <f t="shared" si="26"/>
        <v>195.59999999999997</v>
      </c>
      <c r="AA94" s="21">
        <f t="shared" si="27"/>
        <v>186</v>
      </c>
      <c r="AB94" s="21">
        <f t="shared" si="28"/>
        <v>196.79999999999998</v>
      </c>
      <c r="AC94" s="21">
        <f t="shared" si="29"/>
        <v>218.39999999999998</v>
      </c>
      <c r="AD94" s="24">
        <f t="shared" si="30"/>
        <v>270</v>
      </c>
      <c r="AF94" s="15">
        <f t="shared" si="17"/>
        <v>2359.1999999999998</v>
      </c>
    </row>
    <row r="95" spans="1:32" x14ac:dyDescent="0.25">
      <c r="A95" s="75">
        <v>913</v>
      </c>
      <c r="B95" s="75" t="str">
        <f>INDEX('FY15 DataDump'!$A$2:$H$5000, MATCH('FY15 Individual Analysis'!A95, 'FY15 DataDump'!$C$2:$C$5000, 0), MATCH('FY15 DataDump'!$B$1, 'FY15 DataDump'!$A$1:$H$1))</f>
        <v>DRINKS</v>
      </c>
      <c r="C95" s="75" t="str">
        <f>INDEX('FY15 DataDump'!$A$2:$H$5000, MATCH('FY15 Individual Analysis'!A95, 'FY15 DataDump'!$C$2:$C$5000, 0), MATCH('FY15 DataDump'!$D$1, 'FY15 DataDump'!$A$1:$H$1))</f>
        <v>DASANI WATER 20 OZ</v>
      </c>
      <c r="D95" s="27">
        <f>SUMIFS('FY15 DataDump'!$E$2:$E$5000, 'FY15 DataDump'!$C$2:$C$5000, 'FY15 Individual Analysis'!$A95, 'FY15 DataDump'!$H$2:$H$5000, D$2)</f>
        <v>4</v>
      </c>
      <c r="E95" s="27">
        <f>SUMIFS('FY15 DataDump'!$E$2:$E$5000, 'FY15 DataDump'!$C$2:$C$5000, 'FY15 Individual Analysis'!$A95, 'FY15 DataDump'!$H$2:$H$5000, E$2)</f>
        <v>0</v>
      </c>
      <c r="F95" s="27">
        <f>SUMIFS('FY15 DataDump'!$E$2:$E$5000, 'FY15 DataDump'!$C$2:$C$5000, 'FY15 Individual Analysis'!$A95, 'FY15 DataDump'!$H$2:$H$5000, F$2)</f>
        <v>0</v>
      </c>
      <c r="G95" s="27">
        <f>SUMIFS('FY15 DataDump'!$E$2:$E$5000, 'FY15 DataDump'!$C$2:$C$5000, 'FY15 Individual Analysis'!$A95, 'FY15 DataDump'!$H$2:$H$5000, G$2)</f>
        <v>0</v>
      </c>
      <c r="H95" s="27">
        <f>SUMIFS('FY15 DataDump'!$E$2:$E$5000, 'FY15 DataDump'!$C$2:$C$5000, 'FY15 Individual Analysis'!$A95, 'FY15 DataDump'!$H$2:$H$5000, H$2)</f>
        <v>0</v>
      </c>
      <c r="I95" s="27">
        <f>SUMIFS('FY15 DataDump'!$E$2:$E$5000, 'FY15 DataDump'!$C$2:$C$5000, 'FY15 Individual Analysis'!$A95, 'FY15 DataDump'!$H$2:$H$5000, I$2)</f>
        <v>0</v>
      </c>
      <c r="J95" s="27">
        <f>SUMIFS('FY15 DataDump'!$E$2:$E$5000, 'FY15 DataDump'!$C$2:$C$5000, 'FY15 Individual Analysis'!$A95, 'FY15 DataDump'!$H$2:$H$5000, J$2)</f>
        <v>24</v>
      </c>
      <c r="K95" s="27">
        <f>SUMIFS('FY15 DataDump'!$E$2:$E$5000, 'FY15 DataDump'!$C$2:$C$5000, 'FY15 Individual Analysis'!$A95, 'FY15 DataDump'!$H$2:$H$5000, K$2)</f>
        <v>0</v>
      </c>
      <c r="L95" s="27">
        <f>SUMIFS('FY15 DataDump'!$E$2:$E$5000, 'FY15 DataDump'!$C$2:$C$5000, 'FY15 Individual Analysis'!$A95, 'FY15 DataDump'!$H$2:$H$5000, L$2)</f>
        <v>0</v>
      </c>
      <c r="M95" s="27">
        <f>SUMIFS('FY15 DataDump'!$E$2:$E$5000, 'FY15 DataDump'!$C$2:$C$5000, 'FY15 Individual Analysis'!$A95, 'FY15 DataDump'!$H$2:$H$5000, M$2)</f>
        <v>0</v>
      </c>
      <c r="N95" s="27">
        <f>SUMIFS('FY15 DataDump'!$E$2:$E$5000, 'FY15 DataDump'!$C$2:$C$5000, 'FY15 Individual Analysis'!$A95, 'FY15 DataDump'!$H$2:$H$5000, N$2)</f>
        <v>0</v>
      </c>
      <c r="O95" s="27">
        <f>SUMIFS('FY15 DataDump'!$E$2:$E$5000, 'FY15 DataDump'!$C$2:$C$5000, 'FY15 Individual Analysis'!$A95, 'FY15 DataDump'!$H$2:$H$5000, O$2)</f>
        <v>0</v>
      </c>
      <c r="P95" s="27">
        <f t="shared" si="18"/>
        <v>28</v>
      </c>
      <c r="Q95" s="108">
        <f t="shared" si="16"/>
        <v>1.453382748346777E-4</v>
      </c>
      <c r="S95" s="20">
        <f t="shared" si="19"/>
        <v>4.8</v>
      </c>
      <c r="T95" s="21">
        <f t="shared" si="20"/>
        <v>0</v>
      </c>
      <c r="U95" s="21">
        <f t="shared" si="21"/>
        <v>0</v>
      </c>
      <c r="V95" s="21">
        <f t="shared" si="22"/>
        <v>0</v>
      </c>
      <c r="W95" s="21">
        <f t="shared" si="23"/>
        <v>0</v>
      </c>
      <c r="X95" s="21">
        <f t="shared" si="24"/>
        <v>0</v>
      </c>
      <c r="Y95" s="21">
        <f t="shared" si="25"/>
        <v>28.8</v>
      </c>
      <c r="Z95" s="21">
        <f t="shared" si="26"/>
        <v>0</v>
      </c>
      <c r="AA95" s="21">
        <f t="shared" si="27"/>
        <v>0</v>
      </c>
      <c r="AB95" s="21">
        <f t="shared" si="28"/>
        <v>0</v>
      </c>
      <c r="AC95" s="21">
        <f t="shared" si="29"/>
        <v>0</v>
      </c>
      <c r="AD95" s="24">
        <f t="shared" si="30"/>
        <v>0</v>
      </c>
      <c r="AF95" s="15">
        <f t="shared" si="17"/>
        <v>33.6</v>
      </c>
    </row>
    <row r="96" spans="1:32" x14ac:dyDescent="0.25">
      <c r="A96" s="75">
        <v>914</v>
      </c>
      <c r="B96" s="75" t="str">
        <f>INDEX('FY15 DataDump'!$A$2:$H$5000, MATCH('FY15 Individual Analysis'!A96, 'FY15 DataDump'!$C$2:$C$5000, 0), MATCH('FY15 DataDump'!$B$1, 'FY15 DataDump'!$A$1:$H$1))</f>
        <v>DRINKS</v>
      </c>
      <c r="C96" s="75" t="str">
        <f>INDEX('FY15 DataDump'!$A$2:$H$5000, MATCH('FY15 Individual Analysis'!A96, 'FY15 DataDump'!$C$2:$C$5000, 0), MATCH('FY15 DataDump'!$D$1, 'FY15 DataDump'!$A$1:$H$1))</f>
        <v>FUL THROTTLE ENERGY DRINK</v>
      </c>
      <c r="D96" s="27">
        <f>SUMIFS('FY15 DataDump'!$E$2:$E$5000, 'FY15 DataDump'!$C$2:$C$5000, 'FY15 Individual Analysis'!$A96, 'FY15 DataDump'!$H$2:$H$5000, D$2)</f>
        <v>46</v>
      </c>
      <c r="E96" s="27">
        <f>SUMIFS('FY15 DataDump'!$E$2:$E$5000, 'FY15 DataDump'!$C$2:$C$5000, 'FY15 Individual Analysis'!$A96, 'FY15 DataDump'!$H$2:$H$5000, E$2)</f>
        <v>34</v>
      </c>
      <c r="F96" s="27">
        <f>SUMIFS('FY15 DataDump'!$E$2:$E$5000, 'FY15 DataDump'!$C$2:$C$5000, 'FY15 Individual Analysis'!$A96, 'FY15 DataDump'!$H$2:$H$5000, F$2)</f>
        <v>31</v>
      </c>
      <c r="G96" s="27">
        <f>SUMIFS('FY15 DataDump'!$E$2:$E$5000, 'FY15 DataDump'!$C$2:$C$5000, 'FY15 Individual Analysis'!$A96, 'FY15 DataDump'!$H$2:$H$5000, G$2)</f>
        <v>73</v>
      </c>
      <c r="H96" s="27">
        <f>SUMIFS('FY15 DataDump'!$E$2:$E$5000, 'FY15 DataDump'!$C$2:$C$5000, 'FY15 Individual Analysis'!$A96, 'FY15 DataDump'!$H$2:$H$5000, H$2)</f>
        <v>59</v>
      </c>
      <c r="I96" s="27">
        <f>SUMIFS('FY15 DataDump'!$E$2:$E$5000, 'FY15 DataDump'!$C$2:$C$5000, 'FY15 Individual Analysis'!$A96, 'FY15 DataDump'!$H$2:$H$5000, I$2)</f>
        <v>26</v>
      </c>
      <c r="J96" s="27">
        <f>SUMIFS('FY15 DataDump'!$E$2:$E$5000, 'FY15 DataDump'!$C$2:$C$5000, 'FY15 Individual Analysis'!$A96, 'FY15 DataDump'!$H$2:$H$5000, J$2)</f>
        <v>70</v>
      </c>
      <c r="K96" s="27">
        <f>SUMIFS('FY15 DataDump'!$E$2:$E$5000, 'FY15 DataDump'!$C$2:$C$5000, 'FY15 Individual Analysis'!$A96, 'FY15 DataDump'!$H$2:$H$5000, K$2)</f>
        <v>65</v>
      </c>
      <c r="L96" s="27">
        <f>SUMIFS('FY15 DataDump'!$E$2:$E$5000, 'FY15 DataDump'!$C$2:$C$5000, 'FY15 Individual Analysis'!$A96, 'FY15 DataDump'!$H$2:$H$5000, L$2)</f>
        <v>70</v>
      </c>
      <c r="M96" s="27">
        <f>SUMIFS('FY15 DataDump'!$E$2:$E$5000, 'FY15 DataDump'!$C$2:$C$5000, 'FY15 Individual Analysis'!$A96, 'FY15 DataDump'!$H$2:$H$5000, M$2)</f>
        <v>47</v>
      </c>
      <c r="N96" s="27">
        <f>SUMIFS('FY15 DataDump'!$E$2:$E$5000, 'FY15 DataDump'!$C$2:$C$5000, 'FY15 Individual Analysis'!$A96, 'FY15 DataDump'!$H$2:$H$5000, N$2)</f>
        <v>54</v>
      </c>
      <c r="O96" s="27">
        <f>SUMIFS('FY15 DataDump'!$E$2:$E$5000, 'FY15 DataDump'!$C$2:$C$5000, 'FY15 Individual Analysis'!$A96, 'FY15 DataDump'!$H$2:$H$5000, O$2)</f>
        <v>61</v>
      </c>
      <c r="P96" s="27">
        <f t="shared" si="18"/>
        <v>636</v>
      </c>
      <c r="Q96" s="108">
        <f t="shared" si="16"/>
        <v>3.3012550998162511E-3</v>
      </c>
      <c r="S96" s="20">
        <f t="shared" si="19"/>
        <v>55.2</v>
      </c>
      <c r="T96" s="21">
        <f t="shared" si="20"/>
        <v>40.800000000000004</v>
      </c>
      <c r="U96" s="21">
        <f t="shared" si="21"/>
        <v>37.200000000000003</v>
      </c>
      <c r="V96" s="21">
        <f t="shared" si="22"/>
        <v>87.600000000000009</v>
      </c>
      <c r="W96" s="21">
        <f t="shared" si="23"/>
        <v>70.8</v>
      </c>
      <c r="X96" s="21">
        <f t="shared" si="24"/>
        <v>31.2</v>
      </c>
      <c r="Y96" s="21">
        <f t="shared" si="25"/>
        <v>84.000000000000014</v>
      </c>
      <c r="Z96" s="21">
        <f t="shared" si="26"/>
        <v>78.000000000000014</v>
      </c>
      <c r="AA96" s="21">
        <f t="shared" si="27"/>
        <v>84.000000000000014</v>
      </c>
      <c r="AB96" s="21">
        <f t="shared" si="28"/>
        <v>56.4</v>
      </c>
      <c r="AC96" s="21">
        <f t="shared" si="29"/>
        <v>64.8</v>
      </c>
      <c r="AD96" s="24">
        <f t="shared" si="30"/>
        <v>73.2</v>
      </c>
      <c r="AF96" s="15">
        <f t="shared" si="17"/>
        <v>763.2</v>
      </c>
    </row>
    <row r="97" spans="1:32" x14ac:dyDescent="0.25">
      <c r="A97" s="75">
        <v>920</v>
      </c>
      <c r="B97" s="75" t="str">
        <f>INDEX('FY15 DataDump'!$A$2:$H$5000, MATCH('FY15 Individual Analysis'!A97, 'FY15 DataDump'!$C$2:$C$5000, 0), MATCH('FY15 DataDump'!$B$1, 'FY15 DataDump'!$A$1:$H$1))</f>
        <v>DRINKS</v>
      </c>
      <c r="C97" s="75" t="str">
        <f>INDEX('FY15 DataDump'!$A$2:$H$5000, MATCH('FY15 Individual Analysis'!A97, 'FY15 DataDump'!$C$2:$C$5000, 0), MATCH('FY15 DataDump'!$D$1, 'FY15 DataDump'!$A$1:$H$1))</f>
        <v>VITAMIN WATER POWER-C 20Z</v>
      </c>
      <c r="D97" s="27">
        <f>SUMIFS('FY15 DataDump'!$E$2:$E$5000, 'FY15 DataDump'!$C$2:$C$5000, 'FY15 Individual Analysis'!$A97, 'FY15 DataDump'!$H$2:$H$5000, D$2)</f>
        <v>39</v>
      </c>
      <c r="E97" s="27">
        <f>SUMIFS('FY15 DataDump'!$E$2:$E$5000, 'FY15 DataDump'!$C$2:$C$5000, 'FY15 Individual Analysis'!$A97, 'FY15 DataDump'!$H$2:$H$5000, E$2)</f>
        <v>23</v>
      </c>
      <c r="F97" s="27">
        <f>SUMIFS('FY15 DataDump'!$E$2:$E$5000, 'FY15 DataDump'!$C$2:$C$5000, 'FY15 Individual Analysis'!$A97, 'FY15 DataDump'!$H$2:$H$5000, F$2)</f>
        <v>37</v>
      </c>
      <c r="G97" s="27">
        <f>SUMIFS('FY15 DataDump'!$E$2:$E$5000, 'FY15 DataDump'!$C$2:$C$5000, 'FY15 Individual Analysis'!$A97, 'FY15 DataDump'!$H$2:$H$5000, G$2)</f>
        <v>85</v>
      </c>
      <c r="H97" s="27">
        <f>SUMIFS('FY15 DataDump'!$E$2:$E$5000, 'FY15 DataDump'!$C$2:$C$5000, 'FY15 Individual Analysis'!$A97, 'FY15 DataDump'!$H$2:$H$5000, H$2)</f>
        <v>47</v>
      </c>
      <c r="I97" s="27">
        <f>SUMIFS('FY15 DataDump'!$E$2:$E$5000, 'FY15 DataDump'!$C$2:$C$5000, 'FY15 Individual Analysis'!$A97, 'FY15 DataDump'!$H$2:$H$5000, I$2)</f>
        <v>14</v>
      </c>
      <c r="J97" s="27">
        <f>SUMIFS('FY15 DataDump'!$E$2:$E$5000, 'FY15 DataDump'!$C$2:$C$5000, 'FY15 Individual Analysis'!$A97, 'FY15 DataDump'!$H$2:$H$5000, J$2)</f>
        <v>66</v>
      </c>
      <c r="K97" s="27">
        <f>SUMIFS('FY15 DataDump'!$E$2:$E$5000, 'FY15 DataDump'!$C$2:$C$5000, 'FY15 Individual Analysis'!$A97, 'FY15 DataDump'!$H$2:$H$5000, K$2)</f>
        <v>56</v>
      </c>
      <c r="L97" s="27">
        <f>SUMIFS('FY15 DataDump'!$E$2:$E$5000, 'FY15 DataDump'!$C$2:$C$5000, 'FY15 Individual Analysis'!$A97, 'FY15 DataDump'!$H$2:$H$5000, L$2)</f>
        <v>49</v>
      </c>
      <c r="M97" s="27">
        <f>SUMIFS('FY15 DataDump'!$E$2:$E$5000, 'FY15 DataDump'!$C$2:$C$5000, 'FY15 Individual Analysis'!$A97, 'FY15 DataDump'!$H$2:$H$5000, M$2)</f>
        <v>67</v>
      </c>
      <c r="N97" s="27">
        <f>SUMIFS('FY15 DataDump'!$E$2:$E$5000, 'FY15 DataDump'!$C$2:$C$5000, 'FY15 Individual Analysis'!$A97, 'FY15 DataDump'!$H$2:$H$5000, N$2)</f>
        <v>74</v>
      </c>
      <c r="O97" s="27">
        <f>SUMIFS('FY15 DataDump'!$E$2:$E$5000, 'FY15 DataDump'!$C$2:$C$5000, 'FY15 Individual Analysis'!$A97, 'FY15 DataDump'!$H$2:$H$5000, O$2)</f>
        <v>53</v>
      </c>
      <c r="P97" s="27">
        <f t="shared" si="18"/>
        <v>610</v>
      </c>
      <c r="Q97" s="108">
        <f t="shared" si="16"/>
        <v>3.1662981303269074E-3</v>
      </c>
      <c r="S97" s="20">
        <f t="shared" si="19"/>
        <v>46.8</v>
      </c>
      <c r="T97" s="21">
        <f t="shared" si="20"/>
        <v>27.6</v>
      </c>
      <c r="U97" s="21">
        <f t="shared" si="21"/>
        <v>44.4</v>
      </c>
      <c r="V97" s="21">
        <f t="shared" si="22"/>
        <v>101.99999999999999</v>
      </c>
      <c r="W97" s="21">
        <f t="shared" si="23"/>
        <v>56.4</v>
      </c>
      <c r="X97" s="21">
        <f t="shared" si="24"/>
        <v>16.8</v>
      </c>
      <c r="Y97" s="21">
        <f t="shared" si="25"/>
        <v>79.2</v>
      </c>
      <c r="Z97" s="21">
        <f t="shared" si="26"/>
        <v>67.2</v>
      </c>
      <c r="AA97" s="21">
        <f t="shared" si="27"/>
        <v>58.8</v>
      </c>
      <c r="AB97" s="21">
        <f t="shared" si="28"/>
        <v>80.399999999999991</v>
      </c>
      <c r="AC97" s="21">
        <f t="shared" si="29"/>
        <v>88.8</v>
      </c>
      <c r="AD97" s="24">
        <f t="shared" si="30"/>
        <v>63.6</v>
      </c>
      <c r="AF97" s="15">
        <f t="shared" si="17"/>
        <v>732</v>
      </c>
    </row>
    <row r="98" spans="1:32" x14ac:dyDescent="0.25">
      <c r="A98" s="75">
        <v>921</v>
      </c>
      <c r="B98" s="75" t="str">
        <f>INDEX('FY15 DataDump'!$A$2:$H$5000, MATCH('FY15 Individual Analysis'!A98, 'FY15 DataDump'!$C$2:$C$5000, 0), MATCH('FY15 DataDump'!$B$1, 'FY15 DataDump'!$A$1:$H$1))</f>
        <v>DRINKS</v>
      </c>
      <c r="C98" s="75" t="str">
        <f>INDEX('FY15 DataDump'!$A$2:$H$5000, MATCH('FY15 Individual Analysis'!A98, 'FY15 DataDump'!$C$2:$C$5000, 0), MATCH('FY15 DataDump'!$D$1, 'FY15 DataDump'!$A$1:$H$1))</f>
        <v>VITAMIN WATER XXX 20 Z</v>
      </c>
      <c r="D98" s="27">
        <f>SUMIFS('FY15 DataDump'!$E$2:$E$5000, 'FY15 DataDump'!$C$2:$C$5000, 'FY15 Individual Analysis'!$A98, 'FY15 DataDump'!$H$2:$H$5000, D$2)</f>
        <v>35</v>
      </c>
      <c r="E98" s="27">
        <f>SUMIFS('FY15 DataDump'!$E$2:$E$5000, 'FY15 DataDump'!$C$2:$C$5000, 'FY15 Individual Analysis'!$A98, 'FY15 DataDump'!$H$2:$H$5000, E$2)</f>
        <v>11</v>
      </c>
      <c r="F98" s="27">
        <f>SUMIFS('FY15 DataDump'!$E$2:$E$5000, 'FY15 DataDump'!$C$2:$C$5000, 'FY15 Individual Analysis'!$A98, 'FY15 DataDump'!$H$2:$H$5000, F$2)</f>
        <v>29</v>
      </c>
      <c r="G98" s="27">
        <f>SUMIFS('FY15 DataDump'!$E$2:$E$5000, 'FY15 DataDump'!$C$2:$C$5000, 'FY15 Individual Analysis'!$A98, 'FY15 DataDump'!$H$2:$H$5000, G$2)</f>
        <v>77</v>
      </c>
      <c r="H98" s="27">
        <f>SUMIFS('FY15 DataDump'!$E$2:$E$5000, 'FY15 DataDump'!$C$2:$C$5000, 'FY15 Individual Analysis'!$A98, 'FY15 DataDump'!$H$2:$H$5000, H$2)</f>
        <v>43</v>
      </c>
      <c r="I98" s="27">
        <f>SUMIFS('FY15 DataDump'!$E$2:$E$5000, 'FY15 DataDump'!$C$2:$C$5000, 'FY15 Individual Analysis'!$A98, 'FY15 DataDump'!$H$2:$H$5000, I$2)</f>
        <v>23</v>
      </c>
      <c r="J98" s="27">
        <f>SUMIFS('FY15 DataDump'!$E$2:$E$5000, 'FY15 DataDump'!$C$2:$C$5000, 'FY15 Individual Analysis'!$A98, 'FY15 DataDump'!$H$2:$H$5000, J$2)</f>
        <v>48</v>
      </c>
      <c r="K98" s="27">
        <f>SUMIFS('FY15 DataDump'!$E$2:$E$5000, 'FY15 DataDump'!$C$2:$C$5000, 'FY15 Individual Analysis'!$A98, 'FY15 DataDump'!$H$2:$H$5000, K$2)</f>
        <v>58</v>
      </c>
      <c r="L98" s="27">
        <f>SUMIFS('FY15 DataDump'!$E$2:$E$5000, 'FY15 DataDump'!$C$2:$C$5000, 'FY15 Individual Analysis'!$A98, 'FY15 DataDump'!$H$2:$H$5000, L$2)</f>
        <v>53</v>
      </c>
      <c r="M98" s="27">
        <f>SUMIFS('FY15 DataDump'!$E$2:$E$5000, 'FY15 DataDump'!$C$2:$C$5000, 'FY15 Individual Analysis'!$A98, 'FY15 DataDump'!$H$2:$H$5000, M$2)</f>
        <v>81</v>
      </c>
      <c r="N98" s="27">
        <f>SUMIFS('FY15 DataDump'!$E$2:$E$5000, 'FY15 DataDump'!$C$2:$C$5000, 'FY15 Individual Analysis'!$A98, 'FY15 DataDump'!$H$2:$H$5000, N$2)</f>
        <v>88</v>
      </c>
      <c r="O98" s="27">
        <f>SUMIFS('FY15 DataDump'!$E$2:$E$5000, 'FY15 DataDump'!$C$2:$C$5000, 'FY15 Individual Analysis'!$A98, 'FY15 DataDump'!$H$2:$H$5000, O$2)</f>
        <v>48</v>
      </c>
      <c r="P98" s="27">
        <f t="shared" si="18"/>
        <v>594</v>
      </c>
      <c r="Q98" s="108">
        <f t="shared" si="16"/>
        <v>3.0832476875642342E-3</v>
      </c>
      <c r="S98" s="20">
        <f t="shared" si="19"/>
        <v>42</v>
      </c>
      <c r="T98" s="21">
        <f t="shared" si="20"/>
        <v>13.2</v>
      </c>
      <c r="U98" s="21">
        <f t="shared" si="21"/>
        <v>34.799999999999997</v>
      </c>
      <c r="V98" s="21">
        <f t="shared" si="22"/>
        <v>92.399999999999991</v>
      </c>
      <c r="W98" s="21">
        <f t="shared" si="23"/>
        <v>51.6</v>
      </c>
      <c r="X98" s="21">
        <f t="shared" si="24"/>
        <v>27.599999999999998</v>
      </c>
      <c r="Y98" s="21">
        <f t="shared" si="25"/>
        <v>57.6</v>
      </c>
      <c r="Z98" s="21">
        <f t="shared" si="26"/>
        <v>69.599999999999994</v>
      </c>
      <c r="AA98" s="21">
        <f t="shared" si="27"/>
        <v>63.599999999999994</v>
      </c>
      <c r="AB98" s="21">
        <f t="shared" si="28"/>
        <v>97.199999999999989</v>
      </c>
      <c r="AC98" s="21">
        <f t="shared" si="29"/>
        <v>105.6</v>
      </c>
      <c r="AD98" s="24">
        <f t="shared" si="30"/>
        <v>57.6</v>
      </c>
      <c r="AF98" s="15">
        <f t="shared" si="17"/>
        <v>712.8</v>
      </c>
    </row>
    <row r="99" spans="1:32" x14ac:dyDescent="0.25">
      <c r="A99" s="75">
        <v>923</v>
      </c>
      <c r="B99" s="75" t="str">
        <f>INDEX('FY15 DataDump'!$A$2:$H$5000, MATCH('FY15 Individual Analysis'!A99, 'FY15 DataDump'!$C$2:$C$5000, 0), MATCH('FY15 DataDump'!$B$1, 'FY15 DataDump'!$A$1:$H$1))</f>
        <v>DRINKS</v>
      </c>
      <c r="C99" s="75" t="str">
        <f>INDEX('FY15 DataDump'!$A$2:$H$5000, MATCH('FY15 Individual Analysis'!A99, 'FY15 DataDump'!$C$2:$C$5000, 0), MATCH('FY15 DataDump'!$D$1, 'FY15 DataDump'!$A$1:$H$1))</f>
        <v>MMAID APPLE JUICE 15.2Z</v>
      </c>
      <c r="D99" s="27">
        <f>SUMIFS('FY15 DataDump'!$E$2:$E$5000, 'FY15 DataDump'!$C$2:$C$5000, 'FY15 Individual Analysis'!$A99, 'FY15 DataDump'!$H$2:$H$5000, D$2)</f>
        <v>32</v>
      </c>
      <c r="E99" s="27">
        <f>SUMIFS('FY15 DataDump'!$E$2:$E$5000, 'FY15 DataDump'!$C$2:$C$5000, 'FY15 Individual Analysis'!$A99, 'FY15 DataDump'!$H$2:$H$5000, E$2)</f>
        <v>1</v>
      </c>
      <c r="F99" s="27">
        <f>SUMIFS('FY15 DataDump'!$E$2:$E$5000, 'FY15 DataDump'!$C$2:$C$5000, 'FY15 Individual Analysis'!$A99, 'FY15 DataDump'!$H$2:$H$5000, F$2)</f>
        <v>0</v>
      </c>
      <c r="G99" s="27">
        <f>SUMIFS('FY15 DataDump'!$E$2:$E$5000, 'FY15 DataDump'!$C$2:$C$5000, 'FY15 Individual Analysis'!$A99, 'FY15 DataDump'!$H$2:$H$5000, G$2)</f>
        <v>0</v>
      </c>
      <c r="H99" s="27">
        <f>SUMIFS('FY15 DataDump'!$E$2:$E$5000, 'FY15 DataDump'!$C$2:$C$5000, 'FY15 Individual Analysis'!$A99, 'FY15 DataDump'!$H$2:$H$5000, H$2)</f>
        <v>0</v>
      </c>
      <c r="I99" s="27">
        <f>SUMIFS('FY15 DataDump'!$E$2:$E$5000, 'FY15 DataDump'!$C$2:$C$5000, 'FY15 Individual Analysis'!$A99, 'FY15 DataDump'!$H$2:$H$5000, I$2)</f>
        <v>0</v>
      </c>
      <c r="J99" s="27">
        <f>SUMIFS('FY15 DataDump'!$E$2:$E$5000, 'FY15 DataDump'!$C$2:$C$5000, 'FY15 Individual Analysis'!$A99, 'FY15 DataDump'!$H$2:$H$5000, J$2)</f>
        <v>0</v>
      </c>
      <c r="K99" s="27">
        <f>SUMIFS('FY15 DataDump'!$E$2:$E$5000, 'FY15 DataDump'!$C$2:$C$5000, 'FY15 Individual Analysis'!$A99, 'FY15 DataDump'!$H$2:$H$5000, K$2)</f>
        <v>0</v>
      </c>
      <c r="L99" s="27">
        <f>SUMIFS('FY15 DataDump'!$E$2:$E$5000, 'FY15 DataDump'!$C$2:$C$5000, 'FY15 Individual Analysis'!$A99, 'FY15 DataDump'!$H$2:$H$5000, L$2)</f>
        <v>0</v>
      </c>
      <c r="M99" s="27">
        <f>SUMIFS('FY15 DataDump'!$E$2:$E$5000, 'FY15 DataDump'!$C$2:$C$5000, 'FY15 Individual Analysis'!$A99, 'FY15 DataDump'!$H$2:$H$5000, M$2)</f>
        <v>0</v>
      </c>
      <c r="N99" s="27">
        <f>SUMIFS('FY15 DataDump'!$E$2:$E$5000, 'FY15 DataDump'!$C$2:$C$5000, 'FY15 Individual Analysis'!$A99, 'FY15 DataDump'!$H$2:$H$5000, N$2)</f>
        <v>0</v>
      </c>
      <c r="O99" s="27">
        <f>SUMIFS('FY15 DataDump'!$E$2:$E$5000, 'FY15 DataDump'!$C$2:$C$5000, 'FY15 Individual Analysis'!$A99, 'FY15 DataDump'!$H$2:$H$5000, O$2)</f>
        <v>0</v>
      </c>
      <c r="P99" s="27">
        <f t="shared" si="18"/>
        <v>33</v>
      </c>
      <c r="Q99" s="108">
        <f t="shared" si="16"/>
        <v>1.7129153819801302E-4</v>
      </c>
      <c r="S99" s="20">
        <f t="shared" si="19"/>
        <v>38.400000000000006</v>
      </c>
      <c r="T99" s="21">
        <f t="shared" si="20"/>
        <v>1.2000000000000002</v>
      </c>
      <c r="U99" s="21">
        <f t="shared" si="21"/>
        <v>0</v>
      </c>
      <c r="V99" s="21">
        <f t="shared" si="22"/>
        <v>0</v>
      </c>
      <c r="W99" s="21">
        <f t="shared" si="23"/>
        <v>0</v>
      </c>
      <c r="X99" s="21">
        <f t="shared" si="24"/>
        <v>0</v>
      </c>
      <c r="Y99" s="21">
        <f t="shared" si="25"/>
        <v>0</v>
      </c>
      <c r="Z99" s="21">
        <f t="shared" si="26"/>
        <v>0</v>
      </c>
      <c r="AA99" s="21">
        <f t="shared" si="27"/>
        <v>0</v>
      </c>
      <c r="AB99" s="21">
        <f t="shared" si="28"/>
        <v>0</v>
      </c>
      <c r="AC99" s="21">
        <f t="shared" si="29"/>
        <v>0</v>
      </c>
      <c r="AD99" s="24">
        <f t="shared" si="30"/>
        <v>0</v>
      </c>
      <c r="AF99" s="15">
        <f t="shared" si="17"/>
        <v>39.6</v>
      </c>
    </row>
    <row r="100" spans="1:32" x14ac:dyDescent="0.25">
      <c r="A100" s="75">
        <v>926</v>
      </c>
      <c r="B100" s="75" t="str">
        <f>INDEX('FY15 DataDump'!$A$2:$H$5000, MATCH('FY15 Individual Analysis'!A100, 'FY15 DataDump'!$C$2:$C$5000, 0), MATCH('FY15 DataDump'!$B$1, 'FY15 DataDump'!$A$1:$H$1))</f>
        <v>DRINKS</v>
      </c>
      <c r="C100" s="75" t="str">
        <f>INDEX('FY15 DataDump'!$A$2:$H$5000, MATCH('FY15 Individual Analysis'!A100, 'FY15 DataDump'!$C$2:$C$5000, 0), MATCH('FY15 DataDump'!$D$1, 'FY15 DataDump'!$A$1:$H$1))</f>
        <v>Vitamin Water Focus</v>
      </c>
      <c r="D100" s="27">
        <f>SUMIFS('FY15 DataDump'!$E$2:$E$5000, 'FY15 DataDump'!$C$2:$C$5000, 'FY15 Individual Analysis'!$A100, 'FY15 DataDump'!$H$2:$H$5000, D$2)</f>
        <v>0</v>
      </c>
      <c r="E100" s="27">
        <f>SUMIFS('FY15 DataDump'!$E$2:$E$5000, 'FY15 DataDump'!$C$2:$C$5000, 'FY15 Individual Analysis'!$A100, 'FY15 DataDump'!$H$2:$H$5000, E$2)</f>
        <v>0</v>
      </c>
      <c r="F100" s="27">
        <f>SUMIFS('FY15 DataDump'!$E$2:$E$5000, 'FY15 DataDump'!$C$2:$C$5000, 'FY15 Individual Analysis'!$A100, 'FY15 DataDump'!$H$2:$H$5000, F$2)</f>
        <v>0</v>
      </c>
      <c r="G100" s="27">
        <f>SUMIFS('FY15 DataDump'!$E$2:$E$5000, 'FY15 DataDump'!$C$2:$C$5000, 'FY15 Individual Analysis'!$A100, 'FY15 DataDump'!$H$2:$H$5000, G$2)</f>
        <v>0</v>
      </c>
      <c r="H100" s="27">
        <f>SUMIFS('FY15 DataDump'!$E$2:$E$5000, 'FY15 DataDump'!$C$2:$C$5000, 'FY15 Individual Analysis'!$A100, 'FY15 DataDump'!$H$2:$H$5000, H$2)</f>
        <v>0</v>
      </c>
      <c r="I100" s="27">
        <f>SUMIFS('FY15 DataDump'!$E$2:$E$5000, 'FY15 DataDump'!$C$2:$C$5000, 'FY15 Individual Analysis'!$A100, 'FY15 DataDump'!$H$2:$H$5000, I$2)</f>
        <v>0</v>
      </c>
      <c r="J100" s="27">
        <f>SUMIFS('FY15 DataDump'!$E$2:$E$5000, 'FY15 DataDump'!$C$2:$C$5000, 'FY15 Individual Analysis'!$A100, 'FY15 DataDump'!$H$2:$H$5000, J$2)</f>
        <v>0</v>
      </c>
      <c r="K100" s="27">
        <f>SUMIFS('FY15 DataDump'!$E$2:$E$5000, 'FY15 DataDump'!$C$2:$C$5000, 'FY15 Individual Analysis'!$A100, 'FY15 DataDump'!$H$2:$H$5000, K$2)</f>
        <v>0</v>
      </c>
      <c r="L100" s="27">
        <f>SUMIFS('FY15 DataDump'!$E$2:$E$5000, 'FY15 DataDump'!$C$2:$C$5000, 'FY15 Individual Analysis'!$A100, 'FY15 DataDump'!$H$2:$H$5000, L$2)</f>
        <v>0</v>
      </c>
      <c r="M100" s="27">
        <f>SUMIFS('FY15 DataDump'!$E$2:$E$5000, 'FY15 DataDump'!$C$2:$C$5000, 'FY15 Individual Analysis'!$A100, 'FY15 DataDump'!$H$2:$H$5000, M$2)</f>
        <v>15</v>
      </c>
      <c r="N100" s="27">
        <f>SUMIFS('FY15 DataDump'!$E$2:$E$5000, 'FY15 DataDump'!$C$2:$C$5000, 'FY15 Individual Analysis'!$A100, 'FY15 DataDump'!$H$2:$H$5000, N$2)</f>
        <v>69</v>
      </c>
      <c r="O100" s="27">
        <f>SUMIFS('FY15 DataDump'!$E$2:$E$5000, 'FY15 DataDump'!$C$2:$C$5000, 'FY15 Individual Analysis'!$A100, 'FY15 DataDump'!$H$2:$H$5000, O$2)</f>
        <v>59</v>
      </c>
      <c r="P100" s="27">
        <f t="shared" si="18"/>
        <v>143</v>
      </c>
      <c r="Q100" s="108">
        <f t="shared" si="16"/>
        <v>7.422633321913898E-4</v>
      </c>
      <c r="S100" s="20">
        <f t="shared" si="19"/>
        <v>0</v>
      </c>
      <c r="T100" s="21">
        <f t="shared" si="20"/>
        <v>0</v>
      </c>
      <c r="U100" s="21">
        <f t="shared" si="21"/>
        <v>0</v>
      </c>
      <c r="V100" s="21">
        <f t="shared" si="22"/>
        <v>0</v>
      </c>
      <c r="W100" s="21">
        <f t="shared" si="23"/>
        <v>0</v>
      </c>
      <c r="X100" s="21">
        <f t="shared" si="24"/>
        <v>0</v>
      </c>
      <c r="Y100" s="21">
        <f t="shared" si="25"/>
        <v>0</v>
      </c>
      <c r="Z100" s="21">
        <f t="shared" si="26"/>
        <v>0</v>
      </c>
      <c r="AA100" s="21">
        <f t="shared" si="27"/>
        <v>0</v>
      </c>
      <c r="AB100" s="21">
        <f t="shared" si="28"/>
        <v>18</v>
      </c>
      <c r="AC100" s="21">
        <f t="shared" si="29"/>
        <v>82.8</v>
      </c>
      <c r="AD100" s="24">
        <f t="shared" si="30"/>
        <v>70.8</v>
      </c>
      <c r="AF100" s="15">
        <f t="shared" si="17"/>
        <v>171.6</v>
      </c>
    </row>
    <row r="101" spans="1:32" x14ac:dyDescent="0.25">
      <c r="A101" s="75">
        <v>927</v>
      </c>
      <c r="B101" s="75" t="str">
        <f>INDEX('FY15 DataDump'!$A$2:$H$5000, MATCH('FY15 Individual Analysis'!A101, 'FY15 DataDump'!$C$2:$C$5000, 0), MATCH('FY15 DataDump'!$B$1, 'FY15 DataDump'!$A$1:$H$1))</f>
        <v>DRINKS</v>
      </c>
      <c r="C101" s="75" t="str">
        <f>INDEX('FY15 DataDump'!$A$2:$H$5000, MATCH('FY15 Individual Analysis'!A101, 'FY15 DataDump'!$C$2:$C$5000, 0), MATCH('FY15 DataDump'!$D$1, 'FY15 DataDump'!$A$1:$H$1))</f>
        <v>SPRITE 20 OZ</v>
      </c>
      <c r="D101" s="27">
        <f>SUMIFS('FY15 DataDump'!$E$2:$E$5000, 'FY15 DataDump'!$C$2:$C$5000, 'FY15 Individual Analysis'!$A101, 'FY15 DataDump'!$H$2:$H$5000, D$2)</f>
        <v>58</v>
      </c>
      <c r="E101" s="27">
        <f>SUMIFS('FY15 DataDump'!$E$2:$E$5000, 'FY15 DataDump'!$C$2:$C$5000, 'FY15 Individual Analysis'!$A101, 'FY15 DataDump'!$H$2:$H$5000, E$2)</f>
        <v>57</v>
      </c>
      <c r="F101" s="27">
        <f>SUMIFS('FY15 DataDump'!$E$2:$E$5000, 'FY15 DataDump'!$C$2:$C$5000, 'FY15 Individual Analysis'!$A101, 'FY15 DataDump'!$H$2:$H$5000, F$2)</f>
        <v>47</v>
      </c>
      <c r="G101" s="27">
        <f>SUMIFS('FY15 DataDump'!$E$2:$E$5000, 'FY15 DataDump'!$C$2:$C$5000, 'FY15 Individual Analysis'!$A101, 'FY15 DataDump'!$H$2:$H$5000, G$2)</f>
        <v>116</v>
      </c>
      <c r="H101" s="27">
        <f>SUMIFS('FY15 DataDump'!$E$2:$E$5000, 'FY15 DataDump'!$C$2:$C$5000, 'FY15 Individual Analysis'!$A101, 'FY15 DataDump'!$H$2:$H$5000, H$2)</f>
        <v>84</v>
      </c>
      <c r="I101" s="27">
        <f>SUMIFS('FY15 DataDump'!$E$2:$E$5000, 'FY15 DataDump'!$C$2:$C$5000, 'FY15 Individual Analysis'!$A101, 'FY15 DataDump'!$H$2:$H$5000, I$2)</f>
        <v>36</v>
      </c>
      <c r="J101" s="27">
        <f>SUMIFS('FY15 DataDump'!$E$2:$E$5000, 'FY15 DataDump'!$C$2:$C$5000, 'FY15 Individual Analysis'!$A101, 'FY15 DataDump'!$H$2:$H$5000, J$2)</f>
        <v>83</v>
      </c>
      <c r="K101" s="27">
        <f>SUMIFS('FY15 DataDump'!$E$2:$E$5000, 'FY15 DataDump'!$C$2:$C$5000, 'FY15 Individual Analysis'!$A101, 'FY15 DataDump'!$H$2:$H$5000, K$2)</f>
        <v>85</v>
      </c>
      <c r="L101" s="27">
        <f>SUMIFS('FY15 DataDump'!$E$2:$E$5000, 'FY15 DataDump'!$C$2:$C$5000, 'FY15 Individual Analysis'!$A101, 'FY15 DataDump'!$H$2:$H$5000, L$2)</f>
        <v>96</v>
      </c>
      <c r="M101" s="27">
        <f>SUMIFS('FY15 DataDump'!$E$2:$E$5000, 'FY15 DataDump'!$C$2:$C$5000, 'FY15 Individual Analysis'!$A101, 'FY15 DataDump'!$H$2:$H$5000, M$2)</f>
        <v>105</v>
      </c>
      <c r="N101" s="27">
        <f>SUMIFS('FY15 DataDump'!$E$2:$E$5000, 'FY15 DataDump'!$C$2:$C$5000, 'FY15 Individual Analysis'!$A101, 'FY15 DataDump'!$H$2:$H$5000, N$2)</f>
        <v>120</v>
      </c>
      <c r="O101" s="27">
        <f>SUMIFS('FY15 DataDump'!$E$2:$E$5000, 'FY15 DataDump'!$C$2:$C$5000, 'FY15 Individual Analysis'!$A101, 'FY15 DataDump'!$H$2:$H$5000, O$2)</f>
        <v>76</v>
      </c>
      <c r="P101" s="27">
        <f t="shared" si="18"/>
        <v>963</v>
      </c>
      <c r="Q101" s="108">
        <f t="shared" si="16"/>
        <v>4.99859852377838E-3</v>
      </c>
      <c r="S101" s="20">
        <f t="shared" si="19"/>
        <v>69.599999999999994</v>
      </c>
      <c r="T101" s="21">
        <f t="shared" si="20"/>
        <v>68.399999999999991</v>
      </c>
      <c r="U101" s="21">
        <f t="shared" si="21"/>
        <v>56.4</v>
      </c>
      <c r="V101" s="21">
        <f t="shared" si="22"/>
        <v>139.19999999999999</v>
      </c>
      <c r="W101" s="21">
        <f t="shared" si="23"/>
        <v>100.79999999999998</v>
      </c>
      <c r="X101" s="21">
        <f t="shared" si="24"/>
        <v>43.199999999999996</v>
      </c>
      <c r="Y101" s="21">
        <f t="shared" si="25"/>
        <v>99.6</v>
      </c>
      <c r="Z101" s="21">
        <f t="shared" si="26"/>
        <v>101.99999999999999</v>
      </c>
      <c r="AA101" s="21">
        <f t="shared" si="27"/>
        <v>115.19999999999999</v>
      </c>
      <c r="AB101" s="21">
        <f t="shared" si="28"/>
        <v>125.99999999999999</v>
      </c>
      <c r="AC101" s="21">
        <f t="shared" si="29"/>
        <v>144</v>
      </c>
      <c r="AD101" s="24">
        <f t="shared" si="30"/>
        <v>91.199999999999989</v>
      </c>
      <c r="AF101" s="15">
        <f t="shared" si="17"/>
        <v>1155.5999999999999</v>
      </c>
    </row>
    <row r="102" spans="1:32" x14ac:dyDescent="0.25">
      <c r="A102" s="75">
        <v>934</v>
      </c>
      <c r="B102" s="75" t="str">
        <f>INDEX('FY15 DataDump'!$A$2:$H$5000, MATCH('FY15 Individual Analysis'!A102, 'FY15 DataDump'!$C$2:$C$5000, 0), MATCH('FY15 DataDump'!$B$1, 'FY15 DataDump'!$A$1:$H$1))</f>
        <v>DRINKS</v>
      </c>
      <c r="C102" s="75" t="str">
        <f>INDEX('FY15 DataDump'!$A$2:$H$5000, MATCH('FY15 Individual Analysis'!A102, 'FY15 DataDump'!$C$2:$C$5000, 0), MATCH('FY15 DataDump'!$D$1, 'FY15 DataDump'!$A$1:$H$1))</f>
        <v>Honest Tea Half Tea Half</v>
      </c>
      <c r="D102" s="27">
        <f>SUMIFS('FY15 DataDump'!$E$2:$E$5000, 'FY15 DataDump'!$C$2:$C$5000, 'FY15 Individual Analysis'!$A102, 'FY15 DataDump'!$H$2:$H$5000, D$2)</f>
        <v>20</v>
      </c>
      <c r="E102" s="27">
        <f>SUMIFS('FY15 DataDump'!$E$2:$E$5000, 'FY15 DataDump'!$C$2:$C$5000, 'FY15 Individual Analysis'!$A102, 'FY15 DataDump'!$H$2:$H$5000, E$2)</f>
        <v>21</v>
      </c>
      <c r="F102" s="27">
        <f>SUMIFS('FY15 DataDump'!$E$2:$E$5000, 'FY15 DataDump'!$C$2:$C$5000, 'FY15 Individual Analysis'!$A102, 'FY15 DataDump'!$H$2:$H$5000, F$2)</f>
        <v>21</v>
      </c>
      <c r="G102" s="27">
        <f>SUMIFS('FY15 DataDump'!$E$2:$E$5000, 'FY15 DataDump'!$C$2:$C$5000, 'FY15 Individual Analysis'!$A102, 'FY15 DataDump'!$H$2:$H$5000, G$2)</f>
        <v>54</v>
      </c>
      <c r="H102" s="27">
        <f>SUMIFS('FY15 DataDump'!$E$2:$E$5000, 'FY15 DataDump'!$C$2:$C$5000, 'FY15 Individual Analysis'!$A102, 'FY15 DataDump'!$H$2:$H$5000, H$2)</f>
        <v>32</v>
      </c>
      <c r="I102" s="27">
        <f>SUMIFS('FY15 DataDump'!$E$2:$E$5000, 'FY15 DataDump'!$C$2:$C$5000, 'FY15 Individual Analysis'!$A102, 'FY15 DataDump'!$H$2:$H$5000, I$2)</f>
        <v>18</v>
      </c>
      <c r="J102" s="27">
        <f>SUMIFS('FY15 DataDump'!$E$2:$E$5000, 'FY15 DataDump'!$C$2:$C$5000, 'FY15 Individual Analysis'!$A102, 'FY15 DataDump'!$H$2:$H$5000, J$2)</f>
        <v>35</v>
      </c>
      <c r="K102" s="27">
        <f>SUMIFS('FY15 DataDump'!$E$2:$E$5000, 'FY15 DataDump'!$C$2:$C$5000, 'FY15 Individual Analysis'!$A102, 'FY15 DataDump'!$H$2:$H$5000, K$2)</f>
        <v>19</v>
      </c>
      <c r="L102" s="27">
        <f>SUMIFS('FY15 DataDump'!$E$2:$E$5000, 'FY15 DataDump'!$C$2:$C$5000, 'FY15 Individual Analysis'!$A102, 'FY15 DataDump'!$H$2:$H$5000, L$2)</f>
        <v>50</v>
      </c>
      <c r="M102" s="27">
        <f>SUMIFS('FY15 DataDump'!$E$2:$E$5000, 'FY15 DataDump'!$C$2:$C$5000, 'FY15 Individual Analysis'!$A102, 'FY15 DataDump'!$H$2:$H$5000, M$2)</f>
        <v>68</v>
      </c>
      <c r="N102" s="27">
        <f>SUMIFS('FY15 DataDump'!$E$2:$E$5000, 'FY15 DataDump'!$C$2:$C$5000, 'FY15 Individual Analysis'!$A102, 'FY15 DataDump'!$H$2:$H$5000, N$2)</f>
        <v>73</v>
      </c>
      <c r="O102" s="27">
        <f>SUMIFS('FY15 DataDump'!$E$2:$E$5000, 'FY15 DataDump'!$C$2:$C$5000, 'FY15 Individual Analysis'!$A102, 'FY15 DataDump'!$H$2:$H$5000, O$2)</f>
        <v>55</v>
      </c>
      <c r="P102" s="27">
        <f t="shared" si="18"/>
        <v>466</v>
      </c>
      <c r="Q102" s="108">
        <f t="shared" si="16"/>
        <v>2.4188441454628504E-3</v>
      </c>
      <c r="S102" s="20">
        <f t="shared" si="19"/>
        <v>24.000000000000004</v>
      </c>
      <c r="T102" s="21">
        <f t="shared" si="20"/>
        <v>25.200000000000003</v>
      </c>
      <c r="U102" s="21">
        <f t="shared" si="21"/>
        <v>25.200000000000003</v>
      </c>
      <c r="V102" s="21">
        <f t="shared" si="22"/>
        <v>64.8</v>
      </c>
      <c r="W102" s="21">
        <f t="shared" si="23"/>
        <v>38.400000000000006</v>
      </c>
      <c r="X102" s="21">
        <f t="shared" si="24"/>
        <v>21.600000000000005</v>
      </c>
      <c r="Y102" s="21">
        <f t="shared" si="25"/>
        <v>42.000000000000007</v>
      </c>
      <c r="Z102" s="21">
        <f t="shared" si="26"/>
        <v>22.8</v>
      </c>
      <c r="AA102" s="21">
        <f t="shared" si="27"/>
        <v>60.000000000000007</v>
      </c>
      <c r="AB102" s="21">
        <f t="shared" si="28"/>
        <v>81.600000000000009</v>
      </c>
      <c r="AC102" s="21">
        <f t="shared" si="29"/>
        <v>87.600000000000009</v>
      </c>
      <c r="AD102" s="24">
        <f t="shared" si="30"/>
        <v>66</v>
      </c>
      <c r="AF102" s="15">
        <f t="shared" si="17"/>
        <v>559.20000000000005</v>
      </c>
    </row>
    <row r="103" spans="1:32" x14ac:dyDescent="0.25">
      <c r="A103" s="75">
        <v>953</v>
      </c>
      <c r="B103" s="75" t="str">
        <f>INDEX('FY15 DataDump'!$A$2:$H$5000, MATCH('FY15 Individual Analysis'!A103, 'FY15 DataDump'!$C$2:$C$5000, 0), MATCH('FY15 DataDump'!$B$1, 'FY15 DataDump'!$A$1:$H$1))</f>
        <v>DRINKS</v>
      </c>
      <c r="C103" s="75" t="str">
        <f>INDEX('FY15 DataDump'!$A$2:$H$5000, MATCH('FY15 Individual Analysis'!A103, 'FY15 DataDump'!$C$2:$C$5000, 0), MATCH('FY15 DataDump'!$D$1, 'FY15 DataDump'!$A$1:$H$1))</f>
        <v>FANTA ORANGE</v>
      </c>
      <c r="D103" s="27">
        <f>SUMIFS('FY15 DataDump'!$E$2:$E$5000, 'FY15 DataDump'!$C$2:$C$5000, 'FY15 Individual Analysis'!$A103, 'FY15 DataDump'!$H$2:$H$5000, D$2)</f>
        <v>30</v>
      </c>
      <c r="E103" s="27">
        <f>SUMIFS('FY15 DataDump'!$E$2:$E$5000, 'FY15 DataDump'!$C$2:$C$5000, 'FY15 Individual Analysis'!$A103, 'FY15 DataDump'!$H$2:$H$5000, E$2)</f>
        <v>22</v>
      </c>
      <c r="F103" s="27">
        <f>SUMIFS('FY15 DataDump'!$E$2:$E$5000, 'FY15 DataDump'!$C$2:$C$5000, 'FY15 Individual Analysis'!$A103, 'FY15 DataDump'!$H$2:$H$5000, F$2)</f>
        <v>25</v>
      </c>
      <c r="G103" s="27">
        <f>SUMIFS('FY15 DataDump'!$E$2:$E$5000, 'FY15 DataDump'!$C$2:$C$5000, 'FY15 Individual Analysis'!$A103, 'FY15 DataDump'!$H$2:$H$5000, G$2)</f>
        <v>120</v>
      </c>
      <c r="H103" s="27">
        <f>SUMIFS('FY15 DataDump'!$E$2:$E$5000, 'FY15 DataDump'!$C$2:$C$5000, 'FY15 Individual Analysis'!$A103, 'FY15 DataDump'!$H$2:$H$5000, H$2)</f>
        <v>54</v>
      </c>
      <c r="I103" s="27">
        <f>SUMIFS('FY15 DataDump'!$E$2:$E$5000, 'FY15 DataDump'!$C$2:$C$5000, 'FY15 Individual Analysis'!$A103, 'FY15 DataDump'!$H$2:$H$5000, I$2)</f>
        <v>38</v>
      </c>
      <c r="J103" s="27">
        <f>SUMIFS('FY15 DataDump'!$E$2:$E$5000, 'FY15 DataDump'!$C$2:$C$5000, 'FY15 Individual Analysis'!$A103, 'FY15 DataDump'!$H$2:$H$5000, J$2)</f>
        <v>68</v>
      </c>
      <c r="K103" s="27">
        <f>SUMIFS('FY15 DataDump'!$E$2:$E$5000, 'FY15 DataDump'!$C$2:$C$5000, 'FY15 Individual Analysis'!$A103, 'FY15 DataDump'!$H$2:$H$5000, K$2)</f>
        <v>51</v>
      </c>
      <c r="L103" s="27">
        <f>SUMIFS('FY15 DataDump'!$E$2:$E$5000, 'FY15 DataDump'!$C$2:$C$5000, 'FY15 Individual Analysis'!$A103, 'FY15 DataDump'!$H$2:$H$5000, L$2)</f>
        <v>41</v>
      </c>
      <c r="M103" s="27">
        <f>SUMIFS('FY15 DataDump'!$E$2:$E$5000, 'FY15 DataDump'!$C$2:$C$5000, 'FY15 Individual Analysis'!$A103, 'FY15 DataDump'!$H$2:$H$5000, M$2)</f>
        <v>76</v>
      </c>
      <c r="N103" s="27">
        <f>SUMIFS('FY15 DataDump'!$E$2:$E$5000, 'FY15 DataDump'!$C$2:$C$5000, 'FY15 Individual Analysis'!$A103, 'FY15 DataDump'!$H$2:$H$5000, N$2)</f>
        <v>63</v>
      </c>
      <c r="O103" s="27">
        <f>SUMIFS('FY15 DataDump'!$E$2:$E$5000, 'FY15 DataDump'!$C$2:$C$5000, 'FY15 Individual Analysis'!$A103, 'FY15 DataDump'!$H$2:$H$5000, O$2)</f>
        <v>64</v>
      </c>
      <c r="P103" s="27">
        <f t="shared" si="18"/>
        <v>652</v>
      </c>
      <c r="Q103" s="108">
        <f t="shared" si="16"/>
        <v>3.3843055425789238E-3</v>
      </c>
      <c r="S103" s="20">
        <f t="shared" si="19"/>
        <v>36</v>
      </c>
      <c r="T103" s="21">
        <f t="shared" si="20"/>
        <v>26.4</v>
      </c>
      <c r="U103" s="21">
        <f t="shared" si="21"/>
        <v>30</v>
      </c>
      <c r="V103" s="21">
        <f t="shared" si="22"/>
        <v>144</v>
      </c>
      <c r="W103" s="21">
        <f t="shared" si="23"/>
        <v>64.8</v>
      </c>
      <c r="X103" s="21">
        <f t="shared" si="24"/>
        <v>45.599999999999994</v>
      </c>
      <c r="Y103" s="21">
        <f t="shared" si="25"/>
        <v>81.599999999999994</v>
      </c>
      <c r="Z103" s="21">
        <f t="shared" si="26"/>
        <v>61.2</v>
      </c>
      <c r="AA103" s="21">
        <f t="shared" si="27"/>
        <v>49.199999999999996</v>
      </c>
      <c r="AB103" s="21">
        <f t="shared" si="28"/>
        <v>91.199999999999989</v>
      </c>
      <c r="AC103" s="21">
        <f t="shared" si="29"/>
        <v>75.599999999999994</v>
      </c>
      <c r="AD103" s="24">
        <f t="shared" si="30"/>
        <v>76.8</v>
      </c>
      <c r="AF103" s="15">
        <f t="shared" si="17"/>
        <v>782.4</v>
      </c>
    </row>
    <row r="104" spans="1:32" x14ac:dyDescent="0.25">
      <c r="A104" s="75">
        <v>956</v>
      </c>
      <c r="B104" s="75" t="str">
        <f>INDEX('FY15 DataDump'!$A$2:$H$5000, MATCH('FY15 Individual Analysis'!A104, 'FY15 DataDump'!$C$2:$C$5000, 0), MATCH('FY15 DataDump'!$B$1, 'FY15 DataDump'!$A$1:$H$1))</f>
        <v>DRINKS</v>
      </c>
      <c r="C104" s="75" t="str">
        <f>INDEX('FY15 DataDump'!$A$2:$H$5000, MATCH('FY15 Individual Analysis'!A104, 'FY15 DataDump'!$C$2:$C$5000, 0), MATCH('FY15 DataDump'!$D$1, 'FY15 DataDump'!$A$1:$H$1))</f>
        <v>NOS ORIGINAL</v>
      </c>
      <c r="D104" s="27">
        <f>SUMIFS('FY15 DataDump'!$E$2:$E$5000, 'FY15 DataDump'!$C$2:$C$5000, 'FY15 Individual Analysis'!$A104, 'FY15 DataDump'!$H$2:$H$5000, D$2)</f>
        <v>29</v>
      </c>
      <c r="E104" s="27">
        <f>SUMIFS('FY15 DataDump'!$E$2:$E$5000, 'FY15 DataDump'!$C$2:$C$5000, 'FY15 Individual Analysis'!$A104, 'FY15 DataDump'!$H$2:$H$5000, E$2)</f>
        <v>0</v>
      </c>
      <c r="F104" s="27">
        <f>SUMIFS('FY15 DataDump'!$E$2:$E$5000, 'FY15 DataDump'!$C$2:$C$5000, 'FY15 Individual Analysis'!$A104, 'FY15 DataDump'!$H$2:$H$5000, F$2)</f>
        <v>34</v>
      </c>
      <c r="G104" s="27">
        <f>SUMIFS('FY15 DataDump'!$E$2:$E$5000, 'FY15 DataDump'!$C$2:$C$5000, 'FY15 Individual Analysis'!$A104, 'FY15 DataDump'!$H$2:$H$5000, G$2)</f>
        <v>121</v>
      </c>
      <c r="H104" s="27">
        <f>SUMIFS('FY15 DataDump'!$E$2:$E$5000, 'FY15 DataDump'!$C$2:$C$5000, 'FY15 Individual Analysis'!$A104, 'FY15 DataDump'!$H$2:$H$5000, H$2)</f>
        <v>70</v>
      </c>
      <c r="I104" s="27">
        <f>SUMIFS('FY15 DataDump'!$E$2:$E$5000, 'FY15 DataDump'!$C$2:$C$5000, 'FY15 Individual Analysis'!$A104, 'FY15 DataDump'!$H$2:$H$5000, I$2)</f>
        <v>53</v>
      </c>
      <c r="J104" s="27">
        <f>SUMIFS('FY15 DataDump'!$E$2:$E$5000, 'FY15 DataDump'!$C$2:$C$5000, 'FY15 Individual Analysis'!$A104, 'FY15 DataDump'!$H$2:$H$5000, J$2)</f>
        <v>66</v>
      </c>
      <c r="K104" s="27">
        <f>SUMIFS('FY15 DataDump'!$E$2:$E$5000, 'FY15 DataDump'!$C$2:$C$5000, 'FY15 Individual Analysis'!$A104, 'FY15 DataDump'!$H$2:$H$5000, K$2)</f>
        <v>74</v>
      </c>
      <c r="L104" s="27">
        <f>SUMIFS('FY15 DataDump'!$E$2:$E$5000, 'FY15 DataDump'!$C$2:$C$5000, 'FY15 Individual Analysis'!$A104, 'FY15 DataDump'!$H$2:$H$5000, L$2)</f>
        <v>86</v>
      </c>
      <c r="M104" s="27">
        <f>SUMIFS('FY15 DataDump'!$E$2:$E$5000, 'FY15 DataDump'!$C$2:$C$5000, 'FY15 Individual Analysis'!$A104, 'FY15 DataDump'!$H$2:$H$5000, M$2)</f>
        <v>76</v>
      </c>
      <c r="N104" s="27">
        <f>SUMIFS('FY15 DataDump'!$E$2:$E$5000, 'FY15 DataDump'!$C$2:$C$5000, 'FY15 Individual Analysis'!$A104, 'FY15 DataDump'!$H$2:$H$5000, N$2)</f>
        <v>74</v>
      </c>
      <c r="O104" s="27">
        <f>SUMIFS('FY15 DataDump'!$E$2:$E$5000, 'FY15 DataDump'!$C$2:$C$5000, 'FY15 Individual Analysis'!$A104, 'FY15 DataDump'!$H$2:$H$5000, O$2)</f>
        <v>64</v>
      </c>
      <c r="P104" s="27">
        <f t="shared" si="18"/>
        <v>747</v>
      </c>
      <c r="Q104" s="108">
        <f t="shared" si="16"/>
        <v>3.8774175464822945E-3</v>
      </c>
      <c r="S104" s="20">
        <f t="shared" si="19"/>
        <v>34.799999999999997</v>
      </c>
      <c r="T104" s="21">
        <f t="shared" si="20"/>
        <v>0</v>
      </c>
      <c r="U104" s="21">
        <f t="shared" si="21"/>
        <v>40.799999999999997</v>
      </c>
      <c r="V104" s="21">
        <f t="shared" si="22"/>
        <v>145.19999999999999</v>
      </c>
      <c r="W104" s="21">
        <f t="shared" si="23"/>
        <v>84</v>
      </c>
      <c r="X104" s="21">
        <f t="shared" si="24"/>
        <v>63.599999999999994</v>
      </c>
      <c r="Y104" s="21">
        <f t="shared" si="25"/>
        <v>79.2</v>
      </c>
      <c r="Z104" s="21">
        <f t="shared" si="26"/>
        <v>88.8</v>
      </c>
      <c r="AA104" s="21">
        <f t="shared" si="27"/>
        <v>103.2</v>
      </c>
      <c r="AB104" s="21">
        <f t="shared" si="28"/>
        <v>91.2</v>
      </c>
      <c r="AC104" s="21">
        <f t="shared" si="29"/>
        <v>88.8</v>
      </c>
      <c r="AD104" s="24">
        <f t="shared" si="30"/>
        <v>76.8</v>
      </c>
      <c r="AF104" s="15">
        <f t="shared" si="17"/>
        <v>896.4</v>
      </c>
    </row>
    <row r="105" spans="1:32" x14ac:dyDescent="0.25">
      <c r="A105" s="75">
        <v>964</v>
      </c>
      <c r="B105" s="75" t="str">
        <f>INDEX('FY15 DataDump'!$A$2:$H$5000, MATCH('FY15 Individual Analysis'!A105, 'FY15 DataDump'!$C$2:$C$5000, 0), MATCH('FY15 DataDump'!$B$1, 'FY15 DataDump'!$A$1:$H$1))</f>
        <v>DRINKS</v>
      </c>
      <c r="C105" s="75" t="str">
        <f>INDEX('FY15 DataDump'!$A$2:$H$5000, MATCH('FY15 Individual Analysis'!A105, 'FY15 DataDump'!$C$2:$C$5000, 0), MATCH('FY15 DataDump'!$D$1, 'FY15 DataDump'!$A$1:$H$1))</f>
        <v>Simply Orange</v>
      </c>
      <c r="D105" s="27">
        <f>SUMIFS('FY15 DataDump'!$E$2:$E$5000, 'FY15 DataDump'!$C$2:$C$5000, 'FY15 Individual Analysis'!$A105, 'FY15 DataDump'!$H$2:$H$5000, D$2)</f>
        <v>22</v>
      </c>
      <c r="E105" s="27">
        <f>SUMIFS('FY15 DataDump'!$E$2:$E$5000, 'FY15 DataDump'!$C$2:$C$5000, 'FY15 Individual Analysis'!$A105, 'FY15 DataDump'!$H$2:$H$5000, E$2)</f>
        <v>21</v>
      </c>
      <c r="F105" s="27">
        <f>SUMIFS('FY15 DataDump'!$E$2:$E$5000, 'FY15 DataDump'!$C$2:$C$5000, 'FY15 Individual Analysis'!$A105, 'FY15 DataDump'!$H$2:$H$5000, F$2)</f>
        <v>31</v>
      </c>
      <c r="G105" s="27">
        <f>SUMIFS('FY15 DataDump'!$E$2:$E$5000, 'FY15 DataDump'!$C$2:$C$5000, 'FY15 Individual Analysis'!$A105, 'FY15 DataDump'!$H$2:$H$5000, G$2)</f>
        <v>62</v>
      </c>
      <c r="H105" s="27">
        <f>SUMIFS('FY15 DataDump'!$E$2:$E$5000, 'FY15 DataDump'!$C$2:$C$5000, 'FY15 Individual Analysis'!$A105, 'FY15 DataDump'!$H$2:$H$5000, H$2)</f>
        <v>43</v>
      </c>
      <c r="I105" s="27">
        <f>SUMIFS('FY15 DataDump'!$E$2:$E$5000, 'FY15 DataDump'!$C$2:$C$5000, 'FY15 Individual Analysis'!$A105, 'FY15 DataDump'!$H$2:$H$5000, I$2)</f>
        <v>26</v>
      </c>
      <c r="J105" s="27">
        <f>SUMIFS('FY15 DataDump'!$E$2:$E$5000, 'FY15 DataDump'!$C$2:$C$5000, 'FY15 Individual Analysis'!$A105, 'FY15 DataDump'!$H$2:$H$5000, J$2)</f>
        <v>71</v>
      </c>
      <c r="K105" s="27">
        <f>SUMIFS('FY15 DataDump'!$E$2:$E$5000, 'FY15 DataDump'!$C$2:$C$5000, 'FY15 Individual Analysis'!$A105, 'FY15 DataDump'!$H$2:$H$5000, K$2)</f>
        <v>67</v>
      </c>
      <c r="L105" s="27">
        <f>SUMIFS('FY15 DataDump'!$E$2:$E$5000, 'FY15 DataDump'!$C$2:$C$5000, 'FY15 Individual Analysis'!$A105, 'FY15 DataDump'!$H$2:$H$5000, L$2)</f>
        <v>56</v>
      </c>
      <c r="M105" s="27">
        <f>SUMIFS('FY15 DataDump'!$E$2:$E$5000, 'FY15 DataDump'!$C$2:$C$5000, 'FY15 Individual Analysis'!$A105, 'FY15 DataDump'!$H$2:$H$5000, M$2)</f>
        <v>68</v>
      </c>
      <c r="N105" s="27">
        <f>SUMIFS('FY15 DataDump'!$E$2:$E$5000, 'FY15 DataDump'!$C$2:$C$5000, 'FY15 Individual Analysis'!$A105, 'FY15 DataDump'!$H$2:$H$5000, N$2)</f>
        <v>76</v>
      </c>
      <c r="O105" s="27">
        <f>SUMIFS('FY15 DataDump'!$E$2:$E$5000, 'FY15 DataDump'!$C$2:$C$5000, 'FY15 Individual Analysis'!$A105, 'FY15 DataDump'!$H$2:$H$5000, O$2)</f>
        <v>40</v>
      </c>
      <c r="P105" s="27">
        <f t="shared" si="18"/>
        <v>583</v>
      </c>
      <c r="Q105" s="108">
        <f t="shared" si="16"/>
        <v>3.0261505081648965E-3</v>
      </c>
      <c r="S105" s="20">
        <f t="shared" si="19"/>
        <v>26.4</v>
      </c>
      <c r="T105" s="21">
        <f t="shared" si="20"/>
        <v>25.200000000000003</v>
      </c>
      <c r="U105" s="21">
        <f t="shared" si="21"/>
        <v>37.199999999999996</v>
      </c>
      <c r="V105" s="21">
        <f t="shared" si="22"/>
        <v>74.399999999999991</v>
      </c>
      <c r="W105" s="21">
        <f t="shared" si="23"/>
        <v>51.6</v>
      </c>
      <c r="X105" s="21">
        <f t="shared" si="24"/>
        <v>31.200000000000003</v>
      </c>
      <c r="Y105" s="21">
        <f t="shared" si="25"/>
        <v>85.2</v>
      </c>
      <c r="Z105" s="21">
        <f t="shared" si="26"/>
        <v>80.400000000000006</v>
      </c>
      <c r="AA105" s="21">
        <f t="shared" si="27"/>
        <v>67.2</v>
      </c>
      <c r="AB105" s="21">
        <f t="shared" si="28"/>
        <v>81.600000000000009</v>
      </c>
      <c r="AC105" s="21">
        <f t="shared" si="29"/>
        <v>91.2</v>
      </c>
      <c r="AD105" s="24">
        <f t="shared" si="30"/>
        <v>48</v>
      </c>
      <c r="AF105" s="15">
        <f t="shared" si="17"/>
        <v>699.6</v>
      </c>
    </row>
    <row r="106" spans="1:32" x14ac:dyDescent="0.25">
      <c r="A106" s="75">
        <v>965</v>
      </c>
      <c r="B106" s="75" t="str">
        <f>INDEX('FY15 DataDump'!$A$2:$H$5000, MATCH('FY15 Individual Analysis'!A106, 'FY15 DataDump'!$C$2:$C$5000, 0), MATCH('FY15 DataDump'!$B$1, 'FY15 DataDump'!$A$1:$H$1))</f>
        <v>DRINKS</v>
      </c>
      <c r="C106" s="75" t="str">
        <f>INDEX('FY15 DataDump'!$A$2:$H$5000, MATCH('FY15 Individual Analysis'!A106, 'FY15 DataDump'!$C$2:$C$5000, 0), MATCH('FY15 DataDump'!$D$1, 'FY15 DataDump'!$A$1:$H$1))</f>
        <v>HONEST TEA POMEGRANATE</v>
      </c>
      <c r="D106" s="27">
        <f>SUMIFS('FY15 DataDump'!$E$2:$E$5000, 'FY15 DataDump'!$C$2:$C$5000, 'FY15 Individual Analysis'!$A106, 'FY15 DataDump'!$H$2:$H$5000, D$2)</f>
        <v>71</v>
      </c>
      <c r="E106" s="27">
        <f>SUMIFS('FY15 DataDump'!$E$2:$E$5000, 'FY15 DataDump'!$C$2:$C$5000, 'FY15 Individual Analysis'!$A106, 'FY15 DataDump'!$H$2:$H$5000, E$2)</f>
        <v>57</v>
      </c>
      <c r="F106" s="27">
        <f>SUMIFS('FY15 DataDump'!$E$2:$E$5000, 'FY15 DataDump'!$C$2:$C$5000, 'FY15 Individual Analysis'!$A106, 'FY15 DataDump'!$H$2:$H$5000, F$2)</f>
        <v>30</v>
      </c>
      <c r="G106" s="27">
        <f>SUMIFS('FY15 DataDump'!$E$2:$E$5000, 'FY15 DataDump'!$C$2:$C$5000, 'FY15 Individual Analysis'!$A106, 'FY15 DataDump'!$H$2:$H$5000, G$2)</f>
        <v>54</v>
      </c>
      <c r="H106" s="27">
        <f>SUMIFS('FY15 DataDump'!$E$2:$E$5000, 'FY15 DataDump'!$C$2:$C$5000, 'FY15 Individual Analysis'!$A106, 'FY15 DataDump'!$H$2:$H$5000, H$2)</f>
        <v>35</v>
      </c>
      <c r="I106" s="27">
        <f>SUMIFS('FY15 DataDump'!$E$2:$E$5000, 'FY15 DataDump'!$C$2:$C$5000, 'FY15 Individual Analysis'!$A106, 'FY15 DataDump'!$H$2:$H$5000, I$2)</f>
        <v>23</v>
      </c>
      <c r="J106" s="27">
        <f>SUMIFS('FY15 DataDump'!$E$2:$E$5000, 'FY15 DataDump'!$C$2:$C$5000, 'FY15 Individual Analysis'!$A106, 'FY15 DataDump'!$H$2:$H$5000, J$2)</f>
        <v>36</v>
      </c>
      <c r="K106" s="27">
        <f>SUMIFS('FY15 DataDump'!$E$2:$E$5000, 'FY15 DataDump'!$C$2:$C$5000, 'FY15 Individual Analysis'!$A106, 'FY15 DataDump'!$H$2:$H$5000, K$2)</f>
        <v>61</v>
      </c>
      <c r="L106" s="27">
        <f>SUMIFS('FY15 DataDump'!$E$2:$E$5000, 'FY15 DataDump'!$C$2:$C$5000, 'FY15 Individual Analysis'!$A106, 'FY15 DataDump'!$H$2:$H$5000, L$2)</f>
        <v>43</v>
      </c>
      <c r="M106" s="27">
        <f>SUMIFS('FY15 DataDump'!$E$2:$E$5000, 'FY15 DataDump'!$C$2:$C$5000, 'FY15 Individual Analysis'!$A106, 'FY15 DataDump'!$H$2:$H$5000, M$2)</f>
        <v>89</v>
      </c>
      <c r="N106" s="27">
        <f>SUMIFS('FY15 DataDump'!$E$2:$E$5000, 'FY15 DataDump'!$C$2:$C$5000, 'FY15 Individual Analysis'!$A106, 'FY15 DataDump'!$H$2:$H$5000, N$2)</f>
        <v>65</v>
      </c>
      <c r="O106" s="27">
        <f>SUMIFS('FY15 DataDump'!$E$2:$E$5000, 'FY15 DataDump'!$C$2:$C$5000, 'FY15 Individual Analysis'!$A106, 'FY15 DataDump'!$H$2:$H$5000, O$2)</f>
        <v>60</v>
      </c>
      <c r="P106" s="27">
        <f t="shared" si="18"/>
        <v>624</v>
      </c>
      <c r="Q106" s="108">
        <f t="shared" si="16"/>
        <v>3.2389672677442462E-3</v>
      </c>
      <c r="S106" s="20">
        <f t="shared" si="19"/>
        <v>85.199999999999989</v>
      </c>
      <c r="T106" s="21">
        <f t="shared" si="20"/>
        <v>68.399999999999991</v>
      </c>
      <c r="U106" s="21">
        <f t="shared" si="21"/>
        <v>36</v>
      </c>
      <c r="V106" s="21">
        <f t="shared" si="22"/>
        <v>64.8</v>
      </c>
      <c r="W106" s="21">
        <f t="shared" si="23"/>
        <v>42</v>
      </c>
      <c r="X106" s="21">
        <f t="shared" si="24"/>
        <v>27.599999999999998</v>
      </c>
      <c r="Y106" s="21">
        <f t="shared" si="25"/>
        <v>43.2</v>
      </c>
      <c r="Z106" s="21">
        <f t="shared" si="26"/>
        <v>73.199999999999989</v>
      </c>
      <c r="AA106" s="21">
        <f t="shared" si="27"/>
        <v>51.6</v>
      </c>
      <c r="AB106" s="21">
        <f t="shared" si="28"/>
        <v>106.79999999999998</v>
      </c>
      <c r="AC106" s="21">
        <f t="shared" si="29"/>
        <v>78</v>
      </c>
      <c r="AD106" s="24">
        <f t="shared" si="30"/>
        <v>72</v>
      </c>
      <c r="AF106" s="15">
        <f t="shared" si="17"/>
        <v>748.8</v>
      </c>
    </row>
    <row r="107" spans="1:32" x14ac:dyDescent="0.25">
      <c r="A107" s="75">
        <v>968</v>
      </c>
      <c r="B107" s="75" t="str">
        <f>INDEX('FY15 DataDump'!$A$2:$H$5000, MATCH('FY15 Individual Analysis'!A107, 'FY15 DataDump'!$C$2:$C$5000, 0), MATCH('FY15 DataDump'!$B$1, 'FY15 DataDump'!$A$1:$H$1))</f>
        <v>DRINKS</v>
      </c>
      <c r="C107" s="75" t="str">
        <f>INDEX('FY15 DataDump'!$A$2:$H$5000, MATCH('FY15 Individual Analysis'!A107, 'FY15 DataDump'!$C$2:$C$5000, 0), MATCH('FY15 DataDump'!$D$1, 'FY15 DataDump'!$A$1:$H$1))</f>
        <v>Honest Tea Peach White</v>
      </c>
      <c r="D107" s="27">
        <f>SUMIFS('FY15 DataDump'!$E$2:$E$5000, 'FY15 DataDump'!$C$2:$C$5000, 'FY15 Individual Analysis'!$A107, 'FY15 DataDump'!$H$2:$H$5000, D$2)</f>
        <v>0</v>
      </c>
      <c r="E107" s="27">
        <f>SUMIFS('FY15 DataDump'!$E$2:$E$5000, 'FY15 DataDump'!$C$2:$C$5000, 'FY15 Individual Analysis'!$A107, 'FY15 DataDump'!$H$2:$H$5000, E$2)</f>
        <v>2</v>
      </c>
      <c r="F107" s="27">
        <f>SUMIFS('FY15 DataDump'!$E$2:$E$5000, 'FY15 DataDump'!$C$2:$C$5000, 'FY15 Individual Analysis'!$A107, 'FY15 DataDump'!$H$2:$H$5000, F$2)</f>
        <v>30</v>
      </c>
      <c r="G107" s="27">
        <f>SUMIFS('FY15 DataDump'!$E$2:$E$5000, 'FY15 DataDump'!$C$2:$C$5000, 'FY15 Individual Analysis'!$A107, 'FY15 DataDump'!$H$2:$H$5000, G$2)</f>
        <v>93</v>
      </c>
      <c r="H107" s="27">
        <f>SUMIFS('FY15 DataDump'!$E$2:$E$5000, 'FY15 DataDump'!$C$2:$C$5000, 'FY15 Individual Analysis'!$A107, 'FY15 DataDump'!$H$2:$H$5000, H$2)</f>
        <v>31</v>
      </c>
      <c r="I107" s="27">
        <f>SUMIFS('FY15 DataDump'!$E$2:$E$5000, 'FY15 DataDump'!$C$2:$C$5000, 'FY15 Individual Analysis'!$A107, 'FY15 DataDump'!$H$2:$H$5000, I$2)</f>
        <v>23</v>
      </c>
      <c r="J107" s="27">
        <f>SUMIFS('FY15 DataDump'!$E$2:$E$5000, 'FY15 DataDump'!$C$2:$C$5000, 'FY15 Individual Analysis'!$A107, 'FY15 DataDump'!$H$2:$H$5000, J$2)</f>
        <v>54</v>
      </c>
      <c r="K107" s="27">
        <f>SUMIFS('FY15 DataDump'!$E$2:$E$5000, 'FY15 DataDump'!$C$2:$C$5000, 'FY15 Individual Analysis'!$A107, 'FY15 DataDump'!$H$2:$H$5000, K$2)</f>
        <v>48</v>
      </c>
      <c r="L107" s="27">
        <f>SUMIFS('FY15 DataDump'!$E$2:$E$5000, 'FY15 DataDump'!$C$2:$C$5000, 'FY15 Individual Analysis'!$A107, 'FY15 DataDump'!$H$2:$H$5000, L$2)</f>
        <v>34</v>
      </c>
      <c r="M107" s="27">
        <f>SUMIFS('FY15 DataDump'!$E$2:$E$5000, 'FY15 DataDump'!$C$2:$C$5000, 'FY15 Individual Analysis'!$A107, 'FY15 DataDump'!$H$2:$H$5000, M$2)</f>
        <v>89</v>
      </c>
      <c r="N107" s="27">
        <f>SUMIFS('FY15 DataDump'!$E$2:$E$5000, 'FY15 DataDump'!$C$2:$C$5000, 'FY15 Individual Analysis'!$A107, 'FY15 DataDump'!$H$2:$H$5000, N$2)</f>
        <v>93</v>
      </c>
      <c r="O107" s="27">
        <f>SUMIFS('FY15 DataDump'!$E$2:$E$5000, 'FY15 DataDump'!$C$2:$C$5000, 'FY15 Individual Analysis'!$A107, 'FY15 DataDump'!$H$2:$H$5000, O$2)</f>
        <v>62</v>
      </c>
      <c r="P107" s="27">
        <f t="shared" si="18"/>
        <v>559</v>
      </c>
      <c r="Q107" s="108">
        <f t="shared" si="16"/>
        <v>2.9015748440208871E-3</v>
      </c>
      <c r="S107" s="20">
        <f t="shared" si="19"/>
        <v>0</v>
      </c>
      <c r="T107" s="21">
        <f t="shared" si="20"/>
        <v>2.4</v>
      </c>
      <c r="U107" s="21">
        <f t="shared" si="21"/>
        <v>35.999999999999993</v>
      </c>
      <c r="V107" s="21">
        <f t="shared" si="22"/>
        <v>111.6</v>
      </c>
      <c r="W107" s="21">
        <f t="shared" si="23"/>
        <v>37.199999999999996</v>
      </c>
      <c r="X107" s="21">
        <f t="shared" si="24"/>
        <v>27.599999999999998</v>
      </c>
      <c r="Y107" s="21">
        <f t="shared" si="25"/>
        <v>64.8</v>
      </c>
      <c r="Z107" s="21">
        <f t="shared" si="26"/>
        <v>57.599999999999994</v>
      </c>
      <c r="AA107" s="21">
        <f t="shared" si="27"/>
        <v>40.799999999999997</v>
      </c>
      <c r="AB107" s="21">
        <f t="shared" si="28"/>
        <v>106.79999999999998</v>
      </c>
      <c r="AC107" s="21">
        <f t="shared" si="29"/>
        <v>111.6</v>
      </c>
      <c r="AD107" s="24">
        <f t="shared" si="30"/>
        <v>74.399999999999991</v>
      </c>
      <c r="AF107" s="15">
        <f t="shared" si="17"/>
        <v>670.8</v>
      </c>
    </row>
    <row r="108" spans="1:32" x14ac:dyDescent="0.25">
      <c r="A108" s="75">
        <v>969</v>
      </c>
      <c r="B108" s="75" t="str">
        <f>INDEX('FY15 DataDump'!$A$2:$H$5000, MATCH('FY15 Individual Analysis'!A108, 'FY15 DataDump'!$C$2:$C$5000, 0), MATCH('FY15 DataDump'!$B$1, 'FY15 DataDump'!$A$1:$H$1))</f>
        <v>DRINKS</v>
      </c>
      <c r="C108" s="75" t="str">
        <f>INDEX('FY15 DataDump'!$A$2:$H$5000, MATCH('FY15 Individual Analysis'!A108, 'FY15 DataDump'!$C$2:$C$5000, 0), MATCH('FY15 DataDump'!$D$1, 'FY15 DataDump'!$A$1:$H$1))</f>
        <v>Honest Tea Orange Mango</v>
      </c>
      <c r="D108" s="27">
        <f>SUMIFS('FY15 DataDump'!$E$2:$E$5000, 'FY15 DataDump'!$C$2:$C$5000, 'FY15 Individual Analysis'!$A108, 'FY15 DataDump'!$H$2:$H$5000, D$2)</f>
        <v>0</v>
      </c>
      <c r="E108" s="27">
        <f>SUMIFS('FY15 DataDump'!$E$2:$E$5000, 'FY15 DataDump'!$C$2:$C$5000, 'FY15 Individual Analysis'!$A108, 'FY15 DataDump'!$H$2:$H$5000, E$2)</f>
        <v>1</v>
      </c>
      <c r="F108" s="27">
        <f>SUMIFS('FY15 DataDump'!$E$2:$E$5000, 'FY15 DataDump'!$C$2:$C$5000, 'FY15 Individual Analysis'!$A108, 'FY15 DataDump'!$H$2:$H$5000, F$2)</f>
        <v>28</v>
      </c>
      <c r="G108" s="27">
        <f>SUMIFS('FY15 DataDump'!$E$2:$E$5000, 'FY15 DataDump'!$C$2:$C$5000, 'FY15 Individual Analysis'!$A108, 'FY15 DataDump'!$H$2:$H$5000, G$2)</f>
        <v>59</v>
      </c>
      <c r="H108" s="27">
        <f>SUMIFS('FY15 DataDump'!$E$2:$E$5000, 'FY15 DataDump'!$C$2:$C$5000, 'FY15 Individual Analysis'!$A108, 'FY15 DataDump'!$H$2:$H$5000, H$2)</f>
        <v>29</v>
      </c>
      <c r="I108" s="27">
        <f>SUMIFS('FY15 DataDump'!$E$2:$E$5000, 'FY15 DataDump'!$C$2:$C$5000, 'FY15 Individual Analysis'!$A108, 'FY15 DataDump'!$H$2:$H$5000, I$2)</f>
        <v>18</v>
      </c>
      <c r="J108" s="27">
        <f>SUMIFS('FY15 DataDump'!$E$2:$E$5000, 'FY15 DataDump'!$C$2:$C$5000, 'FY15 Individual Analysis'!$A108, 'FY15 DataDump'!$H$2:$H$5000, J$2)</f>
        <v>54</v>
      </c>
      <c r="K108" s="27">
        <f>SUMIFS('FY15 DataDump'!$E$2:$E$5000, 'FY15 DataDump'!$C$2:$C$5000, 'FY15 Individual Analysis'!$A108, 'FY15 DataDump'!$H$2:$H$5000, K$2)</f>
        <v>46</v>
      </c>
      <c r="L108" s="27">
        <f>SUMIFS('FY15 DataDump'!$E$2:$E$5000, 'FY15 DataDump'!$C$2:$C$5000, 'FY15 Individual Analysis'!$A108, 'FY15 DataDump'!$H$2:$H$5000, L$2)</f>
        <v>44</v>
      </c>
      <c r="M108" s="27">
        <f>SUMIFS('FY15 DataDump'!$E$2:$E$5000, 'FY15 DataDump'!$C$2:$C$5000, 'FY15 Individual Analysis'!$A108, 'FY15 DataDump'!$H$2:$H$5000, M$2)</f>
        <v>1</v>
      </c>
      <c r="N108" s="27">
        <f>SUMIFS('FY15 DataDump'!$E$2:$E$5000, 'FY15 DataDump'!$C$2:$C$5000, 'FY15 Individual Analysis'!$A108, 'FY15 DataDump'!$H$2:$H$5000, N$2)</f>
        <v>0</v>
      </c>
      <c r="O108" s="27">
        <f>SUMIFS('FY15 DataDump'!$E$2:$E$5000, 'FY15 DataDump'!$C$2:$C$5000, 'FY15 Individual Analysis'!$A108, 'FY15 DataDump'!$H$2:$H$5000, O$2)</f>
        <v>0</v>
      </c>
      <c r="P108" s="27">
        <f t="shared" si="18"/>
        <v>280</v>
      </c>
      <c r="Q108" s="108">
        <f t="shared" si="16"/>
        <v>1.4533827483467771E-3</v>
      </c>
      <c r="S108" s="20">
        <f t="shared" si="19"/>
        <v>0</v>
      </c>
      <c r="T108" s="21">
        <f t="shared" si="20"/>
        <v>1.2</v>
      </c>
      <c r="U108" s="21">
        <f t="shared" si="21"/>
        <v>33.6</v>
      </c>
      <c r="V108" s="21">
        <f t="shared" si="22"/>
        <v>70.8</v>
      </c>
      <c r="W108" s="21">
        <f t="shared" si="23"/>
        <v>34.800000000000004</v>
      </c>
      <c r="X108" s="21">
        <f t="shared" si="24"/>
        <v>21.599999999999998</v>
      </c>
      <c r="Y108" s="21">
        <f t="shared" si="25"/>
        <v>64.8</v>
      </c>
      <c r="Z108" s="21">
        <f t="shared" si="26"/>
        <v>55.2</v>
      </c>
      <c r="AA108" s="21">
        <f t="shared" si="27"/>
        <v>52.8</v>
      </c>
      <c r="AB108" s="21">
        <f t="shared" si="28"/>
        <v>1.2</v>
      </c>
      <c r="AC108" s="21">
        <f t="shared" si="29"/>
        <v>0</v>
      </c>
      <c r="AD108" s="24">
        <f t="shared" si="30"/>
        <v>0</v>
      </c>
      <c r="AF108" s="15">
        <f t="shared" si="17"/>
        <v>336</v>
      </c>
    </row>
    <row r="109" spans="1:32" x14ac:dyDescent="0.25">
      <c r="A109" s="75">
        <v>1002</v>
      </c>
      <c r="B109" s="75" t="str">
        <f>INDEX('FY15 DataDump'!$A$2:$H$5000, MATCH('FY15 Individual Analysis'!A109, 'FY15 DataDump'!$C$2:$C$5000, 0), MATCH('FY15 DataDump'!$B$1, 'FY15 DataDump'!$A$1:$H$1))</f>
        <v>ESPRESSO</v>
      </c>
      <c r="C109" s="75" t="str">
        <f>INDEX('FY15 DataDump'!$A$2:$H$5000, MATCH('FY15 Individual Analysis'!A109, 'FY15 DataDump'!$C$2:$C$5000, 0), MATCH('FY15 DataDump'!$D$1, 'FY15 DataDump'!$A$1:$H$1))</f>
        <v>CARMEL MACCHIATO small</v>
      </c>
      <c r="D109" s="27">
        <f>SUMIFS('FY15 DataDump'!$E$2:$E$5000, 'FY15 DataDump'!$C$2:$C$5000, 'FY15 Individual Analysis'!$A109, 'FY15 DataDump'!$H$2:$H$5000, D$2)</f>
        <v>37</v>
      </c>
      <c r="E109" s="27">
        <f>SUMIFS('FY15 DataDump'!$E$2:$E$5000, 'FY15 DataDump'!$C$2:$C$5000, 'FY15 Individual Analysis'!$A109, 'FY15 DataDump'!$H$2:$H$5000, E$2)</f>
        <v>31</v>
      </c>
      <c r="F109" s="27">
        <f>SUMIFS('FY15 DataDump'!$E$2:$E$5000, 'FY15 DataDump'!$C$2:$C$5000, 'FY15 Individual Analysis'!$A109, 'FY15 DataDump'!$H$2:$H$5000, F$2)</f>
        <v>44</v>
      </c>
      <c r="G109" s="27">
        <f>SUMIFS('FY15 DataDump'!$E$2:$E$5000, 'FY15 DataDump'!$C$2:$C$5000, 'FY15 Individual Analysis'!$A109, 'FY15 DataDump'!$H$2:$H$5000, G$2)</f>
        <v>144</v>
      </c>
      <c r="H109" s="27">
        <f>SUMIFS('FY15 DataDump'!$E$2:$E$5000, 'FY15 DataDump'!$C$2:$C$5000, 'FY15 Individual Analysis'!$A109, 'FY15 DataDump'!$H$2:$H$5000, H$2)</f>
        <v>67</v>
      </c>
      <c r="I109" s="27">
        <f>SUMIFS('FY15 DataDump'!$E$2:$E$5000, 'FY15 DataDump'!$C$2:$C$5000, 'FY15 Individual Analysis'!$A109, 'FY15 DataDump'!$H$2:$H$5000, I$2)</f>
        <v>32</v>
      </c>
      <c r="J109" s="27">
        <f>SUMIFS('FY15 DataDump'!$E$2:$E$5000, 'FY15 DataDump'!$C$2:$C$5000, 'FY15 Individual Analysis'!$A109, 'FY15 DataDump'!$H$2:$H$5000, J$2)</f>
        <v>85</v>
      </c>
      <c r="K109" s="27">
        <f>SUMIFS('FY15 DataDump'!$E$2:$E$5000, 'FY15 DataDump'!$C$2:$C$5000, 'FY15 Individual Analysis'!$A109, 'FY15 DataDump'!$H$2:$H$5000, K$2)</f>
        <v>94</v>
      </c>
      <c r="L109" s="27">
        <f>SUMIFS('FY15 DataDump'!$E$2:$E$5000, 'FY15 DataDump'!$C$2:$C$5000, 'FY15 Individual Analysis'!$A109, 'FY15 DataDump'!$H$2:$H$5000, L$2)</f>
        <v>68</v>
      </c>
      <c r="M109" s="27">
        <f>SUMIFS('FY15 DataDump'!$E$2:$E$5000, 'FY15 DataDump'!$C$2:$C$5000, 'FY15 Individual Analysis'!$A109, 'FY15 DataDump'!$H$2:$H$5000, M$2)</f>
        <v>88</v>
      </c>
      <c r="N109" s="27">
        <f>SUMIFS('FY15 DataDump'!$E$2:$E$5000, 'FY15 DataDump'!$C$2:$C$5000, 'FY15 Individual Analysis'!$A109, 'FY15 DataDump'!$H$2:$H$5000, N$2)</f>
        <v>73</v>
      </c>
      <c r="O109" s="27">
        <f>SUMIFS('FY15 DataDump'!$E$2:$E$5000, 'FY15 DataDump'!$C$2:$C$5000, 'FY15 Individual Analysis'!$A109, 'FY15 DataDump'!$H$2:$H$5000, O$2)</f>
        <v>57</v>
      </c>
      <c r="P109" s="27">
        <f t="shared" si="18"/>
        <v>820</v>
      </c>
      <c r="Q109" s="108">
        <f t="shared" si="16"/>
        <v>4.2563351915869902E-3</v>
      </c>
      <c r="S109" s="20">
        <f t="shared" si="19"/>
        <v>44.4</v>
      </c>
      <c r="T109" s="21">
        <f t="shared" si="20"/>
        <v>37.199999999999996</v>
      </c>
      <c r="U109" s="21">
        <f t="shared" si="21"/>
        <v>52.8</v>
      </c>
      <c r="V109" s="21">
        <f t="shared" si="22"/>
        <v>172.79999999999998</v>
      </c>
      <c r="W109" s="21">
        <f t="shared" si="23"/>
        <v>80.400000000000006</v>
      </c>
      <c r="X109" s="21">
        <f t="shared" si="24"/>
        <v>38.4</v>
      </c>
      <c r="Y109" s="21">
        <f t="shared" si="25"/>
        <v>102</v>
      </c>
      <c r="Z109" s="21">
        <f t="shared" si="26"/>
        <v>112.80000000000001</v>
      </c>
      <c r="AA109" s="21">
        <f t="shared" si="27"/>
        <v>81.600000000000009</v>
      </c>
      <c r="AB109" s="21">
        <f t="shared" si="28"/>
        <v>105.6</v>
      </c>
      <c r="AC109" s="21">
        <f t="shared" si="29"/>
        <v>87.6</v>
      </c>
      <c r="AD109" s="24">
        <f t="shared" si="30"/>
        <v>68.400000000000006</v>
      </c>
      <c r="AF109" s="15">
        <f t="shared" si="17"/>
        <v>984</v>
      </c>
    </row>
    <row r="110" spans="1:32" x14ac:dyDescent="0.25">
      <c r="A110" s="75">
        <v>1003</v>
      </c>
      <c r="B110" s="75" t="str">
        <f>INDEX('FY15 DataDump'!$A$2:$H$5000, MATCH('FY15 Individual Analysis'!A110, 'FY15 DataDump'!$C$2:$C$5000, 0), MATCH('FY15 DataDump'!$B$1, 'FY15 DataDump'!$A$1:$H$1))</f>
        <v>ESPRESSO</v>
      </c>
      <c r="C110" s="75" t="str">
        <f>INDEX('FY15 DataDump'!$A$2:$H$5000, MATCH('FY15 Individual Analysis'!A110, 'FY15 DataDump'!$C$2:$C$5000, 0), MATCH('FY15 DataDump'!$D$1, 'FY15 DataDump'!$A$1:$H$1))</f>
        <v>CARMEL MACCHIATO medium</v>
      </c>
      <c r="D110" s="27">
        <f>SUMIFS('FY15 DataDump'!$E$2:$E$5000, 'FY15 DataDump'!$C$2:$C$5000, 'FY15 Individual Analysis'!$A110, 'FY15 DataDump'!$H$2:$H$5000, D$2)</f>
        <v>50</v>
      </c>
      <c r="E110" s="27">
        <f>SUMIFS('FY15 DataDump'!$E$2:$E$5000, 'FY15 DataDump'!$C$2:$C$5000, 'FY15 Individual Analysis'!$A110, 'FY15 DataDump'!$H$2:$H$5000, E$2)</f>
        <v>55</v>
      </c>
      <c r="F110" s="27">
        <f>SUMIFS('FY15 DataDump'!$E$2:$E$5000, 'FY15 DataDump'!$C$2:$C$5000, 'FY15 Individual Analysis'!$A110, 'FY15 DataDump'!$H$2:$H$5000, F$2)</f>
        <v>51</v>
      </c>
      <c r="G110" s="27">
        <f>SUMIFS('FY15 DataDump'!$E$2:$E$5000, 'FY15 DataDump'!$C$2:$C$5000, 'FY15 Individual Analysis'!$A110, 'FY15 DataDump'!$H$2:$H$5000, G$2)</f>
        <v>184</v>
      </c>
      <c r="H110" s="27">
        <f>SUMIFS('FY15 DataDump'!$E$2:$E$5000, 'FY15 DataDump'!$C$2:$C$5000, 'FY15 Individual Analysis'!$A110, 'FY15 DataDump'!$H$2:$H$5000, H$2)</f>
        <v>128</v>
      </c>
      <c r="I110" s="27">
        <f>SUMIFS('FY15 DataDump'!$E$2:$E$5000, 'FY15 DataDump'!$C$2:$C$5000, 'FY15 Individual Analysis'!$A110, 'FY15 DataDump'!$H$2:$H$5000, I$2)</f>
        <v>56</v>
      </c>
      <c r="J110" s="27">
        <f>SUMIFS('FY15 DataDump'!$E$2:$E$5000, 'FY15 DataDump'!$C$2:$C$5000, 'FY15 Individual Analysis'!$A110, 'FY15 DataDump'!$H$2:$H$5000, J$2)</f>
        <v>112</v>
      </c>
      <c r="K110" s="27">
        <f>SUMIFS('FY15 DataDump'!$E$2:$E$5000, 'FY15 DataDump'!$C$2:$C$5000, 'FY15 Individual Analysis'!$A110, 'FY15 DataDump'!$H$2:$H$5000, K$2)</f>
        <v>98</v>
      </c>
      <c r="L110" s="27">
        <f>SUMIFS('FY15 DataDump'!$E$2:$E$5000, 'FY15 DataDump'!$C$2:$C$5000, 'FY15 Individual Analysis'!$A110, 'FY15 DataDump'!$H$2:$H$5000, L$2)</f>
        <v>82</v>
      </c>
      <c r="M110" s="27">
        <f>SUMIFS('FY15 DataDump'!$E$2:$E$5000, 'FY15 DataDump'!$C$2:$C$5000, 'FY15 Individual Analysis'!$A110, 'FY15 DataDump'!$H$2:$H$5000, M$2)</f>
        <v>153</v>
      </c>
      <c r="N110" s="27">
        <f>SUMIFS('FY15 DataDump'!$E$2:$E$5000, 'FY15 DataDump'!$C$2:$C$5000, 'FY15 Individual Analysis'!$A110, 'FY15 DataDump'!$H$2:$H$5000, N$2)</f>
        <v>114</v>
      </c>
      <c r="O110" s="27">
        <f>SUMIFS('FY15 DataDump'!$E$2:$E$5000, 'FY15 DataDump'!$C$2:$C$5000, 'FY15 Individual Analysis'!$A110, 'FY15 DataDump'!$H$2:$H$5000, O$2)</f>
        <v>91</v>
      </c>
      <c r="P110" s="27">
        <f t="shared" si="18"/>
        <v>1174</v>
      </c>
      <c r="Q110" s="108">
        <f t="shared" si="16"/>
        <v>6.0938262377111295E-3</v>
      </c>
      <c r="S110" s="20">
        <f t="shared" si="19"/>
        <v>59.999999999999993</v>
      </c>
      <c r="T110" s="21">
        <f t="shared" si="20"/>
        <v>66</v>
      </c>
      <c r="U110" s="21">
        <f t="shared" si="21"/>
        <v>61.199999999999996</v>
      </c>
      <c r="V110" s="21">
        <f t="shared" si="22"/>
        <v>220.8</v>
      </c>
      <c r="W110" s="21">
        <f t="shared" si="23"/>
        <v>153.6</v>
      </c>
      <c r="X110" s="21">
        <f t="shared" si="24"/>
        <v>67.2</v>
      </c>
      <c r="Y110" s="21">
        <f t="shared" si="25"/>
        <v>134.4</v>
      </c>
      <c r="Z110" s="21">
        <f t="shared" si="26"/>
        <v>117.6</v>
      </c>
      <c r="AA110" s="21">
        <f t="shared" si="27"/>
        <v>98.399999999999991</v>
      </c>
      <c r="AB110" s="21">
        <f t="shared" si="28"/>
        <v>183.6</v>
      </c>
      <c r="AC110" s="21">
        <f t="shared" si="29"/>
        <v>136.80000000000001</v>
      </c>
      <c r="AD110" s="24">
        <f t="shared" si="30"/>
        <v>109.2</v>
      </c>
      <c r="AF110" s="15">
        <f t="shared" si="17"/>
        <v>1408.8</v>
      </c>
    </row>
    <row r="111" spans="1:32" x14ac:dyDescent="0.25">
      <c r="A111" s="75">
        <v>1004</v>
      </c>
      <c r="B111" s="75" t="str">
        <f>INDEX('FY15 DataDump'!$A$2:$H$5000, MATCH('FY15 Individual Analysis'!A111, 'FY15 DataDump'!$C$2:$C$5000, 0), MATCH('FY15 DataDump'!$B$1, 'FY15 DataDump'!$A$1:$H$1))</f>
        <v>ESPRESSO</v>
      </c>
      <c r="C111" s="75" t="str">
        <f>INDEX('FY15 DataDump'!$A$2:$H$5000, MATCH('FY15 Individual Analysis'!A111, 'FY15 DataDump'!$C$2:$C$5000, 0), MATCH('FY15 DataDump'!$D$1, 'FY15 DataDump'!$A$1:$H$1))</f>
        <v>CARMEL Macchiato Large</v>
      </c>
      <c r="D111" s="27">
        <f>SUMIFS('FY15 DataDump'!$E$2:$E$5000, 'FY15 DataDump'!$C$2:$C$5000, 'FY15 Individual Analysis'!$A111, 'FY15 DataDump'!$H$2:$H$5000, D$2)</f>
        <v>10</v>
      </c>
      <c r="E111" s="27">
        <f>SUMIFS('FY15 DataDump'!$E$2:$E$5000, 'FY15 DataDump'!$C$2:$C$5000, 'FY15 Individual Analysis'!$A111, 'FY15 DataDump'!$H$2:$H$5000, E$2)</f>
        <v>8</v>
      </c>
      <c r="F111" s="27">
        <f>SUMIFS('FY15 DataDump'!$E$2:$E$5000, 'FY15 DataDump'!$C$2:$C$5000, 'FY15 Individual Analysis'!$A111, 'FY15 DataDump'!$H$2:$H$5000, F$2)</f>
        <v>21</v>
      </c>
      <c r="G111" s="27">
        <f>SUMIFS('FY15 DataDump'!$E$2:$E$5000, 'FY15 DataDump'!$C$2:$C$5000, 'FY15 Individual Analysis'!$A111, 'FY15 DataDump'!$H$2:$H$5000, G$2)</f>
        <v>52</v>
      </c>
      <c r="H111" s="27">
        <f>SUMIFS('FY15 DataDump'!$E$2:$E$5000, 'FY15 DataDump'!$C$2:$C$5000, 'FY15 Individual Analysis'!$A111, 'FY15 DataDump'!$H$2:$H$5000, H$2)</f>
        <v>27</v>
      </c>
      <c r="I111" s="27">
        <f>SUMIFS('FY15 DataDump'!$E$2:$E$5000, 'FY15 DataDump'!$C$2:$C$5000, 'FY15 Individual Analysis'!$A111, 'FY15 DataDump'!$H$2:$H$5000, I$2)</f>
        <v>12</v>
      </c>
      <c r="J111" s="27">
        <f>SUMIFS('FY15 DataDump'!$E$2:$E$5000, 'FY15 DataDump'!$C$2:$C$5000, 'FY15 Individual Analysis'!$A111, 'FY15 DataDump'!$H$2:$H$5000, J$2)</f>
        <v>25</v>
      </c>
      <c r="K111" s="27">
        <f>SUMIFS('FY15 DataDump'!$E$2:$E$5000, 'FY15 DataDump'!$C$2:$C$5000, 'FY15 Individual Analysis'!$A111, 'FY15 DataDump'!$H$2:$H$5000, K$2)</f>
        <v>47</v>
      </c>
      <c r="L111" s="27">
        <f>SUMIFS('FY15 DataDump'!$E$2:$E$5000, 'FY15 DataDump'!$C$2:$C$5000, 'FY15 Individual Analysis'!$A111, 'FY15 DataDump'!$H$2:$H$5000, L$2)</f>
        <v>26</v>
      </c>
      <c r="M111" s="27">
        <f>SUMIFS('FY15 DataDump'!$E$2:$E$5000, 'FY15 DataDump'!$C$2:$C$5000, 'FY15 Individual Analysis'!$A111, 'FY15 DataDump'!$H$2:$H$5000, M$2)</f>
        <v>47</v>
      </c>
      <c r="N111" s="27">
        <f>SUMIFS('FY15 DataDump'!$E$2:$E$5000, 'FY15 DataDump'!$C$2:$C$5000, 'FY15 Individual Analysis'!$A111, 'FY15 DataDump'!$H$2:$H$5000, N$2)</f>
        <v>40</v>
      </c>
      <c r="O111" s="27">
        <f>SUMIFS('FY15 DataDump'!$E$2:$E$5000, 'FY15 DataDump'!$C$2:$C$5000, 'FY15 Individual Analysis'!$A111, 'FY15 DataDump'!$H$2:$H$5000, O$2)</f>
        <v>27</v>
      </c>
      <c r="P111" s="27">
        <f t="shared" si="18"/>
        <v>342</v>
      </c>
      <c r="Q111" s="108">
        <f t="shared" si="16"/>
        <v>1.7752032140521349E-3</v>
      </c>
      <c r="S111" s="20">
        <f t="shared" si="19"/>
        <v>11.999999999999998</v>
      </c>
      <c r="T111" s="21">
        <f t="shared" si="20"/>
        <v>9.6</v>
      </c>
      <c r="U111" s="21">
        <f t="shared" si="21"/>
        <v>25.199999999999996</v>
      </c>
      <c r="V111" s="21">
        <f t="shared" si="22"/>
        <v>62.399999999999991</v>
      </c>
      <c r="W111" s="21">
        <f t="shared" si="23"/>
        <v>32.4</v>
      </c>
      <c r="X111" s="21">
        <f t="shared" si="24"/>
        <v>14.399999999999999</v>
      </c>
      <c r="Y111" s="21">
        <f t="shared" si="25"/>
        <v>29.999999999999996</v>
      </c>
      <c r="Z111" s="21">
        <f t="shared" si="26"/>
        <v>56.399999999999991</v>
      </c>
      <c r="AA111" s="21">
        <f t="shared" si="27"/>
        <v>31.199999999999996</v>
      </c>
      <c r="AB111" s="21">
        <f t="shared" si="28"/>
        <v>56.399999999999991</v>
      </c>
      <c r="AC111" s="21">
        <f t="shared" si="29"/>
        <v>47.999999999999993</v>
      </c>
      <c r="AD111" s="24">
        <f t="shared" si="30"/>
        <v>32.4</v>
      </c>
      <c r="AF111" s="15">
        <f t="shared" si="17"/>
        <v>410.4</v>
      </c>
    </row>
    <row r="112" spans="1:32" x14ac:dyDescent="0.25">
      <c r="A112" s="75">
        <v>1006</v>
      </c>
      <c r="B112" s="75" t="str">
        <f>INDEX('FY15 DataDump'!$A$2:$H$5000, MATCH('FY15 Individual Analysis'!A112, 'FY15 DataDump'!$C$2:$C$5000, 0), MATCH('FY15 DataDump'!$B$1, 'FY15 DataDump'!$A$1:$H$1))</f>
        <v>ESPRESSO</v>
      </c>
      <c r="C112" s="75" t="str">
        <f>INDEX('FY15 DataDump'!$A$2:$H$5000, MATCH('FY15 Individual Analysis'!A112, 'FY15 DataDump'!$C$2:$C$5000, 0), MATCH('FY15 DataDump'!$D$1, 'FY15 DataDump'!$A$1:$H$1))</f>
        <v>White Chocolate Mocha sma</v>
      </c>
      <c r="D112" s="27">
        <f>SUMIFS('FY15 DataDump'!$E$2:$E$5000, 'FY15 DataDump'!$C$2:$C$5000, 'FY15 Individual Analysis'!$A112, 'FY15 DataDump'!$H$2:$H$5000, D$2)</f>
        <v>48</v>
      </c>
      <c r="E112" s="27">
        <f>SUMIFS('FY15 DataDump'!$E$2:$E$5000, 'FY15 DataDump'!$C$2:$C$5000, 'FY15 Individual Analysis'!$A112, 'FY15 DataDump'!$H$2:$H$5000, E$2)</f>
        <v>24</v>
      </c>
      <c r="F112" s="27">
        <f>SUMIFS('FY15 DataDump'!$E$2:$E$5000, 'FY15 DataDump'!$C$2:$C$5000, 'FY15 Individual Analysis'!$A112, 'FY15 DataDump'!$H$2:$H$5000, F$2)</f>
        <v>62</v>
      </c>
      <c r="G112" s="27">
        <f>SUMIFS('FY15 DataDump'!$E$2:$E$5000, 'FY15 DataDump'!$C$2:$C$5000, 'FY15 Individual Analysis'!$A112, 'FY15 DataDump'!$H$2:$H$5000, G$2)</f>
        <v>128</v>
      </c>
      <c r="H112" s="27">
        <f>SUMIFS('FY15 DataDump'!$E$2:$E$5000, 'FY15 DataDump'!$C$2:$C$5000, 'FY15 Individual Analysis'!$A112, 'FY15 DataDump'!$H$2:$H$5000, H$2)</f>
        <v>82</v>
      </c>
      <c r="I112" s="27">
        <f>SUMIFS('FY15 DataDump'!$E$2:$E$5000, 'FY15 DataDump'!$C$2:$C$5000, 'FY15 Individual Analysis'!$A112, 'FY15 DataDump'!$H$2:$H$5000, I$2)</f>
        <v>45</v>
      </c>
      <c r="J112" s="27">
        <f>SUMIFS('FY15 DataDump'!$E$2:$E$5000, 'FY15 DataDump'!$C$2:$C$5000, 'FY15 Individual Analysis'!$A112, 'FY15 DataDump'!$H$2:$H$5000, J$2)</f>
        <v>93</v>
      </c>
      <c r="K112" s="27">
        <f>SUMIFS('FY15 DataDump'!$E$2:$E$5000, 'FY15 DataDump'!$C$2:$C$5000, 'FY15 Individual Analysis'!$A112, 'FY15 DataDump'!$H$2:$H$5000, K$2)</f>
        <v>72</v>
      </c>
      <c r="L112" s="27">
        <f>SUMIFS('FY15 DataDump'!$E$2:$E$5000, 'FY15 DataDump'!$C$2:$C$5000, 'FY15 Individual Analysis'!$A112, 'FY15 DataDump'!$H$2:$H$5000, L$2)</f>
        <v>46</v>
      </c>
      <c r="M112" s="27">
        <f>SUMIFS('FY15 DataDump'!$E$2:$E$5000, 'FY15 DataDump'!$C$2:$C$5000, 'FY15 Individual Analysis'!$A112, 'FY15 DataDump'!$H$2:$H$5000, M$2)</f>
        <v>81</v>
      </c>
      <c r="N112" s="27">
        <f>SUMIFS('FY15 DataDump'!$E$2:$E$5000, 'FY15 DataDump'!$C$2:$C$5000, 'FY15 Individual Analysis'!$A112, 'FY15 DataDump'!$H$2:$H$5000, N$2)</f>
        <v>65</v>
      </c>
      <c r="O112" s="27">
        <f>SUMIFS('FY15 DataDump'!$E$2:$E$5000, 'FY15 DataDump'!$C$2:$C$5000, 'FY15 Individual Analysis'!$A112, 'FY15 DataDump'!$H$2:$H$5000, O$2)</f>
        <v>46</v>
      </c>
      <c r="P112" s="27">
        <f t="shared" si="18"/>
        <v>792</v>
      </c>
      <c r="Q112" s="108">
        <f t="shared" si="16"/>
        <v>4.1109969167523125E-3</v>
      </c>
      <c r="S112" s="20">
        <f t="shared" si="19"/>
        <v>57.6</v>
      </c>
      <c r="T112" s="21">
        <f t="shared" si="20"/>
        <v>28.8</v>
      </c>
      <c r="U112" s="21">
        <f t="shared" si="21"/>
        <v>74.400000000000006</v>
      </c>
      <c r="V112" s="21">
        <f t="shared" si="22"/>
        <v>153.60000000000002</v>
      </c>
      <c r="W112" s="21">
        <f t="shared" si="23"/>
        <v>98.399999999999991</v>
      </c>
      <c r="X112" s="21">
        <f t="shared" si="24"/>
        <v>54</v>
      </c>
      <c r="Y112" s="21">
        <f t="shared" si="25"/>
        <v>111.60000000000001</v>
      </c>
      <c r="Z112" s="21">
        <f t="shared" si="26"/>
        <v>86.4</v>
      </c>
      <c r="AA112" s="21">
        <f t="shared" si="27"/>
        <v>55.199999999999996</v>
      </c>
      <c r="AB112" s="21">
        <f t="shared" si="28"/>
        <v>97.2</v>
      </c>
      <c r="AC112" s="21">
        <f t="shared" si="29"/>
        <v>78</v>
      </c>
      <c r="AD112" s="24">
        <f t="shared" si="30"/>
        <v>55.199999999999996</v>
      </c>
      <c r="AF112" s="15">
        <f t="shared" si="17"/>
        <v>950.4</v>
      </c>
    </row>
    <row r="113" spans="1:32" x14ac:dyDescent="0.25">
      <c r="A113" s="75">
        <v>1007</v>
      </c>
      <c r="B113" s="75" t="str">
        <f>INDEX('FY15 DataDump'!$A$2:$H$5000, MATCH('FY15 Individual Analysis'!A113, 'FY15 DataDump'!$C$2:$C$5000, 0), MATCH('FY15 DataDump'!$B$1, 'FY15 DataDump'!$A$1:$H$1))</f>
        <v>ESPRESSO</v>
      </c>
      <c r="C113" s="75" t="str">
        <f>INDEX('FY15 DataDump'!$A$2:$H$5000, MATCH('FY15 Individual Analysis'!A113, 'FY15 DataDump'!$C$2:$C$5000, 0), MATCH('FY15 DataDump'!$D$1, 'FY15 DataDump'!$A$1:$H$1))</f>
        <v>White Chocolate Mocha Med</v>
      </c>
      <c r="D113" s="27">
        <f>SUMIFS('FY15 DataDump'!$E$2:$E$5000, 'FY15 DataDump'!$C$2:$C$5000, 'FY15 Individual Analysis'!$A113, 'FY15 DataDump'!$H$2:$H$5000, D$2)</f>
        <v>60</v>
      </c>
      <c r="E113" s="27">
        <f>SUMIFS('FY15 DataDump'!$E$2:$E$5000, 'FY15 DataDump'!$C$2:$C$5000, 'FY15 Individual Analysis'!$A113, 'FY15 DataDump'!$H$2:$H$5000, E$2)</f>
        <v>55</v>
      </c>
      <c r="F113" s="27">
        <f>SUMIFS('FY15 DataDump'!$E$2:$E$5000, 'FY15 DataDump'!$C$2:$C$5000, 'FY15 Individual Analysis'!$A113, 'FY15 DataDump'!$H$2:$H$5000, F$2)</f>
        <v>90</v>
      </c>
      <c r="G113" s="27">
        <f>SUMIFS('FY15 DataDump'!$E$2:$E$5000, 'FY15 DataDump'!$C$2:$C$5000, 'FY15 Individual Analysis'!$A113, 'FY15 DataDump'!$H$2:$H$5000, G$2)</f>
        <v>223</v>
      </c>
      <c r="H113" s="27">
        <f>SUMIFS('FY15 DataDump'!$E$2:$E$5000, 'FY15 DataDump'!$C$2:$C$5000, 'FY15 Individual Analysis'!$A113, 'FY15 DataDump'!$H$2:$H$5000, H$2)</f>
        <v>121</v>
      </c>
      <c r="I113" s="27">
        <f>SUMIFS('FY15 DataDump'!$E$2:$E$5000, 'FY15 DataDump'!$C$2:$C$5000, 'FY15 Individual Analysis'!$A113, 'FY15 DataDump'!$H$2:$H$5000, I$2)</f>
        <v>77</v>
      </c>
      <c r="J113" s="27">
        <f>SUMIFS('FY15 DataDump'!$E$2:$E$5000, 'FY15 DataDump'!$C$2:$C$5000, 'FY15 Individual Analysis'!$A113, 'FY15 DataDump'!$H$2:$H$5000, J$2)</f>
        <v>139</v>
      </c>
      <c r="K113" s="27">
        <f>SUMIFS('FY15 DataDump'!$E$2:$E$5000, 'FY15 DataDump'!$C$2:$C$5000, 'FY15 Individual Analysis'!$A113, 'FY15 DataDump'!$H$2:$H$5000, K$2)</f>
        <v>114</v>
      </c>
      <c r="L113" s="27">
        <f>SUMIFS('FY15 DataDump'!$E$2:$E$5000, 'FY15 DataDump'!$C$2:$C$5000, 'FY15 Individual Analysis'!$A113, 'FY15 DataDump'!$H$2:$H$5000, L$2)</f>
        <v>87</v>
      </c>
      <c r="M113" s="27">
        <f>SUMIFS('FY15 DataDump'!$E$2:$E$5000, 'FY15 DataDump'!$C$2:$C$5000, 'FY15 Individual Analysis'!$A113, 'FY15 DataDump'!$H$2:$H$5000, M$2)</f>
        <v>105</v>
      </c>
      <c r="N113" s="27">
        <f>SUMIFS('FY15 DataDump'!$E$2:$E$5000, 'FY15 DataDump'!$C$2:$C$5000, 'FY15 Individual Analysis'!$A113, 'FY15 DataDump'!$H$2:$H$5000, N$2)</f>
        <v>102</v>
      </c>
      <c r="O113" s="27">
        <f>SUMIFS('FY15 DataDump'!$E$2:$E$5000, 'FY15 DataDump'!$C$2:$C$5000, 'FY15 Individual Analysis'!$A113, 'FY15 DataDump'!$H$2:$H$5000, O$2)</f>
        <v>79</v>
      </c>
      <c r="P113" s="27">
        <f t="shared" si="18"/>
        <v>1252</v>
      </c>
      <c r="Q113" s="108">
        <f t="shared" si="16"/>
        <v>6.4986971461791603E-3</v>
      </c>
      <c r="S113" s="20">
        <f t="shared" si="19"/>
        <v>72</v>
      </c>
      <c r="T113" s="21">
        <f t="shared" si="20"/>
        <v>66</v>
      </c>
      <c r="U113" s="21">
        <f t="shared" si="21"/>
        <v>108.00000000000001</v>
      </c>
      <c r="V113" s="21">
        <f t="shared" si="22"/>
        <v>267.60000000000002</v>
      </c>
      <c r="W113" s="21">
        <f t="shared" si="23"/>
        <v>145.20000000000002</v>
      </c>
      <c r="X113" s="21">
        <f t="shared" si="24"/>
        <v>92.4</v>
      </c>
      <c r="Y113" s="21">
        <f t="shared" si="25"/>
        <v>166.8</v>
      </c>
      <c r="Z113" s="21">
        <f t="shared" si="26"/>
        <v>136.80000000000001</v>
      </c>
      <c r="AA113" s="21">
        <f t="shared" si="27"/>
        <v>104.4</v>
      </c>
      <c r="AB113" s="21">
        <f t="shared" si="28"/>
        <v>126.00000000000001</v>
      </c>
      <c r="AC113" s="21">
        <f t="shared" si="29"/>
        <v>122.4</v>
      </c>
      <c r="AD113" s="24">
        <f t="shared" si="30"/>
        <v>94.800000000000011</v>
      </c>
      <c r="AF113" s="15">
        <f t="shared" si="17"/>
        <v>1502.4</v>
      </c>
    </row>
    <row r="114" spans="1:32" x14ac:dyDescent="0.25">
      <c r="A114" s="75">
        <v>1008</v>
      </c>
      <c r="B114" s="75" t="str">
        <f>INDEX('FY15 DataDump'!$A$2:$H$5000, MATCH('FY15 Individual Analysis'!A114, 'FY15 DataDump'!$C$2:$C$5000, 0), MATCH('FY15 DataDump'!$B$1, 'FY15 DataDump'!$A$1:$H$1))</f>
        <v>ESPRESSO</v>
      </c>
      <c r="C114" s="75" t="str">
        <f>INDEX('FY15 DataDump'!$A$2:$H$5000, MATCH('FY15 Individual Analysis'!A114, 'FY15 DataDump'!$C$2:$C$5000, 0), MATCH('FY15 DataDump'!$D$1, 'FY15 DataDump'!$A$1:$H$1))</f>
        <v>White Chocolate Mocha Lar</v>
      </c>
      <c r="D114" s="27">
        <f>SUMIFS('FY15 DataDump'!$E$2:$E$5000, 'FY15 DataDump'!$C$2:$C$5000, 'FY15 Individual Analysis'!$A114, 'FY15 DataDump'!$H$2:$H$5000, D$2)</f>
        <v>11</v>
      </c>
      <c r="E114" s="27">
        <f>SUMIFS('FY15 DataDump'!$E$2:$E$5000, 'FY15 DataDump'!$C$2:$C$5000, 'FY15 Individual Analysis'!$A114, 'FY15 DataDump'!$H$2:$H$5000, E$2)</f>
        <v>10</v>
      </c>
      <c r="F114" s="27">
        <f>SUMIFS('FY15 DataDump'!$E$2:$E$5000, 'FY15 DataDump'!$C$2:$C$5000, 'FY15 Individual Analysis'!$A114, 'FY15 DataDump'!$H$2:$H$5000, F$2)</f>
        <v>22</v>
      </c>
      <c r="G114" s="27">
        <f>SUMIFS('FY15 DataDump'!$E$2:$E$5000, 'FY15 DataDump'!$C$2:$C$5000, 'FY15 Individual Analysis'!$A114, 'FY15 DataDump'!$H$2:$H$5000, G$2)</f>
        <v>45</v>
      </c>
      <c r="H114" s="27">
        <f>SUMIFS('FY15 DataDump'!$E$2:$E$5000, 'FY15 DataDump'!$C$2:$C$5000, 'FY15 Individual Analysis'!$A114, 'FY15 DataDump'!$H$2:$H$5000, H$2)</f>
        <v>33</v>
      </c>
      <c r="I114" s="27">
        <f>SUMIFS('FY15 DataDump'!$E$2:$E$5000, 'FY15 DataDump'!$C$2:$C$5000, 'FY15 Individual Analysis'!$A114, 'FY15 DataDump'!$H$2:$H$5000, I$2)</f>
        <v>19</v>
      </c>
      <c r="J114" s="27">
        <f>SUMIFS('FY15 DataDump'!$E$2:$E$5000, 'FY15 DataDump'!$C$2:$C$5000, 'FY15 Individual Analysis'!$A114, 'FY15 DataDump'!$H$2:$H$5000, J$2)</f>
        <v>28</v>
      </c>
      <c r="K114" s="27">
        <f>SUMIFS('FY15 DataDump'!$E$2:$E$5000, 'FY15 DataDump'!$C$2:$C$5000, 'FY15 Individual Analysis'!$A114, 'FY15 DataDump'!$H$2:$H$5000, K$2)</f>
        <v>40</v>
      </c>
      <c r="L114" s="27">
        <f>SUMIFS('FY15 DataDump'!$E$2:$E$5000, 'FY15 DataDump'!$C$2:$C$5000, 'FY15 Individual Analysis'!$A114, 'FY15 DataDump'!$H$2:$H$5000, L$2)</f>
        <v>23</v>
      </c>
      <c r="M114" s="27">
        <f>SUMIFS('FY15 DataDump'!$E$2:$E$5000, 'FY15 DataDump'!$C$2:$C$5000, 'FY15 Individual Analysis'!$A114, 'FY15 DataDump'!$H$2:$H$5000, M$2)</f>
        <v>54</v>
      </c>
      <c r="N114" s="27">
        <f>SUMIFS('FY15 DataDump'!$E$2:$E$5000, 'FY15 DataDump'!$C$2:$C$5000, 'FY15 Individual Analysis'!$A114, 'FY15 DataDump'!$H$2:$H$5000, N$2)</f>
        <v>41</v>
      </c>
      <c r="O114" s="27">
        <f>SUMIFS('FY15 DataDump'!$E$2:$E$5000, 'FY15 DataDump'!$C$2:$C$5000, 'FY15 Individual Analysis'!$A114, 'FY15 DataDump'!$H$2:$H$5000, O$2)</f>
        <v>25</v>
      </c>
      <c r="P114" s="27">
        <f t="shared" si="18"/>
        <v>351</v>
      </c>
      <c r="Q114" s="108">
        <f t="shared" si="16"/>
        <v>1.8219190881061385E-3</v>
      </c>
      <c r="S114" s="20">
        <f t="shared" si="19"/>
        <v>13.200000000000001</v>
      </c>
      <c r="T114" s="21">
        <f t="shared" si="20"/>
        <v>12</v>
      </c>
      <c r="U114" s="21">
        <f t="shared" si="21"/>
        <v>26.400000000000002</v>
      </c>
      <c r="V114" s="21">
        <f t="shared" si="22"/>
        <v>53.999999999999993</v>
      </c>
      <c r="W114" s="21">
        <f t="shared" si="23"/>
        <v>39.6</v>
      </c>
      <c r="X114" s="21">
        <f t="shared" si="24"/>
        <v>22.8</v>
      </c>
      <c r="Y114" s="21">
        <f t="shared" si="25"/>
        <v>33.6</v>
      </c>
      <c r="Z114" s="21">
        <f t="shared" si="26"/>
        <v>48</v>
      </c>
      <c r="AA114" s="21">
        <f t="shared" si="27"/>
        <v>27.599999999999998</v>
      </c>
      <c r="AB114" s="21">
        <f t="shared" si="28"/>
        <v>64.8</v>
      </c>
      <c r="AC114" s="21">
        <f t="shared" si="29"/>
        <v>49.199999999999996</v>
      </c>
      <c r="AD114" s="24">
        <f t="shared" si="30"/>
        <v>30</v>
      </c>
      <c r="AF114" s="15">
        <f t="shared" si="17"/>
        <v>421.2</v>
      </c>
    </row>
    <row r="115" spans="1:32" x14ac:dyDescent="0.25">
      <c r="A115" s="75">
        <v>1022</v>
      </c>
      <c r="B115" s="75" t="str">
        <f>INDEX('FY15 DataDump'!$A$2:$H$5000, MATCH('FY15 Individual Analysis'!A115, 'FY15 DataDump'!$C$2:$C$5000, 0), MATCH('FY15 DataDump'!$B$1, 'FY15 DataDump'!$A$1:$H$1))</f>
        <v>DRINKS</v>
      </c>
      <c r="C115" s="75" t="str">
        <f>INDEX('FY15 DataDump'!$A$2:$H$5000, MATCH('FY15 Individual Analysis'!A115, 'FY15 DataDump'!$C$2:$C$5000, 0), MATCH('FY15 DataDump'!$D$1, 'FY15 DataDump'!$A$1:$H$1))</f>
        <v>Italian Soda 16 oz.</v>
      </c>
      <c r="D115" s="27">
        <f>SUMIFS('FY15 DataDump'!$E$2:$E$5000, 'FY15 DataDump'!$C$2:$C$5000, 'FY15 Individual Analysis'!$A115, 'FY15 DataDump'!$H$2:$H$5000, D$2)</f>
        <v>57</v>
      </c>
      <c r="E115" s="27">
        <f>SUMIFS('FY15 DataDump'!$E$2:$E$5000, 'FY15 DataDump'!$C$2:$C$5000, 'FY15 Individual Analysis'!$A115, 'FY15 DataDump'!$H$2:$H$5000, E$2)</f>
        <v>17</v>
      </c>
      <c r="F115" s="27">
        <f>SUMIFS('FY15 DataDump'!$E$2:$E$5000, 'FY15 DataDump'!$C$2:$C$5000, 'FY15 Individual Analysis'!$A115, 'FY15 DataDump'!$H$2:$H$5000, F$2)</f>
        <v>28</v>
      </c>
      <c r="G115" s="27">
        <f>SUMIFS('FY15 DataDump'!$E$2:$E$5000, 'FY15 DataDump'!$C$2:$C$5000, 'FY15 Individual Analysis'!$A115, 'FY15 DataDump'!$H$2:$H$5000, G$2)</f>
        <v>73</v>
      </c>
      <c r="H115" s="27">
        <f>SUMIFS('FY15 DataDump'!$E$2:$E$5000, 'FY15 DataDump'!$C$2:$C$5000, 'FY15 Individual Analysis'!$A115, 'FY15 DataDump'!$H$2:$H$5000, H$2)</f>
        <v>36</v>
      </c>
      <c r="I115" s="27">
        <f>SUMIFS('FY15 DataDump'!$E$2:$E$5000, 'FY15 DataDump'!$C$2:$C$5000, 'FY15 Individual Analysis'!$A115, 'FY15 DataDump'!$H$2:$H$5000, I$2)</f>
        <v>25</v>
      </c>
      <c r="J115" s="27">
        <f>SUMIFS('FY15 DataDump'!$E$2:$E$5000, 'FY15 DataDump'!$C$2:$C$5000, 'FY15 Individual Analysis'!$A115, 'FY15 DataDump'!$H$2:$H$5000, J$2)</f>
        <v>50</v>
      </c>
      <c r="K115" s="27">
        <f>SUMIFS('FY15 DataDump'!$E$2:$E$5000, 'FY15 DataDump'!$C$2:$C$5000, 'FY15 Individual Analysis'!$A115, 'FY15 DataDump'!$H$2:$H$5000, K$2)</f>
        <v>61</v>
      </c>
      <c r="L115" s="27">
        <f>SUMIFS('FY15 DataDump'!$E$2:$E$5000, 'FY15 DataDump'!$C$2:$C$5000, 'FY15 Individual Analysis'!$A115, 'FY15 DataDump'!$H$2:$H$5000, L$2)</f>
        <v>45</v>
      </c>
      <c r="M115" s="27">
        <f>SUMIFS('FY15 DataDump'!$E$2:$E$5000, 'FY15 DataDump'!$C$2:$C$5000, 'FY15 Individual Analysis'!$A115, 'FY15 DataDump'!$H$2:$H$5000, M$2)</f>
        <v>71</v>
      </c>
      <c r="N115" s="27">
        <f>SUMIFS('FY15 DataDump'!$E$2:$E$5000, 'FY15 DataDump'!$C$2:$C$5000, 'FY15 Individual Analysis'!$A115, 'FY15 DataDump'!$H$2:$H$5000, N$2)</f>
        <v>80</v>
      </c>
      <c r="O115" s="27">
        <f>SUMIFS('FY15 DataDump'!$E$2:$E$5000, 'FY15 DataDump'!$C$2:$C$5000, 'FY15 Individual Analysis'!$A115, 'FY15 DataDump'!$H$2:$H$5000, O$2)</f>
        <v>67</v>
      </c>
      <c r="P115" s="27">
        <f t="shared" si="18"/>
        <v>610</v>
      </c>
      <c r="Q115" s="108">
        <f t="shared" si="16"/>
        <v>3.1662981303269074E-3</v>
      </c>
      <c r="S115" s="20">
        <f t="shared" si="19"/>
        <v>68.400000000000006</v>
      </c>
      <c r="T115" s="21">
        <f t="shared" si="20"/>
        <v>20.399999999999999</v>
      </c>
      <c r="U115" s="21">
        <f t="shared" si="21"/>
        <v>33.6</v>
      </c>
      <c r="V115" s="21">
        <f t="shared" si="22"/>
        <v>87.6</v>
      </c>
      <c r="W115" s="21">
        <f t="shared" si="23"/>
        <v>43.2</v>
      </c>
      <c r="X115" s="21">
        <f t="shared" si="24"/>
        <v>29.999999999999996</v>
      </c>
      <c r="Y115" s="21">
        <f t="shared" si="25"/>
        <v>59.999999999999993</v>
      </c>
      <c r="Z115" s="21">
        <f t="shared" si="26"/>
        <v>73.2</v>
      </c>
      <c r="AA115" s="21">
        <f t="shared" si="27"/>
        <v>54</v>
      </c>
      <c r="AB115" s="21">
        <f t="shared" si="28"/>
        <v>85.2</v>
      </c>
      <c r="AC115" s="21">
        <f t="shared" si="29"/>
        <v>96</v>
      </c>
      <c r="AD115" s="24">
        <f t="shared" si="30"/>
        <v>80.399999999999991</v>
      </c>
      <c r="AF115" s="15">
        <f t="shared" si="17"/>
        <v>732</v>
      </c>
    </row>
    <row r="116" spans="1:32" x14ac:dyDescent="0.25">
      <c r="A116" s="75">
        <v>1023</v>
      </c>
      <c r="B116" s="75" t="str">
        <f>INDEX('FY15 DataDump'!$A$2:$H$5000, MATCH('FY15 Individual Analysis'!A116, 'FY15 DataDump'!$C$2:$C$5000, 0), MATCH('FY15 DataDump'!$B$1, 'FY15 DataDump'!$A$1:$H$1))</f>
        <v>DRINKS</v>
      </c>
      <c r="C116" s="75" t="str">
        <f>INDEX('FY15 DataDump'!$A$2:$H$5000, MATCH('FY15 Individual Analysis'!A116, 'FY15 DataDump'!$C$2:$C$5000, 0), MATCH('FY15 DataDump'!$D$1, 'FY15 DataDump'!$A$1:$H$1))</f>
        <v>Italian Soda 20 oz.</v>
      </c>
      <c r="D116" s="27">
        <f>SUMIFS('FY15 DataDump'!$E$2:$E$5000, 'FY15 DataDump'!$C$2:$C$5000, 'FY15 Individual Analysis'!$A116, 'FY15 DataDump'!$H$2:$H$5000, D$2)</f>
        <v>19</v>
      </c>
      <c r="E116" s="27">
        <f>SUMIFS('FY15 DataDump'!$E$2:$E$5000, 'FY15 DataDump'!$C$2:$C$5000, 'FY15 Individual Analysis'!$A116, 'FY15 DataDump'!$H$2:$H$5000, E$2)</f>
        <v>15</v>
      </c>
      <c r="F116" s="27">
        <f>SUMIFS('FY15 DataDump'!$E$2:$E$5000, 'FY15 DataDump'!$C$2:$C$5000, 'FY15 Individual Analysis'!$A116, 'FY15 DataDump'!$H$2:$H$5000, F$2)</f>
        <v>21</v>
      </c>
      <c r="G116" s="27">
        <f>SUMIFS('FY15 DataDump'!$E$2:$E$5000, 'FY15 DataDump'!$C$2:$C$5000, 'FY15 Individual Analysis'!$A116, 'FY15 DataDump'!$H$2:$H$5000, G$2)</f>
        <v>39</v>
      </c>
      <c r="H116" s="27">
        <f>SUMIFS('FY15 DataDump'!$E$2:$E$5000, 'FY15 DataDump'!$C$2:$C$5000, 'FY15 Individual Analysis'!$A116, 'FY15 DataDump'!$H$2:$H$5000, H$2)</f>
        <v>21</v>
      </c>
      <c r="I116" s="27">
        <f>SUMIFS('FY15 DataDump'!$E$2:$E$5000, 'FY15 DataDump'!$C$2:$C$5000, 'FY15 Individual Analysis'!$A116, 'FY15 DataDump'!$H$2:$H$5000, I$2)</f>
        <v>11</v>
      </c>
      <c r="J116" s="27">
        <f>SUMIFS('FY15 DataDump'!$E$2:$E$5000, 'FY15 DataDump'!$C$2:$C$5000, 'FY15 Individual Analysis'!$A116, 'FY15 DataDump'!$H$2:$H$5000, J$2)</f>
        <v>21</v>
      </c>
      <c r="K116" s="27">
        <f>SUMIFS('FY15 DataDump'!$E$2:$E$5000, 'FY15 DataDump'!$C$2:$C$5000, 'FY15 Individual Analysis'!$A116, 'FY15 DataDump'!$H$2:$H$5000, K$2)</f>
        <v>34</v>
      </c>
      <c r="L116" s="27">
        <f>SUMIFS('FY15 DataDump'!$E$2:$E$5000, 'FY15 DataDump'!$C$2:$C$5000, 'FY15 Individual Analysis'!$A116, 'FY15 DataDump'!$H$2:$H$5000, L$2)</f>
        <v>32</v>
      </c>
      <c r="M116" s="27">
        <f>SUMIFS('FY15 DataDump'!$E$2:$E$5000, 'FY15 DataDump'!$C$2:$C$5000, 'FY15 Individual Analysis'!$A116, 'FY15 DataDump'!$H$2:$H$5000, M$2)</f>
        <v>56</v>
      </c>
      <c r="N116" s="27">
        <f>SUMIFS('FY15 DataDump'!$E$2:$E$5000, 'FY15 DataDump'!$C$2:$C$5000, 'FY15 Individual Analysis'!$A116, 'FY15 DataDump'!$H$2:$H$5000, N$2)</f>
        <v>63</v>
      </c>
      <c r="O116" s="27">
        <f>SUMIFS('FY15 DataDump'!$E$2:$E$5000, 'FY15 DataDump'!$C$2:$C$5000, 'FY15 Individual Analysis'!$A116, 'FY15 DataDump'!$H$2:$H$5000, O$2)</f>
        <v>50</v>
      </c>
      <c r="P116" s="27">
        <f t="shared" si="18"/>
        <v>382</v>
      </c>
      <c r="Q116" s="108">
        <f t="shared" si="16"/>
        <v>1.9828293209588174E-3</v>
      </c>
      <c r="S116" s="20">
        <f t="shared" si="19"/>
        <v>22.799999999999997</v>
      </c>
      <c r="T116" s="21">
        <f t="shared" si="20"/>
        <v>18</v>
      </c>
      <c r="U116" s="21">
        <f t="shared" si="21"/>
        <v>25.2</v>
      </c>
      <c r="V116" s="21">
        <f t="shared" si="22"/>
        <v>46.8</v>
      </c>
      <c r="W116" s="21">
        <f t="shared" si="23"/>
        <v>25.2</v>
      </c>
      <c r="X116" s="21">
        <f t="shared" si="24"/>
        <v>13.2</v>
      </c>
      <c r="Y116" s="21">
        <f t="shared" si="25"/>
        <v>25.2</v>
      </c>
      <c r="Z116" s="21">
        <f t="shared" si="26"/>
        <v>40.799999999999997</v>
      </c>
      <c r="AA116" s="21">
        <f t="shared" si="27"/>
        <v>38.4</v>
      </c>
      <c r="AB116" s="21">
        <f t="shared" si="28"/>
        <v>67.199999999999989</v>
      </c>
      <c r="AC116" s="21">
        <f t="shared" si="29"/>
        <v>75.599999999999994</v>
      </c>
      <c r="AD116" s="24">
        <f t="shared" si="30"/>
        <v>60</v>
      </c>
      <c r="AF116" s="15">
        <f t="shared" si="17"/>
        <v>458.4</v>
      </c>
    </row>
    <row r="117" spans="1:32" x14ac:dyDescent="0.25">
      <c r="A117" s="75">
        <v>1029</v>
      </c>
      <c r="B117" s="75" t="str">
        <f>INDEX('FY15 DataDump'!$A$2:$H$5000, MATCH('FY15 Individual Analysis'!A117, 'FY15 DataDump'!$C$2:$C$5000, 0), MATCH('FY15 DataDump'!$B$1, 'FY15 DataDump'!$A$1:$H$1))</f>
        <v>DRINKS</v>
      </c>
      <c r="C117" s="75" t="str">
        <f>INDEX('FY15 DataDump'!$A$2:$H$5000, MATCH('FY15 Individual Analysis'!A117, 'FY15 DataDump'!$C$2:$C$5000, 0), MATCH('FY15 DataDump'!$D$1, 'FY15 DataDump'!$A$1:$H$1))</f>
        <v>Peace Tea Sweet Tea</v>
      </c>
      <c r="D117" s="27">
        <f>SUMIFS('FY15 DataDump'!$E$2:$E$5000, 'FY15 DataDump'!$C$2:$C$5000, 'FY15 Individual Analysis'!$A117, 'FY15 DataDump'!$H$2:$H$5000, D$2)</f>
        <v>53</v>
      </c>
      <c r="E117" s="27">
        <f>SUMIFS('FY15 DataDump'!$E$2:$E$5000, 'FY15 DataDump'!$C$2:$C$5000, 'FY15 Individual Analysis'!$A117, 'FY15 DataDump'!$H$2:$H$5000, E$2)</f>
        <v>50</v>
      </c>
      <c r="F117" s="27">
        <f>SUMIFS('FY15 DataDump'!$E$2:$E$5000, 'FY15 DataDump'!$C$2:$C$5000, 'FY15 Individual Analysis'!$A117, 'FY15 DataDump'!$H$2:$H$5000, F$2)</f>
        <v>59</v>
      </c>
      <c r="G117" s="27">
        <f>SUMIFS('FY15 DataDump'!$E$2:$E$5000, 'FY15 DataDump'!$C$2:$C$5000, 'FY15 Individual Analysis'!$A117, 'FY15 DataDump'!$H$2:$H$5000, G$2)</f>
        <v>137</v>
      </c>
      <c r="H117" s="27">
        <f>SUMIFS('FY15 DataDump'!$E$2:$E$5000, 'FY15 DataDump'!$C$2:$C$5000, 'FY15 Individual Analysis'!$A117, 'FY15 DataDump'!$H$2:$H$5000, H$2)</f>
        <v>88</v>
      </c>
      <c r="I117" s="27">
        <f>SUMIFS('FY15 DataDump'!$E$2:$E$5000, 'FY15 DataDump'!$C$2:$C$5000, 'FY15 Individual Analysis'!$A117, 'FY15 DataDump'!$H$2:$H$5000, I$2)</f>
        <v>56</v>
      </c>
      <c r="J117" s="27">
        <f>SUMIFS('FY15 DataDump'!$E$2:$E$5000, 'FY15 DataDump'!$C$2:$C$5000, 'FY15 Individual Analysis'!$A117, 'FY15 DataDump'!$H$2:$H$5000, J$2)</f>
        <v>67</v>
      </c>
      <c r="K117" s="27">
        <f>SUMIFS('FY15 DataDump'!$E$2:$E$5000, 'FY15 DataDump'!$C$2:$C$5000, 'FY15 Individual Analysis'!$A117, 'FY15 DataDump'!$H$2:$H$5000, K$2)</f>
        <v>106</v>
      </c>
      <c r="L117" s="27">
        <f>SUMIFS('FY15 DataDump'!$E$2:$E$5000, 'FY15 DataDump'!$C$2:$C$5000, 'FY15 Individual Analysis'!$A117, 'FY15 DataDump'!$H$2:$H$5000, L$2)</f>
        <v>92</v>
      </c>
      <c r="M117" s="27">
        <f>SUMIFS('FY15 DataDump'!$E$2:$E$5000, 'FY15 DataDump'!$C$2:$C$5000, 'FY15 Individual Analysis'!$A117, 'FY15 DataDump'!$H$2:$H$5000, M$2)</f>
        <v>142</v>
      </c>
      <c r="N117" s="27">
        <f>SUMIFS('FY15 DataDump'!$E$2:$E$5000, 'FY15 DataDump'!$C$2:$C$5000, 'FY15 Individual Analysis'!$A117, 'FY15 DataDump'!$H$2:$H$5000, N$2)</f>
        <v>126</v>
      </c>
      <c r="O117" s="27">
        <f>SUMIFS('FY15 DataDump'!$E$2:$E$5000, 'FY15 DataDump'!$C$2:$C$5000, 'FY15 Individual Analysis'!$A117, 'FY15 DataDump'!$H$2:$H$5000, O$2)</f>
        <v>97</v>
      </c>
      <c r="P117" s="27">
        <f t="shared" si="18"/>
        <v>1073</v>
      </c>
      <c r="Q117" s="108">
        <f t="shared" si="16"/>
        <v>5.5695703177717562E-3</v>
      </c>
      <c r="S117" s="20">
        <f t="shared" si="19"/>
        <v>63.6</v>
      </c>
      <c r="T117" s="21">
        <f t="shared" si="20"/>
        <v>59.999999999999993</v>
      </c>
      <c r="U117" s="21">
        <f t="shared" si="21"/>
        <v>70.8</v>
      </c>
      <c r="V117" s="21">
        <f t="shared" si="22"/>
        <v>164.39999999999998</v>
      </c>
      <c r="W117" s="21">
        <f t="shared" si="23"/>
        <v>105.6</v>
      </c>
      <c r="X117" s="21">
        <f t="shared" si="24"/>
        <v>67.199999999999989</v>
      </c>
      <c r="Y117" s="21">
        <f t="shared" si="25"/>
        <v>80.399999999999991</v>
      </c>
      <c r="Z117" s="21">
        <f t="shared" si="26"/>
        <v>127.2</v>
      </c>
      <c r="AA117" s="21">
        <f t="shared" si="27"/>
        <v>110.39999999999999</v>
      </c>
      <c r="AB117" s="21">
        <f t="shared" si="28"/>
        <v>170.39999999999998</v>
      </c>
      <c r="AC117" s="21">
        <f t="shared" si="29"/>
        <v>151.19999999999999</v>
      </c>
      <c r="AD117" s="24">
        <f t="shared" si="30"/>
        <v>116.4</v>
      </c>
      <c r="AF117" s="15">
        <f t="shared" si="17"/>
        <v>1287.5999999999999</v>
      </c>
    </row>
    <row r="118" spans="1:32" x14ac:dyDescent="0.25">
      <c r="A118" s="75">
        <v>1112</v>
      </c>
      <c r="B118" s="75" t="str">
        <f>INDEX('FY15 DataDump'!$A$2:$H$5000, MATCH('FY15 Individual Analysis'!A118, 'FY15 DataDump'!$C$2:$C$5000, 0), MATCH('FY15 DataDump'!$B$1, 'FY15 DataDump'!$A$1:$H$1))</f>
        <v>ESPRESSO</v>
      </c>
      <c r="C118" s="75" t="str">
        <f>INDEX('FY15 DataDump'!$A$2:$H$5000, MATCH('FY15 Individual Analysis'!A118, 'FY15 DataDump'!$C$2:$C$5000, 0), MATCH('FY15 DataDump'!$D$1, 'FY15 DataDump'!$A$1:$H$1))</f>
        <v>ESPRESSO Single</v>
      </c>
      <c r="D118" s="27">
        <f>SUMIFS('FY15 DataDump'!$E$2:$E$5000, 'FY15 DataDump'!$C$2:$C$5000, 'FY15 Individual Analysis'!$A118, 'FY15 DataDump'!$H$2:$H$5000, D$2)</f>
        <v>11</v>
      </c>
      <c r="E118" s="27">
        <f>SUMIFS('FY15 DataDump'!$E$2:$E$5000, 'FY15 DataDump'!$C$2:$C$5000, 'FY15 Individual Analysis'!$A118, 'FY15 DataDump'!$H$2:$H$5000, E$2)</f>
        <v>11</v>
      </c>
      <c r="F118" s="27">
        <f>SUMIFS('FY15 DataDump'!$E$2:$E$5000, 'FY15 DataDump'!$C$2:$C$5000, 'FY15 Individual Analysis'!$A118, 'FY15 DataDump'!$H$2:$H$5000, F$2)</f>
        <v>8</v>
      </c>
      <c r="G118" s="27">
        <f>SUMIFS('FY15 DataDump'!$E$2:$E$5000, 'FY15 DataDump'!$C$2:$C$5000, 'FY15 Individual Analysis'!$A118, 'FY15 DataDump'!$H$2:$H$5000, G$2)</f>
        <v>13</v>
      </c>
      <c r="H118" s="27">
        <f>SUMIFS('FY15 DataDump'!$E$2:$E$5000, 'FY15 DataDump'!$C$2:$C$5000, 'FY15 Individual Analysis'!$A118, 'FY15 DataDump'!$H$2:$H$5000, H$2)</f>
        <v>9</v>
      </c>
      <c r="I118" s="27">
        <f>SUMIFS('FY15 DataDump'!$E$2:$E$5000, 'FY15 DataDump'!$C$2:$C$5000, 'FY15 Individual Analysis'!$A118, 'FY15 DataDump'!$H$2:$H$5000, I$2)</f>
        <v>6</v>
      </c>
      <c r="J118" s="27">
        <f>SUMIFS('FY15 DataDump'!$E$2:$E$5000, 'FY15 DataDump'!$C$2:$C$5000, 'FY15 Individual Analysis'!$A118, 'FY15 DataDump'!$H$2:$H$5000, J$2)</f>
        <v>13</v>
      </c>
      <c r="K118" s="27">
        <f>SUMIFS('FY15 DataDump'!$E$2:$E$5000, 'FY15 DataDump'!$C$2:$C$5000, 'FY15 Individual Analysis'!$A118, 'FY15 DataDump'!$H$2:$H$5000, K$2)</f>
        <v>12</v>
      </c>
      <c r="L118" s="27">
        <f>SUMIFS('FY15 DataDump'!$E$2:$E$5000, 'FY15 DataDump'!$C$2:$C$5000, 'FY15 Individual Analysis'!$A118, 'FY15 DataDump'!$H$2:$H$5000, L$2)</f>
        <v>19</v>
      </c>
      <c r="M118" s="27">
        <f>SUMIFS('FY15 DataDump'!$E$2:$E$5000, 'FY15 DataDump'!$C$2:$C$5000, 'FY15 Individual Analysis'!$A118, 'FY15 DataDump'!$H$2:$H$5000, M$2)</f>
        <v>24</v>
      </c>
      <c r="N118" s="27">
        <f>SUMIFS('FY15 DataDump'!$E$2:$E$5000, 'FY15 DataDump'!$C$2:$C$5000, 'FY15 Individual Analysis'!$A118, 'FY15 DataDump'!$H$2:$H$5000, N$2)</f>
        <v>14</v>
      </c>
      <c r="O118" s="27">
        <f>SUMIFS('FY15 DataDump'!$E$2:$E$5000, 'FY15 DataDump'!$C$2:$C$5000, 'FY15 Individual Analysis'!$A118, 'FY15 DataDump'!$H$2:$H$5000, O$2)</f>
        <v>19</v>
      </c>
      <c r="P118" s="27">
        <f t="shared" si="18"/>
        <v>159</v>
      </c>
      <c r="Q118" s="108">
        <f t="shared" si="16"/>
        <v>8.2531377495406277E-4</v>
      </c>
      <c r="S118" s="20">
        <f t="shared" si="19"/>
        <v>13.200000000000001</v>
      </c>
      <c r="T118" s="21">
        <f t="shared" si="20"/>
        <v>13.200000000000001</v>
      </c>
      <c r="U118" s="21">
        <f t="shared" si="21"/>
        <v>9.6000000000000014</v>
      </c>
      <c r="V118" s="21">
        <f t="shared" si="22"/>
        <v>15.6</v>
      </c>
      <c r="W118" s="21">
        <f t="shared" si="23"/>
        <v>10.8</v>
      </c>
      <c r="X118" s="21">
        <f t="shared" si="24"/>
        <v>7.2</v>
      </c>
      <c r="Y118" s="21">
        <f t="shared" si="25"/>
        <v>15.6</v>
      </c>
      <c r="Z118" s="21">
        <f t="shared" si="26"/>
        <v>14.4</v>
      </c>
      <c r="AA118" s="21">
        <f t="shared" si="27"/>
        <v>22.8</v>
      </c>
      <c r="AB118" s="21">
        <f t="shared" si="28"/>
        <v>28.8</v>
      </c>
      <c r="AC118" s="21">
        <f t="shared" si="29"/>
        <v>16.8</v>
      </c>
      <c r="AD118" s="24">
        <f t="shared" si="30"/>
        <v>22.8</v>
      </c>
      <c r="AF118" s="15">
        <f t="shared" si="17"/>
        <v>190.8</v>
      </c>
    </row>
    <row r="119" spans="1:32" x14ac:dyDescent="0.25">
      <c r="A119" s="75">
        <v>1113</v>
      </c>
      <c r="B119" s="75" t="str">
        <f>INDEX('FY15 DataDump'!$A$2:$H$5000, MATCH('FY15 Individual Analysis'!A119, 'FY15 DataDump'!$C$2:$C$5000, 0), MATCH('FY15 DataDump'!$B$1, 'FY15 DataDump'!$A$1:$H$1))</f>
        <v>ESPRESSO</v>
      </c>
      <c r="C119" s="75" t="str">
        <f>INDEX('FY15 DataDump'!$A$2:$H$5000, MATCH('FY15 Individual Analysis'!A119, 'FY15 DataDump'!$C$2:$C$5000, 0), MATCH('FY15 DataDump'!$D$1, 'FY15 DataDump'!$A$1:$H$1))</f>
        <v>ESPRESSO Double</v>
      </c>
      <c r="D119" s="27">
        <f>SUMIFS('FY15 DataDump'!$E$2:$E$5000, 'FY15 DataDump'!$C$2:$C$5000, 'FY15 Individual Analysis'!$A119, 'FY15 DataDump'!$H$2:$H$5000, D$2)</f>
        <v>50</v>
      </c>
      <c r="E119" s="27">
        <f>SUMIFS('FY15 DataDump'!$E$2:$E$5000, 'FY15 DataDump'!$C$2:$C$5000, 'FY15 Individual Analysis'!$A119, 'FY15 DataDump'!$H$2:$H$5000, E$2)</f>
        <v>25</v>
      </c>
      <c r="F119" s="27">
        <f>SUMIFS('FY15 DataDump'!$E$2:$E$5000, 'FY15 DataDump'!$C$2:$C$5000, 'FY15 Individual Analysis'!$A119, 'FY15 DataDump'!$H$2:$H$5000, F$2)</f>
        <v>27</v>
      </c>
      <c r="G119" s="27">
        <f>SUMIFS('FY15 DataDump'!$E$2:$E$5000, 'FY15 DataDump'!$C$2:$C$5000, 'FY15 Individual Analysis'!$A119, 'FY15 DataDump'!$H$2:$H$5000, G$2)</f>
        <v>45</v>
      </c>
      <c r="H119" s="27">
        <f>SUMIFS('FY15 DataDump'!$E$2:$E$5000, 'FY15 DataDump'!$C$2:$C$5000, 'FY15 Individual Analysis'!$A119, 'FY15 DataDump'!$H$2:$H$5000, H$2)</f>
        <v>28</v>
      </c>
      <c r="I119" s="27">
        <f>SUMIFS('FY15 DataDump'!$E$2:$E$5000, 'FY15 DataDump'!$C$2:$C$5000, 'FY15 Individual Analysis'!$A119, 'FY15 DataDump'!$H$2:$H$5000, I$2)</f>
        <v>11</v>
      </c>
      <c r="J119" s="27">
        <f>SUMIFS('FY15 DataDump'!$E$2:$E$5000, 'FY15 DataDump'!$C$2:$C$5000, 'FY15 Individual Analysis'!$A119, 'FY15 DataDump'!$H$2:$H$5000, J$2)</f>
        <v>26</v>
      </c>
      <c r="K119" s="27">
        <f>SUMIFS('FY15 DataDump'!$E$2:$E$5000, 'FY15 DataDump'!$C$2:$C$5000, 'FY15 Individual Analysis'!$A119, 'FY15 DataDump'!$H$2:$H$5000, K$2)</f>
        <v>30</v>
      </c>
      <c r="L119" s="27">
        <f>SUMIFS('FY15 DataDump'!$E$2:$E$5000, 'FY15 DataDump'!$C$2:$C$5000, 'FY15 Individual Analysis'!$A119, 'FY15 DataDump'!$H$2:$H$5000, L$2)</f>
        <v>28</v>
      </c>
      <c r="M119" s="27">
        <f>SUMIFS('FY15 DataDump'!$E$2:$E$5000, 'FY15 DataDump'!$C$2:$C$5000, 'FY15 Individual Analysis'!$A119, 'FY15 DataDump'!$H$2:$H$5000, M$2)</f>
        <v>40</v>
      </c>
      <c r="N119" s="27">
        <f>SUMIFS('FY15 DataDump'!$E$2:$E$5000, 'FY15 DataDump'!$C$2:$C$5000, 'FY15 Individual Analysis'!$A119, 'FY15 DataDump'!$H$2:$H$5000, N$2)</f>
        <v>43</v>
      </c>
      <c r="O119" s="27">
        <f>SUMIFS('FY15 DataDump'!$E$2:$E$5000, 'FY15 DataDump'!$C$2:$C$5000, 'FY15 Individual Analysis'!$A119, 'FY15 DataDump'!$H$2:$H$5000, O$2)</f>
        <v>53</v>
      </c>
      <c r="P119" s="27">
        <f t="shared" si="18"/>
        <v>406</v>
      </c>
      <c r="Q119" s="108">
        <f t="shared" si="16"/>
        <v>2.1074049851028268E-3</v>
      </c>
      <c r="S119" s="20">
        <f t="shared" si="19"/>
        <v>60</v>
      </c>
      <c r="T119" s="21">
        <f t="shared" si="20"/>
        <v>30</v>
      </c>
      <c r="U119" s="21">
        <f t="shared" si="21"/>
        <v>32.4</v>
      </c>
      <c r="V119" s="21">
        <f t="shared" si="22"/>
        <v>54</v>
      </c>
      <c r="W119" s="21">
        <f t="shared" si="23"/>
        <v>33.6</v>
      </c>
      <c r="X119" s="21">
        <f t="shared" si="24"/>
        <v>13.200000000000001</v>
      </c>
      <c r="Y119" s="21">
        <f t="shared" si="25"/>
        <v>31.200000000000003</v>
      </c>
      <c r="Z119" s="21">
        <f t="shared" si="26"/>
        <v>36</v>
      </c>
      <c r="AA119" s="21">
        <f t="shared" si="27"/>
        <v>33.6</v>
      </c>
      <c r="AB119" s="21">
        <f t="shared" si="28"/>
        <v>48</v>
      </c>
      <c r="AC119" s="21">
        <f t="shared" si="29"/>
        <v>51.599999999999994</v>
      </c>
      <c r="AD119" s="24">
        <f t="shared" si="30"/>
        <v>63.6</v>
      </c>
      <c r="AF119" s="15">
        <f t="shared" si="17"/>
        <v>487.2</v>
      </c>
    </row>
    <row r="120" spans="1:32" x14ac:dyDescent="0.25">
      <c r="A120" s="75">
        <v>1114</v>
      </c>
      <c r="B120" s="75" t="str">
        <f>INDEX('FY15 DataDump'!$A$2:$H$5000, MATCH('FY15 Individual Analysis'!A120, 'FY15 DataDump'!$C$2:$C$5000, 0), MATCH('FY15 DataDump'!$B$1, 'FY15 DataDump'!$A$1:$H$1))</f>
        <v>ESPRESSO</v>
      </c>
      <c r="C120" s="75" t="str">
        <f>INDEX('FY15 DataDump'!$A$2:$H$5000, MATCH('FY15 Individual Analysis'!A120, 'FY15 DataDump'!$C$2:$C$5000, 0), MATCH('FY15 DataDump'!$D$1, 'FY15 DataDump'!$A$1:$H$1))</f>
        <v>ESPRESSO Triple</v>
      </c>
      <c r="D120" s="27">
        <f>SUMIFS('FY15 DataDump'!$E$2:$E$5000, 'FY15 DataDump'!$C$2:$C$5000, 'FY15 Individual Analysis'!$A120, 'FY15 DataDump'!$H$2:$H$5000, D$2)</f>
        <v>10</v>
      </c>
      <c r="E120" s="27">
        <f>SUMIFS('FY15 DataDump'!$E$2:$E$5000, 'FY15 DataDump'!$C$2:$C$5000, 'FY15 Individual Analysis'!$A120, 'FY15 DataDump'!$H$2:$H$5000, E$2)</f>
        <v>5</v>
      </c>
      <c r="F120" s="27">
        <f>SUMIFS('FY15 DataDump'!$E$2:$E$5000, 'FY15 DataDump'!$C$2:$C$5000, 'FY15 Individual Analysis'!$A120, 'FY15 DataDump'!$H$2:$H$5000, F$2)</f>
        <v>9</v>
      </c>
      <c r="G120" s="27">
        <f>SUMIFS('FY15 DataDump'!$E$2:$E$5000, 'FY15 DataDump'!$C$2:$C$5000, 'FY15 Individual Analysis'!$A120, 'FY15 DataDump'!$H$2:$H$5000, G$2)</f>
        <v>13</v>
      </c>
      <c r="H120" s="27">
        <f>SUMIFS('FY15 DataDump'!$E$2:$E$5000, 'FY15 DataDump'!$C$2:$C$5000, 'FY15 Individual Analysis'!$A120, 'FY15 DataDump'!$H$2:$H$5000, H$2)</f>
        <v>7</v>
      </c>
      <c r="I120" s="27">
        <f>SUMIFS('FY15 DataDump'!$E$2:$E$5000, 'FY15 DataDump'!$C$2:$C$5000, 'FY15 Individual Analysis'!$A120, 'FY15 DataDump'!$H$2:$H$5000, I$2)</f>
        <v>1</v>
      </c>
      <c r="J120" s="27">
        <f>SUMIFS('FY15 DataDump'!$E$2:$E$5000, 'FY15 DataDump'!$C$2:$C$5000, 'FY15 Individual Analysis'!$A120, 'FY15 DataDump'!$H$2:$H$5000, J$2)</f>
        <v>6</v>
      </c>
      <c r="K120" s="27">
        <f>SUMIFS('FY15 DataDump'!$E$2:$E$5000, 'FY15 DataDump'!$C$2:$C$5000, 'FY15 Individual Analysis'!$A120, 'FY15 DataDump'!$H$2:$H$5000, K$2)</f>
        <v>7</v>
      </c>
      <c r="L120" s="27">
        <f>SUMIFS('FY15 DataDump'!$E$2:$E$5000, 'FY15 DataDump'!$C$2:$C$5000, 'FY15 Individual Analysis'!$A120, 'FY15 DataDump'!$H$2:$H$5000, L$2)</f>
        <v>12</v>
      </c>
      <c r="M120" s="27">
        <f>SUMIFS('FY15 DataDump'!$E$2:$E$5000, 'FY15 DataDump'!$C$2:$C$5000, 'FY15 Individual Analysis'!$A120, 'FY15 DataDump'!$H$2:$H$5000, M$2)</f>
        <v>3</v>
      </c>
      <c r="N120" s="27">
        <f>SUMIFS('FY15 DataDump'!$E$2:$E$5000, 'FY15 DataDump'!$C$2:$C$5000, 'FY15 Individual Analysis'!$A120, 'FY15 DataDump'!$H$2:$H$5000, N$2)</f>
        <v>3</v>
      </c>
      <c r="O120" s="27">
        <f>SUMIFS('FY15 DataDump'!$E$2:$E$5000, 'FY15 DataDump'!$C$2:$C$5000, 'FY15 Individual Analysis'!$A120, 'FY15 DataDump'!$H$2:$H$5000, O$2)</f>
        <v>14</v>
      </c>
      <c r="P120" s="27">
        <f t="shared" si="18"/>
        <v>90</v>
      </c>
      <c r="Q120" s="108">
        <f t="shared" si="16"/>
        <v>4.671587405400355E-4</v>
      </c>
      <c r="S120" s="20">
        <f t="shared" si="19"/>
        <v>12</v>
      </c>
      <c r="T120" s="21">
        <f t="shared" si="20"/>
        <v>6</v>
      </c>
      <c r="U120" s="21">
        <f t="shared" si="21"/>
        <v>10.8</v>
      </c>
      <c r="V120" s="21">
        <f t="shared" si="22"/>
        <v>15.599999999999998</v>
      </c>
      <c r="W120" s="21">
        <f t="shared" si="23"/>
        <v>8.4</v>
      </c>
      <c r="X120" s="21">
        <f t="shared" si="24"/>
        <v>1.2</v>
      </c>
      <c r="Y120" s="21">
        <f t="shared" si="25"/>
        <v>7.2</v>
      </c>
      <c r="Z120" s="21">
        <f t="shared" si="26"/>
        <v>8.4</v>
      </c>
      <c r="AA120" s="21">
        <f t="shared" si="27"/>
        <v>14.4</v>
      </c>
      <c r="AB120" s="21">
        <f t="shared" si="28"/>
        <v>3.6</v>
      </c>
      <c r="AC120" s="21">
        <f t="shared" si="29"/>
        <v>3.6</v>
      </c>
      <c r="AD120" s="24">
        <f t="shared" si="30"/>
        <v>16.8</v>
      </c>
      <c r="AF120" s="15">
        <f t="shared" si="17"/>
        <v>108</v>
      </c>
    </row>
    <row r="121" spans="1:32" x14ac:dyDescent="0.25">
      <c r="A121" s="75">
        <v>1118</v>
      </c>
      <c r="B121" s="75" t="str">
        <f>INDEX('FY15 DataDump'!$A$2:$H$5000, MATCH('FY15 Individual Analysis'!A121, 'FY15 DataDump'!$C$2:$C$5000, 0), MATCH('FY15 DataDump'!$B$1, 'FY15 DataDump'!$A$1:$H$1))</f>
        <v>DRINKS</v>
      </c>
      <c r="C121" s="75" t="str">
        <f>INDEX('FY15 DataDump'!$A$2:$H$5000, MATCH('FY15 Individual Analysis'!A121, 'FY15 DataDump'!$C$2:$C$5000, 0), MATCH('FY15 DataDump'!$D$1, 'FY15 DataDump'!$A$1:$H$1))</f>
        <v>Vitamin Water Essential</v>
      </c>
      <c r="D121" s="27">
        <f>SUMIFS('FY15 DataDump'!$E$2:$E$5000, 'FY15 DataDump'!$C$2:$C$5000, 'FY15 Individual Analysis'!$A121, 'FY15 DataDump'!$H$2:$H$5000, D$2)</f>
        <v>61</v>
      </c>
      <c r="E121" s="27">
        <f>SUMIFS('FY15 DataDump'!$E$2:$E$5000, 'FY15 DataDump'!$C$2:$C$5000, 'FY15 Individual Analysis'!$A121, 'FY15 DataDump'!$H$2:$H$5000, E$2)</f>
        <v>53</v>
      </c>
      <c r="F121" s="27">
        <f>SUMIFS('FY15 DataDump'!$E$2:$E$5000, 'FY15 DataDump'!$C$2:$C$5000, 'FY15 Individual Analysis'!$A121, 'FY15 DataDump'!$H$2:$H$5000, F$2)</f>
        <v>78</v>
      </c>
      <c r="G121" s="27">
        <f>SUMIFS('FY15 DataDump'!$E$2:$E$5000, 'FY15 DataDump'!$C$2:$C$5000, 'FY15 Individual Analysis'!$A121, 'FY15 DataDump'!$H$2:$H$5000, G$2)</f>
        <v>218</v>
      </c>
      <c r="H121" s="27">
        <f>SUMIFS('FY15 DataDump'!$E$2:$E$5000, 'FY15 DataDump'!$C$2:$C$5000, 'FY15 Individual Analysis'!$A121, 'FY15 DataDump'!$H$2:$H$5000, H$2)</f>
        <v>142</v>
      </c>
      <c r="I121" s="27">
        <f>SUMIFS('FY15 DataDump'!$E$2:$E$5000, 'FY15 DataDump'!$C$2:$C$5000, 'FY15 Individual Analysis'!$A121, 'FY15 DataDump'!$H$2:$H$5000, I$2)</f>
        <v>79</v>
      </c>
      <c r="J121" s="27">
        <f>SUMIFS('FY15 DataDump'!$E$2:$E$5000, 'FY15 DataDump'!$C$2:$C$5000, 'FY15 Individual Analysis'!$A121, 'FY15 DataDump'!$H$2:$H$5000, J$2)</f>
        <v>156</v>
      </c>
      <c r="K121" s="27">
        <f>SUMIFS('FY15 DataDump'!$E$2:$E$5000, 'FY15 DataDump'!$C$2:$C$5000, 'FY15 Individual Analysis'!$A121, 'FY15 DataDump'!$H$2:$H$5000, K$2)</f>
        <v>148</v>
      </c>
      <c r="L121" s="27">
        <f>SUMIFS('FY15 DataDump'!$E$2:$E$5000, 'FY15 DataDump'!$C$2:$C$5000, 'FY15 Individual Analysis'!$A121, 'FY15 DataDump'!$H$2:$H$5000, L$2)</f>
        <v>134</v>
      </c>
      <c r="M121" s="27">
        <f>SUMIFS('FY15 DataDump'!$E$2:$E$5000, 'FY15 DataDump'!$C$2:$C$5000, 'FY15 Individual Analysis'!$A121, 'FY15 DataDump'!$H$2:$H$5000, M$2)</f>
        <v>178</v>
      </c>
      <c r="N121" s="27">
        <f>SUMIFS('FY15 DataDump'!$E$2:$E$5000, 'FY15 DataDump'!$C$2:$C$5000, 'FY15 Individual Analysis'!$A121, 'FY15 DataDump'!$H$2:$H$5000, N$2)</f>
        <v>50</v>
      </c>
      <c r="O121" s="27">
        <f>SUMIFS('FY15 DataDump'!$E$2:$E$5000, 'FY15 DataDump'!$C$2:$C$5000, 'FY15 Individual Analysis'!$A121, 'FY15 DataDump'!$H$2:$H$5000, O$2)</f>
        <v>58</v>
      </c>
      <c r="P121" s="27">
        <f t="shared" si="18"/>
        <v>1355</v>
      </c>
      <c r="Q121" s="108">
        <f t="shared" si="16"/>
        <v>7.0333343714638679E-3</v>
      </c>
      <c r="S121" s="20">
        <f t="shared" si="19"/>
        <v>73.2</v>
      </c>
      <c r="T121" s="21">
        <f t="shared" si="20"/>
        <v>63.599999999999994</v>
      </c>
      <c r="U121" s="21">
        <f t="shared" si="21"/>
        <v>93.6</v>
      </c>
      <c r="V121" s="21">
        <f t="shared" si="22"/>
        <v>261.60000000000002</v>
      </c>
      <c r="W121" s="21">
        <f t="shared" si="23"/>
        <v>170.4</v>
      </c>
      <c r="X121" s="21">
        <f t="shared" si="24"/>
        <v>94.8</v>
      </c>
      <c r="Y121" s="21">
        <f t="shared" si="25"/>
        <v>187.2</v>
      </c>
      <c r="Z121" s="21">
        <f t="shared" si="26"/>
        <v>177.60000000000002</v>
      </c>
      <c r="AA121" s="21">
        <f t="shared" si="27"/>
        <v>160.80000000000001</v>
      </c>
      <c r="AB121" s="21">
        <f t="shared" si="28"/>
        <v>213.6</v>
      </c>
      <c r="AC121" s="21">
        <f t="shared" si="29"/>
        <v>60</v>
      </c>
      <c r="AD121" s="24">
        <f t="shared" si="30"/>
        <v>69.600000000000009</v>
      </c>
      <c r="AF121" s="15">
        <f t="shared" si="17"/>
        <v>1626</v>
      </c>
    </row>
    <row r="122" spans="1:32" x14ac:dyDescent="0.25">
      <c r="A122" s="75">
        <v>1120</v>
      </c>
      <c r="B122" s="75" t="str">
        <f>INDEX('FY15 DataDump'!$A$2:$H$5000, MATCH('FY15 Individual Analysis'!A122, 'FY15 DataDump'!$C$2:$C$5000, 0), MATCH('FY15 DataDump'!$B$1, 'FY15 DataDump'!$A$1:$H$1))</f>
        <v>DRINKS</v>
      </c>
      <c r="C122" s="75" t="str">
        <f>INDEX('FY15 DataDump'!$A$2:$H$5000, MATCH('FY15 Individual Analysis'!A122, 'FY15 DataDump'!$C$2:$C$5000, 0), MATCH('FY15 DataDump'!$D$1, 'FY15 DataDump'!$A$1:$H$1))</f>
        <v>VITAMIN WATER BLUEBERRY</v>
      </c>
      <c r="D122" s="27">
        <f>SUMIFS('FY15 DataDump'!$E$2:$E$5000, 'FY15 DataDump'!$C$2:$C$5000, 'FY15 Individual Analysis'!$A122, 'FY15 DataDump'!$H$2:$H$5000, D$2)</f>
        <v>18</v>
      </c>
      <c r="E122" s="27">
        <f>SUMIFS('FY15 DataDump'!$E$2:$E$5000, 'FY15 DataDump'!$C$2:$C$5000, 'FY15 Individual Analysis'!$A122, 'FY15 DataDump'!$H$2:$H$5000, E$2)</f>
        <v>16</v>
      </c>
      <c r="F122" s="27">
        <f>SUMIFS('FY15 DataDump'!$E$2:$E$5000, 'FY15 DataDump'!$C$2:$C$5000, 'FY15 Individual Analysis'!$A122, 'FY15 DataDump'!$H$2:$H$5000, F$2)</f>
        <v>18</v>
      </c>
      <c r="G122" s="27">
        <f>SUMIFS('FY15 DataDump'!$E$2:$E$5000, 'FY15 DataDump'!$C$2:$C$5000, 'FY15 Individual Analysis'!$A122, 'FY15 DataDump'!$H$2:$H$5000, G$2)</f>
        <v>58</v>
      </c>
      <c r="H122" s="27">
        <f>SUMIFS('FY15 DataDump'!$E$2:$E$5000, 'FY15 DataDump'!$C$2:$C$5000, 'FY15 Individual Analysis'!$A122, 'FY15 DataDump'!$H$2:$H$5000, H$2)</f>
        <v>50</v>
      </c>
      <c r="I122" s="27">
        <f>SUMIFS('FY15 DataDump'!$E$2:$E$5000, 'FY15 DataDump'!$C$2:$C$5000, 'FY15 Individual Analysis'!$A122, 'FY15 DataDump'!$H$2:$H$5000, I$2)</f>
        <v>21</v>
      </c>
      <c r="J122" s="27">
        <f>SUMIFS('FY15 DataDump'!$E$2:$E$5000, 'FY15 DataDump'!$C$2:$C$5000, 'FY15 Individual Analysis'!$A122, 'FY15 DataDump'!$H$2:$H$5000, J$2)</f>
        <v>40</v>
      </c>
      <c r="K122" s="27">
        <f>SUMIFS('FY15 DataDump'!$E$2:$E$5000, 'FY15 DataDump'!$C$2:$C$5000, 'FY15 Individual Analysis'!$A122, 'FY15 DataDump'!$H$2:$H$5000, K$2)</f>
        <v>59</v>
      </c>
      <c r="L122" s="27">
        <f>SUMIFS('FY15 DataDump'!$E$2:$E$5000, 'FY15 DataDump'!$C$2:$C$5000, 'FY15 Individual Analysis'!$A122, 'FY15 DataDump'!$H$2:$H$5000, L$2)</f>
        <v>44</v>
      </c>
      <c r="M122" s="27">
        <f>SUMIFS('FY15 DataDump'!$E$2:$E$5000, 'FY15 DataDump'!$C$2:$C$5000, 'FY15 Individual Analysis'!$A122, 'FY15 DataDump'!$H$2:$H$5000, M$2)</f>
        <v>49</v>
      </c>
      <c r="N122" s="27">
        <f>SUMIFS('FY15 DataDump'!$E$2:$E$5000, 'FY15 DataDump'!$C$2:$C$5000, 'FY15 Individual Analysis'!$A122, 'FY15 DataDump'!$H$2:$H$5000, N$2)</f>
        <v>46</v>
      </c>
      <c r="O122" s="27">
        <f>SUMIFS('FY15 DataDump'!$E$2:$E$5000, 'FY15 DataDump'!$C$2:$C$5000, 'FY15 Individual Analysis'!$A122, 'FY15 DataDump'!$H$2:$H$5000, O$2)</f>
        <v>0</v>
      </c>
      <c r="P122" s="27">
        <f t="shared" si="18"/>
        <v>419</v>
      </c>
      <c r="Q122" s="108">
        <f t="shared" si="16"/>
        <v>2.1748834698474984E-3</v>
      </c>
      <c r="S122" s="20">
        <f t="shared" si="19"/>
        <v>21.599999999999998</v>
      </c>
      <c r="T122" s="21">
        <f t="shared" si="20"/>
        <v>19.200000000000003</v>
      </c>
      <c r="U122" s="21">
        <f t="shared" si="21"/>
        <v>21.599999999999998</v>
      </c>
      <c r="V122" s="21">
        <f t="shared" si="22"/>
        <v>69.599999999999994</v>
      </c>
      <c r="W122" s="21">
        <f t="shared" si="23"/>
        <v>60</v>
      </c>
      <c r="X122" s="21">
        <f t="shared" si="24"/>
        <v>25.2</v>
      </c>
      <c r="Y122" s="21">
        <f t="shared" si="25"/>
        <v>48</v>
      </c>
      <c r="Z122" s="21">
        <f t="shared" si="26"/>
        <v>70.800000000000011</v>
      </c>
      <c r="AA122" s="21">
        <f t="shared" si="27"/>
        <v>52.800000000000004</v>
      </c>
      <c r="AB122" s="21">
        <f t="shared" si="28"/>
        <v>58.800000000000004</v>
      </c>
      <c r="AC122" s="21">
        <f t="shared" si="29"/>
        <v>55.2</v>
      </c>
      <c r="AD122" s="24">
        <f t="shared" si="30"/>
        <v>0</v>
      </c>
      <c r="AF122" s="15">
        <f t="shared" si="17"/>
        <v>502.8</v>
      </c>
    </row>
    <row r="123" spans="1:32" x14ac:dyDescent="0.25">
      <c r="A123" s="75">
        <v>1128</v>
      </c>
      <c r="B123" s="75" t="str">
        <f>INDEX('FY15 DataDump'!$A$2:$H$5000, MATCH('FY15 Individual Analysis'!A123, 'FY15 DataDump'!$C$2:$C$5000, 0), MATCH('FY15 DataDump'!$B$1, 'FY15 DataDump'!$A$1:$H$1))</f>
        <v>BOXED GOODS</v>
      </c>
      <c r="C123" s="75" t="str">
        <f>INDEX('FY15 DataDump'!$A$2:$H$5000, MATCH('FY15 Individual Analysis'!A123, 'FY15 DataDump'!$C$2:$C$5000, 0), MATCH('FY15 DataDump'!$D$1, 'FY15 DataDump'!$A$1:$H$1))</f>
        <v>ODWALLA B PROTEIN</v>
      </c>
      <c r="D123" s="27">
        <f>SUMIFS('FY15 DataDump'!$E$2:$E$5000, 'FY15 DataDump'!$C$2:$C$5000, 'FY15 Individual Analysis'!$A123, 'FY15 DataDump'!$H$2:$H$5000, D$2)</f>
        <v>11</v>
      </c>
      <c r="E123" s="27">
        <f>SUMIFS('FY15 DataDump'!$E$2:$E$5000, 'FY15 DataDump'!$C$2:$C$5000, 'FY15 Individual Analysis'!$A123, 'FY15 DataDump'!$H$2:$H$5000, E$2)</f>
        <v>7</v>
      </c>
      <c r="F123" s="27">
        <f>SUMIFS('FY15 DataDump'!$E$2:$E$5000, 'FY15 DataDump'!$C$2:$C$5000, 'FY15 Individual Analysis'!$A123, 'FY15 DataDump'!$H$2:$H$5000, F$2)</f>
        <v>7</v>
      </c>
      <c r="G123" s="27">
        <f>SUMIFS('FY15 DataDump'!$E$2:$E$5000, 'FY15 DataDump'!$C$2:$C$5000, 'FY15 Individual Analysis'!$A123, 'FY15 DataDump'!$H$2:$H$5000, G$2)</f>
        <v>13</v>
      </c>
      <c r="H123" s="27">
        <f>SUMIFS('FY15 DataDump'!$E$2:$E$5000, 'FY15 DataDump'!$C$2:$C$5000, 'FY15 Individual Analysis'!$A123, 'FY15 DataDump'!$H$2:$H$5000, H$2)</f>
        <v>9</v>
      </c>
      <c r="I123" s="27">
        <f>SUMIFS('FY15 DataDump'!$E$2:$E$5000, 'FY15 DataDump'!$C$2:$C$5000, 'FY15 Individual Analysis'!$A123, 'FY15 DataDump'!$H$2:$H$5000, I$2)</f>
        <v>8</v>
      </c>
      <c r="J123" s="27">
        <f>SUMIFS('FY15 DataDump'!$E$2:$E$5000, 'FY15 DataDump'!$C$2:$C$5000, 'FY15 Individual Analysis'!$A123, 'FY15 DataDump'!$H$2:$H$5000, J$2)</f>
        <v>9</v>
      </c>
      <c r="K123" s="27">
        <f>SUMIFS('FY15 DataDump'!$E$2:$E$5000, 'FY15 DataDump'!$C$2:$C$5000, 'FY15 Individual Analysis'!$A123, 'FY15 DataDump'!$H$2:$H$5000, K$2)</f>
        <v>17</v>
      </c>
      <c r="L123" s="27">
        <f>SUMIFS('FY15 DataDump'!$E$2:$E$5000, 'FY15 DataDump'!$C$2:$C$5000, 'FY15 Individual Analysis'!$A123, 'FY15 DataDump'!$H$2:$H$5000, L$2)</f>
        <v>21</v>
      </c>
      <c r="M123" s="27">
        <f>SUMIFS('FY15 DataDump'!$E$2:$E$5000, 'FY15 DataDump'!$C$2:$C$5000, 'FY15 Individual Analysis'!$A123, 'FY15 DataDump'!$H$2:$H$5000, M$2)</f>
        <v>22</v>
      </c>
      <c r="N123" s="27">
        <f>SUMIFS('FY15 DataDump'!$E$2:$E$5000, 'FY15 DataDump'!$C$2:$C$5000, 'FY15 Individual Analysis'!$A123, 'FY15 DataDump'!$H$2:$H$5000, N$2)</f>
        <v>24</v>
      </c>
      <c r="O123" s="27">
        <f>SUMIFS('FY15 DataDump'!$E$2:$E$5000, 'FY15 DataDump'!$C$2:$C$5000, 'FY15 Individual Analysis'!$A123, 'FY15 DataDump'!$H$2:$H$5000, O$2)</f>
        <v>18</v>
      </c>
      <c r="P123" s="27">
        <f t="shared" si="18"/>
        <v>166</v>
      </c>
      <c r="Q123" s="108">
        <f t="shared" si="16"/>
        <v>8.6164834366273218E-4</v>
      </c>
      <c r="S123" s="20">
        <f t="shared" si="19"/>
        <v>13.200000000000001</v>
      </c>
      <c r="T123" s="21">
        <f t="shared" si="20"/>
        <v>8.3999999999999986</v>
      </c>
      <c r="U123" s="21">
        <f t="shared" si="21"/>
        <v>8.3999999999999986</v>
      </c>
      <c r="V123" s="21">
        <f t="shared" si="22"/>
        <v>15.6</v>
      </c>
      <c r="W123" s="21">
        <f t="shared" si="23"/>
        <v>10.799999999999999</v>
      </c>
      <c r="X123" s="21">
        <f t="shared" si="24"/>
        <v>9.6</v>
      </c>
      <c r="Y123" s="21">
        <f t="shared" si="25"/>
        <v>10.799999999999999</v>
      </c>
      <c r="Z123" s="21">
        <f t="shared" si="26"/>
        <v>20.399999999999999</v>
      </c>
      <c r="AA123" s="21">
        <f t="shared" si="27"/>
        <v>25.199999999999996</v>
      </c>
      <c r="AB123" s="21">
        <f t="shared" si="28"/>
        <v>26.400000000000002</v>
      </c>
      <c r="AC123" s="21">
        <f t="shared" si="29"/>
        <v>28.799999999999997</v>
      </c>
      <c r="AD123" s="24">
        <f t="shared" si="30"/>
        <v>21.599999999999998</v>
      </c>
      <c r="AF123" s="15">
        <f t="shared" si="17"/>
        <v>199.2</v>
      </c>
    </row>
    <row r="124" spans="1:32" x14ac:dyDescent="0.25">
      <c r="A124" s="75">
        <v>1130</v>
      </c>
      <c r="B124" s="75" t="str">
        <f>INDEX('FY15 DataDump'!$A$2:$H$5000, MATCH('FY15 Individual Analysis'!A124, 'FY15 DataDump'!$C$2:$C$5000, 0), MATCH('FY15 DataDump'!$B$1, 'FY15 DataDump'!$A$1:$H$1))</f>
        <v>BOXED GOODS</v>
      </c>
      <c r="C124" s="75" t="str">
        <f>INDEX('FY15 DataDump'!$A$2:$H$5000, MATCH('FY15 Individual Analysis'!A124, 'FY15 DataDump'!$C$2:$C$5000, 0), MATCH('FY15 DataDump'!$D$1, 'FY15 DataDump'!$A$1:$H$1))</f>
        <v>Odwalla B Chocolate Chip</v>
      </c>
      <c r="D124" s="27">
        <f>SUMIFS('FY15 DataDump'!$E$2:$E$5000, 'FY15 DataDump'!$C$2:$C$5000, 'FY15 Individual Analysis'!$A124, 'FY15 DataDump'!$H$2:$H$5000, D$2)</f>
        <v>20</v>
      </c>
      <c r="E124" s="27">
        <f>SUMIFS('FY15 DataDump'!$E$2:$E$5000, 'FY15 DataDump'!$C$2:$C$5000, 'FY15 Individual Analysis'!$A124, 'FY15 DataDump'!$H$2:$H$5000, E$2)</f>
        <v>7</v>
      </c>
      <c r="F124" s="27">
        <f>SUMIFS('FY15 DataDump'!$E$2:$E$5000, 'FY15 DataDump'!$C$2:$C$5000, 'FY15 Individual Analysis'!$A124, 'FY15 DataDump'!$H$2:$H$5000, F$2)</f>
        <v>11</v>
      </c>
      <c r="G124" s="27">
        <f>SUMIFS('FY15 DataDump'!$E$2:$E$5000, 'FY15 DataDump'!$C$2:$C$5000, 'FY15 Individual Analysis'!$A124, 'FY15 DataDump'!$H$2:$H$5000, G$2)</f>
        <v>41</v>
      </c>
      <c r="H124" s="27">
        <f>SUMIFS('FY15 DataDump'!$E$2:$E$5000, 'FY15 DataDump'!$C$2:$C$5000, 'FY15 Individual Analysis'!$A124, 'FY15 DataDump'!$H$2:$H$5000, H$2)</f>
        <v>33</v>
      </c>
      <c r="I124" s="27">
        <f>SUMIFS('FY15 DataDump'!$E$2:$E$5000, 'FY15 DataDump'!$C$2:$C$5000, 'FY15 Individual Analysis'!$A124, 'FY15 DataDump'!$H$2:$H$5000, I$2)</f>
        <v>17</v>
      </c>
      <c r="J124" s="27">
        <f>SUMIFS('FY15 DataDump'!$E$2:$E$5000, 'FY15 DataDump'!$C$2:$C$5000, 'FY15 Individual Analysis'!$A124, 'FY15 DataDump'!$H$2:$H$5000, J$2)</f>
        <v>17</v>
      </c>
      <c r="K124" s="27">
        <f>SUMIFS('FY15 DataDump'!$E$2:$E$5000, 'FY15 DataDump'!$C$2:$C$5000, 'FY15 Individual Analysis'!$A124, 'FY15 DataDump'!$H$2:$H$5000, K$2)</f>
        <v>36</v>
      </c>
      <c r="L124" s="27">
        <f>SUMIFS('FY15 DataDump'!$E$2:$E$5000, 'FY15 DataDump'!$C$2:$C$5000, 'FY15 Individual Analysis'!$A124, 'FY15 DataDump'!$H$2:$H$5000, L$2)</f>
        <v>38</v>
      </c>
      <c r="M124" s="27">
        <f>SUMIFS('FY15 DataDump'!$E$2:$E$5000, 'FY15 DataDump'!$C$2:$C$5000, 'FY15 Individual Analysis'!$A124, 'FY15 DataDump'!$H$2:$H$5000, M$2)</f>
        <v>36</v>
      </c>
      <c r="N124" s="27">
        <f>SUMIFS('FY15 DataDump'!$E$2:$E$5000, 'FY15 DataDump'!$C$2:$C$5000, 'FY15 Individual Analysis'!$A124, 'FY15 DataDump'!$H$2:$H$5000, N$2)</f>
        <v>28</v>
      </c>
      <c r="O124" s="27">
        <f>SUMIFS('FY15 DataDump'!$E$2:$E$5000, 'FY15 DataDump'!$C$2:$C$5000, 'FY15 Individual Analysis'!$A124, 'FY15 DataDump'!$H$2:$H$5000, O$2)</f>
        <v>26</v>
      </c>
      <c r="P124" s="27">
        <f t="shared" si="18"/>
        <v>310</v>
      </c>
      <c r="Q124" s="108">
        <f t="shared" si="16"/>
        <v>1.6091023285267889E-3</v>
      </c>
      <c r="S124" s="20">
        <f t="shared" si="19"/>
        <v>24</v>
      </c>
      <c r="T124" s="21">
        <f t="shared" si="20"/>
        <v>8.4</v>
      </c>
      <c r="U124" s="21">
        <f t="shared" si="21"/>
        <v>13.2</v>
      </c>
      <c r="V124" s="21">
        <f t="shared" si="22"/>
        <v>49.2</v>
      </c>
      <c r="W124" s="21">
        <f t="shared" si="23"/>
        <v>39.599999999999994</v>
      </c>
      <c r="X124" s="21">
        <f t="shared" si="24"/>
        <v>20.400000000000002</v>
      </c>
      <c r="Y124" s="21">
        <f t="shared" si="25"/>
        <v>20.400000000000002</v>
      </c>
      <c r="Z124" s="21">
        <f t="shared" si="26"/>
        <v>43.2</v>
      </c>
      <c r="AA124" s="21">
        <f t="shared" si="27"/>
        <v>45.599999999999994</v>
      </c>
      <c r="AB124" s="21">
        <f t="shared" si="28"/>
        <v>43.2</v>
      </c>
      <c r="AC124" s="21">
        <f t="shared" si="29"/>
        <v>33.6</v>
      </c>
      <c r="AD124" s="24">
        <f t="shared" si="30"/>
        <v>31.200000000000003</v>
      </c>
      <c r="AF124" s="15">
        <f t="shared" si="17"/>
        <v>372</v>
      </c>
    </row>
    <row r="125" spans="1:32" x14ac:dyDescent="0.25">
      <c r="A125" s="75">
        <v>1133</v>
      </c>
      <c r="B125" s="75" t="str">
        <f>INDEX('FY15 DataDump'!$A$2:$H$5000, MATCH('FY15 Individual Analysis'!A125, 'FY15 DataDump'!$C$2:$C$5000, 0), MATCH('FY15 DataDump'!$B$1, 'FY15 DataDump'!$A$1:$H$1))</f>
        <v>DRINKS</v>
      </c>
      <c r="C125" s="75" t="str">
        <f>INDEX('FY15 DataDump'!$A$2:$H$5000, MATCH('FY15 Individual Analysis'!A125, 'FY15 DataDump'!$C$2:$C$5000, 0), MATCH('FY15 DataDump'!$D$1, 'FY15 DataDump'!$A$1:$H$1))</f>
        <v>ODWALLA DRINKS</v>
      </c>
      <c r="D125" s="27">
        <f>SUMIFS('FY15 DataDump'!$E$2:$E$5000, 'FY15 DataDump'!$C$2:$C$5000, 'FY15 Individual Analysis'!$A125, 'FY15 DataDump'!$H$2:$H$5000, D$2)</f>
        <v>0</v>
      </c>
      <c r="E125" s="27">
        <f>SUMIFS('FY15 DataDump'!$E$2:$E$5000, 'FY15 DataDump'!$C$2:$C$5000, 'FY15 Individual Analysis'!$A125, 'FY15 DataDump'!$H$2:$H$5000, E$2)</f>
        <v>0</v>
      </c>
      <c r="F125" s="27">
        <f>SUMIFS('FY15 DataDump'!$E$2:$E$5000, 'FY15 DataDump'!$C$2:$C$5000, 'FY15 Individual Analysis'!$A125, 'FY15 DataDump'!$H$2:$H$5000, F$2)</f>
        <v>5</v>
      </c>
      <c r="G125" s="27">
        <f>SUMIFS('FY15 DataDump'!$E$2:$E$5000, 'FY15 DataDump'!$C$2:$C$5000, 'FY15 Individual Analysis'!$A125, 'FY15 DataDump'!$H$2:$H$5000, G$2)</f>
        <v>0</v>
      </c>
      <c r="H125" s="27">
        <f>SUMIFS('FY15 DataDump'!$E$2:$E$5000, 'FY15 DataDump'!$C$2:$C$5000, 'FY15 Individual Analysis'!$A125, 'FY15 DataDump'!$H$2:$H$5000, H$2)</f>
        <v>0</v>
      </c>
      <c r="I125" s="27">
        <f>SUMIFS('FY15 DataDump'!$E$2:$E$5000, 'FY15 DataDump'!$C$2:$C$5000, 'FY15 Individual Analysis'!$A125, 'FY15 DataDump'!$H$2:$H$5000, I$2)</f>
        <v>0</v>
      </c>
      <c r="J125" s="27">
        <f>SUMIFS('FY15 DataDump'!$E$2:$E$5000, 'FY15 DataDump'!$C$2:$C$5000, 'FY15 Individual Analysis'!$A125, 'FY15 DataDump'!$H$2:$H$5000, J$2)</f>
        <v>0</v>
      </c>
      <c r="K125" s="27">
        <f>SUMIFS('FY15 DataDump'!$E$2:$E$5000, 'FY15 DataDump'!$C$2:$C$5000, 'FY15 Individual Analysis'!$A125, 'FY15 DataDump'!$H$2:$H$5000, K$2)</f>
        <v>0</v>
      </c>
      <c r="L125" s="27">
        <f>SUMIFS('FY15 DataDump'!$E$2:$E$5000, 'FY15 DataDump'!$C$2:$C$5000, 'FY15 Individual Analysis'!$A125, 'FY15 DataDump'!$H$2:$H$5000, L$2)</f>
        <v>0</v>
      </c>
      <c r="M125" s="27">
        <f>SUMIFS('FY15 DataDump'!$E$2:$E$5000, 'FY15 DataDump'!$C$2:$C$5000, 'FY15 Individual Analysis'!$A125, 'FY15 DataDump'!$H$2:$H$5000, M$2)</f>
        <v>0</v>
      </c>
      <c r="N125" s="27">
        <f>SUMIFS('FY15 DataDump'!$E$2:$E$5000, 'FY15 DataDump'!$C$2:$C$5000, 'FY15 Individual Analysis'!$A125, 'FY15 DataDump'!$H$2:$H$5000, N$2)</f>
        <v>0</v>
      </c>
      <c r="O125" s="27">
        <f>SUMIFS('FY15 DataDump'!$E$2:$E$5000, 'FY15 DataDump'!$C$2:$C$5000, 'FY15 Individual Analysis'!$A125, 'FY15 DataDump'!$H$2:$H$5000, O$2)</f>
        <v>0</v>
      </c>
      <c r="P125" s="27">
        <f t="shared" si="18"/>
        <v>5</v>
      </c>
      <c r="Q125" s="108">
        <f t="shared" si="16"/>
        <v>2.5953263363335304E-5</v>
      </c>
      <c r="S125" s="20">
        <f t="shared" si="19"/>
        <v>0</v>
      </c>
      <c r="T125" s="21">
        <f t="shared" si="20"/>
        <v>0</v>
      </c>
      <c r="U125" s="21">
        <f t="shared" si="21"/>
        <v>6</v>
      </c>
      <c r="V125" s="21">
        <f t="shared" si="22"/>
        <v>0</v>
      </c>
      <c r="W125" s="21">
        <f t="shared" si="23"/>
        <v>0</v>
      </c>
      <c r="X125" s="21">
        <f t="shared" si="24"/>
        <v>0</v>
      </c>
      <c r="Y125" s="21">
        <f t="shared" si="25"/>
        <v>0</v>
      </c>
      <c r="Z125" s="21">
        <f t="shared" si="26"/>
        <v>0</v>
      </c>
      <c r="AA125" s="21">
        <f t="shared" si="27"/>
        <v>0</v>
      </c>
      <c r="AB125" s="21">
        <f t="shared" si="28"/>
        <v>0</v>
      </c>
      <c r="AC125" s="21">
        <f t="shared" si="29"/>
        <v>0</v>
      </c>
      <c r="AD125" s="24">
        <f t="shared" si="30"/>
        <v>0</v>
      </c>
      <c r="AF125" s="15">
        <f t="shared" si="17"/>
        <v>6</v>
      </c>
    </row>
    <row r="126" spans="1:32" x14ac:dyDescent="0.25">
      <c r="A126" s="75">
        <v>1143</v>
      </c>
      <c r="B126" s="75" t="str">
        <f>INDEX('FY15 DataDump'!$A$2:$H$5000, MATCH('FY15 Individual Analysis'!A126, 'FY15 DataDump'!$C$2:$C$5000, 0), MATCH('FY15 DataDump'!$B$1, 'FY15 DataDump'!$A$1:$H$1))</f>
        <v>HOT MEALS</v>
      </c>
      <c r="C126" s="75" t="str">
        <f>INDEX('FY15 DataDump'!$A$2:$H$5000, MATCH('FY15 Individual Analysis'!A126, 'FY15 DataDump'!$C$2:$C$5000, 0), MATCH('FY15 DataDump'!$D$1, 'FY15 DataDump'!$A$1:$H$1))</f>
        <v>WK PANINI</v>
      </c>
      <c r="D126" s="27">
        <f>SUMIFS('FY15 DataDump'!$E$2:$E$5000, 'FY15 DataDump'!$C$2:$C$5000, 'FY15 Individual Analysis'!$A126, 'FY15 DataDump'!$H$2:$H$5000, D$2)</f>
        <v>344</v>
      </c>
      <c r="E126" s="27">
        <f>SUMIFS('FY15 DataDump'!$E$2:$E$5000, 'FY15 DataDump'!$C$2:$C$5000, 'FY15 Individual Analysis'!$A126, 'FY15 DataDump'!$H$2:$H$5000, E$2)</f>
        <v>229</v>
      </c>
      <c r="F126" s="27">
        <f>SUMIFS('FY15 DataDump'!$E$2:$E$5000, 'FY15 DataDump'!$C$2:$C$5000, 'FY15 Individual Analysis'!$A126, 'FY15 DataDump'!$H$2:$H$5000, F$2)</f>
        <v>359</v>
      </c>
      <c r="G126" s="27">
        <f>SUMIFS('FY15 DataDump'!$E$2:$E$5000, 'FY15 DataDump'!$C$2:$C$5000, 'FY15 Individual Analysis'!$A126, 'FY15 DataDump'!$H$2:$H$5000, G$2)</f>
        <v>1018</v>
      </c>
      <c r="H126" s="27">
        <f>SUMIFS('FY15 DataDump'!$E$2:$E$5000, 'FY15 DataDump'!$C$2:$C$5000, 'FY15 Individual Analysis'!$A126, 'FY15 DataDump'!$H$2:$H$5000, H$2)</f>
        <v>658</v>
      </c>
      <c r="I126" s="27">
        <f>SUMIFS('FY15 DataDump'!$E$2:$E$5000, 'FY15 DataDump'!$C$2:$C$5000, 'FY15 Individual Analysis'!$A126, 'FY15 DataDump'!$H$2:$H$5000, I$2)</f>
        <v>413</v>
      </c>
      <c r="J126" s="27">
        <f>SUMIFS('FY15 DataDump'!$E$2:$E$5000, 'FY15 DataDump'!$C$2:$C$5000, 'FY15 Individual Analysis'!$A126, 'FY15 DataDump'!$H$2:$H$5000, J$2)</f>
        <v>739</v>
      </c>
      <c r="K126" s="27">
        <f>SUMIFS('FY15 DataDump'!$E$2:$E$5000, 'FY15 DataDump'!$C$2:$C$5000, 'FY15 Individual Analysis'!$A126, 'FY15 DataDump'!$H$2:$H$5000, K$2)</f>
        <v>786</v>
      </c>
      <c r="L126" s="27">
        <f>SUMIFS('FY15 DataDump'!$E$2:$E$5000, 'FY15 DataDump'!$C$2:$C$5000, 'FY15 Individual Analysis'!$A126, 'FY15 DataDump'!$H$2:$H$5000, L$2)</f>
        <v>610</v>
      </c>
      <c r="M126" s="27">
        <f>SUMIFS('FY15 DataDump'!$E$2:$E$5000, 'FY15 DataDump'!$C$2:$C$5000, 'FY15 Individual Analysis'!$A126, 'FY15 DataDump'!$H$2:$H$5000, M$2)</f>
        <v>797</v>
      </c>
      <c r="N126" s="27">
        <f>SUMIFS('FY15 DataDump'!$E$2:$E$5000, 'FY15 DataDump'!$C$2:$C$5000, 'FY15 Individual Analysis'!$A126, 'FY15 DataDump'!$H$2:$H$5000, N$2)</f>
        <v>700</v>
      </c>
      <c r="O126" s="27">
        <f>SUMIFS('FY15 DataDump'!$E$2:$E$5000, 'FY15 DataDump'!$C$2:$C$5000, 'FY15 Individual Analysis'!$A126, 'FY15 DataDump'!$H$2:$H$5000, O$2)</f>
        <v>501</v>
      </c>
      <c r="P126" s="27">
        <f t="shared" si="18"/>
        <v>7154</v>
      </c>
      <c r="Q126" s="108">
        <f t="shared" si="16"/>
        <v>3.7133929220260153E-2</v>
      </c>
      <c r="S126" s="20">
        <f t="shared" si="19"/>
        <v>412.79999999999995</v>
      </c>
      <c r="T126" s="21">
        <f t="shared" si="20"/>
        <v>274.79999999999995</v>
      </c>
      <c r="U126" s="21">
        <f t="shared" si="21"/>
        <v>430.79999999999995</v>
      </c>
      <c r="V126" s="21">
        <f t="shared" si="22"/>
        <v>1221.5999999999999</v>
      </c>
      <c r="W126" s="21">
        <f t="shared" si="23"/>
        <v>789.59999999999991</v>
      </c>
      <c r="X126" s="21">
        <f t="shared" si="24"/>
        <v>495.59999999999991</v>
      </c>
      <c r="Y126" s="21">
        <f t="shared" si="25"/>
        <v>886.79999999999984</v>
      </c>
      <c r="Z126" s="21">
        <f t="shared" si="26"/>
        <v>943.19999999999993</v>
      </c>
      <c r="AA126" s="21">
        <f t="shared" si="27"/>
        <v>731.99999999999989</v>
      </c>
      <c r="AB126" s="21">
        <f t="shared" si="28"/>
        <v>956.4</v>
      </c>
      <c r="AC126" s="21">
        <f t="shared" si="29"/>
        <v>839.99999999999989</v>
      </c>
      <c r="AD126" s="24">
        <f t="shared" si="30"/>
        <v>601.19999999999993</v>
      </c>
      <c r="AF126" s="15">
        <f t="shared" si="17"/>
        <v>8584.7999999999993</v>
      </c>
    </row>
    <row r="127" spans="1:32" x14ac:dyDescent="0.25">
      <c r="A127" s="75">
        <v>1185</v>
      </c>
      <c r="B127" s="75" t="str">
        <f>INDEX('FY15 DataDump'!$A$2:$H$5000, MATCH('FY15 Individual Analysis'!A127, 'FY15 DataDump'!$C$2:$C$5000, 0), MATCH('FY15 DataDump'!$B$1, 'FY15 DataDump'!$A$1:$H$1))</f>
        <v>BOXED GOODS</v>
      </c>
      <c r="C127" s="75" t="str">
        <f>INDEX('FY15 DataDump'!$A$2:$H$5000, MATCH('FY15 Individual Analysis'!A127, 'FY15 DataDump'!$C$2:$C$5000, 0), MATCH('FY15 DataDump'!$D$1, 'FY15 DataDump'!$A$1:$H$1))</f>
        <v>Rice Krispies</v>
      </c>
      <c r="D127" s="27">
        <f>SUMIFS('FY15 DataDump'!$E$2:$E$5000, 'FY15 DataDump'!$C$2:$C$5000, 'FY15 Individual Analysis'!$A127, 'FY15 DataDump'!$H$2:$H$5000, D$2)</f>
        <v>18</v>
      </c>
      <c r="E127" s="27">
        <f>SUMIFS('FY15 DataDump'!$E$2:$E$5000, 'FY15 DataDump'!$C$2:$C$5000, 'FY15 Individual Analysis'!$A127, 'FY15 DataDump'!$H$2:$H$5000, E$2)</f>
        <v>20</v>
      </c>
      <c r="F127" s="27">
        <f>SUMIFS('FY15 DataDump'!$E$2:$E$5000, 'FY15 DataDump'!$C$2:$C$5000, 'FY15 Individual Analysis'!$A127, 'FY15 DataDump'!$H$2:$H$5000, F$2)</f>
        <v>16</v>
      </c>
      <c r="G127" s="27">
        <f>SUMIFS('FY15 DataDump'!$E$2:$E$5000, 'FY15 DataDump'!$C$2:$C$5000, 'FY15 Individual Analysis'!$A127, 'FY15 DataDump'!$H$2:$H$5000, G$2)</f>
        <v>48</v>
      </c>
      <c r="H127" s="27">
        <f>SUMIFS('FY15 DataDump'!$E$2:$E$5000, 'FY15 DataDump'!$C$2:$C$5000, 'FY15 Individual Analysis'!$A127, 'FY15 DataDump'!$H$2:$H$5000, H$2)</f>
        <v>20</v>
      </c>
      <c r="I127" s="27">
        <f>SUMIFS('FY15 DataDump'!$E$2:$E$5000, 'FY15 DataDump'!$C$2:$C$5000, 'FY15 Individual Analysis'!$A127, 'FY15 DataDump'!$H$2:$H$5000, I$2)</f>
        <v>8</v>
      </c>
      <c r="J127" s="27">
        <f>SUMIFS('FY15 DataDump'!$E$2:$E$5000, 'FY15 DataDump'!$C$2:$C$5000, 'FY15 Individual Analysis'!$A127, 'FY15 DataDump'!$H$2:$H$5000, J$2)</f>
        <v>47</v>
      </c>
      <c r="K127" s="27">
        <f>SUMIFS('FY15 DataDump'!$E$2:$E$5000, 'FY15 DataDump'!$C$2:$C$5000, 'FY15 Individual Analysis'!$A127, 'FY15 DataDump'!$H$2:$H$5000, K$2)</f>
        <v>58</v>
      </c>
      <c r="L127" s="27">
        <f>SUMIFS('FY15 DataDump'!$E$2:$E$5000, 'FY15 DataDump'!$C$2:$C$5000, 'FY15 Individual Analysis'!$A127, 'FY15 DataDump'!$H$2:$H$5000, L$2)</f>
        <v>39</v>
      </c>
      <c r="M127" s="27">
        <f>SUMIFS('FY15 DataDump'!$E$2:$E$5000, 'FY15 DataDump'!$C$2:$C$5000, 'FY15 Individual Analysis'!$A127, 'FY15 DataDump'!$H$2:$H$5000, M$2)</f>
        <v>32</v>
      </c>
      <c r="N127" s="27">
        <f>SUMIFS('FY15 DataDump'!$E$2:$E$5000, 'FY15 DataDump'!$C$2:$C$5000, 'FY15 Individual Analysis'!$A127, 'FY15 DataDump'!$H$2:$H$5000, N$2)</f>
        <v>63</v>
      </c>
      <c r="O127" s="27">
        <f>SUMIFS('FY15 DataDump'!$E$2:$E$5000, 'FY15 DataDump'!$C$2:$C$5000, 'FY15 Individual Analysis'!$A127, 'FY15 DataDump'!$H$2:$H$5000, O$2)</f>
        <v>33</v>
      </c>
      <c r="P127" s="27">
        <f t="shared" si="18"/>
        <v>402</v>
      </c>
      <c r="Q127" s="108">
        <f t="shared" si="16"/>
        <v>2.0866423744121585E-3</v>
      </c>
      <c r="S127" s="20">
        <f t="shared" si="19"/>
        <v>21.599999999999998</v>
      </c>
      <c r="T127" s="21">
        <f t="shared" si="20"/>
        <v>24</v>
      </c>
      <c r="U127" s="21">
        <f t="shared" si="21"/>
        <v>19.2</v>
      </c>
      <c r="V127" s="21">
        <f t="shared" si="22"/>
        <v>57.599999999999994</v>
      </c>
      <c r="W127" s="21">
        <f t="shared" si="23"/>
        <v>24</v>
      </c>
      <c r="X127" s="21">
        <f t="shared" si="24"/>
        <v>9.6</v>
      </c>
      <c r="Y127" s="21">
        <f t="shared" si="25"/>
        <v>56.399999999999991</v>
      </c>
      <c r="Z127" s="21">
        <f t="shared" si="26"/>
        <v>69.599999999999994</v>
      </c>
      <c r="AA127" s="21">
        <f t="shared" si="27"/>
        <v>46.8</v>
      </c>
      <c r="AB127" s="21">
        <f t="shared" si="28"/>
        <v>38.4</v>
      </c>
      <c r="AC127" s="21">
        <f t="shared" si="29"/>
        <v>75.599999999999994</v>
      </c>
      <c r="AD127" s="24">
        <f t="shared" si="30"/>
        <v>39.6</v>
      </c>
      <c r="AF127" s="15">
        <f t="shared" si="17"/>
        <v>482.4</v>
      </c>
    </row>
    <row r="128" spans="1:32" x14ac:dyDescent="0.25">
      <c r="A128" s="75">
        <v>1186</v>
      </c>
      <c r="B128" s="75" t="str">
        <f>INDEX('FY15 DataDump'!$A$2:$H$5000, MATCH('FY15 Individual Analysis'!A128, 'FY15 DataDump'!$C$2:$C$5000, 0), MATCH('FY15 DataDump'!$B$1, 'FY15 DataDump'!$A$1:$H$1))</f>
        <v>BOXED GOODS</v>
      </c>
      <c r="C128" s="75" t="str">
        <f>INDEX('FY15 DataDump'!$A$2:$H$5000, MATCH('FY15 Individual Analysis'!A128, 'FY15 DataDump'!$C$2:$C$5000, 0), MATCH('FY15 DataDump'!$D$1, 'FY15 DataDump'!$A$1:$H$1))</f>
        <v>Wheat Thin Crackers</v>
      </c>
      <c r="D128" s="27">
        <f>SUMIFS('FY15 DataDump'!$E$2:$E$5000, 'FY15 DataDump'!$C$2:$C$5000, 'FY15 Individual Analysis'!$A128, 'FY15 DataDump'!$H$2:$H$5000, D$2)</f>
        <v>18</v>
      </c>
      <c r="E128" s="27">
        <f>SUMIFS('FY15 DataDump'!$E$2:$E$5000, 'FY15 DataDump'!$C$2:$C$5000, 'FY15 Individual Analysis'!$A128, 'FY15 DataDump'!$H$2:$H$5000, E$2)</f>
        <v>15</v>
      </c>
      <c r="F128" s="27">
        <f>SUMIFS('FY15 DataDump'!$E$2:$E$5000, 'FY15 DataDump'!$C$2:$C$5000, 'FY15 Individual Analysis'!$A128, 'FY15 DataDump'!$H$2:$H$5000, F$2)</f>
        <v>19</v>
      </c>
      <c r="G128" s="27">
        <f>SUMIFS('FY15 DataDump'!$E$2:$E$5000, 'FY15 DataDump'!$C$2:$C$5000, 'FY15 Individual Analysis'!$A128, 'FY15 DataDump'!$H$2:$H$5000, G$2)</f>
        <v>47</v>
      </c>
      <c r="H128" s="27">
        <f>SUMIFS('FY15 DataDump'!$E$2:$E$5000, 'FY15 DataDump'!$C$2:$C$5000, 'FY15 Individual Analysis'!$A128, 'FY15 DataDump'!$H$2:$H$5000, H$2)</f>
        <v>29</v>
      </c>
      <c r="I128" s="27">
        <f>SUMIFS('FY15 DataDump'!$E$2:$E$5000, 'FY15 DataDump'!$C$2:$C$5000, 'FY15 Individual Analysis'!$A128, 'FY15 DataDump'!$H$2:$H$5000, I$2)</f>
        <v>7</v>
      </c>
      <c r="J128" s="27">
        <f>SUMIFS('FY15 DataDump'!$E$2:$E$5000, 'FY15 DataDump'!$C$2:$C$5000, 'FY15 Individual Analysis'!$A128, 'FY15 DataDump'!$H$2:$H$5000, J$2)</f>
        <v>40</v>
      </c>
      <c r="K128" s="27">
        <f>SUMIFS('FY15 DataDump'!$E$2:$E$5000, 'FY15 DataDump'!$C$2:$C$5000, 'FY15 Individual Analysis'!$A128, 'FY15 DataDump'!$H$2:$H$5000, K$2)</f>
        <v>39</v>
      </c>
      <c r="L128" s="27">
        <f>SUMIFS('FY15 DataDump'!$E$2:$E$5000, 'FY15 DataDump'!$C$2:$C$5000, 'FY15 Individual Analysis'!$A128, 'FY15 DataDump'!$H$2:$H$5000, L$2)</f>
        <v>24</v>
      </c>
      <c r="M128" s="27">
        <f>SUMIFS('FY15 DataDump'!$E$2:$E$5000, 'FY15 DataDump'!$C$2:$C$5000, 'FY15 Individual Analysis'!$A128, 'FY15 DataDump'!$H$2:$H$5000, M$2)</f>
        <v>25</v>
      </c>
      <c r="N128" s="27">
        <f>SUMIFS('FY15 DataDump'!$E$2:$E$5000, 'FY15 DataDump'!$C$2:$C$5000, 'FY15 Individual Analysis'!$A128, 'FY15 DataDump'!$H$2:$H$5000, N$2)</f>
        <v>24</v>
      </c>
      <c r="O128" s="27">
        <f>SUMIFS('FY15 DataDump'!$E$2:$E$5000, 'FY15 DataDump'!$C$2:$C$5000, 'FY15 Individual Analysis'!$A128, 'FY15 DataDump'!$H$2:$H$5000, O$2)</f>
        <v>14</v>
      </c>
      <c r="P128" s="27">
        <f t="shared" si="18"/>
        <v>301</v>
      </c>
      <c r="Q128" s="108">
        <f t="shared" si="16"/>
        <v>1.5623864544727854E-3</v>
      </c>
      <c r="S128" s="20">
        <f t="shared" si="19"/>
        <v>21.6</v>
      </c>
      <c r="T128" s="21">
        <f t="shared" si="20"/>
        <v>18</v>
      </c>
      <c r="U128" s="21">
        <f t="shared" si="21"/>
        <v>22.799999999999997</v>
      </c>
      <c r="V128" s="21">
        <f t="shared" si="22"/>
        <v>56.4</v>
      </c>
      <c r="W128" s="21">
        <f t="shared" si="23"/>
        <v>34.800000000000004</v>
      </c>
      <c r="X128" s="21">
        <f t="shared" si="24"/>
        <v>8.4</v>
      </c>
      <c r="Y128" s="21">
        <f t="shared" si="25"/>
        <v>48</v>
      </c>
      <c r="Z128" s="21">
        <f t="shared" si="26"/>
        <v>46.8</v>
      </c>
      <c r="AA128" s="21">
        <f t="shared" si="27"/>
        <v>28.799999999999997</v>
      </c>
      <c r="AB128" s="21">
        <f t="shared" si="28"/>
        <v>30</v>
      </c>
      <c r="AC128" s="21">
        <f t="shared" si="29"/>
        <v>28.799999999999997</v>
      </c>
      <c r="AD128" s="24">
        <f t="shared" si="30"/>
        <v>16.8</v>
      </c>
      <c r="AF128" s="15">
        <f t="shared" si="17"/>
        <v>361.2</v>
      </c>
    </row>
    <row r="129" spans="1:32" x14ac:dyDescent="0.25">
      <c r="A129" s="75">
        <v>1187</v>
      </c>
      <c r="B129" s="75" t="str">
        <f>INDEX('FY15 DataDump'!$A$2:$H$5000, MATCH('FY15 Individual Analysis'!A129, 'FY15 DataDump'!$C$2:$C$5000, 0), MATCH('FY15 DataDump'!$B$1, 'FY15 DataDump'!$A$1:$H$1))</f>
        <v>BOXED GOODS</v>
      </c>
      <c r="C129" s="75" t="str">
        <f>INDEX('FY15 DataDump'!$A$2:$H$5000, MATCH('FY15 Individual Analysis'!A129, 'FY15 DataDump'!$C$2:$C$5000, 0), MATCH('FY15 DataDump'!$D$1, 'FY15 DataDump'!$A$1:$H$1))</f>
        <v>Cheezit Crackers</v>
      </c>
      <c r="D129" s="27">
        <f>SUMIFS('FY15 DataDump'!$E$2:$E$5000, 'FY15 DataDump'!$C$2:$C$5000, 'FY15 Individual Analysis'!$A129, 'FY15 DataDump'!$H$2:$H$5000, D$2)</f>
        <v>25</v>
      </c>
      <c r="E129" s="27">
        <f>SUMIFS('FY15 DataDump'!$E$2:$E$5000, 'FY15 DataDump'!$C$2:$C$5000, 'FY15 Individual Analysis'!$A129, 'FY15 DataDump'!$H$2:$H$5000, E$2)</f>
        <v>17</v>
      </c>
      <c r="F129" s="27">
        <f>SUMIFS('FY15 DataDump'!$E$2:$E$5000, 'FY15 DataDump'!$C$2:$C$5000, 'FY15 Individual Analysis'!$A129, 'FY15 DataDump'!$H$2:$H$5000, F$2)</f>
        <v>24</v>
      </c>
      <c r="G129" s="27">
        <f>SUMIFS('FY15 DataDump'!$E$2:$E$5000, 'FY15 DataDump'!$C$2:$C$5000, 'FY15 Individual Analysis'!$A129, 'FY15 DataDump'!$H$2:$H$5000, G$2)</f>
        <v>54</v>
      </c>
      <c r="H129" s="27">
        <f>SUMIFS('FY15 DataDump'!$E$2:$E$5000, 'FY15 DataDump'!$C$2:$C$5000, 'FY15 Individual Analysis'!$A129, 'FY15 DataDump'!$H$2:$H$5000, H$2)</f>
        <v>47</v>
      </c>
      <c r="I129" s="27">
        <f>SUMIFS('FY15 DataDump'!$E$2:$E$5000, 'FY15 DataDump'!$C$2:$C$5000, 'FY15 Individual Analysis'!$A129, 'FY15 DataDump'!$H$2:$H$5000, I$2)</f>
        <v>13</v>
      </c>
      <c r="J129" s="27">
        <f>SUMIFS('FY15 DataDump'!$E$2:$E$5000, 'FY15 DataDump'!$C$2:$C$5000, 'FY15 Individual Analysis'!$A129, 'FY15 DataDump'!$H$2:$H$5000, J$2)</f>
        <v>44</v>
      </c>
      <c r="K129" s="27">
        <f>SUMIFS('FY15 DataDump'!$E$2:$E$5000, 'FY15 DataDump'!$C$2:$C$5000, 'FY15 Individual Analysis'!$A129, 'FY15 DataDump'!$H$2:$H$5000, K$2)</f>
        <v>42</v>
      </c>
      <c r="L129" s="27">
        <f>SUMIFS('FY15 DataDump'!$E$2:$E$5000, 'FY15 DataDump'!$C$2:$C$5000, 'FY15 Individual Analysis'!$A129, 'FY15 DataDump'!$H$2:$H$5000, L$2)</f>
        <v>36</v>
      </c>
      <c r="M129" s="27">
        <f>SUMIFS('FY15 DataDump'!$E$2:$E$5000, 'FY15 DataDump'!$C$2:$C$5000, 'FY15 Individual Analysis'!$A129, 'FY15 DataDump'!$H$2:$H$5000, M$2)</f>
        <v>37</v>
      </c>
      <c r="N129" s="27">
        <f>SUMIFS('FY15 DataDump'!$E$2:$E$5000, 'FY15 DataDump'!$C$2:$C$5000, 'FY15 Individual Analysis'!$A129, 'FY15 DataDump'!$H$2:$H$5000, N$2)</f>
        <v>48</v>
      </c>
      <c r="O129" s="27">
        <f>SUMIFS('FY15 DataDump'!$E$2:$E$5000, 'FY15 DataDump'!$C$2:$C$5000, 'FY15 Individual Analysis'!$A129, 'FY15 DataDump'!$H$2:$H$5000, O$2)</f>
        <v>23</v>
      </c>
      <c r="P129" s="27">
        <f t="shared" si="18"/>
        <v>410</v>
      </c>
      <c r="Q129" s="108">
        <f t="shared" si="16"/>
        <v>2.1281675957934951E-3</v>
      </c>
      <c r="S129" s="20">
        <f t="shared" si="19"/>
        <v>30</v>
      </c>
      <c r="T129" s="21">
        <f t="shared" si="20"/>
        <v>20.400000000000002</v>
      </c>
      <c r="U129" s="21">
        <f t="shared" si="21"/>
        <v>28.8</v>
      </c>
      <c r="V129" s="21">
        <f t="shared" si="22"/>
        <v>64.8</v>
      </c>
      <c r="W129" s="21">
        <f t="shared" si="23"/>
        <v>56.400000000000006</v>
      </c>
      <c r="X129" s="21">
        <f t="shared" si="24"/>
        <v>15.6</v>
      </c>
      <c r="Y129" s="21">
        <f t="shared" si="25"/>
        <v>52.8</v>
      </c>
      <c r="Z129" s="21">
        <f t="shared" si="26"/>
        <v>50.4</v>
      </c>
      <c r="AA129" s="21">
        <f t="shared" si="27"/>
        <v>43.199999999999996</v>
      </c>
      <c r="AB129" s="21">
        <f t="shared" si="28"/>
        <v>44.4</v>
      </c>
      <c r="AC129" s="21">
        <f t="shared" si="29"/>
        <v>57.6</v>
      </c>
      <c r="AD129" s="24">
        <f t="shared" si="30"/>
        <v>27.6</v>
      </c>
      <c r="AF129" s="15">
        <f t="shared" ref="AF129:AF192" si="31">(P129) + (P129 *$AG$1)</f>
        <v>492</v>
      </c>
    </row>
    <row r="130" spans="1:32" x14ac:dyDescent="0.25">
      <c r="A130" s="75">
        <v>1189</v>
      </c>
      <c r="B130" s="75" t="str">
        <f>INDEX('FY15 DataDump'!$A$2:$H$5000, MATCH('FY15 Individual Analysis'!A130, 'FY15 DataDump'!$C$2:$C$5000, 0), MATCH('FY15 DataDump'!$B$1, 'FY15 DataDump'!$A$1:$H$1))</f>
        <v>SWEETS</v>
      </c>
      <c r="C130" s="75" t="str">
        <f>INDEX('FY15 DataDump'!$A$2:$H$5000, MATCH('FY15 Individual Analysis'!A130, 'FY15 DataDump'!$C$2:$C$5000, 0), MATCH('FY15 DataDump'!$D$1, 'FY15 DataDump'!$A$1:$H$1))</f>
        <v>Kit Kat Bar</v>
      </c>
      <c r="D130" s="27">
        <f>SUMIFS('FY15 DataDump'!$E$2:$E$5000, 'FY15 DataDump'!$C$2:$C$5000, 'FY15 Individual Analysis'!$A130, 'FY15 DataDump'!$H$2:$H$5000, D$2)</f>
        <v>45</v>
      </c>
      <c r="E130" s="27">
        <f>SUMIFS('FY15 DataDump'!$E$2:$E$5000, 'FY15 DataDump'!$C$2:$C$5000, 'FY15 Individual Analysis'!$A130, 'FY15 DataDump'!$H$2:$H$5000, E$2)</f>
        <v>51</v>
      </c>
      <c r="F130" s="27">
        <f>SUMIFS('FY15 DataDump'!$E$2:$E$5000, 'FY15 DataDump'!$C$2:$C$5000, 'FY15 Individual Analysis'!$A130, 'FY15 DataDump'!$H$2:$H$5000, F$2)</f>
        <v>38</v>
      </c>
      <c r="G130" s="27">
        <f>SUMIFS('FY15 DataDump'!$E$2:$E$5000, 'FY15 DataDump'!$C$2:$C$5000, 'FY15 Individual Analysis'!$A130, 'FY15 DataDump'!$H$2:$H$5000, G$2)</f>
        <v>160</v>
      </c>
      <c r="H130" s="27">
        <f>SUMIFS('FY15 DataDump'!$E$2:$E$5000, 'FY15 DataDump'!$C$2:$C$5000, 'FY15 Individual Analysis'!$A130, 'FY15 DataDump'!$H$2:$H$5000, H$2)</f>
        <v>107</v>
      </c>
      <c r="I130" s="27">
        <f>SUMIFS('FY15 DataDump'!$E$2:$E$5000, 'FY15 DataDump'!$C$2:$C$5000, 'FY15 Individual Analysis'!$A130, 'FY15 DataDump'!$H$2:$H$5000, I$2)</f>
        <v>23</v>
      </c>
      <c r="J130" s="27">
        <f>SUMIFS('FY15 DataDump'!$E$2:$E$5000, 'FY15 DataDump'!$C$2:$C$5000, 'FY15 Individual Analysis'!$A130, 'FY15 DataDump'!$H$2:$H$5000, J$2)</f>
        <v>85</v>
      </c>
      <c r="K130" s="27">
        <f>SUMIFS('FY15 DataDump'!$E$2:$E$5000, 'FY15 DataDump'!$C$2:$C$5000, 'FY15 Individual Analysis'!$A130, 'FY15 DataDump'!$H$2:$H$5000, K$2)</f>
        <v>72</v>
      </c>
      <c r="L130" s="27">
        <f>SUMIFS('FY15 DataDump'!$E$2:$E$5000, 'FY15 DataDump'!$C$2:$C$5000, 'FY15 Individual Analysis'!$A130, 'FY15 DataDump'!$H$2:$H$5000, L$2)</f>
        <v>107</v>
      </c>
      <c r="M130" s="27">
        <f>SUMIFS('FY15 DataDump'!$E$2:$E$5000, 'FY15 DataDump'!$C$2:$C$5000, 'FY15 Individual Analysis'!$A130, 'FY15 DataDump'!$H$2:$H$5000, M$2)</f>
        <v>102</v>
      </c>
      <c r="N130" s="27">
        <f>SUMIFS('FY15 DataDump'!$E$2:$E$5000, 'FY15 DataDump'!$C$2:$C$5000, 'FY15 Individual Analysis'!$A130, 'FY15 DataDump'!$H$2:$H$5000, N$2)</f>
        <v>133</v>
      </c>
      <c r="O130" s="27">
        <f>SUMIFS('FY15 DataDump'!$E$2:$E$5000, 'FY15 DataDump'!$C$2:$C$5000, 'FY15 Individual Analysis'!$A130, 'FY15 DataDump'!$H$2:$H$5000, O$2)</f>
        <v>46</v>
      </c>
      <c r="P130" s="27">
        <f t="shared" si="18"/>
        <v>969</v>
      </c>
      <c r="Q130" s="108">
        <f t="shared" si="16"/>
        <v>5.0297424398143822E-3</v>
      </c>
      <c r="S130" s="20">
        <f t="shared" ref="S130:S193" si="32">IFERROR((D130/$P130) * ($AF130), 0)</f>
        <v>54</v>
      </c>
      <c r="T130" s="21">
        <f t="shared" ref="T130:T193" si="33">IFERROR((E130/$P130) * ($AF130), 0)</f>
        <v>61.199999999999996</v>
      </c>
      <c r="U130" s="21">
        <f t="shared" ref="U130:U193" si="34">IFERROR((F130/$P130) * ($AF130), 0)</f>
        <v>45.599999999999994</v>
      </c>
      <c r="V130" s="21">
        <f t="shared" ref="V130:V193" si="35">IFERROR((G130/$P130) * ($AF130), 0)</f>
        <v>192</v>
      </c>
      <c r="W130" s="21">
        <f t="shared" ref="W130:W193" si="36">IFERROR((H130/$P130) * ($AF130), 0)</f>
        <v>128.4</v>
      </c>
      <c r="X130" s="21">
        <f t="shared" ref="X130:X193" si="37">IFERROR((I130/$P130) * ($AF130), 0)</f>
        <v>27.6</v>
      </c>
      <c r="Y130" s="21">
        <f t="shared" ref="Y130:Y193" si="38">IFERROR((J130/$P130) * ($AF130), 0)</f>
        <v>101.99999999999999</v>
      </c>
      <c r="Z130" s="21">
        <f t="shared" ref="Z130:Z193" si="39">IFERROR((K130/$P130) * ($AF130), 0)</f>
        <v>86.399999999999991</v>
      </c>
      <c r="AA130" s="21">
        <f t="shared" ref="AA130:AA193" si="40">IFERROR((L130/$P130) * ($AF130), 0)</f>
        <v>128.4</v>
      </c>
      <c r="AB130" s="21">
        <f t="shared" ref="AB130:AB193" si="41">IFERROR((M130/$P130) * ($AF130), 0)</f>
        <v>122.39999999999999</v>
      </c>
      <c r="AC130" s="21">
        <f t="shared" ref="AC130:AC193" si="42">IFERROR((N130/$P130) * ($AF130), 0)</f>
        <v>159.6</v>
      </c>
      <c r="AD130" s="24">
        <f t="shared" ref="AD130:AD193" si="43">IFERROR((O130/$P130) * ($AF130), 0)</f>
        <v>55.2</v>
      </c>
      <c r="AF130" s="15">
        <f t="shared" si="31"/>
        <v>1162.8</v>
      </c>
    </row>
    <row r="131" spans="1:32" x14ac:dyDescent="0.25">
      <c r="A131" s="75">
        <v>1211</v>
      </c>
      <c r="B131" s="75" t="str">
        <f>INDEX('FY15 DataDump'!$A$2:$H$5000, MATCH('FY15 Individual Analysis'!A131, 'FY15 DataDump'!$C$2:$C$5000, 0), MATCH('FY15 DataDump'!$B$1, 'FY15 DataDump'!$A$1:$H$1))</f>
        <v>DRINKS</v>
      </c>
      <c r="C131" s="75" t="str">
        <f>INDEX('FY15 DataDump'!$A$2:$H$5000, MATCH('FY15 Individual Analysis'!A131, 'FY15 DataDump'!$C$2:$C$5000, 0), MATCH('FY15 DataDump'!$D$1, 'FY15 DataDump'!$A$1:$H$1))</f>
        <v>Italian Soda 12 oz.</v>
      </c>
      <c r="D131" s="27">
        <f>SUMIFS('FY15 DataDump'!$E$2:$E$5000, 'FY15 DataDump'!$C$2:$C$5000, 'FY15 Individual Analysis'!$A131, 'FY15 DataDump'!$H$2:$H$5000, D$2)</f>
        <v>32</v>
      </c>
      <c r="E131" s="27">
        <f>SUMIFS('FY15 DataDump'!$E$2:$E$5000, 'FY15 DataDump'!$C$2:$C$5000, 'FY15 Individual Analysis'!$A131, 'FY15 DataDump'!$H$2:$H$5000, E$2)</f>
        <v>10</v>
      </c>
      <c r="F131" s="27">
        <f>SUMIFS('FY15 DataDump'!$E$2:$E$5000, 'FY15 DataDump'!$C$2:$C$5000, 'FY15 Individual Analysis'!$A131, 'FY15 DataDump'!$H$2:$H$5000, F$2)</f>
        <v>16</v>
      </c>
      <c r="G131" s="27">
        <f>SUMIFS('FY15 DataDump'!$E$2:$E$5000, 'FY15 DataDump'!$C$2:$C$5000, 'FY15 Individual Analysis'!$A131, 'FY15 DataDump'!$H$2:$H$5000, G$2)</f>
        <v>38</v>
      </c>
      <c r="H131" s="27">
        <f>SUMIFS('FY15 DataDump'!$E$2:$E$5000, 'FY15 DataDump'!$C$2:$C$5000, 'FY15 Individual Analysis'!$A131, 'FY15 DataDump'!$H$2:$H$5000, H$2)</f>
        <v>20</v>
      </c>
      <c r="I131" s="27">
        <f>SUMIFS('FY15 DataDump'!$E$2:$E$5000, 'FY15 DataDump'!$C$2:$C$5000, 'FY15 Individual Analysis'!$A131, 'FY15 DataDump'!$H$2:$H$5000, I$2)</f>
        <v>7</v>
      </c>
      <c r="J131" s="27">
        <f>SUMIFS('FY15 DataDump'!$E$2:$E$5000, 'FY15 DataDump'!$C$2:$C$5000, 'FY15 Individual Analysis'!$A131, 'FY15 DataDump'!$H$2:$H$5000, J$2)</f>
        <v>29</v>
      </c>
      <c r="K131" s="27">
        <f>SUMIFS('FY15 DataDump'!$E$2:$E$5000, 'FY15 DataDump'!$C$2:$C$5000, 'FY15 Individual Analysis'!$A131, 'FY15 DataDump'!$H$2:$H$5000, K$2)</f>
        <v>25</v>
      </c>
      <c r="L131" s="27">
        <f>SUMIFS('FY15 DataDump'!$E$2:$E$5000, 'FY15 DataDump'!$C$2:$C$5000, 'FY15 Individual Analysis'!$A131, 'FY15 DataDump'!$H$2:$H$5000, L$2)</f>
        <v>31</v>
      </c>
      <c r="M131" s="27">
        <f>SUMIFS('FY15 DataDump'!$E$2:$E$5000, 'FY15 DataDump'!$C$2:$C$5000, 'FY15 Individual Analysis'!$A131, 'FY15 DataDump'!$H$2:$H$5000, M$2)</f>
        <v>41</v>
      </c>
      <c r="N131" s="27">
        <f>SUMIFS('FY15 DataDump'!$E$2:$E$5000, 'FY15 DataDump'!$C$2:$C$5000, 'FY15 Individual Analysis'!$A131, 'FY15 DataDump'!$H$2:$H$5000, N$2)</f>
        <v>29</v>
      </c>
      <c r="O131" s="27">
        <f>SUMIFS('FY15 DataDump'!$E$2:$E$5000, 'FY15 DataDump'!$C$2:$C$5000, 'FY15 Individual Analysis'!$A131, 'FY15 DataDump'!$H$2:$H$5000, O$2)</f>
        <v>22</v>
      </c>
      <c r="P131" s="27">
        <f t="shared" si="18"/>
        <v>300</v>
      </c>
      <c r="Q131" s="108">
        <f t="shared" ref="Q131:Q194" si="44">P131/$P$342</f>
        <v>1.5571958018001184E-3</v>
      </c>
      <c r="S131" s="20">
        <f t="shared" si="32"/>
        <v>38.400000000000006</v>
      </c>
      <c r="T131" s="21">
        <f t="shared" si="33"/>
        <v>12</v>
      </c>
      <c r="U131" s="21">
        <f t="shared" si="34"/>
        <v>19.200000000000003</v>
      </c>
      <c r="V131" s="21">
        <f t="shared" si="35"/>
        <v>45.6</v>
      </c>
      <c r="W131" s="21">
        <f t="shared" si="36"/>
        <v>24</v>
      </c>
      <c r="X131" s="21">
        <f t="shared" si="37"/>
        <v>8.4</v>
      </c>
      <c r="Y131" s="21">
        <f t="shared" si="38"/>
        <v>34.799999999999997</v>
      </c>
      <c r="Z131" s="21">
        <f t="shared" si="39"/>
        <v>30</v>
      </c>
      <c r="AA131" s="21">
        <f t="shared" si="40"/>
        <v>37.200000000000003</v>
      </c>
      <c r="AB131" s="21">
        <f t="shared" si="41"/>
        <v>49.199999999999996</v>
      </c>
      <c r="AC131" s="21">
        <f t="shared" si="42"/>
        <v>34.799999999999997</v>
      </c>
      <c r="AD131" s="24">
        <f t="shared" si="43"/>
        <v>26.4</v>
      </c>
      <c r="AF131" s="15">
        <f t="shared" si="31"/>
        <v>360</v>
      </c>
    </row>
    <row r="132" spans="1:32" x14ac:dyDescent="0.25">
      <c r="A132" s="75">
        <v>1221</v>
      </c>
      <c r="B132" s="75" t="str">
        <f>INDEX('FY15 DataDump'!$A$2:$H$5000, MATCH('FY15 Individual Analysis'!A132, 'FY15 DataDump'!$C$2:$C$5000, 0), MATCH('FY15 DataDump'!$B$1, 'FY15 DataDump'!$A$1:$H$1))</f>
        <v>BOXED GOODS</v>
      </c>
      <c r="C132" s="75" t="str">
        <f>INDEX('FY15 DataDump'!$A$2:$H$5000, MATCH('FY15 Individual Analysis'!A132, 'FY15 DataDump'!$C$2:$C$5000, 0), MATCH('FY15 DataDump'!$D$1, 'FY15 DataDump'!$A$1:$H$1))</f>
        <v>EASY MAC TRIPLE CHEESE</v>
      </c>
      <c r="D132" s="27">
        <f>SUMIFS('FY15 DataDump'!$E$2:$E$5000, 'FY15 DataDump'!$C$2:$C$5000, 'FY15 Individual Analysis'!$A132, 'FY15 DataDump'!$H$2:$H$5000, D$2)</f>
        <v>7</v>
      </c>
      <c r="E132" s="27">
        <f>SUMIFS('FY15 DataDump'!$E$2:$E$5000, 'FY15 DataDump'!$C$2:$C$5000, 'FY15 Individual Analysis'!$A132, 'FY15 DataDump'!$H$2:$H$5000, E$2)</f>
        <v>7</v>
      </c>
      <c r="F132" s="27">
        <f>SUMIFS('FY15 DataDump'!$E$2:$E$5000, 'FY15 DataDump'!$C$2:$C$5000, 'FY15 Individual Analysis'!$A132, 'FY15 DataDump'!$H$2:$H$5000, F$2)</f>
        <v>15</v>
      </c>
      <c r="G132" s="27">
        <f>SUMIFS('FY15 DataDump'!$E$2:$E$5000, 'FY15 DataDump'!$C$2:$C$5000, 'FY15 Individual Analysis'!$A132, 'FY15 DataDump'!$H$2:$H$5000, G$2)</f>
        <v>13</v>
      </c>
      <c r="H132" s="27">
        <f>SUMIFS('FY15 DataDump'!$E$2:$E$5000, 'FY15 DataDump'!$C$2:$C$5000, 'FY15 Individual Analysis'!$A132, 'FY15 DataDump'!$H$2:$H$5000, H$2)</f>
        <v>0</v>
      </c>
      <c r="I132" s="27">
        <f>SUMIFS('FY15 DataDump'!$E$2:$E$5000, 'FY15 DataDump'!$C$2:$C$5000, 'FY15 Individual Analysis'!$A132, 'FY15 DataDump'!$H$2:$H$5000, I$2)</f>
        <v>0</v>
      </c>
      <c r="J132" s="27">
        <f>SUMIFS('FY15 DataDump'!$E$2:$E$5000, 'FY15 DataDump'!$C$2:$C$5000, 'FY15 Individual Analysis'!$A132, 'FY15 DataDump'!$H$2:$H$5000, J$2)</f>
        <v>2</v>
      </c>
      <c r="K132" s="27">
        <f>SUMIFS('FY15 DataDump'!$E$2:$E$5000, 'FY15 DataDump'!$C$2:$C$5000, 'FY15 Individual Analysis'!$A132, 'FY15 DataDump'!$H$2:$H$5000, K$2)</f>
        <v>1</v>
      </c>
      <c r="L132" s="27">
        <f>SUMIFS('FY15 DataDump'!$E$2:$E$5000, 'FY15 DataDump'!$C$2:$C$5000, 'FY15 Individual Analysis'!$A132, 'FY15 DataDump'!$H$2:$H$5000, L$2)</f>
        <v>0</v>
      </c>
      <c r="M132" s="27">
        <f>SUMIFS('FY15 DataDump'!$E$2:$E$5000, 'FY15 DataDump'!$C$2:$C$5000, 'FY15 Individual Analysis'!$A132, 'FY15 DataDump'!$H$2:$H$5000, M$2)</f>
        <v>0</v>
      </c>
      <c r="N132" s="27">
        <f>SUMIFS('FY15 DataDump'!$E$2:$E$5000, 'FY15 DataDump'!$C$2:$C$5000, 'FY15 Individual Analysis'!$A132, 'FY15 DataDump'!$H$2:$H$5000, N$2)</f>
        <v>0</v>
      </c>
      <c r="O132" s="27">
        <f>SUMIFS('FY15 DataDump'!$E$2:$E$5000, 'FY15 DataDump'!$C$2:$C$5000, 'FY15 Individual Analysis'!$A132, 'FY15 DataDump'!$H$2:$H$5000, O$2)</f>
        <v>0</v>
      </c>
      <c r="P132" s="27">
        <f t="shared" ref="P132:P196" si="45">SUM(D132:O132)</f>
        <v>45</v>
      </c>
      <c r="Q132" s="108">
        <f t="shared" si="44"/>
        <v>2.3357937027001775E-4</v>
      </c>
      <c r="S132" s="20">
        <f t="shared" si="32"/>
        <v>8.4</v>
      </c>
      <c r="T132" s="21">
        <f t="shared" si="33"/>
        <v>8.4</v>
      </c>
      <c r="U132" s="21">
        <f t="shared" si="34"/>
        <v>18</v>
      </c>
      <c r="V132" s="21">
        <f t="shared" si="35"/>
        <v>15.599999999999998</v>
      </c>
      <c r="W132" s="21">
        <f t="shared" si="36"/>
        <v>0</v>
      </c>
      <c r="X132" s="21">
        <f t="shared" si="37"/>
        <v>0</v>
      </c>
      <c r="Y132" s="21">
        <f t="shared" si="38"/>
        <v>2.4</v>
      </c>
      <c r="Z132" s="21">
        <f t="shared" si="39"/>
        <v>1.2</v>
      </c>
      <c r="AA132" s="21">
        <f t="shared" si="40"/>
        <v>0</v>
      </c>
      <c r="AB132" s="21">
        <f t="shared" si="41"/>
        <v>0</v>
      </c>
      <c r="AC132" s="21">
        <f t="shared" si="42"/>
        <v>0</v>
      </c>
      <c r="AD132" s="24">
        <f t="shared" si="43"/>
        <v>0</v>
      </c>
      <c r="AF132" s="15">
        <f t="shared" si="31"/>
        <v>54</v>
      </c>
    </row>
    <row r="133" spans="1:32" x14ac:dyDescent="0.25">
      <c r="A133" s="75">
        <v>1223</v>
      </c>
      <c r="B133" s="75" t="str">
        <f>INDEX('FY15 DataDump'!$A$2:$H$5000, MATCH('FY15 Individual Analysis'!A133, 'FY15 DataDump'!$C$2:$C$5000, 0), MATCH('FY15 DataDump'!$B$1, 'FY15 DataDump'!$A$1:$H$1))</f>
        <v>SWEETS</v>
      </c>
      <c r="C133" s="75" t="str">
        <f>INDEX('FY15 DataDump'!$A$2:$H$5000, MATCH('FY15 Individual Analysis'!A133, 'FY15 DataDump'!$C$2:$C$5000, 0), MATCH('FY15 DataDump'!$D$1, 'FY15 DataDump'!$A$1:$H$1))</f>
        <v>HI CHEW (Varities)</v>
      </c>
      <c r="D133" s="27">
        <f>SUMIFS('FY15 DataDump'!$E$2:$E$5000, 'FY15 DataDump'!$C$2:$C$5000, 'FY15 Individual Analysis'!$A133, 'FY15 DataDump'!$H$2:$H$5000, D$2)</f>
        <v>34</v>
      </c>
      <c r="E133" s="27">
        <f>SUMIFS('FY15 DataDump'!$E$2:$E$5000, 'FY15 DataDump'!$C$2:$C$5000, 'FY15 Individual Analysis'!$A133, 'FY15 DataDump'!$H$2:$H$5000, E$2)</f>
        <v>21</v>
      </c>
      <c r="F133" s="27">
        <f>SUMIFS('FY15 DataDump'!$E$2:$E$5000, 'FY15 DataDump'!$C$2:$C$5000, 'FY15 Individual Analysis'!$A133, 'FY15 DataDump'!$H$2:$H$5000, F$2)</f>
        <v>0</v>
      </c>
      <c r="G133" s="27">
        <f>SUMIFS('FY15 DataDump'!$E$2:$E$5000, 'FY15 DataDump'!$C$2:$C$5000, 'FY15 Individual Analysis'!$A133, 'FY15 DataDump'!$H$2:$H$5000, G$2)</f>
        <v>0</v>
      </c>
      <c r="H133" s="27">
        <f>SUMIFS('FY15 DataDump'!$E$2:$E$5000, 'FY15 DataDump'!$C$2:$C$5000, 'FY15 Individual Analysis'!$A133, 'FY15 DataDump'!$H$2:$H$5000, H$2)</f>
        <v>0</v>
      </c>
      <c r="I133" s="27">
        <f>SUMIFS('FY15 DataDump'!$E$2:$E$5000, 'FY15 DataDump'!$C$2:$C$5000, 'FY15 Individual Analysis'!$A133, 'FY15 DataDump'!$H$2:$H$5000, I$2)</f>
        <v>0</v>
      </c>
      <c r="J133" s="27">
        <f>SUMIFS('FY15 DataDump'!$E$2:$E$5000, 'FY15 DataDump'!$C$2:$C$5000, 'FY15 Individual Analysis'!$A133, 'FY15 DataDump'!$H$2:$H$5000, J$2)</f>
        <v>0</v>
      </c>
      <c r="K133" s="27">
        <f>SUMIFS('FY15 DataDump'!$E$2:$E$5000, 'FY15 DataDump'!$C$2:$C$5000, 'FY15 Individual Analysis'!$A133, 'FY15 DataDump'!$H$2:$H$5000, K$2)</f>
        <v>0</v>
      </c>
      <c r="L133" s="27">
        <f>SUMIFS('FY15 DataDump'!$E$2:$E$5000, 'FY15 DataDump'!$C$2:$C$5000, 'FY15 Individual Analysis'!$A133, 'FY15 DataDump'!$H$2:$H$5000, L$2)</f>
        <v>0</v>
      </c>
      <c r="M133" s="27">
        <f>SUMIFS('FY15 DataDump'!$E$2:$E$5000, 'FY15 DataDump'!$C$2:$C$5000, 'FY15 Individual Analysis'!$A133, 'FY15 DataDump'!$H$2:$H$5000, M$2)</f>
        <v>0</v>
      </c>
      <c r="N133" s="27">
        <f>SUMIFS('FY15 DataDump'!$E$2:$E$5000, 'FY15 DataDump'!$C$2:$C$5000, 'FY15 Individual Analysis'!$A133, 'FY15 DataDump'!$H$2:$H$5000, N$2)</f>
        <v>0</v>
      </c>
      <c r="O133" s="27">
        <f>SUMIFS('FY15 DataDump'!$E$2:$E$5000, 'FY15 DataDump'!$C$2:$C$5000, 'FY15 Individual Analysis'!$A133, 'FY15 DataDump'!$H$2:$H$5000, O$2)</f>
        <v>0</v>
      </c>
      <c r="P133" s="27">
        <f t="shared" si="45"/>
        <v>55</v>
      </c>
      <c r="Q133" s="108">
        <f t="shared" si="44"/>
        <v>2.8548589699668839E-4</v>
      </c>
      <c r="S133" s="20">
        <f t="shared" si="32"/>
        <v>40.799999999999997</v>
      </c>
      <c r="T133" s="21">
        <f t="shared" si="33"/>
        <v>25.200000000000003</v>
      </c>
      <c r="U133" s="21">
        <f t="shared" si="34"/>
        <v>0</v>
      </c>
      <c r="V133" s="21">
        <f t="shared" si="35"/>
        <v>0</v>
      </c>
      <c r="W133" s="21">
        <f t="shared" si="36"/>
        <v>0</v>
      </c>
      <c r="X133" s="21">
        <f t="shared" si="37"/>
        <v>0</v>
      </c>
      <c r="Y133" s="21">
        <f t="shared" si="38"/>
        <v>0</v>
      </c>
      <c r="Z133" s="21">
        <f t="shared" si="39"/>
        <v>0</v>
      </c>
      <c r="AA133" s="21">
        <f t="shared" si="40"/>
        <v>0</v>
      </c>
      <c r="AB133" s="21">
        <f t="shared" si="41"/>
        <v>0</v>
      </c>
      <c r="AC133" s="21">
        <f t="shared" si="42"/>
        <v>0</v>
      </c>
      <c r="AD133" s="24">
        <f t="shared" si="43"/>
        <v>0</v>
      </c>
      <c r="AF133" s="15">
        <f t="shared" si="31"/>
        <v>66</v>
      </c>
    </row>
    <row r="134" spans="1:32" x14ac:dyDescent="0.25">
      <c r="A134" s="75">
        <v>1228</v>
      </c>
      <c r="B134" s="75" t="str">
        <f>INDEX('FY15 DataDump'!$A$2:$H$5000, MATCH('FY15 Individual Analysis'!A134, 'FY15 DataDump'!$C$2:$C$5000, 0), MATCH('FY15 DataDump'!$B$1, 'FY15 DataDump'!$A$1:$H$1))</f>
        <v>DRINKS</v>
      </c>
      <c r="C134" s="75" t="str">
        <f>INDEX('FY15 DataDump'!$A$2:$H$5000, MATCH('FY15 Individual Analysis'!A134, 'FY15 DataDump'!$C$2:$C$5000, 0), MATCH('FY15 DataDump'!$D$1, 'FY15 DataDump'!$A$1:$H$1))</f>
        <v>RED BULL</v>
      </c>
      <c r="D134" s="27">
        <f>SUMIFS('FY15 DataDump'!$E$2:$E$5000, 'FY15 DataDump'!$C$2:$C$5000, 'FY15 Individual Analysis'!$A134, 'FY15 DataDump'!$H$2:$H$5000, D$2)</f>
        <v>60</v>
      </c>
      <c r="E134" s="27">
        <f>SUMIFS('FY15 DataDump'!$E$2:$E$5000, 'FY15 DataDump'!$C$2:$C$5000, 'FY15 Individual Analysis'!$A134, 'FY15 DataDump'!$H$2:$H$5000, E$2)</f>
        <v>47</v>
      </c>
      <c r="F134" s="27">
        <f>SUMIFS('FY15 DataDump'!$E$2:$E$5000, 'FY15 DataDump'!$C$2:$C$5000, 'FY15 Individual Analysis'!$A134, 'FY15 DataDump'!$H$2:$H$5000, F$2)</f>
        <v>73</v>
      </c>
      <c r="G134" s="27">
        <f>SUMIFS('FY15 DataDump'!$E$2:$E$5000, 'FY15 DataDump'!$C$2:$C$5000, 'FY15 Individual Analysis'!$A134, 'FY15 DataDump'!$H$2:$H$5000, G$2)</f>
        <v>316</v>
      </c>
      <c r="H134" s="27">
        <f>SUMIFS('FY15 DataDump'!$E$2:$E$5000, 'FY15 DataDump'!$C$2:$C$5000, 'FY15 Individual Analysis'!$A134, 'FY15 DataDump'!$H$2:$H$5000, H$2)</f>
        <v>158</v>
      </c>
      <c r="I134" s="27">
        <f>SUMIFS('FY15 DataDump'!$E$2:$E$5000, 'FY15 DataDump'!$C$2:$C$5000, 'FY15 Individual Analysis'!$A134, 'FY15 DataDump'!$H$2:$H$5000, I$2)</f>
        <v>102</v>
      </c>
      <c r="J134" s="27">
        <f>SUMIFS('FY15 DataDump'!$E$2:$E$5000, 'FY15 DataDump'!$C$2:$C$5000, 'FY15 Individual Analysis'!$A134, 'FY15 DataDump'!$H$2:$H$5000, J$2)</f>
        <v>227</v>
      </c>
      <c r="K134" s="27">
        <f>SUMIFS('FY15 DataDump'!$E$2:$E$5000, 'FY15 DataDump'!$C$2:$C$5000, 'FY15 Individual Analysis'!$A134, 'FY15 DataDump'!$H$2:$H$5000, K$2)</f>
        <v>217</v>
      </c>
      <c r="L134" s="27">
        <f>SUMIFS('FY15 DataDump'!$E$2:$E$5000, 'FY15 DataDump'!$C$2:$C$5000, 'FY15 Individual Analysis'!$A134, 'FY15 DataDump'!$H$2:$H$5000, L$2)</f>
        <v>177</v>
      </c>
      <c r="M134" s="27">
        <f>SUMIFS('FY15 DataDump'!$E$2:$E$5000, 'FY15 DataDump'!$C$2:$C$5000, 'FY15 Individual Analysis'!$A134, 'FY15 DataDump'!$H$2:$H$5000, M$2)</f>
        <v>222</v>
      </c>
      <c r="N134" s="27">
        <f>SUMIFS('FY15 DataDump'!$E$2:$E$5000, 'FY15 DataDump'!$C$2:$C$5000, 'FY15 Individual Analysis'!$A134, 'FY15 DataDump'!$H$2:$H$5000, N$2)</f>
        <v>248</v>
      </c>
      <c r="O134" s="27">
        <f>SUMIFS('FY15 DataDump'!$E$2:$E$5000, 'FY15 DataDump'!$C$2:$C$5000, 'FY15 Individual Analysis'!$A134, 'FY15 DataDump'!$H$2:$H$5000, O$2)</f>
        <v>186</v>
      </c>
      <c r="P134" s="27">
        <f t="shared" si="45"/>
        <v>2033</v>
      </c>
      <c r="Q134" s="108">
        <f t="shared" si="44"/>
        <v>1.0552596883532135E-2</v>
      </c>
      <c r="S134" s="20">
        <f t="shared" si="32"/>
        <v>72</v>
      </c>
      <c r="T134" s="21">
        <f t="shared" si="33"/>
        <v>56.4</v>
      </c>
      <c r="U134" s="21">
        <f t="shared" si="34"/>
        <v>87.6</v>
      </c>
      <c r="V134" s="21">
        <f t="shared" si="35"/>
        <v>379.2</v>
      </c>
      <c r="W134" s="21">
        <f t="shared" si="36"/>
        <v>189.6</v>
      </c>
      <c r="X134" s="21">
        <f t="shared" si="37"/>
        <v>122.39999999999999</v>
      </c>
      <c r="Y134" s="21">
        <f t="shared" si="38"/>
        <v>272.39999999999998</v>
      </c>
      <c r="Z134" s="21">
        <f t="shared" si="39"/>
        <v>260.39999999999998</v>
      </c>
      <c r="AA134" s="21">
        <f t="shared" si="40"/>
        <v>212.4</v>
      </c>
      <c r="AB134" s="21">
        <f t="shared" si="41"/>
        <v>266.39999999999998</v>
      </c>
      <c r="AC134" s="21">
        <f t="shared" si="42"/>
        <v>297.59999999999997</v>
      </c>
      <c r="AD134" s="24">
        <f t="shared" si="43"/>
        <v>223.2</v>
      </c>
      <c r="AF134" s="15">
        <f t="shared" si="31"/>
        <v>2439.6</v>
      </c>
    </row>
    <row r="135" spans="1:32" x14ac:dyDescent="0.25">
      <c r="A135" s="75">
        <v>1333</v>
      </c>
      <c r="B135" s="75" t="str">
        <f>INDEX('FY15 DataDump'!$A$2:$H$5000, MATCH('FY15 Individual Analysis'!A135, 'FY15 DataDump'!$C$2:$C$5000, 0), MATCH('FY15 DataDump'!$B$1, 'FY15 DataDump'!$A$1:$H$1))</f>
        <v>SALAD &amp; SANDWICH</v>
      </c>
      <c r="C135" s="75" t="str">
        <f>INDEX('FY15 DataDump'!$A$2:$H$5000, MATCH('FY15 Individual Analysis'!A135, 'FY15 DataDump'!$C$2:$C$5000, 0), MATCH('FY15 DataDump'!$D$1, 'FY15 DataDump'!$A$1:$H$1))</f>
        <v>WK WRAP</v>
      </c>
      <c r="D135" s="27">
        <f>SUMIFS('FY15 DataDump'!$E$2:$E$5000, 'FY15 DataDump'!$C$2:$C$5000, 'FY15 Individual Analysis'!$A135, 'FY15 DataDump'!$H$2:$H$5000, D$2)</f>
        <v>69</v>
      </c>
      <c r="E135" s="27">
        <f>SUMIFS('FY15 DataDump'!$E$2:$E$5000, 'FY15 DataDump'!$C$2:$C$5000, 'FY15 Individual Analysis'!$A135, 'FY15 DataDump'!$H$2:$H$5000, E$2)</f>
        <v>32</v>
      </c>
      <c r="F135" s="27">
        <f>SUMIFS('FY15 DataDump'!$E$2:$E$5000, 'FY15 DataDump'!$C$2:$C$5000, 'FY15 Individual Analysis'!$A135, 'FY15 DataDump'!$H$2:$H$5000, F$2)</f>
        <v>60</v>
      </c>
      <c r="G135" s="27">
        <f>SUMIFS('FY15 DataDump'!$E$2:$E$5000, 'FY15 DataDump'!$C$2:$C$5000, 'FY15 Individual Analysis'!$A135, 'FY15 DataDump'!$H$2:$H$5000, G$2)</f>
        <v>158</v>
      </c>
      <c r="H135" s="27">
        <f>SUMIFS('FY15 DataDump'!$E$2:$E$5000, 'FY15 DataDump'!$C$2:$C$5000, 'FY15 Individual Analysis'!$A135, 'FY15 DataDump'!$H$2:$H$5000, H$2)</f>
        <v>77</v>
      </c>
      <c r="I135" s="27">
        <f>SUMIFS('FY15 DataDump'!$E$2:$E$5000, 'FY15 DataDump'!$C$2:$C$5000, 'FY15 Individual Analysis'!$A135, 'FY15 DataDump'!$H$2:$H$5000, I$2)</f>
        <v>50</v>
      </c>
      <c r="J135" s="27">
        <f>SUMIFS('FY15 DataDump'!$E$2:$E$5000, 'FY15 DataDump'!$C$2:$C$5000, 'FY15 Individual Analysis'!$A135, 'FY15 DataDump'!$H$2:$H$5000, J$2)</f>
        <v>87</v>
      </c>
      <c r="K135" s="27">
        <f>SUMIFS('FY15 DataDump'!$E$2:$E$5000, 'FY15 DataDump'!$C$2:$C$5000, 'FY15 Individual Analysis'!$A135, 'FY15 DataDump'!$H$2:$H$5000, K$2)</f>
        <v>85</v>
      </c>
      <c r="L135" s="27">
        <f>SUMIFS('FY15 DataDump'!$E$2:$E$5000, 'FY15 DataDump'!$C$2:$C$5000, 'FY15 Individual Analysis'!$A135, 'FY15 DataDump'!$H$2:$H$5000, L$2)</f>
        <v>80</v>
      </c>
      <c r="M135" s="27">
        <f>SUMIFS('FY15 DataDump'!$E$2:$E$5000, 'FY15 DataDump'!$C$2:$C$5000, 'FY15 Individual Analysis'!$A135, 'FY15 DataDump'!$H$2:$H$5000, M$2)</f>
        <v>102</v>
      </c>
      <c r="N135" s="27">
        <f>SUMIFS('FY15 DataDump'!$E$2:$E$5000, 'FY15 DataDump'!$C$2:$C$5000, 'FY15 Individual Analysis'!$A135, 'FY15 DataDump'!$H$2:$H$5000, N$2)</f>
        <v>86</v>
      </c>
      <c r="O135" s="27">
        <f>SUMIFS('FY15 DataDump'!$E$2:$E$5000, 'FY15 DataDump'!$C$2:$C$5000, 'FY15 Individual Analysis'!$A135, 'FY15 DataDump'!$H$2:$H$5000, O$2)</f>
        <v>71</v>
      </c>
      <c r="P135" s="27">
        <f t="shared" si="45"/>
        <v>957</v>
      </c>
      <c r="Q135" s="108">
        <f t="shared" si="44"/>
        <v>4.9674546077423777E-3</v>
      </c>
      <c r="S135" s="20">
        <f t="shared" si="32"/>
        <v>82.800000000000011</v>
      </c>
      <c r="T135" s="21">
        <f t="shared" si="33"/>
        <v>38.400000000000006</v>
      </c>
      <c r="U135" s="21">
        <f t="shared" si="34"/>
        <v>72</v>
      </c>
      <c r="V135" s="21">
        <f t="shared" si="35"/>
        <v>189.60000000000002</v>
      </c>
      <c r="W135" s="21">
        <f t="shared" si="36"/>
        <v>92.4</v>
      </c>
      <c r="X135" s="21">
        <f t="shared" si="37"/>
        <v>60</v>
      </c>
      <c r="Y135" s="21">
        <f t="shared" si="38"/>
        <v>104.4</v>
      </c>
      <c r="Z135" s="21">
        <f t="shared" si="39"/>
        <v>102</v>
      </c>
      <c r="AA135" s="21">
        <f t="shared" si="40"/>
        <v>96.000000000000014</v>
      </c>
      <c r="AB135" s="21">
        <f t="shared" si="41"/>
        <v>122.4</v>
      </c>
      <c r="AC135" s="21">
        <f t="shared" si="42"/>
        <v>103.20000000000002</v>
      </c>
      <c r="AD135" s="24">
        <f t="shared" si="43"/>
        <v>85.2</v>
      </c>
      <c r="AF135" s="15">
        <f t="shared" si="31"/>
        <v>1148.4000000000001</v>
      </c>
    </row>
    <row r="136" spans="1:32" x14ac:dyDescent="0.25">
      <c r="A136" s="75">
        <v>1412</v>
      </c>
      <c r="B136" s="75" t="str">
        <f>INDEX('FY15 DataDump'!$A$2:$H$5000, MATCH('FY15 Individual Analysis'!A136, 'FY15 DataDump'!$C$2:$C$5000, 0), MATCH('FY15 DataDump'!$B$1, 'FY15 DataDump'!$A$1:$H$1))</f>
        <v>SALAD &amp; SANDWICH</v>
      </c>
      <c r="C136" s="75" t="str">
        <f>INDEX('FY15 DataDump'!$A$2:$H$5000, MATCH('FY15 Individual Analysis'!A136, 'FY15 DataDump'!$C$2:$C$5000, 0), MATCH('FY15 DataDump'!$D$1, 'FY15 DataDump'!$A$1:$H$1))</f>
        <v>WK Breakfast Sandwich</v>
      </c>
      <c r="D136" s="27">
        <f>SUMIFS('FY15 DataDump'!$E$2:$E$5000, 'FY15 DataDump'!$C$2:$C$5000, 'FY15 Individual Analysis'!$A136, 'FY15 DataDump'!$H$2:$H$5000, D$2)</f>
        <v>50</v>
      </c>
      <c r="E136" s="27">
        <f>SUMIFS('FY15 DataDump'!$E$2:$E$5000, 'FY15 DataDump'!$C$2:$C$5000, 'FY15 Individual Analysis'!$A136, 'FY15 DataDump'!$H$2:$H$5000, E$2)</f>
        <v>33</v>
      </c>
      <c r="F136" s="27">
        <f>SUMIFS('FY15 DataDump'!$E$2:$E$5000, 'FY15 DataDump'!$C$2:$C$5000, 'FY15 Individual Analysis'!$A136, 'FY15 DataDump'!$H$2:$H$5000, F$2)</f>
        <v>59</v>
      </c>
      <c r="G136" s="27">
        <f>SUMIFS('FY15 DataDump'!$E$2:$E$5000, 'FY15 DataDump'!$C$2:$C$5000, 'FY15 Individual Analysis'!$A136, 'FY15 DataDump'!$H$2:$H$5000, G$2)</f>
        <v>138</v>
      </c>
      <c r="H136" s="27">
        <f>SUMIFS('FY15 DataDump'!$E$2:$E$5000, 'FY15 DataDump'!$C$2:$C$5000, 'FY15 Individual Analysis'!$A136, 'FY15 DataDump'!$H$2:$H$5000, H$2)</f>
        <v>57</v>
      </c>
      <c r="I136" s="27">
        <f>SUMIFS('FY15 DataDump'!$E$2:$E$5000, 'FY15 DataDump'!$C$2:$C$5000, 'FY15 Individual Analysis'!$A136, 'FY15 DataDump'!$H$2:$H$5000, I$2)</f>
        <v>41</v>
      </c>
      <c r="J136" s="27">
        <f>SUMIFS('FY15 DataDump'!$E$2:$E$5000, 'FY15 DataDump'!$C$2:$C$5000, 'FY15 Individual Analysis'!$A136, 'FY15 DataDump'!$H$2:$H$5000, J$2)</f>
        <v>71</v>
      </c>
      <c r="K136" s="27">
        <f>SUMIFS('FY15 DataDump'!$E$2:$E$5000, 'FY15 DataDump'!$C$2:$C$5000, 'FY15 Individual Analysis'!$A136, 'FY15 DataDump'!$H$2:$H$5000, K$2)</f>
        <v>75</v>
      </c>
      <c r="L136" s="27">
        <f>SUMIFS('FY15 DataDump'!$E$2:$E$5000, 'FY15 DataDump'!$C$2:$C$5000, 'FY15 Individual Analysis'!$A136, 'FY15 DataDump'!$H$2:$H$5000, L$2)</f>
        <v>68</v>
      </c>
      <c r="M136" s="27">
        <f>SUMIFS('FY15 DataDump'!$E$2:$E$5000, 'FY15 DataDump'!$C$2:$C$5000, 'FY15 Individual Analysis'!$A136, 'FY15 DataDump'!$H$2:$H$5000, M$2)</f>
        <v>120</v>
      </c>
      <c r="N136" s="27">
        <f>SUMIFS('FY15 DataDump'!$E$2:$E$5000, 'FY15 DataDump'!$C$2:$C$5000, 'FY15 Individual Analysis'!$A136, 'FY15 DataDump'!$H$2:$H$5000, N$2)</f>
        <v>119</v>
      </c>
      <c r="O136" s="27">
        <f>SUMIFS('FY15 DataDump'!$E$2:$E$5000, 'FY15 DataDump'!$C$2:$C$5000, 'FY15 Individual Analysis'!$A136, 'FY15 DataDump'!$H$2:$H$5000, O$2)</f>
        <v>87</v>
      </c>
      <c r="P136" s="27">
        <f t="shared" si="45"/>
        <v>918</v>
      </c>
      <c r="Q136" s="108">
        <f t="shared" si="44"/>
        <v>4.765019153508362E-3</v>
      </c>
      <c r="S136" s="20">
        <f t="shared" si="32"/>
        <v>60</v>
      </c>
      <c r="T136" s="21">
        <f t="shared" si="33"/>
        <v>39.599999999999994</v>
      </c>
      <c r="U136" s="21">
        <f t="shared" si="34"/>
        <v>70.8</v>
      </c>
      <c r="V136" s="21">
        <f t="shared" si="35"/>
        <v>165.59999999999997</v>
      </c>
      <c r="W136" s="21">
        <f t="shared" si="36"/>
        <v>68.399999999999991</v>
      </c>
      <c r="X136" s="21">
        <f t="shared" si="37"/>
        <v>49.2</v>
      </c>
      <c r="Y136" s="21">
        <f t="shared" si="38"/>
        <v>85.199999999999989</v>
      </c>
      <c r="Z136" s="21">
        <f t="shared" si="39"/>
        <v>90</v>
      </c>
      <c r="AA136" s="21">
        <f t="shared" si="40"/>
        <v>81.599999999999994</v>
      </c>
      <c r="AB136" s="21">
        <f t="shared" si="41"/>
        <v>144</v>
      </c>
      <c r="AC136" s="21">
        <f t="shared" si="42"/>
        <v>142.79999999999998</v>
      </c>
      <c r="AD136" s="24">
        <f t="shared" si="43"/>
        <v>104.39999999999999</v>
      </c>
      <c r="AF136" s="15">
        <f t="shared" si="31"/>
        <v>1101.5999999999999</v>
      </c>
    </row>
    <row r="137" spans="1:32" x14ac:dyDescent="0.25">
      <c r="A137" s="75">
        <v>1419</v>
      </c>
      <c r="B137" s="75" t="str">
        <f>INDEX('FY15 DataDump'!$A$2:$H$5000, MATCH('FY15 Individual Analysis'!A137, 'FY15 DataDump'!$C$2:$C$5000, 0), MATCH('FY15 DataDump'!$B$1, 'FY15 DataDump'!$A$1:$H$1))</f>
        <v>SWEETS</v>
      </c>
      <c r="C137" s="75" t="str">
        <f>INDEX('FY15 DataDump'!$A$2:$H$5000, MATCH('FY15 Individual Analysis'!A137, 'FY15 DataDump'!$C$2:$C$5000, 0), MATCH('FY15 DataDump'!$D$1, 'FY15 DataDump'!$A$1:$H$1))</f>
        <v>M &amp; M Peanut Butter</v>
      </c>
      <c r="D137" s="27">
        <f>SUMIFS('FY15 DataDump'!$E$2:$E$5000, 'FY15 DataDump'!$C$2:$C$5000, 'FY15 Individual Analysis'!$A137, 'FY15 DataDump'!$H$2:$H$5000, D$2)</f>
        <v>0</v>
      </c>
      <c r="E137" s="27">
        <f>SUMIFS('FY15 DataDump'!$E$2:$E$5000, 'FY15 DataDump'!$C$2:$C$5000, 'FY15 Individual Analysis'!$A137, 'FY15 DataDump'!$H$2:$H$5000, E$2)</f>
        <v>0</v>
      </c>
      <c r="F137" s="27">
        <f>SUMIFS('FY15 DataDump'!$E$2:$E$5000, 'FY15 DataDump'!$C$2:$C$5000, 'FY15 Individual Analysis'!$A137, 'FY15 DataDump'!$H$2:$H$5000, F$2)</f>
        <v>0</v>
      </c>
      <c r="G137" s="27">
        <f>SUMIFS('FY15 DataDump'!$E$2:$E$5000, 'FY15 DataDump'!$C$2:$C$5000, 'FY15 Individual Analysis'!$A137, 'FY15 DataDump'!$H$2:$H$5000, G$2)</f>
        <v>0</v>
      </c>
      <c r="H137" s="27">
        <f>SUMIFS('FY15 DataDump'!$E$2:$E$5000, 'FY15 DataDump'!$C$2:$C$5000, 'FY15 Individual Analysis'!$A137, 'FY15 DataDump'!$H$2:$H$5000, H$2)</f>
        <v>0</v>
      </c>
      <c r="I137" s="27">
        <f>SUMIFS('FY15 DataDump'!$E$2:$E$5000, 'FY15 DataDump'!$C$2:$C$5000, 'FY15 Individual Analysis'!$A137, 'FY15 DataDump'!$H$2:$H$5000, I$2)</f>
        <v>0</v>
      </c>
      <c r="J137" s="27">
        <f>SUMIFS('FY15 DataDump'!$E$2:$E$5000, 'FY15 DataDump'!$C$2:$C$5000, 'FY15 Individual Analysis'!$A137, 'FY15 DataDump'!$H$2:$H$5000, J$2)</f>
        <v>0</v>
      </c>
      <c r="K137" s="27">
        <f>SUMIFS('FY15 DataDump'!$E$2:$E$5000, 'FY15 DataDump'!$C$2:$C$5000, 'FY15 Individual Analysis'!$A137, 'FY15 DataDump'!$H$2:$H$5000, K$2)</f>
        <v>0</v>
      </c>
      <c r="L137" s="27">
        <f>SUMIFS('FY15 DataDump'!$E$2:$E$5000, 'FY15 DataDump'!$C$2:$C$5000, 'FY15 Individual Analysis'!$A137, 'FY15 DataDump'!$H$2:$H$5000, L$2)</f>
        <v>0</v>
      </c>
      <c r="M137" s="27">
        <f>SUMIFS('FY15 DataDump'!$E$2:$E$5000, 'FY15 DataDump'!$C$2:$C$5000, 'FY15 Individual Analysis'!$A137, 'FY15 DataDump'!$H$2:$H$5000, M$2)</f>
        <v>0</v>
      </c>
      <c r="N137" s="27">
        <f>SUMIFS('FY15 DataDump'!$E$2:$E$5000, 'FY15 DataDump'!$C$2:$C$5000, 'FY15 Individual Analysis'!$A137, 'FY15 DataDump'!$H$2:$H$5000, N$2)</f>
        <v>0</v>
      </c>
      <c r="O137" s="27">
        <f>SUMIFS('FY15 DataDump'!$E$2:$E$5000, 'FY15 DataDump'!$C$2:$C$5000, 'FY15 Individual Analysis'!$A137, 'FY15 DataDump'!$H$2:$H$5000, O$2)</f>
        <v>5</v>
      </c>
      <c r="P137" s="27">
        <f t="shared" si="45"/>
        <v>5</v>
      </c>
      <c r="Q137" s="108">
        <f t="shared" si="44"/>
        <v>2.5953263363335304E-5</v>
      </c>
      <c r="S137" s="20">
        <f t="shared" si="32"/>
        <v>0</v>
      </c>
      <c r="T137" s="21">
        <f t="shared" si="33"/>
        <v>0</v>
      </c>
      <c r="U137" s="21">
        <f t="shared" si="34"/>
        <v>0</v>
      </c>
      <c r="V137" s="21">
        <f t="shared" si="35"/>
        <v>0</v>
      </c>
      <c r="W137" s="21">
        <f t="shared" si="36"/>
        <v>0</v>
      </c>
      <c r="X137" s="21">
        <f t="shared" si="37"/>
        <v>0</v>
      </c>
      <c r="Y137" s="21">
        <f t="shared" si="38"/>
        <v>0</v>
      </c>
      <c r="Z137" s="21">
        <f t="shared" si="39"/>
        <v>0</v>
      </c>
      <c r="AA137" s="21">
        <f t="shared" si="40"/>
        <v>0</v>
      </c>
      <c r="AB137" s="21">
        <f t="shared" si="41"/>
        <v>0</v>
      </c>
      <c r="AC137" s="21">
        <f t="shared" si="42"/>
        <v>0</v>
      </c>
      <c r="AD137" s="24">
        <f t="shared" si="43"/>
        <v>6</v>
      </c>
      <c r="AF137" s="15">
        <f t="shared" si="31"/>
        <v>6</v>
      </c>
    </row>
    <row r="138" spans="1:32" x14ac:dyDescent="0.25">
      <c r="A138" s="75">
        <v>1428</v>
      </c>
      <c r="B138" s="75" t="str">
        <f>INDEX('FY15 DataDump'!$A$2:$H$5000, MATCH('FY15 Individual Analysis'!A138, 'FY15 DataDump'!$C$2:$C$5000, 0), MATCH('FY15 DataDump'!$B$1, 'FY15 DataDump'!$A$1:$H$1))</f>
        <v>SALAD &amp; SANDWICH</v>
      </c>
      <c r="C138" s="75" t="str">
        <f>INDEX('FY15 DataDump'!$A$2:$H$5000, MATCH('FY15 Individual Analysis'!A138, 'FY15 DataDump'!$C$2:$C$5000, 0), MATCH('FY15 DataDump'!$D$1, 'FY15 DataDump'!$A$1:$H$1))</f>
        <v>WK Green Salad</v>
      </c>
      <c r="D138" s="27">
        <f>SUMIFS('FY15 DataDump'!$E$2:$E$5000, 'FY15 DataDump'!$C$2:$C$5000, 'FY15 Individual Analysis'!$A138, 'FY15 DataDump'!$H$2:$H$5000, D$2)</f>
        <v>103</v>
      </c>
      <c r="E138" s="27">
        <f>SUMIFS('FY15 DataDump'!$E$2:$E$5000, 'FY15 DataDump'!$C$2:$C$5000, 'FY15 Individual Analysis'!$A138, 'FY15 DataDump'!$H$2:$H$5000, E$2)</f>
        <v>61</v>
      </c>
      <c r="F138" s="27">
        <f>SUMIFS('FY15 DataDump'!$E$2:$E$5000, 'FY15 DataDump'!$C$2:$C$5000, 'FY15 Individual Analysis'!$A138, 'FY15 DataDump'!$H$2:$H$5000, F$2)</f>
        <v>89</v>
      </c>
      <c r="G138" s="27">
        <f>SUMIFS('FY15 DataDump'!$E$2:$E$5000, 'FY15 DataDump'!$C$2:$C$5000, 'FY15 Individual Analysis'!$A138, 'FY15 DataDump'!$H$2:$H$5000, G$2)</f>
        <v>182</v>
      </c>
      <c r="H138" s="27">
        <f>SUMIFS('FY15 DataDump'!$E$2:$E$5000, 'FY15 DataDump'!$C$2:$C$5000, 'FY15 Individual Analysis'!$A138, 'FY15 DataDump'!$H$2:$H$5000, H$2)</f>
        <v>102</v>
      </c>
      <c r="I138" s="27">
        <f>SUMIFS('FY15 DataDump'!$E$2:$E$5000, 'FY15 DataDump'!$C$2:$C$5000, 'FY15 Individual Analysis'!$A138, 'FY15 DataDump'!$H$2:$H$5000, I$2)</f>
        <v>61</v>
      </c>
      <c r="J138" s="27">
        <f>SUMIFS('FY15 DataDump'!$E$2:$E$5000, 'FY15 DataDump'!$C$2:$C$5000, 'FY15 Individual Analysis'!$A138, 'FY15 DataDump'!$H$2:$H$5000, J$2)</f>
        <v>105</v>
      </c>
      <c r="K138" s="27">
        <f>SUMIFS('FY15 DataDump'!$E$2:$E$5000, 'FY15 DataDump'!$C$2:$C$5000, 'FY15 Individual Analysis'!$A138, 'FY15 DataDump'!$H$2:$H$5000, K$2)</f>
        <v>105</v>
      </c>
      <c r="L138" s="27">
        <f>SUMIFS('FY15 DataDump'!$E$2:$E$5000, 'FY15 DataDump'!$C$2:$C$5000, 'FY15 Individual Analysis'!$A138, 'FY15 DataDump'!$H$2:$H$5000, L$2)</f>
        <v>88</v>
      </c>
      <c r="M138" s="27">
        <f>SUMIFS('FY15 DataDump'!$E$2:$E$5000, 'FY15 DataDump'!$C$2:$C$5000, 'FY15 Individual Analysis'!$A138, 'FY15 DataDump'!$H$2:$H$5000, M$2)</f>
        <v>133</v>
      </c>
      <c r="N138" s="27">
        <f>SUMIFS('FY15 DataDump'!$E$2:$E$5000, 'FY15 DataDump'!$C$2:$C$5000, 'FY15 Individual Analysis'!$A138, 'FY15 DataDump'!$H$2:$H$5000, N$2)</f>
        <v>120</v>
      </c>
      <c r="O138" s="27">
        <f>SUMIFS('FY15 DataDump'!$E$2:$E$5000, 'FY15 DataDump'!$C$2:$C$5000, 'FY15 Individual Analysis'!$A138, 'FY15 DataDump'!$H$2:$H$5000, O$2)</f>
        <v>99</v>
      </c>
      <c r="P138" s="27">
        <f t="shared" si="45"/>
        <v>1248</v>
      </c>
      <c r="Q138" s="108">
        <f t="shared" si="44"/>
        <v>6.4779345354884924E-3</v>
      </c>
      <c r="S138" s="20">
        <f t="shared" si="32"/>
        <v>123.6</v>
      </c>
      <c r="T138" s="21">
        <f t="shared" si="33"/>
        <v>73.199999999999989</v>
      </c>
      <c r="U138" s="21">
        <f t="shared" si="34"/>
        <v>106.79999999999998</v>
      </c>
      <c r="V138" s="21">
        <f t="shared" si="35"/>
        <v>218.4</v>
      </c>
      <c r="W138" s="21">
        <f t="shared" si="36"/>
        <v>122.39999999999999</v>
      </c>
      <c r="X138" s="21">
        <f t="shared" si="37"/>
        <v>73.199999999999989</v>
      </c>
      <c r="Y138" s="21">
        <f t="shared" si="38"/>
        <v>126</v>
      </c>
      <c r="Z138" s="21">
        <f t="shared" si="39"/>
        <v>126</v>
      </c>
      <c r="AA138" s="21">
        <f t="shared" si="40"/>
        <v>105.6</v>
      </c>
      <c r="AB138" s="21">
        <f t="shared" si="41"/>
        <v>159.6</v>
      </c>
      <c r="AC138" s="21">
        <f t="shared" si="42"/>
        <v>144</v>
      </c>
      <c r="AD138" s="24">
        <f t="shared" si="43"/>
        <v>118.79999999999998</v>
      </c>
      <c r="AF138" s="15">
        <f t="shared" si="31"/>
        <v>1497.6</v>
      </c>
    </row>
    <row r="139" spans="1:32" x14ac:dyDescent="0.25">
      <c r="A139" s="75">
        <v>1450</v>
      </c>
      <c r="B139" s="75" t="str">
        <f>INDEX('FY15 DataDump'!$A$2:$H$5000, MATCH('FY15 Individual Analysis'!A139, 'FY15 DataDump'!$C$2:$C$5000, 0), MATCH('FY15 DataDump'!$B$1, 'FY15 DataDump'!$A$1:$H$1))</f>
        <v>SALAD &amp; SANDWICH</v>
      </c>
      <c r="C139" s="75" t="str">
        <f>INDEX('FY15 DataDump'!$A$2:$H$5000, MATCH('FY15 Individual Analysis'!A139, 'FY15 DataDump'!$C$2:$C$5000, 0), MATCH('FY15 DataDump'!$D$1, 'FY15 DataDump'!$A$1:$H$1))</f>
        <v>WK SANDWICH</v>
      </c>
      <c r="D139" s="27">
        <f>SUMIFS('FY15 DataDump'!$E$2:$E$5000, 'FY15 DataDump'!$C$2:$C$5000, 'FY15 Individual Analysis'!$A139, 'FY15 DataDump'!$H$2:$H$5000, D$2)</f>
        <v>92</v>
      </c>
      <c r="E139" s="27">
        <f>SUMIFS('FY15 DataDump'!$E$2:$E$5000, 'FY15 DataDump'!$C$2:$C$5000, 'FY15 Individual Analysis'!$A139, 'FY15 DataDump'!$H$2:$H$5000, E$2)</f>
        <v>57</v>
      </c>
      <c r="F139" s="27">
        <f>SUMIFS('FY15 DataDump'!$E$2:$E$5000, 'FY15 DataDump'!$C$2:$C$5000, 'FY15 Individual Analysis'!$A139, 'FY15 DataDump'!$H$2:$H$5000, F$2)</f>
        <v>78</v>
      </c>
      <c r="G139" s="27">
        <f>SUMIFS('FY15 DataDump'!$E$2:$E$5000, 'FY15 DataDump'!$C$2:$C$5000, 'FY15 Individual Analysis'!$A139, 'FY15 DataDump'!$H$2:$H$5000, G$2)</f>
        <v>203</v>
      </c>
      <c r="H139" s="27">
        <f>SUMIFS('FY15 DataDump'!$E$2:$E$5000, 'FY15 DataDump'!$C$2:$C$5000, 'FY15 Individual Analysis'!$A139, 'FY15 DataDump'!$H$2:$H$5000, H$2)</f>
        <v>125</v>
      </c>
      <c r="I139" s="27">
        <f>SUMIFS('FY15 DataDump'!$E$2:$E$5000, 'FY15 DataDump'!$C$2:$C$5000, 'FY15 Individual Analysis'!$A139, 'FY15 DataDump'!$H$2:$H$5000, I$2)</f>
        <v>78</v>
      </c>
      <c r="J139" s="27">
        <f>SUMIFS('FY15 DataDump'!$E$2:$E$5000, 'FY15 DataDump'!$C$2:$C$5000, 'FY15 Individual Analysis'!$A139, 'FY15 DataDump'!$H$2:$H$5000, J$2)</f>
        <v>146</v>
      </c>
      <c r="K139" s="27">
        <f>SUMIFS('FY15 DataDump'!$E$2:$E$5000, 'FY15 DataDump'!$C$2:$C$5000, 'FY15 Individual Analysis'!$A139, 'FY15 DataDump'!$H$2:$H$5000, K$2)</f>
        <v>131</v>
      </c>
      <c r="L139" s="27">
        <f>SUMIFS('FY15 DataDump'!$E$2:$E$5000, 'FY15 DataDump'!$C$2:$C$5000, 'FY15 Individual Analysis'!$A139, 'FY15 DataDump'!$H$2:$H$5000, L$2)</f>
        <v>103</v>
      </c>
      <c r="M139" s="27">
        <f>SUMIFS('FY15 DataDump'!$E$2:$E$5000, 'FY15 DataDump'!$C$2:$C$5000, 'FY15 Individual Analysis'!$A139, 'FY15 DataDump'!$H$2:$H$5000, M$2)</f>
        <v>164</v>
      </c>
      <c r="N139" s="27">
        <f>SUMIFS('FY15 DataDump'!$E$2:$E$5000, 'FY15 DataDump'!$C$2:$C$5000, 'FY15 Individual Analysis'!$A139, 'FY15 DataDump'!$H$2:$H$5000, N$2)</f>
        <v>121</v>
      </c>
      <c r="O139" s="27">
        <f>SUMIFS('FY15 DataDump'!$E$2:$E$5000, 'FY15 DataDump'!$C$2:$C$5000, 'FY15 Individual Analysis'!$A139, 'FY15 DataDump'!$H$2:$H$5000, O$2)</f>
        <v>100</v>
      </c>
      <c r="P139" s="27">
        <f t="shared" si="45"/>
        <v>1398</v>
      </c>
      <c r="Q139" s="108">
        <f t="shared" si="44"/>
        <v>7.2565324363885516E-3</v>
      </c>
      <c r="S139" s="20">
        <f t="shared" si="32"/>
        <v>110.4</v>
      </c>
      <c r="T139" s="21">
        <f t="shared" si="33"/>
        <v>68.399999999999991</v>
      </c>
      <c r="U139" s="21">
        <f t="shared" si="34"/>
        <v>93.6</v>
      </c>
      <c r="V139" s="21">
        <f t="shared" si="35"/>
        <v>243.6</v>
      </c>
      <c r="W139" s="21">
        <f t="shared" si="36"/>
        <v>150</v>
      </c>
      <c r="X139" s="21">
        <f t="shared" si="37"/>
        <v>93.6</v>
      </c>
      <c r="Y139" s="21">
        <f t="shared" si="38"/>
        <v>175.2</v>
      </c>
      <c r="Z139" s="21">
        <f t="shared" si="39"/>
        <v>157.19999999999999</v>
      </c>
      <c r="AA139" s="21">
        <f t="shared" si="40"/>
        <v>123.59999999999998</v>
      </c>
      <c r="AB139" s="21">
        <f t="shared" si="41"/>
        <v>196.8</v>
      </c>
      <c r="AC139" s="21">
        <f t="shared" si="42"/>
        <v>145.19999999999999</v>
      </c>
      <c r="AD139" s="24">
        <f t="shared" si="43"/>
        <v>120</v>
      </c>
      <c r="AF139" s="15">
        <f t="shared" si="31"/>
        <v>1677.6</v>
      </c>
    </row>
    <row r="140" spans="1:32" x14ac:dyDescent="0.25">
      <c r="A140" s="75">
        <v>1451</v>
      </c>
      <c r="B140" s="75" t="str">
        <f>INDEX('FY15 DataDump'!$A$2:$H$5000, MATCH('FY15 Individual Analysis'!A140, 'FY15 DataDump'!$C$2:$C$5000, 0), MATCH('FY15 DataDump'!$B$1, 'FY15 DataDump'!$A$1:$H$1))</f>
        <v>SALAD &amp; SANDWICH</v>
      </c>
      <c r="C140" s="75" t="str">
        <f>INDEX('FY15 DataDump'!$A$2:$H$5000, MATCH('FY15 Individual Analysis'!A140, 'FY15 DataDump'!$C$2:$C$5000, 0), MATCH('FY15 DataDump'!$D$1, 'FY15 DataDump'!$A$1:$H$1))</f>
        <v>WK Pasta Salad</v>
      </c>
      <c r="D140" s="27">
        <f>SUMIFS('FY15 DataDump'!$E$2:$E$5000, 'FY15 DataDump'!$C$2:$C$5000, 'FY15 Individual Analysis'!$A140, 'FY15 DataDump'!$H$2:$H$5000, D$2)</f>
        <v>32</v>
      </c>
      <c r="E140" s="27">
        <f>SUMIFS('FY15 DataDump'!$E$2:$E$5000, 'FY15 DataDump'!$C$2:$C$5000, 'FY15 Individual Analysis'!$A140, 'FY15 DataDump'!$H$2:$H$5000, E$2)</f>
        <v>17</v>
      </c>
      <c r="F140" s="27">
        <f>SUMIFS('FY15 DataDump'!$E$2:$E$5000, 'FY15 DataDump'!$C$2:$C$5000, 'FY15 Individual Analysis'!$A140, 'FY15 DataDump'!$H$2:$H$5000, F$2)</f>
        <v>32</v>
      </c>
      <c r="G140" s="27">
        <f>SUMIFS('FY15 DataDump'!$E$2:$E$5000, 'FY15 DataDump'!$C$2:$C$5000, 'FY15 Individual Analysis'!$A140, 'FY15 DataDump'!$H$2:$H$5000, G$2)</f>
        <v>175</v>
      </c>
      <c r="H140" s="27">
        <f>SUMIFS('FY15 DataDump'!$E$2:$E$5000, 'FY15 DataDump'!$C$2:$C$5000, 'FY15 Individual Analysis'!$A140, 'FY15 DataDump'!$H$2:$H$5000, H$2)</f>
        <v>108</v>
      </c>
      <c r="I140" s="27">
        <f>SUMIFS('FY15 DataDump'!$E$2:$E$5000, 'FY15 DataDump'!$C$2:$C$5000, 'FY15 Individual Analysis'!$A140, 'FY15 DataDump'!$H$2:$H$5000, I$2)</f>
        <v>60</v>
      </c>
      <c r="J140" s="27">
        <f>SUMIFS('FY15 DataDump'!$E$2:$E$5000, 'FY15 DataDump'!$C$2:$C$5000, 'FY15 Individual Analysis'!$A140, 'FY15 DataDump'!$H$2:$H$5000, J$2)</f>
        <v>76</v>
      </c>
      <c r="K140" s="27">
        <f>SUMIFS('FY15 DataDump'!$E$2:$E$5000, 'FY15 DataDump'!$C$2:$C$5000, 'FY15 Individual Analysis'!$A140, 'FY15 DataDump'!$H$2:$H$5000, K$2)</f>
        <v>79</v>
      </c>
      <c r="L140" s="27">
        <f>SUMIFS('FY15 DataDump'!$E$2:$E$5000, 'FY15 DataDump'!$C$2:$C$5000, 'FY15 Individual Analysis'!$A140, 'FY15 DataDump'!$H$2:$H$5000, L$2)</f>
        <v>73</v>
      </c>
      <c r="M140" s="27">
        <f>SUMIFS('FY15 DataDump'!$E$2:$E$5000, 'FY15 DataDump'!$C$2:$C$5000, 'FY15 Individual Analysis'!$A140, 'FY15 DataDump'!$H$2:$H$5000, M$2)</f>
        <v>100</v>
      </c>
      <c r="N140" s="27">
        <f>SUMIFS('FY15 DataDump'!$E$2:$E$5000, 'FY15 DataDump'!$C$2:$C$5000, 'FY15 Individual Analysis'!$A140, 'FY15 DataDump'!$H$2:$H$5000, N$2)</f>
        <v>87</v>
      </c>
      <c r="O140" s="27">
        <f>SUMIFS('FY15 DataDump'!$E$2:$E$5000, 'FY15 DataDump'!$C$2:$C$5000, 'FY15 Individual Analysis'!$A140, 'FY15 DataDump'!$H$2:$H$5000, O$2)</f>
        <v>73</v>
      </c>
      <c r="P140" s="27">
        <f t="shared" si="45"/>
        <v>912</v>
      </c>
      <c r="Q140" s="108">
        <f t="shared" si="44"/>
        <v>4.7338752374723597E-3</v>
      </c>
      <c r="S140" s="20">
        <f t="shared" si="32"/>
        <v>38.4</v>
      </c>
      <c r="T140" s="21">
        <f t="shared" si="33"/>
        <v>20.400000000000002</v>
      </c>
      <c r="U140" s="21">
        <f t="shared" si="34"/>
        <v>38.4</v>
      </c>
      <c r="V140" s="21">
        <f t="shared" si="35"/>
        <v>210.00000000000003</v>
      </c>
      <c r="W140" s="21">
        <f t="shared" si="36"/>
        <v>129.6</v>
      </c>
      <c r="X140" s="21">
        <f t="shared" si="37"/>
        <v>72</v>
      </c>
      <c r="Y140" s="21">
        <f t="shared" si="38"/>
        <v>91.2</v>
      </c>
      <c r="Z140" s="21">
        <f t="shared" si="39"/>
        <v>94.800000000000011</v>
      </c>
      <c r="AA140" s="21">
        <f t="shared" si="40"/>
        <v>87.600000000000009</v>
      </c>
      <c r="AB140" s="21">
        <f t="shared" si="41"/>
        <v>120</v>
      </c>
      <c r="AC140" s="21">
        <f t="shared" si="42"/>
        <v>104.40000000000002</v>
      </c>
      <c r="AD140" s="24">
        <f t="shared" si="43"/>
        <v>87.600000000000009</v>
      </c>
      <c r="AF140" s="15">
        <f t="shared" si="31"/>
        <v>1094.4000000000001</v>
      </c>
    </row>
    <row r="141" spans="1:32" x14ac:dyDescent="0.25">
      <c r="A141" s="75">
        <v>1455</v>
      </c>
      <c r="B141" s="75" t="str">
        <f>INDEX('FY15 DataDump'!$A$2:$H$5000, MATCH('FY15 Individual Analysis'!A141, 'FY15 DataDump'!$C$2:$C$5000, 0), MATCH('FY15 DataDump'!$B$1, 'FY15 DataDump'!$A$1:$H$1))</f>
        <v>SALAD &amp; SANDWICH</v>
      </c>
      <c r="C141" s="75" t="str">
        <f>INDEX('FY15 DataDump'!$A$2:$H$5000, MATCH('FY15 Individual Analysis'!A141, 'FY15 DataDump'!$C$2:$C$5000, 0), MATCH('FY15 DataDump'!$D$1, 'FY15 DataDump'!$A$1:$H$1))</f>
        <v>WK Breakfast Burrito</v>
      </c>
      <c r="D141" s="27">
        <f>SUMIFS('FY15 DataDump'!$E$2:$E$5000, 'FY15 DataDump'!$C$2:$C$5000, 'FY15 Individual Analysis'!$A141, 'FY15 DataDump'!$H$2:$H$5000, D$2)</f>
        <v>0</v>
      </c>
      <c r="E141" s="27">
        <f>SUMIFS('FY15 DataDump'!$E$2:$E$5000, 'FY15 DataDump'!$C$2:$C$5000, 'FY15 Individual Analysis'!$A141, 'FY15 DataDump'!$H$2:$H$5000, E$2)</f>
        <v>18</v>
      </c>
      <c r="F141" s="27">
        <f>SUMIFS('FY15 DataDump'!$E$2:$E$5000, 'FY15 DataDump'!$C$2:$C$5000, 'FY15 Individual Analysis'!$A141, 'FY15 DataDump'!$H$2:$H$5000, F$2)</f>
        <v>23</v>
      </c>
      <c r="G141" s="27">
        <f>SUMIFS('FY15 DataDump'!$E$2:$E$5000, 'FY15 DataDump'!$C$2:$C$5000, 'FY15 Individual Analysis'!$A141, 'FY15 DataDump'!$H$2:$H$5000, G$2)</f>
        <v>63</v>
      </c>
      <c r="H141" s="27">
        <f>SUMIFS('FY15 DataDump'!$E$2:$E$5000, 'FY15 DataDump'!$C$2:$C$5000, 'FY15 Individual Analysis'!$A141, 'FY15 DataDump'!$H$2:$H$5000, H$2)</f>
        <v>29</v>
      </c>
      <c r="I141" s="27">
        <f>SUMIFS('FY15 DataDump'!$E$2:$E$5000, 'FY15 DataDump'!$C$2:$C$5000, 'FY15 Individual Analysis'!$A141, 'FY15 DataDump'!$H$2:$H$5000, I$2)</f>
        <v>17</v>
      </c>
      <c r="J141" s="27">
        <f>SUMIFS('FY15 DataDump'!$E$2:$E$5000, 'FY15 DataDump'!$C$2:$C$5000, 'FY15 Individual Analysis'!$A141, 'FY15 DataDump'!$H$2:$H$5000, J$2)</f>
        <v>14</v>
      </c>
      <c r="K141" s="27">
        <f>SUMIFS('FY15 DataDump'!$E$2:$E$5000, 'FY15 DataDump'!$C$2:$C$5000, 'FY15 Individual Analysis'!$A141, 'FY15 DataDump'!$H$2:$H$5000, K$2)</f>
        <v>21</v>
      </c>
      <c r="L141" s="27">
        <f>SUMIFS('FY15 DataDump'!$E$2:$E$5000, 'FY15 DataDump'!$C$2:$C$5000, 'FY15 Individual Analysis'!$A141, 'FY15 DataDump'!$H$2:$H$5000, L$2)</f>
        <v>21</v>
      </c>
      <c r="M141" s="27">
        <f>SUMIFS('FY15 DataDump'!$E$2:$E$5000, 'FY15 DataDump'!$C$2:$C$5000, 'FY15 Individual Analysis'!$A141, 'FY15 DataDump'!$H$2:$H$5000, M$2)</f>
        <v>14</v>
      </c>
      <c r="N141" s="27">
        <f>SUMIFS('FY15 DataDump'!$E$2:$E$5000, 'FY15 DataDump'!$C$2:$C$5000, 'FY15 Individual Analysis'!$A141, 'FY15 DataDump'!$H$2:$H$5000, N$2)</f>
        <v>25</v>
      </c>
      <c r="O141" s="27">
        <f>SUMIFS('FY15 DataDump'!$E$2:$E$5000, 'FY15 DataDump'!$C$2:$C$5000, 'FY15 Individual Analysis'!$A141, 'FY15 DataDump'!$H$2:$H$5000, O$2)</f>
        <v>23</v>
      </c>
      <c r="P141" s="27">
        <f t="shared" si="45"/>
        <v>268</v>
      </c>
      <c r="Q141" s="108">
        <f t="shared" si="44"/>
        <v>1.3910949162747725E-3</v>
      </c>
      <c r="S141" s="20">
        <f t="shared" si="32"/>
        <v>0</v>
      </c>
      <c r="T141" s="21">
        <f t="shared" si="33"/>
        <v>21.6</v>
      </c>
      <c r="U141" s="21">
        <f t="shared" si="34"/>
        <v>27.6</v>
      </c>
      <c r="V141" s="21">
        <f t="shared" si="35"/>
        <v>75.600000000000009</v>
      </c>
      <c r="W141" s="21">
        <f t="shared" si="36"/>
        <v>34.799999999999997</v>
      </c>
      <c r="X141" s="21">
        <f t="shared" si="37"/>
        <v>20.400000000000002</v>
      </c>
      <c r="Y141" s="21">
        <f t="shared" si="38"/>
        <v>16.8</v>
      </c>
      <c r="Z141" s="21">
        <f t="shared" si="39"/>
        <v>25.200000000000003</v>
      </c>
      <c r="AA141" s="21">
        <f t="shared" si="40"/>
        <v>25.200000000000003</v>
      </c>
      <c r="AB141" s="21">
        <f t="shared" si="41"/>
        <v>16.8</v>
      </c>
      <c r="AC141" s="21">
        <f t="shared" si="42"/>
        <v>30.000000000000004</v>
      </c>
      <c r="AD141" s="24">
        <f t="shared" si="43"/>
        <v>27.6</v>
      </c>
      <c r="AF141" s="15">
        <f t="shared" si="31"/>
        <v>321.60000000000002</v>
      </c>
    </row>
    <row r="142" spans="1:32" x14ac:dyDescent="0.25">
      <c r="A142" s="75">
        <v>1457</v>
      </c>
      <c r="B142" s="75" t="str">
        <f>INDEX('FY15 DataDump'!$A$2:$H$5000, MATCH('FY15 Individual Analysis'!A142, 'FY15 DataDump'!$C$2:$C$5000, 0), MATCH('FY15 DataDump'!$B$1, 'FY15 DataDump'!$A$1:$H$1))</f>
        <v>HOT MEALS</v>
      </c>
      <c r="C142" s="75" t="str">
        <f>INDEX('FY15 DataDump'!$A$2:$H$5000, MATCH('FY15 Individual Analysis'!A142, 'FY15 DataDump'!$C$2:$C$5000, 0), MATCH('FY15 DataDump'!$D$1, 'FY15 DataDump'!$A$1:$H$1))</f>
        <v>WK Fried Rice</v>
      </c>
      <c r="D142" s="27">
        <f>SUMIFS('FY15 DataDump'!$E$2:$E$5000, 'FY15 DataDump'!$C$2:$C$5000, 'FY15 Individual Analysis'!$A142, 'FY15 DataDump'!$H$2:$H$5000, D$2)</f>
        <v>0</v>
      </c>
      <c r="E142" s="27">
        <f>SUMIFS('FY15 DataDump'!$E$2:$E$5000, 'FY15 DataDump'!$C$2:$C$5000, 'FY15 Individual Analysis'!$A142, 'FY15 DataDump'!$H$2:$H$5000, E$2)</f>
        <v>0</v>
      </c>
      <c r="F142" s="27">
        <f>SUMIFS('FY15 DataDump'!$E$2:$E$5000, 'FY15 DataDump'!$C$2:$C$5000, 'FY15 Individual Analysis'!$A142, 'FY15 DataDump'!$H$2:$H$5000, F$2)</f>
        <v>6</v>
      </c>
      <c r="G142" s="27">
        <f>SUMIFS('FY15 DataDump'!$E$2:$E$5000, 'FY15 DataDump'!$C$2:$C$5000, 'FY15 Individual Analysis'!$A142, 'FY15 DataDump'!$H$2:$H$5000, G$2)</f>
        <v>93</v>
      </c>
      <c r="H142" s="27">
        <f>SUMIFS('FY15 DataDump'!$E$2:$E$5000, 'FY15 DataDump'!$C$2:$C$5000, 'FY15 Individual Analysis'!$A142, 'FY15 DataDump'!$H$2:$H$5000, H$2)</f>
        <v>46</v>
      </c>
      <c r="I142" s="27">
        <f>SUMIFS('FY15 DataDump'!$E$2:$E$5000, 'FY15 DataDump'!$C$2:$C$5000, 'FY15 Individual Analysis'!$A142, 'FY15 DataDump'!$H$2:$H$5000, I$2)</f>
        <v>26</v>
      </c>
      <c r="J142" s="27">
        <f>SUMIFS('FY15 DataDump'!$E$2:$E$5000, 'FY15 DataDump'!$C$2:$C$5000, 'FY15 Individual Analysis'!$A142, 'FY15 DataDump'!$H$2:$H$5000, J$2)</f>
        <v>37</v>
      </c>
      <c r="K142" s="27">
        <f>SUMIFS('FY15 DataDump'!$E$2:$E$5000, 'FY15 DataDump'!$C$2:$C$5000, 'FY15 Individual Analysis'!$A142, 'FY15 DataDump'!$H$2:$H$5000, K$2)</f>
        <v>35</v>
      </c>
      <c r="L142" s="27">
        <f>SUMIFS('FY15 DataDump'!$E$2:$E$5000, 'FY15 DataDump'!$C$2:$C$5000, 'FY15 Individual Analysis'!$A142, 'FY15 DataDump'!$H$2:$H$5000, L$2)</f>
        <v>34</v>
      </c>
      <c r="M142" s="27">
        <f>SUMIFS('FY15 DataDump'!$E$2:$E$5000, 'FY15 DataDump'!$C$2:$C$5000, 'FY15 Individual Analysis'!$A142, 'FY15 DataDump'!$H$2:$H$5000, M$2)</f>
        <v>46</v>
      </c>
      <c r="N142" s="27">
        <f>SUMIFS('FY15 DataDump'!$E$2:$E$5000, 'FY15 DataDump'!$C$2:$C$5000, 'FY15 Individual Analysis'!$A142, 'FY15 DataDump'!$H$2:$H$5000, N$2)</f>
        <v>18</v>
      </c>
      <c r="O142" s="27">
        <f>SUMIFS('FY15 DataDump'!$E$2:$E$5000, 'FY15 DataDump'!$C$2:$C$5000, 'FY15 Individual Analysis'!$A142, 'FY15 DataDump'!$H$2:$H$5000, O$2)</f>
        <v>3</v>
      </c>
      <c r="P142" s="27">
        <f t="shared" si="45"/>
        <v>344</v>
      </c>
      <c r="Q142" s="108">
        <f t="shared" si="44"/>
        <v>1.785584519397469E-3</v>
      </c>
      <c r="S142" s="20">
        <f t="shared" si="32"/>
        <v>0</v>
      </c>
      <c r="T142" s="21">
        <f t="shared" si="33"/>
        <v>0</v>
      </c>
      <c r="U142" s="21">
        <f t="shared" si="34"/>
        <v>7.2</v>
      </c>
      <c r="V142" s="21">
        <f t="shared" si="35"/>
        <v>111.6</v>
      </c>
      <c r="W142" s="21">
        <f t="shared" si="36"/>
        <v>55.199999999999996</v>
      </c>
      <c r="X142" s="21">
        <f t="shared" si="37"/>
        <v>31.2</v>
      </c>
      <c r="Y142" s="21">
        <f t="shared" si="38"/>
        <v>44.4</v>
      </c>
      <c r="Z142" s="21">
        <f t="shared" si="39"/>
        <v>42</v>
      </c>
      <c r="AA142" s="21">
        <f t="shared" si="40"/>
        <v>40.799999999999997</v>
      </c>
      <c r="AB142" s="21">
        <f t="shared" si="41"/>
        <v>55.199999999999996</v>
      </c>
      <c r="AC142" s="21">
        <f t="shared" si="42"/>
        <v>21.6</v>
      </c>
      <c r="AD142" s="24">
        <f t="shared" si="43"/>
        <v>3.6</v>
      </c>
      <c r="AF142" s="15">
        <f t="shared" si="31"/>
        <v>412.8</v>
      </c>
    </row>
    <row r="143" spans="1:32" x14ac:dyDescent="0.25">
      <c r="A143" s="75">
        <v>1458</v>
      </c>
      <c r="B143" s="75" t="str">
        <f>INDEX('FY15 DataDump'!$A$2:$H$5000, MATCH('FY15 Individual Analysis'!A143, 'FY15 DataDump'!$C$2:$C$5000, 0), MATCH('FY15 DataDump'!$B$1, 'FY15 DataDump'!$A$1:$H$1))</f>
        <v>HOT MEALS</v>
      </c>
      <c r="C143" s="75" t="str">
        <f>INDEX('FY15 DataDump'!$A$2:$H$5000, MATCH('FY15 Individual Analysis'!A143, 'FY15 DataDump'!$C$2:$C$5000, 0), MATCH('FY15 DataDump'!$D$1, 'FY15 DataDump'!$A$1:$H$1))</f>
        <v>WK Mac and Cheese</v>
      </c>
      <c r="D143" s="27">
        <f>SUMIFS('FY15 DataDump'!$E$2:$E$5000, 'FY15 DataDump'!$C$2:$C$5000, 'FY15 Individual Analysis'!$A143, 'FY15 DataDump'!$H$2:$H$5000, D$2)</f>
        <v>0</v>
      </c>
      <c r="E143" s="27">
        <f>SUMIFS('FY15 DataDump'!$E$2:$E$5000, 'FY15 DataDump'!$C$2:$C$5000, 'FY15 Individual Analysis'!$A143, 'FY15 DataDump'!$H$2:$H$5000, E$2)</f>
        <v>0</v>
      </c>
      <c r="F143" s="27">
        <f>SUMIFS('FY15 DataDump'!$E$2:$E$5000, 'FY15 DataDump'!$C$2:$C$5000, 'FY15 Individual Analysis'!$A143, 'FY15 DataDump'!$H$2:$H$5000, F$2)</f>
        <v>5</v>
      </c>
      <c r="G143" s="27">
        <f>SUMIFS('FY15 DataDump'!$E$2:$E$5000, 'FY15 DataDump'!$C$2:$C$5000, 'FY15 Individual Analysis'!$A143, 'FY15 DataDump'!$H$2:$H$5000, G$2)</f>
        <v>48</v>
      </c>
      <c r="H143" s="27">
        <f>SUMIFS('FY15 DataDump'!$E$2:$E$5000, 'FY15 DataDump'!$C$2:$C$5000, 'FY15 Individual Analysis'!$A143, 'FY15 DataDump'!$H$2:$H$5000, H$2)</f>
        <v>38</v>
      </c>
      <c r="I143" s="27">
        <f>SUMIFS('FY15 DataDump'!$E$2:$E$5000, 'FY15 DataDump'!$C$2:$C$5000, 'FY15 Individual Analysis'!$A143, 'FY15 DataDump'!$H$2:$H$5000, I$2)</f>
        <v>26</v>
      </c>
      <c r="J143" s="27">
        <f>SUMIFS('FY15 DataDump'!$E$2:$E$5000, 'FY15 DataDump'!$C$2:$C$5000, 'FY15 Individual Analysis'!$A143, 'FY15 DataDump'!$H$2:$H$5000, J$2)</f>
        <v>37</v>
      </c>
      <c r="K143" s="27">
        <f>SUMIFS('FY15 DataDump'!$E$2:$E$5000, 'FY15 DataDump'!$C$2:$C$5000, 'FY15 Individual Analysis'!$A143, 'FY15 DataDump'!$H$2:$H$5000, K$2)</f>
        <v>40</v>
      </c>
      <c r="L143" s="27">
        <f>SUMIFS('FY15 DataDump'!$E$2:$E$5000, 'FY15 DataDump'!$C$2:$C$5000, 'FY15 Individual Analysis'!$A143, 'FY15 DataDump'!$H$2:$H$5000, L$2)</f>
        <v>36</v>
      </c>
      <c r="M143" s="27">
        <f>SUMIFS('FY15 DataDump'!$E$2:$E$5000, 'FY15 DataDump'!$C$2:$C$5000, 'FY15 Individual Analysis'!$A143, 'FY15 DataDump'!$H$2:$H$5000, M$2)</f>
        <v>41</v>
      </c>
      <c r="N143" s="27">
        <f>SUMIFS('FY15 DataDump'!$E$2:$E$5000, 'FY15 DataDump'!$C$2:$C$5000, 'FY15 Individual Analysis'!$A143, 'FY15 DataDump'!$H$2:$H$5000, N$2)</f>
        <v>39</v>
      </c>
      <c r="O143" s="27">
        <f>SUMIFS('FY15 DataDump'!$E$2:$E$5000, 'FY15 DataDump'!$C$2:$C$5000, 'FY15 Individual Analysis'!$A143, 'FY15 DataDump'!$H$2:$H$5000, O$2)</f>
        <v>35</v>
      </c>
      <c r="P143" s="27">
        <f t="shared" si="45"/>
        <v>345</v>
      </c>
      <c r="Q143" s="108">
        <f t="shared" si="44"/>
        <v>1.790775172070136E-3</v>
      </c>
      <c r="S143" s="20">
        <f t="shared" si="32"/>
        <v>0</v>
      </c>
      <c r="T143" s="21">
        <f t="shared" si="33"/>
        <v>0</v>
      </c>
      <c r="U143" s="21">
        <f t="shared" si="34"/>
        <v>6</v>
      </c>
      <c r="V143" s="21">
        <f t="shared" si="35"/>
        <v>57.6</v>
      </c>
      <c r="W143" s="21">
        <f t="shared" si="36"/>
        <v>45.6</v>
      </c>
      <c r="X143" s="21">
        <f t="shared" si="37"/>
        <v>31.200000000000003</v>
      </c>
      <c r="Y143" s="21">
        <f t="shared" si="38"/>
        <v>44.4</v>
      </c>
      <c r="Z143" s="21">
        <f t="shared" si="39"/>
        <v>48</v>
      </c>
      <c r="AA143" s="21">
        <f t="shared" si="40"/>
        <v>43.199999999999996</v>
      </c>
      <c r="AB143" s="21">
        <f t="shared" si="41"/>
        <v>49.2</v>
      </c>
      <c r="AC143" s="21">
        <f t="shared" si="42"/>
        <v>46.8</v>
      </c>
      <c r="AD143" s="24">
        <f t="shared" si="43"/>
        <v>42</v>
      </c>
      <c r="AF143" s="15">
        <f t="shared" si="31"/>
        <v>414</v>
      </c>
    </row>
    <row r="144" spans="1:32" x14ac:dyDescent="0.25">
      <c r="A144" s="75">
        <v>1517</v>
      </c>
      <c r="B144" s="75" t="str">
        <f>INDEX('FY15 DataDump'!$A$2:$H$5000, MATCH('FY15 Individual Analysis'!A144, 'FY15 DataDump'!$C$2:$C$5000, 0), MATCH('FY15 DataDump'!$B$1, 'FY15 DataDump'!$A$1:$H$1))</f>
        <v>SPECIAL SANDWICH</v>
      </c>
      <c r="C144" s="75" t="str">
        <f>INDEX('FY15 DataDump'!$A$2:$H$5000, MATCH('FY15 Individual Analysis'!A144, 'FY15 DataDump'!$C$2:$C$5000, 0), MATCH('FY15 DataDump'!$D$1, 'FY15 DataDump'!$A$1:$H$1))</f>
        <v>Veggie Fu</v>
      </c>
      <c r="D144" s="27">
        <f>SUMIFS('FY15 DataDump'!$E$2:$E$5000, 'FY15 DataDump'!$C$2:$C$5000, 'FY15 Individual Analysis'!$A144, 'FY15 DataDump'!$H$2:$H$5000, D$2)</f>
        <v>23</v>
      </c>
      <c r="E144" s="27">
        <f>SUMIFS('FY15 DataDump'!$E$2:$E$5000, 'FY15 DataDump'!$C$2:$C$5000, 'FY15 Individual Analysis'!$A144, 'FY15 DataDump'!$H$2:$H$5000, E$2)</f>
        <v>13</v>
      </c>
      <c r="F144" s="27">
        <f>SUMIFS('FY15 DataDump'!$E$2:$E$5000, 'FY15 DataDump'!$C$2:$C$5000, 'FY15 Individual Analysis'!$A144, 'FY15 DataDump'!$H$2:$H$5000, F$2)</f>
        <v>19</v>
      </c>
      <c r="G144" s="27">
        <f>SUMIFS('FY15 DataDump'!$E$2:$E$5000, 'FY15 DataDump'!$C$2:$C$5000, 'FY15 Individual Analysis'!$A144, 'FY15 DataDump'!$H$2:$H$5000, G$2)</f>
        <v>27</v>
      </c>
      <c r="H144" s="27">
        <f>SUMIFS('FY15 DataDump'!$E$2:$E$5000, 'FY15 DataDump'!$C$2:$C$5000, 'FY15 Individual Analysis'!$A144, 'FY15 DataDump'!$H$2:$H$5000, H$2)</f>
        <v>8</v>
      </c>
      <c r="I144" s="27">
        <f>SUMIFS('FY15 DataDump'!$E$2:$E$5000, 'FY15 DataDump'!$C$2:$C$5000, 'FY15 Individual Analysis'!$A144, 'FY15 DataDump'!$H$2:$H$5000, I$2)</f>
        <v>0</v>
      </c>
      <c r="J144" s="27">
        <f>SUMIFS('FY15 DataDump'!$E$2:$E$5000, 'FY15 DataDump'!$C$2:$C$5000, 'FY15 Individual Analysis'!$A144, 'FY15 DataDump'!$H$2:$H$5000, J$2)</f>
        <v>0</v>
      </c>
      <c r="K144" s="27">
        <f>SUMIFS('FY15 DataDump'!$E$2:$E$5000, 'FY15 DataDump'!$C$2:$C$5000, 'FY15 Individual Analysis'!$A144, 'FY15 DataDump'!$H$2:$H$5000, K$2)</f>
        <v>0</v>
      </c>
      <c r="L144" s="27">
        <f>SUMIFS('FY15 DataDump'!$E$2:$E$5000, 'FY15 DataDump'!$C$2:$C$5000, 'FY15 Individual Analysis'!$A144, 'FY15 DataDump'!$H$2:$H$5000, L$2)</f>
        <v>0</v>
      </c>
      <c r="M144" s="27">
        <f>SUMIFS('FY15 DataDump'!$E$2:$E$5000, 'FY15 DataDump'!$C$2:$C$5000, 'FY15 Individual Analysis'!$A144, 'FY15 DataDump'!$H$2:$H$5000, M$2)</f>
        <v>0</v>
      </c>
      <c r="N144" s="27">
        <f>SUMIFS('FY15 DataDump'!$E$2:$E$5000, 'FY15 DataDump'!$C$2:$C$5000, 'FY15 Individual Analysis'!$A144, 'FY15 DataDump'!$H$2:$H$5000, N$2)</f>
        <v>0</v>
      </c>
      <c r="O144" s="27">
        <f>SUMIFS('FY15 DataDump'!$E$2:$E$5000, 'FY15 DataDump'!$C$2:$C$5000, 'FY15 Individual Analysis'!$A144, 'FY15 DataDump'!$H$2:$H$5000, O$2)</f>
        <v>0</v>
      </c>
      <c r="P144" s="27">
        <f t="shared" si="45"/>
        <v>90</v>
      </c>
      <c r="Q144" s="108">
        <f t="shared" si="44"/>
        <v>4.671587405400355E-4</v>
      </c>
      <c r="S144" s="20">
        <f t="shared" si="32"/>
        <v>27.599999999999998</v>
      </c>
      <c r="T144" s="21">
        <f t="shared" si="33"/>
        <v>15.599999999999998</v>
      </c>
      <c r="U144" s="21">
        <f t="shared" si="34"/>
        <v>22.8</v>
      </c>
      <c r="V144" s="21">
        <f t="shared" si="35"/>
        <v>32.4</v>
      </c>
      <c r="W144" s="21">
        <f t="shared" si="36"/>
        <v>9.6</v>
      </c>
      <c r="X144" s="21">
        <f t="shared" si="37"/>
        <v>0</v>
      </c>
      <c r="Y144" s="21">
        <f t="shared" si="38"/>
        <v>0</v>
      </c>
      <c r="Z144" s="21">
        <f t="shared" si="39"/>
        <v>0</v>
      </c>
      <c r="AA144" s="21">
        <f t="shared" si="40"/>
        <v>0</v>
      </c>
      <c r="AB144" s="21">
        <f t="shared" si="41"/>
        <v>0</v>
      </c>
      <c r="AC144" s="21">
        <f t="shared" si="42"/>
        <v>0</v>
      </c>
      <c r="AD144" s="24">
        <f t="shared" si="43"/>
        <v>0</v>
      </c>
      <c r="AF144" s="15">
        <f t="shared" si="31"/>
        <v>108</v>
      </c>
    </row>
    <row r="145" spans="1:32" x14ac:dyDescent="0.25">
      <c r="A145" s="75">
        <v>1547</v>
      </c>
      <c r="B145" s="75" t="str">
        <f>INDEX('FY15 DataDump'!$A$2:$H$5000, MATCH('FY15 Individual Analysis'!A145, 'FY15 DataDump'!$C$2:$C$5000, 0), MATCH('FY15 DataDump'!$B$1, 'FY15 DataDump'!$A$1:$H$1))</f>
        <v>SPECIAL SANDWICH</v>
      </c>
      <c r="C145" s="75" t="str">
        <f>INDEX('FY15 DataDump'!$A$2:$H$5000, MATCH('FY15 Individual Analysis'!A145, 'FY15 DataDump'!$C$2:$C$5000, 0), MATCH('FY15 DataDump'!$D$1, 'FY15 DataDump'!$A$1:$H$1))</f>
        <v>Chicken Curry Pocket</v>
      </c>
      <c r="D145" s="27">
        <f>SUMIFS('FY15 DataDump'!$E$2:$E$5000, 'FY15 DataDump'!$C$2:$C$5000, 'FY15 Individual Analysis'!$A145, 'FY15 DataDump'!$H$2:$H$5000, D$2)</f>
        <v>31</v>
      </c>
      <c r="E145" s="27">
        <f>SUMIFS('FY15 DataDump'!$E$2:$E$5000, 'FY15 DataDump'!$C$2:$C$5000, 'FY15 Individual Analysis'!$A145, 'FY15 DataDump'!$H$2:$H$5000, E$2)</f>
        <v>29</v>
      </c>
      <c r="F145" s="27">
        <f>SUMIFS('FY15 DataDump'!$E$2:$E$5000, 'FY15 DataDump'!$C$2:$C$5000, 'FY15 Individual Analysis'!$A145, 'FY15 DataDump'!$H$2:$H$5000, F$2)</f>
        <v>28</v>
      </c>
      <c r="G145" s="27">
        <f>SUMIFS('FY15 DataDump'!$E$2:$E$5000, 'FY15 DataDump'!$C$2:$C$5000, 'FY15 Individual Analysis'!$A145, 'FY15 DataDump'!$H$2:$H$5000, G$2)</f>
        <v>66</v>
      </c>
      <c r="H145" s="27">
        <f>SUMIFS('FY15 DataDump'!$E$2:$E$5000, 'FY15 DataDump'!$C$2:$C$5000, 'FY15 Individual Analysis'!$A145, 'FY15 DataDump'!$H$2:$H$5000, H$2)</f>
        <v>23</v>
      </c>
      <c r="I145" s="27">
        <f>SUMIFS('FY15 DataDump'!$E$2:$E$5000, 'FY15 DataDump'!$C$2:$C$5000, 'FY15 Individual Analysis'!$A145, 'FY15 DataDump'!$H$2:$H$5000, I$2)</f>
        <v>22</v>
      </c>
      <c r="J145" s="27">
        <f>SUMIFS('FY15 DataDump'!$E$2:$E$5000, 'FY15 DataDump'!$C$2:$C$5000, 'FY15 Individual Analysis'!$A145, 'FY15 DataDump'!$H$2:$H$5000, J$2)</f>
        <v>42</v>
      </c>
      <c r="K145" s="27">
        <f>SUMIFS('FY15 DataDump'!$E$2:$E$5000, 'FY15 DataDump'!$C$2:$C$5000, 'FY15 Individual Analysis'!$A145, 'FY15 DataDump'!$H$2:$H$5000, K$2)</f>
        <v>26</v>
      </c>
      <c r="L145" s="27">
        <f>SUMIFS('FY15 DataDump'!$E$2:$E$5000, 'FY15 DataDump'!$C$2:$C$5000, 'FY15 Individual Analysis'!$A145, 'FY15 DataDump'!$H$2:$H$5000, L$2)</f>
        <v>29</v>
      </c>
      <c r="M145" s="27">
        <f>SUMIFS('FY15 DataDump'!$E$2:$E$5000, 'FY15 DataDump'!$C$2:$C$5000, 'FY15 Individual Analysis'!$A145, 'FY15 DataDump'!$H$2:$H$5000, M$2)</f>
        <v>30</v>
      </c>
      <c r="N145" s="27">
        <f>SUMIFS('FY15 DataDump'!$E$2:$E$5000, 'FY15 DataDump'!$C$2:$C$5000, 'FY15 Individual Analysis'!$A145, 'FY15 DataDump'!$H$2:$H$5000, N$2)</f>
        <v>29</v>
      </c>
      <c r="O145" s="27">
        <f>SUMIFS('FY15 DataDump'!$E$2:$E$5000, 'FY15 DataDump'!$C$2:$C$5000, 'FY15 Individual Analysis'!$A145, 'FY15 DataDump'!$H$2:$H$5000, O$2)</f>
        <v>17</v>
      </c>
      <c r="P145" s="27">
        <f t="shared" si="45"/>
        <v>372</v>
      </c>
      <c r="Q145" s="108">
        <f t="shared" si="44"/>
        <v>1.9309227942321467E-3</v>
      </c>
      <c r="S145" s="20">
        <f t="shared" si="32"/>
        <v>37.199999999999996</v>
      </c>
      <c r="T145" s="21">
        <f t="shared" si="33"/>
        <v>34.799999999999997</v>
      </c>
      <c r="U145" s="21">
        <f t="shared" si="34"/>
        <v>33.6</v>
      </c>
      <c r="V145" s="21">
        <f t="shared" si="35"/>
        <v>79.2</v>
      </c>
      <c r="W145" s="21">
        <f t="shared" si="36"/>
        <v>27.599999999999998</v>
      </c>
      <c r="X145" s="21">
        <f t="shared" si="37"/>
        <v>26.4</v>
      </c>
      <c r="Y145" s="21">
        <f t="shared" si="38"/>
        <v>50.4</v>
      </c>
      <c r="Z145" s="21">
        <f t="shared" si="39"/>
        <v>31.199999999999996</v>
      </c>
      <c r="AA145" s="21">
        <f t="shared" si="40"/>
        <v>34.799999999999997</v>
      </c>
      <c r="AB145" s="21">
        <f t="shared" si="41"/>
        <v>36</v>
      </c>
      <c r="AC145" s="21">
        <f t="shared" si="42"/>
        <v>34.799999999999997</v>
      </c>
      <c r="AD145" s="24">
        <f t="shared" si="43"/>
        <v>20.399999999999999</v>
      </c>
      <c r="AF145" s="15">
        <f t="shared" si="31"/>
        <v>446.4</v>
      </c>
    </row>
    <row r="146" spans="1:32" x14ac:dyDescent="0.25">
      <c r="A146" s="75">
        <v>1548</v>
      </c>
      <c r="B146" s="75" t="str">
        <f>INDEX('FY15 DataDump'!$A$2:$H$5000, MATCH('FY15 Individual Analysis'!A146, 'FY15 DataDump'!$C$2:$C$5000, 0), MATCH('FY15 DataDump'!$B$1, 'FY15 DataDump'!$A$1:$H$1))</f>
        <v>SPECIAL SANDWICH</v>
      </c>
      <c r="C146" s="75" t="str">
        <f>INDEX('FY15 DataDump'!$A$2:$H$5000, MATCH('FY15 Individual Analysis'!A146, 'FY15 DataDump'!$C$2:$C$5000, 0), MATCH('FY15 DataDump'!$D$1, 'FY15 DataDump'!$A$1:$H$1))</f>
        <v>Cowardly Brutus Salad</v>
      </c>
      <c r="D146" s="27">
        <f>SUMIFS('FY15 DataDump'!$E$2:$E$5000, 'FY15 DataDump'!$C$2:$C$5000, 'FY15 Individual Analysis'!$A146, 'FY15 DataDump'!$H$2:$H$5000, D$2)</f>
        <v>0</v>
      </c>
      <c r="E146" s="27">
        <f>SUMIFS('FY15 DataDump'!$E$2:$E$5000, 'FY15 DataDump'!$C$2:$C$5000, 'FY15 Individual Analysis'!$A146, 'FY15 DataDump'!$H$2:$H$5000, E$2)</f>
        <v>0</v>
      </c>
      <c r="F146" s="27">
        <f>SUMIFS('FY15 DataDump'!$E$2:$E$5000, 'FY15 DataDump'!$C$2:$C$5000, 'FY15 Individual Analysis'!$A146, 'FY15 DataDump'!$H$2:$H$5000, F$2)</f>
        <v>0</v>
      </c>
      <c r="G146" s="27">
        <f>SUMIFS('FY15 DataDump'!$E$2:$E$5000, 'FY15 DataDump'!$C$2:$C$5000, 'FY15 Individual Analysis'!$A146, 'FY15 DataDump'!$H$2:$H$5000, G$2)</f>
        <v>0</v>
      </c>
      <c r="H146" s="27">
        <f>SUMIFS('FY15 DataDump'!$E$2:$E$5000, 'FY15 DataDump'!$C$2:$C$5000, 'FY15 Individual Analysis'!$A146, 'FY15 DataDump'!$H$2:$H$5000, H$2)</f>
        <v>0</v>
      </c>
      <c r="I146" s="27">
        <f>SUMIFS('FY15 DataDump'!$E$2:$E$5000, 'FY15 DataDump'!$C$2:$C$5000, 'FY15 Individual Analysis'!$A146, 'FY15 DataDump'!$H$2:$H$5000, I$2)</f>
        <v>0</v>
      </c>
      <c r="J146" s="27">
        <f>SUMIFS('FY15 DataDump'!$E$2:$E$5000, 'FY15 DataDump'!$C$2:$C$5000, 'FY15 Individual Analysis'!$A146, 'FY15 DataDump'!$H$2:$H$5000, J$2)</f>
        <v>1</v>
      </c>
      <c r="K146" s="27">
        <f>SUMIFS('FY15 DataDump'!$E$2:$E$5000, 'FY15 DataDump'!$C$2:$C$5000, 'FY15 Individual Analysis'!$A146, 'FY15 DataDump'!$H$2:$H$5000, K$2)</f>
        <v>0</v>
      </c>
      <c r="L146" s="27">
        <f>SUMIFS('FY15 DataDump'!$E$2:$E$5000, 'FY15 DataDump'!$C$2:$C$5000, 'FY15 Individual Analysis'!$A146, 'FY15 DataDump'!$H$2:$H$5000, L$2)</f>
        <v>0</v>
      </c>
      <c r="M146" s="27">
        <f>SUMIFS('FY15 DataDump'!$E$2:$E$5000, 'FY15 DataDump'!$C$2:$C$5000, 'FY15 Individual Analysis'!$A146, 'FY15 DataDump'!$H$2:$H$5000, M$2)</f>
        <v>0</v>
      </c>
      <c r="N146" s="27">
        <f>SUMIFS('FY15 DataDump'!$E$2:$E$5000, 'FY15 DataDump'!$C$2:$C$5000, 'FY15 Individual Analysis'!$A146, 'FY15 DataDump'!$H$2:$H$5000, N$2)</f>
        <v>0</v>
      </c>
      <c r="O146" s="27">
        <f>SUMIFS('FY15 DataDump'!$E$2:$E$5000, 'FY15 DataDump'!$C$2:$C$5000, 'FY15 Individual Analysis'!$A146, 'FY15 DataDump'!$H$2:$H$5000, O$2)</f>
        <v>0</v>
      </c>
      <c r="P146" s="27">
        <f t="shared" si="45"/>
        <v>1</v>
      </c>
      <c r="Q146" s="108">
        <f t="shared" si="44"/>
        <v>5.1906526726670609E-6</v>
      </c>
      <c r="S146" s="20">
        <f t="shared" si="32"/>
        <v>0</v>
      </c>
      <c r="T146" s="21">
        <f t="shared" si="33"/>
        <v>0</v>
      </c>
      <c r="U146" s="21">
        <f t="shared" si="34"/>
        <v>0</v>
      </c>
      <c r="V146" s="21">
        <f t="shared" si="35"/>
        <v>0</v>
      </c>
      <c r="W146" s="21">
        <f t="shared" si="36"/>
        <v>0</v>
      </c>
      <c r="X146" s="21">
        <f t="shared" si="37"/>
        <v>0</v>
      </c>
      <c r="Y146" s="21">
        <f t="shared" si="38"/>
        <v>1.2</v>
      </c>
      <c r="Z146" s="21">
        <f t="shared" si="39"/>
        <v>0</v>
      </c>
      <c r="AA146" s="21">
        <f t="shared" si="40"/>
        <v>0</v>
      </c>
      <c r="AB146" s="21">
        <f t="shared" si="41"/>
        <v>0</v>
      </c>
      <c r="AC146" s="21">
        <f t="shared" si="42"/>
        <v>0</v>
      </c>
      <c r="AD146" s="24">
        <f t="shared" si="43"/>
        <v>0</v>
      </c>
      <c r="AF146" s="15">
        <f t="shared" si="31"/>
        <v>1.2</v>
      </c>
    </row>
    <row r="147" spans="1:32" x14ac:dyDescent="0.25">
      <c r="A147" s="75">
        <v>1550</v>
      </c>
      <c r="B147" s="75" t="str">
        <f>INDEX('FY15 DataDump'!$A$2:$H$5000, MATCH('FY15 Individual Analysis'!A147, 'FY15 DataDump'!$C$2:$C$5000, 0), MATCH('FY15 DataDump'!$B$1, 'FY15 DataDump'!$A$1:$H$1))</f>
        <v>SPECIAL SANDWICH</v>
      </c>
      <c r="C147" s="75" t="str">
        <f>INDEX('FY15 DataDump'!$A$2:$H$5000, MATCH('FY15 Individual Analysis'!A147, 'FY15 DataDump'!$C$2:$C$5000, 0), MATCH('FY15 DataDump'!$D$1, 'FY15 DataDump'!$A$1:$H$1))</f>
        <v>Field Roast Breakfast Wra</v>
      </c>
      <c r="D147" s="27">
        <f>SUMIFS('FY15 DataDump'!$E$2:$E$5000, 'FY15 DataDump'!$C$2:$C$5000, 'FY15 Individual Analysis'!$A147, 'FY15 DataDump'!$H$2:$H$5000, D$2)</f>
        <v>0</v>
      </c>
      <c r="E147" s="27">
        <f>SUMIFS('FY15 DataDump'!$E$2:$E$5000, 'FY15 DataDump'!$C$2:$C$5000, 'FY15 Individual Analysis'!$A147, 'FY15 DataDump'!$H$2:$H$5000, E$2)</f>
        <v>0</v>
      </c>
      <c r="F147" s="27">
        <f>SUMIFS('FY15 DataDump'!$E$2:$E$5000, 'FY15 DataDump'!$C$2:$C$5000, 'FY15 Individual Analysis'!$A147, 'FY15 DataDump'!$H$2:$H$5000, F$2)</f>
        <v>0</v>
      </c>
      <c r="G147" s="27">
        <f>SUMIFS('FY15 DataDump'!$E$2:$E$5000, 'FY15 DataDump'!$C$2:$C$5000, 'FY15 Individual Analysis'!$A147, 'FY15 DataDump'!$H$2:$H$5000, G$2)</f>
        <v>0</v>
      </c>
      <c r="H147" s="27">
        <f>SUMIFS('FY15 DataDump'!$E$2:$E$5000, 'FY15 DataDump'!$C$2:$C$5000, 'FY15 Individual Analysis'!$A147, 'FY15 DataDump'!$H$2:$H$5000, H$2)</f>
        <v>0</v>
      </c>
      <c r="I147" s="27">
        <f>SUMIFS('FY15 DataDump'!$E$2:$E$5000, 'FY15 DataDump'!$C$2:$C$5000, 'FY15 Individual Analysis'!$A147, 'FY15 DataDump'!$H$2:$H$5000, I$2)</f>
        <v>0</v>
      </c>
      <c r="J147" s="27">
        <f>SUMIFS('FY15 DataDump'!$E$2:$E$5000, 'FY15 DataDump'!$C$2:$C$5000, 'FY15 Individual Analysis'!$A147, 'FY15 DataDump'!$H$2:$H$5000, J$2)</f>
        <v>0</v>
      </c>
      <c r="K147" s="27">
        <f>SUMIFS('FY15 DataDump'!$E$2:$E$5000, 'FY15 DataDump'!$C$2:$C$5000, 'FY15 Individual Analysis'!$A147, 'FY15 DataDump'!$H$2:$H$5000, K$2)</f>
        <v>0</v>
      </c>
      <c r="L147" s="27">
        <f>SUMIFS('FY15 DataDump'!$E$2:$E$5000, 'FY15 DataDump'!$C$2:$C$5000, 'FY15 Individual Analysis'!$A147, 'FY15 DataDump'!$H$2:$H$5000, L$2)</f>
        <v>1</v>
      </c>
      <c r="M147" s="27">
        <f>SUMIFS('FY15 DataDump'!$E$2:$E$5000, 'FY15 DataDump'!$C$2:$C$5000, 'FY15 Individual Analysis'!$A147, 'FY15 DataDump'!$H$2:$H$5000, M$2)</f>
        <v>0</v>
      </c>
      <c r="N147" s="27">
        <f>SUMIFS('FY15 DataDump'!$E$2:$E$5000, 'FY15 DataDump'!$C$2:$C$5000, 'FY15 Individual Analysis'!$A147, 'FY15 DataDump'!$H$2:$H$5000, N$2)</f>
        <v>0</v>
      </c>
      <c r="O147" s="27">
        <f>SUMIFS('FY15 DataDump'!$E$2:$E$5000, 'FY15 DataDump'!$C$2:$C$5000, 'FY15 Individual Analysis'!$A147, 'FY15 DataDump'!$H$2:$H$5000, O$2)</f>
        <v>0</v>
      </c>
      <c r="P147" s="27">
        <f t="shared" si="45"/>
        <v>1</v>
      </c>
      <c r="Q147" s="108">
        <f t="shared" si="44"/>
        <v>5.1906526726670609E-6</v>
      </c>
      <c r="S147" s="20">
        <f t="shared" si="32"/>
        <v>0</v>
      </c>
      <c r="T147" s="21">
        <f t="shared" si="33"/>
        <v>0</v>
      </c>
      <c r="U147" s="21">
        <f t="shared" si="34"/>
        <v>0</v>
      </c>
      <c r="V147" s="21">
        <f t="shared" si="35"/>
        <v>0</v>
      </c>
      <c r="W147" s="21">
        <f t="shared" si="36"/>
        <v>0</v>
      </c>
      <c r="X147" s="21">
        <f t="shared" si="37"/>
        <v>0</v>
      </c>
      <c r="Y147" s="21">
        <f t="shared" si="38"/>
        <v>0</v>
      </c>
      <c r="Z147" s="21">
        <f t="shared" si="39"/>
        <v>0</v>
      </c>
      <c r="AA147" s="21">
        <f t="shared" si="40"/>
        <v>1.2</v>
      </c>
      <c r="AB147" s="21">
        <f t="shared" si="41"/>
        <v>0</v>
      </c>
      <c r="AC147" s="21">
        <f t="shared" si="42"/>
        <v>0</v>
      </c>
      <c r="AD147" s="24">
        <f t="shared" si="43"/>
        <v>0</v>
      </c>
      <c r="AF147" s="15">
        <f t="shared" si="31"/>
        <v>1.2</v>
      </c>
    </row>
    <row r="148" spans="1:32" x14ac:dyDescent="0.25">
      <c r="A148" s="75">
        <v>1551</v>
      </c>
      <c r="B148" s="75" t="str">
        <f>INDEX('FY15 DataDump'!$A$2:$H$5000, MATCH('FY15 Individual Analysis'!A148, 'FY15 DataDump'!$C$2:$C$5000, 0), MATCH('FY15 DataDump'!$B$1, 'FY15 DataDump'!$A$1:$H$1))</f>
        <v>SPECIAL SANDWICH</v>
      </c>
      <c r="C148" s="75" t="str">
        <f>INDEX('FY15 DataDump'!$A$2:$H$5000, MATCH('FY15 Individual Analysis'!A148, 'FY15 DataDump'!$C$2:$C$5000, 0), MATCH('FY15 DataDump'!$D$1, 'FY15 DataDump'!$A$1:$H$1))</f>
        <v>Freebird Sandwich</v>
      </c>
      <c r="D148" s="27">
        <f>SUMIFS('FY15 DataDump'!$E$2:$E$5000, 'FY15 DataDump'!$C$2:$C$5000, 'FY15 Individual Analysis'!$A148, 'FY15 DataDump'!$H$2:$H$5000, D$2)</f>
        <v>53</v>
      </c>
      <c r="E148" s="27">
        <f>SUMIFS('FY15 DataDump'!$E$2:$E$5000, 'FY15 DataDump'!$C$2:$C$5000, 'FY15 Individual Analysis'!$A148, 'FY15 DataDump'!$H$2:$H$5000, E$2)</f>
        <v>28</v>
      </c>
      <c r="F148" s="27">
        <f>SUMIFS('FY15 DataDump'!$E$2:$E$5000, 'FY15 DataDump'!$C$2:$C$5000, 'FY15 Individual Analysis'!$A148, 'FY15 DataDump'!$H$2:$H$5000, F$2)</f>
        <v>25</v>
      </c>
      <c r="G148" s="27">
        <f>SUMIFS('FY15 DataDump'!$E$2:$E$5000, 'FY15 DataDump'!$C$2:$C$5000, 'FY15 Individual Analysis'!$A148, 'FY15 DataDump'!$H$2:$H$5000, G$2)</f>
        <v>51</v>
      </c>
      <c r="H148" s="27">
        <f>SUMIFS('FY15 DataDump'!$E$2:$E$5000, 'FY15 DataDump'!$C$2:$C$5000, 'FY15 Individual Analysis'!$A148, 'FY15 DataDump'!$H$2:$H$5000, H$2)</f>
        <v>44</v>
      </c>
      <c r="I148" s="27">
        <f>SUMIFS('FY15 DataDump'!$E$2:$E$5000, 'FY15 DataDump'!$C$2:$C$5000, 'FY15 Individual Analysis'!$A148, 'FY15 DataDump'!$H$2:$H$5000, I$2)</f>
        <v>33</v>
      </c>
      <c r="J148" s="27">
        <f>SUMIFS('FY15 DataDump'!$E$2:$E$5000, 'FY15 DataDump'!$C$2:$C$5000, 'FY15 Individual Analysis'!$A148, 'FY15 DataDump'!$H$2:$H$5000, J$2)</f>
        <v>54</v>
      </c>
      <c r="K148" s="27">
        <f>SUMIFS('FY15 DataDump'!$E$2:$E$5000, 'FY15 DataDump'!$C$2:$C$5000, 'FY15 Individual Analysis'!$A148, 'FY15 DataDump'!$H$2:$H$5000, K$2)</f>
        <v>69</v>
      </c>
      <c r="L148" s="27">
        <f>SUMIFS('FY15 DataDump'!$E$2:$E$5000, 'FY15 DataDump'!$C$2:$C$5000, 'FY15 Individual Analysis'!$A148, 'FY15 DataDump'!$H$2:$H$5000, L$2)</f>
        <v>69</v>
      </c>
      <c r="M148" s="27">
        <f>SUMIFS('FY15 DataDump'!$E$2:$E$5000, 'FY15 DataDump'!$C$2:$C$5000, 'FY15 Individual Analysis'!$A148, 'FY15 DataDump'!$H$2:$H$5000, M$2)</f>
        <v>78</v>
      </c>
      <c r="N148" s="27">
        <f>SUMIFS('FY15 DataDump'!$E$2:$E$5000, 'FY15 DataDump'!$C$2:$C$5000, 'FY15 Individual Analysis'!$A148, 'FY15 DataDump'!$H$2:$H$5000, N$2)</f>
        <v>64</v>
      </c>
      <c r="O148" s="27">
        <f>SUMIFS('FY15 DataDump'!$E$2:$E$5000, 'FY15 DataDump'!$C$2:$C$5000, 'FY15 Individual Analysis'!$A148, 'FY15 DataDump'!$H$2:$H$5000, O$2)</f>
        <v>39</v>
      </c>
      <c r="P148" s="27">
        <f t="shared" si="45"/>
        <v>607</v>
      </c>
      <c r="Q148" s="108">
        <f t="shared" si="44"/>
        <v>3.1507261723089063E-3</v>
      </c>
      <c r="S148" s="20">
        <f t="shared" si="32"/>
        <v>63.6</v>
      </c>
      <c r="T148" s="21">
        <f t="shared" si="33"/>
        <v>33.6</v>
      </c>
      <c r="U148" s="21">
        <f t="shared" si="34"/>
        <v>29.999999999999996</v>
      </c>
      <c r="V148" s="21">
        <f t="shared" si="35"/>
        <v>61.2</v>
      </c>
      <c r="W148" s="21">
        <f t="shared" si="36"/>
        <v>52.8</v>
      </c>
      <c r="X148" s="21">
        <f t="shared" si="37"/>
        <v>39.6</v>
      </c>
      <c r="Y148" s="21">
        <f t="shared" si="38"/>
        <v>64.8</v>
      </c>
      <c r="Z148" s="21">
        <f t="shared" si="39"/>
        <v>82.8</v>
      </c>
      <c r="AA148" s="21">
        <f t="shared" si="40"/>
        <v>82.8</v>
      </c>
      <c r="AB148" s="21">
        <f t="shared" si="41"/>
        <v>93.6</v>
      </c>
      <c r="AC148" s="21">
        <f t="shared" si="42"/>
        <v>76.8</v>
      </c>
      <c r="AD148" s="24">
        <f t="shared" si="43"/>
        <v>46.8</v>
      </c>
      <c r="AF148" s="15">
        <f t="shared" si="31"/>
        <v>728.4</v>
      </c>
    </row>
    <row r="149" spans="1:32" x14ac:dyDescent="0.25">
      <c r="A149" s="75">
        <v>1552</v>
      </c>
      <c r="B149" s="75" t="str">
        <f>INDEX('FY15 DataDump'!$A$2:$H$5000, MATCH('FY15 Individual Analysis'!A149, 'FY15 DataDump'!$C$2:$C$5000, 0), MATCH('FY15 DataDump'!$B$1, 'FY15 DataDump'!$A$1:$H$1))</f>
        <v>SPECIAL SANDWICH</v>
      </c>
      <c r="C149" s="75" t="str">
        <f>INDEX('FY15 DataDump'!$A$2:$H$5000, MATCH('FY15 Individual Analysis'!A149, 'FY15 DataDump'!$C$2:$C$5000, 0), MATCH('FY15 DataDump'!$D$1, 'FY15 DataDump'!$A$1:$H$1))</f>
        <v>Olympic Salad</v>
      </c>
      <c r="D149" s="27">
        <f>SUMIFS('FY15 DataDump'!$E$2:$E$5000, 'FY15 DataDump'!$C$2:$C$5000, 'FY15 Individual Analysis'!$A149, 'FY15 DataDump'!$H$2:$H$5000, D$2)</f>
        <v>21</v>
      </c>
      <c r="E149" s="27">
        <f>SUMIFS('FY15 DataDump'!$E$2:$E$5000, 'FY15 DataDump'!$C$2:$C$5000, 'FY15 Individual Analysis'!$A149, 'FY15 DataDump'!$H$2:$H$5000, E$2)</f>
        <v>16</v>
      </c>
      <c r="F149" s="27">
        <f>SUMIFS('FY15 DataDump'!$E$2:$E$5000, 'FY15 DataDump'!$C$2:$C$5000, 'FY15 Individual Analysis'!$A149, 'FY15 DataDump'!$H$2:$H$5000, F$2)</f>
        <v>16</v>
      </c>
      <c r="G149" s="27">
        <f>SUMIFS('FY15 DataDump'!$E$2:$E$5000, 'FY15 DataDump'!$C$2:$C$5000, 'FY15 Individual Analysis'!$A149, 'FY15 DataDump'!$H$2:$H$5000, G$2)</f>
        <v>41</v>
      </c>
      <c r="H149" s="27">
        <f>SUMIFS('FY15 DataDump'!$E$2:$E$5000, 'FY15 DataDump'!$C$2:$C$5000, 'FY15 Individual Analysis'!$A149, 'FY15 DataDump'!$H$2:$H$5000, H$2)</f>
        <v>25</v>
      </c>
      <c r="I149" s="27">
        <f>SUMIFS('FY15 DataDump'!$E$2:$E$5000, 'FY15 DataDump'!$C$2:$C$5000, 'FY15 Individual Analysis'!$A149, 'FY15 DataDump'!$H$2:$H$5000, I$2)</f>
        <v>20</v>
      </c>
      <c r="J149" s="27">
        <f>SUMIFS('FY15 DataDump'!$E$2:$E$5000, 'FY15 DataDump'!$C$2:$C$5000, 'FY15 Individual Analysis'!$A149, 'FY15 DataDump'!$H$2:$H$5000, J$2)</f>
        <v>27</v>
      </c>
      <c r="K149" s="27">
        <f>SUMIFS('FY15 DataDump'!$E$2:$E$5000, 'FY15 DataDump'!$C$2:$C$5000, 'FY15 Individual Analysis'!$A149, 'FY15 DataDump'!$H$2:$H$5000, K$2)</f>
        <v>37</v>
      </c>
      <c r="L149" s="27">
        <f>SUMIFS('FY15 DataDump'!$E$2:$E$5000, 'FY15 DataDump'!$C$2:$C$5000, 'FY15 Individual Analysis'!$A149, 'FY15 DataDump'!$H$2:$H$5000, L$2)</f>
        <v>40</v>
      </c>
      <c r="M149" s="27">
        <f>SUMIFS('FY15 DataDump'!$E$2:$E$5000, 'FY15 DataDump'!$C$2:$C$5000, 'FY15 Individual Analysis'!$A149, 'FY15 DataDump'!$H$2:$H$5000, M$2)</f>
        <v>44</v>
      </c>
      <c r="N149" s="27">
        <f>SUMIFS('FY15 DataDump'!$E$2:$E$5000, 'FY15 DataDump'!$C$2:$C$5000, 'FY15 Individual Analysis'!$A149, 'FY15 DataDump'!$H$2:$H$5000, N$2)</f>
        <v>40</v>
      </c>
      <c r="O149" s="27">
        <f>SUMIFS('FY15 DataDump'!$E$2:$E$5000, 'FY15 DataDump'!$C$2:$C$5000, 'FY15 Individual Analysis'!$A149, 'FY15 DataDump'!$H$2:$H$5000, O$2)</f>
        <v>20</v>
      </c>
      <c r="P149" s="27">
        <f t="shared" si="45"/>
        <v>347</v>
      </c>
      <c r="Q149" s="108">
        <f t="shared" si="44"/>
        <v>1.8011564774154702E-3</v>
      </c>
      <c r="S149" s="20">
        <f t="shared" si="32"/>
        <v>25.2</v>
      </c>
      <c r="T149" s="21">
        <f t="shared" si="33"/>
        <v>19.2</v>
      </c>
      <c r="U149" s="21">
        <f t="shared" si="34"/>
        <v>19.2</v>
      </c>
      <c r="V149" s="21">
        <f t="shared" si="35"/>
        <v>49.2</v>
      </c>
      <c r="W149" s="21">
        <f t="shared" si="36"/>
        <v>30</v>
      </c>
      <c r="X149" s="21">
        <f t="shared" si="37"/>
        <v>23.999999999999996</v>
      </c>
      <c r="Y149" s="21">
        <f t="shared" si="38"/>
        <v>32.4</v>
      </c>
      <c r="Z149" s="21">
        <f t="shared" si="39"/>
        <v>44.4</v>
      </c>
      <c r="AA149" s="21">
        <f t="shared" si="40"/>
        <v>47.999999999999993</v>
      </c>
      <c r="AB149" s="21">
        <f t="shared" si="41"/>
        <v>52.8</v>
      </c>
      <c r="AC149" s="21">
        <f t="shared" si="42"/>
        <v>47.999999999999993</v>
      </c>
      <c r="AD149" s="24">
        <f t="shared" si="43"/>
        <v>23.999999999999996</v>
      </c>
      <c r="AF149" s="15">
        <f t="shared" si="31"/>
        <v>416.4</v>
      </c>
    </row>
    <row r="150" spans="1:32" x14ac:dyDescent="0.25">
      <c r="A150" s="75">
        <v>1553</v>
      </c>
      <c r="B150" s="75" t="str">
        <f>INDEX('FY15 DataDump'!$A$2:$H$5000, MATCH('FY15 Individual Analysis'!A150, 'FY15 DataDump'!$C$2:$C$5000, 0), MATCH('FY15 DataDump'!$B$1, 'FY15 DataDump'!$A$1:$H$1))</f>
        <v>SPECIAL SANDWICH</v>
      </c>
      <c r="C150" s="75" t="str">
        <f>INDEX('FY15 DataDump'!$A$2:$H$5000, MATCH('FY15 Individual Analysis'!A150, 'FY15 DataDump'!$C$2:$C$5000, 0), MATCH('FY15 DataDump'!$D$1, 'FY15 DataDump'!$A$1:$H$1))</f>
        <v>Sage Turkey Toasty Sandwi</v>
      </c>
      <c r="D150" s="27">
        <f>SUMIFS('FY15 DataDump'!$E$2:$E$5000, 'FY15 DataDump'!$C$2:$C$5000, 'FY15 Individual Analysis'!$A150, 'FY15 DataDump'!$H$2:$H$5000, D$2)</f>
        <v>0</v>
      </c>
      <c r="E150" s="27">
        <f>SUMIFS('FY15 DataDump'!$E$2:$E$5000, 'FY15 DataDump'!$C$2:$C$5000, 'FY15 Individual Analysis'!$A150, 'FY15 DataDump'!$H$2:$H$5000, E$2)</f>
        <v>0</v>
      </c>
      <c r="F150" s="27">
        <f>SUMIFS('FY15 DataDump'!$E$2:$E$5000, 'FY15 DataDump'!$C$2:$C$5000, 'FY15 Individual Analysis'!$A150, 'FY15 DataDump'!$H$2:$H$5000, F$2)</f>
        <v>0</v>
      </c>
      <c r="G150" s="27">
        <f>SUMIFS('FY15 DataDump'!$E$2:$E$5000, 'FY15 DataDump'!$C$2:$C$5000, 'FY15 Individual Analysis'!$A150, 'FY15 DataDump'!$H$2:$H$5000, G$2)</f>
        <v>0</v>
      </c>
      <c r="H150" s="27">
        <f>SUMIFS('FY15 DataDump'!$E$2:$E$5000, 'FY15 DataDump'!$C$2:$C$5000, 'FY15 Individual Analysis'!$A150, 'FY15 DataDump'!$H$2:$H$5000, H$2)</f>
        <v>0</v>
      </c>
      <c r="I150" s="27">
        <f>SUMIFS('FY15 DataDump'!$E$2:$E$5000, 'FY15 DataDump'!$C$2:$C$5000, 'FY15 Individual Analysis'!$A150, 'FY15 DataDump'!$H$2:$H$5000, I$2)</f>
        <v>0</v>
      </c>
      <c r="J150" s="27">
        <f>SUMIFS('FY15 DataDump'!$E$2:$E$5000, 'FY15 DataDump'!$C$2:$C$5000, 'FY15 Individual Analysis'!$A150, 'FY15 DataDump'!$H$2:$H$5000, J$2)</f>
        <v>0</v>
      </c>
      <c r="K150" s="27">
        <f>SUMIFS('FY15 DataDump'!$E$2:$E$5000, 'FY15 DataDump'!$C$2:$C$5000, 'FY15 Individual Analysis'!$A150, 'FY15 DataDump'!$H$2:$H$5000, K$2)</f>
        <v>0</v>
      </c>
      <c r="L150" s="27">
        <f>SUMIFS('FY15 DataDump'!$E$2:$E$5000, 'FY15 DataDump'!$C$2:$C$5000, 'FY15 Individual Analysis'!$A150, 'FY15 DataDump'!$H$2:$H$5000, L$2)</f>
        <v>1</v>
      </c>
      <c r="M150" s="27">
        <f>SUMIFS('FY15 DataDump'!$E$2:$E$5000, 'FY15 DataDump'!$C$2:$C$5000, 'FY15 Individual Analysis'!$A150, 'FY15 DataDump'!$H$2:$H$5000, M$2)</f>
        <v>0</v>
      </c>
      <c r="N150" s="27">
        <f>SUMIFS('FY15 DataDump'!$E$2:$E$5000, 'FY15 DataDump'!$C$2:$C$5000, 'FY15 Individual Analysis'!$A150, 'FY15 DataDump'!$H$2:$H$5000, N$2)</f>
        <v>0</v>
      </c>
      <c r="O150" s="27">
        <f>SUMIFS('FY15 DataDump'!$E$2:$E$5000, 'FY15 DataDump'!$C$2:$C$5000, 'FY15 Individual Analysis'!$A150, 'FY15 DataDump'!$H$2:$H$5000, O$2)</f>
        <v>0</v>
      </c>
      <c r="P150" s="27">
        <f t="shared" si="45"/>
        <v>1</v>
      </c>
      <c r="Q150" s="108">
        <f t="shared" si="44"/>
        <v>5.1906526726670609E-6</v>
      </c>
      <c r="S150" s="20">
        <f t="shared" si="32"/>
        <v>0</v>
      </c>
      <c r="T150" s="21">
        <f t="shared" si="33"/>
        <v>0</v>
      </c>
      <c r="U150" s="21">
        <f t="shared" si="34"/>
        <v>0</v>
      </c>
      <c r="V150" s="21">
        <f t="shared" si="35"/>
        <v>0</v>
      </c>
      <c r="W150" s="21">
        <f t="shared" si="36"/>
        <v>0</v>
      </c>
      <c r="X150" s="21">
        <f t="shared" si="37"/>
        <v>0</v>
      </c>
      <c r="Y150" s="21">
        <f t="shared" si="38"/>
        <v>0</v>
      </c>
      <c r="Z150" s="21">
        <f t="shared" si="39"/>
        <v>0</v>
      </c>
      <c r="AA150" s="21">
        <f t="shared" si="40"/>
        <v>1.2</v>
      </c>
      <c r="AB150" s="21">
        <f t="shared" si="41"/>
        <v>0</v>
      </c>
      <c r="AC150" s="21">
        <f t="shared" si="42"/>
        <v>0</v>
      </c>
      <c r="AD150" s="24">
        <f t="shared" si="43"/>
        <v>0</v>
      </c>
      <c r="AF150" s="15">
        <f t="shared" si="31"/>
        <v>1.2</v>
      </c>
    </row>
    <row r="151" spans="1:32" x14ac:dyDescent="0.25">
      <c r="A151" s="75">
        <v>1555</v>
      </c>
      <c r="B151" s="75" t="str">
        <f>INDEX('FY15 DataDump'!$A$2:$H$5000, MATCH('FY15 Individual Analysis'!A151, 'FY15 DataDump'!$C$2:$C$5000, 0), MATCH('FY15 DataDump'!$B$1, 'FY15 DataDump'!$A$1:$H$1))</f>
        <v>SPECIAL SANDWICH</v>
      </c>
      <c r="C151" s="75" t="str">
        <f>INDEX('FY15 DataDump'!$A$2:$H$5000, MATCH('FY15 Individual Analysis'!A151, 'FY15 DataDump'!$C$2:$C$5000, 0), MATCH('FY15 DataDump'!$D$1, 'FY15 DataDump'!$A$1:$H$1))</f>
        <v>Quinoa Salad</v>
      </c>
      <c r="D151" s="27">
        <f>SUMIFS('FY15 DataDump'!$E$2:$E$5000, 'FY15 DataDump'!$C$2:$C$5000, 'FY15 Individual Analysis'!$A151, 'FY15 DataDump'!$H$2:$H$5000, D$2)</f>
        <v>37</v>
      </c>
      <c r="E151" s="27">
        <f>SUMIFS('FY15 DataDump'!$E$2:$E$5000, 'FY15 DataDump'!$C$2:$C$5000, 'FY15 Individual Analysis'!$A151, 'FY15 DataDump'!$H$2:$H$5000, E$2)</f>
        <v>25</v>
      </c>
      <c r="F151" s="27">
        <f>SUMIFS('FY15 DataDump'!$E$2:$E$5000, 'FY15 DataDump'!$C$2:$C$5000, 'FY15 Individual Analysis'!$A151, 'FY15 DataDump'!$H$2:$H$5000, F$2)</f>
        <v>33</v>
      </c>
      <c r="G151" s="27">
        <f>SUMIFS('FY15 DataDump'!$E$2:$E$5000, 'FY15 DataDump'!$C$2:$C$5000, 'FY15 Individual Analysis'!$A151, 'FY15 DataDump'!$H$2:$H$5000, G$2)</f>
        <v>70</v>
      </c>
      <c r="H151" s="27">
        <f>SUMIFS('FY15 DataDump'!$E$2:$E$5000, 'FY15 DataDump'!$C$2:$C$5000, 'FY15 Individual Analysis'!$A151, 'FY15 DataDump'!$H$2:$H$5000, H$2)</f>
        <v>54</v>
      </c>
      <c r="I151" s="27">
        <f>SUMIFS('FY15 DataDump'!$E$2:$E$5000, 'FY15 DataDump'!$C$2:$C$5000, 'FY15 Individual Analysis'!$A151, 'FY15 DataDump'!$H$2:$H$5000, I$2)</f>
        <v>30</v>
      </c>
      <c r="J151" s="27">
        <f>SUMIFS('FY15 DataDump'!$E$2:$E$5000, 'FY15 DataDump'!$C$2:$C$5000, 'FY15 Individual Analysis'!$A151, 'FY15 DataDump'!$H$2:$H$5000, J$2)</f>
        <v>65</v>
      </c>
      <c r="K151" s="27">
        <f>SUMIFS('FY15 DataDump'!$E$2:$E$5000, 'FY15 DataDump'!$C$2:$C$5000, 'FY15 Individual Analysis'!$A151, 'FY15 DataDump'!$H$2:$H$5000, K$2)</f>
        <v>65</v>
      </c>
      <c r="L151" s="27">
        <f>SUMIFS('FY15 DataDump'!$E$2:$E$5000, 'FY15 DataDump'!$C$2:$C$5000, 'FY15 Individual Analysis'!$A151, 'FY15 DataDump'!$H$2:$H$5000, L$2)</f>
        <v>66</v>
      </c>
      <c r="M151" s="27">
        <f>SUMIFS('FY15 DataDump'!$E$2:$E$5000, 'FY15 DataDump'!$C$2:$C$5000, 'FY15 Individual Analysis'!$A151, 'FY15 DataDump'!$H$2:$H$5000, M$2)</f>
        <v>76</v>
      </c>
      <c r="N151" s="27">
        <f>SUMIFS('FY15 DataDump'!$E$2:$E$5000, 'FY15 DataDump'!$C$2:$C$5000, 'FY15 Individual Analysis'!$A151, 'FY15 DataDump'!$H$2:$H$5000, N$2)</f>
        <v>78</v>
      </c>
      <c r="O151" s="27">
        <f>SUMIFS('FY15 DataDump'!$E$2:$E$5000, 'FY15 DataDump'!$C$2:$C$5000, 'FY15 Individual Analysis'!$A151, 'FY15 DataDump'!$H$2:$H$5000, O$2)</f>
        <v>36</v>
      </c>
      <c r="P151" s="27">
        <f t="shared" si="45"/>
        <v>635</v>
      </c>
      <c r="Q151" s="108">
        <f t="shared" si="44"/>
        <v>3.2960644471435839E-3</v>
      </c>
      <c r="S151" s="20">
        <f t="shared" si="32"/>
        <v>44.4</v>
      </c>
      <c r="T151" s="21">
        <f t="shared" si="33"/>
        <v>30</v>
      </c>
      <c r="U151" s="21">
        <f t="shared" si="34"/>
        <v>39.6</v>
      </c>
      <c r="V151" s="21">
        <f t="shared" si="35"/>
        <v>84</v>
      </c>
      <c r="W151" s="21">
        <f t="shared" si="36"/>
        <v>64.8</v>
      </c>
      <c r="X151" s="21">
        <f t="shared" si="37"/>
        <v>36</v>
      </c>
      <c r="Y151" s="21">
        <f t="shared" si="38"/>
        <v>78</v>
      </c>
      <c r="Z151" s="21">
        <f t="shared" si="39"/>
        <v>78</v>
      </c>
      <c r="AA151" s="21">
        <f t="shared" si="40"/>
        <v>79.2</v>
      </c>
      <c r="AB151" s="21">
        <f t="shared" si="41"/>
        <v>91.2</v>
      </c>
      <c r="AC151" s="21">
        <f t="shared" si="42"/>
        <v>93.6</v>
      </c>
      <c r="AD151" s="24">
        <f t="shared" si="43"/>
        <v>43.2</v>
      </c>
      <c r="AF151" s="15">
        <f t="shared" si="31"/>
        <v>762</v>
      </c>
    </row>
    <row r="152" spans="1:32" x14ac:dyDescent="0.25">
      <c r="A152" s="75">
        <v>1556</v>
      </c>
      <c r="B152" s="75" t="str">
        <f>INDEX('FY15 DataDump'!$A$2:$H$5000, MATCH('FY15 Individual Analysis'!A152, 'FY15 DataDump'!$C$2:$C$5000, 0), MATCH('FY15 DataDump'!$B$1, 'FY15 DataDump'!$A$1:$H$1))</f>
        <v>SPECIAL SANDWICH</v>
      </c>
      <c r="C152" s="75" t="str">
        <f>INDEX('FY15 DataDump'!$A$2:$H$5000, MATCH('FY15 Individual Analysis'!A152, 'FY15 DataDump'!$C$2:$C$5000, 0), MATCH('FY15 DataDump'!$D$1, 'FY15 DataDump'!$A$1:$H$1))</f>
        <v>Grecian Salad</v>
      </c>
      <c r="D152" s="27">
        <f>SUMIFS('FY15 DataDump'!$E$2:$E$5000, 'FY15 DataDump'!$C$2:$C$5000, 'FY15 Individual Analysis'!$A152, 'FY15 DataDump'!$H$2:$H$5000, D$2)</f>
        <v>39</v>
      </c>
      <c r="E152" s="27">
        <f>SUMIFS('FY15 DataDump'!$E$2:$E$5000, 'FY15 DataDump'!$C$2:$C$5000, 'FY15 Individual Analysis'!$A152, 'FY15 DataDump'!$H$2:$H$5000, E$2)</f>
        <v>28</v>
      </c>
      <c r="F152" s="27">
        <f>SUMIFS('FY15 DataDump'!$E$2:$E$5000, 'FY15 DataDump'!$C$2:$C$5000, 'FY15 Individual Analysis'!$A152, 'FY15 DataDump'!$H$2:$H$5000, F$2)</f>
        <v>28</v>
      </c>
      <c r="G152" s="27">
        <f>SUMIFS('FY15 DataDump'!$E$2:$E$5000, 'FY15 DataDump'!$C$2:$C$5000, 'FY15 Individual Analysis'!$A152, 'FY15 DataDump'!$H$2:$H$5000, G$2)</f>
        <v>49</v>
      </c>
      <c r="H152" s="27">
        <f>SUMIFS('FY15 DataDump'!$E$2:$E$5000, 'FY15 DataDump'!$C$2:$C$5000, 'FY15 Individual Analysis'!$A152, 'FY15 DataDump'!$H$2:$H$5000, H$2)</f>
        <v>34</v>
      </c>
      <c r="I152" s="27">
        <f>SUMIFS('FY15 DataDump'!$E$2:$E$5000, 'FY15 DataDump'!$C$2:$C$5000, 'FY15 Individual Analysis'!$A152, 'FY15 DataDump'!$H$2:$H$5000, I$2)</f>
        <v>26</v>
      </c>
      <c r="J152" s="27">
        <f>SUMIFS('FY15 DataDump'!$E$2:$E$5000, 'FY15 DataDump'!$C$2:$C$5000, 'FY15 Individual Analysis'!$A152, 'FY15 DataDump'!$H$2:$H$5000, J$2)</f>
        <v>41</v>
      </c>
      <c r="K152" s="27">
        <f>SUMIFS('FY15 DataDump'!$E$2:$E$5000, 'FY15 DataDump'!$C$2:$C$5000, 'FY15 Individual Analysis'!$A152, 'FY15 DataDump'!$H$2:$H$5000, K$2)</f>
        <v>48</v>
      </c>
      <c r="L152" s="27">
        <f>SUMIFS('FY15 DataDump'!$E$2:$E$5000, 'FY15 DataDump'!$C$2:$C$5000, 'FY15 Individual Analysis'!$A152, 'FY15 DataDump'!$H$2:$H$5000, L$2)</f>
        <v>41</v>
      </c>
      <c r="M152" s="27">
        <f>SUMIFS('FY15 DataDump'!$E$2:$E$5000, 'FY15 DataDump'!$C$2:$C$5000, 'FY15 Individual Analysis'!$A152, 'FY15 DataDump'!$H$2:$H$5000, M$2)</f>
        <v>60</v>
      </c>
      <c r="N152" s="27">
        <f>SUMIFS('FY15 DataDump'!$E$2:$E$5000, 'FY15 DataDump'!$C$2:$C$5000, 'FY15 Individual Analysis'!$A152, 'FY15 DataDump'!$H$2:$H$5000, N$2)</f>
        <v>55</v>
      </c>
      <c r="O152" s="27">
        <f>SUMIFS('FY15 DataDump'!$E$2:$E$5000, 'FY15 DataDump'!$C$2:$C$5000, 'FY15 Individual Analysis'!$A152, 'FY15 DataDump'!$H$2:$H$5000, O$2)</f>
        <v>32</v>
      </c>
      <c r="P152" s="27">
        <f t="shared" si="45"/>
        <v>481</v>
      </c>
      <c r="Q152" s="108">
        <f t="shared" si="44"/>
        <v>2.4967039355528564E-3</v>
      </c>
      <c r="S152" s="20">
        <f t="shared" si="32"/>
        <v>46.800000000000004</v>
      </c>
      <c r="T152" s="21">
        <f t="shared" si="33"/>
        <v>33.6</v>
      </c>
      <c r="U152" s="21">
        <f t="shared" si="34"/>
        <v>33.6</v>
      </c>
      <c r="V152" s="21">
        <f t="shared" si="35"/>
        <v>58.800000000000011</v>
      </c>
      <c r="W152" s="21">
        <f t="shared" si="36"/>
        <v>40.800000000000004</v>
      </c>
      <c r="X152" s="21">
        <f t="shared" si="37"/>
        <v>31.200000000000003</v>
      </c>
      <c r="Y152" s="21">
        <f t="shared" si="38"/>
        <v>49.20000000000001</v>
      </c>
      <c r="Z152" s="21">
        <f t="shared" si="39"/>
        <v>57.600000000000009</v>
      </c>
      <c r="AA152" s="21">
        <f t="shared" si="40"/>
        <v>49.20000000000001</v>
      </c>
      <c r="AB152" s="21">
        <f t="shared" si="41"/>
        <v>72.000000000000014</v>
      </c>
      <c r="AC152" s="21">
        <f t="shared" si="42"/>
        <v>66.000000000000014</v>
      </c>
      <c r="AD152" s="24">
        <f t="shared" si="43"/>
        <v>38.400000000000006</v>
      </c>
      <c r="AF152" s="15">
        <f t="shared" si="31"/>
        <v>577.20000000000005</v>
      </c>
    </row>
    <row r="153" spans="1:32" x14ac:dyDescent="0.25">
      <c r="A153" s="75">
        <v>1557</v>
      </c>
      <c r="B153" s="75" t="str">
        <f>INDEX('FY15 DataDump'!$A$2:$H$5000, MATCH('FY15 Individual Analysis'!A153, 'FY15 DataDump'!$C$2:$C$5000, 0), MATCH('FY15 DataDump'!$B$1, 'FY15 DataDump'!$A$1:$H$1))</f>
        <v>SPECIAL SANDWICH</v>
      </c>
      <c r="C153" s="75" t="str">
        <f>INDEX('FY15 DataDump'!$A$2:$H$5000, MATCH('FY15 Individual Analysis'!A153, 'FY15 DataDump'!$C$2:$C$5000, 0), MATCH('FY15 DataDump'!$D$1, 'FY15 DataDump'!$A$1:$H$1))</f>
        <v>Hangry Vegan Wrap</v>
      </c>
      <c r="D153" s="27">
        <f>SUMIFS('FY15 DataDump'!$E$2:$E$5000, 'FY15 DataDump'!$C$2:$C$5000, 'FY15 Individual Analysis'!$A153, 'FY15 DataDump'!$H$2:$H$5000, D$2)</f>
        <v>29</v>
      </c>
      <c r="E153" s="27">
        <f>SUMIFS('FY15 DataDump'!$E$2:$E$5000, 'FY15 DataDump'!$C$2:$C$5000, 'FY15 Individual Analysis'!$A153, 'FY15 DataDump'!$H$2:$H$5000, E$2)</f>
        <v>17</v>
      </c>
      <c r="F153" s="27">
        <f>SUMIFS('FY15 DataDump'!$E$2:$E$5000, 'FY15 DataDump'!$C$2:$C$5000, 'FY15 Individual Analysis'!$A153, 'FY15 DataDump'!$H$2:$H$5000, F$2)</f>
        <v>25</v>
      </c>
      <c r="G153" s="27">
        <f>SUMIFS('FY15 DataDump'!$E$2:$E$5000, 'FY15 DataDump'!$C$2:$C$5000, 'FY15 Individual Analysis'!$A153, 'FY15 DataDump'!$H$2:$H$5000, G$2)</f>
        <v>77</v>
      </c>
      <c r="H153" s="27">
        <f>SUMIFS('FY15 DataDump'!$E$2:$E$5000, 'FY15 DataDump'!$C$2:$C$5000, 'FY15 Individual Analysis'!$A153, 'FY15 DataDump'!$H$2:$H$5000, H$2)</f>
        <v>58</v>
      </c>
      <c r="I153" s="27">
        <f>SUMIFS('FY15 DataDump'!$E$2:$E$5000, 'FY15 DataDump'!$C$2:$C$5000, 'FY15 Individual Analysis'!$A153, 'FY15 DataDump'!$H$2:$H$5000, I$2)</f>
        <v>38</v>
      </c>
      <c r="J153" s="27">
        <f>SUMIFS('FY15 DataDump'!$E$2:$E$5000, 'FY15 DataDump'!$C$2:$C$5000, 'FY15 Individual Analysis'!$A153, 'FY15 DataDump'!$H$2:$H$5000, J$2)</f>
        <v>74</v>
      </c>
      <c r="K153" s="27">
        <f>SUMIFS('FY15 DataDump'!$E$2:$E$5000, 'FY15 DataDump'!$C$2:$C$5000, 'FY15 Individual Analysis'!$A153, 'FY15 DataDump'!$H$2:$H$5000, K$2)</f>
        <v>113</v>
      </c>
      <c r="L153" s="27">
        <f>SUMIFS('FY15 DataDump'!$E$2:$E$5000, 'FY15 DataDump'!$C$2:$C$5000, 'FY15 Individual Analysis'!$A153, 'FY15 DataDump'!$H$2:$H$5000, L$2)</f>
        <v>89</v>
      </c>
      <c r="M153" s="27">
        <f>SUMIFS('FY15 DataDump'!$E$2:$E$5000, 'FY15 DataDump'!$C$2:$C$5000, 'FY15 Individual Analysis'!$A153, 'FY15 DataDump'!$H$2:$H$5000, M$2)</f>
        <v>114</v>
      </c>
      <c r="N153" s="27">
        <f>SUMIFS('FY15 DataDump'!$E$2:$E$5000, 'FY15 DataDump'!$C$2:$C$5000, 'FY15 Individual Analysis'!$A153, 'FY15 DataDump'!$H$2:$H$5000, N$2)</f>
        <v>103</v>
      </c>
      <c r="O153" s="27">
        <f>SUMIFS('FY15 DataDump'!$E$2:$E$5000, 'FY15 DataDump'!$C$2:$C$5000, 'FY15 Individual Analysis'!$A153, 'FY15 DataDump'!$H$2:$H$5000, O$2)</f>
        <v>49</v>
      </c>
      <c r="P153" s="27">
        <f t="shared" si="45"/>
        <v>786</v>
      </c>
      <c r="Q153" s="108">
        <f t="shared" si="44"/>
        <v>4.0798530007163103E-3</v>
      </c>
      <c r="S153" s="20">
        <f t="shared" si="32"/>
        <v>34.799999999999997</v>
      </c>
      <c r="T153" s="21">
        <f t="shared" si="33"/>
        <v>20.399999999999999</v>
      </c>
      <c r="U153" s="21">
        <f t="shared" si="34"/>
        <v>30</v>
      </c>
      <c r="V153" s="21">
        <f t="shared" si="35"/>
        <v>92.4</v>
      </c>
      <c r="W153" s="21">
        <f t="shared" si="36"/>
        <v>69.599999999999994</v>
      </c>
      <c r="X153" s="21">
        <f t="shared" si="37"/>
        <v>45.6</v>
      </c>
      <c r="Y153" s="21">
        <f t="shared" si="38"/>
        <v>88.8</v>
      </c>
      <c r="Z153" s="21">
        <f t="shared" si="39"/>
        <v>135.60000000000002</v>
      </c>
      <c r="AA153" s="21">
        <f t="shared" si="40"/>
        <v>106.8</v>
      </c>
      <c r="AB153" s="21">
        <f t="shared" si="41"/>
        <v>136.80000000000001</v>
      </c>
      <c r="AC153" s="21">
        <f t="shared" si="42"/>
        <v>123.60000000000001</v>
      </c>
      <c r="AD153" s="24">
        <f t="shared" si="43"/>
        <v>58.800000000000004</v>
      </c>
      <c r="AF153" s="15">
        <f t="shared" si="31"/>
        <v>943.2</v>
      </c>
    </row>
    <row r="154" spans="1:32" x14ac:dyDescent="0.25">
      <c r="A154" s="75">
        <v>1558</v>
      </c>
      <c r="B154" s="75" t="str">
        <f>INDEX('FY15 DataDump'!$A$2:$H$5000, MATCH('FY15 Individual Analysis'!A154, 'FY15 DataDump'!$C$2:$C$5000, 0), MATCH('FY15 DataDump'!$B$1, 'FY15 DataDump'!$A$1:$H$1))</f>
        <v>SPECIAL SANDWICH</v>
      </c>
      <c r="C154" s="75" t="str">
        <f>INDEX('FY15 DataDump'!$A$2:$H$5000, MATCH('FY15 Individual Analysis'!A154, 'FY15 DataDump'!$C$2:$C$5000, 0), MATCH('FY15 DataDump'!$D$1, 'FY15 DataDump'!$A$1:$H$1))</f>
        <v>Lumberjack Breakfast Sand</v>
      </c>
      <c r="D154" s="27">
        <f>SUMIFS('FY15 DataDump'!$E$2:$E$5000, 'FY15 DataDump'!$C$2:$C$5000, 'FY15 Individual Analysis'!$A154, 'FY15 DataDump'!$H$2:$H$5000, D$2)</f>
        <v>56</v>
      </c>
      <c r="E154" s="27">
        <f>SUMIFS('FY15 DataDump'!$E$2:$E$5000, 'FY15 DataDump'!$C$2:$C$5000, 'FY15 Individual Analysis'!$A154, 'FY15 DataDump'!$H$2:$H$5000, E$2)</f>
        <v>46</v>
      </c>
      <c r="F154" s="27">
        <f>SUMIFS('FY15 DataDump'!$E$2:$E$5000, 'FY15 DataDump'!$C$2:$C$5000, 'FY15 Individual Analysis'!$A154, 'FY15 DataDump'!$H$2:$H$5000, F$2)</f>
        <v>38</v>
      </c>
      <c r="G154" s="27">
        <f>SUMIFS('FY15 DataDump'!$E$2:$E$5000, 'FY15 DataDump'!$C$2:$C$5000, 'FY15 Individual Analysis'!$A154, 'FY15 DataDump'!$H$2:$H$5000, G$2)</f>
        <v>97</v>
      </c>
      <c r="H154" s="27">
        <f>SUMIFS('FY15 DataDump'!$E$2:$E$5000, 'FY15 DataDump'!$C$2:$C$5000, 'FY15 Individual Analysis'!$A154, 'FY15 DataDump'!$H$2:$H$5000, H$2)</f>
        <v>91</v>
      </c>
      <c r="I154" s="27">
        <f>SUMIFS('FY15 DataDump'!$E$2:$E$5000, 'FY15 DataDump'!$C$2:$C$5000, 'FY15 Individual Analysis'!$A154, 'FY15 DataDump'!$H$2:$H$5000, I$2)</f>
        <v>62</v>
      </c>
      <c r="J154" s="27">
        <f>SUMIFS('FY15 DataDump'!$E$2:$E$5000, 'FY15 DataDump'!$C$2:$C$5000, 'FY15 Individual Analysis'!$A154, 'FY15 DataDump'!$H$2:$H$5000, J$2)</f>
        <v>96</v>
      </c>
      <c r="K154" s="27">
        <f>SUMIFS('FY15 DataDump'!$E$2:$E$5000, 'FY15 DataDump'!$C$2:$C$5000, 'FY15 Individual Analysis'!$A154, 'FY15 DataDump'!$H$2:$H$5000, K$2)</f>
        <v>122</v>
      </c>
      <c r="L154" s="27">
        <f>SUMIFS('FY15 DataDump'!$E$2:$E$5000, 'FY15 DataDump'!$C$2:$C$5000, 'FY15 Individual Analysis'!$A154, 'FY15 DataDump'!$H$2:$H$5000, L$2)</f>
        <v>104</v>
      </c>
      <c r="M154" s="27">
        <f>SUMIFS('FY15 DataDump'!$E$2:$E$5000, 'FY15 DataDump'!$C$2:$C$5000, 'FY15 Individual Analysis'!$A154, 'FY15 DataDump'!$H$2:$H$5000, M$2)</f>
        <v>98</v>
      </c>
      <c r="N154" s="27">
        <f>SUMIFS('FY15 DataDump'!$E$2:$E$5000, 'FY15 DataDump'!$C$2:$C$5000, 'FY15 Individual Analysis'!$A154, 'FY15 DataDump'!$H$2:$H$5000, N$2)</f>
        <v>125</v>
      </c>
      <c r="O154" s="27">
        <f>SUMIFS('FY15 DataDump'!$E$2:$E$5000, 'FY15 DataDump'!$C$2:$C$5000, 'FY15 Individual Analysis'!$A154, 'FY15 DataDump'!$H$2:$H$5000, O$2)</f>
        <v>80</v>
      </c>
      <c r="P154" s="27">
        <f t="shared" si="45"/>
        <v>1015</v>
      </c>
      <c r="Q154" s="108">
        <f t="shared" si="44"/>
        <v>5.2685124627570674E-3</v>
      </c>
      <c r="S154" s="20">
        <f t="shared" si="32"/>
        <v>67.2</v>
      </c>
      <c r="T154" s="21">
        <f t="shared" si="33"/>
        <v>55.199999999999996</v>
      </c>
      <c r="U154" s="21">
        <f t="shared" si="34"/>
        <v>45.6</v>
      </c>
      <c r="V154" s="21">
        <f t="shared" si="35"/>
        <v>116.4</v>
      </c>
      <c r="W154" s="21">
        <f t="shared" si="36"/>
        <v>109.2</v>
      </c>
      <c r="X154" s="21">
        <f t="shared" si="37"/>
        <v>74.400000000000006</v>
      </c>
      <c r="Y154" s="21">
        <f t="shared" si="38"/>
        <v>115.2</v>
      </c>
      <c r="Z154" s="21">
        <f t="shared" si="39"/>
        <v>146.4</v>
      </c>
      <c r="AA154" s="21">
        <f t="shared" si="40"/>
        <v>124.8</v>
      </c>
      <c r="AB154" s="21">
        <f t="shared" si="41"/>
        <v>117.6</v>
      </c>
      <c r="AC154" s="21">
        <f t="shared" si="42"/>
        <v>150</v>
      </c>
      <c r="AD154" s="24">
        <f t="shared" si="43"/>
        <v>96</v>
      </c>
      <c r="AF154" s="15">
        <f t="shared" si="31"/>
        <v>1218</v>
      </c>
    </row>
    <row r="155" spans="1:32" x14ac:dyDescent="0.25">
      <c r="A155" s="75">
        <v>1559</v>
      </c>
      <c r="B155" s="75" t="str">
        <f>INDEX('FY15 DataDump'!$A$2:$H$5000, MATCH('FY15 Individual Analysis'!A155, 'FY15 DataDump'!$C$2:$C$5000, 0), MATCH('FY15 DataDump'!$B$1, 'FY15 DataDump'!$A$1:$H$1))</f>
        <v>BAKED GOODS</v>
      </c>
      <c r="C155" s="75" t="str">
        <f>INDEX('FY15 DataDump'!$A$2:$H$5000, MATCH('FY15 Individual Analysis'!A155, 'FY15 DataDump'!$C$2:$C$5000, 0), MATCH('FY15 DataDump'!$D$1, 'FY15 DataDump'!$A$1:$H$1))</f>
        <v>Mountain Goat Salad</v>
      </c>
      <c r="D155" s="27">
        <f>SUMIFS('FY15 DataDump'!$E$2:$E$5000, 'FY15 DataDump'!$C$2:$C$5000, 'FY15 Individual Analysis'!$A155, 'FY15 DataDump'!$H$2:$H$5000, D$2)</f>
        <v>0</v>
      </c>
      <c r="E155" s="27">
        <f>SUMIFS('FY15 DataDump'!$E$2:$E$5000, 'FY15 DataDump'!$C$2:$C$5000, 'FY15 Individual Analysis'!$A155, 'FY15 DataDump'!$H$2:$H$5000, E$2)</f>
        <v>0</v>
      </c>
      <c r="F155" s="27">
        <f>SUMIFS('FY15 DataDump'!$E$2:$E$5000, 'FY15 DataDump'!$C$2:$C$5000, 'FY15 Individual Analysis'!$A155, 'FY15 DataDump'!$H$2:$H$5000, F$2)</f>
        <v>0</v>
      </c>
      <c r="G155" s="27">
        <f>SUMIFS('FY15 DataDump'!$E$2:$E$5000, 'FY15 DataDump'!$C$2:$C$5000, 'FY15 Individual Analysis'!$A155, 'FY15 DataDump'!$H$2:$H$5000, G$2)</f>
        <v>0</v>
      </c>
      <c r="H155" s="27">
        <f>SUMIFS('FY15 DataDump'!$E$2:$E$5000, 'FY15 DataDump'!$C$2:$C$5000, 'FY15 Individual Analysis'!$A155, 'FY15 DataDump'!$H$2:$H$5000, H$2)</f>
        <v>0</v>
      </c>
      <c r="I155" s="27">
        <f>SUMIFS('FY15 DataDump'!$E$2:$E$5000, 'FY15 DataDump'!$C$2:$C$5000, 'FY15 Individual Analysis'!$A155, 'FY15 DataDump'!$H$2:$H$5000, I$2)</f>
        <v>0</v>
      </c>
      <c r="J155" s="27">
        <f>SUMIFS('FY15 DataDump'!$E$2:$E$5000, 'FY15 DataDump'!$C$2:$C$5000, 'FY15 Individual Analysis'!$A155, 'FY15 DataDump'!$H$2:$H$5000, J$2)</f>
        <v>0</v>
      </c>
      <c r="K155" s="27">
        <f>SUMIFS('FY15 DataDump'!$E$2:$E$5000, 'FY15 DataDump'!$C$2:$C$5000, 'FY15 Individual Analysis'!$A155, 'FY15 DataDump'!$H$2:$H$5000, K$2)</f>
        <v>0</v>
      </c>
      <c r="L155" s="27">
        <f>SUMIFS('FY15 DataDump'!$E$2:$E$5000, 'FY15 DataDump'!$C$2:$C$5000, 'FY15 Individual Analysis'!$A155, 'FY15 DataDump'!$H$2:$H$5000, L$2)</f>
        <v>0</v>
      </c>
      <c r="M155" s="27">
        <f>SUMIFS('FY15 DataDump'!$E$2:$E$5000, 'FY15 DataDump'!$C$2:$C$5000, 'FY15 Individual Analysis'!$A155, 'FY15 DataDump'!$H$2:$H$5000, M$2)</f>
        <v>0</v>
      </c>
      <c r="N155" s="27">
        <f>SUMIFS('FY15 DataDump'!$E$2:$E$5000, 'FY15 DataDump'!$C$2:$C$5000, 'FY15 Individual Analysis'!$A155, 'FY15 DataDump'!$H$2:$H$5000, N$2)</f>
        <v>0</v>
      </c>
      <c r="O155" s="27">
        <f>SUMIFS('FY15 DataDump'!$E$2:$E$5000, 'FY15 DataDump'!$C$2:$C$5000, 'FY15 Individual Analysis'!$A155, 'FY15 DataDump'!$H$2:$H$5000, O$2)</f>
        <v>3</v>
      </c>
      <c r="P155" s="27">
        <f t="shared" si="45"/>
        <v>3</v>
      </c>
      <c r="Q155" s="108">
        <f t="shared" si="44"/>
        <v>1.5571958018001183E-5</v>
      </c>
      <c r="S155" s="20">
        <f t="shared" si="32"/>
        <v>0</v>
      </c>
      <c r="T155" s="21">
        <f t="shared" si="33"/>
        <v>0</v>
      </c>
      <c r="U155" s="21">
        <f t="shared" si="34"/>
        <v>0</v>
      </c>
      <c r="V155" s="21">
        <f t="shared" si="35"/>
        <v>0</v>
      </c>
      <c r="W155" s="21">
        <f t="shared" si="36"/>
        <v>0</v>
      </c>
      <c r="X155" s="21">
        <f t="shared" si="37"/>
        <v>0</v>
      </c>
      <c r="Y155" s="21">
        <f t="shared" si="38"/>
        <v>0</v>
      </c>
      <c r="Z155" s="21">
        <f t="shared" si="39"/>
        <v>0</v>
      </c>
      <c r="AA155" s="21">
        <f t="shared" si="40"/>
        <v>0</v>
      </c>
      <c r="AB155" s="21">
        <f t="shared" si="41"/>
        <v>0</v>
      </c>
      <c r="AC155" s="21">
        <f t="shared" si="42"/>
        <v>0</v>
      </c>
      <c r="AD155" s="24">
        <f t="shared" si="43"/>
        <v>3.6</v>
      </c>
      <c r="AF155" s="15">
        <f t="shared" si="31"/>
        <v>3.6</v>
      </c>
    </row>
    <row r="156" spans="1:32" x14ac:dyDescent="0.25">
      <c r="A156" s="75">
        <v>1560</v>
      </c>
      <c r="B156" s="75" t="str">
        <f>INDEX('FY15 DataDump'!$A$2:$H$5000, MATCH('FY15 Individual Analysis'!A156, 'FY15 DataDump'!$C$2:$C$5000, 0), MATCH('FY15 DataDump'!$B$1, 'FY15 DataDump'!$A$1:$H$1))</f>
        <v>SPECIAL SANDWICH</v>
      </c>
      <c r="C156" s="75" t="str">
        <f>INDEX('FY15 DataDump'!$A$2:$H$5000, MATCH('FY15 Individual Analysis'!A156, 'FY15 DataDump'!$C$2:$C$5000, 0), MATCH('FY15 DataDump'!$D$1, 'FY15 DataDump'!$A$1:$H$1))</f>
        <v>Peppenwolf Sandwich</v>
      </c>
      <c r="D156" s="27">
        <f>SUMIFS('FY15 DataDump'!$E$2:$E$5000, 'FY15 DataDump'!$C$2:$C$5000, 'FY15 Individual Analysis'!$A156, 'FY15 DataDump'!$H$2:$H$5000, D$2)</f>
        <v>0</v>
      </c>
      <c r="E156" s="27">
        <f>SUMIFS('FY15 DataDump'!$E$2:$E$5000, 'FY15 DataDump'!$C$2:$C$5000, 'FY15 Individual Analysis'!$A156, 'FY15 DataDump'!$H$2:$H$5000, E$2)</f>
        <v>0</v>
      </c>
      <c r="F156" s="27">
        <f>SUMIFS('FY15 DataDump'!$E$2:$E$5000, 'FY15 DataDump'!$C$2:$C$5000, 'FY15 Individual Analysis'!$A156, 'FY15 DataDump'!$H$2:$H$5000, F$2)</f>
        <v>0</v>
      </c>
      <c r="G156" s="27">
        <f>SUMIFS('FY15 DataDump'!$E$2:$E$5000, 'FY15 DataDump'!$C$2:$C$5000, 'FY15 Individual Analysis'!$A156, 'FY15 DataDump'!$H$2:$H$5000, G$2)</f>
        <v>0</v>
      </c>
      <c r="H156" s="27">
        <f>SUMIFS('FY15 DataDump'!$E$2:$E$5000, 'FY15 DataDump'!$C$2:$C$5000, 'FY15 Individual Analysis'!$A156, 'FY15 DataDump'!$H$2:$H$5000, H$2)</f>
        <v>0</v>
      </c>
      <c r="I156" s="27">
        <f>SUMIFS('FY15 DataDump'!$E$2:$E$5000, 'FY15 DataDump'!$C$2:$C$5000, 'FY15 Individual Analysis'!$A156, 'FY15 DataDump'!$H$2:$H$5000, I$2)</f>
        <v>0</v>
      </c>
      <c r="J156" s="27">
        <f>SUMIFS('FY15 DataDump'!$E$2:$E$5000, 'FY15 DataDump'!$C$2:$C$5000, 'FY15 Individual Analysis'!$A156, 'FY15 DataDump'!$H$2:$H$5000, J$2)</f>
        <v>1</v>
      </c>
      <c r="K156" s="27">
        <f>SUMIFS('FY15 DataDump'!$E$2:$E$5000, 'FY15 DataDump'!$C$2:$C$5000, 'FY15 Individual Analysis'!$A156, 'FY15 DataDump'!$H$2:$H$5000, K$2)</f>
        <v>4</v>
      </c>
      <c r="L156" s="27">
        <f>SUMIFS('FY15 DataDump'!$E$2:$E$5000, 'FY15 DataDump'!$C$2:$C$5000, 'FY15 Individual Analysis'!$A156, 'FY15 DataDump'!$H$2:$H$5000, L$2)</f>
        <v>0</v>
      </c>
      <c r="M156" s="27">
        <f>SUMIFS('FY15 DataDump'!$E$2:$E$5000, 'FY15 DataDump'!$C$2:$C$5000, 'FY15 Individual Analysis'!$A156, 'FY15 DataDump'!$H$2:$H$5000, M$2)</f>
        <v>0</v>
      </c>
      <c r="N156" s="27">
        <f>SUMIFS('FY15 DataDump'!$E$2:$E$5000, 'FY15 DataDump'!$C$2:$C$5000, 'FY15 Individual Analysis'!$A156, 'FY15 DataDump'!$H$2:$H$5000, N$2)</f>
        <v>0</v>
      </c>
      <c r="O156" s="27">
        <f>SUMIFS('FY15 DataDump'!$E$2:$E$5000, 'FY15 DataDump'!$C$2:$C$5000, 'FY15 Individual Analysis'!$A156, 'FY15 DataDump'!$H$2:$H$5000, O$2)</f>
        <v>2</v>
      </c>
      <c r="P156" s="27">
        <f t="shared" si="45"/>
        <v>7</v>
      </c>
      <c r="Q156" s="108">
        <f t="shared" si="44"/>
        <v>3.6334568708669426E-5</v>
      </c>
      <c r="S156" s="20">
        <f t="shared" si="32"/>
        <v>0</v>
      </c>
      <c r="T156" s="21">
        <f t="shared" si="33"/>
        <v>0</v>
      </c>
      <c r="U156" s="21">
        <f t="shared" si="34"/>
        <v>0</v>
      </c>
      <c r="V156" s="21">
        <f t="shared" si="35"/>
        <v>0</v>
      </c>
      <c r="W156" s="21">
        <f t="shared" si="36"/>
        <v>0</v>
      </c>
      <c r="X156" s="21">
        <f t="shared" si="37"/>
        <v>0</v>
      </c>
      <c r="Y156" s="21">
        <f t="shared" si="38"/>
        <v>1.2</v>
      </c>
      <c r="Z156" s="21">
        <f t="shared" si="39"/>
        <v>4.8</v>
      </c>
      <c r="AA156" s="21">
        <f t="shared" si="40"/>
        <v>0</v>
      </c>
      <c r="AB156" s="21">
        <f t="shared" si="41"/>
        <v>0</v>
      </c>
      <c r="AC156" s="21">
        <f t="shared" si="42"/>
        <v>0</v>
      </c>
      <c r="AD156" s="24">
        <f t="shared" si="43"/>
        <v>2.4</v>
      </c>
      <c r="AF156" s="15">
        <f t="shared" si="31"/>
        <v>8.4</v>
      </c>
    </row>
    <row r="157" spans="1:32" x14ac:dyDescent="0.25">
      <c r="A157" s="75">
        <v>1563</v>
      </c>
      <c r="B157" s="75" t="str">
        <f>INDEX('FY15 DataDump'!$A$2:$H$5000, MATCH('FY15 Individual Analysis'!A157, 'FY15 DataDump'!$C$2:$C$5000, 0), MATCH('FY15 DataDump'!$B$1, 'FY15 DataDump'!$A$1:$H$1))</f>
        <v>SPECIAL SANDWICH</v>
      </c>
      <c r="C157" s="75" t="str">
        <f>INDEX('FY15 DataDump'!$A$2:$H$5000, MATCH('FY15 Individual Analysis'!A157, 'FY15 DataDump'!$C$2:$C$5000, 0), MATCH('FY15 DataDump'!$D$1, 'FY15 DataDump'!$A$1:$H$1))</f>
        <v>Shindig Sammy Sandwich</v>
      </c>
      <c r="D157" s="27">
        <f>SUMIFS('FY15 DataDump'!$E$2:$E$5000, 'FY15 DataDump'!$C$2:$C$5000, 'FY15 Individual Analysis'!$A157, 'FY15 DataDump'!$H$2:$H$5000, D$2)</f>
        <v>20</v>
      </c>
      <c r="E157" s="27">
        <f>SUMIFS('FY15 DataDump'!$E$2:$E$5000, 'FY15 DataDump'!$C$2:$C$5000, 'FY15 Individual Analysis'!$A157, 'FY15 DataDump'!$H$2:$H$5000, E$2)</f>
        <v>10</v>
      </c>
      <c r="F157" s="27">
        <f>SUMIFS('FY15 DataDump'!$E$2:$E$5000, 'FY15 DataDump'!$C$2:$C$5000, 'FY15 Individual Analysis'!$A157, 'FY15 DataDump'!$H$2:$H$5000, F$2)</f>
        <v>18</v>
      </c>
      <c r="G157" s="27">
        <f>SUMIFS('FY15 DataDump'!$E$2:$E$5000, 'FY15 DataDump'!$C$2:$C$5000, 'FY15 Individual Analysis'!$A157, 'FY15 DataDump'!$H$2:$H$5000, G$2)</f>
        <v>52</v>
      </c>
      <c r="H157" s="27">
        <f>SUMIFS('FY15 DataDump'!$E$2:$E$5000, 'FY15 DataDump'!$C$2:$C$5000, 'FY15 Individual Analysis'!$A157, 'FY15 DataDump'!$H$2:$H$5000, H$2)</f>
        <v>38</v>
      </c>
      <c r="I157" s="27">
        <f>SUMIFS('FY15 DataDump'!$E$2:$E$5000, 'FY15 DataDump'!$C$2:$C$5000, 'FY15 Individual Analysis'!$A157, 'FY15 DataDump'!$H$2:$H$5000, I$2)</f>
        <v>25</v>
      </c>
      <c r="J157" s="27">
        <f>SUMIFS('FY15 DataDump'!$E$2:$E$5000, 'FY15 DataDump'!$C$2:$C$5000, 'FY15 Individual Analysis'!$A157, 'FY15 DataDump'!$H$2:$H$5000, J$2)</f>
        <v>45</v>
      </c>
      <c r="K157" s="27">
        <f>SUMIFS('FY15 DataDump'!$E$2:$E$5000, 'FY15 DataDump'!$C$2:$C$5000, 'FY15 Individual Analysis'!$A157, 'FY15 DataDump'!$H$2:$H$5000, K$2)</f>
        <v>47</v>
      </c>
      <c r="L157" s="27">
        <f>SUMIFS('FY15 DataDump'!$E$2:$E$5000, 'FY15 DataDump'!$C$2:$C$5000, 'FY15 Individual Analysis'!$A157, 'FY15 DataDump'!$H$2:$H$5000, L$2)</f>
        <v>40</v>
      </c>
      <c r="M157" s="27">
        <f>SUMIFS('FY15 DataDump'!$E$2:$E$5000, 'FY15 DataDump'!$C$2:$C$5000, 'FY15 Individual Analysis'!$A157, 'FY15 DataDump'!$H$2:$H$5000, M$2)</f>
        <v>65</v>
      </c>
      <c r="N157" s="27">
        <f>SUMIFS('FY15 DataDump'!$E$2:$E$5000, 'FY15 DataDump'!$C$2:$C$5000, 'FY15 Individual Analysis'!$A157, 'FY15 DataDump'!$H$2:$H$5000, N$2)</f>
        <v>49</v>
      </c>
      <c r="O157" s="27">
        <f>SUMIFS('FY15 DataDump'!$E$2:$E$5000, 'FY15 DataDump'!$C$2:$C$5000, 'FY15 Individual Analysis'!$A157, 'FY15 DataDump'!$H$2:$H$5000, O$2)</f>
        <v>24</v>
      </c>
      <c r="P157" s="27">
        <f t="shared" si="45"/>
        <v>433</v>
      </c>
      <c r="Q157" s="108">
        <f t="shared" si="44"/>
        <v>2.2475526072648377E-3</v>
      </c>
      <c r="S157" s="20">
        <f t="shared" si="32"/>
        <v>24</v>
      </c>
      <c r="T157" s="21">
        <f t="shared" si="33"/>
        <v>12</v>
      </c>
      <c r="U157" s="21">
        <f t="shared" si="34"/>
        <v>21.599999999999998</v>
      </c>
      <c r="V157" s="21">
        <f t="shared" si="35"/>
        <v>62.400000000000006</v>
      </c>
      <c r="W157" s="21">
        <f t="shared" si="36"/>
        <v>45.6</v>
      </c>
      <c r="X157" s="21">
        <f t="shared" si="37"/>
        <v>30</v>
      </c>
      <c r="Y157" s="21">
        <f t="shared" si="38"/>
        <v>54.000000000000007</v>
      </c>
      <c r="Z157" s="21">
        <f t="shared" si="39"/>
        <v>56.4</v>
      </c>
      <c r="AA157" s="21">
        <f t="shared" si="40"/>
        <v>48</v>
      </c>
      <c r="AB157" s="21">
        <f t="shared" si="41"/>
        <v>78</v>
      </c>
      <c r="AC157" s="21">
        <f t="shared" si="42"/>
        <v>58.800000000000004</v>
      </c>
      <c r="AD157" s="24">
        <f t="shared" si="43"/>
        <v>28.800000000000004</v>
      </c>
      <c r="AF157" s="15">
        <f t="shared" si="31"/>
        <v>519.6</v>
      </c>
    </row>
    <row r="158" spans="1:32" x14ac:dyDescent="0.25">
      <c r="A158" s="75">
        <v>1565</v>
      </c>
      <c r="B158" s="75" t="str">
        <f>INDEX('FY15 DataDump'!$A$2:$H$5000, MATCH('FY15 Individual Analysis'!A158, 'FY15 DataDump'!$C$2:$C$5000, 0), MATCH('FY15 DataDump'!$B$1, 'FY15 DataDump'!$A$1:$H$1))</f>
        <v>SPECIAL SANDWICH</v>
      </c>
      <c r="C158" s="75" t="str">
        <f>INDEX('FY15 DataDump'!$A$2:$H$5000, MATCH('FY15 Individual Analysis'!A158, 'FY15 DataDump'!$C$2:$C$5000, 0), MATCH('FY15 DataDump'!$D$1, 'FY15 DataDump'!$A$1:$H$1))</f>
        <v>Treehugger Breakfast Sand</v>
      </c>
      <c r="D158" s="27">
        <f>SUMIFS('FY15 DataDump'!$E$2:$E$5000, 'FY15 DataDump'!$C$2:$C$5000, 'FY15 Individual Analysis'!$A158, 'FY15 DataDump'!$H$2:$H$5000, D$2)</f>
        <v>5</v>
      </c>
      <c r="E158" s="27">
        <f>SUMIFS('FY15 DataDump'!$E$2:$E$5000, 'FY15 DataDump'!$C$2:$C$5000, 'FY15 Individual Analysis'!$A158, 'FY15 DataDump'!$H$2:$H$5000, E$2)</f>
        <v>4</v>
      </c>
      <c r="F158" s="27">
        <f>SUMIFS('FY15 DataDump'!$E$2:$E$5000, 'FY15 DataDump'!$C$2:$C$5000, 'FY15 Individual Analysis'!$A158, 'FY15 DataDump'!$H$2:$H$5000, F$2)</f>
        <v>3</v>
      </c>
      <c r="G158" s="27">
        <f>SUMIFS('FY15 DataDump'!$E$2:$E$5000, 'FY15 DataDump'!$C$2:$C$5000, 'FY15 Individual Analysis'!$A158, 'FY15 DataDump'!$H$2:$H$5000, G$2)</f>
        <v>9</v>
      </c>
      <c r="H158" s="27">
        <f>SUMIFS('FY15 DataDump'!$E$2:$E$5000, 'FY15 DataDump'!$C$2:$C$5000, 'FY15 Individual Analysis'!$A158, 'FY15 DataDump'!$H$2:$H$5000, H$2)</f>
        <v>9</v>
      </c>
      <c r="I158" s="27">
        <f>SUMIFS('FY15 DataDump'!$E$2:$E$5000, 'FY15 DataDump'!$C$2:$C$5000, 'FY15 Individual Analysis'!$A158, 'FY15 DataDump'!$H$2:$H$5000, I$2)</f>
        <v>8</v>
      </c>
      <c r="J158" s="27">
        <f>SUMIFS('FY15 DataDump'!$E$2:$E$5000, 'FY15 DataDump'!$C$2:$C$5000, 'FY15 Individual Analysis'!$A158, 'FY15 DataDump'!$H$2:$H$5000, J$2)</f>
        <v>13</v>
      </c>
      <c r="K158" s="27">
        <f>SUMIFS('FY15 DataDump'!$E$2:$E$5000, 'FY15 DataDump'!$C$2:$C$5000, 'FY15 Individual Analysis'!$A158, 'FY15 DataDump'!$H$2:$H$5000, K$2)</f>
        <v>26</v>
      </c>
      <c r="L158" s="27">
        <f>SUMIFS('FY15 DataDump'!$E$2:$E$5000, 'FY15 DataDump'!$C$2:$C$5000, 'FY15 Individual Analysis'!$A158, 'FY15 DataDump'!$H$2:$H$5000, L$2)</f>
        <v>33</v>
      </c>
      <c r="M158" s="27">
        <f>SUMIFS('FY15 DataDump'!$E$2:$E$5000, 'FY15 DataDump'!$C$2:$C$5000, 'FY15 Individual Analysis'!$A158, 'FY15 DataDump'!$H$2:$H$5000, M$2)</f>
        <v>82</v>
      </c>
      <c r="N158" s="27">
        <f>SUMIFS('FY15 DataDump'!$E$2:$E$5000, 'FY15 DataDump'!$C$2:$C$5000, 'FY15 Individual Analysis'!$A158, 'FY15 DataDump'!$H$2:$H$5000, N$2)</f>
        <v>56</v>
      </c>
      <c r="O158" s="27">
        <f>SUMIFS('FY15 DataDump'!$E$2:$E$5000, 'FY15 DataDump'!$C$2:$C$5000, 'FY15 Individual Analysis'!$A158, 'FY15 DataDump'!$H$2:$H$5000, O$2)</f>
        <v>34</v>
      </c>
      <c r="P158" s="27">
        <f t="shared" si="45"/>
        <v>282</v>
      </c>
      <c r="Q158" s="108">
        <f t="shared" si="44"/>
        <v>1.4637640536921113E-3</v>
      </c>
      <c r="S158" s="20">
        <f t="shared" si="32"/>
        <v>6</v>
      </c>
      <c r="T158" s="21">
        <f t="shared" si="33"/>
        <v>4.8</v>
      </c>
      <c r="U158" s="21">
        <f t="shared" si="34"/>
        <v>3.5999999999999996</v>
      </c>
      <c r="V158" s="21">
        <f t="shared" si="35"/>
        <v>10.799999999999999</v>
      </c>
      <c r="W158" s="21">
        <f t="shared" si="36"/>
        <v>10.799999999999999</v>
      </c>
      <c r="X158" s="21">
        <f t="shared" si="37"/>
        <v>9.6</v>
      </c>
      <c r="Y158" s="21">
        <f t="shared" si="38"/>
        <v>15.599999999999998</v>
      </c>
      <c r="Z158" s="21">
        <f t="shared" si="39"/>
        <v>31.199999999999996</v>
      </c>
      <c r="AA158" s="21">
        <f t="shared" si="40"/>
        <v>39.6</v>
      </c>
      <c r="AB158" s="21">
        <f t="shared" si="41"/>
        <v>98.399999999999991</v>
      </c>
      <c r="AC158" s="21">
        <f t="shared" si="42"/>
        <v>67.2</v>
      </c>
      <c r="AD158" s="24">
        <f t="shared" si="43"/>
        <v>40.799999999999997</v>
      </c>
      <c r="AF158" s="15">
        <f t="shared" si="31"/>
        <v>338.4</v>
      </c>
    </row>
    <row r="159" spans="1:32" x14ac:dyDescent="0.25">
      <c r="A159" s="75">
        <v>1566</v>
      </c>
      <c r="B159" s="75" t="str">
        <f>INDEX('FY15 DataDump'!$A$2:$H$5000, MATCH('FY15 Individual Analysis'!A159, 'FY15 DataDump'!$C$2:$C$5000, 0), MATCH('FY15 DataDump'!$B$1, 'FY15 DataDump'!$A$1:$H$1))</f>
        <v>SPECIAL SANDWICH</v>
      </c>
      <c r="C159" s="75" t="str">
        <f>INDEX('FY15 DataDump'!$A$2:$H$5000, MATCH('FY15 Individual Analysis'!A159, 'FY15 DataDump'!$C$2:$C$5000, 0), MATCH('FY15 DataDump'!$D$1, 'FY15 DataDump'!$A$1:$H$1))</f>
        <v>Yam and Kale Wrap</v>
      </c>
      <c r="D159" s="27">
        <f>SUMIFS('FY15 DataDump'!$E$2:$E$5000, 'FY15 DataDump'!$C$2:$C$5000, 'FY15 Individual Analysis'!$A159, 'FY15 DataDump'!$H$2:$H$5000, D$2)</f>
        <v>26</v>
      </c>
      <c r="E159" s="27">
        <f>SUMIFS('FY15 DataDump'!$E$2:$E$5000, 'FY15 DataDump'!$C$2:$C$5000, 'FY15 Individual Analysis'!$A159, 'FY15 DataDump'!$H$2:$H$5000, E$2)</f>
        <v>26</v>
      </c>
      <c r="F159" s="27">
        <f>SUMIFS('FY15 DataDump'!$E$2:$E$5000, 'FY15 DataDump'!$C$2:$C$5000, 'FY15 Individual Analysis'!$A159, 'FY15 DataDump'!$H$2:$H$5000, F$2)</f>
        <v>33</v>
      </c>
      <c r="G159" s="27">
        <f>SUMIFS('FY15 DataDump'!$E$2:$E$5000, 'FY15 DataDump'!$C$2:$C$5000, 'FY15 Individual Analysis'!$A159, 'FY15 DataDump'!$H$2:$H$5000, G$2)</f>
        <v>79</v>
      </c>
      <c r="H159" s="27">
        <f>SUMIFS('FY15 DataDump'!$E$2:$E$5000, 'FY15 DataDump'!$C$2:$C$5000, 'FY15 Individual Analysis'!$A159, 'FY15 DataDump'!$H$2:$H$5000, H$2)</f>
        <v>89</v>
      </c>
      <c r="I159" s="27">
        <f>SUMIFS('FY15 DataDump'!$E$2:$E$5000, 'FY15 DataDump'!$C$2:$C$5000, 'FY15 Individual Analysis'!$A159, 'FY15 DataDump'!$H$2:$H$5000, I$2)</f>
        <v>47</v>
      </c>
      <c r="J159" s="27">
        <f>SUMIFS('FY15 DataDump'!$E$2:$E$5000, 'FY15 DataDump'!$C$2:$C$5000, 'FY15 Individual Analysis'!$A159, 'FY15 DataDump'!$H$2:$H$5000, J$2)</f>
        <v>90</v>
      </c>
      <c r="K159" s="27">
        <f>SUMIFS('FY15 DataDump'!$E$2:$E$5000, 'FY15 DataDump'!$C$2:$C$5000, 'FY15 Individual Analysis'!$A159, 'FY15 DataDump'!$H$2:$H$5000, K$2)</f>
        <v>108</v>
      </c>
      <c r="L159" s="27">
        <f>SUMIFS('FY15 DataDump'!$E$2:$E$5000, 'FY15 DataDump'!$C$2:$C$5000, 'FY15 Individual Analysis'!$A159, 'FY15 DataDump'!$H$2:$H$5000, L$2)</f>
        <v>87</v>
      </c>
      <c r="M159" s="27">
        <f>SUMIFS('FY15 DataDump'!$E$2:$E$5000, 'FY15 DataDump'!$C$2:$C$5000, 'FY15 Individual Analysis'!$A159, 'FY15 DataDump'!$H$2:$H$5000, M$2)</f>
        <v>100</v>
      </c>
      <c r="N159" s="27">
        <f>SUMIFS('FY15 DataDump'!$E$2:$E$5000, 'FY15 DataDump'!$C$2:$C$5000, 'FY15 Individual Analysis'!$A159, 'FY15 DataDump'!$H$2:$H$5000, N$2)</f>
        <v>95</v>
      </c>
      <c r="O159" s="27">
        <f>SUMIFS('FY15 DataDump'!$E$2:$E$5000, 'FY15 DataDump'!$C$2:$C$5000, 'FY15 Individual Analysis'!$A159, 'FY15 DataDump'!$H$2:$H$5000, O$2)</f>
        <v>44</v>
      </c>
      <c r="P159" s="27">
        <f t="shared" si="45"/>
        <v>824</v>
      </c>
      <c r="Q159" s="108">
        <f t="shared" si="44"/>
        <v>4.277097802277658E-3</v>
      </c>
      <c r="S159" s="20">
        <f t="shared" si="32"/>
        <v>31.2</v>
      </c>
      <c r="T159" s="21">
        <f t="shared" si="33"/>
        <v>31.2</v>
      </c>
      <c r="U159" s="21">
        <f t="shared" si="34"/>
        <v>39.6</v>
      </c>
      <c r="V159" s="21">
        <f t="shared" si="35"/>
        <v>94.8</v>
      </c>
      <c r="W159" s="21">
        <f t="shared" si="36"/>
        <v>106.79999999999998</v>
      </c>
      <c r="X159" s="21">
        <f t="shared" si="37"/>
        <v>56.4</v>
      </c>
      <c r="Y159" s="21">
        <f t="shared" si="38"/>
        <v>107.99999999999999</v>
      </c>
      <c r="Z159" s="21">
        <f t="shared" si="39"/>
        <v>129.6</v>
      </c>
      <c r="AA159" s="21">
        <f t="shared" si="40"/>
        <v>104.39999999999999</v>
      </c>
      <c r="AB159" s="21">
        <f t="shared" si="41"/>
        <v>120</v>
      </c>
      <c r="AC159" s="21">
        <f t="shared" si="42"/>
        <v>114</v>
      </c>
      <c r="AD159" s="24">
        <f t="shared" si="43"/>
        <v>52.8</v>
      </c>
      <c r="AF159" s="15">
        <f t="shared" si="31"/>
        <v>988.8</v>
      </c>
    </row>
    <row r="160" spans="1:32" x14ac:dyDescent="0.25">
      <c r="A160" s="75">
        <v>1567</v>
      </c>
      <c r="B160" s="75" t="str">
        <f>INDEX('FY15 DataDump'!$A$2:$H$5000, MATCH('FY15 Individual Analysis'!A160, 'FY15 DataDump'!$C$2:$C$5000, 0), MATCH('FY15 DataDump'!$B$1, 'FY15 DataDump'!$A$1:$H$1))</f>
        <v>SPECIAL SANDWICH</v>
      </c>
      <c r="C160" s="75" t="str">
        <f>INDEX('FY15 DataDump'!$A$2:$H$5000, MATCH('FY15 Individual Analysis'!A160, 'FY15 DataDump'!$C$2:$C$5000, 0), MATCH('FY15 DataDump'!$D$1, 'FY15 DataDump'!$A$1:$H$1))</f>
        <v>Dash N' Dine Protein Tray</v>
      </c>
      <c r="D160" s="27">
        <f>SUMIFS('FY15 DataDump'!$E$2:$E$5000, 'FY15 DataDump'!$C$2:$C$5000, 'FY15 Individual Analysis'!$A160, 'FY15 DataDump'!$H$2:$H$5000, D$2)</f>
        <v>51</v>
      </c>
      <c r="E160" s="27">
        <f>SUMIFS('FY15 DataDump'!$E$2:$E$5000, 'FY15 DataDump'!$C$2:$C$5000, 'FY15 Individual Analysis'!$A160, 'FY15 DataDump'!$H$2:$H$5000, E$2)</f>
        <v>38</v>
      </c>
      <c r="F160" s="27">
        <f>SUMIFS('FY15 DataDump'!$E$2:$E$5000, 'FY15 DataDump'!$C$2:$C$5000, 'FY15 Individual Analysis'!$A160, 'FY15 DataDump'!$H$2:$H$5000, F$2)</f>
        <v>22</v>
      </c>
      <c r="G160" s="27">
        <f>SUMIFS('FY15 DataDump'!$E$2:$E$5000, 'FY15 DataDump'!$C$2:$C$5000, 'FY15 Individual Analysis'!$A160, 'FY15 DataDump'!$H$2:$H$5000, G$2)</f>
        <v>0</v>
      </c>
      <c r="H160" s="27">
        <f>SUMIFS('FY15 DataDump'!$E$2:$E$5000, 'FY15 DataDump'!$C$2:$C$5000, 'FY15 Individual Analysis'!$A160, 'FY15 DataDump'!$H$2:$H$5000, H$2)</f>
        <v>0</v>
      </c>
      <c r="I160" s="27">
        <f>SUMIFS('FY15 DataDump'!$E$2:$E$5000, 'FY15 DataDump'!$C$2:$C$5000, 'FY15 Individual Analysis'!$A160, 'FY15 DataDump'!$H$2:$H$5000, I$2)</f>
        <v>0</v>
      </c>
      <c r="J160" s="27">
        <f>SUMIFS('FY15 DataDump'!$E$2:$E$5000, 'FY15 DataDump'!$C$2:$C$5000, 'FY15 Individual Analysis'!$A160, 'FY15 DataDump'!$H$2:$H$5000, J$2)</f>
        <v>0</v>
      </c>
      <c r="K160" s="27">
        <f>SUMIFS('FY15 DataDump'!$E$2:$E$5000, 'FY15 DataDump'!$C$2:$C$5000, 'FY15 Individual Analysis'!$A160, 'FY15 DataDump'!$H$2:$H$5000, K$2)</f>
        <v>0</v>
      </c>
      <c r="L160" s="27">
        <f>SUMIFS('FY15 DataDump'!$E$2:$E$5000, 'FY15 DataDump'!$C$2:$C$5000, 'FY15 Individual Analysis'!$A160, 'FY15 DataDump'!$H$2:$H$5000, L$2)</f>
        <v>0</v>
      </c>
      <c r="M160" s="27">
        <f>SUMIFS('FY15 DataDump'!$E$2:$E$5000, 'FY15 DataDump'!$C$2:$C$5000, 'FY15 Individual Analysis'!$A160, 'FY15 DataDump'!$H$2:$H$5000, M$2)</f>
        <v>0</v>
      </c>
      <c r="N160" s="27">
        <f>SUMIFS('FY15 DataDump'!$E$2:$E$5000, 'FY15 DataDump'!$C$2:$C$5000, 'FY15 Individual Analysis'!$A160, 'FY15 DataDump'!$H$2:$H$5000, N$2)</f>
        <v>0</v>
      </c>
      <c r="O160" s="27">
        <f>SUMIFS('FY15 DataDump'!$E$2:$E$5000, 'FY15 DataDump'!$C$2:$C$5000, 'FY15 Individual Analysis'!$A160, 'FY15 DataDump'!$H$2:$H$5000, O$2)</f>
        <v>0</v>
      </c>
      <c r="P160" s="27">
        <f t="shared" si="45"/>
        <v>111</v>
      </c>
      <c r="Q160" s="108">
        <f t="shared" si="44"/>
        <v>5.7616244666604374E-4</v>
      </c>
      <c r="S160" s="20">
        <f t="shared" si="32"/>
        <v>61.199999999999996</v>
      </c>
      <c r="T160" s="21">
        <f t="shared" si="33"/>
        <v>45.599999999999994</v>
      </c>
      <c r="U160" s="21">
        <f t="shared" si="34"/>
        <v>26.4</v>
      </c>
      <c r="V160" s="21">
        <f t="shared" si="35"/>
        <v>0</v>
      </c>
      <c r="W160" s="21">
        <f t="shared" si="36"/>
        <v>0</v>
      </c>
      <c r="X160" s="21">
        <f t="shared" si="37"/>
        <v>0</v>
      </c>
      <c r="Y160" s="21">
        <f t="shared" si="38"/>
        <v>0</v>
      </c>
      <c r="Z160" s="21">
        <f t="shared" si="39"/>
        <v>0</v>
      </c>
      <c r="AA160" s="21">
        <f t="shared" si="40"/>
        <v>0</v>
      </c>
      <c r="AB160" s="21">
        <f t="shared" si="41"/>
        <v>0</v>
      </c>
      <c r="AC160" s="21">
        <f t="shared" si="42"/>
        <v>0</v>
      </c>
      <c r="AD160" s="24">
        <f t="shared" si="43"/>
        <v>0</v>
      </c>
      <c r="AF160" s="15">
        <f t="shared" si="31"/>
        <v>133.19999999999999</v>
      </c>
    </row>
    <row r="161" spans="1:32" x14ac:dyDescent="0.25">
      <c r="A161" s="75">
        <v>1570</v>
      </c>
      <c r="B161" s="75" t="str">
        <f>INDEX('FY15 DataDump'!$A$2:$H$5000, MATCH('FY15 Individual Analysis'!A161, 'FY15 DataDump'!$C$2:$C$5000, 0), MATCH('FY15 DataDump'!$B$1, 'FY15 DataDump'!$A$1:$H$1))</f>
        <v>SPECIAL SANDWICH</v>
      </c>
      <c r="C161" s="75" t="str">
        <f>INDEX('FY15 DataDump'!$A$2:$H$5000, MATCH('FY15 Individual Analysis'!A161, 'FY15 DataDump'!$C$2:$C$5000, 0), MATCH('FY15 DataDump'!$D$1, 'FY15 DataDump'!$A$1:$H$1))</f>
        <v>PBJ Sandwich</v>
      </c>
      <c r="D161" s="27">
        <f>SUMIFS('FY15 DataDump'!$E$2:$E$5000, 'FY15 DataDump'!$C$2:$C$5000, 'FY15 Individual Analysis'!$A161, 'FY15 DataDump'!$H$2:$H$5000, D$2)</f>
        <v>19</v>
      </c>
      <c r="E161" s="27">
        <f>SUMIFS('FY15 DataDump'!$E$2:$E$5000, 'FY15 DataDump'!$C$2:$C$5000, 'FY15 Individual Analysis'!$A161, 'FY15 DataDump'!$H$2:$H$5000, E$2)</f>
        <v>17</v>
      </c>
      <c r="F161" s="27">
        <f>SUMIFS('FY15 DataDump'!$E$2:$E$5000, 'FY15 DataDump'!$C$2:$C$5000, 'FY15 Individual Analysis'!$A161, 'FY15 DataDump'!$H$2:$H$5000, F$2)</f>
        <v>26</v>
      </c>
      <c r="G161" s="27">
        <f>SUMIFS('FY15 DataDump'!$E$2:$E$5000, 'FY15 DataDump'!$C$2:$C$5000, 'FY15 Individual Analysis'!$A161, 'FY15 DataDump'!$H$2:$H$5000, G$2)</f>
        <v>37</v>
      </c>
      <c r="H161" s="27">
        <f>SUMIFS('FY15 DataDump'!$E$2:$E$5000, 'FY15 DataDump'!$C$2:$C$5000, 'FY15 Individual Analysis'!$A161, 'FY15 DataDump'!$H$2:$H$5000, H$2)</f>
        <v>26</v>
      </c>
      <c r="I161" s="27">
        <f>SUMIFS('FY15 DataDump'!$E$2:$E$5000, 'FY15 DataDump'!$C$2:$C$5000, 'FY15 Individual Analysis'!$A161, 'FY15 DataDump'!$H$2:$H$5000, I$2)</f>
        <v>16</v>
      </c>
      <c r="J161" s="27">
        <f>SUMIFS('FY15 DataDump'!$E$2:$E$5000, 'FY15 DataDump'!$C$2:$C$5000, 'FY15 Individual Analysis'!$A161, 'FY15 DataDump'!$H$2:$H$5000, J$2)</f>
        <v>14</v>
      </c>
      <c r="K161" s="27">
        <f>SUMIFS('FY15 DataDump'!$E$2:$E$5000, 'FY15 DataDump'!$C$2:$C$5000, 'FY15 Individual Analysis'!$A161, 'FY15 DataDump'!$H$2:$H$5000, K$2)</f>
        <v>0</v>
      </c>
      <c r="L161" s="27">
        <f>SUMIFS('FY15 DataDump'!$E$2:$E$5000, 'FY15 DataDump'!$C$2:$C$5000, 'FY15 Individual Analysis'!$A161, 'FY15 DataDump'!$H$2:$H$5000, L$2)</f>
        <v>0</v>
      </c>
      <c r="M161" s="27">
        <f>SUMIFS('FY15 DataDump'!$E$2:$E$5000, 'FY15 DataDump'!$C$2:$C$5000, 'FY15 Individual Analysis'!$A161, 'FY15 DataDump'!$H$2:$H$5000, M$2)</f>
        <v>0</v>
      </c>
      <c r="N161" s="27">
        <f>SUMIFS('FY15 DataDump'!$E$2:$E$5000, 'FY15 DataDump'!$C$2:$C$5000, 'FY15 Individual Analysis'!$A161, 'FY15 DataDump'!$H$2:$H$5000, N$2)</f>
        <v>0</v>
      </c>
      <c r="O161" s="27">
        <f>SUMIFS('FY15 DataDump'!$E$2:$E$5000, 'FY15 DataDump'!$C$2:$C$5000, 'FY15 Individual Analysis'!$A161, 'FY15 DataDump'!$H$2:$H$5000, O$2)</f>
        <v>0</v>
      </c>
      <c r="P161" s="27">
        <f t="shared" si="45"/>
        <v>155</v>
      </c>
      <c r="Q161" s="108">
        <f t="shared" si="44"/>
        <v>8.0455116426339447E-4</v>
      </c>
      <c r="S161" s="20">
        <f t="shared" si="32"/>
        <v>22.799999999999997</v>
      </c>
      <c r="T161" s="21">
        <f t="shared" si="33"/>
        <v>20.400000000000002</v>
      </c>
      <c r="U161" s="21">
        <f t="shared" si="34"/>
        <v>31.200000000000003</v>
      </c>
      <c r="V161" s="21">
        <f t="shared" si="35"/>
        <v>44.4</v>
      </c>
      <c r="W161" s="21">
        <f t="shared" si="36"/>
        <v>31.200000000000003</v>
      </c>
      <c r="X161" s="21">
        <f t="shared" si="37"/>
        <v>19.2</v>
      </c>
      <c r="Y161" s="21">
        <f t="shared" si="38"/>
        <v>16.8</v>
      </c>
      <c r="Z161" s="21">
        <f t="shared" si="39"/>
        <v>0</v>
      </c>
      <c r="AA161" s="21">
        <f t="shared" si="40"/>
        <v>0</v>
      </c>
      <c r="AB161" s="21">
        <f t="shared" si="41"/>
        <v>0</v>
      </c>
      <c r="AC161" s="21">
        <f t="shared" si="42"/>
        <v>0</v>
      </c>
      <c r="AD161" s="24">
        <f t="shared" si="43"/>
        <v>0</v>
      </c>
      <c r="AF161" s="15">
        <f t="shared" si="31"/>
        <v>186</v>
      </c>
    </row>
    <row r="162" spans="1:32" x14ac:dyDescent="0.25">
      <c r="A162" s="75">
        <v>1571</v>
      </c>
      <c r="B162" s="75" t="str">
        <f>INDEX('FY15 DataDump'!$A$2:$H$5000, MATCH('FY15 Individual Analysis'!A162, 'FY15 DataDump'!$C$2:$C$5000, 0), MATCH('FY15 DataDump'!$B$1, 'FY15 DataDump'!$A$1:$H$1))</f>
        <v>SPECIAL SANDWICH</v>
      </c>
      <c r="C162" s="75" t="str">
        <f>INDEX('FY15 DataDump'!$A$2:$H$5000, MATCH('FY15 Individual Analysis'!A162, 'FY15 DataDump'!$C$2:$C$5000, 0), MATCH('FY15 DataDump'!$D$1, 'FY15 DataDump'!$A$1:$H$1))</f>
        <v>The Startup Breakfast San</v>
      </c>
      <c r="D162" s="27">
        <f>SUMIFS('FY15 DataDump'!$E$2:$E$5000, 'FY15 DataDump'!$C$2:$C$5000, 'FY15 Individual Analysis'!$A162, 'FY15 DataDump'!$H$2:$H$5000, D$2)</f>
        <v>49</v>
      </c>
      <c r="E162" s="27">
        <f>SUMIFS('FY15 DataDump'!$E$2:$E$5000, 'FY15 DataDump'!$C$2:$C$5000, 'FY15 Individual Analysis'!$A162, 'FY15 DataDump'!$H$2:$H$5000, E$2)</f>
        <v>47</v>
      </c>
      <c r="F162" s="27">
        <f>SUMIFS('FY15 DataDump'!$E$2:$E$5000, 'FY15 DataDump'!$C$2:$C$5000, 'FY15 Individual Analysis'!$A162, 'FY15 DataDump'!$H$2:$H$5000, F$2)</f>
        <v>43</v>
      </c>
      <c r="G162" s="27">
        <f>SUMIFS('FY15 DataDump'!$E$2:$E$5000, 'FY15 DataDump'!$C$2:$C$5000, 'FY15 Individual Analysis'!$A162, 'FY15 DataDump'!$H$2:$H$5000, G$2)</f>
        <v>99</v>
      </c>
      <c r="H162" s="27">
        <f>SUMIFS('FY15 DataDump'!$E$2:$E$5000, 'FY15 DataDump'!$C$2:$C$5000, 'FY15 Individual Analysis'!$A162, 'FY15 DataDump'!$H$2:$H$5000, H$2)</f>
        <v>92</v>
      </c>
      <c r="I162" s="27">
        <f>SUMIFS('FY15 DataDump'!$E$2:$E$5000, 'FY15 DataDump'!$C$2:$C$5000, 'FY15 Individual Analysis'!$A162, 'FY15 DataDump'!$H$2:$H$5000, I$2)</f>
        <v>64</v>
      </c>
      <c r="J162" s="27">
        <f>SUMIFS('FY15 DataDump'!$E$2:$E$5000, 'FY15 DataDump'!$C$2:$C$5000, 'FY15 Individual Analysis'!$A162, 'FY15 DataDump'!$H$2:$H$5000, J$2)</f>
        <v>88</v>
      </c>
      <c r="K162" s="27">
        <f>SUMIFS('FY15 DataDump'!$E$2:$E$5000, 'FY15 DataDump'!$C$2:$C$5000, 'FY15 Individual Analysis'!$A162, 'FY15 DataDump'!$H$2:$H$5000, K$2)</f>
        <v>104</v>
      </c>
      <c r="L162" s="27">
        <f>SUMIFS('FY15 DataDump'!$E$2:$E$5000, 'FY15 DataDump'!$C$2:$C$5000, 'FY15 Individual Analysis'!$A162, 'FY15 DataDump'!$H$2:$H$5000, L$2)</f>
        <v>93</v>
      </c>
      <c r="M162" s="27">
        <f>SUMIFS('FY15 DataDump'!$E$2:$E$5000, 'FY15 DataDump'!$C$2:$C$5000, 'FY15 Individual Analysis'!$A162, 'FY15 DataDump'!$H$2:$H$5000, M$2)</f>
        <v>105</v>
      </c>
      <c r="N162" s="27">
        <f>SUMIFS('FY15 DataDump'!$E$2:$E$5000, 'FY15 DataDump'!$C$2:$C$5000, 'FY15 Individual Analysis'!$A162, 'FY15 DataDump'!$H$2:$H$5000, N$2)</f>
        <v>71</v>
      </c>
      <c r="O162" s="27">
        <f>SUMIFS('FY15 DataDump'!$E$2:$E$5000, 'FY15 DataDump'!$C$2:$C$5000, 'FY15 Individual Analysis'!$A162, 'FY15 DataDump'!$H$2:$H$5000, O$2)</f>
        <v>48</v>
      </c>
      <c r="P162" s="27">
        <f t="shared" si="45"/>
        <v>903</v>
      </c>
      <c r="Q162" s="108">
        <f t="shared" si="44"/>
        <v>4.6871593634183559E-3</v>
      </c>
      <c r="S162" s="20">
        <f t="shared" si="32"/>
        <v>58.8</v>
      </c>
      <c r="T162" s="21">
        <f t="shared" si="33"/>
        <v>56.4</v>
      </c>
      <c r="U162" s="21">
        <f t="shared" si="34"/>
        <v>51.599999999999994</v>
      </c>
      <c r="V162" s="21">
        <f t="shared" si="35"/>
        <v>118.79999999999998</v>
      </c>
      <c r="W162" s="21">
        <f t="shared" si="36"/>
        <v>110.39999999999999</v>
      </c>
      <c r="X162" s="21">
        <f t="shared" si="37"/>
        <v>76.8</v>
      </c>
      <c r="Y162" s="21">
        <f t="shared" si="38"/>
        <v>105.6</v>
      </c>
      <c r="Z162" s="21">
        <f t="shared" si="39"/>
        <v>124.79999999999998</v>
      </c>
      <c r="AA162" s="21">
        <f t="shared" si="40"/>
        <v>111.59999999999998</v>
      </c>
      <c r="AB162" s="21">
        <f t="shared" si="41"/>
        <v>125.99999999999999</v>
      </c>
      <c r="AC162" s="21">
        <f t="shared" si="42"/>
        <v>85.199999999999989</v>
      </c>
      <c r="AD162" s="24">
        <f t="shared" si="43"/>
        <v>57.599999999999994</v>
      </c>
      <c r="AF162" s="15">
        <f t="shared" si="31"/>
        <v>1083.5999999999999</v>
      </c>
    </row>
    <row r="163" spans="1:32" x14ac:dyDescent="0.25">
      <c r="A163" s="75">
        <v>1572</v>
      </c>
      <c r="B163" s="75" t="str">
        <f>INDEX('FY15 DataDump'!$A$2:$H$5000, MATCH('FY15 Individual Analysis'!A163, 'FY15 DataDump'!$C$2:$C$5000, 0), MATCH('FY15 DataDump'!$B$1, 'FY15 DataDump'!$A$1:$H$1))</f>
        <v>SPECIAL SANDWICH</v>
      </c>
      <c r="C163" s="75" t="str">
        <f>INDEX('FY15 DataDump'!$A$2:$H$5000, MATCH('FY15 Individual Analysis'!A163, 'FY15 DataDump'!$C$2:$C$5000, 0), MATCH('FY15 DataDump'!$D$1, 'FY15 DataDump'!$A$1:$H$1))</f>
        <v>Chipollo Pocket</v>
      </c>
      <c r="D163" s="27">
        <f>SUMIFS('FY15 DataDump'!$E$2:$E$5000, 'FY15 DataDump'!$C$2:$C$5000, 'FY15 Individual Analysis'!$A163, 'FY15 DataDump'!$H$2:$H$5000, D$2)</f>
        <v>0</v>
      </c>
      <c r="E163" s="27">
        <f>SUMIFS('FY15 DataDump'!$E$2:$E$5000, 'FY15 DataDump'!$C$2:$C$5000, 'FY15 Individual Analysis'!$A163, 'FY15 DataDump'!$H$2:$H$5000, E$2)</f>
        <v>0</v>
      </c>
      <c r="F163" s="27">
        <f>SUMIFS('FY15 DataDump'!$E$2:$E$5000, 'FY15 DataDump'!$C$2:$C$5000, 'FY15 Individual Analysis'!$A163, 'FY15 DataDump'!$H$2:$H$5000, F$2)</f>
        <v>0</v>
      </c>
      <c r="G163" s="27">
        <f>SUMIFS('FY15 DataDump'!$E$2:$E$5000, 'FY15 DataDump'!$C$2:$C$5000, 'FY15 Individual Analysis'!$A163, 'FY15 DataDump'!$H$2:$H$5000, G$2)</f>
        <v>4</v>
      </c>
      <c r="H163" s="27">
        <f>SUMIFS('FY15 DataDump'!$E$2:$E$5000, 'FY15 DataDump'!$C$2:$C$5000, 'FY15 Individual Analysis'!$A163, 'FY15 DataDump'!$H$2:$H$5000, H$2)</f>
        <v>0</v>
      </c>
      <c r="I163" s="27">
        <f>SUMIFS('FY15 DataDump'!$E$2:$E$5000, 'FY15 DataDump'!$C$2:$C$5000, 'FY15 Individual Analysis'!$A163, 'FY15 DataDump'!$H$2:$H$5000, I$2)</f>
        <v>0</v>
      </c>
      <c r="J163" s="27">
        <f>SUMIFS('FY15 DataDump'!$E$2:$E$5000, 'FY15 DataDump'!$C$2:$C$5000, 'FY15 Individual Analysis'!$A163, 'FY15 DataDump'!$H$2:$H$5000, J$2)</f>
        <v>0</v>
      </c>
      <c r="K163" s="27">
        <f>SUMIFS('FY15 DataDump'!$E$2:$E$5000, 'FY15 DataDump'!$C$2:$C$5000, 'FY15 Individual Analysis'!$A163, 'FY15 DataDump'!$H$2:$H$5000, K$2)</f>
        <v>0</v>
      </c>
      <c r="L163" s="27">
        <f>SUMIFS('FY15 DataDump'!$E$2:$E$5000, 'FY15 DataDump'!$C$2:$C$5000, 'FY15 Individual Analysis'!$A163, 'FY15 DataDump'!$H$2:$H$5000, L$2)</f>
        <v>0</v>
      </c>
      <c r="M163" s="27">
        <f>SUMIFS('FY15 DataDump'!$E$2:$E$5000, 'FY15 DataDump'!$C$2:$C$5000, 'FY15 Individual Analysis'!$A163, 'FY15 DataDump'!$H$2:$H$5000, M$2)</f>
        <v>0</v>
      </c>
      <c r="N163" s="27">
        <f>SUMIFS('FY15 DataDump'!$E$2:$E$5000, 'FY15 DataDump'!$C$2:$C$5000, 'FY15 Individual Analysis'!$A163, 'FY15 DataDump'!$H$2:$H$5000, N$2)</f>
        <v>0</v>
      </c>
      <c r="O163" s="27">
        <f>SUMIFS('FY15 DataDump'!$E$2:$E$5000, 'FY15 DataDump'!$C$2:$C$5000, 'FY15 Individual Analysis'!$A163, 'FY15 DataDump'!$H$2:$H$5000, O$2)</f>
        <v>0</v>
      </c>
      <c r="P163" s="27">
        <f t="shared" si="45"/>
        <v>4</v>
      </c>
      <c r="Q163" s="108">
        <f t="shared" si="44"/>
        <v>2.0762610690668243E-5</v>
      </c>
      <c r="S163" s="20">
        <f t="shared" si="32"/>
        <v>0</v>
      </c>
      <c r="T163" s="21">
        <f t="shared" si="33"/>
        <v>0</v>
      </c>
      <c r="U163" s="21">
        <f t="shared" si="34"/>
        <v>0</v>
      </c>
      <c r="V163" s="21">
        <f t="shared" si="35"/>
        <v>4.8</v>
      </c>
      <c r="W163" s="21">
        <f t="shared" si="36"/>
        <v>0</v>
      </c>
      <c r="X163" s="21">
        <f t="shared" si="37"/>
        <v>0</v>
      </c>
      <c r="Y163" s="21">
        <f t="shared" si="38"/>
        <v>0</v>
      </c>
      <c r="Z163" s="21">
        <f t="shared" si="39"/>
        <v>0</v>
      </c>
      <c r="AA163" s="21">
        <f t="shared" si="40"/>
        <v>0</v>
      </c>
      <c r="AB163" s="21">
        <f t="shared" si="41"/>
        <v>0</v>
      </c>
      <c r="AC163" s="21">
        <f t="shared" si="42"/>
        <v>0</v>
      </c>
      <c r="AD163" s="24">
        <f t="shared" si="43"/>
        <v>0</v>
      </c>
      <c r="AF163" s="15">
        <f t="shared" si="31"/>
        <v>4.8</v>
      </c>
    </row>
    <row r="164" spans="1:32" x14ac:dyDescent="0.25">
      <c r="A164" s="75">
        <v>1577</v>
      </c>
      <c r="B164" s="75" t="str">
        <f>INDEX('FY15 DataDump'!$A$2:$H$5000, MATCH('FY15 Individual Analysis'!A164, 'FY15 DataDump'!$C$2:$C$5000, 0), MATCH('FY15 DataDump'!$B$1, 'FY15 DataDump'!$A$1:$H$1))</f>
        <v>SPECIAL SANDWICH</v>
      </c>
      <c r="C164" s="75" t="str">
        <f>INDEX('FY15 DataDump'!$A$2:$H$5000, MATCH('FY15 Individual Analysis'!A164, 'FY15 DataDump'!$C$2:$C$5000, 0), MATCH('FY15 DataDump'!$D$1, 'FY15 DataDump'!$A$1:$H$1))</f>
        <v>Simply Fruit Salad</v>
      </c>
      <c r="D164" s="27">
        <f>SUMIFS('FY15 DataDump'!$E$2:$E$5000, 'FY15 DataDump'!$C$2:$C$5000, 'FY15 Individual Analysis'!$A164, 'FY15 DataDump'!$H$2:$H$5000, D$2)</f>
        <v>17</v>
      </c>
      <c r="E164" s="27">
        <f>SUMIFS('FY15 DataDump'!$E$2:$E$5000, 'FY15 DataDump'!$C$2:$C$5000, 'FY15 Individual Analysis'!$A164, 'FY15 DataDump'!$H$2:$H$5000, E$2)</f>
        <v>12</v>
      </c>
      <c r="F164" s="27">
        <f>SUMIFS('FY15 DataDump'!$E$2:$E$5000, 'FY15 DataDump'!$C$2:$C$5000, 'FY15 Individual Analysis'!$A164, 'FY15 DataDump'!$H$2:$H$5000, F$2)</f>
        <v>6</v>
      </c>
      <c r="G164" s="27">
        <f>SUMIFS('FY15 DataDump'!$E$2:$E$5000, 'FY15 DataDump'!$C$2:$C$5000, 'FY15 Individual Analysis'!$A164, 'FY15 DataDump'!$H$2:$H$5000, G$2)</f>
        <v>0</v>
      </c>
      <c r="H164" s="27">
        <f>SUMIFS('FY15 DataDump'!$E$2:$E$5000, 'FY15 DataDump'!$C$2:$C$5000, 'FY15 Individual Analysis'!$A164, 'FY15 DataDump'!$H$2:$H$5000, H$2)</f>
        <v>0</v>
      </c>
      <c r="I164" s="27">
        <f>SUMIFS('FY15 DataDump'!$E$2:$E$5000, 'FY15 DataDump'!$C$2:$C$5000, 'FY15 Individual Analysis'!$A164, 'FY15 DataDump'!$H$2:$H$5000, I$2)</f>
        <v>0</v>
      </c>
      <c r="J164" s="27">
        <f>SUMIFS('FY15 DataDump'!$E$2:$E$5000, 'FY15 DataDump'!$C$2:$C$5000, 'FY15 Individual Analysis'!$A164, 'FY15 DataDump'!$H$2:$H$5000, J$2)</f>
        <v>0</v>
      </c>
      <c r="K164" s="27">
        <f>SUMIFS('FY15 DataDump'!$E$2:$E$5000, 'FY15 DataDump'!$C$2:$C$5000, 'FY15 Individual Analysis'!$A164, 'FY15 DataDump'!$H$2:$H$5000, K$2)</f>
        <v>0</v>
      </c>
      <c r="L164" s="27">
        <f>SUMIFS('FY15 DataDump'!$E$2:$E$5000, 'FY15 DataDump'!$C$2:$C$5000, 'FY15 Individual Analysis'!$A164, 'FY15 DataDump'!$H$2:$H$5000, L$2)</f>
        <v>0</v>
      </c>
      <c r="M164" s="27">
        <f>SUMIFS('FY15 DataDump'!$E$2:$E$5000, 'FY15 DataDump'!$C$2:$C$5000, 'FY15 Individual Analysis'!$A164, 'FY15 DataDump'!$H$2:$H$5000, M$2)</f>
        <v>0</v>
      </c>
      <c r="N164" s="27">
        <f>SUMIFS('FY15 DataDump'!$E$2:$E$5000, 'FY15 DataDump'!$C$2:$C$5000, 'FY15 Individual Analysis'!$A164, 'FY15 DataDump'!$H$2:$H$5000, N$2)</f>
        <v>0</v>
      </c>
      <c r="O164" s="27">
        <f>SUMIFS('FY15 DataDump'!$E$2:$E$5000, 'FY15 DataDump'!$C$2:$C$5000, 'FY15 Individual Analysis'!$A164, 'FY15 DataDump'!$H$2:$H$5000, O$2)</f>
        <v>0</v>
      </c>
      <c r="P164" s="27">
        <f t="shared" si="45"/>
        <v>35</v>
      </c>
      <c r="Q164" s="108">
        <f t="shared" si="44"/>
        <v>1.8167284354334714E-4</v>
      </c>
      <c r="S164" s="20">
        <f t="shared" si="32"/>
        <v>20.399999999999999</v>
      </c>
      <c r="T164" s="21">
        <f t="shared" si="33"/>
        <v>14.4</v>
      </c>
      <c r="U164" s="21">
        <f t="shared" si="34"/>
        <v>7.2</v>
      </c>
      <c r="V164" s="21">
        <f t="shared" si="35"/>
        <v>0</v>
      </c>
      <c r="W164" s="21">
        <f t="shared" si="36"/>
        <v>0</v>
      </c>
      <c r="X164" s="21">
        <f t="shared" si="37"/>
        <v>0</v>
      </c>
      <c r="Y164" s="21">
        <f t="shared" si="38"/>
        <v>0</v>
      </c>
      <c r="Z164" s="21">
        <f t="shared" si="39"/>
        <v>0</v>
      </c>
      <c r="AA164" s="21">
        <f t="shared" si="40"/>
        <v>0</v>
      </c>
      <c r="AB164" s="21">
        <f t="shared" si="41"/>
        <v>0</v>
      </c>
      <c r="AC164" s="21">
        <f t="shared" si="42"/>
        <v>0</v>
      </c>
      <c r="AD164" s="24">
        <f t="shared" si="43"/>
        <v>0</v>
      </c>
      <c r="AF164" s="15">
        <f t="shared" si="31"/>
        <v>42</v>
      </c>
    </row>
    <row r="165" spans="1:32" x14ac:dyDescent="0.25">
      <c r="A165" s="75">
        <v>1578</v>
      </c>
      <c r="B165" s="75" t="str">
        <f>INDEX('FY15 DataDump'!$A$2:$H$5000, MATCH('FY15 Individual Analysis'!A165, 'FY15 DataDump'!$C$2:$C$5000, 0), MATCH('FY15 DataDump'!$B$1, 'FY15 DataDump'!$A$1:$H$1))</f>
        <v>SPECIAL SANDWICH</v>
      </c>
      <c r="C165" s="75" t="str">
        <f>INDEX('FY15 DataDump'!$A$2:$H$5000, MATCH('FY15 Individual Analysis'!A165, 'FY15 DataDump'!$C$2:$C$5000, 0), MATCH('FY15 DataDump'!$D$1, 'FY15 DataDump'!$A$1:$H$1))</f>
        <v>Seattle Blues</v>
      </c>
      <c r="D165" s="27">
        <f>SUMIFS('FY15 DataDump'!$E$2:$E$5000, 'FY15 DataDump'!$C$2:$C$5000, 'FY15 Individual Analysis'!$A165, 'FY15 DataDump'!$H$2:$H$5000, D$2)</f>
        <v>0</v>
      </c>
      <c r="E165" s="27">
        <f>SUMIFS('FY15 DataDump'!$E$2:$E$5000, 'FY15 DataDump'!$C$2:$C$5000, 'FY15 Individual Analysis'!$A165, 'FY15 DataDump'!$H$2:$H$5000, E$2)</f>
        <v>0</v>
      </c>
      <c r="F165" s="27">
        <f>SUMIFS('FY15 DataDump'!$E$2:$E$5000, 'FY15 DataDump'!$C$2:$C$5000, 'FY15 Individual Analysis'!$A165, 'FY15 DataDump'!$H$2:$H$5000, F$2)</f>
        <v>0</v>
      </c>
      <c r="G165" s="27">
        <f>SUMIFS('FY15 DataDump'!$E$2:$E$5000, 'FY15 DataDump'!$C$2:$C$5000, 'FY15 Individual Analysis'!$A165, 'FY15 DataDump'!$H$2:$H$5000, G$2)</f>
        <v>0</v>
      </c>
      <c r="H165" s="27">
        <f>SUMIFS('FY15 DataDump'!$E$2:$E$5000, 'FY15 DataDump'!$C$2:$C$5000, 'FY15 Individual Analysis'!$A165, 'FY15 DataDump'!$H$2:$H$5000, H$2)</f>
        <v>1</v>
      </c>
      <c r="I165" s="27">
        <f>SUMIFS('FY15 DataDump'!$E$2:$E$5000, 'FY15 DataDump'!$C$2:$C$5000, 'FY15 Individual Analysis'!$A165, 'FY15 DataDump'!$H$2:$H$5000, I$2)</f>
        <v>0</v>
      </c>
      <c r="J165" s="27">
        <f>SUMIFS('FY15 DataDump'!$E$2:$E$5000, 'FY15 DataDump'!$C$2:$C$5000, 'FY15 Individual Analysis'!$A165, 'FY15 DataDump'!$H$2:$H$5000, J$2)</f>
        <v>0</v>
      </c>
      <c r="K165" s="27">
        <f>SUMIFS('FY15 DataDump'!$E$2:$E$5000, 'FY15 DataDump'!$C$2:$C$5000, 'FY15 Individual Analysis'!$A165, 'FY15 DataDump'!$H$2:$H$5000, K$2)</f>
        <v>0</v>
      </c>
      <c r="L165" s="27">
        <f>SUMIFS('FY15 DataDump'!$E$2:$E$5000, 'FY15 DataDump'!$C$2:$C$5000, 'FY15 Individual Analysis'!$A165, 'FY15 DataDump'!$H$2:$H$5000, L$2)</f>
        <v>0</v>
      </c>
      <c r="M165" s="27">
        <f>SUMIFS('FY15 DataDump'!$E$2:$E$5000, 'FY15 DataDump'!$C$2:$C$5000, 'FY15 Individual Analysis'!$A165, 'FY15 DataDump'!$H$2:$H$5000, M$2)</f>
        <v>0</v>
      </c>
      <c r="N165" s="27">
        <f>SUMIFS('FY15 DataDump'!$E$2:$E$5000, 'FY15 DataDump'!$C$2:$C$5000, 'FY15 Individual Analysis'!$A165, 'FY15 DataDump'!$H$2:$H$5000, N$2)</f>
        <v>0</v>
      </c>
      <c r="O165" s="27">
        <f>SUMIFS('FY15 DataDump'!$E$2:$E$5000, 'FY15 DataDump'!$C$2:$C$5000, 'FY15 Individual Analysis'!$A165, 'FY15 DataDump'!$H$2:$H$5000, O$2)</f>
        <v>3</v>
      </c>
      <c r="P165" s="27">
        <f t="shared" si="45"/>
        <v>4</v>
      </c>
      <c r="Q165" s="108">
        <f t="shared" si="44"/>
        <v>2.0762610690668243E-5</v>
      </c>
      <c r="S165" s="20">
        <f t="shared" si="32"/>
        <v>0</v>
      </c>
      <c r="T165" s="21">
        <f t="shared" si="33"/>
        <v>0</v>
      </c>
      <c r="U165" s="21">
        <f t="shared" si="34"/>
        <v>0</v>
      </c>
      <c r="V165" s="21">
        <f t="shared" si="35"/>
        <v>0</v>
      </c>
      <c r="W165" s="21">
        <f t="shared" si="36"/>
        <v>1.2</v>
      </c>
      <c r="X165" s="21">
        <f t="shared" si="37"/>
        <v>0</v>
      </c>
      <c r="Y165" s="21">
        <f t="shared" si="38"/>
        <v>0</v>
      </c>
      <c r="Z165" s="21">
        <f t="shared" si="39"/>
        <v>0</v>
      </c>
      <c r="AA165" s="21">
        <f t="shared" si="40"/>
        <v>0</v>
      </c>
      <c r="AB165" s="21">
        <f t="shared" si="41"/>
        <v>0</v>
      </c>
      <c r="AC165" s="21">
        <f t="shared" si="42"/>
        <v>0</v>
      </c>
      <c r="AD165" s="24">
        <f t="shared" si="43"/>
        <v>3.5999999999999996</v>
      </c>
      <c r="AF165" s="15">
        <f t="shared" si="31"/>
        <v>4.8</v>
      </c>
    </row>
    <row r="166" spans="1:32" x14ac:dyDescent="0.25">
      <c r="A166" s="75">
        <v>1579</v>
      </c>
      <c r="B166" s="75" t="str">
        <f>INDEX('FY15 DataDump'!$A$2:$H$5000, MATCH('FY15 Individual Analysis'!A166, 'FY15 DataDump'!$C$2:$C$5000, 0), MATCH('FY15 DataDump'!$B$1, 'FY15 DataDump'!$A$1:$H$1))</f>
        <v>SPECIAL SANDWICH</v>
      </c>
      <c r="C166" s="75" t="str">
        <f>INDEX('FY15 DataDump'!$A$2:$H$5000, MATCH('FY15 Individual Analysis'!A166, 'FY15 DataDump'!$C$2:$C$5000, 0), MATCH('FY15 DataDump'!$D$1, 'FY15 DataDump'!$A$1:$H$1))</f>
        <v>Autobahn</v>
      </c>
      <c r="D166" s="27">
        <f>SUMIFS('FY15 DataDump'!$E$2:$E$5000, 'FY15 DataDump'!$C$2:$C$5000, 'FY15 Individual Analysis'!$A166, 'FY15 DataDump'!$H$2:$H$5000, D$2)</f>
        <v>0</v>
      </c>
      <c r="E166" s="27">
        <f>SUMIFS('FY15 DataDump'!$E$2:$E$5000, 'FY15 DataDump'!$C$2:$C$5000, 'FY15 Individual Analysis'!$A166, 'FY15 DataDump'!$H$2:$H$5000, E$2)</f>
        <v>0</v>
      </c>
      <c r="F166" s="27">
        <f>SUMIFS('FY15 DataDump'!$E$2:$E$5000, 'FY15 DataDump'!$C$2:$C$5000, 'FY15 Individual Analysis'!$A166, 'FY15 DataDump'!$H$2:$H$5000, F$2)</f>
        <v>0</v>
      </c>
      <c r="G166" s="27">
        <f>SUMIFS('FY15 DataDump'!$E$2:$E$5000, 'FY15 DataDump'!$C$2:$C$5000, 'FY15 Individual Analysis'!$A166, 'FY15 DataDump'!$H$2:$H$5000, G$2)</f>
        <v>0</v>
      </c>
      <c r="H166" s="27">
        <f>SUMIFS('FY15 DataDump'!$E$2:$E$5000, 'FY15 DataDump'!$C$2:$C$5000, 'FY15 Individual Analysis'!$A166, 'FY15 DataDump'!$H$2:$H$5000, H$2)</f>
        <v>6</v>
      </c>
      <c r="I166" s="27">
        <f>SUMIFS('FY15 DataDump'!$E$2:$E$5000, 'FY15 DataDump'!$C$2:$C$5000, 'FY15 Individual Analysis'!$A166, 'FY15 DataDump'!$H$2:$H$5000, I$2)</f>
        <v>10</v>
      </c>
      <c r="J166" s="27">
        <f>SUMIFS('FY15 DataDump'!$E$2:$E$5000, 'FY15 DataDump'!$C$2:$C$5000, 'FY15 Individual Analysis'!$A166, 'FY15 DataDump'!$H$2:$H$5000, J$2)</f>
        <v>19</v>
      </c>
      <c r="K166" s="27">
        <f>SUMIFS('FY15 DataDump'!$E$2:$E$5000, 'FY15 DataDump'!$C$2:$C$5000, 'FY15 Individual Analysis'!$A166, 'FY15 DataDump'!$H$2:$H$5000, K$2)</f>
        <v>36</v>
      </c>
      <c r="L166" s="27">
        <f>SUMIFS('FY15 DataDump'!$E$2:$E$5000, 'FY15 DataDump'!$C$2:$C$5000, 'FY15 Individual Analysis'!$A166, 'FY15 DataDump'!$H$2:$H$5000, L$2)</f>
        <v>0</v>
      </c>
      <c r="M166" s="27">
        <f>SUMIFS('FY15 DataDump'!$E$2:$E$5000, 'FY15 DataDump'!$C$2:$C$5000, 'FY15 Individual Analysis'!$A166, 'FY15 DataDump'!$H$2:$H$5000, M$2)</f>
        <v>0</v>
      </c>
      <c r="N166" s="27">
        <f>SUMIFS('FY15 DataDump'!$E$2:$E$5000, 'FY15 DataDump'!$C$2:$C$5000, 'FY15 Individual Analysis'!$A166, 'FY15 DataDump'!$H$2:$H$5000, N$2)</f>
        <v>0</v>
      </c>
      <c r="O166" s="27">
        <f>SUMIFS('FY15 DataDump'!$E$2:$E$5000, 'FY15 DataDump'!$C$2:$C$5000, 'FY15 Individual Analysis'!$A166, 'FY15 DataDump'!$H$2:$H$5000, O$2)</f>
        <v>0</v>
      </c>
      <c r="P166" s="27">
        <f t="shared" si="45"/>
        <v>71</v>
      </c>
      <c r="Q166" s="108">
        <f t="shared" si="44"/>
        <v>3.6853633975936136E-4</v>
      </c>
      <c r="S166" s="20">
        <f t="shared" si="32"/>
        <v>0</v>
      </c>
      <c r="T166" s="21">
        <f t="shared" si="33"/>
        <v>0</v>
      </c>
      <c r="U166" s="21">
        <f t="shared" si="34"/>
        <v>0</v>
      </c>
      <c r="V166" s="21">
        <f t="shared" si="35"/>
        <v>0</v>
      </c>
      <c r="W166" s="21">
        <f t="shared" si="36"/>
        <v>7.2</v>
      </c>
      <c r="X166" s="21">
        <f t="shared" si="37"/>
        <v>12.000000000000002</v>
      </c>
      <c r="Y166" s="21">
        <f t="shared" si="38"/>
        <v>22.799999999999997</v>
      </c>
      <c r="Z166" s="21">
        <f t="shared" si="39"/>
        <v>43.2</v>
      </c>
      <c r="AA166" s="21">
        <f t="shared" si="40"/>
        <v>0</v>
      </c>
      <c r="AB166" s="21">
        <f t="shared" si="41"/>
        <v>0</v>
      </c>
      <c r="AC166" s="21">
        <f t="shared" si="42"/>
        <v>0</v>
      </c>
      <c r="AD166" s="24">
        <f t="shared" si="43"/>
        <v>0</v>
      </c>
      <c r="AF166" s="15">
        <f t="shared" si="31"/>
        <v>85.2</v>
      </c>
    </row>
    <row r="167" spans="1:32" x14ac:dyDescent="0.25">
      <c r="A167" s="75">
        <v>1580</v>
      </c>
      <c r="B167" s="75" t="str">
        <f>INDEX('FY15 DataDump'!$A$2:$H$5000, MATCH('FY15 Individual Analysis'!A167, 'FY15 DataDump'!$C$2:$C$5000, 0), MATCH('FY15 DataDump'!$B$1, 'FY15 DataDump'!$A$1:$H$1))</f>
        <v>SPECIAL SANDWICH</v>
      </c>
      <c r="C167" s="75" t="str">
        <f>INDEX('FY15 DataDump'!$A$2:$H$5000, MATCH('FY15 Individual Analysis'!A167, 'FY15 DataDump'!$C$2:$C$5000, 0), MATCH('FY15 DataDump'!$D$1, 'FY15 DataDump'!$A$1:$H$1))</f>
        <v>Fremont Rx</v>
      </c>
      <c r="D167" s="27">
        <f>SUMIFS('FY15 DataDump'!$E$2:$E$5000, 'FY15 DataDump'!$C$2:$C$5000, 'FY15 Individual Analysis'!$A167, 'FY15 DataDump'!$H$2:$H$5000, D$2)</f>
        <v>0</v>
      </c>
      <c r="E167" s="27">
        <f>SUMIFS('FY15 DataDump'!$E$2:$E$5000, 'FY15 DataDump'!$C$2:$C$5000, 'FY15 Individual Analysis'!$A167, 'FY15 DataDump'!$H$2:$H$5000, E$2)</f>
        <v>0</v>
      </c>
      <c r="F167" s="27">
        <f>SUMIFS('FY15 DataDump'!$E$2:$E$5000, 'FY15 DataDump'!$C$2:$C$5000, 'FY15 Individual Analysis'!$A167, 'FY15 DataDump'!$H$2:$H$5000, F$2)</f>
        <v>0</v>
      </c>
      <c r="G167" s="27">
        <f>SUMIFS('FY15 DataDump'!$E$2:$E$5000, 'FY15 DataDump'!$C$2:$C$5000, 'FY15 Individual Analysis'!$A167, 'FY15 DataDump'!$H$2:$H$5000, G$2)</f>
        <v>0</v>
      </c>
      <c r="H167" s="27">
        <f>SUMIFS('FY15 DataDump'!$E$2:$E$5000, 'FY15 DataDump'!$C$2:$C$5000, 'FY15 Individual Analysis'!$A167, 'FY15 DataDump'!$H$2:$H$5000, H$2)</f>
        <v>13</v>
      </c>
      <c r="I167" s="27">
        <f>SUMIFS('FY15 DataDump'!$E$2:$E$5000, 'FY15 DataDump'!$C$2:$C$5000, 'FY15 Individual Analysis'!$A167, 'FY15 DataDump'!$H$2:$H$5000, I$2)</f>
        <v>23</v>
      </c>
      <c r="J167" s="27">
        <f>SUMIFS('FY15 DataDump'!$E$2:$E$5000, 'FY15 DataDump'!$C$2:$C$5000, 'FY15 Individual Analysis'!$A167, 'FY15 DataDump'!$H$2:$H$5000, J$2)</f>
        <v>45</v>
      </c>
      <c r="K167" s="27">
        <f>SUMIFS('FY15 DataDump'!$E$2:$E$5000, 'FY15 DataDump'!$C$2:$C$5000, 'FY15 Individual Analysis'!$A167, 'FY15 DataDump'!$H$2:$H$5000, K$2)</f>
        <v>33</v>
      </c>
      <c r="L167" s="27">
        <f>SUMIFS('FY15 DataDump'!$E$2:$E$5000, 'FY15 DataDump'!$C$2:$C$5000, 'FY15 Individual Analysis'!$A167, 'FY15 DataDump'!$H$2:$H$5000, L$2)</f>
        <v>36</v>
      </c>
      <c r="M167" s="27">
        <f>SUMIFS('FY15 DataDump'!$E$2:$E$5000, 'FY15 DataDump'!$C$2:$C$5000, 'FY15 Individual Analysis'!$A167, 'FY15 DataDump'!$H$2:$H$5000, M$2)</f>
        <v>50</v>
      </c>
      <c r="N167" s="27">
        <f>SUMIFS('FY15 DataDump'!$E$2:$E$5000, 'FY15 DataDump'!$C$2:$C$5000, 'FY15 Individual Analysis'!$A167, 'FY15 DataDump'!$H$2:$H$5000, N$2)</f>
        <v>44</v>
      </c>
      <c r="O167" s="27">
        <f>SUMIFS('FY15 DataDump'!$E$2:$E$5000, 'FY15 DataDump'!$C$2:$C$5000, 'FY15 Individual Analysis'!$A167, 'FY15 DataDump'!$H$2:$H$5000, O$2)</f>
        <v>27</v>
      </c>
      <c r="P167" s="27">
        <f t="shared" si="45"/>
        <v>271</v>
      </c>
      <c r="Q167" s="108">
        <f t="shared" si="44"/>
        <v>1.4066668742927736E-3</v>
      </c>
      <c r="S167" s="20">
        <f t="shared" si="32"/>
        <v>0</v>
      </c>
      <c r="T167" s="21">
        <f t="shared" si="33"/>
        <v>0</v>
      </c>
      <c r="U167" s="21">
        <f t="shared" si="34"/>
        <v>0</v>
      </c>
      <c r="V167" s="21">
        <f t="shared" si="35"/>
        <v>0</v>
      </c>
      <c r="W167" s="21">
        <f t="shared" si="36"/>
        <v>15.6</v>
      </c>
      <c r="X167" s="21">
        <f t="shared" si="37"/>
        <v>27.6</v>
      </c>
      <c r="Y167" s="21">
        <f t="shared" si="38"/>
        <v>54</v>
      </c>
      <c r="Z167" s="21">
        <f t="shared" si="39"/>
        <v>39.6</v>
      </c>
      <c r="AA167" s="21">
        <f t="shared" si="40"/>
        <v>43.2</v>
      </c>
      <c r="AB167" s="21">
        <f t="shared" si="41"/>
        <v>60</v>
      </c>
      <c r="AC167" s="21">
        <f t="shared" si="42"/>
        <v>52.8</v>
      </c>
      <c r="AD167" s="24">
        <f t="shared" si="43"/>
        <v>32.4</v>
      </c>
      <c r="AF167" s="15">
        <f t="shared" si="31"/>
        <v>325.2</v>
      </c>
    </row>
    <row r="168" spans="1:32" x14ac:dyDescent="0.25">
      <c r="A168" s="75">
        <v>1583</v>
      </c>
      <c r="B168" s="75" t="str">
        <f>INDEX('FY15 DataDump'!$A$2:$H$5000, MATCH('FY15 Individual Analysis'!A168, 'FY15 DataDump'!$C$2:$C$5000, 0), MATCH('FY15 DataDump'!$B$1, 'FY15 DataDump'!$A$1:$H$1))</f>
        <v>SPECIAL SANDWICH</v>
      </c>
      <c r="C168" s="75" t="str">
        <f>INDEX('FY15 DataDump'!$A$2:$H$5000, MATCH('FY15 Individual Analysis'!A168, 'FY15 DataDump'!$C$2:$C$5000, 0), MATCH('FY15 DataDump'!$D$1, 'FY15 DataDump'!$A$1:$H$1))</f>
        <v>El Compadre</v>
      </c>
      <c r="D168" s="27">
        <f>SUMIFS('FY15 DataDump'!$E$2:$E$5000, 'FY15 DataDump'!$C$2:$C$5000, 'FY15 Individual Analysis'!$A168, 'FY15 DataDump'!$H$2:$H$5000, D$2)</f>
        <v>0</v>
      </c>
      <c r="E168" s="27">
        <f>SUMIFS('FY15 DataDump'!$E$2:$E$5000, 'FY15 DataDump'!$C$2:$C$5000, 'FY15 Individual Analysis'!$A168, 'FY15 DataDump'!$H$2:$H$5000, E$2)</f>
        <v>0</v>
      </c>
      <c r="F168" s="27">
        <f>SUMIFS('FY15 DataDump'!$E$2:$E$5000, 'FY15 DataDump'!$C$2:$C$5000, 'FY15 Individual Analysis'!$A168, 'FY15 DataDump'!$H$2:$H$5000, F$2)</f>
        <v>0</v>
      </c>
      <c r="G168" s="27">
        <f>SUMIFS('FY15 DataDump'!$E$2:$E$5000, 'FY15 DataDump'!$C$2:$C$5000, 'FY15 Individual Analysis'!$A168, 'FY15 DataDump'!$H$2:$H$5000, G$2)</f>
        <v>0</v>
      </c>
      <c r="H168" s="27">
        <f>SUMIFS('FY15 DataDump'!$E$2:$E$5000, 'FY15 DataDump'!$C$2:$C$5000, 'FY15 Individual Analysis'!$A168, 'FY15 DataDump'!$H$2:$H$5000, H$2)</f>
        <v>0</v>
      </c>
      <c r="I168" s="27">
        <f>SUMIFS('FY15 DataDump'!$E$2:$E$5000, 'FY15 DataDump'!$C$2:$C$5000, 'FY15 Individual Analysis'!$A168, 'FY15 DataDump'!$H$2:$H$5000, I$2)</f>
        <v>2</v>
      </c>
      <c r="J168" s="27">
        <f>SUMIFS('FY15 DataDump'!$E$2:$E$5000, 'FY15 DataDump'!$C$2:$C$5000, 'FY15 Individual Analysis'!$A168, 'FY15 DataDump'!$H$2:$H$5000, J$2)</f>
        <v>5</v>
      </c>
      <c r="K168" s="27">
        <f>SUMIFS('FY15 DataDump'!$E$2:$E$5000, 'FY15 DataDump'!$C$2:$C$5000, 'FY15 Individual Analysis'!$A168, 'FY15 DataDump'!$H$2:$H$5000, K$2)</f>
        <v>23</v>
      </c>
      <c r="L168" s="27">
        <f>SUMIFS('FY15 DataDump'!$E$2:$E$5000, 'FY15 DataDump'!$C$2:$C$5000, 'FY15 Individual Analysis'!$A168, 'FY15 DataDump'!$H$2:$H$5000, L$2)</f>
        <v>21</v>
      </c>
      <c r="M168" s="27">
        <f>SUMIFS('FY15 DataDump'!$E$2:$E$5000, 'FY15 DataDump'!$C$2:$C$5000, 'FY15 Individual Analysis'!$A168, 'FY15 DataDump'!$H$2:$H$5000, M$2)</f>
        <v>36</v>
      </c>
      <c r="N168" s="27">
        <f>SUMIFS('FY15 DataDump'!$E$2:$E$5000, 'FY15 DataDump'!$C$2:$C$5000, 'FY15 Individual Analysis'!$A168, 'FY15 DataDump'!$H$2:$H$5000, N$2)</f>
        <v>46</v>
      </c>
      <c r="O168" s="27">
        <f>SUMIFS('FY15 DataDump'!$E$2:$E$5000, 'FY15 DataDump'!$C$2:$C$5000, 'FY15 Individual Analysis'!$A168, 'FY15 DataDump'!$H$2:$H$5000, O$2)</f>
        <v>30</v>
      </c>
      <c r="P168" s="27">
        <f t="shared" si="45"/>
        <v>163</v>
      </c>
      <c r="Q168" s="108">
        <f t="shared" si="44"/>
        <v>8.4607638564473096E-4</v>
      </c>
      <c r="S168" s="20">
        <f t="shared" si="32"/>
        <v>0</v>
      </c>
      <c r="T168" s="21">
        <f t="shared" si="33"/>
        <v>0</v>
      </c>
      <c r="U168" s="21">
        <f t="shared" si="34"/>
        <v>0</v>
      </c>
      <c r="V168" s="21">
        <f t="shared" si="35"/>
        <v>0</v>
      </c>
      <c r="W168" s="21">
        <f t="shared" si="36"/>
        <v>0</v>
      </c>
      <c r="X168" s="21">
        <f t="shared" si="37"/>
        <v>2.4</v>
      </c>
      <c r="Y168" s="21">
        <f t="shared" si="38"/>
        <v>6</v>
      </c>
      <c r="Z168" s="21">
        <f t="shared" si="39"/>
        <v>27.599999999999998</v>
      </c>
      <c r="AA168" s="21">
        <f t="shared" si="40"/>
        <v>25.2</v>
      </c>
      <c r="AB168" s="21">
        <f t="shared" si="41"/>
        <v>43.199999999999996</v>
      </c>
      <c r="AC168" s="21">
        <f t="shared" si="42"/>
        <v>55.199999999999996</v>
      </c>
      <c r="AD168" s="24">
        <f t="shared" si="43"/>
        <v>36</v>
      </c>
      <c r="AF168" s="15">
        <f t="shared" si="31"/>
        <v>195.6</v>
      </c>
    </row>
    <row r="169" spans="1:32" x14ac:dyDescent="0.25">
      <c r="A169" s="75">
        <v>1585</v>
      </c>
      <c r="B169" s="75" t="str">
        <f>INDEX('FY15 DataDump'!$A$2:$H$5000, MATCH('FY15 Individual Analysis'!A169, 'FY15 DataDump'!$C$2:$C$5000, 0), MATCH('FY15 DataDump'!$B$1, 'FY15 DataDump'!$A$1:$H$1))</f>
        <v>SPECIAL SANDWICH</v>
      </c>
      <c r="C169" s="75" t="str">
        <f>INDEX('FY15 DataDump'!$A$2:$H$5000, MATCH('FY15 Individual Analysis'!A169, 'FY15 DataDump'!$C$2:$C$5000, 0), MATCH('FY15 DataDump'!$D$1, 'FY15 DataDump'!$A$1:$H$1))</f>
        <v>Blackened Tofu Sandwich</v>
      </c>
      <c r="D169" s="27">
        <f>SUMIFS('FY15 DataDump'!$E$2:$E$5000, 'FY15 DataDump'!$C$2:$C$5000, 'FY15 Individual Analysis'!$A169, 'FY15 DataDump'!$H$2:$H$5000, D$2)</f>
        <v>0</v>
      </c>
      <c r="E169" s="27">
        <f>SUMIFS('FY15 DataDump'!$E$2:$E$5000, 'FY15 DataDump'!$C$2:$C$5000, 'FY15 Individual Analysis'!$A169, 'FY15 DataDump'!$H$2:$H$5000, E$2)</f>
        <v>0</v>
      </c>
      <c r="F169" s="27">
        <f>SUMIFS('FY15 DataDump'!$E$2:$E$5000, 'FY15 DataDump'!$C$2:$C$5000, 'FY15 Individual Analysis'!$A169, 'FY15 DataDump'!$H$2:$H$5000, F$2)</f>
        <v>0</v>
      </c>
      <c r="G169" s="27">
        <f>SUMIFS('FY15 DataDump'!$E$2:$E$5000, 'FY15 DataDump'!$C$2:$C$5000, 'FY15 Individual Analysis'!$A169, 'FY15 DataDump'!$H$2:$H$5000, G$2)</f>
        <v>0</v>
      </c>
      <c r="H169" s="27">
        <f>SUMIFS('FY15 DataDump'!$E$2:$E$5000, 'FY15 DataDump'!$C$2:$C$5000, 'FY15 Individual Analysis'!$A169, 'FY15 DataDump'!$H$2:$H$5000, H$2)</f>
        <v>0</v>
      </c>
      <c r="I169" s="27">
        <f>SUMIFS('FY15 DataDump'!$E$2:$E$5000, 'FY15 DataDump'!$C$2:$C$5000, 'FY15 Individual Analysis'!$A169, 'FY15 DataDump'!$H$2:$H$5000, I$2)</f>
        <v>0</v>
      </c>
      <c r="J169" s="27">
        <f>SUMIFS('FY15 DataDump'!$E$2:$E$5000, 'FY15 DataDump'!$C$2:$C$5000, 'FY15 Individual Analysis'!$A169, 'FY15 DataDump'!$H$2:$H$5000, J$2)</f>
        <v>0</v>
      </c>
      <c r="K169" s="27">
        <f>SUMIFS('FY15 DataDump'!$E$2:$E$5000, 'FY15 DataDump'!$C$2:$C$5000, 'FY15 Individual Analysis'!$A169, 'FY15 DataDump'!$H$2:$H$5000, K$2)</f>
        <v>0</v>
      </c>
      <c r="L169" s="27">
        <f>SUMIFS('FY15 DataDump'!$E$2:$E$5000, 'FY15 DataDump'!$C$2:$C$5000, 'FY15 Individual Analysis'!$A169, 'FY15 DataDump'!$H$2:$H$5000, L$2)</f>
        <v>0</v>
      </c>
      <c r="M169" s="27">
        <f>SUMIFS('FY15 DataDump'!$E$2:$E$5000, 'FY15 DataDump'!$C$2:$C$5000, 'FY15 Individual Analysis'!$A169, 'FY15 DataDump'!$H$2:$H$5000, M$2)</f>
        <v>6</v>
      </c>
      <c r="N169" s="27">
        <f>SUMIFS('FY15 DataDump'!$E$2:$E$5000, 'FY15 DataDump'!$C$2:$C$5000, 'FY15 Individual Analysis'!$A169, 'FY15 DataDump'!$H$2:$H$5000, N$2)</f>
        <v>35</v>
      </c>
      <c r="O169" s="27">
        <f>SUMIFS('FY15 DataDump'!$E$2:$E$5000, 'FY15 DataDump'!$C$2:$C$5000, 'FY15 Individual Analysis'!$A169, 'FY15 DataDump'!$H$2:$H$5000, O$2)</f>
        <v>24</v>
      </c>
      <c r="P169" s="27">
        <f t="shared" si="45"/>
        <v>65</v>
      </c>
      <c r="Q169" s="108">
        <f t="shared" si="44"/>
        <v>3.3739242372335897E-4</v>
      </c>
      <c r="S169" s="20">
        <f t="shared" si="32"/>
        <v>0</v>
      </c>
      <c r="T169" s="21">
        <f t="shared" si="33"/>
        <v>0</v>
      </c>
      <c r="U169" s="21">
        <f t="shared" si="34"/>
        <v>0</v>
      </c>
      <c r="V169" s="21">
        <f t="shared" si="35"/>
        <v>0</v>
      </c>
      <c r="W169" s="21">
        <f t="shared" si="36"/>
        <v>0</v>
      </c>
      <c r="X169" s="21">
        <f t="shared" si="37"/>
        <v>0</v>
      </c>
      <c r="Y169" s="21">
        <f t="shared" si="38"/>
        <v>0</v>
      </c>
      <c r="Z169" s="21">
        <f t="shared" si="39"/>
        <v>0</v>
      </c>
      <c r="AA169" s="21">
        <f t="shared" si="40"/>
        <v>0</v>
      </c>
      <c r="AB169" s="21">
        <f t="shared" si="41"/>
        <v>7.2</v>
      </c>
      <c r="AC169" s="21">
        <f t="shared" si="42"/>
        <v>42</v>
      </c>
      <c r="AD169" s="24">
        <f t="shared" si="43"/>
        <v>28.8</v>
      </c>
      <c r="AF169" s="15">
        <f t="shared" si="31"/>
        <v>78</v>
      </c>
    </row>
    <row r="170" spans="1:32" x14ac:dyDescent="0.25">
      <c r="A170" s="75">
        <v>1701</v>
      </c>
      <c r="B170" s="75" t="str">
        <f>INDEX('FY15 DataDump'!$A$2:$H$5000, MATCH('FY15 Individual Analysis'!A170, 'FY15 DataDump'!$C$2:$C$5000, 0), MATCH('FY15 DataDump'!$B$1, 'FY15 DataDump'!$A$1:$H$1))</f>
        <v>BAKED GOODS</v>
      </c>
      <c r="C170" s="75" t="str">
        <f>INDEX('FY15 DataDump'!$A$2:$H$5000, MATCH('FY15 Individual Analysis'!A170, 'FY15 DataDump'!$C$2:$C$5000, 0), MATCH('FY15 DataDump'!$D$1, 'FY15 DataDump'!$A$1:$H$1))</f>
        <v>BAGELS</v>
      </c>
      <c r="D170" s="27">
        <f>SUMIFS('FY15 DataDump'!$E$2:$E$5000, 'FY15 DataDump'!$C$2:$C$5000, 'FY15 Individual Analysis'!$A170, 'FY15 DataDump'!$H$2:$H$5000, D$2)</f>
        <v>288</v>
      </c>
      <c r="E170" s="27">
        <f>SUMIFS('FY15 DataDump'!$E$2:$E$5000, 'FY15 DataDump'!$C$2:$C$5000, 'FY15 Individual Analysis'!$A170, 'FY15 DataDump'!$H$2:$H$5000, E$2)</f>
        <v>281</v>
      </c>
      <c r="F170" s="27">
        <f>SUMIFS('FY15 DataDump'!$E$2:$E$5000, 'FY15 DataDump'!$C$2:$C$5000, 'FY15 Individual Analysis'!$A170, 'FY15 DataDump'!$H$2:$H$5000, F$2)</f>
        <v>287</v>
      </c>
      <c r="G170" s="27">
        <f>SUMIFS('FY15 DataDump'!$E$2:$E$5000, 'FY15 DataDump'!$C$2:$C$5000, 'FY15 Individual Analysis'!$A170, 'FY15 DataDump'!$H$2:$H$5000, G$2)</f>
        <v>685</v>
      </c>
      <c r="H170" s="27">
        <f>SUMIFS('FY15 DataDump'!$E$2:$E$5000, 'FY15 DataDump'!$C$2:$C$5000, 'FY15 Individual Analysis'!$A170, 'FY15 DataDump'!$H$2:$H$5000, H$2)</f>
        <v>483</v>
      </c>
      <c r="I170" s="27">
        <f>SUMIFS('FY15 DataDump'!$E$2:$E$5000, 'FY15 DataDump'!$C$2:$C$5000, 'FY15 Individual Analysis'!$A170, 'FY15 DataDump'!$H$2:$H$5000, I$2)</f>
        <v>336</v>
      </c>
      <c r="J170" s="27">
        <f>SUMIFS('FY15 DataDump'!$E$2:$E$5000, 'FY15 DataDump'!$C$2:$C$5000, 'FY15 Individual Analysis'!$A170, 'FY15 DataDump'!$H$2:$H$5000, J$2)</f>
        <v>534</v>
      </c>
      <c r="K170" s="27">
        <f>SUMIFS('FY15 DataDump'!$E$2:$E$5000, 'FY15 DataDump'!$C$2:$C$5000, 'FY15 Individual Analysis'!$A170, 'FY15 DataDump'!$H$2:$H$5000, K$2)</f>
        <v>529</v>
      </c>
      <c r="L170" s="27">
        <f>SUMIFS('FY15 DataDump'!$E$2:$E$5000, 'FY15 DataDump'!$C$2:$C$5000, 'FY15 Individual Analysis'!$A170, 'FY15 DataDump'!$H$2:$H$5000, L$2)</f>
        <v>475</v>
      </c>
      <c r="M170" s="27">
        <f>SUMIFS('FY15 DataDump'!$E$2:$E$5000, 'FY15 DataDump'!$C$2:$C$5000, 'FY15 Individual Analysis'!$A170, 'FY15 DataDump'!$H$2:$H$5000, M$2)</f>
        <v>573</v>
      </c>
      <c r="N170" s="27">
        <f>SUMIFS('FY15 DataDump'!$E$2:$E$5000, 'FY15 DataDump'!$C$2:$C$5000, 'FY15 Individual Analysis'!$A170, 'FY15 DataDump'!$H$2:$H$5000, N$2)</f>
        <v>537</v>
      </c>
      <c r="O170" s="27">
        <f>SUMIFS('FY15 DataDump'!$E$2:$E$5000, 'FY15 DataDump'!$C$2:$C$5000, 'FY15 Individual Analysis'!$A170, 'FY15 DataDump'!$H$2:$H$5000, O$2)</f>
        <v>477</v>
      </c>
      <c r="P170" s="27">
        <f t="shared" si="45"/>
        <v>5485</v>
      </c>
      <c r="Q170" s="108">
        <f t="shared" si="44"/>
        <v>2.8470729909578829E-2</v>
      </c>
      <c r="S170" s="20">
        <f t="shared" si="32"/>
        <v>345.6</v>
      </c>
      <c r="T170" s="21">
        <f t="shared" si="33"/>
        <v>337.2</v>
      </c>
      <c r="U170" s="21">
        <f t="shared" si="34"/>
        <v>344.4</v>
      </c>
      <c r="V170" s="21">
        <f t="shared" si="35"/>
        <v>822</v>
      </c>
      <c r="W170" s="21">
        <f t="shared" si="36"/>
        <v>579.59999999999991</v>
      </c>
      <c r="X170" s="21">
        <f t="shared" si="37"/>
        <v>403.2</v>
      </c>
      <c r="Y170" s="21">
        <f t="shared" si="38"/>
        <v>640.79999999999995</v>
      </c>
      <c r="Z170" s="21">
        <f t="shared" si="39"/>
        <v>634.80000000000007</v>
      </c>
      <c r="AA170" s="21">
        <f t="shared" si="40"/>
        <v>570</v>
      </c>
      <c r="AB170" s="21">
        <f t="shared" si="41"/>
        <v>687.6</v>
      </c>
      <c r="AC170" s="21">
        <f t="shared" si="42"/>
        <v>644.4</v>
      </c>
      <c r="AD170" s="24">
        <f t="shared" si="43"/>
        <v>572.4</v>
      </c>
      <c r="AF170" s="15">
        <f t="shared" si="31"/>
        <v>6582</v>
      </c>
    </row>
    <row r="171" spans="1:32" x14ac:dyDescent="0.25">
      <c r="A171" s="75">
        <v>1712</v>
      </c>
      <c r="B171" s="75" t="str">
        <f>INDEX('FY15 DataDump'!$A$2:$H$5000, MATCH('FY15 Individual Analysis'!A171, 'FY15 DataDump'!$C$2:$C$5000, 0), MATCH('FY15 DataDump'!$B$1, 'FY15 DataDump'!$A$1:$H$1))</f>
        <v>BAKED GOODS</v>
      </c>
      <c r="C171" s="75" t="str">
        <f>INDEX('FY15 DataDump'!$A$2:$H$5000, MATCH('FY15 Individual Analysis'!A171, 'FY15 DataDump'!$C$2:$C$5000, 0), MATCH('FY15 DataDump'!$D$1, 'FY15 DataDump'!$A$1:$H$1))</f>
        <v>MUFFINS</v>
      </c>
      <c r="D171" s="27">
        <f>SUMIFS('FY15 DataDump'!$E$2:$E$5000, 'FY15 DataDump'!$C$2:$C$5000, 'FY15 Individual Analysis'!$A171, 'FY15 DataDump'!$H$2:$H$5000, D$2)</f>
        <v>226</v>
      </c>
      <c r="E171" s="27">
        <f>SUMIFS('FY15 DataDump'!$E$2:$E$5000, 'FY15 DataDump'!$C$2:$C$5000, 'FY15 Individual Analysis'!$A171, 'FY15 DataDump'!$H$2:$H$5000, E$2)</f>
        <v>206</v>
      </c>
      <c r="F171" s="27">
        <f>SUMIFS('FY15 DataDump'!$E$2:$E$5000, 'FY15 DataDump'!$C$2:$C$5000, 'FY15 Individual Analysis'!$A171, 'FY15 DataDump'!$H$2:$H$5000, F$2)</f>
        <v>187</v>
      </c>
      <c r="G171" s="27">
        <f>SUMIFS('FY15 DataDump'!$E$2:$E$5000, 'FY15 DataDump'!$C$2:$C$5000, 'FY15 Individual Analysis'!$A171, 'FY15 DataDump'!$H$2:$H$5000, G$2)</f>
        <v>357</v>
      </c>
      <c r="H171" s="27">
        <f>SUMIFS('FY15 DataDump'!$E$2:$E$5000, 'FY15 DataDump'!$C$2:$C$5000, 'FY15 Individual Analysis'!$A171, 'FY15 DataDump'!$H$2:$H$5000, H$2)</f>
        <v>248</v>
      </c>
      <c r="I171" s="27">
        <f>SUMIFS('FY15 DataDump'!$E$2:$E$5000, 'FY15 DataDump'!$C$2:$C$5000, 'FY15 Individual Analysis'!$A171, 'FY15 DataDump'!$H$2:$H$5000, I$2)</f>
        <v>143</v>
      </c>
      <c r="J171" s="27">
        <f>SUMIFS('FY15 DataDump'!$E$2:$E$5000, 'FY15 DataDump'!$C$2:$C$5000, 'FY15 Individual Analysis'!$A171, 'FY15 DataDump'!$H$2:$H$5000, J$2)</f>
        <v>275</v>
      </c>
      <c r="K171" s="27">
        <f>SUMIFS('FY15 DataDump'!$E$2:$E$5000, 'FY15 DataDump'!$C$2:$C$5000, 'FY15 Individual Analysis'!$A171, 'FY15 DataDump'!$H$2:$H$5000, K$2)</f>
        <v>268</v>
      </c>
      <c r="L171" s="27">
        <f>SUMIFS('FY15 DataDump'!$E$2:$E$5000, 'FY15 DataDump'!$C$2:$C$5000, 'FY15 Individual Analysis'!$A171, 'FY15 DataDump'!$H$2:$H$5000, L$2)</f>
        <v>227</v>
      </c>
      <c r="M171" s="27">
        <f>SUMIFS('FY15 DataDump'!$E$2:$E$5000, 'FY15 DataDump'!$C$2:$C$5000, 'FY15 Individual Analysis'!$A171, 'FY15 DataDump'!$H$2:$H$5000, M$2)</f>
        <v>290</v>
      </c>
      <c r="N171" s="27">
        <f>SUMIFS('FY15 DataDump'!$E$2:$E$5000, 'FY15 DataDump'!$C$2:$C$5000, 'FY15 Individual Analysis'!$A171, 'FY15 DataDump'!$H$2:$H$5000, N$2)</f>
        <v>279</v>
      </c>
      <c r="O171" s="27">
        <f>SUMIFS('FY15 DataDump'!$E$2:$E$5000, 'FY15 DataDump'!$C$2:$C$5000, 'FY15 Individual Analysis'!$A171, 'FY15 DataDump'!$H$2:$H$5000, O$2)</f>
        <v>211</v>
      </c>
      <c r="P171" s="27">
        <f t="shared" si="45"/>
        <v>2917</v>
      </c>
      <c r="Q171" s="108">
        <f t="shared" si="44"/>
        <v>1.5141133846169818E-2</v>
      </c>
      <c r="S171" s="20">
        <f t="shared" si="32"/>
        <v>271.2</v>
      </c>
      <c r="T171" s="21">
        <f t="shared" si="33"/>
        <v>247.2</v>
      </c>
      <c r="U171" s="21">
        <f t="shared" si="34"/>
        <v>224.39999999999998</v>
      </c>
      <c r="V171" s="21">
        <f t="shared" si="35"/>
        <v>428.4</v>
      </c>
      <c r="W171" s="21">
        <f t="shared" si="36"/>
        <v>297.59999999999997</v>
      </c>
      <c r="X171" s="21">
        <f t="shared" si="37"/>
        <v>171.6</v>
      </c>
      <c r="Y171" s="21">
        <f t="shared" si="38"/>
        <v>330</v>
      </c>
      <c r="Z171" s="21">
        <f t="shared" si="39"/>
        <v>321.60000000000002</v>
      </c>
      <c r="AA171" s="21">
        <f t="shared" si="40"/>
        <v>272.40000000000003</v>
      </c>
      <c r="AB171" s="21">
        <f t="shared" si="41"/>
        <v>348</v>
      </c>
      <c r="AC171" s="21">
        <f t="shared" si="42"/>
        <v>334.8</v>
      </c>
      <c r="AD171" s="24">
        <f t="shared" si="43"/>
        <v>253.2</v>
      </c>
      <c r="AF171" s="15">
        <f t="shared" si="31"/>
        <v>3500.4</v>
      </c>
    </row>
    <row r="172" spans="1:32" x14ac:dyDescent="0.25">
      <c r="A172" s="75">
        <v>1725</v>
      </c>
      <c r="B172" s="75" t="str">
        <f>INDEX('FY15 DataDump'!$A$2:$H$5000, MATCH('FY15 Individual Analysis'!A172, 'FY15 DataDump'!$C$2:$C$5000, 0), MATCH('FY15 DataDump'!$B$1, 'FY15 DataDump'!$A$1:$H$1))</f>
        <v>BAKED GOODS</v>
      </c>
      <c r="C172" s="75" t="str">
        <f>INDEX('FY15 DataDump'!$A$2:$H$5000, MATCH('FY15 Individual Analysis'!A172, 'FY15 DataDump'!$C$2:$C$5000, 0), MATCH('FY15 DataDump'!$D$1, 'FY15 DataDump'!$A$1:$H$1))</f>
        <v>Discount Pastry</v>
      </c>
      <c r="D172" s="27">
        <f>SUMIFS('FY15 DataDump'!$E$2:$E$5000, 'FY15 DataDump'!$C$2:$C$5000, 'FY15 Individual Analysis'!$A172, 'FY15 DataDump'!$H$2:$H$5000, D$2)</f>
        <v>0</v>
      </c>
      <c r="E172" s="27">
        <f>SUMIFS('FY15 DataDump'!$E$2:$E$5000, 'FY15 DataDump'!$C$2:$C$5000, 'FY15 Individual Analysis'!$A172, 'FY15 DataDump'!$H$2:$H$5000, E$2)</f>
        <v>0</v>
      </c>
      <c r="F172" s="27">
        <f>SUMIFS('FY15 DataDump'!$E$2:$E$5000, 'FY15 DataDump'!$C$2:$C$5000, 'FY15 Individual Analysis'!$A172, 'FY15 DataDump'!$H$2:$H$5000, F$2)</f>
        <v>0</v>
      </c>
      <c r="G172" s="27">
        <f>SUMIFS('FY15 DataDump'!$E$2:$E$5000, 'FY15 DataDump'!$C$2:$C$5000, 'FY15 Individual Analysis'!$A172, 'FY15 DataDump'!$H$2:$H$5000, G$2)</f>
        <v>0</v>
      </c>
      <c r="H172" s="27">
        <f>SUMIFS('FY15 DataDump'!$E$2:$E$5000, 'FY15 DataDump'!$C$2:$C$5000, 'FY15 Individual Analysis'!$A172, 'FY15 DataDump'!$H$2:$H$5000, H$2)</f>
        <v>0</v>
      </c>
      <c r="I172" s="27">
        <f>SUMIFS('FY15 DataDump'!$E$2:$E$5000, 'FY15 DataDump'!$C$2:$C$5000, 'FY15 Individual Analysis'!$A172, 'FY15 DataDump'!$H$2:$H$5000, I$2)</f>
        <v>0</v>
      </c>
      <c r="J172" s="27">
        <f>SUMIFS('FY15 DataDump'!$E$2:$E$5000, 'FY15 DataDump'!$C$2:$C$5000, 'FY15 Individual Analysis'!$A172, 'FY15 DataDump'!$H$2:$H$5000, J$2)</f>
        <v>0</v>
      </c>
      <c r="K172" s="27">
        <f>SUMIFS('FY15 DataDump'!$E$2:$E$5000, 'FY15 DataDump'!$C$2:$C$5000, 'FY15 Individual Analysis'!$A172, 'FY15 DataDump'!$H$2:$H$5000, K$2)</f>
        <v>0</v>
      </c>
      <c r="L172" s="27">
        <f>SUMIFS('FY15 DataDump'!$E$2:$E$5000, 'FY15 DataDump'!$C$2:$C$5000, 'FY15 Individual Analysis'!$A172, 'FY15 DataDump'!$H$2:$H$5000, L$2)</f>
        <v>0</v>
      </c>
      <c r="M172" s="27">
        <f>SUMIFS('FY15 DataDump'!$E$2:$E$5000, 'FY15 DataDump'!$C$2:$C$5000, 'FY15 Individual Analysis'!$A172, 'FY15 DataDump'!$H$2:$H$5000, M$2)</f>
        <v>0</v>
      </c>
      <c r="N172" s="27">
        <f>SUMIFS('FY15 DataDump'!$E$2:$E$5000, 'FY15 DataDump'!$C$2:$C$5000, 'FY15 Individual Analysis'!$A172, 'FY15 DataDump'!$H$2:$H$5000, N$2)</f>
        <v>0</v>
      </c>
      <c r="O172" s="27">
        <f>SUMIFS('FY15 DataDump'!$E$2:$E$5000, 'FY15 DataDump'!$C$2:$C$5000, 'FY15 Individual Analysis'!$A172, 'FY15 DataDump'!$H$2:$H$5000, O$2)</f>
        <v>1</v>
      </c>
      <c r="P172" s="27">
        <f t="shared" si="45"/>
        <v>1</v>
      </c>
      <c r="Q172" s="108">
        <f t="shared" si="44"/>
        <v>5.1906526726670609E-6</v>
      </c>
      <c r="S172" s="20">
        <f t="shared" si="32"/>
        <v>0</v>
      </c>
      <c r="T172" s="21">
        <f t="shared" si="33"/>
        <v>0</v>
      </c>
      <c r="U172" s="21">
        <f t="shared" si="34"/>
        <v>0</v>
      </c>
      <c r="V172" s="21">
        <f t="shared" si="35"/>
        <v>0</v>
      </c>
      <c r="W172" s="21">
        <f t="shared" si="36"/>
        <v>0</v>
      </c>
      <c r="X172" s="21">
        <f t="shared" si="37"/>
        <v>0</v>
      </c>
      <c r="Y172" s="21">
        <f t="shared" si="38"/>
        <v>0</v>
      </c>
      <c r="Z172" s="21">
        <f t="shared" si="39"/>
        <v>0</v>
      </c>
      <c r="AA172" s="21">
        <f t="shared" si="40"/>
        <v>0</v>
      </c>
      <c r="AB172" s="21">
        <f t="shared" si="41"/>
        <v>0</v>
      </c>
      <c r="AC172" s="21">
        <f t="shared" si="42"/>
        <v>0</v>
      </c>
      <c r="AD172" s="24">
        <f t="shared" si="43"/>
        <v>1.2</v>
      </c>
      <c r="AF172" s="15">
        <f t="shared" si="31"/>
        <v>1.2</v>
      </c>
    </row>
    <row r="173" spans="1:32" x14ac:dyDescent="0.25">
      <c r="A173" s="75">
        <v>1901</v>
      </c>
      <c r="B173" s="75" t="str">
        <f>INDEX('FY15 DataDump'!$A$2:$H$5000, MATCH('FY15 Individual Analysis'!A173, 'FY15 DataDump'!$C$2:$C$5000, 0), MATCH('FY15 DataDump'!$B$1, 'FY15 DataDump'!$A$1:$H$1))</f>
        <v>HOT MEALS</v>
      </c>
      <c r="C173" s="75" t="str">
        <f>INDEX('FY15 DataDump'!$A$2:$H$5000, MATCH('FY15 Individual Analysis'!A173, 'FY15 DataDump'!$C$2:$C$5000, 0), MATCH('FY15 DataDump'!$D$1, 'FY15 DataDump'!$A$1:$H$1))</f>
        <v>PIZZA</v>
      </c>
      <c r="D173" s="27">
        <f>SUMIFS('FY15 DataDump'!$E$2:$E$5000, 'FY15 DataDump'!$C$2:$C$5000, 'FY15 Individual Analysis'!$A173, 'FY15 DataDump'!$H$2:$H$5000, D$2)</f>
        <v>364</v>
      </c>
      <c r="E173" s="27">
        <f>SUMIFS('FY15 DataDump'!$E$2:$E$5000, 'FY15 DataDump'!$C$2:$C$5000, 'FY15 Individual Analysis'!$A173, 'FY15 DataDump'!$H$2:$H$5000, E$2)</f>
        <v>300</v>
      </c>
      <c r="F173" s="27">
        <f>SUMIFS('FY15 DataDump'!$E$2:$E$5000, 'FY15 DataDump'!$C$2:$C$5000, 'FY15 Individual Analysis'!$A173, 'FY15 DataDump'!$H$2:$H$5000, F$2)</f>
        <v>299</v>
      </c>
      <c r="G173" s="27">
        <f>SUMIFS('FY15 DataDump'!$E$2:$E$5000, 'FY15 DataDump'!$C$2:$C$5000, 'FY15 Individual Analysis'!$A173, 'FY15 DataDump'!$H$2:$H$5000, G$2)</f>
        <v>584</v>
      </c>
      <c r="H173" s="27">
        <f>SUMIFS('FY15 DataDump'!$E$2:$E$5000, 'FY15 DataDump'!$C$2:$C$5000, 'FY15 Individual Analysis'!$A173, 'FY15 DataDump'!$H$2:$H$5000, H$2)</f>
        <v>398</v>
      </c>
      <c r="I173" s="27">
        <f>SUMIFS('FY15 DataDump'!$E$2:$E$5000, 'FY15 DataDump'!$C$2:$C$5000, 'FY15 Individual Analysis'!$A173, 'FY15 DataDump'!$H$2:$H$5000, I$2)</f>
        <v>300</v>
      </c>
      <c r="J173" s="27">
        <f>SUMIFS('FY15 DataDump'!$E$2:$E$5000, 'FY15 DataDump'!$C$2:$C$5000, 'FY15 Individual Analysis'!$A173, 'FY15 DataDump'!$H$2:$H$5000, J$2)</f>
        <v>440</v>
      </c>
      <c r="K173" s="27">
        <f>SUMIFS('FY15 DataDump'!$E$2:$E$5000, 'FY15 DataDump'!$C$2:$C$5000, 'FY15 Individual Analysis'!$A173, 'FY15 DataDump'!$H$2:$H$5000, K$2)</f>
        <v>436</v>
      </c>
      <c r="L173" s="27">
        <f>SUMIFS('FY15 DataDump'!$E$2:$E$5000, 'FY15 DataDump'!$C$2:$C$5000, 'FY15 Individual Analysis'!$A173, 'FY15 DataDump'!$H$2:$H$5000, L$2)</f>
        <v>429</v>
      </c>
      <c r="M173" s="27">
        <f>SUMIFS('FY15 DataDump'!$E$2:$E$5000, 'FY15 DataDump'!$C$2:$C$5000, 'FY15 Individual Analysis'!$A173, 'FY15 DataDump'!$H$2:$H$5000, M$2)</f>
        <v>454</v>
      </c>
      <c r="N173" s="27">
        <f>SUMIFS('FY15 DataDump'!$E$2:$E$5000, 'FY15 DataDump'!$C$2:$C$5000, 'FY15 Individual Analysis'!$A173, 'FY15 DataDump'!$H$2:$H$5000, N$2)</f>
        <v>443</v>
      </c>
      <c r="O173" s="27">
        <f>SUMIFS('FY15 DataDump'!$E$2:$E$5000, 'FY15 DataDump'!$C$2:$C$5000, 'FY15 Individual Analysis'!$A173, 'FY15 DataDump'!$H$2:$H$5000, O$2)</f>
        <v>335</v>
      </c>
      <c r="P173" s="27">
        <f t="shared" si="45"/>
        <v>4782</v>
      </c>
      <c r="Q173" s="108">
        <f t="shared" si="44"/>
        <v>2.4821701080693887E-2</v>
      </c>
      <c r="S173" s="20">
        <f t="shared" si="32"/>
        <v>436.8</v>
      </c>
      <c r="T173" s="21">
        <f t="shared" si="33"/>
        <v>360</v>
      </c>
      <c r="U173" s="21">
        <f t="shared" si="34"/>
        <v>358.79999999999995</v>
      </c>
      <c r="V173" s="21">
        <f t="shared" si="35"/>
        <v>700.8</v>
      </c>
      <c r="W173" s="21">
        <f t="shared" si="36"/>
        <v>477.59999999999997</v>
      </c>
      <c r="X173" s="21">
        <f t="shared" si="37"/>
        <v>360</v>
      </c>
      <c r="Y173" s="21">
        <f t="shared" si="38"/>
        <v>528</v>
      </c>
      <c r="Z173" s="21">
        <f t="shared" si="39"/>
        <v>523.19999999999993</v>
      </c>
      <c r="AA173" s="21">
        <f t="shared" si="40"/>
        <v>514.79999999999995</v>
      </c>
      <c r="AB173" s="21">
        <f t="shared" si="41"/>
        <v>544.79999999999995</v>
      </c>
      <c r="AC173" s="21">
        <f t="shared" si="42"/>
        <v>531.6</v>
      </c>
      <c r="AD173" s="24">
        <f t="shared" si="43"/>
        <v>402</v>
      </c>
      <c r="AF173" s="15">
        <f t="shared" si="31"/>
        <v>5738.4</v>
      </c>
    </row>
    <row r="174" spans="1:32" x14ac:dyDescent="0.25">
      <c r="A174" s="75">
        <v>1902</v>
      </c>
      <c r="B174" s="75" t="str">
        <f>INDEX('FY15 DataDump'!$A$2:$H$5000, MATCH('FY15 Individual Analysis'!A174, 'FY15 DataDump'!$C$2:$C$5000, 0), MATCH('FY15 DataDump'!$B$1, 'FY15 DataDump'!$A$1:$H$1))</f>
        <v>HOT MEALS</v>
      </c>
      <c r="C174" s="75" t="str">
        <f>INDEX('FY15 DataDump'!$A$2:$H$5000, MATCH('FY15 Individual Analysis'!A174, 'FY15 DataDump'!$C$2:$C$5000, 0), MATCH('FY15 DataDump'!$D$1, 'FY15 DataDump'!$A$1:$H$1))</f>
        <v>PIZZA Discount</v>
      </c>
      <c r="D174" s="27">
        <f>SUMIFS('FY15 DataDump'!$E$2:$E$5000, 'FY15 DataDump'!$C$2:$C$5000, 'FY15 Individual Analysis'!$A174, 'FY15 DataDump'!$H$2:$H$5000, D$2)</f>
        <v>0</v>
      </c>
      <c r="E174" s="27">
        <f>SUMIFS('FY15 DataDump'!$E$2:$E$5000, 'FY15 DataDump'!$C$2:$C$5000, 'FY15 Individual Analysis'!$A174, 'FY15 DataDump'!$H$2:$H$5000, E$2)</f>
        <v>0</v>
      </c>
      <c r="F174" s="27">
        <f>SUMIFS('FY15 DataDump'!$E$2:$E$5000, 'FY15 DataDump'!$C$2:$C$5000, 'FY15 Individual Analysis'!$A174, 'FY15 DataDump'!$H$2:$H$5000, F$2)</f>
        <v>0</v>
      </c>
      <c r="G174" s="27">
        <f>SUMIFS('FY15 DataDump'!$E$2:$E$5000, 'FY15 DataDump'!$C$2:$C$5000, 'FY15 Individual Analysis'!$A174, 'FY15 DataDump'!$H$2:$H$5000, G$2)</f>
        <v>0</v>
      </c>
      <c r="H174" s="27">
        <f>SUMIFS('FY15 DataDump'!$E$2:$E$5000, 'FY15 DataDump'!$C$2:$C$5000, 'FY15 Individual Analysis'!$A174, 'FY15 DataDump'!$H$2:$H$5000, H$2)</f>
        <v>0</v>
      </c>
      <c r="I174" s="27">
        <f>SUMIFS('FY15 DataDump'!$E$2:$E$5000, 'FY15 DataDump'!$C$2:$C$5000, 'FY15 Individual Analysis'!$A174, 'FY15 DataDump'!$H$2:$H$5000, I$2)</f>
        <v>0</v>
      </c>
      <c r="J174" s="27">
        <f>SUMIFS('FY15 DataDump'!$E$2:$E$5000, 'FY15 DataDump'!$C$2:$C$5000, 'FY15 Individual Analysis'!$A174, 'FY15 DataDump'!$H$2:$H$5000, J$2)</f>
        <v>0</v>
      </c>
      <c r="K174" s="27">
        <f>SUMIFS('FY15 DataDump'!$E$2:$E$5000, 'FY15 DataDump'!$C$2:$C$5000, 'FY15 Individual Analysis'!$A174, 'FY15 DataDump'!$H$2:$H$5000, K$2)</f>
        <v>0</v>
      </c>
      <c r="L174" s="27">
        <f>SUMIFS('FY15 DataDump'!$E$2:$E$5000, 'FY15 DataDump'!$C$2:$C$5000, 'FY15 Individual Analysis'!$A174, 'FY15 DataDump'!$H$2:$H$5000, L$2)</f>
        <v>0</v>
      </c>
      <c r="M174" s="27">
        <f>SUMIFS('FY15 DataDump'!$E$2:$E$5000, 'FY15 DataDump'!$C$2:$C$5000, 'FY15 Individual Analysis'!$A174, 'FY15 DataDump'!$H$2:$H$5000, M$2)</f>
        <v>0</v>
      </c>
      <c r="N174" s="27">
        <f>SUMIFS('FY15 DataDump'!$E$2:$E$5000, 'FY15 DataDump'!$C$2:$C$5000, 'FY15 Individual Analysis'!$A174, 'FY15 DataDump'!$H$2:$H$5000, N$2)</f>
        <v>0</v>
      </c>
      <c r="O174" s="27">
        <f>SUMIFS('FY15 DataDump'!$E$2:$E$5000, 'FY15 DataDump'!$C$2:$C$5000, 'FY15 Individual Analysis'!$A174, 'FY15 DataDump'!$H$2:$H$5000, O$2)</f>
        <v>9</v>
      </c>
      <c r="P174" s="27">
        <f t="shared" si="45"/>
        <v>9</v>
      </c>
      <c r="Q174" s="108">
        <f t="shared" si="44"/>
        <v>4.6715874054003548E-5</v>
      </c>
      <c r="S174" s="20">
        <f t="shared" si="32"/>
        <v>0</v>
      </c>
      <c r="T174" s="21">
        <f t="shared" si="33"/>
        <v>0</v>
      </c>
      <c r="U174" s="21">
        <f t="shared" si="34"/>
        <v>0</v>
      </c>
      <c r="V174" s="21">
        <f t="shared" si="35"/>
        <v>0</v>
      </c>
      <c r="W174" s="21">
        <f t="shared" si="36"/>
        <v>0</v>
      </c>
      <c r="X174" s="21">
        <f t="shared" si="37"/>
        <v>0</v>
      </c>
      <c r="Y174" s="21">
        <f t="shared" si="38"/>
        <v>0</v>
      </c>
      <c r="Z174" s="21">
        <f t="shared" si="39"/>
        <v>0</v>
      </c>
      <c r="AA174" s="21">
        <f t="shared" si="40"/>
        <v>0</v>
      </c>
      <c r="AB174" s="21">
        <f t="shared" si="41"/>
        <v>0</v>
      </c>
      <c r="AC174" s="21">
        <f t="shared" si="42"/>
        <v>0</v>
      </c>
      <c r="AD174" s="24">
        <f t="shared" si="43"/>
        <v>10.8</v>
      </c>
      <c r="AF174" s="15">
        <f t="shared" si="31"/>
        <v>10.8</v>
      </c>
    </row>
    <row r="175" spans="1:32" x14ac:dyDescent="0.25">
      <c r="A175" s="75">
        <v>1903</v>
      </c>
      <c r="B175" s="75" t="str">
        <f>INDEX('FY15 DataDump'!$A$2:$H$5000, MATCH('FY15 Individual Analysis'!A175, 'FY15 DataDump'!$C$2:$C$5000, 0), MATCH('FY15 DataDump'!$B$1, 'FY15 DataDump'!$A$1:$H$1))</f>
        <v>HOT MEALS</v>
      </c>
      <c r="C175" s="75" t="str">
        <f>INDEX('FY15 DataDump'!$A$2:$H$5000, MATCH('FY15 Individual Analysis'!A175, 'FY15 DataDump'!$C$2:$C$5000, 0), MATCH('FY15 DataDump'!$D$1, 'FY15 DataDump'!$A$1:$H$1))</f>
        <v>SOUP SMALL</v>
      </c>
      <c r="D175" s="27">
        <f>SUMIFS('FY15 DataDump'!$E$2:$E$5000, 'FY15 DataDump'!$C$2:$C$5000, 'FY15 Individual Analysis'!$A175, 'FY15 DataDump'!$H$2:$H$5000, D$2)</f>
        <v>23</v>
      </c>
      <c r="E175" s="27">
        <f>SUMIFS('FY15 DataDump'!$E$2:$E$5000, 'FY15 DataDump'!$C$2:$C$5000, 'FY15 Individual Analysis'!$A175, 'FY15 DataDump'!$H$2:$H$5000, E$2)</f>
        <v>7</v>
      </c>
      <c r="F175" s="27">
        <f>SUMIFS('FY15 DataDump'!$E$2:$E$5000, 'FY15 DataDump'!$C$2:$C$5000, 'FY15 Individual Analysis'!$A175, 'FY15 DataDump'!$H$2:$H$5000, F$2)</f>
        <v>21</v>
      </c>
      <c r="G175" s="27">
        <f>SUMIFS('FY15 DataDump'!$E$2:$E$5000, 'FY15 DataDump'!$C$2:$C$5000, 'FY15 Individual Analysis'!$A175, 'FY15 DataDump'!$H$2:$H$5000, G$2)</f>
        <v>99</v>
      </c>
      <c r="H175" s="27">
        <f>SUMIFS('FY15 DataDump'!$E$2:$E$5000, 'FY15 DataDump'!$C$2:$C$5000, 'FY15 Individual Analysis'!$A175, 'FY15 DataDump'!$H$2:$H$5000, H$2)</f>
        <v>56</v>
      </c>
      <c r="I175" s="27">
        <f>SUMIFS('FY15 DataDump'!$E$2:$E$5000, 'FY15 DataDump'!$C$2:$C$5000, 'FY15 Individual Analysis'!$A175, 'FY15 DataDump'!$H$2:$H$5000, I$2)</f>
        <v>46</v>
      </c>
      <c r="J175" s="27">
        <f>SUMIFS('FY15 DataDump'!$E$2:$E$5000, 'FY15 DataDump'!$C$2:$C$5000, 'FY15 Individual Analysis'!$A175, 'FY15 DataDump'!$H$2:$H$5000, J$2)</f>
        <v>53</v>
      </c>
      <c r="K175" s="27">
        <f>SUMIFS('FY15 DataDump'!$E$2:$E$5000, 'FY15 DataDump'!$C$2:$C$5000, 'FY15 Individual Analysis'!$A175, 'FY15 DataDump'!$H$2:$H$5000, K$2)</f>
        <v>76</v>
      </c>
      <c r="L175" s="27">
        <f>SUMIFS('FY15 DataDump'!$E$2:$E$5000, 'FY15 DataDump'!$C$2:$C$5000, 'FY15 Individual Analysis'!$A175, 'FY15 DataDump'!$H$2:$H$5000, L$2)</f>
        <v>44</v>
      </c>
      <c r="M175" s="27">
        <f>SUMIFS('FY15 DataDump'!$E$2:$E$5000, 'FY15 DataDump'!$C$2:$C$5000, 'FY15 Individual Analysis'!$A175, 'FY15 DataDump'!$H$2:$H$5000, M$2)</f>
        <v>59</v>
      </c>
      <c r="N175" s="27">
        <f>SUMIFS('FY15 DataDump'!$E$2:$E$5000, 'FY15 DataDump'!$C$2:$C$5000, 'FY15 Individual Analysis'!$A175, 'FY15 DataDump'!$H$2:$H$5000, N$2)</f>
        <v>42</v>
      </c>
      <c r="O175" s="27">
        <f>SUMIFS('FY15 DataDump'!$E$2:$E$5000, 'FY15 DataDump'!$C$2:$C$5000, 'FY15 Individual Analysis'!$A175, 'FY15 DataDump'!$H$2:$H$5000, O$2)</f>
        <v>18</v>
      </c>
      <c r="P175" s="27">
        <f t="shared" si="45"/>
        <v>544</v>
      </c>
      <c r="Q175" s="108">
        <f t="shared" si="44"/>
        <v>2.8237150539308811E-3</v>
      </c>
      <c r="S175" s="20">
        <f t="shared" si="32"/>
        <v>27.6</v>
      </c>
      <c r="T175" s="21">
        <f t="shared" si="33"/>
        <v>8.3999999999999986</v>
      </c>
      <c r="U175" s="21">
        <f t="shared" si="34"/>
        <v>25.2</v>
      </c>
      <c r="V175" s="21">
        <f t="shared" si="35"/>
        <v>118.79999999999998</v>
      </c>
      <c r="W175" s="21">
        <f t="shared" si="36"/>
        <v>67.199999999999989</v>
      </c>
      <c r="X175" s="21">
        <f t="shared" si="37"/>
        <v>55.2</v>
      </c>
      <c r="Y175" s="21">
        <f t="shared" si="38"/>
        <v>63.599999999999994</v>
      </c>
      <c r="Z175" s="21">
        <f t="shared" si="39"/>
        <v>91.2</v>
      </c>
      <c r="AA175" s="21">
        <f t="shared" si="40"/>
        <v>52.8</v>
      </c>
      <c r="AB175" s="21">
        <f t="shared" si="41"/>
        <v>70.8</v>
      </c>
      <c r="AC175" s="21">
        <f t="shared" si="42"/>
        <v>50.4</v>
      </c>
      <c r="AD175" s="24">
        <f t="shared" si="43"/>
        <v>21.599999999999998</v>
      </c>
      <c r="AF175" s="15">
        <f t="shared" si="31"/>
        <v>652.79999999999995</v>
      </c>
    </row>
    <row r="176" spans="1:32" x14ac:dyDescent="0.25">
      <c r="A176" s="75">
        <v>1908</v>
      </c>
      <c r="B176" s="75" t="str">
        <f>INDEX('FY15 DataDump'!$A$2:$H$5000, MATCH('FY15 Individual Analysis'!A176, 'FY15 DataDump'!$C$2:$C$5000, 0), MATCH('FY15 DataDump'!$B$1, 'FY15 DataDump'!$A$1:$H$1))</f>
        <v>DAIRY</v>
      </c>
      <c r="C176" s="75" t="str">
        <f>INDEX('FY15 DataDump'!$A$2:$H$5000, MATCH('FY15 Individual Analysis'!A176, 'FY15 DataDump'!$C$2:$C$5000, 0), MATCH('FY15 DataDump'!$D$1, 'FY15 DataDump'!$A$1:$H$1))</f>
        <v>Hard Boiled eggs</v>
      </c>
      <c r="D176" s="27">
        <f>SUMIFS('FY15 DataDump'!$E$2:$E$5000, 'FY15 DataDump'!$C$2:$C$5000, 'FY15 Individual Analysis'!$A176, 'FY15 DataDump'!$H$2:$H$5000, D$2)</f>
        <v>78</v>
      </c>
      <c r="E176" s="27">
        <f>SUMIFS('FY15 DataDump'!$E$2:$E$5000, 'FY15 DataDump'!$C$2:$C$5000, 'FY15 Individual Analysis'!$A176, 'FY15 DataDump'!$H$2:$H$5000, E$2)</f>
        <v>35</v>
      </c>
      <c r="F176" s="27">
        <f>SUMIFS('FY15 DataDump'!$E$2:$E$5000, 'FY15 DataDump'!$C$2:$C$5000, 'FY15 Individual Analysis'!$A176, 'FY15 DataDump'!$H$2:$H$5000, F$2)</f>
        <v>80</v>
      </c>
      <c r="G176" s="27">
        <f>SUMIFS('FY15 DataDump'!$E$2:$E$5000, 'FY15 DataDump'!$C$2:$C$5000, 'FY15 Individual Analysis'!$A176, 'FY15 DataDump'!$H$2:$H$5000, G$2)</f>
        <v>76</v>
      </c>
      <c r="H176" s="27">
        <f>SUMIFS('FY15 DataDump'!$E$2:$E$5000, 'FY15 DataDump'!$C$2:$C$5000, 'FY15 Individual Analysis'!$A176, 'FY15 DataDump'!$H$2:$H$5000, H$2)</f>
        <v>30</v>
      </c>
      <c r="I176" s="27">
        <f>SUMIFS('FY15 DataDump'!$E$2:$E$5000, 'FY15 DataDump'!$C$2:$C$5000, 'FY15 Individual Analysis'!$A176, 'FY15 DataDump'!$H$2:$H$5000, I$2)</f>
        <v>42</v>
      </c>
      <c r="J176" s="27">
        <f>SUMIFS('FY15 DataDump'!$E$2:$E$5000, 'FY15 DataDump'!$C$2:$C$5000, 'FY15 Individual Analysis'!$A176, 'FY15 DataDump'!$H$2:$H$5000, J$2)</f>
        <v>29</v>
      </c>
      <c r="K176" s="27">
        <f>SUMIFS('FY15 DataDump'!$E$2:$E$5000, 'FY15 DataDump'!$C$2:$C$5000, 'FY15 Individual Analysis'!$A176, 'FY15 DataDump'!$H$2:$H$5000, K$2)</f>
        <v>0</v>
      </c>
      <c r="L176" s="27">
        <f>SUMIFS('FY15 DataDump'!$E$2:$E$5000, 'FY15 DataDump'!$C$2:$C$5000, 'FY15 Individual Analysis'!$A176, 'FY15 DataDump'!$H$2:$H$5000, L$2)</f>
        <v>0</v>
      </c>
      <c r="M176" s="27">
        <f>SUMIFS('FY15 DataDump'!$E$2:$E$5000, 'FY15 DataDump'!$C$2:$C$5000, 'FY15 Individual Analysis'!$A176, 'FY15 DataDump'!$H$2:$H$5000, M$2)</f>
        <v>0</v>
      </c>
      <c r="N176" s="27">
        <f>SUMIFS('FY15 DataDump'!$E$2:$E$5000, 'FY15 DataDump'!$C$2:$C$5000, 'FY15 Individual Analysis'!$A176, 'FY15 DataDump'!$H$2:$H$5000, N$2)</f>
        <v>0</v>
      </c>
      <c r="O176" s="27">
        <f>SUMIFS('FY15 DataDump'!$E$2:$E$5000, 'FY15 DataDump'!$C$2:$C$5000, 'FY15 Individual Analysis'!$A176, 'FY15 DataDump'!$H$2:$H$5000, O$2)</f>
        <v>48</v>
      </c>
      <c r="P176" s="27">
        <f t="shared" si="45"/>
        <v>418</v>
      </c>
      <c r="Q176" s="108">
        <f t="shared" si="44"/>
        <v>2.1696928171748317E-3</v>
      </c>
      <c r="S176" s="20">
        <f t="shared" si="32"/>
        <v>93.600000000000009</v>
      </c>
      <c r="T176" s="21">
        <f t="shared" si="33"/>
        <v>42.000000000000007</v>
      </c>
      <c r="U176" s="21">
        <f t="shared" si="34"/>
        <v>96</v>
      </c>
      <c r="V176" s="21">
        <f t="shared" si="35"/>
        <v>91.2</v>
      </c>
      <c r="W176" s="21">
        <f t="shared" si="36"/>
        <v>36</v>
      </c>
      <c r="X176" s="21">
        <f t="shared" si="37"/>
        <v>50.4</v>
      </c>
      <c r="Y176" s="21">
        <f t="shared" si="38"/>
        <v>34.800000000000004</v>
      </c>
      <c r="Z176" s="21">
        <f t="shared" si="39"/>
        <v>0</v>
      </c>
      <c r="AA176" s="21">
        <f t="shared" si="40"/>
        <v>0</v>
      </c>
      <c r="AB176" s="21">
        <f t="shared" si="41"/>
        <v>0</v>
      </c>
      <c r="AC176" s="21">
        <f t="shared" si="42"/>
        <v>0</v>
      </c>
      <c r="AD176" s="24">
        <f t="shared" si="43"/>
        <v>57.6</v>
      </c>
      <c r="AF176" s="15">
        <f t="shared" si="31"/>
        <v>501.6</v>
      </c>
    </row>
    <row r="177" spans="1:32" x14ac:dyDescent="0.25">
      <c r="A177" s="75">
        <v>2127</v>
      </c>
      <c r="B177" s="75" t="str">
        <f>INDEX('FY15 DataDump'!$A$2:$H$5000, MATCH('FY15 Individual Analysis'!A177, 'FY15 DataDump'!$C$2:$C$5000, 0), MATCH('FY15 DataDump'!$B$1, 'FY15 DataDump'!$A$1:$H$1))</f>
        <v>BAKED GOODS</v>
      </c>
      <c r="C177" s="75" t="str">
        <f>INDEX('FY15 DataDump'!$A$2:$H$5000, MATCH('FY15 Individual Analysis'!A177, 'FY15 DataDump'!$C$2:$C$5000, 0), MATCH('FY15 DataDump'!$D$1, 'FY15 DataDump'!$A$1:$H$1))</f>
        <v>Doughnut</v>
      </c>
      <c r="D177" s="27">
        <f>SUMIFS('FY15 DataDump'!$E$2:$E$5000, 'FY15 DataDump'!$C$2:$C$5000, 'FY15 Individual Analysis'!$A177, 'FY15 DataDump'!$H$2:$H$5000, D$2)</f>
        <v>123</v>
      </c>
      <c r="E177" s="27">
        <f>SUMIFS('FY15 DataDump'!$E$2:$E$5000, 'FY15 DataDump'!$C$2:$C$5000, 'FY15 Individual Analysis'!$A177, 'FY15 DataDump'!$H$2:$H$5000, E$2)</f>
        <v>115</v>
      </c>
      <c r="F177" s="27">
        <f>SUMIFS('FY15 DataDump'!$E$2:$E$5000, 'FY15 DataDump'!$C$2:$C$5000, 'FY15 Individual Analysis'!$A177, 'FY15 DataDump'!$H$2:$H$5000, F$2)</f>
        <v>133</v>
      </c>
      <c r="G177" s="27">
        <f>SUMIFS('FY15 DataDump'!$E$2:$E$5000, 'FY15 DataDump'!$C$2:$C$5000, 'FY15 Individual Analysis'!$A177, 'FY15 DataDump'!$H$2:$H$5000, G$2)</f>
        <v>262</v>
      </c>
      <c r="H177" s="27">
        <f>SUMIFS('FY15 DataDump'!$E$2:$E$5000, 'FY15 DataDump'!$C$2:$C$5000, 'FY15 Individual Analysis'!$A177, 'FY15 DataDump'!$H$2:$H$5000, H$2)</f>
        <v>178</v>
      </c>
      <c r="I177" s="27">
        <f>SUMIFS('FY15 DataDump'!$E$2:$E$5000, 'FY15 DataDump'!$C$2:$C$5000, 'FY15 Individual Analysis'!$A177, 'FY15 DataDump'!$H$2:$H$5000, I$2)</f>
        <v>147</v>
      </c>
      <c r="J177" s="27">
        <f>SUMIFS('FY15 DataDump'!$E$2:$E$5000, 'FY15 DataDump'!$C$2:$C$5000, 'FY15 Individual Analysis'!$A177, 'FY15 DataDump'!$H$2:$H$5000, J$2)</f>
        <v>196</v>
      </c>
      <c r="K177" s="27">
        <f>SUMIFS('FY15 DataDump'!$E$2:$E$5000, 'FY15 DataDump'!$C$2:$C$5000, 'FY15 Individual Analysis'!$A177, 'FY15 DataDump'!$H$2:$H$5000, K$2)</f>
        <v>197</v>
      </c>
      <c r="L177" s="27">
        <f>SUMIFS('FY15 DataDump'!$E$2:$E$5000, 'FY15 DataDump'!$C$2:$C$5000, 'FY15 Individual Analysis'!$A177, 'FY15 DataDump'!$H$2:$H$5000, L$2)</f>
        <v>185</v>
      </c>
      <c r="M177" s="27">
        <f>SUMIFS('FY15 DataDump'!$E$2:$E$5000, 'FY15 DataDump'!$C$2:$C$5000, 'FY15 Individual Analysis'!$A177, 'FY15 DataDump'!$H$2:$H$5000, M$2)</f>
        <v>220</v>
      </c>
      <c r="N177" s="27">
        <f>SUMIFS('FY15 DataDump'!$E$2:$E$5000, 'FY15 DataDump'!$C$2:$C$5000, 'FY15 Individual Analysis'!$A177, 'FY15 DataDump'!$H$2:$H$5000, N$2)</f>
        <v>208</v>
      </c>
      <c r="O177" s="27">
        <f>SUMIFS('FY15 DataDump'!$E$2:$E$5000, 'FY15 DataDump'!$C$2:$C$5000, 'FY15 Individual Analysis'!$A177, 'FY15 DataDump'!$H$2:$H$5000, O$2)</f>
        <v>171</v>
      </c>
      <c r="P177" s="27">
        <f t="shared" si="45"/>
        <v>2135</v>
      </c>
      <c r="Q177" s="108">
        <f t="shared" si="44"/>
        <v>1.1082043456144176E-2</v>
      </c>
      <c r="S177" s="20">
        <f t="shared" si="32"/>
        <v>147.6</v>
      </c>
      <c r="T177" s="21">
        <f t="shared" si="33"/>
        <v>138</v>
      </c>
      <c r="U177" s="21">
        <f t="shared" si="34"/>
        <v>159.6</v>
      </c>
      <c r="V177" s="21">
        <f t="shared" si="35"/>
        <v>314.39999999999998</v>
      </c>
      <c r="W177" s="21">
        <f t="shared" si="36"/>
        <v>213.6</v>
      </c>
      <c r="X177" s="21">
        <f t="shared" si="37"/>
        <v>176.4</v>
      </c>
      <c r="Y177" s="21">
        <f t="shared" si="38"/>
        <v>235.2</v>
      </c>
      <c r="Z177" s="21">
        <f t="shared" si="39"/>
        <v>236.4</v>
      </c>
      <c r="AA177" s="21">
        <f t="shared" si="40"/>
        <v>222</v>
      </c>
      <c r="AB177" s="21">
        <f t="shared" si="41"/>
        <v>264</v>
      </c>
      <c r="AC177" s="21">
        <f t="shared" si="42"/>
        <v>249.6</v>
      </c>
      <c r="AD177" s="24">
        <f t="shared" si="43"/>
        <v>205.2</v>
      </c>
      <c r="AF177" s="15">
        <f t="shared" si="31"/>
        <v>2562</v>
      </c>
    </row>
    <row r="178" spans="1:32" x14ac:dyDescent="0.25">
      <c r="A178" s="75">
        <v>2434</v>
      </c>
      <c r="B178" s="75" t="str">
        <f>INDEX('FY15 DataDump'!$A$2:$H$5000, MATCH('FY15 Individual Analysis'!A178, 'FY15 DataDump'!$C$2:$C$5000, 0), MATCH('FY15 DataDump'!$B$1, 'FY15 DataDump'!$A$1:$H$1))</f>
        <v>BOXED GOODS</v>
      </c>
      <c r="C178" s="75" t="str">
        <f>INDEX('FY15 DataDump'!$A$2:$H$5000, MATCH('FY15 Individual Analysis'!A178, 'FY15 DataDump'!$C$2:$C$5000, 0), MATCH('FY15 DataDump'!$D$1, 'FY15 DataDump'!$A$1:$H$1))</f>
        <v>POP TARTS CHOCOLATE CHIP</v>
      </c>
      <c r="D178" s="27">
        <f>SUMIFS('FY15 DataDump'!$E$2:$E$5000, 'FY15 DataDump'!$C$2:$C$5000, 'FY15 Individual Analysis'!$A178, 'FY15 DataDump'!$H$2:$H$5000, D$2)</f>
        <v>7</v>
      </c>
      <c r="E178" s="27">
        <f>SUMIFS('FY15 DataDump'!$E$2:$E$5000, 'FY15 DataDump'!$C$2:$C$5000, 'FY15 Individual Analysis'!$A178, 'FY15 DataDump'!$H$2:$H$5000, E$2)</f>
        <v>11</v>
      </c>
      <c r="F178" s="27">
        <f>SUMIFS('FY15 DataDump'!$E$2:$E$5000, 'FY15 DataDump'!$C$2:$C$5000, 'FY15 Individual Analysis'!$A178, 'FY15 DataDump'!$H$2:$H$5000, F$2)</f>
        <v>17</v>
      </c>
      <c r="G178" s="27">
        <f>SUMIFS('FY15 DataDump'!$E$2:$E$5000, 'FY15 DataDump'!$C$2:$C$5000, 'FY15 Individual Analysis'!$A178, 'FY15 DataDump'!$H$2:$H$5000, G$2)</f>
        <v>68</v>
      </c>
      <c r="H178" s="27">
        <f>SUMIFS('FY15 DataDump'!$E$2:$E$5000, 'FY15 DataDump'!$C$2:$C$5000, 'FY15 Individual Analysis'!$A178, 'FY15 DataDump'!$H$2:$H$5000, H$2)</f>
        <v>50</v>
      </c>
      <c r="I178" s="27">
        <f>SUMIFS('FY15 DataDump'!$E$2:$E$5000, 'FY15 DataDump'!$C$2:$C$5000, 'FY15 Individual Analysis'!$A178, 'FY15 DataDump'!$H$2:$H$5000, I$2)</f>
        <v>15</v>
      </c>
      <c r="J178" s="27">
        <f>SUMIFS('FY15 DataDump'!$E$2:$E$5000, 'FY15 DataDump'!$C$2:$C$5000, 'FY15 Individual Analysis'!$A178, 'FY15 DataDump'!$H$2:$H$5000, J$2)</f>
        <v>69</v>
      </c>
      <c r="K178" s="27">
        <f>SUMIFS('FY15 DataDump'!$E$2:$E$5000, 'FY15 DataDump'!$C$2:$C$5000, 'FY15 Individual Analysis'!$A178, 'FY15 DataDump'!$H$2:$H$5000, K$2)</f>
        <v>60</v>
      </c>
      <c r="L178" s="27">
        <f>SUMIFS('FY15 DataDump'!$E$2:$E$5000, 'FY15 DataDump'!$C$2:$C$5000, 'FY15 Individual Analysis'!$A178, 'FY15 DataDump'!$H$2:$H$5000, L$2)</f>
        <v>65</v>
      </c>
      <c r="M178" s="27">
        <f>SUMIFS('FY15 DataDump'!$E$2:$E$5000, 'FY15 DataDump'!$C$2:$C$5000, 'FY15 Individual Analysis'!$A178, 'FY15 DataDump'!$H$2:$H$5000, M$2)</f>
        <v>66</v>
      </c>
      <c r="N178" s="27">
        <f>SUMIFS('FY15 DataDump'!$E$2:$E$5000, 'FY15 DataDump'!$C$2:$C$5000, 'FY15 Individual Analysis'!$A178, 'FY15 DataDump'!$H$2:$H$5000, N$2)</f>
        <v>76</v>
      </c>
      <c r="O178" s="27">
        <f>SUMIFS('FY15 DataDump'!$E$2:$E$5000, 'FY15 DataDump'!$C$2:$C$5000, 'FY15 Individual Analysis'!$A178, 'FY15 DataDump'!$H$2:$H$5000, O$2)</f>
        <v>38</v>
      </c>
      <c r="P178" s="27">
        <f t="shared" si="45"/>
        <v>542</v>
      </c>
      <c r="Q178" s="108">
        <f t="shared" si="44"/>
        <v>2.8133337485855472E-3</v>
      </c>
      <c r="S178" s="20">
        <f t="shared" si="32"/>
        <v>8.4</v>
      </c>
      <c r="T178" s="21">
        <f t="shared" si="33"/>
        <v>13.2</v>
      </c>
      <c r="U178" s="21">
        <f t="shared" si="34"/>
        <v>20.399999999999999</v>
      </c>
      <c r="V178" s="21">
        <f t="shared" si="35"/>
        <v>81.599999999999994</v>
      </c>
      <c r="W178" s="21">
        <f t="shared" si="36"/>
        <v>60</v>
      </c>
      <c r="X178" s="21">
        <f t="shared" si="37"/>
        <v>18</v>
      </c>
      <c r="Y178" s="21">
        <f t="shared" si="38"/>
        <v>82.8</v>
      </c>
      <c r="Z178" s="21">
        <f t="shared" si="39"/>
        <v>72</v>
      </c>
      <c r="AA178" s="21">
        <f t="shared" si="40"/>
        <v>78</v>
      </c>
      <c r="AB178" s="21">
        <f t="shared" si="41"/>
        <v>79.2</v>
      </c>
      <c r="AC178" s="21">
        <f t="shared" si="42"/>
        <v>91.199999999999989</v>
      </c>
      <c r="AD178" s="24">
        <f t="shared" si="43"/>
        <v>45.599999999999994</v>
      </c>
      <c r="AF178" s="15">
        <f t="shared" si="31"/>
        <v>650.4</v>
      </c>
    </row>
    <row r="179" spans="1:32" x14ac:dyDescent="0.25">
      <c r="A179" s="75">
        <v>2635</v>
      </c>
      <c r="B179" s="75" t="str">
        <f>INDEX('FY15 DataDump'!$A$2:$H$5000, MATCH('FY15 Individual Analysis'!A179, 'FY15 DataDump'!$C$2:$C$5000, 0), MATCH('FY15 DataDump'!$B$1, 'FY15 DataDump'!$A$1:$H$1))</f>
        <v>BOXED GOODS</v>
      </c>
      <c r="C179" s="75" t="str">
        <f>INDEX('FY15 DataDump'!$A$2:$H$5000, MATCH('FY15 Individual Analysis'!A179, 'FY15 DataDump'!$C$2:$C$5000, 0), MATCH('FY15 DataDump'!$D$1, 'FY15 DataDump'!$A$1:$H$1))</f>
        <v>CLIF BAR COCNUT CHOC CHIP</v>
      </c>
      <c r="D179" s="27">
        <f>SUMIFS('FY15 DataDump'!$E$2:$E$5000, 'FY15 DataDump'!$C$2:$C$5000, 'FY15 Individual Analysis'!$A179, 'FY15 DataDump'!$H$2:$H$5000, D$2)</f>
        <v>21</v>
      </c>
      <c r="E179" s="27">
        <f>SUMIFS('FY15 DataDump'!$E$2:$E$5000, 'FY15 DataDump'!$C$2:$C$5000, 'FY15 Individual Analysis'!$A179, 'FY15 DataDump'!$H$2:$H$5000, E$2)</f>
        <v>22</v>
      </c>
      <c r="F179" s="27">
        <f>SUMIFS('FY15 DataDump'!$E$2:$E$5000, 'FY15 DataDump'!$C$2:$C$5000, 'FY15 Individual Analysis'!$A179, 'FY15 DataDump'!$H$2:$H$5000, F$2)</f>
        <v>20</v>
      </c>
      <c r="G179" s="27">
        <f>SUMIFS('FY15 DataDump'!$E$2:$E$5000, 'FY15 DataDump'!$C$2:$C$5000, 'FY15 Individual Analysis'!$A179, 'FY15 DataDump'!$H$2:$H$5000, G$2)</f>
        <v>53</v>
      </c>
      <c r="H179" s="27">
        <f>SUMIFS('FY15 DataDump'!$E$2:$E$5000, 'FY15 DataDump'!$C$2:$C$5000, 'FY15 Individual Analysis'!$A179, 'FY15 DataDump'!$H$2:$H$5000, H$2)</f>
        <v>0</v>
      </c>
      <c r="I179" s="27">
        <f>SUMIFS('FY15 DataDump'!$E$2:$E$5000, 'FY15 DataDump'!$C$2:$C$5000, 'FY15 Individual Analysis'!$A179, 'FY15 DataDump'!$H$2:$H$5000, I$2)</f>
        <v>16</v>
      </c>
      <c r="J179" s="27">
        <f>SUMIFS('FY15 DataDump'!$E$2:$E$5000, 'FY15 DataDump'!$C$2:$C$5000, 'FY15 Individual Analysis'!$A179, 'FY15 DataDump'!$H$2:$H$5000, J$2)</f>
        <v>43</v>
      </c>
      <c r="K179" s="27">
        <f>SUMIFS('FY15 DataDump'!$E$2:$E$5000, 'FY15 DataDump'!$C$2:$C$5000, 'FY15 Individual Analysis'!$A179, 'FY15 DataDump'!$H$2:$H$5000, K$2)</f>
        <v>35</v>
      </c>
      <c r="L179" s="27">
        <f>SUMIFS('FY15 DataDump'!$E$2:$E$5000, 'FY15 DataDump'!$C$2:$C$5000, 'FY15 Individual Analysis'!$A179, 'FY15 DataDump'!$H$2:$H$5000, L$2)</f>
        <v>40</v>
      </c>
      <c r="M179" s="27">
        <f>SUMIFS('FY15 DataDump'!$E$2:$E$5000, 'FY15 DataDump'!$C$2:$C$5000, 'FY15 Individual Analysis'!$A179, 'FY15 DataDump'!$H$2:$H$5000, M$2)</f>
        <v>23</v>
      </c>
      <c r="N179" s="27">
        <f>SUMIFS('FY15 DataDump'!$E$2:$E$5000, 'FY15 DataDump'!$C$2:$C$5000, 'FY15 Individual Analysis'!$A179, 'FY15 DataDump'!$H$2:$H$5000, N$2)</f>
        <v>47</v>
      </c>
      <c r="O179" s="27">
        <f>SUMIFS('FY15 DataDump'!$E$2:$E$5000, 'FY15 DataDump'!$C$2:$C$5000, 'FY15 Individual Analysis'!$A179, 'FY15 DataDump'!$H$2:$H$5000, O$2)</f>
        <v>14</v>
      </c>
      <c r="P179" s="27">
        <f t="shared" si="45"/>
        <v>334</v>
      </c>
      <c r="Q179" s="108">
        <f t="shared" si="44"/>
        <v>1.7336779926707985E-3</v>
      </c>
      <c r="S179" s="20">
        <f t="shared" si="32"/>
        <v>25.2</v>
      </c>
      <c r="T179" s="21">
        <f t="shared" si="33"/>
        <v>26.400000000000002</v>
      </c>
      <c r="U179" s="21">
        <f t="shared" si="34"/>
        <v>24</v>
      </c>
      <c r="V179" s="21">
        <f t="shared" si="35"/>
        <v>63.6</v>
      </c>
      <c r="W179" s="21">
        <f t="shared" si="36"/>
        <v>0</v>
      </c>
      <c r="X179" s="21">
        <f t="shared" si="37"/>
        <v>19.200000000000003</v>
      </c>
      <c r="Y179" s="21">
        <f t="shared" si="38"/>
        <v>51.599999999999994</v>
      </c>
      <c r="Z179" s="21">
        <f t="shared" si="39"/>
        <v>42</v>
      </c>
      <c r="AA179" s="21">
        <f t="shared" si="40"/>
        <v>48</v>
      </c>
      <c r="AB179" s="21">
        <f t="shared" si="41"/>
        <v>27.6</v>
      </c>
      <c r="AC179" s="21">
        <f t="shared" si="42"/>
        <v>56.4</v>
      </c>
      <c r="AD179" s="24">
        <f t="shared" si="43"/>
        <v>16.8</v>
      </c>
      <c r="AF179" s="15">
        <f t="shared" si="31"/>
        <v>400.8</v>
      </c>
    </row>
    <row r="180" spans="1:32" x14ac:dyDescent="0.25">
      <c r="A180" s="75">
        <v>3789</v>
      </c>
      <c r="B180" s="75" t="str">
        <f>INDEX('FY15 DataDump'!$A$2:$H$5000, MATCH('FY15 Individual Analysis'!A180, 'FY15 DataDump'!$C$2:$C$5000, 0), MATCH('FY15 DataDump'!$B$1, 'FY15 DataDump'!$A$1:$H$1))</f>
        <v>BOXED GOODS</v>
      </c>
      <c r="C180" s="75" t="str">
        <f>INDEX('FY15 DataDump'!$A$2:$H$5000, MATCH('FY15 Individual Analysis'!A180, 'FY15 DataDump'!$C$2:$C$5000, 0), MATCH('FY15 DataDump'!$D$1, 'FY15 DataDump'!$A$1:$H$1))</f>
        <v>CLIF BUILDER CHOC MINT</v>
      </c>
      <c r="D180" s="27">
        <f>SUMIFS('FY15 DataDump'!$E$2:$E$5000, 'FY15 DataDump'!$C$2:$C$5000, 'FY15 Individual Analysis'!$A180, 'FY15 DataDump'!$H$2:$H$5000, D$2)</f>
        <v>8</v>
      </c>
      <c r="E180" s="27">
        <f>SUMIFS('FY15 DataDump'!$E$2:$E$5000, 'FY15 DataDump'!$C$2:$C$5000, 'FY15 Individual Analysis'!$A180, 'FY15 DataDump'!$H$2:$H$5000, E$2)</f>
        <v>13</v>
      </c>
      <c r="F180" s="27">
        <f>SUMIFS('FY15 DataDump'!$E$2:$E$5000, 'FY15 DataDump'!$C$2:$C$5000, 'FY15 Individual Analysis'!$A180, 'FY15 DataDump'!$H$2:$H$5000, F$2)</f>
        <v>22</v>
      </c>
      <c r="G180" s="27">
        <f>SUMIFS('FY15 DataDump'!$E$2:$E$5000, 'FY15 DataDump'!$C$2:$C$5000, 'FY15 Individual Analysis'!$A180, 'FY15 DataDump'!$H$2:$H$5000, G$2)</f>
        <v>85</v>
      </c>
      <c r="H180" s="27">
        <f>SUMIFS('FY15 DataDump'!$E$2:$E$5000, 'FY15 DataDump'!$C$2:$C$5000, 'FY15 Individual Analysis'!$A180, 'FY15 DataDump'!$H$2:$H$5000, H$2)</f>
        <v>55</v>
      </c>
      <c r="I180" s="27">
        <f>SUMIFS('FY15 DataDump'!$E$2:$E$5000, 'FY15 DataDump'!$C$2:$C$5000, 'FY15 Individual Analysis'!$A180, 'FY15 DataDump'!$H$2:$H$5000, I$2)</f>
        <v>9</v>
      </c>
      <c r="J180" s="27">
        <f>SUMIFS('FY15 DataDump'!$E$2:$E$5000, 'FY15 DataDump'!$C$2:$C$5000, 'FY15 Individual Analysis'!$A180, 'FY15 DataDump'!$H$2:$H$5000, J$2)</f>
        <v>60</v>
      </c>
      <c r="K180" s="27">
        <f>SUMIFS('FY15 DataDump'!$E$2:$E$5000, 'FY15 DataDump'!$C$2:$C$5000, 'FY15 Individual Analysis'!$A180, 'FY15 DataDump'!$H$2:$H$5000, K$2)</f>
        <v>63</v>
      </c>
      <c r="L180" s="27">
        <f>SUMIFS('FY15 DataDump'!$E$2:$E$5000, 'FY15 DataDump'!$C$2:$C$5000, 'FY15 Individual Analysis'!$A180, 'FY15 DataDump'!$H$2:$H$5000, L$2)</f>
        <v>51</v>
      </c>
      <c r="M180" s="27">
        <f>SUMIFS('FY15 DataDump'!$E$2:$E$5000, 'FY15 DataDump'!$C$2:$C$5000, 'FY15 Individual Analysis'!$A180, 'FY15 DataDump'!$H$2:$H$5000, M$2)</f>
        <v>60</v>
      </c>
      <c r="N180" s="27">
        <f>SUMIFS('FY15 DataDump'!$E$2:$E$5000, 'FY15 DataDump'!$C$2:$C$5000, 'FY15 Individual Analysis'!$A180, 'FY15 DataDump'!$H$2:$H$5000, N$2)</f>
        <v>68</v>
      </c>
      <c r="O180" s="27">
        <f>SUMIFS('FY15 DataDump'!$E$2:$E$5000, 'FY15 DataDump'!$C$2:$C$5000, 'FY15 Individual Analysis'!$A180, 'FY15 DataDump'!$H$2:$H$5000, O$2)</f>
        <v>45</v>
      </c>
      <c r="P180" s="27">
        <f t="shared" si="45"/>
        <v>539</v>
      </c>
      <c r="Q180" s="108">
        <f t="shared" si="44"/>
        <v>2.7977617905675461E-3</v>
      </c>
      <c r="S180" s="20">
        <f t="shared" si="32"/>
        <v>9.6</v>
      </c>
      <c r="T180" s="21">
        <f t="shared" si="33"/>
        <v>15.6</v>
      </c>
      <c r="U180" s="21">
        <f t="shared" si="34"/>
        <v>26.399999999999995</v>
      </c>
      <c r="V180" s="21">
        <f t="shared" si="35"/>
        <v>102</v>
      </c>
      <c r="W180" s="21">
        <f t="shared" si="36"/>
        <v>66</v>
      </c>
      <c r="X180" s="21">
        <f t="shared" si="37"/>
        <v>10.799999999999999</v>
      </c>
      <c r="Y180" s="21">
        <f t="shared" si="38"/>
        <v>72</v>
      </c>
      <c r="Z180" s="21">
        <f t="shared" si="39"/>
        <v>75.599999999999994</v>
      </c>
      <c r="AA180" s="21">
        <f t="shared" si="40"/>
        <v>61.199999999999996</v>
      </c>
      <c r="AB180" s="21">
        <f t="shared" si="41"/>
        <v>72</v>
      </c>
      <c r="AC180" s="21">
        <f t="shared" si="42"/>
        <v>81.599999999999994</v>
      </c>
      <c r="AD180" s="24">
        <f t="shared" si="43"/>
        <v>53.999999999999993</v>
      </c>
      <c r="AF180" s="15">
        <f t="shared" si="31"/>
        <v>646.79999999999995</v>
      </c>
    </row>
    <row r="181" spans="1:32" x14ac:dyDescent="0.25">
      <c r="A181" s="75">
        <v>3940</v>
      </c>
      <c r="B181" s="75" t="str">
        <f>INDEX('FY15 DataDump'!$A$2:$H$5000, MATCH('FY15 Individual Analysis'!A181, 'FY15 DataDump'!$C$2:$C$5000, 0), MATCH('FY15 DataDump'!$B$1, 'FY15 DataDump'!$A$1:$H$1))</f>
        <v>BOXED GOODS</v>
      </c>
      <c r="C181" s="75" t="str">
        <f>INDEX('FY15 DataDump'!$A$2:$H$5000, MATCH('FY15 Individual Analysis'!A181, 'FY15 DataDump'!$C$2:$C$5000, 0), MATCH('FY15 DataDump'!$D$1, 'FY15 DataDump'!$A$1:$H$1))</f>
        <v>KIND CASHEW GINGER</v>
      </c>
      <c r="D181" s="27">
        <f>SUMIFS('FY15 DataDump'!$E$2:$E$5000, 'FY15 DataDump'!$C$2:$C$5000, 'FY15 Individual Analysis'!$A181, 'FY15 DataDump'!$H$2:$H$5000, D$2)</f>
        <v>26</v>
      </c>
      <c r="E181" s="27">
        <f>SUMIFS('FY15 DataDump'!$E$2:$E$5000, 'FY15 DataDump'!$C$2:$C$5000, 'FY15 Individual Analysis'!$A181, 'FY15 DataDump'!$H$2:$H$5000, E$2)</f>
        <v>8</v>
      </c>
      <c r="F181" s="27">
        <f>SUMIFS('FY15 DataDump'!$E$2:$E$5000, 'FY15 DataDump'!$C$2:$C$5000, 'FY15 Individual Analysis'!$A181, 'FY15 DataDump'!$H$2:$H$5000, F$2)</f>
        <v>13</v>
      </c>
      <c r="G181" s="27">
        <f>SUMIFS('FY15 DataDump'!$E$2:$E$5000, 'FY15 DataDump'!$C$2:$C$5000, 'FY15 Individual Analysis'!$A181, 'FY15 DataDump'!$H$2:$H$5000, G$2)</f>
        <v>38</v>
      </c>
      <c r="H181" s="27">
        <f>SUMIFS('FY15 DataDump'!$E$2:$E$5000, 'FY15 DataDump'!$C$2:$C$5000, 'FY15 Individual Analysis'!$A181, 'FY15 DataDump'!$H$2:$H$5000, H$2)</f>
        <v>15</v>
      </c>
      <c r="I181" s="27">
        <f>SUMIFS('FY15 DataDump'!$E$2:$E$5000, 'FY15 DataDump'!$C$2:$C$5000, 'FY15 Individual Analysis'!$A181, 'FY15 DataDump'!$H$2:$H$5000, I$2)</f>
        <v>10</v>
      </c>
      <c r="J181" s="27">
        <f>SUMIFS('FY15 DataDump'!$E$2:$E$5000, 'FY15 DataDump'!$C$2:$C$5000, 'FY15 Individual Analysis'!$A181, 'FY15 DataDump'!$H$2:$H$5000, J$2)</f>
        <v>11</v>
      </c>
      <c r="K181" s="27">
        <f>SUMIFS('FY15 DataDump'!$E$2:$E$5000, 'FY15 DataDump'!$C$2:$C$5000, 'FY15 Individual Analysis'!$A181, 'FY15 DataDump'!$H$2:$H$5000, K$2)</f>
        <v>20</v>
      </c>
      <c r="L181" s="27">
        <f>SUMIFS('FY15 DataDump'!$E$2:$E$5000, 'FY15 DataDump'!$C$2:$C$5000, 'FY15 Individual Analysis'!$A181, 'FY15 DataDump'!$H$2:$H$5000, L$2)</f>
        <v>15</v>
      </c>
      <c r="M181" s="27">
        <f>SUMIFS('FY15 DataDump'!$E$2:$E$5000, 'FY15 DataDump'!$C$2:$C$5000, 'FY15 Individual Analysis'!$A181, 'FY15 DataDump'!$H$2:$H$5000, M$2)</f>
        <v>28</v>
      </c>
      <c r="N181" s="27">
        <f>SUMIFS('FY15 DataDump'!$E$2:$E$5000, 'FY15 DataDump'!$C$2:$C$5000, 'FY15 Individual Analysis'!$A181, 'FY15 DataDump'!$H$2:$H$5000, N$2)</f>
        <v>16</v>
      </c>
      <c r="O181" s="27">
        <f>SUMIFS('FY15 DataDump'!$E$2:$E$5000, 'FY15 DataDump'!$C$2:$C$5000, 'FY15 Individual Analysis'!$A181, 'FY15 DataDump'!$H$2:$H$5000, O$2)</f>
        <v>21</v>
      </c>
      <c r="P181" s="27">
        <f t="shared" si="45"/>
        <v>221</v>
      </c>
      <c r="Q181" s="108">
        <f t="shared" si="44"/>
        <v>1.1471342406594205E-3</v>
      </c>
      <c r="S181" s="20">
        <f t="shared" si="32"/>
        <v>31.2</v>
      </c>
      <c r="T181" s="21">
        <f t="shared" si="33"/>
        <v>9.6</v>
      </c>
      <c r="U181" s="21">
        <f t="shared" si="34"/>
        <v>15.6</v>
      </c>
      <c r="V181" s="21">
        <f t="shared" si="35"/>
        <v>45.6</v>
      </c>
      <c r="W181" s="21">
        <f t="shared" si="36"/>
        <v>17.999999999999996</v>
      </c>
      <c r="X181" s="21">
        <f t="shared" si="37"/>
        <v>12</v>
      </c>
      <c r="Y181" s="21">
        <f t="shared" si="38"/>
        <v>13.2</v>
      </c>
      <c r="Z181" s="21">
        <f t="shared" si="39"/>
        <v>24</v>
      </c>
      <c r="AA181" s="21">
        <f t="shared" si="40"/>
        <v>17.999999999999996</v>
      </c>
      <c r="AB181" s="21">
        <f t="shared" si="41"/>
        <v>33.599999999999994</v>
      </c>
      <c r="AC181" s="21">
        <f t="shared" si="42"/>
        <v>19.2</v>
      </c>
      <c r="AD181" s="24">
        <f t="shared" si="43"/>
        <v>25.2</v>
      </c>
      <c r="AF181" s="15">
        <f t="shared" si="31"/>
        <v>265.2</v>
      </c>
    </row>
    <row r="182" spans="1:32" x14ac:dyDescent="0.25">
      <c r="A182" s="75">
        <v>4225</v>
      </c>
      <c r="B182" s="75" t="str">
        <f>INDEX('FY15 DataDump'!$A$2:$H$5000, MATCH('FY15 Individual Analysis'!A182, 'FY15 DataDump'!$C$2:$C$5000, 0), MATCH('FY15 DataDump'!$B$1, 'FY15 DataDump'!$A$1:$H$1))</f>
        <v>DAIRY</v>
      </c>
      <c r="C182" s="75" t="str">
        <f>INDEX('FY15 DataDump'!$A$2:$H$5000, MATCH('FY15 Individual Analysis'!A182, 'FY15 DataDump'!$C$2:$C$5000, 0), MATCH('FY15 DataDump'!$D$1, 'FY15 DataDump'!$A$1:$H$1))</f>
        <v>TILLA CHEDDAR CHEESE</v>
      </c>
      <c r="D182" s="27">
        <f>SUMIFS('FY15 DataDump'!$E$2:$E$5000, 'FY15 DataDump'!$C$2:$C$5000, 'FY15 Individual Analysis'!$A182, 'FY15 DataDump'!$H$2:$H$5000, D$2)</f>
        <v>225</v>
      </c>
      <c r="E182" s="27">
        <f>SUMIFS('FY15 DataDump'!$E$2:$E$5000, 'FY15 DataDump'!$C$2:$C$5000, 'FY15 Individual Analysis'!$A182, 'FY15 DataDump'!$H$2:$H$5000, E$2)</f>
        <v>133</v>
      </c>
      <c r="F182" s="27">
        <f>SUMIFS('FY15 DataDump'!$E$2:$E$5000, 'FY15 DataDump'!$C$2:$C$5000, 'FY15 Individual Analysis'!$A182, 'FY15 DataDump'!$H$2:$H$5000, F$2)</f>
        <v>218</v>
      </c>
      <c r="G182" s="27">
        <f>SUMIFS('FY15 DataDump'!$E$2:$E$5000, 'FY15 DataDump'!$C$2:$C$5000, 'FY15 Individual Analysis'!$A182, 'FY15 DataDump'!$H$2:$H$5000, G$2)</f>
        <v>375</v>
      </c>
      <c r="H182" s="27">
        <f>SUMIFS('FY15 DataDump'!$E$2:$E$5000, 'FY15 DataDump'!$C$2:$C$5000, 'FY15 Individual Analysis'!$A182, 'FY15 DataDump'!$H$2:$H$5000, H$2)</f>
        <v>198</v>
      </c>
      <c r="I182" s="27">
        <f>SUMIFS('FY15 DataDump'!$E$2:$E$5000, 'FY15 DataDump'!$C$2:$C$5000, 'FY15 Individual Analysis'!$A182, 'FY15 DataDump'!$H$2:$H$5000, I$2)</f>
        <v>116</v>
      </c>
      <c r="J182" s="27">
        <f>SUMIFS('FY15 DataDump'!$E$2:$E$5000, 'FY15 DataDump'!$C$2:$C$5000, 'FY15 Individual Analysis'!$A182, 'FY15 DataDump'!$H$2:$H$5000, J$2)</f>
        <v>294</v>
      </c>
      <c r="K182" s="27">
        <f>SUMIFS('FY15 DataDump'!$E$2:$E$5000, 'FY15 DataDump'!$C$2:$C$5000, 'FY15 Individual Analysis'!$A182, 'FY15 DataDump'!$H$2:$H$5000, K$2)</f>
        <v>274</v>
      </c>
      <c r="L182" s="27">
        <f>SUMIFS('FY15 DataDump'!$E$2:$E$5000, 'FY15 DataDump'!$C$2:$C$5000, 'FY15 Individual Analysis'!$A182, 'FY15 DataDump'!$H$2:$H$5000, L$2)</f>
        <v>271</v>
      </c>
      <c r="M182" s="27">
        <f>SUMIFS('FY15 DataDump'!$E$2:$E$5000, 'FY15 DataDump'!$C$2:$C$5000, 'FY15 Individual Analysis'!$A182, 'FY15 DataDump'!$H$2:$H$5000, M$2)</f>
        <v>373</v>
      </c>
      <c r="N182" s="27">
        <f>SUMIFS('FY15 DataDump'!$E$2:$E$5000, 'FY15 DataDump'!$C$2:$C$5000, 'FY15 Individual Analysis'!$A182, 'FY15 DataDump'!$H$2:$H$5000, N$2)</f>
        <v>308</v>
      </c>
      <c r="O182" s="27">
        <f>SUMIFS('FY15 DataDump'!$E$2:$E$5000, 'FY15 DataDump'!$C$2:$C$5000, 'FY15 Individual Analysis'!$A182, 'FY15 DataDump'!$H$2:$H$5000, O$2)</f>
        <v>275</v>
      </c>
      <c r="P182" s="27">
        <f t="shared" si="45"/>
        <v>3060</v>
      </c>
      <c r="Q182" s="108">
        <f t="shared" si="44"/>
        <v>1.5883397178361208E-2</v>
      </c>
      <c r="S182" s="20">
        <f t="shared" si="32"/>
        <v>270</v>
      </c>
      <c r="T182" s="21">
        <f t="shared" si="33"/>
        <v>159.6</v>
      </c>
      <c r="U182" s="21">
        <f t="shared" si="34"/>
        <v>261.59999999999997</v>
      </c>
      <c r="V182" s="21">
        <f t="shared" si="35"/>
        <v>450</v>
      </c>
      <c r="W182" s="21">
        <f t="shared" si="36"/>
        <v>237.60000000000002</v>
      </c>
      <c r="X182" s="21">
        <f t="shared" si="37"/>
        <v>139.19999999999999</v>
      </c>
      <c r="Y182" s="21">
        <f t="shared" si="38"/>
        <v>352.8</v>
      </c>
      <c r="Z182" s="21">
        <f t="shared" si="39"/>
        <v>328.8</v>
      </c>
      <c r="AA182" s="21">
        <f t="shared" si="40"/>
        <v>325.2</v>
      </c>
      <c r="AB182" s="21">
        <f t="shared" si="41"/>
        <v>447.59999999999997</v>
      </c>
      <c r="AC182" s="21">
        <f t="shared" si="42"/>
        <v>369.6</v>
      </c>
      <c r="AD182" s="24">
        <f t="shared" si="43"/>
        <v>330</v>
      </c>
      <c r="AF182" s="15">
        <f t="shared" si="31"/>
        <v>3672</v>
      </c>
    </row>
    <row r="183" spans="1:32" x14ac:dyDescent="0.25">
      <c r="A183" s="75">
        <v>4560</v>
      </c>
      <c r="B183" s="75" t="str">
        <f>INDEX('FY15 DataDump'!$A$2:$H$5000, MATCH('FY15 Individual Analysis'!A183, 'FY15 DataDump'!$C$2:$C$5000, 0), MATCH('FY15 DataDump'!$B$1, 'FY15 DataDump'!$A$1:$H$1))</f>
        <v>BOXED GOODS</v>
      </c>
      <c r="C183" s="75" t="str">
        <f>INDEX('FY15 DataDump'!$A$2:$H$5000, MATCH('FY15 Individual Analysis'!A183, 'FY15 DataDump'!$C$2:$C$5000, 0), MATCH('FY15 DataDump'!$D$1, 'FY15 DataDump'!$A$1:$H$1))</f>
        <v>Clif Bar Oatmeal R Walnut</v>
      </c>
      <c r="D183" s="27">
        <f>SUMIFS('FY15 DataDump'!$E$2:$E$5000, 'FY15 DataDump'!$C$2:$C$5000, 'FY15 Individual Analysis'!$A183, 'FY15 DataDump'!$H$2:$H$5000, D$2)</f>
        <v>23</v>
      </c>
      <c r="E183" s="27">
        <f>SUMIFS('FY15 DataDump'!$E$2:$E$5000, 'FY15 DataDump'!$C$2:$C$5000, 'FY15 Individual Analysis'!$A183, 'FY15 DataDump'!$H$2:$H$5000, E$2)</f>
        <v>8</v>
      </c>
      <c r="F183" s="27">
        <f>SUMIFS('FY15 DataDump'!$E$2:$E$5000, 'FY15 DataDump'!$C$2:$C$5000, 'FY15 Individual Analysis'!$A183, 'FY15 DataDump'!$H$2:$H$5000, F$2)</f>
        <v>18</v>
      </c>
      <c r="G183" s="27">
        <f>SUMIFS('FY15 DataDump'!$E$2:$E$5000, 'FY15 DataDump'!$C$2:$C$5000, 'FY15 Individual Analysis'!$A183, 'FY15 DataDump'!$H$2:$H$5000, G$2)</f>
        <v>44</v>
      </c>
      <c r="H183" s="27">
        <f>SUMIFS('FY15 DataDump'!$E$2:$E$5000, 'FY15 DataDump'!$C$2:$C$5000, 'FY15 Individual Analysis'!$A183, 'FY15 DataDump'!$H$2:$H$5000, H$2)</f>
        <v>10</v>
      </c>
      <c r="I183" s="27">
        <f>SUMIFS('FY15 DataDump'!$E$2:$E$5000, 'FY15 DataDump'!$C$2:$C$5000, 'FY15 Individual Analysis'!$A183, 'FY15 DataDump'!$H$2:$H$5000, I$2)</f>
        <v>8</v>
      </c>
      <c r="J183" s="27">
        <f>SUMIFS('FY15 DataDump'!$E$2:$E$5000, 'FY15 DataDump'!$C$2:$C$5000, 'FY15 Individual Analysis'!$A183, 'FY15 DataDump'!$H$2:$H$5000, J$2)</f>
        <v>36</v>
      </c>
      <c r="K183" s="27">
        <f>SUMIFS('FY15 DataDump'!$E$2:$E$5000, 'FY15 DataDump'!$C$2:$C$5000, 'FY15 Individual Analysis'!$A183, 'FY15 DataDump'!$H$2:$H$5000, K$2)</f>
        <v>18</v>
      </c>
      <c r="L183" s="27">
        <f>SUMIFS('FY15 DataDump'!$E$2:$E$5000, 'FY15 DataDump'!$C$2:$C$5000, 'FY15 Individual Analysis'!$A183, 'FY15 DataDump'!$H$2:$H$5000, L$2)</f>
        <v>26</v>
      </c>
      <c r="M183" s="27">
        <f>SUMIFS('FY15 DataDump'!$E$2:$E$5000, 'FY15 DataDump'!$C$2:$C$5000, 'FY15 Individual Analysis'!$A183, 'FY15 DataDump'!$H$2:$H$5000, M$2)</f>
        <v>41</v>
      </c>
      <c r="N183" s="27">
        <f>SUMIFS('FY15 DataDump'!$E$2:$E$5000, 'FY15 DataDump'!$C$2:$C$5000, 'FY15 Individual Analysis'!$A183, 'FY15 DataDump'!$H$2:$H$5000, N$2)</f>
        <v>27</v>
      </c>
      <c r="O183" s="27">
        <f>SUMIFS('FY15 DataDump'!$E$2:$E$5000, 'FY15 DataDump'!$C$2:$C$5000, 'FY15 Individual Analysis'!$A183, 'FY15 DataDump'!$H$2:$H$5000, O$2)</f>
        <v>29</v>
      </c>
      <c r="P183" s="27">
        <f t="shared" si="45"/>
        <v>288</v>
      </c>
      <c r="Q183" s="108">
        <f t="shared" si="44"/>
        <v>1.4949079697281135E-3</v>
      </c>
      <c r="S183" s="20">
        <f t="shared" si="32"/>
        <v>27.6</v>
      </c>
      <c r="T183" s="21">
        <f t="shared" si="33"/>
        <v>9.6</v>
      </c>
      <c r="U183" s="21">
        <f t="shared" si="34"/>
        <v>21.6</v>
      </c>
      <c r="V183" s="21">
        <f t="shared" si="35"/>
        <v>52.800000000000004</v>
      </c>
      <c r="W183" s="21">
        <f t="shared" si="36"/>
        <v>12.000000000000002</v>
      </c>
      <c r="X183" s="21">
        <f t="shared" si="37"/>
        <v>9.6</v>
      </c>
      <c r="Y183" s="21">
        <f t="shared" si="38"/>
        <v>43.2</v>
      </c>
      <c r="Z183" s="21">
        <f t="shared" si="39"/>
        <v>21.6</v>
      </c>
      <c r="AA183" s="21">
        <f t="shared" si="40"/>
        <v>31.200000000000003</v>
      </c>
      <c r="AB183" s="21">
        <f t="shared" si="41"/>
        <v>49.2</v>
      </c>
      <c r="AC183" s="21">
        <f t="shared" si="42"/>
        <v>32.400000000000006</v>
      </c>
      <c r="AD183" s="24">
        <f t="shared" si="43"/>
        <v>34.800000000000004</v>
      </c>
      <c r="AF183" s="15">
        <f t="shared" si="31"/>
        <v>345.6</v>
      </c>
    </row>
    <row r="184" spans="1:32" x14ac:dyDescent="0.25">
      <c r="A184" s="75">
        <v>4565</v>
      </c>
      <c r="B184" s="75" t="str">
        <f>INDEX('FY15 DataDump'!$A$2:$H$5000, MATCH('FY15 Individual Analysis'!A184, 'FY15 DataDump'!$C$2:$C$5000, 0), MATCH('FY15 DataDump'!$B$1, 'FY15 DataDump'!$A$1:$H$1))</f>
        <v>DRINKS</v>
      </c>
      <c r="C184" s="75" t="str">
        <f>INDEX('FY15 DataDump'!$A$2:$H$5000, MATCH('FY15 Individual Analysis'!A184, 'FY15 DataDump'!$C$2:$C$5000, 0), MATCH('FY15 DataDump'!$D$1, 'FY15 DataDump'!$A$1:$H$1))</f>
        <v>Club Soda - Shasta</v>
      </c>
      <c r="D184" s="27">
        <f>SUMIFS('FY15 DataDump'!$E$2:$E$5000, 'FY15 DataDump'!$C$2:$C$5000, 'FY15 Individual Analysis'!$A184, 'FY15 DataDump'!$H$2:$H$5000, D$2)</f>
        <v>3</v>
      </c>
      <c r="E184" s="27">
        <f>SUMIFS('FY15 DataDump'!$E$2:$E$5000, 'FY15 DataDump'!$C$2:$C$5000, 'FY15 Individual Analysis'!$A184, 'FY15 DataDump'!$H$2:$H$5000, E$2)</f>
        <v>0</v>
      </c>
      <c r="F184" s="27">
        <f>SUMIFS('FY15 DataDump'!$E$2:$E$5000, 'FY15 DataDump'!$C$2:$C$5000, 'FY15 Individual Analysis'!$A184, 'FY15 DataDump'!$H$2:$H$5000, F$2)</f>
        <v>1</v>
      </c>
      <c r="G184" s="27">
        <f>SUMIFS('FY15 DataDump'!$E$2:$E$5000, 'FY15 DataDump'!$C$2:$C$5000, 'FY15 Individual Analysis'!$A184, 'FY15 DataDump'!$H$2:$H$5000, G$2)</f>
        <v>2</v>
      </c>
      <c r="H184" s="27">
        <f>SUMIFS('FY15 DataDump'!$E$2:$E$5000, 'FY15 DataDump'!$C$2:$C$5000, 'FY15 Individual Analysis'!$A184, 'FY15 DataDump'!$H$2:$H$5000, H$2)</f>
        <v>0</v>
      </c>
      <c r="I184" s="27">
        <f>SUMIFS('FY15 DataDump'!$E$2:$E$5000, 'FY15 DataDump'!$C$2:$C$5000, 'FY15 Individual Analysis'!$A184, 'FY15 DataDump'!$H$2:$H$5000, I$2)</f>
        <v>0</v>
      </c>
      <c r="J184" s="27">
        <f>SUMIFS('FY15 DataDump'!$E$2:$E$5000, 'FY15 DataDump'!$C$2:$C$5000, 'FY15 Individual Analysis'!$A184, 'FY15 DataDump'!$H$2:$H$5000, J$2)</f>
        <v>0</v>
      </c>
      <c r="K184" s="27">
        <f>SUMIFS('FY15 DataDump'!$E$2:$E$5000, 'FY15 DataDump'!$C$2:$C$5000, 'FY15 Individual Analysis'!$A184, 'FY15 DataDump'!$H$2:$H$5000, K$2)</f>
        <v>0</v>
      </c>
      <c r="L184" s="27">
        <f>SUMIFS('FY15 DataDump'!$E$2:$E$5000, 'FY15 DataDump'!$C$2:$C$5000, 'FY15 Individual Analysis'!$A184, 'FY15 DataDump'!$H$2:$H$5000, L$2)</f>
        <v>2</v>
      </c>
      <c r="M184" s="27">
        <f>SUMIFS('FY15 DataDump'!$E$2:$E$5000, 'FY15 DataDump'!$C$2:$C$5000, 'FY15 Individual Analysis'!$A184, 'FY15 DataDump'!$H$2:$H$5000, M$2)</f>
        <v>5</v>
      </c>
      <c r="N184" s="27">
        <f>SUMIFS('FY15 DataDump'!$E$2:$E$5000, 'FY15 DataDump'!$C$2:$C$5000, 'FY15 Individual Analysis'!$A184, 'FY15 DataDump'!$H$2:$H$5000, N$2)</f>
        <v>3</v>
      </c>
      <c r="O184" s="27">
        <f>SUMIFS('FY15 DataDump'!$E$2:$E$5000, 'FY15 DataDump'!$C$2:$C$5000, 'FY15 Individual Analysis'!$A184, 'FY15 DataDump'!$H$2:$H$5000, O$2)</f>
        <v>3</v>
      </c>
      <c r="P184" s="27">
        <f t="shared" si="45"/>
        <v>19</v>
      </c>
      <c r="Q184" s="108">
        <f t="shared" si="44"/>
        <v>9.8622400780674156E-5</v>
      </c>
      <c r="S184" s="20">
        <f t="shared" si="32"/>
        <v>3.6</v>
      </c>
      <c r="T184" s="21">
        <f t="shared" si="33"/>
        <v>0</v>
      </c>
      <c r="U184" s="21">
        <f t="shared" si="34"/>
        <v>1.2</v>
      </c>
      <c r="V184" s="21">
        <f t="shared" si="35"/>
        <v>2.4</v>
      </c>
      <c r="W184" s="21">
        <f t="shared" si="36"/>
        <v>0</v>
      </c>
      <c r="X184" s="21">
        <f t="shared" si="37"/>
        <v>0</v>
      </c>
      <c r="Y184" s="21">
        <f t="shared" si="38"/>
        <v>0</v>
      </c>
      <c r="Z184" s="21">
        <f t="shared" si="39"/>
        <v>0</v>
      </c>
      <c r="AA184" s="21">
        <f t="shared" si="40"/>
        <v>2.4</v>
      </c>
      <c r="AB184" s="21">
        <f t="shared" si="41"/>
        <v>6</v>
      </c>
      <c r="AC184" s="21">
        <f t="shared" si="42"/>
        <v>3.6</v>
      </c>
      <c r="AD184" s="24">
        <f t="shared" si="43"/>
        <v>3.6</v>
      </c>
      <c r="AF184" s="15">
        <f t="shared" si="31"/>
        <v>22.8</v>
      </c>
    </row>
    <row r="185" spans="1:32" x14ac:dyDescent="0.25">
      <c r="A185" s="75">
        <v>4750</v>
      </c>
      <c r="B185" s="75" t="str">
        <f>INDEX('FY15 DataDump'!$A$2:$H$5000, MATCH('FY15 Individual Analysis'!A185, 'FY15 DataDump'!$C$2:$C$5000, 0), MATCH('FY15 DataDump'!$B$1, 'FY15 DataDump'!$A$1:$H$1))</f>
        <v>ESPRESSO</v>
      </c>
      <c r="C185" s="75" t="str">
        <f>INDEX('FY15 DataDump'!$A$2:$H$5000, MATCH('FY15 Individual Analysis'!A185, 'FY15 DataDump'!$C$2:$C$5000, 0), MATCH('FY15 DataDump'!$D$1, 'FY15 DataDump'!$A$1:$H$1))</f>
        <v>D'arte Capri Esp Bean 12z</v>
      </c>
      <c r="D185" s="27">
        <f>SUMIFS('FY15 DataDump'!$E$2:$E$5000, 'FY15 DataDump'!$C$2:$C$5000, 'FY15 Individual Analysis'!$A185, 'FY15 DataDump'!$H$2:$H$5000, D$2)</f>
        <v>0</v>
      </c>
      <c r="E185" s="27">
        <f>SUMIFS('FY15 DataDump'!$E$2:$E$5000, 'FY15 DataDump'!$C$2:$C$5000, 'FY15 Individual Analysis'!$A185, 'FY15 DataDump'!$H$2:$H$5000, E$2)</f>
        <v>0</v>
      </c>
      <c r="F185" s="27">
        <f>SUMIFS('FY15 DataDump'!$E$2:$E$5000, 'FY15 DataDump'!$C$2:$C$5000, 'FY15 Individual Analysis'!$A185, 'FY15 DataDump'!$H$2:$H$5000, F$2)</f>
        <v>1</v>
      </c>
      <c r="G185" s="27">
        <f>SUMIFS('FY15 DataDump'!$E$2:$E$5000, 'FY15 DataDump'!$C$2:$C$5000, 'FY15 Individual Analysis'!$A185, 'FY15 DataDump'!$H$2:$H$5000, G$2)</f>
        <v>2</v>
      </c>
      <c r="H185" s="27">
        <f>SUMIFS('FY15 DataDump'!$E$2:$E$5000, 'FY15 DataDump'!$C$2:$C$5000, 'FY15 Individual Analysis'!$A185, 'FY15 DataDump'!$H$2:$H$5000, H$2)</f>
        <v>1</v>
      </c>
      <c r="I185" s="27">
        <f>SUMIFS('FY15 DataDump'!$E$2:$E$5000, 'FY15 DataDump'!$C$2:$C$5000, 'FY15 Individual Analysis'!$A185, 'FY15 DataDump'!$H$2:$H$5000, I$2)</f>
        <v>0</v>
      </c>
      <c r="J185" s="27">
        <f>SUMIFS('FY15 DataDump'!$E$2:$E$5000, 'FY15 DataDump'!$C$2:$C$5000, 'FY15 Individual Analysis'!$A185, 'FY15 DataDump'!$H$2:$H$5000, J$2)</f>
        <v>1</v>
      </c>
      <c r="K185" s="27">
        <f>SUMIFS('FY15 DataDump'!$E$2:$E$5000, 'FY15 DataDump'!$C$2:$C$5000, 'FY15 Individual Analysis'!$A185, 'FY15 DataDump'!$H$2:$H$5000, K$2)</f>
        <v>0</v>
      </c>
      <c r="L185" s="27">
        <f>SUMIFS('FY15 DataDump'!$E$2:$E$5000, 'FY15 DataDump'!$C$2:$C$5000, 'FY15 Individual Analysis'!$A185, 'FY15 DataDump'!$H$2:$H$5000, L$2)</f>
        <v>0</v>
      </c>
      <c r="M185" s="27">
        <f>SUMIFS('FY15 DataDump'!$E$2:$E$5000, 'FY15 DataDump'!$C$2:$C$5000, 'FY15 Individual Analysis'!$A185, 'FY15 DataDump'!$H$2:$H$5000, M$2)</f>
        <v>0</v>
      </c>
      <c r="N185" s="27">
        <f>SUMIFS('FY15 DataDump'!$E$2:$E$5000, 'FY15 DataDump'!$C$2:$C$5000, 'FY15 Individual Analysis'!$A185, 'FY15 DataDump'!$H$2:$H$5000, N$2)</f>
        <v>0</v>
      </c>
      <c r="O185" s="27">
        <f>SUMIFS('FY15 DataDump'!$E$2:$E$5000, 'FY15 DataDump'!$C$2:$C$5000, 'FY15 Individual Analysis'!$A185, 'FY15 DataDump'!$H$2:$H$5000, O$2)</f>
        <v>0</v>
      </c>
      <c r="P185" s="27">
        <f t="shared" si="45"/>
        <v>5</v>
      </c>
      <c r="Q185" s="108">
        <f t="shared" si="44"/>
        <v>2.5953263363335304E-5</v>
      </c>
      <c r="S185" s="20">
        <f t="shared" si="32"/>
        <v>0</v>
      </c>
      <c r="T185" s="21">
        <f t="shared" si="33"/>
        <v>0</v>
      </c>
      <c r="U185" s="21">
        <f t="shared" si="34"/>
        <v>1.2000000000000002</v>
      </c>
      <c r="V185" s="21">
        <f t="shared" si="35"/>
        <v>2.4000000000000004</v>
      </c>
      <c r="W185" s="21">
        <f t="shared" si="36"/>
        <v>1.2000000000000002</v>
      </c>
      <c r="X185" s="21">
        <f t="shared" si="37"/>
        <v>0</v>
      </c>
      <c r="Y185" s="21">
        <f t="shared" si="38"/>
        <v>1.2000000000000002</v>
      </c>
      <c r="Z185" s="21">
        <f t="shared" si="39"/>
        <v>0</v>
      </c>
      <c r="AA185" s="21">
        <f t="shared" si="40"/>
        <v>0</v>
      </c>
      <c r="AB185" s="21">
        <f t="shared" si="41"/>
        <v>0</v>
      </c>
      <c r="AC185" s="21">
        <f t="shared" si="42"/>
        <v>0</v>
      </c>
      <c r="AD185" s="24">
        <f t="shared" si="43"/>
        <v>0</v>
      </c>
      <c r="AF185" s="15">
        <f t="shared" si="31"/>
        <v>6</v>
      </c>
    </row>
    <row r="186" spans="1:32" x14ac:dyDescent="0.25">
      <c r="A186" s="75">
        <v>4751</v>
      </c>
      <c r="B186" s="75" t="str">
        <f>INDEX('FY15 DataDump'!$A$2:$H$5000, MATCH('FY15 Individual Analysis'!A186, 'FY15 DataDump'!$C$2:$C$5000, 0), MATCH('FY15 DataDump'!$B$1, 'FY15 DataDump'!$A$1:$H$1))</f>
        <v>ESPRESSO</v>
      </c>
      <c r="C186" s="75" t="str">
        <f>INDEX('FY15 DataDump'!$A$2:$H$5000, MATCH('FY15 Individual Analysis'!A186, 'FY15 DataDump'!$C$2:$C$5000, 0), MATCH('FY15 DataDump'!$D$1, 'FY15 DataDump'!$A$1:$H$1))</f>
        <v>D'arte Organic Espres 12z</v>
      </c>
      <c r="D186" s="27">
        <f>SUMIFS('FY15 DataDump'!$E$2:$E$5000, 'FY15 DataDump'!$C$2:$C$5000, 'FY15 Individual Analysis'!$A186, 'FY15 DataDump'!$H$2:$H$5000, D$2)</f>
        <v>0</v>
      </c>
      <c r="E186" s="27">
        <f>SUMIFS('FY15 DataDump'!$E$2:$E$5000, 'FY15 DataDump'!$C$2:$C$5000, 'FY15 Individual Analysis'!$A186, 'FY15 DataDump'!$H$2:$H$5000, E$2)</f>
        <v>0</v>
      </c>
      <c r="F186" s="27">
        <f>SUMIFS('FY15 DataDump'!$E$2:$E$5000, 'FY15 DataDump'!$C$2:$C$5000, 'FY15 Individual Analysis'!$A186, 'FY15 DataDump'!$H$2:$H$5000, F$2)</f>
        <v>0</v>
      </c>
      <c r="G186" s="27">
        <f>SUMIFS('FY15 DataDump'!$E$2:$E$5000, 'FY15 DataDump'!$C$2:$C$5000, 'FY15 Individual Analysis'!$A186, 'FY15 DataDump'!$H$2:$H$5000, G$2)</f>
        <v>0</v>
      </c>
      <c r="H186" s="27">
        <f>SUMIFS('FY15 DataDump'!$E$2:$E$5000, 'FY15 DataDump'!$C$2:$C$5000, 'FY15 Individual Analysis'!$A186, 'FY15 DataDump'!$H$2:$H$5000, H$2)</f>
        <v>0</v>
      </c>
      <c r="I186" s="27">
        <f>SUMIFS('FY15 DataDump'!$E$2:$E$5000, 'FY15 DataDump'!$C$2:$C$5000, 'FY15 Individual Analysis'!$A186, 'FY15 DataDump'!$H$2:$H$5000, I$2)</f>
        <v>0</v>
      </c>
      <c r="J186" s="27">
        <f>SUMIFS('FY15 DataDump'!$E$2:$E$5000, 'FY15 DataDump'!$C$2:$C$5000, 'FY15 Individual Analysis'!$A186, 'FY15 DataDump'!$H$2:$H$5000, J$2)</f>
        <v>1</v>
      </c>
      <c r="K186" s="27">
        <f>SUMIFS('FY15 DataDump'!$E$2:$E$5000, 'FY15 DataDump'!$C$2:$C$5000, 'FY15 Individual Analysis'!$A186, 'FY15 DataDump'!$H$2:$H$5000, K$2)</f>
        <v>1</v>
      </c>
      <c r="L186" s="27">
        <f>SUMIFS('FY15 DataDump'!$E$2:$E$5000, 'FY15 DataDump'!$C$2:$C$5000, 'FY15 Individual Analysis'!$A186, 'FY15 DataDump'!$H$2:$H$5000, L$2)</f>
        <v>0</v>
      </c>
      <c r="M186" s="27">
        <f>SUMIFS('FY15 DataDump'!$E$2:$E$5000, 'FY15 DataDump'!$C$2:$C$5000, 'FY15 Individual Analysis'!$A186, 'FY15 DataDump'!$H$2:$H$5000, M$2)</f>
        <v>0</v>
      </c>
      <c r="N186" s="27">
        <f>SUMIFS('FY15 DataDump'!$E$2:$E$5000, 'FY15 DataDump'!$C$2:$C$5000, 'FY15 Individual Analysis'!$A186, 'FY15 DataDump'!$H$2:$H$5000, N$2)</f>
        <v>0</v>
      </c>
      <c r="O186" s="27">
        <f>SUMIFS('FY15 DataDump'!$E$2:$E$5000, 'FY15 DataDump'!$C$2:$C$5000, 'FY15 Individual Analysis'!$A186, 'FY15 DataDump'!$H$2:$H$5000, O$2)</f>
        <v>0</v>
      </c>
      <c r="P186" s="27">
        <f t="shared" si="45"/>
        <v>2</v>
      </c>
      <c r="Q186" s="108">
        <f t="shared" si="44"/>
        <v>1.0381305345334122E-5</v>
      </c>
      <c r="S186" s="20">
        <f t="shared" si="32"/>
        <v>0</v>
      </c>
      <c r="T186" s="21">
        <f t="shared" si="33"/>
        <v>0</v>
      </c>
      <c r="U186" s="21">
        <f t="shared" si="34"/>
        <v>0</v>
      </c>
      <c r="V186" s="21">
        <f t="shared" si="35"/>
        <v>0</v>
      </c>
      <c r="W186" s="21">
        <f t="shared" si="36"/>
        <v>0</v>
      </c>
      <c r="X186" s="21">
        <f t="shared" si="37"/>
        <v>0</v>
      </c>
      <c r="Y186" s="21">
        <f t="shared" si="38"/>
        <v>1.2</v>
      </c>
      <c r="Z186" s="21">
        <f t="shared" si="39"/>
        <v>1.2</v>
      </c>
      <c r="AA186" s="21">
        <f t="shared" si="40"/>
        <v>0</v>
      </c>
      <c r="AB186" s="21">
        <f t="shared" si="41"/>
        <v>0</v>
      </c>
      <c r="AC186" s="21">
        <f t="shared" si="42"/>
        <v>0</v>
      </c>
      <c r="AD186" s="24">
        <f t="shared" si="43"/>
        <v>0</v>
      </c>
      <c r="AF186" s="15">
        <f t="shared" si="31"/>
        <v>2.4</v>
      </c>
    </row>
    <row r="187" spans="1:32" x14ac:dyDescent="0.25">
      <c r="A187" s="75">
        <v>4752</v>
      </c>
      <c r="B187" s="75" t="str">
        <f>INDEX('FY15 DataDump'!$A$2:$H$5000, MATCH('FY15 Individual Analysis'!A187, 'FY15 DataDump'!$C$2:$C$5000, 0), MATCH('FY15 DataDump'!$B$1, 'FY15 DataDump'!$A$1:$H$1))</f>
        <v>ESPRESSO</v>
      </c>
      <c r="C187" s="75" t="str">
        <f>INDEX('FY15 DataDump'!$A$2:$H$5000, MATCH('FY15 Individual Analysis'!A187, 'FY15 DataDump'!$C$2:$C$5000, 0), MATCH('FY15 DataDump'!$D$1, 'FY15 DataDump'!$A$1:$H$1))</f>
        <v>D'arte Meaning Life 12z</v>
      </c>
      <c r="D187" s="27">
        <f>SUMIFS('FY15 DataDump'!$E$2:$E$5000, 'FY15 DataDump'!$C$2:$C$5000, 'FY15 Individual Analysis'!$A187, 'FY15 DataDump'!$H$2:$H$5000, D$2)</f>
        <v>0</v>
      </c>
      <c r="E187" s="27">
        <f>SUMIFS('FY15 DataDump'!$E$2:$E$5000, 'FY15 DataDump'!$C$2:$C$5000, 'FY15 Individual Analysis'!$A187, 'FY15 DataDump'!$H$2:$H$5000, E$2)</f>
        <v>0</v>
      </c>
      <c r="F187" s="27">
        <f>SUMIFS('FY15 DataDump'!$E$2:$E$5000, 'FY15 DataDump'!$C$2:$C$5000, 'FY15 Individual Analysis'!$A187, 'FY15 DataDump'!$H$2:$H$5000, F$2)</f>
        <v>0</v>
      </c>
      <c r="G187" s="27">
        <f>SUMIFS('FY15 DataDump'!$E$2:$E$5000, 'FY15 DataDump'!$C$2:$C$5000, 'FY15 Individual Analysis'!$A187, 'FY15 DataDump'!$H$2:$H$5000, G$2)</f>
        <v>0</v>
      </c>
      <c r="H187" s="27">
        <f>SUMIFS('FY15 DataDump'!$E$2:$E$5000, 'FY15 DataDump'!$C$2:$C$5000, 'FY15 Individual Analysis'!$A187, 'FY15 DataDump'!$H$2:$H$5000, H$2)</f>
        <v>1</v>
      </c>
      <c r="I187" s="27">
        <f>SUMIFS('FY15 DataDump'!$E$2:$E$5000, 'FY15 DataDump'!$C$2:$C$5000, 'FY15 Individual Analysis'!$A187, 'FY15 DataDump'!$H$2:$H$5000, I$2)</f>
        <v>1</v>
      </c>
      <c r="J187" s="27">
        <f>SUMIFS('FY15 DataDump'!$E$2:$E$5000, 'FY15 DataDump'!$C$2:$C$5000, 'FY15 Individual Analysis'!$A187, 'FY15 DataDump'!$H$2:$H$5000, J$2)</f>
        <v>0</v>
      </c>
      <c r="K187" s="27">
        <f>SUMIFS('FY15 DataDump'!$E$2:$E$5000, 'FY15 DataDump'!$C$2:$C$5000, 'FY15 Individual Analysis'!$A187, 'FY15 DataDump'!$H$2:$H$5000, K$2)</f>
        <v>0</v>
      </c>
      <c r="L187" s="27">
        <f>SUMIFS('FY15 DataDump'!$E$2:$E$5000, 'FY15 DataDump'!$C$2:$C$5000, 'FY15 Individual Analysis'!$A187, 'FY15 DataDump'!$H$2:$H$5000, L$2)</f>
        <v>0</v>
      </c>
      <c r="M187" s="27">
        <f>SUMIFS('FY15 DataDump'!$E$2:$E$5000, 'FY15 DataDump'!$C$2:$C$5000, 'FY15 Individual Analysis'!$A187, 'FY15 DataDump'!$H$2:$H$5000, M$2)</f>
        <v>0</v>
      </c>
      <c r="N187" s="27">
        <f>SUMIFS('FY15 DataDump'!$E$2:$E$5000, 'FY15 DataDump'!$C$2:$C$5000, 'FY15 Individual Analysis'!$A187, 'FY15 DataDump'!$H$2:$H$5000, N$2)</f>
        <v>0</v>
      </c>
      <c r="O187" s="27">
        <f>SUMIFS('FY15 DataDump'!$E$2:$E$5000, 'FY15 DataDump'!$C$2:$C$5000, 'FY15 Individual Analysis'!$A187, 'FY15 DataDump'!$H$2:$H$5000, O$2)</f>
        <v>0</v>
      </c>
      <c r="P187" s="27">
        <f t="shared" si="45"/>
        <v>2</v>
      </c>
      <c r="Q187" s="108">
        <f t="shared" si="44"/>
        <v>1.0381305345334122E-5</v>
      </c>
      <c r="S187" s="20">
        <f t="shared" si="32"/>
        <v>0</v>
      </c>
      <c r="T187" s="21">
        <f t="shared" si="33"/>
        <v>0</v>
      </c>
      <c r="U187" s="21">
        <f t="shared" si="34"/>
        <v>0</v>
      </c>
      <c r="V187" s="21">
        <f t="shared" si="35"/>
        <v>0</v>
      </c>
      <c r="W187" s="21">
        <f t="shared" si="36"/>
        <v>1.2</v>
      </c>
      <c r="X187" s="21">
        <f t="shared" si="37"/>
        <v>1.2</v>
      </c>
      <c r="Y187" s="21">
        <f t="shared" si="38"/>
        <v>0</v>
      </c>
      <c r="Z187" s="21">
        <f t="shared" si="39"/>
        <v>0</v>
      </c>
      <c r="AA187" s="21">
        <f t="shared" si="40"/>
        <v>0</v>
      </c>
      <c r="AB187" s="21">
        <f t="shared" si="41"/>
        <v>0</v>
      </c>
      <c r="AC187" s="21">
        <f t="shared" si="42"/>
        <v>0</v>
      </c>
      <c r="AD187" s="24">
        <f t="shared" si="43"/>
        <v>0</v>
      </c>
      <c r="AF187" s="15">
        <f t="shared" si="31"/>
        <v>2.4</v>
      </c>
    </row>
    <row r="188" spans="1:32" x14ac:dyDescent="0.25">
      <c r="A188" s="75">
        <v>4753</v>
      </c>
      <c r="B188" s="75" t="str">
        <f>INDEX('FY15 DataDump'!$A$2:$H$5000, MATCH('FY15 Individual Analysis'!A188, 'FY15 DataDump'!$C$2:$C$5000, 0), MATCH('FY15 DataDump'!$B$1, 'FY15 DataDump'!$A$1:$H$1))</f>
        <v>ESPRESSO</v>
      </c>
      <c r="C188" s="75" t="str">
        <f>INDEX('FY15 DataDump'!$A$2:$H$5000, MATCH('FY15 Individual Analysis'!A188, 'FY15 DataDump'!$C$2:$C$5000, 0), MATCH('FY15 DataDump'!$D$1, 'FY15 DataDump'!$A$1:$H$1))</f>
        <v>D'arte Frizz Coffee</v>
      </c>
      <c r="D188" s="27">
        <f>SUMIFS('FY15 DataDump'!$E$2:$E$5000, 'FY15 DataDump'!$C$2:$C$5000, 'FY15 Individual Analysis'!$A188, 'FY15 DataDump'!$H$2:$H$5000, D$2)</f>
        <v>0</v>
      </c>
      <c r="E188" s="27">
        <f>SUMIFS('FY15 DataDump'!$E$2:$E$5000, 'FY15 DataDump'!$C$2:$C$5000, 'FY15 Individual Analysis'!$A188, 'FY15 DataDump'!$H$2:$H$5000, E$2)</f>
        <v>0</v>
      </c>
      <c r="F188" s="27">
        <f>SUMIFS('FY15 DataDump'!$E$2:$E$5000, 'FY15 DataDump'!$C$2:$C$5000, 'FY15 Individual Analysis'!$A188, 'FY15 DataDump'!$H$2:$H$5000, F$2)</f>
        <v>12</v>
      </c>
      <c r="G188" s="27">
        <f>SUMIFS('FY15 DataDump'!$E$2:$E$5000, 'FY15 DataDump'!$C$2:$C$5000, 'FY15 Individual Analysis'!$A188, 'FY15 DataDump'!$H$2:$H$5000, G$2)</f>
        <v>22</v>
      </c>
      <c r="H188" s="27">
        <f>SUMIFS('FY15 DataDump'!$E$2:$E$5000, 'FY15 DataDump'!$C$2:$C$5000, 'FY15 Individual Analysis'!$A188, 'FY15 DataDump'!$H$2:$H$5000, H$2)</f>
        <v>19</v>
      </c>
      <c r="I188" s="27">
        <f>SUMIFS('FY15 DataDump'!$E$2:$E$5000, 'FY15 DataDump'!$C$2:$C$5000, 'FY15 Individual Analysis'!$A188, 'FY15 DataDump'!$H$2:$H$5000, I$2)</f>
        <v>14</v>
      </c>
      <c r="J188" s="27">
        <f>SUMIFS('FY15 DataDump'!$E$2:$E$5000, 'FY15 DataDump'!$C$2:$C$5000, 'FY15 Individual Analysis'!$A188, 'FY15 DataDump'!$H$2:$H$5000, J$2)</f>
        <v>17</v>
      </c>
      <c r="K188" s="27">
        <f>SUMIFS('FY15 DataDump'!$E$2:$E$5000, 'FY15 DataDump'!$C$2:$C$5000, 'FY15 Individual Analysis'!$A188, 'FY15 DataDump'!$H$2:$H$5000, K$2)</f>
        <v>9</v>
      </c>
      <c r="L188" s="27">
        <f>SUMIFS('FY15 DataDump'!$E$2:$E$5000, 'FY15 DataDump'!$C$2:$C$5000, 'FY15 Individual Analysis'!$A188, 'FY15 DataDump'!$H$2:$H$5000, L$2)</f>
        <v>30</v>
      </c>
      <c r="M188" s="27">
        <f>SUMIFS('FY15 DataDump'!$E$2:$E$5000, 'FY15 DataDump'!$C$2:$C$5000, 'FY15 Individual Analysis'!$A188, 'FY15 DataDump'!$H$2:$H$5000, M$2)</f>
        <v>22</v>
      </c>
      <c r="N188" s="27">
        <f>SUMIFS('FY15 DataDump'!$E$2:$E$5000, 'FY15 DataDump'!$C$2:$C$5000, 'FY15 Individual Analysis'!$A188, 'FY15 DataDump'!$H$2:$H$5000, N$2)</f>
        <v>14</v>
      </c>
      <c r="O188" s="27">
        <f>SUMIFS('FY15 DataDump'!$E$2:$E$5000, 'FY15 DataDump'!$C$2:$C$5000, 'FY15 Individual Analysis'!$A188, 'FY15 DataDump'!$H$2:$H$5000, O$2)</f>
        <v>0</v>
      </c>
      <c r="P188" s="27">
        <f t="shared" si="45"/>
        <v>159</v>
      </c>
      <c r="Q188" s="108">
        <f t="shared" si="44"/>
        <v>8.2531377495406277E-4</v>
      </c>
      <c r="S188" s="20">
        <f t="shared" si="32"/>
        <v>0</v>
      </c>
      <c r="T188" s="21">
        <f t="shared" si="33"/>
        <v>0</v>
      </c>
      <c r="U188" s="21">
        <f t="shared" si="34"/>
        <v>14.4</v>
      </c>
      <c r="V188" s="21">
        <f t="shared" si="35"/>
        <v>26.400000000000002</v>
      </c>
      <c r="W188" s="21">
        <f t="shared" si="36"/>
        <v>22.8</v>
      </c>
      <c r="X188" s="21">
        <f t="shared" si="37"/>
        <v>16.8</v>
      </c>
      <c r="Y188" s="21">
        <f t="shared" si="38"/>
        <v>20.400000000000002</v>
      </c>
      <c r="Z188" s="21">
        <f t="shared" si="39"/>
        <v>10.8</v>
      </c>
      <c r="AA188" s="21">
        <f t="shared" si="40"/>
        <v>36.000000000000007</v>
      </c>
      <c r="AB188" s="21">
        <f t="shared" si="41"/>
        <v>26.400000000000002</v>
      </c>
      <c r="AC188" s="21">
        <f t="shared" si="42"/>
        <v>16.8</v>
      </c>
      <c r="AD188" s="24">
        <f t="shared" si="43"/>
        <v>0</v>
      </c>
      <c r="AF188" s="15">
        <f t="shared" si="31"/>
        <v>190.8</v>
      </c>
    </row>
    <row r="189" spans="1:32" x14ac:dyDescent="0.25">
      <c r="A189" s="75">
        <v>4755</v>
      </c>
      <c r="B189" s="75" t="str">
        <f>INDEX('FY15 DataDump'!$A$2:$H$5000, MATCH('FY15 Individual Analysis'!A189, 'FY15 DataDump'!$C$2:$C$5000, 0), MATCH('FY15 DataDump'!$B$1, 'FY15 DataDump'!$A$1:$H$1))</f>
        <v>ESPRESSO</v>
      </c>
      <c r="C189" s="75" t="str">
        <f>INDEX('FY15 DataDump'!$A$2:$H$5000, MATCH('FY15 Individual Analysis'!A189, 'FY15 DataDump'!$C$2:$C$5000, 0), MATCH('FY15 DataDump'!$D$1, 'FY15 DataDump'!$A$1:$H$1))</f>
        <v>D'arte Single Serve Singl</v>
      </c>
      <c r="D189" s="27">
        <f>SUMIFS('FY15 DataDump'!$E$2:$E$5000, 'FY15 DataDump'!$C$2:$C$5000, 'FY15 Individual Analysis'!$A189, 'FY15 DataDump'!$H$2:$H$5000, D$2)</f>
        <v>0</v>
      </c>
      <c r="E189" s="27">
        <f>SUMIFS('FY15 DataDump'!$E$2:$E$5000, 'FY15 DataDump'!$C$2:$C$5000, 'FY15 Individual Analysis'!$A189, 'FY15 DataDump'!$H$2:$H$5000, E$2)</f>
        <v>0</v>
      </c>
      <c r="F189" s="27">
        <f>SUMIFS('FY15 DataDump'!$E$2:$E$5000, 'FY15 DataDump'!$C$2:$C$5000, 'FY15 Individual Analysis'!$A189, 'FY15 DataDump'!$H$2:$H$5000, F$2)</f>
        <v>1</v>
      </c>
      <c r="G189" s="27">
        <f>SUMIFS('FY15 DataDump'!$E$2:$E$5000, 'FY15 DataDump'!$C$2:$C$5000, 'FY15 Individual Analysis'!$A189, 'FY15 DataDump'!$H$2:$H$5000, G$2)</f>
        <v>1</v>
      </c>
      <c r="H189" s="27">
        <f>SUMIFS('FY15 DataDump'!$E$2:$E$5000, 'FY15 DataDump'!$C$2:$C$5000, 'FY15 Individual Analysis'!$A189, 'FY15 DataDump'!$H$2:$H$5000, H$2)</f>
        <v>2</v>
      </c>
      <c r="I189" s="27">
        <f>SUMIFS('FY15 DataDump'!$E$2:$E$5000, 'FY15 DataDump'!$C$2:$C$5000, 'FY15 Individual Analysis'!$A189, 'FY15 DataDump'!$H$2:$H$5000, I$2)</f>
        <v>0</v>
      </c>
      <c r="J189" s="27">
        <f>SUMIFS('FY15 DataDump'!$E$2:$E$5000, 'FY15 DataDump'!$C$2:$C$5000, 'FY15 Individual Analysis'!$A189, 'FY15 DataDump'!$H$2:$H$5000, J$2)</f>
        <v>0</v>
      </c>
      <c r="K189" s="27">
        <f>SUMIFS('FY15 DataDump'!$E$2:$E$5000, 'FY15 DataDump'!$C$2:$C$5000, 'FY15 Individual Analysis'!$A189, 'FY15 DataDump'!$H$2:$H$5000, K$2)</f>
        <v>0</v>
      </c>
      <c r="L189" s="27">
        <f>SUMIFS('FY15 DataDump'!$E$2:$E$5000, 'FY15 DataDump'!$C$2:$C$5000, 'FY15 Individual Analysis'!$A189, 'FY15 DataDump'!$H$2:$H$5000, L$2)</f>
        <v>0</v>
      </c>
      <c r="M189" s="27">
        <f>SUMIFS('FY15 DataDump'!$E$2:$E$5000, 'FY15 DataDump'!$C$2:$C$5000, 'FY15 Individual Analysis'!$A189, 'FY15 DataDump'!$H$2:$H$5000, M$2)</f>
        <v>0</v>
      </c>
      <c r="N189" s="27">
        <f>SUMIFS('FY15 DataDump'!$E$2:$E$5000, 'FY15 DataDump'!$C$2:$C$5000, 'FY15 Individual Analysis'!$A189, 'FY15 DataDump'!$H$2:$H$5000, N$2)</f>
        <v>0</v>
      </c>
      <c r="O189" s="27">
        <f>SUMIFS('FY15 DataDump'!$E$2:$E$5000, 'FY15 DataDump'!$C$2:$C$5000, 'FY15 Individual Analysis'!$A189, 'FY15 DataDump'!$H$2:$H$5000, O$2)</f>
        <v>0</v>
      </c>
      <c r="P189" s="27">
        <f t="shared" si="45"/>
        <v>4</v>
      </c>
      <c r="Q189" s="108">
        <f t="shared" si="44"/>
        <v>2.0762610690668243E-5</v>
      </c>
      <c r="S189" s="20">
        <f t="shared" si="32"/>
        <v>0</v>
      </c>
      <c r="T189" s="21">
        <f t="shared" si="33"/>
        <v>0</v>
      </c>
      <c r="U189" s="21">
        <f t="shared" si="34"/>
        <v>1.2</v>
      </c>
      <c r="V189" s="21">
        <f t="shared" si="35"/>
        <v>1.2</v>
      </c>
      <c r="W189" s="21">
        <f t="shared" si="36"/>
        <v>2.4</v>
      </c>
      <c r="X189" s="21">
        <f t="shared" si="37"/>
        <v>0</v>
      </c>
      <c r="Y189" s="21">
        <f t="shared" si="38"/>
        <v>0</v>
      </c>
      <c r="Z189" s="21">
        <f t="shared" si="39"/>
        <v>0</v>
      </c>
      <c r="AA189" s="21">
        <f t="shared" si="40"/>
        <v>0</v>
      </c>
      <c r="AB189" s="21">
        <f t="shared" si="41"/>
        <v>0</v>
      </c>
      <c r="AC189" s="21">
        <f t="shared" si="42"/>
        <v>0</v>
      </c>
      <c r="AD189" s="24">
        <f t="shared" si="43"/>
        <v>0</v>
      </c>
      <c r="AF189" s="15">
        <f t="shared" si="31"/>
        <v>4.8</v>
      </c>
    </row>
    <row r="190" spans="1:32" x14ac:dyDescent="0.25">
      <c r="A190" s="75">
        <v>4864</v>
      </c>
      <c r="B190" s="75" t="str">
        <f>INDEX('FY15 DataDump'!$A$2:$H$5000, MATCH('FY15 Individual Analysis'!A190, 'FY15 DataDump'!$C$2:$C$5000, 0), MATCH('FY15 DataDump'!$B$1, 'FY15 DataDump'!$A$1:$H$1))</f>
        <v>SWEETS</v>
      </c>
      <c r="C190" s="75" t="str">
        <f>INDEX('FY15 DataDump'!$A$2:$H$5000, MATCH('FY15 Individual Analysis'!A190, 'FY15 DataDump'!$C$2:$C$5000, 0), MATCH('FY15 DataDump'!$D$1, 'FY15 DataDump'!$A$1:$H$1))</f>
        <v>KIT KAT WHITE</v>
      </c>
      <c r="D190" s="27">
        <f>SUMIFS('FY15 DataDump'!$E$2:$E$5000, 'FY15 DataDump'!$C$2:$C$5000, 'FY15 Individual Analysis'!$A190, 'FY15 DataDump'!$H$2:$H$5000, D$2)</f>
        <v>8</v>
      </c>
      <c r="E190" s="27">
        <f>SUMIFS('FY15 DataDump'!$E$2:$E$5000, 'FY15 DataDump'!$C$2:$C$5000, 'FY15 Individual Analysis'!$A190, 'FY15 DataDump'!$H$2:$H$5000, E$2)</f>
        <v>9</v>
      </c>
      <c r="F190" s="27">
        <f>SUMIFS('FY15 DataDump'!$E$2:$E$5000, 'FY15 DataDump'!$C$2:$C$5000, 'FY15 Individual Analysis'!$A190, 'FY15 DataDump'!$H$2:$H$5000, F$2)</f>
        <v>14</v>
      </c>
      <c r="G190" s="27">
        <f>SUMIFS('FY15 DataDump'!$E$2:$E$5000, 'FY15 DataDump'!$C$2:$C$5000, 'FY15 Individual Analysis'!$A190, 'FY15 DataDump'!$H$2:$H$5000, G$2)</f>
        <v>6</v>
      </c>
      <c r="H190" s="27">
        <f>SUMIFS('FY15 DataDump'!$E$2:$E$5000, 'FY15 DataDump'!$C$2:$C$5000, 'FY15 Individual Analysis'!$A190, 'FY15 DataDump'!$H$2:$H$5000, H$2)</f>
        <v>0</v>
      </c>
      <c r="I190" s="27">
        <f>SUMIFS('FY15 DataDump'!$E$2:$E$5000, 'FY15 DataDump'!$C$2:$C$5000, 'FY15 Individual Analysis'!$A190, 'FY15 DataDump'!$H$2:$H$5000, I$2)</f>
        <v>0</v>
      </c>
      <c r="J190" s="27">
        <f>SUMIFS('FY15 DataDump'!$E$2:$E$5000, 'FY15 DataDump'!$C$2:$C$5000, 'FY15 Individual Analysis'!$A190, 'FY15 DataDump'!$H$2:$H$5000, J$2)</f>
        <v>0</v>
      </c>
      <c r="K190" s="27">
        <f>SUMIFS('FY15 DataDump'!$E$2:$E$5000, 'FY15 DataDump'!$C$2:$C$5000, 'FY15 Individual Analysis'!$A190, 'FY15 DataDump'!$H$2:$H$5000, K$2)</f>
        <v>0</v>
      </c>
      <c r="L190" s="27">
        <f>SUMIFS('FY15 DataDump'!$E$2:$E$5000, 'FY15 DataDump'!$C$2:$C$5000, 'FY15 Individual Analysis'!$A190, 'FY15 DataDump'!$H$2:$H$5000, L$2)</f>
        <v>0</v>
      </c>
      <c r="M190" s="27">
        <f>SUMIFS('FY15 DataDump'!$E$2:$E$5000, 'FY15 DataDump'!$C$2:$C$5000, 'FY15 Individual Analysis'!$A190, 'FY15 DataDump'!$H$2:$H$5000, M$2)</f>
        <v>0</v>
      </c>
      <c r="N190" s="27">
        <f>SUMIFS('FY15 DataDump'!$E$2:$E$5000, 'FY15 DataDump'!$C$2:$C$5000, 'FY15 Individual Analysis'!$A190, 'FY15 DataDump'!$H$2:$H$5000, N$2)</f>
        <v>0</v>
      </c>
      <c r="O190" s="27">
        <f>SUMIFS('FY15 DataDump'!$E$2:$E$5000, 'FY15 DataDump'!$C$2:$C$5000, 'FY15 Individual Analysis'!$A190, 'FY15 DataDump'!$H$2:$H$5000, O$2)</f>
        <v>25</v>
      </c>
      <c r="P190" s="27">
        <f t="shared" si="45"/>
        <v>62</v>
      </c>
      <c r="Q190" s="108">
        <f t="shared" si="44"/>
        <v>3.218204657053578E-4</v>
      </c>
      <c r="S190" s="20">
        <f t="shared" si="32"/>
        <v>9.6</v>
      </c>
      <c r="T190" s="21">
        <f t="shared" si="33"/>
        <v>10.8</v>
      </c>
      <c r="U190" s="21">
        <f t="shared" si="34"/>
        <v>16.8</v>
      </c>
      <c r="V190" s="21">
        <f t="shared" si="35"/>
        <v>7.2</v>
      </c>
      <c r="W190" s="21">
        <f t="shared" si="36"/>
        <v>0</v>
      </c>
      <c r="X190" s="21">
        <f t="shared" si="37"/>
        <v>0</v>
      </c>
      <c r="Y190" s="21">
        <f t="shared" si="38"/>
        <v>0</v>
      </c>
      <c r="Z190" s="21">
        <f t="shared" si="39"/>
        <v>0</v>
      </c>
      <c r="AA190" s="21">
        <f t="shared" si="40"/>
        <v>0</v>
      </c>
      <c r="AB190" s="21">
        <f t="shared" si="41"/>
        <v>0</v>
      </c>
      <c r="AC190" s="21">
        <f t="shared" si="42"/>
        <v>0</v>
      </c>
      <c r="AD190" s="24">
        <f t="shared" si="43"/>
        <v>30</v>
      </c>
      <c r="AF190" s="15">
        <f t="shared" si="31"/>
        <v>74.400000000000006</v>
      </c>
    </row>
    <row r="191" spans="1:32" x14ac:dyDescent="0.25">
      <c r="A191" s="75">
        <v>4895</v>
      </c>
      <c r="B191" s="75" t="str">
        <f>INDEX('FY15 DataDump'!$A$2:$H$5000, MATCH('FY15 Individual Analysis'!A191, 'FY15 DataDump'!$C$2:$C$5000, 0), MATCH('FY15 DataDump'!$B$1, 'FY15 DataDump'!$A$1:$H$1))</f>
        <v>BOXED GOODS</v>
      </c>
      <c r="C191" s="75" t="str">
        <f>INDEX('FY15 DataDump'!$A$2:$H$5000, MATCH('FY15 Individual Analysis'!A191, 'FY15 DataDump'!$C$2:$C$5000, 0), MATCH('FY15 DataDump'!$D$1, 'FY15 DataDump'!$A$1:$H$1))</f>
        <v>CLIF BAR WHT CHOC MCD</v>
      </c>
      <c r="D191" s="27">
        <f>SUMIFS('FY15 DataDump'!$E$2:$E$5000, 'FY15 DataDump'!$C$2:$C$5000, 'FY15 Individual Analysis'!$A191, 'FY15 DataDump'!$H$2:$H$5000, D$2)</f>
        <v>24</v>
      </c>
      <c r="E191" s="27">
        <f>SUMIFS('FY15 DataDump'!$E$2:$E$5000, 'FY15 DataDump'!$C$2:$C$5000, 'FY15 Individual Analysis'!$A191, 'FY15 DataDump'!$H$2:$H$5000, E$2)</f>
        <v>4</v>
      </c>
      <c r="F191" s="27">
        <f>SUMIFS('FY15 DataDump'!$E$2:$E$5000, 'FY15 DataDump'!$C$2:$C$5000, 'FY15 Individual Analysis'!$A191, 'FY15 DataDump'!$H$2:$H$5000, F$2)</f>
        <v>16</v>
      </c>
      <c r="G191" s="27">
        <f>SUMIFS('FY15 DataDump'!$E$2:$E$5000, 'FY15 DataDump'!$C$2:$C$5000, 'FY15 Individual Analysis'!$A191, 'FY15 DataDump'!$H$2:$H$5000, G$2)</f>
        <v>61</v>
      </c>
      <c r="H191" s="27">
        <f>SUMIFS('FY15 DataDump'!$E$2:$E$5000, 'FY15 DataDump'!$C$2:$C$5000, 'FY15 Individual Analysis'!$A191, 'FY15 DataDump'!$H$2:$H$5000, H$2)</f>
        <v>54</v>
      </c>
      <c r="I191" s="27">
        <f>SUMIFS('FY15 DataDump'!$E$2:$E$5000, 'FY15 DataDump'!$C$2:$C$5000, 'FY15 Individual Analysis'!$A191, 'FY15 DataDump'!$H$2:$H$5000, I$2)</f>
        <v>13</v>
      </c>
      <c r="J191" s="27">
        <f>SUMIFS('FY15 DataDump'!$E$2:$E$5000, 'FY15 DataDump'!$C$2:$C$5000, 'FY15 Individual Analysis'!$A191, 'FY15 DataDump'!$H$2:$H$5000, J$2)</f>
        <v>16</v>
      </c>
      <c r="K191" s="27">
        <f>SUMIFS('FY15 DataDump'!$E$2:$E$5000, 'FY15 DataDump'!$C$2:$C$5000, 'FY15 Individual Analysis'!$A191, 'FY15 DataDump'!$H$2:$H$5000, K$2)</f>
        <v>38</v>
      </c>
      <c r="L191" s="27">
        <f>SUMIFS('FY15 DataDump'!$E$2:$E$5000, 'FY15 DataDump'!$C$2:$C$5000, 'FY15 Individual Analysis'!$A191, 'FY15 DataDump'!$H$2:$H$5000, L$2)</f>
        <v>23</v>
      </c>
      <c r="M191" s="27">
        <f>SUMIFS('FY15 DataDump'!$E$2:$E$5000, 'FY15 DataDump'!$C$2:$C$5000, 'FY15 Individual Analysis'!$A191, 'FY15 DataDump'!$H$2:$H$5000, M$2)</f>
        <v>48</v>
      </c>
      <c r="N191" s="27">
        <f>SUMIFS('FY15 DataDump'!$E$2:$E$5000, 'FY15 DataDump'!$C$2:$C$5000, 'FY15 Individual Analysis'!$A191, 'FY15 DataDump'!$H$2:$H$5000, N$2)</f>
        <v>35</v>
      </c>
      <c r="O191" s="27">
        <f>SUMIFS('FY15 DataDump'!$E$2:$E$5000, 'FY15 DataDump'!$C$2:$C$5000, 'FY15 Individual Analysis'!$A191, 'FY15 DataDump'!$H$2:$H$5000, O$2)</f>
        <v>41</v>
      </c>
      <c r="P191" s="27">
        <f t="shared" si="45"/>
        <v>373</v>
      </c>
      <c r="Q191" s="108">
        <f t="shared" si="44"/>
        <v>1.9361134469048139E-3</v>
      </c>
      <c r="S191" s="20">
        <f t="shared" si="32"/>
        <v>28.8</v>
      </c>
      <c r="T191" s="21">
        <f t="shared" si="33"/>
        <v>4.8000000000000007</v>
      </c>
      <c r="U191" s="21">
        <f t="shared" si="34"/>
        <v>19.200000000000003</v>
      </c>
      <c r="V191" s="21">
        <f t="shared" si="35"/>
        <v>73.2</v>
      </c>
      <c r="W191" s="21">
        <f t="shared" si="36"/>
        <v>64.800000000000011</v>
      </c>
      <c r="X191" s="21">
        <f t="shared" si="37"/>
        <v>15.600000000000001</v>
      </c>
      <c r="Y191" s="21">
        <f t="shared" si="38"/>
        <v>19.200000000000003</v>
      </c>
      <c r="Z191" s="21">
        <f t="shared" si="39"/>
        <v>45.6</v>
      </c>
      <c r="AA191" s="21">
        <f t="shared" si="40"/>
        <v>27.6</v>
      </c>
      <c r="AB191" s="21">
        <f t="shared" si="41"/>
        <v>57.6</v>
      </c>
      <c r="AC191" s="21">
        <f t="shared" si="42"/>
        <v>42</v>
      </c>
      <c r="AD191" s="24">
        <f t="shared" si="43"/>
        <v>49.2</v>
      </c>
      <c r="AF191" s="15">
        <f t="shared" si="31"/>
        <v>447.6</v>
      </c>
    </row>
    <row r="192" spans="1:32" x14ac:dyDescent="0.25">
      <c r="A192" s="75">
        <v>4987</v>
      </c>
      <c r="B192" s="75" t="str">
        <f>INDEX('FY15 DataDump'!$A$2:$H$5000, MATCH('FY15 Individual Analysis'!A192, 'FY15 DataDump'!$C$2:$C$5000, 0), MATCH('FY15 DataDump'!$B$1, 'FY15 DataDump'!$A$1:$H$1))</f>
        <v>DRINKS</v>
      </c>
      <c r="C192" s="75" t="str">
        <f>INDEX('FY15 DataDump'!$A$2:$H$5000, MATCH('FY15 Individual Analysis'!A192, 'FY15 DataDump'!$C$2:$C$5000, 0), MATCH('FY15 DataDump'!$D$1, 'FY15 DataDump'!$A$1:$H$1))</f>
        <v>DIET COKE 20 oz</v>
      </c>
      <c r="D192" s="27">
        <f>SUMIFS('FY15 DataDump'!$E$2:$E$5000, 'FY15 DataDump'!$C$2:$C$5000, 'FY15 Individual Analysis'!$A192, 'FY15 DataDump'!$H$2:$H$5000, D$2)</f>
        <v>124</v>
      </c>
      <c r="E192" s="27">
        <f>SUMIFS('FY15 DataDump'!$E$2:$E$5000, 'FY15 DataDump'!$C$2:$C$5000, 'FY15 Individual Analysis'!$A192, 'FY15 DataDump'!$H$2:$H$5000, E$2)</f>
        <v>86</v>
      </c>
      <c r="F192" s="27">
        <f>SUMIFS('FY15 DataDump'!$E$2:$E$5000, 'FY15 DataDump'!$C$2:$C$5000, 'FY15 Individual Analysis'!$A192, 'FY15 DataDump'!$H$2:$H$5000, F$2)</f>
        <v>104</v>
      </c>
      <c r="G192" s="27">
        <f>SUMIFS('FY15 DataDump'!$E$2:$E$5000, 'FY15 DataDump'!$C$2:$C$5000, 'FY15 Individual Analysis'!$A192, 'FY15 DataDump'!$H$2:$H$5000, G$2)</f>
        <v>193</v>
      </c>
      <c r="H192" s="27">
        <f>SUMIFS('FY15 DataDump'!$E$2:$E$5000, 'FY15 DataDump'!$C$2:$C$5000, 'FY15 Individual Analysis'!$A192, 'FY15 DataDump'!$H$2:$H$5000, H$2)</f>
        <v>132</v>
      </c>
      <c r="I192" s="27">
        <f>SUMIFS('FY15 DataDump'!$E$2:$E$5000, 'FY15 DataDump'!$C$2:$C$5000, 'FY15 Individual Analysis'!$A192, 'FY15 DataDump'!$H$2:$H$5000, I$2)</f>
        <v>53</v>
      </c>
      <c r="J192" s="27">
        <f>SUMIFS('FY15 DataDump'!$E$2:$E$5000, 'FY15 DataDump'!$C$2:$C$5000, 'FY15 Individual Analysis'!$A192, 'FY15 DataDump'!$H$2:$H$5000, J$2)</f>
        <v>137</v>
      </c>
      <c r="K192" s="27">
        <f>SUMIFS('FY15 DataDump'!$E$2:$E$5000, 'FY15 DataDump'!$C$2:$C$5000, 'FY15 Individual Analysis'!$A192, 'FY15 DataDump'!$H$2:$H$5000, K$2)</f>
        <v>129</v>
      </c>
      <c r="L192" s="27">
        <f>SUMIFS('FY15 DataDump'!$E$2:$E$5000, 'FY15 DataDump'!$C$2:$C$5000, 'FY15 Individual Analysis'!$A192, 'FY15 DataDump'!$H$2:$H$5000, L$2)</f>
        <v>128</v>
      </c>
      <c r="M192" s="27">
        <f>SUMIFS('FY15 DataDump'!$E$2:$E$5000, 'FY15 DataDump'!$C$2:$C$5000, 'FY15 Individual Analysis'!$A192, 'FY15 DataDump'!$H$2:$H$5000, M$2)</f>
        <v>134</v>
      </c>
      <c r="N192" s="27">
        <f>SUMIFS('FY15 DataDump'!$E$2:$E$5000, 'FY15 DataDump'!$C$2:$C$5000, 'FY15 Individual Analysis'!$A192, 'FY15 DataDump'!$H$2:$H$5000, N$2)</f>
        <v>133</v>
      </c>
      <c r="O192" s="27">
        <f>SUMIFS('FY15 DataDump'!$E$2:$E$5000, 'FY15 DataDump'!$C$2:$C$5000, 'FY15 Individual Analysis'!$A192, 'FY15 DataDump'!$H$2:$H$5000, O$2)</f>
        <v>129</v>
      </c>
      <c r="P192" s="27">
        <f t="shared" si="45"/>
        <v>1482</v>
      </c>
      <c r="Q192" s="108">
        <f t="shared" si="44"/>
        <v>7.6925472608925845E-3</v>
      </c>
      <c r="S192" s="20">
        <f t="shared" si="32"/>
        <v>148.80000000000001</v>
      </c>
      <c r="T192" s="21">
        <f t="shared" si="33"/>
        <v>103.2</v>
      </c>
      <c r="U192" s="21">
        <f t="shared" si="34"/>
        <v>124.8</v>
      </c>
      <c r="V192" s="21">
        <f t="shared" si="35"/>
        <v>231.60000000000002</v>
      </c>
      <c r="W192" s="21">
        <f t="shared" si="36"/>
        <v>158.4</v>
      </c>
      <c r="X192" s="21">
        <f t="shared" si="37"/>
        <v>63.6</v>
      </c>
      <c r="Y192" s="21">
        <f t="shared" si="38"/>
        <v>164.4</v>
      </c>
      <c r="Z192" s="21">
        <f t="shared" si="39"/>
        <v>154.80000000000001</v>
      </c>
      <c r="AA192" s="21">
        <f t="shared" si="40"/>
        <v>153.6</v>
      </c>
      <c r="AB192" s="21">
        <f t="shared" si="41"/>
        <v>160.80000000000001</v>
      </c>
      <c r="AC192" s="21">
        <f t="shared" si="42"/>
        <v>159.60000000000002</v>
      </c>
      <c r="AD192" s="24">
        <f t="shared" si="43"/>
        <v>154.80000000000001</v>
      </c>
      <c r="AF192" s="15">
        <f t="shared" si="31"/>
        <v>1778.4</v>
      </c>
    </row>
    <row r="193" spans="1:35" x14ac:dyDescent="0.25">
      <c r="A193" s="75">
        <v>5013</v>
      </c>
      <c r="B193" s="75" t="str">
        <f>INDEX('FY15 DataDump'!$A$2:$H$5000, MATCH('FY15 Individual Analysis'!A193, 'FY15 DataDump'!$C$2:$C$5000, 0), MATCH('FY15 DataDump'!$B$1, 'FY15 DataDump'!$A$1:$H$1))</f>
        <v>SUNDRIES</v>
      </c>
      <c r="C193" s="75" t="str">
        <f>INDEX('FY15 DataDump'!$A$2:$H$5000, MATCH('FY15 Individual Analysis'!A193, 'FY15 DataDump'!$C$2:$C$5000, 0), MATCH('FY15 DataDump'!$D$1, 'FY15 DataDump'!$A$1:$H$1))</f>
        <v>Paper Plate</v>
      </c>
      <c r="D193" s="27">
        <f>SUMIFS('FY15 DataDump'!$E$2:$E$5000, 'FY15 DataDump'!$C$2:$C$5000, 'FY15 Individual Analysis'!$A193, 'FY15 DataDump'!$H$2:$H$5000, D$2)</f>
        <v>0</v>
      </c>
      <c r="E193" s="27">
        <f>SUMIFS('FY15 DataDump'!$E$2:$E$5000, 'FY15 DataDump'!$C$2:$C$5000, 'FY15 Individual Analysis'!$A193, 'FY15 DataDump'!$H$2:$H$5000, E$2)</f>
        <v>0</v>
      </c>
      <c r="F193" s="27">
        <f>SUMIFS('FY15 DataDump'!$E$2:$E$5000, 'FY15 DataDump'!$C$2:$C$5000, 'FY15 Individual Analysis'!$A193, 'FY15 DataDump'!$H$2:$H$5000, F$2)</f>
        <v>0</v>
      </c>
      <c r="G193" s="27">
        <f>SUMIFS('FY15 DataDump'!$E$2:$E$5000, 'FY15 DataDump'!$C$2:$C$5000, 'FY15 Individual Analysis'!$A193, 'FY15 DataDump'!$H$2:$H$5000, G$2)</f>
        <v>0</v>
      </c>
      <c r="H193" s="27">
        <f>SUMIFS('FY15 DataDump'!$E$2:$E$5000, 'FY15 DataDump'!$C$2:$C$5000, 'FY15 Individual Analysis'!$A193, 'FY15 DataDump'!$H$2:$H$5000, H$2)</f>
        <v>4</v>
      </c>
      <c r="I193" s="27">
        <f>SUMIFS('FY15 DataDump'!$E$2:$E$5000, 'FY15 DataDump'!$C$2:$C$5000, 'FY15 Individual Analysis'!$A193, 'FY15 DataDump'!$H$2:$H$5000, I$2)</f>
        <v>130</v>
      </c>
      <c r="J193" s="27">
        <f>SUMIFS('FY15 DataDump'!$E$2:$E$5000, 'FY15 DataDump'!$C$2:$C$5000, 'FY15 Individual Analysis'!$A193, 'FY15 DataDump'!$H$2:$H$5000, J$2)</f>
        <v>9</v>
      </c>
      <c r="K193" s="27">
        <f>SUMIFS('FY15 DataDump'!$E$2:$E$5000, 'FY15 DataDump'!$C$2:$C$5000, 'FY15 Individual Analysis'!$A193, 'FY15 DataDump'!$H$2:$H$5000, K$2)</f>
        <v>6</v>
      </c>
      <c r="L193" s="27">
        <f>SUMIFS('FY15 DataDump'!$E$2:$E$5000, 'FY15 DataDump'!$C$2:$C$5000, 'FY15 Individual Analysis'!$A193, 'FY15 DataDump'!$H$2:$H$5000, L$2)</f>
        <v>5</v>
      </c>
      <c r="M193" s="27">
        <f>SUMIFS('FY15 DataDump'!$E$2:$E$5000, 'FY15 DataDump'!$C$2:$C$5000, 'FY15 Individual Analysis'!$A193, 'FY15 DataDump'!$H$2:$H$5000, M$2)</f>
        <v>8</v>
      </c>
      <c r="N193" s="27">
        <f>SUMIFS('FY15 DataDump'!$E$2:$E$5000, 'FY15 DataDump'!$C$2:$C$5000, 'FY15 Individual Analysis'!$A193, 'FY15 DataDump'!$H$2:$H$5000, N$2)</f>
        <v>1</v>
      </c>
      <c r="O193" s="27">
        <f>SUMIFS('FY15 DataDump'!$E$2:$E$5000, 'FY15 DataDump'!$C$2:$C$5000, 'FY15 Individual Analysis'!$A193, 'FY15 DataDump'!$H$2:$H$5000, O$2)</f>
        <v>13</v>
      </c>
      <c r="P193" s="27">
        <f t="shared" si="45"/>
        <v>176</v>
      </c>
      <c r="Q193" s="108">
        <f t="shared" si="44"/>
        <v>9.1355487038940271E-4</v>
      </c>
      <c r="S193" s="20">
        <f t="shared" si="32"/>
        <v>0</v>
      </c>
      <c r="T193" s="21">
        <f t="shared" si="33"/>
        <v>0</v>
      </c>
      <c r="U193" s="21">
        <f t="shared" si="34"/>
        <v>0</v>
      </c>
      <c r="V193" s="21">
        <f t="shared" si="35"/>
        <v>0</v>
      </c>
      <c r="W193" s="21">
        <f t="shared" si="36"/>
        <v>4.8</v>
      </c>
      <c r="X193" s="21">
        <f t="shared" si="37"/>
        <v>156</v>
      </c>
      <c r="Y193" s="21">
        <f t="shared" si="38"/>
        <v>10.8</v>
      </c>
      <c r="Z193" s="21">
        <f t="shared" si="39"/>
        <v>7.1999999999999993</v>
      </c>
      <c r="AA193" s="21">
        <f t="shared" si="40"/>
        <v>5.9999999999999991</v>
      </c>
      <c r="AB193" s="21">
        <f t="shared" si="41"/>
        <v>9.6</v>
      </c>
      <c r="AC193" s="21">
        <f t="shared" si="42"/>
        <v>1.2</v>
      </c>
      <c r="AD193" s="24">
        <f t="shared" si="43"/>
        <v>15.6</v>
      </c>
      <c r="AF193" s="15">
        <f t="shared" ref="AF193:AF257" si="46">(P193) + (P193 *$AG$1)</f>
        <v>211.2</v>
      </c>
    </row>
    <row r="194" spans="1:35" s="2" customFormat="1" x14ac:dyDescent="0.25">
      <c r="A194" s="75">
        <v>5024</v>
      </c>
      <c r="B194" s="75" t="str">
        <f>INDEX('FY15 DataDump'!$A$2:$H$5000, MATCH('FY15 Individual Analysis'!A194, 'FY15 DataDump'!$C$2:$C$5000, 0), MATCH('FY15 DataDump'!$B$1, 'FY15 DataDump'!$A$1:$H$1))</f>
        <v>DAIRY</v>
      </c>
      <c r="C194" s="75" t="str">
        <f>INDEX('FY15 DataDump'!$A$2:$H$5000, MATCH('FY15 Individual Analysis'!A194, 'FY15 DataDump'!$C$2:$C$5000, 0), MATCH('FY15 DataDump'!$D$1, 'FY15 DataDump'!$A$1:$H$1))</f>
        <v>1% Darigold Chocolate</v>
      </c>
      <c r="D194" s="27">
        <f>SUMIFS('FY15 DataDump'!$E$2:$E$5000, 'FY15 DataDump'!$C$2:$C$5000, 'FY15 Individual Analysis'!$A194, 'FY15 DataDump'!$H$2:$H$5000, D$2)</f>
        <v>0</v>
      </c>
      <c r="E194" s="27">
        <f>SUMIFS('FY15 DataDump'!$E$2:$E$5000, 'FY15 DataDump'!$C$2:$C$5000, 'FY15 Individual Analysis'!$A194, 'FY15 DataDump'!$H$2:$H$5000, E$2)</f>
        <v>0</v>
      </c>
      <c r="F194" s="27">
        <f>SUMIFS('FY15 DataDump'!$E$2:$E$5000, 'FY15 DataDump'!$C$2:$C$5000, 'FY15 Individual Analysis'!$A194, 'FY15 DataDump'!$H$2:$H$5000, F$2)</f>
        <v>0</v>
      </c>
      <c r="G194" s="27">
        <f>SUMIFS('FY15 DataDump'!$E$2:$E$5000, 'FY15 DataDump'!$C$2:$C$5000, 'FY15 Individual Analysis'!$A194, 'FY15 DataDump'!$H$2:$H$5000, G$2)</f>
        <v>11</v>
      </c>
      <c r="H194" s="27">
        <f>SUMIFS('FY15 DataDump'!$E$2:$E$5000, 'FY15 DataDump'!$C$2:$C$5000, 'FY15 Individual Analysis'!$A194, 'FY15 DataDump'!$H$2:$H$5000, H$2)</f>
        <v>0</v>
      </c>
      <c r="I194" s="27">
        <f>SUMIFS('FY15 DataDump'!$E$2:$E$5000, 'FY15 DataDump'!$C$2:$C$5000, 'FY15 Individual Analysis'!$A194, 'FY15 DataDump'!$H$2:$H$5000, I$2)</f>
        <v>0</v>
      </c>
      <c r="J194" s="27">
        <f>SUMIFS('FY15 DataDump'!$E$2:$E$5000, 'FY15 DataDump'!$C$2:$C$5000, 'FY15 Individual Analysis'!$A194, 'FY15 DataDump'!$H$2:$H$5000, J$2)</f>
        <v>0</v>
      </c>
      <c r="K194" s="27">
        <f>SUMIFS('FY15 DataDump'!$E$2:$E$5000, 'FY15 DataDump'!$C$2:$C$5000, 'FY15 Individual Analysis'!$A194, 'FY15 DataDump'!$H$2:$H$5000, K$2)</f>
        <v>0</v>
      </c>
      <c r="L194" s="27">
        <f>SUMIFS('FY15 DataDump'!$E$2:$E$5000, 'FY15 DataDump'!$C$2:$C$5000, 'FY15 Individual Analysis'!$A194, 'FY15 DataDump'!$H$2:$H$5000, L$2)</f>
        <v>0</v>
      </c>
      <c r="M194" s="27">
        <f>SUMIFS('FY15 DataDump'!$E$2:$E$5000, 'FY15 DataDump'!$C$2:$C$5000, 'FY15 Individual Analysis'!$A194, 'FY15 DataDump'!$H$2:$H$5000, M$2)</f>
        <v>0</v>
      </c>
      <c r="N194" s="27">
        <f>SUMIFS('FY15 DataDump'!$E$2:$E$5000, 'FY15 DataDump'!$C$2:$C$5000, 'FY15 Individual Analysis'!$A194, 'FY15 DataDump'!$H$2:$H$5000, N$2)</f>
        <v>0</v>
      </c>
      <c r="O194" s="27">
        <f>SUMIFS('FY15 DataDump'!$E$2:$E$5000, 'FY15 DataDump'!$C$2:$C$5000, 'FY15 Individual Analysis'!$A194, 'FY15 DataDump'!$H$2:$H$5000, O$2)</f>
        <v>0</v>
      </c>
      <c r="P194" s="27">
        <f t="shared" ref="P194" si="47">SUM(D194:O194)</f>
        <v>11</v>
      </c>
      <c r="Q194" s="108">
        <f t="shared" si="44"/>
        <v>5.7097179399337669E-5</v>
      </c>
      <c r="R194" s="12"/>
      <c r="S194" s="20">
        <f t="shared" ref="S194" si="48">IFERROR((D194/$P194) * ($AF194), 0)</f>
        <v>0</v>
      </c>
      <c r="T194" s="21">
        <f t="shared" ref="T194" si="49">IFERROR((E194/$P194) * ($AF194), 0)</f>
        <v>0</v>
      </c>
      <c r="U194" s="21">
        <f t="shared" ref="U194" si="50">IFERROR((F194/$P194) * ($AF194), 0)</f>
        <v>0</v>
      </c>
      <c r="V194" s="21">
        <f t="shared" ref="V194" si="51">IFERROR((G194/$P194) * ($AF194), 0)</f>
        <v>13.2</v>
      </c>
      <c r="W194" s="21">
        <f t="shared" ref="W194" si="52">IFERROR((H194/$P194) * ($AF194), 0)</f>
        <v>0</v>
      </c>
      <c r="X194" s="21">
        <f t="shared" ref="X194" si="53">IFERROR((I194/$P194) * ($AF194), 0)</f>
        <v>0</v>
      </c>
      <c r="Y194" s="21">
        <f t="shared" ref="Y194" si="54">IFERROR((J194/$P194) * ($AF194), 0)</f>
        <v>0</v>
      </c>
      <c r="Z194" s="21">
        <f t="shared" ref="Z194" si="55">IFERROR((K194/$P194) * ($AF194), 0)</f>
        <v>0</v>
      </c>
      <c r="AA194" s="21">
        <f t="shared" ref="AA194" si="56">IFERROR((L194/$P194) * ($AF194), 0)</f>
        <v>0</v>
      </c>
      <c r="AB194" s="21">
        <f t="shared" ref="AB194" si="57">IFERROR((M194/$P194) * ($AF194), 0)</f>
        <v>0</v>
      </c>
      <c r="AC194" s="21">
        <f t="shared" ref="AC194" si="58">IFERROR((N194/$P194) * ($AF194), 0)</f>
        <v>0</v>
      </c>
      <c r="AD194" s="24">
        <f t="shared" ref="AD194" si="59">IFERROR((O194/$P194) * ($AF194), 0)</f>
        <v>0</v>
      </c>
      <c r="AE194" s="12"/>
      <c r="AF194" s="15">
        <f t="shared" ref="AF194" si="60">(P194) + (P194 *$AG$1)</f>
        <v>13.2</v>
      </c>
      <c r="AG194" s="9"/>
      <c r="AI194" s="9"/>
    </row>
    <row r="195" spans="1:35" x14ac:dyDescent="0.25">
      <c r="A195" s="75">
        <v>5062</v>
      </c>
      <c r="B195" s="75" t="str">
        <f>INDEX('FY15 DataDump'!$A$2:$H$5000, MATCH('FY15 Individual Analysis'!A195, 'FY15 DataDump'!$C$2:$C$5000, 0), MATCH('FY15 DataDump'!$B$1, 'FY15 DataDump'!$A$1:$H$1))</f>
        <v>DRINKS</v>
      </c>
      <c r="C195" s="75" t="str">
        <f>INDEX('FY15 DataDump'!$A$2:$H$5000, MATCH('FY15 Individual Analysis'!A195, 'FY15 DataDump'!$C$2:$C$5000, 0), MATCH('FY15 DataDump'!$D$1, 'FY15 DataDump'!$A$1:$H$1))</f>
        <v>Fanta Cherry</v>
      </c>
      <c r="D195" s="27">
        <f>SUMIFS('FY15 DataDump'!$E$2:$E$5000, 'FY15 DataDump'!$C$2:$C$5000, 'FY15 Individual Analysis'!$A195, 'FY15 DataDump'!$H$2:$H$5000, D$2)</f>
        <v>0</v>
      </c>
      <c r="E195" s="27">
        <f>SUMIFS('FY15 DataDump'!$E$2:$E$5000, 'FY15 DataDump'!$C$2:$C$5000, 'FY15 Individual Analysis'!$A195, 'FY15 DataDump'!$H$2:$H$5000, E$2)</f>
        <v>0</v>
      </c>
      <c r="F195" s="27">
        <f>SUMIFS('FY15 DataDump'!$E$2:$E$5000, 'FY15 DataDump'!$C$2:$C$5000, 'FY15 Individual Analysis'!$A195, 'FY15 DataDump'!$H$2:$H$5000, F$2)</f>
        <v>16</v>
      </c>
      <c r="G195" s="27">
        <f>SUMIFS('FY15 DataDump'!$E$2:$E$5000, 'FY15 DataDump'!$C$2:$C$5000, 'FY15 Individual Analysis'!$A195, 'FY15 DataDump'!$H$2:$H$5000, G$2)</f>
        <v>35</v>
      </c>
      <c r="H195" s="27">
        <f>SUMIFS('FY15 DataDump'!$E$2:$E$5000, 'FY15 DataDump'!$C$2:$C$5000, 'FY15 Individual Analysis'!$A195, 'FY15 DataDump'!$H$2:$H$5000, H$2)</f>
        <v>0</v>
      </c>
      <c r="I195" s="27">
        <f>SUMIFS('FY15 DataDump'!$E$2:$E$5000, 'FY15 DataDump'!$C$2:$C$5000, 'FY15 Individual Analysis'!$A195, 'FY15 DataDump'!$H$2:$H$5000, I$2)</f>
        <v>0</v>
      </c>
      <c r="J195" s="27">
        <f>SUMIFS('FY15 DataDump'!$E$2:$E$5000, 'FY15 DataDump'!$C$2:$C$5000, 'FY15 Individual Analysis'!$A195, 'FY15 DataDump'!$H$2:$H$5000, J$2)</f>
        <v>0</v>
      </c>
      <c r="K195" s="27">
        <f>SUMIFS('FY15 DataDump'!$E$2:$E$5000, 'FY15 DataDump'!$C$2:$C$5000, 'FY15 Individual Analysis'!$A195, 'FY15 DataDump'!$H$2:$H$5000, K$2)</f>
        <v>0</v>
      </c>
      <c r="L195" s="27">
        <f>SUMIFS('FY15 DataDump'!$E$2:$E$5000, 'FY15 DataDump'!$C$2:$C$5000, 'FY15 Individual Analysis'!$A195, 'FY15 DataDump'!$H$2:$H$5000, L$2)</f>
        <v>0</v>
      </c>
      <c r="M195" s="27">
        <f>SUMIFS('FY15 DataDump'!$E$2:$E$5000, 'FY15 DataDump'!$C$2:$C$5000, 'FY15 Individual Analysis'!$A195, 'FY15 DataDump'!$H$2:$H$5000, M$2)</f>
        <v>0</v>
      </c>
      <c r="N195" s="27">
        <f>SUMIFS('FY15 DataDump'!$E$2:$E$5000, 'FY15 DataDump'!$C$2:$C$5000, 'FY15 Individual Analysis'!$A195, 'FY15 DataDump'!$H$2:$H$5000, N$2)</f>
        <v>0</v>
      </c>
      <c r="O195" s="27">
        <f>SUMIFS('FY15 DataDump'!$E$2:$E$5000, 'FY15 DataDump'!$C$2:$C$5000, 'FY15 Individual Analysis'!$A195, 'FY15 DataDump'!$H$2:$H$5000, O$2)</f>
        <v>0</v>
      </c>
      <c r="P195" s="27">
        <f t="shared" si="45"/>
        <v>51</v>
      </c>
      <c r="Q195" s="108">
        <f t="shared" ref="Q195:Q258" si="61">P195/$P$342</f>
        <v>2.6472328630602014E-4</v>
      </c>
      <c r="S195" s="20">
        <f t="shared" ref="S195:S258" si="62">IFERROR((D195/$P195) * ($AF195), 0)</f>
        <v>0</v>
      </c>
      <c r="T195" s="21">
        <f t="shared" ref="T195:T258" si="63">IFERROR((E195/$P195) * ($AF195), 0)</f>
        <v>0</v>
      </c>
      <c r="U195" s="21">
        <f t="shared" ref="U195:U258" si="64">IFERROR((F195/$P195) * ($AF195), 0)</f>
        <v>19.2</v>
      </c>
      <c r="V195" s="21">
        <f t="shared" ref="V195:V258" si="65">IFERROR((G195/$P195) * ($AF195), 0)</f>
        <v>42</v>
      </c>
      <c r="W195" s="21">
        <f t="shared" ref="W195:W258" si="66">IFERROR((H195/$P195) * ($AF195), 0)</f>
        <v>0</v>
      </c>
      <c r="X195" s="21">
        <f t="shared" ref="X195:X258" si="67">IFERROR((I195/$P195) * ($AF195), 0)</f>
        <v>0</v>
      </c>
      <c r="Y195" s="21">
        <f t="shared" ref="Y195:Y258" si="68">IFERROR((J195/$P195) * ($AF195), 0)</f>
        <v>0</v>
      </c>
      <c r="Z195" s="21">
        <f t="shared" ref="Z195:Z258" si="69">IFERROR((K195/$P195) * ($AF195), 0)</f>
        <v>0</v>
      </c>
      <c r="AA195" s="21">
        <f t="shared" ref="AA195:AA258" si="70">IFERROR((L195/$P195) * ($AF195), 0)</f>
        <v>0</v>
      </c>
      <c r="AB195" s="21">
        <f t="shared" ref="AB195:AB258" si="71">IFERROR((M195/$P195) * ($AF195), 0)</f>
        <v>0</v>
      </c>
      <c r="AC195" s="21">
        <f t="shared" ref="AC195:AC258" si="72">IFERROR((N195/$P195) * ($AF195), 0)</f>
        <v>0</v>
      </c>
      <c r="AD195" s="24">
        <f t="shared" ref="AD195:AD258" si="73">IFERROR((O195/$P195) * ($AF195), 0)</f>
        <v>0</v>
      </c>
      <c r="AF195" s="15">
        <f t="shared" si="46"/>
        <v>61.2</v>
      </c>
    </row>
    <row r="196" spans="1:35" x14ac:dyDescent="0.25">
      <c r="A196" s="75">
        <v>5465</v>
      </c>
      <c r="B196" s="75" t="str">
        <f>INDEX('FY15 DataDump'!$A$2:$H$5000, MATCH('FY15 Individual Analysis'!A196, 'FY15 DataDump'!$C$2:$C$5000, 0), MATCH('FY15 DataDump'!$B$1, 'FY15 DataDump'!$A$1:$H$1))</f>
        <v>DRINKS</v>
      </c>
      <c r="C196" s="75" t="str">
        <f>INDEX('FY15 DataDump'!$A$2:$H$5000, MATCH('FY15 Individual Analysis'!A196, 'FY15 DataDump'!$C$2:$C$5000, 0), MATCH('FY15 DataDump'!$D$1, 'FY15 DataDump'!$A$1:$H$1))</f>
        <v>VITAMIN WATER ZERO 20z</v>
      </c>
      <c r="D196" s="27">
        <f>SUMIFS('FY15 DataDump'!$E$2:$E$5000, 'FY15 DataDump'!$C$2:$C$5000, 'FY15 Individual Analysis'!$A196, 'FY15 DataDump'!$H$2:$H$5000, D$2)</f>
        <v>0</v>
      </c>
      <c r="E196" s="27">
        <f>SUMIFS('FY15 DataDump'!$E$2:$E$5000, 'FY15 DataDump'!$C$2:$C$5000, 'FY15 Individual Analysis'!$A196, 'FY15 DataDump'!$H$2:$H$5000, E$2)</f>
        <v>0</v>
      </c>
      <c r="F196" s="27">
        <f>SUMIFS('FY15 DataDump'!$E$2:$E$5000, 'FY15 DataDump'!$C$2:$C$5000, 'FY15 Individual Analysis'!$A196, 'FY15 DataDump'!$H$2:$H$5000, F$2)</f>
        <v>0</v>
      </c>
      <c r="G196" s="27">
        <f>SUMIFS('FY15 DataDump'!$E$2:$E$5000, 'FY15 DataDump'!$C$2:$C$5000, 'FY15 Individual Analysis'!$A196, 'FY15 DataDump'!$H$2:$H$5000, G$2)</f>
        <v>0</v>
      </c>
      <c r="H196" s="27">
        <f>SUMIFS('FY15 DataDump'!$E$2:$E$5000, 'FY15 DataDump'!$C$2:$C$5000, 'FY15 Individual Analysis'!$A196, 'FY15 DataDump'!$H$2:$H$5000, H$2)</f>
        <v>0</v>
      </c>
      <c r="I196" s="27">
        <f>SUMIFS('FY15 DataDump'!$E$2:$E$5000, 'FY15 DataDump'!$C$2:$C$5000, 'FY15 Individual Analysis'!$A196, 'FY15 DataDump'!$H$2:$H$5000, I$2)</f>
        <v>0</v>
      </c>
      <c r="J196" s="27">
        <f>SUMIFS('FY15 DataDump'!$E$2:$E$5000, 'FY15 DataDump'!$C$2:$C$5000, 'FY15 Individual Analysis'!$A196, 'FY15 DataDump'!$H$2:$H$5000, J$2)</f>
        <v>0</v>
      </c>
      <c r="K196" s="27">
        <f>SUMIFS('FY15 DataDump'!$E$2:$E$5000, 'FY15 DataDump'!$C$2:$C$5000, 'FY15 Individual Analysis'!$A196, 'FY15 DataDump'!$H$2:$H$5000, K$2)</f>
        <v>0</v>
      </c>
      <c r="L196" s="27">
        <f>SUMIFS('FY15 DataDump'!$E$2:$E$5000, 'FY15 DataDump'!$C$2:$C$5000, 'FY15 Individual Analysis'!$A196, 'FY15 DataDump'!$H$2:$H$5000, L$2)</f>
        <v>0</v>
      </c>
      <c r="M196" s="27">
        <f>SUMIFS('FY15 DataDump'!$E$2:$E$5000, 'FY15 DataDump'!$C$2:$C$5000, 'FY15 Individual Analysis'!$A196, 'FY15 DataDump'!$H$2:$H$5000, M$2)</f>
        <v>12</v>
      </c>
      <c r="N196" s="27">
        <f>SUMIFS('FY15 DataDump'!$E$2:$E$5000, 'FY15 DataDump'!$C$2:$C$5000, 'FY15 Individual Analysis'!$A196, 'FY15 DataDump'!$H$2:$H$5000, N$2)</f>
        <v>57</v>
      </c>
      <c r="O196" s="27">
        <f>SUMIFS('FY15 DataDump'!$E$2:$E$5000, 'FY15 DataDump'!$C$2:$C$5000, 'FY15 Individual Analysis'!$A196, 'FY15 DataDump'!$H$2:$H$5000, O$2)</f>
        <v>51</v>
      </c>
      <c r="P196" s="27">
        <f t="shared" si="45"/>
        <v>120</v>
      </c>
      <c r="Q196" s="108">
        <f t="shared" si="61"/>
        <v>6.228783207200473E-4</v>
      </c>
      <c r="S196" s="20">
        <f t="shared" si="62"/>
        <v>0</v>
      </c>
      <c r="T196" s="21">
        <f t="shared" si="63"/>
        <v>0</v>
      </c>
      <c r="U196" s="21">
        <f t="shared" si="64"/>
        <v>0</v>
      </c>
      <c r="V196" s="21">
        <f t="shared" si="65"/>
        <v>0</v>
      </c>
      <c r="W196" s="21">
        <f t="shared" si="66"/>
        <v>0</v>
      </c>
      <c r="X196" s="21">
        <f t="shared" si="67"/>
        <v>0</v>
      </c>
      <c r="Y196" s="21">
        <f t="shared" si="68"/>
        <v>0</v>
      </c>
      <c r="Z196" s="21">
        <f t="shared" si="69"/>
        <v>0</v>
      </c>
      <c r="AA196" s="21">
        <f t="shared" si="70"/>
        <v>0</v>
      </c>
      <c r="AB196" s="21">
        <f t="shared" si="71"/>
        <v>14.4</v>
      </c>
      <c r="AC196" s="21">
        <f t="shared" si="72"/>
        <v>68.399999999999991</v>
      </c>
      <c r="AD196" s="24">
        <f t="shared" si="73"/>
        <v>61.199999999999996</v>
      </c>
      <c r="AF196" s="15">
        <f t="shared" si="46"/>
        <v>144</v>
      </c>
    </row>
    <row r="197" spans="1:35" x14ac:dyDescent="0.25">
      <c r="A197" s="75">
        <v>5466</v>
      </c>
      <c r="B197" s="75" t="str">
        <f>INDEX('FY15 DataDump'!$A$2:$H$5000, MATCH('FY15 Individual Analysis'!A197, 'FY15 DataDump'!$C$2:$C$5000, 0), MATCH('FY15 DataDump'!$B$1, 'FY15 DataDump'!$A$1:$H$1))</f>
        <v>DRINKS</v>
      </c>
      <c r="C197" s="75" t="str">
        <f>INDEX('FY15 DataDump'!$A$2:$H$5000, MATCH('FY15 Individual Analysis'!A197, 'FY15 DataDump'!$C$2:$C$5000, 0), MATCH('FY15 DataDump'!$D$1, 'FY15 DataDump'!$A$1:$H$1))</f>
        <v>Vitamin Water Vital T</v>
      </c>
      <c r="D197" s="27">
        <f>SUMIFS('FY15 DataDump'!$E$2:$E$5000, 'FY15 DataDump'!$C$2:$C$5000, 'FY15 Individual Analysis'!$A197, 'FY15 DataDump'!$H$2:$H$5000, D$2)</f>
        <v>0</v>
      </c>
      <c r="E197" s="27">
        <f>SUMIFS('FY15 DataDump'!$E$2:$E$5000, 'FY15 DataDump'!$C$2:$C$5000, 'FY15 Individual Analysis'!$A197, 'FY15 DataDump'!$H$2:$H$5000, E$2)</f>
        <v>0</v>
      </c>
      <c r="F197" s="27">
        <f>SUMIFS('FY15 DataDump'!$E$2:$E$5000, 'FY15 DataDump'!$C$2:$C$5000, 'FY15 Individual Analysis'!$A197, 'FY15 DataDump'!$H$2:$H$5000, F$2)</f>
        <v>0</v>
      </c>
      <c r="G197" s="27">
        <f>SUMIFS('FY15 DataDump'!$E$2:$E$5000, 'FY15 DataDump'!$C$2:$C$5000, 'FY15 Individual Analysis'!$A197, 'FY15 DataDump'!$H$2:$H$5000, G$2)</f>
        <v>0</v>
      </c>
      <c r="H197" s="27">
        <f>SUMIFS('FY15 DataDump'!$E$2:$E$5000, 'FY15 DataDump'!$C$2:$C$5000, 'FY15 Individual Analysis'!$A197, 'FY15 DataDump'!$H$2:$H$5000, H$2)</f>
        <v>0</v>
      </c>
      <c r="I197" s="27">
        <f>SUMIFS('FY15 DataDump'!$E$2:$E$5000, 'FY15 DataDump'!$C$2:$C$5000, 'FY15 Individual Analysis'!$A197, 'FY15 DataDump'!$H$2:$H$5000, I$2)</f>
        <v>0</v>
      </c>
      <c r="J197" s="27">
        <f>SUMIFS('FY15 DataDump'!$E$2:$E$5000, 'FY15 DataDump'!$C$2:$C$5000, 'FY15 Individual Analysis'!$A197, 'FY15 DataDump'!$H$2:$H$5000, J$2)</f>
        <v>0</v>
      </c>
      <c r="K197" s="27">
        <f>SUMIFS('FY15 DataDump'!$E$2:$E$5000, 'FY15 DataDump'!$C$2:$C$5000, 'FY15 Individual Analysis'!$A197, 'FY15 DataDump'!$H$2:$H$5000, K$2)</f>
        <v>0</v>
      </c>
      <c r="L197" s="27">
        <f>SUMIFS('FY15 DataDump'!$E$2:$E$5000, 'FY15 DataDump'!$C$2:$C$5000, 'FY15 Individual Analysis'!$A197, 'FY15 DataDump'!$H$2:$H$5000, L$2)</f>
        <v>0</v>
      </c>
      <c r="M197" s="27">
        <f>SUMIFS('FY15 DataDump'!$E$2:$E$5000, 'FY15 DataDump'!$C$2:$C$5000, 'FY15 Individual Analysis'!$A197, 'FY15 DataDump'!$H$2:$H$5000, M$2)</f>
        <v>0</v>
      </c>
      <c r="N197" s="27">
        <f>SUMIFS('FY15 DataDump'!$E$2:$E$5000, 'FY15 DataDump'!$C$2:$C$5000, 'FY15 Individual Analysis'!$A197, 'FY15 DataDump'!$H$2:$H$5000, N$2)</f>
        <v>0</v>
      </c>
      <c r="O197" s="27">
        <f>SUMIFS('FY15 DataDump'!$E$2:$E$5000, 'FY15 DataDump'!$C$2:$C$5000, 'FY15 Individual Analysis'!$A197, 'FY15 DataDump'!$H$2:$H$5000, O$2)</f>
        <v>22</v>
      </c>
      <c r="P197" s="27">
        <f t="shared" ref="P197:P260" si="74">SUM(D197:O197)</f>
        <v>22</v>
      </c>
      <c r="Q197" s="108">
        <f t="shared" si="61"/>
        <v>1.1419435879867534E-4</v>
      </c>
      <c r="S197" s="20">
        <f t="shared" si="62"/>
        <v>0</v>
      </c>
      <c r="T197" s="21">
        <f t="shared" si="63"/>
        <v>0</v>
      </c>
      <c r="U197" s="21">
        <f t="shared" si="64"/>
        <v>0</v>
      </c>
      <c r="V197" s="21">
        <f t="shared" si="65"/>
        <v>0</v>
      </c>
      <c r="W197" s="21">
        <f t="shared" si="66"/>
        <v>0</v>
      </c>
      <c r="X197" s="21">
        <f t="shared" si="67"/>
        <v>0</v>
      </c>
      <c r="Y197" s="21">
        <f t="shared" si="68"/>
        <v>0</v>
      </c>
      <c r="Z197" s="21">
        <f t="shared" si="69"/>
        <v>0</v>
      </c>
      <c r="AA197" s="21">
        <f t="shared" si="70"/>
        <v>0</v>
      </c>
      <c r="AB197" s="21">
        <f t="shared" si="71"/>
        <v>0</v>
      </c>
      <c r="AC197" s="21">
        <f t="shared" si="72"/>
        <v>0</v>
      </c>
      <c r="AD197" s="24">
        <f t="shared" si="73"/>
        <v>26.4</v>
      </c>
      <c r="AF197" s="15">
        <f t="shared" si="46"/>
        <v>26.4</v>
      </c>
    </row>
    <row r="198" spans="1:35" x14ac:dyDescent="0.25">
      <c r="A198" s="75">
        <v>5511</v>
      </c>
      <c r="B198" s="75" t="str">
        <f>INDEX('FY15 DataDump'!$A$2:$H$5000, MATCH('FY15 Individual Analysis'!A198, 'FY15 DataDump'!$C$2:$C$5000, 0), MATCH('FY15 DataDump'!$B$1, 'FY15 DataDump'!$A$1:$H$1))</f>
        <v>BOXED GOODS</v>
      </c>
      <c r="C198" s="75" t="str">
        <f>INDEX('FY15 DataDump'!$A$2:$H$5000, MATCH('FY15 Individual Analysis'!A198, 'FY15 DataDump'!$C$2:$C$5000, 0), MATCH('FY15 DataDump'!$D$1, 'FY15 DataDump'!$A$1:$H$1))</f>
        <v>Protein Puck</v>
      </c>
      <c r="D198" s="27">
        <f>SUMIFS('FY15 DataDump'!$E$2:$E$5000, 'FY15 DataDump'!$C$2:$C$5000, 'FY15 Individual Analysis'!$A198, 'FY15 DataDump'!$H$2:$H$5000, D$2)</f>
        <v>0</v>
      </c>
      <c r="E198" s="27">
        <f>SUMIFS('FY15 DataDump'!$E$2:$E$5000, 'FY15 DataDump'!$C$2:$C$5000, 'FY15 Individual Analysis'!$A198, 'FY15 DataDump'!$H$2:$H$5000, E$2)</f>
        <v>0</v>
      </c>
      <c r="F198" s="27">
        <f>SUMIFS('FY15 DataDump'!$E$2:$E$5000, 'FY15 DataDump'!$C$2:$C$5000, 'FY15 Individual Analysis'!$A198, 'FY15 DataDump'!$H$2:$H$5000, F$2)</f>
        <v>0</v>
      </c>
      <c r="G198" s="27">
        <f>SUMIFS('FY15 DataDump'!$E$2:$E$5000, 'FY15 DataDump'!$C$2:$C$5000, 'FY15 Individual Analysis'!$A198, 'FY15 DataDump'!$H$2:$H$5000, G$2)</f>
        <v>0</v>
      </c>
      <c r="H198" s="27">
        <f>SUMIFS('FY15 DataDump'!$E$2:$E$5000, 'FY15 DataDump'!$C$2:$C$5000, 'FY15 Individual Analysis'!$A198, 'FY15 DataDump'!$H$2:$H$5000, H$2)</f>
        <v>0</v>
      </c>
      <c r="I198" s="27">
        <f>SUMIFS('FY15 DataDump'!$E$2:$E$5000, 'FY15 DataDump'!$C$2:$C$5000, 'FY15 Individual Analysis'!$A198, 'FY15 DataDump'!$H$2:$H$5000, I$2)</f>
        <v>0</v>
      </c>
      <c r="J198" s="27">
        <f>SUMIFS('FY15 DataDump'!$E$2:$E$5000, 'FY15 DataDump'!$C$2:$C$5000, 'FY15 Individual Analysis'!$A198, 'FY15 DataDump'!$H$2:$H$5000, J$2)</f>
        <v>0</v>
      </c>
      <c r="K198" s="27">
        <f>SUMIFS('FY15 DataDump'!$E$2:$E$5000, 'FY15 DataDump'!$C$2:$C$5000, 'FY15 Individual Analysis'!$A198, 'FY15 DataDump'!$H$2:$H$5000, K$2)</f>
        <v>0</v>
      </c>
      <c r="L198" s="27">
        <f>SUMIFS('FY15 DataDump'!$E$2:$E$5000, 'FY15 DataDump'!$C$2:$C$5000, 'FY15 Individual Analysis'!$A198, 'FY15 DataDump'!$H$2:$H$5000, L$2)</f>
        <v>0</v>
      </c>
      <c r="M198" s="27">
        <f>SUMIFS('FY15 DataDump'!$E$2:$E$5000, 'FY15 DataDump'!$C$2:$C$5000, 'FY15 Individual Analysis'!$A198, 'FY15 DataDump'!$H$2:$H$5000, M$2)</f>
        <v>0</v>
      </c>
      <c r="N198" s="27">
        <f>SUMIFS('FY15 DataDump'!$E$2:$E$5000, 'FY15 DataDump'!$C$2:$C$5000, 'FY15 Individual Analysis'!$A198, 'FY15 DataDump'!$H$2:$H$5000, N$2)</f>
        <v>0</v>
      </c>
      <c r="O198" s="27">
        <f>SUMIFS('FY15 DataDump'!$E$2:$E$5000, 'FY15 DataDump'!$C$2:$C$5000, 'FY15 Individual Analysis'!$A198, 'FY15 DataDump'!$H$2:$H$5000, O$2)</f>
        <v>12</v>
      </c>
      <c r="P198" s="27">
        <f t="shared" si="74"/>
        <v>12</v>
      </c>
      <c r="Q198" s="108">
        <f t="shared" si="61"/>
        <v>6.228783207200473E-5</v>
      </c>
      <c r="S198" s="20">
        <f t="shared" si="62"/>
        <v>0</v>
      </c>
      <c r="T198" s="21">
        <f t="shared" si="63"/>
        <v>0</v>
      </c>
      <c r="U198" s="21">
        <f t="shared" si="64"/>
        <v>0</v>
      </c>
      <c r="V198" s="21">
        <f t="shared" si="65"/>
        <v>0</v>
      </c>
      <c r="W198" s="21">
        <f t="shared" si="66"/>
        <v>0</v>
      </c>
      <c r="X198" s="21">
        <f t="shared" si="67"/>
        <v>0</v>
      </c>
      <c r="Y198" s="21">
        <f t="shared" si="68"/>
        <v>0</v>
      </c>
      <c r="Z198" s="21">
        <f t="shared" si="69"/>
        <v>0</v>
      </c>
      <c r="AA198" s="21">
        <f t="shared" si="70"/>
        <v>0</v>
      </c>
      <c r="AB198" s="21">
        <f t="shared" si="71"/>
        <v>0</v>
      </c>
      <c r="AC198" s="21">
        <f t="shared" si="72"/>
        <v>0</v>
      </c>
      <c r="AD198" s="24">
        <f t="shared" si="73"/>
        <v>14.4</v>
      </c>
      <c r="AF198" s="15">
        <f t="shared" si="46"/>
        <v>14.4</v>
      </c>
    </row>
    <row r="199" spans="1:35" x14ac:dyDescent="0.25">
      <c r="A199" s="75">
        <v>5555</v>
      </c>
      <c r="B199" s="75" t="str">
        <f>INDEX('FY15 DataDump'!$A$2:$H$5000, MATCH('FY15 Individual Analysis'!A199, 'FY15 DataDump'!$C$2:$C$5000, 0), MATCH('FY15 DataDump'!$B$1, 'FY15 DataDump'!$A$1:$H$1))</f>
        <v>DRINKS</v>
      </c>
      <c r="C199" s="75" t="str">
        <f>INDEX('FY15 DataDump'!$A$2:$H$5000, MATCH('FY15 Individual Analysis'!A199, 'FY15 DataDump'!$C$2:$C$5000, 0), MATCH('FY15 DataDump'!$D$1, 'FY15 DataDump'!$A$1:$H$1))</f>
        <v>Smoothie Medium</v>
      </c>
      <c r="D199" s="27">
        <f>SUMIFS('FY15 DataDump'!$E$2:$E$5000, 'FY15 DataDump'!$C$2:$C$5000, 'FY15 Individual Analysis'!$A199, 'FY15 DataDump'!$H$2:$H$5000, D$2)</f>
        <v>38</v>
      </c>
      <c r="E199" s="27">
        <f>SUMIFS('FY15 DataDump'!$E$2:$E$5000, 'FY15 DataDump'!$C$2:$C$5000, 'FY15 Individual Analysis'!$A199, 'FY15 DataDump'!$H$2:$H$5000, E$2)</f>
        <v>9</v>
      </c>
      <c r="F199" s="27">
        <f>SUMIFS('FY15 DataDump'!$E$2:$E$5000, 'FY15 DataDump'!$C$2:$C$5000, 'FY15 Individual Analysis'!$A199, 'FY15 DataDump'!$H$2:$H$5000, F$2)</f>
        <v>14</v>
      </c>
      <c r="G199" s="27">
        <f>SUMIFS('FY15 DataDump'!$E$2:$E$5000, 'FY15 DataDump'!$C$2:$C$5000, 'FY15 Individual Analysis'!$A199, 'FY15 DataDump'!$H$2:$H$5000, G$2)</f>
        <v>79</v>
      </c>
      <c r="H199" s="27">
        <f>SUMIFS('FY15 DataDump'!$E$2:$E$5000, 'FY15 DataDump'!$C$2:$C$5000, 'FY15 Individual Analysis'!$A199, 'FY15 DataDump'!$H$2:$H$5000, H$2)</f>
        <v>37</v>
      </c>
      <c r="I199" s="27">
        <f>SUMIFS('FY15 DataDump'!$E$2:$E$5000, 'FY15 DataDump'!$C$2:$C$5000, 'FY15 Individual Analysis'!$A199, 'FY15 DataDump'!$H$2:$H$5000, I$2)</f>
        <v>17</v>
      </c>
      <c r="J199" s="27">
        <f>SUMIFS('FY15 DataDump'!$E$2:$E$5000, 'FY15 DataDump'!$C$2:$C$5000, 'FY15 Individual Analysis'!$A199, 'FY15 DataDump'!$H$2:$H$5000, J$2)</f>
        <v>35</v>
      </c>
      <c r="K199" s="27">
        <f>SUMIFS('FY15 DataDump'!$E$2:$E$5000, 'FY15 DataDump'!$C$2:$C$5000, 'FY15 Individual Analysis'!$A199, 'FY15 DataDump'!$H$2:$H$5000, K$2)</f>
        <v>66</v>
      </c>
      <c r="L199" s="27">
        <f>SUMIFS('FY15 DataDump'!$E$2:$E$5000, 'FY15 DataDump'!$C$2:$C$5000, 'FY15 Individual Analysis'!$A199, 'FY15 DataDump'!$H$2:$H$5000, L$2)</f>
        <v>49</v>
      </c>
      <c r="M199" s="27">
        <f>SUMIFS('FY15 DataDump'!$E$2:$E$5000, 'FY15 DataDump'!$C$2:$C$5000, 'FY15 Individual Analysis'!$A199, 'FY15 DataDump'!$H$2:$H$5000, M$2)</f>
        <v>67</v>
      </c>
      <c r="N199" s="27">
        <f>SUMIFS('FY15 DataDump'!$E$2:$E$5000, 'FY15 DataDump'!$C$2:$C$5000, 'FY15 Individual Analysis'!$A199, 'FY15 DataDump'!$H$2:$H$5000, N$2)</f>
        <v>61</v>
      </c>
      <c r="O199" s="27">
        <f>SUMIFS('FY15 DataDump'!$E$2:$E$5000, 'FY15 DataDump'!$C$2:$C$5000, 'FY15 Individual Analysis'!$A199, 'FY15 DataDump'!$H$2:$H$5000, O$2)</f>
        <v>69</v>
      </c>
      <c r="P199" s="27">
        <f t="shared" si="74"/>
        <v>541</v>
      </c>
      <c r="Q199" s="108">
        <f t="shared" si="61"/>
        <v>2.80814309591288E-3</v>
      </c>
      <c r="S199" s="20">
        <f t="shared" si="62"/>
        <v>45.6</v>
      </c>
      <c r="T199" s="21">
        <f t="shared" si="63"/>
        <v>10.8</v>
      </c>
      <c r="U199" s="21">
        <f t="shared" si="64"/>
        <v>16.8</v>
      </c>
      <c r="V199" s="21">
        <f t="shared" si="65"/>
        <v>94.8</v>
      </c>
      <c r="W199" s="21">
        <f t="shared" si="66"/>
        <v>44.400000000000006</v>
      </c>
      <c r="X199" s="21">
        <f t="shared" si="67"/>
        <v>20.400000000000002</v>
      </c>
      <c r="Y199" s="21">
        <f t="shared" si="68"/>
        <v>42</v>
      </c>
      <c r="Z199" s="21">
        <f t="shared" si="69"/>
        <v>79.2</v>
      </c>
      <c r="AA199" s="21">
        <f t="shared" si="70"/>
        <v>58.8</v>
      </c>
      <c r="AB199" s="21">
        <f t="shared" si="71"/>
        <v>80.400000000000006</v>
      </c>
      <c r="AC199" s="21">
        <f t="shared" si="72"/>
        <v>73.2</v>
      </c>
      <c r="AD199" s="24">
        <f t="shared" si="73"/>
        <v>82.800000000000011</v>
      </c>
      <c r="AF199" s="15">
        <f t="shared" si="46"/>
        <v>649.20000000000005</v>
      </c>
    </row>
    <row r="200" spans="1:35" x14ac:dyDescent="0.25">
      <c r="A200" s="75">
        <v>5556</v>
      </c>
      <c r="B200" s="75" t="str">
        <f>INDEX('FY15 DataDump'!$A$2:$H$5000, MATCH('FY15 Individual Analysis'!A200, 'FY15 DataDump'!$C$2:$C$5000, 0), MATCH('FY15 DataDump'!$B$1, 'FY15 DataDump'!$A$1:$H$1))</f>
        <v>DRINKS</v>
      </c>
      <c r="C200" s="75" t="str">
        <f>INDEX('FY15 DataDump'!$A$2:$H$5000, MATCH('FY15 Individual Analysis'!A200, 'FY15 DataDump'!$C$2:$C$5000, 0), MATCH('FY15 DataDump'!$D$1, 'FY15 DataDump'!$A$1:$H$1))</f>
        <v>Smoothie Large</v>
      </c>
      <c r="D200" s="27">
        <f>SUMIFS('FY15 DataDump'!$E$2:$E$5000, 'FY15 DataDump'!$C$2:$C$5000, 'FY15 Individual Analysis'!$A200, 'FY15 DataDump'!$H$2:$H$5000, D$2)</f>
        <v>27</v>
      </c>
      <c r="E200" s="27">
        <f>SUMIFS('FY15 DataDump'!$E$2:$E$5000, 'FY15 DataDump'!$C$2:$C$5000, 'FY15 Individual Analysis'!$A200, 'FY15 DataDump'!$H$2:$H$5000, E$2)</f>
        <v>5</v>
      </c>
      <c r="F200" s="27">
        <f>SUMIFS('FY15 DataDump'!$E$2:$E$5000, 'FY15 DataDump'!$C$2:$C$5000, 'FY15 Individual Analysis'!$A200, 'FY15 DataDump'!$H$2:$H$5000, F$2)</f>
        <v>0</v>
      </c>
      <c r="G200" s="27">
        <f>SUMIFS('FY15 DataDump'!$E$2:$E$5000, 'FY15 DataDump'!$C$2:$C$5000, 'FY15 Individual Analysis'!$A200, 'FY15 DataDump'!$H$2:$H$5000, G$2)</f>
        <v>2</v>
      </c>
      <c r="H200" s="27">
        <f>SUMIFS('FY15 DataDump'!$E$2:$E$5000, 'FY15 DataDump'!$C$2:$C$5000, 'FY15 Individual Analysis'!$A200, 'FY15 DataDump'!$H$2:$H$5000, H$2)</f>
        <v>1</v>
      </c>
      <c r="I200" s="27">
        <f>SUMIFS('FY15 DataDump'!$E$2:$E$5000, 'FY15 DataDump'!$C$2:$C$5000, 'FY15 Individual Analysis'!$A200, 'FY15 DataDump'!$H$2:$H$5000, I$2)</f>
        <v>0</v>
      </c>
      <c r="J200" s="27">
        <f>SUMIFS('FY15 DataDump'!$E$2:$E$5000, 'FY15 DataDump'!$C$2:$C$5000, 'FY15 Individual Analysis'!$A200, 'FY15 DataDump'!$H$2:$H$5000, J$2)</f>
        <v>0</v>
      </c>
      <c r="K200" s="27">
        <f>SUMIFS('FY15 DataDump'!$E$2:$E$5000, 'FY15 DataDump'!$C$2:$C$5000, 'FY15 Individual Analysis'!$A200, 'FY15 DataDump'!$H$2:$H$5000, K$2)</f>
        <v>0</v>
      </c>
      <c r="L200" s="27">
        <f>SUMIFS('FY15 DataDump'!$E$2:$E$5000, 'FY15 DataDump'!$C$2:$C$5000, 'FY15 Individual Analysis'!$A200, 'FY15 DataDump'!$H$2:$H$5000, L$2)</f>
        <v>0</v>
      </c>
      <c r="M200" s="27">
        <f>SUMIFS('FY15 DataDump'!$E$2:$E$5000, 'FY15 DataDump'!$C$2:$C$5000, 'FY15 Individual Analysis'!$A200, 'FY15 DataDump'!$H$2:$H$5000, M$2)</f>
        <v>3</v>
      </c>
      <c r="N200" s="27">
        <f>SUMIFS('FY15 DataDump'!$E$2:$E$5000, 'FY15 DataDump'!$C$2:$C$5000, 'FY15 Individual Analysis'!$A200, 'FY15 DataDump'!$H$2:$H$5000, N$2)</f>
        <v>3</v>
      </c>
      <c r="O200" s="27">
        <f>SUMIFS('FY15 DataDump'!$E$2:$E$5000, 'FY15 DataDump'!$C$2:$C$5000, 'FY15 Individual Analysis'!$A200, 'FY15 DataDump'!$H$2:$H$5000, O$2)</f>
        <v>2</v>
      </c>
      <c r="P200" s="27">
        <f t="shared" si="74"/>
        <v>43</v>
      </c>
      <c r="Q200" s="108">
        <f t="shared" si="61"/>
        <v>2.2319806492468363E-4</v>
      </c>
      <c r="S200" s="20">
        <f t="shared" si="62"/>
        <v>32.4</v>
      </c>
      <c r="T200" s="21">
        <f t="shared" si="63"/>
        <v>6</v>
      </c>
      <c r="U200" s="21">
        <f t="shared" si="64"/>
        <v>0</v>
      </c>
      <c r="V200" s="21">
        <f t="shared" si="65"/>
        <v>2.4</v>
      </c>
      <c r="W200" s="21">
        <f t="shared" si="66"/>
        <v>1.2</v>
      </c>
      <c r="X200" s="21">
        <f t="shared" si="67"/>
        <v>0</v>
      </c>
      <c r="Y200" s="21">
        <f t="shared" si="68"/>
        <v>0</v>
      </c>
      <c r="Z200" s="21">
        <f t="shared" si="69"/>
        <v>0</v>
      </c>
      <c r="AA200" s="21">
        <f t="shared" si="70"/>
        <v>0</v>
      </c>
      <c r="AB200" s="21">
        <f t="shared" si="71"/>
        <v>3.6</v>
      </c>
      <c r="AC200" s="21">
        <f t="shared" si="72"/>
        <v>3.6</v>
      </c>
      <c r="AD200" s="24">
        <f t="shared" si="73"/>
        <v>2.4</v>
      </c>
      <c r="AF200" s="15">
        <f t="shared" si="46"/>
        <v>51.6</v>
      </c>
    </row>
    <row r="201" spans="1:35" x14ac:dyDescent="0.25">
      <c r="A201" s="75">
        <v>5680</v>
      </c>
      <c r="B201" s="75" t="str">
        <f>INDEX('FY15 DataDump'!$A$2:$H$5000, MATCH('FY15 Individual Analysis'!A201, 'FY15 DataDump'!$C$2:$C$5000, 0), MATCH('FY15 DataDump'!$B$1, 'FY15 DataDump'!$A$1:$H$1))</f>
        <v>DRINKS</v>
      </c>
      <c r="C201" s="75" t="str">
        <f>INDEX('FY15 DataDump'!$A$2:$H$5000, MATCH('FY15 Individual Analysis'!A201, 'FY15 DataDump'!$C$2:$C$5000, 0), MATCH('FY15 DataDump'!$D$1, 'FY15 DataDump'!$A$1:$H$1))</f>
        <v>Peace Tea-Razzle</v>
      </c>
      <c r="D201" s="27">
        <f>SUMIFS('FY15 DataDump'!$E$2:$E$5000, 'FY15 DataDump'!$C$2:$C$5000, 'FY15 Individual Analysis'!$A201, 'FY15 DataDump'!$H$2:$H$5000, D$2)</f>
        <v>50</v>
      </c>
      <c r="E201" s="27">
        <f>SUMIFS('FY15 DataDump'!$E$2:$E$5000, 'FY15 DataDump'!$C$2:$C$5000, 'FY15 Individual Analysis'!$A201, 'FY15 DataDump'!$H$2:$H$5000, E$2)</f>
        <v>34</v>
      </c>
      <c r="F201" s="27">
        <f>SUMIFS('FY15 DataDump'!$E$2:$E$5000, 'FY15 DataDump'!$C$2:$C$5000, 'FY15 Individual Analysis'!$A201, 'FY15 DataDump'!$H$2:$H$5000, F$2)</f>
        <v>56</v>
      </c>
      <c r="G201" s="27">
        <f>SUMIFS('FY15 DataDump'!$E$2:$E$5000, 'FY15 DataDump'!$C$2:$C$5000, 'FY15 Individual Analysis'!$A201, 'FY15 DataDump'!$H$2:$H$5000, G$2)</f>
        <v>142</v>
      </c>
      <c r="H201" s="27">
        <f>SUMIFS('FY15 DataDump'!$E$2:$E$5000, 'FY15 DataDump'!$C$2:$C$5000, 'FY15 Individual Analysis'!$A201, 'FY15 DataDump'!$H$2:$H$5000, H$2)</f>
        <v>93</v>
      </c>
      <c r="I201" s="27">
        <f>SUMIFS('FY15 DataDump'!$E$2:$E$5000, 'FY15 DataDump'!$C$2:$C$5000, 'FY15 Individual Analysis'!$A201, 'FY15 DataDump'!$H$2:$H$5000, I$2)</f>
        <v>58</v>
      </c>
      <c r="J201" s="27">
        <f>SUMIFS('FY15 DataDump'!$E$2:$E$5000, 'FY15 DataDump'!$C$2:$C$5000, 'FY15 Individual Analysis'!$A201, 'FY15 DataDump'!$H$2:$H$5000, J$2)</f>
        <v>78</v>
      </c>
      <c r="K201" s="27">
        <f>SUMIFS('FY15 DataDump'!$E$2:$E$5000, 'FY15 DataDump'!$C$2:$C$5000, 'FY15 Individual Analysis'!$A201, 'FY15 DataDump'!$H$2:$H$5000, K$2)</f>
        <v>101</v>
      </c>
      <c r="L201" s="27">
        <f>SUMIFS('FY15 DataDump'!$E$2:$E$5000, 'FY15 DataDump'!$C$2:$C$5000, 'FY15 Individual Analysis'!$A201, 'FY15 DataDump'!$H$2:$H$5000, L$2)</f>
        <v>116</v>
      </c>
      <c r="M201" s="27">
        <f>SUMIFS('FY15 DataDump'!$E$2:$E$5000, 'FY15 DataDump'!$C$2:$C$5000, 'FY15 Individual Analysis'!$A201, 'FY15 DataDump'!$H$2:$H$5000, M$2)</f>
        <v>141</v>
      </c>
      <c r="N201" s="27">
        <f>SUMIFS('FY15 DataDump'!$E$2:$E$5000, 'FY15 DataDump'!$C$2:$C$5000, 'FY15 Individual Analysis'!$A201, 'FY15 DataDump'!$H$2:$H$5000, N$2)</f>
        <v>139</v>
      </c>
      <c r="O201" s="27">
        <f>SUMIFS('FY15 DataDump'!$E$2:$E$5000, 'FY15 DataDump'!$C$2:$C$5000, 'FY15 Individual Analysis'!$A201, 'FY15 DataDump'!$H$2:$H$5000, O$2)</f>
        <v>112</v>
      </c>
      <c r="P201" s="27">
        <f t="shared" si="74"/>
        <v>1120</v>
      </c>
      <c r="Q201" s="108">
        <f t="shared" si="61"/>
        <v>5.8135309933871086E-3</v>
      </c>
      <c r="S201" s="20">
        <f t="shared" si="62"/>
        <v>60</v>
      </c>
      <c r="T201" s="21">
        <f t="shared" si="63"/>
        <v>40.799999999999997</v>
      </c>
      <c r="U201" s="21">
        <f t="shared" si="64"/>
        <v>67.2</v>
      </c>
      <c r="V201" s="21">
        <f t="shared" si="65"/>
        <v>170.39999999999998</v>
      </c>
      <c r="W201" s="21">
        <f t="shared" si="66"/>
        <v>111.6</v>
      </c>
      <c r="X201" s="21">
        <f t="shared" si="67"/>
        <v>69.600000000000009</v>
      </c>
      <c r="Y201" s="21">
        <f t="shared" si="68"/>
        <v>93.600000000000009</v>
      </c>
      <c r="Z201" s="21">
        <f t="shared" si="69"/>
        <v>121.2</v>
      </c>
      <c r="AA201" s="21">
        <f t="shared" si="70"/>
        <v>139.20000000000002</v>
      </c>
      <c r="AB201" s="21">
        <f t="shared" si="71"/>
        <v>169.2</v>
      </c>
      <c r="AC201" s="21">
        <f t="shared" si="72"/>
        <v>166.8</v>
      </c>
      <c r="AD201" s="24">
        <f t="shared" si="73"/>
        <v>134.4</v>
      </c>
      <c r="AF201" s="15">
        <f t="shared" si="46"/>
        <v>1344</v>
      </c>
    </row>
    <row r="202" spans="1:35" x14ac:dyDescent="0.25">
      <c r="A202" s="75">
        <v>5692</v>
      </c>
      <c r="B202" s="75" t="str">
        <f>INDEX('FY15 DataDump'!$A$2:$H$5000, MATCH('FY15 Individual Analysis'!A202, 'FY15 DataDump'!$C$2:$C$5000, 0), MATCH('FY15 DataDump'!$B$1, 'FY15 DataDump'!$A$1:$H$1))</f>
        <v>BOXED GOODS</v>
      </c>
      <c r="C202" s="75" t="str">
        <f>INDEX('FY15 DataDump'!$A$2:$H$5000, MATCH('FY15 Individual Analysis'!A202, 'FY15 DataDump'!$C$2:$C$5000, 0), MATCH('FY15 DataDump'!$D$1, 'FY15 DataDump'!$A$1:$H$1))</f>
        <v>Cup noodles beef BIG</v>
      </c>
      <c r="D202" s="27">
        <f>SUMIFS('FY15 DataDump'!$E$2:$E$5000, 'FY15 DataDump'!$C$2:$C$5000, 'FY15 Individual Analysis'!$A202, 'FY15 DataDump'!$H$2:$H$5000, D$2)</f>
        <v>0</v>
      </c>
      <c r="E202" s="27">
        <f>SUMIFS('FY15 DataDump'!$E$2:$E$5000, 'FY15 DataDump'!$C$2:$C$5000, 'FY15 Individual Analysis'!$A202, 'FY15 DataDump'!$H$2:$H$5000, E$2)</f>
        <v>2</v>
      </c>
      <c r="F202" s="27">
        <f>SUMIFS('FY15 DataDump'!$E$2:$E$5000, 'FY15 DataDump'!$C$2:$C$5000, 'FY15 Individual Analysis'!$A202, 'FY15 DataDump'!$H$2:$H$5000, F$2)</f>
        <v>22</v>
      </c>
      <c r="G202" s="27">
        <f>SUMIFS('FY15 DataDump'!$E$2:$E$5000, 'FY15 DataDump'!$C$2:$C$5000, 'FY15 Individual Analysis'!$A202, 'FY15 DataDump'!$H$2:$H$5000, G$2)</f>
        <v>58</v>
      </c>
      <c r="H202" s="27">
        <f>SUMIFS('FY15 DataDump'!$E$2:$E$5000, 'FY15 DataDump'!$C$2:$C$5000, 'FY15 Individual Analysis'!$A202, 'FY15 DataDump'!$H$2:$H$5000, H$2)</f>
        <v>32</v>
      </c>
      <c r="I202" s="27">
        <f>SUMIFS('FY15 DataDump'!$E$2:$E$5000, 'FY15 DataDump'!$C$2:$C$5000, 'FY15 Individual Analysis'!$A202, 'FY15 DataDump'!$H$2:$H$5000, I$2)</f>
        <v>16</v>
      </c>
      <c r="J202" s="27">
        <f>SUMIFS('FY15 DataDump'!$E$2:$E$5000, 'FY15 DataDump'!$C$2:$C$5000, 'FY15 Individual Analysis'!$A202, 'FY15 DataDump'!$H$2:$H$5000, J$2)</f>
        <v>43</v>
      </c>
      <c r="K202" s="27">
        <f>SUMIFS('FY15 DataDump'!$E$2:$E$5000, 'FY15 DataDump'!$C$2:$C$5000, 'FY15 Individual Analysis'!$A202, 'FY15 DataDump'!$H$2:$H$5000, K$2)</f>
        <v>42</v>
      </c>
      <c r="L202" s="27">
        <f>SUMIFS('FY15 DataDump'!$E$2:$E$5000, 'FY15 DataDump'!$C$2:$C$5000, 'FY15 Individual Analysis'!$A202, 'FY15 DataDump'!$H$2:$H$5000, L$2)</f>
        <v>23</v>
      </c>
      <c r="M202" s="27">
        <f>SUMIFS('FY15 DataDump'!$E$2:$E$5000, 'FY15 DataDump'!$C$2:$C$5000, 'FY15 Individual Analysis'!$A202, 'FY15 DataDump'!$H$2:$H$5000, M$2)</f>
        <v>42</v>
      </c>
      <c r="N202" s="27">
        <f>SUMIFS('FY15 DataDump'!$E$2:$E$5000, 'FY15 DataDump'!$C$2:$C$5000, 'FY15 Individual Analysis'!$A202, 'FY15 DataDump'!$H$2:$H$5000, N$2)</f>
        <v>51</v>
      </c>
      <c r="O202" s="27">
        <f>SUMIFS('FY15 DataDump'!$E$2:$E$5000, 'FY15 DataDump'!$C$2:$C$5000, 'FY15 Individual Analysis'!$A202, 'FY15 DataDump'!$H$2:$H$5000, O$2)</f>
        <v>26</v>
      </c>
      <c r="P202" s="27">
        <f t="shared" si="74"/>
        <v>357</v>
      </c>
      <c r="Q202" s="108">
        <f t="shared" si="61"/>
        <v>1.8530630041421409E-3</v>
      </c>
      <c r="S202" s="20">
        <f t="shared" si="62"/>
        <v>0</v>
      </c>
      <c r="T202" s="21">
        <f t="shared" si="63"/>
        <v>2.4</v>
      </c>
      <c r="U202" s="21">
        <f t="shared" si="64"/>
        <v>26.4</v>
      </c>
      <c r="V202" s="21">
        <f t="shared" si="65"/>
        <v>69.599999999999994</v>
      </c>
      <c r="W202" s="21">
        <f t="shared" si="66"/>
        <v>38.4</v>
      </c>
      <c r="X202" s="21">
        <f t="shared" si="67"/>
        <v>19.2</v>
      </c>
      <c r="Y202" s="21">
        <f t="shared" si="68"/>
        <v>51.6</v>
      </c>
      <c r="Z202" s="21">
        <f t="shared" si="69"/>
        <v>50.4</v>
      </c>
      <c r="AA202" s="21">
        <f t="shared" si="70"/>
        <v>27.599999999999994</v>
      </c>
      <c r="AB202" s="21">
        <f t="shared" si="71"/>
        <v>50.4</v>
      </c>
      <c r="AC202" s="21">
        <f t="shared" si="72"/>
        <v>61.199999999999996</v>
      </c>
      <c r="AD202" s="24">
        <f t="shared" si="73"/>
        <v>31.2</v>
      </c>
      <c r="AF202" s="15">
        <f t="shared" si="46"/>
        <v>428.4</v>
      </c>
    </row>
    <row r="203" spans="1:35" x14ac:dyDescent="0.25">
      <c r="A203" s="75">
        <v>5701</v>
      </c>
      <c r="B203" s="75" t="str">
        <f>INDEX('FY15 DataDump'!$A$2:$H$5000, MATCH('FY15 Individual Analysis'!A203, 'FY15 DataDump'!$C$2:$C$5000, 0), MATCH('FY15 DataDump'!$B$1, 'FY15 DataDump'!$A$1:$H$1))</f>
        <v>DRINKS</v>
      </c>
      <c r="C203" s="75" t="str">
        <f>INDEX('FY15 DataDump'!$A$2:$H$5000, MATCH('FY15 Individual Analysis'!A203, 'FY15 DataDump'!$C$2:$C$5000, 0), MATCH('FY15 DataDump'!$D$1, 'FY15 DataDump'!$A$1:$H$1))</f>
        <v>Frozen Lemonade</v>
      </c>
      <c r="D203" s="27">
        <f>SUMIFS('FY15 DataDump'!$E$2:$E$5000, 'FY15 DataDump'!$C$2:$C$5000, 'FY15 Individual Analysis'!$A203, 'FY15 DataDump'!$H$2:$H$5000, D$2)</f>
        <v>86</v>
      </c>
      <c r="E203" s="27">
        <f>SUMIFS('FY15 DataDump'!$E$2:$E$5000, 'FY15 DataDump'!$C$2:$C$5000, 'FY15 Individual Analysis'!$A203, 'FY15 DataDump'!$H$2:$H$5000, E$2)</f>
        <v>59</v>
      </c>
      <c r="F203" s="27">
        <f>SUMIFS('FY15 DataDump'!$E$2:$E$5000, 'FY15 DataDump'!$C$2:$C$5000, 'FY15 Individual Analysis'!$A203, 'FY15 DataDump'!$H$2:$H$5000, F$2)</f>
        <v>29</v>
      </c>
      <c r="G203" s="27">
        <f>SUMIFS('FY15 DataDump'!$E$2:$E$5000, 'FY15 DataDump'!$C$2:$C$5000, 'FY15 Individual Analysis'!$A203, 'FY15 DataDump'!$H$2:$H$5000, G$2)</f>
        <v>7</v>
      </c>
      <c r="H203" s="27">
        <f>SUMIFS('FY15 DataDump'!$E$2:$E$5000, 'FY15 DataDump'!$C$2:$C$5000, 'FY15 Individual Analysis'!$A203, 'FY15 DataDump'!$H$2:$H$5000, H$2)</f>
        <v>0</v>
      </c>
      <c r="I203" s="27">
        <f>SUMIFS('FY15 DataDump'!$E$2:$E$5000, 'FY15 DataDump'!$C$2:$C$5000, 'FY15 Individual Analysis'!$A203, 'FY15 DataDump'!$H$2:$H$5000, I$2)</f>
        <v>0</v>
      </c>
      <c r="J203" s="27">
        <f>SUMIFS('FY15 DataDump'!$E$2:$E$5000, 'FY15 DataDump'!$C$2:$C$5000, 'FY15 Individual Analysis'!$A203, 'FY15 DataDump'!$H$2:$H$5000, J$2)</f>
        <v>0</v>
      </c>
      <c r="K203" s="27">
        <f>SUMIFS('FY15 DataDump'!$E$2:$E$5000, 'FY15 DataDump'!$C$2:$C$5000, 'FY15 Individual Analysis'!$A203, 'FY15 DataDump'!$H$2:$H$5000, K$2)</f>
        <v>0</v>
      </c>
      <c r="L203" s="27">
        <f>SUMIFS('FY15 DataDump'!$E$2:$E$5000, 'FY15 DataDump'!$C$2:$C$5000, 'FY15 Individual Analysis'!$A203, 'FY15 DataDump'!$H$2:$H$5000, L$2)</f>
        <v>1</v>
      </c>
      <c r="M203" s="27">
        <f>SUMIFS('FY15 DataDump'!$E$2:$E$5000, 'FY15 DataDump'!$C$2:$C$5000, 'FY15 Individual Analysis'!$A203, 'FY15 DataDump'!$H$2:$H$5000, M$2)</f>
        <v>17</v>
      </c>
      <c r="N203" s="27">
        <f>SUMIFS('FY15 DataDump'!$E$2:$E$5000, 'FY15 DataDump'!$C$2:$C$5000, 'FY15 Individual Analysis'!$A203, 'FY15 DataDump'!$H$2:$H$5000, N$2)</f>
        <v>61</v>
      </c>
      <c r="O203" s="27">
        <f>SUMIFS('FY15 DataDump'!$E$2:$E$5000, 'FY15 DataDump'!$C$2:$C$5000, 'FY15 Individual Analysis'!$A203, 'FY15 DataDump'!$H$2:$H$5000, O$2)</f>
        <v>24</v>
      </c>
      <c r="P203" s="27">
        <f t="shared" si="74"/>
        <v>284</v>
      </c>
      <c r="Q203" s="108">
        <f t="shared" si="61"/>
        <v>1.4741453590374454E-3</v>
      </c>
      <c r="S203" s="20">
        <f t="shared" si="62"/>
        <v>103.2</v>
      </c>
      <c r="T203" s="21">
        <f t="shared" si="63"/>
        <v>70.8</v>
      </c>
      <c r="U203" s="21">
        <f t="shared" si="64"/>
        <v>34.800000000000004</v>
      </c>
      <c r="V203" s="21">
        <f t="shared" si="65"/>
        <v>8.4</v>
      </c>
      <c r="W203" s="21">
        <f t="shared" si="66"/>
        <v>0</v>
      </c>
      <c r="X203" s="21">
        <f t="shared" si="67"/>
        <v>0</v>
      </c>
      <c r="Y203" s="21">
        <f t="shared" si="68"/>
        <v>0</v>
      </c>
      <c r="Z203" s="21">
        <f t="shared" si="69"/>
        <v>0</v>
      </c>
      <c r="AA203" s="21">
        <f t="shared" si="70"/>
        <v>1.2000000000000002</v>
      </c>
      <c r="AB203" s="21">
        <f t="shared" si="71"/>
        <v>20.399999999999999</v>
      </c>
      <c r="AC203" s="21">
        <f t="shared" si="72"/>
        <v>73.2</v>
      </c>
      <c r="AD203" s="24">
        <f t="shared" si="73"/>
        <v>28.8</v>
      </c>
      <c r="AF203" s="15">
        <f t="shared" si="46"/>
        <v>340.8</v>
      </c>
    </row>
    <row r="204" spans="1:35" x14ac:dyDescent="0.25">
      <c r="A204" s="75">
        <v>5717</v>
      </c>
      <c r="B204" s="75" t="str">
        <f>INDEX('FY15 DataDump'!$A$2:$H$5000, MATCH('FY15 Individual Analysis'!A204, 'FY15 DataDump'!$C$2:$C$5000, 0), MATCH('FY15 DataDump'!$B$1, 'FY15 DataDump'!$A$1:$H$1))</f>
        <v>DRINKS</v>
      </c>
      <c r="C204" s="75" t="str">
        <f>INDEX('FY15 DataDump'!$A$2:$H$5000, MATCH('FY15 Individual Analysis'!A204, 'FY15 DataDump'!$C$2:$C$5000, 0), MATCH('FY15 DataDump'!$D$1, 'FY15 DataDump'!$A$1:$H$1))</f>
        <v>Blue Lemonade 16z</v>
      </c>
      <c r="D204" s="27">
        <f>SUMIFS('FY15 DataDump'!$E$2:$E$5000, 'FY15 DataDump'!$C$2:$C$5000, 'FY15 Individual Analysis'!$A204, 'FY15 DataDump'!$H$2:$H$5000, D$2)</f>
        <v>0</v>
      </c>
      <c r="E204" s="27">
        <f>SUMIFS('FY15 DataDump'!$E$2:$E$5000, 'FY15 DataDump'!$C$2:$C$5000, 'FY15 Individual Analysis'!$A204, 'FY15 DataDump'!$H$2:$H$5000, E$2)</f>
        <v>0</v>
      </c>
      <c r="F204" s="27">
        <f>SUMIFS('FY15 DataDump'!$E$2:$E$5000, 'FY15 DataDump'!$C$2:$C$5000, 'FY15 Individual Analysis'!$A204, 'FY15 DataDump'!$H$2:$H$5000, F$2)</f>
        <v>0</v>
      </c>
      <c r="G204" s="27">
        <f>SUMIFS('FY15 DataDump'!$E$2:$E$5000, 'FY15 DataDump'!$C$2:$C$5000, 'FY15 Individual Analysis'!$A204, 'FY15 DataDump'!$H$2:$H$5000, G$2)</f>
        <v>0</v>
      </c>
      <c r="H204" s="27">
        <f>SUMIFS('FY15 DataDump'!$E$2:$E$5000, 'FY15 DataDump'!$C$2:$C$5000, 'FY15 Individual Analysis'!$A204, 'FY15 DataDump'!$H$2:$H$5000, H$2)</f>
        <v>0</v>
      </c>
      <c r="I204" s="27">
        <f>SUMIFS('FY15 DataDump'!$E$2:$E$5000, 'FY15 DataDump'!$C$2:$C$5000, 'FY15 Individual Analysis'!$A204, 'FY15 DataDump'!$H$2:$H$5000, I$2)</f>
        <v>0</v>
      </c>
      <c r="J204" s="27">
        <f>SUMIFS('FY15 DataDump'!$E$2:$E$5000, 'FY15 DataDump'!$C$2:$C$5000, 'FY15 Individual Analysis'!$A204, 'FY15 DataDump'!$H$2:$H$5000, J$2)</f>
        <v>0</v>
      </c>
      <c r="K204" s="27">
        <f>SUMIFS('FY15 DataDump'!$E$2:$E$5000, 'FY15 DataDump'!$C$2:$C$5000, 'FY15 Individual Analysis'!$A204, 'FY15 DataDump'!$H$2:$H$5000, K$2)</f>
        <v>0</v>
      </c>
      <c r="L204" s="27">
        <f>SUMIFS('FY15 DataDump'!$E$2:$E$5000, 'FY15 DataDump'!$C$2:$C$5000, 'FY15 Individual Analysis'!$A204, 'FY15 DataDump'!$H$2:$H$5000, L$2)</f>
        <v>0</v>
      </c>
      <c r="M204" s="27">
        <f>SUMIFS('FY15 DataDump'!$E$2:$E$5000, 'FY15 DataDump'!$C$2:$C$5000, 'FY15 Individual Analysis'!$A204, 'FY15 DataDump'!$H$2:$H$5000, M$2)</f>
        <v>0</v>
      </c>
      <c r="N204" s="27">
        <f>SUMIFS('FY15 DataDump'!$E$2:$E$5000, 'FY15 DataDump'!$C$2:$C$5000, 'FY15 Individual Analysis'!$A204, 'FY15 DataDump'!$H$2:$H$5000, N$2)</f>
        <v>0</v>
      </c>
      <c r="O204" s="27">
        <f>SUMIFS('FY15 DataDump'!$E$2:$E$5000, 'FY15 DataDump'!$C$2:$C$5000, 'FY15 Individual Analysis'!$A204, 'FY15 DataDump'!$H$2:$H$5000, O$2)</f>
        <v>3</v>
      </c>
      <c r="P204" s="27">
        <f t="shared" si="74"/>
        <v>3</v>
      </c>
      <c r="Q204" s="108">
        <f t="shared" si="61"/>
        <v>1.5571958018001183E-5</v>
      </c>
      <c r="S204" s="20">
        <f t="shared" si="62"/>
        <v>0</v>
      </c>
      <c r="T204" s="21">
        <f t="shared" si="63"/>
        <v>0</v>
      </c>
      <c r="U204" s="21">
        <f t="shared" si="64"/>
        <v>0</v>
      </c>
      <c r="V204" s="21">
        <f t="shared" si="65"/>
        <v>0</v>
      </c>
      <c r="W204" s="21">
        <f t="shared" si="66"/>
        <v>0</v>
      </c>
      <c r="X204" s="21">
        <f t="shared" si="67"/>
        <v>0</v>
      </c>
      <c r="Y204" s="21">
        <f t="shared" si="68"/>
        <v>0</v>
      </c>
      <c r="Z204" s="21">
        <f t="shared" si="69"/>
        <v>0</v>
      </c>
      <c r="AA204" s="21">
        <f t="shared" si="70"/>
        <v>0</v>
      </c>
      <c r="AB204" s="21">
        <f t="shared" si="71"/>
        <v>0</v>
      </c>
      <c r="AC204" s="21">
        <f t="shared" si="72"/>
        <v>0</v>
      </c>
      <c r="AD204" s="24">
        <f t="shared" si="73"/>
        <v>3.6</v>
      </c>
      <c r="AF204" s="15">
        <f t="shared" si="46"/>
        <v>3.6</v>
      </c>
    </row>
    <row r="205" spans="1:35" x14ac:dyDescent="0.25">
      <c r="A205" s="75">
        <v>5718</v>
      </c>
      <c r="B205" s="75" t="str">
        <f>INDEX('FY15 DataDump'!$A$2:$H$5000, MATCH('FY15 Individual Analysis'!A205, 'FY15 DataDump'!$C$2:$C$5000, 0), MATCH('FY15 DataDump'!$B$1, 'FY15 DataDump'!$A$1:$H$1))</f>
        <v>DRINKS</v>
      </c>
      <c r="C205" s="75" t="str">
        <f>INDEX('FY15 DataDump'!$A$2:$H$5000, MATCH('FY15 Individual Analysis'!A205, 'FY15 DataDump'!$C$2:$C$5000, 0), MATCH('FY15 DataDump'!$D$1, 'FY15 DataDump'!$A$1:$H$1))</f>
        <v>Summer Smoothie</v>
      </c>
      <c r="D205" s="27">
        <f>SUMIFS('FY15 DataDump'!$E$2:$E$5000, 'FY15 DataDump'!$C$2:$C$5000, 'FY15 Individual Analysis'!$A205, 'FY15 DataDump'!$H$2:$H$5000, D$2)</f>
        <v>0</v>
      </c>
      <c r="E205" s="27">
        <f>SUMIFS('FY15 DataDump'!$E$2:$E$5000, 'FY15 DataDump'!$C$2:$C$5000, 'FY15 Individual Analysis'!$A205, 'FY15 DataDump'!$H$2:$H$5000, E$2)</f>
        <v>0</v>
      </c>
      <c r="F205" s="27">
        <f>SUMIFS('FY15 DataDump'!$E$2:$E$5000, 'FY15 DataDump'!$C$2:$C$5000, 'FY15 Individual Analysis'!$A205, 'FY15 DataDump'!$H$2:$H$5000, F$2)</f>
        <v>0</v>
      </c>
      <c r="G205" s="27">
        <f>SUMIFS('FY15 DataDump'!$E$2:$E$5000, 'FY15 DataDump'!$C$2:$C$5000, 'FY15 Individual Analysis'!$A205, 'FY15 DataDump'!$H$2:$H$5000, G$2)</f>
        <v>0</v>
      </c>
      <c r="H205" s="27">
        <f>SUMIFS('FY15 DataDump'!$E$2:$E$5000, 'FY15 DataDump'!$C$2:$C$5000, 'FY15 Individual Analysis'!$A205, 'FY15 DataDump'!$H$2:$H$5000, H$2)</f>
        <v>0</v>
      </c>
      <c r="I205" s="27">
        <f>SUMIFS('FY15 DataDump'!$E$2:$E$5000, 'FY15 DataDump'!$C$2:$C$5000, 'FY15 Individual Analysis'!$A205, 'FY15 DataDump'!$H$2:$H$5000, I$2)</f>
        <v>0</v>
      </c>
      <c r="J205" s="27">
        <f>SUMIFS('FY15 DataDump'!$E$2:$E$5000, 'FY15 DataDump'!$C$2:$C$5000, 'FY15 Individual Analysis'!$A205, 'FY15 DataDump'!$H$2:$H$5000, J$2)</f>
        <v>0</v>
      </c>
      <c r="K205" s="27">
        <f>SUMIFS('FY15 DataDump'!$E$2:$E$5000, 'FY15 DataDump'!$C$2:$C$5000, 'FY15 Individual Analysis'!$A205, 'FY15 DataDump'!$H$2:$H$5000, K$2)</f>
        <v>0</v>
      </c>
      <c r="L205" s="27">
        <f>SUMIFS('FY15 DataDump'!$E$2:$E$5000, 'FY15 DataDump'!$C$2:$C$5000, 'FY15 Individual Analysis'!$A205, 'FY15 DataDump'!$H$2:$H$5000, L$2)</f>
        <v>0</v>
      </c>
      <c r="M205" s="27">
        <f>SUMIFS('FY15 DataDump'!$E$2:$E$5000, 'FY15 DataDump'!$C$2:$C$5000, 'FY15 Individual Analysis'!$A205, 'FY15 DataDump'!$H$2:$H$5000, M$2)</f>
        <v>0</v>
      </c>
      <c r="N205" s="27">
        <f>SUMIFS('FY15 DataDump'!$E$2:$E$5000, 'FY15 DataDump'!$C$2:$C$5000, 'FY15 Individual Analysis'!$A205, 'FY15 DataDump'!$H$2:$H$5000, N$2)</f>
        <v>0</v>
      </c>
      <c r="O205" s="27">
        <f>SUMIFS('FY15 DataDump'!$E$2:$E$5000, 'FY15 DataDump'!$C$2:$C$5000, 'FY15 Individual Analysis'!$A205, 'FY15 DataDump'!$H$2:$H$5000, O$2)</f>
        <v>5</v>
      </c>
      <c r="P205" s="27">
        <f t="shared" si="74"/>
        <v>5</v>
      </c>
      <c r="Q205" s="108">
        <f t="shared" si="61"/>
        <v>2.5953263363335304E-5</v>
      </c>
      <c r="S205" s="20">
        <f t="shared" si="62"/>
        <v>0</v>
      </c>
      <c r="T205" s="21">
        <f t="shared" si="63"/>
        <v>0</v>
      </c>
      <c r="U205" s="21">
        <f t="shared" si="64"/>
        <v>0</v>
      </c>
      <c r="V205" s="21">
        <f t="shared" si="65"/>
        <v>0</v>
      </c>
      <c r="W205" s="21">
        <f t="shared" si="66"/>
        <v>0</v>
      </c>
      <c r="X205" s="21">
        <f t="shared" si="67"/>
        <v>0</v>
      </c>
      <c r="Y205" s="21">
        <f t="shared" si="68"/>
        <v>0</v>
      </c>
      <c r="Z205" s="21">
        <f t="shared" si="69"/>
        <v>0</v>
      </c>
      <c r="AA205" s="21">
        <f t="shared" si="70"/>
        <v>0</v>
      </c>
      <c r="AB205" s="21">
        <f t="shared" si="71"/>
        <v>0</v>
      </c>
      <c r="AC205" s="21">
        <f t="shared" si="72"/>
        <v>0</v>
      </c>
      <c r="AD205" s="24">
        <f t="shared" si="73"/>
        <v>6</v>
      </c>
      <c r="AF205" s="15">
        <f t="shared" si="46"/>
        <v>6</v>
      </c>
    </row>
    <row r="206" spans="1:35" x14ac:dyDescent="0.25">
      <c r="A206" s="75">
        <v>6361</v>
      </c>
      <c r="B206" s="75" t="str">
        <f>INDEX('FY15 DataDump'!$A$2:$H$5000, MATCH('FY15 Individual Analysis'!A206, 'FY15 DataDump'!$C$2:$C$5000, 0), MATCH('FY15 DataDump'!$B$1, 'FY15 DataDump'!$A$1:$H$1))</f>
        <v>DRINKS</v>
      </c>
      <c r="C206" s="75" t="str">
        <f>INDEX('FY15 DataDump'!$A$2:$H$5000, MATCH('FY15 Individual Analysis'!A206, 'FY15 DataDump'!$C$2:$C$5000, 0), MATCH('FY15 DataDump'!$D$1, 'FY15 DataDump'!$A$1:$H$1))</f>
        <v>Simply Orange Mango</v>
      </c>
      <c r="D206" s="27">
        <f>SUMIFS('FY15 DataDump'!$E$2:$E$5000, 'FY15 DataDump'!$C$2:$C$5000, 'FY15 Individual Analysis'!$A206, 'FY15 DataDump'!$H$2:$H$5000, D$2)</f>
        <v>22</v>
      </c>
      <c r="E206" s="27">
        <f>SUMIFS('FY15 DataDump'!$E$2:$E$5000, 'FY15 DataDump'!$C$2:$C$5000, 'FY15 Individual Analysis'!$A206, 'FY15 DataDump'!$H$2:$H$5000, E$2)</f>
        <v>16</v>
      </c>
      <c r="F206" s="27">
        <f>SUMIFS('FY15 DataDump'!$E$2:$E$5000, 'FY15 DataDump'!$C$2:$C$5000, 'FY15 Individual Analysis'!$A206, 'FY15 DataDump'!$H$2:$H$5000, F$2)</f>
        <v>17</v>
      </c>
      <c r="G206" s="27">
        <f>SUMIFS('FY15 DataDump'!$E$2:$E$5000, 'FY15 DataDump'!$C$2:$C$5000, 'FY15 Individual Analysis'!$A206, 'FY15 DataDump'!$H$2:$H$5000, G$2)</f>
        <v>47</v>
      </c>
      <c r="H206" s="27">
        <f>SUMIFS('FY15 DataDump'!$E$2:$E$5000, 'FY15 DataDump'!$C$2:$C$5000, 'FY15 Individual Analysis'!$A206, 'FY15 DataDump'!$H$2:$H$5000, H$2)</f>
        <v>29</v>
      </c>
      <c r="I206" s="27">
        <f>SUMIFS('FY15 DataDump'!$E$2:$E$5000, 'FY15 DataDump'!$C$2:$C$5000, 'FY15 Individual Analysis'!$A206, 'FY15 DataDump'!$H$2:$H$5000, I$2)</f>
        <v>12</v>
      </c>
      <c r="J206" s="27">
        <f>SUMIFS('FY15 DataDump'!$E$2:$E$5000, 'FY15 DataDump'!$C$2:$C$5000, 'FY15 Individual Analysis'!$A206, 'FY15 DataDump'!$H$2:$H$5000, J$2)</f>
        <v>41</v>
      </c>
      <c r="K206" s="27">
        <f>SUMIFS('FY15 DataDump'!$E$2:$E$5000, 'FY15 DataDump'!$C$2:$C$5000, 'FY15 Individual Analysis'!$A206, 'FY15 DataDump'!$H$2:$H$5000, K$2)</f>
        <v>31</v>
      </c>
      <c r="L206" s="27">
        <f>SUMIFS('FY15 DataDump'!$E$2:$E$5000, 'FY15 DataDump'!$C$2:$C$5000, 'FY15 Individual Analysis'!$A206, 'FY15 DataDump'!$H$2:$H$5000, L$2)</f>
        <v>28</v>
      </c>
      <c r="M206" s="27">
        <f>SUMIFS('FY15 DataDump'!$E$2:$E$5000, 'FY15 DataDump'!$C$2:$C$5000, 'FY15 Individual Analysis'!$A206, 'FY15 DataDump'!$H$2:$H$5000, M$2)</f>
        <v>32</v>
      </c>
      <c r="N206" s="27">
        <f>SUMIFS('FY15 DataDump'!$E$2:$E$5000, 'FY15 DataDump'!$C$2:$C$5000, 'FY15 Individual Analysis'!$A206, 'FY15 DataDump'!$H$2:$H$5000, N$2)</f>
        <v>31</v>
      </c>
      <c r="O206" s="27">
        <f>SUMIFS('FY15 DataDump'!$E$2:$E$5000, 'FY15 DataDump'!$C$2:$C$5000, 'FY15 Individual Analysis'!$A206, 'FY15 DataDump'!$H$2:$H$5000, O$2)</f>
        <v>29</v>
      </c>
      <c r="P206" s="27">
        <f t="shared" si="74"/>
        <v>335</v>
      </c>
      <c r="Q206" s="108">
        <f t="shared" si="61"/>
        <v>1.7388686453434655E-3</v>
      </c>
      <c r="S206" s="20">
        <f t="shared" si="62"/>
        <v>26.4</v>
      </c>
      <c r="T206" s="21">
        <f t="shared" si="63"/>
        <v>19.2</v>
      </c>
      <c r="U206" s="21">
        <f t="shared" si="64"/>
        <v>20.399999999999999</v>
      </c>
      <c r="V206" s="21">
        <f t="shared" si="65"/>
        <v>56.400000000000006</v>
      </c>
      <c r="W206" s="21">
        <f t="shared" si="66"/>
        <v>34.800000000000004</v>
      </c>
      <c r="X206" s="21">
        <f t="shared" si="67"/>
        <v>14.4</v>
      </c>
      <c r="Y206" s="21">
        <f t="shared" si="68"/>
        <v>49.2</v>
      </c>
      <c r="Z206" s="21">
        <f t="shared" si="69"/>
        <v>37.199999999999996</v>
      </c>
      <c r="AA206" s="21">
        <f t="shared" si="70"/>
        <v>33.6</v>
      </c>
      <c r="AB206" s="21">
        <f t="shared" si="71"/>
        <v>38.4</v>
      </c>
      <c r="AC206" s="21">
        <f t="shared" si="72"/>
        <v>37.199999999999996</v>
      </c>
      <c r="AD206" s="24">
        <f t="shared" si="73"/>
        <v>34.800000000000004</v>
      </c>
      <c r="AF206" s="15">
        <f t="shared" si="46"/>
        <v>402</v>
      </c>
    </row>
    <row r="207" spans="1:35" x14ac:dyDescent="0.25">
      <c r="A207" s="75">
        <v>6521</v>
      </c>
      <c r="B207" s="75" t="str">
        <f>INDEX('FY15 DataDump'!$A$2:$H$5000, MATCH('FY15 Individual Analysis'!A207, 'FY15 DataDump'!$C$2:$C$5000, 0), MATCH('FY15 DataDump'!$B$1, 'FY15 DataDump'!$A$1:$H$1))</f>
        <v>DRINKS</v>
      </c>
      <c r="C207" s="75" t="str">
        <f>INDEX('FY15 DataDump'!$A$2:$H$5000, MATCH('FY15 Individual Analysis'!A207, 'FY15 DataDump'!$C$2:$C$5000, 0), MATCH('FY15 DataDump'!$D$1, 'FY15 DataDump'!$A$1:$H$1))</f>
        <v>SIMPLY CRAN</v>
      </c>
      <c r="D207" s="27">
        <f>SUMIFS('FY15 DataDump'!$E$2:$E$5000, 'FY15 DataDump'!$C$2:$C$5000, 'FY15 Individual Analysis'!$A207, 'FY15 DataDump'!$H$2:$H$5000, D$2)</f>
        <v>1</v>
      </c>
      <c r="E207" s="27">
        <f>SUMIFS('FY15 DataDump'!$E$2:$E$5000, 'FY15 DataDump'!$C$2:$C$5000, 'FY15 Individual Analysis'!$A207, 'FY15 DataDump'!$H$2:$H$5000, E$2)</f>
        <v>3</v>
      </c>
      <c r="F207" s="27">
        <f>SUMIFS('FY15 DataDump'!$E$2:$E$5000, 'FY15 DataDump'!$C$2:$C$5000, 'FY15 Individual Analysis'!$A207, 'FY15 DataDump'!$H$2:$H$5000, F$2)</f>
        <v>7</v>
      </c>
      <c r="G207" s="27">
        <f>SUMIFS('FY15 DataDump'!$E$2:$E$5000, 'FY15 DataDump'!$C$2:$C$5000, 'FY15 Individual Analysis'!$A207, 'FY15 DataDump'!$H$2:$H$5000, G$2)</f>
        <v>15</v>
      </c>
      <c r="H207" s="27">
        <f>SUMIFS('FY15 DataDump'!$E$2:$E$5000, 'FY15 DataDump'!$C$2:$C$5000, 'FY15 Individual Analysis'!$A207, 'FY15 DataDump'!$H$2:$H$5000, H$2)</f>
        <v>14</v>
      </c>
      <c r="I207" s="27">
        <f>SUMIFS('FY15 DataDump'!$E$2:$E$5000, 'FY15 DataDump'!$C$2:$C$5000, 'FY15 Individual Analysis'!$A207, 'FY15 DataDump'!$H$2:$H$5000, I$2)</f>
        <v>8</v>
      </c>
      <c r="J207" s="27">
        <f>SUMIFS('FY15 DataDump'!$E$2:$E$5000, 'FY15 DataDump'!$C$2:$C$5000, 'FY15 Individual Analysis'!$A207, 'FY15 DataDump'!$H$2:$H$5000, J$2)</f>
        <v>15</v>
      </c>
      <c r="K207" s="27">
        <f>SUMIFS('FY15 DataDump'!$E$2:$E$5000, 'FY15 DataDump'!$C$2:$C$5000, 'FY15 Individual Analysis'!$A207, 'FY15 DataDump'!$H$2:$H$5000, K$2)</f>
        <v>14</v>
      </c>
      <c r="L207" s="27">
        <f>SUMIFS('FY15 DataDump'!$E$2:$E$5000, 'FY15 DataDump'!$C$2:$C$5000, 'FY15 Individual Analysis'!$A207, 'FY15 DataDump'!$H$2:$H$5000, L$2)</f>
        <v>14</v>
      </c>
      <c r="M207" s="27">
        <f>SUMIFS('FY15 DataDump'!$E$2:$E$5000, 'FY15 DataDump'!$C$2:$C$5000, 'FY15 Individual Analysis'!$A207, 'FY15 DataDump'!$H$2:$H$5000, M$2)</f>
        <v>24</v>
      </c>
      <c r="N207" s="27">
        <f>SUMIFS('FY15 DataDump'!$E$2:$E$5000, 'FY15 DataDump'!$C$2:$C$5000, 'FY15 Individual Analysis'!$A207, 'FY15 DataDump'!$H$2:$H$5000, N$2)</f>
        <v>12</v>
      </c>
      <c r="O207" s="27">
        <f>SUMIFS('FY15 DataDump'!$E$2:$E$5000, 'FY15 DataDump'!$C$2:$C$5000, 'FY15 Individual Analysis'!$A207, 'FY15 DataDump'!$H$2:$H$5000, O$2)</f>
        <v>16</v>
      </c>
      <c r="P207" s="27">
        <f t="shared" si="74"/>
        <v>143</v>
      </c>
      <c r="Q207" s="108">
        <f t="shared" si="61"/>
        <v>7.422633321913898E-4</v>
      </c>
      <c r="S207" s="20">
        <f t="shared" si="62"/>
        <v>1.2</v>
      </c>
      <c r="T207" s="21">
        <f t="shared" si="63"/>
        <v>3.6</v>
      </c>
      <c r="U207" s="21">
        <f t="shared" si="64"/>
        <v>8.4</v>
      </c>
      <c r="V207" s="21">
        <f t="shared" si="65"/>
        <v>18</v>
      </c>
      <c r="W207" s="21">
        <f t="shared" si="66"/>
        <v>16.8</v>
      </c>
      <c r="X207" s="21">
        <f t="shared" si="67"/>
        <v>9.6</v>
      </c>
      <c r="Y207" s="21">
        <f t="shared" si="68"/>
        <v>18</v>
      </c>
      <c r="Z207" s="21">
        <f t="shared" si="69"/>
        <v>16.8</v>
      </c>
      <c r="AA207" s="21">
        <f t="shared" si="70"/>
        <v>16.8</v>
      </c>
      <c r="AB207" s="21">
        <f t="shared" si="71"/>
        <v>28.8</v>
      </c>
      <c r="AC207" s="21">
        <f t="shared" si="72"/>
        <v>14.4</v>
      </c>
      <c r="AD207" s="24">
        <f t="shared" si="73"/>
        <v>19.2</v>
      </c>
      <c r="AF207" s="15">
        <f t="shared" si="46"/>
        <v>171.6</v>
      </c>
    </row>
    <row r="208" spans="1:35" x14ac:dyDescent="0.25">
      <c r="A208" s="75">
        <v>6789</v>
      </c>
      <c r="B208" s="75" t="str">
        <f>INDEX('FY15 DataDump'!$A$2:$H$5000, MATCH('FY15 Individual Analysis'!A208, 'FY15 DataDump'!$C$2:$C$5000, 0), MATCH('FY15 DataDump'!$B$1, 'FY15 DataDump'!$A$1:$H$1))</f>
        <v>DRINKS</v>
      </c>
      <c r="C208" s="75" t="str">
        <f>INDEX('FY15 DataDump'!$A$2:$H$5000, MATCH('FY15 Individual Analysis'!A208, 'FY15 DataDump'!$C$2:$C$5000, 0), MATCH('FY15 DataDump'!$D$1, 'FY15 DataDump'!$A$1:$H$1))</f>
        <v>COKE Zero 20 oz</v>
      </c>
      <c r="D208" s="27">
        <f>SUMIFS('FY15 DataDump'!$E$2:$E$5000, 'FY15 DataDump'!$C$2:$C$5000, 'FY15 Individual Analysis'!$A208, 'FY15 DataDump'!$H$2:$H$5000, D$2)</f>
        <v>69</v>
      </c>
      <c r="E208" s="27">
        <f>SUMIFS('FY15 DataDump'!$E$2:$E$5000, 'FY15 DataDump'!$C$2:$C$5000, 'FY15 Individual Analysis'!$A208, 'FY15 DataDump'!$H$2:$H$5000, E$2)</f>
        <v>48</v>
      </c>
      <c r="F208" s="27">
        <f>SUMIFS('FY15 DataDump'!$E$2:$E$5000, 'FY15 DataDump'!$C$2:$C$5000, 'FY15 Individual Analysis'!$A208, 'FY15 DataDump'!$H$2:$H$5000, F$2)</f>
        <v>69</v>
      </c>
      <c r="G208" s="27">
        <f>SUMIFS('FY15 DataDump'!$E$2:$E$5000, 'FY15 DataDump'!$C$2:$C$5000, 'FY15 Individual Analysis'!$A208, 'FY15 DataDump'!$H$2:$H$5000, G$2)</f>
        <v>133</v>
      </c>
      <c r="H208" s="27">
        <f>SUMIFS('FY15 DataDump'!$E$2:$E$5000, 'FY15 DataDump'!$C$2:$C$5000, 'FY15 Individual Analysis'!$A208, 'FY15 DataDump'!$H$2:$H$5000, H$2)</f>
        <v>66</v>
      </c>
      <c r="I208" s="27">
        <f>SUMIFS('FY15 DataDump'!$E$2:$E$5000, 'FY15 DataDump'!$C$2:$C$5000, 'FY15 Individual Analysis'!$A208, 'FY15 DataDump'!$H$2:$H$5000, I$2)</f>
        <v>68</v>
      </c>
      <c r="J208" s="27">
        <f>SUMIFS('FY15 DataDump'!$E$2:$E$5000, 'FY15 DataDump'!$C$2:$C$5000, 'FY15 Individual Analysis'!$A208, 'FY15 DataDump'!$H$2:$H$5000, J$2)</f>
        <v>82</v>
      </c>
      <c r="K208" s="27">
        <f>SUMIFS('FY15 DataDump'!$E$2:$E$5000, 'FY15 DataDump'!$C$2:$C$5000, 'FY15 Individual Analysis'!$A208, 'FY15 DataDump'!$H$2:$H$5000, K$2)</f>
        <v>84</v>
      </c>
      <c r="L208" s="27">
        <f>SUMIFS('FY15 DataDump'!$E$2:$E$5000, 'FY15 DataDump'!$C$2:$C$5000, 'FY15 Individual Analysis'!$A208, 'FY15 DataDump'!$H$2:$H$5000, L$2)</f>
        <v>84</v>
      </c>
      <c r="M208" s="27">
        <f>SUMIFS('FY15 DataDump'!$E$2:$E$5000, 'FY15 DataDump'!$C$2:$C$5000, 'FY15 Individual Analysis'!$A208, 'FY15 DataDump'!$H$2:$H$5000, M$2)</f>
        <v>113</v>
      </c>
      <c r="N208" s="27">
        <f>SUMIFS('FY15 DataDump'!$E$2:$E$5000, 'FY15 DataDump'!$C$2:$C$5000, 'FY15 Individual Analysis'!$A208, 'FY15 DataDump'!$H$2:$H$5000, N$2)</f>
        <v>75</v>
      </c>
      <c r="O208" s="27">
        <f>SUMIFS('FY15 DataDump'!$E$2:$E$5000, 'FY15 DataDump'!$C$2:$C$5000, 'FY15 Individual Analysis'!$A208, 'FY15 DataDump'!$H$2:$H$5000, O$2)</f>
        <v>76</v>
      </c>
      <c r="P208" s="27">
        <f t="shared" si="74"/>
        <v>967</v>
      </c>
      <c r="Q208" s="108">
        <f t="shared" si="61"/>
        <v>5.0193611344690478E-3</v>
      </c>
      <c r="S208" s="20">
        <f t="shared" si="62"/>
        <v>82.8</v>
      </c>
      <c r="T208" s="21">
        <f t="shared" si="63"/>
        <v>57.6</v>
      </c>
      <c r="U208" s="21">
        <f t="shared" si="64"/>
        <v>82.8</v>
      </c>
      <c r="V208" s="21">
        <f t="shared" si="65"/>
        <v>159.6</v>
      </c>
      <c r="W208" s="21">
        <f t="shared" si="66"/>
        <v>79.2</v>
      </c>
      <c r="X208" s="21">
        <f t="shared" si="67"/>
        <v>81.600000000000009</v>
      </c>
      <c r="Y208" s="21">
        <f t="shared" si="68"/>
        <v>98.4</v>
      </c>
      <c r="Z208" s="21">
        <f t="shared" si="69"/>
        <v>100.80000000000001</v>
      </c>
      <c r="AA208" s="21">
        <f t="shared" si="70"/>
        <v>100.80000000000001</v>
      </c>
      <c r="AB208" s="21">
        <f t="shared" si="71"/>
        <v>135.60000000000002</v>
      </c>
      <c r="AC208" s="21">
        <f t="shared" si="72"/>
        <v>90.000000000000014</v>
      </c>
      <c r="AD208" s="24">
        <f t="shared" si="73"/>
        <v>91.2</v>
      </c>
      <c r="AF208" s="15">
        <f t="shared" si="46"/>
        <v>1160.4000000000001</v>
      </c>
    </row>
    <row r="209" spans="1:32" x14ac:dyDescent="0.25">
      <c r="A209" s="75">
        <v>7412</v>
      </c>
      <c r="B209" s="75" t="str">
        <f>INDEX('FY15 DataDump'!$A$2:$H$5000, MATCH('FY15 Individual Analysis'!A209, 'FY15 DataDump'!$C$2:$C$5000, 0), MATCH('FY15 DataDump'!$B$1, 'FY15 DataDump'!$A$1:$H$1))</f>
        <v>DRINKS</v>
      </c>
      <c r="C209" s="75" t="str">
        <f>INDEX('FY15 DataDump'!$A$2:$H$5000, MATCH('FY15 Individual Analysis'!A209, 'FY15 DataDump'!$C$2:$C$5000, 0), MATCH('FY15 DataDump'!$D$1, 'FY15 DataDump'!$A$1:$H$1))</f>
        <v>SIMPLY LEMONADE RASPBERRY</v>
      </c>
      <c r="D209" s="27">
        <f>SUMIFS('FY15 DataDump'!$E$2:$E$5000, 'FY15 DataDump'!$C$2:$C$5000, 'FY15 Individual Analysis'!$A209, 'FY15 DataDump'!$H$2:$H$5000, D$2)</f>
        <v>22</v>
      </c>
      <c r="E209" s="27">
        <f>SUMIFS('FY15 DataDump'!$E$2:$E$5000, 'FY15 DataDump'!$C$2:$C$5000, 'FY15 Individual Analysis'!$A209, 'FY15 DataDump'!$H$2:$H$5000, E$2)</f>
        <v>42</v>
      </c>
      <c r="F209" s="27">
        <f>SUMIFS('FY15 DataDump'!$E$2:$E$5000, 'FY15 DataDump'!$C$2:$C$5000, 'FY15 Individual Analysis'!$A209, 'FY15 DataDump'!$H$2:$H$5000, F$2)</f>
        <v>26</v>
      </c>
      <c r="G209" s="27">
        <f>SUMIFS('FY15 DataDump'!$E$2:$E$5000, 'FY15 DataDump'!$C$2:$C$5000, 'FY15 Individual Analysis'!$A209, 'FY15 DataDump'!$H$2:$H$5000, G$2)</f>
        <v>38</v>
      </c>
      <c r="H209" s="27">
        <f>SUMIFS('FY15 DataDump'!$E$2:$E$5000, 'FY15 DataDump'!$C$2:$C$5000, 'FY15 Individual Analysis'!$A209, 'FY15 DataDump'!$H$2:$H$5000, H$2)</f>
        <v>27</v>
      </c>
      <c r="I209" s="27">
        <f>SUMIFS('FY15 DataDump'!$E$2:$E$5000, 'FY15 DataDump'!$C$2:$C$5000, 'FY15 Individual Analysis'!$A209, 'FY15 DataDump'!$H$2:$H$5000, I$2)</f>
        <v>17</v>
      </c>
      <c r="J209" s="27">
        <f>SUMIFS('FY15 DataDump'!$E$2:$E$5000, 'FY15 DataDump'!$C$2:$C$5000, 'FY15 Individual Analysis'!$A209, 'FY15 DataDump'!$H$2:$H$5000, J$2)</f>
        <v>36</v>
      </c>
      <c r="K209" s="27">
        <f>SUMIFS('FY15 DataDump'!$E$2:$E$5000, 'FY15 DataDump'!$C$2:$C$5000, 'FY15 Individual Analysis'!$A209, 'FY15 DataDump'!$H$2:$H$5000, K$2)</f>
        <v>39</v>
      </c>
      <c r="L209" s="27">
        <f>SUMIFS('FY15 DataDump'!$E$2:$E$5000, 'FY15 DataDump'!$C$2:$C$5000, 'FY15 Individual Analysis'!$A209, 'FY15 DataDump'!$H$2:$H$5000, L$2)</f>
        <v>31</v>
      </c>
      <c r="M209" s="27">
        <f>SUMIFS('FY15 DataDump'!$E$2:$E$5000, 'FY15 DataDump'!$C$2:$C$5000, 'FY15 Individual Analysis'!$A209, 'FY15 DataDump'!$H$2:$H$5000, M$2)</f>
        <v>39</v>
      </c>
      <c r="N209" s="27">
        <f>SUMIFS('FY15 DataDump'!$E$2:$E$5000, 'FY15 DataDump'!$C$2:$C$5000, 'FY15 Individual Analysis'!$A209, 'FY15 DataDump'!$H$2:$H$5000, N$2)</f>
        <v>45</v>
      </c>
      <c r="O209" s="27">
        <f>SUMIFS('FY15 DataDump'!$E$2:$E$5000, 'FY15 DataDump'!$C$2:$C$5000, 'FY15 Individual Analysis'!$A209, 'FY15 DataDump'!$H$2:$H$5000, O$2)</f>
        <v>27</v>
      </c>
      <c r="P209" s="27">
        <f t="shared" si="74"/>
        <v>389</v>
      </c>
      <c r="Q209" s="108">
        <f t="shared" si="61"/>
        <v>2.0191638896674869E-3</v>
      </c>
      <c r="S209" s="20">
        <f t="shared" si="62"/>
        <v>26.4</v>
      </c>
      <c r="T209" s="21">
        <f t="shared" si="63"/>
        <v>50.4</v>
      </c>
      <c r="U209" s="21">
        <f t="shared" si="64"/>
        <v>31.2</v>
      </c>
      <c r="V209" s="21">
        <f t="shared" si="65"/>
        <v>45.6</v>
      </c>
      <c r="W209" s="21">
        <f t="shared" si="66"/>
        <v>32.400000000000006</v>
      </c>
      <c r="X209" s="21">
        <f t="shared" si="67"/>
        <v>20.400000000000002</v>
      </c>
      <c r="Y209" s="21">
        <f t="shared" si="68"/>
        <v>43.2</v>
      </c>
      <c r="Z209" s="21">
        <f t="shared" si="69"/>
        <v>46.800000000000004</v>
      </c>
      <c r="AA209" s="21">
        <f t="shared" si="70"/>
        <v>37.199999999999996</v>
      </c>
      <c r="AB209" s="21">
        <f t="shared" si="71"/>
        <v>46.800000000000004</v>
      </c>
      <c r="AC209" s="21">
        <f t="shared" si="72"/>
        <v>54.000000000000007</v>
      </c>
      <c r="AD209" s="24">
        <f t="shared" si="73"/>
        <v>32.400000000000006</v>
      </c>
      <c r="AF209" s="15">
        <f t="shared" si="46"/>
        <v>466.8</v>
      </c>
    </row>
    <row r="210" spans="1:32" x14ac:dyDescent="0.25">
      <c r="A210" s="75">
        <v>7515</v>
      </c>
      <c r="B210" s="75" t="str">
        <f>INDEX('FY15 DataDump'!$A$2:$H$5000, MATCH('FY15 Individual Analysis'!A210, 'FY15 DataDump'!$C$2:$C$5000, 0), MATCH('FY15 DataDump'!$B$1, 'FY15 DataDump'!$A$1:$H$1))</f>
        <v>SWEETS</v>
      </c>
      <c r="C210" s="75" t="str">
        <f>INDEX('FY15 DataDump'!$A$2:$H$5000, MATCH('FY15 Individual Analysis'!A210, 'FY15 DataDump'!$C$2:$C$5000, 0), MATCH('FY15 DataDump'!$D$1, 'FY15 DataDump'!$A$1:$H$1))</f>
        <v>M&amp;MS MINT</v>
      </c>
      <c r="D210" s="27">
        <f>SUMIFS('FY15 DataDump'!$E$2:$E$5000, 'FY15 DataDump'!$C$2:$C$5000, 'FY15 Individual Analysis'!$A210, 'FY15 DataDump'!$H$2:$H$5000, D$2)</f>
        <v>9</v>
      </c>
      <c r="E210" s="27">
        <f>SUMIFS('FY15 DataDump'!$E$2:$E$5000, 'FY15 DataDump'!$C$2:$C$5000, 'FY15 Individual Analysis'!$A210, 'FY15 DataDump'!$H$2:$H$5000, E$2)</f>
        <v>20</v>
      </c>
      <c r="F210" s="27">
        <f>SUMIFS('FY15 DataDump'!$E$2:$E$5000, 'FY15 DataDump'!$C$2:$C$5000, 'FY15 Individual Analysis'!$A210, 'FY15 DataDump'!$H$2:$H$5000, F$2)</f>
        <v>30</v>
      </c>
      <c r="G210" s="27">
        <f>SUMIFS('FY15 DataDump'!$E$2:$E$5000, 'FY15 DataDump'!$C$2:$C$5000, 'FY15 Individual Analysis'!$A210, 'FY15 DataDump'!$H$2:$H$5000, G$2)</f>
        <v>89</v>
      </c>
      <c r="H210" s="27">
        <f>SUMIFS('FY15 DataDump'!$E$2:$E$5000, 'FY15 DataDump'!$C$2:$C$5000, 'FY15 Individual Analysis'!$A210, 'FY15 DataDump'!$H$2:$H$5000, H$2)</f>
        <v>49</v>
      </c>
      <c r="I210" s="27">
        <f>SUMIFS('FY15 DataDump'!$E$2:$E$5000, 'FY15 DataDump'!$C$2:$C$5000, 'FY15 Individual Analysis'!$A210, 'FY15 DataDump'!$H$2:$H$5000, I$2)</f>
        <v>20</v>
      </c>
      <c r="J210" s="27">
        <f>SUMIFS('FY15 DataDump'!$E$2:$E$5000, 'FY15 DataDump'!$C$2:$C$5000, 'FY15 Individual Analysis'!$A210, 'FY15 DataDump'!$H$2:$H$5000, J$2)</f>
        <v>25</v>
      </c>
      <c r="K210" s="27">
        <f>SUMIFS('FY15 DataDump'!$E$2:$E$5000, 'FY15 DataDump'!$C$2:$C$5000, 'FY15 Individual Analysis'!$A210, 'FY15 DataDump'!$H$2:$H$5000, K$2)</f>
        <v>63</v>
      </c>
      <c r="L210" s="27">
        <f>SUMIFS('FY15 DataDump'!$E$2:$E$5000, 'FY15 DataDump'!$C$2:$C$5000, 'FY15 Individual Analysis'!$A210, 'FY15 DataDump'!$H$2:$H$5000, L$2)</f>
        <v>33</v>
      </c>
      <c r="M210" s="27">
        <f>SUMIFS('FY15 DataDump'!$E$2:$E$5000, 'FY15 DataDump'!$C$2:$C$5000, 'FY15 Individual Analysis'!$A210, 'FY15 DataDump'!$H$2:$H$5000, M$2)</f>
        <v>40</v>
      </c>
      <c r="N210" s="27">
        <f>SUMIFS('FY15 DataDump'!$E$2:$E$5000, 'FY15 DataDump'!$C$2:$C$5000, 'FY15 Individual Analysis'!$A210, 'FY15 DataDump'!$H$2:$H$5000, N$2)</f>
        <v>47</v>
      </c>
      <c r="O210" s="27">
        <f>SUMIFS('FY15 DataDump'!$E$2:$E$5000, 'FY15 DataDump'!$C$2:$C$5000, 'FY15 Individual Analysis'!$A210, 'FY15 DataDump'!$H$2:$H$5000, O$2)</f>
        <v>48</v>
      </c>
      <c r="P210" s="27">
        <f t="shared" si="74"/>
        <v>473</v>
      </c>
      <c r="Q210" s="108">
        <f t="shared" si="61"/>
        <v>2.4551787141715198E-3</v>
      </c>
      <c r="S210" s="20">
        <f t="shared" si="62"/>
        <v>10.8</v>
      </c>
      <c r="T210" s="21">
        <f t="shared" si="63"/>
        <v>24</v>
      </c>
      <c r="U210" s="21">
        <f t="shared" si="64"/>
        <v>36</v>
      </c>
      <c r="V210" s="21">
        <f t="shared" si="65"/>
        <v>106.8</v>
      </c>
      <c r="W210" s="21">
        <f t="shared" si="66"/>
        <v>58.8</v>
      </c>
      <c r="X210" s="21">
        <f t="shared" si="67"/>
        <v>24</v>
      </c>
      <c r="Y210" s="21">
        <f t="shared" si="68"/>
        <v>30.000000000000004</v>
      </c>
      <c r="Z210" s="21">
        <f t="shared" si="69"/>
        <v>75.600000000000009</v>
      </c>
      <c r="AA210" s="21">
        <f t="shared" si="70"/>
        <v>39.6</v>
      </c>
      <c r="AB210" s="21">
        <f t="shared" si="71"/>
        <v>48</v>
      </c>
      <c r="AC210" s="21">
        <f t="shared" si="72"/>
        <v>56.400000000000006</v>
      </c>
      <c r="AD210" s="24">
        <f t="shared" si="73"/>
        <v>57.6</v>
      </c>
      <c r="AF210" s="15">
        <f t="shared" si="46"/>
        <v>567.6</v>
      </c>
    </row>
    <row r="211" spans="1:32" x14ac:dyDescent="0.25">
      <c r="A211" s="75">
        <v>7604</v>
      </c>
      <c r="B211" s="75" t="e">
        <f>INDEX('FY15 DataDump'!$A$2:$H$5000, MATCH('FY15 Individual Analysis'!A211, 'FY15 DataDump'!$C$2:$C$5000, 0), MATCH('FY15 DataDump'!$B$1, 'FY15 DataDump'!$A$1:$H$1))</f>
        <v>#N/A</v>
      </c>
      <c r="C211" s="75" t="e">
        <f>INDEX('FY15 DataDump'!$A$2:$H$5000, MATCH('FY15 Individual Analysis'!A211, 'FY15 DataDump'!$C$2:$C$5000, 0), MATCH('FY15 DataDump'!$D$1, 'FY15 DataDump'!$A$1:$H$1))</f>
        <v>#N/A</v>
      </c>
      <c r="D211" s="27">
        <f>SUMIFS('FY15 DataDump'!$E$2:$E$5000, 'FY15 DataDump'!$C$2:$C$5000, 'FY15 Individual Analysis'!$A211, 'FY15 DataDump'!$H$2:$H$5000, D$2)</f>
        <v>0</v>
      </c>
      <c r="E211" s="27">
        <f>SUMIFS('FY15 DataDump'!$E$2:$E$5000, 'FY15 DataDump'!$C$2:$C$5000, 'FY15 Individual Analysis'!$A211, 'FY15 DataDump'!$H$2:$H$5000, E$2)</f>
        <v>0</v>
      </c>
      <c r="F211" s="27">
        <f>SUMIFS('FY15 DataDump'!$E$2:$E$5000, 'FY15 DataDump'!$C$2:$C$5000, 'FY15 Individual Analysis'!$A211, 'FY15 DataDump'!$H$2:$H$5000, F$2)</f>
        <v>0</v>
      </c>
      <c r="G211" s="27">
        <f>SUMIFS('FY15 DataDump'!$E$2:$E$5000, 'FY15 DataDump'!$C$2:$C$5000, 'FY15 Individual Analysis'!$A211, 'FY15 DataDump'!$H$2:$H$5000, G$2)</f>
        <v>0</v>
      </c>
      <c r="H211" s="27">
        <f>SUMIFS('FY15 DataDump'!$E$2:$E$5000, 'FY15 DataDump'!$C$2:$C$5000, 'FY15 Individual Analysis'!$A211, 'FY15 DataDump'!$H$2:$H$5000, H$2)</f>
        <v>0</v>
      </c>
      <c r="I211" s="27">
        <f>SUMIFS('FY15 DataDump'!$E$2:$E$5000, 'FY15 DataDump'!$C$2:$C$5000, 'FY15 Individual Analysis'!$A211, 'FY15 DataDump'!$H$2:$H$5000, I$2)</f>
        <v>0</v>
      </c>
      <c r="J211" s="27">
        <f>SUMIFS('FY15 DataDump'!$E$2:$E$5000, 'FY15 DataDump'!$C$2:$C$5000, 'FY15 Individual Analysis'!$A211, 'FY15 DataDump'!$H$2:$H$5000, J$2)</f>
        <v>0</v>
      </c>
      <c r="K211" s="27">
        <f>SUMIFS('FY15 DataDump'!$E$2:$E$5000, 'FY15 DataDump'!$C$2:$C$5000, 'FY15 Individual Analysis'!$A211, 'FY15 DataDump'!$H$2:$H$5000, K$2)</f>
        <v>0</v>
      </c>
      <c r="L211" s="27">
        <f>SUMIFS('FY15 DataDump'!$E$2:$E$5000, 'FY15 DataDump'!$C$2:$C$5000, 'FY15 Individual Analysis'!$A211, 'FY15 DataDump'!$H$2:$H$5000, L$2)</f>
        <v>0</v>
      </c>
      <c r="M211" s="27">
        <f>SUMIFS('FY15 DataDump'!$E$2:$E$5000, 'FY15 DataDump'!$C$2:$C$5000, 'FY15 Individual Analysis'!$A211, 'FY15 DataDump'!$H$2:$H$5000, M$2)</f>
        <v>0</v>
      </c>
      <c r="N211" s="27">
        <f>SUMIFS('FY15 DataDump'!$E$2:$E$5000, 'FY15 DataDump'!$C$2:$C$5000, 'FY15 Individual Analysis'!$A211, 'FY15 DataDump'!$H$2:$H$5000, N$2)</f>
        <v>0</v>
      </c>
      <c r="O211" s="27">
        <f>SUMIFS('FY15 DataDump'!$E$2:$E$5000, 'FY15 DataDump'!$C$2:$C$5000, 'FY15 Individual Analysis'!$A211, 'FY15 DataDump'!$H$2:$H$5000, O$2)</f>
        <v>0</v>
      </c>
      <c r="P211" s="27">
        <f t="shared" si="74"/>
        <v>0</v>
      </c>
      <c r="Q211" s="108">
        <f t="shared" si="61"/>
        <v>0</v>
      </c>
      <c r="S211" s="20">
        <f t="shared" si="62"/>
        <v>0</v>
      </c>
      <c r="T211" s="21">
        <f t="shared" si="63"/>
        <v>0</v>
      </c>
      <c r="U211" s="21">
        <f t="shared" si="64"/>
        <v>0</v>
      </c>
      <c r="V211" s="21">
        <f t="shared" si="65"/>
        <v>0</v>
      </c>
      <c r="W211" s="21">
        <f t="shared" si="66"/>
        <v>0</v>
      </c>
      <c r="X211" s="21">
        <f t="shared" si="67"/>
        <v>0</v>
      </c>
      <c r="Y211" s="21">
        <f t="shared" si="68"/>
        <v>0</v>
      </c>
      <c r="Z211" s="21">
        <f t="shared" si="69"/>
        <v>0</v>
      </c>
      <c r="AA211" s="21">
        <f t="shared" si="70"/>
        <v>0</v>
      </c>
      <c r="AB211" s="21">
        <f t="shared" si="71"/>
        <v>0</v>
      </c>
      <c r="AC211" s="21">
        <f t="shared" si="72"/>
        <v>0</v>
      </c>
      <c r="AD211" s="24">
        <f t="shared" si="73"/>
        <v>0</v>
      </c>
      <c r="AF211" s="15">
        <f t="shared" si="46"/>
        <v>0</v>
      </c>
    </row>
    <row r="212" spans="1:32" x14ac:dyDescent="0.25">
      <c r="A212" s="75">
        <v>7614</v>
      </c>
      <c r="B212" s="75" t="str">
        <f>INDEX('FY15 DataDump'!$A$2:$H$5000, MATCH('FY15 Individual Analysis'!A212, 'FY15 DataDump'!$C$2:$C$5000, 0), MATCH('FY15 DataDump'!$B$1, 'FY15 DataDump'!$A$1:$H$1))</f>
        <v>ESPRESSO</v>
      </c>
      <c r="C212" s="75" t="str">
        <f>INDEX('FY15 DataDump'!$A$2:$H$5000, MATCH('FY15 Individual Analysis'!A212, 'FY15 DataDump'!$C$2:$C$5000, 0), MATCH('FY15 DataDump'!$D$1, 'FY15 DataDump'!$A$1:$H$1))</f>
        <v>Green Tea Latte 16 oz</v>
      </c>
      <c r="D212" s="27">
        <f>SUMIFS('FY15 DataDump'!$E$2:$E$5000, 'FY15 DataDump'!$C$2:$C$5000, 'FY15 Individual Analysis'!$A212, 'FY15 DataDump'!$H$2:$H$5000, D$2)</f>
        <v>0</v>
      </c>
      <c r="E212" s="27">
        <f>SUMIFS('FY15 DataDump'!$E$2:$E$5000, 'FY15 DataDump'!$C$2:$C$5000, 'FY15 Individual Analysis'!$A212, 'FY15 DataDump'!$H$2:$H$5000, E$2)</f>
        <v>0</v>
      </c>
      <c r="F212" s="27">
        <f>SUMIFS('FY15 DataDump'!$E$2:$E$5000, 'FY15 DataDump'!$C$2:$C$5000, 'FY15 Individual Analysis'!$A212, 'FY15 DataDump'!$H$2:$H$5000, F$2)</f>
        <v>0</v>
      </c>
      <c r="G212" s="27">
        <f>SUMIFS('FY15 DataDump'!$E$2:$E$5000, 'FY15 DataDump'!$C$2:$C$5000, 'FY15 Individual Analysis'!$A212, 'FY15 DataDump'!$H$2:$H$5000, G$2)</f>
        <v>0</v>
      </c>
      <c r="H212" s="27">
        <f>SUMIFS('FY15 DataDump'!$E$2:$E$5000, 'FY15 DataDump'!$C$2:$C$5000, 'FY15 Individual Analysis'!$A212, 'FY15 DataDump'!$H$2:$H$5000, H$2)</f>
        <v>0</v>
      </c>
      <c r="I212" s="27">
        <f>SUMIFS('FY15 DataDump'!$E$2:$E$5000, 'FY15 DataDump'!$C$2:$C$5000, 'FY15 Individual Analysis'!$A212, 'FY15 DataDump'!$H$2:$H$5000, I$2)</f>
        <v>0</v>
      </c>
      <c r="J212" s="27">
        <f>SUMIFS('FY15 DataDump'!$E$2:$E$5000, 'FY15 DataDump'!$C$2:$C$5000, 'FY15 Individual Analysis'!$A212, 'FY15 DataDump'!$H$2:$H$5000, J$2)</f>
        <v>0</v>
      </c>
      <c r="K212" s="27">
        <f>SUMIFS('FY15 DataDump'!$E$2:$E$5000, 'FY15 DataDump'!$C$2:$C$5000, 'FY15 Individual Analysis'!$A212, 'FY15 DataDump'!$H$2:$H$5000, K$2)</f>
        <v>0</v>
      </c>
      <c r="L212" s="27">
        <f>SUMIFS('FY15 DataDump'!$E$2:$E$5000, 'FY15 DataDump'!$C$2:$C$5000, 'FY15 Individual Analysis'!$A212, 'FY15 DataDump'!$H$2:$H$5000, L$2)</f>
        <v>0</v>
      </c>
      <c r="M212" s="27">
        <f>SUMIFS('FY15 DataDump'!$E$2:$E$5000, 'FY15 DataDump'!$C$2:$C$5000, 'FY15 Individual Analysis'!$A212, 'FY15 DataDump'!$H$2:$H$5000, M$2)</f>
        <v>0</v>
      </c>
      <c r="N212" s="27">
        <f>SUMIFS('FY15 DataDump'!$E$2:$E$5000, 'FY15 DataDump'!$C$2:$C$5000, 'FY15 Individual Analysis'!$A212, 'FY15 DataDump'!$H$2:$H$5000, N$2)</f>
        <v>0</v>
      </c>
      <c r="O212" s="27">
        <f>SUMIFS('FY15 DataDump'!$E$2:$E$5000, 'FY15 DataDump'!$C$2:$C$5000, 'FY15 Individual Analysis'!$A212, 'FY15 DataDump'!$H$2:$H$5000, O$2)</f>
        <v>1</v>
      </c>
      <c r="P212" s="27">
        <f t="shared" si="74"/>
        <v>1</v>
      </c>
      <c r="Q212" s="108">
        <f t="shared" si="61"/>
        <v>5.1906526726670609E-6</v>
      </c>
      <c r="S212" s="20">
        <f t="shared" si="62"/>
        <v>0</v>
      </c>
      <c r="T212" s="21">
        <f t="shared" si="63"/>
        <v>0</v>
      </c>
      <c r="U212" s="21">
        <f t="shared" si="64"/>
        <v>0</v>
      </c>
      <c r="V212" s="21">
        <f t="shared" si="65"/>
        <v>0</v>
      </c>
      <c r="W212" s="21">
        <f t="shared" si="66"/>
        <v>0</v>
      </c>
      <c r="X212" s="21">
        <f t="shared" si="67"/>
        <v>0</v>
      </c>
      <c r="Y212" s="21">
        <f t="shared" si="68"/>
        <v>0</v>
      </c>
      <c r="Z212" s="21">
        <f t="shared" si="69"/>
        <v>0</v>
      </c>
      <c r="AA212" s="21">
        <f t="shared" si="70"/>
        <v>0</v>
      </c>
      <c r="AB212" s="21">
        <f t="shared" si="71"/>
        <v>0</v>
      </c>
      <c r="AC212" s="21">
        <f t="shared" si="72"/>
        <v>0</v>
      </c>
      <c r="AD212" s="24">
        <f t="shared" si="73"/>
        <v>1.2</v>
      </c>
      <c r="AF212" s="15">
        <f t="shared" si="46"/>
        <v>1.2</v>
      </c>
    </row>
    <row r="213" spans="1:32" x14ac:dyDescent="0.25">
      <c r="A213" s="75">
        <v>7624</v>
      </c>
      <c r="B213" s="75" t="e">
        <f>INDEX('FY15 DataDump'!$A$2:$H$5000, MATCH('FY15 Individual Analysis'!A213, 'FY15 DataDump'!$C$2:$C$5000, 0), MATCH('FY15 DataDump'!$B$1, 'FY15 DataDump'!$A$1:$H$1))</f>
        <v>#N/A</v>
      </c>
      <c r="C213" s="75" t="e">
        <f>INDEX('FY15 DataDump'!$A$2:$H$5000, MATCH('FY15 Individual Analysis'!A213, 'FY15 DataDump'!$C$2:$C$5000, 0), MATCH('FY15 DataDump'!$D$1, 'FY15 DataDump'!$A$1:$H$1))</f>
        <v>#N/A</v>
      </c>
      <c r="D213" s="27">
        <f>SUMIFS('FY15 DataDump'!$E$2:$E$5000, 'FY15 DataDump'!$C$2:$C$5000, 'FY15 Individual Analysis'!$A213, 'FY15 DataDump'!$H$2:$H$5000, D$2)</f>
        <v>0</v>
      </c>
      <c r="E213" s="27">
        <f>SUMIFS('FY15 DataDump'!$E$2:$E$5000, 'FY15 DataDump'!$C$2:$C$5000, 'FY15 Individual Analysis'!$A213, 'FY15 DataDump'!$H$2:$H$5000, E$2)</f>
        <v>0</v>
      </c>
      <c r="F213" s="27">
        <f>SUMIFS('FY15 DataDump'!$E$2:$E$5000, 'FY15 DataDump'!$C$2:$C$5000, 'FY15 Individual Analysis'!$A213, 'FY15 DataDump'!$H$2:$H$5000, F$2)</f>
        <v>0</v>
      </c>
      <c r="G213" s="27">
        <f>SUMIFS('FY15 DataDump'!$E$2:$E$5000, 'FY15 DataDump'!$C$2:$C$5000, 'FY15 Individual Analysis'!$A213, 'FY15 DataDump'!$H$2:$H$5000, G$2)</f>
        <v>0</v>
      </c>
      <c r="H213" s="27">
        <f>SUMIFS('FY15 DataDump'!$E$2:$E$5000, 'FY15 DataDump'!$C$2:$C$5000, 'FY15 Individual Analysis'!$A213, 'FY15 DataDump'!$H$2:$H$5000, H$2)</f>
        <v>0</v>
      </c>
      <c r="I213" s="27">
        <f>SUMIFS('FY15 DataDump'!$E$2:$E$5000, 'FY15 DataDump'!$C$2:$C$5000, 'FY15 Individual Analysis'!$A213, 'FY15 DataDump'!$H$2:$H$5000, I$2)</f>
        <v>0</v>
      </c>
      <c r="J213" s="27">
        <f>SUMIFS('FY15 DataDump'!$E$2:$E$5000, 'FY15 DataDump'!$C$2:$C$5000, 'FY15 Individual Analysis'!$A213, 'FY15 DataDump'!$H$2:$H$5000, J$2)</f>
        <v>0</v>
      </c>
      <c r="K213" s="27">
        <f>SUMIFS('FY15 DataDump'!$E$2:$E$5000, 'FY15 DataDump'!$C$2:$C$5000, 'FY15 Individual Analysis'!$A213, 'FY15 DataDump'!$H$2:$H$5000, K$2)</f>
        <v>0</v>
      </c>
      <c r="L213" s="27">
        <f>SUMIFS('FY15 DataDump'!$E$2:$E$5000, 'FY15 DataDump'!$C$2:$C$5000, 'FY15 Individual Analysis'!$A213, 'FY15 DataDump'!$H$2:$H$5000, L$2)</f>
        <v>0</v>
      </c>
      <c r="M213" s="27">
        <f>SUMIFS('FY15 DataDump'!$E$2:$E$5000, 'FY15 DataDump'!$C$2:$C$5000, 'FY15 Individual Analysis'!$A213, 'FY15 DataDump'!$H$2:$H$5000, M$2)</f>
        <v>0</v>
      </c>
      <c r="N213" s="27">
        <f>SUMIFS('FY15 DataDump'!$E$2:$E$5000, 'FY15 DataDump'!$C$2:$C$5000, 'FY15 Individual Analysis'!$A213, 'FY15 DataDump'!$H$2:$H$5000, N$2)</f>
        <v>0</v>
      </c>
      <c r="O213" s="27">
        <f>SUMIFS('FY15 DataDump'!$E$2:$E$5000, 'FY15 DataDump'!$C$2:$C$5000, 'FY15 Individual Analysis'!$A213, 'FY15 DataDump'!$H$2:$H$5000, O$2)</f>
        <v>0</v>
      </c>
      <c r="P213" s="27">
        <f t="shared" si="74"/>
        <v>0</v>
      </c>
      <c r="Q213" s="108">
        <f t="shared" si="61"/>
        <v>0</v>
      </c>
      <c r="S213" s="20">
        <f t="shared" si="62"/>
        <v>0</v>
      </c>
      <c r="T213" s="21">
        <f t="shared" si="63"/>
        <v>0</v>
      </c>
      <c r="U213" s="21">
        <f t="shared" si="64"/>
        <v>0</v>
      </c>
      <c r="V213" s="21">
        <f t="shared" si="65"/>
        <v>0</v>
      </c>
      <c r="W213" s="21">
        <f t="shared" si="66"/>
        <v>0</v>
      </c>
      <c r="X213" s="21">
        <f t="shared" si="67"/>
        <v>0</v>
      </c>
      <c r="Y213" s="21">
        <f t="shared" si="68"/>
        <v>0</v>
      </c>
      <c r="Z213" s="21">
        <f t="shared" si="69"/>
        <v>0</v>
      </c>
      <c r="AA213" s="21">
        <f t="shared" si="70"/>
        <v>0</v>
      </c>
      <c r="AB213" s="21">
        <f t="shared" si="71"/>
        <v>0</v>
      </c>
      <c r="AC213" s="21">
        <f t="shared" si="72"/>
        <v>0</v>
      </c>
      <c r="AD213" s="24">
        <f t="shared" si="73"/>
        <v>0</v>
      </c>
      <c r="AF213" s="15">
        <f t="shared" si="46"/>
        <v>0</v>
      </c>
    </row>
    <row r="214" spans="1:32" x14ac:dyDescent="0.25">
      <c r="A214" s="75">
        <v>7744</v>
      </c>
      <c r="B214" s="75" t="str">
        <f>INDEX('FY15 DataDump'!$A$2:$H$5000, MATCH('FY15 Individual Analysis'!A214, 'FY15 DataDump'!$C$2:$C$5000, 0), MATCH('FY15 DataDump'!$B$1, 'FY15 DataDump'!$A$1:$H$1))</f>
        <v>BOXED GOODS</v>
      </c>
      <c r="C214" s="75" t="str">
        <f>INDEX('FY15 DataDump'!$A$2:$H$5000, MATCH('FY15 Individual Analysis'!A214, 'FY15 DataDump'!$C$2:$C$5000, 0), MATCH('FY15 DataDump'!$D$1, 'FY15 DataDump'!$A$1:$H$1))</f>
        <v>CLIF BUILD COOKIES CREAM</v>
      </c>
      <c r="D214" s="27">
        <f>SUMIFS('FY15 DataDump'!$E$2:$E$5000, 'FY15 DataDump'!$C$2:$C$5000, 'FY15 Individual Analysis'!$A214, 'FY15 DataDump'!$H$2:$H$5000, D$2)</f>
        <v>0</v>
      </c>
      <c r="E214" s="27">
        <f>SUMIFS('FY15 DataDump'!$E$2:$E$5000, 'FY15 DataDump'!$C$2:$C$5000, 'FY15 Individual Analysis'!$A214, 'FY15 DataDump'!$H$2:$H$5000, E$2)</f>
        <v>0</v>
      </c>
      <c r="F214" s="27">
        <f>SUMIFS('FY15 DataDump'!$E$2:$E$5000, 'FY15 DataDump'!$C$2:$C$5000, 'FY15 Individual Analysis'!$A214, 'FY15 DataDump'!$H$2:$H$5000, F$2)</f>
        <v>0</v>
      </c>
      <c r="G214" s="27">
        <f>SUMIFS('FY15 DataDump'!$E$2:$E$5000, 'FY15 DataDump'!$C$2:$C$5000, 'FY15 Individual Analysis'!$A214, 'FY15 DataDump'!$H$2:$H$5000, G$2)</f>
        <v>0</v>
      </c>
      <c r="H214" s="27">
        <f>SUMIFS('FY15 DataDump'!$E$2:$E$5000, 'FY15 DataDump'!$C$2:$C$5000, 'FY15 Individual Analysis'!$A214, 'FY15 DataDump'!$H$2:$H$5000, H$2)</f>
        <v>0</v>
      </c>
      <c r="I214" s="27">
        <f>SUMIFS('FY15 DataDump'!$E$2:$E$5000, 'FY15 DataDump'!$C$2:$C$5000, 'FY15 Individual Analysis'!$A214, 'FY15 DataDump'!$H$2:$H$5000, I$2)</f>
        <v>0</v>
      </c>
      <c r="J214" s="27">
        <f>SUMIFS('FY15 DataDump'!$E$2:$E$5000, 'FY15 DataDump'!$C$2:$C$5000, 'FY15 Individual Analysis'!$A214, 'FY15 DataDump'!$H$2:$H$5000, J$2)</f>
        <v>0</v>
      </c>
      <c r="K214" s="27">
        <f>SUMIFS('FY15 DataDump'!$E$2:$E$5000, 'FY15 DataDump'!$C$2:$C$5000, 'FY15 Individual Analysis'!$A214, 'FY15 DataDump'!$H$2:$H$5000, K$2)</f>
        <v>0</v>
      </c>
      <c r="L214" s="27">
        <f>SUMIFS('FY15 DataDump'!$E$2:$E$5000, 'FY15 DataDump'!$C$2:$C$5000, 'FY15 Individual Analysis'!$A214, 'FY15 DataDump'!$H$2:$H$5000, L$2)</f>
        <v>0</v>
      </c>
      <c r="M214" s="27">
        <f>SUMIFS('FY15 DataDump'!$E$2:$E$5000, 'FY15 DataDump'!$C$2:$C$5000, 'FY15 Individual Analysis'!$A214, 'FY15 DataDump'!$H$2:$H$5000, M$2)</f>
        <v>0</v>
      </c>
      <c r="N214" s="27">
        <f>SUMIFS('FY15 DataDump'!$E$2:$E$5000, 'FY15 DataDump'!$C$2:$C$5000, 'FY15 Individual Analysis'!$A214, 'FY15 DataDump'!$H$2:$H$5000, N$2)</f>
        <v>0</v>
      </c>
      <c r="O214" s="27">
        <f>SUMIFS('FY15 DataDump'!$E$2:$E$5000, 'FY15 DataDump'!$C$2:$C$5000, 'FY15 Individual Analysis'!$A214, 'FY15 DataDump'!$H$2:$H$5000, O$2)</f>
        <v>14</v>
      </c>
      <c r="P214" s="27">
        <f t="shared" si="74"/>
        <v>14</v>
      </c>
      <c r="Q214" s="108">
        <f t="shared" si="61"/>
        <v>7.2669137417338852E-5</v>
      </c>
      <c r="S214" s="20">
        <f t="shared" si="62"/>
        <v>0</v>
      </c>
      <c r="T214" s="21">
        <f t="shared" si="63"/>
        <v>0</v>
      </c>
      <c r="U214" s="21">
        <f t="shared" si="64"/>
        <v>0</v>
      </c>
      <c r="V214" s="21">
        <f t="shared" si="65"/>
        <v>0</v>
      </c>
      <c r="W214" s="21">
        <f t="shared" si="66"/>
        <v>0</v>
      </c>
      <c r="X214" s="21">
        <f t="shared" si="67"/>
        <v>0</v>
      </c>
      <c r="Y214" s="21">
        <f t="shared" si="68"/>
        <v>0</v>
      </c>
      <c r="Z214" s="21">
        <f t="shared" si="69"/>
        <v>0</v>
      </c>
      <c r="AA214" s="21">
        <f t="shared" si="70"/>
        <v>0</v>
      </c>
      <c r="AB214" s="21">
        <f t="shared" si="71"/>
        <v>0</v>
      </c>
      <c r="AC214" s="21">
        <f t="shared" si="72"/>
        <v>0</v>
      </c>
      <c r="AD214" s="24">
        <f t="shared" si="73"/>
        <v>16.8</v>
      </c>
      <c r="AF214" s="15">
        <f t="shared" si="46"/>
        <v>16.8</v>
      </c>
    </row>
    <row r="215" spans="1:32" x14ac:dyDescent="0.25">
      <c r="A215" s="75">
        <v>7776</v>
      </c>
      <c r="B215" s="75" t="str">
        <f>INDEX('FY15 DataDump'!$A$2:$H$5000, MATCH('FY15 Individual Analysis'!A215, 'FY15 DataDump'!$C$2:$C$5000, 0), MATCH('FY15 DataDump'!$B$1, 'FY15 DataDump'!$A$1:$H$1))</f>
        <v>BOXED GOODS</v>
      </c>
      <c r="C215" s="75" t="str">
        <f>INDEX('FY15 DataDump'!$A$2:$H$5000, MATCH('FY15 Individual Analysis'!A215, 'FY15 DataDump'!$C$2:$C$5000, 0), MATCH('FY15 DataDump'!$D$1, 'FY15 DataDump'!$A$1:$H$1))</f>
        <v>CLIF BUILDER CHOC PB</v>
      </c>
      <c r="D215" s="27">
        <f>SUMIFS('FY15 DataDump'!$E$2:$E$5000, 'FY15 DataDump'!$C$2:$C$5000, 'FY15 Individual Analysis'!$A215, 'FY15 DataDump'!$H$2:$H$5000, D$2)</f>
        <v>19</v>
      </c>
      <c r="E215" s="27">
        <f>SUMIFS('FY15 DataDump'!$E$2:$E$5000, 'FY15 DataDump'!$C$2:$C$5000, 'FY15 Individual Analysis'!$A215, 'FY15 DataDump'!$H$2:$H$5000, E$2)</f>
        <v>17</v>
      </c>
      <c r="F215" s="27">
        <f>SUMIFS('FY15 DataDump'!$E$2:$E$5000, 'FY15 DataDump'!$C$2:$C$5000, 'FY15 Individual Analysis'!$A215, 'FY15 DataDump'!$H$2:$H$5000, F$2)</f>
        <v>12</v>
      </c>
      <c r="G215" s="27">
        <f>SUMIFS('FY15 DataDump'!$E$2:$E$5000, 'FY15 DataDump'!$C$2:$C$5000, 'FY15 Individual Analysis'!$A215, 'FY15 DataDump'!$H$2:$H$5000, G$2)</f>
        <v>64</v>
      </c>
      <c r="H215" s="27">
        <f>SUMIFS('FY15 DataDump'!$E$2:$E$5000, 'FY15 DataDump'!$C$2:$C$5000, 'FY15 Individual Analysis'!$A215, 'FY15 DataDump'!$H$2:$H$5000, H$2)</f>
        <v>51</v>
      </c>
      <c r="I215" s="27">
        <f>SUMIFS('FY15 DataDump'!$E$2:$E$5000, 'FY15 DataDump'!$C$2:$C$5000, 'FY15 Individual Analysis'!$A215, 'FY15 DataDump'!$H$2:$H$5000, I$2)</f>
        <v>25</v>
      </c>
      <c r="J215" s="27">
        <f>SUMIFS('FY15 DataDump'!$E$2:$E$5000, 'FY15 DataDump'!$C$2:$C$5000, 'FY15 Individual Analysis'!$A215, 'FY15 DataDump'!$H$2:$H$5000, J$2)</f>
        <v>43</v>
      </c>
      <c r="K215" s="27">
        <f>SUMIFS('FY15 DataDump'!$E$2:$E$5000, 'FY15 DataDump'!$C$2:$C$5000, 'FY15 Individual Analysis'!$A215, 'FY15 DataDump'!$H$2:$H$5000, K$2)</f>
        <v>50</v>
      </c>
      <c r="L215" s="27">
        <f>SUMIFS('FY15 DataDump'!$E$2:$E$5000, 'FY15 DataDump'!$C$2:$C$5000, 'FY15 Individual Analysis'!$A215, 'FY15 DataDump'!$H$2:$H$5000, L$2)</f>
        <v>63</v>
      </c>
      <c r="M215" s="27">
        <f>SUMIFS('FY15 DataDump'!$E$2:$E$5000, 'FY15 DataDump'!$C$2:$C$5000, 'FY15 Individual Analysis'!$A215, 'FY15 DataDump'!$H$2:$H$5000, M$2)</f>
        <v>61</v>
      </c>
      <c r="N215" s="27">
        <f>SUMIFS('FY15 DataDump'!$E$2:$E$5000, 'FY15 DataDump'!$C$2:$C$5000, 'FY15 Individual Analysis'!$A215, 'FY15 DataDump'!$H$2:$H$5000, N$2)</f>
        <v>62</v>
      </c>
      <c r="O215" s="27">
        <f>SUMIFS('FY15 DataDump'!$E$2:$E$5000, 'FY15 DataDump'!$C$2:$C$5000, 'FY15 Individual Analysis'!$A215, 'FY15 DataDump'!$H$2:$H$5000, O$2)</f>
        <v>46</v>
      </c>
      <c r="P215" s="27">
        <f t="shared" si="74"/>
        <v>513</v>
      </c>
      <c r="Q215" s="108">
        <f t="shared" si="61"/>
        <v>2.6628048210782023E-3</v>
      </c>
      <c r="S215" s="20">
        <f t="shared" si="62"/>
        <v>22.8</v>
      </c>
      <c r="T215" s="21">
        <f t="shared" si="63"/>
        <v>20.399999999999999</v>
      </c>
      <c r="U215" s="21">
        <f t="shared" si="64"/>
        <v>14.4</v>
      </c>
      <c r="V215" s="21">
        <f t="shared" si="65"/>
        <v>76.8</v>
      </c>
      <c r="W215" s="21">
        <f t="shared" si="66"/>
        <v>61.199999999999996</v>
      </c>
      <c r="X215" s="21">
        <f t="shared" si="67"/>
        <v>30</v>
      </c>
      <c r="Y215" s="21">
        <f t="shared" si="68"/>
        <v>51.6</v>
      </c>
      <c r="Z215" s="21">
        <f t="shared" si="69"/>
        <v>60</v>
      </c>
      <c r="AA215" s="21">
        <f t="shared" si="70"/>
        <v>75.599999999999994</v>
      </c>
      <c r="AB215" s="21">
        <f t="shared" si="71"/>
        <v>73.2</v>
      </c>
      <c r="AC215" s="21">
        <f t="shared" si="72"/>
        <v>74.400000000000006</v>
      </c>
      <c r="AD215" s="24">
        <f t="shared" si="73"/>
        <v>55.199999999999996</v>
      </c>
      <c r="AF215" s="15">
        <f t="shared" si="46"/>
        <v>615.6</v>
      </c>
    </row>
    <row r="216" spans="1:32" x14ac:dyDescent="0.25">
      <c r="A216" s="75">
        <v>8448</v>
      </c>
      <c r="B216" s="75" t="str">
        <f>INDEX('FY15 DataDump'!$A$2:$H$5000, MATCH('FY15 Individual Analysis'!A216, 'FY15 DataDump'!$C$2:$C$5000, 0), MATCH('FY15 DataDump'!$B$1, 'FY15 DataDump'!$A$1:$H$1))</f>
        <v>BOXED GOODS</v>
      </c>
      <c r="C216" s="75" t="str">
        <f>INDEX('FY15 DataDump'!$A$2:$H$5000, MATCH('FY15 Individual Analysis'!A216, 'FY15 DataDump'!$C$2:$C$5000, 0), MATCH('FY15 DataDump'!$D$1, 'FY15 DataDump'!$A$1:$H$1))</f>
        <v>NONGSHIM NOODLE CHICKEN</v>
      </c>
      <c r="D216" s="27">
        <f>SUMIFS('FY15 DataDump'!$E$2:$E$5000, 'FY15 DataDump'!$C$2:$C$5000, 'FY15 Individual Analysis'!$A216, 'FY15 DataDump'!$H$2:$H$5000, D$2)</f>
        <v>17</v>
      </c>
      <c r="E216" s="27">
        <f>SUMIFS('FY15 DataDump'!$E$2:$E$5000, 'FY15 DataDump'!$C$2:$C$5000, 'FY15 Individual Analysis'!$A216, 'FY15 DataDump'!$H$2:$H$5000, E$2)</f>
        <v>21</v>
      </c>
      <c r="F216" s="27">
        <f>SUMIFS('FY15 DataDump'!$E$2:$E$5000, 'FY15 DataDump'!$C$2:$C$5000, 'FY15 Individual Analysis'!$A216, 'FY15 DataDump'!$H$2:$H$5000, F$2)</f>
        <v>26</v>
      </c>
      <c r="G216" s="27">
        <f>SUMIFS('FY15 DataDump'!$E$2:$E$5000, 'FY15 DataDump'!$C$2:$C$5000, 'FY15 Individual Analysis'!$A216, 'FY15 DataDump'!$H$2:$H$5000, G$2)</f>
        <v>87</v>
      </c>
      <c r="H216" s="27">
        <f>SUMIFS('FY15 DataDump'!$E$2:$E$5000, 'FY15 DataDump'!$C$2:$C$5000, 'FY15 Individual Analysis'!$A216, 'FY15 DataDump'!$H$2:$H$5000, H$2)</f>
        <v>60</v>
      </c>
      <c r="I216" s="27">
        <f>SUMIFS('FY15 DataDump'!$E$2:$E$5000, 'FY15 DataDump'!$C$2:$C$5000, 'FY15 Individual Analysis'!$A216, 'FY15 DataDump'!$H$2:$H$5000, I$2)</f>
        <v>20</v>
      </c>
      <c r="J216" s="27">
        <f>SUMIFS('FY15 DataDump'!$E$2:$E$5000, 'FY15 DataDump'!$C$2:$C$5000, 'FY15 Individual Analysis'!$A216, 'FY15 DataDump'!$H$2:$H$5000, J$2)</f>
        <v>69</v>
      </c>
      <c r="K216" s="27">
        <f>SUMIFS('FY15 DataDump'!$E$2:$E$5000, 'FY15 DataDump'!$C$2:$C$5000, 'FY15 Individual Analysis'!$A216, 'FY15 DataDump'!$H$2:$H$5000, K$2)</f>
        <v>50</v>
      </c>
      <c r="L216" s="27">
        <f>SUMIFS('FY15 DataDump'!$E$2:$E$5000, 'FY15 DataDump'!$C$2:$C$5000, 'FY15 Individual Analysis'!$A216, 'FY15 DataDump'!$H$2:$H$5000, L$2)</f>
        <v>68</v>
      </c>
      <c r="M216" s="27">
        <f>SUMIFS('FY15 DataDump'!$E$2:$E$5000, 'FY15 DataDump'!$C$2:$C$5000, 'FY15 Individual Analysis'!$A216, 'FY15 DataDump'!$H$2:$H$5000, M$2)</f>
        <v>44</v>
      </c>
      <c r="N216" s="27">
        <f>SUMIFS('FY15 DataDump'!$E$2:$E$5000, 'FY15 DataDump'!$C$2:$C$5000, 'FY15 Individual Analysis'!$A216, 'FY15 DataDump'!$H$2:$H$5000, N$2)</f>
        <v>44</v>
      </c>
      <c r="O216" s="27">
        <f>SUMIFS('FY15 DataDump'!$E$2:$E$5000, 'FY15 DataDump'!$C$2:$C$5000, 'FY15 Individual Analysis'!$A216, 'FY15 DataDump'!$H$2:$H$5000, O$2)</f>
        <v>28</v>
      </c>
      <c r="P216" s="27">
        <f t="shared" si="74"/>
        <v>534</v>
      </c>
      <c r="Q216" s="108">
        <f t="shared" si="61"/>
        <v>2.7718085272042106E-3</v>
      </c>
      <c r="S216" s="20">
        <f t="shared" si="62"/>
        <v>20.399999999999999</v>
      </c>
      <c r="T216" s="21">
        <f t="shared" si="63"/>
        <v>25.199999999999996</v>
      </c>
      <c r="U216" s="21">
        <f t="shared" si="64"/>
        <v>31.2</v>
      </c>
      <c r="V216" s="21">
        <f t="shared" si="65"/>
        <v>104.4</v>
      </c>
      <c r="W216" s="21">
        <f t="shared" si="66"/>
        <v>72</v>
      </c>
      <c r="X216" s="21">
        <f t="shared" si="67"/>
        <v>24</v>
      </c>
      <c r="Y216" s="21">
        <f t="shared" si="68"/>
        <v>82.8</v>
      </c>
      <c r="Z216" s="21">
        <f t="shared" si="69"/>
        <v>60</v>
      </c>
      <c r="AA216" s="21">
        <f t="shared" si="70"/>
        <v>81.599999999999994</v>
      </c>
      <c r="AB216" s="21">
        <f t="shared" si="71"/>
        <v>52.79999999999999</v>
      </c>
      <c r="AC216" s="21">
        <f t="shared" si="72"/>
        <v>52.79999999999999</v>
      </c>
      <c r="AD216" s="24">
        <f t="shared" si="73"/>
        <v>33.6</v>
      </c>
      <c r="AF216" s="15">
        <f t="shared" si="46"/>
        <v>640.79999999999995</v>
      </c>
    </row>
    <row r="217" spans="1:32" x14ac:dyDescent="0.25">
      <c r="A217" s="75">
        <v>8978</v>
      </c>
      <c r="B217" s="75" t="str">
        <f>INDEX('FY15 DataDump'!$A$2:$H$5000, MATCH('FY15 Individual Analysis'!A217, 'FY15 DataDump'!$C$2:$C$5000, 0), MATCH('FY15 DataDump'!$B$1, 'FY15 DataDump'!$A$1:$H$1))</f>
        <v>BOXED GOODS</v>
      </c>
      <c r="C217" s="75" t="str">
        <f>INDEX('FY15 DataDump'!$A$2:$H$5000, MATCH('FY15 Individual Analysis'!A217, 'FY15 DataDump'!$C$2:$C$5000, 0), MATCH('FY15 DataDump'!$D$1, 'FY15 DataDump'!$A$1:$H$1))</f>
        <v>CLIF BUILDER CHOCOLATE</v>
      </c>
      <c r="D217" s="27">
        <f>SUMIFS('FY15 DataDump'!$E$2:$E$5000, 'FY15 DataDump'!$C$2:$C$5000, 'FY15 Individual Analysis'!$A217, 'FY15 DataDump'!$H$2:$H$5000, D$2)</f>
        <v>27</v>
      </c>
      <c r="E217" s="27">
        <f>SUMIFS('FY15 DataDump'!$E$2:$E$5000, 'FY15 DataDump'!$C$2:$C$5000, 'FY15 Individual Analysis'!$A217, 'FY15 DataDump'!$H$2:$H$5000, E$2)</f>
        <v>9</v>
      </c>
      <c r="F217" s="27">
        <f>SUMIFS('FY15 DataDump'!$E$2:$E$5000, 'FY15 DataDump'!$C$2:$C$5000, 'FY15 Individual Analysis'!$A217, 'FY15 DataDump'!$H$2:$H$5000, F$2)</f>
        <v>18</v>
      </c>
      <c r="G217" s="27">
        <f>SUMIFS('FY15 DataDump'!$E$2:$E$5000, 'FY15 DataDump'!$C$2:$C$5000, 'FY15 Individual Analysis'!$A217, 'FY15 DataDump'!$H$2:$H$5000, G$2)</f>
        <v>49</v>
      </c>
      <c r="H217" s="27">
        <f>SUMIFS('FY15 DataDump'!$E$2:$E$5000, 'FY15 DataDump'!$C$2:$C$5000, 'FY15 Individual Analysis'!$A217, 'FY15 DataDump'!$H$2:$H$5000, H$2)</f>
        <v>35</v>
      </c>
      <c r="I217" s="27">
        <f>SUMIFS('FY15 DataDump'!$E$2:$E$5000, 'FY15 DataDump'!$C$2:$C$5000, 'FY15 Individual Analysis'!$A217, 'FY15 DataDump'!$H$2:$H$5000, I$2)</f>
        <v>22</v>
      </c>
      <c r="J217" s="27">
        <f>SUMIFS('FY15 DataDump'!$E$2:$E$5000, 'FY15 DataDump'!$C$2:$C$5000, 'FY15 Individual Analysis'!$A217, 'FY15 DataDump'!$H$2:$H$5000, J$2)</f>
        <v>61</v>
      </c>
      <c r="K217" s="27">
        <f>SUMIFS('FY15 DataDump'!$E$2:$E$5000, 'FY15 DataDump'!$C$2:$C$5000, 'FY15 Individual Analysis'!$A217, 'FY15 DataDump'!$H$2:$H$5000, K$2)</f>
        <v>28</v>
      </c>
      <c r="L217" s="27">
        <f>SUMIFS('FY15 DataDump'!$E$2:$E$5000, 'FY15 DataDump'!$C$2:$C$5000, 'FY15 Individual Analysis'!$A217, 'FY15 DataDump'!$H$2:$H$5000, L$2)</f>
        <v>30</v>
      </c>
      <c r="M217" s="27">
        <f>SUMIFS('FY15 DataDump'!$E$2:$E$5000, 'FY15 DataDump'!$C$2:$C$5000, 'FY15 Individual Analysis'!$A217, 'FY15 DataDump'!$H$2:$H$5000, M$2)</f>
        <v>58</v>
      </c>
      <c r="N217" s="27">
        <f>SUMIFS('FY15 DataDump'!$E$2:$E$5000, 'FY15 DataDump'!$C$2:$C$5000, 'FY15 Individual Analysis'!$A217, 'FY15 DataDump'!$H$2:$H$5000, N$2)</f>
        <v>44</v>
      </c>
      <c r="O217" s="27">
        <f>SUMIFS('FY15 DataDump'!$E$2:$E$5000, 'FY15 DataDump'!$C$2:$C$5000, 'FY15 Individual Analysis'!$A217, 'FY15 DataDump'!$H$2:$H$5000, O$2)</f>
        <v>25</v>
      </c>
      <c r="P217" s="27">
        <f t="shared" si="74"/>
        <v>406</v>
      </c>
      <c r="Q217" s="108">
        <f t="shared" si="61"/>
        <v>2.1074049851028268E-3</v>
      </c>
      <c r="S217" s="20">
        <f t="shared" si="62"/>
        <v>32.4</v>
      </c>
      <c r="T217" s="21">
        <f t="shared" si="63"/>
        <v>10.8</v>
      </c>
      <c r="U217" s="21">
        <f t="shared" si="64"/>
        <v>21.6</v>
      </c>
      <c r="V217" s="21">
        <f t="shared" si="65"/>
        <v>58.800000000000004</v>
      </c>
      <c r="W217" s="21">
        <f t="shared" si="66"/>
        <v>42</v>
      </c>
      <c r="X217" s="21">
        <f t="shared" si="67"/>
        <v>26.400000000000002</v>
      </c>
      <c r="Y217" s="21">
        <f t="shared" si="68"/>
        <v>73.2</v>
      </c>
      <c r="Z217" s="21">
        <f t="shared" si="69"/>
        <v>33.6</v>
      </c>
      <c r="AA217" s="21">
        <f t="shared" si="70"/>
        <v>36</v>
      </c>
      <c r="AB217" s="21">
        <f t="shared" si="71"/>
        <v>69.599999999999994</v>
      </c>
      <c r="AC217" s="21">
        <f t="shared" si="72"/>
        <v>52.800000000000004</v>
      </c>
      <c r="AD217" s="24">
        <f t="shared" si="73"/>
        <v>30</v>
      </c>
      <c r="AF217" s="15">
        <f t="shared" si="46"/>
        <v>487.2</v>
      </c>
    </row>
    <row r="218" spans="1:32" x14ac:dyDescent="0.25">
      <c r="A218" s="75">
        <v>9033</v>
      </c>
      <c r="B218" s="75" t="str">
        <f>INDEX('FY15 DataDump'!$A$2:$H$5000, MATCH('FY15 Individual Analysis'!A218, 'FY15 DataDump'!$C$2:$C$5000, 0), MATCH('FY15 DataDump'!$B$1, 'FY15 DataDump'!$A$1:$H$1))</f>
        <v>DRINKS</v>
      </c>
      <c r="C218" s="75" t="str">
        <f>INDEX('FY15 DataDump'!$A$2:$H$5000, MATCH('FY15 Individual Analysis'!A218, 'FY15 DataDump'!$C$2:$C$5000, 0), MATCH('FY15 DataDump'!$D$1, 'FY15 DataDump'!$A$1:$H$1))</f>
        <v>Bubbleea</v>
      </c>
      <c r="D218" s="27">
        <f>SUMIFS('FY15 DataDump'!$E$2:$E$5000, 'FY15 DataDump'!$C$2:$C$5000, 'FY15 Individual Analysis'!$A218, 'FY15 DataDump'!$H$2:$H$5000, D$2)</f>
        <v>109</v>
      </c>
      <c r="E218" s="27">
        <f>SUMIFS('FY15 DataDump'!$E$2:$E$5000, 'FY15 DataDump'!$C$2:$C$5000, 'FY15 Individual Analysis'!$A218, 'FY15 DataDump'!$H$2:$H$5000, E$2)</f>
        <v>76</v>
      </c>
      <c r="F218" s="27">
        <f>SUMIFS('FY15 DataDump'!$E$2:$E$5000, 'FY15 DataDump'!$C$2:$C$5000, 'FY15 Individual Analysis'!$A218, 'FY15 DataDump'!$H$2:$H$5000, F$2)</f>
        <v>96</v>
      </c>
      <c r="G218" s="27">
        <f>SUMIFS('FY15 DataDump'!$E$2:$E$5000, 'FY15 DataDump'!$C$2:$C$5000, 'FY15 Individual Analysis'!$A218, 'FY15 DataDump'!$H$2:$H$5000, G$2)</f>
        <v>425</v>
      </c>
      <c r="H218" s="27">
        <f>SUMIFS('FY15 DataDump'!$E$2:$E$5000, 'FY15 DataDump'!$C$2:$C$5000, 'FY15 Individual Analysis'!$A218, 'FY15 DataDump'!$H$2:$H$5000, H$2)</f>
        <v>181</v>
      </c>
      <c r="I218" s="27">
        <f>SUMIFS('FY15 DataDump'!$E$2:$E$5000, 'FY15 DataDump'!$C$2:$C$5000, 'FY15 Individual Analysis'!$A218, 'FY15 DataDump'!$H$2:$H$5000, I$2)</f>
        <v>91</v>
      </c>
      <c r="J218" s="27">
        <f>SUMIFS('FY15 DataDump'!$E$2:$E$5000, 'FY15 DataDump'!$C$2:$C$5000, 'FY15 Individual Analysis'!$A218, 'FY15 DataDump'!$H$2:$H$5000, J$2)</f>
        <v>286</v>
      </c>
      <c r="K218" s="27">
        <f>SUMIFS('FY15 DataDump'!$E$2:$E$5000, 'FY15 DataDump'!$C$2:$C$5000, 'FY15 Individual Analysis'!$A218, 'FY15 DataDump'!$H$2:$H$5000, K$2)</f>
        <v>333</v>
      </c>
      <c r="L218" s="27">
        <f>SUMIFS('FY15 DataDump'!$E$2:$E$5000, 'FY15 DataDump'!$C$2:$C$5000, 'FY15 Individual Analysis'!$A218, 'FY15 DataDump'!$H$2:$H$5000, L$2)</f>
        <v>311</v>
      </c>
      <c r="M218" s="27">
        <f>SUMIFS('FY15 DataDump'!$E$2:$E$5000, 'FY15 DataDump'!$C$2:$C$5000, 'FY15 Individual Analysis'!$A218, 'FY15 DataDump'!$H$2:$H$5000, M$2)</f>
        <v>332</v>
      </c>
      <c r="N218" s="27">
        <f>SUMIFS('FY15 DataDump'!$E$2:$E$5000, 'FY15 DataDump'!$C$2:$C$5000, 'FY15 Individual Analysis'!$A218, 'FY15 DataDump'!$H$2:$H$5000, N$2)</f>
        <v>358</v>
      </c>
      <c r="O218" s="27">
        <f>SUMIFS('FY15 DataDump'!$E$2:$E$5000, 'FY15 DataDump'!$C$2:$C$5000, 'FY15 Individual Analysis'!$A218, 'FY15 DataDump'!$H$2:$H$5000, O$2)</f>
        <v>284</v>
      </c>
      <c r="P218" s="27">
        <f t="shared" si="74"/>
        <v>2882</v>
      </c>
      <c r="Q218" s="108">
        <f t="shared" si="61"/>
        <v>1.4959461002626471E-2</v>
      </c>
      <c r="S218" s="20">
        <f t="shared" si="62"/>
        <v>130.80000000000001</v>
      </c>
      <c r="T218" s="21">
        <f t="shared" si="63"/>
        <v>91.2</v>
      </c>
      <c r="U218" s="21">
        <f t="shared" si="64"/>
        <v>115.2</v>
      </c>
      <c r="V218" s="21">
        <f t="shared" si="65"/>
        <v>510</v>
      </c>
      <c r="W218" s="21">
        <f t="shared" si="66"/>
        <v>217.20000000000002</v>
      </c>
      <c r="X218" s="21">
        <f t="shared" si="67"/>
        <v>109.2</v>
      </c>
      <c r="Y218" s="21">
        <f t="shared" si="68"/>
        <v>343.2</v>
      </c>
      <c r="Z218" s="21">
        <f t="shared" si="69"/>
        <v>399.6</v>
      </c>
      <c r="AA218" s="21">
        <f t="shared" si="70"/>
        <v>373.2</v>
      </c>
      <c r="AB218" s="21">
        <f t="shared" si="71"/>
        <v>398.4</v>
      </c>
      <c r="AC218" s="21">
        <f t="shared" si="72"/>
        <v>429.6</v>
      </c>
      <c r="AD218" s="24">
        <f t="shared" si="73"/>
        <v>340.8</v>
      </c>
      <c r="AF218" s="15">
        <f t="shared" si="46"/>
        <v>3458.4</v>
      </c>
    </row>
    <row r="219" spans="1:32" x14ac:dyDescent="0.25">
      <c r="A219" s="75">
        <v>9059</v>
      </c>
      <c r="B219" s="75" t="e">
        <f>INDEX('FY15 DataDump'!$A$2:$H$5000, MATCH('FY15 Individual Analysis'!A219, 'FY15 DataDump'!$C$2:$C$5000, 0), MATCH('FY15 DataDump'!$B$1, 'FY15 DataDump'!$A$1:$H$1))</f>
        <v>#N/A</v>
      </c>
      <c r="C219" s="75" t="e">
        <f>INDEX('FY15 DataDump'!$A$2:$H$5000, MATCH('FY15 Individual Analysis'!A219, 'FY15 DataDump'!$C$2:$C$5000, 0), MATCH('FY15 DataDump'!$D$1, 'FY15 DataDump'!$A$1:$H$1))</f>
        <v>#N/A</v>
      </c>
      <c r="D219" s="27">
        <f>SUMIFS('FY15 DataDump'!$E$2:$E$5000, 'FY15 DataDump'!$C$2:$C$5000, 'FY15 Individual Analysis'!$A219, 'FY15 DataDump'!$H$2:$H$5000, D$2)</f>
        <v>0</v>
      </c>
      <c r="E219" s="27">
        <f>SUMIFS('FY15 DataDump'!$E$2:$E$5000, 'FY15 DataDump'!$C$2:$C$5000, 'FY15 Individual Analysis'!$A219, 'FY15 DataDump'!$H$2:$H$5000, E$2)</f>
        <v>0</v>
      </c>
      <c r="F219" s="27">
        <f>SUMIFS('FY15 DataDump'!$E$2:$E$5000, 'FY15 DataDump'!$C$2:$C$5000, 'FY15 Individual Analysis'!$A219, 'FY15 DataDump'!$H$2:$H$5000, F$2)</f>
        <v>0</v>
      </c>
      <c r="G219" s="27">
        <f>SUMIFS('FY15 DataDump'!$E$2:$E$5000, 'FY15 DataDump'!$C$2:$C$5000, 'FY15 Individual Analysis'!$A219, 'FY15 DataDump'!$H$2:$H$5000, G$2)</f>
        <v>0</v>
      </c>
      <c r="H219" s="27">
        <f>SUMIFS('FY15 DataDump'!$E$2:$E$5000, 'FY15 DataDump'!$C$2:$C$5000, 'FY15 Individual Analysis'!$A219, 'FY15 DataDump'!$H$2:$H$5000, H$2)</f>
        <v>0</v>
      </c>
      <c r="I219" s="27">
        <f>SUMIFS('FY15 DataDump'!$E$2:$E$5000, 'FY15 DataDump'!$C$2:$C$5000, 'FY15 Individual Analysis'!$A219, 'FY15 DataDump'!$H$2:$H$5000, I$2)</f>
        <v>0</v>
      </c>
      <c r="J219" s="27">
        <f>SUMIFS('FY15 DataDump'!$E$2:$E$5000, 'FY15 DataDump'!$C$2:$C$5000, 'FY15 Individual Analysis'!$A219, 'FY15 DataDump'!$H$2:$H$5000, J$2)</f>
        <v>0</v>
      </c>
      <c r="K219" s="27">
        <f>SUMIFS('FY15 DataDump'!$E$2:$E$5000, 'FY15 DataDump'!$C$2:$C$5000, 'FY15 Individual Analysis'!$A219, 'FY15 DataDump'!$H$2:$H$5000, K$2)</f>
        <v>0</v>
      </c>
      <c r="L219" s="27">
        <f>SUMIFS('FY15 DataDump'!$E$2:$E$5000, 'FY15 DataDump'!$C$2:$C$5000, 'FY15 Individual Analysis'!$A219, 'FY15 DataDump'!$H$2:$H$5000, L$2)</f>
        <v>0</v>
      </c>
      <c r="M219" s="27">
        <f>SUMIFS('FY15 DataDump'!$E$2:$E$5000, 'FY15 DataDump'!$C$2:$C$5000, 'FY15 Individual Analysis'!$A219, 'FY15 DataDump'!$H$2:$H$5000, M$2)</f>
        <v>0</v>
      </c>
      <c r="N219" s="27">
        <f>SUMIFS('FY15 DataDump'!$E$2:$E$5000, 'FY15 DataDump'!$C$2:$C$5000, 'FY15 Individual Analysis'!$A219, 'FY15 DataDump'!$H$2:$H$5000, N$2)</f>
        <v>0</v>
      </c>
      <c r="O219" s="27">
        <f>SUMIFS('FY15 DataDump'!$E$2:$E$5000, 'FY15 DataDump'!$C$2:$C$5000, 'FY15 Individual Analysis'!$A219, 'FY15 DataDump'!$H$2:$H$5000, O$2)</f>
        <v>0</v>
      </c>
      <c r="P219" s="27">
        <f t="shared" si="74"/>
        <v>0</v>
      </c>
      <c r="Q219" s="108">
        <f t="shared" si="61"/>
        <v>0</v>
      </c>
      <c r="S219" s="20">
        <f t="shared" si="62"/>
        <v>0</v>
      </c>
      <c r="T219" s="21">
        <f t="shared" si="63"/>
        <v>0</v>
      </c>
      <c r="U219" s="21">
        <f t="shared" si="64"/>
        <v>0</v>
      </c>
      <c r="V219" s="21">
        <f t="shared" si="65"/>
        <v>0</v>
      </c>
      <c r="W219" s="21">
        <f t="shared" si="66"/>
        <v>0</v>
      </c>
      <c r="X219" s="21">
        <f t="shared" si="67"/>
        <v>0</v>
      </c>
      <c r="Y219" s="21">
        <f t="shared" si="68"/>
        <v>0</v>
      </c>
      <c r="Z219" s="21">
        <f t="shared" si="69"/>
        <v>0</v>
      </c>
      <c r="AA219" s="21">
        <f t="shared" si="70"/>
        <v>0</v>
      </c>
      <c r="AB219" s="21">
        <f t="shared" si="71"/>
        <v>0</v>
      </c>
      <c r="AC219" s="21">
        <f t="shared" si="72"/>
        <v>0</v>
      </c>
      <c r="AD219" s="24">
        <f t="shared" si="73"/>
        <v>0</v>
      </c>
      <c r="AF219" s="15">
        <f t="shared" si="46"/>
        <v>0</v>
      </c>
    </row>
    <row r="220" spans="1:32" x14ac:dyDescent="0.25">
      <c r="A220" s="75">
        <v>9876</v>
      </c>
      <c r="B220" s="75" t="str">
        <f>INDEX('FY15 DataDump'!$A$2:$H$5000, MATCH('FY15 Individual Analysis'!A220, 'FY15 DataDump'!$C$2:$C$5000, 0), MATCH('FY15 DataDump'!$B$1, 'FY15 DataDump'!$A$1:$H$1))</f>
        <v>SWEETS</v>
      </c>
      <c r="C220" s="75" t="str">
        <f>INDEX('FY15 DataDump'!$A$2:$H$5000, MATCH('FY15 Individual Analysis'!A220, 'FY15 DataDump'!$C$2:$C$5000, 0), MATCH('FY15 DataDump'!$D$1, 'FY15 DataDump'!$A$1:$H$1))</f>
        <v>Starburst</v>
      </c>
      <c r="D220" s="27">
        <f>SUMIFS('FY15 DataDump'!$E$2:$E$5000, 'FY15 DataDump'!$C$2:$C$5000, 'FY15 Individual Analysis'!$A220, 'FY15 DataDump'!$H$2:$H$5000, D$2)</f>
        <v>25</v>
      </c>
      <c r="E220" s="27">
        <f>SUMIFS('FY15 DataDump'!$E$2:$E$5000, 'FY15 DataDump'!$C$2:$C$5000, 'FY15 Individual Analysis'!$A220, 'FY15 DataDump'!$H$2:$H$5000, E$2)</f>
        <v>19</v>
      </c>
      <c r="F220" s="27">
        <f>SUMIFS('FY15 DataDump'!$E$2:$E$5000, 'FY15 DataDump'!$C$2:$C$5000, 'FY15 Individual Analysis'!$A220, 'FY15 DataDump'!$H$2:$H$5000, F$2)</f>
        <v>21</v>
      </c>
      <c r="G220" s="27">
        <f>SUMIFS('FY15 DataDump'!$E$2:$E$5000, 'FY15 DataDump'!$C$2:$C$5000, 'FY15 Individual Analysis'!$A220, 'FY15 DataDump'!$H$2:$H$5000, G$2)</f>
        <v>60</v>
      </c>
      <c r="H220" s="27">
        <f>SUMIFS('FY15 DataDump'!$E$2:$E$5000, 'FY15 DataDump'!$C$2:$C$5000, 'FY15 Individual Analysis'!$A220, 'FY15 DataDump'!$H$2:$H$5000, H$2)</f>
        <v>21</v>
      </c>
      <c r="I220" s="27">
        <f>SUMIFS('FY15 DataDump'!$E$2:$E$5000, 'FY15 DataDump'!$C$2:$C$5000, 'FY15 Individual Analysis'!$A220, 'FY15 DataDump'!$H$2:$H$5000, I$2)</f>
        <v>10</v>
      </c>
      <c r="J220" s="27">
        <f>SUMIFS('FY15 DataDump'!$E$2:$E$5000, 'FY15 DataDump'!$C$2:$C$5000, 'FY15 Individual Analysis'!$A220, 'FY15 DataDump'!$H$2:$H$5000, J$2)</f>
        <v>46</v>
      </c>
      <c r="K220" s="27">
        <f>SUMIFS('FY15 DataDump'!$E$2:$E$5000, 'FY15 DataDump'!$C$2:$C$5000, 'FY15 Individual Analysis'!$A220, 'FY15 DataDump'!$H$2:$H$5000, K$2)</f>
        <v>47</v>
      </c>
      <c r="L220" s="27">
        <f>SUMIFS('FY15 DataDump'!$E$2:$E$5000, 'FY15 DataDump'!$C$2:$C$5000, 'FY15 Individual Analysis'!$A220, 'FY15 DataDump'!$H$2:$H$5000, L$2)</f>
        <v>44</v>
      </c>
      <c r="M220" s="27">
        <f>SUMIFS('FY15 DataDump'!$E$2:$E$5000, 'FY15 DataDump'!$C$2:$C$5000, 'FY15 Individual Analysis'!$A220, 'FY15 DataDump'!$H$2:$H$5000, M$2)</f>
        <v>31</v>
      </c>
      <c r="N220" s="27">
        <f>SUMIFS('FY15 DataDump'!$E$2:$E$5000, 'FY15 DataDump'!$C$2:$C$5000, 'FY15 Individual Analysis'!$A220, 'FY15 DataDump'!$H$2:$H$5000, N$2)</f>
        <v>49</v>
      </c>
      <c r="O220" s="27">
        <f>SUMIFS('FY15 DataDump'!$E$2:$E$5000, 'FY15 DataDump'!$C$2:$C$5000, 'FY15 Individual Analysis'!$A220, 'FY15 DataDump'!$H$2:$H$5000, O$2)</f>
        <v>32</v>
      </c>
      <c r="P220" s="27">
        <f t="shared" si="74"/>
        <v>405</v>
      </c>
      <c r="Q220" s="108">
        <f t="shared" si="61"/>
        <v>2.1022143324301596E-3</v>
      </c>
      <c r="S220" s="20">
        <f t="shared" si="62"/>
        <v>30</v>
      </c>
      <c r="T220" s="21">
        <f t="shared" si="63"/>
        <v>22.8</v>
      </c>
      <c r="U220" s="21">
        <f t="shared" si="64"/>
        <v>25.2</v>
      </c>
      <c r="V220" s="21">
        <f t="shared" si="65"/>
        <v>72</v>
      </c>
      <c r="W220" s="21">
        <f t="shared" si="66"/>
        <v>25.2</v>
      </c>
      <c r="X220" s="21">
        <f t="shared" si="67"/>
        <v>12</v>
      </c>
      <c r="Y220" s="21">
        <f t="shared" si="68"/>
        <v>55.2</v>
      </c>
      <c r="Z220" s="21">
        <f t="shared" si="69"/>
        <v>56.4</v>
      </c>
      <c r="AA220" s="21">
        <f t="shared" si="70"/>
        <v>52.8</v>
      </c>
      <c r="AB220" s="21">
        <f t="shared" si="71"/>
        <v>37.200000000000003</v>
      </c>
      <c r="AC220" s="21">
        <f t="shared" si="72"/>
        <v>58.8</v>
      </c>
      <c r="AD220" s="24">
        <f t="shared" si="73"/>
        <v>38.4</v>
      </c>
      <c r="AF220" s="15">
        <f t="shared" si="46"/>
        <v>486</v>
      </c>
    </row>
    <row r="221" spans="1:32" x14ac:dyDescent="0.25">
      <c r="A221" s="75">
        <v>10310</v>
      </c>
      <c r="B221" s="75" t="str">
        <f>INDEX('FY15 DataDump'!$A$2:$H$5000, MATCH('FY15 Individual Analysis'!A221, 'FY15 DataDump'!$C$2:$C$5000, 0), MATCH('FY15 DataDump'!$B$1, 'FY15 DataDump'!$A$1:$H$1))</f>
        <v>ESPRESSO</v>
      </c>
      <c r="C221" s="75" t="str">
        <f>INDEX('FY15 DataDump'!$A$2:$H$5000, MATCH('FY15 Individual Analysis'!A221, 'FY15 DataDump'!$C$2:$C$5000, 0), MATCH('FY15 DataDump'!$D$1, 'FY15 DataDump'!$A$1:$H$1))</f>
        <v>Eggnog Latte S</v>
      </c>
      <c r="D221" s="27">
        <f>SUMIFS('FY15 DataDump'!$E$2:$E$5000, 'FY15 DataDump'!$C$2:$C$5000, 'FY15 Individual Analysis'!$A221, 'FY15 DataDump'!$H$2:$H$5000, D$2)</f>
        <v>0</v>
      </c>
      <c r="E221" s="27">
        <f>SUMIFS('FY15 DataDump'!$E$2:$E$5000, 'FY15 DataDump'!$C$2:$C$5000, 'FY15 Individual Analysis'!$A221, 'FY15 DataDump'!$H$2:$H$5000, E$2)</f>
        <v>0</v>
      </c>
      <c r="F221" s="27">
        <f>SUMIFS('FY15 DataDump'!$E$2:$E$5000, 'FY15 DataDump'!$C$2:$C$5000, 'FY15 Individual Analysis'!$A221, 'FY15 DataDump'!$H$2:$H$5000, F$2)</f>
        <v>0</v>
      </c>
      <c r="G221" s="27">
        <f>SUMIFS('FY15 DataDump'!$E$2:$E$5000, 'FY15 DataDump'!$C$2:$C$5000, 'FY15 Individual Analysis'!$A221, 'FY15 DataDump'!$H$2:$H$5000, G$2)</f>
        <v>0</v>
      </c>
      <c r="H221" s="27">
        <f>SUMIFS('FY15 DataDump'!$E$2:$E$5000, 'FY15 DataDump'!$C$2:$C$5000, 'FY15 Individual Analysis'!$A221, 'FY15 DataDump'!$H$2:$H$5000, H$2)</f>
        <v>3</v>
      </c>
      <c r="I221" s="27">
        <f>SUMIFS('FY15 DataDump'!$E$2:$E$5000, 'FY15 DataDump'!$C$2:$C$5000, 'FY15 Individual Analysis'!$A221, 'FY15 DataDump'!$H$2:$H$5000, I$2)</f>
        <v>4</v>
      </c>
      <c r="J221" s="27">
        <f>SUMIFS('FY15 DataDump'!$E$2:$E$5000, 'FY15 DataDump'!$C$2:$C$5000, 'FY15 Individual Analysis'!$A221, 'FY15 DataDump'!$H$2:$H$5000, J$2)</f>
        <v>0</v>
      </c>
      <c r="K221" s="27">
        <f>SUMIFS('FY15 DataDump'!$E$2:$E$5000, 'FY15 DataDump'!$C$2:$C$5000, 'FY15 Individual Analysis'!$A221, 'FY15 DataDump'!$H$2:$H$5000, K$2)</f>
        <v>0</v>
      </c>
      <c r="L221" s="27">
        <f>SUMIFS('FY15 DataDump'!$E$2:$E$5000, 'FY15 DataDump'!$C$2:$C$5000, 'FY15 Individual Analysis'!$A221, 'FY15 DataDump'!$H$2:$H$5000, L$2)</f>
        <v>0</v>
      </c>
      <c r="M221" s="27">
        <f>SUMIFS('FY15 DataDump'!$E$2:$E$5000, 'FY15 DataDump'!$C$2:$C$5000, 'FY15 Individual Analysis'!$A221, 'FY15 DataDump'!$H$2:$H$5000, M$2)</f>
        <v>0</v>
      </c>
      <c r="N221" s="27">
        <f>SUMIFS('FY15 DataDump'!$E$2:$E$5000, 'FY15 DataDump'!$C$2:$C$5000, 'FY15 Individual Analysis'!$A221, 'FY15 DataDump'!$H$2:$H$5000, N$2)</f>
        <v>0</v>
      </c>
      <c r="O221" s="27">
        <f>SUMIFS('FY15 DataDump'!$E$2:$E$5000, 'FY15 DataDump'!$C$2:$C$5000, 'FY15 Individual Analysis'!$A221, 'FY15 DataDump'!$H$2:$H$5000, O$2)</f>
        <v>0</v>
      </c>
      <c r="P221" s="27">
        <f t="shared" si="74"/>
        <v>7</v>
      </c>
      <c r="Q221" s="108">
        <f t="shared" si="61"/>
        <v>3.6334568708669426E-5</v>
      </c>
      <c r="S221" s="20">
        <f t="shared" si="62"/>
        <v>0</v>
      </c>
      <c r="T221" s="21">
        <f t="shared" si="63"/>
        <v>0</v>
      </c>
      <c r="U221" s="21">
        <f t="shared" si="64"/>
        <v>0</v>
      </c>
      <c r="V221" s="21">
        <f t="shared" si="65"/>
        <v>0</v>
      </c>
      <c r="W221" s="21">
        <f t="shared" si="66"/>
        <v>3.6</v>
      </c>
      <c r="X221" s="21">
        <f t="shared" si="67"/>
        <v>4.8</v>
      </c>
      <c r="Y221" s="21">
        <f t="shared" si="68"/>
        <v>0</v>
      </c>
      <c r="Z221" s="21">
        <f t="shared" si="69"/>
        <v>0</v>
      </c>
      <c r="AA221" s="21">
        <f t="shared" si="70"/>
        <v>0</v>
      </c>
      <c r="AB221" s="21">
        <f t="shared" si="71"/>
        <v>0</v>
      </c>
      <c r="AC221" s="21">
        <f t="shared" si="72"/>
        <v>0</v>
      </c>
      <c r="AD221" s="24">
        <f t="shared" si="73"/>
        <v>0</v>
      </c>
      <c r="AF221" s="15">
        <f t="shared" si="46"/>
        <v>8.4</v>
      </c>
    </row>
    <row r="222" spans="1:32" x14ac:dyDescent="0.25">
      <c r="A222" s="75">
        <v>10311</v>
      </c>
      <c r="B222" s="75" t="str">
        <f>INDEX('FY15 DataDump'!$A$2:$H$5000, MATCH('FY15 Individual Analysis'!A222, 'FY15 DataDump'!$C$2:$C$5000, 0), MATCH('FY15 DataDump'!$B$1, 'FY15 DataDump'!$A$1:$H$1))</f>
        <v>ESPRESSO</v>
      </c>
      <c r="C222" s="75" t="str">
        <f>INDEX('FY15 DataDump'!$A$2:$H$5000, MATCH('FY15 Individual Analysis'!A222, 'FY15 DataDump'!$C$2:$C$5000, 0), MATCH('FY15 DataDump'!$D$1, 'FY15 DataDump'!$A$1:$H$1))</f>
        <v>Eggnog Latte M</v>
      </c>
      <c r="D222" s="27">
        <f>SUMIFS('FY15 DataDump'!$E$2:$E$5000, 'FY15 DataDump'!$C$2:$C$5000, 'FY15 Individual Analysis'!$A222, 'FY15 DataDump'!$H$2:$H$5000, D$2)</f>
        <v>0</v>
      </c>
      <c r="E222" s="27">
        <f>SUMIFS('FY15 DataDump'!$E$2:$E$5000, 'FY15 DataDump'!$C$2:$C$5000, 'FY15 Individual Analysis'!$A222, 'FY15 DataDump'!$H$2:$H$5000, E$2)</f>
        <v>0</v>
      </c>
      <c r="F222" s="27">
        <f>SUMIFS('FY15 DataDump'!$E$2:$E$5000, 'FY15 DataDump'!$C$2:$C$5000, 'FY15 Individual Analysis'!$A222, 'FY15 DataDump'!$H$2:$H$5000, F$2)</f>
        <v>0</v>
      </c>
      <c r="G222" s="27">
        <f>SUMIFS('FY15 DataDump'!$E$2:$E$5000, 'FY15 DataDump'!$C$2:$C$5000, 'FY15 Individual Analysis'!$A222, 'FY15 DataDump'!$H$2:$H$5000, G$2)</f>
        <v>0</v>
      </c>
      <c r="H222" s="27">
        <f>SUMIFS('FY15 DataDump'!$E$2:$E$5000, 'FY15 DataDump'!$C$2:$C$5000, 'FY15 Individual Analysis'!$A222, 'FY15 DataDump'!$H$2:$H$5000, H$2)</f>
        <v>1</v>
      </c>
      <c r="I222" s="27">
        <f>SUMIFS('FY15 DataDump'!$E$2:$E$5000, 'FY15 DataDump'!$C$2:$C$5000, 'FY15 Individual Analysis'!$A222, 'FY15 DataDump'!$H$2:$H$5000, I$2)</f>
        <v>5</v>
      </c>
      <c r="J222" s="27">
        <f>SUMIFS('FY15 DataDump'!$E$2:$E$5000, 'FY15 DataDump'!$C$2:$C$5000, 'FY15 Individual Analysis'!$A222, 'FY15 DataDump'!$H$2:$H$5000, J$2)</f>
        <v>0</v>
      </c>
      <c r="K222" s="27">
        <f>SUMIFS('FY15 DataDump'!$E$2:$E$5000, 'FY15 DataDump'!$C$2:$C$5000, 'FY15 Individual Analysis'!$A222, 'FY15 DataDump'!$H$2:$H$5000, K$2)</f>
        <v>0</v>
      </c>
      <c r="L222" s="27">
        <f>SUMIFS('FY15 DataDump'!$E$2:$E$5000, 'FY15 DataDump'!$C$2:$C$5000, 'FY15 Individual Analysis'!$A222, 'FY15 DataDump'!$H$2:$H$5000, L$2)</f>
        <v>0</v>
      </c>
      <c r="M222" s="27">
        <f>SUMIFS('FY15 DataDump'!$E$2:$E$5000, 'FY15 DataDump'!$C$2:$C$5000, 'FY15 Individual Analysis'!$A222, 'FY15 DataDump'!$H$2:$H$5000, M$2)</f>
        <v>0</v>
      </c>
      <c r="N222" s="27">
        <f>SUMIFS('FY15 DataDump'!$E$2:$E$5000, 'FY15 DataDump'!$C$2:$C$5000, 'FY15 Individual Analysis'!$A222, 'FY15 DataDump'!$H$2:$H$5000, N$2)</f>
        <v>0</v>
      </c>
      <c r="O222" s="27">
        <f>SUMIFS('FY15 DataDump'!$E$2:$E$5000, 'FY15 DataDump'!$C$2:$C$5000, 'FY15 Individual Analysis'!$A222, 'FY15 DataDump'!$H$2:$H$5000, O$2)</f>
        <v>0</v>
      </c>
      <c r="P222" s="27">
        <f t="shared" si="74"/>
        <v>6</v>
      </c>
      <c r="Q222" s="108">
        <f t="shared" si="61"/>
        <v>3.1143916036002365E-5</v>
      </c>
      <c r="S222" s="20">
        <f t="shared" si="62"/>
        <v>0</v>
      </c>
      <c r="T222" s="21">
        <f t="shared" si="63"/>
        <v>0</v>
      </c>
      <c r="U222" s="21">
        <f t="shared" si="64"/>
        <v>0</v>
      </c>
      <c r="V222" s="21">
        <f t="shared" si="65"/>
        <v>0</v>
      </c>
      <c r="W222" s="21">
        <f t="shared" si="66"/>
        <v>1.2</v>
      </c>
      <c r="X222" s="21">
        <f t="shared" si="67"/>
        <v>6</v>
      </c>
      <c r="Y222" s="21">
        <f t="shared" si="68"/>
        <v>0</v>
      </c>
      <c r="Z222" s="21">
        <f t="shared" si="69"/>
        <v>0</v>
      </c>
      <c r="AA222" s="21">
        <f t="shared" si="70"/>
        <v>0</v>
      </c>
      <c r="AB222" s="21">
        <f t="shared" si="71"/>
        <v>0</v>
      </c>
      <c r="AC222" s="21">
        <f t="shared" si="72"/>
        <v>0</v>
      </c>
      <c r="AD222" s="24">
        <f t="shared" si="73"/>
        <v>0</v>
      </c>
      <c r="AF222" s="15">
        <f t="shared" si="46"/>
        <v>7.2</v>
      </c>
    </row>
    <row r="223" spans="1:32" x14ac:dyDescent="0.25">
      <c r="A223" s="75">
        <v>10312</v>
      </c>
      <c r="B223" s="75" t="str">
        <f>INDEX('FY15 DataDump'!$A$2:$H$5000, MATCH('FY15 Individual Analysis'!A223, 'FY15 DataDump'!$C$2:$C$5000, 0), MATCH('FY15 DataDump'!$B$1, 'FY15 DataDump'!$A$1:$H$1))</f>
        <v>ESPRESSO</v>
      </c>
      <c r="C223" s="75" t="str">
        <f>INDEX('FY15 DataDump'!$A$2:$H$5000, MATCH('FY15 Individual Analysis'!A223, 'FY15 DataDump'!$C$2:$C$5000, 0), MATCH('FY15 DataDump'!$D$1, 'FY15 DataDump'!$A$1:$H$1))</f>
        <v>Eggnog Latte L</v>
      </c>
      <c r="D223" s="27">
        <f>SUMIFS('FY15 DataDump'!$E$2:$E$5000, 'FY15 DataDump'!$C$2:$C$5000, 'FY15 Individual Analysis'!$A223, 'FY15 DataDump'!$H$2:$H$5000, D$2)</f>
        <v>0</v>
      </c>
      <c r="E223" s="27">
        <f>SUMIFS('FY15 DataDump'!$E$2:$E$5000, 'FY15 DataDump'!$C$2:$C$5000, 'FY15 Individual Analysis'!$A223, 'FY15 DataDump'!$H$2:$H$5000, E$2)</f>
        <v>0</v>
      </c>
      <c r="F223" s="27">
        <f>SUMIFS('FY15 DataDump'!$E$2:$E$5000, 'FY15 DataDump'!$C$2:$C$5000, 'FY15 Individual Analysis'!$A223, 'FY15 DataDump'!$H$2:$H$5000, F$2)</f>
        <v>0</v>
      </c>
      <c r="G223" s="27">
        <f>SUMIFS('FY15 DataDump'!$E$2:$E$5000, 'FY15 DataDump'!$C$2:$C$5000, 'FY15 Individual Analysis'!$A223, 'FY15 DataDump'!$H$2:$H$5000, G$2)</f>
        <v>0</v>
      </c>
      <c r="H223" s="27">
        <f>SUMIFS('FY15 DataDump'!$E$2:$E$5000, 'FY15 DataDump'!$C$2:$C$5000, 'FY15 Individual Analysis'!$A223, 'FY15 DataDump'!$H$2:$H$5000, H$2)</f>
        <v>1</v>
      </c>
      <c r="I223" s="27">
        <f>SUMIFS('FY15 DataDump'!$E$2:$E$5000, 'FY15 DataDump'!$C$2:$C$5000, 'FY15 Individual Analysis'!$A223, 'FY15 DataDump'!$H$2:$H$5000, I$2)</f>
        <v>2</v>
      </c>
      <c r="J223" s="27">
        <f>SUMIFS('FY15 DataDump'!$E$2:$E$5000, 'FY15 DataDump'!$C$2:$C$5000, 'FY15 Individual Analysis'!$A223, 'FY15 DataDump'!$H$2:$H$5000, J$2)</f>
        <v>0</v>
      </c>
      <c r="K223" s="27">
        <f>SUMIFS('FY15 DataDump'!$E$2:$E$5000, 'FY15 DataDump'!$C$2:$C$5000, 'FY15 Individual Analysis'!$A223, 'FY15 DataDump'!$H$2:$H$5000, K$2)</f>
        <v>0</v>
      </c>
      <c r="L223" s="27">
        <f>SUMIFS('FY15 DataDump'!$E$2:$E$5000, 'FY15 DataDump'!$C$2:$C$5000, 'FY15 Individual Analysis'!$A223, 'FY15 DataDump'!$H$2:$H$5000, L$2)</f>
        <v>0</v>
      </c>
      <c r="M223" s="27">
        <f>SUMIFS('FY15 DataDump'!$E$2:$E$5000, 'FY15 DataDump'!$C$2:$C$5000, 'FY15 Individual Analysis'!$A223, 'FY15 DataDump'!$H$2:$H$5000, M$2)</f>
        <v>0</v>
      </c>
      <c r="N223" s="27">
        <f>SUMIFS('FY15 DataDump'!$E$2:$E$5000, 'FY15 DataDump'!$C$2:$C$5000, 'FY15 Individual Analysis'!$A223, 'FY15 DataDump'!$H$2:$H$5000, N$2)</f>
        <v>0</v>
      </c>
      <c r="O223" s="27">
        <f>SUMIFS('FY15 DataDump'!$E$2:$E$5000, 'FY15 DataDump'!$C$2:$C$5000, 'FY15 Individual Analysis'!$A223, 'FY15 DataDump'!$H$2:$H$5000, O$2)</f>
        <v>0</v>
      </c>
      <c r="P223" s="27">
        <f t="shared" si="74"/>
        <v>3</v>
      </c>
      <c r="Q223" s="108">
        <f t="shared" si="61"/>
        <v>1.5571958018001183E-5</v>
      </c>
      <c r="S223" s="20">
        <f t="shared" si="62"/>
        <v>0</v>
      </c>
      <c r="T223" s="21">
        <f t="shared" si="63"/>
        <v>0</v>
      </c>
      <c r="U223" s="21">
        <f t="shared" si="64"/>
        <v>0</v>
      </c>
      <c r="V223" s="21">
        <f t="shared" si="65"/>
        <v>0</v>
      </c>
      <c r="W223" s="21">
        <f t="shared" si="66"/>
        <v>1.2</v>
      </c>
      <c r="X223" s="21">
        <f t="shared" si="67"/>
        <v>2.4</v>
      </c>
      <c r="Y223" s="21">
        <f t="shared" si="68"/>
        <v>0</v>
      </c>
      <c r="Z223" s="21">
        <f t="shared" si="69"/>
        <v>0</v>
      </c>
      <c r="AA223" s="21">
        <f t="shared" si="70"/>
        <v>0</v>
      </c>
      <c r="AB223" s="21">
        <f t="shared" si="71"/>
        <v>0</v>
      </c>
      <c r="AC223" s="21">
        <f t="shared" si="72"/>
        <v>0</v>
      </c>
      <c r="AD223" s="24">
        <f t="shared" si="73"/>
        <v>0</v>
      </c>
      <c r="AF223" s="15">
        <f t="shared" si="46"/>
        <v>3.6</v>
      </c>
    </row>
    <row r="224" spans="1:32" x14ac:dyDescent="0.25">
      <c r="A224" s="75">
        <v>12714</v>
      </c>
      <c r="B224" s="75" t="str">
        <f>INDEX('FY15 DataDump'!$A$2:$H$5000, MATCH('FY15 Individual Analysis'!A224, 'FY15 DataDump'!$C$2:$C$5000, 0), MATCH('FY15 DataDump'!$B$1, 'FY15 DataDump'!$A$1:$H$1))</f>
        <v>BOXED GOODS</v>
      </c>
      <c r="C224" s="75" t="str">
        <f>INDEX('FY15 DataDump'!$A$2:$H$5000, MATCH('FY15 Individual Analysis'!A224, 'FY15 DataDump'!$C$2:$C$5000, 0), MATCH('FY15 DataDump'!$D$1, 'FY15 DataDump'!$A$1:$H$1))</f>
        <v>Odwalla B Orange Cranber</v>
      </c>
      <c r="D224" s="27">
        <f>SUMIFS('FY15 DataDump'!$E$2:$E$5000, 'FY15 DataDump'!$C$2:$C$5000, 'FY15 Individual Analysis'!$A224, 'FY15 DataDump'!$H$2:$H$5000, D$2)</f>
        <v>0</v>
      </c>
      <c r="E224" s="27">
        <f>SUMIFS('FY15 DataDump'!$E$2:$E$5000, 'FY15 DataDump'!$C$2:$C$5000, 'FY15 Individual Analysis'!$A224, 'FY15 DataDump'!$H$2:$H$5000, E$2)</f>
        <v>0</v>
      </c>
      <c r="F224" s="27">
        <f>SUMIFS('FY15 DataDump'!$E$2:$E$5000, 'FY15 DataDump'!$C$2:$C$5000, 'FY15 Individual Analysis'!$A224, 'FY15 DataDump'!$H$2:$H$5000, F$2)</f>
        <v>0</v>
      </c>
      <c r="G224" s="27">
        <f>SUMIFS('FY15 DataDump'!$E$2:$E$5000, 'FY15 DataDump'!$C$2:$C$5000, 'FY15 Individual Analysis'!$A224, 'FY15 DataDump'!$H$2:$H$5000, G$2)</f>
        <v>0</v>
      </c>
      <c r="H224" s="27">
        <f>SUMIFS('FY15 DataDump'!$E$2:$E$5000, 'FY15 DataDump'!$C$2:$C$5000, 'FY15 Individual Analysis'!$A224, 'FY15 DataDump'!$H$2:$H$5000, H$2)</f>
        <v>0</v>
      </c>
      <c r="I224" s="27">
        <f>SUMIFS('FY15 DataDump'!$E$2:$E$5000, 'FY15 DataDump'!$C$2:$C$5000, 'FY15 Individual Analysis'!$A224, 'FY15 DataDump'!$H$2:$H$5000, I$2)</f>
        <v>0</v>
      </c>
      <c r="J224" s="27">
        <f>SUMIFS('FY15 DataDump'!$E$2:$E$5000, 'FY15 DataDump'!$C$2:$C$5000, 'FY15 Individual Analysis'!$A224, 'FY15 DataDump'!$H$2:$H$5000, J$2)</f>
        <v>0</v>
      </c>
      <c r="K224" s="27">
        <f>SUMIFS('FY15 DataDump'!$E$2:$E$5000, 'FY15 DataDump'!$C$2:$C$5000, 'FY15 Individual Analysis'!$A224, 'FY15 DataDump'!$H$2:$H$5000, K$2)</f>
        <v>0</v>
      </c>
      <c r="L224" s="27">
        <f>SUMIFS('FY15 DataDump'!$E$2:$E$5000, 'FY15 DataDump'!$C$2:$C$5000, 'FY15 Individual Analysis'!$A224, 'FY15 DataDump'!$H$2:$H$5000, L$2)</f>
        <v>0</v>
      </c>
      <c r="M224" s="27">
        <f>SUMIFS('FY15 DataDump'!$E$2:$E$5000, 'FY15 DataDump'!$C$2:$C$5000, 'FY15 Individual Analysis'!$A224, 'FY15 DataDump'!$H$2:$H$5000, M$2)</f>
        <v>11</v>
      </c>
      <c r="N224" s="27">
        <f>SUMIFS('FY15 DataDump'!$E$2:$E$5000, 'FY15 DataDump'!$C$2:$C$5000, 'FY15 Individual Analysis'!$A224, 'FY15 DataDump'!$H$2:$H$5000, N$2)</f>
        <v>29</v>
      </c>
      <c r="O224" s="27">
        <f>SUMIFS('FY15 DataDump'!$E$2:$E$5000, 'FY15 DataDump'!$C$2:$C$5000, 'FY15 Individual Analysis'!$A224, 'FY15 DataDump'!$H$2:$H$5000, O$2)</f>
        <v>18</v>
      </c>
      <c r="P224" s="27">
        <f t="shared" si="74"/>
        <v>58</v>
      </c>
      <c r="Q224" s="108">
        <f t="shared" si="61"/>
        <v>3.0105785501468956E-4</v>
      </c>
      <c r="S224" s="20">
        <f t="shared" si="62"/>
        <v>0</v>
      </c>
      <c r="T224" s="21">
        <f t="shared" si="63"/>
        <v>0</v>
      </c>
      <c r="U224" s="21">
        <f t="shared" si="64"/>
        <v>0</v>
      </c>
      <c r="V224" s="21">
        <f t="shared" si="65"/>
        <v>0</v>
      </c>
      <c r="W224" s="21">
        <f t="shared" si="66"/>
        <v>0</v>
      </c>
      <c r="X224" s="21">
        <f t="shared" si="67"/>
        <v>0</v>
      </c>
      <c r="Y224" s="21">
        <f t="shared" si="68"/>
        <v>0</v>
      </c>
      <c r="Z224" s="21">
        <f t="shared" si="69"/>
        <v>0</v>
      </c>
      <c r="AA224" s="21">
        <f t="shared" si="70"/>
        <v>0</v>
      </c>
      <c r="AB224" s="21">
        <f t="shared" si="71"/>
        <v>13.199999999999998</v>
      </c>
      <c r="AC224" s="21">
        <f t="shared" si="72"/>
        <v>34.799999999999997</v>
      </c>
      <c r="AD224" s="24">
        <f t="shared" si="73"/>
        <v>21.599999999999998</v>
      </c>
      <c r="AF224" s="15">
        <f t="shared" si="46"/>
        <v>69.599999999999994</v>
      </c>
    </row>
    <row r="225" spans="1:32" x14ac:dyDescent="0.25">
      <c r="A225" s="75">
        <v>19603</v>
      </c>
      <c r="B225" s="75" t="str">
        <f>INDEX('FY15 DataDump'!$A$2:$H$5000, MATCH('FY15 Individual Analysis'!A225, 'FY15 DataDump'!$C$2:$C$5000, 0), MATCH('FY15 DataDump'!$B$1, 'FY15 DataDump'!$A$1:$H$1))</f>
        <v>BAKED GOODS</v>
      </c>
      <c r="C225" s="75" t="str">
        <f>INDEX('FY15 DataDump'!$A$2:$H$5000, MATCH('FY15 Individual Analysis'!A225, 'FY15 DataDump'!$C$2:$C$5000, 0), MATCH('FY15 DataDump'!$D$1, 'FY15 DataDump'!$A$1:$H$1))</f>
        <v>WOW Oatmeal Cookie</v>
      </c>
      <c r="D225" s="27">
        <f>SUMIFS('FY15 DataDump'!$E$2:$E$5000, 'FY15 DataDump'!$C$2:$C$5000, 'FY15 Individual Analysis'!$A225, 'FY15 DataDump'!$H$2:$H$5000, D$2)</f>
        <v>0</v>
      </c>
      <c r="E225" s="27">
        <f>SUMIFS('FY15 DataDump'!$E$2:$E$5000, 'FY15 DataDump'!$C$2:$C$5000, 'FY15 Individual Analysis'!$A225, 'FY15 DataDump'!$H$2:$H$5000, E$2)</f>
        <v>0</v>
      </c>
      <c r="F225" s="27">
        <f>SUMIFS('FY15 DataDump'!$E$2:$E$5000, 'FY15 DataDump'!$C$2:$C$5000, 'FY15 Individual Analysis'!$A225, 'FY15 DataDump'!$H$2:$H$5000, F$2)</f>
        <v>0</v>
      </c>
      <c r="G225" s="27">
        <f>SUMIFS('FY15 DataDump'!$E$2:$E$5000, 'FY15 DataDump'!$C$2:$C$5000, 'FY15 Individual Analysis'!$A225, 'FY15 DataDump'!$H$2:$H$5000, G$2)</f>
        <v>0</v>
      </c>
      <c r="H225" s="27">
        <f>SUMIFS('FY15 DataDump'!$E$2:$E$5000, 'FY15 DataDump'!$C$2:$C$5000, 'FY15 Individual Analysis'!$A225, 'FY15 DataDump'!$H$2:$H$5000, H$2)</f>
        <v>0</v>
      </c>
      <c r="I225" s="27">
        <f>SUMIFS('FY15 DataDump'!$E$2:$E$5000, 'FY15 DataDump'!$C$2:$C$5000, 'FY15 Individual Analysis'!$A225, 'FY15 DataDump'!$H$2:$H$5000, I$2)</f>
        <v>0</v>
      </c>
      <c r="J225" s="27">
        <f>SUMIFS('FY15 DataDump'!$E$2:$E$5000, 'FY15 DataDump'!$C$2:$C$5000, 'FY15 Individual Analysis'!$A225, 'FY15 DataDump'!$H$2:$H$5000, J$2)</f>
        <v>0</v>
      </c>
      <c r="K225" s="27">
        <f>SUMIFS('FY15 DataDump'!$E$2:$E$5000, 'FY15 DataDump'!$C$2:$C$5000, 'FY15 Individual Analysis'!$A225, 'FY15 DataDump'!$H$2:$H$5000, K$2)</f>
        <v>0</v>
      </c>
      <c r="L225" s="27">
        <f>SUMIFS('FY15 DataDump'!$E$2:$E$5000, 'FY15 DataDump'!$C$2:$C$5000, 'FY15 Individual Analysis'!$A225, 'FY15 DataDump'!$H$2:$H$5000, L$2)</f>
        <v>0</v>
      </c>
      <c r="M225" s="27">
        <f>SUMIFS('FY15 DataDump'!$E$2:$E$5000, 'FY15 DataDump'!$C$2:$C$5000, 'FY15 Individual Analysis'!$A225, 'FY15 DataDump'!$H$2:$H$5000, M$2)</f>
        <v>0</v>
      </c>
      <c r="N225" s="27">
        <f>SUMIFS('FY15 DataDump'!$E$2:$E$5000, 'FY15 DataDump'!$C$2:$C$5000, 'FY15 Individual Analysis'!$A225, 'FY15 DataDump'!$H$2:$H$5000, N$2)</f>
        <v>0</v>
      </c>
      <c r="O225" s="27">
        <f>SUMIFS('FY15 DataDump'!$E$2:$E$5000, 'FY15 DataDump'!$C$2:$C$5000, 'FY15 Individual Analysis'!$A225, 'FY15 DataDump'!$H$2:$H$5000, O$2)</f>
        <v>4</v>
      </c>
      <c r="P225" s="27">
        <f t="shared" si="74"/>
        <v>4</v>
      </c>
      <c r="Q225" s="108">
        <f t="shared" si="61"/>
        <v>2.0762610690668243E-5</v>
      </c>
      <c r="S225" s="20">
        <f t="shared" si="62"/>
        <v>0</v>
      </c>
      <c r="T225" s="21">
        <f t="shared" si="63"/>
        <v>0</v>
      </c>
      <c r="U225" s="21">
        <f t="shared" si="64"/>
        <v>0</v>
      </c>
      <c r="V225" s="21">
        <f t="shared" si="65"/>
        <v>0</v>
      </c>
      <c r="W225" s="21">
        <f t="shared" si="66"/>
        <v>0</v>
      </c>
      <c r="X225" s="21">
        <f t="shared" si="67"/>
        <v>0</v>
      </c>
      <c r="Y225" s="21">
        <f t="shared" si="68"/>
        <v>0</v>
      </c>
      <c r="Z225" s="21">
        <f t="shared" si="69"/>
        <v>0</v>
      </c>
      <c r="AA225" s="21">
        <f t="shared" si="70"/>
        <v>0</v>
      </c>
      <c r="AB225" s="21">
        <f t="shared" si="71"/>
        <v>0</v>
      </c>
      <c r="AC225" s="21">
        <f t="shared" si="72"/>
        <v>0</v>
      </c>
      <c r="AD225" s="24">
        <f t="shared" si="73"/>
        <v>4.8</v>
      </c>
      <c r="AF225" s="15">
        <f t="shared" si="46"/>
        <v>4.8</v>
      </c>
    </row>
    <row r="226" spans="1:32" x14ac:dyDescent="0.25">
      <c r="A226" s="75">
        <v>23444</v>
      </c>
      <c r="B226" s="75" t="str">
        <f>INDEX('FY15 DataDump'!$A$2:$H$5000, MATCH('FY15 Individual Analysis'!A226, 'FY15 DataDump'!$C$2:$C$5000, 0), MATCH('FY15 DataDump'!$B$1, 'FY15 DataDump'!$A$1:$H$1))</f>
        <v>BOXED GOODS</v>
      </c>
      <c r="C226" s="75" t="str">
        <f>INDEX('FY15 DataDump'!$A$2:$H$5000, MATCH('FY15 Individual Analysis'!A226, 'FY15 DataDump'!$C$2:$C$5000, 0), MATCH('FY15 DataDump'!$D$1, 'FY15 DataDump'!$A$1:$H$1))</f>
        <v>POP TARTS BROWN SUGAR</v>
      </c>
      <c r="D226" s="27">
        <f>SUMIFS('FY15 DataDump'!$E$2:$E$5000, 'FY15 DataDump'!$C$2:$C$5000, 'FY15 Individual Analysis'!$A226, 'FY15 DataDump'!$H$2:$H$5000, D$2)</f>
        <v>7</v>
      </c>
      <c r="E226" s="27">
        <f>SUMIFS('FY15 DataDump'!$E$2:$E$5000, 'FY15 DataDump'!$C$2:$C$5000, 'FY15 Individual Analysis'!$A226, 'FY15 DataDump'!$H$2:$H$5000, E$2)</f>
        <v>8</v>
      </c>
      <c r="F226" s="27">
        <f>SUMIFS('FY15 DataDump'!$E$2:$E$5000, 'FY15 DataDump'!$C$2:$C$5000, 'FY15 Individual Analysis'!$A226, 'FY15 DataDump'!$H$2:$H$5000, F$2)</f>
        <v>8</v>
      </c>
      <c r="G226" s="27">
        <f>SUMIFS('FY15 DataDump'!$E$2:$E$5000, 'FY15 DataDump'!$C$2:$C$5000, 'FY15 Individual Analysis'!$A226, 'FY15 DataDump'!$H$2:$H$5000, G$2)</f>
        <v>36</v>
      </c>
      <c r="H226" s="27">
        <f>SUMIFS('FY15 DataDump'!$E$2:$E$5000, 'FY15 DataDump'!$C$2:$C$5000, 'FY15 Individual Analysis'!$A226, 'FY15 DataDump'!$H$2:$H$5000, H$2)</f>
        <v>32</v>
      </c>
      <c r="I226" s="27">
        <f>SUMIFS('FY15 DataDump'!$E$2:$E$5000, 'FY15 DataDump'!$C$2:$C$5000, 'FY15 Individual Analysis'!$A226, 'FY15 DataDump'!$H$2:$H$5000, I$2)</f>
        <v>11</v>
      </c>
      <c r="J226" s="27">
        <f>SUMIFS('FY15 DataDump'!$E$2:$E$5000, 'FY15 DataDump'!$C$2:$C$5000, 'FY15 Individual Analysis'!$A226, 'FY15 DataDump'!$H$2:$H$5000, J$2)</f>
        <v>32</v>
      </c>
      <c r="K226" s="27">
        <f>SUMIFS('FY15 DataDump'!$E$2:$E$5000, 'FY15 DataDump'!$C$2:$C$5000, 'FY15 Individual Analysis'!$A226, 'FY15 DataDump'!$H$2:$H$5000, K$2)</f>
        <v>53</v>
      </c>
      <c r="L226" s="27">
        <f>SUMIFS('FY15 DataDump'!$E$2:$E$5000, 'FY15 DataDump'!$C$2:$C$5000, 'FY15 Individual Analysis'!$A226, 'FY15 DataDump'!$H$2:$H$5000, L$2)</f>
        <v>41</v>
      </c>
      <c r="M226" s="27">
        <f>SUMIFS('FY15 DataDump'!$E$2:$E$5000, 'FY15 DataDump'!$C$2:$C$5000, 'FY15 Individual Analysis'!$A226, 'FY15 DataDump'!$H$2:$H$5000, M$2)</f>
        <v>45</v>
      </c>
      <c r="N226" s="27">
        <f>SUMIFS('FY15 DataDump'!$E$2:$E$5000, 'FY15 DataDump'!$C$2:$C$5000, 'FY15 Individual Analysis'!$A226, 'FY15 DataDump'!$H$2:$H$5000, N$2)</f>
        <v>49</v>
      </c>
      <c r="O226" s="27">
        <f>SUMIFS('FY15 DataDump'!$E$2:$E$5000, 'FY15 DataDump'!$C$2:$C$5000, 'FY15 Individual Analysis'!$A226, 'FY15 DataDump'!$H$2:$H$5000, O$2)</f>
        <v>23</v>
      </c>
      <c r="P226" s="27">
        <f t="shared" si="74"/>
        <v>345</v>
      </c>
      <c r="Q226" s="108">
        <f t="shared" si="61"/>
        <v>1.790775172070136E-3</v>
      </c>
      <c r="S226" s="20">
        <f t="shared" si="62"/>
        <v>8.3999999999999986</v>
      </c>
      <c r="T226" s="21">
        <f t="shared" si="63"/>
        <v>9.6</v>
      </c>
      <c r="U226" s="21">
        <f t="shared" si="64"/>
        <v>9.6</v>
      </c>
      <c r="V226" s="21">
        <f t="shared" si="65"/>
        <v>43.199999999999996</v>
      </c>
      <c r="W226" s="21">
        <f t="shared" si="66"/>
        <v>38.4</v>
      </c>
      <c r="X226" s="21">
        <f t="shared" si="67"/>
        <v>13.2</v>
      </c>
      <c r="Y226" s="21">
        <f t="shared" si="68"/>
        <v>38.4</v>
      </c>
      <c r="Z226" s="21">
        <f t="shared" si="69"/>
        <v>63.6</v>
      </c>
      <c r="AA226" s="21">
        <f t="shared" si="70"/>
        <v>49.2</v>
      </c>
      <c r="AB226" s="21">
        <f t="shared" si="71"/>
        <v>54</v>
      </c>
      <c r="AC226" s="21">
        <f t="shared" si="72"/>
        <v>58.800000000000004</v>
      </c>
      <c r="AD226" s="24">
        <f t="shared" si="73"/>
        <v>27.599999999999998</v>
      </c>
      <c r="AF226" s="15">
        <f t="shared" si="46"/>
        <v>414</v>
      </c>
    </row>
    <row r="227" spans="1:32" x14ac:dyDescent="0.25">
      <c r="A227" s="75">
        <v>25423</v>
      </c>
      <c r="B227" s="75" t="str">
        <f>INDEX('FY15 DataDump'!$A$2:$H$5000, MATCH('FY15 Individual Analysis'!A227, 'FY15 DataDump'!$C$2:$C$5000, 0), MATCH('FY15 DataDump'!$B$1, 'FY15 DataDump'!$A$1:$H$1))</f>
        <v>SWEETS</v>
      </c>
      <c r="C227" s="75" t="str">
        <f>INDEX('FY15 DataDump'!$A$2:$H$5000, MATCH('FY15 Individual Analysis'!A227, 'FY15 DataDump'!$C$2:$C$5000, 0), MATCH('FY15 DataDump'!$D$1, 'FY15 DataDump'!$A$1:$H$1))</f>
        <v>5 GUM PRISM</v>
      </c>
      <c r="D227" s="27">
        <f>SUMIFS('FY15 DataDump'!$E$2:$E$5000, 'FY15 DataDump'!$C$2:$C$5000, 'FY15 Individual Analysis'!$A227, 'FY15 DataDump'!$H$2:$H$5000, D$2)</f>
        <v>19</v>
      </c>
      <c r="E227" s="27">
        <f>SUMIFS('FY15 DataDump'!$E$2:$E$5000, 'FY15 DataDump'!$C$2:$C$5000, 'FY15 Individual Analysis'!$A227, 'FY15 DataDump'!$H$2:$H$5000, E$2)</f>
        <v>4</v>
      </c>
      <c r="F227" s="27">
        <f>SUMIFS('FY15 DataDump'!$E$2:$E$5000, 'FY15 DataDump'!$C$2:$C$5000, 'FY15 Individual Analysis'!$A227, 'FY15 DataDump'!$H$2:$H$5000, F$2)</f>
        <v>29</v>
      </c>
      <c r="G227" s="27">
        <f>SUMIFS('FY15 DataDump'!$E$2:$E$5000, 'FY15 DataDump'!$C$2:$C$5000, 'FY15 Individual Analysis'!$A227, 'FY15 DataDump'!$H$2:$H$5000, G$2)</f>
        <v>48</v>
      </c>
      <c r="H227" s="27">
        <f>SUMIFS('FY15 DataDump'!$E$2:$E$5000, 'FY15 DataDump'!$C$2:$C$5000, 'FY15 Individual Analysis'!$A227, 'FY15 DataDump'!$H$2:$H$5000, H$2)</f>
        <v>36</v>
      </c>
      <c r="I227" s="27">
        <f>SUMIFS('FY15 DataDump'!$E$2:$E$5000, 'FY15 DataDump'!$C$2:$C$5000, 'FY15 Individual Analysis'!$A227, 'FY15 DataDump'!$H$2:$H$5000, I$2)</f>
        <v>8</v>
      </c>
      <c r="J227" s="27">
        <f>SUMIFS('FY15 DataDump'!$E$2:$E$5000, 'FY15 DataDump'!$C$2:$C$5000, 'FY15 Individual Analysis'!$A227, 'FY15 DataDump'!$H$2:$H$5000, J$2)</f>
        <v>38</v>
      </c>
      <c r="K227" s="27">
        <f>SUMIFS('FY15 DataDump'!$E$2:$E$5000, 'FY15 DataDump'!$C$2:$C$5000, 'FY15 Individual Analysis'!$A227, 'FY15 DataDump'!$H$2:$H$5000, K$2)</f>
        <v>43</v>
      </c>
      <c r="L227" s="27">
        <f>SUMIFS('FY15 DataDump'!$E$2:$E$5000, 'FY15 DataDump'!$C$2:$C$5000, 'FY15 Individual Analysis'!$A227, 'FY15 DataDump'!$H$2:$H$5000, L$2)</f>
        <v>39</v>
      </c>
      <c r="M227" s="27">
        <f>SUMIFS('FY15 DataDump'!$E$2:$E$5000, 'FY15 DataDump'!$C$2:$C$5000, 'FY15 Individual Analysis'!$A227, 'FY15 DataDump'!$H$2:$H$5000, M$2)</f>
        <v>57</v>
      </c>
      <c r="N227" s="27">
        <f>SUMIFS('FY15 DataDump'!$E$2:$E$5000, 'FY15 DataDump'!$C$2:$C$5000, 'FY15 Individual Analysis'!$A227, 'FY15 DataDump'!$H$2:$H$5000, N$2)</f>
        <v>45</v>
      </c>
      <c r="O227" s="27">
        <f>SUMIFS('FY15 DataDump'!$E$2:$E$5000, 'FY15 DataDump'!$C$2:$C$5000, 'FY15 Individual Analysis'!$A227, 'FY15 DataDump'!$H$2:$H$5000, O$2)</f>
        <v>21</v>
      </c>
      <c r="P227" s="27">
        <f t="shared" si="74"/>
        <v>387</v>
      </c>
      <c r="Q227" s="108">
        <f t="shared" si="61"/>
        <v>2.0087825843221525E-3</v>
      </c>
      <c r="S227" s="20">
        <f t="shared" si="62"/>
        <v>22.8</v>
      </c>
      <c r="T227" s="21">
        <f t="shared" si="63"/>
        <v>4.8</v>
      </c>
      <c r="U227" s="21">
        <f t="shared" si="64"/>
        <v>34.799999999999997</v>
      </c>
      <c r="V227" s="21">
        <f t="shared" si="65"/>
        <v>57.599999999999994</v>
      </c>
      <c r="W227" s="21">
        <f t="shared" si="66"/>
        <v>43.199999999999996</v>
      </c>
      <c r="X227" s="21">
        <f t="shared" si="67"/>
        <v>9.6</v>
      </c>
      <c r="Y227" s="21">
        <f t="shared" si="68"/>
        <v>45.6</v>
      </c>
      <c r="Z227" s="21">
        <f t="shared" si="69"/>
        <v>51.599999999999994</v>
      </c>
      <c r="AA227" s="21">
        <f t="shared" si="70"/>
        <v>46.8</v>
      </c>
      <c r="AB227" s="21">
        <f t="shared" si="71"/>
        <v>68.400000000000006</v>
      </c>
      <c r="AC227" s="21">
        <f t="shared" si="72"/>
        <v>54</v>
      </c>
      <c r="AD227" s="24">
        <f t="shared" si="73"/>
        <v>25.2</v>
      </c>
      <c r="AF227" s="15">
        <f t="shared" si="46"/>
        <v>464.4</v>
      </c>
    </row>
    <row r="228" spans="1:32" x14ac:dyDescent="0.25">
      <c r="A228" s="75">
        <v>26542</v>
      </c>
      <c r="B228" s="75" t="str">
        <f>INDEX('FY15 DataDump'!$A$2:$H$5000, MATCH('FY15 Individual Analysis'!A228, 'FY15 DataDump'!$C$2:$C$5000, 0), MATCH('FY15 DataDump'!$B$1, 'FY15 DataDump'!$A$1:$H$1))</f>
        <v>SWEETS</v>
      </c>
      <c r="C228" s="75" t="str">
        <f>INDEX('FY15 DataDump'!$A$2:$H$5000, MATCH('FY15 Individual Analysis'!A228, 'FY15 DataDump'!$C$2:$C$5000, 0), MATCH('FY15 DataDump'!$D$1, 'FY15 DataDump'!$A$1:$H$1))</f>
        <v>HI CHEW GRAPE</v>
      </c>
      <c r="D228" s="27">
        <f>SUMIFS('FY15 DataDump'!$E$2:$E$5000, 'FY15 DataDump'!$C$2:$C$5000, 'FY15 Individual Analysis'!$A228, 'FY15 DataDump'!$H$2:$H$5000, D$2)</f>
        <v>4</v>
      </c>
      <c r="E228" s="27">
        <f>SUMIFS('FY15 DataDump'!$E$2:$E$5000, 'FY15 DataDump'!$C$2:$C$5000, 'FY15 Individual Analysis'!$A228, 'FY15 DataDump'!$H$2:$H$5000, E$2)</f>
        <v>7</v>
      </c>
      <c r="F228" s="27">
        <f>SUMIFS('FY15 DataDump'!$E$2:$E$5000, 'FY15 DataDump'!$C$2:$C$5000, 'FY15 Individual Analysis'!$A228, 'FY15 DataDump'!$H$2:$H$5000, F$2)</f>
        <v>14</v>
      </c>
      <c r="G228" s="27">
        <f>SUMIFS('FY15 DataDump'!$E$2:$E$5000, 'FY15 DataDump'!$C$2:$C$5000, 'FY15 Individual Analysis'!$A228, 'FY15 DataDump'!$H$2:$H$5000, G$2)</f>
        <v>52</v>
      </c>
      <c r="H228" s="27">
        <f>SUMIFS('FY15 DataDump'!$E$2:$E$5000, 'FY15 DataDump'!$C$2:$C$5000, 'FY15 Individual Analysis'!$A228, 'FY15 DataDump'!$H$2:$H$5000, H$2)</f>
        <v>29</v>
      </c>
      <c r="I228" s="27">
        <f>SUMIFS('FY15 DataDump'!$E$2:$E$5000, 'FY15 DataDump'!$C$2:$C$5000, 'FY15 Individual Analysis'!$A228, 'FY15 DataDump'!$H$2:$H$5000, I$2)</f>
        <v>21</v>
      </c>
      <c r="J228" s="27">
        <f>SUMIFS('FY15 DataDump'!$E$2:$E$5000, 'FY15 DataDump'!$C$2:$C$5000, 'FY15 Individual Analysis'!$A228, 'FY15 DataDump'!$H$2:$H$5000, J$2)</f>
        <v>41</v>
      </c>
      <c r="K228" s="27">
        <f>SUMIFS('FY15 DataDump'!$E$2:$E$5000, 'FY15 DataDump'!$C$2:$C$5000, 'FY15 Individual Analysis'!$A228, 'FY15 DataDump'!$H$2:$H$5000, K$2)</f>
        <v>29</v>
      </c>
      <c r="L228" s="27">
        <f>SUMIFS('FY15 DataDump'!$E$2:$E$5000, 'FY15 DataDump'!$C$2:$C$5000, 'FY15 Individual Analysis'!$A228, 'FY15 DataDump'!$H$2:$H$5000, L$2)</f>
        <v>28</v>
      </c>
      <c r="M228" s="27">
        <f>SUMIFS('FY15 DataDump'!$E$2:$E$5000, 'FY15 DataDump'!$C$2:$C$5000, 'FY15 Individual Analysis'!$A228, 'FY15 DataDump'!$H$2:$H$5000, M$2)</f>
        <v>44</v>
      </c>
      <c r="N228" s="27">
        <f>SUMIFS('FY15 DataDump'!$E$2:$E$5000, 'FY15 DataDump'!$C$2:$C$5000, 'FY15 Individual Analysis'!$A228, 'FY15 DataDump'!$H$2:$H$5000, N$2)</f>
        <v>41</v>
      </c>
      <c r="O228" s="27">
        <f>SUMIFS('FY15 DataDump'!$E$2:$E$5000, 'FY15 DataDump'!$C$2:$C$5000, 'FY15 Individual Analysis'!$A228, 'FY15 DataDump'!$H$2:$H$5000, O$2)</f>
        <v>21</v>
      </c>
      <c r="P228" s="27">
        <f t="shared" si="74"/>
        <v>331</v>
      </c>
      <c r="Q228" s="108">
        <f t="shared" si="61"/>
        <v>1.7181060346527972E-3</v>
      </c>
      <c r="S228" s="20">
        <f t="shared" si="62"/>
        <v>4.8</v>
      </c>
      <c r="T228" s="21">
        <f t="shared" si="63"/>
        <v>8.4</v>
      </c>
      <c r="U228" s="21">
        <f t="shared" si="64"/>
        <v>16.8</v>
      </c>
      <c r="V228" s="21">
        <f t="shared" si="65"/>
        <v>62.4</v>
      </c>
      <c r="W228" s="21">
        <f t="shared" si="66"/>
        <v>34.800000000000004</v>
      </c>
      <c r="X228" s="21">
        <f t="shared" si="67"/>
        <v>25.2</v>
      </c>
      <c r="Y228" s="21">
        <f t="shared" si="68"/>
        <v>49.199999999999996</v>
      </c>
      <c r="Z228" s="21">
        <f t="shared" si="69"/>
        <v>34.800000000000004</v>
      </c>
      <c r="AA228" s="21">
        <f t="shared" si="70"/>
        <v>33.6</v>
      </c>
      <c r="AB228" s="21">
        <f t="shared" si="71"/>
        <v>52.8</v>
      </c>
      <c r="AC228" s="21">
        <f t="shared" si="72"/>
        <v>49.199999999999996</v>
      </c>
      <c r="AD228" s="24">
        <f t="shared" si="73"/>
        <v>25.2</v>
      </c>
      <c r="AF228" s="15">
        <f t="shared" si="46"/>
        <v>397.2</v>
      </c>
    </row>
    <row r="229" spans="1:32" x14ac:dyDescent="0.25">
      <c r="A229" s="75">
        <v>26543</v>
      </c>
      <c r="B229" s="75" t="str">
        <f>INDEX('FY15 DataDump'!$A$2:$H$5000, MATCH('FY15 Individual Analysis'!A229, 'FY15 DataDump'!$C$2:$C$5000, 0), MATCH('FY15 DataDump'!$B$1, 'FY15 DataDump'!$A$1:$H$1))</f>
        <v>SWEETS</v>
      </c>
      <c r="C229" s="75" t="str">
        <f>INDEX('FY15 DataDump'!$A$2:$H$5000, MATCH('FY15 Individual Analysis'!A229, 'FY15 DataDump'!$C$2:$C$5000, 0), MATCH('FY15 DataDump'!$D$1, 'FY15 DataDump'!$A$1:$H$1))</f>
        <v>Hi Chew Green Apple</v>
      </c>
      <c r="D229" s="27">
        <f>SUMIFS('FY15 DataDump'!$E$2:$E$5000, 'FY15 DataDump'!$C$2:$C$5000, 'FY15 Individual Analysis'!$A229, 'FY15 DataDump'!$H$2:$H$5000, D$2)</f>
        <v>0</v>
      </c>
      <c r="E229" s="27">
        <f>SUMIFS('FY15 DataDump'!$E$2:$E$5000, 'FY15 DataDump'!$C$2:$C$5000, 'FY15 Individual Analysis'!$A229, 'FY15 DataDump'!$H$2:$H$5000, E$2)</f>
        <v>0</v>
      </c>
      <c r="F229" s="27">
        <f>SUMIFS('FY15 DataDump'!$E$2:$E$5000, 'FY15 DataDump'!$C$2:$C$5000, 'FY15 Individual Analysis'!$A229, 'FY15 DataDump'!$H$2:$H$5000, F$2)</f>
        <v>11</v>
      </c>
      <c r="G229" s="27">
        <f>SUMIFS('FY15 DataDump'!$E$2:$E$5000, 'FY15 DataDump'!$C$2:$C$5000, 'FY15 Individual Analysis'!$A229, 'FY15 DataDump'!$H$2:$H$5000, G$2)</f>
        <v>56</v>
      </c>
      <c r="H229" s="27">
        <f>SUMIFS('FY15 DataDump'!$E$2:$E$5000, 'FY15 DataDump'!$C$2:$C$5000, 'FY15 Individual Analysis'!$A229, 'FY15 DataDump'!$H$2:$H$5000, H$2)</f>
        <v>34</v>
      </c>
      <c r="I229" s="27">
        <f>SUMIFS('FY15 DataDump'!$E$2:$E$5000, 'FY15 DataDump'!$C$2:$C$5000, 'FY15 Individual Analysis'!$A229, 'FY15 DataDump'!$H$2:$H$5000, I$2)</f>
        <v>13</v>
      </c>
      <c r="J229" s="27">
        <f>SUMIFS('FY15 DataDump'!$E$2:$E$5000, 'FY15 DataDump'!$C$2:$C$5000, 'FY15 Individual Analysis'!$A229, 'FY15 DataDump'!$H$2:$H$5000, J$2)</f>
        <v>35</v>
      </c>
      <c r="K229" s="27">
        <f>SUMIFS('FY15 DataDump'!$E$2:$E$5000, 'FY15 DataDump'!$C$2:$C$5000, 'FY15 Individual Analysis'!$A229, 'FY15 DataDump'!$H$2:$H$5000, K$2)</f>
        <v>30</v>
      </c>
      <c r="L229" s="27">
        <f>SUMIFS('FY15 DataDump'!$E$2:$E$5000, 'FY15 DataDump'!$C$2:$C$5000, 'FY15 Individual Analysis'!$A229, 'FY15 DataDump'!$H$2:$H$5000, L$2)</f>
        <v>27</v>
      </c>
      <c r="M229" s="27">
        <f>SUMIFS('FY15 DataDump'!$E$2:$E$5000, 'FY15 DataDump'!$C$2:$C$5000, 'FY15 Individual Analysis'!$A229, 'FY15 DataDump'!$H$2:$H$5000, M$2)</f>
        <v>44</v>
      </c>
      <c r="N229" s="27">
        <f>SUMIFS('FY15 DataDump'!$E$2:$E$5000, 'FY15 DataDump'!$C$2:$C$5000, 'FY15 Individual Analysis'!$A229, 'FY15 DataDump'!$H$2:$H$5000, N$2)</f>
        <v>48</v>
      </c>
      <c r="O229" s="27">
        <f>SUMIFS('FY15 DataDump'!$E$2:$E$5000, 'FY15 DataDump'!$C$2:$C$5000, 'FY15 Individual Analysis'!$A229, 'FY15 DataDump'!$H$2:$H$5000, O$2)</f>
        <v>21</v>
      </c>
      <c r="P229" s="27">
        <f t="shared" si="74"/>
        <v>319</v>
      </c>
      <c r="Q229" s="108">
        <f t="shared" si="61"/>
        <v>1.6558182025807925E-3</v>
      </c>
      <c r="S229" s="20">
        <f t="shared" si="62"/>
        <v>0</v>
      </c>
      <c r="T229" s="21">
        <f t="shared" si="63"/>
        <v>0</v>
      </c>
      <c r="U229" s="21">
        <f t="shared" si="64"/>
        <v>13.200000000000001</v>
      </c>
      <c r="V229" s="21">
        <f t="shared" si="65"/>
        <v>67.2</v>
      </c>
      <c r="W229" s="21">
        <f t="shared" si="66"/>
        <v>40.800000000000004</v>
      </c>
      <c r="X229" s="21">
        <f t="shared" si="67"/>
        <v>15.6</v>
      </c>
      <c r="Y229" s="21">
        <f t="shared" si="68"/>
        <v>42</v>
      </c>
      <c r="Z229" s="21">
        <f t="shared" si="69"/>
        <v>36</v>
      </c>
      <c r="AA229" s="21">
        <f t="shared" si="70"/>
        <v>32.4</v>
      </c>
      <c r="AB229" s="21">
        <f t="shared" si="71"/>
        <v>52.800000000000004</v>
      </c>
      <c r="AC229" s="21">
        <f t="shared" si="72"/>
        <v>57.6</v>
      </c>
      <c r="AD229" s="24">
        <f t="shared" si="73"/>
        <v>25.2</v>
      </c>
      <c r="AF229" s="15">
        <f t="shared" si="46"/>
        <v>382.8</v>
      </c>
    </row>
    <row r="230" spans="1:32" x14ac:dyDescent="0.25">
      <c r="A230" s="75">
        <v>26544</v>
      </c>
      <c r="B230" s="75" t="str">
        <f>INDEX('FY15 DataDump'!$A$2:$H$5000, MATCH('FY15 Individual Analysis'!A230, 'FY15 DataDump'!$C$2:$C$5000, 0), MATCH('FY15 DataDump'!$B$1, 'FY15 DataDump'!$A$1:$H$1))</f>
        <v>SWEETS</v>
      </c>
      <c r="C230" s="75" t="str">
        <f>INDEX('FY15 DataDump'!$A$2:$H$5000, MATCH('FY15 Individual Analysis'!A230, 'FY15 DataDump'!$C$2:$C$5000, 0), MATCH('FY15 DataDump'!$D$1, 'FY15 DataDump'!$A$1:$H$1))</f>
        <v>Hi Chew Mango</v>
      </c>
      <c r="D230" s="27">
        <f>SUMIFS('FY15 DataDump'!$E$2:$E$5000, 'FY15 DataDump'!$C$2:$C$5000, 'FY15 Individual Analysis'!$A230, 'FY15 DataDump'!$H$2:$H$5000, D$2)</f>
        <v>0</v>
      </c>
      <c r="E230" s="27">
        <f>SUMIFS('FY15 DataDump'!$E$2:$E$5000, 'FY15 DataDump'!$C$2:$C$5000, 'FY15 Individual Analysis'!$A230, 'FY15 DataDump'!$H$2:$H$5000, E$2)</f>
        <v>2</v>
      </c>
      <c r="F230" s="27">
        <f>SUMIFS('FY15 DataDump'!$E$2:$E$5000, 'FY15 DataDump'!$C$2:$C$5000, 'FY15 Individual Analysis'!$A230, 'FY15 DataDump'!$H$2:$H$5000, F$2)</f>
        <v>19</v>
      </c>
      <c r="G230" s="27">
        <f>SUMIFS('FY15 DataDump'!$E$2:$E$5000, 'FY15 DataDump'!$C$2:$C$5000, 'FY15 Individual Analysis'!$A230, 'FY15 DataDump'!$H$2:$H$5000, G$2)</f>
        <v>72</v>
      </c>
      <c r="H230" s="27">
        <f>SUMIFS('FY15 DataDump'!$E$2:$E$5000, 'FY15 DataDump'!$C$2:$C$5000, 'FY15 Individual Analysis'!$A230, 'FY15 DataDump'!$H$2:$H$5000, H$2)</f>
        <v>48</v>
      </c>
      <c r="I230" s="27">
        <f>SUMIFS('FY15 DataDump'!$E$2:$E$5000, 'FY15 DataDump'!$C$2:$C$5000, 'FY15 Individual Analysis'!$A230, 'FY15 DataDump'!$H$2:$H$5000, I$2)</f>
        <v>11</v>
      </c>
      <c r="J230" s="27">
        <f>SUMIFS('FY15 DataDump'!$E$2:$E$5000, 'FY15 DataDump'!$C$2:$C$5000, 'FY15 Individual Analysis'!$A230, 'FY15 DataDump'!$H$2:$H$5000, J$2)</f>
        <v>40</v>
      </c>
      <c r="K230" s="27">
        <f>SUMIFS('FY15 DataDump'!$E$2:$E$5000, 'FY15 DataDump'!$C$2:$C$5000, 'FY15 Individual Analysis'!$A230, 'FY15 DataDump'!$H$2:$H$5000, K$2)</f>
        <v>53</v>
      </c>
      <c r="L230" s="27">
        <f>SUMIFS('FY15 DataDump'!$E$2:$E$5000, 'FY15 DataDump'!$C$2:$C$5000, 'FY15 Individual Analysis'!$A230, 'FY15 DataDump'!$H$2:$H$5000, L$2)</f>
        <v>45</v>
      </c>
      <c r="M230" s="27">
        <f>SUMIFS('FY15 DataDump'!$E$2:$E$5000, 'FY15 DataDump'!$C$2:$C$5000, 'FY15 Individual Analysis'!$A230, 'FY15 DataDump'!$H$2:$H$5000, M$2)</f>
        <v>54</v>
      </c>
      <c r="N230" s="27">
        <f>SUMIFS('FY15 DataDump'!$E$2:$E$5000, 'FY15 DataDump'!$C$2:$C$5000, 'FY15 Individual Analysis'!$A230, 'FY15 DataDump'!$H$2:$H$5000, N$2)</f>
        <v>61</v>
      </c>
      <c r="O230" s="27">
        <f>SUMIFS('FY15 DataDump'!$E$2:$E$5000, 'FY15 DataDump'!$C$2:$C$5000, 'FY15 Individual Analysis'!$A230, 'FY15 DataDump'!$H$2:$H$5000, O$2)</f>
        <v>33</v>
      </c>
      <c r="P230" s="27">
        <f t="shared" si="74"/>
        <v>438</v>
      </c>
      <c r="Q230" s="108">
        <f t="shared" si="61"/>
        <v>2.2735058706281727E-3</v>
      </c>
      <c r="S230" s="20">
        <f t="shared" si="62"/>
        <v>0</v>
      </c>
      <c r="T230" s="21">
        <f t="shared" si="63"/>
        <v>2.4</v>
      </c>
      <c r="U230" s="21">
        <f t="shared" si="64"/>
        <v>22.8</v>
      </c>
      <c r="V230" s="21">
        <f t="shared" si="65"/>
        <v>86.4</v>
      </c>
      <c r="W230" s="21">
        <f t="shared" si="66"/>
        <v>57.6</v>
      </c>
      <c r="X230" s="21">
        <f t="shared" si="67"/>
        <v>13.2</v>
      </c>
      <c r="Y230" s="21">
        <f t="shared" si="68"/>
        <v>48</v>
      </c>
      <c r="Z230" s="21">
        <f t="shared" si="69"/>
        <v>63.6</v>
      </c>
      <c r="AA230" s="21">
        <f t="shared" si="70"/>
        <v>54</v>
      </c>
      <c r="AB230" s="21">
        <f t="shared" si="71"/>
        <v>64.8</v>
      </c>
      <c r="AC230" s="21">
        <f t="shared" si="72"/>
        <v>73.2</v>
      </c>
      <c r="AD230" s="24">
        <f t="shared" si="73"/>
        <v>39.6</v>
      </c>
      <c r="AF230" s="15">
        <f t="shared" si="46"/>
        <v>525.6</v>
      </c>
    </row>
    <row r="231" spans="1:32" x14ac:dyDescent="0.25">
      <c r="A231" s="75">
        <v>26545</v>
      </c>
      <c r="B231" s="75" t="str">
        <f>INDEX('FY15 DataDump'!$A$2:$H$5000, MATCH('FY15 Individual Analysis'!A231, 'FY15 DataDump'!$C$2:$C$5000, 0), MATCH('FY15 DataDump'!$B$1, 'FY15 DataDump'!$A$1:$H$1))</f>
        <v>SWEETS</v>
      </c>
      <c r="C231" s="75" t="str">
        <f>INDEX('FY15 DataDump'!$A$2:$H$5000, MATCH('FY15 Individual Analysis'!A231, 'FY15 DataDump'!$C$2:$C$5000, 0), MATCH('FY15 DataDump'!$D$1, 'FY15 DataDump'!$A$1:$H$1))</f>
        <v>Hi Chew Strawberry</v>
      </c>
      <c r="D231" s="27">
        <f>SUMIFS('FY15 DataDump'!$E$2:$E$5000, 'FY15 DataDump'!$C$2:$C$5000, 'FY15 Individual Analysis'!$A231, 'FY15 DataDump'!$H$2:$H$5000, D$2)</f>
        <v>0</v>
      </c>
      <c r="E231" s="27">
        <f>SUMIFS('FY15 DataDump'!$E$2:$E$5000, 'FY15 DataDump'!$C$2:$C$5000, 'FY15 Individual Analysis'!$A231, 'FY15 DataDump'!$H$2:$H$5000, E$2)</f>
        <v>3</v>
      </c>
      <c r="F231" s="27">
        <f>SUMIFS('FY15 DataDump'!$E$2:$E$5000, 'FY15 DataDump'!$C$2:$C$5000, 'FY15 Individual Analysis'!$A231, 'FY15 DataDump'!$H$2:$H$5000, F$2)</f>
        <v>20</v>
      </c>
      <c r="G231" s="27">
        <f>SUMIFS('FY15 DataDump'!$E$2:$E$5000, 'FY15 DataDump'!$C$2:$C$5000, 'FY15 Individual Analysis'!$A231, 'FY15 DataDump'!$H$2:$H$5000, G$2)</f>
        <v>92</v>
      </c>
      <c r="H231" s="27">
        <f>SUMIFS('FY15 DataDump'!$E$2:$E$5000, 'FY15 DataDump'!$C$2:$C$5000, 'FY15 Individual Analysis'!$A231, 'FY15 DataDump'!$H$2:$H$5000, H$2)</f>
        <v>57</v>
      </c>
      <c r="I231" s="27">
        <f>SUMIFS('FY15 DataDump'!$E$2:$E$5000, 'FY15 DataDump'!$C$2:$C$5000, 'FY15 Individual Analysis'!$A231, 'FY15 DataDump'!$H$2:$H$5000, I$2)</f>
        <v>13</v>
      </c>
      <c r="J231" s="27">
        <f>SUMIFS('FY15 DataDump'!$E$2:$E$5000, 'FY15 DataDump'!$C$2:$C$5000, 'FY15 Individual Analysis'!$A231, 'FY15 DataDump'!$H$2:$H$5000, J$2)</f>
        <v>42</v>
      </c>
      <c r="K231" s="27">
        <f>SUMIFS('FY15 DataDump'!$E$2:$E$5000, 'FY15 DataDump'!$C$2:$C$5000, 'FY15 Individual Analysis'!$A231, 'FY15 DataDump'!$H$2:$H$5000, K$2)</f>
        <v>72</v>
      </c>
      <c r="L231" s="27">
        <f>SUMIFS('FY15 DataDump'!$E$2:$E$5000, 'FY15 DataDump'!$C$2:$C$5000, 'FY15 Individual Analysis'!$A231, 'FY15 DataDump'!$H$2:$H$5000, L$2)</f>
        <v>54</v>
      </c>
      <c r="M231" s="27">
        <f>SUMIFS('FY15 DataDump'!$E$2:$E$5000, 'FY15 DataDump'!$C$2:$C$5000, 'FY15 Individual Analysis'!$A231, 'FY15 DataDump'!$H$2:$H$5000, M$2)</f>
        <v>50</v>
      </c>
      <c r="N231" s="27">
        <f>SUMIFS('FY15 DataDump'!$E$2:$E$5000, 'FY15 DataDump'!$C$2:$C$5000, 'FY15 Individual Analysis'!$A231, 'FY15 DataDump'!$H$2:$H$5000, N$2)</f>
        <v>61</v>
      </c>
      <c r="O231" s="27">
        <f>SUMIFS('FY15 DataDump'!$E$2:$E$5000, 'FY15 DataDump'!$C$2:$C$5000, 'FY15 Individual Analysis'!$A231, 'FY15 DataDump'!$H$2:$H$5000, O$2)</f>
        <v>38</v>
      </c>
      <c r="P231" s="27">
        <f t="shared" si="74"/>
        <v>502</v>
      </c>
      <c r="Q231" s="108">
        <f t="shared" si="61"/>
        <v>2.6057076416788646E-3</v>
      </c>
      <c r="S231" s="20">
        <f t="shared" si="62"/>
        <v>0</v>
      </c>
      <c r="T231" s="21">
        <f t="shared" si="63"/>
        <v>3.5999999999999996</v>
      </c>
      <c r="U231" s="21">
        <f t="shared" si="64"/>
        <v>24</v>
      </c>
      <c r="V231" s="21">
        <f t="shared" si="65"/>
        <v>110.39999999999999</v>
      </c>
      <c r="W231" s="21">
        <f t="shared" si="66"/>
        <v>68.399999999999991</v>
      </c>
      <c r="X231" s="21">
        <f t="shared" si="67"/>
        <v>15.6</v>
      </c>
      <c r="Y231" s="21">
        <f t="shared" si="68"/>
        <v>50.4</v>
      </c>
      <c r="Z231" s="21">
        <f t="shared" si="69"/>
        <v>86.4</v>
      </c>
      <c r="AA231" s="21">
        <f t="shared" si="70"/>
        <v>64.8</v>
      </c>
      <c r="AB231" s="21">
        <f t="shared" si="71"/>
        <v>59.999999999999993</v>
      </c>
      <c r="AC231" s="21">
        <f t="shared" si="72"/>
        <v>73.2</v>
      </c>
      <c r="AD231" s="24">
        <f t="shared" si="73"/>
        <v>45.6</v>
      </c>
      <c r="AF231" s="15">
        <f t="shared" si="46"/>
        <v>602.4</v>
      </c>
    </row>
    <row r="232" spans="1:32" x14ac:dyDescent="0.25">
      <c r="A232" s="75">
        <v>28394</v>
      </c>
      <c r="B232" s="75" t="str">
        <f>INDEX('FY15 DataDump'!$A$2:$H$5000, MATCH('FY15 Individual Analysis'!A232, 'FY15 DataDump'!$C$2:$C$5000, 0), MATCH('FY15 DataDump'!$B$1, 'FY15 DataDump'!$A$1:$H$1))</f>
        <v>DRINKS</v>
      </c>
      <c r="C232" s="75" t="str">
        <f>INDEX('FY15 DataDump'!$A$2:$H$5000, MATCH('FY15 Individual Analysis'!A232, 'FY15 DataDump'!$C$2:$C$5000, 0), MATCH('FY15 DataDump'!$D$1, 'FY15 DataDump'!$A$1:$H$1))</f>
        <v>SMART WATER</v>
      </c>
      <c r="D232" s="27">
        <f>SUMIFS('FY15 DataDump'!$E$2:$E$5000, 'FY15 DataDump'!$C$2:$C$5000, 'FY15 Individual Analysis'!$A232, 'FY15 DataDump'!$H$2:$H$5000, D$2)</f>
        <v>222</v>
      </c>
      <c r="E232" s="27">
        <f>SUMIFS('FY15 DataDump'!$E$2:$E$5000, 'FY15 DataDump'!$C$2:$C$5000, 'FY15 Individual Analysis'!$A232, 'FY15 DataDump'!$H$2:$H$5000, E$2)</f>
        <v>227</v>
      </c>
      <c r="F232" s="27">
        <f>SUMIFS('FY15 DataDump'!$E$2:$E$5000, 'FY15 DataDump'!$C$2:$C$5000, 'FY15 Individual Analysis'!$A232, 'FY15 DataDump'!$H$2:$H$5000, F$2)</f>
        <v>252</v>
      </c>
      <c r="G232" s="27">
        <f>SUMIFS('FY15 DataDump'!$E$2:$E$5000, 'FY15 DataDump'!$C$2:$C$5000, 'FY15 Individual Analysis'!$A232, 'FY15 DataDump'!$H$2:$H$5000, G$2)</f>
        <v>699</v>
      </c>
      <c r="H232" s="27">
        <f>SUMIFS('FY15 DataDump'!$E$2:$E$5000, 'FY15 DataDump'!$C$2:$C$5000, 'FY15 Individual Analysis'!$A232, 'FY15 DataDump'!$H$2:$H$5000, H$2)</f>
        <v>388</v>
      </c>
      <c r="I232" s="27">
        <f>SUMIFS('FY15 DataDump'!$E$2:$E$5000, 'FY15 DataDump'!$C$2:$C$5000, 'FY15 Individual Analysis'!$A232, 'FY15 DataDump'!$H$2:$H$5000, I$2)</f>
        <v>207</v>
      </c>
      <c r="J232" s="27">
        <f>SUMIFS('FY15 DataDump'!$E$2:$E$5000, 'FY15 DataDump'!$C$2:$C$5000, 'FY15 Individual Analysis'!$A232, 'FY15 DataDump'!$H$2:$H$5000, J$2)</f>
        <v>480</v>
      </c>
      <c r="K232" s="27">
        <f>SUMIFS('FY15 DataDump'!$E$2:$E$5000, 'FY15 DataDump'!$C$2:$C$5000, 'FY15 Individual Analysis'!$A232, 'FY15 DataDump'!$H$2:$H$5000, K$2)</f>
        <v>413</v>
      </c>
      <c r="L232" s="27">
        <f>SUMIFS('FY15 DataDump'!$E$2:$E$5000, 'FY15 DataDump'!$C$2:$C$5000, 'FY15 Individual Analysis'!$A232, 'FY15 DataDump'!$H$2:$H$5000, L$2)</f>
        <v>442</v>
      </c>
      <c r="M232" s="27">
        <f>SUMIFS('FY15 DataDump'!$E$2:$E$5000, 'FY15 DataDump'!$C$2:$C$5000, 'FY15 Individual Analysis'!$A232, 'FY15 DataDump'!$H$2:$H$5000, M$2)</f>
        <v>554</v>
      </c>
      <c r="N232" s="27">
        <f>SUMIFS('FY15 DataDump'!$E$2:$E$5000, 'FY15 DataDump'!$C$2:$C$5000, 'FY15 Individual Analysis'!$A232, 'FY15 DataDump'!$H$2:$H$5000, N$2)</f>
        <v>504</v>
      </c>
      <c r="O232" s="27">
        <f>SUMIFS('FY15 DataDump'!$E$2:$E$5000, 'FY15 DataDump'!$C$2:$C$5000, 'FY15 Individual Analysis'!$A232, 'FY15 DataDump'!$H$2:$H$5000, O$2)</f>
        <v>436</v>
      </c>
      <c r="P232" s="27">
        <f t="shared" si="74"/>
        <v>4824</v>
      </c>
      <c r="Q232" s="108">
        <f t="shared" si="61"/>
        <v>2.5039708492945904E-2</v>
      </c>
      <c r="S232" s="20">
        <f t="shared" si="62"/>
        <v>266.39999999999998</v>
      </c>
      <c r="T232" s="21">
        <f t="shared" si="63"/>
        <v>272.40000000000003</v>
      </c>
      <c r="U232" s="21">
        <f t="shared" si="64"/>
        <v>302.39999999999998</v>
      </c>
      <c r="V232" s="21">
        <f t="shared" si="65"/>
        <v>838.8</v>
      </c>
      <c r="W232" s="21">
        <f t="shared" si="66"/>
        <v>465.59999999999997</v>
      </c>
      <c r="X232" s="21">
        <f t="shared" si="67"/>
        <v>248.4</v>
      </c>
      <c r="Y232" s="21">
        <f t="shared" si="68"/>
        <v>576</v>
      </c>
      <c r="Z232" s="21">
        <f t="shared" si="69"/>
        <v>495.6</v>
      </c>
      <c r="AA232" s="21">
        <f t="shared" si="70"/>
        <v>530.4</v>
      </c>
      <c r="AB232" s="21">
        <f t="shared" si="71"/>
        <v>664.80000000000007</v>
      </c>
      <c r="AC232" s="21">
        <f t="shared" si="72"/>
        <v>604.79999999999995</v>
      </c>
      <c r="AD232" s="24">
        <f t="shared" si="73"/>
        <v>523.20000000000005</v>
      </c>
      <c r="AF232" s="15">
        <f t="shared" si="46"/>
        <v>5788.8</v>
      </c>
    </row>
    <row r="233" spans="1:32" x14ac:dyDescent="0.25">
      <c r="A233" s="75">
        <v>29930</v>
      </c>
      <c r="B233" s="75" t="str">
        <f>INDEX('FY15 DataDump'!$A$2:$H$5000, MATCH('FY15 Individual Analysis'!A233, 'FY15 DataDump'!$C$2:$C$5000, 0), MATCH('FY15 DataDump'!$B$1, 'FY15 DataDump'!$A$1:$H$1))</f>
        <v>DRINKS</v>
      </c>
      <c r="C233" s="75" t="str">
        <f>INDEX('FY15 DataDump'!$A$2:$H$5000, MATCH('FY15 Individual Analysis'!A233, 'FY15 DataDump'!$C$2:$C$5000, 0), MATCH('FY15 DataDump'!$D$1, 'FY15 DataDump'!$A$1:$H$1))</f>
        <v>HONEST CRAN LEMONADE</v>
      </c>
      <c r="D233" s="27">
        <f>SUMIFS('FY15 DataDump'!$E$2:$E$5000, 'FY15 DataDump'!$C$2:$C$5000, 'FY15 Individual Analysis'!$A233, 'FY15 DataDump'!$H$2:$H$5000, D$2)</f>
        <v>28</v>
      </c>
      <c r="E233" s="27">
        <f>SUMIFS('FY15 DataDump'!$E$2:$E$5000, 'FY15 DataDump'!$C$2:$C$5000, 'FY15 Individual Analysis'!$A233, 'FY15 DataDump'!$H$2:$H$5000, E$2)</f>
        <v>13</v>
      </c>
      <c r="F233" s="27">
        <f>SUMIFS('FY15 DataDump'!$E$2:$E$5000, 'FY15 DataDump'!$C$2:$C$5000, 'FY15 Individual Analysis'!$A233, 'FY15 DataDump'!$H$2:$H$5000, F$2)</f>
        <v>17</v>
      </c>
      <c r="G233" s="27">
        <f>SUMIFS('FY15 DataDump'!$E$2:$E$5000, 'FY15 DataDump'!$C$2:$C$5000, 'FY15 Individual Analysis'!$A233, 'FY15 DataDump'!$H$2:$H$5000, G$2)</f>
        <v>50</v>
      </c>
      <c r="H233" s="27">
        <f>SUMIFS('FY15 DataDump'!$E$2:$E$5000, 'FY15 DataDump'!$C$2:$C$5000, 'FY15 Individual Analysis'!$A233, 'FY15 DataDump'!$H$2:$H$5000, H$2)</f>
        <v>25</v>
      </c>
      <c r="I233" s="27">
        <f>SUMIFS('FY15 DataDump'!$E$2:$E$5000, 'FY15 DataDump'!$C$2:$C$5000, 'FY15 Individual Analysis'!$A233, 'FY15 DataDump'!$H$2:$H$5000, I$2)</f>
        <v>10</v>
      </c>
      <c r="J233" s="27">
        <f>SUMIFS('FY15 DataDump'!$E$2:$E$5000, 'FY15 DataDump'!$C$2:$C$5000, 'FY15 Individual Analysis'!$A233, 'FY15 DataDump'!$H$2:$H$5000, J$2)</f>
        <v>30</v>
      </c>
      <c r="K233" s="27">
        <f>SUMIFS('FY15 DataDump'!$E$2:$E$5000, 'FY15 DataDump'!$C$2:$C$5000, 'FY15 Individual Analysis'!$A233, 'FY15 DataDump'!$H$2:$H$5000, K$2)</f>
        <v>33</v>
      </c>
      <c r="L233" s="27">
        <f>SUMIFS('FY15 DataDump'!$E$2:$E$5000, 'FY15 DataDump'!$C$2:$C$5000, 'FY15 Individual Analysis'!$A233, 'FY15 DataDump'!$H$2:$H$5000, L$2)</f>
        <v>11</v>
      </c>
      <c r="M233" s="27">
        <f>SUMIFS('FY15 DataDump'!$E$2:$E$5000, 'FY15 DataDump'!$C$2:$C$5000, 'FY15 Individual Analysis'!$A233, 'FY15 DataDump'!$H$2:$H$5000, M$2)</f>
        <v>0</v>
      </c>
      <c r="N233" s="27">
        <f>SUMIFS('FY15 DataDump'!$E$2:$E$5000, 'FY15 DataDump'!$C$2:$C$5000, 'FY15 Individual Analysis'!$A233, 'FY15 DataDump'!$H$2:$H$5000, N$2)</f>
        <v>0</v>
      </c>
      <c r="O233" s="27">
        <f>SUMIFS('FY15 DataDump'!$E$2:$E$5000, 'FY15 DataDump'!$C$2:$C$5000, 'FY15 Individual Analysis'!$A233, 'FY15 DataDump'!$H$2:$H$5000, O$2)</f>
        <v>0</v>
      </c>
      <c r="P233" s="27">
        <f t="shared" si="74"/>
        <v>217</v>
      </c>
      <c r="Q233" s="108">
        <f t="shared" si="61"/>
        <v>1.1263716299687522E-3</v>
      </c>
      <c r="S233" s="20">
        <f t="shared" si="62"/>
        <v>33.599999999999994</v>
      </c>
      <c r="T233" s="21">
        <f t="shared" si="63"/>
        <v>15.599999999999998</v>
      </c>
      <c r="U233" s="21">
        <f t="shared" si="64"/>
        <v>20.399999999999995</v>
      </c>
      <c r="V233" s="21">
        <f t="shared" si="65"/>
        <v>59.999999999999993</v>
      </c>
      <c r="W233" s="21">
        <f t="shared" si="66"/>
        <v>29.999999999999996</v>
      </c>
      <c r="X233" s="21">
        <f t="shared" si="67"/>
        <v>12</v>
      </c>
      <c r="Y233" s="21">
        <f t="shared" si="68"/>
        <v>36</v>
      </c>
      <c r="Z233" s="21">
        <f t="shared" si="69"/>
        <v>39.6</v>
      </c>
      <c r="AA233" s="21">
        <f t="shared" si="70"/>
        <v>13.2</v>
      </c>
      <c r="AB233" s="21">
        <f t="shared" si="71"/>
        <v>0</v>
      </c>
      <c r="AC233" s="21">
        <f t="shared" si="72"/>
        <v>0</v>
      </c>
      <c r="AD233" s="24">
        <f t="shared" si="73"/>
        <v>0</v>
      </c>
      <c r="AF233" s="15">
        <f t="shared" si="46"/>
        <v>260.39999999999998</v>
      </c>
    </row>
    <row r="234" spans="1:32" x14ac:dyDescent="0.25">
      <c r="A234" s="75">
        <v>32198</v>
      </c>
      <c r="B234" s="75" t="str">
        <f>INDEX('FY15 DataDump'!$A$2:$H$5000, MATCH('FY15 Individual Analysis'!A234, 'FY15 DataDump'!$C$2:$C$5000, 0), MATCH('FY15 DataDump'!$B$1, 'FY15 DataDump'!$A$1:$H$1))</f>
        <v>BOXED GOODS</v>
      </c>
      <c r="C234" s="75" t="str">
        <f>INDEX('FY15 DataDump'!$A$2:$H$5000, MATCH('FY15 Individual Analysis'!A234, 'FY15 DataDump'!$C$2:$C$5000, 0), MATCH('FY15 DataDump'!$D$1, 'FY15 DataDump'!$A$1:$H$1))</f>
        <v>LAYS SALT VINEGAR</v>
      </c>
      <c r="D234" s="27">
        <f>SUMIFS('FY15 DataDump'!$E$2:$E$5000, 'FY15 DataDump'!$C$2:$C$5000, 'FY15 Individual Analysis'!$A234, 'FY15 DataDump'!$H$2:$H$5000, D$2)</f>
        <v>19</v>
      </c>
      <c r="E234" s="27">
        <f>SUMIFS('FY15 DataDump'!$E$2:$E$5000, 'FY15 DataDump'!$C$2:$C$5000, 'FY15 Individual Analysis'!$A234, 'FY15 DataDump'!$H$2:$H$5000, E$2)</f>
        <v>32</v>
      </c>
      <c r="F234" s="27">
        <f>SUMIFS('FY15 DataDump'!$E$2:$E$5000, 'FY15 DataDump'!$C$2:$C$5000, 'FY15 Individual Analysis'!$A234, 'FY15 DataDump'!$H$2:$H$5000, F$2)</f>
        <v>39</v>
      </c>
      <c r="G234" s="27">
        <f>SUMIFS('FY15 DataDump'!$E$2:$E$5000, 'FY15 DataDump'!$C$2:$C$5000, 'FY15 Individual Analysis'!$A234, 'FY15 DataDump'!$H$2:$H$5000, G$2)</f>
        <v>92</v>
      </c>
      <c r="H234" s="27">
        <f>SUMIFS('FY15 DataDump'!$E$2:$E$5000, 'FY15 DataDump'!$C$2:$C$5000, 'FY15 Individual Analysis'!$A234, 'FY15 DataDump'!$H$2:$H$5000, H$2)</f>
        <v>99</v>
      </c>
      <c r="I234" s="27">
        <f>SUMIFS('FY15 DataDump'!$E$2:$E$5000, 'FY15 DataDump'!$C$2:$C$5000, 'FY15 Individual Analysis'!$A234, 'FY15 DataDump'!$H$2:$H$5000, I$2)</f>
        <v>23</v>
      </c>
      <c r="J234" s="27">
        <f>SUMIFS('FY15 DataDump'!$E$2:$E$5000, 'FY15 DataDump'!$C$2:$C$5000, 'FY15 Individual Analysis'!$A234, 'FY15 DataDump'!$H$2:$H$5000, J$2)</f>
        <v>44</v>
      </c>
      <c r="K234" s="27">
        <f>SUMIFS('FY15 DataDump'!$E$2:$E$5000, 'FY15 DataDump'!$C$2:$C$5000, 'FY15 Individual Analysis'!$A234, 'FY15 DataDump'!$H$2:$H$5000, K$2)</f>
        <v>82</v>
      </c>
      <c r="L234" s="27">
        <f>SUMIFS('FY15 DataDump'!$E$2:$E$5000, 'FY15 DataDump'!$C$2:$C$5000, 'FY15 Individual Analysis'!$A234, 'FY15 DataDump'!$H$2:$H$5000, L$2)</f>
        <v>65</v>
      </c>
      <c r="M234" s="27">
        <f>SUMIFS('FY15 DataDump'!$E$2:$E$5000, 'FY15 DataDump'!$C$2:$C$5000, 'FY15 Individual Analysis'!$A234, 'FY15 DataDump'!$H$2:$H$5000, M$2)</f>
        <v>86</v>
      </c>
      <c r="N234" s="27">
        <f>SUMIFS('FY15 DataDump'!$E$2:$E$5000, 'FY15 DataDump'!$C$2:$C$5000, 'FY15 Individual Analysis'!$A234, 'FY15 DataDump'!$H$2:$H$5000, N$2)</f>
        <v>54</v>
      </c>
      <c r="O234" s="27">
        <f>SUMIFS('FY15 DataDump'!$E$2:$E$5000, 'FY15 DataDump'!$C$2:$C$5000, 'FY15 Individual Analysis'!$A234, 'FY15 DataDump'!$H$2:$H$5000, O$2)</f>
        <v>80</v>
      </c>
      <c r="P234" s="27">
        <f t="shared" si="74"/>
        <v>715</v>
      </c>
      <c r="Q234" s="108">
        <f t="shared" si="61"/>
        <v>3.7113166609569486E-3</v>
      </c>
      <c r="S234" s="20">
        <f t="shared" si="62"/>
        <v>22.8</v>
      </c>
      <c r="T234" s="21">
        <f t="shared" si="63"/>
        <v>38.4</v>
      </c>
      <c r="U234" s="21">
        <f t="shared" si="64"/>
        <v>46.8</v>
      </c>
      <c r="V234" s="21">
        <f t="shared" si="65"/>
        <v>110.39999999999999</v>
      </c>
      <c r="W234" s="21">
        <f t="shared" si="66"/>
        <v>118.80000000000001</v>
      </c>
      <c r="X234" s="21">
        <f t="shared" si="67"/>
        <v>27.599999999999998</v>
      </c>
      <c r="Y234" s="21">
        <f t="shared" si="68"/>
        <v>52.800000000000004</v>
      </c>
      <c r="Z234" s="21">
        <f t="shared" si="69"/>
        <v>98.4</v>
      </c>
      <c r="AA234" s="21">
        <f t="shared" si="70"/>
        <v>78</v>
      </c>
      <c r="AB234" s="21">
        <f t="shared" si="71"/>
        <v>103.2</v>
      </c>
      <c r="AC234" s="21">
        <f t="shared" si="72"/>
        <v>64.8</v>
      </c>
      <c r="AD234" s="24">
        <f t="shared" si="73"/>
        <v>96</v>
      </c>
      <c r="AF234" s="15">
        <f t="shared" si="46"/>
        <v>858</v>
      </c>
    </row>
    <row r="235" spans="1:32" x14ac:dyDescent="0.25">
      <c r="A235" s="75">
        <v>34554</v>
      </c>
      <c r="B235" s="75" t="str">
        <f>INDEX('FY15 DataDump'!$A$2:$H$5000, MATCH('FY15 Individual Analysis'!A235, 'FY15 DataDump'!$C$2:$C$5000, 0), MATCH('FY15 DataDump'!$B$1, 'FY15 DataDump'!$A$1:$H$1))</f>
        <v>DRINKS</v>
      </c>
      <c r="C235" s="75" t="str">
        <f>INDEX('FY15 DataDump'!$A$2:$H$5000, MATCH('FY15 Individual Analysis'!A235, 'FY15 DataDump'!$C$2:$C$5000, 0), MATCH('FY15 DataDump'!$D$1, 'FY15 DataDump'!$A$1:$H$1))</f>
        <v>ODWALLA D STRAWBERY C</v>
      </c>
      <c r="D235" s="27">
        <f>SUMIFS('FY15 DataDump'!$E$2:$E$5000, 'FY15 DataDump'!$C$2:$C$5000, 'FY15 Individual Analysis'!$A235, 'FY15 DataDump'!$H$2:$H$5000, D$2)</f>
        <v>13</v>
      </c>
      <c r="E235" s="27">
        <f>SUMIFS('FY15 DataDump'!$E$2:$E$5000, 'FY15 DataDump'!$C$2:$C$5000, 'FY15 Individual Analysis'!$A235, 'FY15 DataDump'!$H$2:$H$5000, E$2)</f>
        <v>14</v>
      </c>
      <c r="F235" s="27">
        <f>SUMIFS('FY15 DataDump'!$E$2:$E$5000, 'FY15 DataDump'!$C$2:$C$5000, 'FY15 Individual Analysis'!$A235, 'FY15 DataDump'!$H$2:$H$5000, F$2)</f>
        <v>7</v>
      </c>
      <c r="G235" s="27">
        <f>SUMIFS('FY15 DataDump'!$E$2:$E$5000, 'FY15 DataDump'!$C$2:$C$5000, 'FY15 Individual Analysis'!$A235, 'FY15 DataDump'!$H$2:$H$5000, G$2)</f>
        <v>0</v>
      </c>
      <c r="H235" s="27">
        <f>SUMIFS('FY15 DataDump'!$E$2:$E$5000, 'FY15 DataDump'!$C$2:$C$5000, 'FY15 Individual Analysis'!$A235, 'FY15 DataDump'!$H$2:$H$5000, H$2)</f>
        <v>0</v>
      </c>
      <c r="I235" s="27">
        <f>SUMIFS('FY15 DataDump'!$E$2:$E$5000, 'FY15 DataDump'!$C$2:$C$5000, 'FY15 Individual Analysis'!$A235, 'FY15 DataDump'!$H$2:$H$5000, I$2)</f>
        <v>0</v>
      </c>
      <c r="J235" s="27">
        <f>SUMIFS('FY15 DataDump'!$E$2:$E$5000, 'FY15 DataDump'!$C$2:$C$5000, 'FY15 Individual Analysis'!$A235, 'FY15 DataDump'!$H$2:$H$5000, J$2)</f>
        <v>0</v>
      </c>
      <c r="K235" s="27">
        <f>SUMIFS('FY15 DataDump'!$E$2:$E$5000, 'FY15 DataDump'!$C$2:$C$5000, 'FY15 Individual Analysis'!$A235, 'FY15 DataDump'!$H$2:$H$5000, K$2)</f>
        <v>0</v>
      </c>
      <c r="L235" s="27">
        <f>SUMIFS('FY15 DataDump'!$E$2:$E$5000, 'FY15 DataDump'!$C$2:$C$5000, 'FY15 Individual Analysis'!$A235, 'FY15 DataDump'!$H$2:$H$5000, L$2)</f>
        <v>0</v>
      </c>
      <c r="M235" s="27">
        <f>SUMIFS('FY15 DataDump'!$E$2:$E$5000, 'FY15 DataDump'!$C$2:$C$5000, 'FY15 Individual Analysis'!$A235, 'FY15 DataDump'!$H$2:$H$5000, M$2)</f>
        <v>0</v>
      </c>
      <c r="N235" s="27">
        <f>SUMIFS('FY15 DataDump'!$E$2:$E$5000, 'FY15 DataDump'!$C$2:$C$5000, 'FY15 Individual Analysis'!$A235, 'FY15 DataDump'!$H$2:$H$5000, N$2)</f>
        <v>0</v>
      </c>
      <c r="O235" s="27">
        <f>SUMIFS('FY15 DataDump'!$E$2:$E$5000, 'FY15 DataDump'!$C$2:$C$5000, 'FY15 Individual Analysis'!$A235, 'FY15 DataDump'!$H$2:$H$5000, O$2)</f>
        <v>0</v>
      </c>
      <c r="P235" s="27">
        <f t="shared" si="74"/>
        <v>34</v>
      </c>
      <c r="Q235" s="108">
        <f t="shared" si="61"/>
        <v>1.7648219087068007E-4</v>
      </c>
      <c r="S235" s="20">
        <f t="shared" si="62"/>
        <v>15.599999999999998</v>
      </c>
      <c r="T235" s="21">
        <f t="shared" si="63"/>
        <v>16.799999999999997</v>
      </c>
      <c r="U235" s="21">
        <f t="shared" si="64"/>
        <v>8.3999999999999986</v>
      </c>
      <c r="V235" s="21">
        <f t="shared" si="65"/>
        <v>0</v>
      </c>
      <c r="W235" s="21">
        <f t="shared" si="66"/>
        <v>0</v>
      </c>
      <c r="X235" s="21">
        <f t="shared" si="67"/>
        <v>0</v>
      </c>
      <c r="Y235" s="21">
        <f t="shared" si="68"/>
        <v>0</v>
      </c>
      <c r="Z235" s="21">
        <f t="shared" si="69"/>
        <v>0</v>
      </c>
      <c r="AA235" s="21">
        <f t="shared" si="70"/>
        <v>0</v>
      </c>
      <c r="AB235" s="21">
        <f t="shared" si="71"/>
        <v>0</v>
      </c>
      <c r="AC235" s="21">
        <f t="shared" si="72"/>
        <v>0</v>
      </c>
      <c r="AD235" s="24">
        <f t="shared" si="73"/>
        <v>0</v>
      </c>
      <c r="AF235" s="15">
        <f t="shared" si="46"/>
        <v>40.799999999999997</v>
      </c>
    </row>
    <row r="236" spans="1:32" x14ac:dyDescent="0.25">
      <c r="A236" s="75">
        <v>35324</v>
      </c>
      <c r="B236" s="75" t="str">
        <f>INDEX('FY15 DataDump'!$A$2:$H$5000, MATCH('FY15 Individual Analysis'!A236, 'FY15 DataDump'!$C$2:$C$5000, 0), MATCH('FY15 DataDump'!$B$1, 'FY15 DataDump'!$A$1:$H$1))</f>
        <v>DRINKS</v>
      </c>
      <c r="C236" s="75" t="str">
        <f>INDEX('FY15 DataDump'!$A$2:$H$5000, MATCH('FY15 Individual Analysis'!A236, 'FY15 DataDump'!$C$2:$C$5000, 0), MATCH('FY15 DataDump'!$D$1, 'FY15 DataDump'!$A$1:$H$1))</f>
        <v>FULL THROTTLE AGAVE</v>
      </c>
      <c r="D236" s="27">
        <f>SUMIFS('FY15 DataDump'!$E$2:$E$5000, 'FY15 DataDump'!$C$2:$C$5000, 'FY15 Individual Analysis'!$A236, 'FY15 DataDump'!$H$2:$H$5000, D$2)</f>
        <v>43</v>
      </c>
      <c r="E236" s="27">
        <f>SUMIFS('FY15 DataDump'!$E$2:$E$5000, 'FY15 DataDump'!$C$2:$C$5000, 'FY15 Individual Analysis'!$A236, 'FY15 DataDump'!$H$2:$H$5000, E$2)</f>
        <v>27</v>
      </c>
      <c r="F236" s="27">
        <f>SUMIFS('FY15 DataDump'!$E$2:$E$5000, 'FY15 DataDump'!$C$2:$C$5000, 'FY15 Individual Analysis'!$A236, 'FY15 DataDump'!$H$2:$H$5000, F$2)</f>
        <v>22</v>
      </c>
      <c r="G236" s="27">
        <f>SUMIFS('FY15 DataDump'!$E$2:$E$5000, 'FY15 DataDump'!$C$2:$C$5000, 'FY15 Individual Analysis'!$A236, 'FY15 DataDump'!$H$2:$H$5000, G$2)</f>
        <v>74</v>
      </c>
      <c r="H236" s="27">
        <f>SUMIFS('FY15 DataDump'!$E$2:$E$5000, 'FY15 DataDump'!$C$2:$C$5000, 'FY15 Individual Analysis'!$A236, 'FY15 DataDump'!$H$2:$H$5000, H$2)</f>
        <v>28</v>
      </c>
      <c r="I236" s="27">
        <f>SUMIFS('FY15 DataDump'!$E$2:$E$5000, 'FY15 DataDump'!$C$2:$C$5000, 'FY15 Individual Analysis'!$A236, 'FY15 DataDump'!$H$2:$H$5000, I$2)</f>
        <v>26</v>
      </c>
      <c r="J236" s="27">
        <f>SUMIFS('FY15 DataDump'!$E$2:$E$5000, 'FY15 DataDump'!$C$2:$C$5000, 'FY15 Individual Analysis'!$A236, 'FY15 DataDump'!$H$2:$H$5000, J$2)</f>
        <v>48</v>
      </c>
      <c r="K236" s="27">
        <f>SUMIFS('FY15 DataDump'!$E$2:$E$5000, 'FY15 DataDump'!$C$2:$C$5000, 'FY15 Individual Analysis'!$A236, 'FY15 DataDump'!$H$2:$H$5000, K$2)</f>
        <v>24</v>
      </c>
      <c r="L236" s="27">
        <f>SUMIFS('FY15 DataDump'!$E$2:$E$5000, 'FY15 DataDump'!$C$2:$C$5000, 'FY15 Individual Analysis'!$A236, 'FY15 DataDump'!$H$2:$H$5000, L$2)</f>
        <v>36</v>
      </c>
      <c r="M236" s="27">
        <f>SUMIFS('FY15 DataDump'!$E$2:$E$5000, 'FY15 DataDump'!$C$2:$C$5000, 'FY15 Individual Analysis'!$A236, 'FY15 DataDump'!$H$2:$H$5000, M$2)</f>
        <v>59</v>
      </c>
      <c r="N236" s="27">
        <f>SUMIFS('FY15 DataDump'!$E$2:$E$5000, 'FY15 DataDump'!$C$2:$C$5000, 'FY15 Individual Analysis'!$A236, 'FY15 DataDump'!$H$2:$H$5000, N$2)</f>
        <v>57</v>
      </c>
      <c r="O236" s="27">
        <f>SUMIFS('FY15 DataDump'!$E$2:$E$5000, 'FY15 DataDump'!$C$2:$C$5000, 'FY15 Individual Analysis'!$A236, 'FY15 DataDump'!$H$2:$H$5000, O$2)</f>
        <v>39</v>
      </c>
      <c r="P236" s="27">
        <f t="shared" si="74"/>
        <v>483</v>
      </c>
      <c r="Q236" s="108">
        <f t="shared" si="61"/>
        <v>2.5070852408981903E-3</v>
      </c>
      <c r="S236" s="20">
        <f t="shared" si="62"/>
        <v>51.6</v>
      </c>
      <c r="T236" s="21">
        <f t="shared" si="63"/>
        <v>32.4</v>
      </c>
      <c r="U236" s="21">
        <f t="shared" si="64"/>
        <v>26.4</v>
      </c>
      <c r="V236" s="21">
        <f t="shared" si="65"/>
        <v>88.800000000000011</v>
      </c>
      <c r="W236" s="21">
        <f t="shared" si="66"/>
        <v>33.6</v>
      </c>
      <c r="X236" s="21">
        <f t="shared" si="67"/>
        <v>31.200000000000003</v>
      </c>
      <c r="Y236" s="21">
        <f t="shared" si="68"/>
        <v>57.6</v>
      </c>
      <c r="Z236" s="21">
        <f t="shared" si="69"/>
        <v>28.8</v>
      </c>
      <c r="AA236" s="21">
        <f t="shared" si="70"/>
        <v>43.2</v>
      </c>
      <c r="AB236" s="21">
        <f t="shared" si="71"/>
        <v>70.8</v>
      </c>
      <c r="AC236" s="21">
        <f t="shared" si="72"/>
        <v>68.400000000000006</v>
      </c>
      <c r="AD236" s="24">
        <f t="shared" si="73"/>
        <v>46.800000000000004</v>
      </c>
      <c r="AF236" s="15">
        <f t="shared" si="46"/>
        <v>579.6</v>
      </c>
    </row>
    <row r="237" spans="1:32" x14ac:dyDescent="0.25">
      <c r="A237" s="75">
        <v>35844</v>
      </c>
      <c r="B237" s="75" t="str">
        <f>INDEX('FY15 DataDump'!$A$2:$H$5000, MATCH('FY15 Individual Analysis'!A237, 'FY15 DataDump'!$C$2:$C$5000, 0), MATCH('FY15 DataDump'!$B$1, 'FY15 DataDump'!$A$1:$H$1))</f>
        <v>DRINKS</v>
      </c>
      <c r="C237" s="75" t="str">
        <f>INDEX('FY15 DataDump'!$A$2:$H$5000, MATCH('FY15 Individual Analysis'!A237, 'FY15 DataDump'!$C$2:$C$5000, 0), MATCH('FY15 DataDump'!$D$1, 'FY15 DataDump'!$A$1:$H$1))</f>
        <v>Odwalla D Original Superf</v>
      </c>
      <c r="D237" s="27">
        <f>SUMIFS('FY15 DataDump'!$E$2:$E$5000, 'FY15 DataDump'!$C$2:$C$5000, 'FY15 Individual Analysis'!$A237, 'FY15 DataDump'!$H$2:$H$5000, D$2)</f>
        <v>25</v>
      </c>
      <c r="E237" s="27">
        <f>SUMIFS('FY15 DataDump'!$E$2:$E$5000, 'FY15 DataDump'!$C$2:$C$5000, 'FY15 Individual Analysis'!$A237, 'FY15 DataDump'!$H$2:$H$5000, E$2)</f>
        <v>26</v>
      </c>
      <c r="F237" s="27">
        <f>SUMIFS('FY15 DataDump'!$E$2:$E$5000, 'FY15 DataDump'!$C$2:$C$5000, 'FY15 Individual Analysis'!$A237, 'FY15 DataDump'!$H$2:$H$5000, F$2)</f>
        <v>14</v>
      </c>
      <c r="G237" s="27">
        <f>SUMIFS('FY15 DataDump'!$E$2:$E$5000, 'FY15 DataDump'!$C$2:$C$5000, 'FY15 Individual Analysis'!$A237, 'FY15 DataDump'!$H$2:$H$5000, G$2)</f>
        <v>0</v>
      </c>
      <c r="H237" s="27">
        <f>SUMIFS('FY15 DataDump'!$E$2:$E$5000, 'FY15 DataDump'!$C$2:$C$5000, 'FY15 Individual Analysis'!$A237, 'FY15 DataDump'!$H$2:$H$5000, H$2)</f>
        <v>0</v>
      </c>
      <c r="I237" s="27">
        <f>SUMIFS('FY15 DataDump'!$E$2:$E$5000, 'FY15 DataDump'!$C$2:$C$5000, 'FY15 Individual Analysis'!$A237, 'FY15 DataDump'!$H$2:$H$5000, I$2)</f>
        <v>0</v>
      </c>
      <c r="J237" s="27">
        <f>SUMIFS('FY15 DataDump'!$E$2:$E$5000, 'FY15 DataDump'!$C$2:$C$5000, 'FY15 Individual Analysis'!$A237, 'FY15 DataDump'!$H$2:$H$5000, J$2)</f>
        <v>0</v>
      </c>
      <c r="K237" s="27">
        <f>SUMIFS('FY15 DataDump'!$E$2:$E$5000, 'FY15 DataDump'!$C$2:$C$5000, 'FY15 Individual Analysis'!$A237, 'FY15 DataDump'!$H$2:$H$5000, K$2)</f>
        <v>0</v>
      </c>
      <c r="L237" s="27">
        <f>SUMIFS('FY15 DataDump'!$E$2:$E$5000, 'FY15 DataDump'!$C$2:$C$5000, 'FY15 Individual Analysis'!$A237, 'FY15 DataDump'!$H$2:$H$5000, L$2)</f>
        <v>0</v>
      </c>
      <c r="M237" s="27">
        <f>SUMIFS('FY15 DataDump'!$E$2:$E$5000, 'FY15 DataDump'!$C$2:$C$5000, 'FY15 Individual Analysis'!$A237, 'FY15 DataDump'!$H$2:$H$5000, M$2)</f>
        <v>0</v>
      </c>
      <c r="N237" s="27">
        <f>SUMIFS('FY15 DataDump'!$E$2:$E$5000, 'FY15 DataDump'!$C$2:$C$5000, 'FY15 Individual Analysis'!$A237, 'FY15 DataDump'!$H$2:$H$5000, N$2)</f>
        <v>0</v>
      </c>
      <c r="O237" s="27">
        <f>SUMIFS('FY15 DataDump'!$E$2:$E$5000, 'FY15 DataDump'!$C$2:$C$5000, 'FY15 Individual Analysis'!$A237, 'FY15 DataDump'!$H$2:$H$5000, O$2)</f>
        <v>0</v>
      </c>
      <c r="P237" s="27">
        <f t="shared" si="74"/>
        <v>65</v>
      </c>
      <c r="Q237" s="108">
        <f t="shared" si="61"/>
        <v>3.3739242372335897E-4</v>
      </c>
      <c r="S237" s="20">
        <f t="shared" si="62"/>
        <v>30</v>
      </c>
      <c r="T237" s="21">
        <f t="shared" si="63"/>
        <v>31.200000000000003</v>
      </c>
      <c r="U237" s="21">
        <f t="shared" si="64"/>
        <v>16.8</v>
      </c>
      <c r="V237" s="21">
        <f t="shared" si="65"/>
        <v>0</v>
      </c>
      <c r="W237" s="21">
        <f t="shared" si="66"/>
        <v>0</v>
      </c>
      <c r="X237" s="21">
        <f t="shared" si="67"/>
        <v>0</v>
      </c>
      <c r="Y237" s="21">
        <f t="shared" si="68"/>
        <v>0</v>
      </c>
      <c r="Z237" s="21">
        <f t="shared" si="69"/>
        <v>0</v>
      </c>
      <c r="AA237" s="21">
        <f t="shared" si="70"/>
        <v>0</v>
      </c>
      <c r="AB237" s="21">
        <f t="shared" si="71"/>
        <v>0</v>
      </c>
      <c r="AC237" s="21">
        <f t="shared" si="72"/>
        <v>0</v>
      </c>
      <c r="AD237" s="24">
        <f t="shared" si="73"/>
        <v>0</v>
      </c>
      <c r="AF237" s="15">
        <f t="shared" si="46"/>
        <v>78</v>
      </c>
    </row>
    <row r="238" spans="1:32" x14ac:dyDescent="0.25">
      <c r="A238" s="75">
        <v>36323</v>
      </c>
      <c r="B238" s="75" t="str">
        <f>INDEX('FY15 DataDump'!$A$2:$H$5000, MATCH('FY15 Individual Analysis'!A238, 'FY15 DataDump'!$C$2:$C$5000, 0), MATCH('FY15 DataDump'!$B$1, 'FY15 DataDump'!$A$1:$H$1))</f>
        <v>DRINKS</v>
      </c>
      <c r="C238" s="75" t="str">
        <f>INDEX('FY15 DataDump'!$A$2:$H$5000, MATCH('FY15 Individual Analysis'!A238, 'FY15 DataDump'!$C$2:$C$5000, 0), MATCH('FY15 DataDump'!$D$1, 'FY15 DataDump'!$A$1:$H$1))</f>
        <v>VITAMIN WATER FRUIT PUNCH</v>
      </c>
      <c r="D238" s="27">
        <f>SUMIFS('FY15 DataDump'!$E$2:$E$5000, 'FY15 DataDump'!$C$2:$C$5000, 'FY15 Individual Analysis'!$A238, 'FY15 DataDump'!$H$2:$H$5000, D$2)</f>
        <v>20</v>
      </c>
      <c r="E238" s="27">
        <f>SUMIFS('FY15 DataDump'!$E$2:$E$5000, 'FY15 DataDump'!$C$2:$C$5000, 'FY15 Individual Analysis'!$A238, 'FY15 DataDump'!$H$2:$H$5000, E$2)</f>
        <v>22</v>
      </c>
      <c r="F238" s="27">
        <f>SUMIFS('FY15 DataDump'!$E$2:$E$5000, 'FY15 DataDump'!$C$2:$C$5000, 'FY15 Individual Analysis'!$A238, 'FY15 DataDump'!$H$2:$H$5000, F$2)</f>
        <v>6</v>
      </c>
      <c r="G238" s="27">
        <f>SUMIFS('FY15 DataDump'!$E$2:$E$5000, 'FY15 DataDump'!$C$2:$C$5000, 'FY15 Individual Analysis'!$A238, 'FY15 DataDump'!$H$2:$H$5000, G$2)</f>
        <v>0</v>
      </c>
      <c r="H238" s="27">
        <f>SUMIFS('FY15 DataDump'!$E$2:$E$5000, 'FY15 DataDump'!$C$2:$C$5000, 'FY15 Individual Analysis'!$A238, 'FY15 DataDump'!$H$2:$H$5000, H$2)</f>
        <v>0</v>
      </c>
      <c r="I238" s="27">
        <f>SUMIFS('FY15 DataDump'!$E$2:$E$5000, 'FY15 DataDump'!$C$2:$C$5000, 'FY15 Individual Analysis'!$A238, 'FY15 DataDump'!$H$2:$H$5000, I$2)</f>
        <v>0</v>
      </c>
      <c r="J238" s="27">
        <f>SUMIFS('FY15 DataDump'!$E$2:$E$5000, 'FY15 DataDump'!$C$2:$C$5000, 'FY15 Individual Analysis'!$A238, 'FY15 DataDump'!$H$2:$H$5000, J$2)</f>
        <v>0</v>
      </c>
      <c r="K238" s="27">
        <f>SUMIFS('FY15 DataDump'!$E$2:$E$5000, 'FY15 DataDump'!$C$2:$C$5000, 'FY15 Individual Analysis'!$A238, 'FY15 DataDump'!$H$2:$H$5000, K$2)</f>
        <v>0</v>
      </c>
      <c r="L238" s="27">
        <f>SUMIFS('FY15 DataDump'!$E$2:$E$5000, 'FY15 DataDump'!$C$2:$C$5000, 'FY15 Individual Analysis'!$A238, 'FY15 DataDump'!$H$2:$H$5000, L$2)</f>
        <v>0</v>
      </c>
      <c r="M238" s="27">
        <f>SUMIFS('FY15 DataDump'!$E$2:$E$5000, 'FY15 DataDump'!$C$2:$C$5000, 'FY15 Individual Analysis'!$A238, 'FY15 DataDump'!$H$2:$H$5000, M$2)</f>
        <v>0</v>
      </c>
      <c r="N238" s="27">
        <f>SUMIFS('FY15 DataDump'!$E$2:$E$5000, 'FY15 DataDump'!$C$2:$C$5000, 'FY15 Individual Analysis'!$A238, 'FY15 DataDump'!$H$2:$H$5000, N$2)</f>
        <v>0</v>
      </c>
      <c r="O238" s="27">
        <f>SUMIFS('FY15 DataDump'!$E$2:$E$5000, 'FY15 DataDump'!$C$2:$C$5000, 'FY15 Individual Analysis'!$A238, 'FY15 DataDump'!$H$2:$H$5000, O$2)</f>
        <v>0</v>
      </c>
      <c r="P238" s="27">
        <f t="shared" si="74"/>
        <v>48</v>
      </c>
      <c r="Q238" s="108">
        <f t="shared" si="61"/>
        <v>2.4915132828801892E-4</v>
      </c>
      <c r="S238" s="20">
        <f t="shared" si="62"/>
        <v>24</v>
      </c>
      <c r="T238" s="21">
        <f t="shared" si="63"/>
        <v>26.4</v>
      </c>
      <c r="U238" s="21">
        <f t="shared" si="64"/>
        <v>7.2</v>
      </c>
      <c r="V238" s="21">
        <f t="shared" si="65"/>
        <v>0</v>
      </c>
      <c r="W238" s="21">
        <f t="shared" si="66"/>
        <v>0</v>
      </c>
      <c r="X238" s="21">
        <f t="shared" si="67"/>
        <v>0</v>
      </c>
      <c r="Y238" s="21">
        <f t="shared" si="68"/>
        <v>0</v>
      </c>
      <c r="Z238" s="21">
        <f t="shared" si="69"/>
        <v>0</v>
      </c>
      <c r="AA238" s="21">
        <f t="shared" si="70"/>
        <v>0</v>
      </c>
      <c r="AB238" s="21">
        <f t="shared" si="71"/>
        <v>0</v>
      </c>
      <c r="AC238" s="21">
        <f t="shared" si="72"/>
        <v>0</v>
      </c>
      <c r="AD238" s="24">
        <f t="shared" si="73"/>
        <v>0</v>
      </c>
      <c r="AF238" s="15">
        <f t="shared" si="46"/>
        <v>57.6</v>
      </c>
    </row>
    <row r="239" spans="1:32" x14ac:dyDescent="0.25">
      <c r="A239" s="75">
        <v>37583</v>
      </c>
      <c r="B239" s="75" t="str">
        <f>INDEX('FY15 DataDump'!$A$2:$H$5000, MATCH('FY15 Individual Analysis'!A239, 'FY15 DataDump'!$C$2:$C$5000, 0), MATCH('FY15 DataDump'!$B$1, 'FY15 DataDump'!$A$1:$H$1))</f>
        <v>BOXED GOODS</v>
      </c>
      <c r="C239" s="75" t="str">
        <f>INDEX('FY15 DataDump'!$A$2:$H$5000, MATCH('FY15 Individual Analysis'!A239, 'FY15 DataDump'!$C$2:$C$5000, 0), MATCH('FY15 DataDump'!$D$1, 'FY15 DataDump'!$A$1:$H$1))</f>
        <v>KIND DARK CHOC CINN</v>
      </c>
      <c r="D239" s="27">
        <f>SUMIFS('FY15 DataDump'!$E$2:$E$5000, 'FY15 DataDump'!$C$2:$C$5000, 'FY15 Individual Analysis'!$A239, 'FY15 DataDump'!$H$2:$H$5000, D$2)</f>
        <v>2</v>
      </c>
      <c r="E239" s="27">
        <f>SUMIFS('FY15 DataDump'!$E$2:$E$5000, 'FY15 DataDump'!$C$2:$C$5000, 'FY15 Individual Analysis'!$A239, 'FY15 DataDump'!$H$2:$H$5000, E$2)</f>
        <v>0</v>
      </c>
      <c r="F239" s="27">
        <f>SUMIFS('FY15 DataDump'!$E$2:$E$5000, 'FY15 DataDump'!$C$2:$C$5000, 'FY15 Individual Analysis'!$A239, 'FY15 DataDump'!$H$2:$H$5000, F$2)</f>
        <v>0</v>
      </c>
      <c r="G239" s="27">
        <f>SUMIFS('FY15 DataDump'!$E$2:$E$5000, 'FY15 DataDump'!$C$2:$C$5000, 'FY15 Individual Analysis'!$A239, 'FY15 DataDump'!$H$2:$H$5000, G$2)</f>
        <v>24</v>
      </c>
      <c r="H239" s="27">
        <f>SUMIFS('FY15 DataDump'!$E$2:$E$5000, 'FY15 DataDump'!$C$2:$C$5000, 'FY15 Individual Analysis'!$A239, 'FY15 DataDump'!$H$2:$H$5000, H$2)</f>
        <v>0</v>
      </c>
      <c r="I239" s="27">
        <f>SUMIFS('FY15 DataDump'!$E$2:$E$5000, 'FY15 DataDump'!$C$2:$C$5000, 'FY15 Individual Analysis'!$A239, 'FY15 DataDump'!$H$2:$H$5000, I$2)</f>
        <v>0</v>
      </c>
      <c r="J239" s="27">
        <f>SUMIFS('FY15 DataDump'!$E$2:$E$5000, 'FY15 DataDump'!$C$2:$C$5000, 'FY15 Individual Analysis'!$A239, 'FY15 DataDump'!$H$2:$H$5000, J$2)</f>
        <v>0</v>
      </c>
      <c r="K239" s="27">
        <f>SUMIFS('FY15 DataDump'!$E$2:$E$5000, 'FY15 DataDump'!$C$2:$C$5000, 'FY15 Individual Analysis'!$A239, 'FY15 DataDump'!$H$2:$H$5000, K$2)</f>
        <v>13</v>
      </c>
      <c r="L239" s="27">
        <f>SUMIFS('FY15 DataDump'!$E$2:$E$5000, 'FY15 DataDump'!$C$2:$C$5000, 'FY15 Individual Analysis'!$A239, 'FY15 DataDump'!$H$2:$H$5000, L$2)</f>
        <v>19</v>
      </c>
      <c r="M239" s="27">
        <f>SUMIFS('FY15 DataDump'!$E$2:$E$5000, 'FY15 DataDump'!$C$2:$C$5000, 'FY15 Individual Analysis'!$A239, 'FY15 DataDump'!$H$2:$H$5000, M$2)</f>
        <v>5</v>
      </c>
      <c r="N239" s="27">
        <f>SUMIFS('FY15 DataDump'!$E$2:$E$5000, 'FY15 DataDump'!$C$2:$C$5000, 'FY15 Individual Analysis'!$A239, 'FY15 DataDump'!$H$2:$H$5000, N$2)</f>
        <v>22</v>
      </c>
      <c r="O239" s="27">
        <f>SUMIFS('FY15 DataDump'!$E$2:$E$5000, 'FY15 DataDump'!$C$2:$C$5000, 'FY15 Individual Analysis'!$A239, 'FY15 DataDump'!$H$2:$H$5000, O$2)</f>
        <v>14</v>
      </c>
      <c r="P239" s="27">
        <f t="shared" si="74"/>
        <v>99</v>
      </c>
      <c r="Q239" s="108">
        <f t="shared" si="61"/>
        <v>5.1387461459403907E-4</v>
      </c>
      <c r="S239" s="20">
        <f t="shared" si="62"/>
        <v>2.4000000000000004</v>
      </c>
      <c r="T239" s="21">
        <f t="shared" si="63"/>
        <v>0</v>
      </c>
      <c r="U239" s="21">
        <f t="shared" si="64"/>
        <v>0</v>
      </c>
      <c r="V239" s="21">
        <f t="shared" si="65"/>
        <v>28.8</v>
      </c>
      <c r="W239" s="21">
        <f t="shared" si="66"/>
        <v>0</v>
      </c>
      <c r="X239" s="21">
        <f t="shared" si="67"/>
        <v>0</v>
      </c>
      <c r="Y239" s="21">
        <f t="shared" si="68"/>
        <v>0</v>
      </c>
      <c r="Z239" s="21">
        <f t="shared" si="69"/>
        <v>15.600000000000001</v>
      </c>
      <c r="AA239" s="21">
        <f t="shared" si="70"/>
        <v>22.799999999999997</v>
      </c>
      <c r="AB239" s="21">
        <f t="shared" si="71"/>
        <v>6</v>
      </c>
      <c r="AC239" s="21">
        <f t="shared" si="72"/>
        <v>26.4</v>
      </c>
      <c r="AD239" s="24">
        <f t="shared" si="73"/>
        <v>16.8</v>
      </c>
      <c r="AF239" s="15">
        <f t="shared" si="46"/>
        <v>118.8</v>
      </c>
    </row>
    <row r="240" spans="1:32" x14ac:dyDescent="0.25">
      <c r="A240" s="75">
        <v>39405</v>
      </c>
      <c r="B240" s="75" t="str">
        <f>INDEX('FY15 DataDump'!$A$2:$H$5000, MATCH('FY15 Individual Analysis'!A240, 'FY15 DataDump'!$C$2:$C$5000, 0), MATCH('FY15 DataDump'!$B$1, 'FY15 DataDump'!$A$1:$H$1))</f>
        <v>DRINKS</v>
      </c>
      <c r="C240" s="75" t="str">
        <f>INDEX('FY15 DataDump'!$A$2:$H$5000, MATCH('FY15 Individual Analysis'!A240, 'FY15 DataDump'!$C$2:$C$5000, 0), MATCH('FY15 DataDump'!$D$1, 'FY15 DataDump'!$A$1:$H$1))</f>
        <v>ODWALLA D CITRUS C</v>
      </c>
      <c r="D240" s="27">
        <f>SUMIFS('FY15 DataDump'!$E$2:$E$5000, 'FY15 DataDump'!$C$2:$C$5000, 'FY15 Individual Analysis'!$A240, 'FY15 DataDump'!$H$2:$H$5000, D$2)</f>
        <v>9</v>
      </c>
      <c r="E240" s="27">
        <f>SUMIFS('FY15 DataDump'!$E$2:$E$5000, 'FY15 DataDump'!$C$2:$C$5000, 'FY15 Individual Analysis'!$A240, 'FY15 DataDump'!$H$2:$H$5000, E$2)</f>
        <v>7</v>
      </c>
      <c r="F240" s="27">
        <f>SUMIFS('FY15 DataDump'!$E$2:$E$5000, 'FY15 DataDump'!$C$2:$C$5000, 'FY15 Individual Analysis'!$A240, 'FY15 DataDump'!$H$2:$H$5000, F$2)</f>
        <v>5</v>
      </c>
      <c r="G240" s="27">
        <f>SUMIFS('FY15 DataDump'!$E$2:$E$5000, 'FY15 DataDump'!$C$2:$C$5000, 'FY15 Individual Analysis'!$A240, 'FY15 DataDump'!$H$2:$H$5000, G$2)</f>
        <v>0</v>
      </c>
      <c r="H240" s="27">
        <f>SUMIFS('FY15 DataDump'!$E$2:$E$5000, 'FY15 DataDump'!$C$2:$C$5000, 'FY15 Individual Analysis'!$A240, 'FY15 DataDump'!$H$2:$H$5000, H$2)</f>
        <v>0</v>
      </c>
      <c r="I240" s="27">
        <f>SUMIFS('FY15 DataDump'!$E$2:$E$5000, 'FY15 DataDump'!$C$2:$C$5000, 'FY15 Individual Analysis'!$A240, 'FY15 DataDump'!$H$2:$H$5000, I$2)</f>
        <v>0</v>
      </c>
      <c r="J240" s="27">
        <f>SUMIFS('FY15 DataDump'!$E$2:$E$5000, 'FY15 DataDump'!$C$2:$C$5000, 'FY15 Individual Analysis'!$A240, 'FY15 DataDump'!$H$2:$H$5000, J$2)</f>
        <v>0</v>
      </c>
      <c r="K240" s="27">
        <f>SUMIFS('FY15 DataDump'!$E$2:$E$5000, 'FY15 DataDump'!$C$2:$C$5000, 'FY15 Individual Analysis'!$A240, 'FY15 DataDump'!$H$2:$H$5000, K$2)</f>
        <v>0</v>
      </c>
      <c r="L240" s="27">
        <f>SUMIFS('FY15 DataDump'!$E$2:$E$5000, 'FY15 DataDump'!$C$2:$C$5000, 'FY15 Individual Analysis'!$A240, 'FY15 DataDump'!$H$2:$H$5000, L$2)</f>
        <v>0</v>
      </c>
      <c r="M240" s="27">
        <f>SUMIFS('FY15 DataDump'!$E$2:$E$5000, 'FY15 DataDump'!$C$2:$C$5000, 'FY15 Individual Analysis'!$A240, 'FY15 DataDump'!$H$2:$H$5000, M$2)</f>
        <v>0</v>
      </c>
      <c r="N240" s="27">
        <f>SUMIFS('FY15 DataDump'!$E$2:$E$5000, 'FY15 DataDump'!$C$2:$C$5000, 'FY15 Individual Analysis'!$A240, 'FY15 DataDump'!$H$2:$H$5000, N$2)</f>
        <v>0</v>
      </c>
      <c r="O240" s="27">
        <f>SUMIFS('FY15 DataDump'!$E$2:$E$5000, 'FY15 DataDump'!$C$2:$C$5000, 'FY15 Individual Analysis'!$A240, 'FY15 DataDump'!$H$2:$H$5000, O$2)</f>
        <v>0</v>
      </c>
      <c r="P240" s="27">
        <f t="shared" si="74"/>
        <v>21</v>
      </c>
      <c r="Q240" s="108">
        <f t="shared" si="61"/>
        <v>1.0900370612600828E-4</v>
      </c>
      <c r="S240" s="20">
        <f t="shared" si="62"/>
        <v>10.799999999999999</v>
      </c>
      <c r="T240" s="21">
        <f t="shared" si="63"/>
        <v>8.3999999999999986</v>
      </c>
      <c r="U240" s="21">
        <f t="shared" si="64"/>
        <v>5.9999999999999991</v>
      </c>
      <c r="V240" s="21">
        <f t="shared" si="65"/>
        <v>0</v>
      </c>
      <c r="W240" s="21">
        <f t="shared" si="66"/>
        <v>0</v>
      </c>
      <c r="X240" s="21">
        <f t="shared" si="67"/>
        <v>0</v>
      </c>
      <c r="Y240" s="21">
        <f t="shared" si="68"/>
        <v>0</v>
      </c>
      <c r="Z240" s="21">
        <f t="shared" si="69"/>
        <v>0</v>
      </c>
      <c r="AA240" s="21">
        <f t="shared" si="70"/>
        <v>0</v>
      </c>
      <c r="AB240" s="21">
        <f t="shared" si="71"/>
        <v>0</v>
      </c>
      <c r="AC240" s="21">
        <f t="shared" si="72"/>
        <v>0</v>
      </c>
      <c r="AD240" s="24">
        <f t="shared" si="73"/>
        <v>0</v>
      </c>
      <c r="AF240" s="15">
        <f t="shared" si="46"/>
        <v>25.2</v>
      </c>
    </row>
    <row r="241" spans="1:32" x14ac:dyDescent="0.25">
      <c r="A241" s="75">
        <v>39889</v>
      </c>
      <c r="B241" s="75" t="str">
        <f>INDEX('FY15 DataDump'!$A$2:$H$5000, MATCH('FY15 Individual Analysis'!A241, 'FY15 DataDump'!$C$2:$C$5000, 0), MATCH('FY15 DataDump'!$B$1, 'FY15 DataDump'!$A$1:$H$1))</f>
        <v>DRINKS</v>
      </c>
      <c r="C241" s="75" t="str">
        <f>INDEX('FY15 DataDump'!$A$2:$H$5000, MATCH('FY15 Individual Analysis'!A241, 'FY15 DataDump'!$C$2:$C$5000, 0), MATCH('FY15 DataDump'!$D$1, 'FY15 DataDump'!$A$1:$H$1))</f>
        <v>ODWALLA D MANGO PROTEIN</v>
      </c>
      <c r="D241" s="27">
        <f>SUMIFS('FY15 DataDump'!$E$2:$E$5000, 'FY15 DataDump'!$C$2:$C$5000, 'FY15 Individual Analysis'!$A241, 'FY15 DataDump'!$H$2:$H$5000, D$2)</f>
        <v>8</v>
      </c>
      <c r="E241" s="27">
        <f>SUMIFS('FY15 DataDump'!$E$2:$E$5000, 'FY15 DataDump'!$C$2:$C$5000, 'FY15 Individual Analysis'!$A241, 'FY15 DataDump'!$H$2:$H$5000, E$2)</f>
        <v>3</v>
      </c>
      <c r="F241" s="27">
        <f>SUMIFS('FY15 DataDump'!$E$2:$E$5000, 'FY15 DataDump'!$C$2:$C$5000, 'FY15 Individual Analysis'!$A241, 'FY15 DataDump'!$H$2:$H$5000, F$2)</f>
        <v>0</v>
      </c>
      <c r="G241" s="27">
        <f>SUMIFS('FY15 DataDump'!$E$2:$E$5000, 'FY15 DataDump'!$C$2:$C$5000, 'FY15 Individual Analysis'!$A241, 'FY15 DataDump'!$H$2:$H$5000, G$2)</f>
        <v>0</v>
      </c>
      <c r="H241" s="27">
        <f>SUMIFS('FY15 DataDump'!$E$2:$E$5000, 'FY15 DataDump'!$C$2:$C$5000, 'FY15 Individual Analysis'!$A241, 'FY15 DataDump'!$H$2:$H$5000, H$2)</f>
        <v>0</v>
      </c>
      <c r="I241" s="27">
        <f>SUMIFS('FY15 DataDump'!$E$2:$E$5000, 'FY15 DataDump'!$C$2:$C$5000, 'FY15 Individual Analysis'!$A241, 'FY15 DataDump'!$H$2:$H$5000, I$2)</f>
        <v>0</v>
      </c>
      <c r="J241" s="27">
        <f>SUMIFS('FY15 DataDump'!$E$2:$E$5000, 'FY15 DataDump'!$C$2:$C$5000, 'FY15 Individual Analysis'!$A241, 'FY15 DataDump'!$H$2:$H$5000, J$2)</f>
        <v>0</v>
      </c>
      <c r="K241" s="27">
        <f>SUMIFS('FY15 DataDump'!$E$2:$E$5000, 'FY15 DataDump'!$C$2:$C$5000, 'FY15 Individual Analysis'!$A241, 'FY15 DataDump'!$H$2:$H$5000, K$2)</f>
        <v>0</v>
      </c>
      <c r="L241" s="27">
        <f>SUMIFS('FY15 DataDump'!$E$2:$E$5000, 'FY15 DataDump'!$C$2:$C$5000, 'FY15 Individual Analysis'!$A241, 'FY15 DataDump'!$H$2:$H$5000, L$2)</f>
        <v>0</v>
      </c>
      <c r="M241" s="27">
        <f>SUMIFS('FY15 DataDump'!$E$2:$E$5000, 'FY15 DataDump'!$C$2:$C$5000, 'FY15 Individual Analysis'!$A241, 'FY15 DataDump'!$H$2:$H$5000, M$2)</f>
        <v>0</v>
      </c>
      <c r="N241" s="27">
        <f>SUMIFS('FY15 DataDump'!$E$2:$E$5000, 'FY15 DataDump'!$C$2:$C$5000, 'FY15 Individual Analysis'!$A241, 'FY15 DataDump'!$H$2:$H$5000, N$2)</f>
        <v>0</v>
      </c>
      <c r="O241" s="27">
        <f>SUMIFS('FY15 DataDump'!$E$2:$E$5000, 'FY15 DataDump'!$C$2:$C$5000, 'FY15 Individual Analysis'!$A241, 'FY15 DataDump'!$H$2:$H$5000, O$2)</f>
        <v>0</v>
      </c>
      <c r="P241" s="27">
        <f t="shared" si="74"/>
        <v>11</v>
      </c>
      <c r="Q241" s="108">
        <f t="shared" si="61"/>
        <v>5.7097179399337669E-5</v>
      </c>
      <c r="S241" s="20">
        <f t="shared" si="62"/>
        <v>9.6</v>
      </c>
      <c r="T241" s="21">
        <f t="shared" si="63"/>
        <v>3.5999999999999996</v>
      </c>
      <c r="U241" s="21">
        <f t="shared" si="64"/>
        <v>0</v>
      </c>
      <c r="V241" s="21">
        <f t="shared" si="65"/>
        <v>0</v>
      </c>
      <c r="W241" s="21">
        <f t="shared" si="66"/>
        <v>0</v>
      </c>
      <c r="X241" s="21">
        <f t="shared" si="67"/>
        <v>0</v>
      </c>
      <c r="Y241" s="21">
        <f t="shared" si="68"/>
        <v>0</v>
      </c>
      <c r="Z241" s="21">
        <f t="shared" si="69"/>
        <v>0</v>
      </c>
      <c r="AA241" s="21">
        <f t="shared" si="70"/>
        <v>0</v>
      </c>
      <c r="AB241" s="21">
        <f t="shared" si="71"/>
        <v>0</v>
      </c>
      <c r="AC241" s="21">
        <f t="shared" si="72"/>
        <v>0</v>
      </c>
      <c r="AD241" s="24">
        <f t="shared" si="73"/>
        <v>0</v>
      </c>
      <c r="AF241" s="15">
        <f t="shared" si="46"/>
        <v>13.2</v>
      </c>
    </row>
    <row r="242" spans="1:32" x14ac:dyDescent="0.25">
      <c r="A242" s="75">
        <v>42215</v>
      </c>
      <c r="B242" s="75" t="str">
        <f>INDEX('FY15 DataDump'!$A$2:$H$5000, MATCH('FY15 Individual Analysis'!A242, 'FY15 DataDump'!$C$2:$C$5000, 0), MATCH('FY15 DataDump'!$B$1, 'FY15 DataDump'!$A$1:$H$1))</f>
        <v>SUNDRIES</v>
      </c>
      <c r="C242" s="75" t="str">
        <f>INDEX('FY15 DataDump'!$A$2:$H$5000, MATCH('FY15 Individual Analysis'!A242, 'FY15 DataDump'!$C$2:$C$5000, 0), MATCH('FY15 DataDump'!$D$1, 'FY15 DataDump'!$A$1:$H$1))</f>
        <v>Earth Day Cup</v>
      </c>
      <c r="D242" s="27">
        <f>SUMIFS('FY15 DataDump'!$E$2:$E$5000, 'FY15 DataDump'!$C$2:$C$5000, 'FY15 Individual Analysis'!$A242, 'FY15 DataDump'!$H$2:$H$5000, D$2)</f>
        <v>0</v>
      </c>
      <c r="E242" s="27">
        <f>SUMIFS('FY15 DataDump'!$E$2:$E$5000, 'FY15 DataDump'!$C$2:$C$5000, 'FY15 Individual Analysis'!$A242, 'FY15 DataDump'!$H$2:$H$5000, E$2)</f>
        <v>0</v>
      </c>
      <c r="F242" s="27">
        <f>SUMIFS('FY15 DataDump'!$E$2:$E$5000, 'FY15 DataDump'!$C$2:$C$5000, 'FY15 Individual Analysis'!$A242, 'FY15 DataDump'!$H$2:$H$5000, F$2)</f>
        <v>0</v>
      </c>
      <c r="G242" s="27">
        <f>SUMIFS('FY15 DataDump'!$E$2:$E$5000, 'FY15 DataDump'!$C$2:$C$5000, 'FY15 Individual Analysis'!$A242, 'FY15 DataDump'!$H$2:$H$5000, G$2)</f>
        <v>0</v>
      </c>
      <c r="H242" s="27">
        <f>SUMIFS('FY15 DataDump'!$E$2:$E$5000, 'FY15 DataDump'!$C$2:$C$5000, 'FY15 Individual Analysis'!$A242, 'FY15 DataDump'!$H$2:$H$5000, H$2)</f>
        <v>0</v>
      </c>
      <c r="I242" s="27">
        <f>SUMIFS('FY15 DataDump'!$E$2:$E$5000, 'FY15 DataDump'!$C$2:$C$5000, 'FY15 Individual Analysis'!$A242, 'FY15 DataDump'!$H$2:$H$5000, I$2)</f>
        <v>0</v>
      </c>
      <c r="J242" s="27">
        <f>SUMIFS('FY15 DataDump'!$E$2:$E$5000, 'FY15 DataDump'!$C$2:$C$5000, 'FY15 Individual Analysis'!$A242, 'FY15 DataDump'!$H$2:$H$5000, J$2)</f>
        <v>0</v>
      </c>
      <c r="K242" s="27">
        <f>SUMIFS('FY15 DataDump'!$E$2:$E$5000, 'FY15 DataDump'!$C$2:$C$5000, 'FY15 Individual Analysis'!$A242, 'FY15 DataDump'!$H$2:$H$5000, K$2)</f>
        <v>0</v>
      </c>
      <c r="L242" s="27">
        <f>SUMIFS('FY15 DataDump'!$E$2:$E$5000, 'FY15 DataDump'!$C$2:$C$5000, 'FY15 Individual Analysis'!$A242, 'FY15 DataDump'!$H$2:$H$5000, L$2)</f>
        <v>5</v>
      </c>
      <c r="M242" s="27">
        <f>SUMIFS('FY15 DataDump'!$E$2:$E$5000, 'FY15 DataDump'!$C$2:$C$5000, 'FY15 Individual Analysis'!$A242, 'FY15 DataDump'!$H$2:$H$5000, M$2)</f>
        <v>98</v>
      </c>
      <c r="N242" s="27">
        <f>SUMIFS('FY15 DataDump'!$E$2:$E$5000, 'FY15 DataDump'!$C$2:$C$5000, 'FY15 Individual Analysis'!$A242, 'FY15 DataDump'!$H$2:$H$5000, N$2)</f>
        <v>7</v>
      </c>
      <c r="O242" s="27">
        <f>SUMIFS('FY15 DataDump'!$E$2:$E$5000, 'FY15 DataDump'!$C$2:$C$5000, 'FY15 Individual Analysis'!$A242, 'FY15 DataDump'!$H$2:$H$5000, O$2)</f>
        <v>2</v>
      </c>
      <c r="P242" s="27">
        <f t="shared" si="74"/>
        <v>112</v>
      </c>
      <c r="Q242" s="108">
        <f t="shared" si="61"/>
        <v>5.8135309933871082E-4</v>
      </c>
      <c r="S242" s="20">
        <f t="shared" si="62"/>
        <v>0</v>
      </c>
      <c r="T242" s="21">
        <f t="shared" si="63"/>
        <v>0</v>
      </c>
      <c r="U242" s="21">
        <f t="shared" si="64"/>
        <v>0</v>
      </c>
      <c r="V242" s="21">
        <f t="shared" si="65"/>
        <v>0</v>
      </c>
      <c r="W242" s="21">
        <f t="shared" si="66"/>
        <v>0</v>
      </c>
      <c r="X242" s="21">
        <f t="shared" si="67"/>
        <v>0</v>
      </c>
      <c r="Y242" s="21">
        <f t="shared" si="68"/>
        <v>0</v>
      </c>
      <c r="Z242" s="21">
        <f t="shared" si="69"/>
        <v>0</v>
      </c>
      <c r="AA242" s="21">
        <f t="shared" si="70"/>
        <v>6</v>
      </c>
      <c r="AB242" s="21">
        <f t="shared" si="71"/>
        <v>117.60000000000001</v>
      </c>
      <c r="AC242" s="21">
        <f t="shared" si="72"/>
        <v>8.4</v>
      </c>
      <c r="AD242" s="24">
        <f t="shared" si="73"/>
        <v>2.4</v>
      </c>
      <c r="AF242" s="15">
        <f t="shared" si="46"/>
        <v>134.4</v>
      </c>
    </row>
    <row r="243" spans="1:32" x14ac:dyDescent="0.25">
      <c r="A243" s="75">
        <v>42525</v>
      </c>
      <c r="B243" s="75" t="str">
        <f>INDEX('FY15 DataDump'!$A$2:$H$5000, MATCH('FY15 Individual Analysis'!A243, 'FY15 DataDump'!$C$2:$C$5000, 0), MATCH('FY15 DataDump'!$B$1, 'FY15 DataDump'!$A$1:$H$1))</f>
        <v>BOXED GOODS</v>
      </c>
      <c r="C243" s="75" t="str">
        <f>INDEX('FY15 DataDump'!$A$2:$H$5000, MATCH('FY15 Individual Analysis'!A243, 'FY15 DataDump'!$C$2:$C$5000, 0), MATCH('FY15 DataDump'!$D$1, 'FY15 DataDump'!$A$1:$H$1))</f>
        <v>TIM JALAPENO</v>
      </c>
      <c r="D243" s="27">
        <f>SUMIFS('FY15 DataDump'!$E$2:$E$5000, 'FY15 DataDump'!$C$2:$C$5000, 'FY15 Individual Analysis'!$A243, 'FY15 DataDump'!$H$2:$H$5000, D$2)</f>
        <v>48</v>
      </c>
      <c r="E243" s="27">
        <f>SUMIFS('FY15 DataDump'!$E$2:$E$5000, 'FY15 DataDump'!$C$2:$C$5000, 'FY15 Individual Analysis'!$A243, 'FY15 DataDump'!$H$2:$H$5000, E$2)</f>
        <v>48</v>
      </c>
      <c r="F243" s="27">
        <f>SUMIFS('FY15 DataDump'!$E$2:$E$5000, 'FY15 DataDump'!$C$2:$C$5000, 'FY15 Individual Analysis'!$A243, 'FY15 DataDump'!$H$2:$H$5000, F$2)</f>
        <v>47</v>
      </c>
      <c r="G243" s="27">
        <f>SUMIFS('FY15 DataDump'!$E$2:$E$5000, 'FY15 DataDump'!$C$2:$C$5000, 'FY15 Individual Analysis'!$A243, 'FY15 DataDump'!$H$2:$H$5000, G$2)</f>
        <v>152</v>
      </c>
      <c r="H243" s="27">
        <f>SUMIFS('FY15 DataDump'!$E$2:$E$5000, 'FY15 DataDump'!$C$2:$C$5000, 'FY15 Individual Analysis'!$A243, 'FY15 DataDump'!$H$2:$H$5000, H$2)</f>
        <v>112</v>
      </c>
      <c r="I243" s="27">
        <f>SUMIFS('FY15 DataDump'!$E$2:$E$5000, 'FY15 DataDump'!$C$2:$C$5000, 'FY15 Individual Analysis'!$A243, 'FY15 DataDump'!$H$2:$H$5000, I$2)</f>
        <v>74</v>
      </c>
      <c r="J243" s="27">
        <f>SUMIFS('FY15 DataDump'!$E$2:$E$5000, 'FY15 DataDump'!$C$2:$C$5000, 'FY15 Individual Analysis'!$A243, 'FY15 DataDump'!$H$2:$H$5000, J$2)</f>
        <v>104</v>
      </c>
      <c r="K243" s="27">
        <f>SUMIFS('FY15 DataDump'!$E$2:$E$5000, 'FY15 DataDump'!$C$2:$C$5000, 'FY15 Individual Analysis'!$A243, 'FY15 DataDump'!$H$2:$H$5000, K$2)</f>
        <v>129</v>
      </c>
      <c r="L243" s="27">
        <f>SUMIFS('FY15 DataDump'!$E$2:$E$5000, 'FY15 DataDump'!$C$2:$C$5000, 'FY15 Individual Analysis'!$A243, 'FY15 DataDump'!$H$2:$H$5000, L$2)</f>
        <v>132</v>
      </c>
      <c r="M243" s="27">
        <f>SUMIFS('FY15 DataDump'!$E$2:$E$5000, 'FY15 DataDump'!$C$2:$C$5000, 'FY15 Individual Analysis'!$A243, 'FY15 DataDump'!$H$2:$H$5000, M$2)</f>
        <v>148</v>
      </c>
      <c r="N243" s="27">
        <f>SUMIFS('FY15 DataDump'!$E$2:$E$5000, 'FY15 DataDump'!$C$2:$C$5000, 'FY15 Individual Analysis'!$A243, 'FY15 DataDump'!$H$2:$H$5000, N$2)</f>
        <v>97</v>
      </c>
      <c r="O243" s="27">
        <f>SUMIFS('FY15 DataDump'!$E$2:$E$5000, 'FY15 DataDump'!$C$2:$C$5000, 'FY15 Individual Analysis'!$A243, 'FY15 DataDump'!$H$2:$H$5000, O$2)</f>
        <v>104</v>
      </c>
      <c r="P243" s="27">
        <f t="shared" si="74"/>
        <v>1195</v>
      </c>
      <c r="Q243" s="108">
        <f t="shared" si="61"/>
        <v>6.2028299438371378E-3</v>
      </c>
      <c r="S243" s="20">
        <f t="shared" si="62"/>
        <v>57.6</v>
      </c>
      <c r="T243" s="21">
        <f t="shared" si="63"/>
        <v>57.6</v>
      </c>
      <c r="U243" s="21">
        <f t="shared" si="64"/>
        <v>56.4</v>
      </c>
      <c r="V243" s="21">
        <f t="shared" si="65"/>
        <v>182.39999999999998</v>
      </c>
      <c r="W243" s="21">
        <f t="shared" si="66"/>
        <v>134.4</v>
      </c>
      <c r="X243" s="21">
        <f t="shared" si="67"/>
        <v>88.8</v>
      </c>
      <c r="Y243" s="21">
        <f t="shared" si="68"/>
        <v>124.8</v>
      </c>
      <c r="Z243" s="21">
        <f t="shared" si="69"/>
        <v>154.80000000000001</v>
      </c>
      <c r="AA243" s="21">
        <f t="shared" si="70"/>
        <v>158.4</v>
      </c>
      <c r="AB243" s="21">
        <f t="shared" si="71"/>
        <v>177.6</v>
      </c>
      <c r="AC243" s="21">
        <f t="shared" si="72"/>
        <v>116.39999999999999</v>
      </c>
      <c r="AD243" s="24">
        <f t="shared" si="73"/>
        <v>124.8</v>
      </c>
      <c r="AF243" s="15">
        <f t="shared" si="46"/>
        <v>1434</v>
      </c>
    </row>
    <row r="244" spans="1:32" x14ac:dyDescent="0.25">
      <c r="A244" s="75">
        <v>44624</v>
      </c>
      <c r="B244" s="75" t="str">
        <f>INDEX('FY15 DataDump'!$A$2:$H$5000, MATCH('FY15 Individual Analysis'!A244, 'FY15 DataDump'!$C$2:$C$5000, 0), MATCH('FY15 DataDump'!$B$1, 'FY15 DataDump'!$A$1:$H$1))</f>
        <v>DRINKS</v>
      </c>
      <c r="C244" s="75" t="str">
        <f>INDEX('FY15 DataDump'!$A$2:$H$5000, MATCH('FY15 Individual Analysis'!A244, 'FY15 DataDump'!$C$2:$C$5000, 0), MATCH('FY15 DataDump'!$D$1, 'FY15 DataDump'!$A$1:$H$1))</f>
        <v>ODWALLA D BERI GOMEGA</v>
      </c>
      <c r="D244" s="27">
        <f>SUMIFS('FY15 DataDump'!$E$2:$E$5000, 'FY15 DataDump'!$C$2:$C$5000, 'FY15 Individual Analysis'!$A244, 'FY15 DataDump'!$H$2:$H$5000, D$2)</f>
        <v>15</v>
      </c>
      <c r="E244" s="27">
        <f>SUMIFS('FY15 DataDump'!$E$2:$E$5000, 'FY15 DataDump'!$C$2:$C$5000, 'FY15 Individual Analysis'!$A244, 'FY15 DataDump'!$H$2:$H$5000, E$2)</f>
        <v>9</v>
      </c>
      <c r="F244" s="27">
        <f>SUMIFS('FY15 DataDump'!$E$2:$E$5000, 'FY15 DataDump'!$C$2:$C$5000, 'FY15 Individual Analysis'!$A244, 'FY15 DataDump'!$H$2:$H$5000, F$2)</f>
        <v>2</v>
      </c>
      <c r="G244" s="27">
        <f>SUMIFS('FY15 DataDump'!$E$2:$E$5000, 'FY15 DataDump'!$C$2:$C$5000, 'FY15 Individual Analysis'!$A244, 'FY15 DataDump'!$H$2:$H$5000, G$2)</f>
        <v>0</v>
      </c>
      <c r="H244" s="27">
        <f>SUMIFS('FY15 DataDump'!$E$2:$E$5000, 'FY15 DataDump'!$C$2:$C$5000, 'FY15 Individual Analysis'!$A244, 'FY15 DataDump'!$H$2:$H$5000, H$2)</f>
        <v>0</v>
      </c>
      <c r="I244" s="27">
        <f>SUMIFS('FY15 DataDump'!$E$2:$E$5000, 'FY15 DataDump'!$C$2:$C$5000, 'FY15 Individual Analysis'!$A244, 'FY15 DataDump'!$H$2:$H$5000, I$2)</f>
        <v>0</v>
      </c>
      <c r="J244" s="27">
        <f>SUMIFS('FY15 DataDump'!$E$2:$E$5000, 'FY15 DataDump'!$C$2:$C$5000, 'FY15 Individual Analysis'!$A244, 'FY15 DataDump'!$H$2:$H$5000, J$2)</f>
        <v>0</v>
      </c>
      <c r="K244" s="27">
        <f>SUMIFS('FY15 DataDump'!$E$2:$E$5000, 'FY15 DataDump'!$C$2:$C$5000, 'FY15 Individual Analysis'!$A244, 'FY15 DataDump'!$H$2:$H$5000, K$2)</f>
        <v>0</v>
      </c>
      <c r="L244" s="27">
        <f>SUMIFS('FY15 DataDump'!$E$2:$E$5000, 'FY15 DataDump'!$C$2:$C$5000, 'FY15 Individual Analysis'!$A244, 'FY15 DataDump'!$H$2:$H$5000, L$2)</f>
        <v>0</v>
      </c>
      <c r="M244" s="27">
        <f>SUMIFS('FY15 DataDump'!$E$2:$E$5000, 'FY15 DataDump'!$C$2:$C$5000, 'FY15 Individual Analysis'!$A244, 'FY15 DataDump'!$H$2:$H$5000, M$2)</f>
        <v>0</v>
      </c>
      <c r="N244" s="27">
        <f>SUMIFS('FY15 DataDump'!$E$2:$E$5000, 'FY15 DataDump'!$C$2:$C$5000, 'FY15 Individual Analysis'!$A244, 'FY15 DataDump'!$H$2:$H$5000, N$2)</f>
        <v>0</v>
      </c>
      <c r="O244" s="27">
        <f>SUMIFS('FY15 DataDump'!$E$2:$E$5000, 'FY15 DataDump'!$C$2:$C$5000, 'FY15 Individual Analysis'!$A244, 'FY15 DataDump'!$H$2:$H$5000, O$2)</f>
        <v>0</v>
      </c>
      <c r="P244" s="27">
        <f t="shared" si="74"/>
        <v>26</v>
      </c>
      <c r="Q244" s="108">
        <f t="shared" si="61"/>
        <v>1.3495696948934358E-4</v>
      </c>
      <c r="S244" s="20">
        <f t="shared" si="62"/>
        <v>17.999999999999996</v>
      </c>
      <c r="T244" s="21">
        <f t="shared" si="63"/>
        <v>10.799999999999999</v>
      </c>
      <c r="U244" s="21">
        <f t="shared" si="64"/>
        <v>2.4</v>
      </c>
      <c r="V244" s="21">
        <f t="shared" si="65"/>
        <v>0</v>
      </c>
      <c r="W244" s="21">
        <f t="shared" si="66"/>
        <v>0</v>
      </c>
      <c r="X244" s="21">
        <f t="shared" si="67"/>
        <v>0</v>
      </c>
      <c r="Y244" s="21">
        <f t="shared" si="68"/>
        <v>0</v>
      </c>
      <c r="Z244" s="21">
        <f t="shared" si="69"/>
        <v>0</v>
      </c>
      <c r="AA244" s="21">
        <f t="shared" si="70"/>
        <v>0</v>
      </c>
      <c r="AB244" s="21">
        <f t="shared" si="71"/>
        <v>0</v>
      </c>
      <c r="AC244" s="21">
        <f t="shared" si="72"/>
        <v>0</v>
      </c>
      <c r="AD244" s="24">
        <f t="shared" si="73"/>
        <v>0</v>
      </c>
      <c r="AF244" s="15">
        <f t="shared" si="46"/>
        <v>31.2</v>
      </c>
    </row>
    <row r="245" spans="1:32" x14ac:dyDescent="0.25">
      <c r="A245" s="75">
        <v>45777</v>
      </c>
      <c r="B245" s="75" t="str">
        <f>INDEX('FY15 DataDump'!$A$2:$H$5000, MATCH('FY15 Individual Analysis'!A245, 'FY15 DataDump'!$C$2:$C$5000, 0), MATCH('FY15 DataDump'!$B$1, 'FY15 DataDump'!$A$1:$H$1))</f>
        <v>BOXED GOODS</v>
      </c>
      <c r="C245" s="75" t="str">
        <f>INDEX('FY15 DataDump'!$A$2:$H$5000, MATCH('FY15 Individual Analysis'!A245, 'FY15 DataDump'!$C$2:$C$5000, 0), MATCH('FY15 DataDump'!$D$1, 'FY15 DataDump'!$A$1:$H$1))</f>
        <v>TIMS SEA SALT VINEGAR</v>
      </c>
      <c r="D245" s="27">
        <f>SUMIFS('FY15 DataDump'!$E$2:$E$5000, 'FY15 DataDump'!$C$2:$C$5000, 'FY15 Individual Analysis'!$A245, 'FY15 DataDump'!$H$2:$H$5000, D$2)</f>
        <v>46</v>
      </c>
      <c r="E245" s="27">
        <f>SUMIFS('FY15 DataDump'!$E$2:$E$5000, 'FY15 DataDump'!$C$2:$C$5000, 'FY15 Individual Analysis'!$A245, 'FY15 DataDump'!$H$2:$H$5000, E$2)</f>
        <v>1</v>
      </c>
      <c r="F245" s="27">
        <f>SUMIFS('FY15 DataDump'!$E$2:$E$5000, 'FY15 DataDump'!$C$2:$C$5000, 'FY15 Individual Analysis'!$A245, 'FY15 DataDump'!$H$2:$H$5000, F$2)</f>
        <v>0</v>
      </c>
      <c r="G245" s="27">
        <f>SUMIFS('FY15 DataDump'!$E$2:$E$5000, 'FY15 DataDump'!$C$2:$C$5000, 'FY15 Individual Analysis'!$A245, 'FY15 DataDump'!$H$2:$H$5000, G$2)</f>
        <v>0</v>
      </c>
      <c r="H245" s="27">
        <f>SUMIFS('FY15 DataDump'!$E$2:$E$5000, 'FY15 DataDump'!$C$2:$C$5000, 'FY15 Individual Analysis'!$A245, 'FY15 DataDump'!$H$2:$H$5000, H$2)</f>
        <v>0</v>
      </c>
      <c r="I245" s="27">
        <f>SUMIFS('FY15 DataDump'!$E$2:$E$5000, 'FY15 DataDump'!$C$2:$C$5000, 'FY15 Individual Analysis'!$A245, 'FY15 DataDump'!$H$2:$H$5000, I$2)</f>
        <v>0</v>
      </c>
      <c r="J245" s="27">
        <f>SUMIFS('FY15 DataDump'!$E$2:$E$5000, 'FY15 DataDump'!$C$2:$C$5000, 'FY15 Individual Analysis'!$A245, 'FY15 DataDump'!$H$2:$H$5000, J$2)</f>
        <v>0</v>
      </c>
      <c r="K245" s="27">
        <f>SUMIFS('FY15 DataDump'!$E$2:$E$5000, 'FY15 DataDump'!$C$2:$C$5000, 'FY15 Individual Analysis'!$A245, 'FY15 DataDump'!$H$2:$H$5000, K$2)</f>
        <v>0</v>
      </c>
      <c r="L245" s="27">
        <f>SUMIFS('FY15 DataDump'!$E$2:$E$5000, 'FY15 DataDump'!$C$2:$C$5000, 'FY15 Individual Analysis'!$A245, 'FY15 DataDump'!$H$2:$H$5000, L$2)</f>
        <v>0</v>
      </c>
      <c r="M245" s="27">
        <f>SUMIFS('FY15 DataDump'!$E$2:$E$5000, 'FY15 DataDump'!$C$2:$C$5000, 'FY15 Individual Analysis'!$A245, 'FY15 DataDump'!$H$2:$H$5000, M$2)</f>
        <v>0</v>
      </c>
      <c r="N245" s="27">
        <f>SUMIFS('FY15 DataDump'!$E$2:$E$5000, 'FY15 DataDump'!$C$2:$C$5000, 'FY15 Individual Analysis'!$A245, 'FY15 DataDump'!$H$2:$H$5000, N$2)</f>
        <v>0</v>
      </c>
      <c r="O245" s="27">
        <f>SUMIFS('FY15 DataDump'!$E$2:$E$5000, 'FY15 DataDump'!$C$2:$C$5000, 'FY15 Individual Analysis'!$A245, 'FY15 DataDump'!$H$2:$H$5000, O$2)</f>
        <v>0</v>
      </c>
      <c r="P245" s="27">
        <f t="shared" si="74"/>
        <v>47</v>
      </c>
      <c r="Q245" s="108">
        <f t="shared" si="61"/>
        <v>2.4396067561535187E-4</v>
      </c>
      <c r="S245" s="20">
        <f t="shared" si="62"/>
        <v>55.199999999999996</v>
      </c>
      <c r="T245" s="21">
        <f t="shared" si="63"/>
        <v>1.2</v>
      </c>
      <c r="U245" s="21">
        <f t="shared" si="64"/>
        <v>0</v>
      </c>
      <c r="V245" s="21">
        <f t="shared" si="65"/>
        <v>0</v>
      </c>
      <c r="W245" s="21">
        <f t="shared" si="66"/>
        <v>0</v>
      </c>
      <c r="X245" s="21">
        <f t="shared" si="67"/>
        <v>0</v>
      </c>
      <c r="Y245" s="21">
        <f t="shared" si="68"/>
        <v>0</v>
      </c>
      <c r="Z245" s="21">
        <f t="shared" si="69"/>
        <v>0</v>
      </c>
      <c r="AA245" s="21">
        <f t="shared" si="70"/>
        <v>0</v>
      </c>
      <c r="AB245" s="21">
        <f t="shared" si="71"/>
        <v>0</v>
      </c>
      <c r="AC245" s="21">
        <f t="shared" si="72"/>
        <v>0</v>
      </c>
      <c r="AD245" s="24">
        <f t="shared" si="73"/>
        <v>0</v>
      </c>
      <c r="AF245" s="15">
        <f t="shared" si="46"/>
        <v>56.4</v>
      </c>
    </row>
    <row r="246" spans="1:32" x14ac:dyDescent="0.25">
      <c r="A246" s="75">
        <v>45989</v>
      </c>
      <c r="B246" s="75" t="str">
        <f>INDEX('FY15 DataDump'!$A$2:$H$5000, MATCH('FY15 Individual Analysis'!A246, 'FY15 DataDump'!$C$2:$C$5000, 0), MATCH('FY15 DataDump'!$B$1, 'FY15 DataDump'!$A$1:$H$1))</f>
        <v>BOXED GOODS</v>
      </c>
      <c r="C246" s="75" t="str">
        <f>INDEX('FY15 DataDump'!$A$2:$H$5000, MATCH('FY15 Individual Analysis'!A246, 'FY15 DataDump'!$C$2:$C$5000, 0), MATCH('FY15 DataDump'!$D$1, 'FY15 DataDump'!$A$1:$H$1))</f>
        <v>Tims Original</v>
      </c>
      <c r="D246" s="27">
        <f>SUMIFS('FY15 DataDump'!$E$2:$E$5000, 'FY15 DataDump'!$C$2:$C$5000, 'FY15 Individual Analysis'!$A246, 'FY15 DataDump'!$H$2:$H$5000, D$2)</f>
        <v>48</v>
      </c>
      <c r="E246" s="27">
        <f>SUMIFS('FY15 DataDump'!$E$2:$E$5000, 'FY15 DataDump'!$C$2:$C$5000, 'FY15 Individual Analysis'!$A246, 'FY15 DataDump'!$H$2:$H$5000, E$2)</f>
        <v>45</v>
      </c>
      <c r="F246" s="27">
        <f>SUMIFS('FY15 DataDump'!$E$2:$E$5000, 'FY15 DataDump'!$C$2:$C$5000, 'FY15 Individual Analysis'!$A246, 'FY15 DataDump'!$H$2:$H$5000, F$2)</f>
        <v>49</v>
      </c>
      <c r="G246" s="27">
        <f>SUMIFS('FY15 DataDump'!$E$2:$E$5000, 'FY15 DataDump'!$C$2:$C$5000, 'FY15 Individual Analysis'!$A246, 'FY15 DataDump'!$H$2:$H$5000, G$2)</f>
        <v>138</v>
      </c>
      <c r="H246" s="27">
        <f>SUMIFS('FY15 DataDump'!$E$2:$E$5000, 'FY15 DataDump'!$C$2:$C$5000, 'FY15 Individual Analysis'!$A246, 'FY15 DataDump'!$H$2:$H$5000, H$2)</f>
        <v>73</v>
      </c>
      <c r="I246" s="27">
        <f>SUMIFS('FY15 DataDump'!$E$2:$E$5000, 'FY15 DataDump'!$C$2:$C$5000, 'FY15 Individual Analysis'!$A246, 'FY15 DataDump'!$H$2:$H$5000, I$2)</f>
        <v>86</v>
      </c>
      <c r="J246" s="27">
        <f>SUMIFS('FY15 DataDump'!$E$2:$E$5000, 'FY15 DataDump'!$C$2:$C$5000, 'FY15 Individual Analysis'!$A246, 'FY15 DataDump'!$H$2:$H$5000, J$2)</f>
        <v>114</v>
      </c>
      <c r="K246" s="27">
        <f>SUMIFS('FY15 DataDump'!$E$2:$E$5000, 'FY15 DataDump'!$C$2:$C$5000, 'FY15 Individual Analysis'!$A246, 'FY15 DataDump'!$H$2:$H$5000, K$2)</f>
        <v>127</v>
      </c>
      <c r="L246" s="27">
        <f>SUMIFS('FY15 DataDump'!$E$2:$E$5000, 'FY15 DataDump'!$C$2:$C$5000, 'FY15 Individual Analysis'!$A246, 'FY15 DataDump'!$H$2:$H$5000, L$2)</f>
        <v>108</v>
      </c>
      <c r="M246" s="27">
        <f>SUMIFS('FY15 DataDump'!$E$2:$E$5000, 'FY15 DataDump'!$C$2:$C$5000, 'FY15 Individual Analysis'!$A246, 'FY15 DataDump'!$H$2:$H$5000, M$2)</f>
        <v>155</v>
      </c>
      <c r="N246" s="27">
        <f>SUMIFS('FY15 DataDump'!$E$2:$E$5000, 'FY15 DataDump'!$C$2:$C$5000, 'FY15 Individual Analysis'!$A246, 'FY15 DataDump'!$H$2:$H$5000, N$2)</f>
        <v>115</v>
      </c>
      <c r="O246" s="27">
        <f>SUMIFS('FY15 DataDump'!$E$2:$E$5000, 'FY15 DataDump'!$C$2:$C$5000, 'FY15 Individual Analysis'!$A246, 'FY15 DataDump'!$H$2:$H$5000, O$2)</f>
        <v>38</v>
      </c>
      <c r="P246" s="27">
        <f t="shared" si="74"/>
        <v>1096</v>
      </c>
      <c r="Q246" s="108">
        <f t="shared" si="61"/>
        <v>5.6889553292430988E-3</v>
      </c>
      <c r="S246" s="20">
        <f t="shared" si="62"/>
        <v>57.6</v>
      </c>
      <c r="T246" s="21">
        <f t="shared" si="63"/>
        <v>54</v>
      </c>
      <c r="U246" s="21">
        <f t="shared" si="64"/>
        <v>58.800000000000004</v>
      </c>
      <c r="V246" s="21">
        <f t="shared" si="65"/>
        <v>165.60000000000002</v>
      </c>
      <c r="W246" s="21">
        <f t="shared" si="66"/>
        <v>87.600000000000009</v>
      </c>
      <c r="X246" s="21">
        <f t="shared" si="67"/>
        <v>103.2</v>
      </c>
      <c r="Y246" s="21">
        <f t="shared" si="68"/>
        <v>136.80000000000001</v>
      </c>
      <c r="Z246" s="21">
        <f t="shared" si="69"/>
        <v>152.4</v>
      </c>
      <c r="AA246" s="21">
        <f t="shared" si="70"/>
        <v>129.60000000000002</v>
      </c>
      <c r="AB246" s="21">
        <f t="shared" si="71"/>
        <v>186.00000000000003</v>
      </c>
      <c r="AC246" s="21">
        <f t="shared" si="72"/>
        <v>138</v>
      </c>
      <c r="AD246" s="24">
        <f t="shared" si="73"/>
        <v>45.6</v>
      </c>
      <c r="AF246" s="15">
        <f t="shared" si="46"/>
        <v>1315.2</v>
      </c>
    </row>
    <row r="247" spans="1:32" x14ac:dyDescent="0.25">
      <c r="A247" s="75">
        <v>46525</v>
      </c>
      <c r="B247" s="75" t="str">
        <f>INDEX('FY15 DataDump'!$A$2:$H$5000, MATCH('FY15 Individual Analysis'!A247, 'FY15 DataDump'!$C$2:$C$5000, 0), MATCH('FY15 DataDump'!$B$1, 'FY15 DataDump'!$A$1:$H$1))</f>
        <v>BOXED GOODS</v>
      </c>
      <c r="C247" s="75" t="str">
        <f>INDEX('FY15 DataDump'!$A$2:$H$5000, MATCH('FY15 Individual Analysis'!A247, 'FY15 DataDump'!$C$2:$C$5000, 0), MATCH('FY15 DataDump'!$D$1, 'FY15 DataDump'!$A$1:$H$1))</f>
        <v>KIND ALMOND COCONUT</v>
      </c>
      <c r="D247" s="27">
        <f>SUMIFS('FY15 DataDump'!$E$2:$E$5000, 'FY15 DataDump'!$C$2:$C$5000, 'FY15 Individual Analysis'!$A247, 'FY15 DataDump'!$H$2:$H$5000, D$2)</f>
        <v>14</v>
      </c>
      <c r="E247" s="27">
        <f>SUMIFS('FY15 DataDump'!$E$2:$E$5000, 'FY15 DataDump'!$C$2:$C$5000, 'FY15 Individual Analysis'!$A247, 'FY15 DataDump'!$H$2:$H$5000, E$2)</f>
        <v>23</v>
      </c>
      <c r="F247" s="27">
        <f>SUMIFS('FY15 DataDump'!$E$2:$E$5000, 'FY15 DataDump'!$C$2:$C$5000, 'FY15 Individual Analysis'!$A247, 'FY15 DataDump'!$H$2:$H$5000, F$2)</f>
        <v>17</v>
      </c>
      <c r="G247" s="27">
        <f>SUMIFS('FY15 DataDump'!$E$2:$E$5000, 'FY15 DataDump'!$C$2:$C$5000, 'FY15 Individual Analysis'!$A247, 'FY15 DataDump'!$H$2:$H$5000, G$2)</f>
        <v>40</v>
      </c>
      <c r="H247" s="27">
        <f>SUMIFS('FY15 DataDump'!$E$2:$E$5000, 'FY15 DataDump'!$C$2:$C$5000, 'FY15 Individual Analysis'!$A247, 'FY15 DataDump'!$H$2:$H$5000, H$2)</f>
        <v>24</v>
      </c>
      <c r="I247" s="27">
        <f>SUMIFS('FY15 DataDump'!$E$2:$E$5000, 'FY15 DataDump'!$C$2:$C$5000, 'FY15 Individual Analysis'!$A247, 'FY15 DataDump'!$H$2:$H$5000, I$2)</f>
        <v>15</v>
      </c>
      <c r="J247" s="27">
        <f>SUMIFS('FY15 DataDump'!$E$2:$E$5000, 'FY15 DataDump'!$C$2:$C$5000, 'FY15 Individual Analysis'!$A247, 'FY15 DataDump'!$H$2:$H$5000, J$2)</f>
        <v>47</v>
      </c>
      <c r="K247" s="27">
        <f>SUMIFS('FY15 DataDump'!$E$2:$E$5000, 'FY15 DataDump'!$C$2:$C$5000, 'FY15 Individual Analysis'!$A247, 'FY15 DataDump'!$H$2:$H$5000, K$2)</f>
        <v>45</v>
      </c>
      <c r="L247" s="27">
        <f>SUMIFS('FY15 DataDump'!$E$2:$E$5000, 'FY15 DataDump'!$C$2:$C$5000, 'FY15 Individual Analysis'!$A247, 'FY15 DataDump'!$H$2:$H$5000, L$2)</f>
        <v>35</v>
      </c>
      <c r="M247" s="27">
        <f>SUMIFS('FY15 DataDump'!$E$2:$E$5000, 'FY15 DataDump'!$C$2:$C$5000, 'FY15 Individual Analysis'!$A247, 'FY15 DataDump'!$H$2:$H$5000, M$2)</f>
        <v>32</v>
      </c>
      <c r="N247" s="27">
        <f>SUMIFS('FY15 DataDump'!$E$2:$E$5000, 'FY15 DataDump'!$C$2:$C$5000, 'FY15 Individual Analysis'!$A247, 'FY15 DataDump'!$H$2:$H$5000, N$2)</f>
        <v>32</v>
      </c>
      <c r="O247" s="27">
        <f>SUMIFS('FY15 DataDump'!$E$2:$E$5000, 'FY15 DataDump'!$C$2:$C$5000, 'FY15 Individual Analysis'!$A247, 'FY15 DataDump'!$H$2:$H$5000, O$2)</f>
        <v>8</v>
      </c>
      <c r="P247" s="27">
        <f t="shared" si="74"/>
        <v>332</v>
      </c>
      <c r="Q247" s="108">
        <f t="shared" si="61"/>
        <v>1.7232966873254644E-3</v>
      </c>
      <c r="S247" s="20">
        <f t="shared" si="62"/>
        <v>16.799999999999997</v>
      </c>
      <c r="T247" s="21">
        <f t="shared" si="63"/>
        <v>27.599999999999998</v>
      </c>
      <c r="U247" s="21">
        <f t="shared" si="64"/>
        <v>20.399999999999999</v>
      </c>
      <c r="V247" s="21">
        <f t="shared" si="65"/>
        <v>48</v>
      </c>
      <c r="W247" s="21">
        <f t="shared" si="66"/>
        <v>28.799999999999997</v>
      </c>
      <c r="X247" s="21">
        <f t="shared" si="67"/>
        <v>18</v>
      </c>
      <c r="Y247" s="21">
        <f t="shared" si="68"/>
        <v>56.4</v>
      </c>
      <c r="Z247" s="21">
        <f t="shared" si="69"/>
        <v>53.999999999999993</v>
      </c>
      <c r="AA247" s="21">
        <f t="shared" si="70"/>
        <v>42</v>
      </c>
      <c r="AB247" s="21">
        <f t="shared" si="71"/>
        <v>38.4</v>
      </c>
      <c r="AC247" s="21">
        <f t="shared" si="72"/>
        <v>38.4</v>
      </c>
      <c r="AD247" s="24">
        <f t="shared" si="73"/>
        <v>9.6</v>
      </c>
      <c r="AF247" s="15">
        <f t="shared" si="46"/>
        <v>398.4</v>
      </c>
    </row>
    <row r="248" spans="1:32" x14ac:dyDescent="0.25">
      <c r="A248" s="75">
        <v>46959</v>
      </c>
      <c r="B248" s="75" t="str">
        <f>INDEX('FY15 DataDump'!$A$2:$H$5000, MATCH('FY15 Individual Analysis'!A248, 'FY15 DataDump'!$C$2:$C$5000, 0), MATCH('FY15 DataDump'!$B$1, 'FY15 DataDump'!$A$1:$H$1))</f>
        <v>DRINKS</v>
      </c>
      <c r="C248" s="75" t="str">
        <f>INDEX('FY15 DataDump'!$A$2:$H$5000, MATCH('FY15 Individual Analysis'!A248, 'FY15 DataDump'!$C$2:$C$5000, 0), MATCH('FY15 DataDump'!$D$1, 'FY15 DataDump'!$A$1:$H$1))</f>
        <v>CHERRY COKE</v>
      </c>
      <c r="D248" s="27">
        <f>SUMIFS('FY15 DataDump'!$E$2:$E$5000, 'FY15 DataDump'!$C$2:$C$5000, 'FY15 Individual Analysis'!$A248, 'FY15 DataDump'!$H$2:$H$5000, D$2)</f>
        <v>46</v>
      </c>
      <c r="E248" s="27">
        <f>SUMIFS('FY15 DataDump'!$E$2:$E$5000, 'FY15 DataDump'!$C$2:$C$5000, 'FY15 Individual Analysis'!$A248, 'FY15 DataDump'!$H$2:$H$5000, E$2)</f>
        <v>70</v>
      </c>
      <c r="F248" s="27">
        <f>SUMIFS('FY15 DataDump'!$E$2:$E$5000, 'FY15 DataDump'!$C$2:$C$5000, 'FY15 Individual Analysis'!$A248, 'FY15 DataDump'!$H$2:$H$5000, F$2)</f>
        <v>25</v>
      </c>
      <c r="G248" s="27">
        <f>SUMIFS('FY15 DataDump'!$E$2:$E$5000, 'FY15 DataDump'!$C$2:$C$5000, 'FY15 Individual Analysis'!$A248, 'FY15 DataDump'!$H$2:$H$5000, G$2)</f>
        <v>126</v>
      </c>
      <c r="H248" s="27">
        <f>SUMIFS('FY15 DataDump'!$E$2:$E$5000, 'FY15 DataDump'!$C$2:$C$5000, 'FY15 Individual Analysis'!$A248, 'FY15 DataDump'!$H$2:$H$5000, H$2)</f>
        <v>78</v>
      </c>
      <c r="I248" s="27">
        <f>SUMIFS('FY15 DataDump'!$E$2:$E$5000, 'FY15 DataDump'!$C$2:$C$5000, 'FY15 Individual Analysis'!$A248, 'FY15 DataDump'!$H$2:$H$5000, I$2)</f>
        <v>41</v>
      </c>
      <c r="J248" s="27">
        <f>SUMIFS('FY15 DataDump'!$E$2:$E$5000, 'FY15 DataDump'!$C$2:$C$5000, 'FY15 Individual Analysis'!$A248, 'FY15 DataDump'!$H$2:$H$5000, J$2)</f>
        <v>72</v>
      </c>
      <c r="K248" s="27">
        <f>SUMIFS('FY15 DataDump'!$E$2:$E$5000, 'FY15 DataDump'!$C$2:$C$5000, 'FY15 Individual Analysis'!$A248, 'FY15 DataDump'!$H$2:$H$5000, K$2)</f>
        <v>96</v>
      </c>
      <c r="L248" s="27">
        <f>SUMIFS('FY15 DataDump'!$E$2:$E$5000, 'FY15 DataDump'!$C$2:$C$5000, 'FY15 Individual Analysis'!$A248, 'FY15 DataDump'!$H$2:$H$5000, L$2)</f>
        <v>40</v>
      </c>
      <c r="M248" s="27">
        <f>SUMIFS('FY15 DataDump'!$E$2:$E$5000, 'FY15 DataDump'!$C$2:$C$5000, 'FY15 Individual Analysis'!$A248, 'FY15 DataDump'!$H$2:$H$5000, M$2)</f>
        <v>56</v>
      </c>
      <c r="N248" s="27">
        <f>SUMIFS('FY15 DataDump'!$E$2:$E$5000, 'FY15 DataDump'!$C$2:$C$5000, 'FY15 Individual Analysis'!$A248, 'FY15 DataDump'!$H$2:$H$5000, N$2)</f>
        <v>99</v>
      </c>
      <c r="O248" s="27">
        <f>SUMIFS('FY15 DataDump'!$E$2:$E$5000, 'FY15 DataDump'!$C$2:$C$5000, 'FY15 Individual Analysis'!$A248, 'FY15 DataDump'!$H$2:$H$5000, O$2)</f>
        <v>44</v>
      </c>
      <c r="P248" s="27">
        <f t="shared" si="74"/>
        <v>793</v>
      </c>
      <c r="Q248" s="108">
        <f t="shared" si="61"/>
        <v>4.1161875694249797E-3</v>
      </c>
      <c r="S248" s="20">
        <f t="shared" si="62"/>
        <v>55.2</v>
      </c>
      <c r="T248" s="21">
        <f t="shared" si="63"/>
        <v>84</v>
      </c>
      <c r="U248" s="21">
        <f t="shared" si="64"/>
        <v>30</v>
      </c>
      <c r="V248" s="21">
        <f t="shared" si="65"/>
        <v>151.20000000000002</v>
      </c>
      <c r="W248" s="21">
        <f t="shared" si="66"/>
        <v>93.6</v>
      </c>
      <c r="X248" s="21">
        <f t="shared" si="67"/>
        <v>49.2</v>
      </c>
      <c r="Y248" s="21">
        <f t="shared" si="68"/>
        <v>86.4</v>
      </c>
      <c r="Z248" s="21">
        <f t="shared" si="69"/>
        <v>115.2</v>
      </c>
      <c r="AA248" s="21">
        <f t="shared" si="70"/>
        <v>48</v>
      </c>
      <c r="AB248" s="21">
        <f t="shared" si="71"/>
        <v>67.2</v>
      </c>
      <c r="AC248" s="21">
        <f t="shared" si="72"/>
        <v>118.8</v>
      </c>
      <c r="AD248" s="24">
        <f t="shared" si="73"/>
        <v>52.800000000000004</v>
      </c>
      <c r="AF248" s="15">
        <f t="shared" si="46"/>
        <v>951.6</v>
      </c>
    </row>
    <row r="249" spans="1:32" x14ac:dyDescent="0.25">
      <c r="A249" s="75">
        <v>47775</v>
      </c>
      <c r="B249" s="75" t="str">
        <f>INDEX('FY15 DataDump'!$A$2:$H$5000, MATCH('FY15 Individual Analysis'!A249, 'FY15 DataDump'!$C$2:$C$5000, 0), MATCH('FY15 DataDump'!$B$1, 'FY15 DataDump'!$A$1:$H$1))</f>
        <v>DRINKS</v>
      </c>
      <c r="C249" s="75" t="str">
        <f>INDEX('FY15 DataDump'!$A$2:$H$5000, MATCH('FY15 Individual Analysis'!A249, 'FY15 DataDump'!$C$2:$C$5000, 0), MATCH('FY15 DataDump'!$D$1, 'FY15 DataDump'!$A$1:$H$1))</f>
        <v>ODWALLA D VANILLA ALMOND</v>
      </c>
      <c r="D249" s="27">
        <f>SUMIFS('FY15 DataDump'!$E$2:$E$5000, 'FY15 DataDump'!$C$2:$C$5000, 'FY15 Individual Analysis'!$A249, 'FY15 DataDump'!$H$2:$H$5000, D$2)</f>
        <v>0</v>
      </c>
      <c r="E249" s="27">
        <f>SUMIFS('FY15 DataDump'!$E$2:$E$5000, 'FY15 DataDump'!$C$2:$C$5000, 'FY15 Individual Analysis'!$A249, 'FY15 DataDump'!$H$2:$H$5000, E$2)</f>
        <v>9</v>
      </c>
      <c r="F249" s="27">
        <f>SUMIFS('FY15 DataDump'!$E$2:$E$5000, 'FY15 DataDump'!$C$2:$C$5000, 'FY15 Individual Analysis'!$A249, 'FY15 DataDump'!$H$2:$H$5000, F$2)</f>
        <v>2</v>
      </c>
      <c r="G249" s="27">
        <f>SUMIFS('FY15 DataDump'!$E$2:$E$5000, 'FY15 DataDump'!$C$2:$C$5000, 'FY15 Individual Analysis'!$A249, 'FY15 DataDump'!$H$2:$H$5000, G$2)</f>
        <v>0</v>
      </c>
      <c r="H249" s="27">
        <f>SUMIFS('FY15 DataDump'!$E$2:$E$5000, 'FY15 DataDump'!$C$2:$C$5000, 'FY15 Individual Analysis'!$A249, 'FY15 DataDump'!$H$2:$H$5000, H$2)</f>
        <v>0</v>
      </c>
      <c r="I249" s="27">
        <f>SUMIFS('FY15 DataDump'!$E$2:$E$5000, 'FY15 DataDump'!$C$2:$C$5000, 'FY15 Individual Analysis'!$A249, 'FY15 DataDump'!$H$2:$H$5000, I$2)</f>
        <v>0</v>
      </c>
      <c r="J249" s="27">
        <f>SUMIFS('FY15 DataDump'!$E$2:$E$5000, 'FY15 DataDump'!$C$2:$C$5000, 'FY15 Individual Analysis'!$A249, 'FY15 DataDump'!$H$2:$H$5000, J$2)</f>
        <v>0</v>
      </c>
      <c r="K249" s="27">
        <f>SUMIFS('FY15 DataDump'!$E$2:$E$5000, 'FY15 DataDump'!$C$2:$C$5000, 'FY15 Individual Analysis'!$A249, 'FY15 DataDump'!$H$2:$H$5000, K$2)</f>
        <v>0</v>
      </c>
      <c r="L249" s="27">
        <f>SUMIFS('FY15 DataDump'!$E$2:$E$5000, 'FY15 DataDump'!$C$2:$C$5000, 'FY15 Individual Analysis'!$A249, 'FY15 DataDump'!$H$2:$H$5000, L$2)</f>
        <v>0</v>
      </c>
      <c r="M249" s="27">
        <f>SUMIFS('FY15 DataDump'!$E$2:$E$5000, 'FY15 DataDump'!$C$2:$C$5000, 'FY15 Individual Analysis'!$A249, 'FY15 DataDump'!$H$2:$H$5000, M$2)</f>
        <v>0</v>
      </c>
      <c r="N249" s="27">
        <f>SUMIFS('FY15 DataDump'!$E$2:$E$5000, 'FY15 DataDump'!$C$2:$C$5000, 'FY15 Individual Analysis'!$A249, 'FY15 DataDump'!$H$2:$H$5000, N$2)</f>
        <v>0</v>
      </c>
      <c r="O249" s="27">
        <f>SUMIFS('FY15 DataDump'!$E$2:$E$5000, 'FY15 DataDump'!$C$2:$C$5000, 'FY15 Individual Analysis'!$A249, 'FY15 DataDump'!$H$2:$H$5000, O$2)</f>
        <v>0</v>
      </c>
      <c r="P249" s="27">
        <f t="shared" si="74"/>
        <v>11</v>
      </c>
      <c r="Q249" s="108">
        <f t="shared" si="61"/>
        <v>5.7097179399337669E-5</v>
      </c>
      <c r="S249" s="20">
        <f t="shared" si="62"/>
        <v>0</v>
      </c>
      <c r="T249" s="21">
        <f t="shared" si="63"/>
        <v>10.8</v>
      </c>
      <c r="U249" s="21">
        <f t="shared" si="64"/>
        <v>2.4</v>
      </c>
      <c r="V249" s="21">
        <f t="shared" si="65"/>
        <v>0</v>
      </c>
      <c r="W249" s="21">
        <f t="shared" si="66"/>
        <v>0</v>
      </c>
      <c r="X249" s="21">
        <f t="shared" si="67"/>
        <v>0</v>
      </c>
      <c r="Y249" s="21">
        <f t="shared" si="68"/>
        <v>0</v>
      </c>
      <c r="Z249" s="21">
        <f t="shared" si="69"/>
        <v>0</v>
      </c>
      <c r="AA249" s="21">
        <f t="shared" si="70"/>
        <v>0</v>
      </c>
      <c r="AB249" s="21">
        <f t="shared" si="71"/>
        <v>0</v>
      </c>
      <c r="AC249" s="21">
        <f t="shared" si="72"/>
        <v>0</v>
      </c>
      <c r="AD249" s="24">
        <f t="shared" si="73"/>
        <v>0</v>
      </c>
      <c r="AF249" s="15">
        <f t="shared" si="46"/>
        <v>13.2</v>
      </c>
    </row>
    <row r="250" spans="1:32" x14ac:dyDescent="0.25">
      <c r="A250" s="75">
        <v>47785</v>
      </c>
      <c r="B250" s="75" t="str">
        <f>INDEX('FY15 DataDump'!$A$2:$H$5000, MATCH('FY15 Individual Analysis'!A250, 'FY15 DataDump'!$C$2:$C$5000, 0), MATCH('FY15 DataDump'!$B$1, 'FY15 DataDump'!$A$1:$H$1))</f>
        <v>DRINKS</v>
      </c>
      <c r="C250" s="75" t="str">
        <f>INDEX('FY15 DataDump'!$A$2:$H$5000, MATCH('FY15 Individual Analysis'!A250, 'FY15 DataDump'!$C$2:$C$5000, 0), MATCH('FY15 DataDump'!$D$1, 'FY15 DataDump'!$A$1:$H$1))</f>
        <v>ODWALLA D STRAW BANANA</v>
      </c>
      <c r="D250" s="27">
        <f>SUMIFS('FY15 DataDump'!$E$2:$E$5000, 'FY15 DataDump'!$C$2:$C$5000, 'FY15 Individual Analysis'!$A250, 'FY15 DataDump'!$H$2:$H$5000, D$2)</f>
        <v>27</v>
      </c>
      <c r="E250" s="27">
        <f>SUMIFS('FY15 DataDump'!$E$2:$E$5000, 'FY15 DataDump'!$C$2:$C$5000, 'FY15 Individual Analysis'!$A250, 'FY15 DataDump'!$H$2:$H$5000, E$2)</f>
        <v>26</v>
      </c>
      <c r="F250" s="27">
        <f>SUMIFS('FY15 DataDump'!$E$2:$E$5000, 'FY15 DataDump'!$C$2:$C$5000, 'FY15 Individual Analysis'!$A250, 'FY15 DataDump'!$H$2:$H$5000, F$2)</f>
        <v>5</v>
      </c>
      <c r="G250" s="27">
        <f>SUMIFS('FY15 DataDump'!$E$2:$E$5000, 'FY15 DataDump'!$C$2:$C$5000, 'FY15 Individual Analysis'!$A250, 'FY15 DataDump'!$H$2:$H$5000, G$2)</f>
        <v>0</v>
      </c>
      <c r="H250" s="27">
        <f>SUMIFS('FY15 DataDump'!$E$2:$E$5000, 'FY15 DataDump'!$C$2:$C$5000, 'FY15 Individual Analysis'!$A250, 'FY15 DataDump'!$H$2:$H$5000, H$2)</f>
        <v>0</v>
      </c>
      <c r="I250" s="27">
        <f>SUMIFS('FY15 DataDump'!$E$2:$E$5000, 'FY15 DataDump'!$C$2:$C$5000, 'FY15 Individual Analysis'!$A250, 'FY15 DataDump'!$H$2:$H$5000, I$2)</f>
        <v>0</v>
      </c>
      <c r="J250" s="27">
        <f>SUMIFS('FY15 DataDump'!$E$2:$E$5000, 'FY15 DataDump'!$C$2:$C$5000, 'FY15 Individual Analysis'!$A250, 'FY15 DataDump'!$H$2:$H$5000, J$2)</f>
        <v>0</v>
      </c>
      <c r="K250" s="27">
        <f>SUMIFS('FY15 DataDump'!$E$2:$E$5000, 'FY15 DataDump'!$C$2:$C$5000, 'FY15 Individual Analysis'!$A250, 'FY15 DataDump'!$H$2:$H$5000, K$2)</f>
        <v>0</v>
      </c>
      <c r="L250" s="27">
        <f>SUMIFS('FY15 DataDump'!$E$2:$E$5000, 'FY15 DataDump'!$C$2:$C$5000, 'FY15 Individual Analysis'!$A250, 'FY15 DataDump'!$H$2:$H$5000, L$2)</f>
        <v>0</v>
      </c>
      <c r="M250" s="27">
        <f>SUMIFS('FY15 DataDump'!$E$2:$E$5000, 'FY15 DataDump'!$C$2:$C$5000, 'FY15 Individual Analysis'!$A250, 'FY15 DataDump'!$H$2:$H$5000, M$2)</f>
        <v>0</v>
      </c>
      <c r="N250" s="27">
        <f>SUMIFS('FY15 DataDump'!$E$2:$E$5000, 'FY15 DataDump'!$C$2:$C$5000, 'FY15 Individual Analysis'!$A250, 'FY15 DataDump'!$H$2:$H$5000, N$2)</f>
        <v>0</v>
      </c>
      <c r="O250" s="27">
        <f>SUMIFS('FY15 DataDump'!$E$2:$E$5000, 'FY15 DataDump'!$C$2:$C$5000, 'FY15 Individual Analysis'!$A250, 'FY15 DataDump'!$H$2:$H$5000, O$2)</f>
        <v>0</v>
      </c>
      <c r="P250" s="27">
        <f t="shared" si="74"/>
        <v>58</v>
      </c>
      <c r="Q250" s="108">
        <f t="shared" si="61"/>
        <v>3.0105785501468956E-4</v>
      </c>
      <c r="S250" s="20">
        <f t="shared" si="62"/>
        <v>32.4</v>
      </c>
      <c r="T250" s="21">
        <f t="shared" si="63"/>
        <v>31.2</v>
      </c>
      <c r="U250" s="21">
        <f t="shared" si="64"/>
        <v>6</v>
      </c>
      <c r="V250" s="21">
        <f t="shared" si="65"/>
        <v>0</v>
      </c>
      <c r="W250" s="21">
        <f t="shared" si="66"/>
        <v>0</v>
      </c>
      <c r="X250" s="21">
        <f t="shared" si="67"/>
        <v>0</v>
      </c>
      <c r="Y250" s="21">
        <f t="shared" si="68"/>
        <v>0</v>
      </c>
      <c r="Z250" s="21">
        <f t="shared" si="69"/>
        <v>0</v>
      </c>
      <c r="AA250" s="21">
        <f t="shared" si="70"/>
        <v>0</v>
      </c>
      <c r="AB250" s="21">
        <f t="shared" si="71"/>
        <v>0</v>
      </c>
      <c r="AC250" s="21">
        <f t="shared" si="72"/>
        <v>0</v>
      </c>
      <c r="AD250" s="24">
        <f t="shared" si="73"/>
        <v>0</v>
      </c>
      <c r="AF250" s="15">
        <f t="shared" si="46"/>
        <v>69.599999999999994</v>
      </c>
    </row>
    <row r="251" spans="1:32" x14ac:dyDescent="0.25">
      <c r="A251" s="75">
        <v>48274</v>
      </c>
      <c r="B251" s="75" t="str">
        <f>INDEX('FY15 DataDump'!$A$2:$H$5000, MATCH('FY15 Individual Analysis'!A251, 'FY15 DataDump'!$C$2:$C$5000, 0), MATCH('FY15 DataDump'!$B$1, 'FY15 DataDump'!$A$1:$H$1))</f>
        <v>DRINKS</v>
      </c>
      <c r="C251" s="75" t="str">
        <f>INDEX('FY15 DataDump'!$A$2:$H$5000, MATCH('FY15 Individual Analysis'!A251, 'FY15 DataDump'!$C$2:$C$5000, 0), MATCH('FY15 DataDump'!$D$1, 'FY15 DataDump'!$A$1:$H$1))</f>
        <v>ODWALLA D ORANGE JUICE</v>
      </c>
      <c r="D251" s="27">
        <f>SUMIFS('FY15 DataDump'!$E$2:$E$5000, 'FY15 DataDump'!$C$2:$C$5000, 'FY15 Individual Analysis'!$A251, 'FY15 DataDump'!$H$2:$H$5000, D$2)</f>
        <v>16</v>
      </c>
      <c r="E251" s="27">
        <f>SUMIFS('FY15 DataDump'!$E$2:$E$5000, 'FY15 DataDump'!$C$2:$C$5000, 'FY15 Individual Analysis'!$A251, 'FY15 DataDump'!$H$2:$H$5000, E$2)</f>
        <v>5</v>
      </c>
      <c r="F251" s="27">
        <f>SUMIFS('FY15 DataDump'!$E$2:$E$5000, 'FY15 DataDump'!$C$2:$C$5000, 'FY15 Individual Analysis'!$A251, 'FY15 DataDump'!$H$2:$H$5000, F$2)</f>
        <v>0</v>
      </c>
      <c r="G251" s="27">
        <f>SUMIFS('FY15 DataDump'!$E$2:$E$5000, 'FY15 DataDump'!$C$2:$C$5000, 'FY15 Individual Analysis'!$A251, 'FY15 DataDump'!$H$2:$H$5000, G$2)</f>
        <v>0</v>
      </c>
      <c r="H251" s="27">
        <f>SUMIFS('FY15 DataDump'!$E$2:$E$5000, 'FY15 DataDump'!$C$2:$C$5000, 'FY15 Individual Analysis'!$A251, 'FY15 DataDump'!$H$2:$H$5000, H$2)</f>
        <v>0</v>
      </c>
      <c r="I251" s="27">
        <f>SUMIFS('FY15 DataDump'!$E$2:$E$5000, 'FY15 DataDump'!$C$2:$C$5000, 'FY15 Individual Analysis'!$A251, 'FY15 DataDump'!$H$2:$H$5000, I$2)</f>
        <v>0</v>
      </c>
      <c r="J251" s="27">
        <f>SUMIFS('FY15 DataDump'!$E$2:$E$5000, 'FY15 DataDump'!$C$2:$C$5000, 'FY15 Individual Analysis'!$A251, 'FY15 DataDump'!$H$2:$H$5000, J$2)</f>
        <v>0</v>
      </c>
      <c r="K251" s="27">
        <f>SUMIFS('FY15 DataDump'!$E$2:$E$5000, 'FY15 DataDump'!$C$2:$C$5000, 'FY15 Individual Analysis'!$A251, 'FY15 DataDump'!$H$2:$H$5000, K$2)</f>
        <v>0</v>
      </c>
      <c r="L251" s="27">
        <f>SUMIFS('FY15 DataDump'!$E$2:$E$5000, 'FY15 DataDump'!$C$2:$C$5000, 'FY15 Individual Analysis'!$A251, 'FY15 DataDump'!$H$2:$H$5000, L$2)</f>
        <v>0</v>
      </c>
      <c r="M251" s="27">
        <f>SUMIFS('FY15 DataDump'!$E$2:$E$5000, 'FY15 DataDump'!$C$2:$C$5000, 'FY15 Individual Analysis'!$A251, 'FY15 DataDump'!$H$2:$H$5000, M$2)</f>
        <v>0</v>
      </c>
      <c r="N251" s="27">
        <f>SUMIFS('FY15 DataDump'!$E$2:$E$5000, 'FY15 DataDump'!$C$2:$C$5000, 'FY15 Individual Analysis'!$A251, 'FY15 DataDump'!$H$2:$H$5000, N$2)</f>
        <v>0</v>
      </c>
      <c r="O251" s="27">
        <f>SUMIFS('FY15 DataDump'!$E$2:$E$5000, 'FY15 DataDump'!$C$2:$C$5000, 'FY15 Individual Analysis'!$A251, 'FY15 DataDump'!$H$2:$H$5000, O$2)</f>
        <v>0</v>
      </c>
      <c r="P251" s="27">
        <f t="shared" si="74"/>
        <v>21</v>
      </c>
      <c r="Q251" s="108">
        <f t="shared" si="61"/>
        <v>1.0900370612600828E-4</v>
      </c>
      <c r="S251" s="20">
        <f t="shared" si="62"/>
        <v>19.2</v>
      </c>
      <c r="T251" s="21">
        <f t="shared" si="63"/>
        <v>5.9999999999999991</v>
      </c>
      <c r="U251" s="21">
        <f t="shared" si="64"/>
        <v>0</v>
      </c>
      <c r="V251" s="21">
        <f t="shared" si="65"/>
        <v>0</v>
      </c>
      <c r="W251" s="21">
        <f t="shared" si="66"/>
        <v>0</v>
      </c>
      <c r="X251" s="21">
        <f t="shared" si="67"/>
        <v>0</v>
      </c>
      <c r="Y251" s="21">
        <f t="shared" si="68"/>
        <v>0</v>
      </c>
      <c r="Z251" s="21">
        <f t="shared" si="69"/>
        <v>0</v>
      </c>
      <c r="AA251" s="21">
        <f t="shared" si="70"/>
        <v>0</v>
      </c>
      <c r="AB251" s="21">
        <f t="shared" si="71"/>
        <v>0</v>
      </c>
      <c r="AC251" s="21">
        <f t="shared" si="72"/>
        <v>0</v>
      </c>
      <c r="AD251" s="24">
        <f t="shared" si="73"/>
        <v>0</v>
      </c>
      <c r="AF251" s="15">
        <f t="shared" si="46"/>
        <v>25.2</v>
      </c>
    </row>
    <row r="252" spans="1:32" x14ac:dyDescent="0.25">
      <c r="A252" s="75">
        <v>48758</v>
      </c>
      <c r="B252" s="75" t="str">
        <f>INDEX('FY15 DataDump'!$A$2:$H$5000, MATCH('FY15 Individual Analysis'!A252, 'FY15 DataDump'!$C$2:$C$5000, 0), MATCH('FY15 DataDump'!$B$1, 'FY15 DataDump'!$A$1:$H$1))</f>
        <v>DAIRY</v>
      </c>
      <c r="C252" s="75" t="str">
        <f>INDEX('FY15 DataDump'!$A$2:$H$5000, MATCH('FY15 Individual Analysis'!A252, 'FY15 DataDump'!$C$2:$C$5000, 0), MATCH('FY15 DataDump'!$D$1, 'FY15 DataDump'!$A$1:$H$1))</f>
        <v>ZOI Honey Yogurt</v>
      </c>
      <c r="D252" s="27">
        <f>SUMIFS('FY15 DataDump'!$E$2:$E$5000, 'FY15 DataDump'!$C$2:$C$5000, 'FY15 Individual Analysis'!$A252, 'FY15 DataDump'!$H$2:$H$5000, D$2)</f>
        <v>80</v>
      </c>
      <c r="E252" s="27">
        <f>SUMIFS('FY15 DataDump'!$E$2:$E$5000, 'FY15 DataDump'!$C$2:$C$5000, 'FY15 Individual Analysis'!$A252, 'FY15 DataDump'!$H$2:$H$5000, E$2)</f>
        <v>54</v>
      </c>
      <c r="F252" s="27">
        <f>SUMIFS('FY15 DataDump'!$E$2:$E$5000, 'FY15 DataDump'!$C$2:$C$5000, 'FY15 Individual Analysis'!$A252, 'FY15 DataDump'!$H$2:$H$5000, F$2)</f>
        <v>67</v>
      </c>
      <c r="G252" s="27">
        <f>SUMIFS('FY15 DataDump'!$E$2:$E$5000, 'FY15 DataDump'!$C$2:$C$5000, 'FY15 Individual Analysis'!$A252, 'FY15 DataDump'!$H$2:$H$5000, G$2)</f>
        <v>96</v>
      </c>
      <c r="H252" s="27">
        <f>SUMIFS('FY15 DataDump'!$E$2:$E$5000, 'FY15 DataDump'!$C$2:$C$5000, 'FY15 Individual Analysis'!$A252, 'FY15 DataDump'!$H$2:$H$5000, H$2)</f>
        <v>52</v>
      </c>
      <c r="I252" s="27">
        <f>SUMIFS('FY15 DataDump'!$E$2:$E$5000, 'FY15 DataDump'!$C$2:$C$5000, 'FY15 Individual Analysis'!$A252, 'FY15 DataDump'!$H$2:$H$5000, I$2)</f>
        <v>43</v>
      </c>
      <c r="J252" s="27">
        <f>SUMIFS('FY15 DataDump'!$E$2:$E$5000, 'FY15 DataDump'!$C$2:$C$5000, 'FY15 Individual Analysis'!$A252, 'FY15 DataDump'!$H$2:$H$5000, J$2)</f>
        <v>47</v>
      </c>
      <c r="K252" s="27">
        <f>SUMIFS('FY15 DataDump'!$E$2:$E$5000, 'FY15 DataDump'!$C$2:$C$5000, 'FY15 Individual Analysis'!$A252, 'FY15 DataDump'!$H$2:$H$5000, K$2)</f>
        <v>53</v>
      </c>
      <c r="L252" s="27">
        <f>SUMIFS('FY15 DataDump'!$E$2:$E$5000, 'FY15 DataDump'!$C$2:$C$5000, 'FY15 Individual Analysis'!$A252, 'FY15 DataDump'!$H$2:$H$5000, L$2)</f>
        <v>56</v>
      </c>
      <c r="M252" s="27">
        <f>SUMIFS('FY15 DataDump'!$E$2:$E$5000, 'FY15 DataDump'!$C$2:$C$5000, 'FY15 Individual Analysis'!$A252, 'FY15 DataDump'!$H$2:$H$5000, M$2)</f>
        <v>71</v>
      </c>
      <c r="N252" s="27">
        <f>SUMIFS('FY15 DataDump'!$E$2:$E$5000, 'FY15 DataDump'!$C$2:$C$5000, 'FY15 Individual Analysis'!$A252, 'FY15 DataDump'!$H$2:$H$5000, N$2)</f>
        <v>59</v>
      </c>
      <c r="O252" s="27">
        <f>SUMIFS('FY15 DataDump'!$E$2:$E$5000, 'FY15 DataDump'!$C$2:$C$5000, 'FY15 Individual Analysis'!$A252, 'FY15 DataDump'!$H$2:$H$5000, O$2)</f>
        <v>68</v>
      </c>
      <c r="P252" s="27">
        <f t="shared" si="74"/>
        <v>746</v>
      </c>
      <c r="Q252" s="108">
        <f t="shared" si="61"/>
        <v>3.8722268938096278E-3</v>
      </c>
      <c r="S252" s="20">
        <f t="shared" si="62"/>
        <v>96</v>
      </c>
      <c r="T252" s="21">
        <f t="shared" si="63"/>
        <v>64.800000000000011</v>
      </c>
      <c r="U252" s="21">
        <f t="shared" si="64"/>
        <v>80.400000000000006</v>
      </c>
      <c r="V252" s="21">
        <f t="shared" si="65"/>
        <v>115.2</v>
      </c>
      <c r="W252" s="21">
        <f t="shared" si="66"/>
        <v>62.400000000000006</v>
      </c>
      <c r="X252" s="21">
        <f t="shared" si="67"/>
        <v>51.6</v>
      </c>
      <c r="Y252" s="21">
        <f t="shared" si="68"/>
        <v>56.400000000000006</v>
      </c>
      <c r="Z252" s="21">
        <f t="shared" si="69"/>
        <v>63.600000000000009</v>
      </c>
      <c r="AA252" s="21">
        <f t="shared" si="70"/>
        <v>67.2</v>
      </c>
      <c r="AB252" s="21">
        <f t="shared" si="71"/>
        <v>85.2</v>
      </c>
      <c r="AC252" s="21">
        <f t="shared" si="72"/>
        <v>70.8</v>
      </c>
      <c r="AD252" s="24">
        <f t="shared" si="73"/>
        <v>81.600000000000009</v>
      </c>
      <c r="AF252" s="15">
        <f t="shared" si="46"/>
        <v>895.2</v>
      </c>
    </row>
    <row r="253" spans="1:32" x14ac:dyDescent="0.25">
      <c r="A253" s="75">
        <v>51251</v>
      </c>
      <c r="B253" s="75" t="str">
        <f>INDEX('FY15 DataDump'!$A$2:$H$5000, MATCH('FY15 Individual Analysis'!A253, 'FY15 DataDump'!$C$2:$C$5000, 0), MATCH('FY15 DataDump'!$B$1, 'FY15 DataDump'!$A$1:$H$1))</f>
        <v>BOXED GOODS</v>
      </c>
      <c r="C253" s="75" t="str">
        <f>INDEX('FY15 DataDump'!$A$2:$H$5000, MATCH('FY15 Individual Analysis'!A253, 'FY15 DataDump'!$C$2:$C$5000, 0), MATCH('FY15 DataDump'!$D$1, 'FY15 DataDump'!$A$1:$H$1))</f>
        <v>ODWALLA B BERI GOMEGA</v>
      </c>
      <c r="D253" s="27">
        <f>SUMIFS('FY15 DataDump'!$E$2:$E$5000, 'FY15 DataDump'!$C$2:$C$5000, 'FY15 Individual Analysis'!$A253, 'FY15 DataDump'!$H$2:$H$5000, D$2)</f>
        <v>15</v>
      </c>
      <c r="E253" s="27">
        <f>SUMIFS('FY15 DataDump'!$E$2:$E$5000, 'FY15 DataDump'!$C$2:$C$5000, 'FY15 Individual Analysis'!$A253, 'FY15 DataDump'!$H$2:$H$5000, E$2)</f>
        <v>6</v>
      </c>
      <c r="F253" s="27">
        <f>SUMIFS('FY15 DataDump'!$E$2:$E$5000, 'FY15 DataDump'!$C$2:$C$5000, 'FY15 Individual Analysis'!$A253, 'FY15 DataDump'!$H$2:$H$5000, F$2)</f>
        <v>18</v>
      </c>
      <c r="G253" s="27">
        <f>SUMIFS('FY15 DataDump'!$E$2:$E$5000, 'FY15 DataDump'!$C$2:$C$5000, 'FY15 Individual Analysis'!$A253, 'FY15 DataDump'!$H$2:$H$5000, G$2)</f>
        <v>37</v>
      </c>
      <c r="H253" s="27">
        <f>SUMIFS('FY15 DataDump'!$E$2:$E$5000, 'FY15 DataDump'!$C$2:$C$5000, 'FY15 Individual Analysis'!$A253, 'FY15 DataDump'!$H$2:$H$5000, H$2)</f>
        <v>21</v>
      </c>
      <c r="I253" s="27">
        <f>SUMIFS('FY15 DataDump'!$E$2:$E$5000, 'FY15 DataDump'!$C$2:$C$5000, 'FY15 Individual Analysis'!$A253, 'FY15 DataDump'!$H$2:$H$5000, I$2)</f>
        <v>17</v>
      </c>
      <c r="J253" s="27">
        <f>SUMIFS('FY15 DataDump'!$E$2:$E$5000, 'FY15 DataDump'!$C$2:$C$5000, 'FY15 Individual Analysis'!$A253, 'FY15 DataDump'!$H$2:$H$5000, J$2)</f>
        <v>36</v>
      </c>
      <c r="K253" s="27">
        <f>SUMIFS('FY15 DataDump'!$E$2:$E$5000, 'FY15 DataDump'!$C$2:$C$5000, 'FY15 Individual Analysis'!$A253, 'FY15 DataDump'!$H$2:$H$5000, K$2)</f>
        <v>44</v>
      </c>
      <c r="L253" s="27">
        <f>SUMIFS('FY15 DataDump'!$E$2:$E$5000, 'FY15 DataDump'!$C$2:$C$5000, 'FY15 Individual Analysis'!$A253, 'FY15 DataDump'!$H$2:$H$5000, L$2)</f>
        <v>26</v>
      </c>
      <c r="M253" s="27">
        <f>SUMIFS('FY15 DataDump'!$E$2:$E$5000, 'FY15 DataDump'!$C$2:$C$5000, 'FY15 Individual Analysis'!$A253, 'FY15 DataDump'!$H$2:$H$5000, M$2)</f>
        <v>45</v>
      </c>
      <c r="N253" s="27">
        <f>SUMIFS('FY15 DataDump'!$E$2:$E$5000, 'FY15 DataDump'!$C$2:$C$5000, 'FY15 Individual Analysis'!$A253, 'FY15 DataDump'!$H$2:$H$5000, N$2)</f>
        <v>34</v>
      </c>
      <c r="O253" s="27">
        <f>SUMIFS('FY15 DataDump'!$E$2:$E$5000, 'FY15 DataDump'!$C$2:$C$5000, 'FY15 Individual Analysis'!$A253, 'FY15 DataDump'!$H$2:$H$5000, O$2)</f>
        <v>25</v>
      </c>
      <c r="P253" s="27">
        <f t="shared" si="74"/>
        <v>324</v>
      </c>
      <c r="Q253" s="108">
        <f t="shared" si="61"/>
        <v>1.6817714659441278E-3</v>
      </c>
      <c r="S253" s="20">
        <f t="shared" si="62"/>
        <v>18</v>
      </c>
      <c r="T253" s="21">
        <f t="shared" si="63"/>
        <v>7.2</v>
      </c>
      <c r="U253" s="21">
        <f t="shared" si="64"/>
        <v>21.599999999999998</v>
      </c>
      <c r="V253" s="21">
        <f t="shared" si="65"/>
        <v>44.4</v>
      </c>
      <c r="W253" s="21">
        <f t="shared" si="66"/>
        <v>25.2</v>
      </c>
      <c r="X253" s="21">
        <f t="shared" si="67"/>
        <v>20.399999999999999</v>
      </c>
      <c r="Y253" s="21">
        <f t="shared" si="68"/>
        <v>43.199999999999996</v>
      </c>
      <c r="Z253" s="21">
        <f t="shared" si="69"/>
        <v>52.8</v>
      </c>
      <c r="AA253" s="21">
        <f t="shared" si="70"/>
        <v>31.2</v>
      </c>
      <c r="AB253" s="21">
        <f t="shared" si="71"/>
        <v>54.000000000000007</v>
      </c>
      <c r="AC253" s="21">
        <f t="shared" si="72"/>
        <v>40.799999999999997</v>
      </c>
      <c r="AD253" s="24">
        <f t="shared" si="73"/>
        <v>30</v>
      </c>
      <c r="AF253" s="15">
        <f t="shared" si="46"/>
        <v>388.8</v>
      </c>
    </row>
    <row r="254" spans="1:32" x14ac:dyDescent="0.25">
      <c r="A254" s="75">
        <v>51252</v>
      </c>
      <c r="B254" s="75" t="str">
        <f>INDEX('FY15 DataDump'!$A$2:$H$5000, MATCH('FY15 Individual Analysis'!A254, 'FY15 DataDump'!$C$2:$C$5000, 0), MATCH('FY15 DataDump'!$B$1, 'FY15 DataDump'!$A$1:$H$1))</f>
        <v>BOXED GOODS</v>
      </c>
      <c r="C254" s="75" t="str">
        <f>INDEX('FY15 DataDump'!$A$2:$H$5000, MATCH('FY15 Individual Analysis'!A254, 'FY15 DataDump'!$C$2:$C$5000, 0), MATCH('FY15 DataDump'!$D$1, 'FY15 DataDump'!$A$1:$H$1))</f>
        <v>Odwalla B Choco Walla</v>
      </c>
      <c r="D254" s="27">
        <f>SUMIFS('FY15 DataDump'!$E$2:$E$5000, 'FY15 DataDump'!$C$2:$C$5000, 'FY15 Individual Analysis'!$A254, 'FY15 DataDump'!$H$2:$H$5000, D$2)</f>
        <v>0</v>
      </c>
      <c r="E254" s="27">
        <f>SUMIFS('FY15 DataDump'!$E$2:$E$5000, 'FY15 DataDump'!$C$2:$C$5000, 'FY15 Individual Analysis'!$A254, 'FY15 DataDump'!$H$2:$H$5000, E$2)</f>
        <v>2</v>
      </c>
      <c r="F254" s="27">
        <f>SUMIFS('FY15 DataDump'!$E$2:$E$5000, 'FY15 DataDump'!$C$2:$C$5000, 'FY15 Individual Analysis'!$A254, 'FY15 DataDump'!$H$2:$H$5000, F$2)</f>
        <v>13</v>
      </c>
      <c r="G254" s="27">
        <f>SUMIFS('FY15 DataDump'!$E$2:$E$5000, 'FY15 DataDump'!$C$2:$C$5000, 'FY15 Individual Analysis'!$A254, 'FY15 DataDump'!$H$2:$H$5000, G$2)</f>
        <v>22</v>
      </c>
      <c r="H254" s="27">
        <f>SUMIFS('FY15 DataDump'!$E$2:$E$5000, 'FY15 DataDump'!$C$2:$C$5000, 'FY15 Individual Analysis'!$A254, 'FY15 DataDump'!$H$2:$H$5000, H$2)</f>
        <v>0</v>
      </c>
      <c r="I254" s="27">
        <f>SUMIFS('FY15 DataDump'!$E$2:$E$5000, 'FY15 DataDump'!$C$2:$C$5000, 'FY15 Individual Analysis'!$A254, 'FY15 DataDump'!$H$2:$H$5000, I$2)</f>
        <v>0</v>
      </c>
      <c r="J254" s="27">
        <f>SUMIFS('FY15 DataDump'!$E$2:$E$5000, 'FY15 DataDump'!$C$2:$C$5000, 'FY15 Individual Analysis'!$A254, 'FY15 DataDump'!$H$2:$H$5000, J$2)</f>
        <v>0</v>
      </c>
      <c r="K254" s="27">
        <f>SUMIFS('FY15 DataDump'!$E$2:$E$5000, 'FY15 DataDump'!$C$2:$C$5000, 'FY15 Individual Analysis'!$A254, 'FY15 DataDump'!$H$2:$H$5000, K$2)</f>
        <v>0</v>
      </c>
      <c r="L254" s="27">
        <f>SUMIFS('FY15 DataDump'!$E$2:$E$5000, 'FY15 DataDump'!$C$2:$C$5000, 'FY15 Individual Analysis'!$A254, 'FY15 DataDump'!$H$2:$H$5000, L$2)</f>
        <v>0</v>
      </c>
      <c r="M254" s="27">
        <f>SUMIFS('FY15 DataDump'!$E$2:$E$5000, 'FY15 DataDump'!$C$2:$C$5000, 'FY15 Individual Analysis'!$A254, 'FY15 DataDump'!$H$2:$H$5000, M$2)</f>
        <v>0</v>
      </c>
      <c r="N254" s="27">
        <f>SUMIFS('FY15 DataDump'!$E$2:$E$5000, 'FY15 DataDump'!$C$2:$C$5000, 'FY15 Individual Analysis'!$A254, 'FY15 DataDump'!$H$2:$H$5000, N$2)</f>
        <v>0</v>
      </c>
      <c r="O254" s="27">
        <f>SUMIFS('FY15 DataDump'!$E$2:$E$5000, 'FY15 DataDump'!$C$2:$C$5000, 'FY15 Individual Analysis'!$A254, 'FY15 DataDump'!$H$2:$H$5000, O$2)</f>
        <v>0</v>
      </c>
      <c r="P254" s="27">
        <f t="shared" si="74"/>
        <v>37</v>
      </c>
      <c r="Q254" s="108">
        <f t="shared" si="61"/>
        <v>1.9205414888868127E-4</v>
      </c>
      <c r="S254" s="20">
        <f t="shared" si="62"/>
        <v>0</v>
      </c>
      <c r="T254" s="21">
        <f t="shared" si="63"/>
        <v>2.4</v>
      </c>
      <c r="U254" s="21">
        <f t="shared" si="64"/>
        <v>15.6</v>
      </c>
      <c r="V254" s="21">
        <f t="shared" si="65"/>
        <v>26.400000000000002</v>
      </c>
      <c r="W254" s="21">
        <f t="shared" si="66"/>
        <v>0</v>
      </c>
      <c r="X254" s="21">
        <f t="shared" si="67"/>
        <v>0</v>
      </c>
      <c r="Y254" s="21">
        <f t="shared" si="68"/>
        <v>0</v>
      </c>
      <c r="Z254" s="21">
        <f t="shared" si="69"/>
        <v>0</v>
      </c>
      <c r="AA254" s="21">
        <f t="shared" si="70"/>
        <v>0</v>
      </c>
      <c r="AB254" s="21">
        <f t="shared" si="71"/>
        <v>0</v>
      </c>
      <c r="AC254" s="21">
        <f t="shared" si="72"/>
        <v>0</v>
      </c>
      <c r="AD254" s="24">
        <f t="shared" si="73"/>
        <v>0</v>
      </c>
      <c r="AF254" s="15">
        <f t="shared" si="46"/>
        <v>44.4</v>
      </c>
    </row>
    <row r="255" spans="1:32" x14ac:dyDescent="0.25">
      <c r="A255" s="75">
        <v>54685</v>
      </c>
      <c r="B255" s="75" t="str">
        <f>INDEX('FY15 DataDump'!$A$2:$H$5000, MATCH('FY15 Individual Analysis'!A255, 'FY15 DataDump'!$C$2:$C$5000, 0), MATCH('FY15 DataDump'!$B$1, 'FY15 DataDump'!$A$1:$H$1))</f>
        <v>SWEETS</v>
      </c>
      <c r="C255" s="75" t="str">
        <f>INDEX('FY15 DataDump'!$A$2:$H$5000, MATCH('FY15 Individual Analysis'!A255, 'FY15 DataDump'!$C$2:$C$5000, 0), MATCH('FY15 DataDump'!$D$1, 'FY15 DataDump'!$A$1:$H$1))</f>
        <v>5 GUM COBALT</v>
      </c>
      <c r="D255" s="27">
        <f>SUMIFS('FY15 DataDump'!$E$2:$E$5000, 'FY15 DataDump'!$C$2:$C$5000, 'FY15 Individual Analysis'!$A255, 'FY15 DataDump'!$H$2:$H$5000, D$2)</f>
        <v>20</v>
      </c>
      <c r="E255" s="27">
        <f>SUMIFS('FY15 DataDump'!$E$2:$E$5000, 'FY15 DataDump'!$C$2:$C$5000, 'FY15 Individual Analysis'!$A255, 'FY15 DataDump'!$H$2:$H$5000, E$2)</f>
        <v>24</v>
      </c>
      <c r="F255" s="27">
        <f>SUMIFS('FY15 DataDump'!$E$2:$E$5000, 'FY15 DataDump'!$C$2:$C$5000, 'FY15 Individual Analysis'!$A255, 'FY15 DataDump'!$H$2:$H$5000, F$2)</f>
        <v>42</v>
      </c>
      <c r="G255" s="27">
        <f>SUMIFS('FY15 DataDump'!$E$2:$E$5000, 'FY15 DataDump'!$C$2:$C$5000, 'FY15 Individual Analysis'!$A255, 'FY15 DataDump'!$H$2:$H$5000, G$2)</f>
        <v>141</v>
      </c>
      <c r="H255" s="27">
        <f>SUMIFS('FY15 DataDump'!$E$2:$E$5000, 'FY15 DataDump'!$C$2:$C$5000, 'FY15 Individual Analysis'!$A255, 'FY15 DataDump'!$H$2:$H$5000, H$2)</f>
        <v>84</v>
      </c>
      <c r="I255" s="27">
        <f>SUMIFS('FY15 DataDump'!$E$2:$E$5000, 'FY15 DataDump'!$C$2:$C$5000, 'FY15 Individual Analysis'!$A255, 'FY15 DataDump'!$H$2:$H$5000, I$2)</f>
        <v>24</v>
      </c>
      <c r="J255" s="27">
        <f>SUMIFS('FY15 DataDump'!$E$2:$E$5000, 'FY15 DataDump'!$C$2:$C$5000, 'FY15 Individual Analysis'!$A255, 'FY15 DataDump'!$H$2:$H$5000, J$2)</f>
        <v>84</v>
      </c>
      <c r="K255" s="27">
        <f>SUMIFS('FY15 DataDump'!$E$2:$E$5000, 'FY15 DataDump'!$C$2:$C$5000, 'FY15 Individual Analysis'!$A255, 'FY15 DataDump'!$H$2:$H$5000, K$2)</f>
        <v>92</v>
      </c>
      <c r="L255" s="27">
        <f>SUMIFS('FY15 DataDump'!$E$2:$E$5000, 'FY15 DataDump'!$C$2:$C$5000, 'FY15 Individual Analysis'!$A255, 'FY15 DataDump'!$H$2:$H$5000, L$2)</f>
        <v>80</v>
      </c>
      <c r="M255" s="27">
        <f>SUMIFS('FY15 DataDump'!$E$2:$E$5000, 'FY15 DataDump'!$C$2:$C$5000, 'FY15 Individual Analysis'!$A255, 'FY15 DataDump'!$H$2:$H$5000, M$2)</f>
        <v>93</v>
      </c>
      <c r="N255" s="27">
        <f>SUMIFS('FY15 DataDump'!$E$2:$E$5000, 'FY15 DataDump'!$C$2:$C$5000, 'FY15 Individual Analysis'!$A255, 'FY15 DataDump'!$H$2:$H$5000, N$2)</f>
        <v>85</v>
      </c>
      <c r="O255" s="27">
        <f>SUMIFS('FY15 DataDump'!$E$2:$E$5000, 'FY15 DataDump'!$C$2:$C$5000, 'FY15 Individual Analysis'!$A255, 'FY15 DataDump'!$H$2:$H$5000, O$2)</f>
        <v>52</v>
      </c>
      <c r="P255" s="27">
        <f t="shared" si="74"/>
        <v>821</v>
      </c>
      <c r="Q255" s="108">
        <f t="shared" si="61"/>
        <v>4.2615258442596574E-3</v>
      </c>
      <c r="S255" s="20">
        <f t="shared" si="62"/>
        <v>24</v>
      </c>
      <c r="T255" s="21">
        <f t="shared" si="63"/>
        <v>28.8</v>
      </c>
      <c r="U255" s="21">
        <f t="shared" si="64"/>
        <v>50.400000000000006</v>
      </c>
      <c r="V255" s="21">
        <f t="shared" si="65"/>
        <v>169.20000000000002</v>
      </c>
      <c r="W255" s="21">
        <f t="shared" si="66"/>
        <v>100.80000000000001</v>
      </c>
      <c r="X255" s="21">
        <f t="shared" si="67"/>
        <v>28.8</v>
      </c>
      <c r="Y255" s="21">
        <f t="shared" si="68"/>
        <v>100.80000000000001</v>
      </c>
      <c r="Z255" s="21">
        <f t="shared" si="69"/>
        <v>110.4</v>
      </c>
      <c r="AA255" s="21">
        <f t="shared" si="70"/>
        <v>96</v>
      </c>
      <c r="AB255" s="21">
        <f t="shared" si="71"/>
        <v>111.60000000000001</v>
      </c>
      <c r="AC255" s="21">
        <f t="shared" si="72"/>
        <v>102</v>
      </c>
      <c r="AD255" s="24">
        <f t="shared" si="73"/>
        <v>62.4</v>
      </c>
      <c r="AF255" s="15">
        <f t="shared" si="46"/>
        <v>985.2</v>
      </c>
    </row>
    <row r="256" spans="1:32" x14ac:dyDescent="0.25">
      <c r="A256" s="75">
        <v>54899</v>
      </c>
      <c r="B256" s="75" t="str">
        <f>INDEX('FY15 DataDump'!$A$2:$H$5000, MATCH('FY15 Individual Analysis'!A256, 'FY15 DataDump'!$C$2:$C$5000, 0), MATCH('FY15 DataDump'!$B$1, 'FY15 DataDump'!$A$1:$H$1))</f>
        <v>BOXED GOODS</v>
      </c>
      <c r="C256" s="75" t="str">
        <f>INDEX('FY15 DataDump'!$A$2:$H$5000, MATCH('FY15 Individual Analysis'!A256, 'FY15 DataDump'!$C$2:$C$5000, 0), MATCH('FY15 DataDump'!$D$1, 'FY15 DataDump'!$A$1:$H$1))</f>
        <v>KIND VANILLA ALMOND</v>
      </c>
      <c r="D256" s="27">
        <f>SUMIFS('FY15 DataDump'!$E$2:$E$5000, 'FY15 DataDump'!$C$2:$C$5000, 'FY15 Individual Analysis'!$A256, 'FY15 DataDump'!$H$2:$H$5000, D$2)</f>
        <v>10</v>
      </c>
      <c r="E256" s="27">
        <f>SUMIFS('FY15 DataDump'!$E$2:$E$5000, 'FY15 DataDump'!$C$2:$C$5000, 'FY15 Individual Analysis'!$A256, 'FY15 DataDump'!$H$2:$H$5000, E$2)</f>
        <v>15</v>
      </c>
      <c r="F256" s="27">
        <f>SUMIFS('FY15 DataDump'!$E$2:$E$5000, 'FY15 DataDump'!$C$2:$C$5000, 'FY15 Individual Analysis'!$A256, 'FY15 DataDump'!$H$2:$H$5000, F$2)</f>
        <v>21</v>
      </c>
      <c r="G256" s="27">
        <f>SUMIFS('FY15 DataDump'!$E$2:$E$5000, 'FY15 DataDump'!$C$2:$C$5000, 'FY15 Individual Analysis'!$A256, 'FY15 DataDump'!$H$2:$H$5000, G$2)</f>
        <v>41</v>
      </c>
      <c r="H256" s="27">
        <f>SUMIFS('FY15 DataDump'!$E$2:$E$5000, 'FY15 DataDump'!$C$2:$C$5000, 'FY15 Individual Analysis'!$A256, 'FY15 DataDump'!$H$2:$H$5000, H$2)</f>
        <v>27</v>
      </c>
      <c r="I256" s="27">
        <f>SUMIFS('FY15 DataDump'!$E$2:$E$5000, 'FY15 DataDump'!$C$2:$C$5000, 'FY15 Individual Analysis'!$A256, 'FY15 DataDump'!$H$2:$H$5000, I$2)</f>
        <v>1</v>
      </c>
      <c r="J256" s="27">
        <f>SUMIFS('FY15 DataDump'!$E$2:$E$5000, 'FY15 DataDump'!$C$2:$C$5000, 'FY15 Individual Analysis'!$A256, 'FY15 DataDump'!$H$2:$H$5000, J$2)</f>
        <v>35</v>
      </c>
      <c r="K256" s="27">
        <f>SUMIFS('FY15 DataDump'!$E$2:$E$5000, 'FY15 DataDump'!$C$2:$C$5000, 'FY15 Individual Analysis'!$A256, 'FY15 DataDump'!$H$2:$H$5000, K$2)</f>
        <v>12</v>
      </c>
      <c r="L256" s="27">
        <f>SUMIFS('FY15 DataDump'!$E$2:$E$5000, 'FY15 DataDump'!$C$2:$C$5000, 'FY15 Individual Analysis'!$A256, 'FY15 DataDump'!$H$2:$H$5000, L$2)</f>
        <v>30</v>
      </c>
      <c r="M256" s="27">
        <f>SUMIFS('FY15 DataDump'!$E$2:$E$5000, 'FY15 DataDump'!$C$2:$C$5000, 'FY15 Individual Analysis'!$A256, 'FY15 DataDump'!$H$2:$H$5000, M$2)</f>
        <v>45</v>
      </c>
      <c r="N256" s="27">
        <f>SUMIFS('FY15 DataDump'!$E$2:$E$5000, 'FY15 DataDump'!$C$2:$C$5000, 'FY15 Individual Analysis'!$A256, 'FY15 DataDump'!$H$2:$H$5000, N$2)</f>
        <v>39</v>
      </c>
      <c r="O256" s="27">
        <f>SUMIFS('FY15 DataDump'!$E$2:$E$5000, 'FY15 DataDump'!$C$2:$C$5000, 'FY15 Individual Analysis'!$A256, 'FY15 DataDump'!$H$2:$H$5000, O$2)</f>
        <v>26</v>
      </c>
      <c r="P256" s="27">
        <f t="shared" si="74"/>
        <v>302</v>
      </c>
      <c r="Q256" s="108">
        <f t="shared" si="61"/>
        <v>1.5675771071454526E-3</v>
      </c>
      <c r="S256" s="20">
        <f t="shared" si="62"/>
        <v>12</v>
      </c>
      <c r="T256" s="21">
        <f t="shared" si="63"/>
        <v>17.999999999999996</v>
      </c>
      <c r="U256" s="21">
        <f t="shared" si="64"/>
        <v>25.199999999999996</v>
      </c>
      <c r="V256" s="21">
        <f t="shared" si="65"/>
        <v>49.199999999999996</v>
      </c>
      <c r="W256" s="21">
        <f t="shared" si="66"/>
        <v>32.4</v>
      </c>
      <c r="X256" s="21">
        <f t="shared" si="67"/>
        <v>1.2</v>
      </c>
      <c r="Y256" s="21">
        <f t="shared" si="68"/>
        <v>41.999999999999993</v>
      </c>
      <c r="Z256" s="21">
        <f t="shared" si="69"/>
        <v>14.4</v>
      </c>
      <c r="AA256" s="21">
        <f t="shared" si="70"/>
        <v>35.999999999999993</v>
      </c>
      <c r="AB256" s="21">
        <f t="shared" si="71"/>
        <v>54</v>
      </c>
      <c r="AC256" s="21">
        <f t="shared" si="72"/>
        <v>46.8</v>
      </c>
      <c r="AD256" s="24">
        <f t="shared" si="73"/>
        <v>31.199999999999996</v>
      </c>
      <c r="AF256" s="15">
        <f t="shared" si="46"/>
        <v>362.4</v>
      </c>
    </row>
    <row r="257" spans="1:32" x14ac:dyDescent="0.25">
      <c r="A257" s="75">
        <v>56444</v>
      </c>
      <c r="B257" s="75" t="str">
        <f>INDEX('FY15 DataDump'!$A$2:$H$5000, MATCH('FY15 Individual Analysis'!A257, 'FY15 DataDump'!$C$2:$C$5000, 0), MATCH('FY15 DataDump'!$B$1, 'FY15 DataDump'!$A$1:$H$1))</f>
        <v>BOXED GOODS</v>
      </c>
      <c r="C257" s="75" t="str">
        <f>INDEX('FY15 DataDump'!$A$2:$H$5000, MATCH('FY15 Individual Analysis'!A257, 'FY15 DataDump'!$C$2:$C$5000, 0), MATCH('FY15 DataDump'!$D$1, 'FY15 DataDump'!$A$1:$H$1))</f>
        <v>LAYS SOUR CREAM ONION</v>
      </c>
      <c r="D257" s="27">
        <f>SUMIFS('FY15 DataDump'!$E$2:$E$5000, 'FY15 DataDump'!$C$2:$C$5000, 'FY15 Individual Analysis'!$A257, 'FY15 DataDump'!$H$2:$H$5000, D$2)</f>
        <v>41</v>
      </c>
      <c r="E257" s="27">
        <f>SUMIFS('FY15 DataDump'!$E$2:$E$5000, 'FY15 DataDump'!$C$2:$C$5000, 'FY15 Individual Analysis'!$A257, 'FY15 DataDump'!$H$2:$H$5000, E$2)</f>
        <v>34</v>
      </c>
      <c r="F257" s="27">
        <f>SUMIFS('FY15 DataDump'!$E$2:$E$5000, 'FY15 DataDump'!$C$2:$C$5000, 'FY15 Individual Analysis'!$A257, 'FY15 DataDump'!$H$2:$H$5000, F$2)</f>
        <v>41</v>
      </c>
      <c r="G257" s="27">
        <f>SUMIFS('FY15 DataDump'!$E$2:$E$5000, 'FY15 DataDump'!$C$2:$C$5000, 'FY15 Individual Analysis'!$A257, 'FY15 DataDump'!$H$2:$H$5000, G$2)</f>
        <v>127</v>
      </c>
      <c r="H257" s="27">
        <f>SUMIFS('FY15 DataDump'!$E$2:$E$5000, 'FY15 DataDump'!$C$2:$C$5000, 'FY15 Individual Analysis'!$A257, 'FY15 DataDump'!$H$2:$H$5000, H$2)</f>
        <v>56</v>
      </c>
      <c r="I257" s="27">
        <f>SUMIFS('FY15 DataDump'!$E$2:$E$5000, 'FY15 DataDump'!$C$2:$C$5000, 'FY15 Individual Analysis'!$A257, 'FY15 DataDump'!$H$2:$H$5000, I$2)</f>
        <v>29</v>
      </c>
      <c r="J257" s="27">
        <f>SUMIFS('FY15 DataDump'!$E$2:$E$5000, 'FY15 DataDump'!$C$2:$C$5000, 'FY15 Individual Analysis'!$A257, 'FY15 DataDump'!$H$2:$H$5000, J$2)</f>
        <v>105</v>
      </c>
      <c r="K257" s="27">
        <f>SUMIFS('FY15 DataDump'!$E$2:$E$5000, 'FY15 DataDump'!$C$2:$C$5000, 'FY15 Individual Analysis'!$A257, 'FY15 DataDump'!$H$2:$H$5000, K$2)</f>
        <v>27</v>
      </c>
      <c r="L257" s="27">
        <f>SUMIFS('FY15 DataDump'!$E$2:$E$5000, 'FY15 DataDump'!$C$2:$C$5000, 'FY15 Individual Analysis'!$A257, 'FY15 DataDump'!$H$2:$H$5000, L$2)</f>
        <v>62</v>
      </c>
      <c r="M257" s="27">
        <f>SUMIFS('FY15 DataDump'!$E$2:$E$5000, 'FY15 DataDump'!$C$2:$C$5000, 'FY15 Individual Analysis'!$A257, 'FY15 DataDump'!$H$2:$H$5000, M$2)</f>
        <v>89</v>
      </c>
      <c r="N257" s="27">
        <f>SUMIFS('FY15 DataDump'!$E$2:$E$5000, 'FY15 DataDump'!$C$2:$C$5000, 'FY15 Individual Analysis'!$A257, 'FY15 DataDump'!$H$2:$H$5000, N$2)</f>
        <v>65</v>
      </c>
      <c r="O257" s="27">
        <f>SUMIFS('FY15 DataDump'!$E$2:$E$5000, 'FY15 DataDump'!$C$2:$C$5000, 'FY15 Individual Analysis'!$A257, 'FY15 DataDump'!$H$2:$H$5000, O$2)</f>
        <v>77</v>
      </c>
      <c r="P257" s="27">
        <f t="shared" si="74"/>
        <v>753</v>
      </c>
      <c r="Q257" s="108">
        <f t="shared" si="61"/>
        <v>3.9085614625182967E-3</v>
      </c>
      <c r="S257" s="20">
        <f t="shared" si="62"/>
        <v>49.2</v>
      </c>
      <c r="T257" s="21">
        <f t="shared" si="63"/>
        <v>40.800000000000004</v>
      </c>
      <c r="U257" s="21">
        <f t="shared" si="64"/>
        <v>49.2</v>
      </c>
      <c r="V257" s="21">
        <f t="shared" si="65"/>
        <v>152.4</v>
      </c>
      <c r="W257" s="21">
        <f t="shared" si="66"/>
        <v>67.2</v>
      </c>
      <c r="X257" s="21">
        <f t="shared" si="67"/>
        <v>34.800000000000004</v>
      </c>
      <c r="Y257" s="21">
        <f t="shared" si="68"/>
        <v>125.99999999999999</v>
      </c>
      <c r="Z257" s="21">
        <f t="shared" si="69"/>
        <v>32.400000000000006</v>
      </c>
      <c r="AA257" s="21">
        <f t="shared" si="70"/>
        <v>74.399999999999991</v>
      </c>
      <c r="AB257" s="21">
        <f t="shared" si="71"/>
        <v>106.80000000000001</v>
      </c>
      <c r="AC257" s="21">
        <f t="shared" si="72"/>
        <v>78.000000000000014</v>
      </c>
      <c r="AD257" s="24">
        <f t="shared" si="73"/>
        <v>92.4</v>
      </c>
      <c r="AF257" s="15">
        <f t="shared" si="46"/>
        <v>903.6</v>
      </c>
    </row>
    <row r="258" spans="1:32" x14ac:dyDescent="0.25">
      <c r="A258" s="75">
        <v>57668</v>
      </c>
      <c r="B258" s="75" t="str">
        <f>INDEX('FY15 DataDump'!$A$2:$H$5000, MATCH('FY15 Individual Analysis'!A258, 'FY15 DataDump'!$C$2:$C$5000, 0), MATCH('FY15 DataDump'!$B$1, 'FY15 DataDump'!$A$1:$H$1))</f>
        <v>DRINKS</v>
      </c>
      <c r="C258" s="75" t="str">
        <f>INDEX('FY15 DataDump'!$A$2:$H$5000, MATCH('FY15 Individual Analysis'!A258, 'FY15 DataDump'!$C$2:$C$5000, 0), MATCH('FY15 DataDump'!$D$1, 'FY15 DataDump'!$A$1:$H$1))</f>
        <v>ODWALLA D VANILLA PROTEIN</v>
      </c>
      <c r="D258" s="27">
        <f>SUMIFS('FY15 DataDump'!$E$2:$E$5000, 'FY15 DataDump'!$C$2:$C$5000, 'FY15 Individual Analysis'!$A258, 'FY15 DataDump'!$H$2:$H$5000, D$2)</f>
        <v>20</v>
      </c>
      <c r="E258" s="27">
        <f>SUMIFS('FY15 DataDump'!$E$2:$E$5000, 'FY15 DataDump'!$C$2:$C$5000, 'FY15 Individual Analysis'!$A258, 'FY15 DataDump'!$H$2:$H$5000, E$2)</f>
        <v>8</v>
      </c>
      <c r="F258" s="27">
        <f>SUMIFS('FY15 DataDump'!$E$2:$E$5000, 'FY15 DataDump'!$C$2:$C$5000, 'FY15 Individual Analysis'!$A258, 'FY15 DataDump'!$H$2:$H$5000, F$2)</f>
        <v>0</v>
      </c>
      <c r="G258" s="27">
        <f>SUMIFS('FY15 DataDump'!$E$2:$E$5000, 'FY15 DataDump'!$C$2:$C$5000, 'FY15 Individual Analysis'!$A258, 'FY15 DataDump'!$H$2:$H$5000, G$2)</f>
        <v>0</v>
      </c>
      <c r="H258" s="27">
        <f>SUMIFS('FY15 DataDump'!$E$2:$E$5000, 'FY15 DataDump'!$C$2:$C$5000, 'FY15 Individual Analysis'!$A258, 'FY15 DataDump'!$H$2:$H$5000, H$2)</f>
        <v>0</v>
      </c>
      <c r="I258" s="27">
        <f>SUMIFS('FY15 DataDump'!$E$2:$E$5000, 'FY15 DataDump'!$C$2:$C$5000, 'FY15 Individual Analysis'!$A258, 'FY15 DataDump'!$H$2:$H$5000, I$2)</f>
        <v>0</v>
      </c>
      <c r="J258" s="27">
        <f>SUMIFS('FY15 DataDump'!$E$2:$E$5000, 'FY15 DataDump'!$C$2:$C$5000, 'FY15 Individual Analysis'!$A258, 'FY15 DataDump'!$H$2:$H$5000, J$2)</f>
        <v>0</v>
      </c>
      <c r="K258" s="27">
        <f>SUMIFS('FY15 DataDump'!$E$2:$E$5000, 'FY15 DataDump'!$C$2:$C$5000, 'FY15 Individual Analysis'!$A258, 'FY15 DataDump'!$H$2:$H$5000, K$2)</f>
        <v>0</v>
      </c>
      <c r="L258" s="27">
        <f>SUMIFS('FY15 DataDump'!$E$2:$E$5000, 'FY15 DataDump'!$C$2:$C$5000, 'FY15 Individual Analysis'!$A258, 'FY15 DataDump'!$H$2:$H$5000, L$2)</f>
        <v>0</v>
      </c>
      <c r="M258" s="27">
        <f>SUMIFS('FY15 DataDump'!$E$2:$E$5000, 'FY15 DataDump'!$C$2:$C$5000, 'FY15 Individual Analysis'!$A258, 'FY15 DataDump'!$H$2:$H$5000, M$2)</f>
        <v>0</v>
      </c>
      <c r="N258" s="27">
        <f>SUMIFS('FY15 DataDump'!$E$2:$E$5000, 'FY15 DataDump'!$C$2:$C$5000, 'FY15 Individual Analysis'!$A258, 'FY15 DataDump'!$H$2:$H$5000, N$2)</f>
        <v>0</v>
      </c>
      <c r="O258" s="27">
        <f>SUMIFS('FY15 DataDump'!$E$2:$E$5000, 'FY15 DataDump'!$C$2:$C$5000, 'FY15 Individual Analysis'!$A258, 'FY15 DataDump'!$H$2:$H$5000, O$2)</f>
        <v>0</v>
      </c>
      <c r="P258" s="27">
        <f t="shared" si="74"/>
        <v>28</v>
      </c>
      <c r="Q258" s="108">
        <f t="shared" si="61"/>
        <v>1.453382748346777E-4</v>
      </c>
      <c r="S258" s="20">
        <f t="shared" si="62"/>
        <v>24</v>
      </c>
      <c r="T258" s="21">
        <f t="shared" si="63"/>
        <v>9.6</v>
      </c>
      <c r="U258" s="21">
        <f t="shared" si="64"/>
        <v>0</v>
      </c>
      <c r="V258" s="21">
        <f t="shared" si="65"/>
        <v>0</v>
      </c>
      <c r="W258" s="21">
        <f t="shared" si="66"/>
        <v>0</v>
      </c>
      <c r="X258" s="21">
        <f t="shared" si="67"/>
        <v>0</v>
      </c>
      <c r="Y258" s="21">
        <f t="shared" si="68"/>
        <v>0</v>
      </c>
      <c r="Z258" s="21">
        <f t="shared" si="69"/>
        <v>0</v>
      </c>
      <c r="AA258" s="21">
        <f t="shared" si="70"/>
        <v>0</v>
      </c>
      <c r="AB258" s="21">
        <f t="shared" si="71"/>
        <v>0</v>
      </c>
      <c r="AC258" s="21">
        <f t="shared" si="72"/>
        <v>0</v>
      </c>
      <c r="AD258" s="24">
        <f t="shared" si="73"/>
        <v>0</v>
      </c>
      <c r="AF258" s="15">
        <f t="shared" ref="AF258:AF318" si="75">(P258) + (P258 *$AG$1)</f>
        <v>33.6</v>
      </c>
    </row>
    <row r="259" spans="1:32" x14ac:dyDescent="0.25">
      <c r="A259" s="75">
        <v>57887</v>
      </c>
      <c r="B259" s="75" t="str">
        <f>INDEX('FY15 DataDump'!$A$2:$H$5000, MATCH('FY15 Individual Analysis'!A259, 'FY15 DataDump'!$C$2:$C$5000, 0), MATCH('FY15 DataDump'!$B$1, 'FY15 DataDump'!$A$1:$H$1))</f>
        <v>BOXED GOODS</v>
      </c>
      <c r="C259" s="75" t="str">
        <f>INDEX('FY15 DataDump'!$A$2:$H$5000, MATCH('FY15 Individual Analysis'!A259, 'FY15 DataDump'!$C$2:$C$5000, 0), MATCH('FY15 DataDump'!$D$1, 'FY15 DataDump'!$A$1:$H$1))</f>
        <v>Kind Fruit and Nut</v>
      </c>
      <c r="D259" s="27">
        <f>SUMIFS('FY15 DataDump'!$E$2:$E$5000, 'FY15 DataDump'!$C$2:$C$5000, 'FY15 Individual Analysis'!$A259, 'FY15 DataDump'!$H$2:$H$5000, D$2)</f>
        <v>0</v>
      </c>
      <c r="E259" s="27">
        <f>SUMIFS('FY15 DataDump'!$E$2:$E$5000, 'FY15 DataDump'!$C$2:$C$5000, 'FY15 Individual Analysis'!$A259, 'FY15 DataDump'!$H$2:$H$5000, E$2)</f>
        <v>0</v>
      </c>
      <c r="F259" s="27">
        <f>SUMIFS('FY15 DataDump'!$E$2:$E$5000, 'FY15 DataDump'!$C$2:$C$5000, 'FY15 Individual Analysis'!$A259, 'FY15 DataDump'!$H$2:$H$5000, F$2)</f>
        <v>0</v>
      </c>
      <c r="G259" s="27">
        <f>SUMIFS('FY15 DataDump'!$E$2:$E$5000, 'FY15 DataDump'!$C$2:$C$5000, 'FY15 Individual Analysis'!$A259, 'FY15 DataDump'!$H$2:$H$5000, G$2)</f>
        <v>0</v>
      </c>
      <c r="H259" s="27">
        <f>SUMIFS('FY15 DataDump'!$E$2:$E$5000, 'FY15 DataDump'!$C$2:$C$5000, 'FY15 Individual Analysis'!$A259, 'FY15 DataDump'!$H$2:$H$5000, H$2)</f>
        <v>0</v>
      </c>
      <c r="I259" s="27">
        <f>SUMIFS('FY15 DataDump'!$E$2:$E$5000, 'FY15 DataDump'!$C$2:$C$5000, 'FY15 Individual Analysis'!$A259, 'FY15 DataDump'!$H$2:$H$5000, I$2)</f>
        <v>3</v>
      </c>
      <c r="J259" s="27">
        <f>SUMIFS('FY15 DataDump'!$E$2:$E$5000, 'FY15 DataDump'!$C$2:$C$5000, 'FY15 Individual Analysis'!$A259, 'FY15 DataDump'!$H$2:$H$5000, J$2)</f>
        <v>9</v>
      </c>
      <c r="K259" s="27">
        <f>SUMIFS('FY15 DataDump'!$E$2:$E$5000, 'FY15 DataDump'!$C$2:$C$5000, 'FY15 Individual Analysis'!$A259, 'FY15 DataDump'!$H$2:$H$5000, K$2)</f>
        <v>0</v>
      </c>
      <c r="L259" s="27">
        <f>SUMIFS('FY15 DataDump'!$E$2:$E$5000, 'FY15 DataDump'!$C$2:$C$5000, 'FY15 Individual Analysis'!$A259, 'FY15 DataDump'!$H$2:$H$5000, L$2)</f>
        <v>0</v>
      </c>
      <c r="M259" s="27">
        <f>SUMIFS('FY15 DataDump'!$E$2:$E$5000, 'FY15 DataDump'!$C$2:$C$5000, 'FY15 Individual Analysis'!$A259, 'FY15 DataDump'!$H$2:$H$5000, M$2)</f>
        <v>0</v>
      </c>
      <c r="N259" s="27">
        <f>SUMIFS('FY15 DataDump'!$E$2:$E$5000, 'FY15 DataDump'!$C$2:$C$5000, 'FY15 Individual Analysis'!$A259, 'FY15 DataDump'!$H$2:$H$5000, N$2)</f>
        <v>0</v>
      </c>
      <c r="O259" s="27">
        <f>SUMIFS('FY15 DataDump'!$E$2:$E$5000, 'FY15 DataDump'!$C$2:$C$5000, 'FY15 Individual Analysis'!$A259, 'FY15 DataDump'!$H$2:$H$5000, O$2)</f>
        <v>0</v>
      </c>
      <c r="P259" s="27">
        <f t="shared" si="74"/>
        <v>12</v>
      </c>
      <c r="Q259" s="108">
        <f t="shared" ref="Q259:Q322" si="76">P259/$P$342</f>
        <v>6.228783207200473E-5</v>
      </c>
      <c r="S259" s="20">
        <f t="shared" ref="S259:S319" si="77">IFERROR((D259/$P259) * ($AF259), 0)</f>
        <v>0</v>
      </c>
      <c r="T259" s="21">
        <f t="shared" ref="T259:T319" si="78">IFERROR((E259/$P259) * ($AF259), 0)</f>
        <v>0</v>
      </c>
      <c r="U259" s="21">
        <f t="shared" ref="U259:U319" si="79">IFERROR((F259/$P259) * ($AF259), 0)</f>
        <v>0</v>
      </c>
      <c r="V259" s="21">
        <f t="shared" ref="V259:V319" si="80">IFERROR((G259/$P259) * ($AF259), 0)</f>
        <v>0</v>
      </c>
      <c r="W259" s="21">
        <f t="shared" ref="W259:W319" si="81">IFERROR((H259/$P259) * ($AF259), 0)</f>
        <v>0</v>
      </c>
      <c r="X259" s="21">
        <f t="shared" ref="X259:X319" si="82">IFERROR((I259/$P259) * ($AF259), 0)</f>
        <v>3.6</v>
      </c>
      <c r="Y259" s="21">
        <f t="shared" ref="Y259:Y319" si="83">IFERROR((J259/$P259) * ($AF259), 0)</f>
        <v>10.8</v>
      </c>
      <c r="Z259" s="21">
        <f t="shared" ref="Z259:Z319" si="84">IFERROR((K259/$P259) * ($AF259), 0)</f>
        <v>0</v>
      </c>
      <c r="AA259" s="21">
        <f t="shared" ref="AA259:AA319" si="85">IFERROR((L259/$P259) * ($AF259), 0)</f>
        <v>0</v>
      </c>
      <c r="AB259" s="21">
        <f t="shared" ref="AB259:AB319" si="86">IFERROR((M259/$P259) * ($AF259), 0)</f>
        <v>0</v>
      </c>
      <c r="AC259" s="21">
        <f t="shared" ref="AC259:AC319" si="87">IFERROR((N259/$P259) * ($AF259), 0)</f>
        <v>0</v>
      </c>
      <c r="AD259" s="24">
        <f t="shared" ref="AD259:AD319" si="88">IFERROR((O259/$P259) * ($AF259), 0)</f>
        <v>0</v>
      </c>
      <c r="AF259" s="15">
        <f t="shared" si="75"/>
        <v>14.4</v>
      </c>
    </row>
    <row r="260" spans="1:32" x14ac:dyDescent="0.25">
      <c r="A260" s="75">
        <v>58319</v>
      </c>
      <c r="B260" s="75" t="str">
        <f>INDEX('FY15 DataDump'!$A$2:$H$5000, MATCH('FY15 Individual Analysis'!A260, 'FY15 DataDump'!$C$2:$C$5000, 0), MATCH('FY15 DataDump'!$B$1, 'FY15 DataDump'!$A$1:$H$1))</f>
        <v>DRINKS</v>
      </c>
      <c r="C260" s="75" t="str">
        <f>INDEX('FY15 DataDump'!$A$2:$H$5000, MATCH('FY15 Individual Analysis'!A260, 'FY15 DataDump'!$C$2:$C$5000, 0), MATCH('FY15 DataDump'!$D$1, 'FY15 DataDump'!$A$1:$H$1))</f>
        <v>Odwalla D Blueberry Proti</v>
      </c>
      <c r="D260" s="27">
        <f>SUMIFS('FY15 DataDump'!$E$2:$E$5000, 'FY15 DataDump'!$C$2:$C$5000, 'FY15 Individual Analysis'!$A260, 'FY15 DataDump'!$H$2:$H$5000, D$2)</f>
        <v>1</v>
      </c>
      <c r="E260" s="27">
        <f>SUMIFS('FY15 DataDump'!$E$2:$E$5000, 'FY15 DataDump'!$C$2:$C$5000, 'FY15 Individual Analysis'!$A260, 'FY15 DataDump'!$H$2:$H$5000, E$2)</f>
        <v>6</v>
      </c>
      <c r="F260" s="27">
        <f>SUMIFS('FY15 DataDump'!$E$2:$E$5000, 'FY15 DataDump'!$C$2:$C$5000, 'FY15 Individual Analysis'!$A260, 'FY15 DataDump'!$H$2:$H$5000, F$2)</f>
        <v>0</v>
      </c>
      <c r="G260" s="27">
        <f>SUMIFS('FY15 DataDump'!$E$2:$E$5000, 'FY15 DataDump'!$C$2:$C$5000, 'FY15 Individual Analysis'!$A260, 'FY15 DataDump'!$H$2:$H$5000, G$2)</f>
        <v>0</v>
      </c>
      <c r="H260" s="27">
        <f>SUMIFS('FY15 DataDump'!$E$2:$E$5000, 'FY15 DataDump'!$C$2:$C$5000, 'FY15 Individual Analysis'!$A260, 'FY15 DataDump'!$H$2:$H$5000, H$2)</f>
        <v>0</v>
      </c>
      <c r="I260" s="27">
        <f>SUMIFS('FY15 DataDump'!$E$2:$E$5000, 'FY15 DataDump'!$C$2:$C$5000, 'FY15 Individual Analysis'!$A260, 'FY15 DataDump'!$H$2:$H$5000, I$2)</f>
        <v>0</v>
      </c>
      <c r="J260" s="27">
        <f>SUMIFS('FY15 DataDump'!$E$2:$E$5000, 'FY15 DataDump'!$C$2:$C$5000, 'FY15 Individual Analysis'!$A260, 'FY15 DataDump'!$H$2:$H$5000, J$2)</f>
        <v>0</v>
      </c>
      <c r="K260" s="27">
        <f>SUMIFS('FY15 DataDump'!$E$2:$E$5000, 'FY15 DataDump'!$C$2:$C$5000, 'FY15 Individual Analysis'!$A260, 'FY15 DataDump'!$H$2:$H$5000, K$2)</f>
        <v>0</v>
      </c>
      <c r="L260" s="27">
        <f>SUMIFS('FY15 DataDump'!$E$2:$E$5000, 'FY15 DataDump'!$C$2:$C$5000, 'FY15 Individual Analysis'!$A260, 'FY15 DataDump'!$H$2:$H$5000, L$2)</f>
        <v>0</v>
      </c>
      <c r="M260" s="27">
        <f>SUMIFS('FY15 DataDump'!$E$2:$E$5000, 'FY15 DataDump'!$C$2:$C$5000, 'FY15 Individual Analysis'!$A260, 'FY15 DataDump'!$H$2:$H$5000, M$2)</f>
        <v>0</v>
      </c>
      <c r="N260" s="27">
        <f>SUMIFS('FY15 DataDump'!$E$2:$E$5000, 'FY15 DataDump'!$C$2:$C$5000, 'FY15 Individual Analysis'!$A260, 'FY15 DataDump'!$H$2:$H$5000, N$2)</f>
        <v>0</v>
      </c>
      <c r="O260" s="27">
        <f>SUMIFS('FY15 DataDump'!$E$2:$E$5000, 'FY15 DataDump'!$C$2:$C$5000, 'FY15 Individual Analysis'!$A260, 'FY15 DataDump'!$H$2:$H$5000, O$2)</f>
        <v>0</v>
      </c>
      <c r="P260" s="27">
        <f t="shared" si="74"/>
        <v>7</v>
      </c>
      <c r="Q260" s="108">
        <f t="shared" si="76"/>
        <v>3.6334568708669426E-5</v>
      </c>
      <c r="S260" s="20">
        <f t="shared" si="77"/>
        <v>1.2</v>
      </c>
      <c r="T260" s="21">
        <f t="shared" si="78"/>
        <v>7.2</v>
      </c>
      <c r="U260" s="21">
        <f t="shared" si="79"/>
        <v>0</v>
      </c>
      <c r="V260" s="21">
        <f t="shared" si="80"/>
        <v>0</v>
      </c>
      <c r="W260" s="21">
        <f t="shared" si="81"/>
        <v>0</v>
      </c>
      <c r="X260" s="21">
        <f t="shared" si="82"/>
        <v>0</v>
      </c>
      <c r="Y260" s="21">
        <f t="shared" si="83"/>
        <v>0</v>
      </c>
      <c r="Z260" s="21">
        <f t="shared" si="84"/>
        <v>0</v>
      </c>
      <c r="AA260" s="21">
        <f t="shared" si="85"/>
        <v>0</v>
      </c>
      <c r="AB260" s="21">
        <f t="shared" si="86"/>
        <v>0</v>
      </c>
      <c r="AC260" s="21">
        <f t="shared" si="87"/>
        <v>0</v>
      </c>
      <c r="AD260" s="24">
        <f t="shared" si="88"/>
        <v>0</v>
      </c>
      <c r="AF260" s="15">
        <f t="shared" si="75"/>
        <v>8.4</v>
      </c>
    </row>
    <row r="261" spans="1:32" x14ac:dyDescent="0.25">
      <c r="A261" s="75">
        <v>58320</v>
      </c>
      <c r="B261" s="75" t="str">
        <f>INDEX('FY15 DataDump'!$A$2:$H$5000, MATCH('FY15 Individual Analysis'!A261, 'FY15 DataDump'!$C$2:$C$5000, 0), MATCH('FY15 DataDump'!$B$1, 'FY15 DataDump'!$A$1:$H$1))</f>
        <v>DRINKS</v>
      </c>
      <c r="C261" s="75" t="str">
        <f>INDEX('FY15 DataDump'!$A$2:$H$5000, MATCH('FY15 Individual Analysis'!A261, 'FY15 DataDump'!$C$2:$C$5000, 0), MATCH('FY15 DataDump'!$D$1, 'FY15 DataDump'!$A$1:$H$1))</f>
        <v>Odwalla D Chai Vanilla Pr</v>
      </c>
      <c r="D261" s="27">
        <f>SUMIFS('FY15 DataDump'!$E$2:$E$5000, 'FY15 DataDump'!$C$2:$C$5000, 'FY15 Individual Analysis'!$A261, 'FY15 DataDump'!$H$2:$H$5000, D$2)</f>
        <v>1</v>
      </c>
      <c r="E261" s="27">
        <f>SUMIFS('FY15 DataDump'!$E$2:$E$5000, 'FY15 DataDump'!$C$2:$C$5000, 'FY15 Individual Analysis'!$A261, 'FY15 DataDump'!$H$2:$H$5000, E$2)</f>
        <v>4</v>
      </c>
      <c r="F261" s="27">
        <f>SUMIFS('FY15 DataDump'!$E$2:$E$5000, 'FY15 DataDump'!$C$2:$C$5000, 'FY15 Individual Analysis'!$A261, 'FY15 DataDump'!$H$2:$H$5000, F$2)</f>
        <v>0</v>
      </c>
      <c r="G261" s="27">
        <f>SUMIFS('FY15 DataDump'!$E$2:$E$5000, 'FY15 DataDump'!$C$2:$C$5000, 'FY15 Individual Analysis'!$A261, 'FY15 DataDump'!$H$2:$H$5000, G$2)</f>
        <v>0</v>
      </c>
      <c r="H261" s="27">
        <f>SUMIFS('FY15 DataDump'!$E$2:$E$5000, 'FY15 DataDump'!$C$2:$C$5000, 'FY15 Individual Analysis'!$A261, 'FY15 DataDump'!$H$2:$H$5000, H$2)</f>
        <v>0</v>
      </c>
      <c r="I261" s="27">
        <f>SUMIFS('FY15 DataDump'!$E$2:$E$5000, 'FY15 DataDump'!$C$2:$C$5000, 'FY15 Individual Analysis'!$A261, 'FY15 DataDump'!$H$2:$H$5000, I$2)</f>
        <v>0</v>
      </c>
      <c r="J261" s="27">
        <f>SUMIFS('FY15 DataDump'!$E$2:$E$5000, 'FY15 DataDump'!$C$2:$C$5000, 'FY15 Individual Analysis'!$A261, 'FY15 DataDump'!$H$2:$H$5000, J$2)</f>
        <v>0</v>
      </c>
      <c r="K261" s="27">
        <f>SUMIFS('FY15 DataDump'!$E$2:$E$5000, 'FY15 DataDump'!$C$2:$C$5000, 'FY15 Individual Analysis'!$A261, 'FY15 DataDump'!$H$2:$H$5000, K$2)</f>
        <v>0</v>
      </c>
      <c r="L261" s="27">
        <f>SUMIFS('FY15 DataDump'!$E$2:$E$5000, 'FY15 DataDump'!$C$2:$C$5000, 'FY15 Individual Analysis'!$A261, 'FY15 DataDump'!$H$2:$H$5000, L$2)</f>
        <v>0</v>
      </c>
      <c r="M261" s="27">
        <f>SUMIFS('FY15 DataDump'!$E$2:$E$5000, 'FY15 DataDump'!$C$2:$C$5000, 'FY15 Individual Analysis'!$A261, 'FY15 DataDump'!$H$2:$H$5000, M$2)</f>
        <v>0</v>
      </c>
      <c r="N261" s="27">
        <f>SUMIFS('FY15 DataDump'!$E$2:$E$5000, 'FY15 DataDump'!$C$2:$C$5000, 'FY15 Individual Analysis'!$A261, 'FY15 DataDump'!$H$2:$H$5000, N$2)</f>
        <v>0</v>
      </c>
      <c r="O261" s="27">
        <f>SUMIFS('FY15 DataDump'!$E$2:$E$5000, 'FY15 DataDump'!$C$2:$C$5000, 'FY15 Individual Analysis'!$A261, 'FY15 DataDump'!$H$2:$H$5000, O$2)</f>
        <v>0</v>
      </c>
      <c r="P261" s="27">
        <f t="shared" ref="P261:P324" si="89">SUM(D261:O261)</f>
        <v>5</v>
      </c>
      <c r="Q261" s="108">
        <f t="shared" si="76"/>
        <v>2.5953263363335304E-5</v>
      </c>
      <c r="S261" s="20">
        <f t="shared" si="77"/>
        <v>1.2000000000000002</v>
      </c>
      <c r="T261" s="21">
        <f t="shared" si="78"/>
        <v>4.8000000000000007</v>
      </c>
      <c r="U261" s="21">
        <f t="shared" si="79"/>
        <v>0</v>
      </c>
      <c r="V261" s="21">
        <f t="shared" si="80"/>
        <v>0</v>
      </c>
      <c r="W261" s="21">
        <f t="shared" si="81"/>
        <v>0</v>
      </c>
      <c r="X261" s="21">
        <f t="shared" si="82"/>
        <v>0</v>
      </c>
      <c r="Y261" s="21">
        <f t="shared" si="83"/>
        <v>0</v>
      </c>
      <c r="Z261" s="21">
        <f t="shared" si="84"/>
        <v>0</v>
      </c>
      <c r="AA261" s="21">
        <f t="shared" si="85"/>
        <v>0</v>
      </c>
      <c r="AB261" s="21">
        <f t="shared" si="86"/>
        <v>0</v>
      </c>
      <c r="AC261" s="21">
        <f t="shared" si="87"/>
        <v>0</v>
      </c>
      <c r="AD261" s="24">
        <f t="shared" si="88"/>
        <v>0</v>
      </c>
      <c r="AF261" s="15">
        <f t="shared" si="75"/>
        <v>6</v>
      </c>
    </row>
    <row r="262" spans="1:32" x14ac:dyDescent="0.25">
      <c r="A262" s="75">
        <v>58330</v>
      </c>
      <c r="B262" s="75" t="str">
        <f>INDEX('FY15 DataDump'!$A$2:$H$5000, MATCH('FY15 Individual Analysis'!A262, 'FY15 DataDump'!$C$2:$C$5000, 0), MATCH('FY15 DataDump'!$B$1, 'FY15 DataDump'!$A$1:$H$1))</f>
        <v>DRINKS</v>
      </c>
      <c r="C262" s="75" t="str">
        <f>INDEX('FY15 DataDump'!$A$2:$H$5000, MATCH('FY15 Individual Analysis'!A262, 'FY15 DataDump'!$C$2:$C$5000, 0), MATCH('FY15 DataDump'!$D$1, 'FY15 DataDump'!$A$1:$H$1))</f>
        <v>Odwal15 Berries Go Mega</v>
      </c>
      <c r="D262" s="27">
        <f>SUMIFS('FY15 DataDump'!$E$2:$E$5000, 'FY15 DataDump'!$C$2:$C$5000, 'FY15 Individual Analysis'!$A262, 'FY15 DataDump'!$H$2:$H$5000, D$2)</f>
        <v>0</v>
      </c>
      <c r="E262" s="27">
        <f>SUMIFS('FY15 DataDump'!$E$2:$E$5000, 'FY15 DataDump'!$C$2:$C$5000, 'FY15 Individual Analysis'!$A262, 'FY15 DataDump'!$H$2:$H$5000, E$2)</f>
        <v>0</v>
      </c>
      <c r="F262" s="27">
        <f>SUMIFS('FY15 DataDump'!$E$2:$E$5000, 'FY15 DataDump'!$C$2:$C$5000, 'FY15 Individual Analysis'!$A262, 'FY15 DataDump'!$H$2:$H$5000, F$2)</f>
        <v>9</v>
      </c>
      <c r="G262" s="27">
        <f>SUMIFS('FY15 DataDump'!$E$2:$E$5000, 'FY15 DataDump'!$C$2:$C$5000, 'FY15 Individual Analysis'!$A262, 'FY15 DataDump'!$H$2:$H$5000, G$2)</f>
        <v>31</v>
      </c>
      <c r="H262" s="27">
        <f>SUMIFS('FY15 DataDump'!$E$2:$E$5000, 'FY15 DataDump'!$C$2:$C$5000, 'FY15 Individual Analysis'!$A262, 'FY15 DataDump'!$H$2:$H$5000, H$2)</f>
        <v>13</v>
      </c>
      <c r="I262" s="27">
        <f>SUMIFS('FY15 DataDump'!$E$2:$E$5000, 'FY15 DataDump'!$C$2:$C$5000, 'FY15 Individual Analysis'!$A262, 'FY15 DataDump'!$H$2:$H$5000, I$2)</f>
        <v>6</v>
      </c>
      <c r="J262" s="27">
        <f>SUMIFS('FY15 DataDump'!$E$2:$E$5000, 'FY15 DataDump'!$C$2:$C$5000, 'FY15 Individual Analysis'!$A262, 'FY15 DataDump'!$H$2:$H$5000, J$2)</f>
        <v>50</v>
      </c>
      <c r="K262" s="27">
        <f>SUMIFS('FY15 DataDump'!$E$2:$E$5000, 'FY15 DataDump'!$C$2:$C$5000, 'FY15 Individual Analysis'!$A262, 'FY15 DataDump'!$H$2:$H$5000, K$2)</f>
        <v>34</v>
      </c>
      <c r="L262" s="27">
        <f>SUMIFS('FY15 DataDump'!$E$2:$E$5000, 'FY15 DataDump'!$C$2:$C$5000, 'FY15 Individual Analysis'!$A262, 'FY15 DataDump'!$H$2:$H$5000, L$2)</f>
        <v>21</v>
      </c>
      <c r="M262" s="27">
        <f>SUMIFS('FY15 DataDump'!$E$2:$E$5000, 'FY15 DataDump'!$C$2:$C$5000, 'FY15 Individual Analysis'!$A262, 'FY15 DataDump'!$H$2:$H$5000, M$2)</f>
        <v>31</v>
      </c>
      <c r="N262" s="27">
        <f>SUMIFS('FY15 DataDump'!$E$2:$E$5000, 'FY15 DataDump'!$C$2:$C$5000, 'FY15 Individual Analysis'!$A262, 'FY15 DataDump'!$H$2:$H$5000, N$2)</f>
        <v>23</v>
      </c>
      <c r="O262" s="27">
        <f>SUMIFS('FY15 DataDump'!$E$2:$E$5000, 'FY15 DataDump'!$C$2:$C$5000, 'FY15 Individual Analysis'!$A262, 'FY15 DataDump'!$H$2:$H$5000, O$2)</f>
        <v>22</v>
      </c>
      <c r="P262" s="27">
        <f t="shared" si="89"/>
        <v>240</v>
      </c>
      <c r="Q262" s="108">
        <f t="shared" si="76"/>
        <v>1.2457566414400946E-3</v>
      </c>
      <c r="S262" s="20">
        <f t="shared" si="77"/>
        <v>0</v>
      </c>
      <c r="T262" s="21">
        <f t="shared" si="78"/>
        <v>0</v>
      </c>
      <c r="U262" s="21">
        <f t="shared" si="79"/>
        <v>10.799999999999999</v>
      </c>
      <c r="V262" s="21">
        <f t="shared" si="80"/>
        <v>37.200000000000003</v>
      </c>
      <c r="W262" s="21">
        <f t="shared" si="81"/>
        <v>15.600000000000001</v>
      </c>
      <c r="X262" s="21">
        <f t="shared" si="82"/>
        <v>7.2</v>
      </c>
      <c r="Y262" s="21">
        <f t="shared" si="83"/>
        <v>60</v>
      </c>
      <c r="Z262" s="21">
        <f t="shared" si="84"/>
        <v>40.799999999999997</v>
      </c>
      <c r="AA262" s="21">
        <f t="shared" si="85"/>
        <v>25.2</v>
      </c>
      <c r="AB262" s="21">
        <f t="shared" si="86"/>
        <v>37.200000000000003</v>
      </c>
      <c r="AC262" s="21">
        <f t="shared" si="87"/>
        <v>27.6</v>
      </c>
      <c r="AD262" s="24">
        <f t="shared" si="88"/>
        <v>26.4</v>
      </c>
      <c r="AF262" s="15">
        <f t="shared" si="75"/>
        <v>288</v>
      </c>
    </row>
    <row r="263" spans="1:32" x14ac:dyDescent="0.25">
      <c r="A263" s="75">
        <v>58331</v>
      </c>
      <c r="B263" s="75" t="str">
        <f>INDEX('FY15 DataDump'!$A$2:$H$5000, MATCH('FY15 Individual Analysis'!A263, 'FY15 DataDump'!$C$2:$C$5000, 0), MATCH('FY15 DataDump'!$B$1, 'FY15 DataDump'!$A$1:$H$1))</f>
        <v>DRINKS</v>
      </c>
      <c r="C263" s="75" t="str">
        <f>INDEX('FY15 DataDump'!$A$2:$H$5000, MATCH('FY15 Individual Analysis'!A263, 'FY15 DataDump'!$C$2:$C$5000, 0), MATCH('FY15 DataDump'!$D$1, 'FY15 DataDump'!$A$1:$H$1))</f>
        <v>Odwal15 Blueberry B</v>
      </c>
      <c r="D263" s="27">
        <f>SUMIFS('FY15 DataDump'!$E$2:$E$5000, 'FY15 DataDump'!$C$2:$C$5000, 'FY15 Individual Analysis'!$A263, 'FY15 DataDump'!$H$2:$H$5000, D$2)</f>
        <v>0</v>
      </c>
      <c r="E263" s="27">
        <f>SUMIFS('FY15 DataDump'!$E$2:$E$5000, 'FY15 DataDump'!$C$2:$C$5000, 'FY15 Individual Analysis'!$A263, 'FY15 DataDump'!$H$2:$H$5000, E$2)</f>
        <v>0</v>
      </c>
      <c r="F263" s="27">
        <f>SUMIFS('FY15 DataDump'!$E$2:$E$5000, 'FY15 DataDump'!$C$2:$C$5000, 'FY15 Individual Analysis'!$A263, 'FY15 DataDump'!$H$2:$H$5000, F$2)</f>
        <v>23</v>
      </c>
      <c r="G263" s="27">
        <f>SUMIFS('FY15 DataDump'!$E$2:$E$5000, 'FY15 DataDump'!$C$2:$C$5000, 'FY15 Individual Analysis'!$A263, 'FY15 DataDump'!$H$2:$H$5000, G$2)</f>
        <v>35</v>
      </c>
      <c r="H263" s="27">
        <f>SUMIFS('FY15 DataDump'!$E$2:$E$5000, 'FY15 DataDump'!$C$2:$C$5000, 'FY15 Individual Analysis'!$A263, 'FY15 DataDump'!$H$2:$H$5000, H$2)</f>
        <v>8</v>
      </c>
      <c r="I263" s="27">
        <f>SUMIFS('FY15 DataDump'!$E$2:$E$5000, 'FY15 DataDump'!$C$2:$C$5000, 'FY15 Individual Analysis'!$A263, 'FY15 DataDump'!$H$2:$H$5000, I$2)</f>
        <v>1</v>
      </c>
      <c r="J263" s="27">
        <f>SUMIFS('FY15 DataDump'!$E$2:$E$5000, 'FY15 DataDump'!$C$2:$C$5000, 'FY15 Individual Analysis'!$A263, 'FY15 DataDump'!$H$2:$H$5000, J$2)</f>
        <v>13</v>
      </c>
      <c r="K263" s="27">
        <f>SUMIFS('FY15 DataDump'!$E$2:$E$5000, 'FY15 DataDump'!$C$2:$C$5000, 'FY15 Individual Analysis'!$A263, 'FY15 DataDump'!$H$2:$H$5000, K$2)</f>
        <v>22</v>
      </c>
      <c r="L263" s="27">
        <f>SUMIFS('FY15 DataDump'!$E$2:$E$5000, 'FY15 DataDump'!$C$2:$C$5000, 'FY15 Individual Analysis'!$A263, 'FY15 DataDump'!$H$2:$H$5000, L$2)</f>
        <v>17</v>
      </c>
      <c r="M263" s="27">
        <f>SUMIFS('FY15 DataDump'!$E$2:$E$5000, 'FY15 DataDump'!$C$2:$C$5000, 'FY15 Individual Analysis'!$A263, 'FY15 DataDump'!$H$2:$H$5000, M$2)</f>
        <v>19</v>
      </c>
      <c r="N263" s="27">
        <f>SUMIFS('FY15 DataDump'!$E$2:$E$5000, 'FY15 DataDump'!$C$2:$C$5000, 'FY15 Individual Analysis'!$A263, 'FY15 DataDump'!$H$2:$H$5000, N$2)</f>
        <v>23</v>
      </c>
      <c r="O263" s="27">
        <f>SUMIFS('FY15 DataDump'!$E$2:$E$5000, 'FY15 DataDump'!$C$2:$C$5000, 'FY15 Individual Analysis'!$A263, 'FY15 DataDump'!$H$2:$H$5000, O$2)</f>
        <v>11</v>
      </c>
      <c r="P263" s="27">
        <f t="shared" si="89"/>
        <v>172</v>
      </c>
      <c r="Q263" s="108">
        <f t="shared" si="76"/>
        <v>8.9279225969873452E-4</v>
      </c>
      <c r="S263" s="20">
        <f t="shared" si="77"/>
        <v>0</v>
      </c>
      <c r="T263" s="21">
        <f t="shared" si="78"/>
        <v>0</v>
      </c>
      <c r="U263" s="21">
        <f t="shared" si="79"/>
        <v>27.599999999999998</v>
      </c>
      <c r="V263" s="21">
        <f t="shared" si="80"/>
        <v>42</v>
      </c>
      <c r="W263" s="21">
        <f t="shared" si="81"/>
        <v>9.6</v>
      </c>
      <c r="X263" s="21">
        <f t="shared" si="82"/>
        <v>1.2</v>
      </c>
      <c r="Y263" s="21">
        <f t="shared" si="83"/>
        <v>15.6</v>
      </c>
      <c r="Z263" s="21">
        <f t="shared" si="84"/>
        <v>26.400000000000002</v>
      </c>
      <c r="AA263" s="21">
        <f t="shared" si="85"/>
        <v>20.399999999999999</v>
      </c>
      <c r="AB263" s="21">
        <f t="shared" si="86"/>
        <v>22.8</v>
      </c>
      <c r="AC263" s="21">
        <f t="shared" si="87"/>
        <v>27.599999999999998</v>
      </c>
      <c r="AD263" s="24">
        <f t="shared" si="88"/>
        <v>13.200000000000001</v>
      </c>
      <c r="AF263" s="15">
        <f t="shared" si="75"/>
        <v>206.4</v>
      </c>
    </row>
    <row r="264" spans="1:32" x14ac:dyDescent="0.25">
      <c r="A264" s="75">
        <v>58332</v>
      </c>
      <c r="B264" s="75" t="str">
        <f>INDEX('FY15 DataDump'!$A$2:$H$5000, MATCH('FY15 Individual Analysis'!A264, 'FY15 DataDump'!$C$2:$C$5000, 0), MATCH('FY15 DataDump'!$B$1, 'FY15 DataDump'!$A$1:$H$1))</f>
        <v>DRINKS</v>
      </c>
      <c r="C264" s="75" t="str">
        <f>INDEX('FY15 DataDump'!$A$2:$H$5000, MATCH('FY15 Individual Analysis'!A264, 'FY15 DataDump'!$C$2:$C$5000, 0), MATCH('FY15 DataDump'!$D$1, 'FY15 DataDump'!$A$1:$H$1))</f>
        <v>Odwal15 Blueberry Protein</v>
      </c>
      <c r="D264" s="27">
        <f>SUMIFS('FY15 DataDump'!$E$2:$E$5000, 'FY15 DataDump'!$C$2:$C$5000, 'FY15 Individual Analysis'!$A264, 'FY15 DataDump'!$H$2:$H$5000, D$2)</f>
        <v>0</v>
      </c>
      <c r="E264" s="27">
        <f>SUMIFS('FY15 DataDump'!$E$2:$E$5000, 'FY15 DataDump'!$C$2:$C$5000, 'FY15 Individual Analysis'!$A264, 'FY15 DataDump'!$H$2:$H$5000, E$2)</f>
        <v>0</v>
      </c>
      <c r="F264" s="27">
        <f>SUMIFS('FY15 DataDump'!$E$2:$E$5000, 'FY15 DataDump'!$C$2:$C$5000, 'FY15 Individual Analysis'!$A264, 'FY15 DataDump'!$H$2:$H$5000, F$2)</f>
        <v>10</v>
      </c>
      <c r="G264" s="27">
        <f>SUMIFS('FY15 DataDump'!$E$2:$E$5000, 'FY15 DataDump'!$C$2:$C$5000, 'FY15 Individual Analysis'!$A264, 'FY15 DataDump'!$H$2:$H$5000, G$2)</f>
        <v>22</v>
      </c>
      <c r="H264" s="27">
        <f>SUMIFS('FY15 DataDump'!$E$2:$E$5000, 'FY15 DataDump'!$C$2:$C$5000, 'FY15 Individual Analysis'!$A264, 'FY15 DataDump'!$H$2:$H$5000, H$2)</f>
        <v>10</v>
      </c>
      <c r="I264" s="27">
        <f>SUMIFS('FY15 DataDump'!$E$2:$E$5000, 'FY15 DataDump'!$C$2:$C$5000, 'FY15 Individual Analysis'!$A264, 'FY15 DataDump'!$H$2:$H$5000, I$2)</f>
        <v>3</v>
      </c>
      <c r="J264" s="27">
        <f>SUMIFS('FY15 DataDump'!$E$2:$E$5000, 'FY15 DataDump'!$C$2:$C$5000, 'FY15 Individual Analysis'!$A264, 'FY15 DataDump'!$H$2:$H$5000, J$2)</f>
        <v>21</v>
      </c>
      <c r="K264" s="27">
        <f>SUMIFS('FY15 DataDump'!$E$2:$E$5000, 'FY15 DataDump'!$C$2:$C$5000, 'FY15 Individual Analysis'!$A264, 'FY15 DataDump'!$H$2:$H$5000, K$2)</f>
        <v>15</v>
      </c>
      <c r="L264" s="27">
        <f>SUMIFS('FY15 DataDump'!$E$2:$E$5000, 'FY15 DataDump'!$C$2:$C$5000, 'FY15 Individual Analysis'!$A264, 'FY15 DataDump'!$H$2:$H$5000, L$2)</f>
        <v>16</v>
      </c>
      <c r="M264" s="27">
        <f>SUMIFS('FY15 DataDump'!$E$2:$E$5000, 'FY15 DataDump'!$C$2:$C$5000, 'FY15 Individual Analysis'!$A264, 'FY15 DataDump'!$H$2:$H$5000, M$2)</f>
        <v>21</v>
      </c>
      <c r="N264" s="27">
        <f>SUMIFS('FY15 DataDump'!$E$2:$E$5000, 'FY15 DataDump'!$C$2:$C$5000, 'FY15 Individual Analysis'!$A264, 'FY15 DataDump'!$H$2:$H$5000, N$2)</f>
        <v>17</v>
      </c>
      <c r="O264" s="27">
        <f>SUMIFS('FY15 DataDump'!$E$2:$E$5000, 'FY15 DataDump'!$C$2:$C$5000, 'FY15 Individual Analysis'!$A264, 'FY15 DataDump'!$H$2:$H$5000, O$2)</f>
        <v>17</v>
      </c>
      <c r="P264" s="27">
        <f t="shared" si="89"/>
        <v>152</v>
      </c>
      <c r="Q264" s="108">
        <f t="shared" si="76"/>
        <v>7.8897920624539325E-4</v>
      </c>
      <c r="S264" s="20">
        <f t="shared" si="77"/>
        <v>0</v>
      </c>
      <c r="T264" s="21">
        <f t="shared" si="78"/>
        <v>0</v>
      </c>
      <c r="U264" s="21">
        <f t="shared" si="79"/>
        <v>12</v>
      </c>
      <c r="V264" s="21">
        <f t="shared" si="80"/>
        <v>26.400000000000002</v>
      </c>
      <c r="W264" s="21">
        <f t="shared" si="81"/>
        <v>12</v>
      </c>
      <c r="X264" s="21">
        <f t="shared" si="82"/>
        <v>3.6</v>
      </c>
      <c r="Y264" s="21">
        <f t="shared" si="83"/>
        <v>25.200000000000003</v>
      </c>
      <c r="Z264" s="21">
        <f t="shared" si="84"/>
        <v>18</v>
      </c>
      <c r="AA264" s="21">
        <f t="shared" si="85"/>
        <v>19.2</v>
      </c>
      <c r="AB264" s="21">
        <f t="shared" si="86"/>
        <v>25.200000000000003</v>
      </c>
      <c r="AC264" s="21">
        <f t="shared" si="87"/>
        <v>20.400000000000002</v>
      </c>
      <c r="AD264" s="24">
        <f t="shared" si="88"/>
        <v>20.400000000000002</v>
      </c>
      <c r="AF264" s="15">
        <f t="shared" si="75"/>
        <v>182.4</v>
      </c>
    </row>
    <row r="265" spans="1:32" x14ac:dyDescent="0.25">
      <c r="A265" s="75">
        <v>58334</v>
      </c>
      <c r="B265" s="75" t="str">
        <f>INDEX('FY15 DataDump'!$A$2:$H$5000, MATCH('FY15 Individual Analysis'!A265, 'FY15 DataDump'!$C$2:$C$5000, 0), MATCH('FY15 DataDump'!$B$1, 'FY15 DataDump'!$A$1:$H$1))</f>
        <v>DRINKS</v>
      </c>
      <c r="C265" s="75" t="str">
        <f>INDEX('FY15 DataDump'!$A$2:$H$5000, MATCH('FY15 Individual Analysis'!A265, 'FY15 DataDump'!$C$2:$C$5000, 0), MATCH('FY15 DataDump'!$D$1, 'FY15 DataDump'!$A$1:$H$1))</f>
        <v>Odwal15 Chai Van Protein</v>
      </c>
      <c r="D265" s="27">
        <f>SUMIFS('FY15 DataDump'!$E$2:$E$5000, 'FY15 DataDump'!$C$2:$C$5000, 'FY15 Individual Analysis'!$A265, 'FY15 DataDump'!$H$2:$H$5000, D$2)</f>
        <v>0</v>
      </c>
      <c r="E265" s="27">
        <f>SUMIFS('FY15 DataDump'!$E$2:$E$5000, 'FY15 DataDump'!$C$2:$C$5000, 'FY15 Individual Analysis'!$A265, 'FY15 DataDump'!$H$2:$H$5000, E$2)</f>
        <v>0</v>
      </c>
      <c r="F265" s="27">
        <f>SUMIFS('FY15 DataDump'!$E$2:$E$5000, 'FY15 DataDump'!$C$2:$C$5000, 'FY15 Individual Analysis'!$A265, 'FY15 DataDump'!$H$2:$H$5000, F$2)</f>
        <v>5</v>
      </c>
      <c r="G265" s="27">
        <f>SUMIFS('FY15 DataDump'!$E$2:$E$5000, 'FY15 DataDump'!$C$2:$C$5000, 'FY15 Individual Analysis'!$A265, 'FY15 DataDump'!$H$2:$H$5000, G$2)</f>
        <v>17</v>
      </c>
      <c r="H265" s="27">
        <f>SUMIFS('FY15 DataDump'!$E$2:$E$5000, 'FY15 DataDump'!$C$2:$C$5000, 'FY15 Individual Analysis'!$A265, 'FY15 DataDump'!$H$2:$H$5000, H$2)</f>
        <v>7</v>
      </c>
      <c r="I265" s="27">
        <f>SUMIFS('FY15 DataDump'!$E$2:$E$5000, 'FY15 DataDump'!$C$2:$C$5000, 'FY15 Individual Analysis'!$A265, 'FY15 DataDump'!$H$2:$H$5000, I$2)</f>
        <v>6</v>
      </c>
      <c r="J265" s="27">
        <f>SUMIFS('FY15 DataDump'!$E$2:$E$5000, 'FY15 DataDump'!$C$2:$C$5000, 'FY15 Individual Analysis'!$A265, 'FY15 DataDump'!$H$2:$H$5000, J$2)</f>
        <v>27</v>
      </c>
      <c r="K265" s="27">
        <f>SUMIFS('FY15 DataDump'!$E$2:$E$5000, 'FY15 DataDump'!$C$2:$C$5000, 'FY15 Individual Analysis'!$A265, 'FY15 DataDump'!$H$2:$H$5000, K$2)</f>
        <v>0</v>
      </c>
      <c r="L265" s="27">
        <f>SUMIFS('FY15 DataDump'!$E$2:$E$5000, 'FY15 DataDump'!$C$2:$C$5000, 'FY15 Individual Analysis'!$A265, 'FY15 DataDump'!$H$2:$H$5000, L$2)</f>
        <v>0</v>
      </c>
      <c r="M265" s="27">
        <f>SUMIFS('FY15 DataDump'!$E$2:$E$5000, 'FY15 DataDump'!$C$2:$C$5000, 'FY15 Individual Analysis'!$A265, 'FY15 DataDump'!$H$2:$H$5000, M$2)</f>
        <v>5</v>
      </c>
      <c r="N265" s="27">
        <f>SUMIFS('FY15 DataDump'!$E$2:$E$5000, 'FY15 DataDump'!$C$2:$C$5000, 'FY15 Individual Analysis'!$A265, 'FY15 DataDump'!$H$2:$H$5000, N$2)</f>
        <v>0</v>
      </c>
      <c r="O265" s="27">
        <f>SUMIFS('FY15 DataDump'!$E$2:$E$5000, 'FY15 DataDump'!$C$2:$C$5000, 'FY15 Individual Analysis'!$A265, 'FY15 DataDump'!$H$2:$H$5000, O$2)</f>
        <v>0</v>
      </c>
      <c r="P265" s="27">
        <f t="shared" si="89"/>
        <v>67</v>
      </c>
      <c r="Q265" s="108">
        <f t="shared" si="76"/>
        <v>3.4777372906869312E-4</v>
      </c>
      <c r="S265" s="20">
        <f t="shared" si="77"/>
        <v>0</v>
      </c>
      <c r="T265" s="21">
        <f t="shared" si="78"/>
        <v>0</v>
      </c>
      <c r="U265" s="21">
        <f t="shared" si="79"/>
        <v>6</v>
      </c>
      <c r="V265" s="21">
        <f t="shared" si="80"/>
        <v>20.400000000000002</v>
      </c>
      <c r="W265" s="21">
        <f t="shared" si="81"/>
        <v>8.4</v>
      </c>
      <c r="X265" s="21">
        <f t="shared" si="82"/>
        <v>7.2</v>
      </c>
      <c r="Y265" s="21">
        <f t="shared" si="83"/>
        <v>32.4</v>
      </c>
      <c r="Z265" s="21">
        <f t="shared" si="84"/>
        <v>0</v>
      </c>
      <c r="AA265" s="21">
        <f t="shared" si="85"/>
        <v>0</v>
      </c>
      <c r="AB265" s="21">
        <f t="shared" si="86"/>
        <v>6</v>
      </c>
      <c r="AC265" s="21">
        <f t="shared" si="87"/>
        <v>0</v>
      </c>
      <c r="AD265" s="24">
        <f t="shared" si="88"/>
        <v>0</v>
      </c>
      <c r="AF265" s="15">
        <f t="shared" si="75"/>
        <v>80.400000000000006</v>
      </c>
    </row>
    <row r="266" spans="1:32" x14ac:dyDescent="0.25">
      <c r="A266" s="75">
        <v>58335</v>
      </c>
      <c r="B266" s="75" t="str">
        <f>INDEX('FY15 DataDump'!$A$2:$H$5000, MATCH('FY15 Individual Analysis'!A266, 'FY15 DataDump'!$C$2:$C$5000, 0), MATCH('FY15 DataDump'!$B$1, 'FY15 DataDump'!$A$1:$H$1))</f>
        <v>DRINKS</v>
      </c>
      <c r="C266" s="75" t="str">
        <f>INDEX('FY15 DataDump'!$A$2:$H$5000, MATCH('FY15 Individual Analysis'!A266, 'FY15 DataDump'!$C$2:$C$5000, 0), MATCH('FY15 DataDump'!$D$1, 'FY15 DataDump'!$A$1:$H$1))</f>
        <v>Odwal15 Chocolate Protein</v>
      </c>
      <c r="D266" s="27">
        <f>SUMIFS('FY15 DataDump'!$E$2:$E$5000, 'FY15 DataDump'!$C$2:$C$5000, 'FY15 Individual Analysis'!$A266, 'FY15 DataDump'!$H$2:$H$5000, D$2)</f>
        <v>0</v>
      </c>
      <c r="E266" s="27">
        <f>SUMIFS('FY15 DataDump'!$E$2:$E$5000, 'FY15 DataDump'!$C$2:$C$5000, 'FY15 Individual Analysis'!$A266, 'FY15 DataDump'!$H$2:$H$5000, E$2)</f>
        <v>0</v>
      </c>
      <c r="F266" s="27">
        <f>SUMIFS('FY15 DataDump'!$E$2:$E$5000, 'FY15 DataDump'!$C$2:$C$5000, 'FY15 Individual Analysis'!$A266, 'FY15 DataDump'!$H$2:$H$5000, F$2)</f>
        <v>14</v>
      </c>
      <c r="G266" s="27">
        <f>SUMIFS('FY15 DataDump'!$E$2:$E$5000, 'FY15 DataDump'!$C$2:$C$5000, 'FY15 Individual Analysis'!$A266, 'FY15 DataDump'!$H$2:$H$5000, G$2)</f>
        <v>68</v>
      </c>
      <c r="H266" s="27">
        <f>SUMIFS('FY15 DataDump'!$E$2:$E$5000, 'FY15 DataDump'!$C$2:$C$5000, 'FY15 Individual Analysis'!$A266, 'FY15 DataDump'!$H$2:$H$5000, H$2)</f>
        <v>16</v>
      </c>
      <c r="I266" s="27">
        <f>SUMIFS('FY15 DataDump'!$E$2:$E$5000, 'FY15 DataDump'!$C$2:$C$5000, 'FY15 Individual Analysis'!$A266, 'FY15 DataDump'!$H$2:$H$5000, I$2)</f>
        <v>16</v>
      </c>
      <c r="J266" s="27">
        <f>SUMIFS('FY15 DataDump'!$E$2:$E$5000, 'FY15 DataDump'!$C$2:$C$5000, 'FY15 Individual Analysis'!$A266, 'FY15 DataDump'!$H$2:$H$5000, J$2)</f>
        <v>32</v>
      </c>
      <c r="K266" s="27">
        <f>SUMIFS('FY15 DataDump'!$E$2:$E$5000, 'FY15 DataDump'!$C$2:$C$5000, 'FY15 Individual Analysis'!$A266, 'FY15 DataDump'!$H$2:$H$5000, K$2)</f>
        <v>47</v>
      </c>
      <c r="L266" s="27">
        <f>SUMIFS('FY15 DataDump'!$E$2:$E$5000, 'FY15 DataDump'!$C$2:$C$5000, 'FY15 Individual Analysis'!$A266, 'FY15 DataDump'!$H$2:$H$5000, L$2)</f>
        <v>37</v>
      </c>
      <c r="M266" s="27">
        <f>SUMIFS('FY15 DataDump'!$E$2:$E$5000, 'FY15 DataDump'!$C$2:$C$5000, 'FY15 Individual Analysis'!$A266, 'FY15 DataDump'!$H$2:$H$5000, M$2)</f>
        <v>54</v>
      </c>
      <c r="N266" s="27">
        <f>SUMIFS('FY15 DataDump'!$E$2:$E$5000, 'FY15 DataDump'!$C$2:$C$5000, 'FY15 Individual Analysis'!$A266, 'FY15 DataDump'!$H$2:$H$5000, N$2)</f>
        <v>43</v>
      </c>
      <c r="O266" s="27">
        <f>SUMIFS('FY15 DataDump'!$E$2:$E$5000, 'FY15 DataDump'!$C$2:$C$5000, 'FY15 Individual Analysis'!$A266, 'FY15 DataDump'!$H$2:$H$5000, O$2)</f>
        <v>42</v>
      </c>
      <c r="P266" s="27">
        <f t="shared" si="89"/>
        <v>369</v>
      </c>
      <c r="Q266" s="108">
        <f t="shared" si="76"/>
        <v>1.9153508362141456E-3</v>
      </c>
      <c r="S266" s="20">
        <f t="shared" si="77"/>
        <v>0</v>
      </c>
      <c r="T266" s="21">
        <f t="shared" si="78"/>
        <v>0</v>
      </c>
      <c r="U266" s="21">
        <f t="shared" si="79"/>
        <v>16.8</v>
      </c>
      <c r="V266" s="21">
        <f t="shared" si="80"/>
        <v>81.600000000000009</v>
      </c>
      <c r="W266" s="21">
        <f t="shared" si="81"/>
        <v>19.2</v>
      </c>
      <c r="X266" s="21">
        <f t="shared" si="82"/>
        <v>19.2</v>
      </c>
      <c r="Y266" s="21">
        <f t="shared" si="83"/>
        <v>38.4</v>
      </c>
      <c r="Z266" s="21">
        <f t="shared" si="84"/>
        <v>56.4</v>
      </c>
      <c r="AA266" s="21">
        <f t="shared" si="85"/>
        <v>44.400000000000006</v>
      </c>
      <c r="AB266" s="21">
        <f t="shared" si="86"/>
        <v>64.8</v>
      </c>
      <c r="AC266" s="21">
        <f t="shared" si="87"/>
        <v>51.6</v>
      </c>
      <c r="AD266" s="24">
        <f t="shared" si="88"/>
        <v>50.4</v>
      </c>
      <c r="AF266" s="15">
        <f t="shared" si="75"/>
        <v>442.8</v>
      </c>
    </row>
    <row r="267" spans="1:32" x14ac:dyDescent="0.25">
      <c r="A267" s="75">
        <v>58336</v>
      </c>
      <c r="B267" s="75" t="str">
        <f>INDEX('FY15 DataDump'!$A$2:$H$5000, MATCH('FY15 Individual Analysis'!A267, 'FY15 DataDump'!$C$2:$C$5000, 0), MATCH('FY15 DataDump'!$B$1, 'FY15 DataDump'!$A$1:$H$1))</f>
        <v>DRINKS</v>
      </c>
      <c r="C267" s="75" t="str">
        <f>INDEX('FY15 DataDump'!$A$2:$H$5000, MATCH('FY15 Individual Analysis'!A267, 'FY15 DataDump'!$C$2:$C$5000, 0), MATCH('FY15 DataDump'!$D$1, 'FY15 DataDump'!$A$1:$H$1))</f>
        <v>Odwal15 Citrus C Monster</v>
      </c>
      <c r="D267" s="27">
        <f>SUMIFS('FY15 DataDump'!$E$2:$E$5000, 'FY15 DataDump'!$C$2:$C$5000, 'FY15 Individual Analysis'!$A267, 'FY15 DataDump'!$H$2:$H$5000, D$2)</f>
        <v>0</v>
      </c>
      <c r="E267" s="27">
        <f>SUMIFS('FY15 DataDump'!$E$2:$E$5000, 'FY15 DataDump'!$C$2:$C$5000, 'FY15 Individual Analysis'!$A267, 'FY15 DataDump'!$H$2:$H$5000, E$2)</f>
        <v>0</v>
      </c>
      <c r="F267" s="27">
        <f>SUMIFS('FY15 DataDump'!$E$2:$E$5000, 'FY15 DataDump'!$C$2:$C$5000, 'FY15 Individual Analysis'!$A267, 'FY15 DataDump'!$H$2:$H$5000, F$2)</f>
        <v>16</v>
      </c>
      <c r="G267" s="27">
        <f>SUMIFS('FY15 DataDump'!$E$2:$E$5000, 'FY15 DataDump'!$C$2:$C$5000, 'FY15 Individual Analysis'!$A267, 'FY15 DataDump'!$H$2:$H$5000, G$2)</f>
        <v>65</v>
      </c>
      <c r="H267" s="27">
        <f>SUMIFS('FY15 DataDump'!$E$2:$E$5000, 'FY15 DataDump'!$C$2:$C$5000, 'FY15 Individual Analysis'!$A267, 'FY15 DataDump'!$H$2:$H$5000, H$2)</f>
        <v>33</v>
      </c>
      <c r="I267" s="27">
        <f>SUMIFS('FY15 DataDump'!$E$2:$E$5000, 'FY15 DataDump'!$C$2:$C$5000, 'FY15 Individual Analysis'!$A267, 'FY15 DataDump'!$H$2:$H$5000, I$2)</f>
        <v>20</v>
      </c>
      <c r="J267" s="27">
        <f>SUMIFS('FY15 DataDump'!$E$2:$E$5000, 'FY15 DataDump'!$C$2:$C$5000, 'FY15 Individual Analysis'!$A267, 'FY15 DataDump'!$H$2:$H$5000, J$2)</f>
        <v>45</v>
      </c>
      <c r="K267" s="27">
        <f>SUMIFS('FY15 DataDump'!$E$2:$E$5000, 'FY15 DataDump'!$C$2:$C$5000, 'FY15 Individual Analysis'!$A267, 'FY15 DataDump'!$H$2:$H$5000, K$2)</f>
        <v>43</v>
      </c>
      <c r="L267" s="27">
        <f>SUMIFS('FY15 DataDump'!$E$2:$E$5000, 'FY15 DataDump'!$C$2:$C$5000, 'FY15 Individual Analysis'!$A267, 'FY15 DataDump'!$H$2:$H$5000, L$2)</f>
        <v>41</v>
      </c>
      <c r="M267" s="27">
        <f>SUMIFS('FY15 DataDump'!$E$2:$E$5000, 'FY15 DataDump'!$C$2:$C$5000, 'FY15 Individual Analysis'!$A267, 'FY15 DataDump'!$H$2:$H$5000, M$2)</f>
        <v>40</v>
      </c>
      <c r="N267" s="27">
        <f>SUMIFS('FY15 DataDump'!$E$2:$E$5000, 'FY15 DataDump'!$C$2:$C$5000, 'FY15 Individual Analysis'!$A267, 'FY15 DataDump'!$H$2:$H$5000, N$2)</f>
        <v>45</v>
      </c>
      <c r="O267" s="27">
        <f>SUMIFS('FY15 DataDump'!$E$2:$E$5000, 'FY15 DataDump'!$C$2:$C$5000, 'FY15 Individual Analysis'!$A267, 'FY15 DataDump'!$H$2:$H$5000, O$2)</f>
        <v>29</v>
      </c>
      <c r="P267" s="27">
        <f t="shared" si="89"/>
        <v>377</v>
      </c>
      <c r="Q267" s="108">
        <f t="shared" si="76"/>
        <v>1.956876057595482E-3</v>
      </c>
      <c r="S267" s="20">
        <f t="shared" si="77"/>
        <v>0</v>
      </c>
      <c r="T267" s="21">
        <f t="shared" si="78"/>
        <v>0</v>
      </c>
      <c r="U267" s="21">
        <f t="shared" si="79"/>
        <v>19.2</v>
      </c>
      <c r="V267" s="21">
        <f t="shared" si="80"/>
        <v>78</v>
      </c>
      <c r="W267" s="21">
        <f t="shared" si="81"/>
        <v>39.6</v>
      </c>
      <c r="X267" s="21">
        <f t="shared" si="82"/>
        <v>24</v>
      </c>
      <c r="Y267" s="21">
        <f t="shared" si="83"/>
        <v>53.999999999999993</v>
      </c>
      <c r="Z267" s="21">
        <f t="shared" si="84"/>
        <v>51.599999999999994</v>
      </c>
      <c r="AA267" s="21">
        <f t="shared" si="85"/>
        <v>49.199999999999996</v>
      </c>
      <c r="AB267" s="21">
        <f t="shared" si="86"/>
        <v>48</v>
      </c>
      <c r="AC267" s="21">
        <f t="shared" si="87"/>
        <v>53.999999999999993</v>
      </c>
      <c r="AD267" s="24">
        <f t="shared" si="88"/>
        <v>34.799999999999997</v>
      </c>
      <c r="AF267" s="15">
        <f t="shared" si="75"/>
        <v>452.4</v>
      </c>
    </row>
    <row r="268" spans="1:32" x14ac:dyDescent="0.25">
      <c r="A268" s="75">
        <v>58337</v>
      </c>
      <c r="B268" s="75" t="str">
        <f>INDEX('FY15 DataDump'!$A$2:$H$5000, MATCH('FY15 Individual Analysis'!A268, 'FY15 DataDump'!$C$2:$C$5000, 0), MATCH('FY15 DataDump'!$B$1, 'FY15 DataDump'!$A$1:$H$1))</f>
        <v>DRINKS</v>
      </c>
      <c r="C268" s="75" t="str">
        <f>INDEX('FY15 DataDump'!$A$2:$H$5000, MATCH('FY15 Individual Analysis'!A268, 'FY15 DataDump'!$C$2:$C$5000, 0), MATCH('FY15 DataDump'!$D$1, 'FY15 DataDump'!$A$1:$H$1))</f>
        <v>Odwal15 Mango Protein</v>
      </c>
      <c r="D268" s="27">
        <f>SUMIFS('FY15 DataDump'!$E$2:$E$5000, 'FY15 DataDump'!$C$2:$C$5000, 'FY15 Individual Analysis'!$A268, 'FY15 DataDump'!$H$2:$H$5000, D$2)</f>
        <v>0</v>
      </c>
      <c r="E268" s="27">
        <f>SUMIFS('FY15 DataDump'!$E$2:$E$5000, 'FY15 DataDump'!$C$2:$C$5000, 'FY15 Individual Analysis'!$A268, 'FY15 DataDump'!$H$2:$H$5000, E$2)</f>
        <v>0</v>
      </c>
      <c r="F268" s="27">
        <f>SUMIFS('FY15 DataDump'!$E$2:$E$5000, 'FY15 DataDump'!$C$2:$C$5000, 'FY15 Individual Analysis'!$A268, 'FY15 DataDump'!$H$2:$H$5000, F$2)</f>
        <v>5</v>
      </c>
      <c r="G268" s="27">
        <f>SUMIFS('FY15 DataDump'!$E$2:$E$5000, 'FY15 DataDump'!$C$2:$C$5000, 'FY15 Individual Analysis'!$A268, 'FY15 DataDump'!$H$2:$H$5000, G$2)</f>
        <v>6</v>
      </c>
      <c r="H268" s="27">
        <f>SUMIFS('FY15 DataDump'!$E$2:$E$5000, 'FY15 DataDump'!$C$2:$C$5000, 'FY15 Individual Analysis'!$A268, 'FY15 DataDump'!$H$2:$H$5000, H$2)</f>
        <v>12</v>
      </c>
      <c r="I268" s="27">
        <f>SUMIFS('FY15 DataDump'!$E$2:$E$5000, 'FY15 DataDump'!$C$2:$C$5000, 'FY15 Individual Analysis'!$A268, 'FY15 DataDump'!$H$2:$H$5000, I$2)</f>
        <v>6</v>
      </c>
      <c r="J268" s="27">
        <f>SUMIFS('FY15 DataDump'!$E$2:$E$5000, 'FY15 DataDump'!$C$2:$C$5000, 'FY15 Individual Analysis'!$A268, 'FY15 DataDump'!$H$2:$H$5000, J$2)</f>
        <v>0</v>
      </c>
      <c r="K268" s="27">
        <f>SUMIFS('FY15 DataDump'!$E$2:$E$5000, 'FY15 DataDump'!$C$2:$C$5000, 'FY15 Individual Analysis'!$A268, 'FY15 DataDump'!$H$2:$H$5000, K$2)</f>
        <v>0</v>
      </c>
      <c r="L268" s="27">
        <f>SUMIFS('FY15 DataDump'!$E$2:$E$5000, 'FY15 DataDump'!$C$2:$C$5000, 'FY15 Individual Analysis'!$A268, 'FY15 DataDump'!$H$2:$H$5000, L$2)</f>
        <v>0</v>
      </c>
      <c r="M268" s="27">
        <f>SUMIFS('FY15 DataDump'!$E$2:$E$5000, 'FY15 DataDump'!$C$2:$C$5000, 'FY15 Individual Analysis'!$A268, 'FY15 DataDump'!$H$2:$H$5000, M$2)</f>
        <v>0</v>
      </c>
      <c r="N268" s="27">
        <f>SUMIFS('FY15 DataDump'!$E$2:$E$5000, 'FY15 DataDump'!$C$2:$C$5000, 'FY15 Individual Analysis'!$A268, 'FY15 DataDump'!$H$2:$H$5000, N$2)</f>
        <v>13</v>
      </c>
      <c r="O268" s="27">
        <f>SUMIFS('FY15 DataDump'!$E$2:$E$5000, 'FY15 DataDump'!$C$2:$C$5000, 'FY15 Individual Analysis'!$A268, 'FY15 DataDump'!$H$2:$H$5000, O$2)</f>
        <v>6</v>
      </c>
      <c r="P268" s="27">
        <f t="shared" si="89"/>
        <v>48</v>
      </c>
      <c r="Q268" s="108">
        <f t="shared" si="76"/>
        <v>2.4915132828801892E-4</v>
      </c>
      <c r="S268" s="20">
        <f t="shared" si="77"/>
        <v>0</v>
      </c>
      <c r="T268" s="21">
        <f t="shared" si="78"/>
        <v>0</v>
      </c>
      <c r="U268" s="21">
        <f t="shared" si="79"/>
        <v>6</v>
      </c>
      <c r="V268" s="21">
        <f t="shared" si="80"/>
        <v>7.2</v>
      </c>
      <c r="W268" s="21">
        <f t="shared" si="81"/>
        <v>14.4</v>
      </c>
      <c r="X268" s="21">
        <f t="shared" si="82"/>
        <v>7.2</v>
      </c>
      <c r="Y268" s="21">
        <f t="shared" si="83"/>
        <v>0</v>
      </c>
      <c r="Z268" s="21">
        <f t="shared" si="84"/>
        <v>0</v>
      </c>
      <c r="AA268" s="21">
        <f t="shared" si="85"/>
        <v>0</v>
      </c>
      <c r="AB268" s="21">
        <f t="shared" si="86"/>
        <v>0</v>
      </c>
      <c r="AC268" s="21">
        <f t="shared" si="87"/>
        <v>15.6</v>
      </c>
      <c r="AD268" s="24">
        <f t="shared" si="88"/>
        <v>7.2</v>
      </c>
      <c r="AF268" s="15">
        <f t="shared" si="75"/>
        <v>57.6</v>
      </c>
    </row>
    <row r="269" spans="1:32" x14ac:dyDescent="0.25">
      <c r="A269" s="75">
        <v>58338</v>
      </c>
      <c r="B269" s="75" t="str">
        <f>INDEX('FY15 DataDump'!$A$2:$H$5000, MATCH('FY15 Individual Analysis'!A269, 'FY15 DataDump'!$C$2:$C$5000, 0), MATCH('FY15 DataDump'!$B$1, 'FY15 DataDump'!$A$1:$H$1))</f>
        <v>DRINKS</v>
      </c>
      <c r="C269" s="75" t="str">
        <f>INDEX('FY15 DataDump'!$A$2:$H$5000, MATCH('FY15 Individual Analysis'!A269, 'FY15 DataDump'!$C$2:$C$5000, 0), MATCH('FY15 DataDump'!$D$1, 'FY15 DataDump'!$A$1:$H$1))</f>
        <v>Odwal15 Mango Tango</v>
      </c>
      <c r="D269" s="27">
        <f>SUMIFS('FY15 DataDump'!$E$2:$E$5000, 'FY15 DataDump'!$C$2:$C$5000, 'FY15 Individual Analysis'!$A269, 'FY15 DataDump'!$H$2:$H$5000, D$2)</f>
        <v>0</v>
      </c>
      <c r="E269" s="27">
        <f>SUMIFS('FY15 DataDump'!$E$2:$E$5000, 'FY15 DataDump'!$C$2:$C$5000, 'FY15 Individual Analysis'!$A269, 'FY15 DataDump'!$H$2:$H$5000, E$2)</f>
        <v>0</v>
      </c>
      <c r="F269" s="27">
        <f>SUMIFS('FY15 DataDump'!$E$2:$E$5000, 'FY15 DataDump'!$C$2:$C$5000, 'FY15 Individual Analysis'!$A269, 'FY15 DataDump'!$H$2:$H$5000, F$2)</f>
        <v>47</v>
      </c>
      <c r="G269" s="27">
        <f>SUMIFS('FY15 DataDump'!$E$2:$E$5000, 'FY15 DataDump'!$C$2:$C$5000, 'FY15 Individual Analysis'!$A269, 'FY15 DataDump'!$H$2:$H$5000, G$2)</f>
        <v>134</v>
      </c>
      <c r="H269" s="27">
        <f>SUMIFS('FY15 DataDump'!$E$2:$E$5000, 'FY15 DataDump'!$C$2:$C$5000, 'FY15 Individual Analysis'!$A269, 'FY15 DataDump'!$H$2:$H$5000, H$2)</f>
        <v>89</v>
      </c>
      <c r="I269" s="27">
        <f>SUMIFS('FY15 DataDump'!$E$2:$E$5000, 'FY15 DataDump'!$C$2:$C$5000, 'FY15 Individual Analysis'!$A269, 'FY15 DataDump'!$H$2:$H$5000, I$2)</f>
        <v>45</v>
      </c>
      <c r="J269" s="27">
        <f>SUMIFS('FY15 DataDump'!$E$2:$E$5000, 'FY15 DataDump'!$C$2:$C$5000, 'FY15 Individual Analysis'!$A269, 'FY15 DataDump'!$H$2:$H$5000, J$2)</f>
        <v>121</v>
      </c>
      <c r="K269" s="27">
        <f>SUMIFS('FY15 DataDump'!$E$2:$E$5000, 'FY15 DataDump'!$C$2:$C$5000, 'FY15 Individual Analysis'!$A269, 'FY15 DataDump'!$H$2:$H$5000, K$2)</f>
        <v>129</v>
      </c>
      <c r="L269" s="27">
        <f>SUMIFS('FY15 DataDump'!$E$2:$E$5000, 'FY15 DataDump'!$C$2:$C$5000, 'FY15 Individual Analysis'!$A269, 'FY15 DataDump'!$H$2:$H$5000, L$2)</f>
        <v>98</v>
      </c>
      <c r="M269" s="27">
        <f>SUMIFS('FY15 DataDump'!$E$2:$E$5000, 'FY15 DataDump'!$C$2:$C$5000, 'FY15 Individual Analysis'!$A269, 'FY15 DataDump'!$H$2:$H$5000, M$2)</f>
        <v>155</v>
      </c>
      <c r="N269" s="27">
        <f>SUMIFS('FY15 DataDump'!$E$2:$E$5000, 'FY15 DataDump'!$C$2:$C$5000, 'FY15 Individual Analysis'!$A269, 'FY15 DataDump'!$H$2:$H$5000, N$2)</f>
        <v>123</v>
      </c>
      <c r="O269" s="27">
        <f>SUMIFS('FY15 DataDump'!$E$2:$E$5000, 'FY15 DataDump'!$C$2:$C$5000, 'FY15 Individual Analysis'!$A269, 'FY15 DataDump'!$H$2:$H$5000, O$2)</f>
        <v>93</v>
      </c>
      <c r="P269" s="27">
        <f t="shared" si="89"/>
        <v>1034</v>
      </c>
      <c r="Q269" s="108">
        <f t="shared" si="76"/>
        <v>5.3671348635377413E-3</v>
      </c>
      <c r="S269" s="20">
        <f t="shared" si="77"/>
        <v>0</v>
      </c>
      <c r="T269" s="21">
        <f t="shared" si="78"/>
        <v>0</v>
      </c>
      <c r="U269" s="21">
        <f t="shared" si="79"/>
        <v>56.4</v>
      </c>
      <c r="V269" s="21">
        <f t="shared" si="80"/>
        <v>160.80000000000001</v>
      </c>
      <c r="W269" s="21">
        <f t="shared" si="81"/>
        <v>106.8</v>
      </c>
      <c r="X269" s="21">
        <f t="shared" si="82"/>
        <v>54</v>
      </c>
      <c r="Y269" s="21">
        <f t="shared" si="83"/>
        <v>145.19999999999999</v>
      </c>
      <c r="Z269" s="21">
        <f t="shared" si="84"/>
        <v>154.79999999999998</v>
      </c>
      <c r="AA269" s="21">
        <f t="shared" si="85"/>
        <v>117.60000000000001</v>
      </c>
      <c r="AB269" s="21">
        <f t="shared" si="86"/>
        <v>185.99999999999997</v>
      </c>
      <c r="AC269" s="21">
        <f t="shared" si="87"/>
        <v>147.6</v>
      </c>
      <c r="AD269" s="24">
        <f t="shared" si="88"/>
        <v>111.6</v>
      </c>
      <c r="AF269" s="15">
        <f t="shared" si="75"/>
        <v>1240.8</v>
      </c>
    </row>
    <row r="270" spans="1:32" x14ac:dyDescent="0.25">
      <c r="A270" s="75">
        <v>58339</v>
      </c>
      <c r="B270" s="75" t="str">
        <f>INDEX('FY15 DataDump'!$A$2:$H$5000, MATCH('FY15 Individual Analysis'!A270, 'FY15 DataDump'!$C$2:$C$5000, 0), MATCH('FY15 DataDump'!$B$1, 'FY15 DataDump'!$A$1:$H$1))</f>
        <v>DRINKS</v>
      </c>
      <c r="C270" s="75" t="str">
        <f>INDEX('FY15 DataDump'!$A$2:$H$5000, MATCH('FY15 Individual Analysis'!A270, 'FY15 DataDump'!$C$2:$C$5000, 0), MATCH('FY15 DataDump'!$D$1, 'FY15 DataDump'!$A$1:$H$1))</f>
        <v>Odwal15 Mo' Beta</v>
      </c>
      <c r="D270" s="27">
        <f>SUMIFS('FY15 DataDump'!$E$2:$E$5000, 'FY15 DataDump'!$C$2:$C$5000, 'FY15 Individual Analysis'!$A270, 'FY15 DataDump'!$H$2:$H$5000, D$2)</f>
        <v>0</v>
      </c>
      <c r="E270" s="27">
        <f>SUMIFS('FY15 DataDump'!$E$2:$E$5000, 'FY15 DataDump'!$C$2:$C$5000, 'FY15 Individual Analysis'!$A270, 'FY15 DataDump'!$H$2:$H$5000, E$2)</f>
        <v>0</v>
      </c>
      <c r="F270" s="27">
        <f>SUMIFS('FY15 DataDump'!$E$2:$E$5000, 'FY15 DataDump'!$C$2:$C$5000, 'FY15 Individual Analysis'!$A270, 'FY15 DataDump'!$H$2:$H$5000, F$2)</f>
        <v>7</v>
      </c>
      <c r="G270" s="27">
        <f>SUMIFS('FY15 DataDump'!$E$2:$E$5000, 'FY15 DataDump'!$C$2:$C$5000, 'FY15 Individual Analysis'!$A270, 'FY15 DataDump'!$H$2:$H$5000, G$2)</f>
        <v>32</v>
      </c>
      <c r="H270" s="27">
        <f>SUMIFS('FY15 DataDump'!$E$2:$E$5000, 'FY15 DataDump'!$C$2:$C$5000, 'FY15 Individual Analysis'!$A270, 'FY15 DataDump'!$H$2:$H$5000, H$2)</f>
        <v>33</v>
      </c>
      <c r="I270" s="27">
        <f>SUMIFS('FY15 DataDump'!$E$2:$E$5000, 'FY15 DataDump'!$C$2:$C$5000, 'FY15 Individual Analysis'!$A270, 'FY15 DataDump'!$H$2:$H$5000, I$2)</f>
        <v>13</v>
      </c>
      <c r="J270" s="27">
        <f>SUMIFS('FY15 DataDump'!$E$2:$E$5000, 'FY15 DataDump'!$C$2:$C$5000, 'FY15 Individual Analysis'!$A270, 'FY15 DataDump'!$H$2:$H$5000, J$2)</f>
        <v>19</v>
      </c>
      <c r="K270" s="27">
        <f>SUMIFS('FY15 DataDump'!$E$2:$E$5000, 'FY15 DataDump'!$C$2:$C$5000, 'FY15 Individual Analysis'!$A270, 'FY15 DataDump'!$H$2:$H$5000, K$2)</f>
        <v>30</v>
      </c>
      <c r="L270" s="27">
        <f>SUMIFS('FY15 DataDump'!$E$2:$E$5000, 'FY15 DataDump'!$C$2:$C$5000, 'FY15 Individual Analysis'!$A270, 'FY15 DataDump'!$H$2:$H$5000, L$2)</f>
        <v>32</v>
      </c>
      <c r="M270" s="27">
        <f>SUMIFS('FY15 DataDump'!$E$2:$E$5000, 'FY15 DataDump'!$C$2:$C$5000, 'FY15 Individual Analysis'!$A270, 'FY15 DataDump'!$H$2:$H$5000, M$2)</f>
        <v>34</v>
      </c>
      <c r="N270" s="27">
        <f>SUMIFS('FY15 DataDump'!$E$2:$E$5000, 'FY15 DataDump'!$C$2:$C$5000, 'FY15 Individual Analysis'!$A270, 'FY15 DataDump'!$H$2:$H$5000, N$2)</f>
        <v>32</v>
      </c>
      <c r="O270" s="27">
        <f>SUMIFS('FY15 DataDump'!$E$2:$E$5000, 'FY15 DataDump'!$C$2:$C$5000, 'FY15 Individual Analysis'!$A270, 'FY15 DataDump'!$H$2:$H$5000, O$2)</f>
        <v>25</v>
      </c>
      <c r="P270" s="27">
        <f t="shared" si="89"/>
        <v>257</v>
      </c>
      <c r="Q270" s="108">
        <f t="shared" si="76"/>
        <v>1.3339977368754348E-3</v>
      </c>
      <c r="S270" s="20">
        <f t="shared" si="77"/>
        <v>0</v>
      </c>
      <c r="T270" s="21">
        <f t="shared" si="78"/>
        <v>0</v>
      </c>
      <c r="U270" s="21">
        <f t="shared" si="79"/>
        <v>8.4</v>
      </c>
      <c r="V270" s="21">
        <f t="shared" si="80"/>
        <v>38.4</v>
      </c>
      <c r="W270" s="21">
        <f t="shared" si="81"/>
        <v>39.599999999999994</v>
      </c>
      <c r="X270" s="21">
        <f t="shared" si="82"/>
        <v>15.6</v>
      </c>
      <c r="Y270" s="21">
        <f t="shared" si="83"/>
        <v>22.799999999999997</v>
      </c>
      <c r="Z270" s="21">
        <f t="shared" si="84"/>
        <v>36</v>
      </c>
      <c r="AA270" s="21">
        <f t="shared" si="85"/>
        <v>38.4</v>
      </c>
      <c r="AB270" s="21">
        <f t="shared" si="86"/>
        <v>40.799999999999997</v>
      </c>
      <c r="AC270" s="21">
        <f t="shared" si="87"/>
        <v>38.4</v>
      </c>
      <c r="AD270" s="24">
        <f t="shared" si="88"/>
        <v>29.999999999999996</v>
      </c>
      <c r="AF270" s="15">
        <f t="shared" si="75"/>
        <v>308.39999999999998</v>
      </c>
    </row>
    <row r="271" spans="1:32" x14ac:dyDescent="0.25">
      <c r="A271" s="75">
        <v>58340</v>
      </c>
      <c r="B271" s="75" t="str">
        <f>INDEX('FY15 DataDump'!$A$2:$H$5000, MATCH('FY15 Individual Analysis'!A271, 'FY15 DataDump'!$C$2:$C$5000, 0), MATCH('FY15 DataDump'!$B$1, 'FY15 DataDump'!$A$1:$H$1))</f>
        <v>DRINKS</v>
      </c>
      <c r="C271" s="75" t="str">
        <f>INDEX('FY15 DataDump'!$A$2:$H$5000, MATCH('FY15 Individual Analysis'!A271, 'FY15 DataDump'!$C$2:$C$5000, 0), MATCH('FY15 DataDump'!$D$1, 'FY15 DataDump'!$A$1:$H$1))</f>
        <v>Odwal15 Orange Juice</v>
      </c>
      <c r="D271" s="27">
        <f>SUMIFS('FY15 DataDump'!$E$2:$E$5000, 'FY15 DataDump'!$C$2:$C$5000, 'FY15 Individual Analysis'!$A271, 'FY15 DataDump'!$H$2:$H$5000, D$2)</f>
        <v>0</v>
      </c>
      <c r="E271" s="27">
        <f>SUMIFS('FY15 DataDump'!$E$2:$E$5000, 'FY15 DataDump'!$C$2:$C$5000, 'FY15 Individual Analysis'!$A271, 'FY15 DataDump'!$H$2:$H$5000, E$2)</f>
        <v>0</v>
      </c>
      <c r="F271" s="27">
        <f>SUMIFS('FY15 DataDump'!$E$2:$E$5000, 'FY15 DataDump'!$C$2:$C$5000, 'FY15 Individual Analysis'!$A271, 'FY15 DataDump'!$H$2:$H$5000, F$2)</f>
        <v>12</v>
      </c>
      <c r="G271" s="27">
        <f>SUMIFS('FY15 DataDump'!$E$2:$E$5000, 'FY15 DataDump'!$C$2:$C$5000, 'FY15 Individual Analysis'!$A271, 'FY15 DataDump'!$H$2:$H$5000, G$2)</f>
        <v>12</v>
      </c>
      <c r="H271" s="27">
        <f>SUMIFS('FY15 DataDump'!$E$2:$E$5000, 'FY15 DataDump'!$C$2:$C$5000, 'FY15 Individual Analysis'!$A271, 'FY15 DataDump'!$H$2:$H$5000, H$2)</f>
        <v>16</v>
      </c>
      <c r="I271" s="27">
        <f>SUMIFS('FY15 DataDump'!$E$2:$E$5000, 'FY15 DataDump'!$C$2:$C$5000, 'FY15 Individual Analysis'!$A271, 'FY15 DataDump'!$H$2:$H$5000, I$2)</f>
        <v>7</v>
      </c>
      <c r="J271" s="27">
        <f>SUMIFS('FY15 DataDump'!$E$2:$E$5000, 'FY15 DataDump'!$C$2:$C$5000, 'FY15 Individual Analysis'!$A271, 'FY15 DataDump'!$H$2:$H$5000, J$2)</f>
        <v>26</v>
      </c>
      <c r="K271" s="27">
        <f>SUMIFS('FY15 DataDump'!$E$2:$E$5000, 'FY15 DataDump'!$C$2:$C$5000, 'FY15 Individual Analysis'!$A271, 'FY15 DataDump'!$H$2:$H$5000, K$2)</f>
        <v>24</v>
      </c>
      <c r="L271" s="27">
        <f>SUMIFS('FY15 DataDump'!$E$2:$E$5000, 'FY15 DataDump'!$C$2:$C$5000, 'FY15 Individual Analysis'!$A271, 'FY15 DataDump'!$H$2:$H$5000, L$2)</f>
        <v>8</v>
      </c>
      <c r="M271" s="27">
        <f>SUMIFS('FY15 DataDump'!$E$2:$E$5000, 'FY15 DataDump'!$C$2:$C$5000, 'FY15 Individual Analysis'!$A271, 'FY15 DataDump'!$H$2:$H$5000, M$2)</f>
        <v>43</v>
      </c>
      <c r="N271" s="27">
        <f>SUMIFS('FY15 DataDump'!$E$2:$E$5000, 'FY15 DataDump'!$C$2:$C$5000, 'FY15 Individual Analysis'!$A271, 'FY15 DataDump'!$H$2:$H$5000, N$2)</f>
        <v>22</v>
      </c>
      <c r="O271" s="27">
        <f>SUMIFS('FY15 DataDump'!$E$2:$E$5000, 'FY15 DataDump'!$C$2:$C$5000, 'FY15 Individual Analysis'!$A271, 'FY15 DataDump'!$H$2:$H$5000, O$2)</f>
        <v>33</v>
      </c>
      <c r="P271" s="27">
        <f t="shared" si="89"/>
        <v>203</v>
      </c>
      <c r="Q271" s="108">
        <f t="shared" si="76"/>
        <v>1.0537024925514134E-3</v>
      </c>
      <c r="S271" s="20">
        <f t="shared" si="77"/>
        <v>0</v>
      </c>
      <c r="T271" s="21">
        <f t="shared" si="78"/>
        <v>0</v>
      </c>
      <c r="U271" s="21">
        <f t="shared" si="79"/>
        <v>14.399999999999999</v>
      </c>
      <c r="V271" s="21">
        <f t="shared" si="80"/>
        <v>14.399999999999999</v>
      </c>
      <c r="W271" s="21">
        <f t="shared" si="81"/>
        <v>19.2</v>
      </c>
      <c r="X271" s="21">
        <f t="shared" si="82"/>
        <v>8.4</v>
      </c>
      <c r="Y271" s="21">
        <f t="shared" si="83"/>
        <v>31.200000000000003</v>
      </c>
      <c r="Z271" s="21">
        <f t="shared" si="84"/>
        <v>28.799999999999997</v>
      </c>
      <c r="AA271" s="21">
        <f t="shared" si="85"/>
        <v>9.6</v>
      </c>
      <c r="AB271" s="21">
        <f t="shared" si="86"/>
        <v>51.599999999999994</v>
      </c>
      <c r="AC271" s="21">
        <f t="shared" si="87"/>
        <v>26.400000000000002</v>
      </c>
      <c r="AD271" s="24">
        <f t="shared" si="88"/>
        <v>39.6</v>
      </c>
      <c r="AF271" s="15">
        <f t="shared" si="75"/>
        <v>243.6</v>
      </c>
    </row>
    <row r="272" spans="1:32" x14ac:dyDescent="0.25">
      <c r="A272" s="75">
        <v>58341</v>
      </c>
      <c r="B272" s="75" t="str">
        <f>INDEX('FY15 DataDump'!$A$2:$H$5000, MATCH('FY15 Individual Analysis'!A272, 'FY15 DataDump'!$C$2:$C$5000, 0), MATCH('FY15 DataDump'!$B$1, 'FY15 DataDump'!$A$1:$H$1))</f>
        <v>DRINKS</v>
      </c>
      <c r="C272" s="75" t="str">
        <f>INDEX('FY15 DataDump'!$A$2:$H$5000, MATCH('FY15 Individual Analysis'!A272, 'FY15 DataDump'!$C$2:$C$5000, 0), MATCH('FY15 DataDump'!$D$1, 'FY15 DataDump'!$A$1:$H$1))</f>
        <v>Odwal15 Orig Supr Protein</v>
      </c>
      <c r="D272" s="27">
        <f>SUMIFS('FY15 DataDump'!$E$2:$E$5000, 'FY15 DataDump'!$C$2:$C$5000, 'FY15 Individual Analysis'!$A272, 'FY15 DataDump'!$H$2:$H$5000, D$2)</f>
        <v>0</v>
      </c>
      <c r="E272" s="27">
        <f>SUMIFS('FY15 DataDump'!$E$2:$E$5000, 'FY15 DataDump'!$C$2:$C$5000, 'FY15 Individual Analysis'!$A272, 'FY15 DataDump'!$H$2:$H$5000, E$2)</f>
        <v>0</v>
      </c>
      <c r="F272" s="27">
        <f>SUMIFS('FY15 DataDump'!$E$2:$E$5000, 'FY15 DataDump'!$C$2:$C$5000, 'FY15 Individual Analysis'!$A272, 'FY15 DataDump'!$H$2:$H$5000, F$2)</f>
        <v>9</v>
      </c>
      <c r="G272" s="27">
        <f>SUMIFS('FY15 DataDump'!$E$2:$E$5000, 'FY15 DataDump'!$C$2:$C$5000, 'FY15 Individual Analysis'!$A272, 'FY15 DataDump'!$H$2:$H$5000, G$2)</f>
        <v>2</v>
      </c>
      <c r="H272" s="27">
        <f>SUMIFS('FY15 DataDump'!$E$2:$E$5000, 'FY15 DataDump'!$C$2:$C$5000, 'FY15 Individual Analysis'!$A272, 'FY15 DataDump'!$H$2:$H$5000, H$2)</f>
        <v>6</v>
      </c>
      <c r="I272" s="27">
        <f>SUMIFS('FY15 DataDump'!$E$2:$E$5000, 'FY15 DataDump'!$C$2:$C$5000, 'FY15 Individual Analysis'!$A272, 'FY15 DataDump'!$H$2:$H$5000, I$2)</f>
        <v>0</v>
      </c>
      <c r="J272" s="27">
        <f>SUMIFS('FY15 DataDump'!$E$2:$E$5000, 'FY15 DataDump'!$C$2:$C$5000, 'FY15 Individual Analysis'!$A272, 'FY15 DataDump'!$H$2:$H$5000, J$2)</f>
        <v>0</v>
      </c>
      <c r="K272" s="27">
        <f>SUMIFS('FY15 DataDump'!$E$2:$E$5000, 'FY15 DataDump'!$C$2:$C$5000, 'FY15 Individual Analysis'!$A272, 'FY15 DataDump'!$H$2:$H$5000, K$2)</f>
        <v>5</v>
      </c>
      <c r="L272" s="27">
        <f>SUMIFS('FY15 DataDump'!$E$2:$E$5000, 'FY15 DataDump'!$C$2:$C$5000, 'FY15 Individual Analysis'!$A272, 'FY15 DataDump'!$H$2:$H$5000, L$2)</f>
        <v>14</v>
      </c>
      <c r="M272" s="27">
        <f>SUMIFS('FY15 DataDump'!$E$2:$E$5000, 'FY15 DataDump'!$C$2:$C$5000, 'FY15 Individual Analysis'!$A272, 'FY15 DataDump'!$H$2:$H$5000, M$2)</f>
        <v>19</v>
      </c>
      <c r="N272" s="27">
        <f>SUMIFS('FY15 DataDump'!$E$2:$E$5000, 'FY15 DataDump'!$C$2:$C$5000, 'FY15 Individual Analysis'!$A272, 'FY15 DataDump'!$H$2:$H$5000, N$2)</f>
        <v>7</v>
      </c>
      <c r="O272" s="27">
        <f>SUMIFS('FY15 DataDump'!$E$2:$E$5000, 'FY15 DataDump'!$C$2:$C$5000, 'FY15 Individual Analysis'!$A272, 'FY15 DataDump'!$H$2:$H$5000, O$2)</f>
        <v>0</v>
      </c>
      <c r="P272" s="27">
        <f t="shared" si="89"/>
        <v>62</v>
      </c>
      <c r="Q272" s="108">
        <f t="shared" si="76"/>
        <v>3.218204657053578E-4</v>
      </c>
      <c r="S272" s="20">
        <f t="shared" si="77"/>
        <v>0</v>
      </c>
      <c r="T272" s="21">
        <f t="shared" si="78"/>
        <v>0</v>
      </c>
      <c r="U272" s="21">
        <f t="shared" si="79"/>
        <v>10.8</v>
      </c>
      <c r="V272" s="21">
        <f t="shared" si="80"/>
        <v>2.4</v>
      </c>
      <c r="W272" s="21">
        <f t="shared" si="81"/>
        <v>7.2</v>
      </c>
      <c r="X272" s="21">
        <f t="shared" si="82"/>
        <v>0</v>
      </c>
      <c r="Y272" s="21">
        <f t="shared" si="83"/>
        <v>0</v>
      </c>
      <c r="Z272" s="21">
        <f t="shared" si="84"/>
        <v>6</v>
      </c>
      <c r="AA272" s="21">
        <f t="shared" si="85"/>
        <v>16.8</v>
      </c>
      <c r="AB272" s="21">
        <f t="shared" si="86"/>
        <v>22.8</v>
      </c>
      <c r="AC272" s="21">
        <f t="shared" si="87"/>
        <v>8.4</v>
      </c>
      <c r="AD272" s="24">
        <f t="shared" si="88"/>
        <v>0</v>
      </c>
      <c r="AF272" s="15">
        <f t="shared" si="75"/>
        <v>74.400000000000006</v>
      </c>
    </row>
    <row r="273" spans="1:32" x14ac:dyDescent="0.25">
      <c r="A273" s="75">
        <v>58342</v>
      </c>
      <c r="B273" s="75" t="str">
        <f>INDEX('FY15 DataDump'!$A$2:$H$5000, MATCH('FY15 Individual Analysis'!A273, 'FY15 DataDump'!$C$2:$C$5000, 0), MATCH('FY15 DataDump'!$B$1, 'FY15 DataDump'!$A$1:$H$1))</f>
        <v>DRINKS</v>
      </c>
      <c r="C273" s="75" t="str">
        <f>INDEX('FY15 DataDump'!$A$2:$H$5000, MATCH('FY15 Individual Analysis'!A273, 'FY15 DataDump'!$C$2:$C$5000, 0), MATCH('FY15 DataDump'!$D$1, 'FY15 DataDump'!$A$1:$H$1))</f>
        <v>Odwal15 Originl Superfood</v>
      </c>
      <c r="D273" s="27">
        <f>SUMIFS('FY15 DataDump'!$E$2:$E$5000, 'FY15 DataDump'!$C$2:$C$5000, 'FY15 Individual Analysis'!$A273, 'FY15 DataDump'!$H$2:$H$5000, D$2)</f>
        <v>0</v>
      </c>
      <c r="E273" s="27">
        <f>SUMIFS('FY15 DataDump'!$E$2:$E$5000, 'FY15 DataDump'!$C$2:$C$5000, 'FY15 Individual Analysis'!$A273, 'FY15 DataDump'!$H$2:$H$5000, E$2)</f>
        <v>0</v>
      </c>
      <c r="F273" s="27">
        <f>SUMIFS('FY15 DataDump'!$E$2:$E$5000, 'FY15 DataDump'!$C$2:$C$5000, 'FY15 Individual Analysis'!$A273, 'FY15 DataDump'!$H$2:$H$5000, F$2)</f>
        <v>35</v>
      </c>
      <c r="G273" s="27">
        <f>SUMIFS('FY15 DataDump'!$E$2:$E$5000, 'FY15 DataDump'!$C$2:$C$5000, 'FY15 Individual Analysis'!$A273, 'FY15 DataDump'!$H$2:$H$5000, G$2)</f>
        <v>148</v>
      </c>
      <c r="H273" s="27">
        <f>SUMIFS('FY15 DataDump'!$E$2:$E$5000, 'FY15 DataDump'!$C$2:$C$5000, 'FY15 Individual Analysis'!$A273, 'FY15 DataDump'!$H$2:$H$5000, H$2)</f>
        <v>74</v>
      </c>
      <c r="I273" s="27">
        <f>SUMIFS('FY15 DataDump'!$E$2:$E$5000, 'FY15 DataDump'!$C$2:$C$5000, 'FY15 Individual Analysis'!$A273, 'FY15 DataDump'!$H$2:$H$5000, I$2)</f>
        <v>40</v>
      </c>
      <c r="J273" s="27">
        <f>SUMIFS('FY15 DataDump'!$E$2:$E$5000, 'FY15 DataDump'!$C$2:$C$5000, 'FY15 Individual Analysis'!$A273, 'FY15 DataDump'!$H$2:$H$5000, J$2)</f>
        <v>108</v>
      </c>
      <c r="K273" s="27">
        <f>SUMIFS('FY15 DataDump'!$E$2:$E$5000, 'FY15 DataDump'!$C$2:$C$5000, 'FY15 Individual Analysis'!$A273, 'FY15 DataDump'!$H$2:$H$5000, K$2)</f>
        <v>118</v>
      </c>
      <c r="L273" s="27">
        <f>SUMIFS('FY15 DataDump'!$E$2:$E$5000, 'FY15 DataDump'!$C$2:$C$5000, 'FY15 Individual Analysis'!$A273, 'FY15 DataDump'!$H$2:$H$5000, L$2)</f>
        <v>96</v>
      </c>
      <c r="M273" s="27">
        <f>SUMIFS('FY15 DataDump'!$E$2:$E$5000, 'FY15 DataDump'!$C$2:$C$5000, 'FY15 Individual Analysis'!$A273, 'FY15 DataDump'!$H$2:$H$5000, M$2)</f>
        <v>129</v>
      </c>
      <c r="N273" s="27">
        <f>SUMIFS('FY15 DataDump'!$E$2:$E$5000, 'FY15 DataDump'!$C$2:$C$5000, 'FY15 Individual Analysis'!$A273, 'FY15 DataDump'!$H$2:$H$5000, N$2)</f>
        <v>139</v>
      </c>
      <c r="O273" s="27">
        <f>SUMIFS('FY15 DataDump'!$E$2:$E$5000, 'FY15 DataDump'!$C$2:$C$5000, 'FY15 Individual Analysis'!$A273, 'FY15 DataDump'!$H$2:$H$5000, O$2)</f>
        <v>76</v>
      </c>
      <c r="P273" s="27">
        <f t="shared" si="89"/>
        <v>963</v>
      </c>
      <c r="Q273" s="108">
        <f t="shared" si="76"/>
        <v>4.99859852377838E-3</v>
      </c>
      <c r="S273" s="20">
        <f t="shared" si="77"/>
        <v>0</v>
      </c>
      <c r="T273" s="21">
        <f t="shared" si="78"/>
        <v>0</v>
      </c>
      <c r="U273" s="21">
        <f t="shared" si="79"/>
        <v>41.999999999999993</v>
      </c>
      <c r="V273" s="21">
        <f t="shared" si="80"/>
        <v>177.6</v>
      </c>
      <c r="W273" s="21">
        <f t="shared" si="81"/>
        <v>88.8</v>
      </c>
      <c r="X273" s="21">
        <f t="shared" si="82"/>
        <v>48</v>
      </c>
      <c r="Y273" s="21">
        <f t="shared" si="83"/>
        <v>129.6</v>
      </c>
      <c r="Z273" s="21">
        <f t="shared" si="84"/>
        <v>141.6</v>
      </c>
      <c r="AA273" s="21">
        <f t="shared" si="85"/>
        <v>115.19999999999999</v>
      </c>
      <c r="AB273" s="21">
        <f t="shared" si="86"/>
        <v>154.79999999999998</v>
      </c>
      <c r="AC273" s="21">
        <f t="shared" si="87"/>
        <v>166.79999999999998</v>
      </c>
      <c r="AD273" s="24">
        <f t="shared" si="88"/>
        <v>91.199999999999989</v>
      </c>
      <c r="AF273" s="15">
        <f t="shared" si="75"/>
        <v>1155.5999999999999</v>
      </c>
    </row>
    <row r="274" spans="1:32" x14ac:dyDescent="0.25">
      <c r="A274" s="75">
        <v>58343</v>
      </c>
      <c r="B274" s="75" t="str">
        <f>INDEX('FY15 DataDump'!$A$2:$H$5000, MATCH('FY15 Individual Analysis'!A274, 'FY15 DataDump'!$C$2:$C$5000, 0), MATCH('FY15 DataDump'!$B$1, 'FY15 DataDump'!$A$1:$H$1))</f>
        <v>DRINKS</v>
      </c>
      <c r="C274" s="75" t="str">
        <f>INDEX('FY15 DataDump'!$A$2:$H$5000, MATCH('FY15 Individual Analysis'!A274, 'FY15 DataDump'!$C$2:$C$5000, 0), MATCH('FY15 DataDump'!$D$1, 'FY15 DataDump'!$A$1:$H$1))</f>
        <v>Odwal15 Red Rhapsody</v>
      </c>
      <c r="D274" s="27">
        <f>SUMIFS('FY15 DataDump'!$E$2:$E$5000, 'FY15 DataDump'!$C$2:$C$5000, 'FY15 Individual Analysis'!$A274, 'FY15 DataDump'!$H$2:$H$5000, D$2)</f>
        <v>0</v>
      </c>
      <c r="E274" s="27">
        <f>SUMIFS('FY15 DataDump'!$E$2:$E$5000, 'FY15 DataDump'!$C$2:$C$5000, 'FY15 Individual Analysis'!$A274, 'FY15 DataDump'!$H$2:$H$5000, E$2)</f>
        <v>0</v>
      </c>
      <c r="F274" s="27">
        <f>SUMIFS('FY15 DataDump'!$E$2:$E$5000, 'FY15 DataDump'!$C$2:$C$5000, 'FY15 Individual Analysis'!$A274, 'FY15 DataDump'!$H$2:$H$5000, F$2)</f>
        <v>18</v>
      </c>
      <c r="G274" s="27">
        <f>SUMIFS('FY15 DataDump'!$E$2:$E$5000, 'FY15 DataDump'!$C$2:$C$5000, 'FY15 Individual Analysis'!$A274, 'FY15 DataDump'!$H$2:$H$5000, G$2)</f>
        <v>74</v>
      </c>
      <c r="H274" s="27">
        <f>SUMIFS('FY15 DataDump'!$E$2:$E$5000, 'FY15 DataDump'!$C$2:$C$5000, 'FY15 Individual Analysis'!$A274, 'FY15 DataDump'!$H$2:$H$5000, H$2)</f>
        <v>32</v>
      </c>
      <c r="I274" s="27">
        <f>SUMIFS('FY15 DataDump'!$E$2:$E$5000, 'FY15 DataDump'!$C$2:$C$5000, 'FY15 Individual Analysis'!$A274, 'FY15 DataDump'!$H$2:$H$5000, I$2)</f>
        <v>26</v>
      </c>
      <c r="J274" s="27">
        <f>SUMIFS('FY15 DataDump'!$E$2:$E$5000, 'FY15 DataDump'!$C$2:$C$5000, 'FY15 Individual Analysis'!$A274, 'FY15 DataDump'!$H$2:$H$5000, J$2)</f>
        <v>38</v>
      </c>
      <c r="K274" s="27">
        <f>SUMIFS('FY15 DataDump'!$E$2:$E$5000, 'FY15 DataDump'!$C$2:$C$5000, 'FY15 Individual Analysis'!$A274, 'FY15 DataDump'!$H$2:$H$5000, K$2)</f>
        <v>53</v>
      </c>
      <c r="L274" s="27">
        <f>SUMIFS('FY15 DataDump'!$E$2:$E$5000, 'FY15 DataDump'!$C$2:$C$5000, 'FY15 Individual Analysis'!$A274, 'FY15 DataDump'!$H$2:$H$5000, L$2)</f>
        <v>39</v>
      </c>
      <c r="M274" s="27">
        <f>SUMIFS('FY15 DataDump'!$E$2:$E$5000, 'FY15 DataDump'!$C$2:$C$5000, 'FY15 Individual Analysis'!$A274, 'FY15 DataDump'!$H$2:$H$5000, M$2)</f>
        <v>61</v>
      </c>
      <c r="N274" s="27">
        <f>SUMIFS('FY15 DataDump'!$E$2:$E$5000, 'FY15 DataDump'!$C$2:$C$5000, 'FY15 Individual Analysis'!$A274, 'FY15 DataDump'!$H$2:$H$5000, N$2)</f>
        <v>32</v>
      </c>
      <c r="O274" s="27">
        <f>SUMIFS('FY15 DataDump'!$E$2:$E$5000, 'FY15 DataDump'!$C$2:$C$5000, 'FY15 Individual Analysis'!$A274, 'FY15 DataDump'!$H$2:$H$5000, O$2)</f>
        <v>21</v>
      </c>
      <c r="P274" s="27">
        <f t="shared" si="89"/>
        <v>394</v>
      </c>
      <c r="Q274" s="108">
        <f t="shared" si="76"/>
        <v>2.0451171530308219E-3</v>
      </c>
      <c r="S274" s="20">
        <f t="shared" si="77"/>
        <v>0</v>
      </c>
      <c r="T274" s="21">
        <f t="shared" si="78"/>
        <v>0</v>
      </c>
      <c r="U274" s="21">
        <f t="shared" si="79"/>
        <v>21.6</v>
      </c>
      <c r="V274" s="21">
        <f t="shared" si="80"/>
        <v>88.800000000000011</v>
      </c>
      <c r="W274" s="21">
        <f t="shared" si="81"/>
        <v>38.4</v>
      </c>
      <c r="X274" s="21">
        <f t="shared" si="82"/>
        <v>31.200000000000003</v>
      </c>
      <c r="Y274" s="21">
        <f t="shared" si="83"/>
        <v>45.6</v>
      </c>
      <c r="Z274" s="21">
        <f t="shared" si="84"/>
        <v>63.599999999999994</v>
      </c>
      <c r="AA274" s="21">
        <f t="shared" si="85"/>
        <v>46.800000000000004</v>
      </c>
      <c r="AB274" s="21">
        <f t="shared" si="86"/>
        <v>73.2</v>
      </c>
      <c r="AC274" s="21">
        <f t="shared" si="87"/>
        <v>38.4</v>
      </c>
      <c r="AD274" s="24">
        <f t="shared" si="88"/>
        <v>25.2</v>
      </c>
      <c r="AF274" s="15">
        <f t="shared" si="75"/>
        <v>472.8</v>
      </c>
    </row>
    <row r="275" spans="1:32" x14ac:dyDescent="0.25">
      <c r="A275" s="75">
        <v>58344</v>
      </c>
      <c r="B275" s="75" t="str">
        <f>INDEX('FY15 DataDump'!$A$2:$H$5000, MATCH('FY15 Individual Analysis'!A275, 'FY15 DataDump'!$C$2:$C$5000, 0), MATCH('FY15 DataDump'!$B$1, 'FY15 DataDump'!$A$1:$H$1))</f>
        <v>DRINKS</v>
      </c>
      <c r="C275" s="75" t="str">
        <f>INDEX('FY15 DataDump'!$A$2:$H$5000, MATCH('FY15 Individual Analysis'!A275, 'FY15 DataDump'!$C$2:$C$5000, 0), MATCH('FY15 DataDump'!$D$1, 'FY15 DataDump'!$A$1:$H$1))</f>
        <v>Odwal15 Strawberry Banana</v>
      </c>
      <c r="D275" s="27">
        <f>SUMIFS('FY15 DataDump'!$E$2:$E$5000, 'FY15 DataDump'!$C$2:$C$5000, 'FY15 Individual Analysis'!$A275, 'FY15 DataDump'!$H$2:$H$5000, D$2)</f>
        <v>0</v>
      </c>
      <c r="E275" s="27">
        <f>SUMIFS('FY15 DataDump'!$E$2:$E$5000, 'FY15 DataDump'!$C$2:$C$5000, 'FY15 Individual Analysis'!$A275, 'FY15 DataDump'!$H$2:$H$5000, E$2)</f>
        <v>0</v>
      </c>
      <c r="F275" s="27">
        <f>SUMIFS('FY15 DataDump'!$E$2:$E$5000, 'FY15 DataDump'!$C$2:$C$5000, 'FY15 Individual Analysis'!$A275, 'FY15 DataDump'!$H$2:$H$5000, F$2)</f>
        <v>36</v>
      </c>
      <c r="G275" s="27">
        <f>SUMIFS('FY15 DataDump'!$E$2:$E$5000, 'FY15 DataDump'!$C$2:$C$5000, 'FY15 Individual Analysis'!$A275, 'FY15 DataDump'!$H$2:$H$5000, G$2)</f>
        <v>145</v>
      </c>
      <c r="H275" s="27">
        <f>SUMIFS('FY15 DataDump'!$E$2:$E$5000, 'FY15 DataDump'!$C$2:$C$5000, 'FY15 Individual Analysis'!$A275, 'FY15 DataDump'!$H$2:$H$5000, H$2)</f>
        <v>70</v>
      </c>
      <c r="I275" s="27">
        <f>SUMIFS('FY15 DataDump'!$E$2:$E$5000, 'FY15 DataDump'!$C$2:$C$5000, 'FY15 Individual Analysis'!$A275, 'FY15 DataDump'!$H$2:$H$5000, I$2)</f>
        <v>38</v>
      </c>
      <c r="J275" s="27">
        <f>SUMIFS('FY15 DataDump'!$E$2:$E$5000, 'FY15 DataDump'!$C$2:$C$5000, 'FY15 Individual Analysis'!$A275, 'FY15 DataDump'!$H$2:$H$5000, J$2)</f>
        <v>105</v>
      </c>
      <c r="K275" s="27">
        <f>SUMIFS('FY15 DataDump'!$E$2:$E$5000, 'FY15 DataDump'!$C$2:$C$5000, 'FY15 Individual Analysis'!$A275, 'FY15 DataDump'!$H$2:$H$5000, K$2)</f>
        <v>80</v>
      </c>
      <c r="L275" s="27">
        <f>SUMIFS('FY15 DataDump'!$E$2:$E$5000, 'FY15 DataDump'!$C$2:$C$5000, 'FY15 Individual Analysis'!$A275, 'FY15 DataDump'!$H$2:$H$5000, L$2)</f>
        <v>69</v>
      </c>
      <c r="M275" s="27">
        <f>SUMIFS('FY15 DataDump'!$E$2:$E$5000, 'FY15 DataDump'!$C$2:$C$5000, 'FY15 Individual Analysis'!$A275, 'FY15 DataDump'!$H$2:$H$5000, M$2)</f>
        <v>111</v>
      </c>
      <c r="N275" s="27">
        <f>SUMIFS('FY15 DataDump'!$E$2:$E$5000, 'FY15 DataDump'!$C$2:$C$5000, 'FY15 Individual Analysis'!$A275, 'FY15 DataDump'!$H$2:$H$5000, N$2)</f>
        <v>96</v>
      </c>
      <c r="O275" s="27">
        <f>SUMIFS('FY15 DataDump'!$E$2:$E$5000, 'FY15 DataDump'!$C$2:$C$5000, 'FY15 Individual Analysis'!$A275, 'FY15 DataDump'!$H$2:$H$5000, O$2)</f>
        <v>59</v>
      </c>
      <c r="P275" s="27">
        <f t="shared" si="89"/>
        <v>809</v>
      </c>
      <c r="Q275" s="108">
        <f t="shared" si="76"/>
        <v>4.1992380121876529E-3</v>
      </c>
      <c r="S275" s="20">
        <f t="shared" si="77"/>
        <v>0</v>
      </c>
      <c r="T275" s="21">
        <f t="shared" si="78"/>
        <v>0</v>
      </c>
      <c r="U275" s="21">
        <f t="shared" si="79"/>
        <v>43.2</v>
      </c>
      <c r="V275" s="21">
        <f t="shared" si="80"/>
        <v>174</v>
      </c>
      <c r="W275" s="21">
        <f t="shared" si="81"/>
        <v>84</v>
      </c>
      <c r="X275" s="21">
        <f t="shared" si="82"/>
        <v>45.6</v>
      </c>
      <c r="Y275" s="21">
        <f t="shared" si="83"/>
        <v>125.99999999999999</v>
      </c>
      <c r="Z275" s="21">
        <f t="shared" si="84"/>
        <v>96</v>
      </c>
      <c r="AA275" s="21">
        <f t="shared" si="85"/>
        <v>82.8</v>
      </c>
      <c r="AB275" s="21">
        <f t="shared" si="86"/>
        <v>133.19999999999999</v>
      </c>
      <c r="AC275" s="21">
        <f t="shared" si="87"/>
        <v>115.2</v>
      </c>
      <c r="AD275" s="24">
        <f t="shared" si="88"/>
        <v>70.8</v>
      </c>
      <c r="AF275" s="15">
        <f t="shared" si="75"/>
        <v>970.8</v>
      </c>
    </row>
    <row r="276" spans="1:32" x14ac:dyDescent="0.25">
      <c r="A276" s="75">
        <v>58345</v>
      </c>
      <c r="B276" s="75" t="str">
        <f>INDEX('FY15 DataDump'!$A$2:$H$5000, MATCH('FY15 Individual Analysis'!A276, 'FY15 DataDump'!$C$2:$C$5000, 0), MATCH('FY15 DataDump'!$B$1, 'FY15 DataDump'!$A$1:$H$1))</f>
        <v>DRINKS</v>
      </c>
      <c r="C276" s="75" t="str">
        <f>INDEX('FY15 DataDump'!$A$2:$H$5000, MATCH('FY15 Individual Analysis'!A276, 'FY15 DataDump'!$C$2:$C$5000, 0), MATCH('FY15 DataDump'!$D$1, 'FY15 DataDump'!$A$1:$H$1))</f>
        <v>Odwal15 Strawberry C Mstr</v>
      </c>
      <c r="D276" s="27">
        <f>SUMIFS('FY15 DataDump'!$E$2:$E$5000, 'FY15 DataDump'!$C$2:$C$5000, 'FY15 Individual Analysis'!$A276, 'FY15 DataDump'!$H$2:$H$5000, D$2)</f>
        <v>0</v>
      </c>
      <c r="E276" s="27">
        <f>SUMIFS('FY15 DataDump'!$E$2:$E$5000, 'FY15 DataDump'!$C$2:$C$5000, 'FY15 Individual Analysis'!$A276, 'FY15 DataDump'!$H$2:$H$5000, E$2)</f>
        <v>0</v>
      </c>
      <c r="F276" s="27">
        <f>SUMIFS('FY15 DataDump'!$E$2:$E$5000, 'FY15 DataDump'!$C$2:$C$5000, 'FY15 Individual Analysis'!$A276, 'FY15 DataDump'!$H$2:$H$5000, F$2)</f>
        <v>23</v>
      </c>
      <c r="G276" s="27">
        <f>SUMIFS('FY15 DataDump'!$E$2:$E$5000, 'FY15 DataDump'!$C$2:$C$5000, 'FY15 Individual Analysis'!$A276, 'FY15 DataDump'!$H$2:$H$5000, G$2)</f>
        <v>84</v>
      </c>
      <c r="H276" s="27">
        <f>SUMIFS('FY15 DataDump'!$E$2:$E$5000, 'FY15 DataDump'!$C$2:$C$5000, 'FY15 Individual Analysis'!$A276, 'FY15 DataDump'!$H$2:$H$5000, H$2)</f>
        <v>44</v>
      </c>
      <c r="I276" s="27">
        <f>SUMIFS('FY15 DataDump'!$E$2:$E$5000, 'FY15 DataDump'!$C$2:$C$5000, 'FY15 Individual Analysis'!$A276, 'FY15 DataDump'!$H$2:$H$5000, I$2)</f>
        <v>17</v>
      </c>
      <c r="J276" s="27">
        <f>SUMIFS('FY15 DataDump'!$E$2:$E$5000, 'FY15 DataDump'!$C$2:$C$5000, 'FY15 Individual Analysis'!$A276, 'FY15 DataDump'!$H$2:$H$5000, J$2)</f>
        <v>63</v>
      </c>
      <c r="K276" s="27">
        <f>SUMIFS('FY15 DataDump'!$E$2:$E$5000, 'FY15 DataDump'!$C$2:$C$5000, 'FY15 Individual Analysis'!$A276, 'FY15 DataDump'!$H$2:$H$5000, K$2)</f>
        <v>73</v>
      </c>
      <c r="L276" s="27">
        <f>SUMIFS('FY15 DataDump'!$E$2:$E$5000, 'FY15 DataDump'!$C$2:$C$5000, 'FY15 Individual Analysis'!$A276, 'FY15 DataDump'!$H$2:$H$5000, L$2)</f>
        <v>42</v>
      </c>
      <c r="M276" s="27">
        <f>SUMIFS('FY15 DataDump'!$E$2:$E$5000, 'FY15 DataDump'!$C$2:$C$5000, 'FY15 Individual Analysis'!$A276, 'FY15 DataDump'!$H$2:$H$5000, M$2)</f>
        <v>70</v>
      </c>
      <c r="N276" s="27">
        <f>SUMIFS('FY15 DataDump'!$E$2:$E$5000, 'FY15 DataDump'!$C$2:$C$5000, 'FY15 Individual Analysis'!$A276, 'FY15 DataDump'!$H$2:$H$5000, N$2)</f>
        <v>76</v>
      </c>
      <c r="O276" s="27">
        <f>SUMIFS('FY15 DataDump'!$E$2:$E$5000, 'FY15 DataDump'!$C$2:$C$5000, 'FY15 Individual Analysis'!$A276, 'FY15 DataDump'!$H$2:$H$5000, O$2)</f>
        <v>32</v>
      </c>
      <c r="P276" s="27">
        <f t="shared" si="89"/>
        <v>524</v>
      </c>
      <c r="Q276" s="108">
        <f t="shared" si="76"/>
        <v>2.7199020004775401E-3</v>
      </c>
      <c r="S276" s="20">
        <f t="shared" si="77"/>
        <v>0</v>
      </c>
      <c r="T276" s="21">
        <f t="shared" si="78"/>
        <v>0</v>
      </c>
      <c r="U276" s="21">
        <f t="shared" si="79"/>
        <v>27.599999999999994</v>
      </c>
      <c r="V276" s="21">
        <f t="shared" si="80"/>
        <v>100.79999999999998</v>
      </c>
      <c r="W276" s="21">
        <f t="shared" si="81"/>
        <v>52.8</v>
      </c>
      <c r="X276" s="21">
        <f t="shared" si="82"/>
        <v>20.399999999999999</v>
      </c>
      <c r="Y276" s="21">
        <f t="shared" si="83"/>
        <v>75.599999999999994</v>
      </c>
      <c r="Z276" s="21">
        <f t="shared" si="84"/>
        <v>87.6</v>
      </c>
      <c r="AA276" s="21">
        <f t="shared" si="85"/>
        <v>50.399999999999991</v>
      </c>
      <c r="AB276" s="21">
        <f t="shared" si="86"/>
        <v>84</v>
      </c>
      <c r="AC276" s="21">
        <f t="shared" si="87"/>
        <v>91.199999999999989</v>
      </c>
      <c r="AD276" s="24">
        <f t="shared" si="88"/>
        <v>38.4</v>
      </c>
      <c r="AF276" s="15">
        <f t="shared" si="75"/>
        <v>628.79999999999995</v>
      </c>
    </row>
    <row r="277" spans="1:32" x14ac:dyDescent="0.25">
      <c r="A277" s="75">
        <v>58346</v>
      </c>
      <c r="B277" s="75" t="str">
        <f>INDEX('FY15 DataDump'!$A$2:$H$5000, MATCH('FY15 Individual Analysis'!A277, 'FY15 DataDump'!$C$2:$C$5000, 0), MATCH('FY15 DataDump'!$B$1, 'FY15 DataDump'!$A$1:$H$1))</f>
        <v>DRINKS</v>
      </c>
      <c r="C277" s="75" t="str">
        <f>INDEX('FY15 DataDump'!$A$2:$H$5000, MATCH('FY15 Individual Analysis'!A277, 'FY15 DataDump'!$C$2:$C$5000, 0), MATCH('FY15 DataDump'!$D$1, 'FY15 DataDump'!$A$1:$H$1))</f>
        <v>Odwal15 Strawberry Proten</v>
      </c>
      <c r="D277" s="27">
        <f>SUMIFS('FY15 DataDump'!$E$2:$E$5000, 'FY15 DataDump'!$C$2:$C$5000, 'FY15 Individual Analysis'!$A277, 'FY15 DataDump'!$H$2:$H$5000, D$2)</f>
        <v>0</v>
      </c>
      <c r="E277" s="27">
        <f>SUMIFS('FY15 DataDump'!$E$2:$E$5000, 'FY15 DataDump'!$C$2:$C$5000, 'FY15 Individual Analysis'!$A277, 'FY15 DataDump'!$H$2:$H$5000, E$2)</f>
        <v>0</v>
      </c>
      <c r="F277" s="27">
        <f>SUMIFS('FY15 DataDump'!$E$2:$E$5000, 'FY15 DataDump'!$C$2:$C$5000, 'FY15 Individual Analysis'!$A277, 'FY15 DataDump'!$H$2:$H$5000, F$2)</f>
        <v>10</v>
      </c>
      <c r="G277" s="27">
        <f>SUMIFS('FY15 DataDump'!$E$2:$E$5000, 'FY15 DataDump'!$C$2:$C$5000, 'FY15 Individual Analysis'!$A277, 'FY15 DataDump'!$H$2:$H$5000, G$2)</f>
        <v>56</v>
      </c>
      <c r="H277" s="27">
        <f>SUMIFS('FY15 DataDump'!$E$2:$E$5000, 'FY15 DataDump'!$C$2:$C$5000, 'FY15 Individual Analysis'!$A277, 'FY15 DataDump'!$H$2:$H$5000, H$2)</f>
        <v>39</v>
      </c>
      <c r="I277" s="27">
        <f>SUMIFS('FY15 DataDump'!$E$2:$E$5000, 'FY15 DataDump'!$C$2:$C$5000, 'FY15 Individual Analysis'!$A277, 'FY15 DataDump'!$H$2:$H$5000, I$2)</f>
        <v>21</v>
      </c>
      <c r="J277" s="27">
        <f>SUMIFS('FY15 DataDump'!$E$2:$E$5000, 'FY15 DataDump'!$C$2:$C$5000, 'FY15 Individual Analysis'!$A277, 'FY15 DataDump'!$H$2:$H$5000, J$2)</f>
        <v>29</v>
      </c>
      <c r="K277" s="27">
        <f>SUMIFS('FY15 DataDump'!$E$2:$E$5000, 'FY15 DataDump'!$C$2:$C$5000, 'FY15 Individual Analysis'!$A277, 'FY15 DataDump'!$H$2:$H$5000, K$2)</f>
        <v>40</v>
      </c>
      <c r="L277" s="27">
        <f>SUMIFS('FY15 DataDump'!$E$2:$E$5000, 'FY15 DataDump'!$C$2:$C$5000, 'FY15 Individual Analysis'!$A277, 'FY15 DataDump'!$H$2:$H$5000, L$2)</f>
        <v>40</v>
      </c>
      <c r="M277" s="27">
        <f>SUMIFS('FY15 DataDump'!$E$2:$E$5000, 'FY15 DataDump'!$C$2:$C$5000, 'FY15 Individual Analysis'!$A277, 'FY15 DataDump'!$H$2:$H$5000, M$2)</f>
        <v>45</v>
      </c>
      <c r="N277" s="27">
        <f>SUMIFS('FY15 DataDump'!$E$2:$E$5000, 'FY15 DataDump'!$C$2:$C$5000, 'FY15 Individual Analysis'!$A277, 'FY15 DataDump'!$H$2:$H$5000, N$2)</f>
        <v>39</v>
      </c>
      <c r="O277" s="27">
        <f>SUMIFS('FY15 DataDump'!$E$2:$E$5000, 'FY15 DataDump'!$C$2:$C$5000, 'FY15 Individual Analysis'!$A277, 'FY15 DataDump'!$H$2:$H$5000, O$2)</f>
        <v>30</v>
      </c>
      <c r="P277" s="27">
        <f t="shared" si="89"/>
        <v>349</v>
      </c>
      <c r="Q277" s="108">
        <f t="shared" si="76"/>
        <v>1.8115377827608043E-3</v>
      </c>
      <c r="S277" s="20">
        <f t="shared" si="77"/>
        <v>0</v>
      </c>
      <c r="T277" s="21">
        <f t="shared" si="78"/>
        <v>0</v>
      </c>
      <c r="U277" s="21">
        <f t="shared" si="79"/>
        <v>12.000000000000002</v>
      </c>
      <c r="V277" s="21">
        <f t="shared" si="80"/>
        <v>67.2</v>
      </c>
      <c r="W277" s="21">
        <f t="shared" si="81"/>
        <v>46.800000000000004</v>
      </c>
      <c r="X277" s="21">
        <f t="shared" si="82"/>
        <v>25.2</v>
      </c>
      <c r="Y277" s="21">
        <f t="shared" si="83"/>
        <v>34.800000000000004</v>
      </c>
      <c r="Z277" s="21">
        <f t="shared" si="84"/>
        <v>48.000000000000007</v>
      </c>
      <c r="AA277" s="21">
        <f t="shared" si="85"/>
        <v>48.000000000000007</v>
      </c>
      <c r="AB277" s="21">
        <f t="shared" si="86"/>
        <v>54</v>
      </c>
      <c r="AC277" s="21">
        <f t="shared" si="87"/>
        <v>46.800000000000004</v>
      </c>
      <c r="AD277" s="24">
        <f t="shared" si="88"/>
        <v>36</v>
      </c>
      <c r="AF277" s="15">
        <f t="shared" si="75"/>
        <v>418.8</v>
      </c>
    </row>
    <row r="278" spans="1:32" x14ac:dyDescent="0.25">
      <c r="A278" s="75">
        <v>58347</v>
      </c>
      <c r="B278" s="75" t="str">
        <f>INDEX('FY15 DataDump'!$A$2:$H$5000, MATCH('FY15 Individual Analysis'!A278, 'FY15 DataDump'!$C$2:$C$5000, 0), MATCH('FY15 DataDump'!$B$1, 'FY15 DataDump'!$A$1:$H$1))</f>
        <v>DRINKS</v>
      </c>
      <c r="C278" s="75" t="str">
        <f>INDEX('FY15 DataDump'!$A$2:$H$5000, MATCH('FY15 Individual Analysis'!A278, 'FY15 DataDump'!$C$2:$C$5000, 0), MATCH('FY15 DataDump'!$D$1, 'FY15 DataDump'!$A$1:$H$1))</f>
        <v>Odwal15 Vanilla Al'Mondo</v>
      </c>
      <c r="D278" s="27">
        <f>SUMIFS('FY15 DataDump'!$E$2:$E$5000, 'FY15 DataDump'!$C$2:$C$5000, 'FY15 Individual Analysis'!$A278, 'FY15 DataDump'!$H$2:$H$5000, D$2)</f>
        <v>0</v>
      </c>
      <c r="E278" s="27">
        <f>SUMIFS('FY15 DataDump'!$E$2:$E$5000, 'FY15 DataDump'!$C$2:$C$5000, 'FY15 Individual Analysis'!$A278, 'FY15 DataDump'!$H$2:$H$5000, E$2)</f>
        <v>0</v>
      </c>
      <c r="F278" s="27">
        <f>SUMIFS('FY15 DataDump'!$E$2:$E$5000, 'FY15 DataDump'!$C$2:$C$5000, 'FY15 Individual Analysis'!$A278, 'FY15 DataDump'!$H$2:$H$5000, F$2)</f>
        <v>3</v>
      </c>
      <c r="G278" s="27">
        <f>SUMIFS('FY15 DataDump'!$E$2:$E$5000, 'FY15 DataDump'!$C$2:$C$5000, 'FY15 Individual Analysis'!$A278, 'FY15 DataDump'!$H$2:$H$5000, G$2)</f>
        <v>21</v>
      </c>
      <c r="H278" s="27">
        <f>SUMIFS('FY15 DataDump'!$E$2:$E$5000, 'FY15 DataDump'!$C$2:$C$5000, 'FY15 Individual Analysis'!$A278, 'FY15 DataDump'!$H$2:$H$5000, H$2)</f>
        <v>9</v>
      </c>
      <c r="I278" s="27">
        <f>SUMIFS('FY15 DataDump'!$E$2:$E$5000, 'FY15 DataDump'!$C$2:$C$5000, 'FY15 Individual Analysis'!$A278, 'FY15 DataDump'!$H$2:$H$5000, I$2)</f>
        <v>10</v>
      </c>
      <c r="J278" s="27">
        <f>SUMIFS('FY15 DataDump'!$E$2:$E$5000, 'FY15 DataDump'!$C$2:$C$5000, 'FY15 Individual Analysis'!$A278, 'FY15 DataDump'!$H$2:$H$5000, J$2)</f>
        <v>6</v>
      </c>
      <c r="K278" s="27">
        <f>SUMIFS('FY15 DataDump'!$E$2:$E$5000, 'FY15 DataDump'!$C$2:$C$5000, 'FY15 Individual Analysis'!$A278, 'FY15 DataDump'!$H$2:$H$5000, K$2)</f>
        <v>15</v>
      </c>
      <c r="L278" s="27">
        <f>SUMIFS('FY15 DataDump'!$E$2:$E$5000, 'FY15 DataDump'!$C$2:$C$5000, 'FY15 Individual Analysis'!$A278, 'FY15 DataDump'!$H$2:$H$5000, L$2)</f>
        <v>0</v>
      </c>
      <c r="M278" s="27">
        <f>SUMIFS('FY15 DataDump'!$E$2:$E$5000, 'FY15 DataDump'!$C$2:$C$5000, 'FY15 Individual Analysis'!$A278, 'FY15 DataDump'!$H$2:$H$5000, M$2)</f>
        <v>0</v>
      </c>
      <c r="N278" s="27">
        <f>SUMIFS('FY15 DataDump'!$E$2:$E$5000, 'FY15 DataDump'!$C$2:$C$5000, 'FY15 Individual Analysis'!$A278, 'FY15 DataDump'!$H$2:$H$5000, N$2)</f>
        <v>0</v>
      </c>
      <c r="O278" s="27">
        <f>SUMIFS('FY15 DataDump'!$E$2:$E$5000, 'FY15 DataDump'!$C$2:$C$5000, 'FY15 Individual Analysis'!$A278, 'FY15 DataDump'!$H$2:$H$5000, O$2)</f>
        <v>0</v>
      </c>
      <c r="P278" s="27">
        <f t="shared" si="89"/>
        <v>64</v>
      </c>
      <c r="Q278" s="108">
        <f t="shared" si="76"/>
        <v>3.3220177105069189E-4</v>
      </c>
      <c r="S278" s="20">
        <f t="shared" si="77"/>
        <v>0</v>
      </c>
      <c r="T278" s="21">
        <f t="shared" si="78"/>
        <v>0</v>
      </c>
      <c r="U278" s="21">
        <f t="shared" si="79"/>
        <v>3.5999999999999996</v>
      </c>
      <c r="V278" s="21">
        <f t="shared" si="80"/>
        <v>25.2</v>
      </c>
      <c r="W278" s="21">
        <f t="shared" si="81"/>
        <v>10.799999999999999</v>
      </c>
      <c r="X278" s="21">
        <f t="shared" si="82"/>
        <v>12</v>
      </c>
      <c r="Y278" s="21">
        <f t="shared" si="83"/>
        <v>7.1999999999999993</v>
      </c>
      <c r="Z278" s="21">
        <f t="shared" si="84"/>
        <v>18</v>
      </c>
      <c r="AA278" s="21">
        <f t="shared" si="85"/>
        <v>0</v>
      </c>
      <c r="AB278" s="21">
        <f t="shared" si="86"/>
        <v>0</v>
      </c>
      <c r="AC278" s="21">
        <f t="shared" si="87"/>
        <v>0</v>
      </c>
      <c r="AD278" s="24">
        <f t="shared" si="88"/>
        <v>0</v>
      </c>
      <c r="AF278" s="15">
        <f t="shared" si="75"/>
        <v>76.8</v>
      </c>
    </row>
    <row r="279" spans="1:32" x14ac:dyDescent="0.25">
      <c r="A279" s="75">
        <v>58348</v>
      </c>
      <c r="B279" s="75" t="str">
        <f>INDEX('FY15 DataDump'!$A$2:$H$5000, MATCH('FY15 Individual Analysis'!A279, 'FY15 DataDump'!$C$2:$C$5000, 0), MATCH('FY15 DataDump'!$B$1, 'FY15 DataDump'!$A$1:$H$1))</f>
        <v>DRINKS</v>
      </c>
      <c r="C279" s="75" t="str">
        <f>INDEX('FY15 DataDump'!$A$2:$H$5000, MATCH('FY15 Individual Analysis'!A279, 'FY15 DataDump'!$C$2:$C$5000, 0), MATCH('FY15 DataDump'!$D$1, 'FY15 DataDump'!$A$1:$H$1))</f>
        <v>Odwal15 Vanilla Protein</v>
      </c>
      <c r="D279" s="27">
        <f>SUMIFS('FY15 DataDump'!$E$2:$E$5000, 'FY15 DataDump'!$C$2:$C$5000, 'FY15 Individual Analysis'!$A279, 'FY15 DataDump'!$H$2:$H$5000, D$2)</f>
        <v>0</v>
      </c>
      <c r="E279" s="27">
        <f>SUMIFS('FY15 DataDump'!$E$2:$E$5000, 'FY15 DataDump'!$C$2:$C$5000, 'FY15 Individual Analysis'!$A279, 'FY15 DataDump'!$H$2:$H$5000, E$2)</f>
        <v>0</v>
      </c>
      <c r="F279" s="27">
        <f>SUMIFS('FY15 DataDump'!$E$2:$E$5000, 'FY15 DataDump'!$C$2:$C$5000, 'FY15 Individual Analysis'!$A279, 'FY15 DataDump'!$H$2:$H$5000, F$2)</f>
        <v>12</v>
      </c>
      <c r="G279" s="27">
        <f>SUMIFS('FY15 DataDump'!$E$2:$E$5000, 'FY15 DataDump'!$C$2:$C$5000, 'FY15 Individual Analysis'!$A279, 'FY15 DataDump'!$H$2:$H$5000, G$2)</f>
        <v>50</v>
      </c>
      <c r="H279" s="27">
        <f>SUMIFS('FY15 DataDump'!$E$2:$E$5000, 'FY15 DataDump'!$C$2:$C$5000, 'FY15 Individual Analysis'!$A279, 'FY15 DataDump'!$H$2:$H$5000, H$2)</f>
        <v>33</v>
      </c>
      <c r="I279" s="27">
        <f>SUMIFS('FY15 DataDump'!$E$2:$E$5000, 'FY15 DataDump'!$C$2:$C$5000, 'FY15 Individual Analysis'!$A279, 'FY15 DataDump'!$H$2:$H$5000, I$2)</f>
        <v>12</v>
      </c>
      <c r="J279" s="27">
        <f>SUMIFS('FY15 DataDump'!$E$2:$E$5000, 'FY15 DataDump'!$C$2:$C$5000, 'FY15 Individual Analysis'!$A279, 'FY15 DataDump'!$H$2:$H$5000, J$2)</f>
        <v>32</v>
      </c>
      <c r="K279" s="27">
        <f>SUMIFS('FY15 DataDump'!$E$2:$E$5000, 'FY15 DataDump'!$C$2:$C$5000, 'FY15 Individual Analysis'!$A279, 'FY15 DataDump'!$H$2:$H$5000, K$2)</f>
        <v>37</v>
      </c>
      <c r="L279" s="27">
        <f>SUMIFS('FY15 DataDump'!$E$2:$E$5000, 'FY15 DataDump'!$C$2:$C$5000, 'FY15 Individual Analysis'!$A279, 'FY15 DataDump'!$H$2:$H$5000, L$2)</f>
        <v>36</v>
      </c>
      <c r="M279" s="27">
        <f>SUMIFS('FY15 DataDump'!$E$2:$E$5000, 'FY15 DataDump'!$C$2:$C$5000, 'FY15 Individual Analysis'!$A279, 'FY15 DataDump'!$H$2:$H$5000, M$2)</f>
        <v>58</v>
      </c>
      <c r="N279" s="27">
        <f>SUMIFS('FY15 DataDump'!$E$2:$E$5000, 'FY15 DataDump'!$C$2:$C$5000, 'FY15 Individual Analysis'!$A279, 'FY15 DataDump'!$H$2:$H$5000, N$2)</f>
        <v>35</v>
      </c>
      <c r="O279" s="27">
        <f>SUMIFS('FY15 DataDump'!$E$2:$E$5000, 'FY15 DataDump'!$C$2:$C$5000, 'FY15 Individual Analysis'!$A279, 'FY15 DataDump'!$H$2:$H$5000, O$2)</f>
        <v>14</v>
      </c>
      <c r="P279" s="27">
        <f t="shared" si="89"/>
        <v>319</v>
      </c>
      <c r="Q279" s="108">
        <f t="shared" si="76"/>
        <v>1.6558182025807925E-3</v>
      </c>
      <c r="S279" s="20">
        <f t="shared" si="77"/>
        <v>0</v>
      </c>
      <c r="T279" s="21">
        <f t="shared" si="78"/>
        <v>0</v>
      </c>
      <c r="U279" s="21">
        <f t="shared" si="79"/>
        <v>14.4</v>
      </c>
      <c r="V279" s="21">
        <f t="shared" si="80"/>
        <v>60.000000000000007</v>
      </c>
      <c r="W279" s="21">
        <f t="shared" si="81"/>
        <v>39.6</v>
      </c>
      <c r="X279" s="21">
        <f t="shared" si="82"/>
        <v>14.4</v>
      </c>
      <c r="Y279" s="21">
        <f t="shared" si="83"/>
        <v>38.4</v>
      </c>
      <c r="Z279" s="21">
        <f t="shared" si="84"/>
        <v>44.4</v>
      </c>
      <c r="AA279" s="21">
        <f t="shared" si="85"/>
        <v>43.2</v>
      </c>
      <c r="AB279" s="21">
        <f t="shared" si="86"/>
        <v>69.600000000000009</v>
      </c>
      <c r="AC279" s="21">
        <f t="shared" si="87"/>
        <v>42</v>
      </c>
      <c r="AD279" s="24">
        <f t="shared" si="88"/>
        <v>16.8</v>
      </c>
      <c r="AF279" s="15">
        <f t="shared" si="75"/>
        <v>382.8</v>
      </c>
    </row>
    <row r="280" spans="1:32" x14ac:dyDescent="0.25">
      <c r="A280" s="75">
        <v>58365</v>
      </c>
      <c r="B280" s="75" t="str">
        <f>INDEX('FY15 DataDump'!$A$2:$H$5000, MATCH('FY15 Individual Analysis'!A280, 'FY15 DataDump'!$C$2:$C$5000, 0), MATCH('FY15 DataDump'!$B$1, 'FY15 DataDump'!$A$1:$H$1))</f>
        <v>DRINKS</v>
      </c>
      <c r="C280" s="75" t="str">
        <f>INDEX('FY15 DataDump'!$A$2:$H$5000, MATCH('FY15 Individual Analysis'!A280, 'FY15 DataDump'!$C$2:$C$5000, 0), MATCH('FY15 DataDump'!$D$1, 'FY15 DataDump'!$A$1:$H$1))</f>
        <v>ODWALLA D BLUEBERRY</v>
      </c>
      <c r="D280" s="27">
        <f>SUMIFS('FY15 DataDump'!$E$2:$E$5000, 'FY15 DataDump'!$C$2:$C$5000, 'FY15 Individual Analysis'!$A280, 'FY15 DataDump'!$H$2:$H$5000, D$2)</f>
        <v>19</v>
      </c>
      <c r="E280" s="27">
        <f>SUMIFS('FY15 DataDump'!$E$2:$E$5000, 'FY15 DataDump'!$C$2:$C$5000, 'FY15 Individual Analysis'!$A280, 'FY15 DataDump'!$H$2:$H$5000, E$2)</f>
        <v>6</v>
      </c>
      <c r="F280" s="27">
        <f>SUMIFS('FY15 DataDump'!$E$2:$E$5000, 'FY15 DataDump'!$C$2:$C$5000, 'FY15 Individual Analysis'!$A280, 'FY15 DataDump'!$H$2:$H$5000, F$2)</f>
        <v>0</v>
      </c>
      <c r="G280" s="27">
        <f>SUMIFS('FY15 DataDump'!$E$2:$E$5000, 'FY15 DataDump'!$C$2:$C$5000, 'FY15 Individual Analysis'!$A280, 'FY15 DataDump'!$H$2:$H$5000, G$2)</f>
        <v>0</v>
      </c>
      <c r="H280" s="27">
        <f>SUMIFS('FY15 DataDump'!$E$2:$E$5000, 'FY15 DataDump'!$C$2:$C$5000, 'FY15 Individual Analysis'!$A280, 'FY15 DataDump'!$H$2:$H$5000, H$2)</f>
        <v>0</v>
      </c>
      <c r="I280" s="27">
        <f>SUMIFS('FY15 DataDump'!$E$2:$E$5000, 'FY15 DataDump'!$C$2:$C$5000, 'FY15 Individual Analysis'!$A280, 'FY15 DataDump'!$H$2:$H$5000, I$2)</f>
        <v>0</v>
      </c>
      <c r="J280" s="27">
        <f>SUMIFS('FY15 DataDump'!$E$2:$E$5000, 'FY15 DataDump'!$C$2:$C$5000, 'FY15 Individual Analysis'!$A280, 'FY15 DataDump'!$H$2:$H$5000, J$2)</f>
        <v>0</v>
      </c>
      <c r="K280" s="27">
        <f>SUMIFS('FY15 DataDump'!$E$2:$E$5000, 'FY15 DataDump'!$C$2:$C$5000, 'FY15 Individual Analysis'!$A280, 'FY15 DataDump'!$H$2:$H$5000, K$2)</f>
        <v>0</v>
      </c>
      <c r="L280" s="27">
        <f>SUMIFS('FY15 DataDump'!$E$2:$E$5000, 'FY15 DataDump'!$C$2:$C$5000, 'FY15 Individual Analysis'!$A280, 'FY15 DataDump'!$H$2:$H$5000, L$2)</f>
        <v>0</v>
      </c>
      <c r="M280" s="27">
        <f>SUMIFS('FY15 DataDump'!$E$2:$E$5000, 'FY15 DataDump'!$C$2:$C$5000, 'FY15 Individual Analysis'!$A280, 'FY15 DataDump'!$H$2:$H$5000, M$2)</f>
        <v>0</v>
      </c>
      <c r="N280" s="27">
        <f>SUMIFS('FY15 DataDump'!$E$2:$E$5000, 'FY15 DataDump'!$C$2:$C$5000, 'FY15 Individual Analysis'!$A280, 'FY15 DataDump'!$H$2:$H$5000, N$2)</f>
        <v>0</v>
      </c>
      <c r="O280" s="27">
        <f>SUMIFS('FY15 DataDump'!$E$2:$E$5000, 'FY15 DataDump'!$C$2:$C$5000, 'FY15 Individual Analysis'!$A280, 'FY15 DataDump'!$H$2:$H$5000, O$2)</f>
        <v>0</v>
      </c>
      <c r="P280" s="27">
        <f t="shared" si="89"/>
        <v>25</v>
      </c>
      <c r="Q280" s="108">
        <f t="shared" si="76"/>
        <v>1.2976631681667654E-4</v>
      </c>
      <c r="S280" s="20">
        <f t="shared" si="77"/>
        <v>22.8</v>
      </c>
      <c r="T280" s="21">
        <f t="shared" si="78"/>
        <v>7.1999999999999993</v>
      </c>
      <c r="U280" s="21">
        <f t="shared" si="79"/>
        <v>0</v>
      </c>
      <c r="V280" s="21">
        <f t="shared" si="80"/>
        <v>0</v>
      </c>
      <c r="W280" s="21">
        <f t="shared" si="81"/>
        <v>0</v>
      </c>
      <c r="X280" s="21">
        <f t="shared" si="82"/>
        <v>0</v>
      </c>
      <c r="Y280" s="21">
        <f t="shared" si="83"/>
        <v>0</v>
      </c>
      <c r="Z280" s="21">
        <f t="shared" si="84"/>
        <v>0</v>
      </c>
      <c r="AA280" s="21">
        <f t="shared" si="85"/>
        <v>0</v>
      </c>
      <c r="AB280" s="21">
        <f t="shared" si="86"/>
        <v>0</v>
      </c>
      <c r="AC280" s="21">
        <f t="shared" si="87"/>
        <v>0</v>
      </c>
      <c r="AD280" s="24">
        <f t="shared" si="88"/>
        <v>0</v>
      </c>
      <c r="AF280" s="15">
        <f t="shared" si="75"/>
        <v>30</v>
      </c>
    </row>
    <row r="281" spans="1:32" x14ac:dyDescent="0.25">
      <c r="A281" s="75">
        <v>58698</v>
      </c>
      <c r="B281" s="75" t="str">
        <f>INDEX('FY15 DataDump'!$A$2:$H$5000, MATCH('FY15 Individual Analysis'!A281, 'FY15 DataDump'!$C$2:$C$5000, 0), MATCH('FY15 DataDump'!$B$1, 'FY15 DataDump'!$A$1:$H$1))</f>
        <v>DRINKS</v>
      </c>
      <c r="C281" s="75" t="str">
        <f>INDEX('FY15 DataDump'!$A$2:$H$5000, MATCH('FY15 Individual Analysis'!A281, 'FY15 DataDump'!$C$2:$C$5000, 0), MATCH('FY15 DataDump'!$D$1, 'FY15 DataDump'!$A$1:$H$1))</f>
        <v>ODWALLA D MANGO TANGO</v>
      </c>
      <c r="D281" s="27">
        <f>SUMIFS('FY15 DataDump'!$E$2:$E$5000, 'FY15 DataDump'!$C$2:$C$5000, 'FY15 Individual Analysis'!$A281, 'FY15 DataDump'!$H$2:$H$5000, D$2)</f>
        <v>46</v>
      </c>
      <c r="E281" s="27">
        <f>SUMIFS('FY15 DataDump'!$E$2:$E$5000, 'FY15 DataDump'!$C$2:$C$5000, 'FY15 Individual Analysis'!$A281, 'FY15 DataDump'!$H$2:$H$5000, E$2)</f>
        <v>36</v>
      </c>
      <c r="F281" s="27">
        <f>SUMIFS('FY15 DataDump'!$E$2:$E$5000, 'FY15 DataDump'!$C$2:$C$5000, 'FY15 Individual Analysis'!$A281, 'FY15 DataDump'!$H$2:$H$5000, F$2)</f>
        <v>1</v>
      </c>
      <c r="G281" s="27">
        <f>SUMIFS('FY15 DataDump'!$E$2:$E$5000, 'FY15 DataDump'!$C$2:$C$5000, 'FY15 Individual Analysis'!$A281, 'FY15 DataDump'!$H$2:$H$5000, G$2)</f>
        <v>0</v>
      </c>
      <c r="H281" s="27">
        <f>SUMIFS('FY15 DataDump'!$E$2:$E$5000, 'FY15 DataDump'!$C$2:$C$5000, 'FY15 Individual Analysis'!$A281, 'FY15 DataDump'!$H$2:$H$5000, H$2)</f>
        <v>0</v>
      </c>
      <c r="I281" s="27">
        <f>SUMIFS('FY15 DataDump'!$E$2:$E$5000, 'FY15 DataDump'!$C$2:$C$5000, 'FY15 Individual Analysis'!$A281, 'FY15 DataDump'!$H$2:$H$5000, I$2)</f>
        <v>0</v>
      </c>
      <c r="J281" s="27">
        <f>SUMIFS('FY15 DataDump'!$E$2:$E$5000, 'FY15 DataDump'!$C$2:$C$5000, 'FY15 Individual Analysis'!$A281, 'FY15 DataDump'!$H$2:$H$5000, J$2)</f>
        <v>0</v>
      </c>
      <c r="K281" s="27">
        <f>SUMIFS('FY15 DataDump'!$E$2:$E$5000, 'FY15 DataDump'!$C$2:$C$5000, 'FY15 Individual Analysis'!$A281, 'FY15 DataDump'!$H$2:$H$5000, K$2)</f>
        <v>0</v>
      </c>
      <c r="L281" s="27">
        <f>SUMIFS('FY15 DataDump'!$E$2:$E$5000, 'FY15 DataDump'!$C$2:$C$5000, 'FY15 Individual Analysis'!$A281, 'FY15 DataDump'!$H$2:$H$5000, L$2)</f>
        <v>0</v>
      </c>
      <c r="M281" s="27">
        <f>SUMIFS('FY15 DataDump'!$E$2:$E$5000, 'FY15 DataDump'!$C$2:$C$5000, 'FY15 Individual Analysis'!$A281, 'FY15 DataDump'!$H$2:$H$5000, M$2)</f>
        <v>0</v>
      </c>
      <c r="N281" s="27">
        <f>SUMIFS('FY15 DataDump'!$E$2:$E$5000, 'FY15 DataDump'!$C$2:$C$5000, 'FY15 Individual Analysis'!$A281, 'FY15 DataDump'!$H$2:$H$5000, N$2)</f>
        <v>0</v>
      </c>
      <c r="O281" s="27">
        <f>SUMIFS('FY15 DataDump'!$E$2:$E$5000, 'FY15 DataDump'!$C$2:$C$5000, 'FY15 Individual Analysis'!$A281, 'FY15 DataDump'!$H$2:$H$5000, O$2)</f>
        <v>0</v>
      </c>
      <c r="P281" s="27">
        <f t="shared" si="89"/>
        <v>83</v>
      </c>
      <c r="Q281" s="108">
        <f t="shared" si="76"/>
        <v>4.3082417183136609E-4</v>
      </c>
      <c r="S281" s="20">
        <f t="shared" si="77"/>
        <v>55.199999999999996</v>
      </c>
      <c r="T281" s="21">
        <f t="shared" si="78"/>
        <v>43.199999999999996</v>
      </c>
      <c r="U281" s="21">
        <f t="shared" si="79"/>
        <v>1.2</v>
      </c>
      <c r="V281" s="21">
        <f t="shared" si="80"/>
        <v>0</v>
      </c>
      <c r="W281" s="21">
        <f t="shared" si="81"/>
        <v>0</v>
      </c>
      <c r="X281" s="21">
        <f t="shared" si="82"/>
        <v>0</v>
      </c>
      <c r="Y281" s="21">
        <f t="shared" si="83"/>
        <v>0</v>
      </c>
      <c r="Z281" s="21">
        <f t="shared" si="84"/>
        <v>0</v>
      </c>
      <c r="AA281" s="21">
        <f t="shared" si="85"/>
        <v>0</v>
      </c>
      <c r="AB281" s="21">
        <f t="shared" si="86"/>
        <v>0</v>
      </c>
      <c r="AC281" s="21">
        <f t="shared" si="87"/>
        <v>0</v>
      </c>
      <c r="AD281" s="24">
        <f t="shared" si="88"/>
        <v>0</v>
      </c>
      <c r="AF281" s="15">
        <f t="shared" si="75"/>
        <v>99.6</v>
      </c>
    </row>
    <row r="282" spans="1:32" x14ac:dyDescent="0.25">
      <c r="A282" s="75">
        <v>63554</v>
      </c>
      <c r="B282" s="75" t="str">
        <f>INDEX('FY15 DataDump'!$A$2:$H$5000, MATCH('FY15 Individual Analysis'!A282, 'FY15 DataDump'!$C$2:$C$5000, 0), MATCH('FY15 DataDump'!$B$1, 'FY15 DataDump'!$A$1:$H$1))</f>
        <v>DRINKS</v>
      </c>
      <c r="C282" s="75" t="str">
        <f>INDEX('FY15 DataDump'!$A$2:$H$5000, MATCH('FY15 Individual Analysis'!A282, 'FY15 DataDump'!$C$2:$C$5000, 0), MATCH('FY15 DataDump'!$D$1, 'FY15 DataDump'!$A$1:$H$1))</f>
        <v>ODWALLA D RED RHAPSODY</v>
      </c>
      <c r="D282" s="27">
        <f>SUMIFS('FY15 DataDump'!$E$2:$E$5000, 'FY15 DataDump'!$C$2:$C$5000, 'FY15 Individual Analysis'!$A282, 'FY15 DataDump'!$H$2:$H$5000, D$2)</f>
        <v>19</v>
      </c>
      <c r="E282" s="27">
        <f>SUMIFS('FY15 DataDump'!$E$2:$E$5000, 'FY15 DataDump'!$C$2:$C$5000, 'FY15 Individual Analysis'!$A282, 'FY15 DataDump'!$H$2:$H$5000, E$2)</f>
        <v>9</v>
      </c>
      <c r="F282" s="27">
        <f>SUMIFS('FY15 DataDump'!$E$2:$E$5000, 'FY15 DataDump'!$C$2:$C$5000, 'FY15 Individual Analysis'!$A282, 'FY15 DataDump'!$H$2:$H$5000, F$2)</f>
        <v>0</v>
      </c>
      <c r="G282" s="27">
        <f>SUMIFS('FY15 DataDump'!$E$2:$E$5000, 'FY15 DataDump'!$C$2:$C$5000, 'FY15 Individual Analysis'!$A282, 'FY15 DataDump'!$H$2:$H$5000, G$2)</f>
        <v>0</v>
      </c>
      <c r="H282" s="27">
        <f>SUMIFS('FY15 DataDump'!$E$2:$E$5000, 'FY15 DataDump'!$C$2:$C$5000, 'FY15 Individual Analysis'!$A282, 'FY15 DataDump'!$H$2:$H$5000, H$2)</f>
        <v>0</v>
      </c>
      <c r="I282" s="27">
        <f>SUMIFS('FY15 DataDump'!$E$2:$E$5000, 'FY15 DataDump'!$C$2:$C$5000, 'FY15 Individual Analysis'!$A282, 'FY15 DataDump'!$H$2:$H$5000, I$2)</f>
        <v>0</v>
      </c>
      <c r="J282" s="27">
        <f>SUMIFS('FY15 DataDump'!$E$2:$E$5000, 'FY15 DataDump'!$C$2:$C$5000, 'FY15 Individual Analysis'!$A282, 'FY15 DataDump'!$H$2:$H$5000, J$2)</f>
        <v>0</v>
      </c>
      <c r="K282" s="27">
        <f>SUMIFS('FY15 DataDump'!$E$2:$E$5000, 'FY15 DataDump'!$C$2:$C$5000, 'FY15 Individual Analysis'!$A282, 'FY15 DataDump'!$H$2:$H$5000, K$2)</f>
        <v>0</v>
      </c>
      <c r="L282" s="27">
        <f>SUMIFS('FY15 DataDump'!$E$2:$E$5000, 'FY15 DataDump'!$C$2:$C$5000, 'FY15 Individual Analysis'!$A282, 'FY15 DataDump'!$H$2:$H$5000, L$2)</f>
        <v>0</v>
      </c>
      <c r="M282" s="27">
        <f>SUMIFS('FY15 DataDump'!$E$2:$E$5000, 'FY15 DataDump'!$C$2:$C$5000, 'FY15 Individual Analysis'!$A282, 'FY15 DataDump'!$H$2:$H$5000, M$2)</f>
        <v>0</v>
      </c>
      <c r="N282" s="27">
        <f>SUMIFS('FY15 DataDump'!$E$2:$E$5000, 'FY15 DataDump'!$C$2:$C$5000, 'FY15 Individual Analysis'!$A282, 'FY15 DataDump'!$H$2:$H$5000, N$2)</f>
        <v>0</v>
      </c>
      <c r="O282" s="27">
        <f>SUMIFS('FY15 DataDump'!$E$2:$E$5000, 'FY15 DataDump'!$C$2:$C$5000, 'FY15 Individual Analysis'!$A282, 'FY15 DataDump'!$H$2:$H$5000, O$2)</f>
        <v>0</v>
      </c>
      <c r="P282" s="27">
        <f t="shared" si="89"/>
        <v>28</v>
      </c>
      <c r="Q282" s="108">
        <f t="shared" si="76"/>
        <v>1.453382748346777E-4</v>
      </c>
      <c r="S282" s="20">
        <f t="shared" si="77"/>
        <v>22.8</v>
      </c>
      <c r="T282" s="21">
        <f t="shared" si="78"/>
        <v>10.8</v>
      </c>
      <c r="U282" s="21">
        <f t="shared" si="79"/>
        <v>0</v>
      </c>
      <c r="V282" s="21">
        <f t="shared" si="80"/>
        <v>0</v>
      </c>
      <c r="W282" s="21">
        <f t="shared" si="81"/>
        <v>0</v>
      </c>
      <c r="X282" s="21">
        <f t="shared" si="82"/>
        <v>0</v>
      </c>
      <c r="Y282" s="21">
        <f t="shared" si="83"/>
        <v>0</v>
      </c>
      <c r="Z282" s="21">
        <f t="shared" si="84"/>
        <v>0</v>
      </c>
      <c r="AA282" s="21">
        <f t="shared" si="85"/>
        <v>0</v>
      </c>
      <c r="AB282" s="21">
        <f t="shared" si="86"/>
        <v>0</v>
      </c>
      <c r="AC282" s="21">
        <f t="shared" si="87"/>
        <v>0</v>
      </c>
      <c r="AD282" s="24">
        <f t="shared" si="88"/>
        <v>0</v>
      </c>
      <c r="AF282" s="15">
        <f t="shared" si="75"/>
        <v>33.6</v>
      </c>
    </row>
    <row r="283" spans="1:32" x14ac:dyDescent="0.25">
      <c r="A283" s="75">
        <v>64335</v>
      </c>
      <c r="B283" s="75" t="str">
        <f>INDEX('FY15 DataDump'!$A$2:$H$5000, MATCH('FY15 Individual Analysis'!A283, 'FY15 DataDump'!$C$2:$C$5000, 0), MATCH('FY15 DataDump'!$B$1, 'FY15 DataDump'!$A$1:$H$1))</f>
        <v>BOXED GOODS</v>
      </c>
      <c r="C283" s="75" t="str">
        <f>INDEX('FY15 DataDump'!$A$2:$H$5000, MATCH('FY15 Individual Analysis'!A283, 'FY15 DataDump'!$C$2:$C$5000, 0), MATCH('FY15 DataDump'!$D$1, 'FY15 DataDump'!$A$1:$H$1))</f>
        <v>CUP NOODLES CHK VEG</v>
      </c>
      <c r="D283" s="27">
        <f>SUMIFS('FY15 DataDump'!$E$2:$E$5000, 'FY15 DataDump'!$C$2:$C$5000, 'FY15 Individual Analysis'!$A283, 'FY15 DataDump'!$H$2:$H$5000, D$2)</f>
        <v>11</v>
      </c>
      <c r="E283" s="27">
        <f>SUMIFS('FY15 DataDump'!$E$2:$E$5000, 'FY15 DataDump'!$C$2:$C$5000, 'FY15 Individual Analysis'!$A283, 'FY15 DataDump'!$H$2:$H$5000, E$2)</f>
        <v>19</v>
      </c>
      <c r="F283" s="27">
        <f>SUMIFS('FY15 DataDump'!$E$2:$E$5000, 'FY15 DataDump'!$C$2:$C$5000, 'FY15 Individual Analysis'!$A283, 'FY15 DataDump'!$H$2:$H$5000, F$2)</f>
        <v>21</v>
      </c>
      <c r="G283" s="27">
        <f>SUMIFS('FY15 DataDump'!$E$2:$E$5000, 'FY15 DataDump'!$C$2:$C$5000, 'FY15 Individual Analysis'!$A283, 'FY15 DataDump'!$H$2:$H$5000, G$2)</f>
        <v>60</v>
      </c>
      <c r="H283" s="27">
        <f>SUMIFS('FY15 DataDump'!$E$2:$E$5000, 'FY15 DataDump'!$C$2:$C$5000, 'FY15 Individual Analysis'!$A283, 'FY15 DataDump'!$H$2:$H$5000, H$2)</f>
        <v>33</v>
      </c>
      <c r="I283" s="27">
        <f>SUMIFS('FY15 DataDump'!$E$2:$E$5000, 'FY15 DataDump'!$C$2:$C$5000, 'FY15 Individual Analysis'!$A283, 'FY15 DataDump'!$H$2:$H$5000, I$2)</f>
        <v>14</v>
      </c>
      <c r="J283" s="27">
        <f>SUMIFS('FY15 DataDump'!$E$2:$E$5000, 'FY15 DataDump'!$C$2:$C$5000, 'FY15 Individual Analysis'!$A283, 'FY15 DataDump'!$H$2:$H$5000, J$2)</f>
        <v>49</v>
      </c>
      <c r="K283" s="27">
        <f>SUMIFS('FY15 DataDump'!$E$2:$E$5000, 'FY15 DataDump'!$C$2:$C$5000, 'FY15 Individual Analysis'!$A283, 'FY15 DataDump'!$H$2:$H$5000, K$2)</f>
        <v>34</v>
      </c>
      <c r="L283" s="27">
        <f>SUMIFS('FY15 DataDump'!$E$2:$E$5000, 'FY15 DataDump'!$C$2:$C$5000, 'FY15 Individual Analysis'!$A283, 'FY15 DataDump'!$H$2:$H$5000, L$2)</f>
        <v>26</v>
      </c>
      <c r="M283" s="27">
        <f>SUMIFS('FY15 DataDump'!$E$2:$E$5000, 'FY15 DataDump'!$C$2:$C$5000, 'FY15 Individual Analysis'!$A283, 'FY15 DataDump'!$H$2:$H$5000, M$2)</f>
        <v>40</v>
      </c>
      <c r="N283" s="27">
        <f>SUMIFS('FY15 DataDump'!$E$2:$E$5000, 'FY15 DataDump'!$C$2:$C$5000, 'FY15 Individual Analysis'!$A283, 'FY15 DataDump'!$H$2:$H$5000, N$2)</f>
        <v>43</v>
      </c>
      <c r="O283" s="27">
        <f>SUMIFS('FY15 DataDump'!$E$2:$E$5000, 'FY15 DataDump'!$C$2:$C$5000, 'FY15 Individual Analysis'!$A283, 'FY15 DataDump'!$H$2:$H$5000, O$2)</f>
        <v>23</v>
      </c>
      <c r="P283" s="27">
        <f t="shared" si="89"/>
        <v>373</v>
      </c>
      <c r="Q283" s="108">
        <f t="shared" si="76"/>
        <v>1.9361134469048139E-3</v>
      </c>
      <c r="S283" s="20">
        <f t="shared" si="77"/>
        <v>13.2</v>
      </c>
      <c r="T283" s="21">
        <f t="shared" si="78"/>
        <v>22.8</v>
      </c>
      <c r="U283" s="21">
        <f t="shared" si="79"/>
        <v>25.200000000000003</v>
      </c>
      <c r="V283" s="21">
        <f t="shared" si="80"/>
        <v>72</v>
      </c>
      <c r="W283" s="21">
        <f t="shared" si="81"/>
        <v>39.6</v>
      </c>
      <c r="X283" s="21">
        <f t="shared" si="82"/>
        <v>16.8</v>
      </c>
      <c r="Y283" s="21">
        <f t="shared" si="83"/>
        <v>58.800000000000004</v>
      </c>
      <c r="Z283" s="21">
        <f t="shared" si="84"/>
        <v>40.800000000000004</v>
      </c>
      <c r="AA283" s="21">
        <f t="shared" si="85"/>
        <v>31.200000000000003</v>
      </c>
      <c r="AB283" s="21">
        <f t="shared" si="86"/>
        <v>48</v>
      </c>
      <c r="AC283" s="21">
        <f t="shared" si="87"/>
        <v>51.6</v>
      </c>
      <c r="AD283" s="24">
        <f t="shared" si="88"/>
        <v>27.6</v>
      </c>
      <c r="AF283" s="15">
        <f t="shared" si="75"/>
        <v>447.6</v>
      </c>
    </row>
    <row r="284" spans="1:32" x14ac:dyDescent="0.25">
      <c r="A284" s="75">
        <v>75455</v>
      </c>
      <c r="B284" s="75" t="str">
        <f>INDEX('FY15 DataDump'!$A$2:$H$5000, MATCH('FY15 Individual Analysis'!A284, 'FY15 DataDump'!$C$2:$C$5000, 0), MATCH('FY15 DataDump'!$B$1, 'FY15 DataDump'!$A$1:$H$1))</f>
        <v>BOXED GOODS</v>
      </c>
      <c r="C284" s="75" t="str">
        <f>INDEX('FY15 DataDump'!$A$2:$H$5000, MATCH('FY15 Individual Analysis'!A284, 'FY15 DataDump'!$C$2:$C$5000, 0), MATCH('FY15 DataDump'!$D$1, 'FY15 DataDump'!$A$1:$H$1))</f>
        <v>ODWALLA B BANANA NUT</v>
      </c>
      <c r="D284" s="27">
        <f>SUMIFS('FY15 DataDump'!$E$2:$E$5000, 'FY15 DataDump'!$C$2:$C$5000, 'FY15 Individual Analysis'!$A284, 'FY15 DataDump'!$H$2:$H$5000, D$2)</f>
        <v>16</v>
      </c>
      <c r="E284" s="27">
        <f>SUMIFS('FY15 DataDump'!$E$2:$E$5000, 'FY15 DataDump'!$C$2:$C$5000, 'FY15 Individual Analysis'!$A284, 'FY15 DataDump'!$H$2:$H$5000, E$2)</f>
        <v>9</v>
      </c>
      <c r="F284" s="27">
        <f>SUMIFS('FY15 DataDump'!$E$2:$E$5000, 'FY15 DataDump'!$C$2:$C$5000, 'FY15 Individual Analysis'!$A284, 'FY15 DataDump'!$H$2:$H$5000, F$2)</f>
        <v>21</v>
      </c>
      <c r="G284" s="27">
        <f>SUMIFS('FY15 DataDump'!$E$2:$E$5000, 'FY15 DataDump'!$C$2:$C$5000, 'FY15 Individual Analysis'!$A284, 'FY15 DataDump'!$H$2:$H$5000, G$2)</f>
        <v>31</v>
      </c>
      <c r="H284" s="27">
        <f>SUMIFS('FY15 DataDump'!$E$2:$E$5000, 'FY15 DataDump'!$C$2:$C$5000, 'FY15 Individual Analysis'!$A284, 'FY15 DataDump'!$H$2:$H$5000, H$2)</f>
        <v>19</v>
      </c>
      <c r="I284" s="27">
        <f>SUMIFS('FY15 DataDump'!$E$2:$E$5000, 'FY15 DataDump'!$C$2:$C$5000, 'FY15 Individual Analysis'!$A284, 'FY15 DataDump'!$H$2:$H$5000, I$2)</f>
        <v>14</v>
      </c>
      <c r="J284" s="27">
        <f>SUMIFS('FY15 DataDump'!$E$2:$E$5000, 'FY15 DataDump'!$C$2:$C$5000, 'FY15 Individual Analysis'!$A284, 'FY15 DataDump'!$H$2:$H$5000, J$2)</f>
        <v>14</v>
      </c>
      <c r="K284" s="27">
        <f>SUMIFS('FY15 DataDump'!$E$2:$E$5000, 'FY15 DataDump'!$C$2:$C$5000, 'FY15 Individual Analysis'!$A284, 'FY15 DataDump'!$H$2:$H$5000, K$2)</f>
        <v>12</v>
      </c>
      <c r="L284" s="27">
        <f>SUMIFS('FY15 DataDump'!$E$2:$E$5000, 'FY15 DataDump'!$C$2:$C$5000, 'FY15 Individual Analysis'!$A284, 'FY15 DataDump'!$H$2:$H$5000, L$2)</f>
        <v>21</v>
      </c>
      <c r="M284" s="27">
        <f>SUMIFS('FY15 DataDump'!$E$2:$E$5000, 'FY15 DataDump'!$C$2:$C$5000, 'FY15 Individual Analysis'!$A284, 'FY15 DataDump'!$H$2:$H$5000, M$2)</f>
        <v>21</v>
      </c>
      <c r="N284" s="27">
        <f>SUMIFS('FY15 DataDump'!$E$2:$E$5000, 'FY15 DataDump'!$C$2:$C$5000, 'FY15 Individual Analysis'!$A284, 'FY15 DataDump'!$H$2:$H$5000, N$2)</f>
        <v>0</v>
      </c>
      <c r="O284" s="27">
        <f>SUMIFS('FY15 DataDump'!$E$2:$E$5000, 'FY15 DataDump'!$C$2:$C$5000, 'FY15 Individual Analysis'!$A284, 'FY15 DataDump'!$H$2:$H$5000, O$2)</f>
        <v>0</v>
      </c>
      <c r="P284" s="27">
        <f t="shared" si="89"/>
        <v>178</v>
      </c>
      <c r="Q284" s="108">
        <f t="shared" si="76"/>
        <v>9.2393617573473686E-4</v>
      </c>
      <c r="S284" s="20">
        <f t="shared" si="77"/>
        <v>19.2</v>
      </c>
      <c r="T284" s="21">
        <f t="shared" si="78"/>
        <v>10.799999999999999</v>
      </c>
      <c r="U284" s="21">
        <f t="shared" si="79"/>
        <v>25.2</v>
      </c>
      <c r="V284" s="21">
        <f t="shared" si="80"/>
        <v>37.200000000000003</v>
      </c>
      <c r="W284" s="21">
        <f t="shared" si="81"/>
        <v>22.799999999999997</v>
      </c>
      <c r="X284" s="21">
        <f t="shared" si="82"/>
        <v>16.8</v>
      </c>
      <c r="Y284" s="21">
        <f t="shared" si="83"/>
        <v>16.8</v>
      </c>
      <c r="Z284" s="21">
        <f t="shared" si="84"/>
        <v>14.399999999999999</v>
      </c>
      <c r="AA284" s="21">
        <f t="shared" si="85"/>
        <v>25.2</v>
      </c>
      <c r="AB284" s="21">
        <f t="shared" si="86"/>
        <v>25.2</v>
      </c>
      <c r="AC284" s="21">
        <f t="shared" si="87"/>
        <v>0</v>
      </c>
      <c r="AD284" s="24">
        <f t="shared" si="88"/>
        <v>0</v>
      </c>
      <c r="AF284" s="15">
        <f t="shared" si="75"/>
        <v>213.6</v>
      </c>
    </row>
    <row r="285" spans="1:32" x14ac:dyDescent="0.25">
      <c r="A285" s="75">
        <v>75877</v>
      </c>
      <c r="B285" s="75" t="str">
        <f>INDEX('FY15 DataDump'!$A$2:$H$5000, MATCH('FY15 Individual Analysis'!A285, 'FY15 DataDump'!$C$2:$C$5000, 0), MATCH('FY15 DataDump'!$B$1, 'FY15 DataDump'!$A$1:$H$1))</f>
        <v>BOXED GOODS</v>
      </c>
      <c r="C285" s="75" t="str">
        <f>INDEX('FY15 DataDump'!$A$2:$H$5000, MATCH('FY15 Individual Analysis'!A285, 'FY15 DataDump'!$C$2:$C$5000, 0), MATCH('FY15 DataDump'!$D$1, 'FY15 DataDump'!$A$1:$H$1))</f>
        <v>KIND ALMOND APRICOT</v>
      </c>
      <c r="D285" s="27">
        <f>SUMIFS('FY15 DataDump'!$E$2:$E$5000, 'FY15 DataDump'!$C$2:$C$5000, 'FY15 Individual Analysis'!$A285, 'FY15 DataDump'!$H$2:$H$5000, D$2)</f>
        <v>13</v>
      </c>
      <c r="E285" s="27">
        <f>SUMIFS('FY15 DataDump'!$E$2:$E$5000, 'FY15 DataDump'!$C$2:$C$5000, 'FY15 Individual Analysis'!$A285, 'FY15 DataDump'!$H$2:$H$5000, E$2)</f>
        <v>9</v>
      </c>
      <c r="F285" s="27">
        <f>SUMIFS('FY15 DataDump'!$E$2:$E$5000, 'FY15 DataDump'!$C$2:$C$5000, 'FY15 Individual Analysis'!$A285, 'FY15 DataDump'!$H$2:$H$5000, F$2)</f>
        <v>27</v>
      </c>
      <c r="G285" s="27">
        <f>SUMIFS('FY15 DataDump'!$E$2:$E$5000, 'FY15 DataDump'!$C$2:$C$5000, 'FY15 Individual Analysis'!$A285, 'FY15 DataDump'!$H$2:$H$5000, G$2)</f>
        <v>48</v>
      </c>
      <c r="H285" s="27">
        <f>SUMIFS('FY15 DataDump'!$E$2:$E$5000, 'FY15 DataDump'!$C$2:$C$5000, 'FY15 Individual Analysis'!$A285, 'FY15 DataDump'!$H$2:$H$5000, H$2)</f>
        <v>23</v>
      </c>
      <c r="I285" s="27">
        <f>SUMIFS('FY15 DataDump'!$E$2:$E$5000, 'FY15 DataDump'!$C$2:$C$5000, 'FY15 Individual Analysis'!$A285, 'FY15 DataDump'!$H$2:$H$5000, I$2)</f>
        <v>15</v>
      </c>
      <c r="J285" s="27">
        <f>SUMIFS('FY15 DataDump'!$E$2:$E$5000, 'FY15 DataDump'!$C$2:$C$5000, 'FY15 Individual Analysis'!$A285, 'FY15 DataDump'!$H$2:$H$5000, J$2)</f>
        <v>30</v>
      </c>
      <c r="K285" s="27">
        <f>SUMIFS('FY15 DataDump'!$E$2:$E$5000, 'FY15 DataDump'!$C$2:$C$5000, 'FY15 Individual Analysis'!$A285, 'FY15 DataDump'!$H$2:$H$5000, K$2)</f>
        <v>36</v>
      </c>
      <c r="L285" s="27">
        <f>SUMIFS('FY15 DataDump'!$E$2:$E$5000, 'FY15 DataDump'!$C$2:$C$5000, 'FY15 Individual Analysis'!$A285, 'FY15 DataDump'!$H$2:$H$5000, L$2)</f>
        <v>18</v>
      </c>
      <c r="M285" s="27">
        <f>SUMIFS('FY15 DataDump'!$E$2:$E$5000, 'FY15 DataDump'!$C$2:$C$5000, 'FY15 Individual Analysis'!$A285, 'FY15 DataDump'!$H$2:$H$5000, M$2)</f>
        <v>44</v>
      </c>
      <c r="N285" s="27">
        <f>SUMIFS('FY15 DataDump'!$E$2:$E$5000, 'FY15 DataDump'!$C$2:$C$5000, 'FY15 Individual Analysis'!$A285, 'FY15 DataDump'!$H$2:$H$5000, N$2)</f>
        <v>23</v>
      </c>
      <c r="O285" s="27">
        <f>SUMIFS('FY15 DataDump'!$E$2:$E$5000, 'FY15 DataDump'!$C$2:$C$5000, 'FY15 Individual Analysis'!$A285, 'FY15 DataDump'!$H$2:$H$5000, O$2)</f>
        <v>27</v>
      </c>
      <c r="P285" s="27">
        <f t="shared" si="89"/>
        <v>313</v>
      </c>
      <c r="Q285" s="108">
        <f t="shared" si="76"/>
        <v>1.6246742865447901E-3</v>
      </c>
      <c r="S285" s="20">
        <f t="shared" si="77"/>
        <v>15.6</v>
      </c>
      <c r="T285" s="21">
        <f t="shared" si="78"/>
        <v>10.8</v>
      </c>
      <c r="U285" s="21">
        <f t="shared" si="79"/>
        <v>32.4</v>
      </c>
      <c r="V285" s="21">
        <f t="shared" si="80"/>
        <v>57.6</v>
      </c>
      <c r="W285" s="21">
        <f t="shared" si="81"/>
        <v>27.6</v>
      </c>
      <c r="X285" s="21">
        <f t="shared" si="82"/>
        <v>18</v>
      </c>
      <c r="Y285" s="21">
        <f t="shared" si="83"/>
        <v>36</v>
      </c>
      <c r="Z285" s="21">
        <f t="shared" si="84"/>
        <v>43.2</v>
      </c>
      <c r="AA285" s="21">
        <f t="shared" si="85"/>
        <v>21.6</v>
      </c>
      <c r="AB285" s="21">
        <f t="shared" si="86"/>
        <v>52.800000000000004</v>
      </c>
      <c r="AC285" s="21">
        <f t="shared" si="87"/>
        <v>27.6</v>
      </c>
      <c r="AD285" s="24">
        <f t="shared" si="88"/>
        <v>32.4</v>
      </c>
      <c r="AF285" s="15">
        <f t="shared" si="75"/>
        <v>375.6</v>
      </c>
    </row>
    <row r="286" spans="1:32" x14ac:dyDescent="0.25">
      <c r="A286" s="75">
        <v>78464</v>
      </c>
      <c r="B286" s="75" t="str">
        <f>INDEX('FY15 DataDump'!$A$2:$H$5000, MATCH('FY15 Individual Analysis'!A286, 'FY15 DataDump'!$C$2:$C$5000, 0), MATCH('FY15 DataDump'!$B$1, 'FY15 DataDump'!$A$1:$H$1))</f>
        <v>DRINKS</v>
      </c>
      <c r="C286" s="75" t="str">
        <f>INDEX('FY15 DataDump'!$A$2:$H$5000, MATCH('FY15 Individual Analysis'!A286, 'FY15 DataDump'!$C$2:$C$5000, 0), MATCH('FY15 DataDump'!$D$1, 'FY15 DataDump'!$A$1:$H$1))</f>
        <v>ODWALLA D CHOC PROTEIN</v>
      </c>
      <c r="D286" s="27">
        <f>SUMIFS('FY15 DataDump'!$E$2:$E$5000, 'FY15 DataDump'!$C$2:$C$5000, 'FY15 Individual Analysis'!$A286, 'FY15 DataDump'!$H$2:$H$5000, D$2)</f>
        <v>18</v>
      </c>
      <c r="E286" s="27">
        <f>SUMIFS('FY15 DataDump'!$E$2:$E$5000, 'FY15 DataDump'!$C$2:$C$5000, 'FY15 Individual Analysis'!$A286, 'FY15 DataDump'!$H$2:$H$5000, E$2)</f>
        <v>9</v>
      </c>
      <c r="F286" s="27">
        <f>SUMIFS('FY15 DataDump'!$E$2:$E$5000, 'FY15 DataDump'!$C$2:$C$5000, 'FY15 Individual Analysis'!$A286, 'FY15 DataDump'!$H$2:$H$5000, F$2)</f>
        <v>0</v>
      </c>
      <c r="G286" s="27">
        <f>SUMIFS('FY15 DataDump'!$E$2:$E$5000, 'FY15 DataDump'!$C$2:$C$5000, 'FY15 Individual Analysis'!$A286, 'FY15 DataDump'!$H$2:$H$5000, G$2)</f>
        <v>0</v>
      </c>
      <c r="H286" s="27">
        <f>SUMIFS('FY15 DataDump'!$E$2:$E$5000, 'FY15 DataDump'!$C$2:$C$5000, 'FY15 Individual Analysis'!$A286, 'FY15 DataDump'!$H$2:$H$5000, H$2)</f>
        <v>0</v>
      </c>
      <c r="I286" s="27">
        <f>SUMIFS('FY15 DataDump'!$E$2:$E$5000, 'FY15 DataDump'!$C$2:$C$5000, 'FY15 Individual Analysis'!$A286, 'FY15 DataDump'!$H$2:$H$5000, I$2)</f>
        <v>0</v>
      </c>
      <c r="J286" s="27">
        <f>SUMIFS('FY15 DataDump'!$E$2:$E$5000, 'FY15 DataDump'!$C$2:$C$5000, 'FY15 Individual Analysis'!$A286, 'FY15 DataDump'!$H$2:$H$5000, J$2)</f>
        <v>0</v>
      </c>
      <c r="K286" s="27">
        <f>SUMIFS('FY15 DataDump'!$E$2:$E$5000, 'FY15 DataDump'!$C$2:$C$5000, 'FY15 Individual Analysis'!$A286, 'FY15 DataDump'!$H$2:$H$5000, K$2)</f>
        <v>0</v>
      </c>
      <c r="L286" s="27">
        <f>SUMIFS('FY15 DataDump'!$E$2:$E$5000, 'FY15 DataDump'!$C$2:$C$5000, 'FY15 Individual Analysis'!$A286, 'FY15 DataDump'!$H$2:$H$5000, L$2)</f>
        <v>0</v>
      </c>
      <c r="M286" s="27">
        <f>SUMIFS('FY15 DataDump'!$E$2:$E$5000, 'FY15 DataDump'!$C$2:$C$5000, 'FY15 Individual Analysis'!$A286, 'FY15 DataDump'!$H$2:$H$5000, M$2)</f>
        <v>0</v>
      </c>
      <c r="N286" s="27">
        <f>SUMIFS('FY15 DataDump'!$E$2:$E$5000, 'FY15 DataDump'!$C$2:$C$5000, 'FY15 Individual Analysis'!$A286, 'FY15 DataDump'!$H$2:$H$5000, N$2)</f>
        <v>0</v>
      </c>
      <c r="O286" s="27">
        <f>SUMIFS('FY15 DataDump'!$E$2:$E$5000, 'FY15 DataDump'!$C$2:$C$5000, 'FY15 Individual Analysis'!$A286, 'FY15 DataDump'!$H$2:$H$5000, O$2)</f>
        <v>0</v>
      </c>
      <c r="P286" s="27">
        <f t="shared" si="89"/>
        <v>27</v>
      </c>
      <c r="Q286" s="108">
        <f t="shared" si="76"/>
        <v>1.4014762216201066E-4</v>
      </c>
      <c r="S286" s="20">
        <f t="shared" si="77"/>
        <v>21.599999999999998</v>
      </c>
      <c r="T286" s="21">
        <f t="shared" si="78"/>
        <v>10.799999999999999</v>
      </c>
      <c r="U286" s="21">
        <f t="shared" si="79"/>
        <v>0</v>
      </c>
      <c r="V286" s="21">
        <f t="shared" si="80"/>
        <v>0</v>
      </c>
      <c r="W286" s="21">
        <f t="shared" si="81"/>
        <v>0</v>
      </c>
      <c r="X286" s="21">
        <f t="shared" si="82"/>
        <v>0</v>
      </c>
      <c r="Y286" s="21">
        <f t="shared" si="83"/>
        <v>0</v>
      </c>
      <c r="Z286" s="21">
        <f t="shared" si="84"/>
        <v>0</v>
      </c>
      <c r="AA286" s="21">
        <f t="shared" si="85"/>
        <v>0</v>
      </c>
      <c r="AB286" s="21">
        <f t="shared" si="86"/>
        <v>0</v>
      </c>
      <c r="AC286" s="21">
        <f t="shared" si="87"/>
        <v>0</v>
      </c>
      <c r="AD286" s="24">
        <f t="shared" si="88"/>
        <v>0</v>
      </c>
      <c r="AF286" s="15">
        <f t="shared" si="75"/>
        <v>32.4</v>
      </c>
    </row>
    <row r="287" spans="1:32" x14ac:dyDescent="0.25">
      <c r="A287" s="75">
        <v>94049</v>
      </c>
      <c r="B287" s="75" t="str">
        <f>INDEX('FY15 DataDump'!$A$2:$H$5000, MATCH('FY15 Individual Analysis'!A287, 'FY15 DataDump'!$C$2:$C$5000, 0), MATCH('FY15 DataDump'!$B$1, 'FY15 DataDump'!$A$1:$H$1))</f>
        <v>BOXED GOODS</v>
      </c>
      <c r="C287" s="75" t="str">
        <f>INDEX('FY15 DataDump'!$A$2:$H$5000, MATCH('FY15 Individual Analysis'!A287, 'FY15 DataDump'!$C$2:$C$5000, 0), MATCH('FY15 DataDump'!$D$1, 'FY15 DataDump'!$A$1:$H$1))</f>
        <v>CLIF BAR CHOC PEANUT</v>
      </c>
      <c r="D287" s="27">
        <f>SUMIFS('FY15 DataDump'!$E$2:$E$5000, 'FY15 DataDump'!$C$2:$C$5000, 'FY15 Individual Analysis'!$A287, 'FY15 DataDump'!$H$2:$H$5000, D$2)</f>
        <v>0</v>
      </c>
      <c r="E287" s="27">
        <f>SUMIFS('FY15 DataDump'!$E$2:$E$5000, 'FY15 DataDump'!$C$2:$C$5000, 'FY15 Individual Analysis'!$A287, 'FY15 DataDump'!$H$2:$H$5000, E$2)</f>
        <v>0</v>
      </c>
      <c r="F287" s="27">
        <f>SUMIFS('FY15 DataDump'!$E$2:$E$5000, 'FY15 DataDump'!$C$2:$C$5000, 'FY15 Individual Analysis'!$A287, 'FY15 DataDump'!$H$2:$H$5000, F$2)</f>
        <v>0</v>
      </c>
      <c r="G287" s="27">
        <f>SUMIFS('FY15 DataDump'!$E$2:$E$5000, 'FY15 DataDump'!$C$2:$C$5000, 'FY15 Individual Analysis'!$A287, 'FY15 DataDump'!$H$2:$H$5000, G$2)</f>
        <v>0</v>
      </c>
      <c r="H287" s="27">
        <f>SUMIFS('FY15 DataDump'!$E$2:$E$5000, 'FY15 DataDump'!$C$2:$C$5000, 'FY15 Individual Analysis'!$A287, 'FY15 DataDump'!$H$2:$H$5000, H$2)</f>
        <v>0</v>
      </c>
      <c r="I287" s="27">
        <f>SUMIFS('FY15 DataDump'!$E$2:$E$5000, 'FY15 DataDump'!$C$2:$C$5000, 'FY15 Individual Analysis'!$A287, 'FY15 DataDump'!$H$2:$H$5000, I$2)</f>
        <v>0</v>
      </c>
      <c r="J287" s="27">
        <f>SUMIFS('FY15 DataDump'!$E$2:$E$5000, 'FY15 DataDump'!$C$2:$C$5000, 'FY15 Individual Analysis'!$A287, 'FY15 DataDump'!$H$2:$H$5000, J$2)</f>
        <v>0</v>
      </c>
      <c r="K287" s="27">
        <f>SUMIFS('FY15 DataDump'!$E$2:$E$5000, 'FY15 DataDump'!$C$2:$C$5000, 'FY15 Individual Analysis'!$A287, 'FY15 DataDump'!$H$2:$H$5000, K$2)</f>
        <v>0</v>
      </c>
      <c r="L287" s="27">
        <f>SUMIFS('FY15 DataDump'!$E$2:$E$5000, 'FY15 DataDump'!$C$2:$C$5000, 'FY15 Individual Analysis'!$A287, 'FY15 DataDump'!$H$2:$H$5000, L$2)</f>
        <v>0</v>
      </c>
      <c r="M287" s="27">
        <f>SUMIFS('FY15 DataDump'!$E$2:$E$5000, 'FY15 DataDump'!$C$2:$C$5000, 'FY15 Individual Analysis'!$A287, 'FY15 DataDump'!$H$2:$H$5000, M$2)</f>
        <v>0</v>
      </c>
      <c r="N287" s="27">
        <f>SUMIFS('FY15 DataDump'!$E$2:$E$5000, 'FY15 DataDump'!$C$2:$C$5000, 'FY15 Individual Analysis'!$A287, 'FY15 DataDump'!$H$2:$H$5000, N$2)</f>
        <v>0</v>
      </c>
      <c r="O287" s="27">
        <f>SUMIFS('FY15 DataDump'!$E$2:$E$5000, 'FY15 DataDump'!$C$2:$C$5000, 'FY15 Individual Analysis'!$A287, 'FY15 DataDump'!$H$2:$H$5000, O$2)</f>
        <v>9</v>
      </c>
      <c r="P287" s="27">
        <f t="shared" si="89"/>
        <v>9</v>
      </c>
      <c r="Q287" s="108">
        <f t="shared" si="76"/>
        <v>4.6715874054003548E-5</v>
      </c>
      <c r="S287" s="20">
        <f t="shared" si="77"/>
        <v>0</v>
      </c>
      <c r="T287" s="21">
        <f t="shared" si="78"/>
        <v>0</v>
      </c>
      <c r="U287" s="21">
        <f t="shared" si="79"/>
        <v>0</v>
      </c>
      <c r="V287" s="21">
        <f t="shared" si="80"/>
        <v>0</v>
      </c>
      <c r="W287" s="21">
        <f t="shared" si="81"/>
        <v>0</v>
      </c>
      <c r="X287" s="21">
        <f t="shared" si="82"/>
        <v>0</v>
      </c>
      <c r="Y287" s="21">
        <f t="shared" si="83"/>
        <v>0</v>
      </c>
      <c r="Z287" s="21">
        <f t="shared" si="84"/>
        <v>0</v>
      </c>
      <c r="AA287" s="21">
        <f t="shared" si="85"/>
        <v>0</v>
      </c>
      <c r="AB287" s="21">
        <f t="shared" si="86"/>
        <v>0</v>
      </c>
      <c r="AC287" s="21">
        <f t="shared" si="87"/>
        <v>0</v>
      </c>
      <c r="AD287" s="24">
        <f t="shared" si="88"/>
        <v>10.8</v>
      </c>
      <c r="AF287" s="15">
        <f t="shared" si="75"/>
        <v>10.8</v>
      </c>
    </row>
    <row r="288" spans="1:32" x14ac:dyDescent="0.25">
      <c r="A288" s="75">
        <v>95049</v>
      </c>
      <c r="B288" s="75" t="str">
        <f>INDEX('FY15 DataDump'!$A$2:$H$5000, MATCH('FY15 Individual Analysis'!A288, 'FY15 DataDump'!$C$2:$C$5000, 0), MATCH('FY15 DataDump'!$B$1, 'FY15 DataDump'!$A$1:$H$1))</f>
        <v>DRINKS</v>
      </c>
      <c r="C288" s="75" t="str">
        <f>INDEX('FY15 DataDump'!$A$2:$H$5000, MATCH('FY15 Individual Analysis'!A288, 'FY15 DataDump'!$C$2:$C$5000, 0), MATCH('FY15 DataDump'!$D$1, 'FY15 DataDump'!$A$1:$H$1))</f>
        <v>ODWALLA D SUPER PROTEIN</v>
      </c>
      <c r="D288" s="27">
        <f>SUMIFS('FY15 DataDump'!$E$2:$E$5000, 'FY15 DataDump'!$C$2:$C$5000, 'FY15 Individual Analysis'!$A288, 'FY15 DataDump'!$H$2:$H$5000, D$2)</f>
        <v>5</v>
      </c>
      <c r="E288" s="27">
        <f>SUMIFS('FY15 DataDump'!$E$2:$E$5000, 'FY15 DataDump'!$C$2:$C$5000, 'FY15 Individual Analysis'!$A288, 'FY15 DataDump'!$H$2:$H$5000, E$2)</f>
        <v>7</v>
      </c>
      <c r="F288" s="27">
        <f>SUMIFS('FY15 DataDump'!$E$2:$E$5000, 'FY15 DataDump'!$C$2:$C$5000, 'FY15 Individual Analysis'!$A288, 'FY15 DataDump'!$H$2:$H$5000, F$2)</f>
        <v>0</v>
      </c>
      <c r="G288" s="27">
        <f>SUMIFS('FY15 DataDump'!$E$2:$E$5000, 'FY15 DataDump'!$C$2:$C$5000, 'FY15 Individual Analysis'!$A288, 'FY15 DataDump'!$H$2:$H$5000, G$2)</f>
        <v>0</v>
      </c>
      <c r="H288" s="27">
        <f>SUMIFS('FY15 DataDump'!$E$2:$E$5000, 'FY15 DataDump'!$C$2:$C$5000, 'FY15 Individual Analysis'!$A288, 'FY15 DataDump'!$H$2:$H$5000, H$2)</f>
        <v>0</v>
      </c>
      <c r="I288" s="27">
        <f>SUMIFS('FY15 DataDump'!$E$2:$E$5000, 'FY15 DataDump'!$C$2:$C$5000, 'FY15 Individual Analysis'!$A288, 'FY15 DataDump'!$H$2:$H$5000, I$2)</f>
        <v>0</v>
      </c>
      <c r="J288" s="27">
        <f>SUMIFS('FY15 DataDump'!$E$2:$E$5000, 'FY15 DataDump'!$C$2:$C$5000, 'FY15 Individual Analysis'!$A288, 'FY15 DataDump'!$H$2:$H$5000, J$2)</f>
        <v>0</v>
      </c>
      <c r="K288" s="27">
        <f>SUMIFS('FY15 DataDump'!$E$2:$E$5000, 'FY15 DataDump'!$C$2:$C$5000, 'FY15 Individual Analysis'!$A288, 'FY15 DataDump'!$H$2:$H$5000, K$2)</f>
        <v>0</v>
      </c>
      <c r="L288" s="27">
        <f>SUMIFS('FY15 DataDump'!$E$2:$E$5000, 'FY15 DataDump'!$C$2:$C$5000, 'FY15 Individual Analysis'!$A288, 'FY15 DataDump'!$H$2:$H$5000, L$2)</f>
        <v>0</v>
      </c>
      <c r="M288" s="27">
        <f>SUMIFS('FY15 DataDump'!$E$2:$E$5000, 'FY15 DataDump'!$C$2:$C$5000, 'FY15 Individual Analysis'!$A288, 'FY15 DataDump'!$H$2:$H$5000, M$2)</f>
        <v>0</v>
      </c>
      <c r="N288" s="27">
        <f>SUMIFS('FY15 DataDump'!$E$2:$E$5000, 'FY15 DataDump'!$C$2:$C$5000, 'FY15 Individual Analysis'!$A288, 'FY15 DataDump'!$H$2:$H$5000, N$2)</f>
        <v>0</v>
      </c>
      <c r="O288" s="27">
        <f>SUMIFS('FY15 DataDump'!$E$2:$E$5000, 'FY15 DataDump'!$C$2:$C$5000, 'FY15 Individual Analysis'!$A288, 'FY15 DataDump'!$H$2:$H$5000, O$2)</f>
        <v>0</v>
      </c>
      <c r="P288" s="27">
        <f t="shared" si="89"/>
        <v>12</v>
      </c>
      <c r="Q288" s="108">
        <f t="shared" si="76"/>
        <v>6.228783207200473E-5</v>
      </c>
      <c r="S288" s="20">
        <f t="shared" si="77"/>
        <v>6</v>
      </c>
      <c r="T288" s="21">
        <f t="shared" si="78"/>
        <v>8.4</v>
      </c>
      <c r="U288" s="21">
        <f t="shared" si="79"/>
        <v>0</v>
      </c>
      <c r="V288" s="21">
        <f t="shared" si="80"/>
        <v>0</v>
      </c>
      <c r="W288" s="21">
        <f t="shared" si="81"/>
        <v>0</v>
      </c>
      <c r="X288" s="21">
        <f t="shared" si="82"/>
        <v>0</v>
      </c>
      <c r="Y288" s="21">
        <f t="shared" si="83"/>
        <v>0</v>
      </c>
      <c r="Z288" s="21">
        <f t="shared" si="84"/>
        <v>0</v>
      </c>
      <c r="AA288" s="21">
        <f t="shared" si="85"/>
        <v>0</v>
      </c>
      <c r="AB288" s="21">
        <f t="shared" si="86"/>
        <v>0</v>
      </c>
      <c r="AC288" s="21">
        <f t="shared" si="87"/>
        <v>0</v>
      </c>
      <c r="AD288" s="24">
        <f t="shared" si="88"/>
        <v>0</v>
      </c>
      <c r="AF288" s="15">
        <f t="shared" si="75"/>
        <v>14.4</v>
      </c>
    </row>
    <row r="289" spans="1:32" x14ac:dyDescent="0.25">
      <c r="A289" s="75">
        <v>95589</v>
      </c>
      <c r="B289" s="75" t="str">
        <f>INDEX('FY15 DataDump'!$A$2:$H$5000, MATCH('FY15 Individual Analysis'!A289, 'FY15 DataDump'!$C$2:$C$5000, 0), MATCH('FY15 DataDump'!$B$1, 'FY15 DataDump'!$A$1:$H$1))</f>
        <v>SWEETS</v>
      </c>
      <c r="C289" s="75" t="str">
        <f>INDEX('FY15 DataDump'!$A$2:$H$5000, MATCH('FY15 Individual Analysis'!A289, 'FY15 DataDump'!$C$2:$C$5000, 0), MATCH('FY15 DataDump'!$D$1, 'FY15 DataDump'!$A$1:$H$1))</f>
        <v>5 GUM RAIN</v>
      </c>
      <c r="D289" s="27">
        <f>SUMIFS('FY15 DataDump'!$E$2:$E$5000, 'FY15 DataDump'!$C$2:$C$5000, 'FY15 Individual Analysis'!$A289, 'FY15 DataDump'!$H$2:$H$5000, D$2)</f>
        <v>30</v>
      </c>
      <c r="E289" s="27">
        <f>SUMIFS('FY15 DataDump'!$E$2:$E$5000, 'FY15 DataDump'!$C$2:$C$5000, 'FY15 Individual Analysis'!$A289, 'FY15 DataDump'!$H$2:$H$5000, E$2)</f>
        <v>22</v>
      </c>
      <c r="F289" s="27">
        <f>SUMIFS('FY15 DataDump'!$E$2:$E$5000, 'FY15 DataDump'!$C$2:$C$5000, 'FY15 Individual Analysis'!$A289, 'FY15 DataDump'!$H$2:$H$5000, F$2)</f>
        <v>44</v>
      </c>
      <c r="G289" s="27">
        <f>SUMIFS('FY15 DataDump'!$E$2:$E$5000, 'FY15 DataDump'!$C$2:$C$5000, 'FY15 Individual Analysis'!$A289, 'FY15 DataDump'!$H$2:$H$5000, G$2)</f>
        <v>120</v>
      </c>
      <c r="H289" s="27">
        <f>SUMIFS('FY15 DataDump'!$E$2:$E$5000, 'FY15 DataDump'!$C$2:$C$5000, 'FY15 Individual Analysis'!$A289, 'FY15 DataDump'!$H$2:$H$5000, H$2)</f>
        <v>64</v>
      </c>
      <c r="I289" s="27">
        <f>SUMIFS('FY15 DataDump'!$E$2:$E$5000, 'FY15 DataDump'!$C$2:$C$5000, 'FY15 Individual Analysis'!$A289, 'FY15 DataDump'!$H$2:$H$5000, I$2)</f>
        <v>31</v>
      </c>
      <c r="J289" s="27">
        <f>SUMIFS('FY15 DataDump'!$E$2:$E$5000, 'FY15 DataDump'!$C$2:$C$5000, 'FY15 Individual Analysis'!$A289, 'FY15 DataDump'!$H$2:$H$5000, J$2)</f>
        <v>88</v>
      </c>
      <c r="K289" s="27">
        <f>SUMIFS('FY15 DataDump'!$E$2:$E$5000, 'FY15 DataDump'!$C$2:$C$5000, 'FY15 Individual Analysis'!$A289, 'FY15 DataDump'!$H$2:$H$5000, K$2)</f>
        <v>94</v>
      </c>
      <c r="L289" s="27">
        <f>SUMIFS('FY15 DataDump'!$E$2:$E$5000, 'FY15 DataDump'!$C$2:$C$5000, 'FY15 Individual Analysis'!$A289, 'FY15 DataDump'!$H$2:$H$5000, L$2)</f>
        <v>72</v>
      </c>
      <c r="M289" s="27">
        <f>SUMIFS('FY15 DataDump'!$E$2:$E$5000, 'FY15 DataDump'!$C$2:$C$5000, 'FY15 Individual Analysis'!$A289, 'FY15 DataDump'!$H$2:$H$5000, M$2)</f>
        <v>88</v>
      </c>
      <c r="N289" s="27">
        <f>SUMIFS('FY15 DataDump'!$E$2:$E$5000, 'FY15 DataDump'!$C$2:$C$5000, 'FY15 Individual Analysis'!$A289, 'FY15 DataDump'!$H$2:$H$5000, N$2)</f>
        <v>100</v>
      </c>
      <c r="O289" s="27">
        <f>SUMIFS('FY15 DataDump'!$E$2:$E$5000, 'FY15 DataDump'!$C$2:$C$5000, 'FY15 Individual Analysis'!$A289, 'FY15 DataDump'!$H$2:$H$5000, O$2)</f>
        <v>51</v>
      </c>
      <c r="P289" s="27">
        <f t="shared" si="89"/>
        <v>804</v>
      </c>
      <c r="Q289" s="108">
        <f t="shared" si="76"/>
        <v>4.173284748824317E-3</v>
      </c>
      <c r="S289" s="20">
        <f t="shared" si="77"/>
        <v>35.999999999999993</v>
      </c>
      <c r="T289" s="21">
        <f t="shared" si="78"/>
        <v>26.4</v>
      </c>
      <c r="U289" s="21">
        <f t="shared" si="79"/>
        <v>52.8</v>
      </c>
      <c r="V289" s="21">
        <f t="shared" si="80"/>
        <v>143.99999999999997</v>
      </c>
      <c r="W289" s="21">
        <f t="shared" si="81"/>
        <v>76.8</v>
      </c>
      <c r="X289" s="21">
        <f t="shared" si="82"/>
        <v>37.199999999999996</v>
      </c>
      <c r="Y289" s="21">
        <f t="shared" si="83"/>
        <v>105.6</v>
      </c>
      <c r="Z289" s="21">
        <f t="shared" si="84"/>
        <v>112.79999999999998</v>
      </c>
      <c r="AA289" s="21">
        <f t="shared" si="85"/>
        <v>86.399999999999991</v>
      </c>
      <c r="AB289" s="21">
        <f t="shared" si="86"/>
        <v>105.6</v>
      </c>
      <c r="AC289" s="21">
        <f t="shared" si="87"/>
        <v>120</v>
      </c>
      <c r="AD289" s="24">
        <f t="shared" si="88"/>
        <v>61.2</v>
      </c>
      <c r="AF289" s="15">
        <f t="shared" si="75"/>
        <v>964.8</v>
      </c>
    </row>
    <row r="290" spans="1:32" x14ac:dyDescent="0.25">
      <c r="A290" s="75">
        <v>98568</v>
      </c>
      <c r="B290" s="75" t="str">
        <f>INDEX('FY15 DataDump'!$A$2:$H$5000, MATCH('FY15 Individual Analysis'!A290, 'FY15 DataDump'!$C$2:$C$5000, 0), MATCH('FY15 DataDump'!$B$1, 'FY15 DataDump'!$A$1:$H$1))</f>
        <v>DRINKS</v>
      </c>
      <c r="C290" s="75" t="str">
        <f>INDEX('FY15 DataDump'!$A$2:$H$5000, MATCH('FY15 Individual Analysis'!A290, 'FY15 DataDump'!$C$2:$C$5000, 0), MATCH('FY15 DataDump'!$D$1, 'FY15 DataDump'!$A$1:$H$1))</f>
        <v>ODWALLA D STRAWB PROTEIN</v>
      </c>
      <c r="D290" s="27">
        <f>SUMIFS('FY15 DataDump'!$E$2:$E$5000, 'FY15 DataDump'!$C$2:$C$5000, 'FY15 Individual Analysis'!$A290, 'FY15 DataDump'!$H$2:$H$5000, D$2)</f>
        <v>6</v>
      </c>
      <c r="E290" s="27">
        <f>SUMIFS('FY15 DataDump'!$E$2:$E$5000, 'FY15 DataDump'!$C$2:$C$5000, 'FY15 Individual Analysis'!$A290, 'FY15 DataDump'!$H$2:$H$5000, E$2)</f>
        <v>3</v>
      </c>
      <c r="F290" s="27">
        <f>SUMIFS('FY15 DataDump'!$E$2:$E$5000, 'FY15 DataDump'!$C$2:$C$5000, 'FY15 Individual Analysis'!$A290, 'FY15 DataDump'!$H$2:$H$5000, F$2)</f>
        <v>2</v>
      </c>
      <c r="G290" s="27">
        <f>SUMIFS('FY15 DataDump'!$E$2:$E$5000, 'FY15 DataDump'!$C$2:$C$5000, 'FY15 Individual Analysis'!$A290, 'FY15 DataDump'!$H$2:$H$5000, G$2)</f>
        <v>0</v>
      </c>
      <c r="H290" s="27">
        <f>SUMIFS('FY15 DataDump'!$E$2:$E$5000, 'FY15 DataDump'!$C$2:$C$5000, 'FY15 Individual Analysis'!$A290, 'FY15 DataDump'!$H$2:$H$5000, H$2)</f>
        <v>0</v>
      </c>
      <c r="I290" s="27">
        <f>SUMIFS('FY15 DataDump'!$E$2:$E$5000, 'FY15 DataDump'!$C$2:$C$5000, 'FY15 Individual Analysis'!$A290, 'FY15 DataDump'!$H$2:$H$5000, I$2)</f>
        <v>0</v>
      </c>
      <c r="J290" s="27">
        <f>SUMIFS('FY15 DataDump'!$E$2:$E$5000, 'FY15 DataDump'!$C$2:$C$5000, 'FY15 Individual Analysis'!$A290, 'FY15 DataDump'!$H$2:$H$5000, J$2)</f>
        <v>0</v>
      </c>
      <c r="K290" s="27">
        <f>SUMIFS('FY15 DataDump'!$E$2:$E$5000, 'FY15 DataDump'!$C$2:$C$5000, 'FY15 Individual Analysis'!$A290, 'FY15 DataDump'!$H$2:$H$5000, K$2)</f>
        <v>0</v>
      </c>
      <c r="L290" s="27">
        <f>SUMIFS('FY15 DataDump'!$E$2:$E$5000, 'FY15 DataDump'!$C$2:$C$5000, 'FY15 Individual Analysis'!$A290, 'FY15 DataDump'!$H$2:$H$5000, L$2)</f>
        <v>0</v>
      </c>
      <c r="M290" s="27">
        <f>SUMIFS('FY15 DataDump'!$E$2:$E$5000, 'FY15 DataDump'!$C$2:$C$5000, 'FY15 Individual Analysis'!$A290, 'FY15 DataDump'!$H$2:$H$5000, M$2)</f>
        <v>0</v>
      </c>
      <c r="N290" s="27">
        <f>SUMIFS('FY15 DataDump'!$E$2:$E$5000, 'FY15 DataDump'!$C$2:$C$5000, 'FY15 Individual Analysis'!$A290, 'FY15 DataDump'!$H$2:$H$5000, N$2)</f>
        <v>0</v>
      </c>
      <c r="O290" s="27">
        <f>SUMIFS('FY15 DataDump'!$E$2:$E$5000, 'FY15 DataDump'!$C$2:$C$5000, 'FY15 Individual Analysis'!$A290, 'FY15 DataDump'!$H$2:$H$5000, O$2)</f>
        <v>0</v>
      </c>
      <c r="P290" s="27">
        <f t="shared" si="89"/>
        <v>11</v>
      </c>
      <c r="Q290" s="108">
        <f t="shared" si="76"/>
        <v>5.7097179399337669E-5</v>
      </c>
      <c r="S290" s="20">
        <f t="shared" si="77"/>
        <v>7.1999999999999993</v>
      </c>
      <c r="T290" s="21">
        <f t="shared" si="78"/>
        <v>3.5999999999999996</v>
      </c>
      <c r="U290" s="21">
        <f t="shared" si="79"/>
        <v>2.4</v>
      </c>
      <c r="V290" s="21">
        <f t="shared" si="80"/>
        <v>0</v>
      </c>
      <c r="W290" s="21">
        <f t="shared" si="81"/>
        <v>0</v>
      </c>
      <c r="X290" s="21">
        <f t="shared" si="82"/>
        <v>0</v>
      </c>
      <c r="Y290" s="21">
        <f t="shared" si="83"/>
        <v>0</v>
      </c>
      <c r="Z290" s="21">
        <f t="shared" si="84"/>
        <v>0</v>
      </c>
      <c r="AA290" s="21">
        <f t="shared" si="85"/>
        <v>0</v>
      </c>
      <c r="AB290" s="21">
        <f t="shared" si="86"/>
        <v>0</v>
      </c>
      <c r="AC290" s="21">
        <f t="shared" si="87"/>
        <v>0</v>
      </c>
      <c r="AD290" s="24">
        <f t="shared" si="88"/>
        <v>0</v>
      </c>
      <c r="AF290" s="15">
        <f t="shared" si="75"/>
        <v>13.2</v>
      </c>
    </row>
    <row r="291" spans="1:32" x14ac:dyDescent="0.25">
      <c r="A291" s="75">
        <v>103001</v>
      </c>
      <c r="B291" s="75" t="str">
        <f>INDEX('FY15 DataDump'!$A$2:$H$5000, MATCH('FY15 Individual Analysis'!A291, 'FY15 DataDump'!$C$2:$C$5000, 0), MATCH('FY15 DataDump'!$B$1, 'FY15 DataDump'!$A$1:$H$1))</f>
        <v>SPECIAL SANDWICH</v>
      </c>
      <c r="C291" s="75" t="str">
        <f>INDEX('FY15 DataDump'!$A$2:$H$5000, MATCH('FY15 Individual Analysis'!A291, 'FY15 DataDump'!$C$2:$C$5000, 0), MATCH('FY15 DataDump'!$D$1, 'FY15 DataDump'!$A$1:$H$1))</f>
        <v>Molly Hero Sandwich</v>
      </c>
      <c r="D291" s="27">
        <f>SUMIFS('FY15 DataDump'!$E$2:$E$5000, 'FY15 DataDump'!$C$2:$C$5000, 'FY15 Individual Analysis'!$A291, 'FY15 DataDump'!$H$2:$H$5000, D$2)</f>
        <v>16</v>
      </c>
      <c r="E291" s="27">
        <f>SUMIFS('FY15 DataDump'!$E$2:$E$5000, 'FY15 DataDump'!$C$2:$C$5000, 'FY15 Individual Analysis'!$A291, 'FY15 DataDump'!$H$2:$H$5000, E$2)</f>
        <v>10</v>
      </c>
      <c r="F291" s="27">
        <f>SUMIFS('FY15 DataDump'!$E$2:$E$5000, 'FY15 DataDump'!$C$2:$C$5000, 'FY15 Individual Analysis'!$A291, 'FY15 DataDump'!$H$2:$H$5000, F$2)</f>
        <v>18</v>
      </c>
      <c r="G291" s="27">
        <f>SUMIFS('FY15 DataDump'!$E$2:$E$5000, 'FY15 DataDump'!$C$2:$C$5000, 'FY15 Individual Analysis'!$A291, 'FY15 DataDump'!$H$2:$H$5000, G$2)</f>
        <v>34</v>
      </c>
      <c r="H291" s="27">
        <f>SUMIFS('FY15 DataDump'!$E$2:$E$5000, 'FY15 DataDump'!$C$2:$C$5000, 'FY15 Individual Analysis'!$A291, 'FY15 DataDump'!$H$2:$H$5000, H$2)</f>
        <v>27</v>
      </c>
      <c r="I291" s="27">
        <f>SUMIFS('FY15 DataDump'!$E$2:$E$5000, 'FY15 DataDump'!$C$2:$C$5000, 'FY15 Individual Analysis'!$A291, 'FY15 DataDump'!$H$2:$H$5000, I$2)</f>
        <v>19</v>
      </c>
      <c r="J291" s="27">
        <f>SUMIFS('FY15 DataDump'!$E$2:$E$5000, 'FY15 DataDump'!$C$2:$C$5000, 'FY15 Individual Analysis'!$A291, 'FY15 DataDump'!$H$2:$H$5000, J$2)</f>
        <v>24</v>
      </c>
      <c r="K291" s="27">
        <f>SUMIFS('FY15 DataDump'!$E$2:$E$5000, 'FY15 DataDump'!$C$2:$C$5000, 'FY15 Individual Analysis'!$A291, 'FY15 DataDump'!$H$2:$H$5000, K$2)</f>
        <v>39</v>
      </c>
      <c r="L291" s="27">
        <f>SUMIFS('FY15 DataDump'!$E$2:$E$5000, 'FY15 DataDump'!$C$2:$C$5000, 'FY15 Individual Analysis'!$A291, 'FY15 DataDump'!$H$2:$H$5000, L$2)</f>
        <v>40</v>
      </c>
      <c r="M291" s="27">
        <f>SUMIFS('FY15 DataDump'!$E$2:$E$5000, 'FY15 DataDump'!$C$2:$C$5000, 'FY15 Individual Analysis'!$A291, 'FY15 DataDump'!$H$2:$H$5000, M$2)</f>
        <v>45</v>
      </c>
      <c r="N291" s="27">
        <f>SUMIFS('FY15 DataDump'!$E$2:$E$5000, 'FY15 DataDump'!$C$2:$C$5000, 'FY15 Individual Analysis'!$A291, 'FY15 DataDump'!$H$2:$H$5000, N$2)</f>
        <v>51</v>
      </c>
      <c r="O291" s="27">
        <f>SUMIFS('FY15 DataDump'!$E$2:$E$5000, 'FY15 DataDump'!$C$2:$C$5000, 'FY15 Individual Analysis'!$A291, 'FY15 DataDump'!$H$2:$H$5000, O$2)</f>
        <v>32</v>
      </c>
      <c r="P291" s="27">
        <f t="shared" si="89"/>
        <v>355</v>
      </c>
      <c r="Q291" s="108">
        <f t="shared" si="76"/>
        <v>1.8426816987968068E-3</v>
      </c>
      <c r="S291" s="20">
        <f t="shared" si="77"/>
        <v>19.2</v>
      </c>
      <c r="T291" s="21">
        <f t="shared" si="78"/>
        <v>12</v>
      </c>
      <c r="U291" s="21">
        <f t="shared" si="79"/>
        <v>21.6</v>
      </c>
      <c r="V291" s="21">
        <f t="shared" si="80"/>
        <v>40.799999999999997</v>
      </c>
      <c r="W291" s="21">
        <f t="shared" si="81"/>
        <v>32.4</v>
      </c>
      <c r="X291" s="21">
        <f t="shared" si="82"/>
        <v>22.8</v>
      </c>
      <c r="Y291" s="21">
        <f t="shared" si="83"/>
        <v>28.799999999999997</v>
      </c>
      <c r="Z291" s="21">
        <f t="shared" si="84"/>
        <v>46.800000000000004</v>
      </c>
      <c r="AA291" s="21">
        <f t="shared" si="85"/>
        <v>48</v>
      </c>
      <c r="AB291" s="21">
        <f t="shared" si="86"/>
        <v>54</v>
      </c>
      <c r="AC291" s="21">
        <f t="shared" si="87"/>
        <v>61.2</v>
      </c>
      <c r="AD291" s="24">
        <f t="shared" si="88"/>
        <v>38.4</v>
      </c>
      <c r="AF291" s="15">
        <f t="shared" si="75"/>
        <v>426</v>
      </c>
    </row>
    <row r="292" spans="1:32" x14ac:dyDescent="0.25">
      <c r="A292" s="75">
        <v>103041</v>
      </c>
      <c r="B292" s="75" t="str">
        <f>INDEX('FY15 DataDump'!$A$2:$H$5000, MATCH('FY15 Individual Analysis'!A292, 'FY15 DataDump'!$C$2:$C$5000, 0), MATCH('FY15 DataDump'!$B$1, 'FY15 DataDump'!$A$1:$H$1))</f>
        <v>ESPRESSO</v>
      </c>
      <c r="C292" s="75" t="str">
        <f>INDEX('FY15 DataDump'!$A$2:$H$5000, MATCH('FY15 Individual Analysis'!A292, 'FY15 DataDump'!$C$2:$C$5000, 0), MATCH('FY15 DataDump'!$D$1, 'FY15 DataDump'!$A$1:$H$1))</f>
        <v>Peppermint Mocha S</v>
      </c>
      <c r="D292" s="27">
        <f>SUMIFS('FY15 DataDump'!$E$2:$E$5000, 'FY15 DataDump'!$C$2:$C$5000, 'FY15 Individual Analysis'!$A292, 'FY15 DataDump'!$H$2:$H$5000, D$2)</f>
        <v>0</v>
      </c>
      <c r="E292" s="27">
        <f>SUMIFS('FY15 DataDump'!$E$2:$E$5000, 'FY15 DataDump'!$C$2:$C$5000, 'FY15 Individual Analysis'!$A292, 'FY15 DataDump'!$H$2:$H$5000, E$2)</f>
        <v>0</v>
      </c>
      <c r="F292" s="27">
        <f>SUMIFS('FY15 DataDump'!$E$2:$E$5000, 'FY15 DataDump'!$C$2:$C$5000, 'FY15 Individual Analysis'!$A292, 'FY15 DataDump'!$H$2:$H$5000, F$2)</f>
        <v>0</v>
      </c>
      <c r="G292" s="27">
        <f>SUMIFS('FY15 DataDump'!$E$2:$E$5000, 'FY15 DataDump'!$C$2:$C$5000, 'FY15 Individual Analysis'!$A292, 'FY15 DataDump'!$H$2:$H$5000, G$2)</f>
        <v>0</v>
      </c>
      <c r="H292" s="27">
        <f>SUMIFS('FY15 DataDump'!$E$2:$E$5000, 'FY15 DataDump'!$C$2:$C$5000, 'FY15 Individual Analysis'!$A292, 'FY15 DataDump'!$H$2:$H$5000, H$2)</f>
        <v>2</v>
      </c>
      <c r="I292" s="27">
        <f>SUMIFS('FY15 DataDump'!$E$2:$E$5000, 'FY15 DataDump'!$C$2:$C$5000, 'FY15 Individual Analysis'!$A292, 'FY15 DataDump'!$H$2:$H$5000, I$2)</f>
        <v>3</v>
      </c>
      <c r="J292" s="27">
        <f>SUMIFS('FY15 DataDump'!$E$2:$E$5000, 'FY15 DataDump'!$C$2:$C$5000, 'FY15 Individual Analysis'!$A292, 'FY15 DataDump'!$H$2:$H$5000, J$2)</f>
        <v>1</v>
      </c>
      <c r="K292" s="27">
        <f>SUMIFS('FY15 DataDump'!$E$2:$E$5000, 'FY15 DataDump'!$C$2:$C$5000, 'FY15 Individual Analysis'!$A292, 'FY15 DataDump'!$H$2:$H$5000, K$2)</f>
        <v>0</v>
      </c>
      <c r="L292" s="27">
        <f>SUMIFS('FY15 DataDump'!$E$2:$E$5000, 'FY15 DataDump'!$C$2:$C$5000, 'FY15 Individual Analysis'!$A292, 'FY15 DataDump'!$H$2:$H$5000, L$2)</f>
        <v>0</v>
      </c>
      <c r="M292" s="27">
        <f>SUMIFS('FY15 DataDump'!$E$2:$E$5000, 'FY15 DataDump'!$C$2:$C$5000, 'FY15 Individual Analysis'!$A292, 'FY15 DataDump'!$H$2:$H$5000, M$2)</f>
        <v>0</v>
      </c>
      <c r="N292" s="27">
        <f>SUMIFS('FY15 DataDump'!$E$2:$E$5000, 'FY15 DataDump'!$C$2:$C$5000, 'FY15 Individual Analysis'!$A292, 'FY15 DataDump'!$H$2:$H$5000, N$2)</f>
        <v>0</v>
      </c>
      <c r="O292" s="27">
        <f>SUMIFS('FY15 DataDump'!$E$2:$E$5000, 'FY15 DataDump'!$C$2:$C$5000, 'FY15 Individual Analysis'!$A292, 'FY15 DataDump'!$H$2:$H$5000, O$2)</f>
        <v>0</v>
      </c>
      <c r="P292" s="27">
        <f t="shared" si="89"/>
        <v>6</v>
      </c>
      <c r="Q292" s="108">
        <f t="shared" si="76"/>
        <v>3.1143916036002365E-5</v>
      </c>
      <c r="S292" s="20">
        <f t="shared" si="77"/>
        <v>0</v>
      </c>
      <c r="T292" s="21">
        <f t="shared" si="78"/>
        <v>0</v>
      </c>
      <c r="U292" s="21">
        <f t="shared" si="79"/>
        <v>0</v>
      </c>
      <c r="V292" s="21">
        <f t="shared" si="80"/>
        <v>0</v>
      </c>
      <c r="W292" s="21">
        <f t="shared" si="81"/>
        <v>2.4</v>
      </c>
      <c r="X292" s="21">
        <f t="shared" si="82"/>
        <v>3.6</v>
      </c>
      <c r="Y292" s="21">
        <f t="shared" si="83"/>
        <v>1.2</v>
      </c>
      <c r="Z292" s="21">
        <f t="shared" si="84"/>
        <v>0</v>
      </c>
      <c r="AA292" s="21">
        <f t="shared" si="85"/>
        <v>0</v>
      </c>
      <c r="AB292" s="21">
        <f t="shared" si="86"/>
        <v>0</v>
      </c>
      <c r="AC292" s="21">
        <f t="shared" si="87"/>
        <v>0</v>
      </c>
      <c r="AD292" s="24">
        <f t="shared" si="88"/>
        <v>0</v>
      </c>
      <c r="AF292" s="15">
        <f t="shared" si="75"/>
        <v>7.2</v>
      </c>
    </row>
    <row r="293" spans="1:32" x14ac:dyDescent="0.25">
      <c r="A293" s="75">
        <v>103051</v>
      </c>
      <c r="B293" s="75" t="str">
        <f>INDEX('FY15 DataDump'!$A$2:$H$5000, MATCH('FY15 Individual Analysis'!A293, 'FY15 DataDump'!$C$2:$C$5000, 0), MATCH('FY15 DataDump'!$B$1, 'FY15 DataDump'!$A$1:$H$1))</f>
        <v>ESPRESSO</v>
      </c>
      <c r="C293" s="75" t="str">
        <f>INDEX('FY15 DataDump'!$A$2:$H$5000, MATCH('FY15 Individual Analysis'!A293, 'FY15 DataDump'!$C$2:$C$5000, 0), MATCH('FY15 DataDump'!$D$1, 'FY15 DataDump'!$A$1:$H$1))</f>
        <v>Peppermint Mocha M</v>
      </c>
      <c r="D293" s="27">
        <f>SUMIFS('FY15 DataDump'!$E$2:$E$5000, 'FY15 DataDump'!$C$2:$C$5000, 'FY15 Individual Analysis'!$A293, 'FY15 DataDump'!$H$2:$H$5000, D$2)</f>
        <v>0</v>
      </c>
      <c r="E293" s="27">
        <f>SUMIFS('FY15 DataDump'!$E$2:$E$5000, 'FY15 DataDump'!$C$2:$C$5000, 'FY15 Individual Analysis'!$A293, 'FY15 DataDump'!$H$2:$H$5000, E$2)</f>
        <v>0</v>
      </c>
      <c r="F293" s="27">
        <f>SUMIFS('FY15 DataDump'!$E$2:$E$5000, 'FY15 DataDump'!$C$2:$C$5000, 'FY15 Individual Analysis'!$A293, 'FY15 DataDump'!$H$2:$H$5000, F$2)</f>
        <v>0</v>
      </c>
      <c r="G293" s="27">
        <f>SUMIFS('FY15 DataDump'!$E$2:$E$5000, 'FY15 DataDump'!$C$2:$C$5000, 'FY15 Individual Analysis'!$A293, 'FY15 DataDump'!$H$2:$H$5000, G$2)</f>
        <v>1</v>
      </c>
      <c r="H293" s="27">
        <f>SUMIFS('FY15 DataDump'!$E$2:$E$5000, 'FY15 DataDump'!$C$2:$C$5000, 'FY15 Individual Analysis'!$A293, 'FY15 DataDump'!$H$2:$H$5000, H$2)</f>
        <v>2</v>
      </c>
      <c r="I293" s="27">
        <f>SUMIFS('FY15 DataDump'!$E$2:$E$5000, 'FY15 DataDump'!$C$2:$C$5000, 'FY15 Individual Analysis'!$A293, 'FY15 DataDump'!$H$2:$H$5000, I$2)</f>
        <v>7</v>
      </c>
      <c r="J293" s="27">
        <f>SUMIFS('FY15 DataDump'!$E$2:$E$5000, 'FY15 DataDump'!$C$2:$C$5000, 'FY15 Individual Analysis'!$A293, 'FY15 DataDump'!$H$2:$H$5000, J$2)</f>
        <v>2</v>
      </c>
      <c r="K293" s="27">
        <f>SUMIFS('FY15 DataDump'!$E$2:$E$5000, 'FY15 DataDump'!$C$2:$C$5000, 'FY15 Individual Analysis'!$A293, 'FY15 DataDump'!$H$2:$H$5000, K$2)</f>
        <v>1</v>
      </c>
      <c r="L293" s="27">
        <f>SUMIFS('FY15 DataDump'!$E$2:$E$5000, 'FY15 DataDump'!$C$2:$C$5000, 'FY15 Individual Analysis'!$A293, 'FY15 DataDump'!$H$2:$H$5000, L$2)</f>
        <v>0</v>
      </c>
      <c r="M293" s="27">
        <f>SUMIFS('FY15 DataDump'!$E$2:$E$5000, 'FY15 DataDump'!$C$2:$C$5000, 'FY15 Individual Analysis'!$A293, 'FY15 DataDump'!$H$2:$H$5000, M$2)</f>
        <v>1</v>
      </c>
      <c r="N293" s="27">
        <f>SUMIFS('FY15 DataDump'!$E$2:$E$5000, 'FY15 DataDump'!$C$2:$C$5000, 'FY15 Individual Analysis'!$A293, 'FY15 DataDump'!$H$2:$H$5000, N$2)</f>
        <v>0</v>
      </c>
      <c r="O293" s="27">
        <f>SUMIFS('FY15 DataDump'!$E$2:$E$5000, 'FY15 DataDump'!$C$2:$C$5000, 'FY15 Individual Analysis'!$A293, 'FY15 DataDump'!$H$2:$H$5000, O$2)</f>
        <v>0</v>
      </c>
      <c r="P293" s="27">
        <f t="shared" si="89"/>
        <v>14</v>
      </c>
      <c r="Q293" s="108">
        <f t="shared" si="76"/>
        <v>7.2669137417338852E-5</v>
      </c>
      <c r="S293" s="20">
        <f t="shared" si="77"/>
        <v>0</v>
      </c>
      <c r="T293" s="21">
        <f t="shared" si="78"/>
        <v>0</v>
      </c>
      <c r="U293" s="21">
        <f t="shared" si="79"/>
        <v>0</v>
      </c>
      <c r="V293" s="21">
        <f t="shared" si="80"/>
        <v>1.2</v>
      </c>
      <c r="W293" s="21">
        <f t="shared" si="81"/>
        <v>2.4</v>
      </c>
      <c r="X293" s="21">
        <f t="shared" si="82"/>
        <v>8.4</v>
      </c>
      <c r="Y293" s="21">
        <f t="shared" si="83"/>
        <v>2.4</v>
      </c>
      <c r="Z293" s="21">
        <f t="shared" si="84"/>
        <v>1.2</v>
      </c>
      <c r="AA293" s="21">
        <f t="shared" si="85"/>
        <v>0</v>
      </c>
      <c r="AB293" s="21">
        <f t="shared" si="86"/>
        <v>1.2</v>
      </c>
      <c r="AC293" s="21">
        <f t="shared" si="87"/>
        <v>0</v>
      </c>
      <c r="AD293" s="24">
        <f t="shared" si="88"/>
        <v>0</v>
      </c>
      <c r="AF293" s="15">
        <f t="shared" si="75"/>
        <v>16.8</v>
      </c>
    </row>
    <row r="294" spans="1:32" x14ac:dyDescent="0.25">
      <c r="A294" s="75">
        <v>103061</v>
      </c>
      <c r="B294" s="75" t="str">
        <f>INDEX('FY15 DataDump'!$A$2:$H$5000, MATCH('FY15 Individual Analysis'!A294, 'FY15 DataDump'!$C$2:$C$5000, 0), MATCH('FY15 DataDump'!$B$1, 'FY15 DataDump'!$A$1:$H$1))</f>
        <v>ESPRESSO</v>
      </c>
      <c r="C294" s="75" t="str">
        <f>INDEX('FY15 DataDump'!$A$2:$H$5000, MATCH('FY15 Individual Analysis'!A294, 'FY15 DataDump'!$C$2:$C$5000, 0), MATCH('FY15 DataDump'!$D$1, 'FY15 DataDump'!$A$1:$H$1))</f>
        <v>Peppermint Mocha L</v>
      </c>
      <c r="D294" s="27">
        <f>SUMIFS('FY15 DataDump'!$E$2:$E$5000, 'FY15 DataDump'!$C$2:$C$5000, 'FY15 Individual Analysis'!$A294, 'FY15 DataDump'!$H$2:$H$5000, D$2)</f>
        <v>0</v>
      </c>
      <c r="E294" s="27">
        <f>SUMIFS('FY15 DataDump'!$E$2:$E$5000, 'FY15 DataDump'!$C$2:$C$5000, 'FY15 Individual Analysis'!$A294, 'FY15 DataDump'!$H$2:$H$5000, E$2)</f>
        <v>0</v>
      </c>
      <c r="F294" s="27">
        <f>SUMIFS('FY15 DataDump'!$E$2:$E$5000, 'FY15 DataDump'!$C$2:$C$5000, 'FY15 Individual Analysis'!$A294, 'FY15 DataDump'!$H$2:$H$5000, F$2)</f>
        <v>0</v>
      </c>
      <c r="G294" s="27">
        <f>SUMIFS('FY15 DataDump'!$E$2:$E$5000, 'FY15 DataDump'!$C$2:$C$5000, 'FY15 Individual Analysis'!$A294, 'FY15 DataDump'!$H$2:$H$5000, G$2)</f>
        <v>0</v>
      </c>
      <c r="H294" s="27">
        <f>SUMIFS('FY15 DataDump'!$E$2:$E$5000, 'FY15 DataDump'!$C$2:$C$5000, 'FY15 Individual Analysis'!$A294, 'FY15 DataDump'!$H$2:$H$5000, H$2)</f>
        <v>0</v>
      </c>
      <c r="I294" s="27">
        <f>SUMIFS('FY15 DataDump'!$E$2:$E$5000, 'FY15 DataDump'!$C$2:$C$5000, 'FY15 Individual Analysis'!$A294, 'FY15 DataDump'!$H$2:$H$5000, I$2)</f>
        <v>2</v>
      </c>
      <c r="J294" s="27">
        <f>SUMIFS('FY15 DataDump'!$E$2:$E$5000, 'FY15 DataDump'!$C$2:$C$5000, 'FY15 Individual Analysis'!$A294, 'FY15 DataDump'!$H$2:$H$5000, J$2)</f>
        <v>0</v>
      </c>
      <c r="K294" s="27">
        <f>SUMIFS('FY15 DataDump'!$E$2:$E$5000, 'FY15 DataDump'!$C$2:$C$5000, 'FY15 Individual Analysis'!$A294, 'FY15 DataDump'!$H$2:$H$5000, K$2)</f>
        <v>0</v>
      </c>
      <c r="L294" s="27">
        <f>SUMIFS('FY15 DataDump'!$E$2:$E$5000, 'FY15 DataDump'!$C$2:$C$5000, 'FY15 Individual Analysis'!$A294, 'FY15 DataDump'!$H$2:$H$5000, L$2)</f>
        <v>0</v>
      </c>
      <c r="M294" s="27">
        <f>SUMIFS('FY15 DataDump'!$E$2:$E$5000, 'FY15 DataDump'!$C$2:$C$5000, 'FY15 Individual Analysis'!$A294, 'FY15 DataDump'!$H$2:$H$5000, M$2)</f>
        <v>0</v>
      </c>
      <c r="N294" s="27">
        <f>SUMIFS('FY15 DataDump'!$E$2:$E$5000, 'FY15 DataDump'!$C$2:$C$5000, 'FY15 Individual Analysis'!$A294, 'FY15 DataDump'!$H$2:$H$5000, N$2)</f>
        <v>0</v>
      </c>
      <c r="O294" s="27">
        <f>SUMIFS('FY15 DataDump'!$E$2:$E$5000, 'FY15 DataDump'!$C$2:$C$5000, 'FY15 Individual Analysis'!$A294, 'FY15 DataDump'!$H$2:$H$5000, O$2)</f>
        <v>0</v>
      </c>
      <c r="P294" s="27">
        <f t="shared" si="89"/>
        <v>2</v>
      </c>
      <c r="Q294" s="108">
        <f t="shared" si="76"/>
        <v>1.0381305345334122E-5</v>
      </c>
      <c r="S294" s="20">
        <f t="shared" si="77"/>
        <v>0</v>
      </c>
      <c r="T294" s="21">
        <f t="shared" si="78"/>
        <v>0</v>
      </c>
      <c r="U294" s="21">
        <f t="shared" si="79"/>
        <v>0</v>
      </c>
      <c r="V294" s="21">
        <f t="shared" si="80"/>
        <v>0</v>
      </c>
      <c r="W294" s="21">
        <f t="shared" si="81"/>
        <v>0</v>
      </c>
      <c r="X294" s="21">
        <f t="shared" si="82"/>
        <v>2.4</v>
      </c>
      <c r="Y294" s="21">
        <f t="shared" si="83"/>
        <v>0</v>
      </c>
      <c r="Z294" s="21">
        <f t="shared" si="84"/>
        <v>0</v>
      </c>
      <c r="AA294" s="21">
        <f t="shared" si="85"/>
        <v>0</v>
      </c>
      <c r="AB294" s="21">
        <f t="shared" si="86"/>
        <v>0</v>
      </c>
      <c r="AC294" s="21">
        <f t="shared" si="87"/>
        <v>0</v>
      </c>
      <c r="AD294" s="24">
        <f t="shared" si="88"/>
        <v>0</v>
      </c>
      <c r="AF294" s="15">
        <f t="shared" si="75"/>
        <v>2.4</v>
      </c>
    </row>
    <row r="295" spans="1:32" x14ac:dyDescent="0.25">
      <c r="A295" s="75">
        <v>103500</v>
      </c>
      <c r="B295" s="75" t="str">
        <f>INDEX('FY15 DataDump'!$A$2:$H$5000, MATCH('FY15 Individual Analysis'!A295, 'FY15 DataDump'!$C$2:$C$5000, 0), MATCH('FY15 DataDump'!$B$1, 'FY15 DataDump'!$A$1:$H$1))</f>
        <v>HOT MEALS</v>
      </c>
      <c r="C295" s="75" t="str">
        <f>INDEX('FY15 DataDump'!$A$2:$H$5000, MATCH('FY15 Individual Analysis'!A295, 'FY15 DataDump'!$C$2:$C$5000, 0), MATCH('FY15 DataDump'!$D$1, 'FY15 DataDump'!$A$1:$H$1))</f>
        <v>BB 1/2 Dog Plain</v>
      </c>
      <c r="D295" s="27">
        <f>SUMIFS('FY15 DataDump'!$E$2:$E$5000, 'FY15 DataDump'!$C$2:$C$5000, 'FY15 Individual Analysis'!$A295, 'FY15 DataDump'!$H$2:$H$5000, D$2)</f>
        <v>45</v>
      </c>
      <c r="E295" s="27">
        <f>SUMIFS('FY15 DataDump'!$E$2:$E$5000, 'FY15 DataDump'!$C$2:$C$5000, 'FY15 Individual Analysis'!$A295, 'FY15 DataDump'!$H$2:$H$5000, E$2)</f>
        <v>34</v>
      </c>
      <c r="F295" s="27">
        <f>SUMIFS('FY15 DataDump'!$E$2:$E$5000, 'FY15 DataDump'!$C$2:$C$5000, 'FY15 Individual Analysis'!$A295, 'FY15 DataDump'!$H$2:$H$5000, F$2)</f>
        <v>100</v>
      </c>
      <c r="G295" s="27">
        <f>SUMIFS('FY15 DataDump'!$E$2:$E$5000, 'FY15 DataDump'!$C$2:$C$5000, 'FY15 Individual Analysis'!$A295, 'FY15 DataDump'!$H$2:$H$5000, G$2)</f>
        <v>235</v>
      </c>
      <c r="H295" s="27">
        <f>SUMIFS('FY15 DataDump'!$E$2:$E$5000, 'FY15 DataDump'!$C$2:$C$5000, 'FY15 Individual Analysis'!$A295, 'FY15 DataDump'!$H$2:$H$5000, H$2)</f>
        <v>265</v>
      </c>
      <c r="I295" s="27">
        <f>SUMIFS('FY15 DataDump'!$E$2:$E$5000, 'FY15 DataDump'!$C$2:$C$5000, 'FY15 Individual Analysis'!$A295, 'FY15 DataDump'!$H$2:$H$5000, I$2)</f>
        <v>157</v>
      </c>
      <c r="J295" s="27">
        <f>SUMIFS('FY15 DataDump'!$E$2:$E$5000, 'FY15 DataDump'!$C$2:$C$5000, 'FY15 Individual Analysis'!$A295, 'FY15 DataDump'!$H$2:$H$5000, J$2)</f>
        <v>279</v>
      </c>
      <c r="K295" s="27">
        <f>SUMIFS('FY15 DataDump'!$E$2:$E$5000, 'FY15 DataDump'!$C$2:$C$5000, 'FY15 Individual Analysis'!$A295, 'FY15 DataDump'!$H$2:$H$5000, K$2)</f>
        <v>273</v>
      </c>
      <c r="L295" s="27">
        <f>SUMIFS('FY15 DataDump'!$E$2:$E$5000, 'FY15 DataDump'!$C$2:$C$5000, 'FY15 Individual Analysis'!$A295, 'FY15 DataDump'!$H$2:$H$5000, L$2)</f>
        <v>246</v>
      </c>
      <c r="M295" s="27">
        <f>SUMIFS('FY15 DataDump'!$E$2:$E$5000, 'FY15 DataDump'!$C$2:$C$5000, 'FY15 Individual Analysis'!$A295, 'FY15 DataDump'!$H$2:$H$5000, M$2)</f>
        <v>304</v>
      </c>
      <c r="N295" s="27">
        <f>SUMIFS('FY15 DataDump'!$E$2:$E$5000, 'FY15 DataDump'!$C$2:$C$5000, 'FY15 Individual Analysis'!$A295, 'FY15 DataDump'!$H$2:$H$5000, N$2)</f>
        <v>283</v>
      </c>
      <c r="O295" s="27">
        <f>SUMIFS('FY15 DataDump'!$E$2:$E$5000, 'FY15 DataDump'!$C$2:$C$5000, 'FY15 Individual Analysis'!$A295, 'FY15 DataDump'!$H$2:$H$5000, O$2)</f>
        <v>191</v>
      </c>
      <c r="P295" s="27">
        <f t="shared" si="89"/>
        <v>2412</v>
      </c>
      <c r="Q295" s="108">
        <f t="shared" si="76"/>
        <v>1.2519854246472952E-2</v>
      </c>
      <c r="S295" s="20">
        <f t="shared" si="77"/>
        <v>54</v>
      </c>
      <c r="T295" s="21">
        <f t="shared" si="78"/>
        <v>40.800000000000004</v>
      </c>
      <c r="U295" s="21">
        <f t="shared" si="79"/>
        <v>120</v>
      </c>
      <c r="V295" s="21">
        <f t="shared" si="80"/>
        <v>282</v>
      </c>
      <c r="W295" s="21">
        <f t="shared" si="81"/>
        <v>318</v>
      </c>
      <c r="X295" s="21">
        <f t="shared" si="82"/>
        <v>188.4</v>
      </c>
      <c r="Y295" s="21">
        <f t="shared" si="83"/>
        <v>334.8</v>
      </c>
      <c r="Z295" s="21">
        <f t="shared" si="84"/>
        <v>327.60000000000002</v>
      </c>
      <c r="AA295" s="21">
        <f t="shared" si="85"/>
        <v>295.2</v>
      </c>
      <c r="AB295" s="21">
        <f t="shared" si="86"/>
        <v>364.8</v>
      </c>
      <c r="AC295" s="21">
        <f t="shared" si="87"/>
        <v>339.59999999999997</v>
      </c>
      <c r="AD295" s="24">
        <f t="shared" si="88"/>
        <v>229.20000000000002</v>
      </c>
      <c r="AF295" s="15">
        <f t="shared" si="75"/>
        <v>2894.4</v>
      </c>
    </row>
    <row r="296" spans="1:32" x14ac:dyDescent="0.25">
      <c r="A296" s="75">
        <v>103501</v>
      </c>
      <c r="B296" s="75" t="str">
        <f>INDEX('FY15 DataDump'!$A$2:$H$5000, MATCH('FY15 Individual Analysis'!A296, 'FY15 DataDump'!$C$2:$C$5000, 0), MATCH('FY15 DataDump'!$B$1, 'FY15 DataDump'!$A$1:$H$1))</f>
        <v>HOT MEALS</v>
      </c>
      <c r="C296" s="75" t="str">
        <f>INDEX('FY15 DataDump'!$A$2:$H$5000, MATCH('FY15 Individual Analysis'!A296, 'FY15 DataDump'!$C$2:$C$5000, 0), MATCH('FY15 DataDump'!$D$1, 'FY15 DataDump'!$A$1:$H$1))</f>
        <v>BB 1/2 Dog Jalapeno</v>
      </c>
      <c r="D296" s="27">
        <f>SUMIFS('FY15 DataDump'!$E$2:$E$5000, 'FY15 DataDump'!$C$2:$C$5000, 'FY15 Individual Analysis'!$A296, 'FY15 DataDump'!$H$2:$H$5000, D$2)</f>
        <v>39</v>
      </c>
      <c r="E296" s="27">
        <f>SUMIFS('FY15 DataDump'!$E$2:$E$5000, 'FY15 DataDump'!$C$2:$C$5000, 'FY15 Individual Analysis'!$A296, 'FY15 DataDump'!$H$2:$H$5000, E$2)</f>
        <v>33</v>
      </c>
      <c r="F296" s="27">
        <f>SUMIFS('FY15 DataDump'!$E$2:$E$5000, 'FY15 DataDump'!$C$2:$C$5000, 'FY15 Individual Analysis'!$A296, 'FY15 DataDump'!$H$2:$H$5000, F$2)</f>
        <v>56</v>
      </c>
      <c r="G296" s="27">
        <f>SUMIFS('FY15 DataDump'!$E$2:$E$5000, 'FY15 DataDump'!$C$2:$C$5000, 'FY15 Individual Analysis'!$A296, 'FY15 DataDump'!$H$2:$H$5000, G$2)</f>
        <v>128</v>
      </c>
      <c r="H296" s="27">
        <f>SUMIFS('FY15 DataDump'!$E$2:$E$5000, 'FY15 DataDump'!$C$2:$C$5000, 'FY15 Individual Analysis'!$A296, 'FY15 DataDump'!$H$2:$H$5000, H$2)</f>
        <v>0</v>
      </c>
      <c r="I296" s="27">
        <f>SUMIFS('FY15 DataDump'!$E$2:$E$5000, 'FY15 DataDump'!$C$2:$C$5000, 'FY15 Individual Analysis'!$A296, 'FY15 DataDump'!$H$2:$H$5000, I$2)</f>
        <v>0</v>
      </c>
      <c r="J296" s="27">
        <f>SUMIFS('FY15 DataDump'!$E$2:$E$5000, 'FY15 DataDump'!$C$2:$C$5000, 'FY15 Individual Analysis'!$A296, 'FY15 DataDump'!$H$2:$H$5000, J$2)</f>
        <v>0</v>
      </c>
      <c r="K296" s="27">
        <f>SUMIFS('FY15 DataDump'!$E$2:$E$5000, 'FY15 DataDump'!$C$2:$C$5000, 'FY15 Individual Analysis'!$A296, 'FY15 DataDump'!$H$2:$H$5000, K$2)</f>
        <v>0</v>
      </c>
      <c r="L296" s="27">
        <f>SUMIFS('FY15 DataDump'!$E$2:$E$5000, 'FY15 DataDump'!$C$2:$C$5000, 'FY15 Individual Analysis'!$A296, 'FY15 DataDump'!$H$2:$H$5000, L$2)</f>
        <v>0</v>
      </c>
      <c r="M296" s="27">
        <f>SUMIFS('FY15 DataDump'!$E$2:$E$5000, 'FY15 DataDump'!$C$2:$C$5000, 'FY15 Individual Analysis'!$A296, 'FY15 DataDump'!$H$2:$H$5000, M$2)</f>
        <v>0</v>
      </c>
      <c r="N296" s="27">
        <f>SUMIFS('FY15 DataDump'!$E$2:$E$5000, 'FY15 DataDump'!$C$2:$C$5000, 'FY15 Individual Analysis'!$A296, 'FY15 DataDump'!$H$2:$H$5000, N$2)</f>
        <v>0</v>
      </c>
      <c r="O296" s="27">
        <f>SUMIFS('FY15 DataDump'!$E$2:$E$5000, 'FY15 DataDump'!$C$2:$C$5000, 'FY15 Individual Analysis'!$A296, 'FY15 DataDump'!$H$2:$H$5000, O$2)</f>
        <v>0</v>
      </c>
      <c r="P296" s="27">
        <f t="shared" si="89"/>
        <v>256</v>
      </c>
      <c r="Q296" s="108">
        <f t="shared" si="76"/>
        <v>1.3288070842027676E-3</v>
      </c>
      <c r="S296" s="20">
        <f t="shared" si="77"/>
        <v>46.8</v>
      </c>
      <c r="T296" s="21">
        <f t="shared" si="78"/>
        <v>39.6</v>
      </c>
      <c r="U296" s="21">
        <f t="shared" si="79"/>
        <v>67.2</v>
      </c>
      <c r="V296" s="21">
        <f t="shared" si="80"/>
        <v>153.6</v>
      </c>
      <c r="W296" s="21">
        <f t="shared" si="81"/>
        <v>0</v>
      </c>
      <c r="X296" s="21">
        <f t="shared" si="82"/>
        <v>0</v>
      </c>
      <c r="Y296" s="21">
        <f t="shared" si="83"/>
        <v>0</v>
      </c>
      <c r="Z296" s="21">
        <f t="shared" si="84"/>
        <v>0</v>
      </c>
      <c r="AA296" s="21">
        <f t="shared" si="85"/>
        <v>0</v>
      </c>
      <c r="AB296" s="21">
        <f t="shared" si="86"/>
        <v>0</v>
      </c>
      <c r="AC296" s="21">
        <f t="shared" si="87"/>
        <v>0</v>
      </c>
      <c r="AD296" s="24">
        <f t="shared" si="88"/>
        <v>0</v>
      </c>
      <c r="AF296" s="15">
        <f t="shared" si="75"/>
        <v>307.2</v>
      </c>
    </row>
    <row r="297" spans="1:32" x14ac:dyDescent="0.25">
      <c r="A297" s="75">
        <v>103505</v>
      </c>
      <c r="B297" s="75" t="str">
        <f>INDEX('FY15 DataDump'!$A$2:$H$5000, MATCH('FY15 Individual Analysis'!A297, 'FY15 DataDump'!$C$2:$C$5000, 0), MATCH('FY15 DataDump'!$B$1, 'FY15 DataDump'!$A$1:$H$1))</f>
        <v>HOT MEALS</v>
      </c>
      <c r="C297" s="75" t="str">
        <f>INDEX('FY15 DataDump'!$A$2:$H$5000, MATCH('FY15 Individual Analysis'!A297, 'FY15 DataDump'!$C$2:$C$5000, 0), MATCH('FY15 DataDump'!$D$1, 'FY15 DataDump'!$A$1:$H$1))</f>
        <v>BB Big dog Plain</v>
      </c>
      <c r="D297" s="27">
        <f>SUMIFS('FY15 DataDump'!$E$2:$E$5000, 'FY15 DataDump'!$C$2:$C$5000, 'FY15 Individual Analysis'!$A297, 'FY15 DataDump'!$H$2:$H$5000, D$2)</f>
        <v>0</v>
      </c>
      <c r="E297" s="27">
        <f>SUMIFS('FY15 DataDump'!$E$2:$E$5000, 'FY15 DataDump'!$C$2:$C$5000, 'FY15 Individual Analysis'!$A297, 'FY15 DataDump'!$H$2:$H$5000, E$2)</f>
        <v>0</v>
      </c>
      <c r="F297" s="27">
        <f>SUMIFS('FY15 DataDump'!$E$2:$E$5000, 'FY15 DataDump'!$C$2:$C$5000, 'FY15 Individual Analysis'!$A297, 'FY15 DataDump'!$H$2:$H$5000, F$2)</f>
        <v>7</v>
      </c>
      <c r="G297" s="27">
        <f>SUMIFS('FY15 DataDump'!$E$2:$E$5000, 'FY15 DataDump'!$C$2:$C$5000, 'FY15 Individual Analysis'!$A297, 'FY15 DataDump'!$H$2:$H$5000, G$2)</f>
        <v>24</v>
      </c>
      <c r="H297" s="27">
        <f>SUMIFS('FY15 DataDump'!$E$2:$E$5000, 'FY15 DataDump'!$C$2:$C$5000, 'FY15 Individual Analysis'!$A297, 'FY15 DataDump'!$H$2:$H$5000, H$2)</f>
        <v>16</v>
      </c>
      <c r="I297" s="27">
        <f>SUMIFS('FY15 DataDump'!$E$2:$E$5000, 'FY15 DataDump'!$C$2:$C$5000, 'FY15 Individual Analysis'!$A297, 'FY15 DataDump'!$H$2:$H$5000, I$2)</f>
        <v>7</v>
      </c>
      <c r="J297" s="27">
        <f>SUMIFS('FY15 DataDump'!$E$2:$E$5000, 'FY15 DataDump'!$C$2:$C$5000, 'FY15 Individual Analysis'!$A297, 'FY15 DataDump'!$H$2:$H$5000, J$2)</f>
        <v>18</v>
      </c>
      <c r="K297" s="27">
        <f>SUMIFS('FY15 DataDump'!$E$2:$E$5000, 'FY15 DataDump'!$C$2:$C$5000, 'FY15 Individual Analysis'!$A297, 'FY15 DataDump'!$H$2:$H$5000, K$2)</f>
        <v>19</v>
      </c>
      <c r="L297" s="27">
        <f>SUMIFS('FY15 DataDump'!$E$2:$E$5000, 'FY15 DataDump'!$C$2:$C$5000, 'FY15 Individual Analysis'!$A297, 'FY15 DataDump'!$H$2:$H$5000, L$2)</f>
        <v>17</v>
      </c>
      <c r="M297" s="27">
        <f>SUMIFS('FY15 DataDump'!$E$2:$E$5000, 'FY15 DataDump'!$C$2:$C$5000, 'FY15 Individual Analysis'!$A297, 'FY15 DataDump'!$H$2:$H$5000, M$2)</f>
        <v>21</v>
      </c>
      <c r="N297" s="27">
        <f>SUMIFS('FY15 DataDump'!$E$2:$E$5000, 'FY15 DataDump'!$C$2:$C$5000, 'FY15 Individual Analysis'!$A297, 'FY15 DataDump'!$H$2:$H$5000, N$2)</f>
        <v>19</v>
      </c>
      <c r="O297" s="27">
        <f>SUMIFS('FY15 DataDump'!$E$2:$E$5000, 'FY15 DataDump'!$C$2:$C$5000, 'FY15 Individual Analysis'!$A297, 'FY15 DataDump'!$H$2:$H$5000, O$2)</f>
        <v>23</v>
      </c>
      <c r="P297" s="27">
        <f t="shared" si="89"/>
        <v>171</v>
      </c>
      <c r="Q297" s="108">
        <f t="shared" si="76"/>
        <v>8.8760160702606745E-4</v>
      </c>
      <c r="S297" s="20">
        <f t="shared" si="77"/>
        <v>0</v>
      </c>
      <c r="T297" s="21">
        <f t="shared" si="78"/>
        <v>0</v>
      </c>
      <c r="U297" s="21">
        <f t="shared" si="79"/>
        <v>8.3999999999999986</v>
      </c>
      <c r="V297" s="21">
        <f t="shared" si="80"/>
        <v>28.799999999999997</v>
      </c>
      <c r="W297" s="21">
        <f t="shared" si="81"/>
        <v>19.2</v>
      </c>
      <c r="X297" s="21">
        <f t="shared" si="82"/>
        <v>8.3999999999999986</v>
      </c>
      <c r="Y297" s="21">
        <f t="shared" si="83"/>
        <v>21.599999999999998</v>
      </c>
      <c r="Z297" s="21">
        <f t="shared" si="84"/>
        <v>22.799999999999997</v>
      </c>
      <c r="AA297" s="21">
        <f t="shared" si="85"/>
        <v>20.399999999999999</v>
      </c>
      <c r="AB297" s="21">
        <f t="shared" si="86"/>
        <v>25.199999999999996</v>
      </c>
      <c r="AC297" s="21">
        <f t="shared" si="87"/>
        <v>22.799999999999997</v>
      </c>
      <c r="AD297" s="24">
        <f t="shared" si="88"/>
        <v>27.599999999999998</v>
      </c>
      <c r="AF297" s="15">
        <f t="shared" si="75"/>
        <v>205.2</v>
      </c>
    </row>
    <row r="298" spans="1:32" x14ac:dyDescent="0.25">
      <c r="A298" s="75">
        <v>583294</v>
      </c>
      <c r="B298" s="75" t="str">
        <f>INDEX('FY15 DataDump'!$A$2:$H$5000, MATCH('FY15 Individual Analysis'!A298, 'FY15 DataDump'!$C$2:$C$5000, 0), MATCH('FY15 DataDump'!$B$1, 'FY15 DataDump'!$A$1:$H$1))</f>
        <v>BOXED GOODS</v>
      </c>
      <c r="C298" s="75" t="str">
        <f>INDEX('FY15 DataDump'!$A$2:$H$5000, MATCH('FY15 Individual Analysis'!A298, 'FY15 DataDump'!$C$2:$C$5000, 0), MATCH('FY15 DataDump'!$D$1, 'FY15 DataDump'!$A$1:$H$1))</f>
        <v>KIND PB DARK CHOC</v>
      </c>
      <c r="D298" s="27">
        <f>SUMIFS('FY15 DataDump'!$E$2:$E$5000, 'FY15 DataDump'!$C$2:$C$5000, 'FY15 Individual Analysis'!$A298, 'FY15 DataDump'!$H$2:$H$5000, D$2)</f>
        <v>8</v>
      </c>
      <c r="E298" s="27">
        <f>SUMIFS('FY15 DataDump'!$E$2:$E$5000, 'FY15 DataDump'!$C$2:$C$5000, 'FY15 Individual Analysis'!$A298, 'FY15 DataDump'!$H$2:$H$5000, E$2)</f>
        <v>15</v>
      </c>
      <c r="F298" s="27">
        <f>SUMIFS('FY15 DataDump'!$E$2:$E$5000, 'FY15 DataDump'!$C$2:$C$5000, 'FY15 Individual Analysis'!$A298, 'FY15 DataDump'!$H$2:$H$5000, F$2)</f>
        <v>21</v>
      </c>
      <c r="G298" s="27">
        <f>SUMIFS('FY15 DataDump'!$E$2:$E$5000, 'FY15 DataDump'!$C$2:$C$5000, 'FY15 Individual Analysis'!$A298, 'FY15 DataDump'!$H$2:$H$5000, G$2)</f>
        <v>40</v>
      </c>
      <c r="H298" s="27">
        <f>SUMIFS('FY15 DataDump'!$E$2:$E$5000, 'FY15 DataDump'!$C$2:$C$5000, 'FY15 Individual Analysis'!$A298, 'FY15 DataDump'!$H$2:$H$5000, H$2)</f>
        <v>36</v>
      </c>
      <c r="I298" s="27">
        <f>SUMIFS('FY15 DataDump'!$E$2:$E$5000, 'FY15 DataDump'!$C$2:$C$5000, 'FY15 Individual Analysis'!$A298, 'FY15 DataDump'!$H$2:$H$5000, I$2)</f>
        <v>21</v>
      </c>
      <c r="J298" s="27">
        <f>SUMIFS('FY15 DataDump'!$E$2:$E$5000, 'FY15 DataDump'!$C$2:$C$5000, 'FY15 Individual Analysis'!$A298, 'FY15 DataDump'!$H$2:$H$5000, J$2)</f>
        <v>11</v>
      </c>
      <c r="K298" s="27">
        <f>SUMIFS('FY15 DataDump'!$E$2:$E$5000, 'FY15 DataDump'!$C$2:$C$5000, 'FY15 Individual Analysis'!$A298, 'FY15 DataDump'!$H$2:$H$5000, K$2)</f>
        <v>38</v>
      </c>
      <c r="L298" s="27">
        <f>SUMIFS('FY15 DataDump'!$E$2:$E$5000, 'FY15 DataDump'!$C$2:$C$5000, 'FY15 Individual Analysis'!$A298, 'FY15 DataDump'!$H$2:$H$5000, L$2)</f>
        <v>26</v>
      </c>
      <c r="M298" s="27">
        <f>SUMIFS('FY15 DataDump'!$E$2:$E$5000, 'FY15 DataDump'!$C$2:$C$5000, 'FY15 Individual Analysis'!$A298, 'FY15 DataDump'!$H$2:$H$5000, M$2)</f>
        <v>30</v>
      </c>
      <c r="N298" s="27">
        <f>SUMIFS('FY15 DataDump'!$E$2:$E$5000, 'FY15 DataDump'!$C$2:$C$5000, 'FY15 Individual Analysis'!$A298, 'FY15 DataDump'!$H$2:$H$5000, N$2)</f>
        <v>25</v>
      </c>
      <c r="O298" s="27">
        <f>SUMIFS('FY15 DataDump'!$E$2:$E$5000, 'FY15 DataDump'!$C$2:$C$5000, 'FY15 Individual Analysis'!$A298, 'FY15 DataDump'!$H$2:$H$5000, O$2)</f>
        <v>29</v>
      </c>
      <c r="P298" s="27">
        <f t="shared" si="89"/>
        <v>300</v>
      </c>
      <c r="Q298" s="108">
        <f t="shared" si="76"/>
        <v>1.5571958018001184E-3</v>
      </c>
      <c r="S298" s="20">
        <f t="shared" si="77"/>
        <v>9.6000000000000014</v>
      </c>
      <c r="T298" s="21">
        <f t="shared" si="78"/>
        <v>18</v>
      </c>
      <c r="U298" s="21">
        <f t="shared" si="79"/>
        <v>25.200000000000003</v>
      </c>
      <c r="V298" s="21">
        <f t="shared" si="80"/>
        <v>48</v>
      </c>
      <c r="W298" s="21">
        <f t="shared" si="81"/>
        <v>43.199999999999996</v>
      </c>
      <c r="X298" s="21">
        <f t="shared" si="82"/>
        <v>25.200000000000003</v>
      </c>
      <c r="Y298" s="21">
        <f t="shared" si="83"/>
        <v>13.2</v>
      </c>
      <c r="Z298" s="21">
        <f t="shared" si="84"/>
        <v>45.6</v>
      </c>
      <c r="AA298" s="21">
        <f t="shared" si="85"/>
        <v>31.200000000000003</v>
      </c>
      <c r="AB298" s="21">
        <f t="shared" si="86"/>
        <v>36</v>
      </c>
      <c r="AC298" s="21">
        <f t="shared" si="87"/>
        <v>30</v>
      </c>
      <c r="AD298" s="24">
        <f t="shared" si="88"/>
        <v>34.799999999999997</v>
      </c>
      <c r="AF298" s="15">
        <f t="shared" si="75"/>
        <v>360</v>
      </c>
    </row>
    <row r="299" spans="1:32" x14ac:dyDescent="0.25">
      <c r="A299" s="75">
        <v>659003</v>
      </c>
      <c r="B299" s="75" t="str">
        <f>INDEX('FY15 DataDump'!$A$2:$H$5000, MATCH('FY15 Individual Analysis'!A299, 'FY15 DataDump'!$C$2:$C$5000, 0), MATCH('FY15 DataDump'!$B$1, 'FY15 DataDump'!$A$1:$H$1))</f>
        <v>BAKED GOODS</v>
      </c>
      <c r="C299" s="75" t="str">
        <f>INDEX('FY15 DataDump'!$A$2:$H$5000, MATCH('FY15 Individual Analysis'!A299, 'FY15 DataDump'!$C$2:$C$5000, 0), MATCH('FY15 DataDump'!$D$1, 'FY15 DataDump'!$A$1:$H$1))</f>
        <v>Flying Apron Brownie</v>
      </c>
      <c r="D299" s="27">
        <f>SUMIFS('FY15 DataDump'!$E$2:$E$5000, 'FY15 DataDump'!$C$2:$C$5000, 'FY15 Individual Analysis'!$A299, 'FY15 DataDump'!$H$2:$H$5000, D$2)</f>
        <v>20</v>
      </c>
      <c r="E299" s="27">
        <f>SUMIFS('FY15 DataDump'!$E$2:$E$5000, 'FY15 DataDump'!$C$2:$C$5000, 'FY15 Individual Analysis'!$A299, 'FY15 DataDump'!$H$2:$H$5000, E$2)</f>
        <v>11</v>
      </c>
      <c r="F299" s="27">
        <f>SUMIFS('FY15 DataDump'!$E$2:$E$5000, 'FY15 DataDump'!$C$2:$C$5000, 'FY15 Individual Analysis'!$A299, 'FY15 DataDump'!$H$2:$H$5000, F$2)</f>
        <v>12</v>
      </c>
      <c r="G299" s="27">
        <f>SUMIFS('FY15 DataDump'!$E$2:$E$5000, 'FY15 DataDump'!$C$2:$C$5000, 'FY15 Individual Analysis'!$A299, 'FY15 DataDump'!$H$2:$H$5000, G$2)</f>
        <v>42</v>
      </c>
      <c r="H299" s="27">
        <f>SUMIFS('FY15 DataDump'!$E$2:$E$5000, 'FY15 DataDump'!$C$2:$C$5000, 'FY15 Individual Analysis'!$A299, 'FY15 DataDump'!$H$2:$H$5000, H$2)</f>
        <v>31</v>
      </c>
      <c r="I299" s="27">
        <f>SUMIFS('FY15 DataDump'!$E$2:$E$5000, 'FY15 DataDump'!$C$2:$C$5000, 'FY15 Individual Analysis'!$A299, 'FY15 DataDump'!$H$2:$H$5000, I$2)</f>
        <v>12</v>
      </c>
      <c r="J299" s="27">
        <f>SUMIFS('FY15 DataDump'!$E$2:$E$5000, 'FY15 DataDump'!$C$2:$C$5000, 'FY15 Individual Analysis'!$A299, 'FY15 DataDump'!$H$2:$H$5000, J$2)</f>
        <v>38</v>
      </c>
      <c r="K299" s="27">
        <f>SUMIFS('FY15 DataDump'!$E$2:$E$5000, 'FY15 DataDump'!$C$2:$C$5000, 'FY15 Individual Analysis'!$A299, 'FY15 DataDump'!$H$2:$H$5000, K$2)</f>
        <v>30</v>
      </c>
      <c r="L299" s="27">
        <f>SUMIFS('FY15 DataDump'!$E$2:$E$5000, 'FY15 DataDump'!$C$2:$C$5000, 'FY15 Individual Analysis'!$A299, 'FY15 DataDump'!$H$2:$H$5000, L$2)</f>
        <v>36</v>
      </c>
      <c r="M299" s="27">
        <f>SUMIFS('FY15 DataDump'!$E$2:$E$5000, 'FY15 DataDump'!$C$2:$C$5000, 'FY15 Individual Analysis'!$A299, 'FY15 DataDump'!$H$2:$H$5000, M$2)</f>
        <v>29</v>
      </c>
      <c r="N299" s="27">
        <f>SUMIFS('FY15 DataDump'!$E$2:$E$5000, 'FY15 DataDump'!$C$2:$C$5000, 'FY15 Individual Analysis'!$A299, 'FY15 DataDump'!$H$2:$H$5000, N$2)</f>
        <v>32</v>
      </c>
      <c r="O299" s="27">
        <f>SUMIFS('FY15 DataDump'!$E$2:$E$5000, 'FY15 DataDump'!$C$2:$C$5000, 'FY15 Individual Analysis'!$A299, 'FY15 DataDump'!$H$2:$H$5000, O$2)</f>
        <v>28</v>
      </c>
      <c r="P299" s="27">
        <f t="shared" si="89"/>
        <v>321</v>
      </c>
      <c r="Q299" s="108">
        <f t="shared" si="76"/>
        <v>1.6661995079261267E-3</v>
      </c>
      <c r="S299" s="20">
        <f t="shared" si="77"/>
        <v>24</v>
      </c>
      <c r="T299" s="21">
        <f t="shared" si="78"/>
        <v>13.2</v>
      </c>
      <c r="U299" s="21">
        <f t="shared" si="79"/>
        <v>14.399999999999999</v>
      </c>
      <c r="V299" s="21">
        <f t="shared" si="80"/>
        <v>50.399999999999991</v>
      </c>
      <c r="W299" s="21">
        <f t="shared" si="81"/>
        <v>37.199999999999996</v>
      </c>
      <c r="X299" s="21">
        <f t="shared" si="82"/>
        <v>14.399999999999999</v>
      </c>
      <c r="Y299" s="21">
        <f t="shared" si="83"/>
        <v>45.6</v>
      </c>
      <c r="Z299" s="21">
        <f t="shared" si="84"/>
        <v>36</v>
      </c>
      <c r="AA299" s="21">
        <f t="shared" si="85"/>
        <v>43.199999999999996</v>
      </c>
      <c r="AB299" s="21">
        <f t="shared" si="86"/>
        <v>34.799999999999997</v>
      </c>
      <c r="AC299" s="21">
        <f t="shared" si="87"/>
        <v>38.4</v>
      </c>
      <c r="AD299" s="24">
        <f t="shared" si="88"/>
        <v>33.599999999999994</v>
      </c>
      <c r="AF299" s="15">
        <f t="shared" si="75"/>
        <v>385.2</v>
      </c>
    </row>
    <row r="300" spans="1:32" x14ac:dyDescent="0.25">
      <c r="A300" s="75">
        <v>659004</v>
      </c>
      <c r="B300" s="75" t="str">
        <f>INDEX('FY15 DataDump'!$A$2:$H$5000, MATCH('FY15 Individual Analysis'!A300, 'FY15 DataDump'!$C$2:$C$5000, 0), MATCH('FY15 DataDump'!$B$1, 'FY15 DataDump'!$A$1:$H$1))</f>
        <v>BAKED GOODS</v>
      </c>
      <c r="C300" s="75" t="str">
        <f>INDEX('FY15 DataDump'!$A$2:$H$5000, MATCH('FY15 Individual Analysis'!A300, 'FY15 DataDump'!$C$2:$C$5000, 0), MATCH('FY15 DataDump'!$D$1, 'FY15 DataDump'!$A$1:$H$1))</f>
        <v>Flying Ap Cho Chip Cookie</v>
      </c>
      <c r="D300" s="27">
        <f>SUMIFS('FY15 DataDump'!$E$2:$E$5000, 'FY15 DataDump'!$C$2:$C$5000, 'FY15 Individual Analysis'!$A300, 'FY15 DataDump'!$H$2:$H$5000, D$2)</f>
        <v>28</v>
      </c>
      <c r="E300" s="27">
        <f>SUMIFS('FY15 DataDump'!$E$2:$E$5000, 'FY15 DataDump'!$C$2:$C$5000, 'FY15 Individual Analysis'!$A300, 'FY15 DataDump'!$H$2:$H$5000, E$2)</f>
        <v>18</v>
      </c>
      <c r="F300" s="27">
        <f>SUMIFS('FY15 DataDump'!$E$2:$E$5000, 'FY15 DataDump'!$C$2:$C$5000, 'FY15 Individual Analysis'!$A300, 'FY15 DataDump'!$H$2:$H$5000, F$2)</f>
        <v>23</v>
      </c>
      <c r="G300" s="27">
        <f>SUMIFS('FY15 DataDump'!$E$2:$E$5000, 'FY15 DataDump'!$C$2:$C$5000, 'FY15 Individual Analysis'!$A300, 'FY15 DataDump'!$H$2:$H$5000, G$2)</f>
        <v>48</v>
      </c>
      <c r="H300" s="27">
        <f>SUMIFS('FY15 DataDump'!$E$2:$E$5000, 'FY15 DataDump'!$C$2:$C$5000, 'FY15 Individual Analysis'!$A300, 'FY15 DataDump'!$H$2:$H$5000, H$2)</f>
        <v>30</v>
      </c>
      <c r="I300" s="27">
        <f>SUMIFS('FY15 DataDump'!$E$2:$E$5000, 'FY15 DataDump'!$C$2:$C$5000, 'FY15 Individual Analysis'!$A300, 'FY15 DataDump'!$H$2:$H$5000, I$2)</f>
        <v>10</v>
      </c>
      <c r="J300" s="27">
        <f>SUMIFS('FY15 DataDump'!$E$2:$E$5000, 'FY15 DataDump'!$C$2:$C$5000, 'FY15 Individual Analysis'!$A300, 'FY15 DataDump'!$H$2:$H$5000, J$2)</f>
        <v>44</v>
      </c>
      <c r="K300" s="27">
        <f>SUMIFS('FY15 DataDump'!$E$2:$E$5000, 'FY15 DataDump'!$C$2:$C$5000, 'FY15 Individual Analysis'!$A300, 'FY15 DataDump'!$H$2:$H$5000, K$2)</f>
        <v>36</v>
      </c>
      <c r="L300" s="27">
        <f>SUMIFS('FY15 DataDump'!$E$2:$E$5000, 'FY15 DataDump'!$C$2:$C$5000, 'FY15 Individual Analysis'!$A300, 'FY15 DataDump'!$H$2:$H$5000, L$2)</f>
        <v>32</v>
      </c>
      <c r="M300" s="27">
        <f>SUMIFS('FY15 DataDump'!$E$2:$E$5000, 'FY15 DataDump'!$C$2:$C$5000, 'FY15 Individual Analysis'!$A300, 'FY15 DataDump'!$H$2:$H$5000, M$2)</f>
        <v>39</v>
      </c>
      <c r="N300" s="27">
        <f>SUMIFS('FY15 DataDump'!$E$2:$E$5000, 'FY15 DataDump'!$C$2:$C$5000, 'FY15 Individual Analysis'!$A300, 'FY15 DataDump'!$H$2:$H$5000, N$2)</f>
        <v>35</v>
      </c>
      <c r="O300" s="27">
        <f>SUMIFS('FY15 DataDump'!$E$2:$E$5000, 'FY15 DataDump'!$C$2:$C$5000, 'FY15 Individual Analysis'!$A300, 'FY15 DataDump'!$H$2:$H$5000, O$2)</f>
        <v>17</v>
      </c>
      <c r="P300" s="27">
        <f t="shared" si="89"/>
        <v>360</v>
      </c>
      <c r="Q300" s="108">
        <f t="shared" si="76"/>
        <v>1.868634962160142E-3</v>
      </c>
      <c r="S300" s="20">
        <f t="shared" si="77"/>
        <v>33.6</v>
      </c>
      <c r="T300" s="21">
        <f t="shared" si="78"/>
        <v>21.6</v>
      </c>
      <c r="U300" s="21">
        <f t="shared" si="79"/>
        <v>27.599999999999998</v>
      </c>
      <c r="V300" s="21">
        <f t="shared" si="80"/>
        <v>57.6</v>
      </c>
      <c r="W300" s="21">
        <f t="shared" si="81"/>
        <v>36</v>
      </c>
      <c r="X300" s="21">
        <f t="shared" si="82"/>
        <v>12</v>
      </c>
      <c r="Y300" s="21">
        <f t="shared" si="83"/>
        <v>52.8</v>
      </c>
      <c r="Z300" s="21">
        <f t="shared" si="84"/>
        <v>43.2</v>
      </c>
      <c r="AA300" s="21">
        <f t="shared" si="85"/>
        <v>38.4</v>
      </c>
      <c r="AB300" s="21">
        <f t="shared" si="86"/>
        <v>46.800000000000004</v>
      </c>
      <c r="AC300" s="21">
        <f t="shared" si="87"/>
        <v>42</v>
      </c>
      <c r="AD300" s="24">
        <f t="shared" si="88"/>
        <v>20.399999999999999</v>
      </c>
      <c r="AF300" s="15">
        <f t="shared" si="75"/>
        <v>432</v>
      </c>
    </row>
    <row r="301" spans="1:32" x14ac:dyDescent="0.25">
      <c r="A301" s="75">
        <v>659006</v>
      </c>
      <c r="B301" s="75" t="str">
        <f>INDEX('FY15 DataDump'!$A$2:$H$5000, MATCH('FY15 Individual Analysis'!A301, 'FY15 DataDump'!$C$2:$C$5000, 0), MATCH('FY15 DataDump'!$B$1, 'FY15 DataDump'!$A$1:$H$1))</f>
        <v>BAKED GOODS</v>
      </c>
      <c r="C301" s="75" t="str">
        <f>INDEX('FY15 DataDump'!$A$2:$H$5000, MATCH('FY15 Individual Analysis'!A301, 'FY15 DataDump'!$C$2:$C$5000, 0), MATCH('FY15 DataDump'!$D$1, 'FY15 DataDump'!$A$1:$H$1))</f>
        <v>Flying Ap Ginger Whl Cook</v>
      </c>
      <c r="D301" s="27">
        <f>SUMIFS('FY15 DataDump'!$E$2:$E$5000, 'FY15 DataDump'!$C$2:$C$5000, 'FY15 Individual Analysis'!$A301, 'FY15 DataDump'!$H$2:$H$5000, D$2)</f>
        <v>4</v>
      </c>
      <c r="E301" s="27">
        <f>SUMIFS('FY15 DataDump'!$E$2:$E$5000, 'FY15 DataDump'!$C$2:$C$5000, 'FY15 Individual Analysis'!$A301, 'FY15 DataDump'!$H$2:$H$5000, E$2)</f>
        <v>8</v>
      </c>
      <c r="F301" s="27">
        <f>SUMIFS('FY15 DataDump'!$E$2:$E$5000, 'FY15 DataDump'!$C$2:$C$5000, 'FY15 Individual Analysis'!$A301, 'FY15 DataDump'!$H$2:$H$5000, F$2)</f>
        <v>7</v>
      </c>
      <c r="G301" s="27">
        <f>SUMIFS('FY15 DataDump'!$E$2:$E$5000, 'FY15 DataDump'!$C$2:$C$5000, 'FY15 Individual Analysis'!$A301, 'FY15 DataDump'!$H$2:$H$5000, G$2)</f>
        <v>40</v>
      </c>
      <c r="H301" s="27">
        <f>SUMIFS('FY15 DataDump'!$E$2:$E$5000, 'FY15 DataDump'!$C$2:$C$5000, 'FY15 Individual Analysis'!$A301, 'FY15 DataDump'!$H$2:$H$5000, H$2)</f>
        <v>22</v>
      </c>
      <c r="I301" s="27">
        <f>SUMIFS('FY15 DataDump'!$E$2:$E$5000, 'FY15 DataDump'!$C$2:$C$5000, 'FY15 Individual Analysis'!$A301, 'FY15 DataDump'!$H$2:$H$5000, I$2)</f>
        <v>14</v>
      </c>
      <c r="J301" s="27">
        <f>SUMIFS('FY15 DataDump'!$E$2:$E$5000, 'FY15 DataDump'!$C$2:$C$5000, 'FY15 Individual Analysis'!$A301, 'FY15 DataDump'!$H$2:$H$5000, J$2)</f>
        <v>12</v>
      </c>
      <c r="K301" s="27">
        <f>SUMIFS('FY15 DataDump'!$E$2:$E$5000, 'FY15 DataDump'!$C$2:$C$5000, 'FY15 Individual Analysis'!$A301, 'FY15 DataDump'!$H$2:$H$5000, K$2)</f>
        <v>27</v>
      </c>
      <c r="L301" s="27">
        <f>SUMIFS('FY15 DataDump'!$E$2:$E$5000, 'FY15 DataDump'!$C$2:$C$5000, 'FY15 Individual Analysis'!$A301, 'FY15 DataDump'!$H$2:$H$5000, L$2)</f>
        <v>21</v>
      </c>
      <c r="M301" s="27">
        <f>SUMIFS('FY15 DataDump'!$E$2:$E$5000, 'FY15 DataDump'!$C$2:$C$5000, 'FY15 Individual Analysis'!$A301, 'FY15 DataDump'!$H$2:$H$5000, M$2)</f>
        <v>28</v>
      </c>
      <c r="N301" s="27">
        <f>SUMIFS('FY15 DataDump'!$E$2:$E$5000, 'FY15 DataDump'!$C$2:$C$5000, 'FY15 Individual Analysis'!$A301, 'FY15 DataDump'!$H$2:$H$5000, N$2)</f>
        <v>27</v>
      </c>
      <c r="O301" s="27">
        <f>SUMIFS('FY15 DataDump'!$E$2:$E$5000, 'FY15 DataDump'!$C$2:$C$5000, 'FY15 Individual Analysis'!$A301, 'FY15 DataDump'!$H$2:$H$5000, O$2)</f>
        <v>14</v>
      </c>
      <c r="P301" s="27">
        <f t="shared" si="89"/>
        <v>224</v>
      </c>
      <c r="Q301" s="108">
        <f t="shared" si="76"/>
        <v>1.1627061986774216E-3</v>
      </c>
      <c r="S301" s="20">
        <f t="shared" si="77"/>
        <v>4.8</v>
      </c>
      <c r="T301" s="21">
        <f t="shared" si="78"/>
        <v>9.6</v>
      </c>
      <c r="U301" s="21">
        <f t="shared" si="79"/>
        <v>8.4</v>
      </c>
      <c r="V301" s="21">
        <f t="shared" si="80"/>
        <v>48</v>
      </c>
      <c r="W301" s="21">
        <f t="shared" si="81"/>
        <v>26.400000000000002</v>
      </c>
      <c r="X301" s="21">
        <f t="shared" si="82"/>
        <v>16.8</v>
      </c>
      <c r="Y301" s="21">
        <f t="shared" si="83"/>
        <v>14.4</v>
      </c>
      <c r="Z301" s="21">
        <f t="shared" si="84"/>
        <v>32.4</v>
      </c>
      <c r="AA301" s="21">
        <f t="shared" si="85"/>
        <v>25.200000000000003</v>
      </c>
      <c r="AB301" s="21">
        <f t="shared" si="86"/>
        <v>33.6</v>
      </c>
      <c r="AC301" s="21">
        <f t="shared" si="87"/>
        <v>32.4</v>
      </c>
      <c r="AD301" s="24">
        <f t="shared" si="88"/>
        <v>16.8</v>
      </c>
      <c r="AF301" s="15">
        <f t="shared" si="75"/>
        <v>268.8</v>
      </c>
    </row>
    <row r="302" spans="1:32" x14ac:dyDescent="0.25">
      <c r="A302" s="75">
        <v>659008</v>
      </c>
      <c r="B302" s="75" t="str">
        <f>INDEX('FY15 DataDump'!$A$2:$H$5000, MATCH('FY15 Individual Analysis'!A302, 'FY15 DataDump'!$C$2:$C$5000, 0), MATCH('FY15 DataDump'!$B$1, 'FY15 DataDump'!$A$1:$H$1))</f>
        <v>BAKED GOODS</v>
      </c>
      <c r="C302" s="75" t="str">
        <f>INDEX('FY15 DataDump'!$A$2:$H$5000, MATCH('FY15 Individual Analysis'!A302, 'FY15 DataDump'!$C$2:$C$5000, 0), MATCH('FY15 DataDump'!$D$1, 'FY15 DataDump'!$A$1:$H$1))</f>
        <v>Flying Apron PB Bar</v>
      </c>
      <c r="D302" s="27">
        <f>SUMIFS('FY15 DataDump'!$E$2:$E$5000, 'FY15 DataDump'!$C$2:$C$5000, 'FY15 Individual Analysis'!$A302, 'FY15 DataDump'!$H$2:$H$5000, D$2)</f>
        <v>33</v>
      </c>
      <c r="E302" s="27">
        <f>SUMIFS('FY15 DataDump'!$E$2:$E$5000, 'FY15 DataDump'!$C$2:$C$5000, 'FY15 Individual Analysis'!$A302, 'FY15 DataDump'!$H$2:$H$5000, E$2)</f>
        <v>30</v>
      </c>
      <c r="F302" s="27">
        <f>SUMIFS('FY15 DataDump'!$E$2:$E$5000, 'FY15 DataDump'!$C$2:$C$5000, 'FY15 Individual Analysis'!$A302, 'FY15 DataDump'!$H$2:$H$5000, F$2)</f>
        <v>31</v>
      </c>
      <c r="G302" s="27">
        <f>SUMIFS('FY15 DataDump'!$E$2:$E$5000, 'FY15 DataDump'!$C$2:$C$5000, 'FY15 Individual Analysis'!$A302, 'FY15 DataDump'!$H$2:$H$5000, G$2)</f>
        <v>47</v>
      </c>
      <c r="H302" s="27">
        <f>SUMIFS('FY15 DataDump'!$E$2:$E$5000, 'FY15 DataDump'!$C$2:$C$5000, 'FY15 Individual Analysis'!$A302, 'FY15 DataDump'!$H$2:$H$5000, H$2)</f>
        <v>28</v>
      </c>
      <c r="I302" s="27">
        <f>SUMIFS('FY15 DataDump'!$E$2:$E$5000, 'FY15 DataDump'!$C$2:$C$5000, 'FY15 Individual Analysis'!$A302, 'FY15 DataDump'!$H$2:$H$5000, I$2)</f>
        <v>28</v>
      </c>
      <c r="J302" s="27">
        <f>SUMIFS('FY15 DataDump'!$E$2:$E$5000, 'FY15 DataDump'!$C$2:$C$5000, 'FY15 Individual Analysis'!$A302, 'FY15 DataDump'!$H$2:$H$5000, J$2)</f>
        <v>53</v>
      </c>
      <c r="K302" s="27">
        <f>SUMIFS('FY15 DataDump'!$E$2:$E$5000, 'FY15 DataDump'!$C$2:$C$5000, 'FY15 Individual Analysis'!$A302, 'FY15 DataDump'!$H$2:$H$5000, K$2)</f>
        <v>48</v>
      </c>
      <c r="L302" s="27">
        <f>SUMIFS('FY15 DataDump'!$E$2:$E$5000, 'FY15 DataDump'!$C$2:$C$5000, 'FY15 Individual Analysis'!$A302, 'FY15 DataDump'!$H$2:$H$5000, L$2)</f>
        <v>53</v>
      </c>
      <c r="M302" s="27">
        <f>SUMIFS('FY15 DataDump'!$E$2:$E$5000, 'FY15 DataDump'!$C$2:$C$5000, 'FY15 Individual Analysis'!$A302, 'FY15 DataDump'!$H$2:$H$5000, M$2)</f>
        <v>56</v>
      </c>
      <c r="N302" s="27">
        <f>SUMIFS('FY15 DataDump'!$E$2:$E$5000, 'FY15 DataDump'!$C$2:$C$5000, 'FY15 Individual Analysis'!$A302, 'FY15 DataDump'!$H$2:$H$5000, N$2)</f>
        <v>54</v>
      </c>
      <c r="O302" s="27">
        <f>SUMIFS('FY15 DataDump'!$E$2:$E$5000, 'FY15 DataDump'!$C$2:$C$5000, 'FY15 Individual Analysis'!$A302, 'FY15 DataDump'!$H$2:$H$5000, O$2)</f>
        <v>53</v>
      </c>
      <c r="P302" s="27">
        <f t="shared" si="89"/>
        <v>514</v>
      </c>
      <c r="Q302" s="108">
        <f t="shared" si="76"/>
        <v>2.6679954737508695E-3</v>
      </c>
      <c r="S302" s="20">
        <f t="shared" si="77"/>
        <v>39.599999999999994</v>
      </c>
      <c r="T302" s="21">
        <f t="shared" si="78"/>
        <v>36</v>
      </c>
      <c r="U302" s="21">
        <f t="shared" si="79"/>
        <v>37.199999999999996</v>
      </c>
      <c r="V302" s="21">
        <f t="shared" si="80"/>
        <v>56.399999999999991</v>
      </c>
      <c r="W302" s="21">
        <f t="shared" si="81"/>
        <v>33.6</v>
      </c>
      <c r="X302" s="21">
        <f t="shared" si="82"/>
        <v>33.6</v>
      </c>
      <c r="Y302" s="21">
        <f t="shared" si="83"/>
        <v>63.599999999999994</v>
      </c>
      <c r="Z302" s="21">
        <f t="shared" si="84"/>
        <v>57.599999999999994</v>
      </c>
      <c r="AA302" s="21">
        <f t="shared" si="85"/>
        <v>63.599999999999994</v>
      </c>
      <c r="AB302" s="21">
        <f t="shared" si="86"/>
        <v>67.2</v>
      </c>
      <c r="AC302" s="21">
        <f t="shared" si="87"/>
        <v>64.8</v>
      </c>
      <c r="AD302" s="24">
        <f t="shared" si="88"/>
        <v>63.599999999999994</v>
      </c>
      <c r="AF302" s="15">
        <f t="shared" si="75"/>
        <v>616.79999999999995</v>
      </c>
    </row>
    <row r="303" spans="1:32" x14ac:dyDescent="0.25">
      <c r="A303" s="75">
        <v>659010</v>
      </c>
      <c r="B303" s="75" t="str">
        <f>INDEX('FY15 DataDump'!$A$2:$H$5000, MATCH('FY15 Individual Analysis'!A303, 'FY15 DataDump'!$C$2:$C$5000, 0), MATCH('FY15 DataDump'!$B$1, 'FY15 DataDump'!$A$1:$H$1))</f>
        <v>BAKED GOODS</v>
      </c>
      <c r="C303" s="75" t="str">
        <f>INDEX('FY15 DataDump'!$A$2:$H$5000, MATCH('FY15 Individual Analysis'!A303, 'FY15 DataDump'!$C$2:$C$5000, 0), MATCH('FY15 DataDump'!$D$1, 'FY15 DataDump'!$A$1:$H$1))</f>
        <v>Flying Ap PB Choc Chip Co</v>
      </c>
      <c r="D303" s="27">
        <f>SUMIFS('FY15 DataDump'!$E$2:$E$5000, 'FY15 DataDump'!$C$2:$C$5000, 'FY15 Individual Analysis'!$A303, 'FY15 DataDump'!$H$2:$H$5000, D$2)</f>
        <v>16</v>
      </c>
      <c r="E303" s="27">
        <f>SUMIFS('FY15 DataDump'!$E$2:$E$5000, 'FY15 DataDump'!$C$2:$C$5000, 'FY15 Individual Analysis'!$A303, 'FY15 DataDump'!$H$2:$H$5000, E$2)</f>
        <v>4</v>
      </c>
      <c r="F303" s="27">
        <f>SUMIFS('FY15 DataDump'!$E$2:$E$5000, 'FY15 DataDump'!$C$2:$C$5000, 'FY15 Individual Analysis'!$A303, 'FY15 DataDump'!$H$2:$H$5000, F$2)</f>
        <v>8</v>
      </c>
      <c r="G303" s="27">
        <f>SUMIFS('FY15 DataDump'!$E$2:$E$5000, 'FY15 DataDump'!$C$2:$C$5000, 'FY15 Individual Analysis'!$A303, 'FY15 DataDump'!$H$2:$H$5000, G$2)</f>
        <v>50</v>
      </c>
      <c r="H303" s="27">
        <f>SUMIFS('FY15 DataDump'!$E$2:$E$5000, 'FY15 DataDump'!$C$2:$C$5000, 'FY15 Individual Analysis'!$A303, 'FY15 DataDump'!$H$2:$H$5000, H$2)</f>
        <v>37</v>
      </c>
      <c r="I303" s="27">
        <f>SUMIFS('FY15 DataDump'!$E$2:$E$5000, 'FY15 DataDump'!$C$2:$C$5000, 'FY15 Individual Analysis'!$A303, 'FY15 DataDump'!$H$2:$H$5000, I$2)</f>
        <v>23</v>
      </c>
      <c r="J303" s="27">
        <f>SUMIFS('FY15 DataDump'!$E$2:$E$5000, 'FY15 DataDump'!$C$2:$C$5000, 'FY15 Individual Analysis'!$A303, 'FY15 DataDump'!$H$2:$H$5000, J$2)</f>
        <v>49</v>
      </c>
      <c r="K303" s="27">
        <f>SUMIFS('FY15 DataDump'!$E$2:$E$5000, 'FY15 DataDump'!$C$2:$C$5000, 'FY15 Individual Analysis'!$A303, 'FY15 DataDump'!$H$2:$H$5000, K$2)</f>
        <v>49</v>
      </c>
      <c r="L303" s="27">
        <f>SUMIFS('FY15 DataDump'!$E$2:$E$5000, 'FY15 DataDump'!$C$2:$C$5000, 'FY15 Individual Analysis'!$A303, 'FY15 DataDump'!$H$2:$H$5000, L$2)</f>
        <v>37</v>
      </c>
      <c r="M303" s="27">
        <f>SUMIFS('FY15 DataDump'!$E$2:$E$5000, 'FY15 DataDump'!$C$2:$C$5000, 'FY15 Individual Analysis'!$A303, 'FY15 DataDump'!$H$2:$H$5000, M$2)</f>
        <v>38</v>
      </c>
      <c r="N303" s="27">
        <f>SUMIFS('FY15 DataDump'!$E$2:$E$5000, 'FY15 DataDump'!$C$2:$C$5000, 'FY15 Individual Analysis'!$A303, 'FY15 DataDump'!$H$2:$H$5000, N$2)</f>
        <v>42</v>
      </c>
      <c r="O303" s="27">
        <f>SUMIFS('FY15 DataDump'!$E$2:$E$5000, 'FY15 DataDump'!$C$2:$C$5000, 'FY15 Individual Analysis'!$A303, 'FY15 DataDump'!$H$2:$H$5000, O$2)</f>
        <v>24</v>
      </c>
      <c r="P303" s="27">
        <f t="shared" si="89"/>
        <v>377</v>
      </c>
      <c r="Q303" s="108">
        <f t="shared" si="76"/>
        <v>1.956876057595482E-3</v>
      </c>
      <c r="S303" s="20">
        <f t="shared" si="77"/>
        <v>19.2</v>
      </c>
      <c r="T303" s="21">
        <f t="shared" si="78"/>
        <v>4.8</v>
      </c>
      <c r="U303" s="21">
        <f t="shared" si="79"/>
        <v>9.6</v>
      </c>
      <c r="V303" s="21">
        <f t="shared" si="80"/>
        <v>60</v>
      </c>
      <c r="W303" s="21">
        <f t="shared" si="81"/>
        <v>44.4</v>
      </c>
      <c r="X303" s="21">
        <f t="shared" si="82"/>
        <v>27.599999999999998</v>
      </c>
      <c r="Y303" s="21">
        <f t="shared" si="83"/>
        <v>58.8</v>
      </c>
      <c r="Z303" s="21">
        <f t="shared" si="84"/>
        <v>58.8</v>
      </c>
      <c r="AA303" s="21">
        <f t="shared" si="85"/>
        <v>44.4</v>
      </c>
      <c r="AB303" s="21">
        <f t="shared" si="86"/>
        <v>45.6</v>
      </c>
      <c r="AC303" s="21">
        <f t="shared" si="87"/>
        <v>50.4</v>
      </c>
      <c r="AD303" s="24">
        <f t="shared" si="88"/>
        <v>28.799999999999997</v>
      </c>
      <c r="AF303" s="15">
        <f t="shared" si="75"/>
        <v>452.4</v>
      </c>
    </row>
    <row r="304" spans="1:32" x14ac:dyDescent="0.25">
      <c r="A304" s="75">
        <v>659011</v>
      </c>
      <c r="B304" s="75" t="str">
        <f>INDEX('FY15 DataDump'!$A$2:$H$5000, MATCH('FY15 Individual Analysis'!A304, 'FY15 DataDump'!$C$2:$C$5000, 0), MATCH('FY15 DataDump'!$B$1, 'FY15 DataDump'!$A$1:$H$1))</f>
        <v>BAKED GOODS</v>
      </c>
      <c r="C304" s="75" t="str">
        <f>INDEX('FY15 DataDump'!$A$2:$H$5000, MATCH('FY15 Individual Analysis'!A304, 'FY15 DataDump'!$C$2:$C$5000, 0), MATCH('FY15 DataDump'!$D$1, 'FY15 DataDump'!$A$1:$H$1))</f>
        <v>Flying Ap Russian Tea Coo</v>
      </c>
      <c r="D304" s="27">
        <f>SUMIFS('FY15 DataDump'!$E$2:$E$5000, 'FY15 DataDump'!$C$2:$C$5000, 'FY15 Individual Analysis'!$A304, 'FY15 DataDump'!$H$2:$H$5000, D$2)</f>
        <v>0</v>
      </c>
      <c r="E304" s="27">
        <f>SUMIFS('FY15 DataDump'!$E$2:$E$5000, 'FY15 DataDump'!$C$2:$C$5000, 'FY15 Individual Analysis'!$A304, 'FY15 DataDump'!$H$2:$H$5000, E$2)</f>
        <v>0</v>
      </c>
      <c r="F304" s="27">
        <f>SUMIFS('FY15 DataDump'!$E$2:$E$5000, 'FY15 DataDump'!$C$2:$C$5000, 'FY15 Individual Analysis'!$A304, 'FY15 DataDump'!$H$2:$H$5000, F$2)</f>
        <v>0</v>
      </c>
      <c r="G304" s="27">
        <f>SUMIFS('FY15 DataDump'!$E$2:$E$5000, 'FY15 DataDump'!$C$2:$C$5000, 'FY15 Individual Analysis'!$A304, 'FY15 DataDump'!$H$2:$H$5000, G$2)</f>
        <v>0</v>
      </c>
      <c r="H304" s="27">
        <f>SUMIFS('FY15 DataDump'!$E$2:$E$5000, 'FY15 DataDump'!$C$2:$C$5000, 'FY15 Individual Analysis'!$A304, 'FY15 DataDump'!$H$2:$H$5000, H$2)</f>
        <v>0</v>
      </c>
      <c r="I304" s="27">
        <f>SUMIFS('FY15 DataDump'!$E$2:$E$5000, 'FY15 DataDump'!$C$2:$C$5000, 'FY15 Individual Analysis'!$A304, 'FY15 DataDump'!$H$2:$H$5000, I$2)</f>
        <v>0</v>
      </c>
      <c r="J304" s="27">
        <f>SUMIFS('FY15 DataDump'!$E$2:$E$5000, 'FY15 DataDump'!$C$2:$C$5000, 'FY15 Individual Analysis'!$A304, 'FY15 DataDump'!$H$2:$H$5000, J$2)</f>
        <v>0</v>
      </c>
      <c r="K304" s="27">
        <f>SUMIFS('FY15 DataDump'!$E$2:$E$5000, 'FY15 DataDump'!$C$2:$C$5000, 'FY15 Individual Analysis'!$A304, 'FY15 DataDump'!$H$2:$H$5000, K$2)</f>
        <v>2</v>
      </c>
      <c r="L304" s="27">
        <f>SUMIFS('FY15 DataDump'!$E$2:$E$5000, 'FY15 DataDump'!$C$2:$C$5000, 'FY15 Individual Analysis'!$A304, 'FY15 DataDump'!$H$2:$H$5000, L$2)</f>
        <v>4</v>
      </c>
      <c r="M304" s="27">
        <f>SUMIFS('FY15 DataDump'!$E$2:$E$5000, 'FY15 DataDump'!$C$2:$C$5000, 'FY15 Individual Analysis'!$A304, 'FY15 DataDump'!$H$2:$H$5000, M$2)</f>
        <v>5</v>
      </c>
      <c r="N304" s="27">
        <f>SUMIFS('FY15 DataDump'!$E$2:$E$5000, 'FY15 DataDump'!$C$2:$C$5000, 'FY15 Individual Analysis'!$A304, 'FY15 DataDump'!$H$2:$H$5000, N$2)</f>
        <v>0</v>
      </c>
      <c r="O304" s="27">
        <f>SUMIFS('FY15 DataDump'!$E$2:$E$5000, 'FY15 DataDump'!$C$2:$C$5000, 'FY15 Individual Analysis'!$A304, 'FY15 DataDump'!$H$2:$H$5000, O$2)</f>
        <v>0</v>
      </c>
      <c r="P304" s="27">
        <f t="shared" si="89"/>
        <v>11</v>
      </c>
      <c r="Q304" s="108">
        <f t="shared" si="76"/>
        <v>5.7097179399337669E-5</v>
      </c>
      <c r="S304" s="20">
        <f t="shared" si="77"/>
        <v>0</v>
      </c>
      <c r="T304" s="21">
        <f t="shared" si="78"/>
        <v>0</v>
      </c>
      <c r="U304" s="21">
        <f t="shared" si="79"/>
        <v>0</v>
      </c>
      <c r="V304" s="21">
        <f t="shared" si="80"/>
        <v>0</v>
      </c>
      <c r="W304" s="21">
        <f t="shared" si="81"/>
        <v>0</v>
      </c>
      <c r="X304" s="21">
        <f t="shared" si="82"/>
        <v>0</v>
      </c>
      <c r="Y304" s="21">
        <f t="shared" si="83"/>
        <v>0</v>
      </c>
      <c r="Z304" s="21">
        <f t="shared" si="84"/>
        <v>2.4</v>
      </c>
      <c r="AA304" s="21">
        <f t="shared" si="85"/>
        <v>4.8</v>
      </c>
      <c r="AB304" s="21">
        <f t="shared" si="86"/>
        <v>5.9999999999999991</v>
      </c>
      <c r="AC304" s="21">
        <f t="shared" si="87"/>
        <v>0</v>
      </c>
      <c r="AD304" s="24">
        <f t="shared" si="88"/>
        <v>0</v>
      </c>
      <c r="AF304" s="15">
        <f t="shared" si="75"/>
        <v>13.2</v>
      </c>
    </row>
    <row r="305" spans="1:32" x14ac:dyDescent="0.25">
      <c r="A305" s="75">
        <v>659013</v>
      </c>
      <c r="B305" s="75" t="str">
        <f>INDEX('FY15 DataDump'!$A$2:$H$5000, MATCH('FY15 Individual Analysis'!A305, 'FY15 DataDump'!$C$2:$C$5000, 0), MATCH('FY15 DataDump'!$B$1, 'FY15 DataDump'!$A$1:$H$1))</f>
        <v>BAKED GOODS</v>
      </c>
      <c r="C305" s="75" t="str">
        <f>INDEX('FY15 DataDump'!$A$2:$H$5000, MATCH('FY15 Individual Analysis'!A305, 'FY15 DataDump'!$C$2:$C$5000, 0), MATCH('FY15 DataDump'!$D$1, 'FY15 DataDump'!$A$1:$H$1))</f>
        <v>Flying Ap Banana CC Muff</v>
      </c>
      <c r="D305" s="27">
        <f>SUMIFS('FY15 DataDump'!$E$2:$E$5000, 'FY15 DataDump'!$C$2:$C$5000, 'FY15 Individual Analysis'!$A305, 'FY15 DataDump'!$H$2:$H$5000, D$2)</f>
        <v>15</v>
      </c>
      <c r="E305" s="27">
        <f>SUMIFS('FY15 DataDump'!$E$2:$E$5000, 'FY15 DataDump'!$C$2:$C$5000, 'FY15 Individual Analysis'!$A305, 'FY15 DataDump'!$H$2:$H$5000, E$2)</f>
        <v>16</v>
      </c>
      <c r="F305" s="27">
        <f>SUMIFS('FY15 DataDump'!$E$2:$E$5000, 'FY15 DataDump'!$C$2:$C$5000, 'FY15 Individual Analysis'!$A305, 'FY15 DataDump'!$H$2:$H$5000, F$2)</f>
        <v>12</v>
      </c>
      <c r="G305" s="27">
        <f>SUMIFS('FY15 DataDump'!$E$2:$E$5000, 'FY15 DataDump'!$C$2:$C$5000, 'FY15 Individual Analysis'!$A305, 'FY15 DataDump'!$H$2:$H$5000, G$2)</f>
        <v>50</v>
      </c>
      <c r="H305" s="27">
        <f>SUMIFS('FY15 DataDump'!$E$2:$E$5000, 'FY15 DataDump'!$C$2:$C$5000, 'FY15 Individual Analysis'!$A305, 'FY15 DataDump'!$H$2:$H$5000, H$2)</f>
        <v>26</v>
      </c>
      <c r="I305" s="27">
        <f>SUMIFS('FY15 DataDump'!$E$2:$E$5000, 'FY15 DataDump'!$C$2:$C$5000, 'FY15 Individual Analysis'!$A305, 'FY15 DataDump'!$H$2:$H$5000, I$2)</f>
        <v>19</v>
      </c>
      <c r="J305" s="27">
        <f>SUMIFS('FY15 DataDump'!$E$2:$E$5000, 'FY15 DataDump'!$C$2:$C$5000, 'FY15 Individual Analysis'!$A305, 'FY15 DataDump'!$H$2:$H$5000, J$2)</f>
        <v>32</v>
      </c>
      <c r="K305" s="27">
        <f>SUMIFS('FY15 DataDump'!$E$2:$E$5000, 'FY15 DataDump'!$C$2:$C$5000, 'FY15 Individual Analysis'!$A305, 'FY15 DataDump'!$H$2:$H$5000, K$2)</f>
        <v>40</v>
      </c>
      <c r="L305" s="27">
        <f>SUMIFS('FY15 DataDump'!$E$2:$E$5000, 'FY15 DataDump'!$C$2:$C$5000, 'FY15 Individual Analysis'!$A305, 'FY15 DataDump'!$H$2:$H$5000, L$2)</f>
        <v>36</v>
      </c>
      <c r="M305" s="27">
        <f>SUMIFS('FY15 DataDump'!$E$2:$E$5000, 'FY15 DataDump'!$C$2:$C$5000, 'FY15 Individual Analysis'!$A305, 'FY15 DataDump'!$H$2:$H$5000, M$2)</f>
        <v>44</v>
      </c>
      <c r="N305" s="27">
        <f>SUMIFS('FY15 DataDump'!$E$2:$E$5000, 'FY15 DataDump'!$C$2:$C$5000, 'FY15 Individual Analysis'!$A305, 'FY15 DataDump'!$H$2:$H$5000, N$2)</f>
        <v>36</v>
      </c>
      <c r="O305" s="27">
        <f>SUMIFS('FY15 DataDump'!$E$2:$E$5000, 'FY15 DataDump'!$C$2:$C$5000, 'FY15 Individual Analysis'!$A305, 'FY15 DataDump'!$H$2:$H$5000, O$2)</f>
        <v>14</v>
      </c>
      <c r="P305" s="27">
        <f t="shared" si="89"/>
        <v>340</v>
      </c>
      <c r="Q305" s="108">
        <f t="shared" si="76"/>
        <v>1.7648219087068007E-3</v>
      </c>
      <c r="S305" s="20">
        <f t="shared" si="77"/>
        <v>18</v>
      </c>
      <c r="T305" s="21">
        <f t="shared" si="78"/>
        <v>19.2</v>
      </c>
      <c r="U305" s="21">
        <f t="shared" si="79"/>
        <v>14.4</v>
      </c>
      <c r="V305" s="21">
        <f t="shared" si="80"/>
        <v>60</v>
      </c>
      <c r="W305" s="21">
        <f t="shared" si="81"/>
        <v>31.200000000000003</v>
      </c>
      <c r="X305" s="21">
        <f t="shared" si="82"/>
        <v>22.8</v>
      </c>
      <c r="Y305" s="21">
        <f t="shared" si="83"/>
        <v>38.4</v>
      </c>
      <c r="Z305" s="21">
        <f t="shared" si="84"/>
        <v>48</v>
      </c>
      <c r="AA305" s="21">
        <f t="shared" si="85"/>
        <v>43.2</v>
      </c>
      <c r="AB305" s="21">
        <f t="shared" si="86"/>
        <v>52.800000000000004</v>
      </c>
      <c r="AC305" s="21">
        <f t="shared" si="87"/>
        <v>43.2</v>
      </c>
      <c r="AD305" s="24">
        <f t="shared" si="88"/>
        <v>16.8</v>
      </c>
      <c r="AF305" s="15">
        <f t="shared" si="75"/>
        <v>408</v>
      </c>
    </row>
    <row r="306" spans="1:32" x14ac:dyDescent="0.25">
      <c r="A306" s="75">
        <v>659018</v>
      </c>
      <c r="B306" s="75" t="str">
        <f>INDEX('FY15 DataDump'!$A$2:$H$5000, MATCH('FY15 Individual Analysis'!A306, 'FY15 DataDump'!$C$2:$C$5000, 0), MATCH('FY15 DataDump'!$B$1, 'FY15 DataDump'!$A$1:$H$1))</f>
        <v>BAKED GOODS</v>
      </c>
      <c r="C306" s="75" t="str">
        <f>INDEX('FY15 DataDump'!$A$2:$H$5000, MATCH('FY15 Individual Analysis'!A306, 'FY15 DataDump'!$C$2:$C$5000, 0), MATCH('FY15 DataDump'!$D$1, 'FY15 DataDump'!$A$1:$H$1))</f>
        <v>Flying Ap Lemon Poppy Muf</v>
      </c>
      <c r="D306" s="27">
        <f>SUMIFS('FY15 DataDump'!$E$2:$E$5000, 'FY15 DataDump'!$C$2:$C$5000, 'FY15 Individual Analysis'!$A306, 'FY15 DataDump'!$H$2:$H$5000, D$2)</f>
        <v>18</v>
      </c>
      <c r="E306" s="27">
        <f>SUMIFS('FY15 DataDump'!$E$2:$E$5000, 'FY15 DataDump'!$C$2:$C$5000, 'FY15 Individual Analysis'!$A306, 'FY15 DataDump'!$H$2:$H$5000, E$2)</f>
        <v>12</v>
      </c>
      <c r="F306" s="27">
        <f>SUMIFS('FY15 DataDump'!$E$2:$E$5000, 'FY15 DataDump'!$C$2:$C$5000, 'FY15 Individual Analysis'!$A306, 'FY15 DataDump'!$H$2:$H$5000, F$2)</f>
        <v>16</v>
      </c>
      <c r="G306" s="27">
        <f>SUMIFS('FY15 DataDump'!$E$2:$E$5000, 'FY15 DataDump'!$C$2:$C$5000, 'FY15 Individual Analysis'!$A306, 'FY15 DataDump'!$H$2:$H$5000, G$2)</f>
        <v>46</v>
      </c>
      <c r="H306" s="27">
        <f>SUMIFS('FY15 DataDump'!$E$2:$E$5000, 'FY15 DataDump'!$C$2:$C$5000, 'FY15 Individual Analysis'!$A306, 'FY15 DataDump'!$H$2:$H$5000, H$2)</f>
        <v>22</v>
      </c>
      <c r="I306" s="27">
        <f>SUMIFS('FY15 DataDump'!$E$2:$E$5000, 'FY15 DataDump'!$C$2:$C$5000, 'FY15 Individual Analysis'!$A306, 'FY15 DataDump'!$H$2:$H$5000, I$2)</f>
        <v>8</v>
      </c>
      <c r="J306" s="27">
        <f>SUMIFS('FY15 DataDump'!$E$2:$E$5000, 'FY15 DataDump'!$C$2:$C$5000, 'FY15 Individual Analysis'!$A306, 'FY15 DataDump'!$H$2:$H$5000, J$2)</f>
        <v>38</v>
      </c>
      <c r="K306" s="27">
        <f>SUMIFS('FY15 DataDump'!$E$2:$E$5000, 'FY15 DataDump'!$C$2:$C$5000, 'FY15 Individual Analysis'!$A306, 'FY15 DataDump'!$H$2:$H$5000, K$2)</f>
        <v>37</v>
      </c>
      <c r="L306" s="27">
        <f>SUMIFS('FY15 DataDump'!$E$2:$E$5000, 'FY15 DataDump'!$C$2:$C$5000, 'FY15 Individual Analysis'!$A306, 'FY15 DataDump'!$H$2:$H$5000, L$2)</f>
        <v>34</v>
      </c>
      <c r="M306" s="27">
        <f>SUMIFS('FY15 DataDump'!$E$2:$E$5000, 'FY15 DataDump'!$C$2:$C$5000, 'FY15 Individual Analysis'!$A306, 'FY15 DataDump'!$H$2:$H$5000, M$2)</f>
        <v>44</v>
      </c>
      <c r="N306" s="27">
        <f>SUMIFS('FY15 DataDump'!$E$2:$E$5000, 'FY15 DataDump'!$C$2:$C$5000, 'FY15 Individual Analysis'!$A306, 'FY15 DataDump'!$H$2:$H$5000, N$2)</f>
        <v>44</v>
      </c>
      <c r="O306" s="27">
        <f>SUMIFS('FY15 DataDump'!$E$2:$E$5000, 'FY15 DataDump'!$C$2:$C$5000, 'FY15 Individual Analysis'!$A306, 'FY15 DataDump'!$H$2:$H$5000, O$2)</f>
        <v>26</v>
      </c>
      <c r="P306" s="27">
        <f t="shared" si="89"/>
        <v>345</v>
      </c>
      <c r="Q306" s="108">
        <f t="shared" si="76"/>
        <v>1.790775172070136E-3</v>
      </c>
      <c r="S306" s="20">
        <f t="shared" si="77"/>
        <v>21.599999999999998</v>
      </c>
      <c r="T306" s="21">
        <f t="shared" si="78"/>
        <v>14.4</v>
      </c>
      <c r="U306" s="21">
        <f t="shared" si="79"/>
        <v>19.2</v>
      </c>
      <c r="V306" s="21">
        <f t="shared" si="80"/>
        <v>55.199999999999996</v>
      </c>
      <c r="W306" s="21">
        <f t="shared" si="81"/>
        <v>26.4</v>
      </c>
      <c r="X306" s="21">
        <f t="shared" si="82"/>
        <v>9.6</v>
      </c>
      <c r="Y306" s="21">
        <f t="shared" si="83"/>
        <v>45.6</v>
      </c>
      <c r="Z306" s="21">
        <f t="shared" si="84"/>
        <v>44.4</v>
      </c>
      <c r="AA306" s="21">
        <f t="shared" si="85"/>
        <v>40.800000000000004</v>
      </c>
      <c r="AB306" s="21">
        <f t="shared" si="86"/>
        <v>52.8</v>
      </c>
      <c r="AC306" s="21">
        <f t="shared" si="87"/>
        <v>52.8</v>
      </c>
      <c r="AD306" s="24">
        <f t="shared" si="88"/>
        <v>31.200000000000003</v>
      </c>
      <c r="AF306" s="15">
        <f t="shared" si="75"/>
        <v>414</v>
      </c>
    </row>
    <row r="307" spans="1:32" x14ac:dyDescent="0.25">
      <c r="A307" s="75">
        <v>659021</v>
      </c>
      <c r="B307" s="75" t="str">
        <f>INDEX('FY15 DataDump'!$A$2:$H$5000, MATCH('FY15 Individual Analysis'!A307, 'FY15 DataDump'!$C$2:$C$5000, 0), MATCH('FY15 DataDump'!$B$1, 'FY15 DataDump'!$A$1:$H$1))</f>
        <v>BAKED GOODS</v>
      </c>
      <c r="C307" s="75" t="str">
        <f>INDEX('FY15 DataDump'!$A$2:$H$5000, MATCH('FY15 Individual Analysis'!A307, 'FY15 DataDump'!$C$2:$C$5000, 0), MATCH('FY15 DataDump'!$D$1, 'FY15 DataDump'!$A$1:$H$1))</f>
        <v>Flying Ap Pecan Cinn Roll</v>
      </c>
      <c r="D307" s="27">
        <f>SUMIFS('FY15 DataDump'!$E$2:$E$5000, 'FY15 DataDump'!$C$2:$C$5000, 'FY15 Individual Analysis'!$A307, 'FY15 DataDump'!$H$2:$H$5000, D$2)</f>
        <v>12</v>
      </c>
      <c r="E307" s="27">
        <f>SUMIFS('FY15 DataDump'!$E$2:$E$5000, 'FY15 DataDump'!$C$2:$C$5000, 'FY15 Individual Analysis'!$A307, 'FY15 DataDump'!$H$2:$H$5000, E$2)</f>
        <v>3</v>
      </c>
      <c r="F307" s="27">
        <f>SUMIFS('FY15 DataDump'!$E$2:$E$5000, 'FY15 DataDump'!$C$2:$C$5000, 'FY15 Individual Analysis'!$A307, 'FY15 DataDump'!$H$2:$H$5000, F$2)</f>
        <v>2</v>
      </c>
      <c r="G307" s="27">
        <f>SUMIFS('FY15 DataDump'!$E$2:$E$5000, 'FY15 DataDump'!$C$2:$C$5000, 'FY15 Individual Analysis'!$A307, 'FY15 DataDump'!$H$2:$H$5000, G$2)</f>
        <v>6</v>
      </c>
      <c r="H307" s="27">
        <f>SUMIFS('FY15 DataDump'!$E$2:$E$5000, 'FY15 DataDump'!$C$2:$C$5000, 'FY15 Individual Analysis'!$A307, 'FY15 DataDump'!$H$2:$H$5000, H$2)</f>
        <v>0</v>
      </c>
      <c r="I307" s="27">
        <f>SUMIFS('FY15 DataDump'!$E$2:$E$5000, 'FY15 DataDump'!$C$2:$C$5000, 'FY15 Individual Analysis'!$A307, 'FY15 DataDump'!$H$2:$H$5000, I$2)</f>
        <v>0</v>
      </c>
      <c r="J307" s="27">
        <f>SUMIFS('FY15 DataDump'!$E$2:$E$5000, 'FY15 DataDump'!$C$2:$C$5000, 'FY15 Individual Analysis'!$A307, 'FY15 DataDump'!$H$2:$H$5000, J$2)</f>
        <v>0</v>
      </c>
      <c r="K307" s="27">
        <f>SUMIFS('FY15 DataDump'!$E$2:$E$5000, 'FY15 DataDump'!$C$2:$C$5000, 'FY15 Individual Analysis'!$A307, 'FY15 DataDump'!$H$2:$H$5000, K$2)</f>
        <v>6</v>
      </c>
      <c r="L307" s="27">
        <f>SUMIFS('FY15 DataDump'!$E$2:$E$5000, 'FY15 DataDump'!$C$2:$C$5000, 'FY15 Individual Analysis'!$A307, 'FY15 DataDump'!$H$2:$H$5000, L$2)</f>
        <v>18</v>
      </c>
      <c r="M307" s="27">
        <f>SUMIFS('FY15 DataDump'!$E$2:$E$5000, 'FY15 DataDump'!$C$2:$C$5000, 'FY15 Individual Analysis'!$A307, 'FY15 DataDump'!$H$2:$H$5000, M$2)</f>
        <v>27</v>
      </c>
      <c r="N307" s="27">
        <f>SUMIFS('FY15 DataDump'!$E$2:$E$5000, 'FY15 DataDump'!$C$2:$C$5000, 'FY15 Individual Analysis'!$A307, 'FY15 DataDump'!$H$2:$H$5000, N$2)</f>
        <v>22</v>
      </c>
      <c r="O307" s="27">
        <f>SUMIFS('FY15 DataDump'!$E$2:$E$5000, 'FY15 DataDump'!$C$2:$C$5000, 'FY15 Individual Analysis'!$A307, 'FY15 DataDump'!$H$2:$H$5000, O$2)</f>
        <v>12</v>
      </c>
      <c r="P307" s="27">
        <f t="shared" si="89"/>
        <v>108</v>
      </c>
      <c r="Q307" s="108">
        <f t="shared" si="76"/>
        <v>5.6059048864804263E-4</v>
      </c>
      <c r="S307" s="20">
        <f t="shared" si="77"/>
        <v>14.399999999999999</v>
      </c>
      <c r="T307" s="21">
        <f t="shared" si="78"/>
        <v>3.5999999999999996</v>
      </c>
      <c r="U307" s="21">
        <f t="shared" si="79"/>
        <v>2.4</v>
      </c>
      <c r="V307" s="21">
        <f t="shared" si="80"/>
        <v>7.1999999999999993</v>
      </c>
      <c r="W307" s="21">
        <f t="shared" si="81"/>
        <v>0</v>
      </c>
      <c r="X307" s="21">
        <f t="shared" si="82"/>
        <v>0</v>
      </c>
      <c r="Y307" s="21">
        <f t="shared" si="83"/>
        <v>0</v>
      </c>
      <c r="Z307" s="21">
        <f t="shared" si="84"/>
        <v>7.1999999999999993</v>
      </c>
      <c r="AA307" s="21">
        <f t="shared" si="85"/>
        <v>21.599999999999998</v>
      </c>
      <c r="AB307" s="21">
        <f t="shared" si="86"/>
        <v>32.4</v>
      </c>
      <c r="AC307" s="21">
        <f t="shared" si="87"/>
        <v>26.4</v>
      </c>
      <c r="AD307" s="24">
        <f t="shared" si="88"/>
        <v>14.399999999999999</v>
      </c>
      <c r="AF307" s="15">
        <f t="shared" si="75"/>
        <v>129.6</v>
      </c>
    </row>
    <row r="308" spans="1:32" x14ac:dyDescent="0.25">
      <c r="A308" s="75">
        <v>659028</v>
      </c>
      <c r="B308" s="75" t="str">
        <f>INDEX('FY15 DataDump'!$A$2:$H$5000, MATCH('FY15 Individual Analysis'!A308, 'FY15 DataDump'!$C$2:$C$5000, 0), MATCH('FY15 DataDump'!$B$1, 'FY15 DataDump'!$A$1:$H$1))</f>
        <v>BAKED GOODS</v>
      </c>
      <c r="C308" s="75" t="str">
        <f>INDEX('FY15 DataDump'!$A$2:$H$5000, MATCH('FY15 Individual Analysis'!A308, 'FY15 DataDump'!$C$2:$C$5000, 0), MATCH('FY15 DataDump'!$D$1, 'FY15 DataDump'!$A$1:$H$1))</f>
        <v>Fly Apron Pie</v>
      </c>
      <c r="D308" s="27">
        <f>SUMIFS('FY15 DataDump'!$E$2:$E$5000, 'FY15 DataDump'!$C$2:$C$5000, 'FY15 Individual Analysis'!$A308, 'FY15 DataDump'!$H$2:$H$5000, D$2)</f>
        <v>0</v>
      </c>
      <c r="E308" s="27">
        <f>SUMIFS('FY15 DataDump'!$E$2:$E$5000, 'FY15 DataDump'!$C$2:$C$5000, 'FY15 Individual Analysis'!$A308, 'FY15 DataDump'!$H$2:$H$5000, E$2)</f>
        <v>0</v>
      </c>
      <c r="F308" s="27">
        <f>SUMIFS('FY15 DataDump'!$E$2:$E$5000, 'FY15 DataDump'!$C$2:$C$5000, 'FY15 Individual Analysis'!$A308, 'FY15 DataDump'!$H$2:$H$5000, F$2)</f>
        <v>0</v>
      </c>
      <c r="G308" s="27">
        <f>SUMIFS('FY15 DataDump'!$E$2:$E$5000, 'FY15 DataDump'!$C$2:$C$5000, 'FY15 Individual Analysis'!$A308, 'FY15 DataDump'!$H$2:$H$5000, G$2)</f>
        <v>0</v>
      </c>
      <c r="H308" s="27">
        <f>SUMIFS('FY15 DataDump'!$E$2:$E$5000, 'FY15 DataDump'!$C$2:$C$5000, 'FY15 Individual Analysis'!$A308, 'FY15 DataDump'!$H$2:$H$5000, H$2)</f>
        <v>14</v>
      </c>
      <c r="I308" s="27">
        <f>SUMIFS('FY15 DataDump'!$E$2:$E$5000, 'FY15 DataDump'!$C$2:$C$5000, 'FY15 Individual Analysis'!$A308, 'FY15 DataDump'!$H$2:$H$5000, I$2)</f>
        <v>28</v>
      </c>
      <c r="J308" s="27">
        <f>SUMIFS('FY15 DataDump'!$E$2:$E$5000, 'FY15 DataDump'!$C$2:$C$5000, 'FY15 Individual Analysis'!$A308, 'FY15 DataDump'!$H$2:$H$5000, J$2)</f>
        <v>0</v>
      </c>
      <c r="K308" s="27">
        <f>SUMIFS('FY15 DataDump'!$E$2:$E$5000, 'FY15 DataDump'!$C$2:$C$5000, 'FY15 Individual Analysis'!$A308, 'FY15 DataDump'!$H$2:$H$5000, K$2)</f>
        <v>0</v>
      </c>
      <c r="L308" s="27">
        <f>SUMIFS('FY15 DataDump'!$E$2:$E$5000, 'FY15 DataDump'!$C$2:$C$5000, 'FY15 Individual Analysis'!$A308, 'FY15 DataDump'!$H$2:$H$5000, L$2)</f>
        <v>0</v>
      </c>
      <c r="M308" s="27">
        <f>SUMIFS('FY15 DataDump'!$E$2:$E$5000, 'FY15 DataDump'!$C$2:$C$5000, 'FY15 Individual Analysis'!$A308, 'FY15 DataDump'!$H$2:$H$5000, M$2)</f>
        <v>0</v>
      </c>
      <c r="N308" s="27">
        <f>SUMIFS('FY15 DataDump'!$E$2:$E$5000, 'FY15 DataDump'!$C$2:$C$5000, 'FY15 Individual Analysis'!$A308, 'FY15 DataDump'!$H$2:$H$5000, N$2)</f>
        <v>0</v>
      </c>
      <c r="O308" s="27">
        <f>SUMIFS('FY15 DataDump'!$E$2:$E$5000, 'FY15 DataDump'!$C$2:$C$5000, 'FY15 Individual Analysis'!$A308, 'FY15 DataDump'!$H$2:$H$5000, O$2)</f>
        <v>0</v>
      </c>
      <c r="P308" s="27">
        <f t="shared" si="89"/>
        <v>42</v>
      </c>
      <c r="Q308" s="108">
        <f t="shared" si="76"/>
        <v>2.1800741225201656E-4</v>
      </c>
      <c r="S308" s="20">
        <f t="shared" si="77"/>
        <v>0</v>
      </c>
      <c r="T308" s="21">
        <f t="shared" si="78"/>
        <v>0</v>
      </c>
      <c r="U308" s="21">
        <f t="shared" si="79"/>
        <v>0</v>
      </c>
      <c r="V308" s="21">
        <f t="shared" si="80"/>
        <v>0</v>
      </c>
      <c r="W308" s="21">
        <f t="shared" si="81"/>
        <v>16.799999999999997</v>
      </c>
      <c r="X308" s="21">
        <f t="shared" si="82"/>
        <v>33.599999999999994</v>
      </c>
      <c r="Y308" s="21">
        <f t="shared" si="83"/>
        <v>0</v>
      </c>
      <c r="Z308" s="21">
        <f t="shared" si="84"/>
        <v>0</v>
      </c>
      <c r="AA308" s="21">
        <f t="shared" si="85"/>
        <v>0</v>
      </c>
      <c r="AB308" s="21">
        <f t="shared" si="86"/>
        <v>0</v>
      </c>
      <c r="AC308" s="21">
        <f t="shared" si="87"/>
        <v>0</v>
      </c>
      <c r="AD308" s="24">
        <f t="shared" si="88"/>
        <v>0</v>
      </c>
      <c r="AF308" s="15">
        <f t="shared" si="75"/>
        <v>50.4</v>
      </c>
    </row>
    <row r="309" spans="1:32" x14ac:dyDescent="0.25">
      <c r="A309" s="75">
        <v>659029</v>
      </c>
      <c r="B309" s="75" t="str">
        <f>INDEX('FY15 DataDump'!$A$2:$H$5000, MATCH('FY15 Individual Analysis'!A309, 'FY15 DataDump'!$C$2:$C$5000, 0), MATCH('FY15 DataDump'!$B$1, 'FY15 DataDump'!$A$1:$H$1))</f>
        <v>BAKED GOODS</v>
      </c>
      <c r="C309" s="75" t="str">
        <f>INDEX('FY15 DataDump'!$A$2:$H$5000, MATCH('FY15 Individual Analysis'!A309, 'FY15 DataDump'!$C$2:$C$5000, 0), MATCH('FY15 DataDump'!$D$1, 'FY15 DataDump'!$A$1:$H$1))</f>
        <v>Fly Ap Cup Cake</v>
      </c>
      <c r="D309" s="27">
        <f>SUMIFS('FY15 DataDump'!$E$2:$E$5000, 'FY15 DataDump'!$C$2:$C$5000, 'FY15 Individual Analysis'!$A309, 'FY15 DataDump'!$H$2:$H$5000, D$2)</f>
        <v>0</v>
      </c>
      <c r="E309" s="27">
        <f>SUMIFS('FY15 DataDump'!$E$2:$E$5000, 'FY15 DataDump'!$C$2:$C$5000, 'FY15 Individual Analysis'!$A309, 'FY15 DataDump'!$H$2:$H$5000, E$2)</f>
        <v>0</v>
      </c>
      <c r="F309" s="27">
        <f>SUMIFS('FY15 DataDump'!$E$2:$E$5000, 'FY15 DataDump'!$C$2:$C$5000, 'FY15 Individual Analysis'!$A309, 'FY15 DataDump'!$H$2:$H$5000, F$2)</f>
        <v>0</v>
      </c>
      <c r="G309" s="27">
        <f>SUMIFS('FY15 DataDump'!$E$2:$E$5000, 'FY15 DataDump'!$C$2:$C$5000, 'FY15 Individual Analysis'!$A309, 'FY15 DataDump'!$H$2:$H$5000, G$2)</f>
        <v>0</v>
      </c>
      <c r="H309" s="27">
        <f>SUMIFS('FY15 DataDump'!$E$2:$E$5000, 'FY15 DataDump'!$C$2:$C$5000, 'FY15 Individual Analysis'!$A309, 'FY15 DataDump'!$H$2:$H$5000, H$2)</f>
        <v>0</v>
      </c>
      <c r="I309" s="27">
        <f>SUMIFS('FY15 DataDump'!$E$2:$E$5000, 'FY15 DataDump'!$C$2:$C$5000, 'FY15 Individual Analysis'!$A309, 'FY15 DataDump'!$H$2:$H$5000, I$2)</f>
        <v>0</v>
      </c>
      <c r="J309" s="27">
        <f>SUMIFS('FY15 DataDump'!$E$2:$E$5000, 'FY15 DataDump'!$C$2:$C$5000, 'FY15 Individual Analysis'!$A309, 'FY15 DataDump'!$H$2:$H$5000, J$2)</f>
        <v>0</v>
      </c>
      <c r="K309" s="27">
        <f>SUMIFS('FY15 DataDump'!$E$2:$E$5000, 'FY15 DataDump'!$C$2:$C$5000, 'FY15 Individual Analysis'!$A309, 'FY15 DataDump'!$H$2:$H$5000, K$2)</f>
        <v>15</v>
      </c>
      <c r="L309" s="27">
        <f>SUMIFS('FY15 DataDump'!$E$2:$E$5000, 'FY15 DataDump'!$C$2:$C$5000, 'FY15 Individual Analysis'!$A309, 'FY15 DataDump'!$H$2:$H$5000, L$2)</f>
        <v>11</v>
      </c>
      <c r="M309" s="27">
        <f>SUMIFS('FY15 DataDump'!$E$2:$E$5000, 'FY15 DataDump'!$C$2:$C$5000, 'FY15 Individual Analysis'!$A309, 'FY15 DataDump'!$H$2:$H$5000, M$2)</f>
        <v>7</v>
      </c>
      <c r="N309" s="27">
        <f>SUMIFS('FY15 DataDump'!$E$2:$E$5000, 'FY15 DataDump'!$C$2:$C$5000, 'FY15 Individual Analysis'!$A309, 'FY15 DataDump'!$H$2:$H$5000, N$2)</f>
        <v>0</v>
      </c>
      <c r="O309" s="27">
        <f>SUMIFS('FY15 DataDump'!$E$2:$E$5000, 'FY15 DataDump'!$C$2:$C$5000, 'FY15 Individual Analysis'!$A309, 'FY15 DataDump'!$H$2:$H$5000, O$2)</f>
        <v>0</v>
      </c>
      <c r="P309" s="27">
        <f t="shared" si="89"/>
        <v>33</v>
      </c>
      <c r="Q309" s="108">
        <f t="shared" si="76"/>
        <v>1.7129153819801302E-4</v>
      </c>
      <c r="S309" s="20">
        <f t="shared" si="77"/>
        <v>0</v>
      </c>
      <c r="T309" s="21">
        <f t="shared" si="78"/>
        <v>0</v>
      </c>
      <c r="U309" s="21">
        <f t="shared" si="79"/>
        <v>0</v>
      </c>
      <c r="V309" s="21">
        <f t="shared" si="80"/>
        <v>0</v>
      </c>
      <c r="W309" s="21">
        <f t="shared" si="81"/>
        <v>0</v>
      </c>
      <c r="X309" s="21">
        <f t="shared" si="82"/>
        <v>0</v>
      </c>
      <c r="Y309" s="21">
        <f t="shared" si="83"/>
        <v>0</v>
      </c>
      <c r="Z309" s="21">
        <f t="shared" si="84"/>
        <v>18</v>
      </c>
      <c r="AA309" s="21">
        <f t="shared" si="85"/>
        <v>13.2</v>
      </c>
      <c r="AB309" s="21">
        <f t="shared" si="86"/>
        <v>8.4</v>
      </c>
      <c r="AC309" s="21">
        <f t="shared" si="87"/>
        <v>0</v>
      </c>
      <c r="AD309" s="24">
        <f t="shared" si="88"/>
        <v>0</v>
      </c>
      <c r="AF309" s="15">
        <f t="shared" si="75"/>
        <v>39.6</v>
      </c>
    </row>
    <row r="310" spans="1:32" x14ac:dyDescent="0.25">
      <c r="A310" s="75">
        <v>659100</v>
      </c>
      <c r="B310" s="75" t="str">
        <f>INDEX('FY15 DataDump'!$A$2:$H$5000, MATCH('FY15 Individual Analysis'!A310, 'FY15 DataDump'!$C$2:$C$5000, 0), MATCH('FY15 DataDump'!$B$1, 'FY15 DataDump'!$A$1:$H$1))</f>
        <v>BAKED GOODS</v>
      </c>
      <c r="C310" s="75" t="str">
        <f>INDEX('FY15 DataDump'!$A$2:$H$5000, MATCH('FY15 Individual Analysis'!A310, 'FY15 DataDump'!$C$2:$C$5000, 0), MATCH('FY15 DataDump'!$D$1, 'FY15 DataDump'!$A$1:$H$1))</f>
        <v>BB Cinnamon Roll</v>
      </c>
      <c r="D310" s="27">
        <f>SUMIFS('FY15 DataDump'!$E$2:$E$5000, 'FY15 DataDump'!$C$2:$C$5000, 'FY15 Individual Analysis'!$A310, 'FY15 DataDump'!$H$2:$H$5000, D$2)</f>
        <v>35</v>
      </c>
      <c r="E310" s="27">
        <f>SUMIFS('FY15 DataDump'!$E$2:$E$5000, 'FY15 DataDump'!$C$2:$C$5000, 'FY15 Individual Analysis'!$A310, 'FY15 DataDump'!$H$2:$H$5000, E$2)</f>
        <v>27</v>
      </c>
      <c r="F310" s="27">
        <f>SUMIFS('FY15 DataDump'!$E$2:$E$5000, 'FY15 DataDump'!$C$2:$C$5000, 'FY15 Individual Analysis'!$A310, 'FY15 DataDump'!$H$2:$H$5000, F$2)</f>
        <v>25</v>
      </c>
      <c r="G310" s="27">
        <f>SUMIFS('FY15 DataDump'!$E$2:$E$5000, 'FY15 DataDump'!$C$2:$C$5000, 'FY15 Individual Analysis'!$A310, 'FY15 DataDump'!$H$2:$H$5000, G$2)</f>
        <v>43</v>
      </c>
      <c r="H310" s="27">
        <f>SUMIFS('FY15 DataDump'!$E$2:$E$5000, 'FY15 DataDump'!$C$2:$C$5000, 'FY15 Individual Analysis'!$A310, 'FY15 DataDump'!$H$2:$H$5000, H$2)</f>
        <v>27</v>
      </c>
      <c r="I310" s="27">
        <f>SUMIFS('FY15 DataDump'!$E$2:$E$5000, 'FY15 DataDump'!$C$2:$C$5000, 'FY15 Individual Analysis'!$A310, 'FY15 DataDump'!$H$2:$H$5000, I$2)</f>
        <v>15</v>
      </c>
      <c r="J310" s="27">
        <f>SUMIFS('FY15 DataDump'!$E$2:$E$5000, 'FY15 DataDump'!$C$2:$C$5000, 'FY15 Individual Analysis'!$A310, 'FY15 DataDump'!$H$2:$H$5000, J$2)</f>
        <v>32</v>
      </c>
      <c r="K310" s="27">
        <f>SUMIFS('FY15 DataDump'!$E$2:$E$5000, 'FY15 DataDump'!$C$2:$C$5000, 'FY15 Individual Analysis'!$A310, 'FY15 DataDump'!$H$2:$H$5000, K$2)</f>
        <v>33</v>
      </c>
      <c r="L310" s="27">
        <f>SUMIFS('FY15 DataDump'!$E$2:$E$5000, 'FY15 DataDump'!$C$2:$C$5000, 'FY15 Individual Analysis'!$A310, 'FY15 DataDump'!$H$2:$H$5000, L$2)</f>
        <v>29</v>
      </c>
      <c r="M310" s="27">
        <f>SUMIFS('FY15 DataDump'!$E$2:$E$5000, 'FY15 DataDump'!$C$2:$C$5000, 'FY15 Individual Analysis'!$A310, 'FY15 DataDump'!$H$2:$H$5000, M$2)</f>
        <v>37</v>
      </c>
      <c r="N310" s="27">
        <f>SUMIFS('FY15 DataDump'!$E$2:$E$5000, 'FY15 DataDump'!$C$2:$C$5000, 'FY15 Individual Analysis'!$A310, 'FY15 DataDump'!$H$2:$H$5000, N$2)</f>
        <v>36</v>
      </c>
      <c r="O310" s="27">
        <f>SUMIFS('FY15 DataDump'!$E$2:$E$5000, 'FY15 DataDump'!$C$2:$C$5000, 'FY15 Individual Analysis'!$A310, 'FY15 DataDump'!$H$2:$H$5000, O$2)</f>
        <v>18</v>
      </c>
      <c r="P310" s="27">
        <f t="shared" si="89"/>
        <v>357</v>
      </c>
      <c r="Q310" s="108">
        <f t="shared" si="76"/>
        <v>1.8530630041421409E-3</v>
      </c>
      <c r="S310" s="20">
        <f t="shared" si="77"/>
        <v>42</v>
      </c>
      <c r="T310" s="21">
        <f t="shared" si="78"/>
        <v>32.4</v>
      </c>
      <c r="U310" s="21">
        <f t="shared" si="79"/>
        <v>30</v>
      </c>
      <c r="V310" s="21">
        <f t="shared" si="80"/>
        <v>51.6</v>
      </c>
      <c r="W310" s="21">
        <f t="shared" si="81"/>
        <v>32.4</v>
      </c>
      <c r="X310" s="21">
        <f t="shared" si="82"/>
        <v>18</v>
      </c>
      <c r="Y310" s="21">
        <f t="shared" si="83"/>
        <v>38.4</v>
      </c>
      <c r="Z310" s="21">
        <f t="shared" si="84"/>
        <v>39.6</v>
      </c>
      <c r="AA310" s="21">
        <f t="shared" si="85"/>
        <v>34.799999999999997</v>
      </c>
      <c r="AB310" s="21">
        <f t="shared" si="86"/>
        <v>44.4</v>
      </c>
      <c r="AC310" s="21">
        <f t="shared" si="87"/>
        <v>43.199999999999996</v>
      </c>
      <c r="AD310" s="24">
        <f t="shared" si="88"/>
        <v>21.599999999999998</v>
      </c>
      <c r="AF310" s="15">
        <f t="shared" si="75"/>
        <v>428.4</v>
      </c>
    </row>
    <row r="311" spans="1:32" x14ac:dyDescent="0.25">
      <c r="A311" s="75">
        <v>659101</v>
      </c>
      <c r="B311" s="75" t="str">
        <f>INDEX('FY15 DataDump'!$A$2:$H$5000, MATCH('FY15 Individual Analysis'!A311, 'FY15 DataDump'!$C$2:$C$5000, 0), MATCH('FY15 DataDump'!$B$1, 'FY15 DataDump'!$A$1:$H$1))</f>
        <v>BAKED GOODS</v>
      </c>
      <c r="C311" s="75" t="str">
        <f>INDEX('FY15 DataDump'!$A$2:$H$5000, MATCH('FY15 Individual Analysis'!A311, 'FY15 DataDump'!$C$2:$C$5000, 0), MATCH('FY15 DataDump'!$D$1, 'FY15 DataDump'!$A$1:$H$1))</f>
        <v>BB Scone</v>
      </c>
      <c r="D311" s="27">
        <f>SUMIFS('FY15 DataDump'!$E$2:$E$5000, 'FY15 DataDump'!$C$2:$C$5000, 'FY15 Individual Analysis'!$A311, 'FY15 DataDump'!$H$2:$H$5000, D$2)</f>
        <v>36</v>
      </c>
      <c r="E311" s="27">
        <f>SUMIFS('FY15 DataDump'!$E$2:$E$5000, 'FY15 DataDump'!$C$2:$C$5000, 'FY15 Individual Analysis'!$A311, 'FY15 DataDump'!$H$2:$H$5000, E$2)</f>
        <v>36</v>
      </c>
      <c r="F311" s="27">
        <f>SUMIFS('FY15 DataDump'!$E$2:$E$5000, 'FY15 DataDump'!$C$2:$C$5000, 'FY15 Individual Analysis'!$A311, 'FY15 DataDump'!$H$2:$H$5000, F$2)</f>
        <v>39</v>
      </c>
      <c r="G311" s="27">
        <f>SUMIFS('FY15 DataDump'!$E$2:$E$5000, 'FY15 DataDump'!$C$2:$C$5000, 'FY15 Individual Analysis'!$A311, 'FY15 DataDump'!$H$2:$H$5000, G$2)</f>
        <v>52</v>
      </c>
      <c r="H311" s="27">
        <f>SUMIFS('FY15 DataDump'!$E$2:$E$5000, 'FY15 DataDump'!$C$2:$C$5000, 'FY15 Individual Analysis'!$A311, 'FY15 DataDump'!$H$2:$H$5000, H$2)</f>
        <v>43</v>
      </c>
      <c r="I311" s="27">
        <f>SUMIFS('FY15 DataDump'!$E$2:$E$5000, 'FY15 DataDump'!$C$2:$C$5000, 'FY15 Individual Analysis'!$A311, 'FY15 DataDump'!$H$2:$H$5000, I$2)</f>
        <v>40</v>
      </c>
      <c r="J311" s="27">
        <f>SUMIFS('FY15 DataDump'!$E$2:$E$5000, 'FY15 DataDump'!$C$2:$C$5000, 'FY15 Individual Analysis'!$A311, 'FY15 DataDump'!$H$2:$H$5000, J$2)</f>
        <v>45</v>
      </c>
      <c r="K311" s="27">
        <f>SUMIFS('FY15 DataDump'!$E$2:$E$5000, 'FY15 DataDump'!$C$2:$C$5000, 'FY15 Individual Analysis'!$A311, 'FY15 DataDump'!$H$2:$H$5000, K$2)</f>
        <v>47</v>
      </c>
      <c r="L311" s="27">
        <f>SUMIFS('FY15 DataDump'!$E$2:$E$5000, 'FY15 DataDump'!$C$2:$C$5000, 'FY15 Individual Analysis'!$A311, 'FY15 DataDump'!$H$2:$H$5000, L$2)</f>
        <v>47</v>
      </c>
      <c r="M311" s="27">
        <f>SUMIFS('FY15 DataDump'!$E$2:$E$5000, 'FY15 DataDump'!$C$2:$C$5000, 'FY15 Individual Analysis'!$A311, 'FY15 DataDump'!$H$2:$H$5000, M$2)</f>
        <v>45</v>
      </c>
      <c r="N311" s="27">
        <f>SUMIFS('FY15 DataDump'!$E$2:$E$5000, 'FY15 DataDump'!$C$2:$C$5000, 'FY15 Individual Analysis'!$A311, 'FY15 DataDump'!$H$2:$H$5000, N$2)</f>
        <v>45</v>
      </c>
      <c r="O311" s="27">
        <f>SUMIFS('FY15 DataDump'!$E$2:$E$5000, 'FY15 DataDump'!$C$2:$C$5000, 'FY15 Individual Analysis'!$A311, 'FY15 DataDump'!$H$2:$H$5000, O$2)</f>
        <v>41</v>
      </c>
      <c r="P311" s="27">
        <f t="shared" si="89"/>
        <v>516</v>
      </c>
      <c r="Q311" s="108">
        <f t="shared" si="76"/>
        <v>2.6783767790962035E-3</v>
      </c>
      <c r="S311" s="20">
        <f t="shared" si="77"/>
        <v>43.2</v>
      </c>
      <c r="T311" s="21">
        <f t="shared" si="78"/>
        <v>43.2</v>
      </c>
      <c r="U311" s="21">
        <f t="shared" si="79"/>
        <v>46.8</v>
      </c>
      <c r="V311" s="21">
        <f t="shared" si="80"/>
        <v>62.400000000000006</v>
      </c>
      <c r="W311" s="21">
        <f t="shared" si="81"/>
        <v>51.6</v>
      </c>
      <c r="X311" s="21">
        <f t="shared" si="82"/>
        <v>48</v>
      </c>
      <c r="Y311" s="21">
        <f t="shared" si="83"/>
        <v>54.000000000000007</v>
      </c>
      <c r="Z311" s="21">
        <f t="shared" si="84"/>
        <v>56.4</v>
      </c>
      <c r="AA311" s="21">
        <f t="shared" si="85"/>
        <v>56.4</v>
      </c>
      <c r="AB311" s="21">
        <f t="shared" si="86"/>
        <v>54.000000000000007</v>
      </c>
      <c r="AC311" s="21">
        <f t="shared" si="87"/>
        <v>54.000000000000007</v>
      </c>
      <c r="AD311" s="24">
        <f t="shared" si="88"/>
        <v>49.2</v>
      </c>
      <c r="AF311" s="15">
        <f t="shared" si="75"/>
        <v>619.20000000000005</v>
      </c>
    </row>
    <row r="312" spans="1:32" x14ac:dyDescent="0.25">
      <c r="A312" s="75">
        <v>659102</v>
      </c>
      <c r="B312" s="75" t="str">
        <f>INDEX('FY15 DataDump'!$A$2:$H$5000, MATCH('FY15 Individual Analysis'!A312, 'FY15 DataDump'!$C$2:$C$5000, 0), MATCH('FY15 DataDump'!$B$1, 'FY15 DataDump'!$A$1:$H$1))</f>
        <v>BAKED GOODS</v>
      </c>
      <c r="C312" s="75" t="str">
        <f>INDEX('FY15 DataDump'!$A$2:$H$5000, MATCH('FY15 Individual Analysis'!A312, 'FY15 DataDump'!$C$2:$C$5000, 0), MATCH('FY15 DataDump'!$D$1, 'FY15 DataDump'!$A$1:$H$1))</f>
        <v>BB Lemon Bar</v>
      </c>
      <c r="D312" s="27">
        <f>SUMIFS('FY15 DataDump'!$E$2:$E$5000, 'FY15 DataDump'!$C$2:$C$5000, 'FY15 Individual Analysis'!$A312, 'FY15 DataDump'!$H$2:$H$5000, D$2)</f>
        <v>0</v>
      </c>
      <c r="E312" s="27">
        <f>SUMIFS('FY15 DataDump'!$E$2:$E$5000, 'FY15 DataDump'!$C$2:$C$5000, 'FY15 Individual Analysis'!$A312, 'FY15 DataDump'!$H$2:$H$5000, E$2)</f>
        <v>0</v>
      </c>
      <c r="F312" s="27">
        <f>SUMIFS('FY15 DataDump'!$E$2:$E$5000, 'FY15 DataDump'!$C$2:$C$5000, 'FY15 Individual Analysis'!$A312, 'FY15 DataDump'!$H$2:$H$5000, F$2)</f>
        <v>15</v>
      </c>
      <c r="G312" s="27">
        <f>SUMIFS('FY15 DataDump'!$E$2:$E$5000, 'FY15 DataDump'!$C$2:$C$5000, 'FY15 Individual Analysis'!$A312, 'FY15 DataDump'!$H$2:$H$5000, G$2)</f>
        <v>60</v>
      </c>
      <c r="H312" s="27">
        <f>SUMIFS('FY15 DataDump'!$E$2:$E$5000, 'FY15 DataDump'!$C$2:$C$5000, 'FY15 Individual Analysis'!$A312, 'FY15 DataDump'!$H$2:$H$5000, H$2)</f>
        <v>41</v>
      </c>
      <c r="I312" s="27">
        <f>SUMIFS('FY15 DataDump'!$E$2:$E$5000, 'FY15 DataDump'!$C$2:$C$5000, 'FY15 Individual Analysis'!$A312, 'FY15 DataDump'!$H$2:$H$5000, I$2)</f>
        <v>22</v>
      </c>
      <c r="J312" s="27">
        <f>SUMIFS('FY15 DataDump'!$E$2:$E$5000, 'FY15 DataDump'!$C$2:$C$5000, 'FY15 Individual Analysis'!$A312, 'FY15 DataDump'!$H$2:$H$5000, J$2)</f>
        <v>43</v>
      </c>
      <c r="K312" s="27">
        <f>SUMIFS('FY15 DataDump'!$E$2:$E$5000, 'FY15 DataDump'!$C$2:$C$5000, 'FY15 Individual Analysis'!$A312, 'FY15 DataDump'!$H$2:$H$5000, K$2)</f>
        <v>46</v>
      </c>
      <c r="L312" s="27">
        <f>SUMIFS('FY15 DataDump'!$E$2:$E$5000, 'FY15 DataDump'!$C$2:$C$5000, 'FY15 Individual Analysis'!$A312, 'FY15 DataDump'!$H$2:$H$5000, L$2)</f>
        <v>36</v>
      </c>
      <c r="M312" s="27">
        <f>SUMIFS('FY15 DataDump'!$E$2:$E$5000, 'FY15 DataDump'!$C$2:$C$5000, 'FY15 Individual Analysis'!$A312, 'FY15 DataDump'!$H$2:$H$5000, M$2)</f>
        <v>48</v>
      </c>
      <c r="N312" s="27">
        <f>SUMIFS('FY15 DataDump'!$E$2:$E$5000, 'FY15 DataDump'!$C$2:$C$5000, 'FY15 Individual Analysis'!$A312, 'FY15 DataDump'!$H$2:$H$5000, N$2)</f>
        <v>42</v>
      </c>
      <c r="O312" s="27">
        <f>SUMIFS('FY15 DataDump'!$E$2:$E$5000, 'FY15 DataDump'!$C$2:$C$5000, 'FY15 Individual Analysis'!$A312, 'FY15 DataDump'!$H$2:$H$5000, O$2)</f>
        <v>28</v>
      </c>
      <c r="P312" s="27">
        <f t="shared" si="89"/>
        <v>381</v>
      </c>
      <c r="Q312" s="108">
        <f t="shared" si="76"/>
        <v>1.9776386682861503E-3</v>
      </c>
      <c r="S312" s="20">
        <f t="shared" si="77"/>
        <v>0</v>
      </c>
      <c r="T312" s="21">
        <f t="shared" si="78"/>
        <v>0</v>
      </c>
      <c r="U312" s="21">
        <f t="shared" si="79"/>
        <v>18</v>
      </c>
      <c r="V312" s="21">
        <f t="shared" si="80"/>
        <v>72</v>
      </c>
      <c r="W312" s="21">
        <f t="shared" si="81"/>
        <v>49.199999999999996</v>
      </c>
      <c r="X312" s="21">
        <f t="shared" si="82"/>
        <v>26.4</v>
      </c>
      <c r="Y312" s="21">
        <f t="shared" si="83"/>
        <v>51.6</v>
      </c>
      <c r="Z312" s="21">
        <f t="shared" si="84"/>
        <v>55.199999999999996</v>
      </c>
      <c r="AA312" s="21">
        <f t="shared" si="85"/>
        <v>43.199999999999996</v>
      </c>
      <c r="AB312" s="21">
        <f t="shared" si="86"/>
        <v>57.599999999999994</v>
      </c>
      <c r="AC312" s="21">
        <f t="shared" si="87"/>
        <v>50.4</v>
      </c>
      <c r="AD312" s="24">
        <f t="shared" si="88"/>
        <v>33.6</v>
      </c>
      <c r="AF312" s="15">
        <f t="shared" si="75"/>
        <v>457.2</v>
      </c>
    </row>
    <row r="313" spans="1:32" x14ac:dyDescent="0.25">
      <c r="A313" s="75">
        <v>659103</v>
      </c>
      <c r="B313" s="75" t="str">
        <f>INDEX('FY15 DataDump'!$A$2:$H$5000, MATCH('FY15 Individual Analysis'!A313, 'FY15 DataDump'!$C$2:$C$5000, 0), MATCH('FY15 DataDump'!$B$1, 'FY15 DataDump'!$A$1:$H$1))</f>
        <v>BAKED GOODS</v>
      </c>
      <c r="C313" s="75" t="str">
        <f>INDEX('FY15 DataDump'!$A$2:$H$5000, MATCH('FY15 Individual Analysis'!A313, 'FY15 DataDump'!$C$2:$C$5000, 0), MATCH('FY15 DataDump'!$D$1, 'FY15 DataDump'!$A$1:$H$1))</f>
        <v>BB Pecan Bar</v>
      </c>
      <c r="D313" s="27">
        <f>SUMIFS('FY15 DataDump'!$E$2:$E$5000, 'FY15 DataDump'!$C$2:$C$5000, 'FY15 Individual Analysis'!$A313, 'FY15 DataDump'!$H$2:$H$5000, D$2)</f>
        <v>0</v>
      </c>
      <c r="E313" s="27">
        <f>SUMIFS('FY15 DataDump'!$E$2:$E$5000, 'FY15 DataDump'!$C$2:$C$5000, 'FY15 Individual Analysis'!$A313, 'FY15 DataDump'!$H$2:$H$5000, E$2)</f>
        <v>0</v>
      </c>
      <c r="F313" s="27">
        <f>SUMIFS('FY15 DataDump'!$E$2:$E$5000, 'FY15 DataDump'!$C$2:$C$5000, 'FY15 Individual Analysis'!$A313, 'FY15 DataDump'!$H$2:$H$5000, F$2)</f>
        <v>13</v>
      </c>
      <c r="G313" s="27">
        <f>SUMIFS('FY15 DataDump'!$E$2:$E$5000, 'FY15 DataDump'!$C$2:$C$5000, 'FY15 Individual Analysis'!$A313, 'FY15 DataDump'!$H$2:$H$5000, G$2)</f>
        <v>50</v>
      </c>
      <c r="H313" s="27">
        <f>SUMIFS('FY15 DataDump'!$E$2:$E$5000, 'FY15 DataDump'!$C$2:$C$5000, 'FY15 Individual Analysis'!$A313, 'FY15 DataDump'!$H$2:$H$5000, H$2)</f>
        <v>39</v>
      </c>
      <c r="I313" s="27">
        <f>SUMIFS('FY15 DataDump'!$E$2:$E$5000, 'FY15 DataDump'!$C$2:$C$5000, 'FY15 Individual Analysis'!$A313, 'FY15 DataDump'!$H$2:$H$5000, I$2)</f>
        <v>23</v>
      </c>
      <c r="J313" s="27">
        <f>SUMIFS('FY15 DataDump'!$E$2:$E$5000, 'FY15 DataDump'!$C$2:$C$5000, 'FY15 Individual Analysis'!$A313, 'FY15 DataDump'!$H$2:$H$5000, J$2)</f>
        <v>43</v>
      </c>
      <c r="K313" s="27">
        <f>SUMIFS('FY15 DataDump'!$E$2:$E$5000, 'FY15 DataDump'!$C$2:$C$5000, 'FY15 Individual Analysis'!$A313, 'FY15 DataDump'!$H$2:$H$5000, K$2)</f>
        <v>42</v>
      </c>
      <c r="L313" s="27">
        <f>SUMIFS('FY15 DataDump'!$E$2:$E$5000, 'FY15 DataDump'!$C$2:$C$5000, 'FY15 Individual Analysis'!$A313, 'FY15 DataDump'!$H$2:$H$5000, L$2)</f>
        <v>42</v>
      </c>
      <c r="M313" s="27">
        <f>SUMIFS('FY15 DataDump'!$E$2:$E$5000, 'FY15 DataDump'!$C$2:$C$5000, 'FY15 Individual Analysis'!$A313, 'FY15 DataDump'!$H$2:$H$5000, M$2)</f>
        <v>46</v>
      </c>
      <c r="N313" s="27">
        <f>SUMIFS('FY15 DataDump'!$E$2:$E$5000, 'FY15 DataDump'!$C$2:$C$5000, 'FY15 Individual Analysis'!$A313, 'FY15 DataDump'!$H$2:$H$5000, N$2)</f>
        <v>43</v>
      </c>
      <c r="O313" s="27">
        <f>SUMIFS('FY15 DataDump'!$E$2:$E$5000, 'FY15 DataDump'!$C$2:$C$5000, 'FY15 Individual Analysis'!$A313, 'FY15 DataDump'!$H$2:$H$5000, O$2)</f>
        <v>27</v>
      </c>
      <c r="P313" s="27">
        <f t="shared" si="89"/>
        <v>368</v>
      </c>
      <c r="Q313" s="108">
        <f t="shared" si="76"/>
        <v>1.9101601835414786E-3</v>
      </c>
      <c r="S313" s="20">
        <f t="shared" si="77"/>
        <v>0</v>
      </c>
      <c r="T313" s="21">
        <f t="shared" si="78"/>
        <v>0</v>
      </c>
      <c r="U313" s="21">
        <f t="shared" si="79"/>
        <v>15.6</v>
      </c>
      <c r="V313" s="21">
        <f t="shared" si="80"/>
        <v>60</v>
      </c>
      <c r="W313" s="21">
        <f t="shared" si="81"/>
        <v>46.800000000000004</v>
      </c>
      <c r="X313" s="21">
        <f t="shared" si="82"/>
        <v>27.6</v>
      </c>
      <c r="Y313" s="21">
        <f t="shared" si="83"/>
        <v>51.600000000000009</v>
      </c>
      <c r="Z313" s="21">
        <f t="shared" si="84"/>
        <v>50.4</v>
      </c>
      <c r="AA313" s="21">
        <f t="shared" si="85"/>
        <v>50.4</v>
      </c>
      <c r="AB313" s="21">
        <f t="shared" si="86"/>
        <v>55.2</v>
      </c>
      <c r="AC313" s="21">
        <f t="shared" si="87"/>
        <v>51.600000000000009</v>
      </c>
      <c r="AD313" s="24">
        <f t="shared" si="88"/>
        <v>32.400000000000006</v>
      </c>
      <c r="AF313" s="15">
        <f t="shared" si="75"/>
        <v>441.6</v>
      </c>
    </row>
    <row r="314" spans="1:32" x14ac:dyDescent="0.25">
      <c r="A314" s="75">
        <v>659104</v>
      </c>
      <c r="B314" s="75" t="str">
        <f>INDEX('FY15 DataDump'!$A$2:$H$5000, MATCH('FY15 Individual Analysis'!A314, 'FY15 DataDump'!$C$2:$C$5000, 0), MATCH('FY15 DataDump'!$B$1, 'FY15 DataDump'!$A$1:$H$1))</f>
        <v>BAKED GOODS</v>
      </c>
      <c r="C314" s="75" t="str">
        <f>INDEX('FY15 DataDump'!$A$2:$H$5000, MATCH('FY15 Individual Analysis'!A314, 'FY15 DataDump'!$C$2:$C$5000, 0), MATCH('FY15 DataDump'!$D$1, 'FY15 DataDump'!$A$1:$H$1))</f>
        <v>BB Raspberry Bar</v>
      </c>
      <c r="D314" s="27">
        <f>SUMIFS('FY15 DataDump'!$E$2:$E$5000, 'FY15 DataDump'!$C$2:$C$5000, 'FY15 Individual Analysis'!$A314, 'FY15 DataDump'!$H$2:$H$5000, D$2)</f>
        <v>0</v>
      </c>
      <c r="E314" s="27">
        <f>SUMIFS('FY15 DataDump'!$E$2:$E$5000, 'FY15 DataDump'!$C$2:$C$5000, 'FY15 Individual Analysis'!$A314, 'FY15 DataDump'!$H$2:$H$5000, E$2)</f>
        <v>0</v>
      </c>
      <c r="F314" s="27">
        <f>SUMIFS('FY15 DataDump'!$E$2:$E$5000, 'FY15 DataDump'!$C$2:$C$5000, 'FY15 Individual Analysis'!$A314, 'FY15 DataDump'!$H$2:$H$5000, F$2)</f>
        <v>2</v>
      </c>
      <c r="G314" s="27">
        <f>SUMIFS('FY15 DataDump'!$E$2:$E$5000, 'FY15 DataDump'!$C$2:$C$5000, 'FY15 Individual Analysis'!$A314, 'FY15 DataDump'!$H$2:$H$5000, G$2)</f>
        <v>9</v>
      </c>
      <c r="H314" s="27">
        <f>SUMIFS('FY15 DataDump'!$E$2:$E$5000, 'FY15 DataDump'!$C$2:$C$5000, 'FY15 Individual Analysis'!$A314, 'FY15 DataDump'!$H$2:$H$5000, H$2)</f>
        <v>6</v>
      </c>
      <c r="I314" s="27">
        <f>SUMIFS('FY15 DataDump'!$E$2:$E$5000, 'FY15 DataDump'!$C$2:$C$5000, 'FY15 Individual Analysis'!$A314, 'FY15 DataDump'!$H$2:$H$5000, I$2)</f>
        <v>4</v>
      </c>
      <c r="J314" s="27">
        <f>SUMIFS('FY15 DataDump'!$E$2:$E$5000, 'FY15 DataDump'!$C$2:$C$5000, 'FY15 Individual Analysis'!$A314, 'FY15 DataDump'!$H$2:$H$5000, J$2)</f>
        <v>8</v>
      </c>
      <c r="K314" s="27">
        <f>SUMIFS('FY15 DataDump'!$E$2:$E$5000, 'FY15 DataDump'!$C$2:$C$5000, 'FY15 Individual Analysis'!$A314, 'FY15 DataDump'!$H$2:$H$5000, K$2)</f>
        <v>8</v>
      </c>
      <c r="L314" s="27">
        <f>SUMIFS('FY15 DataDump'!$E$2:$E$5000, 'FY15 DataDump'!$C$2:$C$5000, 'FY15 Individual Analysis'!$A314, 'FY15 DataDump'!$H$2:$H$5000, L$2)</f>
        <v>6</v>
      </c>
      <c r="M314" s="27">
        <f>SUMIFS('FY15 DataDump'!$E$2:$E$5000, 'FY15 DataDump'!$C$2:$C$5000, 'FY15 Individual Analysis'!$A314, 'FY15 DataDump'!$H$2:$H$5000, M$2)</f>
        <v>7</v>
      </c>
      <c r="N314" s="27">
        <f>SUMIFS('FY15 DataDump'!$E$2:$E$5000, 'FY15 DataDump'!$C$2:$C$5000, 'FY15 Individual Analysis'!$A314, 'FY15 DataDump'!$H$2:$H$5000, N$2)</f>
        <v>7</v>
      </c>
      <c r="O314" s="27">
        <f>SUMIFS('FY15 DataDump'!$E$2:$E$5000, 'FY15 DataDump'!$C$2:$C$5000, 'FY15 Individual Analysis'!$A314, 'FY15 DataDump'!$H$2:$H$5000, O$2)</f>
        <v>3</v>
      </c>
      <c r="P314" s="27">
        <f t="shared" si="89"/>
        <v>60</v>
      </c>
      <c r="Q314" s="108">
        <f t="shared" si="76"/>
        <v>3.1143916036002365E-4</v>
      </c>
      <c r="S314" s="20">
        <f t="shared" si="77"/>
        <v>0</v>
      </c>
      <c r="T314" s="21">
        <f t="shared" si="78"/>
        <v>0</v>
      </c>
      <c r="U314" s="21">
        <f t="shared" si="79"/>
        <v>2.4</v>
      </c>
      <c r="V314" s="21">
        <f t="shared" si="80"/>
        <v>10.799999999999999</v>
      </c>
      <c r="W314" s="21">
        <f t="shared" si="81"/>
        <v>7.2</v>
      </c>
      <c r="X314" s="21">
        <f t="shared" si="82"/>
        <v>4.8</v>
      </c>
      <c r="Y314" s="21">
        <f t="shared" si="83"/>
        <v>9.6</v>
      </c>
      <c r="Z314" s="21">
        <f t="shared" si="84"/>
        <v>9.6</v>
      </c>
      <c r="AA314" s="21">
        <f t="shared" si="85"/>
        <v>7.2</v>
      </c>
      <c r="AB314" s="21">
        <f t="shared" si="86"/>
        <v>8.4</v>
      </c>
      <c r="AC314" s="21">
        <f t="shared" si="87"/>
        <v>8.4</v>
      </c>
      <c r="AD314" s="24">
        <f t="shared" si="88"/>
        <v>3.6</v>
      </c>
      <c r="AF314" s="15">
        <f t="shared" si="75"/>
        <v>72</v>
      </c>
    </row>
    <row r="315" spans="1:32" x14ac:dyDescent="0.25">
      <c r="A315" s="75">
        <v>659105</v>
      </c>
      <c r="B315" s="75" t="str">
        <f>INDEX('FY15 DataDump'!$A$2:$H$5000, MATCH('FY15 Individual Analysis'!A315, 'FY15 DataDump'!$C$2:$C$5000, 0), MATCH('FY15 DataDump'!$B$1, 'FY15 DataDump'!$A$1:$H$1))</f>
        <v>BAKED GOODS</v>
      </c>
      <c r="C315" s="75" t="str">
        <f>INDEX('FY15 DataDump'!$A$2:$H$5000, MATCH('FY15 Individual Analysis'!A315, 'FY15 DataDump'!$C$2:$C$5000, 0), MATCH('FY15 DataDump'!$D$1, 'FY15 DataDump'!$A$1:$H$1))</f>
        <v>BB Cookie</v>
      </c>
      <c r="D315" s="27">
        <f>SUMIFS('FY15 DataDump'!$E$2:$E$5000, 'FY15 DataDump'!$C$2:$C$5000, 'FY15 Individual Analysis'!$A315, 'FY15 DataDump'!$H$2:$H$5000, D$2)</f>
        <v>134</v>
      </c>
      <c r="E315" s="27">
        <f>SUMIFS('FY15 DataDump'!$E$2:$E$5000, 'FY15 DataDump'!$C$2:$C$5000, 'FY15 Individual Analysis'!$A315, 'FY15 DataDump'!$H$2:$H$5000, E$2)</f>
        <v>111</v>
      </c>
      <c r="F315" s="27">
        <f>SUMIFS('FY15 DataDump'!$E$2:$E$5000, 'FY15 DataDump'!$C$2:$C$5000, 'FY15 Individual Analysis'!$A315, 'FY15 DataDump'!$H$2:$H$5000, F$2)</f>
        <v>84</v>
      </c>
      <c r="G315" s="27">
        <f>SUMIFS('FY15 DataDump'!$E$2:$E$5000, 'FY15 DataDump'!$C$2:$C$5000, 'FY15 Individual Analysis'!$A315, 'FY15 DataDump'!$H$2:$H$5000, G$2)</f>
        <v>134</v>
      </c>
      <c r="H315" s="27">
        <f>SUMIFS('FY15 DataDump'!$E$2:$E$5000, 'FY15 DataDump'!$C$2:$C$5000, 'FY15 Individual Analysis'!$A315, 'FY15 DataDump'!$H$2:$H$5000, H$2)</f>
        <v>99</v>
      </c>
      <c r="I315" s="27">
        <f>SUMIFS('FY15 DataDump'!$E$2:$E$5000, 'FY15 DataDump'!$C$2:$C$5000, 'FY15 Individual Analysis'!$A315, 'FY15 DataDump'!$H$2:$H$5000, I$2)</f>
        <v>89</v>
      </c>
      <c r="J315" s="27">
        <f>SUMIFS('FY15 DataDump'!$E$2:$E$5000, 'FY15 DataDump'!$C$2:$C$5000, 'FY15 Individual Analysis'!$A315, 'FY15 DataDump'!$H$2:$H$5000, J$2)</f>
        <v>118</v>
      </c>
      <c r="K315" s="27">
        <f>SUMIFS('FY15 DataDump'!$E$2:$E$5000, 'FY15 DataDump'!$C$2:$C$5000, 'FY15 Individual Analysis'!$A315, 'FY15 DataDump'!$H$2:$H$5000, K$2)</f>
        <v>114</v>
      </c>
      <c r="L315" s="27">
        <f>SUMIFS('FY15 DataDump'!$E$2:$E$5000, 'FY15 DataDump'!$C$2:$C$5000, 'FY15 Individual Analysis'!$A315, 'FY15 DataDump'!$H$2:$H$5000, L$2)</f>
        <v>117</v>
      </c>
      <c r="M315" s="27">
        <f>SUMIFS('FY15 DataDump'!$E$2:$E$5000, 'FY15 DataDump'!$C$2:$C$5000, 'FY15 Individual Analysis'!$A315, 'FY15 DataDump'!$H$2:$H$5000, M$2)</f>
        <v>120</v>
      </c>
      <c r="N315" s="27">
        <f>SUMIFS('FY15 DataDump'!$E$2:$E$5000, 'FY15 DataDump'!$C$2:$C$5000, 'FY15 Individual Analysis'!$A315, 'FY15 DataDump'!$H$2:$H$5000, N$2)</f>
        <v>122</v>
      </c>
      <c r="O315" s="27">
        <f>SUMIFS('FY15 DataDump'!$E$2:$E$5000, 'FY15 DataDump'!$C$2:$C$5000, 'FY15 Individual Analysis'!$A315, 'FY15 DataDump'!$H$2:$H$5000, O$2)</f>
        <v>99</v>
      </c>
      <c r="P315" s="27">
        <f t="shared" si="89"/>
        <v>1341</v>
      </c>
      <c r="Q315" s="108">
        <f t="shared" si="76"/>
        <v>6.9606652340465291E-3</v>
      </c>
      <c r="S315" s="20">
        <f t="shared" si="77"/>
        <v>160.80000000000001</v>
      </c>
      <c r="T315" s="21">
        <f t="shared" si="78"/>
        <v>133.20000000000002</v>
      </c>
      <c r="U315" s="21">
        <f t="shared" si="79"/>
        <v>100.80000000000001</v>
      </c>
      <c r="V315" s="21">
        <f t="shared" si="80"/>
        <v>160.80000000000001</v>
      </c>
      <c r="W315" s="21">
        <f t="shared" si="81"/>
        <v>118.80000000000001</v>
      </c>
      <c r="X315" s="21">
        <f t="shared" si="82"/>
        <v>106.8</v>
      </c>
      <c r="Y315" s="21">
        <f t="shared" si="83"/>
        <v>141.6</v>
      </c>
      <c r="Z315" s="21">
        <f t="shared" si="84"/>
        <v>136.80000000000001</v>
      </c>
      <c r="AA315" s="21">
        <f t="shared" si="85"/>
        <v>140.4</v>
      </c>
      <c r="AB315" s="21">
        <f t="shared" si="86"/>
        <v>144</v>
      </c>
      <c r="AC315" s="21">
        <f t="shared" si="87"/>
        <v>146.4</v>
      </c>
      <c r="AD315" s="24">
        <f t="shared" si="88"/>
        <v>118.80000000000001</v>
      </c>
      <c r="AF315" s="15">
        <f t="shared" si="75"/>
        <v>1609.2</v>
      </c>
    </row>
    <row r="316" spans="1:32" x14ac:dyDescent="0.25">
      <c r="A316" s="75">
        <v>659106</v>
      </c>
      <c r="B316" s="75" t="str">
        <f>INDEX('FY15 DataDump'!$A$2:$H$5000, MATCH('FY15 Individual Analysis'!A316, 'FY15 DataDump'!$C$2:$C$5000, 0), MATCH('FY15 DataDump'!$B$1, 'FY15 DataDump'!$A$1:$H$1))</f>
        <v>BAKED GOODS</v>
      </c>
      <c r="C316" s="75" t="str">
        <f>INDEX('FY15 DataDump'!$A$2:$H$5000, MATCH('FY15 Individual Analysis'!A316, 'FY15 DataDump'!$C$2:$C$5000, 0), MATCH('FY15 DataDump'!$D$1, 'FY15 DataDump'!$A$1:$H$1))</f>
        <v>BB Brownie</v>
      </c>
      <c r="D316" s="27">
        <f>SUMIFS('FY15 DataDump'!$E$2:$E$5000, 'FY15 DataDump'!$C$2:$C$5000, 'FY15 Individual Analysis'!$A316, 'FY15 DataDump'!$H$2:$H$5000, D$2)</f>
        <v>18</v>
      </c>
      <c r="E316" s="27">
        <f>SUMIFS('FY15 DataDump'!$E$2:$E$5000, 'FY15 DataDump'!$C$2:$C$5000, 'FY15 Individual Analysis'!$A316, 'FY15 DataDump'!$H$2:$H$5000, E$2)</f>
        <v>17</v>
      </c>
      <c r="F316" s="27">
        <f>SUMIFS('FY15 DataDump'!$E$2:$E$5000, 'FY15 DataDump'!$C$2:$C$5000, 'FY15 Individual Analysis'!$A316, 'FY15 DataDump'!$H$2:$H$5000, F$2)</f>
        <v>11</v>
      </c>
      <c r="G316" s="27">
        <f>SUMIFS('FY15 DataDump'!$E$2:$E$5000, 'FY15 DataDump'!$C$2:$C$5000, 'FY15 Individual Analysis'!$A316, 'FY15 DataDump'!$H$2:$H$5000, G$2)</f>
        <v>0</v>
      </c>
      <c r="H316" s="27">
        <f>SUMIFS('FY15 DataDump'!$E$2:$E$5000, 'FY15 DataDump'!$C$2:$C$5000, 'FY15 Individual Analysis'!$A316, 'FY15 DataDump'!$H$2:$H$5000, H$2)</f>
        <v>1</v>
      </c>
      <c r="I316" s="27">
        <f>SUMIFS('FY15 DataDump'!$E$2:$E$5000, 'FY15 DataDump'!$C$2:$C$5000, 'FY15 Individual Analysis'!$A316, 'FY15 DataDump'!$H$2:$H$5000, I$2)</f>
        <v>0</v>
      </c>
      <c r="J316" s="27">
        <f>SUMIFS('FY15 DataDump'!$E$2:$E$5000, 'FY15 DataDump'!$C$2:$C$5000, 'FY15 Individual Analysis'!$A316, 'FY15 DataDump'!$H$2:$H$5000, J$2)</f>
        <v>0</v>
      </c>
      <c r="K316" s="27">
        <f>SUMIFS('FY15 DataDump'!$E$2:$E$5000, 'FY15 DataDump'!$C$2:$C$5000, 'FY15 Individual Analysis'!$A316, 'FY15 DataDump'!$H$2:$H$5000, K$2)</f>
        <v>0</v>
      </c>
      <c r="L316" s="27">
        <f>SUMIFS('FY15 DataDump'!$E$2:$E$5000, 'FY15 DataDump'!$C$2:$C$5000, 'FY15 Individual Analysis'!$A316, 'FY15 DataDump'!$H$2:$H$5000, L$2)</f>
        <v>0</v>
      </c>
      <c r="M316" s="27">
        <f>SUMIFS('FY15 DataDump'!$E$2:$E$5000, 'FY15 DataDump'!$C$2:$C$5000, 'FY15 Individual Analysis'!$A316, 'FY15 DataDump'!$H$2:$H$5000, M$2)</f>
        <v>0</v>
      </c>
      <c r="N316" s="27">
        <f>SUMIFS('FY15 DataDump'!$E$2:$E$5000, 'FY15 DataDump'!$C$2:$C$5000, 'FY15 Individual Analysis'!$A316, 'FY15 DataDump'!$H$2:$H$5000, N$2)</f>
        <v>0</v>
      </c>
      <c r="O316" s="27">
        <f>SUMIFS('FY15 DataDump'!$E$2:$E$5000, 'FY15 DataDump'!$C$2:$C$5000, 'FY15 Individual Analysis'!$A316, 'FY15 DataDump'!$H$2:$H$5000, O$2)</f>
        <v>0</v>
      </c>
      <c r="P316" s="27">
        <f t="shared" si="89"/>
        <v>47</v>
      </c>
      <c r="Q316" s="108">
        <f t="shared" si="76"/>
        <v>2.4396067561535187E-4</v>
      </c>
      <c r="S316" s="20">
        <f t="shared" si="77"/>
        <v>21.599999999999998</v>
      </c>
      <c r="T316" s="21">
        <f t="shared" si="78"/>
        <v>20.400000000000002</v>
      </c>
      <c r="U316" s="21">
        <f t="shared" si="79"/>
        <v>13.2</v>
      </c>
      <c r="V316" s="21">
        <f t="shared" si="80"/>
        <v>0</v>
      </c>
      <c r="W316" s="21">
        <f t="shared" si="81"/>
        <v>1.2</v>
      </c>
      <c r="X316" s="21">
        <f t="shared" si="82"/>
        <v>0</v>
      </c>
      <c r="Y316" s="21">
        <f t="shared" si="83"/>
        <v>0</v>
      </c>
      <c r="Z316" s="21">
        <f t="shared" si="84"/>
        <v>0</v>
      </c>
      <c r="AA316" s="21">
        <f t="shared" si="85"/>
        <v>0</v>
      </c>
      <c r="AB316" s="21">
        <f t="shared" si="86"/>
        <v>0</v>
      </c>
      <c r="AC316" s="21">
        <f t="shared" si="87"/>
        <v>0</v>
      </c>
      <c r="AD316" s="24">
        <f t="shared" si="88"/>
        <v>0</v>
      </c>
      <c r="AF316" s="15">
        <f t="shared" si="75"/>
        <v>56.4</v>
      </c>
    </row>
    <row r="317" spans="1:32" x14ac:dyDescent="0.25">
      <c r="A317" s="75">
        <v>659201</v>
      </c>
      <c r="B317" s="75" t="str">
        <f>INDEX('FY15 DataDump'!$A$2:$H$5000, MATCH('FY15 Individual Analysis'!A317, 'FY15 DataDump'!$C$2:$C$5000, 0), MATCH('FY15 DataDump'!$B$1, 'FY15 DataDump'!$A$1:$H$1))</f>
        <v>DAIRY</v>
      </c>
      <c r="C317" s="75" t="str">
        <f>INDEX('FY15 DataDump'!$A$2:$H$5000, MATCH('FY15 Individual Analysis'!A317, 'FY15 DataDump'!$C$2:$C$5000, 0), MATCH('FY15 DataDump'!$D$1, 'FY15 DataDump'!$A$1:$H$1))</f>
        <v>BB Cream Chs Berry</v>
      </c>
      <c r="D317" s="27">
        <f>SUMIFS('FY15 DataDump'!$E$2:$E$5000, 'FY15 DataDump'!$C$2:$C$5000, 'FY15 Individual Analysis'!$A317, 'FY15 DataDump'!$H$2:$H$5000, D$2)</f>
        <v>6</v>
      </c>
      <c r="E317" s="27">
        <f>SUMIFS('FY15 DataDump'!$E$2:$E$5000, 'FY15 DataDump'!$C$2:$C$5000, 'FY15 Individual Analysis'!$A317, 'FY15 DataDump'!$H$2:$H$5000, E$2)</f>
        <v>0</v>
      </c>
      <c r="F317" s="27">
        <f>SUMIFS('FY15 DataDump'!$E$2:$E$5000, 'FY15 DataDump'!$C$2:$C$5000, 'FY15 Individual Analysis'!$A317, 'FY15 DataDump'!$H$2:$H$5000, F$2)</f>
        <v>0</v>
      </c>
      <c r="G317" s="27">
        <f>SUMIFS('FY15 DataDump'!$E$2:$E$5000, 'FY15 DataDump'!$C$2:$C$5000, 'FY15 Individual Analysis'!$A317, 'FY15 DataDump'!$H$2:$H$5000, G$2)</f>
        <v>0</v>
      </c>
      <c r="H317" s="27">
        <f>SUMIFS('FY15 DataDump'!$E$2:$E$5000, 'FY15 DataDump'!$C$2:$C$5000, 'FY15 Individual Analysis'!$A317, 'FY15 DataDump'!$H$2:$H$5000, H$2)</f>
        <v>0</v>
      </c>
      <c r="I317" s="27">
        <f>SUMIFS('FY15 DataDump'!$E$2:$E$5000, 'FY15 DataDump'!$C$2:$C$5000, 'FY15 Individual Analysis'!$A317, 'FY15 DataDump'!$H$2:$H$5000, I$2)</f>
        <v>0</v>
      </c>
      <c r="J317" s="27">
        <f>SUMIFS('FY15 DataDump'!$E$2:$E$5000, 'FY15 DataDump'!$C$2:$C$5000, 'FY15 Individual Analysis'!$A317, 'FY15 DataDump'!$H$2:$H$5000, J$2)</f>
        <v>3</v>
      </c>
      <c r="K317" s="27">
        <f>SUMIFS('FY15 DataDump'!$E$2:$E$5000, 'FY15 DataDump'!$C$2:$C$5000, 'FY15 Individual Analysis'!$A317, 'FY15 DataDump'!$H$2:$H$5000, K$2)</f>
        <v>0</v>
      </c>
      <c r="L317" s="27">
        <f>SUMIFS('FY15 DataDump'!$E$2:$E$5000, 'FY15 DataDump'!$C$2:$C$5000, 'FY15 Individual Analysis'!$A317, 'FY15 DataDump'!$H$2:$H$5000, L$2)</f>
        <v>0</v>
      </c>
      <c r="M317" s="27">
        <f>SUMIFS('FY15 DataDump'!$E$2:$E$5000, 'FY15 DataDump'!$C$2:$C$5000, 'FY15 Individual Analysis'!$A317, 'FY15 DataDump'!$H$2:$H$5000, M$2)</f>
        <v>0</v>
      </c>
      <c r="N317" s="27">
        <f>SUMIFS('FY15 DataDump'!$E$2:$E$5000, 'FY15 DataDump'!$C$2:$C$5000, 'FY15 Individual Analysis'!$A317, 'FY15 DataDump'!$H$2:$H$5000, N$2)</f>
        <v>0</v>
      </c>
      <c r="O317" s="27">
        <f>SUMIFS('FY15 DataDump'!$E$2:$E$5000, 'FY15 DataDump'!$C$2:$C$5000, 'FY15 Individual Analysis'!$A317, 'FY15 DataDump'!$H$2:$H$5000, O$2)</f>
        <v>0</v>
      </c>
      <c r="P317" s="27">
        <f t="shared" si="89"/>
        <v>9</v>
      </c>
      <c r="Q317" s="108">
        <f t="shared" si="76"/>
        <v>4.6715874054003548E-5</v>
      </c>
      <c r="S317" s="20">
        <f t="shared" si="77"/>
        <v>7.2</v>
      </c>
      <c r="T317" s="21">
        <f t="shared" si="78"/>
        <v>0</v>
      </c>
      <c r="U317" s="21">
        <f t="shared" si="79"/>
        <v>0</v>
      </c>
      <c r="V317" s="21">
        <f t="shared" si="80"/>
        <v>0</v>
      </c>
      <c r="W317" s="21">
        <f t="shared" si="81"/>
        <v>0</v>
      </c>
      <c r="X317" s="21">
        <f t="shared" si="82"/>
        <v>0</v>
      </c>
      <c r="Y317" s="21">
        <f t="shared" si="83"/>
        <v>3.6</v>
      </c>
      <c r="Z317" s="21">
        <f t="shared" si="84"/>
        <v>0</v>
      </c>
      <c r="AA317" s="21">
        <f t="shared" si="85"/>
        <v>0</v>
      </c>
      <c r="AB317" s="21">
        <f t="shared" si="86"/>
        <v>0</v>
      </c>
      <c r="AC317" s="21">
        <f t="shared" si="87"/>
        <v>0</v>
      </c>
      <c r="AD317" s="24">
        <f t="shared" si="88"/>
        <v>0</v>
      </c>
      <c r="AF317" s="15">
        <f t="shared" si="75"/>
        <v>10.8</v>
      </c>
    </row>
    <row r="318" spans="1:32" x14ac:dyDescent="0.25">
      <c r="A318" s="75">
        <v>659202</v>
      </c>
      <c r="B318" s="75" t="str">
        <f>INDEX('FY15 DataDump'!$A$2:$H$5000, MATCH('FY15 Individual Analysis'!A318, 'FY15 DataDump'!$C$2:$C$5000, 0), MATCH('FY15 DataDump'!$B$1, 'FY15 DataDump'!$A$1:$H$1))</f>
        <v>DAIRY</v>
      </c>
      <c r="C318" s="75" t="str">
        <f>INDEX('FY15 DataDump'!$A$2:$H$5000, MATCH('FY15 Individual Analysis'!A318, 'FY15 DataDump'!$C$2:$C$5000, 0), MATCH('FY15 DataDump'!$D$1, 'FY15 DataDump'!$A$1:$H$1))</f>
        <v>BB Cream Chs Garlic Herb</v>
      </c>
      <c r="D318" s="27">
        <f>SUMIFS('FY15 DataDump'!$E$2:$E$5000, 'FY15 DataDump'!$C$2:$C$5000, 'FY15 Individual Analysis'!$A318, 'FY15 DataDump'!$H$2:$H$5000, D$2)</f>
        <v>4</v>
      </c>
      <c r="E318" s="27">
        <f>SUMIFS('FY15 DataDump'!$E$2:$E$5000, 'FY15 DataDump'!$C$2:$C$5000, 'FY15 Individual Analysis'!$A318, 'FY15 DataDump'!$H$2:$H$5000, E$2)</f>
        <v>0</v>
      </c>
      <c r="F318" s="27">
        <f>SUMIFS('FY15 DataDump'!$E$2:$E$5000, 'FY15 DataDump'!$C$2:$C$5000, 'FY15 Individual Analysis'!$A318, 'FY15 DataDump'!$H$2:$H$5000, F$2)</f>
        <v>7</v>
      </c>
      <c r="G318" s="27">
        <f>SUMIFS('FY15 DataDump'!$E$2:$E$5000, 'FY15 DataDump'!$C$2:$C$5000, 'FY15 Individual Analysis'!$A318, 'FY15 DataDump'!$H$2:$H$5000, G$2)</f>
        <v>30</v>
      </c>
      <c r="H318" s="27">
        <f>SUMIFS('FY15 DataDump'!$E$2:$E$5000, 'FY15 DataDump'!$C$2:$C$5000, 'FY15 Individual Analysis'!$A318, 'FY15 DataDump'!$H$2:$H$5000, H$2)</f>
        <v>16</v>
      </c>
      <c r="I318" s="27">
        <f>SUMIFS('FY15 DataDump'!$E$2:$E$5000, 'FY15 DataDump'!$C$2:$C$5000, 'FY15 Individual Analysis'!$A318, 'FY15 DataDump'!$H$2:$H$5000, I$2)</f>
        <v>13</v>
      </c>
      <c r="J318" s="27">
        <f>SUMIFS('FY15 DataDump'!$E$2:$E$5000, 'FY15 DataDump'!$C$2:$C$5000, 'FY15 Individual Analysis'!$A318, 'FY15 DataDump'!$H$2:$H$5000, J$2)</f>
        <v>22</v>
      </c>
      <c r="K318" s="27">
        <f>SUMIFS('FY15 DataDump'!$E$2:$E$5000, 'FY15 DataDump'!$C$2:$C$5000, 'FY15 Individual Analysis'!$A318, 'FY15 DataDump'!$H$2:$H$5000, K$2)</f>
        <v>45</v>
      </c>
      <c r="L318" s="27">
        <f>SUMIFS('FY15 DataDump'!$E$2:$E$5000, 'FY15 DataDump'!$C$2:$C$5000, 'FY15 Individual Analysis'!$A318, 'FY15 DataDump'!$H$2:$H$5000, L$2)</f>
        <v>0</v>
      </c>
      <c r="M318" s="27">
        <f>SUMIFS('FY15 DataDump'!$E$2:$E$5000, 'FY15 DataDump'!$C$2:$C$5000, 'FY15 Individual Analysis'!$A318, 'FY15 DataDump'!$H$2:$H$5000, M$2)</f>
        <v>0</v>
      </c>
      <c r="N318" s="27">
        <f>SUMIFS('FY15 DataDump'!$E$2:$E$5000, 'FY15 DataDump'!$C$2:$C$5000, 'FY15 Individual Analysis'!$A318, 'FY15 DataDump'!$H$2:$H$5000, N$2)</f>
        <v>0</v>
      </c>
      <c r="O318" s="27">
        <f>SUMIFS('FY15 DataDump'!$E$2:$E$5000, 'FY15 DataDump'!$C$2:$C$5000, 'FY15 Individual Analysis'!$A318, 'FY15 DataDump'!$H$2:$H$5000, O$2)</f>
        <v>0</v>
      </c>
      <c r="P318" s="27">
        <f t="shared" si="89"/>
        <v>137</v>
      </c>
      <c r="Q318" s="108">
        <f t="shared" si="76"/>
        <v>7.1111941615538735E-4</v>
      </c>
      <c r="S318" s="20">
        <f t="shared" si="77"/>
        <v>4.8</v>
      </c>
      <c r="T318" s="21">
        <f t="shared" si="78"/>
        <v>0</v>
      </c>
      <c r="U318" s="21">
        <f t="shared" si="79"/>
        <v>8.4</v>
      </c>
      <c r="V318" s="21">
        <f t="shared" si="80"/>
        <v>36</v>
      </c>
      <c r="W318" s="21">
        <f t="shared" si="81"/>
        <v>19.2</v>
      </c>
      <c r="X318" s="21">
        <f t="shared" si="82"/>
        <v>15.6</v>
      </c>
      <c r="Y318" s="21">
        <f t="shared" si="83"/>
        <v>26.400000000000002</v>
      </c>
      <c r="Z318" s="21">
        <f t="shared" si="84"/>
        <v>54</v>
      </c>
      <c r="AA318" s="21">
        <f t="shared" si="85"/>
        <v>0</v>
      </c>
      <c r="AB318" s="21">
        <f t="shared" si="86"/>
        <v>0</v>
      </c>
      <c r="AC318" s="21">
        <f t="shared" si="87"/>
        <v>0</v>
      </c>
      <c r="AD318" s="24">
        <f t="shared" si="88"/>
        <v>0</v>
      </c>
      <c r="AF318" s="15">
        <f t="shared" si="75"/>
        <v>164.4</v>
      </c>
    </row>
    <row r="319" spans="1:32" x14ac:dyDescent="0.25">
      <c r="A319" s="75">
        <v>659204</v>
      </c>
      <c r="B319" s="75" t="str">
        <f>INDEX('FY15 DataDump'!$A$2:$H$5000, MATCH('FY15 Individual Analysis'!A319, 'FY15 DataDump'!$C$2:$C$5000, 0), MATCH('FY15 DataDump'!$B$1, 'FY15 DataDump'!$A$1:$H$1))</f>
        <v>DAIRY</v>
      </c>
      <c r="C319" s="75" t="str">
        <f>INDEX('FY15 DataDump'!$A$2:$H$5000, MATCH('FY15 Individual Analysis'!A319, 'FY15 DataDump'!$C$2:$C$5000, 0), MATCH('FY15 DataDump'!$D$1, 'FY15 DataDump'!$A$1:$H$1))</f>
        <v>BB Cream Chs Jalapeno</v>
      </c>
      <c r="D319" s="27">
        <f>SUMIFS('FY15 DataDump'!$E$2:$E$5000, 'FY15 DataDump'!$C$2:$C$5000, 'FY15 Individual Analysis'!$A319, 'FY15 DataDump'!$H$2:$H$5000, D$2)</f>
        <v>9</v>
      </c>
      <c r="E319" s="27">
        <f>SUMIFS('FY15 DataDump'!$E$2:$E$5000, 'FY15 DataDump'!$C$2:$C$5000, 'FY15 Individual Analysis'!$A319, 'FY15 DataDump'!$H$2:$H$5000, E$2)</f>
        <v>0</v>
      </c>
      <c r="F319" s="27">
        <f>SUMIFS('FY15 DataDump'!$E$2:$E$5000, 'FY15 DataDump'!$C$2:$C$5000, 'FY15 Individual Analysis'!$A319, 'FY15 DataDump'!$H$2:$H$5000, F$2)</f>
        <v>4</v>
      </c>
      <c r="G319" s="27">
        <f>SUMIFS('FY15 DataDump'!$E$2:$E$5000, 'FY15 DataDump'!$C$2:$C$5000, 'FY15 Individual Analysis'!$A319, 'FY15 DataDump'!$H$2:$H$5000, G$2)</f>
        <v>26</v>
      </c>
      <c r="H319" s="27">
        <f>SUMIFS('FY15 DataDump'!$E$2:$E$5000, 'FY15 DataDump'!$C$2:$C$5000, 'FY15 Individual Analysis'!$A319, 'FY15 DataDump'!$H$2:$H$5000, H$2)</f>
        <v>18</v>
      </c>
      <c r="I319" s="27">
        <f>SUMIFS('FY15 DataDump'!$E$2:$E$5000, 'FY15 DataDump'!$C$2:$C$5000, 'FY15 Individual Analysis'!$A319, 'FY15 DataDump'!$H$2:$H$5000, I$2)</f>
        <v>9</v>
      </c>
      <c r="J319" s="27">
        <f>SUMIFS('FY15 DataDump'!$E$2:$E$5000, 'FY15 DataDump'!$C$2:$C$5000, 'FY15 Individual Analysis'!$A319, 'FY15 DataDump'!$H$2:$H$5000, J$2)</f>
        <v>27</v>
      </c>
      <c r="K319" s="27">
        <f>SUMIFS('FY15 DataDump'!$E$2:$E$5000, 'FY15 DataDump'!$C$2:$C$5000, 'FY15 Individual Analysis'!$A319, 'FY15 DataDump'!$H$2:$H$5000, K$2)</f>
        <v>54</v>
      </c>
      <c r="L319" s="27">
        <f>SUMIFS('FY15 DataDump'!$E$2:$E$5000, 'FY15 DataDump'!$C$2:$C$5000, 'FY15 Individual Analysis'!$A319, 'FY15 DataDump'!$H$2:$H$5000, L$2)</f>
        <v>0</v>
      </c>
      <c r="M319" s="27">
        <f>SUMIFS('FY15 DataDump'!$E$2:$E$5000, 'FY15 DataDump'!$C$2:$C$5000, 'FY15 Individual Analysis'!$A319, 'FY15 DataDump'!$H$2:$H$5000, M$2)</f>
        <v>0</v>
      </c>
      <c r="N319" s="27">
        <f>SUMIFS('FY15 DataDump'!$E$2:$E$5000, 'FY15 DataDump'!$C$2:$C$5000, 'FY15 Individual Analysis'!$A319, 'FY15 DataDump'!$H$2:$H$5000, N$2)</f>
        <v>0</v>
      </c>
      <c r="O319" s="27">
        <f>SUMIFS('FY15 DataDump'!$E$2:$E$5000, 'FY15 DataDump'!$C$2:$C$5000, 'FY15 Individual Analysis'!$A319, 'FY15 DataDump'!$H$2:$H$5000, O$2)</f>
        <v>0</v>
      </c>
      <c r="P319" s="27">
        <f t="shared" si="89"/>
        <v>147</v>
      </c>
      <c r="Q319" s="108">
        <f t="shared" si="76"/>
        <v>7.6302594288205799E-4</v>
      </c>
      <c r="S319" s="20">
        <f t="shared" si="77"/>
        <v>10.8</v>
      </c>
      <c r="T319" s="21">
        <f t="shared" si="78"/>
        <v>0</v>
      </c>
      <c r="U319" s="21">
        <f t="shared" si="79"/>
        <v>4.8</v>
      </c>
      <c r="V319" s="21">
        <f t="shared" si="80"/>
        <v>31.200000000000003</v>
      </c>
      <c r="W319" s="21">
        <f t="shared" si="81"/>
        <v>21.6</v>
      </c>
      <c r="X319" s="21">
        <f t="shared" si="82"/>
        <v>10.8</v>
      </c>
      <c r="Y319" s="21">
        <f t="shared" si="83"/>
        <v>32.400000000000006</v>
      </c>
      <c r="Z319" s="21">
        <f t="shared" si="84"/>
        <v>64.800000000000011</v>
      </c>
      <c r="AA319" s="21">
        <f t="shared" si="85"/>
        <v>0</v>
      </c>
      <c r="AB319" s="21">
        <f t="shared" si="86"/>
        <v>0</v>
      </c>
      <c r="AC319" s="21">
        <f t="shared" si="87"/>
        <v>0</v>
      </c>
      <c r="AD319" s="24">
        <f t="shared" si="88"/>
        <v>0</v>
      </c>
      <c r="AF319" s="15">
        <f t="shared" ref="AF319:AF336" si="90">(P319) + (P319 *$AG$1)</f>
        <v>176.4</v>
      </c>
    </row>
    <row r="320" spans="1:32" x14ac:dyDescent="0.25">
      <c r="A320" s="75">
        <v>659213</v>
      </c>
      <c r="B320" s="75" t="str">
        <f>INDEX('FY15 DataDump'!$A$2:$H$5000, MATCH('FY15 Individual Analysis'!A320, 'FY15 DataDump'!$C$2:$C$5000, 0), MATCH('FY15 DataDump'!$B$1, 'FY15 DataDump'!$A$1:$H$1))</f>
        <v>DAIRY</v>
      </c>
      <c r="C320" s="75" t="str">
        <f>INDEX('FY15 DataDump'!$A$2:$H$5000, MATCH('FY15 Individual Analysis'!A320, 'FY15 DataDump'!$C$2:$C$5000, 0), MATCH('FY15 DataDump'!$D$1, 'FY15 DataDump'!$A$1:$H$1))</f>
        <v>BB Cream Chs Chipotle</v>
      </c>
      <c r="D320" s="27">
        <f>SUMIFS('FY15 DataDump'!$E$2:$E$5000, 'FY15 DataDump'!$C$2:$C$5000, 'FY15 Individual Analysis'!$A320, 'FY15 DataDump'!$H$2:$H$5000, D$2)</f>
        <v>9</v>
      </c>
      <c r="E320" s="27">
        <f>SUMIFS('FY15 DataDump'!$E$2:$E$5000, 'FY15 DataDump'!$C$2:$C$5000, 'FY15 Individual Analysis'!$A320, 'FY15 DataDump'!$H$2:$H$5000, E$2)</f>
        <v>0</v>
      </c>
      <c r="F320" s="27">
        <f>SUMIFS('FY15 DataDump'!$E$2:$E$5000, 'FY15 DataDump'!$C$2:$C$5000, 'FY15 Individual Analysis'!$A320, 'FY15 DataDump'!$H$2:$H$5000, F$2)</f>
        <v>0</v>
      </c>
      <c r="G320" s="27">
        <f>SUMIFS('FY15 DataDump'!$E$2:$E$5000, 'FY15 DataDump'!$C$2:$C$5000, 'FY15 Individual Analysis'!$A320, 'FY15 DataDump'!$H$2:$H$5000, G$2)</f>
        <v>0</v>
      </c>
      <c r="H320" s="27">
        <f>SUMIFS('FY15 DataDump'!$E$2:$E$5000, 'FY15 DataDump'!$C$2:$C$5000, 'FY15 Individual Analysis'!$A320, 'FY15 DataDump'!$H$2:$H$5000, H$2)</f>
        <v>0</v>
      </c>
      <c r="I320" s="27">
        <f>SUMIFS('FY15 DataDump'!$E$2:$E$5000, 'FY15 DataDump'!$C$2:$C$5000, 'FY15 Individual Analysis'!$A320, 'FY15 DataDump'!$H$2:$H$5000, I$2)</f>
        <v>0</v>
      </c>
      <c r="J320" s="27">
        <f>SUMIFS('FY15 DataDump'!$E$2:$E$5000, 'FY15 DataDump'!$C$2:$C$5000, 'FY15 Individual Analysis'!$A320, 'FY15 DataDump'!$H$2:$H$5000, J$2)</f>
        <v>0</v>
      </c>
      <c r="K320" s="27">
        <f>SUMIFS('FY15 DataDump'!$E$2:$E$5000, 'FY15 DataDump'!$C$2:$C$5000, 'FY15 Individual Analysis'!$A320, 'FY15 DataDump'!$H$2:$H$5000, K$2)</f>
        <v>0</v>
      </c>
      <c r="L320" s="27">
        <f>SUMIFS('FY15 DataDump'!$E$2:$E$5000, 'FY15 DataDump'!$C$2:$C$5000, 'FY15 Individual Analysis'!$A320, 'FY15 DataDump'!$H$2:$H$5000, L$2)</f>
        <v>0</v>
      </c>
      <c r="M320" s="27">
        <f>SUMIFS('FY15 DataDump'!$E$2:$E$5000, 'FY15 DataDump'!$C$2:$C$5000, 'FY15 Individual Analysis'!$A320, 'FY15 DataDump'!$H$2:$H$5000, M$2)</f>
        <v>0</v>
      </c>
      <c r="N320" s="27">
        <f>SUMIFS('FY15 DataDump'!$E$2:$E$5000, 'FY15 DataDump'!$C$2:$C$5000, 'FY15 Individual Analysis'!$A320, 'FY15 DataDump'!$H$2:$H$5000, N$2)</f>
        <v>0</v>
      </c>
      <c r="O320" s="27">
        <f>SUMIFS('FY15 DataDump'!$E$2:$E$5000, 'FY15 DataDump'!$C$2:$C$5000, 'FY15 Individual Analysis'!$A320, 'FY15 DataDump'!$H$2:$H$5000, O$2)</f>
        <v>0</v>
      </c>
      <c r="P320" s="27">
        <f t="shared" si="89"/>
        <v>9</v>
      </c>
      <c r="Q320" s="108">
        <f t="shared" si="76"/>
        <v>4.6715874054003548E-5</v>
      </c>
      <c r="S320" s="20">
        <f t="shared" ref="S320:S336" si="91">IFERROR((D320/$P320) * ($AF320), 0)</f>
        <v>10.8</v>
      </c>
      <c r="T320" s="21">
        <f t="shared" ref="T320:T336" si="92">IFERROR((E320/$P320) * ($AF320), 0)</f>
        <v>0</v>
      </c>
      <c r="U320" s="21">
        <f t="shared" ref="U320:U336" si="93">IFERROR((F320/$P320) * ($AF320), 0)</f>
        <v>0</v>
      </c>
      <c r="V320" s="21">
        <f t="shared" ref="V320:V336" si="94">IFERROR((G320/$P320) * ($AF320), 0)</f>
        <v>0</v>
      </c>
      <c r="W320" s="21">
        <f t="shared" ref="W320:W336" si="95">IFERROR((H320/$P320) * ($AF320), 0)</f>
        <v>0</v>
      </c>
      <c r="X320" s="21">
        <f t="shared" ref="X320:X336" si="96">IFERROR((I320/$P320) * ($AF320), 0)</f>
        <v>0</v>
      </c>
      <c r="Y320" s="21">
        <f t="shared" ref="Y320:Y336" si="97">IFERROR((J320/$P320) * ($AF320), 0)</f>
        <v>0</v>
      </c>
      <c r="Z320" s="21">
        <f t="shared" ref="Z320:Z336" si="98">IFERROR((K320/$P320) * ($AF320), 0)</f>
        <v>0</v>
      </c>
      <c r="AA320" s="21">
        <f t="shared" ref="AA320:AA336" si="99">IFERROR((L320/$P320) * ($AF320), 0)</f>
        <v>0</v>
      </c>
      <c r="AB320" s="21">
        <f t="shared" ref="AB320:AB336" si="100">IFERROR((M320/$P320) * ($AF320), 0)</f>
        <v>0</v>
      </c>
      <c r="AC320" s="21">
        <f t="shared" ref="AC320:AC336" si="101">IFERROR((N320/$P320) * ($AF320), 0)</f>
        <v>0</v>
      </c>
      <c r="AD320" s="24">
        <f t="shared" ref="AD320:AD336" si="102">IFERROR((O320/$P320) * ($AF320), 0)</f>
        <v>0</v>
      </c>
      <c r="AF320" s="15">
        <f t="shared" si="90"/>
        <v>10.8</v>
      </c>
    </row>
    <row r="321" spans="1:35" x14ac:dyDescent="0.25">
      <c r="A321" s="75">
        <v>666211</v>
      </c>
      <c r="B321" s="75" t="str">
        <f>INDEX('FY15 DataDump'!$A$2:$H$5000, MATCH('FY15 Individual Analysis'!A321, 'FY15 DataDump'!$C$2:$C$5000, 0), MATCH('FY15 DataDump'!$B$1, 'FY15 DataDump'!$A$1:$H$1))</f>
        <v>ESPRESSO</v>
      </c>
      <c r="C321" s="75" t="str">
        <f>INDEX('FY15 DataDump'!$A$2:$H$5000, MATCH('FY15 Individual Analysis'!A321, 'FY15 DataDump'!$C$2:$C$5000, 0), MATCH('FY15 DataDump'!$D$1, 'FY15 DataDump'!$A$1:$H$1))</f>
        <v>London Fog 12oz</v>
      </c>
      <c r="D321" s="27">
        <f>SUMIFS('FY15 DataDump'!$E$2:$E$5000, 'FY15 DataDump'!$C$2:$C$5000, 'FY15 Individual Analysis'!$A321, 'FY15 DataDump'!$H$2:$H$5000, D$2)</f>
        <v>1</v>
      </c>
      <c r="E321" s="27">
        <f>SUMIFS('FY15 DataDump'!$E$2:$E$5000, 'FY15 DataDump'!$C$2:$C$5000, 'FY15 Individual Analysis'!$A321, 'FY15 DataDump'!$H$2:$H$5000, E$2)</f>
        <v>0</v>
      </c>
      <c r="F321" s="27">
        <f>SUMIFS('FY15 DataDump'!$E$2:$E$5000, 'FY15 DataDump'!$C$2:$C$5000, 'FY15 Individual Analysis'!$A321, 'FY15 DataDump'!$H$2:$H$5000, F$2)</f>
        <v>4</v>
      </c>
      <c r="G321" s="27">
        <f>SUMIFS('FY15 DataDump'!$E$2:$E$5000, 'FY15 DataDump'!$C$2:$C$5000, 'FY15 Individual Analysis'!$A321, 'FY15 DataDump'!$H$2:$H$5000, G$2)</f>
        <v>14</v>
      </c>
      <c r="H321" s="27">
        <f>SUMIFS('FY15 DataDump'!$E$2:$E$5000, 'FY15 DataDump'!$C$2:$C$5000, 'FY15 Individual Analysis'!$A321, 'FY15 DataDump'!$H$2:$H$5000, H$2)</f>
        <v>5</v>
      </c>
      <c r="I321" s="27">
        <f>SUMIFS('FY15 DataDump'!$E$2:$E$5000, 'FY15 DataDump'!$C$2:$C$5000, 'FY15 Individual Analysis'!$A321, 'FY15 DataDump'!$H$2:$H$5000, I$2)</f>
        <v>2</v>
      </c>
      <c r="J321" s="27">
        <f>SUMIFS('FY15 DataDump'!$E$2:$E$5000, 'FY15 DataDump'!$C$2:$C$5000, 'FY15 Individual Analysis'!$A321, 'FY15 DataDump'!$H$2:$H$5000, J$2)</f>
        <v>4</v>
      </c>
      <c r="K321" s="27">
        <f>SUMIFS('FY15 DataDump'!$E$2:$E$5000, 'FY15 DataDump'!$C$2:$C$5000, 'FY15 Individual Analysis'!$A321, 'FY15 DataDump'!$H$2:$H$5000, K$2)</f>
        <v>1</v>
      </c>
      <c r="L321" s="27">
        <f>SUMIFS('FY15 DataDump'!$E$2:$E$5000, 'FY15 DataDump'!$C$2:$C$5000, 'FY15 Individual Analysis'!$A321, 'FY15 DataDump'!$H$2:$H$5000, L$2)</f>
        <v>5</v>
      </c>
      <c r="M321" s="27">
        <f>SUMIFS('FY15 DataDump'!$E$2:$E$5000, 'FY15 DataDump'!$C$2:$C$5000, 'FY15 Individual Analysis'!$A321, 'FY15 DataDump'!$H$2:$H$5000, M$2)</f>
        <v>4</v>
      </c>
      <c r="N321" s="27">
        <f>SUMIFS('FY15 DataDump'!$E$2:$E$5000, 'FY15 DataDump'!$C$2:$C$5000, 'FY15 Individual Analysis'!$A321, 'FY15 DataDump'!$H$2:$H$5000, N$2)</f>
        <v>3</v>
      </c>
      <c r="O321" s="27">
        <f>SUMIFS('FY15 DataDump'!$E$2:$E$5000, 'FY15 DataDump'!$C$2:$C$5000, 'FY15 Individual Analysis'!$A321, 'FY15 DataDump'!$H$2:$H$5000, O$2)</f>
        <v>4</v>
      </c>
      <c r="P321" s="27">
        <f t="shared" si="89"/>
        <v>47</v>
      </c>
      <c r="Q321" s="108">
        <f t="shared" si="76"/>
        <v>2.4396067561535187E-4</v>
      </c>
      <c r="S321" s="20">
        <f t="shared" si="91"/>
        <v>1.2</v>
      </c>
      <c r="T321" s="21">
        <f t="shared" si="92"/>
        <v>0</v>
      </c>
      <c r="U321" s="21">
        <f t="shared" si="93"/>
        <v>4.8</v>
      </c>
      <c r="V321" s="21">
        <f t="shared" si="94"/>
        <v>16.799999999999997</v>
      </c>
      <c r="W321" s="21">
        <f t="shared" si="95"/>
        <v>6</v>
      </c>
      <c r="X321" s="21">
        <f t="shared" si="96"/>
        <v>2.4</v>
      </c>
      <c r="Y321" s="21">
        <f t="shared" si="97"/>
        <v>4.8</v>
      </c>
      <c r="Z321" s="21">
        <f t="shared" si="98"/>
        <v>1.2</v>
      </c>
      <c r="AA321" s="21">
        <f t="shared" si="99"/>
        <v>6</v>
      </c>
      <c r="AB321" s="21">
        <f t="shared" si="100"/>
        <v>4.8</v>
      </c>
      <c r="AC321" s="21">
        <f t="shared" si="101"/>
        <v>3.5999999999999996</v>
      </c>
      <c r="AD321" s="24">
        <f t="shared" si="102"/>
        <v>4.8</v>
      </c>
      <c r="AF321" s="15">
        <f t="shared" si="90"/>
        <v>56.4</v>
      </c>
    </row>
    <row r="322" spans="1:35" x14ac:dyDescent="0.25">
      <c r="A322" s="75">
        <v>666212</v>
      </c>
      <c r="B322" s="75" t="str">
        <f>INDEX('FY15 DataDump'!$A$2:$H$5000, MATCH('FY15 Individual Analysis'!A322, 'FY15 DataDump'!$C$2:$C$5000, 0), MATCH('FY15 DataDump'!$B$1, 'FY15 DataDump'!$A$1:$H$1))</f>
        <v>ESPRESSO</v>
      </c>
      <c r="C322" s="75" t="str">
        <f>INDEX('FY15 DataDump'!$A$2:$H$5000, MATCH('FY15 Individual Analysis'!A322, 'FY15 DataDump'!$C$2:$C$5000, 0), MATCH('FY15 DataDump'!$D$1, 'FY15 DataDump'!$A$1:$H$1))</f>
        <v>London Fog 16oz</v>
      </c>
      <c r="D322" s="27">
        <f>SUMIFS('FY15 DataDump'!$E$2:$E$5000, 'FY15 DataDump'!$C$2:$C$5000, 'FY15 Individual Analysis'!$A322, 'FY15 DataDump'!$H$2:$H$5000, D$2)</f>
        <v>1</v>
      </c>
      <c r="E322" s="27">
        <f>SUMIFS('FY15 DataDump'!$E$2:$E$5000, 'FY15 DataDump'!$C$2:$C$5000, 'FY15 Individual Analysis'!$A322, 'FY15 DataDump'!$H$2:$H$5000, E$2)</f>
        <v>1</v>
      </c>
      <c r="F322" s="27">
        <f>SUMIFS('FY15 DataDump'!$E$2:$E$5000, 'FY15 DataDump'!$C$2:$C$5000, 'FY15 Individual Analysis'!$A322, 'FY15 DataDump'!$H$2:$H$5000, F$2)</f>
        <v>4</v>
      </c>
      <c r="G322" s="27">
        <f>SUMIFS('FY15 DataDump'!$E$2:$E$5000, 'FY15 DataDump'!$C$2:$C$5000, 'FY15 Individual Analysis'!$A322, 'FY15 DataDump'!$H$2:$H$5000, G$2)</f>
        <v>8</v>
      </c>
      <c r="H322" s="27">
        <f>SUMIFS('FY15 DataDump'!$E$2:$E$5000, 'FY15 DataDump'!$C$2:$C$5000, 'FY15 Individual Analysis'!$A322, 'FY15 DataDump'!$H$2:$H$5000, H$2)</f>
        <v>4</v>
      </c>
      <c r="I322" s="27">
        <f>SUMIFS('FY15 DataDump'!$E$2:$E$5000, 'FY15 DataDump'!$C$2:$C$5000, 'FY15 Individual Analysis'!$A322, 'FY15 DataDump'!$H$2:$H$5000, I$2)</f>
        <v>4</v>
      </c>
      <c r="J322" s="27">
        <f>SUMIFS('FY15 DataDump'!$E$2:$E$5000, 'FY15 DataDump'!$C$2:$C$5000, 'FY15 Individual Analysis'!$A322, 'FY15 DataDump'!$H$2:$H$5000, J$2)</f>
        <v>6</v>
      </c>
      <c r="K322" s="27">
        <f>SUMIFS('FY15 DataDump'!$E$2:$E$5000, 'FY15 DataDump'!$C$2:$C$5000, 'FY15 Individual Analysis'!$A322, 'FY15 DataDump'!$H$2:$H$5000, K$2)</f>
        <v>10</v>
      </c>
      <c r="L322" s="27">
        <f>SUMIFS('FY15 DataDump'!$E$2:$E$5000, 'FY15 DataDump'!$C$2:$C$5000, 'FY15 Individual Analysis'!$A322, 'FY15 DataDump'!$H$2:$H$5000, L$2)</f>
        <v>7</v>
      </c>
      <c r="M322" s="27">
        <f>SUMIFS('FY15 DataDump'!$E$2:$E$5000, 'FY15 DataDump'!$C$2:$C$5000, 'FY15 Individual Analysis'!$A322, 'FY15 DataDump'!$H$2:$H$5000, M$2)</f>
        <v>5</v>
      </c>
      <c r="N322" s="27">
        <f>SUMIFS('FY15 DataDump'!$E$2:$E$5000, 'FY15 DataDump'!$C$2:$C$5000, 'FY15 Individual Analysis'!$A322, 'FY15 DataDump'!$H$2:$H$5000, N$2)</f>
        <v>9</v>
      </c>
      <c r="O322" s="27">
        <f>SUMIFS('FY15 DataDump'!$E$2:$E$5000, 'FY15 DataDump'!$C$2:$C$5000, 'FY15 Individual Analysis'!$A322, 'FY15 DataDump'!$H$2:$H$5000, O$2)</f>
        <v>4</v>
      </c>
      <c r="P322" s="27">
        <f t="shared" si="89"/>
        <v>63</v>
      </c>
      <c r="Q322" s="108">
        <f t="shared" si="76"/>
        <v>3.2701111837802487E-4</v>
      </c>
      <c r="S322" s="20">
        <f t="shared" si="91"/>
        <v>1.1999999999999997</v>
      </c>
      <c r="T322" s="21">
        <f t="shared" si="92"/>
        <v>1.1999999999999997</v>
      </c>
      <c r="U322" s="21">
        <f t="shared" si="93"/>
        <v>4.7999999999999989</v>
      </c>
      <c r="V322" s="21">
        <f t="shared" si="94"/>
        <v>9.5999999999999979</v>
      </c>
      <c r="W322" s="21">
        <f t="shared" si="95"/>
        <v>4.7999999999999989</v>
      </c>
      <c r="X322" s="21">
        <f t="shared" si="96"/>
        <v>4.7999999999999989</v>
      </c>
      <c r="Y322" s="21">
        <f t="shared" si="97"/>
        <v>7.1999999999999993</v>
      </c>
      <c r="Z322" s="21">
        <f t="shared" si="98"/>
        <v>11.999999999999998</v>
      </c>
      <c r="AA322" s="21">
        <f t="shared" si="99"/>
        <v>8.3999999999999986</v>
      </c>
      <c r="AB322" s="21">
        <f t="shared" si="100"/>
        <v>5.9999999999999991</v>
      </c>
      <c r="AC322" s="21">
        <f t="shared" si="101"/>
        <v>10.799999999999999</v>
      </c>
      <c r="AD322" s="24">
        <f t="shared" si="102"/>
        <v>4.7999999999999989</v>
      </c>
      <c r="AF322" s="15">
        <f t="shared" si="90"/>
        <v>75.599999999999994</v>
      </c>
    </row>
    <row r="323" spans="1:35" x14ac:dyDescent="0.25">
      <c r="A323" s="75">
        <v>666213</v>
      </c>
      <c r="B323" s="75" t="str">
        <f>INDEX('FY15 DataDump'!$A$2:$H$5000, MATCH('FY15 Individual Analysis'!A323, 'FY15 DataDump'!$C$2:$C$5000, 0), MATCH('FY15 DataDump'!$B$1, 'FY15 DataDump'!$A$1:$H$1))</f>
        <v>ESPRESSO</v>
      </c>
      <c r="C323" s="75" t="str">
        <f>INDEX('FY15 DataDump'!$A$2:$H$5000, MATCH('FY15 Individual Analysis'!A323, 'FY15 DataDump'!$C$2:$C$5000, 0), MATCH('FY15 DataDump'!$D$1, 'FY15 DataDump'!$A$1:$H$1))</f>
        <v>London Fog 20oz</v>
      </c>
      <c r="D323" s="27">
        <f>SUMIFS('FY15 DataDump'!$E$2:$E$5000, 'FY15 DataDump'!$C$2:$C$5000, 'FY15 Individual Analysis'!$A323, 'FY15 DataDump'!$H$2:$H$5000, D$2)</f>
        <v>3</v>
      </c>
      <c r="E323" s="27">
        <f>SUMIFS('FY15 DataDump'!$E$2:$E$5000, 'FY15 DataDump'!$C$2:$C$5000, 'FY15 Individual Analysis'!$A323, 'FY15 DataDump'!$H$2:$H$5000, E$2)</f>
        <v>2</v>
      </c>
      <c r="F323" s="27">
        <f>SUMIFS('FY15 DataDump'!$E$2:$E$5000, 'FY15 DataDump'!$C$2:$C$5000, 'FY15 Individual Analysis'!$A323, 'FY15 DataDump'!$H$2:$H$5000, F$2)</f>
        <v>1</v>
      </c>
      <c r="G323" s="27">
        <f>SUMIFS('FY15 DataDump'!$E$2:$E$5000, 'FY15 DataDump'!$C$2:$C$5000, 'FY15 Individual Analysis'!$A323, 'FY15 DataDump'!$H$2:$H$5000, G$2)</f>
        <v>13</v>
      </c>
      <c r="H323" s="27">
        <f>SUMIFS('FY15 DataDump'!$E$2:$E$5000, 'FY15 DataDump'!$C$2:$C$5000, 'FY15 Individual Analysis'!$A323, 'FY15 DataDump'!$H$2:$H$5000, H$2)</f>
        <v>2</v>
      </c>
      <c r="I323" s="27">
        <f>SUMIFS('FY15 DataDump'!$E$2:$E$5000, 'FY15 DataDump'!$C$2:$C$5000, 'FY15 Individual Analysis'!$A323, 'FY15 DataDump'!$H$2:$H$5000, I$2)</f>
        <v>0</v>
      </c>
      <c r="J323" s="27">
        <f>SUMIFS('FY15 DataDump'!$E$2:$E$5000, 'FY15 DataDump'!$C$2:$C$5000, 'FY15 Individual Analysis'!$A323, 'FY15 DataDump'!$H$2:$H$5000, J$2)</f>
        <v>2</v>
      </c>
      <c r="K323" s="27">
        <f>SUMIFS('FY15 DataDump'!$E$2:$E$5000, 'FY15 DataDump'!$C$2:$C$5000, 'FY15 Individual Analysis'!$A323, 'FY15 DataDump'!$H$2:$H$5000, K$2)</f>
        <v>1</v>
      </c>
      <c r="L323" s="27">
        <f>SUMIFS('FY15 DataDump'!$E$2:$E$5000, 'FY15 DataDump'!$C$2:$C$5000, 'FY15 Individual Analysis'!$A323, 'FY15 DataDump'!$H$2:$H$5000, L$2)</f>
        <v>3</v>
      </c>
      <c r="M323" s="27">
        <f>SUMIFS('FY15 DataDump'!$E$2:$E$5000, 'FY15 DataDump'!$C$2:$C$5000, 'FY15 Individual Analysis'!$A323, 'FY15 DataDump'!$H$2:$H$5000, M$2)</f>
        <v>0</v>
      </c>
      <c r="N323" s="27">
        <f>SUMIFS('FY15 DataDump'!$E$2:$E$5000, 'FY15 DataDump'!$C$2:$C$5000, 'FY15 Individual Analysis'!$A323, 'FY15 DataDump'!$H$2:$H$5000, N$2)</f>
        <v>1</v>
      </c>
      <c r="O323" s="27">
        <f>SUMIFS('FY15 DataDump'!$E$2:$E$5000, 'FY15 DataDump'!$C$2:$C$5000, 'FY15 Individual Analysis'!$A323, 'FY15 DataDump'!$H$2:$H$5000, O$2)</f>
        <v>0</v>
      </c>
      <c r="P323" s="27">
        <f t="shared" si="89"/>
        <v>28</v>
      </c>
      <c r="Q323" s="108">
        <f t="shared" ref="Q323:Q341" si="103">P323/$P$342</f>
        <v>1.453382748346777E-4</v>
      </c>
      <c r="S323" s="20">
        <f t="shared" si="91"/>
        <v>3.6</v>
      </c>
      <c r="T323" s="21">
        <f t="shared" si="92"/>
        <v>2.4</v>
      </c>
      <c r="U323" s="21">
        <f t="shared" si="93"/>
        <v>1.2</v>
      </c>
      <c r="V323" s="21">
        <f t="shared" si="94"/>
        <v>15.600000000000001</v>
      </c>
      <c r="W323" s="21">
        <f t="shared" si="95"/>
        <v>2.4</v>
      </c>
      <c r="X323" s="21">
        <f t="shared" si="96"/>
        <v>0</v>
      </c>
      <c r="Y323" s="21">
        <f t="shared" si="97"/>
        <v>2.4</v>
      </c>
      <c r="Z323" s="21">
        <f t="shared" si="98"/>
        <v>1.2</v>
      </c>
      <c r="AA323" s="21">
        <f t="shared" si="99"/>
        <v>3.6</v>
      </c>
      <c r="AB323" s="21">
        <f t="shared" si="100"/>
        <v>0</v>
      </c>
      <c r="AC323" s="21">
        <f t="shared" si="101"/>
        <v>1.2</v>
      </c>
      <c r="AD323" s="24">
        <f t="shared" si="102"/>
        <v>0</v>
      </c>
      <c r="AF323" s="15">
        <f t="shared" si="90"/>
        <v>33.6</v>
      </c>
    </row>
    <row r="324" spans="1:35" x14ac:dyDescent="0.25">
      <c r="A324" s="75">
        <v>1030002</v>
      </c>
      <c r="B324" s="75" t="str">
        <f>INDEX('FY15 DataDump'!$A$2:$H$5000, MATCH('FY15 Individual Analysis'!A324, 'FY15 DataDump'!$C$2:$C$5000, 0), MATCH('FY15 DataDump'!$B$1, 'FY15 DataDump'!$A$1:$H$1))</f>
        <v>DRINKS</v>
      </c>
      <c r="C324" s="75" t="str">
        <f>INDEX('FY15 DataDump'!$A$2:$H$5000, MATCH('FY15 Individual Analysis'!A324, 'FY15 DataDump'!$C$2:$C$5000, 0), MATCH('FY15 DataDump'!$D$1, 'FY15 DataDump'!$A$1:$H$1))</f>
        <v>Honest Tea Honey Green</v>
      </c>
      <c r="D324" s="27">
        <f>SUMIFS('FY15 DataDump'!$E$2:$E$5000, 'FY15 DataDump'!$C$2:$C$5000, 'FY15 Individual Analysis'!$A324, 'FY15 DataDump'!$H$2:$H$5000, D$2)</f>
        <v>21</v>
      </c>
      <c r="E324" s="27">
        <f>SUMIFS('FY15 DataDump'!$E$2:$E$5000, 'FY15 DataDump'!$C$2:$C$5000, 'FY15 Individual Analysis'!$A324, 'FY15 DataDump'!$H$2:$H$5000, E$2)</f>
        <v>27</v>
      </c>
      <c r="F324" s="27">
        <f>SUMIFS('FY15 DataDump'!$E$2:$E$5000, 'FY15 DataDump'!$C$2:$C$5000, 'FY15 Individual Analysis'!$A324, 'FY15 DataDump'!$H$2:$H$5000, F$2)</f>
        <v>39</v>
      </c>
      <c r="G324" s="27">
        <f>SUMIFS('FY15 DataDump'!$E$2:$E$5000, 'FY15 DataDump'!$C$2:$C$5000, 'FY15 Individual Analysis'!$A324, 'FY15 DataDump'!$H$2:$H$5000, G$2)</f>
        <v>61</v>
      </c>
      <c r="H324" s="27">
        <f>SUMIFS('FY15 DataDump'!$E$2:$E$5000, 'FY15 DataDump'!$C$2:$C$5000, 'FY15 Individual Analysis'!$A324, 'FY15 DataDump'!$H$2:$H$5000, H$2)</f>
        <v>50</v>
      </c>
      <c r="I324" s="27">
        <f>SUMIFS('FY15 DataDump'!$E$2:$E$5000, 'FY15 DataDump'!$C$2:$C$5000, 'FY15 Individual Analysis'!$A324, 'FY15 DataDump'!$H$2:$H$5000, I$2)</f>
        <v>24</v>
      </c>
      <c r="J324" s="27">
        <f>SUMIFS('FY15 DataDump'!$E$2:$E$5000, 'FY15 DataDump'!$C$2:$C$5000, 'FY15 Individual Analysis'!$A324, 'FY15 DataDump'!$H$2:$H$5000, J$2)</f>
        <v>50</v>
      </c>
      <c r="K324" s="27">
        <f>SUMIFS('FY15 DataDump'!$E$2:$E$5000, 'FY15 DataDump'!$C$2:$C$5000, 'FY15 Individual Analysis'!$A324, 'FY15 DataDump'!$H$2:$H$5000, K$2)</f>
        <v>50</v>
      </c>
      <c r="L324" s="27">
        <f>SUMIFS('FY15 DataDump'!$E$2:$E$5000, 'FY15 DataDump'!$C$2:$C$5000, 'FY15 Individual Analysis'!$A324, 'FY15 DataDump'!$H$2:$H$5000, L$2)</f>
        <v>70</v>
      </c>
      <c r="M324" s="27">
        <f>SUMIFS('FY15 DataDump'!$E$2:$E$5000, 'FY15 DataDump'!$C$2:$C$5000, 'FY15 Individual Analysis'!$A324, 'FY15 DataDump'!$H$2:$H$5000, M$2)</f>
        <v>106</v>
      </c>
      <c r="N324" s="27">
        <f>SUMIFS('FY15 DataDump'!$E$2:$E$5000, 'FY15 DataDump'!$C$2:$C$5000, 'FY15 Individual Analysis'!$A324, 'FY15 DataDump'!$H$2:$H$5000, N$2)</f>
        <v>88</v>
      </c>
      <c r="O324" s="27">
        <f>SUMIFS('FY15 DataDump'!$E$2:$E$5000, 'FY15 DataDump'!$C$2:$C$5000, 'FY15 Individual Analysis'!$A324, 'FY15 DataDump'!$H$2:$H$5000, O$2)</f>
        <v>61</v>
      </c>
      <c r="P324" s="27">
        <f t="shared" si="89"/>
        <v>647</v>
      </c>
      <c r="Q324" s="108">
        <f t="shared" si="103"/>
        <v>3.3583522792155884E-3</v>
      </c>
      <c r="S324" s="20">
        <f t="shared" si="91"/>
        <v>25.2</v>
      </c>
      <c r="T324" s="21">
        <f t="shared" si="92"/>
        <v>32.4</v>
      </c>
      <c r="U324" s="21">
        <f t="shared" si="93"/>
        <v>46.8</v>
      </c>
      <c r="V324" s="21">
        <f t="shared" si="94"/>
        <v>73.2</v>
      </c>
      <c r="W324" s="21">
        <f t="shared" si="95"/>
        <v>60</v>
      </c>
      <c r="X324" s="21">
        <f t="shared" si="96"/>
        <v>28.799999999999997</v>
      </c>
      <c r="Y324" s="21">
        <f t="shared" si="97"/>
        <v>60</v>
      </c>
      <c r="Z324" s="21">
        <f t="shared" si="98"/>
        <v>60</v>
      </c>
      <c r="AA324" s="21">
        <f t="shared" si="99"/>
        <v>84</v>
      </c>
      <c r="AB324" s="21">
        <f t="shared" si="100"/>
        <v>127.19999999999999</v>
      </c>
      <c r="AC324" s="21">
        <f t="shared" si="101"/>
        <v>105.6</v>
      </c>
      <c r="AD324" s="24">
        <f t="shared" si="102"/>
        <v>73.2</v>
      </c>
      <c r="AF324" s="15">
        <f t="shared" si="90"/>
        <v>776.4</v>
      </c>
    </row>
    <row r="325" spans="1:35" x14ac:dyDescent="0.25">
      <c r="A325" s="75">
        <v>1030131</v>
      </c>
      <c r="B325" s="75" t="str">
        <f>INDEX('FY15 DataDump'!$A$2:$H$5000, MATCH('FY15 Individual Analysis'!A325, 'FY15 DataDump'!$C$2:$C$5000, 0), MATCH('FY15 DataDump'!$B$1, 'FY15 DataDump'!$A$1:$H$1))</f>
        <v>ESPRESSO</v>
      </c>
      <c r="C325" s="75" t="str">
        <f>INDEX('FY15 DataDump'!$A$2:$H$5000, MATCH('FY15 Individual Analysis'!A325, 'FY15 DataDump'!$C$2:$C$5000, 0), MATCH('FY15 DataDump'!$D$1, 'FY15 DataDump'!$A$1:$H$1))</f>
        <v>Rasp Mocha Small</v>
      </c>
      <c r="D325" s="27">
        <f>SUMIFS('FY15 DataDump'!$E$2:$E$5000, 'FY15 DataDump'!$C$2:$C$5000, 'FY15 Individual Analysis'!$A325, 'FY15 DataDump'!$H$2:$H$5000, D$2)</f>
        <v>1</v>
      </c>
      <c r="E325" s="27">
        <f>SUMIFS('FY15 DataDump'!$E$2:$E$5000, 'FY15 DataDump'!$C$2:$C$5000, 'FY15 Individual Analysis'!$A325, 'FY15 DataDump'!$H$2:$H$5000, E$2)</f>
        <v>0</v>
      </c>
      <c r="F325" s="27">
        <f>SUMIFS('FY15 DataDump'!$E$2:$E$5000, 'FY15 DataDump'!$C$2:$C$5000, 'FY15 Individual Analysis'!$A325, 'FY15 DataDump'!$H$2:$H$5000, F$2)</f>
        <v>0</v>
      </c>
      <c r="G325" s="27">
        <f>SUMIFS('FY15 DataDump'!$E$2:$E$5000, 'FY15 DataDump'!$C$2:$C$5000, 'FY15 Individual Analysis'!$A325, 'FY15 DataDump'!$H$2:$H$5000, G$2)</f>
        <v>1</v>
      </c>
      <c r="H325" s="27">
        <f>SUMIFS('FY15 DataDump'!$E$2:$E$5000, 'FY15 DataDump'!$C$2:$C$5000, 'FY15 Individual Analysis'!$A325, 'FY15 DataDump'!$H$2:$H$5000, H$2)</f>
        <v>0</v>
      </c>
      <c r="I325" s="27">
        <f>SUMIFS('FY15 DataDump'!$E$2:$E$5000, 'FY15 DataDump'!$C$2:$C$5000, 'FY15 Individual Analysis'!$A325, 'FY15 DataDump'!$H$2:$H$5000, I$2)</f>
        <v>0</v>
      </c>
      <c r="J325" s="27">
        <f>SUMIFS('FY15 DataDump'!$E$2:$E$5000, 'FY15 DataDump'!$C$2:$C$5000, 'FY15 Individual Analysis'!$A325, 'FY15 DataDump'!$H$2:$H$5000, J$2)</f>
        <v>1</v>
      </c>
      <c r="K325" s="27">
        <f>SUMIFS('FY15 DataDump'!$E$2:$E$5000, 'FY15 DataDump'!$C$2:$C$5000, 'FY15 Individual Analysis'!$A325, 'FY15 DataDump'!$H$2:$H$5000, K$2)</f>
        <v>1</v>
      </c>
      <c r="L325" s="27">
        <f>SUMIFS('FY15 DataDump'!$E$2:$E$5000, 'FY15 DataDump'!$C$2:$C$5000, 'FY15 Individual Analysis'!$A325, 'FY15 DataDump'!$H$2:$H$5000, L$2)</f>
        <v>1</v>
      </c>
      <c r="M325" s="27">
        <f>SUMIFS('FY15 DataDump'!$E$2:$E$5000, 'FY15 DataDump'!$C$2:$C$5000, 'FY15 Individual Analysis'!$A325, 'FY15 DataDump'!$H$2:$H$5000, M$2)</f>
        <v>0</v>
      </c>
      <c r="N325" s="27">
        <f>SUMIFS('FY15 DataDump'!$E$2:$E$5000, 'FY15 DataDump'!$C$2:$C$5000, 'FY15 Individual Analysis'!$A325, 'FY15 DataDump'!$H$2:$H$5000, N$2)</f>
        <v>1</v>
      </c>
      <c r="O325" s="27">
        <f>SUMIFS('FY15 DataDump'!$E$2:$E$5000, 'FY15 DataDump'!$C$2:$C$5000, 'FY15 Individual Analysis'!$A325, 'FY15 DataDump'!$H$2:$H$5000, O$2)</f>
        <v>0</v>
      </c>
      <c r="P325" s="27">
        <f t="shared" ref="P325:P341" si="104">SUM(D325:O325)</f>
        <v>6</v>
      </c>
      <c r="Q325" s="108">
        <f t="shared" si="103"/>
        <v>3.1143916036002365E-5</v>
      </c>
      <c r="S325" s="20">
        <f t="shared" si="91"/>
        <v>1.2</v>
      </c>
      <c r="T325" s="21">
        <f t="shared" si="92"/>
        <v>0</v>
      </c>
      <c r="U325" s="21">
        <f t="shared" si="93"/>
        <v>0</v>
      </c>
      <c r="V325" s="21">
        <f t="shared" si="94"/>
        <v>1.2</v>
      </c>
      <c r="W325" s="21">
        <f t="shared" si="95"/>
        <v>0</v>
      </c>
      <c r="X325" s="21">
        <f t="shared" si="96"/>
        <v>0</v>
      </c>
      <c r="Y325" s="21">
        <f t="shared" si="97"/>
        <v>1.2</v>
      </c>
      <c r="Z325" s="21">
        <f t="shared" si="98"/>
        <v>1.2</v>
      </c>
      <c r="AA325" s="21">
        <f t="shared" si="99"/>
        <v>1.2</v>
      </c>
      <c r="AB325" s="21">
        <f t="shared" si="100"/>
        <v>0</v>
      </c>
      <c r="AC325" s="21">
        <f t="shared" si="101"/>
        <v>1.2</v>
      </c>
      <c r="AD325" s="24">
        <f t="shared" si="102"/>
        <v>0</v>
      </c>
      <c r="AF325" s="15">
        <f t="shared" si="90"/>
        <v>7.2</v>
      </c>
    </row>
    <row r="326" spans="1:35" x14ac:dyDescent="0.25">
      <c r="A326" s="75">
        <v>1030132</v>
      </c>
      <c r="B326" s="75" t="str">
        <f>INDEX('FY15 DataDump'!$A$2:$H$5000, MATCH('FY15 Individual Analysis'!A326, 'FY15 DataDump'!$C$2:$C$5000, 0), MATCH('FY15 DataDump'!$B$1, 'FY15 DataDump'!$A$1:$H$1))</f>
        <v>ESPRESSO</v>
      </c>
      <c r="C326" s="75" t="str">
        <f>INDEX('FY15 DataDump'!$A$2:$H$5000, MATCH('FY15 Individual Analysis'!A326, 'FY15 DataDump'!$C$2:$C$5000, 0), MATCH('FY15 DataDump'!$D$1, 'FY15 DataDump'!$A$1:$H$1))</f>
        <v>Rasp Mocha Medium</v>
      </c>
      <c r="D326" s="27">
        <f>SUMIFS('FY15 DataDump'!$E$2:$E$5000, 'FY15 DataDump'!$C$2:$C$5000, 'FY15 Individual Analysis'!$A326, 'FY15 DataDump'!$H$2:$H$5000, D$2)</f>
        <v>0</v>
      </c>
      <c r="E326" s="27">
        <f>SUMIFS('FY15 DataDump'!$E$2:$E$5000, 'FY15 DataDump'!$C$2:$C$5000, 'FY15 Individual Analysis'!$A326, 'FY15 DataDump'!$H$2:$H$5000, E$2)</f>
        <v>0</v>
      </c>
      <c r="F326" s="27">
        <f>SUMIFS('FY15 DataDump'!$E$2:$E$5000, 'FY15 DataDump'!$C$2:$C$5000, 'FY15 Individual Analysis'!$A326, 'FY15 DataDump'!$H$2:$H$5000, F$2)</f>
        <v>0</v>
      </c>
      <c r="G326" s="27">
        <f>SUMIFS('FY15 DataDump'!$E$2:$E$5000, 'FY15 DataDump'!$C$2:$C$5000, 'FY15 Individual Analysis'!$A326, 'FY15 DataDump'!$H$2:$H$5000, G$2)</f>
        <v>5</v>
      </c>
      <c r="H326" s="27">
        <f>SUMIFS('FY15 DataDump'!$E$2:$E$5000, 'FY15 DataDump'!$C$2:$C$5000, 'FY15 Individual Analysis'!$A326, 'FY15 DataDump'!$H$2:$H$5000, H$2)</f>
        <v>1</v>
      </c>
      <c r="I326" s="27">
        <f>SUMIFS('FY15 DataDump'!$E$2:$E$5000, 'FY15 DataDump'!$C$2:$C$5000, 'FY15 Individual Analysis'!$A326, 'FY15 DataDump'!$H$2:$H$5000, I$2)</f>
        <v>0</v>
      </c>
      <c r="J326" s="27">
        <f>SUMIFS('FY15 DataDump'!$E$2:$E$5000, 'FY15 DataDump'!$C$2:$C$5000, 'FY15 Individual Analysis'!$A326, 'FY15 DataDump'!$H$2:$H$5000, J$2)</f>
        <v>1</v>
      </c>
      <c r="K326" s="27">
        <f>SUMIFS('FY15 DataDump'!$E$2:$E$5000, 'FY15 DataDump'!$C$2:$C$5000, 'FY15 Individual Analysis'!$A326, 'FY15 DataDump'!$H$2:$H$5000, K$2)</f>
        <v>1</v>
      </c>
      <c r="L326" s="27">
        <f>SUMIFS('FY15 DataDump'!$E$2:$E$5000, 'FY15 DataDump'!$C$2:$C$5000, 'FY15 Individual Analysis'!$A326, 'FY15 DataDump'!$H$2:$H$5000, L$2)</f>
        <v>4</v>
      </c>
      <c r="M326" s="27">
        <f>SUMIFS('FY15 DataDump'!$E$2:$E$5000, 'FY15 DataDump'!$C$2:$C$5000, 'FY15 Individual Analysis'!$A326, 'FY15 DataDump'!$H$2:$H$5000, M$2)</f>
        <v>0</v>
      </c>
      <c r="N326" s="27">
        <f>SUMIFS('FY15 DataDump'!$E$2:$E$5000, 'FY15 DataDump'!$C$2:$C$5000, 'FY15 Individual Analysis'!$A326, 'FY15 DataDump'!$H$2:$H$5000, N$2)</f>
        <v>1</v>
      </c>
      <c r="O326" s="27">
        <f>SUMIFS('FY15 DataDump'!$E$2:$E$5000, 'FY15 DataDump'!$C$2:$C$5000, 'FY15 Individual Analysis'!$A326, 'FY15 DataDump'!$H$2:$H$5000, O$2)</f>
        <v>0</v>
      </c>
      <c r="P326" s="27">
        <f t="shared" si="104"/>
        <v>13</v>
      </c>
      <c r="Q326" s="108">
        <f t="shared" si="103"/>
        <v>6.7478484744671791E-5</v>
      </c>
      <c r="S326" s="20">
        <f t="shared" si="91"/>
        <v>0</v>
      </c>
      <c r="T326" s="21">
        <f t="shared" si="92"/>
        <v>0</v>
      </c>
      <c r="U326" s="21">
        <f t="shared" si="93"/>
        <v>0</v>
      </c>
      <c r="V326" s="21">
        <f t="shared" si="94"/>
        <v>6</v>
      </c>
      <c r="W326" s="21">
        <f t="shared" si="95"/>
        <v>1.2</v>
      </c>
      <c r="X326" s="21">
        <f t="shared" si="96"/>
        <v>0</v>
      </c>
      <c r="Y326" s="21">
        <f t="shared" si="97"/>
        <v>1.2</v>
      </c>
      <c r="Z326" s="21">
        <f t="shared" si="98"/>
        <v>1.2</v>
      </c>
      <c r="AA326" s="21">
        <f t="shared" si="99"/>
        <v>4.8</v>
      </c>
      <c r="AB326" s="21">
        <f t="shared" si="100"/>
        <v>0</v>
      </c>
      <c r="AC326" s="21">
        <f t="shared" si="101"/>
        <v>1.2</v>
      </c>
      <c r="AD326" s="24">
        <f t="shared" si="102"/>
        <v>0</v>
      </c>
      <c r="AF326" s="15">
        <f t="shared" si="90"/>
        <v>15.6</v>
      </c>
    </row>
    <row r="327" spans="1:35" x14ac:dyDescent="0.25">
      <c r="A327" s="75">
        <v>1030133</v>
      </c>
      <c r="B327" s="75" t="str">
        <f>INDEX('FY15 DataDump'!$A$2:$H$5000, MATCH('FY15 Individual Analysis'!A327, 'FY15 DataDump'!$C$2:$C$5000, 0), MATCH('FY15 DataDump'!$B$1, 'FY15 DataDump'!$A$1:$H$1))</f>
        <v>ESPRESSO</v>
      </c>
      <c r="C327" s="75" t="str">
        <f>INDEX('FY15 DataDump'!$A$2:$H$5000, MATCH('FY15 Individual Analysis'!A327, 'FY15 DataDump'!$C$2:$C$5000, 0), MATCH('FY15 DataDump'!$D$1, 'FY15 DataDump'!$A$1:$H$1))</f>
        <v>Rasp Mocha Large</v>
      </c>
      <c r="D327" s="27">
        <f>SUMIFS('FY15 DataDump'!$E$2:$E$5000, 'FY15 DataDump'!$C$2:$C$5000, 'FY15 Individual Analysis'!$A327, 'FY15 DataDump'!$H$2:$H$5000, D$2)</f>
        <v>0</v>
      </c>
      <c r="E327" s="27">
        <f>SUMIFS('FY15 DataDump'!$E$2:$E$5000, 'FY15 DataDump'!$C$2:$C$5000, 'FY15 Individual Analysis'!$A327, 'FY15 DataDump'!$H$2:$H$5000, E$2)</f>
        <v>0</v>
      </c>
      <c r="F327" s="27">
        <f>SUMIFS('FY15 DataDump'!$E$2:$E$5000, 'FY15 DataDump'!$C$2:$C$5000, 'FY15 Individual Analysis'!$A327, 'FY15 DataDump'!$H$2:$H$5000, F$2)</f>
        <v>0</v>
      </c>
      <c r="G327" s="27">
        <f>SUMIFS('FY15 DataDump'!$E$2:$E$5000, 'FY15 DataDump'!$C$2:$C$5000, 'FY15 Individual Analysis'!$A327, 'FY15 DataDump'!$H$2:$H$5000, G$2)</f>
        <v>1</v>
      </c>
      <c r="H327" s="27">
        <f>SUMIFS('FY15 DataDump'!$E$2:$E$5000, 'FY15 DataDump'!$C$2:$C$5000, 'FY15 Individual Analysis'!$A327, 'FY15 DataDump'!$H$2:$H$5000, H$2)</f>
        <v>0</v>
      </c>
      <c r="I327" s="27">
        <f>SUMIFS('FY15 DataDump'!$E$2:$E$5000, 'FY15 DataDump'!$C$2:$C$5000, 'FY15 Individual Analysis'!$A327, 'FY15 DataDump'!$H$2:$H$5000, I$2)</f>
        <v>0</v>
      </c>
      <c r="J327" s="27">
        <f>SUMIFS('FY15 DataDump'!$E$2:$E$5000, 'FY15 DataDump'!$C$2:$C$5000, 'FY15 Individual Analysis'!$A327, 'FY15 DataDump'!$H$2:$H$5000, J$2)</f>
        <v>0</v>
      </c>
      <c r="K327" s="27">
        <f>SUMIFS('FY15 DataDump'!$E$2:$E$5000, 'FY15 DataDump'!$C$2:$C$5000, 'FY15 Individual Analysis'!$A327, 'FY15 DataDump'!$H$2:$H$5000, K$2)</f>
        <v>0</v>
      </c>
      <c r="L327" s="27">
        <f>SUMIFS('FY15 DataDump'!$E$2:$E$5000, 'FY15 DataDump'!$C$2:$C$5000, 'FY15 Individual Analysis'!$A327, 'FY15 DataDump'!$H$2:$H$5000, L$2)</f>
        <v>1</v>
      </c>
      <c r="M327" s="27">
        <f>SUMIFS('FY15 DataDump'!$E$2:$E$5000, 'FY15 DataDump'!$C$2:$C$5000, 'FY15 Individual Analysis'!$A327, 'FY15 DataDump'!$H$2:$H$5000, M$2)</f>
        <v>0</v>
      </c>
      <c r="N327" s="27">
        <f>SUMIFS('FY15 DataDump'!$E$2:$E$5000, 'FY15 DataDump'!$C$2:$C$5000, 'FY15 Individual Analysis'!$A327, 'FY15 DataDump'!$H$2:$H$5000, N$2)</f>
        <v>0</v>
      </c>
      <c r="O327" s="27">
        <f>SUMIFS('FY15 DataDump'!$E$2:$E$5000, 'FY15 DataDump'!$C$2:$C$5000, 'FY15 Individual Analysis'!$A327, 'FY15 DataDump'!$H$2:$H$5000, O$2)</f>
        <v>0</v>
      </c>
      <c r="P327" s="27">
        <f t="shared" si="104"/>
        <v>2</v>
      </c>
      <c r="Q327" s="108">
        <f t="shared" si="103"/>
        <v>1.0381305345334122E-5</v>
      </c>
      <c r="S327" s="20">
        <f t="shared" si="91"/>
        <v>0</v>
      </c>
      <c r="T327" s="21">
        <f t="shared" si="92"/>
        <v>0</v>
      </c>
      <c r="U327" s="21">
        <f t="shared" si="93"/>
        <v>0</v>
      </c>
      <c r="V327" s="21">
        <f t="shared" si="94"/>
        <v>1.2</v>
      </c>
      <c r="W327" s="21">
        <f t="shared" si="95"/>
        <v>0</v>
      </c>
      <c r="X327" s="21">
        <f t="shared" si="96"/>
        <v>0</v>
      </c>
      <c r="Y327" s="21">
        <f t="shared" si="97"/>
        <v>0</v>
      </c>
      <c r="Z327" s="21">
        <f t="shared" si="98"/>
        <v>0</v>
      </c>
      <c r="AA327" s="21">
        <f t="shared" si="99"/>
        <v>1.2</v>
      </c>
      <c r="AB327" s="21">
        <f t="shared" si="100"/>
        <v>0</v>
      </c>
      <c r="AC327" s="21">
        <f t="shared" si="101"/>
        <v>0</v>
      </c>
      <c r="AD327" s="24">
        <f t="shared" si="102"/>
        <v>0</v>
      </c>
      <c r="AF327" s="15">
        <f t="shared" si="90"/>
        <v>2.4</v>
      </c>
    </row>
    <row r="328" spans="1:35" x14ac:dyDescent="0.25">
      <c r="A328" s="75">
        <v>3874846</v>
      </c>
      <c r="B328" s="75" t="str">
        <f>INDEX('FY15 DataDump'!$A$2:$H$5000, MATCH('FY15 Individual Analysis'!A328, 'FY15 DataDump'!$C$2:$C$5000, 0), MATCH('FY15 DataDump'!$B$1, 'FY15 DataDump'!$A$1:$H$1))</f>
        <v>BOXED GOODS</v>
      </c>
      <c r="C328" s="75" t="str">
        <f>INDEX('FY15 DataDump'!$A$2:$H$5000, MATCH('FY15 Individual Analysis'!A328, 'FY15 DataDump'!$C$2:$C$5000, 0), MATCH('FY15 DataDump'!$D$1, 'FY15 DataDump'!$A$1:$H$1))</f>
        <v>KIND Drk Ch Nt &amp; Ss</v>
      </c>
      <c r="D328" s="27">
        <f>SUMIFS('FY15 DataDump'!$E$2:$E$5000, 'FY15 DataDump'!$C$2:$C$5000, 'FY15 Individual Analysis'!$A328, 'FY15 DataDump'!$H$2:$H$5000, D$2)</f>
        <v>20</v>
      </c>
      <c r="E328" s="27">
        <f>SUMIFS('FY15 DataDump'!$E$2:$E$5000, 'FY15 DataDump'!$C$2:$C$5000, 'FY15 Individual Analysis'!$A328, 'FY15 DataDump'!$H$2:$H$5000, E$2)</f>
        <v>12</v>
      </c>
      <c r="F328" s="27">
        <f>SUMIFS('FY15 DataDump'!$E$2:$E$5000, 'FY15 DataDump'!$C$2:$C$5000, 'FY15 Individual Analysis'!$A328, 'FY15 DataDump'!$H$2:$H$5000, F$2)</f>
        <v>18</v>
      </c>
      <c r="G328" s="27">
        <f>SUMIFS('FY15 DataDump'!$E$2:$E$5000, 'FY15 DataDump'!$C$2:$C$5000, 'FY15 Individual Analysis'!$A328, 'FY15 DataDump'!$H$2:$H$5000, G$2)</f>
        <v>46</v>
      </c>
      <c r="H328" s="27">
        <f>SUMIFS('FY15 DataDump'!$E$2:$E$5000, 'FY15 DataDump'!$C$2:$C$5000, 'FY15 Individual Analysis'!$A328, 'FY15 DataDump'!$H$2:$H$5000, H$2)</f>
        <v>39</v>
      </c>
      <c r="I328" s="27">
        <f>SUMIFS('FY15 DataDump'!$E$2:$E$5000, 'FY15 DataDump'!$C$2:$C$5000, 'FY15 Individual Analysis'!$A328, 'FY15 DataDump'!$H$2:$H$5000, I$2)</f>
        <v>19</v>
      </c>
      <c r="J328" s="27">
        <f>SUMIFS('FY15 DataDump'!$E$2:$E$5000, 'FY15 DataDump'!$C$2:$C$5000, 'FY15 Individual Analysis'!$A328, 'FY15 DataDump'!$H$2:$H$5000, J$2)</f>
        <v>36</v>
      </c>
      <c r="K328" s="27">
        <f>SUMIFS('FY15 DataDump'!$E$2:$E$5000, 'FY15 DataDump'!$C$2:$C$5000, 'FY15 Individual Analysis'!$A328, 'FY15 DataDump'!$H$2:$H$5000, K$2)</f>
        <v>46</v>
      </c>
      <c r="L328" s="27">
        <f>SUMIFS('FY15 DataDump'!$E$2:$E$5000, 'FY15 DataDump'!$C$2:$C$5000, 'FY15 Individual Analysis'!$A328, 'FY15 DataDump'!$H$2:$H$5000, L$2)</f>
        <v>32</v>
      </c>
      <c r="M328" s="27">
        <f>SUMIFS('FY15 DataDump'!$E$2:$E$5000, 'FY15 DataDump'!$C$2:$C$5000, 'FY15 Individual Analysis'!$A328, 'FY15 DataDump'!$H$2:$H$5000, M$2)</f>
        <v>60</v>
      </c>
      <c r="N328" s="27">
        <f>SUMIFS('FY15 DataDump'!$E$2:$E$5000, 'FY15 DataDump'!$C$2:$C$5000, 'FY15 Individual Analysis'!$A328, 'FY15 DataDump'!$H$2:$H$5000, N$2)</f>
        <v>42</v>
      </c>
      <c r="O328" s="27">
        <f>SUMIFS('FY15 DataDump'!$E$2:$E$5000, 'FY15 DataDump'!$C$2:$C$5000, 'FY15 Individual Analysis'!$A328, 'FY15 DataDump'!$H$2:$H$5000, O$2)</f>
        <v>34</v>
      </c>
      <c r="P328" s="27">
        <f t="shared" si="104"/>
        <v>404</v>
      </c>
      <c r="Q328" s="108">
        <f t="shared" si="103"/>
        <v>2.0970236797574929E-3</v>
      </c>
      <c r="S328" s="20">
        <f t="shared" si="91"/>
        <v>24</v>
      </c>
      <c r="T328" s="21">
        <f t="shared" si="92"/>
        <v>14.4</v>
      </c>
      <c r="U328" s="21">
        <f t="shared" si="93"/>
        <v>21.599999999999998</v>
      </c>
      <c r="V328" s="21">
        <f t="shared" si="94"/>
        <v>55.2</v>
      </c>
      <c r="W328" s="21">
        <f t="shared" si="95"/>
        <v>46.800000000000004</v>
      </c>
      <c r="X328" s="21">
        <f t="shared" si="96"/>
        <v>22.8</v>
      </c>
      <c r="Y328" s="21">
        <f t="shared" si="97"/>
        <v>43.199999999999996</v>
      </c>
      <c r="Z328" s="21">
        <f t="shared" si="98"/>
        <v>55.2</v>
      </c>
      <c r="AA328" s="21">
        <f t="shared" si="99"/>
        <v>38.4</v>
      </c>
      <c r="AB328" s="21">
        <f t="shared" si="100"/>
        <v>72</v>
      </c>
      <c r="AC328" s="21">
        <f t="shared" si="101"/>
        <v>50.4</v>
      </c>
      <c r="AD328" s="24">
        <f t="shared" si="102"/>
        <v>40.800000000000004</v>
      </c>
      <c r="AF328" s="15">
        <f t="shared" si="90"/>
        <v>484.8</v>
      </c>
    </row>
    <row r="329" spans="1:35" x14ac:dyDescent="0.25">
      <c r="A329" s="75">
        <v>3874851</v>
      </c>
      <c r="B329" s="75" t="str">
        <f>INDEX('FY15 DataDump'!$A$2:$H$5000, MATCH('FY15 Individual Analysis'!A329, 'FY15 DataDump'!$C$2:$C$5000, 0), MATCH('FY15 DataDump'!$B$1, 'FY15 DataDump'!$A$1:$H$1))</f>
        <v>BOXED GOODS</v>
      </c>
      <c r="C329" s="75" t="str">
        <f>INDEX('FY15 DataDump'!$A$2:$H$5000, MATCH('FY15 Individual Analysis'!A329, 'FY15 DataDump'!$C$2:$C$5000, 0), MATCH('FY15 DataDump'!$D$1, 'FY15 DataDump'!$A$1:$H$1))</f>
        <v>Lays BBQ Chips</v>
      </c>
      <c r="D329" s="27">
        <f>SUMIFS('FY15 DataDump'!$E$2:$E$5000, 'FY15 DataDump'!$C$2:$C$5000, 'FY15 Individual Analysis'!$A329, 'FY15 DataDump'!$H$2:$H$5000, D$2)</f>
        <v>22</v>
      </c>
      <c r="E329" s="27">
        <f>SUMIFS('FY15 DataDump'!$E$2:$E$5000, 'FY15 DataDump'!$C$2:$C$5000, 'FY15 Individual Analysis'!$A329, 'FY15 DataDump'!$H$2:$H$5000, E$2)</f>
        <v>26</v>
      </c>
      <c r="F329" s="27">
        <f>SUMIFS('FY15 DataDump'!$E$2:$E$5000, 'FY15 DataDump'!$C$2:$C$5000, 'FY15 Individual Analysis'!$A329, 'FY15 DataDump'!$H$2:$H$5000, F$2)</f>
        <v>55</v>
      </c>
      <c r="G329" s="27">
        <f>SUMIFS('FY15 DataDump'!$E$2:$E$5000, 'FY15 DataDump'!$C$2:$C$5000, 'FY15 Individual Analysis'!$A329, 'FY15 DataDump'!$H$2:$H$5000, G$2)</f>
        <v>174</v>
      </c>
      <c r="H329" s="27">
        <f>SUMIFS('FY15 DataDump'!$E$2:$E$5000, 'FY15 DataDump'!$C$2:$C$5000, 'FY15 Individual Analysis'!$A329, 'FY15 DataDump'!$H$2:$H$5000, H$2)</f>
        <v>112</v>
      </c>
      <c r="I329" s="27">
        <f>SUMIFS('FY15 DataDump'!$E$2:$E$5000, 'FY15 DataDump'!$C$2:$C$5000, 'FY15 Individual Analysis'!$A329, 'FY15 DataDump'!$H$2:$H$5000, I$2)</f>
        <v>62</v>
      </c>
      <c r="J329" s="27">
        <f>SUMIFS('FY15 DataDump'!$E$2:$E$5000, 'FY15 DataDump'!$C$2:$C$5000, 'FY15 Individual Analysis'!$A329, 'FY15 DataDump'!$H$2:$H$5000, J$2)</f>
        <v>107</v>
      </c>
      <c r="K329" s="27">
        <f>SUMIFS('FY15 DataDump'!$E$2:$E$5000, 'FY15 DataDump'!$C$2:$C$5000, 'FY15 Individual Analysis'!$A329, 'FY15 DataDump'!$H$2:$H$5000, K$2)</f>
        <v>115</v>
      </c>
      <c r="L329" s="27">
        <f>SUMIFS('FY15 DataDump'!$E$2:$E$5000, 'FY15 DataDump'!$C$2:$C$5000, 'FY15 Individual Analysis'!$A329, 'FY15 DataDump'!$H$2:$H$5000, L$2)</f>
        <v>67</v>
      </c>
      <c r="M329" s="27">
        <f>SUMIFS('FY15 DataDump'!$E$2:$E$5000, 'FY15 DataDump'!$C$2:$C$5000, 'FY15 Individual Analysis'!$A329, 'FY15 DataDump'!$H$2:$H$5000, M$2)</f>
        <v>110</v>
      </c>
      <c r="N329" s="27">
        <f>SUMIFS('FY15 DataDump'!$E$2:$E$5000, 'FY15 DataDump'!$C$2:$C$5000, 'FY15 Individual Analysis'!$A329, 'FY15 DataDump'!$H$2:$H$5000, N$2)</f>
        <v>117</v>
      </c>
      <c r="O329" s="27">
        <f>SUMIFS('FY15 DataDump'!$E$2:$E$5000, 'FY15 DataDump'!$C$2:$C$5000, 'FY15 Individual Analysis'!$A329, 'FY15 DataDump'!$H$2:$H$5000, O$2)</f>
        <v>55</v>
      </c>
      <c r="P329" s="27">
        <f t="shared" si="104"/>
        <v>1022</v>
      </c>
      <c r="Q329" s="108">
        <f t="shared" si="103"/>
        <v>5.3048470314657368E-3</v>
      </c>
      <c r="S329" s="20">
        <f t="shared" si="91"/>
        <v>26.400000000000002</v>
      </c>
      <c r="T329" s="21">
        <f t="shared" si="92"/>
        <v>31.2</v>
      </c>
      <c r="U329" s="21">
        <f t="shared" si="93"/>
        <v>66</v>
      </c>
      <c r="V329" s="21">
        <f t="shared" si="94"/>
        <v>208.8</v>
      </c>
      <c r="W329" s="21">
        <f t="shared" si="95"/>
        <v>134.4</v>
      </c>
      <c r="X329" s="21">
        <f t="shared" si="96"/>
        <v>74.400000000000006</v>
      </c>
      <c r="Y329" s="21">
        <f t="shared" si="97"/>
        <v>128.4</v>
      </c>
      <c r="Z329" s="21">
        <f t="shared" si="98"/>
        <v>138</v>
      </c>
      <c r="AA329" s="21">
        <f t="shared" si="99"/>
        <v>80.400000000000006</v>
      </c>
      <c r="AB329" s="21">
        <f t="shared" si="100"/>
        <v>132</v>
      </c>
      <c r="AC329" s="21">
        <f t="shared" si="101"/>
        <v>140.4</v>
      </c>
      <c r="AD329" s="24">
        <f t="shared" si="102"/>
        <v>66</v>
      </c>
      <c r="AF329" s="15">
        <f t="shared" si="90"/>
        <v>1226.4000000000001</v>
      </c>
    </row>
    <row r="330" spans="1:35" x14ac:dyDescent="0.25">
      <c r="A330" s="75">
        <v>3874852</v>
      </c>
      <c r="B330" s="75" t="str">
        <f>INDEX('FY15 DataDump'!$A$2:$H$5000, MATCH('FY15 Individual Analysis'!A330, 'FY15 DataDump'!$C$2:$C$5000, 0), MATCH('FY15 DataDump'!$B$1, 'FY15 DataDump'!$A$1:$H$1))</f>
        <v>ESPRESSO</v>
      </c>
      <c r="C330" s="75" t="str">
        <f>INDEX('FY15 DataDump'!$A$2:$H$5000, MATCH('FY15 Individual Analysis'!A330, 'FY15 DataDump'!$C$2:$C$5000, 0), MATCH('FY15 DataDump'!$D$1, 'FY15 DataDump'!$A$1:$H$1))</f>
        <v>Blended Coffee Medium</v>
      </c>
      <c r="D330" s="27">
        <f>SUMIFS('FY15 DataDump'!$E$2:$E$5000, 'FY15 DataDump'!$C$2:$C$5000, 'FY15 Individual Analysis'!$A330, 'FY15 DataDump'!$H$2:$H$5000, D$2)</f>
        <v>33</v>
      </c>
      <c r="E330" s="27">
        <f>SUMIFS('FY15 DataDump'!$E$2:$E$5000, 'FY15 DataDump'!$C$2:$C$5000, 'FY15 Individual Analysis'!$A330, 'FY15 DataDump'!$H$2:$H$5000, E$2)</f>
        <v>37</v>
      </c>
      <c r="F330" s="27">
        <f>SUMIFS('FY15 DataDump'!$E$2:$E$5000, 'FY15 DataDump'!$C$2:$C$5000, 'FY15 Individual Analysis'!$A330, 'FY15 DataDump'!$H$2:$H$5000, F$2)</f>
        <v>42</v>
      </c>
      <c r="G330" s="27">
        <f>SUMIFS('FY15 DataDump'!$E$2:$E$5000, 'FY15 DataDump'!$C$2:$C$5000, 'FY15 Individual Analysis'!$A330, 'FY15 DataDump'!$H$2:$H$5000, G$2)</f>
        <v>117</v>
      </c>
      <c r="H330" s="27">
        <f>SUMIFS('FY15 DataDump'!$E$2:$E$5000, 'FY15 DataDump'!$C$2:$C$5000, 'FY15 Individual Analysis'!$A330, 'FY15 DataDump'!$H$2:$H$5000, H$2)</f>
        <v>42</v>
      </c>
      <c r="I330" s="27">
        <f>SUMIFS('FY15 DataDump'!$E$2:$E$5000, 'FY15 DataDump'!$C$2:$C$5000, 'FY15 Individual Analysis'!$A330, 'FY15 DataDump'!$H$2:$H$5000, I$2)</f>
        <v>28</v>
      </c>
      <c r="J330" s="27">
        <f>SUMIFS('FY15 DataDump'!$E$2:$E$5000, 'FY15 DataDump'!$C$2:$C$5000, 'FY15 Individual Analysis'!$A330, 'FY15 DataDump'!$H$2:$H$5000, J$2)</f>
        <v>72</v>
      </c>
      <c r="K330" s="27">
        <f>SUMIFS('FY15 DataDump'!$E$2:$E$5000, 'FY15 DataDump'!$C$2:$C$5000, 'FY15 Individual Analysis'!$A330, 'FY15 DataDump'!$H$2:$H$5000, K$2)</f>
        <v>103</v>
      </c>
      <c r="L330" s="27">
        <f>SUMIFS('FY15 DataDump'!$E$2:$E$5000, 'FY15 DataDump'!$C$2:$C$5000, 'FY15 Individual Analysis'!$A330, 'FY15 DataDump'!$H$2:$H$5000, L$2)</f>
        <v>86</v>
      </c>
      <c r="M330" s="27">
        <f>SUMIFS('FY15 DataDump'!$E$2:$E$5000, 'FY15 DataDump'!$C$2:$C$5000, 'FY15 Individual Analysis'!$A330, 'FY15 DataDump'!$H$2:$H$5000, M$2)</f>
        <v>111</v>
      </c>
      <c r="N330" s="27">
        <f>SUMIFS('FY15 DataDump'!$E$2:$E$5000, 'FY15 DataDump'!$C$2:$C$5000, 'FY15 Individual Analysis'!$A330, 'FY15 DataDump'!$H$2:$H$5000, N$2)</f>
        <v>130</v>
      </c>
      <c r="O330" s="27">
        <f>SUMIFS('FY15 DataDump'!$E$2:$E$5000, 'FY15 DataDump'!$C$2:$C$5000, 'FY15 Individual Analysis'!$A330, 'FY15 DataDump'!$H$2:$H$5000, O$2)</f>
        <v>96</v>
      </c>
      <c r="P330" s="27">
        <f t="shared" si="104"/>
        <v>897</v>
      </c>
      <c r="Q330" s="108">
        <f t="shared" si="103"/>
        <v>4.6560154473823537E-3</v>
      </c>
      <c r="S330" s="20">
        <f t="shared" si="91"/>
        <v>39.600000000000009</v>
      </c>
      <c r="T330" s="21">
        <f t="shared" si="92"/>
        <v>44.4</v>
      </c>
      <c r="U330" s="21">
        <f t="shared" si="93"/>
        <v>50.4</v>
      </c>
      <c r="V330" s="21">
        <f t="shared" si="94"/>
        <v>140.4</v>
      </c>
      <c r="W330" s="21">
        <f t="shared" si="95"/>
        <v>50.4</v>
      </c>
      <c r="X330" s="21">
        <f t="shared" si="96"/>
        <v>33.6</v>
      </c>
      <c r="Y330" s="21">
        <f t="shared" si="97"/>
        <v>86.4</v>
      </c>
      <c r="Z330" s="21">
        <f t="shared" si="98"/>
        <v>123.60000000000001</v>
      </c>
      <c r="AA330" s="21">
        <f t="shared" si="99"/>
        <v>103.2</v>
      </c>
      <c r="AB330" s="21">
        <f t="shared" si="100"/>
        <v>133.20000000000002</v>
      </c>
      <c r="AC330" s="21">
        <f t="shared" si="101"/>
        <v>156.00000000000003</v>
      </c>
      <c r="AD330" s="24">
        <f t="shared" si="102"/>
        <v>115.2</v>
      </c>
      <c r="AF330" s="15">
        <f t="shared" si="90"/>
        <v>1076.4000000000001</v>
      </c>
    </row>
    <row r="331" spans="1:35" x14ac:dyDescent="0.25">
      <c r="A331" s="75">
        <v>3874853</v>
      </c>
      <c r="B331" s="75" t="str">
        <f>INDEX('FY15 DataDump'!$A$2:$H$5000, MATCH('FY15 Individual Analysis'!A331, 'FY15 DataDump'!$C$2:$C$5000, 0), MATCH('FY15 DataDump'!$B$1, 'FY15 DataDump'!$A$1:$H$1))</f>
        <v>ESPRESSO</v>
      </c>
      <c r="C331" s="75" t="str">
        <f>INDEX('FY15 DataDump'!$A$2:$H$5000, MATCH('FY15 Individual Analysis'!A331, 'FY15 DataDump'!$C$2:$C$5000, 0), MATCH('FY15 DataDump'!$D$1, 'FY15 DataDump'!$A$1:$H$1))</f>
        <v>Blended coffee Large</v>
      </c>
      <c r="D331" s="27">
        <f>SUMIFS('FY15 DataDump'!$E$2:$E$5000, 'FY15 DataDump'!$C$2:$C$5000, 'FY15 Individual Analysis'!$A331, 'FY15 DataDump'!$H$2:$H$5000, D$2)</f>
        <v>20</v>
      </c>
      <c r="E331" s="27">
        <f>SUMIFS('FY15 DataDump'!$E$2:$E$5000, 'FY15 DataDump'!$C$2:$C$5000, 'FY15 Individual Analysis'!$A331, 'FY15 DataDump'!$H$2:$H$5000, E$2)</f>
        <v>8</v>
      </c>
      <c r="F331" s="27">
        <f>SUMIFS('FY15 DataDump'!$E$2:$E$5000, 'FY15 DataDump'!$C$2:$C$5000, 'FY15 Individual Analysis'!$A331, 'FY15 DataDump'!$H$2:$H$5000, F$2)</f>
        <v>6</v>
      </c>
      <c r="G331" s="27">
        <f>SUMIFS('FY15 DataDump'!$E$2:$E$5000, 'FY15 DataDump'!$C$2:$C$5000, 'FY15 Individual Analysis'!$A331, 'FY15 DataDump'!$H$2:$H$5000, G$2)</f>
        <v>1</v>
      </c>
      <c r="H331" s="27">
        <f>SUMIFS('FY15 DataDump'!$E$2:$E$5000, 'FY15 DataDump'!$C$2:$C$5000, 'FY15 Individual Analysis'!$A331, 'FY15 DataDump'!$H$2:$H$5000, H$2)</f>
        <v>1</v>
      </c>
      <c r="I331" s="27">
        <f>SUMIFS('FY15 DataDump'!$E$2:$E$5000, 'FY15 DataDump'!$C$2:$C$5000, 'FY15 Individual Analysis'!$A331, 'FY15 DataDump'!$H$2:$H$5000, I$2)</f>
        <v>0</v>
      </c>
      <c r="J331" s="27">
        <f>SUMIFS('FY15 DataDump'!$E$2:$E$5000, 'FY15 DataDump'!$C$2:$C$5000, 'FY15 Individual Analysis'!$A331, 'FY15 DataDump'!$H$2:$H$5000, J$2)</f>
        <v>5</v>
      </c>
      <c r="K331" s="27">
        <f>SUMIFS('FY15 DataDump'!$E$2:$E$5000, 'FY15 DataDump'!$C$2:$C$5000, 'FY15 Individual Analysis'!$A331, 'FY15 DataDump'!$H$2:$H$5000, K$2)</f>
        <v>1</v>
      </c>
      <c r="L331" s="27">
        <f>SUMIFS('FY15 DataDump'!$E$2:$E$5000, 'FY15 DataDump'!$C$2:$C$5000, 'FY15 Individual Analysis'!$A331, 'FY15 DataDump'!$H$2:$H$5000, L$2)</f>
        <v>2</v>
      </c>
      <c r="M331" s="27">
        <f>SUMIFS('FY15 DataDump'!$E$2:$E$5000, 'FY15 DataDump'!$C$2:$C$5000, 'FY15 Individual Analysis'!$A331, 'FY15 DataDump'!$H$2:$H$5000, M$2)</f>
        <v>1</v>
      </c>
      <c r="N331" s="27">
        <f>SUMIFS('FY15 DataDump'!$E$2:$E$5000, 'FY15 DataDump'!$C$2:$C$5000, 'FY15 Individual Analysis'!$A331, 'FY15 DataDump'!$H$2:$H$5000, N$2)</f>
        <v>3</v>
      </c>
      <c r="O331" s="27">
        <f>SUMIFS('FY15 DataDump'!$E$2:$E$5000, 'FY15 DataDump'!$C$2:$C$5000, 'FY15 Individual Analysis'!$A331, 'FY15 DataDump'!$H$2:$H$5000, O$2)</f>
        <v>4</v>
      </c>
      <c r="P331" s="27">
        <f t="shared" si="104"/>
        <v>52</v>
      </c>
      <c r="Q331" s="108">
        <f t="shared" si="103"/>
        <v>2.6991393897868716E-4</v>
      </c>
      <c r="S331" s="20">
        <f t="shared" si="91"/>
        <v>24</v>
      </c>
      <c r="T331" s="21">
        <f t="shared" si="92"/>
        <v>9.6</v>
      </c>
      <c r="U331" s="21">
        <f t="shared" si="93"/>
        <v>7.2</v>
      </c>
      <c r="V331" s="21">
        <f t="shared" si="94"/>
        <v>1.2</v>
      </c>
      <c r="W331" s="21">
        <f t="shared" si="95"/>
        <v>1.2</v>
      </c>
      <c r="X331" s="21">
        <f t="shared" si="96"/>
        <v>0</v>
      </c>
      <c r="Y331" s="21">
        <f t="shared" si="97"/>
        <v>6</v>
      </c>
      <c r="Z331" s="21">
        <f t="shared" si="98"/>
        <v>1.2</v>
      </c>
      <c r="AA331" s="21">
        <f t="shared" si="99"/>
        <v>2.4</v>
      </c>
      <c r="AB331" s="21">
        <f t="shared" si="100"/>
        <v>1.2</v>
      </c>
      <c r="AC331" s="21">
        <f t="shared" si="101"/>
        <v>3.6</v>
      </c>
      <c r="AD331" s="24">
        <f t="shared" si="102"/>
        <v>4.8</v>
      </c>
      <c r="AF331" s="15">
        <f t="shared" si="90"/>
        <v>62.4</v>
      </c>
    </row>
    <row r="332" spans="1:35" s="2" customFormat="1" x14ac:dyDescent="0.25">
      <c r="A332" s="75" t="s">
        <v>576</v>
      </c>
      <c r="B332" s="75" t="e">
        <f>INDEX('FY15 DataDump'!$A$2:$H$5000, MATCH('FY15 Individual Analysis'!A332, 'FY15 DataDump'!$C$2:$C$5000, 0), MATCH('FY15 DataDump'!$B$1, 'FY15 DataDump'!$A$1:$H$1))</f>
        <v>#N/A</v>
      </c>
      <c r="C332" s="75" t="e">
        <f>INDEX('FY15 DataDump'!$A$2:$H$5000, MATCH('FY15 Individual Analysis'!A332, 'FY15 DataDump'!$C$2:$C$5000, 0), MATCH('FY15 DataDump'!$D$1, 'FY15 DataDump'!$A$1:$H$1))</f>
        <v>#N/A</v>
      </c>
      <c r="D332" s="27">
        <f>SUMIFS('FY15 DataDump'!$E$2:$E$5000, 'FY15 DataDump'!$C$2:$C$5000, 'FY15 Individual Analysis'!$A332, 'FY15 DataDump'!$H$2:$H$5000, D$2)</f>
        <v>0</v>
      </c>
      <c r="E332" s="27">
        <f>SUMIFS('FY15 DataDump'!$E$2:$E$5000, 'FY15 DataDump'!$C$2:$C$5000, 'FY15 Individual Analysis'!$A332, 'FY15 DataDump'!$H$2:$H$5000, E$2)</f>
        <v>0</v>
      </c>
      <c r="F332" s="27">
        <f>SUMIFS('FY15 DataDump'!$E$2:$E$5000, 'FY15 DataDump'!$C$2:$C$5000, 'FY15 Individual Analysis'!$A332, 'FY15 DataDump'!$H$2:$H$5000, F$2)</f>
        <v>0</v>
      </c>
      <c r="G332" s="27">
        <f>SUMIFS('FY15 DataDump'!$E$2:$E$5000, 'FY15 DataDump'!$C$2:$C$5000, 'FY15 Individual Analysis'!$A332, 'FY15 DataDump'!$H$2:$H$5000, G$2)</f>
        <v>0</v>
      </c>
      <c r="H332" s="27">
        <f>SUMIFS('FY15 DataDump'!$E$2:$E$5000, 'FY15 DataDump'!$C$2:$C$5000, 'FY15 Individual Analysis'!$A332, 'FY15 DataDump'!$H$2:$H$5000, H$2)</f>
        <v>0</v>
      </c>
      <c r="I332" s="27">
        <f>SUMIFS('FY15 DataDump'!$E$2:$E$5000, 'FY15 DataDump'!$C$2:$C$5000, 'FY15 Individual Analysis'!$A332, 'FY15 DataDump'!$H$2:$H$5000, I$2)</f>
        <v>0</v>
      </c>
      <c r="J332" s="27">
        <f>SUMIFS('FY15 DataDump'!$E$2:$E$5000, 'FY15 DataDump'!$C$2:$C$5000, 'FY15 Individual Analysis'!$A332, 'FY15 DataDump'!$H$2:$H$5000, J$2)</f>
        <v>0</v>
      </c>
      <c r="K332" s="27">
        <f>SUMIFS('FY15 DataDump'!$E$2:$E$5000, 'FY15 DataDump'!$C$2:$C$5000, 'FY15 Individual Analysis'!$A332, 'FY15 DataDump'!$H$2:$H$5000, K$2)</f>
        <v>0</v>
      </c>
      <c r="L332" s="27">
        <f>SUMIFS('FY15 DataDump'!$E$2:$E$5000, 'FY15 DataDump'!$C$2:$C$5000, 'FY15 Individual Analysis'!$A332, 'FY15 DataDump'!$H$2:$H$5000, L$2)</f>
        <v>0</v>
      </c>
      <c r="M332" s="27">
        <f>SUMIFS('FY15 DataDump'!$E$2:$E$5000, 'FY15 DataDump'!$C$2:$C$5000, 'FY15 Individual Analysis'!$A332, 'FY15 DataDump'!$H$2:$H$5000, M$2)</f>
        <v>0</v>
      </c>
      <c r="N332" s="27">
        <f>SUMIFS('FY15 DataDump'!$E$2:$E$5000, 'FY15 DataDump'!$C$2:$C$5000, 'FY15 Individual Analysis'!$A332, 'FY15 DataDump'!$H$2:$H$5000, N$2)</f>
        <v>0</v>
      </c>
      <c r="O332" s="27">
        <f>SUMIFS('FY15 DataDump'!$E$2:$E$5000, 'FY15 DataDump'!$C$2:$C$5000, 'FY15 Individual Analysis'!$A332, 'FY15 DataDump'!$H$2:$H$5000, O$2)</f>
        <v>0</v>
      </c>
      <c r="P332" s="27">
        <f t="shared" ref="P332:P336" si="105">SUM(D332:O332)</f>
        <v>0</v>
      </c>
      <c r="Q332" s="108">
        <f t="shared" si="103"/>
        <v>0</v>
      </c>
      <c r="R332" s="12"/>
      <c r="S332" s="20">
        <f t="shared" si="91"/>
        <v>0</v>
      </c>
      <c r="T332" s="21">
        <f t="shared" si="92"/>
        <v>0</v>
      </c>
      <c r="U332" s="21">
        <f t="shared" si="93"/>
        <v>0</v>
      </c>
      <c r="V332" s="21">
        <f t="shared" si="94"/>
        <v>0</v>
      </c>
      <c r="W332" s="21">
        <f t="shared" si="95"/>
        <v>0</v>
      </c>
      <c r="X332" s="21">
        <f t="shared" si="96"/>
        <v>0</v>
      </c>
      <c r="Y332" s="21">
        <f t="shared" si="97"/>
        <v>0</v>
      </c>
      <c r="Z332" s="21">
        <f t="shared" si="98"/>
        <v>0</v>
      </c>
      <c r="AA332" s="21">
        <f t="shared" si="99"/>
        <v>0</v>
      </c>
      <c r="AB332" s="21">
        <f t="shared" si="100"/>
        <v>0</v>
      </c>
      <c r="AC332" s="21">
        <f t="shared" si="101"/>
        <v>0</v>
      </c>
      <c r="AD332" s="24">
        <f t="shared" si="102"/>
        <v>0</v>
      </c>
      <c r="AE332" s="12"/>
      <c r="AF332" s="15">
        <f t="shared" si="90"/>
        <v>0</v>
      </c>
      <c r="AG332" s="9"/>
      <c r="AI332" s="9"/>
    </row>
    <row r="333" spans="1:35" s="2" customFormat="1" x14ac:dyDescent="0.25">
      <c r="A333" s="75" t="s">
        <v>576</v>
      </c>
      <c r="B333" s="75" t="e">
        <f>INDEX('FY15 DataDump'!$A$2:$H$5000, MATCH('FY15 Individual Analysis'!A333, 'FY15 DataDump'!$C$2:$C$5000, 0), MATCH('FY15 DataDump'!$B$1, 'FY15 DataDump'!$A$1:$H$1))</f>
        <v>#N/A</v>
      </c>
      <c r="C333" s="75" t="e">
        <f>INDEX('FY15 DataDump'!$A$2:$H$5000, MATCH('FY15 Individual Analysis'!A333, 'FY15 DataDump'!$C$2:$C$5000, 0), MATCH('FY15 DataDump'!$D$1, 'FY15 DataDump'!$A$1:$H$1))</f>
        <v>#N/A</v>
      </c>
      <c r="D333" s="27">
        <f>SUMIFS('FY15 DataDump'!$E$2:$E$5000, 'FY15 DataDump'!$C$2:$C$5000, 'FY15 Individual Analysis'!$A333, 'FY15 DataDump'!$H$2:$H$5000, D$2)</f>
        <v>0</v>
      </c>
      <c r="E333" s="27">
        <f>SUMIFS('FY15 DataDump'!$E$2:$E$5000, 'FY15 DataDump'!$C$2:$C$5000, 'FY15 Individual Analysis'!$A333, 'FY15 DataDump'!$H$2:$H$5000, E$2)</f>
        <v>0</v>
      </c>
      <c r="F333" s="27">
        <f>SUMIFS('FY15 DataDump'!$E$2:$E$5000, 'FY15 DataDump'!$C$2:$C$5000, 'FY15 Individual Analysis'!$A333, 'FY15 DataDump'!$H$2:$H$5000, F$2)</f>
        <v>0</v>
      </c>
      <c r="G333" s="27">
        <f>SUMIFS('FY15 DataDump'!$E$2:$E$5000, 'FY15 DataDump'!$C$2:$C$5000, 'FY15 Individual Analysis'!$A333, 'FY15 DataDump'!$H$2:$H$5000, G$2)</f>
        <v>0</v>
      </c>
      <c r="H333" s="27">
        <f>SUMIFS('FY15 DataDump'!$E$2:$E$5000, 'FY15 DataDump'!$C$2:$C$5000, 'FY15 Individual Analysis'!$A333, 'FY15 DataDump'!$H$2:$H$5000, H$2)</f>
        <v>0</v>
      </c>
      <c r="I333" s="27">
        <f>SUMIFS('FY15 DataDump'!$E$2:$E$5000, 'FY15 DataDump'!$C$2:$C$5000, 'FY15 Individual Analysis'!$A333, 'FY15 DataDump'!$H$2:$H$5000, I$2)</f>
        <v>0</v>
      </c>
      <c r="J333" s="27">
        <f>SUMIFS('FY15 DataDump'!$E$2:$E$5000, 'FY15 DataDump'!$C$2:$C$5000, 'FY15 Individual Analysis'!$A333, 'FY15 DataDump'!$H$2:$H$5000, J$2)</f>
        <v>0</v>
      </c>
      <c r="K333" s="27">
        <f>SUMIFS('FY15 DataDump'!$E$2:$E$5000, 'FY15 DataDump'!$C$2:$C$5000, 'FY15 Individual Analysis'!$A333, 'FY15 DataDump'!$H$2:$H$5000, K$2)</f>
        <v>0</v>
      </c>
      <c r="L333" s="27">
        <f>SUMIFS('FY15 DataDump'!$E$2:$E$5000, 'FY15 DataDump'!$C$2:$C$5000, 'FY15 Individual Analysis'!$A333, 'FY15 DataDump'!$H$2:$H$5000, L$2)</f>
        <v>0</v>
      </c>
      <c r="M333" s="27">
        <f>SUMIFS('FY15 DataDump'!$E$2:$E$5000, 'FY15 DataDump'!$C$2:$C$5000, 'FY15 Individual Analysis'!$A333, 'FY15 DataDump'!$H$2:$H$5000, M$2)</f>
        <v>0</v>
      </c>
      <c r="N333" s="27">
        <f>SUMIFS('FY15 DataDump'!$E$2:$E$5000, 'FY15 DataDump'!$C$2:$C$5000, 'FY15 Individual Analysis'!$A333, 'FY15 DataDump'!$H$2:$H$5000, N$2)</f>
        <v>0</v>
      </c>
      <c r="O333" s="27">
        <f>SUMIFS('FY15 DataDump'!$E$2:$E$5000, 'FY15 DataDump'!$C$2:$C$5000, 'FY15 Individual Analysis'!$A333, 'FY15 DataDump'!$H$2:$H$5000, O$2)</f>
        <v>0</v>
      </c>
      <c r="P333" s="27">
        <f t="shared" si="105"/>
        <v>0</v>
      </c>
      <c r="Q333" s="108">
        <f t="shared" si="103"/>
        <v>0</v>
      </c>
      <c r="R333" s="12"/>
      <c r="S333" s="20">
        <f t="shared" si="91"/>
        <v>0</v>
      </c>
      <c r="T333" s="21">
        <f t="shared" si="92"/>
        <v>0</v>
      </c>
      <c r="U333" s="21">
        <f t="shared" si="93"/>
        <v>0</v>
      </c>
      <c r="V333" s="21">
        <f t="shared" si="94"/>
        <v>0</v>
      </c>
      <c r="W333" s="21">
        <f t="shared" si="95"/>
        <v>0</v>
      </c>
      <c r="X333" s="21">
        <f t="shared" si="96"/>
        <v>0</v>
      </c>
      <c r="Y333" s="21">
        <f t="shared" si="97"/>
        <v>0</v>
      </c>
      <c r="Z333" s="21">
        <f t="shared" si="98"/>
        <v>0</v>
      </c>
      <c r="AA333" s="21">
        <f t="shared" si="99"/>
        <v>0</v>
      </c>
      <c r="AB333" s="21">
        <f t="shared" si="100"/>
        <v>0</v>
      </c>
      <c r="AC333" s="21">
        <f t="shared" si="101"/>
        <v>0</v>
      </c>
      <c r="AD333" s="24">
        <f t="shared" si="102"/>
        <v>0</v>
      </c>
      <c r="AE333" s="12"/>
      <c r="AF333" s="15">
        <f t="shared" si="90"/>
        <v>0</v>
      </c>
      <c r="AG333" s="9"/>
      <c r="AI333" s="9"/>
    </row>
    <row r="334" spans="1:35" s="2" customFormat="1" x14ac:dyDescent="0.25">
      <c r="A334" s="75" t="s">
        <v>576</v>
      </c>
      <c r="B334" s="75" t="e">
        <f>INDEX('FY15 DataDump'!$A$2:$H$5000, MATCH('FY15 Individual Analysis'!A334, 'FY15 DataDump'!$C$2:$C$5000, 0), MATCH('FY15 DataDump'!$B$1, 'FY15 DataDump'!$A$1:$H$1))</f>
        <v>#N/A</v>
      </c>
      <c r="C334" s="75" t="e">
        <f>INDEX('FY15 DataDump'!$A$2:$H$5000, MATCH('FY15 Individual Analysis'!A334, 'FY15 DataDump'!$C$2:$C$5000, 0), MATCH('FY15 DataDump'!$D$1, 'FY15 DataDump'!$A$1:$H$1))</f>
        <v>#N/A</v>
      </c>
      <c r="D334" s="27">
        <f>SUMIFS('FY15 DataDump'!$E$2:$E$5000, 'FY15 DataDump'!$C$2:$C$5000, 'FY15 Individual Analysis'!$A334, 'FY15 DataDump'!$H$2:$H$5000, D$2)</f>
        <v>0</v>
      </c>
      <c r="E334" s="27">
        <f>SUMIFS('FY15 DataDump'!$E$2:$E$5000, 'FY15 DataDump'!$C$2:$C$5000, 'FY15 Individual Analysis'!$A334, 'FY15 DataDump'!$H$2:$H$5000, E$2)</f>
        <v>0</v>
      </c>
      <c r="F334" s="27">
        <f>SUMIFS('FY15 DataDump'!$E$2:$E$5000, 'FY15 DataDump'!$C$2:$C$5000, 'FY15 Individual Analysis'!$A334, 'FY15 DataDump'!$H$2:$H$5000, F$2)</f>
        <v>0</v>
      </c>
      <c r="G334" s="27">
        <f>SUMIFS('FY15 DataDump'!$E$2:$E$5000, 'FY15 DataDump'!$C$2:$C$5000, 'FY15 Individual Analysis'!$A334, 'FY15 DataDump'!$H$2:$H$5000, G$2)</f>
        <v>0</v>
      </c>
      <c r="H334" s="27">
        <f>SUMIFS('FY15 DataDump'!$E$2:$E$5000, 'FY15 DataDump'!$C$2:$C$5000, 'FY15 Individual Analysis'!$A334, 'FY15 DataDump'!$H$2:$H$5000, H$2)</f>
        <v>0</v>
      </c>
      <c r="I334" s="27">
        <f>SUMIFS('FY15 DataDump'!$E$2:$E$5000, 'FY15 DataDump'!$C$2:$C$5000, 'FY15 Individual Analysis'!$A334, 'FY15 DataDump'!$H$2:$H$5000, I$2)</f>
        <v>0</v>
      </c>
      <c r="J334" s="27">
        <f>SUMIFS('FY15 DataDump'!$E$2:$E$5000, 'FY15 DataDump'!$C$2:$C$5000, 'FY15 Individual Analysis'!$A334, 'FY15 DataDump'!$H$2:$H$5000, J$2)</f>
        <v>0</v>
      </c>
      <c r="K334" s="27">
        <f>SUMIFS('FY15 DataDump'!$E$2:$E$5000, 'FY15 DataDump'!$C$2:$C$5000, 'FY15 Individual Analysis'!$A334, 'FY15 DataDump'!$H$2:$H$5000, K$2)</f>
        <v>0</v>
      </c>
      <c r="L334" s="27">
        <f>SUMIFS('FY15 DataDump'!$E$2:$E$5000, 'FY15 DataDump'!$C$2:$C$5000, 'FY15 Individual Analysis'!$A334, 'FY15 DataDump'!$H$2:$H$5000, L$2)</f>
        <v>0</v>
      </c>
      <c r="M334" s="27">
        <f>SUMIFS('FY15 DataDump'!$E$2:$E$5000, 'FY15 DataDump'!$C$2:$C$5000, 'FY15 Individual Analysis'!$A334, 'FY15 DataDump'!$H$2:$H$5000, M$2)</f>
        <v>0</v>
      </c>
      <c r="N334" s="27">
        <f>SUMIFS('FY15 DataDump'!$E$2:$E$5000, 'FY15 DataDump'!$C$2:$C$5000, 'FY15 Individual Analysis'!$A334, 'FY15 DataDump'!$H$2:$H$5000, N$2)</f>
        <v>0</v>
      </c>
      <c r="O334" s="27">
        <f>SUMIFS('FY15 DataDump'!$E$2:$E$5000, 'FY15 DataDump'!$C$2:$C$5000, 'FY15 Individual Analysis'!$A334, 'FY15 DataDump'!$H$2:$H$5000, O$2)</f>
        <v>0</v>
      </c>
      <c r="P334" s="27">
        <f t="shared" si="105"/>
        <v>0</v>
      </c>
      <c r="Q334" s="108">
        <f t="shared" si="103"/>
        <v>0</v>
      </c>
      <c r="R334" s="12"/>
      <c r="S334" s="20">
        <f t="shared" si="91"/>
        <v>0</v>
      </c>
      <c r="T334" s="21">
        <f t="shared" si="92"/>
        <v>0</v>
      </c>
      <c r="U334" s="21">
        <f t="shared" si="93"/>
        <v>0</v>
      </c>
      <c r="V334" s="21">
        <f t="shared" si="94"/>
        <v>0</v>
      </c>
      <c r="W334" s="21">
        <f t="shared" si="95"/>
        <v>0</v>
      </c>
      <c r="X334" s="21">
        <f t="shared" si="96"/>
        <v>0</v>
      </c>
      <c r="Y334" s="21">
        <f t="shared" si="97"/>
        <v>0</v>
      </c>
      <c r="Z334" s="21">
        <f t="shared" si="98"/>
        <v>0</v>
      </c>
      <c r="AA334" s="21">
        <f t="shared" si="99"/>
        <v>0</v>
      </c>
      <c r="AB334" s="21">
        <f t="shared" si="100"/>
        <v>0</v>
      </c>
      <c r="AC334" s="21">
        <f t="shared" si="101"/>
        <v>0</v>
      </c>
      <c r="AD334" s="24">
        <f t="shared" si="102"/>
        <v>0</v>
      </c>
      <c r="AE334" s="12"/>
      <c r="AF334" s="15">
        <f t="shared" si="90"/>
        <v>0</v>
      </c>
      <c r="AG334" s="9"/>
      <c r="AI334" s="9"/>
    </row>
    <row r="335" spans="1:35" s="2" customFormat="1" x14ac:dyDescent="0.25">
      <c r="A335" s="75" t="s">
        <v>576</v>
      </c>
      <c r="B335" s="75" t="e">
        <f>INDEX('FY15 DataDump'!$A$2:$H$5000, MATCH('FY15 Individual Analysis'!A335, 'FY15 DataDump'!$C$2:$C$5000, 0), MATCH('FY15 DataDump'!$B$1, 'FY15 DataDump'!$A$1:$H$1))</f>
        <v>#N/A</v>
      </c>
      <c r="C335" s="75" t="e">
        <f>INDEX('FY15 DataDump'!$A$2:$H$5000, MATCH('FY15 Individual Analysis'!A335, 'FY15 DataDump'!$C$2:$C$5000, 0), MATCH('FY15 DataDump'!$D$1, 'FY15 DataDump'!$A$1:$H$1))</f>
        <v>#N/A</v>
      </c>
      <c r="D335" s="27">
        <f>SUMIFS('FY15 DataDump'!$E$2:$E$5000, 'FY15 DataDump'!$C$2:$C$5000, 'FY15 Individual Analysis'!$A335, 'FY15 DataDump'!$H$2:$H$5000, D$2)</f>
        <v>0</v>
      </c>
      <c r="E335" s="27">
        <f>SUMIFS('FY15 DataDump'!$E$2:$E$5000, 'FY15 DataDump'!$C$2:$C$5000, 'FY15 Individual Analysis'!$A335, 'FY15 DataDump'!$H$2:$H$5000, E$2)</f>
        <v>0</v>
      </c>
      <c r="F335" s="27">
        <f>SUMIFS('FY15 DataDump'!$E$2:$E$5000, 'FY15 DataDump'!$C$2:$C$5000, 'FY15 Individual Analysis'!$A335, 'FY15 DataDump'!$H$2:$H$5000, F$2)</f>
        <v>0</v>
      </c>
      <c r="G335" s="27">
        <f>SUMIFS('FY15 DataDump'!$E$2:$E$5000, 'FY15 DataDump'!$C$2:$C$5000, 'FY15 Individual Analysis'!$A335, 'FY15 DataDump'!$H$2:$H$5000, G$2)</f>
        <v>0</v>
      </c>
      <c r="H335" s="27">
        <f>SUMIFS('FY15 DataDump'!$E$2:$E$5000, 'FY15 DataDump'!$C$2:$C$5000, 'FY15 Individual Analysis'!$A335, 'FY15 DataDump'!$H$2:$H$5000, H$2)</f>
        <v>0</v>
      </c>
      <c r="I335" s="27">
        <f>SUMIFS('FY15 DataDump'!$E$2:$E$5000, 'FY15 DataDump'!$C$2:$C$5000, 'FY15 Individual Analysis'!$A335, 'FY15 DataDump'!$H$2:$H$5000, I$2)</f>
        <v>0</v>
      </c>
      <c r="J335" s="27">
        <f>SUMIFS('FY15 DataDump'!$E$2:$E$5000, 'FY15 DataDump'!$C$2:$C$5000, 'FY15 Individual Analysis'!$A335, 'FY15 DataDump'!$H$2:$H$5000, J$2)</f>
        <v>0</v>
      </c>
      <c r="K335" s="27">
        <f>SUMIFS('FY15 DataDump'!$E$2:$E$5000, 'FY15 DataDump'!$C$2:$C$5000, 'FY15 Individual Analysis'!$A335, 'FY15 DataDump'!$H$2:$H$5000, K$2)</f>
        <v>0</v>
      </c>
      <c r="L335" s="27">
        <f>SUMIFS('FY15 DataDump'!$E$2:$E$5000, 'FY15 DataDump'!$C$2:$C$5000, 'FY15 Individual Analysis'!$A335, 'FY15 DataDump'!$H$2:$H$5000, L$2)</f>
        <v>0</v>
      </c>
      <c r="M335" s="27">
        <f>SUMIFS('FY15 DataDump'!$E$2:$E$5000, 'FY15 DataDump'!$C$2:$C$5000, 'FY15 Individual Analysis'!$A335, 'FY15 DataDump'!$H$2:$H$5000, M$2)</f>
        <v>0</v>
      </c>
      <c r="N335" s="27">
        <f>SUMIFS('FY15 DataDump'!$E$2:$E$5000, 'FY15 DataDump'!$C$2:$C$5000, 'FY15 Individual Analysis'!$A335, 'FY15 DataDump'!$H$2:$H$5000, N$2)</f>
        <v>0</v>
      </c>
      <c r="O335" s="27">
        <f>SUMIFS('FY15 DataDump'!$E$2:$E$5000, 'FY15 DataDump'!$C$2:$C$5000, 'FY15 Individual Analysis'!$A335, 'FY15 DataDump'!$H$2:$H$5000, O$2)</f>
        <v>0</v>
      </c>
      <c r="P335" s="27">
        <f t="shared" si="105"/>
        <v>0</v>
      </c>
      <c r="Q335" s="108">
        <f t="shared" si="103"/>
        <v>0</v>
      </c>
      <c r="R335" s="12"/>
      <c r="S335" s="20">
        <f t="shared" si="91"/>
        <v>0</v>
      </c>
      <c r="T335" s="21">
        <f t="shared" si="92"/>
        <v>0</v>
      </c>
      <c r="U335" s="21">
        <f t="shared" si="93"/>
        <v>0</v>
      </c>
      <c r="V335" s="21">
        <f t="shared" si="94"/>
        <v>0</v>
      </c>
      <c r="W335" s="21">
        <f t="shared" si="95"/>
        <v>0</v>
      </c>
      <c r="X335" s="21">
        <f t="shared" si="96"/>
        <v>0</v>
      </c>
      <c r="Y335" s="21">
        <f t="shared" si="97"/>
        <v>0</v>
      </c>
      <c r="Z335" s="21">
        <f t="shared" si="98"/>
        <v>0</v>
      </c>
      <c r="AA335" s="21">
        <f t="shared" si="99"/>
        <v>0</v>
      </c>
      <c r="AB335" s="21">
        <f t="shared" si="100"/>
        <v>0</v>
      </c>
      <c r="AC335" s="21">
        <f t="shared" si="101"/>
        <v>0</v>
      </c>
      <c r="AD335" s="24">
        <f t="shared" si="102"/>
        <v>0</v>
      </c>
      <c r="AE335" s="12"/>
      <c r="AF335" s="15">
        <f t="shared" si="90"/>
        <v>0</v>
      </c>
      <c r="AG335" s="9"/>
      <c r="AI335" s="9"/>
    </row>
    <row r="336" spans="1:35" s="2" customFormat="1" x14ac:dyDescent="0.25">
      <c r="A336" s="75" t="s">
        <v>576</v>
      </c>
      <c r="B336" s="75" t="e">
        <f>INDEX('FY15 DataDump'!$A$2:$H$5000, MATCH('FY15 Individual Analysis'!A336, 'FY15 DataDump'!$C$2:$C$5000, 0), MATCH('FY15 DataDump'!$B$1, 'FY15 DataDump'!$A$1:$H$1))</f>
        <v>#N/A</v>
      </c>
      <c r="C336" s="75" t="e">
        <f>INDEX('FY15 DataDump'!$A$2:$H$5000, MATCH('FY15 Individual Analysis'!A336, 'FY15 DataDump'!$C$2:$C$5000, 0), MATCH('FY15 DataDump'!$D$1, 'FY15 DataDump'!$A$1:$H$1))</f>
        <v>#N/A</v>
      </c>
      <c r="D336" s="27">
        <f>SUMIFS('FY15 DataDump'!$E$2:$E$5000, 'FY15 DataDump'!$C$2:$C$5000, 'FY15 Individual Analysis'!$A336, 'FY15 DataDump'!$H$2:$H$5000, D$2)</f>
        <v>0</v>
      </c>
      <c r="E336" s="27">
        <f>SUMIFS('FY15 DataDump'!$E$2:$E$5000, 'FY15 DataDump'!$C$2:$C$5000, 'FY15 Individual Analysis'!$A336, 'FY15 DataDump'!$H$2:$H$5000, E$2)</f>
        <v>0</v>
      </c>
      <c r="F336" s="27">
        <f>SUMIFS('FY15 DataDump'!$E$2:$E$5000, 'FY15 DataDump'!$C$2:$C$5000, 'FY15 Individual Analysis'!$A336, 'FY15 DataDump'!$H$2:$H$5000, F$2)</f>
        <v>0</v>
      </c>
      <c r="G336" s="27">
        <f>SUMIFS('FY15 DataDump'!$E$2:$E$5000, 'FY15 DataDump'!$C$2:$C$5000, 'FY15 Individual Analysis'!$A336, 'FY15 DataDump'!$H$2:$H$5000, G$2)</f>
        <v>0</v>
      </c>
      <c r="H336" s="27">
        <f>SUMIFS('FY15 DataDump'!$E$2:$E$5000, 'FY15 DataDump'!$C$2:$C$5000, 'FY15 Individual Analysis'!$A336, 'FY15 DataDump'!$H$2:$H$5000, H$2)</f>
        <v>0</v>
      </c>
      <c r="I336" s="27">
        <f>SUMIFS('FY15 DataDump'!$E$2:$E$5000, 'FY15 DataDump'!$C$2:$C$5000, 'FY15 Individual Analysis'!$A336, 'FY15 DataDump'!$H$2:$H$5000, I$2)</f>
        <v>0</v>
      </c>
      <c r="J336" s="27">
        <f>SUMIFS('FY15 DataDump'!$E$2:$E$5000, 'FY15 DataDump'!$C$2:$C$5000, 'FY15 Individual Analysis'!$A336, 'FY15 DataDump'!$H$2:$H$5000, J$2)</f>
        <v>0</v>
      </c>
      <c r="K336" s="27">
        <f>SUMIFS('FY15 DataDump'!$E$2:$E$5000, 'FY15 DataDump'!$C$2:$C$5000, 'FY15 Individual Analysis'!$A336, 'FY15 DataDump'!$H$2:$H$5000, K$2)</f>
        <v>0</v>
      </c>
      <c r="L336" s="27">
        <f>SUMIFS('FY15 DataDump'!$E$2:$E$5000, 'FY15 DataDump'!$C$2:$C$5000, 'FY15 Individual Analysis'!$A336, 'FY15 DataDump'!$H$2:$H$5000, L$2)</f>
        <v>0</v>
      </c>
      <c r="M336" s="27">
        <f>SUMIFS('FY15 DataDump'!$E$2:$E$5000, 'FY15 DataDump'!$C$2:$C$5000, 'FY15 Individual Analysis'!$A336, 'FY15 DataDump'!$H$2:$H$5000, M$2)</f>
        <v>0</v>
      </c>
      <c r="N336" s="27">
        <f>SUMIFS('FY15 DataDump'!$E$2:$E$5000, 'FY15 DataDump'!$C$2:$C$5000, 'FY15 Individual Analysis'!$A336, 'FY15 DataDump'!$H$2:$H$5000, N$2)</f>
        <v>0</v>
      </c>
      <c r="O336" s="27">
        <f>SUMIFS('FY15 DataDump'!$E$2:$E$5000, 'FY15 DataDump'!$C$2:$C$5000, 'FY15 Individual Analysis'!$A336, 'FY15 DataDump'!$H$2:$H$5000, O$2)</f>
        <v>0</v>
      </c>
      <c r="P336" s="27">
        <f t="shared" si="105"/>
        <v>0</v>
      </c>
      <c r="Q336" s="108">
        <f t="shared" si="103"/>
        <v>0</v>
      </c>
      <c r="R336" s="12"/>
      <c r="S336" s="20">
        <f t="shared" si="91"/>
        <v>0</v>
      </c>
      <c r="T336" s="21">
        <f t="shared" si="92"/>
        <v>0</v>
      </c>
      <c r="U336" s="21">
        <f t="shared" si="93"/>
        <v>0</v>
      </c>
      <c r="V336" s="21">
        <f t="shared" si="94"/>
        <v>0</v>
      </c>
      <c r="W336" s="21">
        <f t="shared" si="95"/>
        <v>0</v>
      </c>
      <c r="X336" s="21">
        <f t="shared" si="96"/>
        <v>0</v>
      </c>
      <c r="Y336" s="21">
        <f t="shared" si="97"/>
        <v>0</v>
      </c>
      <c r="Z336" s="21">
        <f t="shared" si="98"/>
        <v>0</v>
      </c>
      <c r="AA336" s="21">
        <f t="shared" si="99"/>
        <v>0</v>
      </c>
      <c r="AB336" s="21">
        <f t="shared" si="100"/>
        <v>0</v>
      </c>
      <c r="AC336" s="21">
        <f t="shared" si="101"/>
        <v>0</v>
      </c>
      <c r="AD336" s="24">
        <f t="shared" si="102"/>
        <v>0</v>
      </c>
      <c r="AE336" s="12"/>
      <c r="AF336" s="15">
        <f t="shared" si="90"/>
        <v>0</v>
      </c>
      <c r="AG336" s="9"/>
      <c r="AI336" s="9"/>
    </row>
    <row r="337" spans="1:35" s="2" customFormat="1" x14ac:dyDescent="0.25">
      <c r="A337" s="75" t="s">
        <v>576</v>
      </c>
      <c r="B337" s="75" t="e">
        <f>INDEX('FY15 DataDump'!$A$2:$H$5000, MATCH('FY15 Individual Analysis'!A337, 'FY15 DataDump'!$C$2:$C$5000, 0), MATCH('FY15 DataDump'!$B$1, 'FY15 DataDump'!$A$1:$H$1))</f>
        <v>#N/A</v>
      </c>
      <c r="C337" s="75" t="e">
        <f>INDEX('FY15 DataDump'!$A$2:$H$5000, MATCH('FY15 Individual Analysis'!A337, 'FY15 DataDump'!$C$2:$C$5000, 0), MATCH('FY15 DataDump'!$D$1, 'FY15 DataDump'!$A$1:$H$1))</f>
        <v>#N/A</v>
      </c>
      <c r="D337" s="27">
        <f>SUMIFS('FY15 DataDump'!$E$2:$E$5000, 'FY15 DataDump'!$C$2:$C$5000, 'FY15 Individual Analysis'!$A337, 'FY15 DataDump'!$H$2:$H$5000, D$2)</f>
        <v>0</v>
      </c>
      <c r="E337" s="27">
        <f>SUMIFS('FY15 DataDump'!$E$2:$E$5000, 'FY15 DataDump'!$C$2:$C$5000, 'FY15 Individual Analysis'!$A337, 'FY15 DataDump'!$H$2:$H$5000, E$2)</f>
        <v>0</v>
      </c>
      <c r="F337" s="27">
        <f>SUMIFS('FY15 DataDump'!$E$2:$E$5000, 'FY15 DataDump'!$C$2:$C$5000, 'FY15 Individual Analysis'!$A337, 'FY15 DataDump'!$H$2:$H$5000, F$2)</f>
        <v>0</v>
      </c>
      <c r="G337" s="27">
        <f>SUMIFS('FY15 DataDump'!$E$2:$E$5000, 'FY15 DataDump'!$C$2:$C$5000, 'FY15 Individual Analysis'!$A337, 'FY15 DataDump'!$H$2:$H$5000, G$2)</f>
        <v>0</v>
      </c>
      <c r="H337" s="27">
        <f>SUMIFS('FY15 DataDump'!$E$2:$E$5000, 'FY15 DataDump'!$C$2:$C$5000, 'FY15 Individual Analysis'!$A337, 'FY15 DataDump'!$H$2:$H$5000, H$2)</f>
        <v>0</v>
      </c>
      <c r="I337" s="27">
        <f>SUMIFS('FY15 DataDump'!$E$2:$E$5000, 'FY15 DataDump'!$C$2:$C$5000, 'FY15 Individual Analysis'!$A337, 'FY15 DataDump'!$H$2:$H$5000, I$2)</f>
        <v>0</v>
      </c>
      <c r="J337" s="27">
        <f>SUMIFS('FY15 DataDump'!$E$2:$E$5000, 'FY15 DataDump'!$C$2:$C$5000, 'FY15 Individual Analysis'!$A337, 'FY15 DataDump'!$H$2:$H$5000, J$2)</f>
        <v>0</v>
      </c>
      <c r="K337" s="27">
        <f>SUMIFS('FY15 DataDump'!$E$2:$E$5000, 'FY15 DataDump'!$C$2:$C$5000, 'FY15 Individual Analysis'!$A337, 'FY15 DataDump'!$H$2:$H$5000, K$2)</f>
        <v>0</v>
      </c>
      <c r="L337" s="27">
        <f>SUMIFS('FY15 DataDump'!$E$2:$E$5000, 'FY15 DataDump'!$C$2:$C$5000, 'FY15 Individual Analysis'!$A337, 'FY15 DataDump'!$H$2:$H$5000, L$2)</f>
        <v>0</v>
      </c>
      <c r="M337" s="27">
        <f>SUMIFS('FY15 DataDump'!$E$2:$E$5000, 'FY15 DataDump'!$C$2:$C$5000, 'FY15 Individual Analysis'!$A337, 'FY15 DataDump'!$H$2:$H$5000, M$2)</f>
        <v>0</v>
      </c>
      <c r="N337" s="27">
        <f>SUMIFS('FY15 DataDump'!$E$2:$E$5000, 'FY15 DataDump'!$C$2:$C$5000, 'FY15 Individual Analysis'!$A337, 'FY15 DataDump'!$H$2:$H$5000, N$2)</f>
        <v>0</v>
      </c>
      <c r="O337" s="27">
        <f>SUMIFS('FY15 DataDump'!$E$2:$E$5000, 'FY15 DataDump'!$C$2:$C$5000, 'FY15 Individual Analysis'!$A337, 'FY15 DataDump'!$H$2:$H$5000, O$2)</f>
        <v>0</v>
      </c>
      <c r="P337" s="27">
        <f t="shared" si="104"/>
        <v>0</v>
      </c>
      <c r="Q337" s="108">
        <f t="shared" si="103"/>
        <v>0</v>
      </c>
      <c r="R337" s="12"/>
      <c r="S337" s="20">
        <f t="shared" ref="S337:S342" si="106">IFERROR((D337/$P337) * ($AF337), 0)</f>
        <v>0</v>
      </c>
      <c r="T337" s="21">
        <f t="shared" ref="T337:T342" si="107">IFERROR((E337/$P337) * ($AF337), 0)</f>
        <v>0</v>
      </c>
      <c r="U337" s="21">
        <f t="shared" ref="U337:U342" si="108">IFERROR((F337/$P337) * ($AF337), 0)</f>
        <v>0</v>
      </c>
      <c r="V337" s="21">
        <f t="shared" ref="V337:V342" si="109">IFERROR((G337/$P337) * ($AF337), 0)</f>
        <v>0</v>
      </c>
      <c r="W337" s="21">
        <f t="shared" ref="W337:W342" si="110">IFERROR((H337/$P337) * ($AF337), 0)</f>
        <v>0</v>
      </c>
      <c r="X337" s="21">
        <f t="shared" ref="X337:X342" si="111">IFERROR((I337/$P337) * ($AF337), 0)</f>
        <v>0</v>
      </c>
      <c r="Y337" s="21">
        <f t="shared" ref="Y337:Y342" si="112">IFERROR((J337/$P337) * ($AF337), 0)</f>
        <v>0</v>
      </c>
      <c r="Z337" s="21">
        <f t="shared" ref="Z337:Z342" si="113">IFERROR((K337/$P337) * ($AF337), 0)</f>
        <v>0</v>
      </c>
      <c r="AA337" s="21">
        <f t="shared" ref="AA337:AA342" si="114">IFERROR((L337/$P337) * ($AF337), 0)</f>
        <v>0</v>
      </c>
      <c r="AB337" s="21">
        <f t="shared" ref="AB337:AB342" si="115">IFERROR((M337/$P337) * ($AF337), 0)</f>
        <v>0</v>
      </c>
      <c r="AC337" s="21">
        <f t="shared" ref="AC337:AC342" si="116">IFERROR((N337/$P337) * ($AF337), 0)</f>
        <v>0</v>
      </c>
      <c r="AD337" s="24">
        <f t="shared" ref="AD337:AD342" si="117">IFERROR((O337/$P337) * ($AF337), 0)</f>
        <v>0</v>
      </c>
      <c r="AE337" s="12"/>
      <c r="AF337" s="15">
        <f t="shared" ref="AF337:AF342" si="118">(P337) + (P337 *$AG$1)</f>
        <v>0</v>
      </c>
      <c r="AG337" s="9"/>
      <c r="AI337" s="9"/>
    </row>
    <row r="338" spans="1:35" s="2" customFormat="1" x14ac:dyDescent="0.25">
      <c r="A338" s="75" t="s">
        <v>576</v>
      </c>
      <c r="B338" s="75" t="e">
        <f>INDEX('FY15 DataDump'!$A$2:$H$5000, MATCH('FY15 Individual Analysis'!A338, 'FY15 DataDump'!$C$2:$C$5000, 0), MATCH('FY15 DataDump'!$B$1, 'FY15 DataDump'!$A$1:$H$1))</f>
        <v>#N/A</v>
      </c>
      <c r="C338" s="75" t="e">
        <f>INDEX('FY15 DataDump'!$A$2:$H$5000, MATCH('FY15 Individual Analysis'!A338, 'FY15 DataDump'!$C$2:$C$5000, 0), MATCH('FY15 DataDump'!$D$1, 'FY15 DataDump'!$A$1:$H$1))</f>
        <v>#N/A</v>
      </c>
      <c r="D338" s="27">
        <f>SUMIFS('FY15 DataDump'!$E$2:$E$5000, 'FY15 DataDump'!$C$2:$C$5000, 'FY15 Individual Analysis'!$A338, 'FY15 DataDump'!$H$2:$H$5000, D$2)</f>
        <v>0</v>
      </c>
      <c r="E338" s="27">
        <f>SUMIFS('FY15 DataDump'!$E$2:$E$5000, 'FY15 DataDump'!$C$2:$C$5000, 'FY15 Individual Analysis'!$A338, 'FY15 DataDump'!$H$2:$H$5000, E$2)</f>
        <v>0</v>
      </c>
      <c r="F338" s="27">
        <f>SUMIFS('FY15 DataDump'!$E$2:$E$5000, 'FY15 DataDump'!$C$2:$C$5000, 'FY15 Individual Analysis'!$A338, 'FY15 DataDump'!$H$2:$H$5000, F$2)</f>
        <v>0</v>
      </c>
      <c r="G338" s="27">
        <f>SUMIFS('FY15 DataDump'!$E$2:$E$5000, 'FY15 DataDump'!$C$2:$C$5000, 'FY15 Individual Analysis'!$A338, 'FY15 DataDump'!$H$2:$H$5000, G$2)</f>
        <v>0</v>
      </c>
      <c r="H338" s="27">
        <f>SUMIFS('FY15 DataDump'!$E$2:$E$5000, 'FY15 DataDump'!$C$2:$C$5000, 'FY15 Individual Analysis'!$A338, 'FY15 DataDump'!$H$2:$H$5000, H$2)</f>
        <v>0</v>
      </c>
      <c r="I338" s="27">
        <f>SUMIFS('FY15 DataDump'!$E$2:$E$5000, 'FY15 DataDump'!$C$2:$C$5000, 'FY15 Individual Analysis'!$A338, 'FY15 DataDump'!$H$2:$H$5000, I$2)</f>
        <v>0</v>
      </c>
      <c r="J338" s="27">
        <f>SUMIFS('FY15 DataDump'!$E$2:$E$5000, 'FY15 DataDump'!$C$2:$C$5000, 'FY15 Individual Analysis'!$A338, 'FY15 DataDump'!$H$2:$H$5000, J$2)</f>
        <v>0</v>
      </c>
      <c r="K338" s="27">
        <f>SUMIFS('FY15 DataDump'!$E$2:$E$5000, 'FY15 DataDump'!$C$2:$C$5000, 'FY15 Individual Analysis'!$A338, 'FY15 DataDump'!$H$2:$H$5000, K$2)</f>
        <v>0</v>
      </c>
      <c r="L338" s="27">
        <f>SUMIFS('FY15 DataDump'!$E$2:$E$5000, 'FY15 DataDump'!$C$2:$C$5000, 'FY15 Individual Analysis'!$A338, 'FY15 DataDump'!$H$2:$H$5000, L$2)</f>
        <v>0</v>
      </c>
      <c r="M338" s="27">
        <f>SUMIFS('FY15 DataDump'!$E$2:$E$5000, 'FY15 DataDump'!$C$2:$C$5000, 'FY15 Individual Analysis'!$A338, 'FY15 DataDump'!$H$2:$H$5000, M$2)</f>
        <v>0</v>
      </c>
      <c r="N338" s="27">
        <f>SUMIFS('FY15 DataDump'!$E$2:$E$5000, 'FY15 DataDump'!$C$2:$C$5000, 'FY15 Individual Analysis'!$A338, 'FY15 DataDump'!$H$2:$H$5000, N$2)</f>
        <v>0</v>
      </c>
      <c r="O338" s="27">
        <f>SUMIFS('FY15 DataDump'!$E$2:$E$5000, 'FY15 DataDump'!$C$2:$C$5000, 'FY15 Individual Analysis'!$A338, 'FY15 DataDump'!$H$2:$H$5000, O$2)</f>
        <v>0</v>
      </c>
      <c r="P338" s="27">
        <f t="shared" si="104"/>
        <v>0</v>
      </c>
      <c r="Q338" s="108">
        <f t="shared" si="103"/>
        <v>0</v>
      </c>
      <c r="R338" s="12"/>
      <c r="S338" s="20">
        <f t="shared" si="106"/>
        <v>0</v>
      </c>
      <c r="T338" s="21">
        <f t="shared" si="107"/>
        <v>0</v>
      </c>
      <c r="U338" s="21">
        <f t="shared" si="108"/>
        <v>0</v>
      </c>
      <c r="V338" s="21">
        <f t="shared" si="109"/>
        <v>0</v>
      </c>
      <c r="W338" s="21">
        <f t="shared" si="110"/>
        <v>0</v>
      </c>
      <c r="X338" s="21">
        <f t="shared" si="111"/>
        <v>0</v>
      </c>
      <c r="Y338" s="21">
        <f t="shared" si="112"/>
        <v>0</v>
      </c>
      <c r="Z338" s="21">
        <f t="shared" si="113"/>
        <v>0</v>
      </c>
      <c r="AA338" s="21">
        <f t="shared" si="114"/>
        <v>0</v>
      </c>
      <c r="AB338" s="21">
        <f t="shared" si="115"/>
        <v>0</v>
      </c>
      <c r="AC338" s="21">
        <f t="shared" si="116"/>
        <v>0</v>
      </c>
      <c r="AD338" s="24">
        <f t="shared" si="117"/>
        <v>0</v>
      </c>
      <c r="AE338" s="12"/>
      <c r="AF338" s="15">
        <f t="shared" si="118"/>
        <v>0</v>
      </c>
      <c r="AG338" s="9"/>
      <c r="AI338" s="9"/>
    </row>
    <row r="339" spans="1:35" s="2" customFormat="1" x14ac:dyDescent="0.25">
      <c r="A339" s="75" t="s">
        <v>576</v>
      </c>
      <c r="B339" s="75" t="e">
        <f>INDEX('FY15 DataDump'!$A$2:$H$5000, MATCH('FY15 Individual Analysis'!A339, 'FY15 DataDump'!$C$2:$C$5000, 0), MATCH('FY15 DataDump'!$B$1, 'FY15 DataDump'!$A$1:$H$1))</f>
        <v>#N/A</v>
      </c>
      <c r="C339" s="75" t="e">
        <f>INDEX('FY15 DataDump'!$A$2:$H$5000, MATCH('FY15 Individual Analysis'!A339, 'FY15 DataDump'!$C$2:$C$5000, 0), MATCH('FY15 DataDump'!$D$1, 'FY15 DataDump'!$A$1:$H$1))</f>
        <v>#N/A</v>
      </c>
      <c r="D339" s="27">
        <f>SUMIFS('FY15 DataDump'!$E$2:$E$5000, 'FY15 DataDump'!$C$2:$C$5000, 'FY15 Individual Analysis'!$A339, 'FY15 DataDump'!$H$2:$H$5000, D$2)</f>
        <v>0</v>
      </c>
      <c r="E339" s="27">
        <f>SUMIFS('FY15 DataDump'!$E$2:$E$5000, 'FY15 DataDump'!$C$2:$C$5000, 'FY15 Individual Analysis'!$A339, 'FY15 DataDump'!$H$2:$H$5000, E$2)</f>
        <v>0</v>
      </c>
      <c r="F339" s="27">
        <f>SUMIFS('FY15 DataDump'!$E$2:$E$5000, 'FY15 DataDump'!$C$2:$C$5000, 'FY15 Individual Analysis'!$A339, 'FY15 DataDump'!$H$2:$H$5000, F$2)</f>
        <v>0</v>
      </c>
      <c r="G339" s="27">
        <f>SUMIFS('FY15 DataDump'!$E$2:$E$5000, 'FY15 DataDump'!$C$2:$C$5000, 'FY15 Individual Analysis'!$A339, 'FY15 DataDump'!$H$2:$H$5000, G$2)</f>
        <v>0</v>
      </c>
      <c r="H339" s="27">
        <f>SUMIFS('FY15 DataDump'!$E$2:$E$5000, 'FY15 DataDump'!$C$2:$C$5000, 'FY15 Individual Analysis'!$A339, 'FY15 DataDump'!$H$2:$H$5000, H$2)</f>
        <v>0</v>
      </c>
      <c r="I339" s="27">
        <f>SUMIFS('FY15 DataDump'!$E$2:$E$5000, 'FY15 DataDump'!$C$2:$C$5000, 'FY15 Individual Analysis'!$A339, 'FY15 DataDump'!$H$2:$H$5000, I$2)</f>
        <v>0</v>
      </c>
      <c r="J339" s="27">
        <f>SUMIFS('FY15 DataDump'!$E$2:$E$5000, 'FY15 DataDump'!$C$2:$C$5000, 'FY15 Individual Analysis'!$A339, 'FY15 DataDump'!$H$2:$H$5000, J$2)</f>
        <v>0</v>
      </c>
      <c r="K339" s="27">
        <f>SUMIFS('FY15 DataDump'!$E$2:$E$5000, 'FY15 DataDump'!$C$2:$C$5000, 'FY15 Individual Analysis'!$A339, 'FY15 DataDump'!$H$2:$H$5000, K$2)</f>
        <v>0</v>
      </c>
      <c r="L339" s="27">
        <f>SUMIFS('FY15 DataDump'!$E$2:$E$5000, 'FY15 DataDump'!$C$2:$C$5000, 'FY15 Individual Analysis'!$A339, 'FY15 DataDump'!$H$2:$H$5000, L$2)</f>
        <v>0</v>
      </c>
      <c r="M339" s="27">
        <f>SUMIFS('FY15 DataDump'!$E$2:$E$5000, 'FY15 DataDump'!$C$2:$C$5000, 'FY15 Individual Analysis'!$A339, 'FY15 DataDump'!$H$2:$H$5000, M$2)</f>
        <v>0</v>
      </c>
      <c r="N339" s="27">
        <f>SUMIFS('FY15 DataDump'!$E$2:$E$5000, 'FY15 DataDump'!$C$2:$C$5000, 'FY15 Individual Analysis'!$A339, 'FY15 DataDump'!$H$2:$H$5000, N$2)</f>
        <v>0</v>
      </c>
      <c r="O339" s="27">
        <f>SUMIFS('FY15 DataDump'!$E$2:$E$5000, 'FY15 DataDump'!$C$2:$C$5000, 'FY15 Individual Analysis'!$A339, 'FY15 DataDump'!$H$2:$H$5000, O$2)</f>
        <v>0</v>
      </c>
      <c r="P339" s="27">
        <f t="shared" si="104"/>
        <v>0</v>
      </c>
      <c r="Q339" s="108">
        <f t="shared" si="103"/>
        <v>0</v>
      </c>
      <c r="R339" s="12"/>
      <c r="S339" s="20">
        <f t="shared" si="106"/>
        <v>0</v>
      </c>
      <c r="T339" s="21">
        <f t="shared" si="107"/>
        <v>0</v>
      </c>
      <c r="U339" s="21">
        <f t="shared" si="108"/>
        <v>0</v>
      </c>
      <c r="V339" s="21">
        <f t="shared" si="109"/>
        <v>0</v>
      </c>
      <c r="W339" s="21">
        <f t="shared" si="110"/>
        <v>0</v>
      </c>
      <c r="X339" s="21">
        <f t="shared" si="111"/>
        <v>0</v>
      </c>
      <c r="Y339" s="21">
        <f t="shared" si="112"/>
        <v>0</v>
      </c>
      <c r="Z339" s="21">
        <f t="shared" si="113"/>
        <v>0</v>
      </c>
      <c r="AA339" s="21">
        <f t="shared" si="114"/>
        <v>0</v>
      </c>
      <c r="AB339" s="21">
        <f t="shared" si="115"/>
        <v>0</v>
      </c>
      <c r="AC339" s="21">
        <f t="shared" si="116"/>
        <v>0</v>
      </c>
      <c r="AD339" s="24">
        <f t="shared" si="117"/>
        <v>0</v>
      </c>
      <c r="AE339" s="12"/>
      <c r="AF339" s="15">
        <f t="shared" si="118"/>
        <v>0</v>
      </c>
      <c r="AG339" s="9"/>
      <c r="AI339" s="9"/>
    </row>
    <row r="340" spans="1:35" s="2" customFormat="1" x14ac:dyDescent="0.25">
      <c r="A340" s="75" t="s">
        <v>576</v>
      </c>
      <c r="B340" s="75" t="e">
        <f>INDEX('FY15 DataDump'!$A$2:$H$5000, MATCH('FY15 Individual Analysis'!A340, 'FY15 DataDump'!$C$2:$C$5000, 0), MATCH('FY15 DataDump'!$B$1, 'FY15 DataDump'!$A$1:$H$1))</f>
        <v>#N/A</v>
      </c>
      <c r="C340" s="75" t="e">
        <f>INDEX('FY15 DataDump'!$A$2:$H$5000, MATCH('FY15 Individual Analysis'!A340, 'FY15 DataDump'!$C$2:$C$5000, 0), MATCH('FY15 DataDump'!$D$1, 'FY15 DataDump'!$A$1:$H$1))</f>
        <v>#N/A</v>
      </c>
      <c r="D340" s="27">
        <f>SUMIFS('FY15 DataDump'!$E$2:$E$5000, 'FY15 DataDump'!$C$2:$C$5000, 'FY15 Individual Analysis'!$A340, 'FY15 DataDump'!$H$2:$H$5000, D$2)</f>
        <v>0</v>
      </c>
      <c r="E340" s="27">
        <f>SUMIFS('FY15 DataDump'!$E$2:$E$5000, 'FY15 DataDump'!$C$2:$C$5000, 'FY15 Individual Analysis'!$A340, 'FY15 DataDump'!$H$2:$H$5000, E$2)</f>
        <v>0</v>
      </c>
      <c r="F340" s="27">
        <f>SUMIFS('FY15 DataDump'!$E$2:$E$5000, 'FY15 DataDump'!$C$2:$C$5000, 'FY15 Individual Analysis'!$A340, 'FY15 DataDump'!$H$2:$H$5000, F$2)</f>
        <v>0</v>
      </c>
      <c r="G340" s="27">
        <f>SUMIFS('FY15 DataDump'!$E$2:$E$5000, 'FY15 DataDump'!$C$2:$C$5000, 'FY15 Individual Analysis'!$A340, 'FY15 DataDump'!$H$2:$H$5000, G$2)</f>
        <v>0</v>
      </c>
      <c r="H340" s="27">
        <f>SUMIFS('FY15 DataDump'!$E$2:$E$5000, 'FY15 DataDump'!$C$2:$C$5000, 'FY15 Individual Analysis'!$A340, 'FY15 DataDump'!$H$2:$H$5000, H$2)</f>
        <v>0</v>
      </c>
      <c r="I340" s="27">
        <f>SUMIFS('FY15 DataDump'!$E$2:$E$5000, 'FY15 DataDump'!$C$2:$C$5000, 'FY15 Individual Analysis'!$A340, 'FY15 DataDump'!$H$2:$H$5000, I$2)</f>
        <v>0</v>
      </c>
      <c r="J340" s="27">
        <f>SUMIFS('FY15 DataDump'!$E$2:$E$5000, 'FY15 DataDump'!$C$2:$C$5000, 'FY15 Individual Analysis'!$A340, 'FY15 DataDump'!$H$2:$H$5000, J$2)</f>
        <v>0</v>
      </c>
      <c r="K340" s="27">
        <f>SUMIFS('FY15 DataDump'!$E$2:$E$5000, 'FY15 DataDump'!$C$2:$C$5000, 'FY15 Individual Analysis'!$A340, 'FY15 DataDump'!$H$2:$H$5000, K$2)</f>
        <v>0</v>
      </c>
      <c r="L340" s="27">
        <f>SUMIFS('FY15 DataDump'!$E$2:$E$5000, 'FY15 DataDump'!$C$2:$C$5000, 'FY15 Individual Analysis'!$A340, 'FY15 DataDump'!$H$2:$H$5000, L$2)</f>
        <v>0</v>
      </c>
      <c r="M340" s="27">
        <f>SUMIFS('FY15 DataDump'!$E$2:$E$5000, 'FY15 DataDump'!$C$2:$C$5000, 'FY15 Individual Analysis'!$A340, 'FY15 DataDump'!$H$2:$H$5000, M$2)</f>
        <v>0</v>
      </c>
      <c r="N340" s="27">
        <f>SUMIFS('FY15 DataDump'!$E$2:$E$5000, 'FY15 DataDump'!$C$2:$C$5000, 'FY15 Individual Analysis'!$A340, 'FY15 DataDump'!$H$2:$H$5000, N$2)</f>
        <v>0</v>
      </c>
      <c r="O340" s="27">
        <f>SUMIFS('FY15 DataDump'!$E$2:$E$5000, 'FY15 DataDump'!$C$2:$C$5000, 'FY15 Individual Analysis'!$A340, 'FY15 DataDump'!$H$2:$H$5000, O$2)</f>
        <v>0</v>
      </c>
      <c r="P340" s="27">
        <f t="shared" si="104"/>
        <v>0</v>
      </c>
      <c r="Q340" s="108">
        <f t="shared" si="103"/>
        <v>0</v>
      </c>
      <c r="R340" s="12"/>
      <c r="S340" s="20">
        <f t="shared" si="106"/>
        <v>0</v>
      </c>
      <c r="T340" s="21">
        <f t="shared" si="107"/>
        <v>0</v>
      </c>
      <c r="U340" s="21">
        <f t="shared" si="108"/>
        <v>0</v>
      </c>
      <c r="V340" s="21">
        <f t="shared" si="109"/>
        <v>0</v>
      </c>
      <c r="W340" s="21">
        <f t="shared" si="110"/>
        <v>0</v>
      </c>
      <c r="X340" s="21">
        <f t="shared" si="111"/>
        <v>0</v>
      </c>
      <c r="Y340" s="21">
        <f t="shared" si="112"/>
        <v>0</v>
      </c>
      <c r="Z340" s="21">
        <f t="shared" si="113"/>
        <v>0</v>
      </c>
      <c r="AA340" s="21">
        <f t="shared" si="114"/>
        <v>0</v>
      </c>
      <c r="AB340" s="21">
        <f t="shared" si="115"/>
        <v>0</v>
      </c>
      <c r="AC340" s="21">
        <f t="shared" si="116"/>
        <v>0</v>
      </c>
      <c r="AD340" s="24">
        <f t="shared" si="117"/>
        <v>0</v>
      </c>
      <c r="AE340" s="12"/>
      <c r="AF340" s="15">
        <f t="shared" si="118"/>
        <v>0</v>
      </c>
      <c r="AG340" s="9"/>
      <c r="AI340" s="9"/>
    </row>
    <row r="341" spans="1:35" s="2" customFormat="1" x14ac:dyDescent="0.25">
      <c r="A341" s="75" t="s">
        <v>576</v>
      </c>
      <c r="B341" s="75" t="e">
        <f>INDEX('FY15 DataDump'!$A$2:$H$5000, MATCH('FY15 Individual Analysis'!A341, 'FY15 DataDump'!$C$2:$C$5000, 0), MATCH('FY15 DataDump'!$B$1, 'FY15 DataDump'!$A$1:$H$1))</f>
        <v>#N/A</v>
      </c>
      <c r="C341" s="75" t="e">
        <f>INDEX('FY15 DataDump'!$A$2:$H$5000, MATCH('FY15 Individual Analysis'!A341, 'FY15 DataDump'!$C$2:$C$5000, 0), MATCH('FY15 DataDump'!$D$1, 'FY15 DataDump'!$A$1:$H$1))</f>
        <v>#N/A</v>
      </c>
      <c r="D341" s="27">
        <f>SUMIFS('FY15 DataDump'!$E$2:$E$5000, 'FY15 DataDump'!$C$2:$C$5000, 'FY15 Individual Analysis'!$A341, 'FY15 DataDump'!$H$2:$H$5000, D$2)</f>
        <v>0</v>
      </c>
      <c r="E341" s="27">
        <f>SUMIFS('FY15 DataDump'!$E$2:$E$5000, 'FY15 DataDump'!$C$2:$C$5000, 'FY15 Individual Analysis'!$A341, 'FY15 DataDump'!$H$2:$H$5000, E$2)</f>
        <v>0</v>
      </c>
      <c r="F341" s="27">
        <f>SUMIFS('FY15 DataDump'!$E$2:$E$5000, 'FY15 DataDump'!$C$2:$C$5000, 'FY15 Individual Analysis'!$A341, 'FY15 DataDump'!$H$2:$H$5000, F$2)</f>
        <v>0</v>
      </c>
      <c r="G341" s="27">
        <f>SUMIFS('FY15 DataDump'!$E$2:$E$5000, 'FY15 DataDump'!$C$2:$C$5000, 'FY15 Individual Analysis'!$A341, 'FY15 DataDump'!$H$2:$H$5000, G$2)</f>
        <v>0</v>
      </c>
      <c r="H341" s="27">
        <f>SUMIFS('FY15 DataDump'!$E$2:$E$5000, 'FY15 DataDump'!$C$2:$C$5000, 'FY15 Individual Analysis'!$A341, 'FY15 DataDump'!$H$2:$H$5000, H$2)</f>
        <v>0</v>
      </c>
      <c r="I341" s="27">
        <f>SUMIFS('FY15 DataDump'!$E$2:$E$5000, 'FY15 DataDump'!$C$2:$C$5000, 'FY15 Individual Analysis'!$A341, 'FY15 DataDump'!$H$2:$H$5000, I$2)</f>
        <v>0</v>
      </c>
      <c r="J341" s="27">
        <f>SUMIFS('FY15 DataDump'!$E$2:$E$5000, 'FY15 DataDump'!$C$2:$C$5000, 'FY15 Individual Analysis'!$A341, 'FY15 DataDump'!$H$2:$H$5000, J$2)</f>
        <v>0</v>
      </c>
      <c r="K341" s="27">
        <f>SUMIFS('FY15 DataDump'!$E$2:$E$5000, 'FY15 DataDump'!$C$2:$C$5000, 'FY15 Individual Analysis'!$A341, 'FY15 DataDump'!$H$2:$H$5000, K$2)</f>
        <v>0</v>
      </c>
      <c r="L341" s="27">
        <f>SUMIFS('FY15 DataDump'!$E$2:$E$5000, 'FY15 DataDump'!$C$2:$C$5000, 'FY15 Individual Analysis'!$A341, 'FY15 DataDump'!$H$2:$H$5000, L$2)</f>
        <v>0</v>
      </c>
      <c r="M341" s="27">
        <f>SUMIFS('FY15 DataDump'!$E$2:$E$5000, 'FY15 DataDump'!$C$2:$C$5000, 'FY15 Individual Analysis'!$A341, 'FY15 DataDump'!$H$2:$H$5000, M$2)</f>
        <v>0</v>
      </c>
      <c r="N341" s="27">
        <f>SUMIFS('FY15 DataDump'!$E$2:$E$5000, 'FY15 DataDump'!$C$2:$C$5000, 'FY15 Individual Analysis'!$A341, 'FY15 DataDump'!$H$2:$H$5000, N$2)</f>
        <v>0</v>
      </c>
      <c r="O341" s="27">
        <f>SUMIFS('FY15 DataDump'!$E$2:$E$5000, 'FY15 DataDump'!$C$2:$C$5000, 'FY15 Individual Analysis'!$A341, 'FY15 DataDump'!$H$2:$H$5000, O$2)</f>
        <v>0</v>
      </c>
      <c r="P341" s="27">
        <f t="shared" si="104"/>
        <v>0</v>
      </c>
      <c r="Q341" s="108">
        <f t="shared" si="103"/>
        <v>0</v>
      </c>
      <c r="R341" s="12"/>
      <c r="S341" s="20">
        <f t="shared" si="106"/>
        <v>0</v>
      </c>
      <c r="T341" s="21">
        <f t="shared" si="107"/>
        <v>0</v>
      </c>
      <c r="U341" s="21">
        <f t="shared" si="108"/>
        <v>0</v>
      </c>
      <c r="V341" s="21">
        <f t="shared" si="109"/>
        <v>0</v>
      </c>
      <c r="W341" s="21">
        <f t="shared" si="110"/>
        <v>0</v>
      </c>
      <c r="X341" s="21">
        <f t="shared" si="111"/>
        <v>0</v>
      </c>
      <c r="Y341" s="21">
        <f t="shared" si="112"/>
        <v>0</v>
      </c>
      <c r="Z341" s="21">
        <f t="shared" si="113"/>
        <v>0</v>
      </c>
      <c r="AA341" s="21">
        <f t="shared" si="114"/>
        <v>0</v>
      </c>
      <c r="AB341" s="21">
        <f t="shared" si="115"/>
        <v>0</v>
      </c>
      <c r="AC341" s="21">
        <f t="shared" si="116"/>
        <v>0</v>
      </c>
      <c r="AD341" s="24">
        <f t="shared" si="117"/>
        <v>0</v>
      </c>
      <c r="AE341" s="12"/>
      <c r="AF341" s="15">
        <f t="shared" si="118"/>
        <v>0</v>
      </c>
      <c r="AG341" s="9"/>
      <c r="AI341" s="9"/>
    </row>
    <row r="342" spans="1:35" s="27" customFormat="1" x14ac:dyDescent="0.25">
      <c r="A342" s="78"/>
      <c r="B342" s="78"/>
      <c r="C342" s="78" t="s">
        <v>348</v>
      </c>
      <c r="D342" s="27">
        <f t="shared" ref="D342:P342" si="119">SUM(D3:D341)</f>
        <v>11082</v>
      </c>
      <c r="E342" s="27">
        <f t="shared" si="119"/>
        <v>8733</v>
      </c>
      <c r="F342" s="27">
        <f t="shared" si="119"/>
        <v>10778</v>
      </c>
      <c r="G342" s="27">
        <f t="shared" si="119"/>
        <v>26161</v>
      </c>
      <c r="H342" s="27">
        <f t="shared" si="119"/>
        <v>16396</v>
      </c>
      <c r="I342" s="27">
        <f t="shared" si="119"/>
        <v>9990</v>
      </c>
      <c r="J342" s="27">
        <f t="shared" si="119"/>
        <v>18360</v>
      </c>
      <c r="K342" s="27">
        <f t="shared" si="119"/>
        <v>18829</v>
      </c>
      <c r="L342" s="27">
        <f t="shared" si="119"/>
        <v>16753</v>
      </c>
      <c r="M342" s="27">
        <f t="shared" si="119"/>
        <v>21012</v>
      </c>
      <c r="N342" s="27">
        <f t="shared" si="119"/>
        <v>19503</v>
      </c>
      <c r="O342" s="27">
        <f t="shared" si="119"/>
        <v>15057</v>
      </c>
      <c r="P342" s="27">
        <f t="shared" si="119"/>
        <v>192654</v>
      </c>
      <c r="Q342" s="108"/>
      <c r="R342" s="12"/>
      <c r="S342" s="20">
        <f t="shared" si="106"/>
        <v>13298.399999999998</v>
      </c>
      <c r="T342" s="21">
        <f t="shared" si="107"/>
        <v>10479.599999999999</v>
      </c>
      <c r="U342" s="21">
        <f t="shared" si="108"/>
        <v>12933.6</v>
      </c>
      <c r="V342" s="21">
        <f t="shared" si="109"/>
        <v>31393.199999999997</v>
      </c>
      <c r="W342" s="21">
        <f t="shared" si="110"/>
        <v>19675.199999999997</v>
      </c>
      <c r="X342" s="21">
        <f t="shared" si="111"/>
        <v>11988</v>
      </c>
      <c r="Y342" s="21">
        <f t="shared" si="112"/>
        <v>22032</v>
      </c>
      <c r="Z342" s="21">
        <f t="shared" si="113"/>
        <v>22594.799999999999</v>
      </c>
      <c r="AA342" s="21">
        <f t="shared" si="114"/>
        <v>20103.599999999999</v>
      </c>
      <c r="AB342" s="21">
        <f t="shared" si="115"/>
        <v>25214.400000000001</v>
      </c>
      <c r="AC342" s="21">
        <f t="shared" si="116"/>
        <v>23403.599999999999</v>
      </c>
      <c r="AD342" s="24">
        <f t="shared" si="117"/>
        <v>18068.399999999998</v>
      </c>
      <c r="AE342" s="12"/>
      <c r="AF342" s="15">
        <f t="shared" si="118"/>
        <v>231184.8</v>
      </c>
      <c r="AG342" s="30"/>
      <c r="AI342" s="30"/>
    </row>
    <row r="343" spans="1:35" s="27" customFormat="1" ht="15.75" thickBot="1" x14ac:dyDescent="0.3">
      <c r="A343" s="79"/>
      <c r="B343" s="79"/>
      <c r="C343" s="79" t="s">
        <v>352</v>
      </c>
      <c r="D343" s="28">
        <f>D342/$P$342</f>
        <v>5.7522812918496369E-2</v>
      </c>
      <c r="E343" s="28">
        <f t="shared" ref="E343:O343" si="120">E342/$P$342</f>
        <v>4.5329969790401443E-2</v>
      </c>
      <c r="F343" s="28">
        <f t="shared" si="120"/>
        <v>5.5944854506005587E-2</v>
      </c>
      <c r="G343" s="28">
        <f t="shared" si="120"/>
        <v>0.13579266456964298</v>
      </c>
      <c r="H343" s="28">
        <f t="shared" si="120"/>
        <v>8.5105941221049128E-2</v>
      </c>
      <c r="I343" s="28">
        <f t="shared" si="120"/>
        <v>5.185462019994394E-2</v>
      </c>
      <c r="J343" s="28">
        <f t="shared" si="120"/>
        <v>9.5300383070167249E-2</v>
      </c>
      <c r="K343" s="28">
        <f t="shared" si="120"/>
        <v>9.7734799173648093E-2</v>
      </c>
      <c r="L343" s="28">
        <f t="shared" si="120"/>
        <v>8.6959004225191275E-2</v>
      </c>
      <c r="M343" s="28">
        <f t="shared" si="120"/>
        <v>0.1090659939580803</v>
      </c>
      <c r="N343" s="28">
        <f t="shared" si="120"/>
        <v>0.10123329907502569</v>
      </c>
      <c r="O343" s="28">
        <f t="shared" si="120"/>
        <v>7.8155657292347941E-2</v>
      </c>
      <c r="P343" s="28"/>
      <c r="Q343" s="109"/>
      <c r="R343" s="12"/>
      <c r="S343" s="32"/>
      <c r="T343" s="31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9"/>
      <c r="AG343" s="30"/>
      <c r="AI343" s="30"/>
    </row>
    <row r="344" spans="1:35" x14ac:dyDescent="0.25">
      <c r="C344"/>
    </row>
    <row r="345" spans="1:35" x14ac:dyDescent="0.25">
      <c r="C345"/>
    </row>
    <row r="346" spans="1:35" x14ac:dyDescent="0.25">
      <c r="C346"/>
      <c r="AE346" s="12" t="s">
        <v>354</v>
      </c>
      <c r="AF346" t="s">
        <v>353</v>
      </c>
    </row>
    <row r="347" spans="1:35" x14ac:dyDescent="0.25">
      <c r="C347"/>
      <c r="AD347" s="21">
        <v>1</v>
      </c>
      <c r="AE347" s="12" t="str">
        <f>D2</f>
        <v>July</v>
      </c>
      <c r="AF347">
        <f>D342</f>
        <v>11082</v>
      </c>
    </row>
    <row r="348" spans="1:35" x14ac:dyDescent="0.25">
      <c r="C348"/>
      <c r="AD348" s="21">
        <v>2</v>
      </c>
      <c r="AE348" s="12" t="str">
        <f>E2</f>
        <v>August</v>
      </c>
      <c r="AF348">
        <f>E342</f>
        <v>8733</v>
      </c>
    </row>
    <row r="349" spans="1:35" x14ac:dyDescent="0.25">
      <c r="C349"/>
      <c r="AD349" s="21">
        <v>3</v>
      </c>
      <c r="AE349" s="12" t="str">
        <f>F2</f>
        <v>September</v>
      </c>
      <c r="AF349">
        <f>F342</f>
        <v>10778</v>
      </c>
    </row>
    <row r="350" spans="1:35" x14ac:dyDescent="0.25">
      <c r="C350"/>
      <c r="AD350" s="21">
        <v>4</v>
      </c>
      <c r="AE350" s="12" t="str">
        <f>G2</f>
        <v>October</v>
      </c>
      <c r="AF350">
        <f>G342</f>
        <v>26161</v>
      </c>
    </row>
    <row r="351" spans="1:35" x14ac:dyDescent="0.25">
      <c r="C351"/>
      <c r="AD351" s="21">
        <v>5</v>
      </c>
      <c r="AE351" s="12" t="str">
        <f>H2</f>
        <v>November</v>
      </c>
      <c r="AF351">
        <f>H342</f>
        <v>16396</v>
      </c>
    </row>
    <row r="352" spans="1:35" x14ac:dyDescent="0.25">
      <c r="C352"/>
      <c r="AD352" s="21">
        <v>6</v>
      </c>
      <c r="AE352" s="12" t="str">
        <f>I2</f>
        <v>December</v>
      </c>
      <c r="AF352">
        <f>I342</f>
        <v>9990</v>
      </c>
    </row>
    <row r="353" spans="3:32" x14ac:dyDescent="0.25">
      <c r="C353"/>
      <c r="AD353" s="21">
        <v>7</v>
      </c>
      <c r="AE353" s="12" t="str">
        <f>J2</f>
        <v>January</v>
      </c>
      <c r="AF353">
        <f>J342</f>
        <v>18360</v>
      </c>
    </row>
    <row r="354" spans="3:32" x14ac:dyDescent="0.25">
      <c r="C354"/>
      <c r="AD354" s="21">
        <v>8</v>
      </c>
      <c r="AE354" s="12" t="str">
        <f>K2</f>
        <v>February</v>
      </c>
      <c r="AF354">
        <f>K342</f>
        <v>18829</v>
      </c>
    </row>
    <row r="355" spans="3:32" x14ac:dyDescent="0.25">
      <c r="C355"/>
      <c r="AD355" s="21">
        <v>9</v>
      </c>
      <c r="AE355" s="12" t="str">
        <f>L2</f>
        <v>March</v>
      </c>
      <c r="AF355">
        <f>L342</f>
        <v>16753</v>
      </c>
    </row>
    <row r="356" spans="3:32" x14ac:dyDescent="0.25">
      <c r="C356"/>
      <c r="AD356" s="21">
        <v>10</v>
      </c>
      <c r="AE356" s="12" t="str">
        <f>M2</f>
        <v>April</v>
      </c>
      <c r="AF356">
        <f>M342</f>
        <v>21012</v>
      </c>
    </row>
    <row r="357" spans="3:32" x14ac:dyDescent="0.25">
      <c r="C357"/>
      <c r="AD357" s="21">
        <v>11</v>
      </c>
      <c r="AE357" s="12" t="str">
        <f>N2</f>
        <v>May</v>
      </c>
      <c r="AF357">
        <f>N342</f>
        <v>19503</v>
      </c>
    </row>
    <row r="358" spans="3:32" x14ac:dyDescent="0.25">
      <c r="C358"/>
      <c r="AD358" s="21">
        <v>12</v>
      </c>
      <c r="AE358" s="12" t="str">
        <f>O2</f>
        <v>June</v>
      </c>
      <c r="AF358">
        <f>O342</f>
        <v>15057</v>
      </c>
    </row>
    <row r="359" spans="3:32" x14ac:dyDescent="0.25">
      <c r="C359"/>
      <c r="AD359" s="25" t="s">
        <v>554</v>
      </c>
      <c r="AE359" s="25"/>
      <c r="AF359" s="26">
        <f>SUM(AF347:AF358)</f>
        <v>192654</v>
      </c>
    </row>
    <row r="360" spans="3:32" ht="15.75" thickBot="1" x14ac:dyDescent="0.3">
      <c r="C360"/>
    </row>
    <row r="361" spans="3:32" ht="15.75" thickBot="1" x14ac:dyDescent="0.3">
      <c r="C361"/>
      <c r="AE361" s="12" t="s">
        <v>539</v>
      </c>
      <c r="AF361" s="6">
        <f>'FY14 DataDump'!E3055</f>
        <v>170344</v>
      </c>
    </row>
    <row r="362" spans="3:32" x14ac:dyDescent="0.25">
      <c r="C362"/>
      <c r="AE362" s="12" t="s">
        <v>605</v>
      </c>
      <c r="AF362" s="12">
        <f>(P342-AF361)/AF361</f>
        <v>0.13097027192034941</v>
      </c>
    </row>
    <row r="363" spans="3:32" x14ac:dyDescent="0.25">
      <c r="C363"/>
    </row>
    <row r="364" spans="3:32" x14ac:dyDescent="0.25">
      <c r="C364"/>
    </row>
    <row r="365" spans="3:32" x14ac:dyDescent="0.25">
      <c r="C365"/>
    </row>
    <row r="366" spans="3:32" x14ac:dyDescent="0.25">
      <c r="C366"/>
    </row>
    <row r="367" spans="3:32" x14ac:dyDescent="0.25">
      <c r="C367"/>
    </row>
    <row r="368" spans="3:32" x14ac:dyDescent="0.25">
      <c r="C368"/>
    </row>
    <row r="369" spans="3:3" x14ac:dyDescent="0.25">
      <c r="C369"/>
    </row>
    <row r="370" spans="3:3" x14ac:dyDescent="0.25">
      <c r="C370"/>
    </row>
    <row r="371" spans="3:3" x14ac:dyDescent="0.25">
      <c r="C371"/>
    </row>
    <row r="372" spans="3:3" x14ac:dyDescent="0.25">
      <c r="C372"/>
    </row>
    <row r="373" spans="3:3" x14ac:dyDescent="0.25">
      <c r="C373"/>
    </row>
    <row r="374" spans="3:3" x14ac:dyDescent="0.25">
      <c r="C374"/>
    </row>
    <row r="375" spans="3:3" x14ac:dyDescent="0.25">
      <c r="C375"/>
    </row>
    <row r="376" spans="3:3" x14ac:dyDescent="0.25">
      <c r="C376"/>
    </row>
    <row r="377" spans="3:3" x14ac:dyDescent="0.25">
      <c r="C377"/>
    </row>
    <row r="378" spans="3:3" x14ac:dyDescent="0.25">
      <c r="C378"/>
    </row>
    <row r="379" spans="3:3" x14ac:dyDescent="0.25">
      <c r="C379"/>
    </row>
    <row r="380" spans="3:3" x14ac:dyDescent="0.25">
      <c r="C380"/>
    </row>
    <row r="381" spans="3:3" x14ac:dyDescent="0.25">
      <c r="C381"/>
    </row>
    <row r="382" spans="3:3" x14ac:dyDescent="0.25">
      <c r="C382"/>
    </row>
    <row r="383" spans="3:3" x14ac:dyDescent="0.25">
      <c r="C383"/>
    </row>
    <row r="384" spans="3:3" x14ac:dyDescent="0.25">
      <c r="C384"/>
    </row>
    <row r="385" spans="3:3" x14ac:dyDescent="0.25">
      <c r="C385"/>
    </row>
    <row r="386" spans="3:3" x14ac:dyDescent="0.25">
      <c r="C386"/>
    </row>
    <row r="387" spans="3:3" x14ac:dyDescent="0.25">
      <c r="C387"/>
    </row>
    <row r="388" spans="3:3" x14ac:dyDescent="0.25">
      <c r="C388"/>
    </row>
    <row r="389" spans="3:3" x14ac:dyDescent="0.25">
      <c r="C389"/>
    </row>
    <row r="390" spans="3:3" x14ac:dyDescent="0.25">
      <c r="C390"/>
    </row>
    <row r="391" spans="3:3" x14ac:dyDescent="0.25">
      <c r="C391"/>
    </row>
    <row r="392" spans="3:3" x14ac:dyDescent="0.25">
      <c r="C392"/>
    </row>
    <row r="393" spans="3:3" x14ac:dyDescent="0.25">
      <c r="C393"/>
    </row>
    <row r="394" spans="3:3" x14ac:dyDescent="0.25">
      <c r="C394"/>
    </row>
    <row r="395" spans="3:3" x14ac:dyDescent="0.25">
      <c r="C395"/>
    </row>
    <row r="396" spans="3:3" x14ac:dyDescent="0.25">
      <c r="C396"/>
    </row>
    <row r="397" spans="3:3" x14ac:dyDescent="0.25">
      <c r="C397"/>
    </row>
    <row r="398" spans="3:3" x14ac:dyDescent="0.25">
      <c r="C398"/>
    </row>
    <row r="399" spans="3:3" x14ac:dyDescent="0.25">
      <c r="C399"/>
    </row>
    <row r="400" spans="3:3" x14ac:dyDescent="0.25">
      <c r="C400"/>
    </row>
    <row r="401" spans="3:3" x14ac:dyDescent="0.25">
      <c r="C401"/>
    </row>
    <row r="402" spans="3:3" x14ac:dyDescent="0.25">
      <c r="C402"/>
    </row>
    <row r="403" spans="3:3" x14ac:dyDescent="0.25">
      <c r="C403"/>
    </row>
    <row r="404" spans="3:3" x14ac:dyDescent="0.25">
      <c r="C404"/>
    </row>
    <row r="405" spans="3:3" x14ac:dyDescent="0.25">
      <c r="C405"/>
    </row>
    <row r="406" spans="3:3" x14ac:dyDescent="0.25">
      <c r="C406"/>
    </row>
    <row r="407" spans="3:3" x14ac:dyDescent="0.25">
      <c r="C407"/>
    </row>
    <row r="408" spans="3:3" x14ac:dyDescent="0.25">
      <c r="C408"/>
    </row>
    <row r="409" spans="3:3" x14ac:dyDescent="0.25">
      <c r="C409"/>
    </row>
    <row r="410" spans="3:3" x14ac:dyDescent="0.25">
      <c r="C410"/>
    </row>
    <row r="411" spans="3:3" x14ac:dyDescent="0.25">
      <c r="C411"/>
    </row>
    <row r="412" spans="3:3" x14ac:dyDescent="0.25">
      <c r="C412"/>
    </row>
    <row r="413" spans="3:3" x14ac:dyDescent="0.25">
      <c r="C413"/>
    </row>
    <row r="414" spans="3:3" x14ac:dyDescent="0.25">
      <c r="C414"/>
    </row>
    <row r="415" spans="3:3" x14ac:dyDescent="0.25">
      <c r="C415"/>
    </row>
    <row r="416" spans="3:3" x14ac:dyDescent="0.25">
      <c r="C416"/>
    </row>
    <row r="417" spans="3:3" x14ac:dyDescent="0.25">
      <c r="C417"/>
    </row>
    <row r="418" spans="3:3" x14ac:dyDescent="0.25">
      <c r="C418"/>
    </row>
    <row r="419" spans="3:3" x14ac:dyDescent="0.25">
      <c r="C419"/>
    </row>
    <row r="420" spans="3:3" x14ac:dyDescent="0.25">
      <c r="C420"/>
    </row>
    <row r="421" spans="3:3" x14ac:dyDescent="0.25">
      <c r="C421"/>
    </row>
    <row r="422" spans="3:3" x14ac:dyDescent="0.25">
      <c r="C422"/>
    </row>
    <row r="423" spans="3:3" x14ac:dyDescent="0.25">
      <c r="C423"/>
    </row>
    <row r="424" spans="3:3" x14ac:dyDescent="0.25">
      <c r="C424"/>
    </row>
    <row r="425" spans="3:3" x14ac:dyDescent="0.25">
      <c r="C425"/>
    </row>
    <row r="426" spans="3:3" x14ac:dyDescent="0.25">
      <c r="C426"/>
    </row>
    <row r="427" spans="3:3" x14ac:dyDescent="0.25">
      <c r="C427"/>
    </row>
    <row r="428" spans="3:3" x14ac:dyDescent="0.25">
      <c r="C428"/>
    </row>
    <row r="429" spans="3:3" x14ac:dyDescent="0.25">
      <c r="C429"/>
    </row>
    <row r="430" spans="3:3" x14ac:dyDescent="0.25">
      <c r="C430"/>
    </row>
    <row r="431" spans="3:3" x14ac:dyDescent="0.25">
      <c r="C431"/>
    </row>
    <row r="432" spans="3:3" x14ac:dyDescent="0.25">
      <c r="C432"/>
    </row>
    <row r="433" spans="3:3" x14ac:dyDescent="0.25">
      <c r="C433"/>
    </row>
    <row r="434" spans="3:3" x14ac:dyDescent="0.25">
      <c r="C434"/>
    </row>
    <row r="435" spans="3:3" x14ac:dyDescent="0.25">
      <c r="C435"/>
    </row>
    <row r="436" spans="3:3" x14ac:dyDescent="0.25">
      <c r="C436"/>
    </row>
    <row r="437" spans="3:3" x14ac:dyDescent="0.25">
      <c r="C437"/>
    </row>
    <row r="438" spans="3:3" x14ac:dyDescent="0.25">
      <c r="C438"/>
    </row>
    <row r="439" spans="3:3" x14ac:dyDescent="0.25">
      <c r="C439"/>
    </row>
    <row r="440" spans="3:3" x14ac:dyDescent="0.25">
      <c r="C440"/>
    </row>
    <row r="441" spans="3:3" x14ac:dyDescent="0.25">
      <c r="C441"/>
    </row>
    <row r="442" spans="3:3" x14ac:dyDescent="0.25">
      <c r="C442"/>
    </row>
    <row r="443" spans="3:3" x14ac:dyDescent="0.25">
      <c r="C443"/>
    </row>
    <row r="444" spans="3:3" x14ac:dyDescent="0.25">
      <c r="C444"/>
    </row>
    <row r="445" spans="3:3" x14ac:dyDescent="0.25">
      <c r="C445"/>
    </row>
    <row r="446" spans="3:3" x14ac:dyDescent="0.25">
      <c r="C446"/>
    </row>
    <row r="447" spans="3:3" x14ac:dyDescent="0.25">
      <c r="C447"/>
    </row>
    <row r="448" spans="3:3" x14ac:dyDescent="0.25">
      <c r="C448"/>
    </row>
    <row r="449" spans="3:3" x14ac:dyDescent="0.25">
      <c r="C449"/>
    </row>
    <row r="450" spans="3:3" x14ac:dyDescent="0.25">
      <c r="C450"/>
    </row>
    <row r="451" spans="3:3" x14ac:dyDescent="0.25">
      <c r="C451"/>
    </row>
    <row r="452" spans="3:3" x14ac:dyDescent="0.25">
      <c r="C452"/>
    </row>
    <row r="453" spans="3:3" x14ac:dyDescent="0.25">
      <c r="C453"/>
    </row>
    <row r="454" spans="3:3" x14ac:dyDescent="0.25">
      <c r="C454"/>
    </row>
    <row r="455" spans="3:3" x14ac:dyDescent="0.25">
      <c r="C455"/>
    </row>
    <row r="456" spans="3:3" x14ac:dyDescent="0.25">
      <c r="C456"/>
    </row>
    <row r="457" spans="3:3" x14ac:dyDescent="0.25">
      <c r="C457"/>
    </row>
    <row r="458" spans="3:3" x14ac:dyDescent="0.25">
      <c r="C458"/>
    </row>
    <row r="459" spans="3:3" x14ac:dyDescent="0.25">
      <c r="C459"/>
    </row>
    <row r="460" spans="3:3" x14ac:dyDescent="0.25">
      <c r="C460"/>
    </row>
    <row r="461" spans="3:3" x14ac:dyDescent="0.25">
      <c r="C461"/>
    </row>
    <row r="462" spans="3:3" x14ac:dyDescent="0.25">
      <c r="C462"/>
    </row>
    <row r="463" spans="3:3" x14ac:dyDescent="0.25">
      <c r="C463"/>
    </row>
    <row r="464" spans="3:3" x14ac:dyDescent="0.25">
      <c r="C464"/>
    </row>
    <row r="465" spans="3:3" x14ac:dyDescent="0.25">
      <c r="C465"/>
    </row>
    <row r="466" spans="3:3" x14ac:dyDescent="0.25">
      <c r="C466"/>
    </row>
    <row r="467" spans="3:3" x14ac:dyDescent="0.25">
      <c r="C467"/>
    </row>
    <row r="468" spans="3:3" x14ac:dyDescent="0.25">
      <c r="C468"/>
    </row>
    <row r="469" spans="3:3" x14ac:dyDescent="0.25">
      <c r="C469"/>
    </row>
    <row r="470" spans="3:3" x14ac:dyDescent="0.25">
      <c r="C470"/>
    </row>
    <row r="471" spans="3:3" x14ac:dyDescent="0.25">
      <c r="C471"/>
    </row>
    <row r="472" spans="3:3" x14ac:dyDescent="0.25">
      <c r="C472"/>
    </row>
    <row r="473" spans="3:3" x14ac:dyDescent="0.25">
      <c r="C473"/>
    </row>
    <row r="474" spans="3:3" x14ac:dyDescent="0.25">
      <c r="C474"/>
    </row>
    <row r="475" spans="3:3" x14ac:dyDescent="0.25">
      <c r="C475"/>
    </row>
    <row r="476" spans="3:3" x14ac:dyDescent="0.25">
      <c r="C476"/>
    </row>
    <row r="477" spans="3:3" x14ac:dyDescent="0.25">
      <c r="C477"/>
    </row>
    <row r="478" spans="3:3" x14ac:dyDescent="0.25">
      <c r="C478"/>
    </row>
    <row r="479" spans="3:3" x14ac:dyDescent="0.25">
      <c r="C479"/>
    </row>
    <row r="480" spans="3:3" x14ac:dyDescent="0.25">
      <c r="C480"/>
    </row>
    <row r="481" spans="3:3" x14ac:dyDescent="0.25">
      <c r="C481"/>
    </row>
    <row r="482" spans="3:3" x14ac:dyDescent="0.25">
      <c r="C482"/>
    </row>
    <row r="483" spans="3:3" x14ac:dyDescent="0.25">
      <c r="C483"/>
    </row>
    <row r="484" spans="3:3" x14ac:dyDescent="0.25">
      <c r="C484"/>
    </row>
    <row r="485" spans="3:3" x14ac:dyDescent="0.25">
      <c r="C485"/>
    </row>
    <row r="486" spans="3:3" x14ac:dyDescent="0.25">
      <c r="C486"/>
    </row>
    <row r="487" spans="3:3" x14ac:dyDescent="0.25">
      <c r="C487"/>
    </row>
    <row r="488" spans="3:3" x14ac:dyDescent="0.25">
      <c r="C488"/>
    </row>
    <row r="489" spans="3:3" x14ac:dyDescent="0.25">
      <c r="C489"/>
    </row>
    <row r="490" spans="3:3" x14ac:dyDescent="0.25">
      <c r="C490"/>
    </row>
    <row r="491" spans="3:3" x14ac:dyDescent="0.25">
      <c r="C491"/>
    </row>
    <row r="492" spans="3:3" x14ac:dyDescent="0.25">
      <c r="C492"/>
    </row>
    <row r="493" spans="3:3" x14ac:dyDescent="0.25">
      <c r="C493"/>
    </row>
    <row r="494" spans="3:3" x14ac:dyDescent="0.25">
      <c r="C494"/>
    </row>
    <row r="495" spans="3:3" x14ac:dyDescent="0.25">
      <c r="C495"/>
    </row>
    <row r="496" spans="3:3" x14ac:dyDescent="0.25">
      <c r="C496"/>
    </row>
    <row r="497" spans="3:3" x14ac:dyDescent="0.25">
      <c r="C497"/>
    </row>
    <row r="498" spans="3:3" x14ac:dyDescent="0.25">
      <c r="C498"/>
    </row>
    <row r="499" spans="3:3" x14ac:dyDescent="0.25">
      <c r="C499"/>
    </row>
    <row r="500" spans="3:3" x14ac:dyDescent="0.25">
      <c r="C500"/>
    </row>
    <row r="501" spans="3:3" x14ac:dyDescent="0.25">
      <c r="C501"/>
    </row>
    <row r="502" spans="3:3" x14ac:dyDescent="0.25">
      <c r="C502"/>
    </row>
    <row r="503" spans="3:3" x14ac:dyDescent="0.25">
      <c r="C503"/>
    </row>
    <row r="504" spans="3:3" x14ac:dyDescent="0.25">
      <c r="C504"/>
    </row>
    <row r="505" spans="3:3" x14ac:dyDescent="0.25">
      <c r="C505"/>
    </row>
    <row r="506" spans="3:3" x14ac:dyDescent="0.25">
      <c r="C506"/>
    </row>
    <row r="507" spans="3:3" x14ac:dyDescent="0.25">
      <c r="C507"/>
    </row>
    <row r="508" spans="3:3" x14ac:dyDescent="0.25">
      <c r="C508"/>
    </row>
    <row r="509" spans="3:3" x14ac:dyDescent="0.25">
      <c r="C509"/>
    </row>
    <row r="510" spans="3:3" x14ac:dyDescent="0.25">
      <c r="C510"/>
    </row>
    <row r="511" spans="3:3" x14ac:dyDescent="0.25">
      <c r="C511"/>
    </row>
    <row r="512" spans="3:3" x14ac:dyDescent="0.25">
      <c r="C512"/>
    </row>
    <row r="513" spans="3:3" x14ac:dyDescent="0.25">
      <c r="C513"/>
    </row>
    <row r="514" spans="3:3" x14ac:dyDescent="0.25">
      <c r="C514"/>
    </row>
    <row r="515" spans="3:3" x14ac:dyDescent="0.25">
      <c r="C515"/>
    </row>
    <row r="516" spans="3:3" x14ac:dyDescent="0.25">
      <c r="C516"/>
    </row>
    <row r="517" spans="3:3" x14ac:dyDescent="0.25">
      <c r="C517"/>
    </row>
    <row r="518" spans="3:3" x14ac:dyDescent="0.25">
      <c r="C518"/>
    </row>
    <row r="519" spans="3:3" x14ac:dyDescent="0.25">
      <c r="C519"/>
    </row>
    <row r="520" spans="3:3" x14ac:dyDescent="0.25">
      <c r="C520"/>
    </row>
    <row r="521" spans="3:3" x14ac:dyDescent="0.25">
      <c r="C521"/>
    </row>
    <row r="522" spans="3:3" x14ac:dyDescent="0.25">
      <c r="C522"/>
    </row>
    <row r="523" spans="3:3" x14ac:dyDescent="0.25">
      <c r="C523"/>
    </row>
    <row r="524" spans="3:3" x14ac:dyDescent="0.25">
      <c r="C524"/>
    </row>
    <row r="525" spans="3:3" x14ac:dyDescent="0.25">
      <c r="C525"/>
    </row>
    <row r="526" spans="3:3" x14ac:dyDescent="0.25">
      <c r="C526"/>
    </row>
    <row r="527" spans="3:3" x14ac:dyDescent="0.25">
      <c r="C527"/>
    </row>
    <row r="528" spans="3:3" x14ac:dyDescent="0.25">
      <c r="C528"/>
    </row>
    <row r="529" spans="3:3" x14ac:dyDescent="0.25">
      <c r="C529"/>
    </row>
    <row r="530" spans="3:3" x14ac:dyDescent="0.25">
      <c r="C530"/>
    </row>
    <row r="531" spans="3:3" x14ac:dyDescent="0.25">
      <c r="C531"/>
    </row>
    <row r="532" spans="3:3" x14ac:dyDescent="0.25">
      <c r="C532"/>
    </row>
    <row r="533" spans="3:3" x14ac:dyDescent="0.25">
      <c r="C533"/>
    </row>
    <row r="534" spans="3:3" x14ac:dyDescent="0.25">
      <c r="C534"/>
    </row>
    <row r="535" spans="3:3" x14ac:dyDescent="0.25">
      <c r="C535"/>
    </row>
    <row r="536" spans="3:3" x14ac:dyDescent="0.25">
      <c r="C536"/>
    </row>
    <row r="537" spans="3:3" x14ac:dyDescent="0.25">
      <c r="C537"/>
    </row>
    <row r="538" spans="3:3" x14ac:dyDescent="0.25">
      <c r="C538"/>
    </row>
    <row r="539" spans="3:3" x14ac:dyDescent="0.25">
      <c r="C539"/>
    </row>
    <row r="540" spans="3:3" x14ac:dyDescent="0.25">
      <c r="C540"/>
    </row>
    <row r="541" spans="3:3" x14ac:dyDescent="0.25">
      <c r="C541"/>
    </row>
    <row r="542" spans="3:3" x14ac:dyDescent="0.25">
      <c r="C542"/>
    </row>
    <row r="543" spans="3:3" x14ac:dyDescent="0.25">
      <c r="C543"/>
    </row>
    <row r="544" spans="3:3" x14ac:dyDescent="0.25">
      <c r="C544"/>
    </row>
    <row r="545" spans="3:3" x14ac:dyDescent="0.25">
      <c r="C545"/>
    </row>
    <row r="546" spans="3:3" x14ac:dyDescent="0.25">
      <c r="C546"/>
    </row>
    <row r="547" spans="3:3" x14ac:dyDescent="0.25">
      <c r="C547"/>
    </row>
    <row r="548" spans="3:3" x14ac:dyDescent="0.25">
      <c r="C548"/>
    </row>
    <row r="549" spans="3:3" x14ac:dyDescent="0.25">
      <c r="C549"/>
    </row>
    <row r="550" spans="3:3" x14ac:dyDescent="0.25">
      <c r="C550"/>
    </row>
    <row r="551" spans="3:3" x14ac:dyDescent="0.25">
      <c r="C551"/>
    </row>
    <row r="552" spans="3:3" x14ac:dyDescent="0.25">
      <c r="C552"/>
    </row>
    <row r="553" spans="3:3" x14ac:dyDescent="0.25">
      <c r="C553"/>
    </row>
    <row r="554" spans="3:3" x14ac:dyDescent="0.25">
      <c r="C554"/>
    </row>
    <row r="555" spans="3:3" x14ac:dyDescent="0.25">
      <c r="C555"/>
    </row>
    <row r="556" spans="3:3" x14ac:dyDescent="0.25">
      <c r="C556"/>
    </row>
    <row r="557" spans="3:3" x14ac:dyDescent="0.25">
      <c r="C557"/>
    </row>
    <row r="558" spans="3:3" x14ac:dyDescent="0.25">
      <c r="C558"/>
    </row>
    <row r="559" spans="3:3" x14ac:dyDescent="0.25">
      <c r="C559"/>
    </row>
    <row r="560" spans="3:3" x14ac:dyDescent="0.25">
      <c r="C560"/>
    </row>
    <row r="561" spans="3:3" x14ac:dyDescent="0.25">
      <c r="C561"/>
    </row>
    <row r="562" spans="3:3" x14ac:dyDescent="0.25">
      <c r="C562"/>
    </row>
    <row r="563" spans="3:3" x14ac:dyDescent="0.25">
      <c r="C563"/>
    </row>
    <row r="564" spans="3:3" x14ac:dyDescent="0.25">
      <c r="C564"/>
    </row>
    <row r="565" spans="3:3" x14ac:dyDescent="0.25">
      <c r="C565"/>
    </row>
    <row r="566" spans="3:3" x14ac:dyDescent="0.25">
      <c r="C566"/>
    </row>
    <row r="567" spans="3:3" x14ac:dyDescent="0.25">
      <c r="C567"/>
    </row>
    <row r="568" spans="3:3" x14ac:dyDescent="0.25">
      <c r="C568"/>
    </row>
    <row r="569" spans="3:3" x14ac:dyDescent="0.25">
      <c r="C569"/>
    </row>
    <row r="570" spans="3:3" x14ac:dyDescent="0.25">
      <c r="C570"/>
    </row>
    <row r="571" spans="3:3" x14ac:dyDescent="0.25">
      <c r="C571"/>
    </row>
    <row r="572" spans="3:3" x14ac:dyDescent="0.25">
      <c r="C572"/>
    </row>
    <row r="573" spans="3:3" x14ac:dyDescent="0.25">
      <c r="C573"/>
    </row>
    <row r="574" spans="3:3" x14ac:dyDescent="0.25">
      <c r="C574"/>
    </row>
    <row r="575" spans="3:3" x14ac:dyDescent="0.25">
      <c r="C575"/>
    </row>
    <row r="576" spans="3:3" x14ac:dyDescent="0.25">
      <c r="C576"/>
    </row>
    <row r="577" spans="3:3" x14ac:dyDescent="0.25">
      <c r="C577"/>
    </row>
    <row r="578" spans="3:3" x14ac:dyDescent="0.25">
      <c r="C578"/>
    </row>
    <row r="579" spans="3:3" x14ac:dyDescent="0.25">
      <c r="C579"/>
    </row>
    <row r="580" spans="3:3" x14ac:dyDescent="0.25">
      <c r="C580"/>
    </row>
    <row r="581" spans="3:3" x14ac:dyDescent="0.25">
      <c r="C581"/>
    </row>
    <row r="582" spans="3:3" x14ac:dyDescent="0.25">
      <c r="C582"/>
    </row>
    <row r="583" spans="3:3" x14ac:dyDescent="0.25">
      <c r="C583"/>
    </row>
    <row r="584" spans="3:3" x14ac:dyDescent="0.25">
      <c r="C584"/>
    </row>
    <row r="585" spans="3:3" x14ac:dyDescent="0.25">
      <c r="C585"/>
    </row>
    <row r="586" spans="3:3" x14ac:dyDescent="0.25">
      <c r="C586"/>
    </row>
    <row r="587" spans="3:3" x14ac:dyDescent="0.25">
      <c r="C587"/>
    </row>
    <row r="588" spans="3:3" x14ac:dyDescent="0.25">
      <c r="C588"/>
    </row>
    <row r="589" spans="3:3" x14ac:dyDescent="0.25">
      <c r="C589"/>
    </row>
    <row r="590" spans="3:3" x14ac:dyDescent="0.25">
      <c r="C590"/>
    </row>
    <row r="591" spans="3:3" x14ac:dyDescent="0.25">
      <c r="C591"/>
    </row>
    <row r="592" spans="3:3" x14ac:dyDescent="0.25">
      <c r="C592"/>
    </row>
    <row r="593" spans="3:3" x14ac:dyDescent="0.25">
      <c r="C593"/>
    </row>
    <row r="594" spans="3:3" x14ac:dyDescent="0.25">
      <c r="C594"/>
    </row>
    <row r="595" spans="3:3" x14ac:dyDescent="0.25">
      <c r="C595"/>
    </row>
    <row r="596" spans="3:3" x14ac:dyDescent="0.25">
      <c r="C596"/>
    </row>
    <row r="597" spans="3:3" x14ac:dyDescent="0.25">
      <c r="C597"/>
    </row>
    <row r="598" spans="3:3" x14ac:dyDescent="0.25">
      <c r="C598"/>
    </row>
    <row r="599" spans="3:3" x14ac:dyDescent="0.25">
      <c r="C599"/>
    </row>
    <row r="600" spans="3:3" x14ac:dyDescent="0.25">
      <c r="C600"/>
    </row>
    <row r="601" spans="3:3" x14ac:dyDescent="0.25">
      <c r="C601"/>
    </row>
    <row r="602" spans="3:3" x14ac:dyDescent="0.25">
      <c r="C602"/>
    </row>
    <row r="603" spans="3:3" x14ac:dyDescent="0.25">
      <c r="C603"/>
    </row>
    <row r="604" spans="3:3" x14ac:dyDescent="0.25">
      <c r="C604"/>
    </row>
    <row r="605" spans="3:3" x14ac:dyDescent="0.25">
      <c r="C605"/>
    </row>
    <row r="606" spans="3:3" x14ac:dyDescent="0.25">
      <c r="C606"/>
    </row>
    <row r="607" spans="3:3" x14ac:dyDescent="0.25">
      <c r="C607"/>
    </row>
    <row r="608" spans="3:3" x14ac:dyDescent="0.25">
      <c r="C608"/>
    </row>
    <row r="609" spans="3:3" x14ac:dyDescent="0.25">
      <c r="C609"/>
    </row>
    <row r="610" spans="3:3" x14ac:dyDescent="0.25">
      <c r="C610"/>
    </row>
    <row r="611" spans="3:3" x14ac:dyDescent="0.25">
      <c r="C611"/>
    </row>
    <row r="612" spans="3:3" x14ac:dyDescent="0.25">
      <c r="C612"/>
    </row>
    <row r="613" spans="3:3" x14ac:dyDescent="0.25">
      <c r="C613"/>
    </row>
    <row r="614" spans="3:3" x14ac:dyDescent="0.25">
      <c r="C614"/>
    </row>
    <row r="615" spans="3:3" x14ac:dyDescent="0.25">
      <c r="C615"/>
    </row>
    <row r="616" spans="3:3" x14ac:dyDescent="0.25">
      <c r="C616"/>
    </row>
    <row r="617" spans="3:3" x14ac:dyDescent="0.25">
      <c r="C617"/>
    </row>
    <row r="618" spans="3:3" x14ac:dyDescent="0.25">
      <c r="C618"/>
    </row>
    <row r="619" spans="3:3" x14ac:dyDescent="0.25">
      <c r="C619"/>
    </row>
    <row r="620" spans="3:3" x14ac:dyDescent="0.25">
      <c r="C620"/>
    </row>
    <row r="621" spans="3:3" x14ac:dyDescent="0.25">
      <c r="C621"/>
    </row>
    <row r="622" spans="3:3" x14ac:dyDescent="0.25">
      <c r="C622"/>
    </row>
    <row r="623" spans="3:3" x14ac:dyDescent="0.25">
      <c r="C623"/>
    </row>
    <row r="624" spans="3:3" x14ac:dyDescent="0.25">
      <c r="C624"/>
    </row>
    <row r="625" spans="3:3" x14ac:dyDescent="0.25">
      <c r="C625"/>
    </row>
    <row r="626" spans="3:3" x14ac:dyDescent="0.25">
      <c r="C626"/>
    </row>
    <row r="627" spans="3:3" x14ac:dyDescent="0.25">
      <c r="C627"/>
    </row>
    <row r="628" spans="3:3" x14ac:dyDescent="0.25">
      <c r="C628"/>
    </row>
    <row r="629" spans="3:3" x14ac:dyDescent="0.25">
      <c r="C629"/>
    </row>
    <row r="630" spans="3:3" x14ac:dyDescent="0.25">
      <c r="C630"/>
    </row>
    <row r="631" spans="3:3" x14ac:dyDescent="0.25">
      <c r="C631"/>
    </row>
    <row r="632" spans="3:3" x14ac:dyDescent="0.25">
      <c r="C632"/>
    </row>
    <row r="633" spans="3:3" x14ac:dyDescent="0.25">
      <c r="C633"/>
    </row>
    <row r="634" spans="3:3" x14ac:dyDescent="0.25">
      <c r="C634"/>
    </row>
    <row r="635" spans="3:3" x14ac:dyDescent="0.25">
      <c r="C635"/>
    </row>
    <row r="636" spans="3:3" x14ac:dyDescent="0.25">
      <c r="C636"/>
    </row>
    <row r="637" spans="3:3" x14ac:dyDescent="0.25">
      <c r="C637"/>
    </row>
    <row r="638" spans="3:3" x14ac:dyDescent="0.25">
      <c r="C638"/>
    </row>
    <row r="639" spans="3:3" x14ac:dyDescent="0.25">
      <c r="C639"/>
    </row>
    <row r="640" spans="3:3" x14ac:dyDescent="0.25">
      <c r="C640"/>
    </row>
    <row r="641" spans="3:3" x14ac:dyDescent="0.25">
      <c r="C641"/>
    </row>
    <row r="642" spans="3:3" x14ac:dyDescent="0.25">
      <c r="C642"/>
    </row>
    <row r="643" spans="3:3" x14ac:dyDescent="0.25">
      <c r="C643"/>
    </row>
    <row r="644" spans="3:3" x14ac:dyDescent="0.25">
      <c r="C644"/>
    </row>
    <row r="645" spans="3:3" x14ac:dyDescent="0.25">
      <c r="C645"/>
    </row>
    <row r="646" spans="3:3" x14ac:dyDescent="0.25">
      <c r="C646"/>
    </row>
    <row r="647" spans="3:3" x14ac:dyDescent="0.25">
      <c r="C647"/>
    </row>
    <row r="648" spans="3:3" x14ac:dyDescent="0.25">
      <c r="C648"/>
    </row>
    <row r="649" spans="3:3" x14ac:dyDescent="0.25">
      <c r="C649"/>
    </row>
    <row r="650" spans="3:3" x14ac:dyDescent="0.25">
      <c r="C650"/>
    </row>
    <row r="651" spans="3:3" x14ac:dyDescent="0.25">
      <c r="C651"/>
    </row>
    <row r="652" spans="3:3" x14ac:dyDescent="0.25">
      <c r="C652"/>
    </row>
    <row r="653" spans="3:3" x14ac:dyDescent="0.25">
      <c r="C653"/>
    </row>
    <row r="654" spans="3:3" x14ac:dyDescent="0.25">
      <c r="C654"/>
    </row>
    <row r="655" spans="3:3" x14ac:dyDescent="0.25">
      <c r="C655"/>
    </row>
    <row r="656" spans="3:3" x14ac:dyDescent="0.25">
      <c r="C656"/>
    </row>
    <row r="657" spans="3:3" x14ac:dyDescent="0.25">
      <c r="C657"/>
    </row>
    <row r="658" spans="3:3" x14ac:dyDescent="0.25">
      <c r="C658"/>
    </row>
    <row r="659" spans="3:3" x14ac:dyDescent="0.25">
      <c r="C659"/>
    </row>
    <row r="660" spans="3:3" x14ac:dyDescent="0.25">
      <c r="C660"/>
    </row>
    <row r="661" spans="3:3" x14ac:dyDescent="0.25">
      <c r="C661"/>
    </row>
    <row r="662" spans="3:3" x14ac:dyDescent="0.25">
      <c r="C662"/>
    </row>
    <row r="663" spans="3:3" x14ac:dyDescent="0.25">
      <c r="C663"/>
    </row>
    <row r="664" spans="3:3" x14ac:dyDescent="0.25">
      <c r="C664"/>
    </row>
    <row r="665" spans="3:3" x14ac:dyDescent="0.25">
      <c r="C665"/>
    </row>
    <row r="666" spans="3:3" x14ac:dyDescent="0.25">
      <c r="C666"/>
    </row>
    <row r="667" spans="3:3" x14ac:dyDescent="0.25">
      <c r="C667"/>
    </row>
    <row r="668" spans="3:3" x14ac:dyDescent="0.25">
      <c r="C668"/>
    </row>
    <row r="669" spans="3:3" x14ac:dyDescent="0.25">
      <c r="C669"/>
    </row>
    <row r="670" spans="3:3" x14ac:dyDescent="0.25">
      <c r="C670"/>
    </row>
    <row r="671" spans="3:3" x14ac:dyDescent="0.25">
      <c r="C671"/>
    </row>
    <row r="672" spans="3:3" x14ac:dyDescent="0.25">
      <c r="C672"/>
    </row>
    <row r="673" spans="3:3" x14ac:dyDescent="0.25">
      <c r="C673"/>
    </row>
    <row r="674" spans="3:3" x14ac:dyDescent="0.25">
      <c r="C674"/>
    </row>
    <row r="675" spans="3:3" x14ac:dyDescent="0.25">
      <c r="C675"/>
    </row>
    <row r="676" spans="3:3" x14ac:dyDescent="0.25">
      <c r="C676"/>
    </row>
    <row r="677" spans="3:3" x14ac:dyDescent="0.25">
      <c r="C677"/>
    </row>
    <row r="678" spans="3:3" x14ac:dyDescent="0.25">
      <c r="C678"/>
    </row>
    <row r="679" spans="3:3" x14ac:dyDescent="0.25">
      <c r="C679"/>
    </row>
    <row r="680" spans="3:3" x14ac:dyDescent="0.25">
      <c r="C680"/>
    </row>
    <row r="681" spans="3:3" x14ac:dyDescent="0.25">
      <c r="C681"/>
    </row>
    <row r="682" spans="3:3" x14ac:dyDescent="0.25">
      <c r="C682"/>
    </row>
    <row r="683" spans="3:3" x14ac:dyDescent="0.25">
      <c r="C683"/>
    </row>
    <row r="684" spans="3:3" x14ac:dyDescent="0.25">
      <c r="C684"/>
    </row>
    <row r="685" spans="3:3" x14ac:dyDescent="0.25">
      <c r="C685"/>
    </row>
    <row r="686" spans="3:3" x14ac:dyDescent="0.25">
      <c r="C686"/>
    </row>
    <row r="687" spans="3:3" x14ac:dyDescent="0.25">
      <c r="C687"/>
    </row>
    <row r="688" spans="3:3" x14ac:dyDescent="0.25">
      <c r="C688"/>
    </row>
    <row r="689" spans="3:3" x14ac:dyDescent="0.25">
      <c r="C689"/>
    </row>
    <row r="690" spans="3:3" x14ac:dyDescent="0.25">
      <c r="C690"/>
    </row>
    <row r="691" spans="3:3" x14ac:dyDescent="0.25">
      <c r="C691"/>
    </row>
    <row r="692" spans="3:3" x14ac:dyDescent="0.25">
      <c r="C692"/>
    </row>
    <row r="693" spans="3:3" x14ac:dyDescent="0.25">
      <c r="C693"/>
    </row>
    <row r="694" spans="3:3" x14ac:dyDescent="0.25">
      <c r="C694"/>
    </row>
    <row r="695" spans="3:3" x14ac:dyDescent="0.25">
      <c r="C695"/>
    </row>
    <row r="696" spans="3:3" x14ac:dyDescent="0.25">
      <c r="C696"/>
    </row>
    <row r="697" spans="3:3" x14ac:dyDescent="0.25">
      <c r="C697"/>
    </row>
    <row r="698" spans="3:3" x14ac:dyDescent="0.25">
      <c r="C698"/>
    </row>
    <row r="699" spans="3:3" x14ac:dyDescent="0.25">
      <c r="C699"/>
    </row>
    <row r="700" spans="3:3" x14ac:dyDescent="0.25">
      <c r="C700"/>
    </row>
    <row r="701" spans="3:3" x14ac:dyDescent="0.25">
      <c r="C701"/>
    </row>
    <row r="702" spans="3:3" x14ac:dyDescent="0.25">
      <c r="C702"/>
    </row>
    <row r="703" spans="3:3" x14ac:dyDescent="0.25">
      <c r="C703"/>
    </row>
    <row r="704" spans="3:3" x14ac:dyDescent="0.25">
      <c r="C704"/>
    </row>
    <row r="705" spans="3:3" x14ac:dyDescent="0.25">
      <c r="C705"/>
    </row>
    <row r="706" spans="3:3" x14ac:dyDescent="0.25">
      <c r="C706"/>
    </row>
    <row r="707" spans="3:3" x14ac:dyDescent="0.25">
      <c r="C707"/>
    </row>
    <row r="708" spans="3:3" x14ac:dyDescent="0.25">
      <c r="C708"/>
    </row>
    <row r="709" spans="3:3" x14ac:dyDescent="0.25">
      <c r="C709"/>
    </row>
    <row r="710" spans="3:3" x14ac:dyDescent="0.25">
      <c r="C710"/>
    </row>
    <row r="711" spans="3:3" x14ac:dyDescent="0.25">
      <c r="C711"/>
    </row>
    <row r="712" spans="3:3" x14ac:dyDescent="0.25">
      <c r="C712"/>
    </row>
    <row r="713" spans="3:3" x14ac:dyDescent="0.25">
      <c r="C713"/>
    </row>
    <row r="714" spans="3:3" x14ac:dyDescent="0.25">
      <c r="C714"/>
    </row>
    <row r="715" spans="3:3" x14ac:dyDescent="0.25">
      <c r="C715"/>
    </row>
    <row r="716" spans="3:3" x14ac:dyDescent="0.25">
      <c r="C716"/>
    </row>
    <row r="717" spans="3:3" x14ac:dyDescent="0.25">
      <c r="C717"/>
    </row>
    <row r="718" spans="3:3" x14ac:dyDescent="0.25">
      <c r="C718"/>
    </row>
    <row r="719" spans="3:3" x14ac:dyDescent="0.25">
      <c r="C719"/>
    </row>
    <row r="720" spans="3:3" x14ac:dyDescent="0.25">
      <c r="C720"/>
    </row>
    <row r="721" spans="3:3" x14ac:dyDescent="0.25">
      <c r="C721"/>
    </row>
    <row r="722" spans="3:3" x14ac:dyDescent="0.25">
      <c r="C722"/>
    </row>
    <row r="723" spans="3:3" x14ac:dyDescent="0.25">
      <c r="C723"/>
    </row>
    <row r="724" spans="3:3" x14ac:dyDescent="0.25">
      <c r="C724"/>
    </row>
    <row r="725" spans="3:3" x14ac:dyDescent="0.25">
      <c r="C725"/>
    </row>
    <row r="726" spans="3:3" x14ac:dyDescent="0.25">
      <c r="C726"/>
    </row>
    <row r="727" spans="3:3" x14ac:dyDescent="0.25">
      <c r="C727"/>
    </row>
    <row r="728" spans="3:3" x14ac:dyDescent="0.25">
      <c r="C728"/>
    </row>
    <row r="729" spans="3:3" x14ac:dyDescent="0.25">
      <c r="C729"/>
    </row>
    <row r="730" spans="3:3" x14ac:dyDescent="0.25">
      <c r="C730"/>
    </row>
    <row r="731" spans="3:3" x14ac:dyDescent="0.25">
      <c r="C731"/>
    </row>
    <row r="732" spans="3:3" x14ac:dyDescent="0.25">
      <c r="C732"/>
    </row>
    <row r="733" spans="3:3" x14ac:dyDescent="0.25">
      <c r="C733"/>
    </row>
    <row r="734" spans="3:3" x14ac:dyDescent="0.25">
      <c r="C734"/>
    </row>
    <row r="735" spans="3:3" x14ac:dyDescent="0.25">
      <c r="C735"/>
    </row>
    <row r="736" spans="3:3" x14ac:dyDescent="0.25">
      <c r="C736"/>
    </row>
    <row r="737" spans="3:3" x14ac:dyDescent="0.25">
      <c r="C737"/>
    </row>
    <row r="738" spans="3:3" x14ac:dyDescent="0.25">
      <c r="C738"/>
    </row>
    <row r="739" spans="3:3" x14ac:dyDescent="0.25">
      <c r="C739"/>
    </row>
    <row r="740" spans="3:3" x14ac:dyDescent="0.25">
      <c r="C740"/>
    </row>
    <row r="741" spans="3:3" x14ac:dyDescent="0.25">
      <c r="C741"/>
    </row>
    <row r="742" spans="3:3" x14ac:dyDescent="0.25">
      <c r="C742"/>
    </row>
    <row r="743" spans="3:3" x14ac:dyDescent="0.25">
      <c r="C743"/>
    </row>
    <row r="744" spans="3:3" x14ac:dyDescent="0.25">
      <c r="C744"/>
    </row>
    <row r="745" spans="3:3" x14ac:dyDescent="0.25">
      <c r="C745"/>
    </row>
    <row r="746" spans="3:3" x14ac:dyDescent="0.25">
      <c r="C746"/>
    </row>
    <row r="747" spans="3:3" x14ac:dyDescent="0.25">
      <c r="C747"/>
    </row>
    <row r="748" spans="3:3" x14ac:dyDescent="0.25">
      <c r="C748"/>
    </row>
    <row r="749" spans="3:3" x14ac:dyDescent="0.25">
      <c r="C749"/>
    </row>
    <row r="750" spans="3:3" x14ac:dyDescent="0.25">
      <c r="C750"/>
    </row>
    <row r="751" spans="3:3" x14ac:dyDescent="0.25">
      <c r="C751"/>
    </row>
    <row r="752" spans="3:3" x14ac:dyDescent="0.25">
      <c r="C752"/>
    </row>
    <row r="753" spans="3:3" x14ac:dyDescent="0.25">
      <c r="C753"/>
    </row>
    <row r="754" spans="3:3" x14ac:dyDescent="0.25">
      <c r="C754"/>
    </row>
    <row r="755" spans="3:3" x14ac:dyDescent="0.25">
      <c r="C755"/>
    </row>
    <row r="756" spans="3:3" x14ac:dyDescent="0.25">
      <c r="C756"/>
    </row>
    <row r="757" spans="3:3" x14ac:dyDescent="0.25">
      <c r="C757"/>
    </row>
    <row r="758" spans="3:3" x14ac:dyDescent="0.25">
      <c r="C758"/>
    </row>
    <row r="759" spans="3:3" x14ac:dyDescent="0.25">
      <c r="C759"/>
    </row>
    <row r="760" spans="3:3" x14ac:dyDescent="0.25">
      <c r="C760"/>
    </row>
    <row r="761" spans="3:3" x14ac:dyDescent="0.25">
      <c r="C761"/>
    </row>
    <row r="762" spans="3:3" x14ac:dyDescent="0.25">
      <c r="C762"/>
    </row>
    <row r="763" spans="3:3" x14ac:dyDescent="0.25">
      <c r="C763"/>
    </row>
    <row r="764" spans="3:3" x14ac:dyDescent="0.25">
      <c r="C764"/>
    </row>
    <row r="765" spans="3:3" x14ac:dyDescent="0.25">
      <c r="C765"/>
    </row>
    <row r="766" spans="3:3" x14ac:dyDescent="0.25">
      <c r="C766"/>
    </row>
    <row r="767" spans="3:3" x14ac:dyDescent="0.25">
      <c r="C767"/>
    </row>
    <row r="768" spans="3:3" x14ac:dyDescent="0.25">
      <c r="C768"/>
    </row>
    <row r="769" spans="3:3" x14ac:dyDescent="0.25">
      <c r="C769"/>
    </row>
    <row r="770" spans="3:3" x14ac:dyDescent="0.25">
      <c r="C770"/>
    </row>
    <row r="771" spans="3:3" x14ac:dyDescent="0.25">
      <c r="C771"/>
    </row>
    <row r="772" spans="3:3" x14ac:dyDescent="0.25">
      <c r="C772"/>
    </row>
    <row r="773" spans="3:3" x14ac:dyDescent="0.25">
      <c r="C773"/>
    </row>
    <row r="774" spans="3:3" x14ac:dyDescent="0.25">
      <c r="C774"/>
    </row>
    <row r="775" spans="3:3" x14ac:dyDescent="0.25">
      <c r="C775"/>
    </row>
    <row r="776" spans="3:3" x14ac:dyDescent="0.25">
      <c r="C776"/>
    </row>
    <row r="777" spans="3:3" x14ac:dyDescent="0.25">
      <c r="C777"/>
    </row>
    <row r="778" spans="3:3" x14ac:dyDescent="0.25">
      <c r="C778"/>
    </row>
    <row r="779" spans="3:3" x14ac:dyDescent="0.25">
      <c r="C779"/>
    </row>
    <row r="780" spans="3:3" x14ac:dyDescent="0.25">
      <c r="C780"/>
    </row>
    <row r="781" spans="3:3" x14ac:dyDescent="0.25">
      <c r="C781"/>
    </row>
    <row r="782" spans="3:3" x14ac:dyDescent="0.25">
      <c r="C782"/>
    </row>
    <row r="783" spans="3:3" x14ac:dyDescent="0.25">
      <c r="C783"/>
    </row>
    <row r="784" spans="3:3" x14ac:dyDescent="0.25">
      <c r="C784"/>
    </row>
    <row r="785" spans="3:3" x14ac:dyDescent="0.25">
      <c r="C785"/>
    </row>
    <row r="786" spans="3:3" x14ac:dyDescent="0.25">
      <c r="C786"/>
    </row>
    <row r="787" spans="3:3" x14ac:dyDescent="0.25">
      <c r="C787"/>
    </row>
    <row r="788" spans="3:3" x14ac:dyDescent="0.25">
      <c r="C788"/>
    </row>
    <row r="789" spans="3:3" x14ac:dyDescent="0.25">
      <c r="C789"/>
    </row>
    <row r="790" spans="3:3" x14ac:dyDescent="0.25">
      <c r="C790"/>
    </row>
    <row r="791" spans="3:3" x14ac:dyDescent="0.25">
      <c r="C791"/>
    </row>
    <row r="792" spans="3:3" x14ac:dyDescent="0.25">
      <c r="C792"/>
    </row>
    <row r="793" spans="3:3" x14ac:dyDescent="0.25">
      <c r="C793"/>
    </row>
    <row r="794" spans="3:3" x14ac:dyDescent="0.25">
      <c r="C794"/>
    </row>
    <row r="795" spans="3:3" x14ac:dyDescent="0.25">
      <c r="C795"/>
    </row>
    <row r="796" spans="3:3" x14ac:dyDescent="0.25">
      <c r="C796"/>
    </row>
    <row r="797" spans="3:3" x14ac:dyDescent="0.25">
      <c r="C797"/>
    </row>
    <row r="798" spans="3:3" x14ac:dyDescent="0.25">
      <c r="C798"/>
    </row>
    <row r="799" spans="3:3" x14ac:dyDescent="0.25">
      <c r="C799"/>
    </row>
    <row r="800" spans="3:3" x14ac:dyDescent="0.25">
      <c r="C800"/>
    </row>
    <row r="801" spans="3:3" x14ac:dyDescent="0.25">
      <c r="C801"/>
    </row>
    <row r="802" spans="3:3" x14ac:dyDescent="0.25">
      <c r="C802"/>
    </row>
    <row r="803" spans="3:3" x14ac:dyDescent="0.25">
      <c r="C803"/>
    </row>
    <row r="804" spans="3:3" x14ac:dyDescent="0.25">
      <c r="C804"/>
    </row>
    <row r="805" spans="3:3" x14ac:dyDescent="0.25">
      <c r="C805"/>
    </row>
    <row r="806" spans="3:3" x14ac:dyDescent="0.25">
      <c r="C806"/>
    </row>
    <row r="807" spans="3:3" x14ac:dyDescent="0.25">
      <c r="C807"/>
    </row>
    <row r="808" spans="3:3" x14ac:dyDescent="0.25">
      <c r="C808"/>
    </row>
    <row r="809" spans="3:3" x14ac:dyDescent="0.25">
      <c r="C809"/>
    </row>
    <row r="810" spans="3:3" x14ac:dyDescent="0.25">
      <c r="C810"/>
    </row>
    <row r="811" spans="3:3" x14ac:dyDescent="0.25">
      <c r="C811"/>
    </row>
    <row r="812" spans="3:3" x14ac:dyDescent="0.25">
      <c r="C812"/>
    </row>
    <row r="813" spans="3:3" x14ac:dyDescent="0.25">
      <c r="C813"/>
    </row>
    <row r="814" spans="3:3" x14ac:dyDescent="0.25">
      <c r="C814"/>
    </row>
    <row r="815" spans="3:3" x14ac:dyDescent="0.25">
      <c r="C815"/>
    </row>
    <row r="816" spans="3:3" x14ac:dyDescent="0.25">
      <c r="C816"/>
    </row>
    <row r="817" spans="3:3" x14ac:dyDescent="0.25">
      <c r="C817"/>
    </row>
    <row r="818" spans="3:3" x14ac:dyDescent="0.25">
      <c r="C818"/>
    </row>
    <row r="819" spans="3:3" x14ac:dyDescent="0.25">
      <c r="C819"/>
    </row>
    <row r="820" spans="3:3" x14ac:dyDescent="0.25">
      <c r="C820"/>
    </row>
    <row r="821" spans="3:3" x14ac:dyDescent="0.25">
      <c r="C821"/>
    </row>
    <row r="822" spans="3:3" x14ac:dyDescent="0.25">
      <c r="C822"/>
    </row>
    <row r="823" spans="3:3" x14ac:dyDescent="0.25">
      <c r="C823"/>
    </row>
    <row r="824" spans="3:3" x14ac:dyDescent="0.25">
      <c r="C824"/>
    </row>
    <row r="825" spans="3:3" x14ac:dyDescent="0.25">
      <c r="C825"/>
    </row>
    <row r="826" spans="3:3" x14ac:dyDescent="0.25">
      <c r="C826"/>
    </row>
    <row r="827" spans="3:3" x14ac:dyDescent="0.25">
      <c r="C827"/>
    </row>
    <row r="828" spans="3:3" x14ac:dyDescent="0.25">
      <c r="C828"/>
    </row>
    <row r="829" spans="3:3" x14ac:dyDescent="0.25">
      <c r="C829"/>
    </row>
    <row r="830" spans="3:3" x14ac:dyDescent="0.25">
      <c r="C830"/>
    </row>
    <row r="831" spans="3:3" x14ac:dyDescent="0.25">
      <c r="C831"/>
    </row>
    <row r="832" spans="3:3" x14ac:dyDescent="0.25">
      <c r="C832"/>
    </row>
    <row r="833" spans="3:3" x14ac:dyDescent="0.25">
      <c r="C833"/>
    </row>
    <row r="834" spans="3:3" x14ac:dyDescent="0.25">
      <c r="C834"/>
    </row>
    <row r="835" spans="3:3" x14ac:dyDescent="0.25">
      <c r="C835"/>
    </row>
    <row r="836" spans="3:3" x14ac:dyDescent="0.25">
      <c r="C836"/>
    </row>
    <row r="837" spans="3:3" x14ac:dyDescent="0.25">
      <c r="C837"/>
    </row>
    <row r="838" spans="3:3" x14ac:dyDescent="0.25">
      <c r="C838"/>
    </row>
    <row r="839" spans="3:3" x14ac:dyDescent="0.25">
      <c r="C839"/>
    </row>
    <row r="840" spans="3:3" x14ac:dyDescent="0.25">
      <c r="C840"/>
    </row>
    <row r="841" spans="3:3" x14ac:dyDescent="0.25">
      <c r="C841"/>
    </row>
    <row r="842" spans="3:3" x14ac:dyDescent="0.25">
      <c r="C842"/>
    </row>
    <row r="843" spans="3:3" x14ac:dyDescent="0.25">
      <c r="C843"/>
    </row>
    <row r="844" spans="3:3" x14ac:dyDescent="0.25">
      <c r="C844"/>
    </row>
    <row r="845" spans="3:3" x14ac:dyDescent="0.25">
      <c r="C845"/>
    </row>
    <row r="846" spans="3:3" x14ac:dyDescent="0.25">
      <c r="C846"/>
    </row>
    <row r="847" spans="3:3" x14ac:dyDescent="0.25">
      <c r="C847"/>
    </row>
    <row r="848" spans="3:3" x14ac:dyDescent="0.25">
      <c r="C848"/>
    </row>
    <row r="849" spans="3:3" x14ac:dyDescent="0.25">
      <c r="C849"/>
    </row>
    <row r="850" spans="3:3" x14ac:dyDescent="0.25">
      <c r="C850"/>
    </row>
    <row r="851" spans="3:3" x14ac:dyDescent="0.25">
      <c r="C851"/>
    </row>
    <row r="852" spans="3:3" x14ac:dyDescent="0.25">
      <c r="C852"/>
    </row>
    <row r="853" spans="3:3" x14ac:dyDescent="0.25">
      <c r="C853"/>
    </row>
    <row r="854" spans="3:3" x14ac:dyDescent="0.25">
      <c r="C854"/>
    </row>
    <row r="855" spans="3:3" x14ac:dyDescent="0.25">
      <c r="C855"/>
    </row>
    <row r="856" spans="3:3" x14ac:dyDescent="0.25">
      <c r="C856"/>
    </row>
    <row r="857" spans="3:3" x14ac:dyDescent="0.25">
      <c r="C857"/>
    </row>
    <row r="858" spans="3:3" x14ac:dyDescent="0.25">
      <c r="C858"/>
    </row>
    <row r="859" spans="3:3" x14ac:dyDescent="0.25">
      <c r="C859"/>
    </row>
    <row r="860" spans="3:3" x14ac:dyDescent="0.25">
      <c r="C860"/>
    </row>
    <row r="861" spans="3:3" x14ac:dyDescent="0.25">
      <c r="C861"/>
    </row>
    <row r="862" spans="3:3" x14ac:dyDescent="0.25">
      <c r="C862"/>
    </row>
    <row r="863" spans="3:3" x14ac:dyDescent="0.25">
      <c r="C863"/>
    </row>
    <row r="864" spans="3:3" x14ac:dyDescent="0.25">
      <c r="C864"/>
    </row>
    <row r="865" spans="3:3" x14ac:dyDescent="0.25">
      <c r="C865"/>
    </row>
    <row r="866" spans="3:3" x14ac:dyDescent="0.25">
      <c r="C866"/>
    </row>
    <row r="867" spans="3:3" x14ac:dyDescent="0.25">
      <c r="C867"/>
    </row>
    <row r="868" spans="3:3" x14ac:dyDescent="0.25">
      <c r="C868"/>
    </row>
    <row r="869" spans="3:3" x14ac:dyDescent="0.25">
      <c r="C869"/>
    </row>
    <row r="870" spans="3:3" x14ac:dyDescent="0.25">
      <c r="C870"/>
    </row>
    <row r="871" spans="3:3" x14ac:dyDescent="0.25">
      <c r="C871"/>
    </row>
    <row r="872" spans="3:3" x14ac:dyDescent="0.25">
      <c r="C872"/>
    </row>
    <row r="873" spans="3:3" x14ac:dyDescent="0.25">
      <c r="C873"/>
    </row>
    <row r="874" spans="3:3" x14ac:dyDescent="0.25">
      <c r="C874"/>
    </row>
    <row r="875" spans="3:3" x14ac:dyDescent="0.25">
      <c r="C875"/>
    </row>
    <row r="876" spans="3:3" x14ac:dyDescent="0.25">
      <c r="C876"/>
    </row>
    <row r="877" spans="3:3" x14ac:dyDescent="0.25">
      <c r="C877"/>
    </row>
    <row r="878" spans="3:3" x14ac:dyDescent="0.25">
      <c r="C878"/>
    </row>
    <row r="879" spans="3:3" x14ac:dyDescent="0.25">
      <c r="C879"/>
    </row>
    <row r="880" spans="3:3" x14ac:dyDescent="0.25">
      <c r="C880"/>
    </row>
    <row r="881" spans="3:3" x14ac:dyDescent="0.25">
      <c r="C881"/>
    </row>
    <row r="882" spans="3:3" x14ac:dyDescent="0.25">
      <c r="C882"/>
    </row>
    <row r="883" spans="3:3" x14ac:dyDescent="0.25">
      <c r="C883"/>
    </row>
    <row r="884" spans="3:3" x14ac:dyDescent="0.25">
      <c r="C884"/>
    </row>
    <row r="885" spans="3:3" x14ac:dyDescent="0.25">
      <c r="C885"/>
    </row>
    <row r="886" spans="3:3" x14ac:dyDescent="0.25">
      <c r="C886"/>
    </row>
    <row r="887" spans="3:3" x14ac:dyDescent="0.25">
      <c r="C887"/>
    </row>
    <row r="888" spans="3:3" x14ac:dyDescent="0.25">
      <c r="C888"/>
    </row>
    <row r="889" spans="3:3" x14ac:dyDescent="0.25">
      <c r="C889"/>
    </row>
    <row r="890" spans="3:3" x14ac:dyDescent="0.25">
      <c r="C890"/>
    </row>
    <row r="891" spans="3:3" x14ac:dyDescent="0.25">
      <c r="C891"/>
    </row>
    <row r="892" spans="3:3" x14ac:dyDescent="0.25">
      <c r="C892"/>
    </row>
    <row r="893" spans="3:3" x14ac:dyDescent="0.25">
      <c r="C893"/>
    </row>
    <row r="894" spans="3:3" x14ac:dyDescent="0.25">
      <c r="C894"/>
    </row>
    <row r="895" spans="3:3" x14ac:dyDescent="0.25">
      <c r="C895"/>
    </row>
    <row r="896" spans="3:3" x14ac:dyDescent="0.25">
      <c r="C896"/>
    </row>
    <row r="897" spans="3:3" x14ac:dyDescent="0.25">
      <c r="C897"/>
    </row>
    <row r="898" spans="3:3" x14ac:dyDescent="0.25">
      <c r="C898"/>
    </row>
    <row r="899" spans="3:3" x14ac:dyDescent="0.25">
      <c r="C899"/>
    </row>
    <row r="900" spans="3:3" x14ac:dyDescent="0.25">
      <c r="C900"/>
    </row>
    <row r="901" spans="3:3" x14ac:dyDescent="0.25">
      <c r="C901"/>
    </row>
    <row r="902" spans="3:3" x14ac:dyDescent="0.25">
      <c r="C902"/>
    </row>
    <row r="903" spans="3:3" x14ac:dyDescent="0.25">
      <c r="C903"/>
    </row>
    <row r="904" spans="3:3" x14ac:dyDescent="0.25">
      <c r="C904"/>
    </row>
    <row r="905" spans="3:3" x14ac:dyDescent="0.25">
      <c r="C905"/>
    </row>
    <row r="906" spans="3:3" x14ac:dyDescent="0.25">
      <c r="C906"/>
    </row>
    <row r="907" spans="3:3" x14ac:dyDescent="0.25">
      <c r="C907"/>
    </row>
    <row r="908" spans="3:3" x14ac:dyDescent="0.25">
      <c r="C908"/>
    </row>
    <row r="909" spans="3:3" x14ac:dyDescent="0.25">
      <c r="C909"/>
    </row>
    <row r="910" spans="3:3" x14ac:dyDescent="0.25">
      <c r="C910"/>
    </row>
    <row r="911" spans="3:3" x14ac:dyDescent="0.25">
      <c r="C911"/>
    </row>
    <row r="912" spans="3:3" x14ac:dyDescent="0.25">
      <c r="C912"/>
    </row>
    <row r="913" spans="3:3" x14ac:dyDescent="0.25">
      <c r="C913"/>
    </row>
    <row r="914" spans="3:3" x14ac:dyDescent="0.25">
      <c r="C914"/>
    </row>
    <row r="915" spans="3:3" x14ac:dyDescent="0.25">
      <c r="C915"/>
    </row>
    <row r="916" spans="3:3" x14ac:dyDescent="0.25">
      <c r="C916"/>
    </row>
    <row r="917" spans="3:3" x14ac:dyDescent="0.25">
      <c r="C917"/>
    </row>
    <row r="918" spans="3:3" x14ac:dyDescent="0.25">
      <c r="C918"/>
    </row>
    <row r="919" spans="3:3" x14ac:dyDescent="0.25">
      <c r="C919"/>
    </row>
    <row r="920" spans="3:3" x14ac:dyDescent="0.25">
      <c r="C920"/>
    </row>
    <row r="921" spans="3:3" x14ac:dyDescent="0.25">
      <c r="C921"/>
    </row>
    <row r="922" spans="3:3" x14ac:dyDescent="0.25">
      <c r="C922"/>
    </row>
    <row r="923" spans="3:3" x14ac:dyDescent="0.25">
      <c r="C923"/>
    </row>
    <row r="924" spans="3:3" x14ac:dyDescent="0.25">
      <c r="C924"/>
    </row>
    <row r="925" spans="3:3" x14ac:dyDescent="0.25">
      <c r="C925"/>
    </row>
    <row r="926" spans="3:3" x14ac:dyDescent="0.25">
      <c r="C926"/>
    </row>
    <row r="927" spans="3:3" x14ac:dyDescent="0.25">
      <c r="C927"/>
    </row>
    <row r="928" spans="3:3" x14ac:dyDescent="0.25">
      <c r="C928"/>
    </row>
    <row r="929" spans="3:3" x14ac:dyDescent="0.25">
      <c r="C929"/>
    </row>
    <row r="930" spans="3:3" x14ac:dyDescent="0.25">
      <c r="C930"/>
    </row>
    <row r="931" spans="3:3" x14ac:dyDescent="0.25">
      <c r="C931"/>
    </row>
    <row r="932" spans="3:3" x14ac:dyDescent="0.25">
      <c r="C932"/>
    </row>
    <row r="933" spans="3:3" x14ac:dyDescent="0.25">
      <c r="C933"/>
    </row>
    <row r="934" spans="3:3" x14ac:dyDescent="0.25">
      <c r="C934"/>
    </row>
    <row r="935" spans="3:3" x14ac:dyDescent="0.25">
      <c r="C935"/>
    </row>
    <row r="936" spans="3:3" x14ac:dyDescent="0.25">
      <c r="C936"/>
    </row>
    <row r="937" spans="3:3" x14ac:dyDescent="0.25">
      <c r="C937"/>
    </row>
    <row r="938" spans="3:3" x14ac:dyDescent="0.25">
      <c r="C938"/>
    </row>
    <row r="939" spans="3:3" x14ac:dyDescent="0.25">
      <c r="C939"/>
    </row>
    <row r="940" spans="3:3" x14ac:dyDescent="0.25">
      <c r="C940"/>
    </row>
    <row r="941" spans="3:3" x14ac:dyDescent="0.25">
      <c r="C941"/>
    </row>
    <row r="942" spans="3:3" x14ac:dyDescent="0.25">
      <c r="C942"/>
    </row>
    <row r="943" spans="3:3" x14ac:dyDescent="0.25">
      <c r="C943"/>
    </row>
    <row r="944" spans="3:3" x14ac:dyDescent="0.25">
      <c r="C944"/>
    </row>
    <row r="945" spans="3:3" x14ac:dyDescent="0.25">
      <c r="C945"/>
    </row>
    <row r="946" spans="3:3" x14ac:dyDescent="0.25">
      <c r="C946"/>
    </row>
    <row r="947" spans="3:3" x14ac:dyDescent="0.25">
      <c r="C947"/>
    </row>
    <row r="948" spans="3:3" x14ac:dyDescent="0.25">
      <c r="C948"/>
    </row>
    <row r="949" spans="3:3" x14ac:dyDescent="0.25">
      <c r="C949"/>
    </row>
    <row r="950" spans="3:3" x14ac:dyDescent="0.25">
      <c r="C950"/>
    </row>
    <row r="951" spans="3:3" x14ac:dyDescent="0.25">
      <c r="C951"/>
    </row>
    <row r="952" spans="3:3" x14ac:dyDescent="0.25">
      <c r="C952"/>
    </row>
    <row r="953" spans="3:3" x14ac:dyDescent="0.25">
      <c r="C953"/>
    </row>
    <row r="954" spans="3:3" x14ac:dyDescent="0.25">
      <c r="C954"/>
    </row>
    <row r="955" spans="3:3" x14ac:dyDescent="0.25">
      <c r="C955"/>
    </row>
    <row r="956" spans="3:3" x14ac:dyDescent="0.25">
      <c r="C956"/>
    </row>
    <row r="957" spans="3:3" x14ac:dyDescent="0.25">
      <c r="C957"/>
    </row>
    <row r="958" spans="3:3" x14ac:dyDescent="0.25">
      <c r="C958"/>
    </row>
    <row r="959" spans="3:3" x14ac:dyDescent="0.25">
      <c r="C959"/>
    </row>
    <row r="960" spans="3:3" x14ac:dyDescent="0.25">
      <c r="C960"/>
    </row>
    <row r="961" spans="3:3" x14ac:dyDescent="0.25">
      <c r="C961"/>
    </row>
    <row r="962" spans="3:3" x14ac:dyDescent="0.25">
      <c r="C962"/>
    </row>
    <row r="963" spans="3:3" x14ac:dyDescent="0.25">
      <c r="C963"/>
    </row>
    <row r="964" spans="3:3" x14ac:dyDescent="0.25">
      <c r="C964"/>
    </row>
    <row r="965" spans="3:3" x14ac:dyDescent="0.25">
      <c r="C965"/>
    </row>
    <row r="966" spans="3:3" x14ac:dyDescent="0.25">
      <c r="C966"/>
    </row>
    <row r="967" spans="3:3" x14ac:dyDescent="0.25">
      <c r="C967"/>
    </row>
    <row r="968" spans="3:3" x14ac:dyDescent="0.25">
      <c r="C968"/>
    </row>
    <row r="969" spans="3:3" x14ac:dyDescent="0.25">
      <c r="C969"/>
    </row>
    <row r="970" spans="3:3" x14ac:dyDescent="0.25">
      <c r="C970"/>
    </row>
    <row r="971" spans="3:3" x14ac:dyDescent="0.25">
      <c r="C971"/>
    </row>
    <row r="972" spans="3:3" x14ac:dyDescent="0.25">
      <c r="C972"/>
    </row>
    <row r="973" spans="3:3" x14ac:dyDescent="0.25">
      <c r="C973"/>
    </row>
  </sheetData>
  <mergeCells count="2">
    <mergeCell ref="D1:Q1"/>
    <mergeCell ref="S1:AF1"/>
  </mergeCells>
  <dataValidations count="1">
    <dataValidation type="list" allowBlank="1" showInputMessage="1" showErrorMessage="1" sqref="AG1">
      <formula1>$AI$2:$AI$10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0" tint="-0.499984740745262"/>
    <outlinePr summaryBelow="0"/>
  </sheetPr>
  <dimension ref="A1:I291"/>
  <sheetViews>
    <sheetView workbookViewId="0">
      <selection activeCell="I68" sqref="I68"/>
    </sheetView>
  </sheetViews>
  <sheetFormatPr defaultRowHeight="15" outlineLevelRow="1" x14ac:dyDescent="0.25"/>
  <cols>
    <col min="1" max="1" width="25.140625" style="2" bestFit="1" customWidth="1"/>
    <col min="2" max="2" width="11.140625" style="2" bestFit="1" customWidth="1"/>
    <col min="3" max="3" width="23.28515625" style="2" bestFit="1" customWidth="1"/>
    <col min="4" max="4" width="27.5703125" style="2" bestFit="1" customWidth="1"/>
    <col min="5" max="6" width="16.7109375" style="2" customWidth="1"/>
    <col min="7" max="10" width="9.140625" style="2"/>
    <col min="11" max="11" width="14.7109375" style="2" bestFit="1" customWidth="1"/>
    <col min="12" max="16384" width="9.140625" style="2"/>
  </cols>
  <sheetData>
    <row r="1" spans="1:6" x14ac:dyDescent="0.25">
      <c r="A1" s="2" t="s">
        <v>664</v>
      </c>
    </row>
    <row r="2" spans="1:6" ht="15.75" thickBot="1" x14ac:dyDescent="0.3">
      <c r="A2" s="60" t="s">
        <v>1</v>
      </c>
      <c r="B2" s="60" t="s">
        <v>570</v>
      </c>
      <c r="C2" s="60" t="s">
        <v>569</v>
      </c>
      <c r="D2" s="60" t="s">
        <v>5</v>
      </c>
      <c r="E2" s="60" t="s">
        <v>571</v>
      </c>
      <c r="F2" s="61" t="s">
        <v>572</v>
      </c>
    </row>
    <row r="3" spans="1:6" ht="15.75" collapsed="1" thickTop="1" x14ac:dyDescent="0.25">
      <c r="A3" s="54" t="s">
        <v>653</v>
      </c>
      <c r="B3" s="37"/>
      <c r="C3" s="37">
        <f>SUM(C4:C15)</f>
        <v>12068</v>
      </c>
      <c r="D3" s="38">
        <f>SUM(D4:D15)</f>
        <v>20457.419999999998</v>
      </c>
      <c r="E3" s="39">
        <f xml:space="preserve"> C3 / $C$146</f>
        <v>7.0844878598600475E-2</v>
      </c>
      <c r="F3" s="57">
        <f>D3 / $D$146</f>
        <v>5.1689487910120693E-2</v>
      </c>
    </row>
    <row r="4" spans="1:6" s="35" customFormat="1" hidden="1" outlineLevel="1" x14ac:dyDescent="0.25">
      <c r="A4" s="55"/>
      <c r="B4" s="35" t="s">
        <v>557</v>
      </c>
      <c r="C4" s="35">
        <f>SUMIFS('FY14 DataDump'!$E$2:$E$4999, 'FY14 DataDump'!$B$2:$B$4999, "BAKED GOODS", 'FY14 DataDump'!$H$2:$H$4999, "July")</f>
        <v>658</v>
      </c>
      <c r="D4" s="36">
        <f>SUMIFS('FY14 DataDump'!$F$2:$F$4999, 'FY14 DataDump'!$B$2:$B$4999, "BAKED GOODS", 'FY14 DataDump'!$H$2:$H$4999, "July")</f>
        <v>849.59999999999991</v>
      </c>
      <c r="E4" s="39">
        <f t="shared" ref="E4:E67" si="0" xml:space="preserve"> C4 / $C$146</f>
        <v>3.8627718029399334E-3</v>
      </c>
      <c r="F4" s="58">
        <f t="shared" ref="F4:F67" si="1">D4 / $D$146</f>
        <v>2.1466728907378616E-3</v>
      </c>
    </row>
    <row r="5" spans="1:6" s="35" customFormat="1" hidden="1" outlineLevel="1" x14ac:dyDescent="0.25">
      <c r="A5" s="55"/>
      <c r="B5" s="35" t="s">
        <v>558</v>
      </c>
      <c r="C5" s="35">
        <f>SUMIFS('FY14 DataDump'!$E$2:$E$4999, 'FY14 DataDump'!$B$2:$B$4999, "BAKED GOODS", 'FY14 DataDump'!$H$2:$H$4999, "August")</f>
        <v>974</v>
      </c>
      <c r="D5" s="36">
        <f>SUMIFS('FY14 DataDump'!$F$2:$F$4999, 'FY14 DataDump'!$B$2:$B$4999, "BAKED GOODS", 'FY14 DataDump'!$H$2:$H$4999, "August")</f>
        <v>1189.3699999999999</v>
      </c>
      <c r="E5" s="39">
        <f t="shared" si="0"/>
        <v>5.7178415441694452E-3</v>
      </c>
      <c r="F5" s="58">
        <f t="shared" si="1"/>
        <v>3.0051651789746825E-3</v>
      </c>
    </row>
    <row r="6" spans="1:6" s="35" customFormat="1" hidden="1" outlineLevel="1" x14ac:dyDescent="0.25">
      <c r="A6" s="55"/>
      <c r="B6" s="35" t="s">
        <v>559</v>
      </c>
      <c r="C6" s="35">
        <f>SUMIFS('FY14 DataDump'!$E$2:$E$4999, 'FY14 DataDump'!$B$2:$B$4999, "BAKED GOODS", 'FY14 DataDump'!$H$2:$H$4999, "September")</f>
        <v>662</v>
      </c>
      <c r="D6" s="36">
        <f>SUMIFS('FY14 DataDump'!$F$2:$F$4999, 'FY14 DataDump'!$B$2:$B$4999, "BAKED GOODS", 'FY14 DataDump'!$H$2:$H$4999, "September")</f>
        <v>1017.0999999999999</v>
      </c>
      <c r="E6" s="39">
        <f t="shared" si="0"/>
        <v>3.8862536983985349E-3</v>
      </c>
      <c r="F6" s="58">
        <f t="shared" si="1"/>
        <v>2.5698928874405354E-3</v>
      </c>
    </row>
    <row r="7" spans="1:6" s="35" customFormat="1" hidden="1" outlineLevel="1" x14ac:dyDescent="0.25">
      <c r="A7" s="55"/>
      <c r="B7" s="35" t="s">
        <v>560</v>
      </c>
      <c r="C7" s="35">
        <f>SUMIFS('FY14 DataDump'!$E$2:$E$4999, 'FY14 DataDump'!$B$2:$B$4999, "BAKED GOODS", 'FY14 DataDump'!$H$2:$H$4999, "October")</f>
        <v>1205</v>
      </c>
      <c r="D7" s="36">
        <f>SUMIFS('FY14 DataDump'!$F$2:$F$4999, 'FY14 DataDump'!$B$2:$B$4999, "BAKED GOODS", 'FY14 DataDump'!$H$2:$H$4999, "October")</f>
        <v>1920.75</v>
      </c>
      <c r="E7" s="39">
        <f t="shared" si="0"/>
        <v>7.0739210069036777E-3</v>
      </c>
      <c r="F7" s="58">
        <f t="shared" si="1"/>
        <v>4.853133186069618E-3</v>
      </c>
    </row>
    <row r="8" spans="1:6" s="35" customFormat="1" hidden="1" outlineLevel="1" x14ac:dyDescent="0.25">
      <c r="A8" s="55"/>
      <c r="B8" s="35" t="s">
        <v>561</v>
      </c>
      <c r="C8" s="35">
        <f>SUMIFS('FY14 DataDump'!$E$2:$E$4999, 'FY14 DataDump'!$B$2:$B$4999, "BAKED GOODS", 'FY14 DataDump'!$H$2:$H$4999, "November")</f>
        <v>975</v>
      </c>
      <c r="D8" s="36">
        <f>SUMIFS('FY14 DataDump'!$F$2:$F$4999, 'FY14 DataDump'!$B$2:$B$4999, "BAKED GOODS", 'FY14 DataDump'!$H$2:$H$4999, "November")</f>
        <v>1544.6399999999999</v>
      </c>
      <c r="E8" s="39">
        <f t="shared" si="0"/>
        <v>5.7237120180340956E-3</v>
      </c>
      <c r="F8" s="58">
        <f t="shared" si="1"/>
        <v>3.9028211086974229E-3</v>
      </c>
    </row>
    <row r="9" spans="1:6" s="35" customFormat="1" hidden="1" outlineLevel="1" x14ac:dyDescent="0.25">
      <c r="A9" s="55"/>
      <c r="B9" s="35" t="s">
        <v>562</v>
      </c>
      <c r="C9" s="35">
        <f>SUMIFS('FY14 DataDump'!$E$2:$E$4999, 'FY14 DataDump'!$B$2:$B$4999, "BAKED GOODS", 'FY14 DataDump'!$H$2:$H$4999, "December")</f>
        <v>679</v>
      </c>
      <c r="D9" s="36">
        <f>SUMIFS('FY14 DataDump'!$F$2:$F$4999, 'FY14 DataDump'!$B$2:$B$4999, "BAKED GOODS", 'FY14 DataDump'!$H$2:$H$4999, "December")</f>
        <v>1075.04</v>
      </c>
      <c r="E9" s="39">
        <f t="shared" si="0"/>
        <v>3.9860517540975908E-3</v>
      </c>
      <c r="F9" s="58">
        <f t="shared" si="1"/>
        <v>2.7162891060014487E-3</v>
      </c>
    </row>
    <row r="10" spans="1:6" s="35" customFormat="1" hidden="1" outlineLevel="1" x14ac:dyDescent="0.25">
      <c r="A10" s="55"/>
      <c r="B10" s="35" t="s">
        <v>563</v>
      </c>
      <c r="C10" s="35">
        <f>SUMIFS('FY14 DataDump'!$E$2:$E$4999, 'FY14 DataDump'!$B$2:$B$4999, "BAKED GOODS", 'FY14 DataDump'!$H$2:$H$4999, "January")</f>
        <v>979</v>
      </c>
      <c r="D10" s="36">
        <f>SUMIFS('FY14 DataDump'!$F$2:$F$4999, 'FY14 DataDump'!$B$2:$B$4999, "BAKED GOODS", 'FY14 DataDump'!$H$2:$H$4999, "January")</f>
        <v>1553.6399999999999</v>
      </c>
      <c r="E10" s="39">
        <f t="shared" si="0"/>
        <v>5.7471939134926976E-3</v>
      </c>
      <c r="F10" s="58">
        <f t="shared" si="1"/>
        <v>3.9255612876247306E-3</v>
      </c>
    </row>
    <row r="11" spans="1:6" s="35" customFormat="1" hidden="1" outlineLevel="1" x14ac:dyDescent="0.25">
      <c r="A11" s="55"/>
      <c r="B11" s="35" t="s">
        <v>564</v>
      </c>
      <c r="C11" s="35">
        <f>SUMIFS('FY14 DataDump'!$E$2:$E$4999, 'FY14 DataDump'!$B$2:$B$4999, "BAKED GOODS", 'FY14 DataDump'!$H$2:$H$4999, "February")</f>
        <v>956</v>
      </c>
      <c r="D11" s="36">
        <f>SUMIFS('FY14 DataDump'!$F$2:$F$4999, 'FY14 DataDump'!$B$2:$B$4999, "BAKED GOODS", 'FY14 DataDump'!$H$2:$H$4999, "February")</f>
        <v>1518.7</v>
      </c>
      <c r="E11" s="39">
        <f t="shared" si="0"/>
        <v>5.6121730146057392E-3</v>
      </c>
      <c r="F11" s="58">
        <f t="shared" si="1"/>
        <v>3.8372788596558269E-3</v>
      </c>
    </row>
    <row r="12" spans="1:6" s="35" customFormat="1" hidden="1" outlineLevel="1" x14ac:dyDescent="0.25">
      <c r="A12" s="55"/>
      <c r="B12" s="35" t="s">
        <v>565</v>
      </c>
      <c r="C12" s="35">
        <f>SUMIFS('FY14 DataDump'!$E$2:$E$4999, 'FY14 DataDump'!$B$2:$B$4999, "BAKED GOODS", 'FY14 DataDump'!$H$2:$H$4999, "March")</f>
        <v>889</v>
      </c>
      <c r="D12" s="36">
        <f>SUMIFS('FY14 DataDump'!$F$2:$F$4999, 'FY14 DataDump'!$B$2:$B$4999, "BAKED GOODS", 'FY14 DataDump'!$H$2:$H$4999, "March")</f>
        <v>1616.6999999999998</v>
      </c>
      <c r="E12" s="39">
        <f t="shared" si="0"/>
        <v>5.218851265674165E-3</v>
      </c>
      <c r="F12" s="58">
        <f t="shared" si="1"/>
        <v>4.0848941413087342E-3</v>
      </c>
    </row>
    <row r="13" spans="1:6" s="35" customFormat="1" hidden="1" outlineLevel="1" x14ac:dyDescent="0.25">
      <c r="A13" s="55"/>
      <c r="B13" s="35" t="s">
        <v>566</v>
      </c>
      <c r="C13" s="35">
        <f>SUMIFS('FY14 DataDump'!$E$2:$E$4999, 'FY14 DataDump'!$B$2:$B$4999, "BAKED GOODS", 'FY14 DataDump'!$H$2:$H$4999, "April")</f>
        <v>1489</v>
      </c>
      <c r="D13" s="36">
        <f>SUMIFS('FY14 DataDump'!$F$2:$F$4999, 'FY14 DataDump'!$B$2:$B$4999, "BAKED GOODS", 'FY14 DataDump'!$H$2:$H$4999, "April")</f>
        <v>2953.5699999999997</v>
      </c>
      <c r="E13" s="39">
        <f t="shared" si="0"/>
        <v>8.7411355844643785E-3</v>
      </c>
      <c r="F13" s="58">
        <f t="shared" si="1"/>
        <v>7.4627455860365177E-3</v>
      </c>
    </row>
    <row r="14" spans="1:6" s="35" customFormat="1" hidden="1" outlineLevel="1" x14ac:dyDescent="0.25">
      <c r="A14" s="55"/>
      <c r="B14" s="35" t="s">
        <v>567</v>
      </c>
      <c r="C14" s="35">
        <f>SUMIFS('FY14 DataDump'!$E$2:$E$4999, 'FY14 DataDump'!$B$2:$B$4999, "BAKED GOODS", 'FY14 DataDump'!$H$2:$H$4999, "May")</f>
        <v>1533</v>
      </c>
      <c r="D14" s="36">
        <f>SUMIFS('FY14 DataDump'!$F$2:$F$4999, 'FY14 DataDump'!$B$2:$B$4999, "BAKED GOODS", 'FY14 DataDump'!$H$2:$H$4999, "May")</f>
        <v>3132.0499999999993</v>
      </c>
      <c r="E14" s="39">
        <f t="shared" si="0"/>
        <v>8.9994364345089943E-3</v>
      </c>
      <c r="F14" s="58">
        <f t="shared" si="1"/>
        <v>7.9137086010305068E-3</v>
      </c>
    </row>
    <row r="15" spans="1:6" s="35" customFormat="1" hidden="1" outlineLevel="1" x14ac:dyDescent="0.25">
      <c r="A15" s="55"/>
      <c r="B15" s="35" t="s">
        <v>568</v>
      </c>
      <c r="C15" s="35">
        <f>SUMIFS('FY14 DataDump'!$E$2:$E$4999, 'FY14 DataDump'!$B$2:$B$4999, "BAKED GOODS", 'FY14 DataDump'!$H$2:$H$4999, "June")</f>
        <v>1069</v>
      </c>
      <c r="D15" s="36">
        <f>SUMIFS('FY14 DataDump'!$F$2:$F$4999, 'FY14 DataDump'!$B$2:$B$4999, "BAKED GOODS", 'FY14 DataDump'!$H$2:$H$4999, "June")</f>
        <v>2086.2599999999998</v>
      </c>
      <c r="E15" s="39">
        <f t="shared" si="0"/>
        <v>6.2755365613112292E-3</v>
      </c>
      <c r="F15" s="58">
        <f t="shared" si="1"/>
        <v>5.2713250765428089E-3</v>
      </c>
    </row>
    <row r="16" spans="1:6" collapsed="1" x14ac:dyDescent="0.25">
      <c r="A16" s="56" t="s">
        <v>654</v>
      </c>
      <c r="B16" s="37"/>
      <c r="C16" s="37">
        <f>SUM(C17:C28)</f>
        <v>37216</v>
      </c>
      <c r="D16" s="38">
        <f>SUM(D17:D28)</f>
        <v>80670.000000000015</v>
      </c>
      <c r="E16" s="39">
        <f t="shared" si="0"/>
        <v>0.21847555534682758</v>
      </c>
      <c r="F16" s="58">
        <f t="shared" si="1"/>
        <v>0.20382780378510279</v>
      </c>
    </row>
    <row r="17" spans="1:6" s="35" customFormat="1" hidden="1" outlineLevel="1" x14ac:dyDescent="0.25">
      <c r="A17" s="55"/>
      <c r="B17" s="35" t="s">
        <v>557</v>
      </c>
      <c r="C17" s="35">
        <f>SUMIFS('FY14 DataDump'!$E$2:$E$4999, 'FY14 DataDump'!$B$2:$B$4999, "DRINKS", 'FY14 DataDump'!$H$2:$H$4999, "July")</f>
        <v>1824</v>
      </c>
      <c r="D17" s="36">
        <f>SUMIFS('FY14 DataDump'!$F$2:$F$4999, 'FY14 DataDump'!$B$2:$B$4999, "DRINKS", 'FY14 DataDump'!$H$2:$H$4999, "July")</f>
        <v>3826.9600000000005</v>
      </c>
      <c r="E17" s="39">
        <f t="shared" si="0"/>
        <v>1.0707744329122247E-2</v>
      </c>
      <c r="F17" s="58">
        <f t="shared" si="1"/>
        <v>9.6695283497388977E-3</v>
      </c>
    </row>
    <row r="18" spans="1:6" s="35" customFormat="1" hidden="1" outlineLevel="1" x14ac:dyDescent="0.25">
      <c r="A18" s="55"/>
      <c r="B18" s="35" t="s">
        <v>558</v>
      </c>
      <c r="C18" s="35">
        <f>SUMIFS('FY14 DataDump'!$E$2:$E$4999, 'FY14 DataDump'!$B$2:$B$4999, "DRINKS", 'FY14 DataDump'!$H$2:$H$4999, "August")</f>
        <v>2024</v>
      </c>
      <c r="D18" s="36">
        <f>SUMIFS('FY14 DataDump'!$F$2:$F$4999, 'FY14 DataDump'!$B$2:$B$4999, "DRINKS", 'FY14 DataDump'!$H$2:$H$4999, "August")</f>
        <v>4060.9199999999992</v>
      </c>
      <c r="E18" s="39">
        <f t="shared" si="0"/>
        <v>1.1881839102052318E-2</v>
      </c>
      <c r="F18" s="58">
        <f t="shared" si="1"/>
        <v>1.0260671934387001E-2</v>
      </c>
    </row>
    <row r="19" spans="1:6" s="35" customFormat="1" hidden="1" outlineLevel="1" x14ac:dyDescent="0.25">
      <c r="A19" s="55"/>
      <c r="B19" s="35" t="s">
        <v>559</v>
      </c>
      <c r="C19" s="35">
        <f>SUMIFS('FY14 DataDump'!$E$2:$E$4999, 'FY14 DataDump'!$B$2:$B$4999, "DRINKS", 'FY14 DataDump'!$H$2:$H$4999, "September")</f>
        <v>1846</v>
      </c>
      <c r="D19" s="36">
        <f>SUMIFS('FY14 DataDump'!$F$2:$F$4999, 'FY14 DataDump'!$B$2:$B$4999, "DRINKS", 'FY14 DataDump'!$H$2:$H$4999, "September")</f>
        <v>3844.610000000001</v>
      </c>
      <c r="E19" s="39">
        <f t="shared" si="0"/>
        <v>1.0836894754144554E-2</v>
      </c>
      <c r="F19" s="58">
        <f t="shared" si="1"/>
        <v>9.7141243673018983E-3</v>
      </c>
    </row>
    <row r="20" spans="1:6" s="35" customFormat="1" hidden="1" outlineLevel="1" x14ac:dyDescent="0.25">
      <c r="A20" s="55"/>
      <c r="B20" s="35" t="s">
        <v>560</v>
      </c>
      <c r="C20" s="35">
        <f>SUMIFS('FY14 DataDump'!$E$2:$E$4999, 'FY14 DataDump'!$B$2:$B$4999, "DRINKS", 'FY14 DataDump'!$H$2:$H$4999, "October")</f>
        <v>4688</v>
      </c>
      <c r="D20" s="36">
        <f>SUMIFS('FY14 DataDump'!$F$2:$F$4999, 'FY14 DataDump'!$B$2:$B$4999, "DRINKS", 'FY14 DataDump'!$H$2:$H$4999, "October")</f>
        <v>10207.790000000003</v>
      </c>
      <c r="E20" s="39">
        <f t="shared" si="0"/>
        <v>2.7520781477480862E-2</v>
      </c>
      <c r="F20" s="58">
        <f t="shared" si="1"/>
        <v>2.5791885672487101E-2</v>
      </c>
    </row>
    <row r="21" spans="1:6" s="35" customFormat="1" hidden="1" outlineLevel="1" x14ac:dyDescent="0.25">
      <c r="A21" s="55"/>
      <c r="B21" s="35" t="s">
        <v>561</v>
      </c>
      <c r="C21" s="35">
        <f>SUMIFS('FY14 DataDump'!$E$2:$E$4999, 'FY14 DataDump'!$B$2:$B$4999, "DRINKS", 'FY14 DataDump'!$H$2:$H$4999, "November")</f>
        <v>3225</v>
      </c>
      <c r="D21" s="36">
        <f>SUMIFS('FY14 DataDump'!$F$2:$F$4999, 'FY14 DataDump'!$B$2:$B$4999, "DRINKS", 'FY14 DataDump'!$H$2:$H$4999, "November")</f>
        <v>6876.99</v>
      </c>
      <c r="E21" s="39">
        <f t="shared" si="0"/>
        <v>1.8932278213497394E-2</v>
      </c>
      <c r="F21" s="58">
        <f t="shared" si="1"/>
        <v>1.7375998120145206E-2</v>
      </c>
    </row>
    <row r="22" spans="1:6" s="35" customFormat="1" hidden="1" outlineLevel="1" x14ac:dyDescent="0.25">
      <c r="A22" s="55"/>
      <c r="B22" s="35" t="s">
        <v>562</v>
      </c>
      <c r="C22" s="35">
        <f>SUMIFS('FY14 DataDump'!$E$2:$E$4999, 'FY14 DataDump'!$B$2:$B$4999, "DRINKS", 'FY14 DataDump'!$H$2:$H$4999, "December")</f>
        <v>1727</v>
      </c>
      <c r="D22" s="36">
        <f>SUMIFS('FY14 DataDump'!$F$2:$F$4999, 'FY14 DataDump'!$B$2:$B$4999, "DRINKS", 'FY14 DataDump'!$H$2:$H$4999, "December")</f>
        <v>3642.170000000001</v>
      </c>
      <c r="E22" s="39">
        <f t="shared" si="0"/>
        <v>1.0138308364251163E-2</v>
      </c>
      <c r="F22" s="58">
        <f t="shared" si="1"/>
        <v>9.2026219426303204E-3</v>
      </c>
    </row>
    <row r="23" spans="1:6" s="35" customFormat="1" hidden="1" outlineLevel="1" x14ac:dyDescent="0.25">
      <c r="A23" s="55"/>
      <c r="B23" s="35" t="s">
        <v>563</v>
      </c>
      <c r="C23" s="35">
        <f>SUMIFS('FY14 DataDump'!$E$2:$E$4999, 'FY14 DataDump'!$B$2:$B$4999, "DRINKS", 'FY14 DataDump'!$H$2:$H$4999, "January")</f>
        <v>3502</v>
      </c>
      <c r="D23" s="36">
        <f>SUMIFS('FY14 DataDump'!$F$2:$F$4999, 'FY14 DataDump'!$B$2:$B$4999, "DRINKS", 'FY14 DataDump'!$H$2:$H$4999, "January")</f>
        <v>7778.420000000001</v>
      </c>
      <c r="E23" s="39">
        <f t="shared" si="0"/>
        <v>2.0558399474005541E-2</v>
      </c>
      <c r="F23" s="58">
        <f t="shared" si="1"/>
        <v>1.9653629174638889E-2</v>
      </c>
    </row>
    <row r="24" spans="1:6" s="35" customFormat="1" hidden="1" outlineLevel="1" x14ac:dyDescent="0.25">
      <c r="A24" s="55"/>
      <c r="B24" s="35" t="s">
        <v>564</v>
      </c>
      <c r="C24" s="35">
        <f>SUMIFS('FY14 DataDump'!$E$2:$E$4999, 'FY14 DataDump'!$B$2:$B$4999, "DRINKS", 'FY14 DataDump'!$H$2:$H$4999, "February")</f>
        <v>3604</v>
      </c>
      <c r="D24" s="36">
        <f>SUMIFS('FY14 DataDump'!$F$2:$F$4999, 'FY14 DataDump'!$B$2:$B$4999, "DRINKS", 'FY14 DataDump'!$H$2:$H$4999, "February")</f>
        <v>7954.8700000000017</v>
      </c>
      <c r="E24" s="39">
        <f t="shared" si="0"/>
        <v>2.1157187808199879E-2</v>
      </c>
      <c r="F24" s="58">
        <f t="shared" si="1"/>
        <v>2.00994630159415E-2</v>
      </c>
    </row>
    <row r="25" spans="1:6" s="35" customFormat="1" hidden="1" outlineLevel="1" x14ac:dyDescent="0.25">
      <c r="A25" s="55"/>
      <c r="B25" s="35" t="s">
        <v>565</v>
      </c>
      <c r="C25" s="35">
        <f>SUMIFS('FY14 DataDump'!$E$2:$E$4999, 'FY14 DataDump'!$B$2:$B$4999, "DRINKS", 'FY14 DataDump'!$H$2:$H$4999, "March")</f>
        <v>3060</v>
      </c>
      <c r="D25" s="36">
        <f>SUMIFS('FY14 DataDump'!$F$2:$F$4999, 'FY14 DataDump'!$B$2:$B$4999, "DRINKS", 'FY14 DataDump'!$H$2:$H$4999, "March")</f>
        <v>6754.98</v>
      </c>
      <c r="E25" s="39">
        <f t="shared" si="0"/>
        <v>1.7963650025830086E-2</v>
      </c>
      <c r="F25" s="58">
        <f t="shared" si="1"/>
        <v>1.7067717094487334E-2</v>
      </c>
    </row>
    <row r="26" spans="1:6" s="35" customFormat="1" hidden="1" outlineLevel="1" x14ac:dyDescent="0.25">
      <c r="A26" s="55"/>
      <c r="B26" s="35" t="s">
        <v>566</v>
      </c>
      <c r="C26" s="35">
        <f>SUMIFS('FY14 DataDump'!$E$2:$E$4999, 'FY14 DataDump'!$B$2:$B$4999, "DRINKS", 'FY14 DataDump'!$H$2:$H$4999, "April")</f>
        <v>4537</v>
      </c>
      <c r="D26" s="36">
        <f>SUMIFS('FY14 DataDump'!$F$2:$F$4999, 'FY14 DataDump'!$B$2:$B$4999, "DRINKS", 'FY14 DataDump'!$H$2:$H$4999, "April")</f>
        <v>10023.710000000003</v>
      </c>
      <c r="E26" s="39">
        <f t="shared" si="0"/>
        <v>2.663433992391866E-2</v>
      </c>
      <c r="F26" s="58">
        <f t="shared" si="1"/>
        <v>2.5326773212827232E-2</v>
      </c>
    </row>
    <row r="27" spans="1:6" s="35" customFormat="1" hidden="1" outlineLevel="1" x14ac:dyDescent="0.25">
      <c r="A27" s="55"/>
      <c r="B27" s="35" t="s">
        <v>567</v>
      </c>
      <c r="C27" s="35">
        <f>SUMIFS('FY14 DataDump'!$E$2:$E$4999, 'FY14 DataDump'!$B$2:$B$4999, "DRINKS", 'FY14 DataDump'!$H$2:$H$4999, "May")</f>
        <v>4596</v>
      </c>
      <c r="D27" s="36">
        <f>SUMIFS('FY14 DataDump'!$F$2:$F$4999, 'FY14 DataDump'!$B$2:$B$4999, "DRINKS", 'FY14 DataDump'!$H$2:$H$4999, "May")</f>
        <v>10128.620000000003</v>
      </c>
      <c r="E27" s="39">
        <f t="shared" si="0"/>
        <v>2.6980697881933028E-2</v>
      </c>
      <c r="F27" s="58">
        <f t="shared" si="1"/>
        <v>2.5591847898523219E-2</v>
      </c>
    </row>
    <row r="28" spans="1:6" s="35" customFormat="1" hidden="1" outlineLevel="1" x14ac:dyDescent="0.25">
      <c r="A28" s="55"/>
      <c r="B28" s="35" t="s">
        <v>568</v>
      </c>
      <c r="C28" s="35">
        <f>SUMIFS('FY14 DataDump'!$E$2:$E$4999, 'FY14 DataDump'!$B$2:$B$4999, "DRINKS", 'FY14 DataDump'!$H$2:$H$4999, "June")</f>
        <v>2583</v>
      </c>
      <c r="D28" s="36">
        <f>SUMIFS('FY14 DataDump'!$F$2:$F$4999, 'FY14 DataDump'!$B$2:$B$4999, "DRINKS", 'FY14 DataDump'!$H$2:$H$4999, "June")</f>
        <v>5569.96</v>
      </c>
      <c r="E28" s="39">
        <f t="shared" si="0"/>
        <v>1.5163433992391865E-2</v>
      </c>
      <c r="F28" s="58">
        <f t="shared" si="1"/>
        <v>1.4073543001994185E-2</v>
      </c>
    </row>
    <row r="29" spans="1:6" collapsed="1" x14ac:dyDescent="0.25">
      <c r="A29" s="56" t="s">
        <v>655</v>
      </c>
      <c r="B29" s="37"/>
      <c r="C29" s="37">
        <f>SUM(C30:C41)</f>
        <v>14017</v>
      </c>
      <c r="D29" s="38">
        <f>SUM(D30:D41)</f>
        <v>15660.850000000002</v>
      </c>
      <c r="E29" s="39">
        <f t="shared" si="0"/>
        <v>8.2286432160804016E-2</v>
      </c>
      <c r="F29" s="58">
        <f t="shared" si="1"/>
        <v>3.9570059017081036E-2</v>
      </c>
    </row>
    <row r="30" spans="1:6" s="35" customFormat="1" hidden="1" outlineLevel="1" x14ac:dyDescent="0.25">
      <c r="A30" s="55"/>
      <c r="B30" s="35" t="s">
        <v>557</v>
      </c>
      <c r="C30" s="35">
        <f>SUMIFS('FY14 DataDump'!$E$2:$E$4999, 'FY14 DataDump'!$B$2:$B$4999, "SWEETS", 'FY14 DataDump'!$H$2:$H$4999, "July")</f>
        <v>751</v>
      </c>
      <c r="D30" s="36">
        <f>SUMIFS('FY14 DataDump'!$F$2:$F$4999, 'FY14 DataDump'!$B$2:$B$4999, "SWEETS", 'FY14 DataDump'!$H$2:$H$4999, "July")</f>
        <v>664.69999999999993</v>
      </c>
      <c r="E30" s="39">
        <f t="shared" si="0"/>
        <v>4.4087258723524165E-3</v>
      </c>
      <c r="F30" s="58">
        <f t="shared" si="1"/>
        <v>1.679488548109059E-3</v>
      </c>
    </row>
    <row r="31" spans="1:6" s="35" customFormat="1" hidden="1" outlineLevel="1" x14ac:dyDescent="0.25">
      <c r="A31" s="55"/>
      <c r="B31" s="35" t="s">
        <v>558</v>
      </c>
      <c r="C31" s="35">
        <f>SUMIFS('FY14 DataDump'!$E$2:$E$4999, 'FY14 DataDump'!$B$2:$B$4999, "SWEETS", 'FY14 DataDump'!$H$2:$H$4999, "August")</f>
        <v>787</v>
      </c>
      <c r="D31" s="36">
        <f>SUMIFS('FY14 DataDump'!$F$2:$F$4999, 'FY14 DataDump'!$B$2:$B$4999, "SWEETS", 'FY14 DataDump'!$H$2:$H$4999, "August")</f>
        <v>696.87999999999977</v>
      </c>
      <c r="E31" s="39">
        <f t="shared" si="0"/>
        <v>4.6200629314798293E-3</v>
      </c>
      <c r="F31" s="58">
        <f t="shared" si="1"/>
        <v>1.7607973212069214E-3</v>
      </c>
    </row>
    <row r="32" spans="1:6" s="35" customFormat="1" hidden="1" outlineLevel="1" x14ac:dyDescent="0.25">
      <c r="A32" s="55"/>
      <c r="B32" s="35" t="s">
        <v>559</v>
      </c>
      <c r="C32" s="35">
        <f>SUMIFS('FY14 DataDump'!$E$2:$E$4999, 'FY14 DataDump'!$B$2:$B$4999, "SWEETS", 'FY14 DataDump'!$H$2:$H$4999, "September")</f>
        <v>651</v>
      </c>
      <c r="D32" s="36">
        <f>SUMIFS('FY14 DataDump'!$F$2:$F$4999, 'FY14 DataDump'!$B$2:$B$4999, "SWEETS", 'FY14 DataDump'!$H$2:$H$4999, "September")</f>
        <v>717.19999999999993</v>
      </c>
      <c r="E32" s="39">
        <f t="shared" si="0"/>
        <v>3.8216784858873809E-3</v>
      </c>
      <c r="F32" s="58">
        <f t="shared" si="1"/>
        <v>1.812139591851688E-3</v>
      </c>
    </row>
    <row r="33" spans="1:6" s="35" customFormat="1" hidden="1" outlineLevel="1" x14ac:dyDescent="0.25">
      <c r="A33" s="55"/>
      <c r="B33" s="35" t="s">
        <v>560</v>
      </c>
      <c r="C33" s="35">
        <f>SUMIFS('FY14 DataDump'!$E$2:$E$4999, 'FY14 DataDump'!$B$2:$B$4999, "SWEETS", 'FY14 DataDump'!$H$2:$H$4999, "October")</f>
        <v>1939</v>
      </c>
      <c r="D33" s="36">
        <f>SUMIFS('FY14 DataDump'!$F$2:$F$4999, 'FY14 DataDump'!$B$2:$B$4999, "SWEETS", 'FY14 DataDump'!$H$2:$H$4999, "October")</f>
        <v>2174.3000000000002</v>
      </c>
      <c r="E33" s="39">
        <f t="shared" si="0"/>
        <v>1.1382848823557038E-2</v>
      </c>
      <c r="F33" s="58">
        <f t="shared" si="1"/>
        <v>5.4937745601828306E-3</v>
      </c>
    </row>
    <row r="34" spans="1:6" s="35" customFormat="1" hidden="1" outlineLevel="1" x14ac:dyDescent="0.25">
      <c r="A34" s="55"/>
      <c r="B34" s="35" t="s">
        <v>561</v>
      </c>
      <c r="C34" s="35">
        <f>SUMIFS('FY14 DataDump'!$E$2:$E$4999, 'FY14 DataDump'!$B$2:$B$4999, "SWEETS", 'FY14 DataDump'!$H$2:$H$4999, "November")</f>
        <v>1444</v>
      </c>
      <c r="D34" s="36">
        <f>SUMIFS('FY14 DataDump'!$F$2:$F$4999, 'FY14 DataDump'!$B$2:$B$4999, "SWEETS", 'FY14 DataDump'!$H$2:$H$4999, "November")</f>
        <v>1645.13</v>
      </c>
      <c r="E34" s="39">
        <f t="shared" si="0"/>
        <v>8.4769642605551122E-3</v>
      </c>
      <c r="F34" s="58">
        <f t="shared" si="1"/>
        <v>4.1567278398535528E-3</v>
      </c>
    </row>
    <row r="35" spans="1:6" s="35" customFormat="1" hidden="1" outlineLevel="1" x14ac:dyDescent="0.25">
      <c r="A35" s="55"/>
      <c r="B35" s="35" t="s">
        <v>562</v>
      </c>
      <c r="C35" s="35">
        <f>SUMIFS('FY14 DataDump'!$E$2:$E$4999, 'FY14 DataDump'!$B$2:$B$4999, "SWEETS", 'FY14 DataDump'!$H$2:$H$4999, "December")</f>
        <v>671</v>
      </c>
      <c r="D35" s="36">
        <f>SUMIFS('FY14 DataDump'!$F$2:$F$4999, 'FY14 DataDump'!$B$2:$B$4999, "SWEETS", 'FY14 DataDump'!$H$2:$H$4999, "December")</f>
        <v>773.90000000000009</v>
      </c>
      <c r="E35" s="39">
        <f t="shared" si="0"/>
        <v>3.9390879631803878E-3</v>
      </c>
      <c r="F35" s="58">
        <f t="shared" si="1"/>
        <v>1.9554027190937279E-3</v>
      </c>
    </row>
    <row r="36" spans="1:6" s="35" customFormat="1" hidden="1" outlineLevel="1" x14ac:dyDescent="0.25">
      <c r="A36" s="55"/>
      <c r="B36" s="35" t="s">
        <v>563</v>
      </c>
      <c r="C36" s="35">
        <f>SUMIFS('FY14 DataDump'!$E$2:$E$4999, 'FY14 DataDump'!$B$2:$B$4999, "SWEETS", 'FY14 DataDump'!$H$2:$H$4999, "January")</f>
        <v>1422</v>
      </c>
      <c r="D36" s="36">
        <f>SUMIFS('FY14 DataDump'!$F$2:$F$4999, 'FY14 DataDump'!$B$2:$B$4999, "SWEETS", 'FY14 DataDump'!$H$2:$H$4999, "January")</f>
        <v>1647.1899999999998</v>
      </c>
      <c r="E36" s="39">
        <f t="shared" si="0"/>
        <v>8.3478138355328035E-3</v>
      </c>
      <c r="F36" s="58">
        <f t="shared" si="1"/>
        <v>4.1619328141413586E-3</v>
      </c>
    </row>
    <row r="37" spans="1:6" s="35" customFormat="1" hidden="1" outlineLevel="1" x14ac:dyDescent="0.25">
      <c r="A37" s="55"/>
      <c r="B37" s="35" t="s">
        <v>564</v>
      </c>
      <c r="C37" s="35">
        <f>SUMIFS('FY14 DataDump'!$E$2:$E$4999, 'FY14 DataDump'!$B$2:$B$4999, "SWEETS", 'FY14 DataDump'!$H$2:$H$4999, "February")</f>
        <v>1591</v>
      </c>
      <c r="D37" s="36">
        <f>SUMIFS('FY14 DataDump'!$F$2:$F$4999, 'FY14 DataDump'!$B$2:$B$4999, "SWEETS", 'FY14 DataDump'!$H$2:$H$4999, "February")</f>
        <v>1833.6</v>
      </c>
      <c r="E37" s="39">
        <f t="shared" si="0"/>
        <v>9.3399239186587133E-3</v>
      </c>
      <c r="F37" s="58">
        <f t="shared" si="1"/>
        <v>4.6329324534568539E-3</v>
      </c>
    </row>
    <row r="38" spans="1:6" s="35" customFormat="1" hidden="1" outlineLevel="1" x14ac:dyDescent="0.25">
      <c r="A38" s="55"/>
      <c r="B38" s="35" t="s">
        <v>565</v>
      </c>
      <c r="C38" s="35">
        <f>SUMIFS('FY14 DataDump'!$E$2:$E$4999, 'FY14 DataDump'!$B$2:$B$4999, "SWEETS", 'FY14 DataDump'!$H$2:$H$4999, "March")</f>
        <v>1133</v>
      </c>
      <c r="D38" s="36">
        <f>SUMIFS('FY14 DataDump'!$F$2:$F$4999, 'FY14 DataDump'!$B$2:$B$4999, "SWEETS", 'FY14 DataDump'!$H$2:$H$4999, "March")</f>
        <v>1315.8999999999994</v>
      </c>
      <c r="E38" s="39">
        <f t="shared" si="0"/>
        <v>6.651246888648852E-3</v>
      </c>
      <c r="F38" s="58">
        <f t="shared" si="1"/>
        <v>3.324866827827155E-3</v>
      </c>
    </row>
    <row r="39" spans="1:6" s="35" customFormat="1" hidden="1" outlineLevel="1" x14ac:dyDescent="0.25">
      <c r="A39" s="55"/>
      <c r="B39" s="35" t="s">
        <v>566</v>
      </c>
      <c r="C39" s="35">
        <f>SUMIFS('FY14 DataDump'!$E$2:$E$4999, 'FY14 DataDump'!$B$2:$B$4999, "SWEETS", 'FY14 DataDump'!$H$2:$H$4999, "April")</f>
        <v>1575</v>
      </c>
      <c r="D39" s="36">
        <f>SUMIFS('FY14 DataDump'!$F$2:$F$4999, 'FY14 DataDump'!$B$2:$B$4999, "SWEETS", 'FY14 DataDump'!$H$2:$H$4999, "April")</f>
        <v>1829.6499999999999</v>
      </c>
      <c r="E39" s="39">
        <f t="shared" si="0"/>
        <v>9.2459963368243091E-3</v>
      </c>
      <c r="F39" s="58">
        <f t="shared" si="1"/>
        <v>4.6229520415943127E-3</v>
      </c>
    </row>
    <row r="40" spans="1:6" s="35" customFormat="1" hidden="1" outlineLevel="1" x14ac:dyDescent="0.25">
      <c r="A40" s="55"/>
      <c r="B40" s="35" t="s">
        <v>567</v>
      </c>
      <c r="C40" s="35">
        <f>SUMIFS('FY14 DataDump'!$E$2:$E$4999, 'FY14 DataDump'!$B$2:$B$4999, "SWEETS", 'FY14 DataDump'!$H$2:$H$4999, "May")</f>
        <v>1380</v>
      </c>
      <c r="D40" s="36">
        <f>SUMIFS('FY14 DataDump'!$F$2:$F$4999, 'FY14 DataDump'!$B$2:$B$4999, "SWEETS", 'FY14 DataDump'!$H$2:$H$4999, "May")</f>
        <v>1589.7</v>
      </c>
      <c r="E40" s="39">
        <f t="shared" si="0"/>
        <v>8.1012539332174886E-3</v>
      </c>
      <c r="F40" s="58">
        <f t="shared" si="1"/>
        <v>4.0166736045268115E-3</v>
      </c>
    </row>
    <row r="41" spans="1:6" s="35" customFormat="1" hidden="1" outlineLevel="1" x14ac:dyDescent="0.25">
      <c r="A41" s="55"/>
      <c r="B41" s="35" t="s">
        <v>568</v>
      </c>
      <c r="C41" s="35">
        <f>SUMIFS('FY14 DataDump'!$E$2:$E$4999, 'FY14 DataDump'!$B$2:$B$4999, "SWEETS", 'FY14 DataDump'!$H$2:$H$4999, "June")</f>
        <v>673</v>
      </c>
      <c r="D41" s="36">
        <f>SUMIFS('FY14 DataDump'!$F$2:$F$4999, 'FY14 DataDump'!$B$2:$B$4999, "SWEETS", 'FY14 DataDump'!$H$2:$H$4999, "June")</f>
        <v>772.70000000000016</v>
      </c>
      <c r="E41" s="39">
        <f t="shared" si="0"/>
        <v>3.9508289109096888E-3</v>
      </c>
      <c r="F41" s="58">
        <f t="shared" si="1"/>
        <v>1.9523706952367537E-3</v>
      </c>
    </row>
    <row r="42" spans="1:6" collapsed="1" x14ac:dyDescent="0.25">
      <c r="A42" s="56" t="s">
        <v>100</v>
      </c>
      <c r="B42" s="37"/>
      <c r="C42" s="37">
        <f>SUM(C43:C54)</f>
        <v>10265</v>
      </c>
      <c r="D42" s="38">
        <f>SUM(D43:D54)</f>
        <v>10431.730000000001</v>
      </c>
      <c r="E42" s="39">
        <f t="shared" si="0"/>
        <v>6.026041422063589E-2</v>
      </c>
      <c r="F42" s="58">
        <f t="shared" si="1"/>
        <v>2.6357711857929469E-2</v>
      </c>
    </row>
    <row r="43" spans="1:6" s="35" customFormat="1" hidden="1" outlineLevel="1" x14ac:dyDescent="0.25">
      <c r="A43" s="55"/>
      <c r="B43" s="35" t="s">
        <v>557</v>
      </c>
      <c r="C43" s="35">
        <f>SUMIFS('FY14 DataDump'!$E$2:$E$4999, 'FY14 DataDump'!$B$2:$B$4999, "DAIRY", 'FY14 DataDump'!$H$2:$H$4999, "July")</f>
        <v>704</v>
      </c>
      <c r="D43" s="36">
        <f>SUMIFS('FY14 DataDump'!$F$2:$F$4999, 'FY14 DataDump'!$B$2:$B$4999, "DAIRY", 'FY14 DataDump'!$H$2:$H$4999, "July")</f>
        <v>627.89</v>
      </c>
      <c r="E43" s="39">
        <f t="shared" si="0"/>
        <v>4.1328136007138493E-3</v>
      </c>
      <c r="F43" s="58">
        <f t="shared" si="1"/>
        <v>1.58648121629637E-3</v>
      </c>
    </row>
    <row r="44" spans="1:6" s="35" customFormat="1" hidden="1" outlineLevel="1" x14ac:dyDescent="0.25">
      <c r="A44" s="55"/>
      <c r="B44" s="35" t="s">
        <v>558</v>
      </c>
      <c r="C44" s="35">
        <f>SUMIFS('FY14 DataDump'!$E$2:$E$4999, 'FY14 DataDump'!$B$2:$B$4999, "DAIRY", 'FY14 DataDump'!$H$2:$H$4999, "August")</f>
        <v>789</v>
      </c>
      <c r="D44" s="36">
        <f>SUMIFS('FY14 DataDump'!$F$2:$F$4999, 'FY14 DataDump'!$B$2:$B$4999, "DAIRY", 'FY14 DataDump'!$H$2:$H$4999, "August")</f>
        <v>704.5</v>
      </c>
      <c r="E44" s="39">
        <f t="shared" si="0"/>
        <v>4.6318038792091294E-3</v>
      </c>
      <c r="F44" s="58">
        <f t="shared" si="1"/>
        <v>1.7800506726987095E-3</v>
      </c>
    </row>
    <row r="45" spans="1:6" s="35" customFormat="1" hidden="1" outlineLevel="1" x14ac:dyDescent="0.25">
      <c r="A45" s="55"/>
      <c r="B45" s="35" t="s">
        <v>559</v>
      </c>
      <c r="C45" s="35">
        <f>SUMIFS('FY14 DataDump'!$E$2:$E$4999, 'FY14 DataDump'!$B$2:$B$4999, "DAIRY", 'FY14 DataDump'!$H$2:$H$4999, "September")</f>
        <v>574</v>
      </c>
      <c r="D45" s="36">
        <f>SUMIFS('FY14 DataDump'!$F$2:$F$4999, 'FY14 DataDump'!$B$2:$B$4999, "DAIRY", 'FY14 DataDump'!$H$2:$H$4999, "September")</f>
        <v>635.80999999999995</v>
      </c>
      <c r="E45" s="39">
        <f t="shared" si="0"/>
        <v>3.3696519983093037E-3</v>
      </c>
      <c r="F45" s="58">
        <f t="shared" si="1"/>
        <v>1.6064925737524008E-3</v>
      </c>
    </row>
    <row r="46" spans="1:6" s="35" customFormat="1" hidden="1" outlineLevel="1" x14ac:dyDescent="0.25">
      <c r="A46" s="55"/>
      <c r="B46" s="35" t="s">
        <v>560</v>
      </c>
      <c r="C46" s="35">
        <f>SUMIFS('FY14 DataDump'!$E$2:$E$4999, 'FY14 DataDump'!$B$2:$B$4999, "DAIRY", 'FY14 DataDump'!$H$2:$H$4999, "October")</f>
        <v>1348</v>
      </c>
      <c r="D46" s="36">
        <f>SUMIFS('FY14 DataDump'!$F$2:$F$4999, 'FY14 DataDump'!$B$2:$B$4999, "DAIRY", 'FY14 DataDump'!$H$2:$H$4999, "October")</f>
        <v>1388.9</v>
      </c>
      <c r="E46" s="39">
        <f t="shared" si="0"/>
        <v>7.9133987695486786E-3</v>
      </c>
      <c r="F46" s="58">
        <f t="shared" si="1"/>
        <v>3.5093149457930983E-3</v>
      </c>
    </row>
    <row r="47" spans="1:6" s="35" customFormat="1" hidden="1" outlineLevel="1" x14ac:dyDescent="0.25">
      <c r="A47" s="55"/>
      <c r="B47" s="35" t="s">
        <v>561</v>
      </c>
      <c r="C47" s="35">
        <f>SUMIFS('FY14 DataDump'!$E$2:$E$4999, 'FY14 DataDump'!$B$2:$B$4999, "DAIRY", 'FY14 DataDump'!$H$2:$H$4999, "November")</f>
        <v>952</v>
      </c>
      <c r="D47" s="36">
        <f>SUMIFS('FY14 DataDump'!$F$2:$F$4999, 'FY14 DataDump'!$B$2:$B$4999, "DAIRY", 'FY14 DataDump'!$H$2:$H$4999, "November")</f>
        <v>936.05</v>
      </c>
      <c r="E47" s="39">
        <f t="shared" si="0"/>
        <v>5.5886911191471373E-3</v>
      </c>
      <c r="F47" s="58">
        <f t="shared" si="1"/>
        <v>2.3651049427673909E-3</v>
      </c>
    </row>
    <row r="48" spans="1:6" s="35" customFormat="1" hidden="1" outlineLevel="1" x14ac:dyDescent="0.25">
      <c r="A48" s="55"/>
      <c r="B48" s="35" t="s">
        <v>562</v>
      </c>
      <c r="C48" s="35">
        <f>SUMIFS('FY14 DataDump'!$E$2:$E$4999, 'FY14 DataDump'!$B$2:$B$4999, "DAIRY", 'FY14 DataDump'!$H$2:$H$4999, "December")</f>
        <v>479</v>
      </c>
      <c r="D48" s="36">
        <f>SUMIFS('FY14 DataDump'!$F$2:$F$4999, 'FY14 DataDump'!$B$2:$B$4999, "DAIRY", 'FY14 DataDump'!$H$2:$H$4999, "December")</f>
        <v>472.66999999999996</v>
      </c>
      <c r="E48" s="39">
        <f t="shared" si="0"/>
        <v>2.8119569811675196E-3</v>
      </c>
      <c r="F48" s="58">
        <f t="shared" si="1"/>
        <v>1.1942889303967338E-3</v>
      </c>
    </row>
    <row r="49" spans="1:6" s="35" customFormat="1" hidden="1" outlineLevel="1" x14ac:dyDescent="0.25">
      <c r="A49" s="55"/>
      <c r="B49" s="35" t="s">
        <v>563</v>
      </c>
      <c r="C49" s="35">
        <f>SUMIFS('FY14 DataDump'!$E$2:$E$4999, 'FY14 DataDump'!$B$2:$B$4999, "DAIRY", 'FY14 DataDump'!$H$2:$H$4999, "January")</f>
        <v>894</v>
      </c>
      <c r="D49" s="36">
        <f>SUMIFS('FY14 DataDump'!$F$2:$F$4999, 'FY14 DataDump'!$B$2:$B$4999, "DAIRY", 'FY14 DataDump'!$H$2:$H$4999, "January")</f>
        <v>924.09999999999991</v>
      </c>
      <c r="E49" s="39">
        <f t="shared" si="0"/>
        <v>5.2482036349974174E-3</v>
      </c>
      <c r="F49" s="58">
        <f t="shared" si="1"/>
        <v>2.3349110385250207E-3</v>
      </c>
    </row>
    <row r="50" spans="1:6" s="35" customFormat="1" hidden="1" outlineLevel="1" x14ac:dyDescent="0.25">
      <c r="A50" s="55"/>
      <c r="B50" s="35" t="s">
        <v>564</v>
      </c>
      <c r="C50" s="35">
        <f>SUMIFS('FY14 DataDump'!$E$2:$E$4999, 'FY14 DataDump'!$B$2:$B$4999, "DAIRY", 'FY14 DataDump'!$H$2:$H$4999, "February")</f>
        <v>755</v>
      </c>
      <c r="D50" s="36">
        <f>SUMIFS('FY14 DataDump'!$F$2:$F$4999, 'FY14 DataDump'!$B$2:$B$4999, "DAIRY", 'FY14 DataDump'!$H$2:$H$4999, "February")</f>
        <v>870.99</v>
      </c>
      <c r="E50" s="39">
        <f t="shared" si="0"/>
        <v>4.4322077678110175E-3</v>
      </c>
      <c r="F50" s="58">
        <f t="shared" si="1"/>
        <v>2.2007187159884299E-3</v>
      </c>
    </row>
    <row r="51" spans="1:6" s="35" customFormat="1" hidden="1" outlineLevel="1" x14ac:dyDescent="0.25">
      <c r="A51" s="55"/>
      <c r="B51" s="35" t="s">
        <v>565</v>
      </c>
      <c r="C51" s="35">
        <f>SUMIFS('FY14 DataDump'!$E$2:$E$4999, 'FY14 DataDump'!$B$2:$B$4999, "DAIRY", 'FY14 DataDump'!$H$2:$H$4999, "March")</f>
        <v>696</v>
      </c>
      <c r="D51" s="36">
        <f>SUMIFS('FY14 DataDump'!$F$2:$F$4999, 'FY14 DataDump'!$B$2:$B$4999, "DAIRY", 'FY14 DataDump'!$H$2:$H$4999, "March")</f>
        <v>756.22</v>
      </c>
      <c r="E51" s="39">
        <f t="shared" si="0"/>
        <v>4.0858498097966472E-3</v>
      </c>
      <c r="F51" s="58">
        <f t="shared" si="1"/>
        <v>1.9107309009343053E-3</v>
      </c>
    </row>
    <row r="52" spans="1:6" s="35" customFormat="1" hidden="1" outlineLevel="1" x14ac:dyDescent="0.25">
      <c r="A52" s="55"/>
      <c r="B52" s="35" t="s">
        <v>566</v>
      </c>
      <c r="C52" s="35">
        <f>SUMIFS('FY14 DataDump'!$E$2:$E$4999, 'FY14 DataDump'!$B$2:$B$4999, "DAIRY", 'FY14 DataDump'!$H$2:$H$4999, "April")</f>
        <v>1098</v>
      </c>
      <c r="D52" s="36">
        <f>SUMIFS('FY14 DataDump'!$F$2:$F$4999, 'FY14 DataDump'!$B$2:$B$4999, "DAIRY", 'FY14 DataDump'!$H$2:$H$4999, "April")</f>
        <v>1176.3699999999999</v>
      </c>
      <c r="E52" s="39">
        <f t="shared" si="0"/>
        <v>6.4457803033860896E-3</v>
      </c>
      <c r="F52" s="58">
        <f t="shared" si="1"/>
        <v>2.9723182538574601E-3</v>
      </c>
    </row>
    <row r="53" spans="1:6" s="35" customFormat="1" hidden="1" outlineLevel="1" x14ac:dyDescent="0.25">
      <c r="A53" s="55"/>
      <c r="B53" s="35" t="s">
        <v>567</v>
      </c>
      <c r="C53" s="35">
        <f>SUMIFS('FY14 DataDump'!$E$2:$E$4999, 'FY14 DataDump'!$B$2:$B$4999, "DAIRY", 'FY14 DataDump'!$H$2:$H$4999, "May")</f>
        <v>1168</v>
      </c>
      <c r="D53" s="36">
        <f>SUMIFS('FY14 DataDump'!$F$2:$F$4999, 'FY14 DataDump'!$B$2:$B$4999, "DAIRY", 'FY14 DataDump'!$H$2:$H$4999, "May")</f>
        <v>1171.6300000000001</v>
      </c>
      <c r="E53" s="39">
        <f t="shared" si="0"/>
        <v>6.8567134739116143E-3</v>
      </c>
      <c r="F53" s="58">
        <f t="shared" si="1"/>
        <v>2.9603417596224119E-3</v>
      </c>
    </row>
    <row r="54" spans="1:6" s="35" customFormat="1" hidden="1" outlineLevel="1" x14ac:dyDescent="0.25">
      <c r="A54" s="55"/>
      <c r="B54" s="35" t="s">
        <v>568</v>
      </c>
      <c r="C54" s="35">
        <f>SUMIFS('FY14 DataDump'!$E$2:$E$4999, 'FY14 DataDump'!$B$2:$B$4999, "DAIRY", 'FY14 DataDump'!$H$2:$H$4999, "June")</f>
        <v>808</v>
      </c>
      <c r="D54" s="36">
        <f>SUMIFS('FY14 DataDump'!$F$2:$F$4999, 'FY14 DataDump'!$B$2:$B$4999, "DAIRY", 'FY14 DataDump'!$H$2:$H$4999, "June")</f>
        <v>766.6</v>
      </c>
      <c r="E54" s="39">
        <f t="shared" si="0"/>
        <v>4.7433428826374868E-3</v>
      </c>
      <c r="F54" s="58">
        <f t="shared" si="1"/>
        <v>1.9369579072971337E-3</v>
      </c>
    </row>
    <row r="55" spans="1:6" collapsed="1" x14ac:dyDescent="0.25">
      <c r="A55" s="56" t="s">
        <v>659</v>
      </c>
      <c r="B55" s="37"/>
      <c r="C55" s="37">
        <f>SUM(C56:C67)</f>
        <v>26300</v>
      </c>
      <c r="D55" s="38">
        <f>SUM(D56:D67)</f>
        <v>37173.79</v>
      </c>
      <c r="E55" s="39">
        <f t="shared" si="0"/>
        <v>0.15439346264030432</v>
      </c>
      <c r="F55" s="58">
        <f t="shared" si="1"/>
        <v>9.3926515111796394E-2</v>
      </c>
    </row>
    <row r="56" spans="1:6" s="35" customFormat="1" hidden="1" outlineLevel="1" x14ac:dyDescent="0.25">
      <c r="A56" s="55"/>
      <c r="B56" s="35" t="s">
        <v>557</v>
      </c>
      <c r="C56" s="35">
        <f>SUMIFS('FY14 DataDump'!$E$2:$E$4999, 'FY14 DataDump'!$B$2:$B$4999, "BOXED GOODS", 'FY14 DataDump'!$H$2:$H$4999, "July")</f>
        <v>1155</v>
      </c>
      <c r="D56" s="36">
        <f>SUMIFS('FY14 DataDump'!$F$2:$F$4999, 'FY14 DataDump'!$B$2:$B$4999, "BOXED GOODS", 'FY14 DataDump'!$H$2:$H$4999, "July")</f>
        <v>1745.5600000000004</v>
      </c>
      <c r="E56" s="39">
        <f t="shared" si="0"/>
        <v>6.7803973136711599E-3</v>
      </c>
      <c r="F56" s="58">
        <f t="shared" si="1"/>
        <v>4.4104829698168348E-3</v>
      </c>
    </row>
    <row r="57" spans="1:6" s="35" customFormat="1" hidden="1" outlineLevel="1" x14ac:dyDescent="0.25">
      <c r="A57" s="55"/>
      <c r="B57" s="35" t="s">
        <v>558</v>
      </c>
      <c r="C57" s="35">
        <f>SUMIFS('FY14 DataDump'!$E$2:$E$4999, 'FY14 DataDump'!$B$2:$B$4999, "BOXED GOODS", 'FY14 DataDump'!$H$2:$H$4999, "August")</f>
        <v>1161</v>
      </c>
      <c r="D57" s="36">
        <f>SUMIFS('FY14 DataDump'!$F$2:$F$4999, 'FY14 DataDump'!$B$2:$B$4999, "BOXED GOODS", 'FY14 DataDump'!$H$2:$H$4999, "August")</f>
        <v>1824.8799999999999</v>
      </c>
      <c r="E57" s="39">
        <f t="shared" si="0"/>
        <v>6.8156201568590619E-3</v>
      </c>
      <c r="F57" s="58">
        <f t="shared" si="1"/>
        <v>4.6108997467628398E-3</v>
      </c>
    </row>
    <row r="58" spans="1:6" s="35" customFormat="1" hidden="1" outlineLevel="1" x14ac:dyDescent="0.25">
      <c r="A58" s="55"/>
      <c r="B58" s="35" t="s">
        <v>559</v>
      </c>
      <c r="C58" s="35">
        <f>SUMIFS('FY14 DataDump'!$E$2:$E$4999, 'FY14 DataDump'!$B$2:$B$4999, "BOXED GOODS", 'FY14 DataDump'!$H$2:$H$4999, "September")</f>
        <v>982</v>
      </c>
      <c r="D58" s="36">
        <f>SUMIFS('FY14 DataDump'!$F$2:$F$4999, 'FY14 DataDump'!$B$2:$B$4999, "BOXED GOODS", 'FY14 DataDump'!$H$2:$H$4999, "September")</f>
        <v>1527.0600000000002</v>
      </c>
      <c r="E58" s="39">
        <f t="shared" si="0"/>
        <v>5.7648053350866481E-3</v>
      </c>
      <c r="F58" s="58">
        <f t="shared" si="1"/>
        <v>3.8584019591927487E-3</v>
      </c>
    </row>
    <row r="59" spans="1:6" s="35" customFormat="1" hidden="1" outlineLevel="1" x14ac:dyDescent="0.25">
      <c r="A59" s="55"/>
      <c r="B59" s="35" t="s">
        <v>560</v>
      </c>
      <c r="C59" s="35">
        <f>SUMIFS('FY14 DataDump'!$E$2:$E$4999, 'FY14 DataDump'!$B$2:$B$4999, "BOXED GOODS", 'FY14 DataDump'!$H$2:$H$4999, "October")</f>
        <v>3335</v>
      </c>
      <c r="D59" s="36">
        <f>SUMIFS('FY14 DataDump'!$F$2:$F$4999, 'FY14 DataDump'!$B$2:$B$4999, "BOXED GOODS", 'FY14 DataDump'!$H$2:$H$4999, "October")</f>
        <v>4716.0799999999981</v>
      </c>
      <c r="E59" s="39">
        <f t="shared" si="0"/>
        <v>1.9578030338608932E-2</v>
      </c>
      <c r="F59" s="58">
        <f t="shared" si="1"/>
        <v>1.191605589283311E-2</v>
      </c>
    </row>
    <row r="60" spans="1:6" s="35" customFormat="1" hidden="1" outlineLevel="1" x14ac:dyDescent="0.25">
      <c r="A60" s="55"/>
      <c r="B60" s="35" t="s">
        <v>561</v>
      </c>
      <c r="C60" s="35">
        <f>SUMIFS('FY14 DataDump'!$E$2:$E$4999, 'FY14 DataDump'!$B$2:$B$4999, "BOXED GOODS", 'FY14 DataDump'!$H$2:$H$4999, "November")</f>
        <v>2511</v>
      </c>
      <c r="D60" s="36">
        <f>SUMIFS('FY14 DataDump'!$F$2:$F$4999, 'FY14 DataDump'!$B$2:$B$4999, "BOXED GOODS", 'FY14 DataDump'!$H$2:$H$4999, "November")</f>
        <v>3440.43</v>
      </c>
      <c r="E60" s="39">
        <f t="shared" si="0"/>
        <v>1.474075987413704E-2</v>
      </c>
      <c r="F60" s="58">
        <f t="shared" si="1"/>
        <v>8.6928881985419738E-3</v>
      </c>
    </row>
    <row r="61" spans="1:6" s="35" customFormat="1" hidden="1" outlineLevel="1" x14ac:dyDescent="0.25">
      <c r="A61" s="55"/>
      <c r="B61" s="35" t="s">
        <v>562</v>
      </c>
      <c r="C61" s="35">
        <f>SUMIFS('FY14 DataDump'!$E$2:$E$4999, 'FY14 DataDump'!$B$2:$B$4999, "BOXED GOODS", 'FY14 DataDump'!$H$2:$H$4999, "December")</f>
        <v>1261</v>
      </c>
      <c r="D61" s="36">
        <f>SUMIFS('FY14 DataDump'!$F$2:$F$4999, 'FY14 DataDump'!$B$2:$B$4999, "BOXED GOODS", 'FY14 DataDump'!$H$2:$H$4999, "December")</f>
        <v>1707.6200000000001</v>
      </c>
      <c r="E61" s="39">
        <f t="shared" si="0"/>
        <v>7.4026675433240974E-3</v>
      </c>
      <c r="F61" s="58">
        <f t="shared" si="1"/>
        <v>4.3146204822054942E-3</v>
      </c>
    </row>
    <row r="62" spans="1:6" s="35" customFormat="1" hidden="1" outlineLevel="1" x14ac:dyDescent="0.25">
      <c r="A62" s="55"/>
      <c r="B62" s="35" t="s">
        <v>563</v>
      </c>
      <c r="C62" s="35">
        <f>SUMIFS('FY14 DataDump'!$E$2:$E$4999, 'FY14 DataDump'!$B$2:$B$4999, "BOXED GOODS", 'FY14 DataDump'!$H$2:$H$4999, "January")</f>
        <v>2637</v>
      </c>
      <c r="D62" s="36">
        <f>SUMIFS('FY14 DataDump'!$F$2:$F$4999, 'FY14 DataDump'!$B$2:$B$4999, "BOXED GOODS", 'FY14 DataDump'!$H$2:$H$4999, "January")</f>
        <v>3720.3799999999997</v>
      </c>
      <c r="E62" s="39">
        <f t="shared" si="0"/>
        <v>1.5480439581082984E-2</v>
      </c>
      <c r="F62" s="58">
        <f t="shared" si="1"/>
        <v>9.4002340975086213E-3</v>
      </c>
    </row>
    <row r="63" spans="1:6" s="35" customFormat="1" hidden="1" outlineLevel="1" x14ac:dyDescent="0.25">
      <c r="A63" s="55"/>
      <c r="B63" s="35" t="s">
        <v>564</v>
      </c>
      <c r="C63" s="35">
        <f>SUMIFS('FY14 DataDump'!$E$2:$E$4999, 'FY14 DataDump'!$B$2:$B$4999, "BOXED GOODS", 'FY14 DataDump'!$H$2:$H$4999, "February")</f>
        <v>2812</v>
      </c>
      <c r="D63" s="36">
        <f>SUMIFS('FY14 DataDump'!$F$2:$F$4999, 'FY14 DataDump'!$B$2:$B$4999, "BOXED GOODS", 'FY14 DataDump'!$H$2:$H$4999, "February")</f>
        <v>3889.8900000000003</v>
      </c>
      <c r="E63" s="39">
        <f t="shared" si="0"/>
        <v>1.6507772507396799E-2</v>
      </c>
      <c r="F63" s="58">
        <f t="shared" si="1"/>
        <v>9.8285327341717296E-3</v>
      </c>
    </row>
    <row r="64" spans="1:6" s="35" customFormat="1" hidden="1" outlineLevel="1" x14ac:dyDescent="0.25">
      <c r="A64" s="55"/>
      <c r="B64" s="35" t="s">
        <v>565</v>
      </c>
      <c r="C64" s="35">
        <f>SUMIFS('FY14 DataDump'!$E$2:$E$4999, 'FY14 DataDump'!$B$2:$B$4999, "BOXED GOODS", 'FY14 DataDump'!$H$2:$H$4999, "March")</f>
        <v>2154</v>
      </c>
      <c r="D64" s="36">
        <f>SUMIFS('FY14 DataDump'!$F$2:$F$4999, 'FY14 DataDump'!$B$2:$B$4999, "BOXED GOODS", 'FY14 DataDump'!$H$2:$H$4999, "March")</f>
        <v>3052.22</v>
      </c>
      <c r="E64" s="39">
        <f t="shared" si="0"/>
        <v>1.2645000704456864E-2</v>
      </c>
      <c r="F64" s="58">
        <f t="shared" si="1"/>
        <v>7.7120032139452871E-3</v>
      </c>
    </row>
    <row r="65" spans="1:6" s="35" customFormat="1" hidden="1" outlineLevel="1" x14ac:dyDescent="0.25">
      <c r="A65" s="55"/>
      <c r="B65" s="35" t="s">
        <v>566</v>
      </c>
      <c r="C65" s="35">
        <f>SUMIFS('FY14 DataDump'!$E$2:$E$4999, 'FY14 DataDump'!$B$2:$B$4999, "BOXED GOODS", 'FY14 DataDump'!$H$2:$H$4999, "April")</f>
        <v>3549</v>
      </c>
      <c r="D65" s="36">
        <f>SUMIFS('FY14 DataDump'!$F$2:$F$4999, 'FY14 DataDump'!$B$2:$B$4999, "BOXED GOODS", 'FY14 DataDump'!$H$2:$H$4999, "April")</f>
        <v>4961.2200000000021</v>
      </c>
      <c r="E65" s="39">
        <f t="shared" si="0"/>
        <v>2.0834311745644107E-2</v>
      </c>
      <c r="F65" s="58">
        <f t="shared" si="1"/>
        <v>1.2535447833082037E-2</v>
      </c>
    </row>
    <row r="66" spans="1:6" s="35" customFormat="1" hidden="1" outlineLevel="1" x14ac:dyDescent="0.25">
      <c r="A66" s="55"/>
      <c r="B66" s="35" t="s">
        <v>567</v>
      </c>
      <c r="C66" s="35">
        <f>SUMIFS('FY14 DataDump'!$E$2:$E$4999, 'FY14 DataDump'!$B$2:$B$4999, "BOXED GOODS", 'FY14 DataDump'!$H$2:$H$4999, "May")</f>
        <v>3130</v>
      </c>
      <c r="D66" s="36">
        <f>SUMIFS('FY14 DataDump'!$F$2:$F$4999, 'FY14 DataDump'!$B$2:$B$4999, "BOXED GOODS", 'FY14 DataDump'!$H$2:$H$4999, "May")</f>
        <v>4354.43</v>
      </c>
      <c r="E66" s="39">
        <f t="shared" si="0"/>
        <v>1.8374583196355609E-2</v>
      </c>
      <c r="F66" s="58">
        <f t="shared" si="1"/>
        <v>1.1002279702937462E-2</v>
      </c>
    </row>
    <row r="67" spans="1:6" s="35" customFormat="1" hidden="1" outlineLevel="1" x14ac:dyDescent="0.25">
      <c r="A67" s="55"/>
      <c r="B67" s="35" t="s">
        <v>568</v>
      </c>
      <c r="C67" s="35">
        <f>SUMIFS('FY14 DataDump'!$E$2:$E$4999, 'FY14 DataDump'!$B$2:$B$4999, "BOXED GOODS", 'FY14 DataDump'!$H$2:$H$4999, "June")</f>
        <v>1613</v>
      </c>
      <c r="D67" s="36">
        <f>SUMIFS('FY14 DataDump'!$F$2:$F$4999, 'FY14 DataDump'!$B$2:$B$4999, "BOXED GOODS", 'FY14 DataDump'!$H$2:$H$4999, "June")</f>
        <v>2234.02</v>
      </c>
      <c r="E67" s="39">
        <f t="shared" si="0"/>
        <v>9.4690743436810221E-3</v>
      </c>
      <c r="F67" s="58">
        <f t="shared" si="1"/>
        <v>5.6446682807982556E-3</v>
      </c>
    </row>
    <row r="68" spans="1:6" collapsed="1" x14ac:dyDescent="0.25">
      <c r="A68" s="56" t="s">
        <v>159</v>
      </c>
      <c r="B68" s="37"/>
      <c r="C68" s="37">
        <f>SUM(C69:C80)</f>
        <v>48659</v>
      </c>
      <c r="D68" s="38">
        <f>SUM(D69:D80)</f>
        <v>108566.55</v>
      </c>
      <c r="E68" s="39">
        <f t="shared" ref="E68:E131" si="2" xml:space="preserve"> C68 / $C$146</f>
        <v>0.28565138778002158</v>
      </c>
      <c r="F68" s="58">
        <f t="shared" ref="F68:F131" si="3">D68 / $D$146</f>
        <v>0.27431364139116832</v>
      </c>
    </row>
    <row r="69" spans="1:6" s="35" customFormat="1" hidden="1" outlineLevel="1" x14ac:dyDescent="0.25">
      <c r="A69" s="55"/>
      <c r="B69" s="35" t="s">
        <v>557</v>
      </c>
      <c r="C69" s="35">
        <f>SUMIFS('FY14 DataDump'!$E$2:$E$4999, 'FY14 DataDump'!$B$2:$B$4999, "ESPRESSO", 'FY14 DataDump'!$H$2:$H$4999, "July")</f>
        <v>2103</v>
      </c>
      <c r="D69" s="36">
        <f>SUMIFS('FY14 DataDump'!$F$2:$F$4999, 'FY14 DataDump'!$B$2:$B$4999, "ESPRESSO", 'FY14 DataDump'!$H$2:$H$4999, "July")</f>
        <v>4951.5999999999995</v>
      </c>
      <c r="E69" s="39">
        <f t="shared" si="2"/>
        <v>1.2345606537359695E-2</v>
      </c>
      <c r="F69" s="58">
        <f t="shared" si="3"/>
        <v>1.2511141108495286E-2</v>
      </c>
    </row>
    <row r="70" spans="1:6" s="35" customFormat="1" hidden="1" outlineLevel="1" x14ac:dyDescent="0.25">
      <c r="A70" s="55"/>
      <c r="B70" s="35" t="s">
        <v>558</v>
      </c>
      <c r="C70" s="35">
        <f>SUMIFS('FY14 DataDump'!$E$2:$E$4999, 'FY14 DataDump'!$B$2:$B$4999, "ESPRESSO", 'FY14 DataDump'!$H$2:$H$4999, "August")</f>
        <v>2853</v>
      </c>
      <c r="D70" s="36">
        <f>SUMIFS('FY14 DataDump'!$F$2:$F$4999, 'FY14 DataDump'!$B$2:$B$4999, "ESPRESSO", 'FY14 DataDump'!$H$2:$H$4999, "August")</f>
        <v>6438.0999999999995</v>
      </c>
      <c r="E70" s="39">
        <f t="shared" si="2"/>
        <v>1.6748461935847461E-2</v>
      </c>
      <c r="F70" s="58">
        <f t="shared" si="3"/>
        <v>1.6267060661322299E-2</v>
      </c>
    </row>
    <row r="71" spans="1:6" s="35" customFormat="1" hidden="1" outlineLevel="1" x14ac:dyDescent="0.25">
      <c r="A71" s="55"/>
      <c r="B71" s="35" t="s">
        <v>559</v>
      </c>
      <c r="C71" s="35">
        <f>SUMIFS('FY14 DataDump'!$E$2:$E$4999, 'FY14 DataDump'!$B$2:$B$4999, "ESPRESSO", 'FY14 DataDump'!$H$2:$H$4999, "September")</f>
        <v>2772</v>
      </c>
      <c r="D71" s="36">
        <f>SUMIFS('FY14 DataDump'!$F$2:$F$4999, 'FY14 DataDump'!$B$2:$B$4999, "ESPRESSO", 'FY14 DataDump'!$H$2:$H$4999, "September")</f>
        <v>6256.15</v>
      </c>
      <c r="E71" s="39">
        <f t="shared" si="2"/>
        <v>1.6272953552810783E-2</v>
      </c>
      <c r="F71" s="58">
        <f t="shared" si="3"/>
        <v>1.5807330044008559E-2</v>
      </c>
    </row>
    <row r="72" spans="1:6" s="35" customFormat="1" hidden="1" outlineLevel="1" x14ac:dyDescent="0.25">
      <c r="A72" s="55"/>
      <c r="B72" s="35" t="s">
        <v>560</v>
      </c>
      <c r="C72" s="35">
        <f>SUMIFS('FY14 DataDump'!$E$2:$E$4999, 'FY14 DataDump'!$B$2:$B$4999, "ESPRESSO", 'FY14 DataDump'!$H$2:$H$4999, "October")</f>
        <v>6457</v>
      </c>
      <c r="D72" s="36">
        <f>SUMIFS('FY14 DataDump'!$F$2:$F$4999, 'FY14 DataDump'!$B$2:$B$4999, "ESPRESSO", 'FY14 DataDump'!$H$2:$H$4999, "October")</f>
        <v>14382.200000000003</v>
      </c>
      <c r="E72" s="39">
        <f t="shared" si="2"/>
        <v>3.7905649744047337E-2</v>
      </c>
      <c r="F72" s="58">
        <f t="shared" si="3"/>
        <v>3.6339311263147454E-2</v>
      </c>
    </row>
    <row r="73" spans="1:6" s="35" customFormat="1" hidden="1" outlineLevel="1" x14ac:dyDescent="0.25">
      <c r="A73" s="55"/>
      <c r="B73" s="35" t="s">
        <v>561</v>
      </c>
      <c r="C73" s="35">
        <f>SUMIFS('FY14 DataDump'!$E$2:$E$4999, 'FY14 DataDump'!$B$2:$B$4999, "ESPRESSO", 'FY14 DataDump'!$H$2:$H$4999, "November")</f>
        <v>4593</v>
      </c>
      <c r="D73" s="36">
        <f>SUMIFS('FY14 DataDump'!$F$2:$F$4999, 'FY14 DataDump'!$B$2:$B$4999, "ESPRESSO", 'FY14 DataDump'!$H$2:$H$4999, "November")</f>
        <v>10137.950000000001</v>
      </c>
      <c r="E73" s="39">
        <f t="shared" si="2"/>
        <v>2.696308646033908E-2</v>
      </c>
      <c r="F73" s="58">
        <f t="shared" si="3"/>
        <v>2.561542188401119E-2</v>
      </c>
    </row>
    <row r="74" spans="1:6" s="35" customFormat="1" hidden="1" outlineLevel="1" x14ac:dyDescent="0.25">
      <c r="A74" s="55"/>
      <c r="B74" s="35" t="s">
        <v>562</v>
      </c>
      <c r="C74" s="35">
        <f>SUMIFS('FY14 DataDump'!$E$2:$E$4999, 'FY14 DataDump'!$B$2:$B$4999, "ESPRESSO", 'FY14 DataDump'!$H$2:$H$4999, "December")</f>
        <v>2947</v>
      </c>
      <c r="D74" s="36">
        <f>SUMIFS('FY14 DataDump'!$F$2:$F$4999, 'FY14 DataDump'!$B$2:$B$4999, "ESPRESSO", 'FY14 DataDump'!$H$2:$H$4999, "December")</f>
        <v>6744.7500000000018</v>
      </c>
      <c r="E74" s="39">
        <f t="shared" si="2"/>
        <v>1.7300286479124596E-2</v>
      </c>
      <c r="F74" s="58">
        <f t="shared" si="3"/>
        <v>1.7041869091106634E-2</v>
      </c>
    </row>
    <row r="75" spans="1:6" s="35" customFormat="1" hidden="1" outlineLevel="1" x14ac:dyDescent="0.25">
      <c r="A75" s="55"/>
      <c r="B75" s="35" t="s">
        <v>563</v>
      </c>
      <c r="C75" s="35">
        <f>SUMIFS('FY14 DataDump'!$E$2:$E$4999, 'FY14 DataDump'!$B$2:$B$4999, "ESPRESSO", 'FY14 DataDump'!$H$2:$H$4999, "January")</f>
        <v>4964</v>
      </c>
      <c r="D75" s="36">
        <f>SUMIFS('FY14 DataDump'!$F$2:$F$4999, 'FY14 DataDump'!$B$2:$B$4999, "ESPRESSO", 'FY14 DataDump'!$H$2:$H$4999, "January")</f>
        <v>11008.499999999998</v>
      </c>
      <c r="E75" s="39">
        <f t="shared" si="2"/>
        <v>2.9141032264124359E-2</v>
      </c>
      <c r="F75" s="58">
        <f t="shared" si="3"/>
        <v>2.7815028857918721E-2</v>
      </c>
    </row>
    <row r="76" spans="1:6" s="35" customFormat="1" hidden="1" outlineLevel="1" x14ac:dyDescent="0.25">
      <c r="A76" s="55"/>
      <c r="B76" s="35" t="s">
        <v>564</v>
      </c>
      <c r="C76" s="35">
        <f>SUMIFS('FY14 DataDump'!$E$2:$E$4999, 'FY14 DataDump'!$B$2:$B$4999, "ESPRESSO", 'FY14 DataDump'!$H$2:$H$4999, "February")</f>
        <v>4518</v>
      </c>
      <c r="D76" s="36">
        <f>SUMIFS('FY14 DataDump'!$F$2:$F$4999, 'FY14 DataDump'!$B$2:$B$4999, "ESPRESSO", 'FY14 DataDump'!$H$2:$H$4999, "February")</f>
        <v>10255.150000000001</v>
      </c>
      <c r="E76" s="39">
        <f t="shared" si="2"/>
        <v>2.6522800920490301E-2</v>
      </c>
      <c r="F76" s="58">
        <f t="shared" si="3"/>
        <v>2.5911549547375689E-2</v>
      </c>
    </row>
    <row r="77" spans="1:6" s="35" customFormat="1" hidden="1" outlineLevel="1" x14ac:dyDescent="0.25">
      <c r="A77" s="55"/>
      <c r="B77" s="35" t="s">
        <v>565</v>
      </c>
      <c r="C77" s="35">
        <f>SUMIFS('FY14 DataDump'!$E$2:$E$4999, 'FY14 DataDump'!$B$2:$B$4999, "ESPRESSO", 'FY14 DataDump'!$H$2:$H$4999, "March")</f>
        <v>3908</v>
      </c>
      <c r="D77" s="36">
        <f>SUMIFS('FY14 DataDump'!$F$2:$F$4999, 'FY14 DataDump'!$B$2:$B$4999, "ESPRESSO", 'FY14 DataDump'!$H$2:$H$4999, "March")</f>
        <v>8773.5499999999993</v>
      </c>
      <c r="E77" s="39">
        <f t="shared" si="2"/>
        <v>2.2941811863053586E-2</v>
      </c>
      <c r="F77" s="58">
        <f t="shared" si="3"/>
        <v>2.2168010758631312E-2</v>
      </c>
    </row>
    <row r="78" spans="1:6" s="35" customFormat="1" hidden="1" outlineLevel="1" x14ac:dyDescent="0.25">
      <c r="A78" s="55"/>
      <c r="B78" s="35" t="s">
        <v>566</v>
      </c>
      <c r="C78" s="35">
        <f>SUMIFS('FY14 DataDump'!$E$2:$E$4999, 'FY14 DataDump'!$B$2:$B$4999, "ESPRESSO", 'FY14 DataDump'!$H$2:$H$4999, "April")</f>
        <v>5239</v>
      </c>
      <c r="D78" s="36">
        <f>SUMIFS('FY14 DataDump'!$F$2:$F$4999, 'FY14 DataDump'!$B$2:$B$4999, "ESPRESSO", 'FY14 DataDump'!$H$2:$H$4999, "April")</f>
        <v>11778.650000000005</v>
      </c>
      <c r="E78" s="39">
        <f t="shared" si="2"/>
        <v>3.0755412576903209E-2</v>
      </c>
      <c r="F78" s="58">
        <f t="shared" si="3"/>
        <v>2.9760956502459423E-2</v>
      </c>
    </row>
    <row r="79" spans="1:6" s="35" customFormat="1" hidden="1" outlineLevel="1" x14ac:dyDescent="0.25">
      <c r="A79" s="55"/>
      <c r="B79" s="35" t="s">
        <v>567</v>
      </c>
      <c r="C79" s="35">
        <f>SUMIFS('FY14 DataDump'!$E$2:$E$4999, 'FY14 DataDump'!$B$2:$B$4999, "ESPRESSO", 'FY14 DataDump'!$H$2:$H$4999, "May")</f>
        <v>4706</v>
      </c>
      <c r="D79" s="36">
        <f>SUMIFS('FY14 DataDump'!$F$2:$F$4999, 'FY14 DataDump'!$B$2:$B$4999, "ESPRESSO", 'FY14 DataDump'!$H$2:$H$4999, "May")</f>
        <v>10170.299999999997</v>
      </c>
      <c r="E79" s="39">
        <f t="shared" si="2"/>
        <v>2.762645000704457E-2</v>
      </c>
      <c r="F79" s="58">
        <f t="shared" si="3"/>
        <v>2.5697160193822115E-2</v>
      </c>
    </row>
    <row r="80" spans="1:6" s="35" customFormat="1" hidden="1" outlineLevel="1" x14ac:dyDescent="0.25">
      <c r="A80" s="55"/>
      <c r="B80" s="35" t="s">
        <v>568</v>
      </c>
      <c r="C80" s="35">
        <f>SUMIFS('FY14 DataDump'!$E$2:$E$4999, 'FY14 DataDump'!$B$2:$B$4999, "ESPRESSO", 'FY14 DataDump'!$H$2:$H$4999, "June")</f>
        <v>3599</v>
      </c>
      <c r="D80" s="36">
        <f>SUMIFS('FY14 DataDump'!$F$2:$F$4999, 'FY14 DataDump'!$B$2:$B$4999, "ESPRESSO", 'FY14 DataDump'!$H$2:$H$4999, "June")</f>
        <v>7669.6500000000005</v>
      </c>
      <c r="E80" s="39">
        <f t="shared" si="2"/>
        <v>2.1127835438876627E-2</v>
      </c>
      <c r="F80" s="58">
        <f t="shared" si="3"/>
        <v>1.9378801478869636E-2</v>
      </c>
    </row>
    <row r="81" spans="1:6" collapsed="1" x14ac:dyDescent="0.25">
      <c r="A81" s="56" t="s">
        <v>217</v>
      </c>
      <c r="B81" s="37"/>
      <c r="C81" s="37">
        <f>SUM(C82:C93)</f>
        <v>745</v>
      </c>
      <c r="D81" s="38">
        <f>SUM(D82:D93)</f>
        <v>916.96999999999991</v>
      </c>
      <c r="E81" s="39">
        <f t="shared" si="2"/>
        <v>4.3735030291645145E-3</v>
      </c>
      <c r="F81" s="58">
        <f t="shared" si="3"/>
        <v>2.3168957634414982E-3</v>
      </c>
    </row>
    <row r="82" spans="1:6" s="35" customFormat="1" hidden="1" outlineLevel="1" x14ac:dyDescent="0.25">
      <c r="A82" s="55"/>
      <c r="B82" s="35" t="s">
        <v>557</v>
      </c>
      <c r="C82" s="35">
        <f>SUMIFS('FY14 DataDump'!$E$2:$E$4999, 'FY14 DataDump'!$B$2:$B$4999, "FRUITS/VEGGIES", 'FY14 DataDump'!$H$2:$H$4999, "July")</f>
        <v>69</v>
      </c>
      <c r="D82" s="36">
        <f>SUMIFS('FY14 DataDump'!$F$2:$F$4999, 'FY14 DataDump'!$B$2:$B$4999, "FRUITS/VEGGIES", 'FY14 DataDump'!$H$2:$H$4999, "July")</f>
        <v>69</v>
      </c>
      <c r="E82" s="39">
        <f t="shared" si="2"/>
        <v>4.0506269666087447E-4</v>
      </c>
      <c r="F82" s="58">
        <f t="shared" si="3"/>
        <v>1.7434137177602691E-4</v>
      </c>
    </row>
    <row r="83" spans="1:6" s="35" customFormat="1" hidden="1" outlineLevel="1" x14ac:dyDescent="0.25">
      <c r="A83" s="55"/>
      <c r="B83" s="35" t="s">
        <v>558</v>
      </c>
      <c r="C83" s="35">
        <f>SUMIFS('FY14 DataDump'!$E$2:$E$4999, 'FY14 DataDump'!$B$2:$B$4999, "FRUITS/VEGGIES", 'FY14 DataDump'!$H$2:$H$4999, "August")</f>
        <v>71</v>
      </c>
      <c r="D83" s="36">
        <f>SUMIFS('FY14 DataDump'!$F$2:$F$4999, 'FY14 DataDump'!$B$2:$B$4999, "FRUITS/VEGGIES", 'FY14 DataDump'!$H$2:$H$4999, "August")</f>
        <v>71</v>
      </c>
      <c r="E83" s="39">
        <f t="shared" si="2"/>
        <v>4.1680364439017516E-4</v>
      </c>
      <c r="F83" s="58">
        <f t="shared" si="3"/>
        <v>1.7939474487098421E-4</v>
      </c>
    </row>
    <row r="84" spans="1:6" s="35" customFormat="1" hidden="1" outlineLevel="1" x14ac:dyDescent="0.25">
      <c r="A84" s="55"/>
      <c r="B84" s="35" t="s">
        <v>559</v>
      </c>
      <c r="C84" s="35">
        <f>SUMIFS('FY14 DataDump'!$E$2:$E$4999, 'FY14 DataDump'!$B$2:$B$4999, "FRUITS/VEGGIES", 'FY14 DataDump'!$H$2:$H$4999, "September")</f>
        <v>55</v>
      </c>
      <c r="D84" s="36">
        <f>SUMIFS('FY14 DataDump'!$F$2:$F$4999, 'FY14 DataDump'!$B$2:$B$4999, "FRUITS/VEGGIES", 'FY14 DataDump'!$H$2:$H$4999, "September")</f>
        <v>67.47</v>
      </c>
      <c r="E84" s="39">
        <f t="shared" si="2"/>
        <v>3.2287606255576953E-4</v>
      </c>
      <c r="F84" s="58">
        <f t="shared" si="3"/>
        <v>1.7047554135838456E-4</v>
      </c>
    </row>
    <row r="85" spans="1:6" s="35" customFormat="1" hidden="1" outlineLevel="1" x14ac:dyDescent="0.25">
      <c r="A85" s="55"/>
      <c r="B85" s="35" t="s">
        <v>560</v>
      </c>
      <c r="C85" s="35">
        <f>SUMIFS('FY14 DataDump'!$E$2:$E$4999, 'FY14 DataDump'!$B$2:$B$4999, "FRUITS/VEGGIES", 'FY14 DataDump'!$H$2:$H$4999, "October")</f>
        <v>148</v>
      </c>
      <c r="D85" s="36">
        <f>SUMIFS('FY14 DataDump'!$F$2:$F$4999, 'FY14 DataDump'!$B$2:$B$4999, "FRUITS/VEGGIES", 'FY14 DataDump'!$H$2:$H$4999, "October")</f>
        <v>190.92000000000002</v>
      </c>
      <c r="E85" s="39">
        <f t="shared" si="2"/>
        <v>8.6883013196825253E-4</v>
      </c>
      <c r="F85" s="58">
        <f t="shared" si="3"/>
        <v>4.8239499564462401E-4</v>
      </c>
    </row>
    <row r="86" spans="1:6" s="35" customFormat="1" hidden="1" outlineLevel="1" x14ac:dyDescent="0.25">
      <c r="A86" s="55"/>
      <c r="B86" s="35" t="s">
        <v>561</v>
      </c>
      <c r="C86" s="35">
        <f>SUMIFS('FY14 DataDump'!$E$2:$E$4999, 'FY14 DataDump'!$B$2:$B$4999, "FRUITS/VEGGIES", 'FY14 DataDump'!$H$2:$H$4999, "November")</f>
        <v>61</v>
      </c>
      <c r="D86" s="36">
        <f>SUMIFS('FY14 DataDump'!$F$2:$F$4999, 'FY14 DataDump'!$B$2:$B$4999, "FRUITS/VEGGIES", 'FY14 DataDump'!$H$2:$H$4999, "November")</f>
        <v>78.69</v>
      </c>
      <c r="E86" s="39">
        <f t="shared" si="2"/>
        <v>3.5809890574367163E-4</v>
      </c>
      <c r="F86" s="58">
        <f t="shared" si="3"/>
        <v>1.9882496442109502E-4</v>
      </c>
    </row>
    <row r="87" spans="1:6" s="35" customFormat="1" hidden="1" outlineLevel="1" x14ac:dyDescent="0.25">
      <c r="A87" s="55"/>
      <c r="B87" s="35" t="s">
        <v>562</v>
      </c>
      <c r="C87" s="35">
        <f>SUMIFS('FY14 DataDump'!$E$2:$E$4999, 'FY14 DataDump'!$B$2:$B$4999, "FRUITS/VEGGIES", 'FY14 DataDump'!$H$2:$H$4999, "December")</f>
        <v>31</v>
      </c>
      <c r="D87" s="36">
        <f>SUMIFS('FY14 DataDump'!$F$2:$F$4999, 'FY14 DataDump'!$B$2:$B$4999, "FRUITS/VEGGIES", 'FY14 DataDump'!$H$2:$H$4999, "December")</f>
        <v>39.99</v>
      </c>
      <c r="E87" s="39">
        <f t="shared" si="2"/>
        <v>1.81984689804161E-4</v>
      </c>
      <c r="F87" s="58">
        <f t="shared" si="3"/>
        <v>1.0104219503367125E-4</v>
      </c>
    </row>
    <row r="88" spans="1:6" s="35" customFormat="1" hidden="1" outlineLevel="1" x14ac:dyDescent="0.25">
      <c r="A88" s="55"/>
      <c r="B88" s="35" t="s">
        <v>563</v>
      </c>
      <c r="C88" s="35">
        <f>SUMIFS('FY14 DataDump'!$E$2:$E$4999, 'FY14 DataDump'!$B$2:$B$4999, "FRUITS/VEGGIES", 'FY14 DataDump'!$H$2:$H$4999, "January")</f>
        <v>69</v>
      </c>
      <c r="D88" s="36">
        <f>SUMIFS('FY14 DataDump'!$F$2:$F$4999, 'FY14 DataDump'!$B$2:$B$4999, "FRUITS/VEGGIES", 'FY14 DataDump'!$H$2:$H$4999, "January")</f>
        <v>89.01</v>
      </c>
      <c r="E88" s="39">
        <f t="shared" si="2"/>
        <v>4.0506269666087447E-4</v>
      </c>
      <c r="F88" s="58">
        <f t="shared" si="3"/>
        <v>2.2490036959107472E-4</v>
      </c>
    </row>
    <row r="89" spans="1:6" s="35" customFormat="1" hidden="1" outlineLevel="1" x14ac:dyDescent="0.25">
      <c r="A89" s="55"/>
      <c r="B89" s="35" t="s">
        <v>564</v>
      </c>
      <c r="C89" s="35">
        <f>SUMIFS('FY14 DataDump'!$E$2:$E$4999, 'FY14 DataDump'!$B$2:$B$4999, "FRUITS/VEGGIES", 'FY14 DataDump'!$H$2:$H$4999, "February")</f>
        <v>40</v>
      </c>
      <c r="D89" s="36">
        <f>SUMIFS('FY14 DataDump'!$F$2:$F$4999, 'FY14 DataDump'!$B$2:$B$4999, "FRUITS/VEGGIES", 'FY14 DataDump'!$H$2:$H$4999, "February")</f>
        <v>51.6</v>
      </c>
      <c r="E89" s="39">
        <f t="shared" si="2"/>
        <v>2.3481895458601418E-4</v>
      </c>
      <c r="F89" s="58">
        <f t="shared" si="3"/>
        <v>1.3037702584989838E-4</v>
      </c>
    </row>
    <row r="90" spans="1:6" s="35" customFormat="1" hidden="1" outlineLevel="1" x14ac:dyDescent="0.25">
      <c r="A90" s="55"/>
      <c r="B90" s="35" t="s">
        <v>565</v>
      </c>
      <c r="C90" s="35">
        <f>SUMIFS('FY14 DataDump'!$E$2:$E$4999, 'FY14 DataDump'!$B$2:$B$4999, "FRUITS/VEGGIES", 'FY14 DataDump'!$H$2:$H$4999, "March")</f>
        <v>42</v>
      </c>
      <c r="D90" s="36">
        <f>SUMIFS('FY14 DataDump'!$F$2:$F$4999, 'FY14 DataDump'!$B$2:$B$4999, "FRUITS/VEGGIES", 'FY14 DataDump'!$H$2:$H$4999, "March")</f>
        <v>54.18</v>
      </c>
      <c r="E90" s="39">
        <f t="shared" si="2"/>
        <v>2.465599023153149E-4</v>
      </c>
      <c r="F90" s="58">
        <f t="shared" si="3"/>
        <v>1.368958771423933E-4</v>
      </c>
    </row>
    <row r="91" spans="1:6" s="35" customFormat="1" hidden="1" outlineLevel="1" x14ac:dyDescent="0.25">
      <c r="A91" s="55"/>
      <c r="B91" s="35" t="s">
        <v>566</v>
      </c>
      <c r="C91" s="35">
        <f>SUMIFS('FY14 DataDump'!$E$2:$E$4999, 'FY14 DataDump'!$B$2:$B$4999, "FRUITS/VEGGIES", 'FY14 DataDump'!$H$2:$H$4999, "April")</f>
        <v>53</v>
      </c>
      <c r="D91" s="36">
        <f>SUMIFS('FY14 DataDump'!$F$2:$F$4999, 'FY14 DataDump'!$B$2:$B$4999, "FRUITS/VEGGIES", 'FY14 DataDump'!$H$2:$H$4999, "April")</f>
        <v>68.37</v>
      </c>
      <c r="E91" s="39">
        <f t="shared" si="2"/>
        <v>3.1113511482646879E-4</v>
      </c>
      <c r="F91" s="58">
        <f t="shared" si="3"/>
        <v>1.7274955925111537E-4</v>
      </c>
    </row>
    <row r="92" spans="1:6" s="35" customFormat="1" hidden="1" outlineLevel="1" x14ac:dyDescent="0.25">
      <c r="A92" s="55"/>
      <c r="B92" s="35" t="s">
        <v>567</v>
      </c>
      <c r="C92" s="35">
        <f>SUMIFS('FY14 DataDump'!$E$2:$E$4999, 'FY14 DataDump'!$B$2:$B$4999, "FRUITS/VEGGIES", 'FY14 DataDump'!$H$2:$H$4999, "May")</f>
        <v>73</v>
      </c>
      <c r="D92" s="36">
        <f>SUMIFS('FY14 DataDump'!$F$2:$F$4999, 'FY14 DataDump'!$B$2:$B$4999, "FRUITS/VEGGIES", 'FY14 DataDump'!$H$2:$H$4999, "May")</f>
        <v>94.17</v>
      </c>
      <c r="E92" s="39">
        <f t="shared" si="2"/>
        <v>4.285445921194759E-4</v>
      </c>
      <c r="F92" s="58">
        <f t="shared" si="3"/>
        <v>2.3793807217606453E-4</v>
      </c>
    </row>
    <row r="93" spans="1:6" s="35" customFormat="1" hidden="1" outlineLevel="1" x14ac:dyDescent="0.25">
      <c r="A93" s="55"/>
      <c r="B93" s="35" t="s">
        <v>568</v>
      </c>
      <c r="C93" s="35">
        <f>SUMIFS('FY14 DataDump'!$E$2:$E$4999, 'FY14 DataDump'!$B$2:$B$4999, "FRUITS/VEGGIES", 'FY14 DataDump'!$H$2:$H$4999, "June")</f>
        <v>33</v>
      </c>
      <c r="D93" s="36">
        <f>SUMIFS('FY14 DataDump'!$F$2:$F$4999, 'FY14 DataDump'!$B$2:$B$4999, "FRUITS/VEGGIES", 'FY14 DataDump'!$H$2:$H$4999, "June")</f>
        <v>42.57</v>
      </c>
      <c r="E93" s="39">
        <f t="shared" si="2"/>
        <v>1.9372563753346171E-4</v>
      </c>
      <c r="F93" s="58">
        <f t="shared" si="3"/>
        <v>1.0756104632616617E-4</v>
      </c>
    </row>
    <row r="94" spans="1:6" collapsed="1" x14ac:dyDescent="0.25">
      <c r="A94" s="56" t="s">
        <v>660</v>
      </c>
      <c r="B94" s="37"/>
      <c r="C94" s="37">
        <f>SUM(C95:C106)</f>
        <v>9075</v>
      </c>
      <c r="D94" s="38">
        <f>SUM(D95:D106)</f>
        <v>56374.289999999994</v>
      </c>
      <c r="E94" s="39">
        <f t="shared" si="2"/>
        <v>5.3274550321701968E-2</v>
      </c>
      <c r="F94" s="58">
        <f t="shared" si="3"/>
        <v>0.1424401601666602</v>
      </c>
    </row>
    <row r="95" spans="1:6" s="35" customFormat="1" hidden="1" outlineLevel="1" x14ac:dyDescent="0.25">
      <c r="A95" s="55"/>
      <c r="B95" s="35" t="s">
        <v>557</v>
      </c>
      <c r="C95" s="35">
        <f>SUMIFS('FY14 DataDump'!$E$2:$E$4999, 'FY14 DataDump'!$B$2:$B$4999, "HOT MEALS", 'FY14 DataDump'!$H$2:$H$4999, "July")</f>
        <v>270</v>
      </c>
      <c r="D95" s="36">
        <f>SUMIFS('FY14 DataDump'!$F$2:$F$4999, 'FY14 DataDump'!$B$2:$B$4999, "HOT MEALS", 'FY14 DataDump'!$H$2:$H$4999, "July")</f>
        <v>763.6</v>
      </c>
      <c r="E95" s="39">
        <f t="shared" si="2"/>
        <v>1.5850279434555957E-3</v>
      </c>
      <c r="F95" s="58">
        <f t="shared" si="3"/>
        <v>1.9293778476546977E-3</v>
      </c>
    </row>
    <row r="96" spans="1:6" s="35" customFormat="1" hidden="1" outlineLevel="1" x14ac:dyDescent="0.25">
      <c r="A96" s="55"/>
      <c r="B96" s="35" t="s">
        <v>558</v>
      </c>
      <c r="C96" s="35">
        <f>SUMIFS('FY14 DataDump'!$E$2:$E$4999, 'FY14 DataDump'!$B$2:$B$4999, "HOT MEALS", 'FY14 DataDump'!$H$2:$H$4999, "August")</f>
        <v>281</v>
      </c>
      <c r="D96" s="36">
        <f>SUMIFS('FY14 DataDump'!$F$2:$F$4999, 'FY14 DataDump'!$B$2:$B$4999, "HOT MEALS", 'FY14 DataDump'!$H$2:$H$4999, "August")</f>
        <v>793</v>
      </c>
      <c r="E96" s="39">
        <f t="shared" si="2"/>
        <v>1.6496031559667496E-3</v>
      </c>
      <c r="F96" s="58">
        <f t="shared" si="3"/>
        <v>2.0036624321505699E-3</v>
      </c>
    </row>
    <row r="97" spans="1:6" s="35" customFormat="1" hidden="1" outlineLevel="1" x14ac:dyDescent="0.25">
      <c r="A97" s="55"/>
      <c r="B97" s="35" t="s">
        <v>559</v>
      </c>
      <c r="C97" s="35">
        <f>SUMIFS('FY14 DataDump'!$E$2:$E$4999, 'FY14 DataDump'!$B$2:$B$4999, "HOT MEALS", 'FY14 DataDump'!$H$2:$H$4999, "September")</f>
        <v>334</v>
      </c>
      <c r="D97" s="36">
        <f>SUMIFS('FY14 DataDump'!$F$2:$F$4999, 'FY14 DataDump'!$B$2:$B$4999, "HOT MEALS", 'FY14 DataDump'!$H$2:$H$4999, "September")</f>
        <v>1887.29</v>
      </c>
      <c r="E97" s="39">
        <f t="shared" si="2"/>
        <v>1.9607382707932186E-3</v>
      </c>
      <c r="F97" s="58">
        <f t="shared" si="3"/>
        <v>4.768590254190983E-3</v>
      </c>
    </row>
    <row r="98" spans="1:6" s="35" customFormat="1" hidden="1" outlineLevel="1" x14ac:dyDescent="0.25">
      <c r="A98" s="55"/>
      <c r="B98" s="35" t="s">
        <v>560</v>
      </c>
      <c r="C98" s="35">
        <f>SUMIFS('FY14 DataDump'!$E$2:$E$4999, 'FY14 DataDump'!$B$2:$B$4999, "HOT MEALS", 'FY14 DataDump'!$H$2:$H$4999, "October")</f>
        <v>1271</v>
      </c>
      <c r="D98" s="36">
        <f>SUMIFS('FY14 DataDump'!$F$2:$F$4999, 'FY14 DataDump'!$B$2:$B$4999, "HOT MEALS", 'FY14 DataDump'!$H$2:$H$4999, "October")</f>
        <v>8716.08</v>
      </c>
      <c r="E98" s="39">
        <f t="shared" si="2"/>
        <v>7.4613722819706005E-3</v>
      </c>
      <c r="F98" s="58">
        <f t="shared" si="3"/>
        <v>2.2022802082747716E-2</v>
      </c>
    </row>
    <row r="99" spans="1:6" s="35" customFormat="1" hidden="1" outlineLevel="1" x14ac:dyDescent="0.25">
      <c r="A99" s="55"/>
      <c r="B99" s="35" t="s">
        <v>561</v>
      </c>
      <c r="C99" s="35">
        <f>SUMIFS('FY14 DataDump'!$E$2:$E$4999, 'FY14 DataDump'!$B$2:$B$4999, "HOT MEALS", 'FY14 DataDump'!$H$2:$H$4999, "November")</f>
        <v>825</v>
      </c>
      <c r="D99" s="36">
        <f>SUMIFS('FY14 DataDump'!$F$2:$F$4999, 'FY14 DataDump'!$B$2:$B$4999, "HOT MEALS", 'FY14 DataDump'!$H$2:$H$4999, "November")</f>
        <v>5622.49</v>
      </c>
      <c r="E99" s="39">
        <f t="shared" si="2"/>
        <v>4.8431409383365423E-3</v>
      </c>
      <c r="F99" s="58">
        <f t="shared" si="3"/>
        <v>1.4206269846333238E-2</v>
      </c>
    </row>
    <row r="100" spans="1:6" s="35" customFormat="1" hidden="1" outlineLevel="1" x14ac:dyDescent="0.25">
      <c r="A100" s="55"/>
      <c r="B100" s="35" t="s">
        <v>562</v>
      </c>
      <c r="C100" s="35">
        <f>SUMIFS('FY14 DataDump'!$E$2:$E$4999, 'FY14 DataDump'!$B$2:$B$4999, "HOT MEALS", 'FY14 DataDump'!$H$2:$H$4999, "December")</f>
        <v>599</v>
      </c>
      <c r="D100" s="36">
        <f>SUMIFS('FY14 DataDump'!$F$2:$F$4999, 'FY14 DataDump'!$B$2:$B$4999, "HOT MEALS", 'FY14 DataDump'!$H$2:$H$4999, "December")</f>
        <v>3898.99</v>
      </c>
      <c r="E100" s="39">
        <f t="shared" si="2"/>
        <v>3.5164138449255626E-3</v>
      </c>
      <c r="F100" s="58">
        <f t="shared" si="3"/>
        <v>9.8515255817537839E-3</v>
      </c>
    </row>
    <row r="101" spans="1:6" s="35" customFormat="1" hidden="1" outlineLevel="1" x14ac:dyDescent="0.25">
      <c r="A101" s="55"/>
      <c r="B101" s="35" t="s">
        <v>563</v>
      </c>
      <c r="C101" s="35">
        <f>SUMIFS('FY14 DataDump'!$E$2:$E$4999, 'FY14 DataDump'!$B$2:$B$4999, "HOT MEALS", 'FY14 DataDump'!$H$2:$H$4999, "January")</f>
        <v>860</v>
      </c>
      <c r="D101" s="36">
        <f>SUMIFS('FY14 DataDump'!$F$2:$F$4999, 'FY14 DataDump'!$B$2:$B$4999, "HOT MEALS", 'FY14 DataDump'!$H$2:$H$4999, "January")</f>
        <v>5909.78</v>
      </c>
      <c r="E101" s="39">
        <f t="shared" si="2"/>
        <v>5.0486075235993046E-3</v>
      </c>
      <c r="F101" s="58">
        <f t="shared" si="3"/>
        <v>1.493216162455838E-2</v>
      </c>
    </row>
    <row r="102" spans="1:6" s="35" customFormat="1" hidden="1" outlineLevel="1" x14ac:dyDescent="0.25">
      <c r="A102" s="55"/>
      <c r="B102" s="35" t="s">
        <v>564</v>
      </c>
      <c r="C102" s="35">
        <f>SUMIFS('FY14 DataDump'!$E$2:$E$4999, 'FY14 DataDump'!$B$2:$B$4999, "HOT MEALS", 'FY14 DataDump'!$H$2:$H$4999, "February")</f>
        <v>933</v>
      </c>
      <c r="D102" s="36">
        <f>SUMIFS('FY14 DataDump'!$F$2:$F$4999, 'FY14 DataDump'!$B$2:$B$4999, "HOT MEALS", 'FY14 DataDump'!$H$2:$H$4999, "February")</f>
        <v>6426.92</v>
      </c>
      <c r="E102" s="39">
        <f t="shared" si="2"/>
        <v>5.4771521157187808E-3</v>
      </c>
      <c r="F102" s="58">
        <f t="shared" si="3"/>
        <v>1.6238812305721492E-2</v>
      </c>
    </row>
    <row r="103" spans="1:6" s="35" customFormat="1" hidden="1" outlineLevel="1" x14ac:dyDescent="0.25">
      <c r="A103" s="55"/>
      <c r="B103" s="35" t="s">
        <v>565</v>
      </c>
      <c r="C103" s="35">
        <f>SUMIFS('FY14 DataDump'!$E$2:$E$4999, 'FY14 DataDump'!$B$2:$B$4999, "HOT MEALS", 'FY14 DataDump'!$H$2:$H$4999, "March")</f>
        <v>696</v>
      </c>
      <c r="D103" s="36">
        <f>SUMIFS('FY14 DataDump'!$F$2:$F$4999, 'FY14 DataDump'!$B$2:$B$4999, "HOT MEALS", 'FY14 DataDump'!$H$2:$H$4999, "March")</f>
        <v>4772.8200000000006</v>
      </c>
      <c r="E103" s="39">
        <f t="shared" si="2"/>
        <v>4.0858498097966472E-3</v>
      </c>
      <c r="F103" s="58">
        <f t="shared" si="3"/>
        <v>1.2059420087537055E-2</v>
      </c>
    </row>
    <row r="104" spans="1:6" s="35" customFormat="1" hidden="1" outlineLevel="1" x14ac:dyDescent="0.25">
      <c r="A104" s="55"/>
      <c r="B104" s="35" t="s">
        <v>566</v>
      </c>
      <c r="C104" s="35">
        <f>SUMIFS('FY14 DataDump'!$E$2:$E$4999, 'FY14 DataDump'!$B$2:$B$4999, "HOT MEALS", 'FY14 DataDump'!$H$2:$H$4999, "April")</f>
        <v>1180</v>
      </c>
      <c r="D104" s="36">
        <f>SUMIFS('FY14 DataDump'!$F$2:$F$4999, 'FY14 DataDump'!$B$2:$B$4999, "HOT MEALS", 'FY14 DataDump'!$H$2:$H$4999, "April")</f>
        <v>7284.93</v>
      </c>
      <c r="E104" s="39">
        <f t="shared" si="2"/>
        <v>6.9271591602874183E-3</v>
      </c>
      <c r="F104" s="58">
        <f t="shared" si="3"/>
        <v>1.8406734630323648E-2</v>
      </c>
    </row>
    <row r="105" spans="1:6" s="35" customFormat="1" hidden="1" outlineLevel="1" x14ac:dyDescent="0.25">
      <c r="A105" s="55"/>
      <c r="B105" s="35" t="s">
        <v>567</v>
      </c>
      <c r="C105" s="35">
        <f>SUMIFS('FY14 DataDump'!$E$2:$E$4999, 'FY14 DataDump'!$B$2:$B$4999, "HOT MEALS", 'FY14 DataDump'!$H$2:$H$4999, "May")</f>
        <v>1050</v>
      </c>
      <c r="D105" s="36">
        <f>SUMIFS('FY14 DataDump'!$F$2:$F$4999, 'FY14 DataDump'!$B$2:$B$4999, "HOT MEALS", 'FY14 DataDump'!$H$2:$H$4999, "May")</f>
        <v>6093.62</v>
      </c>
      <c r="E105" s="39">
        <f t="shared" si="2"/>
        <v>6.1639975578828719E-3</v>
      </c>
      <c r="F105" s="58">
        <f t="shared" si="3"/>
        <v>1.5396667679446856E-2</v>
      </c>
    </row>
    <row r="106" spans="1:6" s="35" customFormat="1" hidden="1" outlineLevel="1" x14ac:dyDescent="0.25">
      <c r="A106" s="55"/>
      <c r="B106" s="35" t="s">
        <v>568</v>
      </c>
      <c r="C106" s="35">
        <f>SUMIFS('FY14 DataDump'!$E$2:$E$4999, 'FY14 DataDump'!$B$2:$B$4999, "HOT MEALS", 'FY14 DataDump'!$H$2:$H$4999, "June")</f>
        <v>776</v>
      </c>
      <c r="D106" s="36">
        <f>SUMIFS('FY14 DataDump'!$F$2:$F$4999, 'FY14 DataDump'!$B$2:$B$4999, "HOT MEALS", 'FY14 DataDump'!$H$2:$H$4999, "June")</f>
        <v>4204.7700000000004</v>
      </c>
      <c r="E106" s="39">
        <f t="shared" si="2"/>
        <v>4.555487718968675E-3</v>
      </c>
      <c r="F106" s="58">
        <f t="shared" si="3"/>
        <v>1.0624135794241808E-2</v>
      </c>
    </row>
    <row r="107" spans="1:6" collapsed="1" x14ac:dyDescent="0.25">
      <c r="A107" s="56" t="s">
        <v>650</v>
      </c>
      <c r="B107" s="37"/>
      <c r="C107" s="37">
        <f>SUM(C108:C119)</f>
        <v>7067</v>
      </c>
      <c r="D107" s="38">
        <f>SUM(D108:D119)</f>
        <v>43408.250000000007</v>
      </c>
      <c r="E107" s="39">
        <f t="shared" si="2"/>
        <v>4.1486638801484059E-2</v>
      </c>
      <c r="F107" s="58">
        <f t="shared" si="3"/>
        <v>0.10967904132459015</v>
      </c>
    </row>
    <row r="108" spans="1:6" s="35" customFormat="1" hidden="1" outlineLevel="1" x14ac:dyDescent="0.25">
      <c r="A108" s="55"/>
      <c r="B108" s="35" t="s">
        <v>557</v>
      </c>
      <c r="C108" s="35">
        <f>SUMIFS('FY14 DataDump'!$E$2:$E$4999, 'FY14 DataDump'!$B$2:$B$4999, "SPECIAL SANDWICH", 'FY14 DataDump'!$H$2:$H$4999, "July")</f>
        <v>269</v>
      </c>
      <c r="D108" s="36">
        <f>SUMIFS('FY14 DataDump'!$F$2:$F$4999, 'FY14 DataDump'!$B$2:$B$4999, "SPECIAL SANDWICH", 'FY14 DataDump'!$H$2:$H$4999, "July")</f>
        <v>1618.55</v>
      </c>
      <c r="E108" s="39">
        <f t="shared" si="2"/>
        <v>1.5791574695909454E-3</v>
      </c>
      <c r="F108" s="58">
        <f t="shared" si="3"/>
        <v>4.08956851142157E-3</v>
      </c>
    </row>
    <row r="109" spans="1:6" s="35" customFormat="1" hidden="1" outlineLevel="1" x14ac:dyDescent="0.25">
      <c r="A109" s="55"/>
      <c r="B109" s="35" t="s">
        <v>558</v>
      </c>
      <c r="C109" s="35">
        <f>SUMIFS('FY14 DataDump'!$E$2:$E$4999, 'FY14 DataDump'!$B$2:$B$4999, "SPECIAL SANDWICH", 'FY14 DataDump'!$H$2:$H$4999, "August")</f>
        <v>468</v>
      </c>
      <c r="D109" s="36">
        <f>SUMIFS('FY14 DataDump'!$F$2:$F$4999, 'FY14 DataDump'!$B$2:$B$4999, "SPECIAL SANDWICH", 'FY14 DataDump'!$H$2:$H$4999, "August")</f>
        <v>2834.75</v>
      </c>
      <c r="E109" s="39">
        <f t="shared" si="2"/>
        <v>2.7473817686563661E-3</v>
      </c>
      <c r="F109" s="58">
        <f t="shared" si="3"/>
        <v>7.1625246904651052E-3</v>
      </c>
    </row>
    <row r="110" spans="1:6" s="35" customFormat="1" hidden="1" outlineLevel="1" x14ac:dyDescent="0.25">
      <c r="A110" s="55"/>
      <c r="B110" s="35" t="s">
        <v>559</v>
      </c>
      <c r="C110" s="35">
        <f>SUMIFS('FY14 DataDump'!$E$2:$E$4999, 'FY14 DataDump'!$B$2:$B$4999, "SPECIAL SANDWICH", 'FY14 DataDump'!$H$2:$H$4999, "September")</f>
        <v>174</v>
      </c>
      <c r="D110" s="36">
        <f>SUMIFS('FY14 DataDump'!$F$2:$F$4999, 'FY14 DataDump'!$B$2:$B$4999, "SPECIAL SANDWICH", 'FY14 DataDump'!$H$2:$H$4999, "September")</f>
        <v>1048.2</v>
      </c>
      <c r="E110" s="39">
        <f t="shared" si="2"/>
        <v>1.0214624524491618E-3</v>
      </c>
      <c r="F110" s="58">
        <f t="shared" si="3"/>
        <v>2.6484728390671216E-3</v>
      </c>
    </row>
    <row r="111" spans="1:6" s="35" customFormat="1" hidden="1" outlineLevel="1" x14ac:dyDescent="0.25">
      <c r="A111" s="55"/>
      <c r="B111" s="35" t="s">
        <v>560</v>
      </c>
      <c r="C111" s="35">
        <f>SUMIFS('FY14 DataDump'!$E$2:$E$4999, 'FY14 DataDump'!$B$2:$B$4999, "SPECIAL SANDWICH", 'FY14 DataDump'!$H$2:$H$4999, "October")</f>
        <v>567</v>
      </c>
      <c r="D111" s="36">
        <f>SUMIFS('FY14 DataDump'!$F$2:$F$4999, 'FY14 DataDump'!$B$2:$B$4999, "SPECIAL SANDWICH", 'FY14 DataDump'!$H$2:$H$4999, "October")</f>
        <v>3569.2</v>
      </c>
      <c r="E111" s="39">
        <f t="shared" si="2"/>
        <v>3.3285586812567512E-3</v>
      </c>
      <c r="F111" s="58">
        <f t="shared" si="3"/>
        <v>9.0182496252608005E-3</v>
      </c>
    </row>
    <row r="112" spans="1:6" s="35" customFormat="1" hidden="1" outlineLevel="1" x14ac:dyDescent="0.25">
      <c r="A112" s="55"/>
      <c r="B112" s="35" t="s">
        <v>561</v>
      </c>
      <c r="C112" s="35">
        <f>SUMIFS('FY14 DataDump'!$E$2:$E$4999, 'FY14 DataDump'!$B$2:$B$4999, "SPECIAL SANDWICH", 'FY14 DataDump'!$H$2:$H$4999, "November")</f>
        <v>513</v>
      </c>
      <c r="D112" s="36">
        <f>SUMIFS('FY14 DataDump'!$F$2:$F$4999, 'FY14 DataDump'!$B$2:$B$4999, "SPECIAL SANDWICH", 'FY14 DataDump'!$H$2:$H$4999, "November")</f>
        <v>3255.7</v>
      </c>
      <c r="E112" s="39">
        <f t="shared" si="2"/>
        <v>3.011553092565632E-3</v>
      </c>
      <c r="F112" s="58">
        <f t="shared" si="3"/>
        <v>8.2261333926262423E-3</v>
      </c>
    </row>
    <row r="113" spans="1:6" s="35" customFormat="1" hidden="1" outlineLevel="1" x14ac:dyDescent="0.25">
      <c r="A113" s="55"/>
      <c r="B113" s="35" t="s">
        <v>562</v>
      </c>
      <c r="C113" s="35">
        <f>SUMIFS('FY14 DataDump'!$E$2:$E$4999, 'FY14 DataDump'!$B$2:$B$4999, "SPECIAL SANDWICH", 'FY14 DataDump'!$H$2:$H$4999, "December")</f>
        <v>345</v>
      </c>
      <c r="D113" s="36">
        <f>SUMIFS('FY14 DataDump'!$F$2:$F$4999, 'FY14 DataDump'!$B$2:$B$4999, "SPECIAL SANDWICH", 'FY14 DataDump'!$H$2:$H$4999, "December")</f>
        <v>2146.1999999999998</v>
      </c>
      <c r="E113" s="39">
        <f t="shared" si="2"/>
        <v>2.0253134833043722E-3</v>
      </c>
      <c r="F113" s="58">
        <f t="shared" si="3"/>
        <v>5.4227746681986795E-3</v>
      </c>
    </row>
    <row r="114" spans="1:6" s="35" customFormat="1" hidden="1" outlineLevel="1" x14ac:dyDescent="0.25">
      <c r="A114" s="55"/>
      <c r="B114" s="35" t="s">
        <v>563</v>
      </c>
      <c r="C114" s="35">
        <f>SUMIFS('FY14 DataDump'!$E$2:$E$4999, 'FY14 DataDump'!$B$2:$B$4999, "SPECIAL SANDWICH", 'FY14 DataDump'!$H$2:$H$4999, "January")</f>
        <v>637</v>
      </c>
      <c r="D114" s="36">
        <f>SUMIFS('FY14 DataDump'!$F$2:$F$4999, 'FY14 DataDump'!$B$2:$B$4999, "SPECIAL SANDWICH", 'FY14 DataDump'!$H$2:$H$4999, "January")</f>
        <v>3961.65</v>
      </c>
      <c r="E114" s="39">
        <f t="shared" si="2"/>
        <v>3.739491851782276E-3</v>
      </c>
      <c r="F114" s="58">
        <f t="shared" si="3"/>
        <v>1.0009847760818797E-2</v>
      </c>
    </row>
    <row r="115" spans="1:6" s="35" customFormat="1" hidden="1" outlineLevel="1" x14ac:dyDescent="0.25">
      <c r="A115" s="55"/>
      <c r="B115" s="35" t="s">
        <v>564</v>
      </c>
      <c r="C115" s="35">
        <f>SUMIFS('FY14 DataDump'!$E$2:$E$4999, 'FY14 DataDump'!$B$2:$B$4999, "SPECIAL SANDWICH", 'FY14 DataDump'!$H$2:$H$4999, "February")</f>
        <v>666</v>
      </c>
      <c r="D115" s="36">
        <f>SUMIFS('FY14 DataDump'!$F$2:$F$4999, 'FY14 DataDump'!$B$2:$B$4999, "SPECIAL SANDWICH", 'FY14 DataDump'!$H$2:$H$4999, "February")</f>
        <v>4141.5</v>
      </c>
      <c r="E115" s="39">
        <f t="shared" si="2"/>
        <v>3.9097355938571363E-3</v>
      </c>
      <c r="F115" s="58">
        <f t="shared" si="3"/>
        <v>1.0464272336382831E-2</v>
      </c>
    </row>
    <row r="116" spans="1:6" s="35" customFormat="1" hidden="1" outlineLevel="1" x14ac:dyDescent="0.25">
      <c r="A116" s="55"/>
      <c r="B116" s="35" t="s">
        <v>565</v>
      </c>
      <c r="C116" s="35">
        <f>SUMIFS('FY14 DataDump'!$E$2:$E$4999, 'FY14 DataDump'!$B$2:$B$4999, "SPECIAL SANDWICH", 'FY14 DataDump'!$H$2:$H$4999, "March")</f>
        <v>622</v>
      </c>
      <c r="D116" s="36">
        <f>SUMIFS('FY14 DataDump'!$F$2:$F$4999, 'FY14 DataDump'!$B$2:$B$4999, "SPECIAL SANDWICH", 'FY14 DataDump'!$H$2:$H$4999, "March")</f>
        <v>3845.35</v>
      </c>
      <c r="E116" s="39">
        <f t="shared" si="2"/>
        <v>3.6514347438125205E-3</v>
      </c>
      <c r="F116" s="58">
        <f t="shared" si="3"/>
        <v>9.7159941153470292E-3</v>
      </c>
    </row>
    <row r="117" spans="1:6" s="35" customFormat="1" hidden="1" outlineLevel="1" x14ac:dyDescent="0.25">
      <c r="A117" s="55"/>
      <c r="B117" s="35" t="s">
        <v>566</v>
      </c>
      <c r="C117" s="35">
        <f>SUMIFS('FY14 DataDump'!$E$2:$E$4999, 'FY14 DataDump'!$B$2:$B$4999, "SPECIAL SANDWICH", 'FY14 DataDump'!$H$2:$H$4999, "April")</f>
        <v>1046</v>
      </c>
      <c r="D117" s="36">
        <f>SUMIFS('FY14 DataDump'!$F$2:$F$4999, 'FY14 DataDump'!$B$2:$B$4999, "SPECIAL SANDWICH", 'FY14 DataDump'!$H$2:$H$4999, "April")</f>
        <v>6401.0999999999995</v>
      </c>
      <c r="E117" s="39">
        <f t="shared" si="2"/>
        <v>6.1405156624242709E-3</v>
      </c>
      <c r="F117" s="58">
        <f t="shared" si="3"/>
        <v>1.6173573259065589E-2</v>
      </c>
    </row>
    <row r="118" spans="1:6" s="35" customFormat="1" hidden="1" outlineLevel="1" x14ac:dyDescent="0.25">
      <c r="A118" s="55"/>
      <c r="B118" s="35" t="s">
        <v>567</v>
      </c>
      <c r="C118" s="35">
        <f>SUMIFS('FY14 DataDump'!$E$2:$E$4999, 'FY14 DataDump'!$B$2:$B$4999, "SPECIAL SANDWICH", 'FY14 DataDump'!$H$2:$H$4999, "May")</f>
        <v>1126</v>
      </c>
      <c r="D118" s="36">
        <f>SUMIFS('FY14 DataDump'!$F$2:$F$4999, 'FY14 DataDump'!$B$2:$B$4999, "SPECIAL SANDWICH", 'FY14 DataDump'!$H$2:$H$4999, "May")</f>
        <v>6727.9</v>
      </c>
      <c r="E118" s="39">
        <f t="shared" si="2"/>
        <v>6.6101535715962995E-3</v>
      </c>
      <c r="F118" s="58">
        <f t="shared" si="3"/>
        <v>1.6999294422781613E-2</v>
      </c>
    </row>
    <row r="119" spans="1:6" s="35" customFormat="1" hidden="1" outlineLevel="1" x14ac:dyDescent="0.25">
      <c r="A119" s="55"/>
      <c r="B119" s="35" t="s">
        <v>568</v>
      </c>
      <c r="C119" s="35">
        <f>SUMIFS('FY14 DataDump'!$E$2:$E$4999, 'FY14 DataDump'!$B$2:$B$4999, "SPECIAL SANDWICH", 'FY14 DataDump'!$H$2:$H$4999, "June")</f>
        <v>634</v>
      </c>
      <c r="D119" s="36">
        <f>SUMIFS('FY14 DataDump'!$F$2:$F$4999, 'FY14 DataDump'!$B$2:$B$4999, "SPECIAL SANDWICH", 'FY14 DataDump'!$H$2:$H$4999, "June")</f>
        <v>3858.1499999999996</v>
      </c>
      <c r="E119" s="39">
        <f t="shared" si="2"/>
        <v>3.721880430188325E-3</v>
      </c>
      <c r="F119" s="58">
        <f t="shared" si="3"/>
        <v>9.7483357031547552E-3</v>
      </c>
    </row>
    <row r="120" spans="1:6" collapsed="1" x14ac:dyDescent="0.25">
      <c r="A120" s="56" t="s">
        <v>244</v>
      </c>
      <c r="B120" s="37"/>
      <c r="C120" s="37">
        <f>SUM(C121:C132)</f>
        <v>4932</v>
      </c>
      <c r="D120" s="38">
        <f>SUM(D121:D132)</f>
        <v>22115.4</v>
      </c>
      <c r="E120" s="39">
        <f t="shared" si="2"/>
        <v>2.895317710045555E-2</v>
      </c>
      <c r="F120" s="58">
        <f t="shared" si="3"/>
        <v>5.5878683672109353E-2</v>
      </c>
    </row>
    <row r="121" spans="1:6" s="35" customFormat="1" hidden="1" outlineLevel="1" x14ac:dyDescent="0.25">
      <c r="A121" s="55"/>
      <c r="B121" s="35" t="s">
        <v>557</v>
      </c>
      <c r="C121" s="35">
        <f>SUMIFS('FY14 DataDump'!$E$2:$E$4999, 'FY14 DataDump'!$B$2:$B$4999, "=SALAD &amp; SANDWICH", 'FY14 DataDump'!$H$2:$H$4999, "July")</f>
        <v>300</v>
      </c>
      <c r="D121" s="36">
        <f>SUMIFS('FY14 DataDump'!$F$2:$F$4999, 'FY14 DataDump'!$B$2:$B$4999, "SALAD &amp; SANDWICH", 'FY14 DataDump'!$H$2:$H$4999, "July")</f>
        <v>1294.1500000000001</v>
      </c>
      <c r="E121" s="39">
        <f t="shared" si="2"/>
        <v>1.7611421593951063E-3</v>
      </c>
      <c r="F121" s="58">
        <f t="shared" si="3"/>
        <v>3.2699113954194961E-3</v>
      </c>
    </row>
    <row r="122" spans="1:6" s="35" customFormat="1" hidden="1" outlineLevel="1" x14ac:dyDescent="0.25">
      <c r="A122" s="55"/>
      <c r="B122" s="35" t="s">
        <v>558</v>
      </c>
      <c r="C122" s="35">
        <f>SUMIFS('FY14 DataDump'!$E$2:$E$4999, 'FY14 DataDump'!$B$2:$B$4999, "SALAD &amp; SANDWICH", 'FY14 DataDump'!$H$2:$H$4999, "August")</f>
        <v>334</v>
      </c>
      <c r="D122" s="36">
        <f>SUMIFS('FY14 DataDump'!$F$2:$F$4999, 'FY14 DataDump'!$B$2:$B$4999, "SALAD &amp; SANDWICH", 'FY14 DataDump'!$H$2:$H$4999, "August")</f>
        <v>1436.1000000000001</v>
      </c>
      <c r="E122" s="39">
        <f t="shared" si="2"/>
        <v>1.9607382707932186E-3</v>
      </c>
      <c r="F122" s="58">
        <f t="shared" si="3"/>
        <v>3.6285745508340904E-3</v>
      </c>
    </row>
    <row r="123" spans="1:6" s="35" customFormat="1" hidden="1" outlineLevel="1" x14ac:dyDescent="0.25">
      <c r="A123" s="55"/>
      <c r="B123" s="35" t="s">
        <v>559</v>
      </c>
      <c r="C123" s="35">
        <f>SUMIFS('FY14 DataDump'!$E$2:$E$4999, 'FY14 DataDump'!$B$2:$B$4999, "SALAD &amp; SANDWICH", 'FY14 DataDump'!$H$2:$H$4999, "September")</f>
        <v>316</v>
      </c>
      <c r="D123" s="36">
        <f>SUMIFS('FY14 DataDump'!$F$2:$F$4999, 'FY14 DataDump'!$B$2:$B$4999, "SALAD &amp; SANDWICH", 'FY14 DataDump'!$H$2:$H$4999, "September")</f>
        <v>1403.8200000000002</v>
      </c>
      <c r="E123" s="39">
        <f t="shared" si="2"/>
        <v>1.855069741229512E-3</v>
      </c>
      <c r="F123" s="58">
        <f t="shared" si="3"/>
        <v>3.5470131090814799E-3</v>
      </c>
    </row>
    <row r="124" spans="1:6" s="35" customFormat="1" hidden="1" outlineLevel="1" x14ac:dyDescent="0.25">
      <c r="A124" s="55"/>
      <c r="B124" s="35" t="s">
        <v>560</v>
      </c>
      <c r="C124" s="35">
        <f>SUMIFS('FY14 DataDump'!$E$2:$E$4999, 'FY14 DataDump'!$B$2:$B$4999, "SALAD &amp; SANDWICH", 'FY14 DataDump'!$H$2:$H$4999, "October")</f>
        <v>719</v>
      </c>
      <c r="D124" s="36">
        <f>SUMIFS('FY14 DataDump'!$F$2:$F$4999, 'FY14 DataDump'!$B$2:$B$4999, "SALAD &amp; SANDWICH", 'FY14 DataDump'!$H$2:$H$4999, "October")</f>
        <v>3229.46</v>
      </c>
      <c r="E124" s="39">
        <f t="shared" si="2"/>
        <v>4.2208707086836047E-3</v>
      </c>
      <c r="F124" s="58">
        <f t="shared" si="3"/>
        <v>8.1598331376204029E-3</v>
      </c>
    </row>
    <row r="125" spans="1:6" s="35" customFormat="1" hidden="1" outlineLevel="1" x14ac:dyDescent="0.25">
      <c r="A125" s="55"/>
      <c r="B125" s="35" t="s">
        <v>561</v>
      </c>
      <c r="C125" s="35">
        <f>SUMIFS('FY14 DataDump'!$E$2:$E$4999, 'FY14 DataDump'!$B$2:$B$4999, "SALAD &amp; SANDWICH", 'FY14 DataDump'!$H$2:$H$4999, "November")</f>
        <v>431</v>
      </c>
      <c r="D125" s="36">
        <f>SUMIFS('FY14 DataDump'!$F$2:$F$4999, 'FY14 DataDump'!$B$2:$B$4999, "SALAD &amp; SANDWICH", 'FY14 DataDump'!$H$2:$H$4999, "November")</f>
        <v>1944.82</v>
      </c>
      <c r="E125" s="39">
        <f t="shared" si="2"/>
        <v>2.5301742356643028E-3</v>
      </c>
      <c r="F125" s="58">
        <f t="shared" si="3"/>
        <v>4.9139505312674296E-3</v>
      </c>
    </row>
    <row r="126" spans="1:6" s="35" customFormat="1" hidden="1" outlineLevel="1" x14ac:dyDescent="0.25">
      <c r="A126" s="55"/>
      <c r="B126" s="35" t="s">
        <v>562</v>
      </c>
      <c r="C126" s="35">
        <f>SUMIFS('FY14 DataDump'!$E$2:$E$4999, 'FY14 DataDump'!$B$2:$B$4999, "SALAD &amp; SANDWICH", 'FY14 DataDump'!$H$2:$H$4999, "December")</f>
        <v>273</v>
      </c>
      <c r="D126" s="36">
        <f>SUMIFS('FY14 DataDump'!$F$2:$F$4999, 'FY14 DataDump'!$B$2:$B$4999, "SALAD &amp; SANDWICH", 'FY14 DataDump'!$H$2:$H$4999, "December")</f>
        <v>1252.3999999999999</v>
      </c>
      <c r="E126" s="39">
        <f t="shared" si="2"/>
        <v>1.6026393650495469E-3</v>
      </c>
      <c r="F126" s="58">
        <f t="shared" si="3"/>
        <v>3.1644222320622618E-3</v>
      </c>
    </row>
    <row r="127" spans="1:6" s="35" customFormat="1" hidden="1" outlineLevel="1" x14ac:dyDescent="0.25">
      <c r="A127" s="55"/>
      <c r="B127" s="35" t="s">
        <v>563</v>
      </c>
      <c r="C127" s="35">
        <f>SUMIFS('FY14 DataDump'!$E$2:$E$4999, 'FY14 DataDump'!$B$2:$B$4999, "SALAD &amp; SANDWICH", 'FY14 DataDump'!$H$2:$H$4999, "January")</f>
        <v>448</v>
      </c>
      <c r="D127" s="36">
        <f>SUMIFS('FY14 DataDump'!$F$2:$F$4999, 'FY14 DataDump'!$B$2:$B$4999, "SALAD &amp; SANDWICH", 'FY14 DataDump'!$H$2:$H$4999, "January")</f>
        <v>2040.6</v>
      </c>
      <c r="E127" s="39">
        <f t="shared" si="2"/>
        <v>2.6299722913633587E-3</v>
      </c>
      <c r="F127" s="58">
        <f t="shared" si="3"/>
        <v>5.1559565687849347E-3</v>
      </c>
    </row>
    <row r="128" spans="1:6" s="35" customFormat="1" hidden="1" outlineLevel="1" x14ac:dyDescent="0.25">
      <c r="A128" s="55"/>
      <c r="B128" s="35" t="s">
        <v>564</v>
      </c>
      <c r="C128" s="35">
        <f>SUMIFS('FY14 DataDump'!$E$2:$E$4999, 'FY14 DataDump'!$B$2:$B$4999, "SALAD &amp; SANDWICH", 'FY14 DataDump'!$H$2:$H$4999, "February")</f>
        <v>456</v>
      </c>
      <c r="D128" s="36">
        <f>SUMIFS('FY14 DataDump'!$F$2:$F$4999, 'FY14 DataDump'!$B$2:$B$4999, "SALAD &amp; SANDWICH", 'FY14 DataDump'!$H$2:$H$4999, "February")</f>
        <v>2059.9</v>
      </c>
      <c r="E128" s="39">
        <f t="shared" si="2"/>
        <v>2.6769360822805617E-3</v>
      </c>
      <c r="F128" s="58">
        <f t="shared" si="3"/>
        <v>5.2047216191512726E-3</v>
      </c>
    </row>
    <row r="129" spans="1:6" s="35" customFormat="1" hidden="1" outlineLevel="1" x14ac:dyDescent="0.25">
      <c r="A129" s="55"/>
      <c r="B129" s="35" t="s">
        <v>565</v>
      </c>
      <c r="C129" s="35">
        <f>SUMIFS('FY14 DataDump'!$E$2:$E$4999, 'FY14 DataDump'!$B$2:$B$4999, "SALAD &amp; SANDWICH", 'FY14 DataDump'!$H$2:$H$4999, "March")</f>
        <v>387</v>
      </c>
      <c r="D129" s="36">
        <f>SUMIFS('FY14 DataDump'!$F$2:$F$4999, 'FY14 DataDump'!$B$2:$B$4999, "SALAD &amp; SANDWICH", 'FY14 DataDump'!$H$2:$H$4999, "March")</f>
        <v>1769.04</v>
      </c>
      <c r="E129" s="39">
        <f t="shared" si="2"/>
        <v>2.2718733856196874E-3</v>
      </c>
      <c r="F129" s="58">
        <f t="shared" si="3"/>
        <v>4.4698095699516318E-3</v>
      </c>
    </row>
    <row r="130" spans="1:6" s="35" customFormat="1" hidden="1" outlineLevel="1" x14ac:dyDescent="0.25">
      <c r="A130" s="55"/>
      <c r="B130" s="35" t="s">
        <v>566</v>
      </c>
      <c r="C130" s="35">
        <f>SUMIFS('FY14 DataDump'!$E$2:$E$4999, 'FY14 DataDump'!$B$2:$B$4999, "SALAD &amp; SANDWICH", 'FY14 DataDump'!$H$2:$H$4999, "April")</f>
        <v>544</v>
      </c>
      <c r="D130" s="36">
        <f>SUMIFS('FY14 DataDump'!$F$2:$F$4999, 'FY14 DataDump'!$B$2:$B$4999, "SALAD &amp; SANDWICH", 'FY14 DataDump'!$H$2:$H$4999, "April")</f>
        <v>2452.5299999999997</v>
      </c>
      <c r="E130" s="39">
        <f t="shared" si="2"/>
        <v>3.1935377823697928E-3</v>
      </c>
      <c r="F130" s="58">
        <f t="shared" si="3"/>
        <v>6.1967745582878148E-3</v>
      </c>
    </row>
    <row r="131" spans="1:6" s="35" customFormat="1" hidden="1" outlineLevel="1" x14ac:dyDescent="0.25">
      <c r="A131" s="55"/>
      <c r="B131" s="35" t="s">
        <v>567</v>
      </c>
      <c r="C131" s="35">
        <f>SUMIFS('FY14 DataDump'!$E$2:$E$4999, 'FY14 DataDump'!$B$2:$B$4999, "SALAD &amp; SANDWICH", 'FY14 DataDump'!$H$2:$H$4999, "May")</f>
        <v>438</v>
      </c>
      <c r="D131" s="36">
        <f>SUMIFS('FY14 DataDump'!$F$2:$F$4999, 'FY14 DataDump'!$B$2:$B$4999, "SALAD &amp; SANDWICH", 'FY14 DataDump'!$H$2:$H$4999, "May")</f>
        <v>1954.5</v>
      </c>
      <c r="E131" s="39">
        <f t="shared" si="2"/>
        <v>2.5712675527168553E-3</v>
      </c>
      <c r="F131" s="58">
        <f t="shared" si="3"/>
        <v>4.9384088570470228E-3</v>
      </c>
    </row>
    <row r="132" spans="1:6" s="35" customFormat="1" hidden="1" outlineLevel="1" x14ac:dyDescent="0.25">
      <c r="A132" s="55"/>
      <c r="B132" s="35" t="s">
        <v>568</v>
      </c>
      <c r="C132" s="35">
        <f>SUMIFS('FY14 DataDump'!$E$2:$E$4999, 'FY14 DataDump'!$B$2:$B$4999, "SALAD &amp; SANDWICH", 'FY14 DataDump'!$H$2:$H$4999, "June")</f>
        <v>286</v>
      </c>
      <c r="D132" s="36">
        <f>SUMIFS('FY14 DataDump'!$F$2:$F$4999, 'FY14 DataDump'!$B$2:$B$4999, "SALAD &amp; SANDWICH", 'FY14 DataDump'!$H$2:$H$4999, "June")</f>
        <v>1278.08</v>
      </c>
      <c r="E132" s="39">
        <f t="shared" ref="E132:E133" si="4" xml:space="preserve"> C132 / $C$146</f>
        <v>1.6789555252900014E-3</v>
      </c>
      <c r="F132" s="58">
        <f t="shared" ref="F132:F145" si="5">D132 / $D$146</f>
        <v>3.2293075426015139E-3</v>
      </c>
    </row>
    <row r="133" spans="1:6" collapsed="1" x14ac:dyDescent="0.25">
      <c r="A133" s="56" t="s">
        <v>251</v>
      </c>
      <c r="B133" s="37"/>
      <c r="C133" s="37">
        <f>SUM(C134:C145)</f>
        <v>0</v>
      </c>
      <c r="D133" s="38">
        <f>SUM(D134:D145)</f>
        <v>0</v>
      </c>
      <c r="E133" s="39">
        <f t="shared" si="4"/>
        <v>0</v>
      </c>
      <c r="F133" s="58">
        <f t="shared" si="5"/>
        <v>0</v>
      </c>
    </row>
    <row r="134" spans="1:6" hidden="1" outlineLevel="1" x14ac:dyDescent="0.25">
      <c r="B134" s="2" t="s">
        <v>557</v>
      </c>
      <c r="C134" s="2">
        <f>SUMIFS('FY14 DataDump'!$E$2:$E$4999, 'FY14 DataDump'!$B$2:$B$4999, "=SUNDRIES", 'FY14 DataDump'!$H$2:$H$4999, "July")</f>
        <v>0</v>
      </c>
      <c r="D134" s="33">
        <f>SUMIFS('FY14 DataDump'!$F$2:$F$4999, 'FY14 DataDump'!$B$2:$B$4999, "SUNDRIES", 'FY14 DataDump'!$H$2:$H$4999, "July")</f>
        <v>0</v>
      </c>
      <c r="F134" s="34">
        <f t="shared" si="5"/>
        <v>0</v>
      </c>
    </row>
    <row r="135" spans="1:6" hidden="1" outlineLevel="1" x14ac:dyDescent="0.25">
      <c r="B135" s="2" t="s">
        <v>558</v>
      </c>
      <c r="C135" s="2">
        <f>SUMIFS('FY14 DataDump'!$E$2:$E$4999, 'FY14 DataDump'!$B$2:$B$4999, "SUNDRIES", 'FY14 DataDump'!$H$2:$H$4999, "August")</f>
        <v>0</v>
      </c>
      <c r="D135" s="33">
        <f>SUMIFS('FY14 DataDump'!$F$2:$F$4999, 'FY14 DataDump'!$B$2:$B$4999, "SUNDRIES", 'FY14 DataDump'!$H$2:$H$4999, "August")</f>
        <v>0</v>
      </c>
      <c r="F135" s="34">
        <f t="shared" si="5"/>
        <v>0</v>
      </c>
    </row>
    <row r="136" spans="1:6" hidden="1" outlineLevel="1" x14ac:dyDescent="0.25">
      <c r="B136" s="2" t="s">
        <v>559</v>
      </c>
      <c r="C136" s="2">
        <f>SUMIFS('FY14 DataDump'!$E$2:$E$4999, 'FY14 DataDump'!$B$2:$B$4999, "SUNDRIES", 'FY14 DataDump'!$H$2:$H$4999, "September")</f>
        <v>0</v>
      </c>
      <c r="D136" s="33">
        <f>SUMIFS('FY14 DataDump'!$F$2:$F$4999, 'FY14 DataDump'!$B$2:$B$4999, "SUNDRIES", 'FY14 DataDump'!$H$2:$H$4999, "September")</f>
        <v>0</v>
      </c>
      <c r="F136" s="34">
        <f t="shared" si="5"/>
        <v>0</v>
      </c>
    </row>
    <row r="137" spans="1:6" hidden="1" outlineLevel="1" x14ac:dyDescent="0.25">
      <c r="B137" s="2" t="s">
        <v>560</v>
      </c>
      <c r="C137" s="2">
        <f>SUMIFS('FY14 DataDump'!$E$2:$E$4999, 'FY14 DataDump'!$B$2:$B$4999, "SUNDRIES", 'FY14 DataDump'!$H$2:$H$4999, "October")</f>
        <v>0</v>
      </c>
      <c r="D137" s="33">
        <f>SUMIFS('FY14 DataDump'!$F$2:$F$4999, 'FY14 DataDump'!$B$2:$B$4999, "SUNDRIES", 'FY14 DataDump'!$H$2:$H$4999, "October")</f>
        <v>0</v>
      </c>
      <c r="F137" s="34">
        <f t="shared" si="5"/>
        <v>0</v>
      </c>
    </row>
    <row r="138" spans="1:6" hidden="1" outlineLevel="1" x14ac:dyDescent="0.25">
      <c r="B138" s="2" t="s">
        <v>561</v>
      </c>
      <c r="C138" s="2">
        <f>SUMIFS('FY14 DataDump'!$E$2:$E$4999, 'FY14 DataDump'!$B$2:$B$4999, "SUNDRIES", 'FY14 DataDump'!$H$2:$H$4999, "November")</f>
        <v>0</v>
      </c>
      <c r="D138" s="33">
        <f>SUMIFS('FY14 DataDump'!$F$2:$F$4999, 'FY14 DataDump'!$B$2:$B$4999, "SUNDRIES", 'FY14 DataDump'!$H$2:$H$4999, "November")</f>
        <v>0</v>
      </c>
      <c r="F138" s="34">
        <f t="shared" si="5"/>
        <v>0</v>
      </c>
    </row>
    <row r="139" spans="1:6" hidden="1" outlineLevel="1" x14ac:dyDescent="0.25">
      <c r="B139" s="2" t="s">
        <v>562</v>
      </c>
      <c r="C139" s="2">
        <f>SUMIFS('FY14 DataDump'!$E$2:$E$4999, 'FY14 DataDump'!$B$2:$B$4999, "SUNDRIES", 'FY14 DataDump'!$H$2:$H$4999, "December")</f>
        <v>0</v>
      </c>
      <c r="D139" s="33">
        <f>SUMIFS('FY14 DataDump'!$F$2:$F$4999, 'FY14 DataDump'!$B$2:$B$4999, "SUNDRIES", 'FY14 DataDump'!$H$2:$H$4999, "December")</f>
        <v>0</v>
      </c>
      <c r="F139" s="34">
        <f t="shared" si="5"/>
        <v>0</v>
      </c>
    </row>
    <row r="140" spans="1:6" hidden="1" outlineLevel="1" x14ac:dyDescent="0.25">
      <c r="B140" s="2" t="s">
        <v>563</v>
      </c>
      <c r="C140" s="2">
        <f>SUMIFS('FY14 DataDump'!$E$2:$E$4999, 'FY14 DataDump'!$B$2:$B$4999, "SUNDRIES", 'FY14 DataDump'!$H$2:$H$4999, "January")</f>
        <v>0</v>
      </c>
      <c r="D140" s="33">
        <f>SUMIFS('FY14 DataDump'!$F$2:$F$4999, 'FY14 DataDump'!$B$2:$B$4999, "SUNDRIES", 'FY14 DataDump'!$H$2:$H$4999, "January")</f>
        <v>0</v>
      </c>
      <c r="F140" s="34">
        <f t="shared" si="5"/>
        <v>0</v>
      </c>
    </row>
    <row r="141" spans="1:6" hidden="1" outlineLevel="1" x14ac:dyDescent="0.25">
      <c r="B141" s="2" t="s">
        <v>564</v>
      </c>
      <c r="C141" s="2">
        <f>SUMIFS('FY14 DataDump'!$E$2:$E$4999, 'FY14 DataDump'!$B$2:$B$4999, "SUNDRIES", 'FY14 DataDump'!$H$2:$H$4999, "February")</f>
        <v>0</v>
      </c>
      <c r="D141" s="33">
        <f>SUMIFS('FY14 DataDump'!$F$2:$F$4999, 'FY14 DataDump'!$B$2:$B$4999, "SUNDRIES", 'FY14 DataDump'!$H$2:$H$4999, "February")</f>
        <v>0</v>
      </c>
      <c r="F141" s="34">
        <f t="shared" si="5"/>
        <v>0</v>
      </c>
    </row>
    <row r="142" spans="1:6" hidden="1" outlineLevel="1" x14ac:dyDescent="0.25">
      <c r="B142" s="2" t="s">
        <v>565</v>
      </c>
      <c r="C142" s="2">
        <f>SUMIFS('FY14 DataDump'!$E$2:$E$4999, 'FY14 DataDump'!$B$2:$B$4999, "SUNDRIES", 'FY14 DataDump'!$H$2:$H$4999, "March")</f>
        <v>0</v>
      </c>
      <c r="D142" s="33">
        <f>SUMIFS('FY14 DataDump'!$F$2:$F$4999, 'FY14 DataDump'!$B$2:$B$4999, "SUNDRIES", 'FY14 DataDump'!$H$2:$H$4999, "March")</f>
        <v>0</v>
      </c>
      <c r="F142" s="34">
        <f t="shared" si="5"/>
        <v>0</v>
      </c>
    </row>
    <row r="143" spans="1:6" hidden="1" outlineLevel="1" x14ac:dyDescent="0.25">
      <c r="B143" s="2" t="s">
        <v>566</v>
      </c>
      <c r="C143" s="2">
        <f>SUMIFS('FY14 DataDump'!$E$2:$E$4999, 'FY14 DataDump'!$B$2:$B$4999, "SUNDRIES", 'FY14 DataDump'!$H$2:$H$4999, "April")</f>
        <v>0</v>
      </c>
      <c r="D143" s="33">
        <f>SUMIFS('FY14 DataDump'!$F$2:$F$4999, 'FY14 DataDump'!$B$2:$B$4999, "SUNDRIES", 'FY14 DataDump'!$H$2:$H$4999, "April")</f>
        <v>0</v>
      </c>
      <c r="F143" s="34">
        <f t="shared" si="5"/>
        <v>0</v>
      </c>
    </row>
    <row r="144" spans="1:6" hidden="1" outlineLevel="1" x14ac:dyDescent="0.25">
      <c r="B144" s="2" t="s">
        <v>567</v>
      </c>
      <c r="C144" s="2">
        <f>SUMIFS('FY14 DataDump'!$E$2:$E$4999, 'FY14 DataDump'!$B$2:$B$4999, "SUNDRIES", 'FY14 DataDump'!$H$2:$H$4999, "May")</f>
        <v>0</v>
      </c>
      <c r="D144" s="33">
        <f>SUMIFS('FY14 DataDump'!$F$2:$F$4999, 'FY14 DataDump'!$B$2:$B$4999, "SUNDRIES", 'FY14 DataDump'!$H$2:$H$4999, "May")</f>
        <v>0</v>
      </c>
      <c r="F144" s="34">
        <f t="shared" si="5"/>
        <v>0</v>
      </c>
    </row>
    <row r="145" spans="1:6" hidden="1" outlineLevel="1" x14ac:dyDescent="0.25">
      <c r="B145" s="2" t="s">
        <v>568</v>
      </c>
      <c r="C145" s="2">
        <f>SUMIFS('FY14 DataDump'!$E$2:$E$4999, 'FY14 DataDump'!$B$2:$B$4999, "SUNDRIES", 'FY14 DataDump'!$H$2:$H$4999, "June")</f>
        <v>0</v>
      </c>
      <c r="D145" s="33">
        <f>SUMIFS('FY14 DataDump'!$F$2:$F$4999, 'FY14 DataDump'!$B$2:$B$4999, "SUNDRIES", 'FY14 DataDump'!$H$2:$H$4999, "June")</f>
        <v>0</v>
      </c>
      <c r="F145" s="34">
        <f t="shared" si="5"/>
        <v>0</v>
      </c>
    </row>
    <row r="146" spans="1:6" ht="15.75" collapsed="1" thickBot="1" x14ac:dyDescent="0.3">
      <c r="A146" s="51" t="s">
        <v>554</v>
      </c>
      <c r="B146" s="51"/>
      <c r="C146" s="51">
        <f>SUM(C147:C158)</f>
        <v>170344</v>
      </c>
      <c r="D146" s="52">
        <f>SUM(D147:D158)</f>
        <v>395775.25000000006</v>
      </c>
      <c r="E146" s="53"/>
      <c r="F146" s="59"/>
    </row>
    <row r="147" spans="1:6" ht="15.75" hidden="1" outlineLevel="1" thickTop="1" x14ac:dyDescent="0.25">
      <c r="B147" s="37" t="s">
        <v>557</v>
      </c>
      <c r="C147" s="2">
        <f>C134+C121+C108+C95+C82+C69+C56+C43+C30+C17+C4</f>
        <v>8103</v>
      </c>
      <c r="D147" s="33">
        <f>D134+D121+D108+D95+D82+D69+D56+D43+D30+D17+D4</f>
        <v>16411.61</v>
      </c>
    </row>
    <row r="148" spans="1:6" hidden="1" outlineLevel="1" x14ac:dyDescent="0.25">
      <c r="B148" s="37" t="s">
        <v>558</v>
      </c>
      <c r="C148" s="2">
        <f t="shared" ref="C148:D158" si="6">C135+C122+C109+C96+C83+C70+C57+C44+C31+C18+C5</f>
        <v>9742</v>
      </c>
      <c r="D148" s="33">
        <f t="shared" si="6"/>
        <v>20049.499999999996</v>
      </c>
    </row>
    <row r="149" spans="1:6" hidden="1" outlineLevel="1" x14ac:dyDescent="0.25">
      <c r="B149" s="37" t="s">
        <v>559</v>
      </c>
      <c r="C149" s="2">
        <f t="shared" si="6"/>
        <v>8366</v>
      </c>
      <c r="D149" s="33">
        <f t="shared" si="6"/>
        <v>18404.71</v>
      </c>
    </row>
    <row r="150" spans="1:6" hidden="1" outlineLevel="1" x14ac:dyDescent="0.25">
      <c r="B150" s="48" t="s">
        <v>560</v>
      </c>
      <c r="C150" s="49">
        <f t="shared" si="6"/>
        <v>21677</v>
      </c>
      <c r="D150" s="50">
        <f t="shared" si="6"/>
        <v>50495.680000000008</v>
      </c>
    </row>
    <row r="151" spans="1:6" hidden="1" outlineLevel="1" x14ac:dyDescent="0.25">
      <c r="B151" s="37" t="s">
        <v>561</v>
      </c>
      <c r="C151" s="2">
        <f t="shared" si="6"/>
        <v>15530</v>
      </c>
      <c r="D151" s="33">
        <f t="shared" si="6"/>
        <v>35482.89</v>
      </c>
    </row>
    <row r="152" spans="1:6" hidden="1" outlineLevel="1" x14ac:dyDescent="0.25">
      <c r="B152" s="37" t="s">
        <v>562</v>
      </c>
      <c r="C152" s="2">
        <f t="shared" si="6"/>
        <v>9012</v>
      </c>
      <c r="D152" s="33">
        <f t="shared" si="6"/>
        <v>21753.730000000007</v>
      </c>
    </row>
    <row r="153" spans="1:6" hidden="1" outlineLevel="1" x14ac:dyDescent="0.25">
      <c r="B153" s="37" t="s">
        <v>563</v>
      </c>
      <c r="C153" s="2">
        <f t="shared" si="6"/>
        <v>16412</v>
      </c>
      <c r="D153" s="33">
        <f t="shared" si="6"/>
        <v>38633.269999999997</v>
      </c>
    </row>
    <row r="154" spans="1:6" hidden="1" outlineLevel="1" x14ac:dyDescent="0.25">
      <c r="B154" s="37" t="s">
        <v>564</v>
      </c>
      <c r="C154" s="2">
        <f t="shared" si="6"/>
        <v>16331</v>
      </c>
      <c r="D154" s="33">
        <f t="shared" si="6"/>
        <v>39003.119999999995</v>
      </c>
    </row>
    <row r="155" spans="1:6" hidden="1" outlineLevel="1" x14ac:dyDescent="0.25">
      <c r="B155" s="37" t="s">
        <v>565</v>
      </c>
      <c r="C155" s="2">
        <f t="shared" si="6"/>
        <v>13587</v>
      </c>
      <c r="D155" s="33">
        <f t="shared" si="6"/>
        <v>32710.959999999999</v>
      </c>
    </row>
    <row r="156" spans="1:6" hidden="1" outlineLevel="1" x14ac:dyDescent="0.25">
      <c r="B156" s="37" t="s">
        <v>566</v>
      </c>
      <c r="C156" s="2">
        <f t="shared" si="6"/>
        <v>20310</v>
      </c>
      <c r="D156" s="33">
        <f t="shared" si="6"/>
        <v>48930.100000000013</v>
      </c>
    </row>
    <row r="157" spans="1:6" hidden="1" outlineLevel="1" x14ac:dyDescent="0.25">
      <c r="B157" s="37" t="s">
        <v>567</v>
      </c>
      <c r="C157" s="2">
        <f t="shared" si="6"/>
        <v>19200</v>
      </c>
      <c r="D157" s="33">
        <f t="shared" si="6"/>
        <v>45416.92</v>
      </c>
    </row>
    <row r="158" spans="1:6" hidden="1" outlineLevel="1" x14ac:dyDescent="0.25">
      <c r="B158" s="37" t="s">
        <v>568</v>
      </c>
      <c r="C158" s="2">
        <f t="shared" si="6"/>
        <v>12074</v>
      </c>
      <c r="D158" s="33">
        <f t="shared" si="6"/>
        <v>28482.76</v>
      </c>
    </row>
    <row r="159" spans="1:6" ht="15.75" thickTop="1" x14ac:dyDescent="0.25"/>
    <row r="161" spans="9:9" x14ac:dyDescent="0.25">
      <c r="I161" s="37"/>
    </row>
    <row r="162" spans="9:9" x14ac:dyDescent="0.25">
      <c r="I162" s="35"/>
    </row>
    <row r="163" spans="9:9" x14ac:dyDescent="0.25">
      <c r="I163" s="35"/>
    </row>
    <row r="164" spans="9:9" x14ac:dyDescent="0.25">
      <c r="I164" s="35"/>
    </row>
    <row r="165" spans="9:9" x14ac:dyDescent="0.25">
      <c r="I165" s="35"/>
    </row>
    <row r="166" spans="9:9" x14ac:dyDescent="0.25">
      <c r="I166" s="35"/>
    </row>
    <row r="167" spans="9:9" x14ac:dyDescent="0.25">
      <c r="I167" s="35"/>
    </row>
    <row r="168" spans="9:9" x14ac:dyDescent="0.25">
      <c r="I168" s="35"/>
    </row>
    <row r="169" spans="9:9" x14ac:dyDescent="0.25">
      <c r="I169" s="35"/>
    </row>
    <row r="170" spans="9:9" x14ac:dyDescent="0.25">
      <c r="I170" s="35"/>
    </row>
    <row r="171" spans="9:9" x14ac:dyDescent="0.25">
      <c r="I171" s="35"/>
    </row>
    <row r="172" spans="9:9" x14ac:dyDescent="0.25">
      <c r="I172" s="35"/>
    </row>
    <row r="173" spans="9:9" x14ac:dyDescent="0.25">
      <c r="I173" s="35"/>
    </row>
    <row r="174" spans="9:9" x14ac:dyDescent="0.25">
      <c r="I174" s="37"/>
    </row>
    <row r="175" spans="9:9" x14ac:dyDescent="0.25">
      <c r="I175" s="35"/>
    </row>
    <row r="176" spans="9:9" x14ac:dyDescent="0.25">
      <c r="I176" s="35"/>
    </row>
    <row r="177" spans="9:9" x14ac:dyDescent="0.25">
      <c r="I177" s="35"/>
    </row>
    <row r="178" spans="9:9" x14ac:dyDescent="0.25">
      <c r="I178" s="35"/>
    </row>
    <row r="179" spans="9:9" x14ac:dyDescent="0.25">
      <c r="I179" s="35"/>
    </row>
    <row r="180" spans="9:9" x14ac:dyDescent="0.25">
      <c r="I180" s="35"/>
    </row>
    <row r="181" spans="9:9" x14ac:dyDescent="0.25">
      <c r="I181" s="35"/>
    </row>
    <row r="182" spans="9:9" x14ac:dyDescent="0.25">
      <c r="I182" s="35"/>
    </row>
    <row r="183" spans="9:9" x14ac:dyDescent="0.25">
      <c r="I183" s="35"/>
    </row>
    <row r="184" spans="9:9" x14ac:dyDescent="0.25">
      <c r="I184" s="35"/>
    </row>
    <row r="185" spans="9:9" x14ac:dyDescent="0.25">
      <c r="I185" s="35"/>
    </row>
    <row r="186" spans="9:9" x14ac:dyDescent="0.25">
      <c r="I186" s="35"/>
    </row>
    <row r="187" spans="9:9" x14ac:dyDescent="0.25">
      <c r="I187" s="37"/>
    </row>
    <row r="188" spans="9:9" x14ac:dyDescent="0.25">
      <c r="I188" s="35"/>
    </row>
    <row r="189" spans="9:9" x14ac:dyDescent="0.25">
      <c r="I189" s="35"/>
    </row>
    <row r="190" spans="9:9" x14ac:dyDescent="0.25">
      <c r="I190" s="35"/>
    </row>
    <row r="191" spans="9:9" x14ac:dyDescent="0.25">
      <c r="I191" s="35"/>
    </row>
    <row r="192" spans="9:9" x14ac:dyDescent="0.25">
      <c r="I192" s="35"/>
    </row>
    <row r="193" spans="9:9" x14ac:dyDescent="0.25">
      <c r="I193" s="35"/>
    </row>
    <row r="194" spans="9:9" x14ac:dyDescent="0.25">
      <c r="I194" s="35"/>
    </row>
    <row r="195" spans="9:9" x14ac:dyDescent="0.25">
      <c r="I195" s="35"/>
    </row>
    <row r="196" spans="9:9" x14ac:dyDescent="0.25">
      <c r="I196" s="35"/>
    </row>
    <row r="197" spans="9:9" x14ac:dyDescent="0.25">
      <c r="I197" s="35"/>
    </row>
    <row r="198" spans="9:9" x14ac:dyDescent="0.25">
      <c r="I198" s="35"/>
    </row>
    <row r="199" spans="9:9" x14ac:dyDescent="0.25">
      <c r="I199" s="35"/>
    </row>
    <row r="200" spans="9:9" x14ac:dyDescent="0.25">
      <c r="I200" s="37"/>
    </row>
    <row r="201" spans="9:9" x14ac:dyDescent="0.25">
      <c r="I201" s="35"/>
    </row>
    <row r="202" spans="9:9" x14ac:dyDescent="0.25">
      <c r="I202" s="35"/>
    </row>
    <row r="203" spans="9:9" x14ac:dyDescent="0.25">
      <c r="I203" s="35"/>
    </row>
    <row r="204" spans="9:9" x14ac:dyDescent="0.25">
      <c r="I204" s="35"/>
    </row>
    <row r="205" spans="9:9" x14ac:dyDescent="0.25">
      <c r="I205" s="35"/>
    </row>
    <row r="206" spans="9:9" x14ac:dyDescent="0.25">
      <c r="I206" s="35"/>
    </row>
    <row r="207" spans="9:9" x14ac:dyDescent="0.25">
      <c r="I207" s="35"/>
    </row>
    <row r="208" spans="9:9" x14ac:dyDescent="0.25">
      <c r="I208" s="35"/>
    </row>
    <row r="209" spans="9:9" x14ac:dyDescent="0.25">
      <c r="I209" s="35"/>
    </row>
    <row r="210" spans="9:9" x14ac:dyDescent="0.25">
      <c r="I210" s="35"/>
    </row>
    <row r="211" spans="9:9" x14ac:dyDescent="0.25">
      <c r="I211" s="35"/>
    </row>
    <row r="212" spans="9:9" x14ac:dyDescent="0.25">
      <c r="I212" s="35"/>
    </row>
    <row r="213" spans="9:9" x14ac:dyDescent="0.25">
      <c r="I213" s="37"/>
    </row>
    <row r="214" spans="9:9" x14ac:dyDescent="0.25">
      <c r="I214" s="35"/>
    </row>
    <row r="215" spans="9:9" x14ac:dyDescent="0.25">
      <c r="I215" s="35"/>
    </row>
    <row r="216" spans="9:9" x14ac:dyDescent="0.25">
      <c r="I216" s="35"/>
    </row>
    <row r="217" spans="9:9" x14ac:dyDescent="0.25">
      <c r="I217" s="35"/>
    </row>
    <row r="218" spans="9:9" x14ac:dyDescent="0.25">
      <c r="I218" s="35"/>
    </row>
    <row r="219" spans="9:9" x14ac:dyDescent="0.25">
      <c r="I219" s="35"/>
    </row>
    <row r="220" spans="9:9" x14ac:dyDescent="0.25">
      <c r="I220" s="35"/>
    </row>
    <row r="221" spans="9:9" x14ac:dyDescent="0.25">
      <c r="I221" s="35"/>
    </row>
    <row r="222" spans="9:9" x14ac:dyDescent="0.25">
      <c r="I222" s="35"/>
    </row>
    <row r="223" spans="9:9" x14ac:dyDescent="0.25">
      <c r="I223" s="35"/>
    </row>
    <row r="224" spans="9:9" x14ac:dyDescent="0.25">
      <c r="I224" s="35"/>
    </row>
    <row r="225" spans="9:9" x14ac:dyDescent="0.25">
      <c r="I225" s="35"/>
    </row>
    <row r="226" spans="9:9" x14ac:dyDescent="0.25">
      <c r="I226" s="37"/>
    </row>
    <row r="227" spans="9:9" x14ac:dyDescent="0.25">
      <c r="I227" s="35"/>
    </row>
    <row r="228" spans="9:9" x14ac:dyDescent="0.25">
      <c r="I228" s="35"/>
    </row>
    <row r="229" spans="9:9" x14ac:dyDescent="0.25">
      <c r="I229" s="35"/>
    </row>
    <row r="230" spans="9:9" x14ac:dyDescent="0.25">
      <c r="I230" s="35"/>
    </row>
    <row r="231" spans="9:9" x14ac:dyDescent="0.25">
      <c r="I231" s="35"/>
    </row>
    <row r="232" spans="9:9" x14ac:dyDescent="0.25">
      <c r="I232" s="35"/>
    </row>
    <row r="233" spans="9:9" x14ac:dyDescent="0.25">
      <c r="I233" s="35"/>
    </row>
    <row r="234" spans="9:9" x14ac:dyDescent="0.25">
      <c r="I234" s="35"/>
    </row>
    <row r="235" spans="9:9" x14ac:dyDescent="0.25">
      <c r="I235" s="35"/>
    </row>
    <row r="236" spans="9:9" x14ac:dyDescent="0.25">
      <c r="I236" s="35"/>
    </row>
    <row r="237" spans="9:9" x14ac:dyDescent="0.25">
      <c r="I237" s="35"/>
    </row>
    <row r="238" spans="9:9" x14ac:dyDescent="0.25">
      <c r="I238" s="35"/>
    </row>
    <row r="239" spans="9:9" x14ac:dyDescent="0.25">
      <c r="I239" s="37"/>
    </row>
    <row r="240" spans="9:9" x14ac:dyDescent="0.25">
      <c r="I240" s="35"/>
    </row>
    <row r="241" spans="9:9" x14ac:dyDescent="0.25">
      <c r="I241" s="35"/>
    </row>
    <row r="242" spans="9:9" x14ac:dyDescent="0.25">
      <c r="I242" s="35"/>
    </row>
    <row r="243" spans="9:9" x14ac:dyDescent="0.25">
      <c r="I243" s="35"/>
    </row>
    <row r="244" spans="9:9" x14ac:dyDescent="0.25">
      <c r="I244" s="35"/>
    </row>
    <row r="245" spans="9:9" x14ac:dyDescent="0.25">
      <c r="I245" s="35"/>
    </row>
    <row r="246" spans="9:9" x14ac:dyDescent="0.25">
      <c r="I246" s="35"/>
    </row>
    <row r="247" spans="9:9" x14ac:dyDescent="0.25">
      <c r="I247" s="35"/>
    </row>
    <row r="248" spans="9:9" x14ac:dyDescent="0.25">
      <c r="I248" s="35"/>
    </row>
    <row r="249" spans="9:9" x14ac:dyDescent="0.25">
      <c r="I249" s="35"/>
    </row>
    <row r="250" spans="9:9" x14ac:dyDescent="0.25">
      <c r="I250" s="35"/>
    </row>
    <row r="251" spans="9:9" x14ac:dyDescent="0.25">
      <c r="I251" s="35"/>
    </row>
    <row r="252" spans="9:9" x14ac:dyDescent="0.25">
      <c r="I252" s="37"/>
    </row>
    <row r="253" spans="9:9" x14ac:dyDescent="0.25">
      <c r="I253" s="35"/>
    </row>
    <row r="254" spans="9:9" x14ac:dyDescent="0.25">
      <c r="I254" s="35"/>
    </row>
    <row r="255" spans="9:9" x14ac:dyDescent="0.25">
      <c r="I255" s="35"/>
    </row>
    <row r="256" spans="9:9" x14ac:dyDescent="0.25">
      <c r="I256" s="35"/>
    </row>
    <row r="257" spans="9:9" x14ac:dyDescent="0.25">
      <c r="I257" s="35"/>
    </row>
    <row r="258" spans="9:9" x14ac:dyDescent="0.25">
      <c r="I258" s="35"/>
    </row>
    <row r="259" spans="9:9" x14ac:dyDescent="0.25">
      <c r="I259" s="35"/>
    </row>
    <row r="260" spans="9:9" x14ac:dyDescent="0.25">
      <c r="I260" s="35"/>
    </row>
    <row r="261" spans="9:9" x14ac:dyDescent="0.25">
      <c r="I261" s="35"/>
    </row>
    <row r="262" spans="9:9" x14ac:dyDescent="0.25">
      <c r="I262" s="35"/>
    </row>
    <row r="263" spans="9:9" x14ac:dyDescent="0.25">
      <c r="I263" s="35"/>
    </row>
    <row r="264" spans="9:9" x14ac:dyDescent="0.25">
      <c r="I264" s="35"/>
    </row>
    <row r="265" spans="9:9" x14ac:dyDescent="0.25">
      <c r="I265" s="37"/>
    </row>
    <row r="266" spans="9:9" x14ac:dyDescent="0.25">
      <c r="I266" s="35"/>
    </row>
    <row r="267" spans="9:9" x14ac:dyDescent="0.25">
      <c r="I267" s="35"/>
    </row>
    <row r="268" spans="9:9" x14ac:dyDescent="0.25">
      <c r="I268" s="35"/>
    </row>
    <row r="269" spans="9:9" x14ac:dyDescent="0.25">
      <c r="I269" s="35"/>
    </row>
    <row r="270" spans="9:9" x14ac:dyDescent="0.25">
      <c r="I270" s="35"/>
    </row>
    <row r="271" spans="9:9" x14ac:dyDescent="0.25">
      <c r="I271" s="35"/>
    </row>
    <row r="272" spans="9:9" x14ac:dyDescent="0.25">
      <c r="I272" s="35"/>
    </row>
    <row r="273" spans="9:9" x14ac:dyDescent="0.25">
      <c r="I273" s="35"/>
    </row>
    <row r="274" spans="9:9" x14ac:dyDescent="0.25">
      <c r="I274" s="35"/>
    </row>
    <row r="275" spans="9:9" x14ac:dyDescent="0.25">
      <c r="I275" s="35"/>
    </row>
    <row r="276" spans="9:9" x14ac:dyDescent="0.25">
      <c r="I276" s="35"/>
    </row>
    <row r="277" spans="9:9" x14ac:dyDescent="0.25">
      <c r="I277" s="35"/>
    </row>
    <row r="278" spans="9:9" x14ac:dyDescent="0.25">
      <c r="I278" s="37"/>
    </row>
    <row r="279" spans="9:9" x14ac:dyDescent="0.25">
      <c r="I279" s="35"/>
    </row>
    <row r="280" spans="9:9" x14ac:dyDescent="0.25">
      <c r="I280" s="35"/>
    </row>
    <row r="281" spans="9:9" x14ac:dyDescent="0.25">
      <c r="I281" s="35"/>
    </row>
    <row r="282" spans="9:9" x14ac:dyDescent="0.25">
      <c r="I282" s="35"/>
    </row>
    <row r="283" spans="9:9" x14ac:dyDescent="0.25">
      <c r="I283" s="35"/>
    </row>
    <row r="284" spans="9:9" x14ac:dyDescent="0.25">
      <c r="I284" s="35"/>
    </row>
    <row r="285" spans="9:9" x14ac:dyDescent="0.25">
      <c r="I285" s="35"/>
    </row>
    <row r="286" spans="9:9" x14ac:dyDescent="0.25">
      <c r="I286" s="35"/>
    </row>
    <row r="287" spans="9:9" x14ac:dyDescent="0.25">
      <c r="I287" s="35"/>
    </row>
    <row r="288" spans="9:9" x14ac:dyDescent="0.25">
      <c r="I288" s="35"/>
    </row>
    <row r="289" spans="9:9" x14ac:dyDescent="0.25">
      <c r="I289" s="35"/>
    </row>
    <row r="290" spans="9:9" x14ac:dyDescent="0.25">
      <c r="I290" s="35"/>
    </row>
    <row r="291" spans="9:9" x14ac:dyDescent="0.25">
      <c r="I291" s="37"/>
    </row>
  </sheetData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0" tint="-0.499984740745262"/>
  </sheetPr>
  <dimension ref="A1:T456"/>
  <sheetViews>
    <sheetView workbookViewId="0">
      <selection activeCell="Q3" sqref="Q3"/>
    </sheetView>
  </sheetViews>
  <sheetFormatPr defaultRowHeight="15" x14ac:dyDescent="0.25"/>
  <cols>
    <col min="1" max="3" width="28.7109375" style="2" bestFit="1" customWidth="1"/>
    <col min="4" max="15" width="8.7109375" style="27" customWidth="1"/>
    <col min="16" max="16" width="10.7109375" style="27" customWidth="1"/>
    <col min="17" max="17" width="22" style="103" customWidth="1"/>
    <col min="18" max="18" width="2.5703125" style="12" customWidth="1"/>
    <col min="19" max="19" width="9.140625" style="2"/>
    <col min="20" max="20" width="0" style="9" hidden="1" customWidth="1"/>
    <col min="21" max="16384" width="9.140625" style="2"/>
  </cols>
  <sheetData>
    <row r="1" spans="1:20" ht="31.5" customHeight="1" thickBot="1" x14ac:dyDescent="0.3">
      <c r="D1" s="374" t="s">
        <v>578</v>
      </c>
      <c r="E1" s="375"/>
      <c r="F1" s="375"/>
      <c r="G1" s="375"/>
      <c r="H1" s="375"/>
      <c r="I1" s="375"/>
      <c r="J1" s="375"/>
      <c r="K1" s="375"/>
      <c r="L1" s="375"/>
      <c r="M1" s="375"/>
      <c r="N1" s="375"/>
      <c r="O1" s="375"/>
      <c r="P1" s="375"/>
      <c r="Q1" s="376"/>
      <c r="R1" s="14"/>
    </row>
    <row r="2" spans="1:20" ht="19.5" customHeight="1" thickBot="1" x14ac:dyDescent="0.3">
      <c r="A2" s="7" t="s">
        <v>319</v>
      </c>
      <c r="B2" s="7" t="s">
        <v>577</v>
      </c>
      <c r="C2" s="7" t="s">
        <v>320</v>
      </c>
      <c r="D2" s="65" t="s">
        <v>557</v>
      </c>
      <c r="E2" s="65" t="s">
        <v>558</v>
      </c>
      <c r="F2" s="65" t="s">
        <v>559</v>
      </c>
      <c r="G2" s="65" t="s">
        <v>560</v>
      </c>
      <c r="H2" s="65" t="s">
        <v>561</v>
      </c>
      <c r="I2" s="65" t="s">
        <v>562</v>
      </c>
      <c r="J2" s="65" t="s">
        <v>563</v>
      </c>
      <c r="K2" s="65" t="s">
        <v>564</v>
      </c>
      <c r="L2" s="65" t="s">
        <v>565</v>
      </c>
      <c r="M2" s="65" t="s">
        <v>566</v>
      </c>
      <c r="N2" s="65" t="s">
        <v>567</v>
      </c>
      <c r="O2" s="65" t="s">
        <v>568</v>
      </c>
      <c r="P2" s="13" t="s">
        <v>348</v>
      </c>
      <c r="Q2" s="107" t="s">
        <v>351</v>
      </c>
      <c r="R2" s="11"/>
      <c r="T2" s="9">
        <v>0.05</v>
      </c>
    </row>
    <row r="3" spans="1:20" x14ac:dyDescent="0.25">
      <c r="A3" s="74">
        <v>1.25</v>
      </c>
      <c r="B3" s="74" t="str">
        <f>INDEX('FY14 DataDump'!$A$2:$H$5000, MATCH('FY14 Individual Analysis'!A3, 'FY14 DataDump'!$C$2:$C$5000, 0), MATCH('FY14 DataDump'!$B$1, 'FY14 DataDump'!$A$1:$H$1))</f>
        <v>BOXED GOODS</v>
      </c>
      <c r="C3" s="74" t="str">
        <f>INDEX('FY14 DataDump'!$A$2:$H$5000, MATCH('FY14 Individual Analysis'!A3, 'FY14 DataDump'!$C$2:$C$5000, 0), MATCH('FY14 DataDump'!$D$1, 'FY14 DataDump'!$A$1:$H$1))</f>
        <v>Blue diamond jalapeno</v>
      </c>
      <c r="D3" s="27">
        <f>SUMIFS('FY14 DataDump'!$E$2:$E$5000, 'FY14 DataDump'!$C$2:$C$5000, 'FY14 Individual Analysis'!$A3, 'FY14 DataDump'!$H$2:$H$5000, D$2)</f>
        <v>4</v>
      </c>
      <c r="E3" s="27">
        <f>SUMIFS('FY14 DataDump'!$E$2:$E$5000, 'FY14 DataDump'!$C$2:$C$5000, 'FY14 Individual Analysis'!$A3, 'FY14 DataDump'!$H$2:$H$5000, E$2)</f>
        <v>3</v>
      </c>
      <c r="F3" s="27">
        <f>SUMIFS('FY14 DataDump'!$E$2:$E$5000, 'FY14 DataDump'!$C$2:$C$5000, 'FY14 Individual Analysis'!$A3, 'FY14 DataDump'!$H$2:$H$5000, F$2)</f>
        <v>4</v>
      </c>
      <c r="G3" s="27">
        <f>SUMIFS('FY14 DataDump'!$E$2:$E$5000, 'FY14 DataDump'!$C$2:$C$5000, 'FY14 Individual Analysis'!$A3, 'FY14 DataDump'!$H$2:$H$5000, G$2)</f>
        <v>29</v>
      </c>
      <c r="H3" s="27">
        <f>SUMIFS('FY14 DataDump'!$E$2:$E$5000, 'FY14 DataDump'!$C$2:$C$5000, 'FY14 Individual Analysis'!$A3, 'FY14 DataDump'!$H$2:$H$5000, H$2)</f>
        <v>13</v>
      </c>
      <c r="I3" s="27">
        <f>SUMIFS('FY14 DataDump'!$E$2:$E$5000, 'FY14 DataDump'!$C$2:$C$5000, 'FY14 Individual Analysis'!$A3, 'FY14 DataDump'!$H$2:$H$5000, I$2)</f>
        <v>4</v>
      </c>
      <c r="J3" s="27">
        <f>SUMIFS('FY14 DataDump'!$E$2:$E$5000, 'FY14 DataDump'!$C$2:$C$5000, 'FY14 Individual Analysis'!$A3, 'FY14 DataDump'!$H$2:$H$5000, J$2)</f>
        <v>26</v>
      </c>
      <c r="K3" s="27">
        <f>SUMIFS('FY14 DataDump'!$E$2:$E$5000, 'FY14 DataDump'!$C$2:$C$5000, 'FY14 Individual Analysis'!$A3, 'FY14 DataDump'!$H$2:$H$5000, K$2)</f>
        <v>42</v>
      </c>
      <c r="L3" s="27">
        <f>SUMIFS('FY14 DataDump'!$E$2:$E$5000, 'FY14 DataDump'!$C$2:$C$5000, 'FY14 Individual Analysis'!$A3, 'FY14 DataDump'!$H$2:$H$5000, L$2)</f>
        <v>40</v>
      </c>
      <c r="M3" s="27">
        <f>SUMIFS('FY14 DataDump'!$E$2:$E$5000, 'FY14 DataDump'!$C$2:$C$5000, 'FY14 Individual Analysis'!$A3, 'FY14 DataDump'!$H$2:$H$5000, M$2)</f>
        <v>60</v>
      </c>
      <c r="N3" s="27">
        <f>SUMIFS('FY14 DataDump'!$E$2:$E$5000, 'FY14 DataDump'!$C$2:$C$5000, 'FY14 Individual Analysis'!$A3, 'FY14 DataDump'!$H$2:$H$5000, N$2)</f>
        <v>43</v>
      </c>
      <c r="O3" s="27">
        <f>SUMIFS('FY14 DataDump'!$E$2:$E$5000, 'FY14 DataDump'!$C$2:$C$5000, 'FY14 Individual Analysis'!$A3, 'FY14 DataDump'!$H$2:$H$5000, O$2)</f>
        <v>28</v>
      </c>
      <c r="P3" s="27">
        <f>SUM(D3:O3)</f>
        <v>296</v>
      </c>
      <c r="Q3" s="108">
        <f t="shared" ref="Q3:Q11" si="0">P3/$P$455</f>
        <v>1.7376602639365051E-3</v>
      </c>
      <c r="T3" s="9">
        <v>7.4999999999999997E-2</v>
      </c>
    </row>
    <row r="4" spans="1:20" x14ac:dyDescent="0.25">
      <c r="A4" s="75">
        <v>2</v>
      </c>
      <c r="B4" s="75" t="str">
        <f>INDEX('FY14 DataDump'!$A$2:$H$5000, MATCH('FY14 Individual Analysis'!A4, 'FY14 DataDump'!$C$2:$C$5000, 0), MATCH('FY14 DataDump'!$B$1, 'FY14 DataDump'!$A$1:$H$1))</f>
        <v>BOXED GOODS</v>
      </c>
      <c r="C4" s="75" t="str">
        <f>INDEX('FY14 DataDump'!$A$2:$H$5000, MATCH('FY14 Individual Analysis'!A4, 'FY14 DataDump'!$C$2:$C$5000, 0), MATCH('FY14 DataDump'!$D$1, 'FY14 DataDump'!$A$1:$H$1))</f>
        <v>Planters Honey Cashew</v>
      </c>
      <c r="D4" s="27">
        <f>SUMIFS('FY14 DataDump'!$E$2:$E$5000, 'FY14 DataDump'!$C$2:$C$5000, 'FY14 Individual Analysis'!$A4, 'FY14 DataDump'!$H$2:$H$5000, D$2)</f>
        <v>41</v>
      </c>
      <c r="E4" s="27">
        <f>SUMIFS('FY14 DataDump'!$E$2:$E$5000, 'FY14 DataDump'!$C$2:$C$5000, 'FY14 Individual Analysis'!$A4, 'FY14 DataDump'!$H$2:$H$5000, E$2)</f>
        <v>20</v>
      </c>
      <c r="F4" s="27">
        <f>SUMIFS('FY14 DataDump'!$E$2:$E$5000, 'FY14 DataDump'!$C$2:$C$5000, 'FY14 Individual Analysis'!$A4, 'FY14 DataDump'!$H$2:$H$5000, F$2)</f>
        <v>21</v>
      </c>
      <c r="G4" s="27">
        <f>SUMIFS('FY14 DataDump'!$E$2:$E$5000, 'FY14 DataDump'!$C$2:$C$5000, 'FY14 Individual Analysis'!$A4, 'FY14 DataDump'!$H$2:$H$5000, G$2)</f>
        <v>79</v>
      </c>
      <c r="H4" s="27">
        <f>SUMIFS('FY14 DataDump'!$E$2:$E$5000, 'FY14 DataDump'!$C$2:$C$5000, 'FY14 Individual Analysis'!$A4, 'FY14 DataDump'!$H$2:$H$5000, H$2)</f>
        <v>65</v>
      </c>
      <c r="I4" s="27">
        <f>SUMIFS('FY14 DataDump'!$E$2:$E$5000, 'FY14 DataDump'!$C$2:$C$5000, 'FY14 Individual Analysis'!$A4, 'FY14 DataDump'!$H$2:$H$5000, I$2)</f>
        <v>24</v>
      </c>
      <c r="J4" s="27">
        <f>SUMIFS('FY14 DataDump'!$E$2:$E$5000, 'FY14 DataDump'!$C$2:$C$5000, 'FY14 Individual Analysis'!$A4, 'FY14 DataDump'!$H$2:$H$5000, J$2)</f>
        <v>84</v>
      </c>
      <c r="K4" s="27">
        <f>SUMIFS('FY14 DataDump'!$E$2:$E$5000, 'FY14 DataDump'!$C$2:$C$5000, 'FY14 Individual Analysis'!$A4, 'FY14 DataDump'!$H$2:$H$5000, K$2)</f>
        <v>99</v>
      </c>
      <c r="L4" s="27">
        <f>SUMIFS('FY14 DataDump'!$E$2:$E$5000, 'FY14 DataDump'!$C$2:$C$5000, 'FY14 Individual Analysis'!$A4, 'FY14 DataDump'!$H$2:$H$5000, L$2)</f>
        <v>63</v>
      </c>
      <c r="M4" s="27">
        <f>SUMIFS('FY14 DataDump'!$E$2:$E$5000, 'FY14 DataDump'!$C$2:$C$5000, 'FY14 Individual Analysis'!$A4, 'FY14 DataDump'!$H$2:$H$5000, M$2)</f>
        <v>106</v>
      </c>
      <c r="N4" s="27">
        <f>SUMIFS('FY14 DataDump'!$E$2:$E$5000, 'FY14 DataDump'!$C$2:$C$5000, 'FY14 Individual Analysis'!$A4, 'FY14 DataDump'!$H$2:$H$5000, N$2)</f>
        <v>108</v>
      </c>
      <c r="O4" s="27">
        <f>SUMIFS('FY14 DataDump'!$E$2:$E$5000, 'FY14 DataDump'!$C$2:$C$5000, 'FY14 Individual Analysis'!$A4, 'FY14 DataDump'!$H$2:$H$5000, O$2)</f>
        <v>33</v>
      </c>
      <c r="P4" s="27">
        <f t="shared" ref="P4:P151" si="1">SUM(D4:O4)</f>
        <v>743</v>
      </c>
      <c r="Q4" s="108">
        <f t="shared" si="0"/>
        <v>4.3617620814352135E-3</v>
      </c>
      <c r="T4" s="9">
        <v>0.1</v>
      </c>
    </row>
    <row r="5" spans="1:20" x14ac:dyDescent="0.25">
      <c r="A5" s="75">
        <v>10</v>
      </c>
      <c r="B5" s="75" t="str">
        <f>INDEX('FY14 DataDump'!$A$2:$H$5000, MATCH('FY14 Individual Analysis'!A5, 'FY14 DataDump'!$C$2:$C$5000, 0), MATCH('FY14 DataDump'!$B$1, 'FY14 DataDump'!$A$1:$H$1))</f>
        <v>FRUITS/VEGGIES</v>
      </c>
      <c r="C5" s="75" t="str">
        <f>INDEX('FY14 DataDump'!$A$2:$H$5000, MATCH('FY14 Individual Analysis'!A5, 'FY14 DataDump'!$C$2:$C$5000, 0), MATCH('FY14 DataDump'!$D$1, 'FY14 DataDump'!$A$1:$H$1))</f>
        <v>Apple</v>
      </c>
      <c r="D5" s="27">
        <f>SUMIFS('FY14 DataDump'!$E$2:$E$5000, 'FY14 DataDump'!$C$2:$C$5000, 'FY14 Individual Analysis'!$A5, 'FY14 DataDump'!$H$2:$H$5000, D$2)</f>
        <v>35</v>
      </c>
      <c r="E5" s="27">
        <f>SUMIFS('FY14 DataDump'!$E$2:$E$5000, 'FY14 DataDump'!$C$2:$C$5000, 'FY14 Individual Analysis'!$A5, 'FY14 DataDump'!$H$2:$H$5000, E$2)</f>
        <v>50</v>
      </c>
      <c r="F5" s="27">
        <f>SUMIFS('FY14 DataDump'!$E$2:$E$5000, 'FY14 DataDump'!$C$2:$C$5000, 'FY14 Individual Analysis'!$A5, 'FY14 DataDump'!$H$2:$H$5000, F$2)</f>
        <v>32</v>
      </c>
      <c r="G5" s="27">
        <f>SUMIFS('FY14 DataDump'!$E$2:$E$5000, 'FY14 DataDump'!$C$2:$C$5000, 'FY14 Individual Analysis'!$A5, 'FY14 DataDump'!$H$2:$H$5000, G$2)</f>
        <v>95</v>
      </c>
      <c r="H5" s="27">
        <f>SUMIFS('FY14 DataDump'!$E$2:$E$5000, 'FY14 DataDump'!$C$2:$C$5000, 'FY14 Individual Analysis'!$A5, 'FY14 DataDump'!$H$2:$H$5000, H$2)</f>
        <v>57</v>
      </c>
      <c r="I5" s="27">
        <f>SUMIFS('FY14 DataDump'!$E$2:$E$5000, 'FY14 DataDump'!$C$2:$C$5000, 'FY14 Individual Analysis'!$A5, 'FY14 DataDump'!$H$2:$H$5000, I$2)</f>
        <v>31</v>
      </c>
      <c r="J5" s="27">
        <f>SUMIFS('FY14 DataDump'!$E$2:$E$5000, 'FY14 DataDump'!$C$2:$C$5000, 'FY14 Individual Analysis'!$A5, 'FY14 DataDump'!$H$2:$H$5000, J$2)</f>
        <v>69</v>
      </c>
      <c r="K5" s="27">
        <f>SUMIFS('FY14 DataDump'!$E$2:$E$5000, 'FY14 DataDump'!$C$2:$C$5000, 'FY14 Individual Analysis'!$A5, 'FY14 DataDump'!$H$2:$H$5000, K$2)</f>
        <v>39</v>
      </c>
      <c r="L5" s="27">
        <f>SUMIFS('FY14 DataDump'!$E$2:$E$5000, 'FY14 DataDump'!$C$2:$C$5000, 'FY14 Individual Analysis'!$A5, 'FY14 DataDump'!$H$2:$H$5000, L$2)</f>
        <v>42</v>
      </c>
      <c r="M5" s="27">
        <f>SUMIFS('FY14 DataDump'!$E$2:$E$5000, 'FY14 DataDump'!$C$2:$C$5000, 'FY14 Individual Analysis'!$A5, 'FY14 DataDump'!$H$2:$H$5000, M$2)</f>
        <v>53</v>
      </c>
      <c r="N5" s="27">
        <f>SUMIFS('FY14 DataDump'!$E$2:$E$5000, 'FY14 DataDump'!$C$2:$C$5000, 'FY14 Individual Analysis'!$A5, 'FY14 DataDump'!$H$2:$H$5000, N$2)</f>
        <v>73</v>
      </c>
      <c r="O5" s="27">
        <f>SUMIFS('FY14 DataDump'!$E$2:$E$5000, 'FY14 DataDump'!$C$2:$C$5000, 'FY14 Individual Analysis'!$A5, 'FY14 DataDump'!$H$2:$H$5000, O$2)</f>
        <v>33</v>
      </c>
      <c r="P5" s="27">
        <f t="shared" si="1"/>
        <v>609</v>
      </c>
      <c r="Q5" s="108">
        <f t="shared" si="0"/>
        <v>3.5751185835720661E-3</v>
      </c>
      <c r="T5" s="9">
        <v>0.125</v>
      </c>
    </row>
    <row r="6" spans="1:20" x14ac:dyDescent="0.25">
      <c r="A6" s="75">
        <v>11</v>
      </c>
      <c r="B6" s="75" t="str">
        <f>INDEX('FY14 DataDump'!$A$2:$H$5000, MATCH('FY14 Individual Analysis'!A6, 'FY14 DataDump'!$C$2:$C$5000, 0), MATCH('FY14 DataDump'!$B$1, 'FY14 DataDump'!$A$1:$H$1))</f>
        <v>SWEETS</v>
      </c>
      <c r="C6" s="75" t="str">
        <f>INDEX('FY14 DataDump'!$A$2:$H$5000, MATCH('FY14 Individual Analysis'!A6, 'FY14 DataDump'!$C$2:$C$5000, 0), MATCH('FY14 DataDump'!$D$1, 'FY14 DataDump'!$A$1:$H$1))</f>
        <v>PEACH RINGS</v>
      </c>
      <c r="D6" s="27">
        <f>SUMIFS('FY14 DataDump'!$E$2:$E$5000, 'FY14 DataDump'!$C$2:$C$5000, 'FY14 Individual Analysis'!$A6, 'FY14 DataDump'!$H$2:$H$5000, D$2)</f>
        <v>0</v>
      </c>
      <c r="E6" s="27">
        <f>SUMIFS('FY14 DataDump'!$E$2:$E$5000, 'FY14 DataDump'!$C$2:$C$5000, 'FY14 Individual Analysis'!$A6, 'FY14 DataDump'!$H$2:$H$5000, E$2)</f>
        <v>5</v>
      </c>
      <c r="F6" s="27">
        <f>SUMIFS('FY14 DataDump'!$E$2:$E$5000, 'FY14 DataDump'!$C$2:$C$5000, 'FY14 Individual Analysis'!$A6, 'FY14 DataDump'!$H$2:$H$5000, F$2)</f>
        <v>1</v>
      </c>
      <c r="G6" s="27">
        <f>SUMIFS('FY14 DataDump'!$E$2:$E$5000, 'FY14 DataDump'!$C$2:$C$5000, 'FY14 Individual Analysis'!$A6, 'FY14 DataDump'!$H$2:$H$5000, G$2)</f>
        <v>0</v>
      </c>
      <c r="H6" s="27">
        <f>SUMIFS('FY14 DataDump'!$E$2:$E$5000, 'FY14 DataDump'!$C$2:$C$5000, 'FY14 Individual Analysis'!$A6, 'FY14 DataDump'!$H$2:$H$5000, H$2)</f>
        <v>0</v>
      </c>
      <c r="I6" s="27">
        <f>SUMIFS('FY14 DataDump'!$E$2:$E$5000, 'FY14 DataDump'!$C$2:$C$5000, 'FY14 Individual Analysis'!$A6, 'FY14 DataDump'!$H$2:$H$5000, I$2)</f>
        <v>0</v>
      </c>
      <c r="J6" s="27">
        <f>SUMIFS('FY14 DataDump'!$E$2:$E$5000, 'FY14 DataDump'!$C$2:$C$5000, 'FY14 Individual Analysis'!$A6, 'FY14 DataDump'!$H$2:$H$5000, J$2)</f>
        <v>0</v>
      </c>
      <c r="K6" s="27">
        <f>SUMIFS('FY14 DataDump'!$E$2:$E$5000, 'FY14 DataDump'!$C$2:$C$5000, 'FY14 Individual Analysis'!$A6, 'FY14 DataDump'!$H$2:$H$5000, K$2)</f>
        <v>0</v>
      </c>
      <c r="L6" s="27">
        <f>SUMIFS('FY14 DataDump'!$E$2:$E$5000, 'FY14 DataDump'!$C$2:$C$5000, 'FY14 Individual Analysis'!$A6, 'FY14 DataDump'!$H$2:$H$5000, L$2)</f>
        <v>0</v>
      </c>
      <c r="M6" s="27">
        <f>SUMIFS('FY14 DataDump'!$E$2:$E$5000, 'FY14 DataDump'!$C$2:$C$5000, 'FY14 Individual Analysis'!$A6, 'FY14 DataDump'!$H$2:$H$5000, M$2)</f>
        <v>0</v>
      </c>
      <c r="N6" s="27">
        <f>SUMIFS('FY14 DataDump'!$E$2:$E$5000, 'FY14 DataDump'!$C$2:$C$5000, 'FY14 Individual Analysis'!$A6, 'FY14 DataDump'!$H$2:$H$5000, N$2)</f>
        <v>0</v>
      </c>
      <c r="O6" s="27">
        <f>SUMIFS('FY14 DataDump'!$E$2:$E$5000, 'FY14 DataDump'!$C$2:$C$5000, 'FY14 Individual Analysis'!$A6, 'FY14 DataDump'!$H$2:$H$5000, O$2)</f>
        <v>0</v>
      </c>
      <c r="P6" s="27">
        <f t="shared" si="1"/>
        <v>6</v>
      </c>
      <c r="Q6" s="108">
        <f t="shared" si="0"/>
        <v>3.5222843187902125E-5</v>
      </c>
      <c r="T6" s="9">
        <v>0.15</v>
      </c>
    </row>
    <row r="7" spans="1:20" x14ac:dyDescent="0.25">
      <c r="A7" s="75">
        <v>13</v>
      </c>
      <c r="B7" s="75" t="str">
        <f>INDEX('FY14 DataDump'!$A$2:$H$5000, MATCH('FY14 Individual Analysis'!A7, 'FY14 DataDump'!$C$2:$C$5000, 0), MATCH('FY14 DataDump'!$B$1, 'FY14 DataDump'!$A$1:$H$1))</f>
        <v>DRINKS</v>
      </c>
      <c r="C7" s="75" t="str">
        <f>INDEX('FY14 DataDump'!$A$2:$H$5000, MATCH('FY14 Individual Analysis'!A7, 'FY14 DataDump'!$C$2:$C$5000, 0), MATCH('FY14 DataDump'!$D$1, 'FY14 DataDump'!$A$1:$H$1))</f>
        <v>RED BULL-SUGAR FREE</v>
      </c>
      <c r="D7" s="27">
        <f>SUMIFS('FY14 DataDump'!$E$2:$E$5000, 'FY14 DataDump'!$C$2:$C$5000, 'FY14 Individual Analysis'!$A7, 'FY14 DataDump'!$H$2:$H$5000, D$2)</f>
        <v>0</v>
      </c>
      <c r="E7" s="27">
        <f>SUMIFS('FY14 DataDump'!$E$2:$E$5000, 'FY14 DataDump'!$C$2:$C$5000, 'FY14 Individual Analysis'!$A7, 'FY14 DataDump'!$H$2:$H$5000, E$2)</f>
        <v>34</v>
      </c>
      <c r="F7" s="27">
        <f>SUMIFS('FY14 DataDump'!$E$2:$E$5000, 'FY14 DataDump'!$C$2:$C$5000, 'FY14 Individual Analysis'!$A7, 'FY14 DataDump'!$H$2:$H$5000, F$2)</f>
        <v>4</v>
      </c>
      <c r="G7" s="27">
        <f>SUMIFS('FY14 DataDump'!$E$2:$E$5000, 'FY14 DataDump'!$C$2:$C$5000, 'FY14 Individual Analysis'!$A7, 'FY14 DataDump'!$H$2:$H$5000, G$2)</f>
        <v>0</v>
      </c>
      <c r="H7" s="27">
        <f>SUMIFS('FY14 DataDump'!$E$2:$E$5000, 'FY14 DataDump'!$C$2:$C$5000, 'FY14 Individual Analysis'!$A7, 'FY14 DataDump'!$H$2:$H$5000, H$2)</f>
        <v>0</v>
      </c>
      <c r="I7" s="27">
        <f>SUMIFS('FY14 DataDump'!$E$2:$E$5000, 'FY14 DataDump'!$C$2:$C$5000, 'FY14 Individual Analysis'!$A7, 'FY14 DataDump'!$H$2:$H$5000, I$2)</f>
        <v>0</v>
      </c>
      <c r="J7" s="27">
        <f>SUMIFS('FY14 DataDump'!$E$2:$E$5000, 'FY14 DataDump'!$C$2:$C$5000, 'FY14 Individual Analysis'!$A7, 'FY14 DataDump'!$H$2:$H$5000, J$2)</f>
        <v>0</v>
      </c>
      <c r="K7" s="27">
        <f>SUMIFS('FY14 DataDump'!$E$2:$E$5000, 'FY14 DataDump'!$C$2:$C$5000, 'FY14 Individual Analysis'!$A7, 'FY14 DataDump'!$H$2:$H$5000, K$2)</f>
        <v>0</v>
      </c>
      <c r="L7" s="27">
        <f>SUMIFS('FY14 DataDump'!$E$2:$E$5000, 'FY14 DataDump'!$C$2:$C$5000, 'FY14 Individual Analysis'!$A7, 'FY14 DataDump'!$H$2:$H$5000, L$2)</f>
        <v>0</v>
      </c>
      <c r="M7" s="27">
        <f>SUMIFS('FY14 DataDump'!$E$2:$E$5000, 'FY14 DataDump'!$C$2:$C$5000, 'FY14 Individual Analysis'!$A7, 'FY14 DataDump'!$H$2:$H$5000, M$2)</f>
        <v>0</v>
      </c>
      <c r="N7" s="27">
        <f>SUMIFS('FY14 DataDump'!$E$2:$E$5000, 'FY14 DataDump'!$C$2:$C$5000, 'FY14 Individual Analysis'!$A7, 'FY14 DataDump'!$H$2:$H$5000, N$2)</f>
        <v>0</v>
      </c>
      <c r="O7" s="27">
        <f>SUMIFS('FY14 DataDump'!$E$2:$E$5000, 'FY14 DataDump'!$C$2:$C$5000, 'FY14 Individual Analysis'!$A7, 'FY14 DataDump'!$H$2:$H$5000, O$2)</f>
        <v>22</v>
      </c>
      <c r="P7" s="27">
        <f t="shared" si="1"/>
        <v>60</v>
      </c>
      <c r="Q7" s="108">
        <f t="shared" si="0"/>
        <v>3.5222843187902126E-4</v>
      </c>
      <c r="T7" s="9">
        <v>0.17499999999999999</v>
      </c>
    </row>
    <row r="8" spans="1:20" x14ac:dyDescent="0.25">
      <c r="A8" s="75">
        <v>16</v>
      </c>
      <c r="B8" s="75" t="str">
        <f>INDEX('FY14 DataDump'!$A$2:$H$5000, MATCH('FY14 Individual Analysis'!A8, 'FY14 DataDump'!$C$2:$C$5000, 0), MATCH('FY14 DataDump'!$B$1, 'FY14 DataDump'!$A$1:$H$1))</f>
        <v>SWEETS</v>
      </c>
      <c r="C8" s="75" t="str">
        <f>INDEX('FY14 DataDump'!$A$2:$H$5000, MATCH('FY14 Individual Analysis'!A8, 'FY14 DataDump'!$C$2:$C$5000, 0), MATCH('FY14 DataDump'!$D$1, 'FY14 DataDump'!$A$1:$H$1))</f>
        <v>SOUR GUMMY BEARS</v>
      </c>
      <c r="D8" s="27">
        <f>SUMIFS('FY14 DataDump'!$E$2:$E$5000, 'FY14 DataDump'!$C$2:$C$5000, 'FY14 Individual Analysis'!$A8, 'FY14 DataDump'!$H$2:$H$5000, D$2)</f>
        <v>0</v>
      </c>
      <c r="E8" s="27">
        <f>SUMIFS('FY14 DataDump'!$E$2:$E$5000, 'FY14 DataDump'!$C$2:$C$5000, 'FY14 Individual Analysis'!$A8, 'FY14 DataDump'!$H$2:$H$5000, E$2)</f>
        <v>3</v>
      </c>
      <c r="F8" s="27">
        <f>SUMIFS('FY14 DataDump'!$E$2:$E$5000, 'FY14 DataDump'!$C$2:$C$5000, 'FY14 Individual Analysis'!$A8, 'FY14 DataDump'!$H$2:$H$5000, F$2)</f>
        <v>3</v>
      </c>
      <c r="G8" s="27">
        <f>SUMIFS('FY14 DataDump'!$E$2:$E$5000, 'FY14 DataDump'!$C$2:$C$5000, 'FY14 Individual Analysis'!$A8, 'FY14 DataDump'!$H$2:$H$5000, G$2)</f>
        <v>0</v>
      </c>
      <c r="H8" s="27">
        <f>SUMIFS('FY14 DataDump'!$E$2:$E$5000, 'FY14 DataDump'!$C$2:$C$5000, 'FY14 Individual Analysis'!$A8, 'FY14 DataDump'!$H$2:$H$5000, H$2)</f>
        <v>0</v>
      </c>
      <c r="I8" s="27">
        <f>SUMIFS('FY14 DataDump'!$E$2:$E$5000, 'FY14 DataDump'!$C$2:$C$5000, 'FY14 Individual Analysis'!$A8, 'FY14 DataDump'!$H$2:$H$5000, I$2)</f>
        <v>0</v>
      </c>
      <c r="J8" s="27">
        <f>SUMIFS('FY14 DataDump'!$E$2:$E$5000, 'FY14 DataDump'!$C$2:$C$5000, 'FY14 Individual Analysis'!$A8, 'FY14 DataDump'!$H$2:$H$5000, J$2)</f>
        <v>0</v>
      </c>
      <c r="K8" s="27">
        <f>SUMIFS('FY14 DataDump'!$E$2:$E$5000, 'FY14 DataDump'!$C$2:$C$5000, 'FY14 Individual Analysis'!$A8, 'FY14 DataDump'!$H$2:$H$5000, K$2)</f>
        <v>0</v>
      </c>
      <c r="L8" s="27">
        <f>SUMIFS('FY14 DataDump'!$E$2:$E$5000, 'FY14 DataDump'!$C$2:$C$5000, 'FY14 Individual Analysis'!$A8, 'FY14 DataDump'!$H$2:$H$5000, L$2)</f>
        <v>0</v>
      </c>
      <c r="M8" s="27">
        <f>SUMIFS('FY14 DataDump'!$E$2:$E$5000, 'FY14 DataDump'!$C$2:$C$5000, 'FY14 Individual Analysis'!$A8, 'FY14 DataDump'!$H$2:$H$5000, M$2)</f>
        <v>0</v>
      </c>
      <c r="N8" s="27">
        <f>SUMIFS('FY14 DataDump'!$E$2:$E$5000, 'FY14 DataDump'!$C$2:$C$5000, 'FY14 Individual Analysis'!$A8, 'FY14 DataDump'!$H$2:$H$5000, N$2)</f>
        <v>0</v>
      </c>
      <c r="O8" s="27">
        <f>SUMIFS('FY14 DataDump'!$E$2:$E$5000, 'FY14 DataDump'!$C$2:$C$5000, 'FY14 Individual Analysis'!$A8, 'FY14 DataDump'!$H$2:$H$5000, O$2)</f>
        <v>0</v>
      </c>
      <c r="P8" s="27">
        <f t="shared" si="1"/>
        <v>6</v>
      </c>
      <c r="Q8" s="108">
        <f t="shared" si="0"/>
        <v>3.5222843187902125E-5</v>
      </c>
      <c r="T8" s="9">
        <v>0.2</v>
      </c>
    </row>
    <row r="9" spans="1:20" x14ac:dyDescent="0.25">
      <c r="A9" s="75">
        <v>17</v>
      </c>
      <c r="B9" s="75" t="str">
        <f>INDEX('FY14 DataDump'!$A$2:$H$5000, MATCH('FY14 Individual Analysis'!A9, 'FY14 DataDump'!$C$2:$C$5000, 0), MATCH('FY14 DataDump'!$B$1, 'FY14 DataDump'!$A$1:$H$1))</f>
        <v>BOXED GOODS</v>
      </c>
      <c r="C9" s="75" t="str">
        <f>INDEX('FY14 DataDump'!$A$2:$H$5000, MATCH('FY14 Individual Analysis'!A9, 'FY14 DataDump'!$C$2:$C$5000, 0), MATCH('FY14 DataDump'!$D$1, 'FY14 DataDump'!$A$1:$H$1))</f>
        <v>Salted Mixed Nuts</v>
      </c>
      <c r="D9" s="27">
        <f>SUMIFS('FY14 DataDump'!$E$2:$E$5000, 'FY14 DataDump'!$C$2:$C$5000, 'FY14 Individual Analysis'!$A9, 'FY14 DataDump'!$H$2:$H$5000, D$2)</f>
        <v>0</v>
      </c>
      <c r="E9" s="27">
        <f>SUMIFS('FY14 DataDump'!$E$2:$E$5000, 'FY14 DataDump'!$C$2:$C$5000, 'FY14 Individual Analysis'!$A9, 'FY14 DataDump'!$H$2:$H$5000, E$2)</f>
        <v>3</v>
      </c>
      <c r="F9" s="27">
        <f>SUMIFS('FY14 DataDump'!$E$2:$E$5000, 'FY14 DataDump'!$C$2:$C$5000, 'FY14 Individual Analysis'!$A9, 'FY14 DataDump'!$H$2:$H$5000, F$2)</f>
        <v>5</v>
      </c>
      <c r="G9" s="27">
        <f>SUMIFS('FY14 DataDump'!$E$2:$E$5000, 'FY14 DataDump'!$C$2:$C$5000, 'FY14 Individual Analysis'!$A9, 'FY14 DataDump'!$H$2:$H$5000, G$2)</f>
        <v>1</v>
      </c>
      <c r="H9" s="27">
        <f>SUMIFS('FY14 DataDump'!$E$2:$E$5000, 'FY14 DataDump'!$C$2:$C$5000, 'FY14 Individual Analysis'!$A9, 'FY14 DataDump'!$H$2:$H$5000, H$2)</f>
        <v>0</v>
      </c>
      <c r="I9" s="27">
        <f>SUMIFS('FY14 DataDump'!$E$2:$E$5000, 'FY14 DataDump'!$C$2:$C$5000, 'FY14 Individual Analysis'!$A9, 'FY14 DataDump'!$H$2:$H$5000, I$2)</f>
        <v>0</v>
      </c>
      <c r="J9" s="27">
        <f>SUMIFS('FY14 DataDump'!$E$2:$E$5000, 'FY14 DataDump'!$C$2:$C$5000, 'FY14 Individual Analysis'!$A9, 'FY14 DataDump'!$H$2:$H$5000, J$2)</f>
        <v>0</v>
      </c>
      <c r="K9" s="27">
        <f>SUMIFS('FY14 DataDump'!$E$2:$E$5000, 'FY14 DataDump'!$C$2:$C$5000, 'FY14 Individual Analysis'!$A9, 'FY14 DataDump'!$H$2:$H$5000, K$2)</f>
        <v>0</v>
      </c>
      <c r="L9" s="27">
        <f>SUMIFS('FY14 DataDump'!$E$2:$E$5000, 'FY14 DataDump'!$C$2:$C$5000, 'FY14 Individual Analysis'!$A9, 'FY14 DataDump'!$H$2:$H$5000, L$2)</f>
        <v>0</v>
      </c>
      <c r="M9" s="27">
        <f>SUMIFS('FY14 DataDump'!$E$2:$E$5000, 'FY14 DataDump'!$C$2:$C$5000, 'FY14 Individual Analysis'!$A9, 'FY14 DataDump'!$H$2:$H$5000, M$2)</f>
        <v>0</v>
      </c>
      <c r="N9" s="27">
        <f>SUMIFS('FY14 DataDump'!$E$2:$E$5000, 'FY14 DataDump'!$C$2:$C$5000, 'FY14 Individual Analysis'!$A9, 'FY14 DataDump'!$H$2:$H$5000, N$2)</f>
        <v>0</v>
      </c>
      <c r="O9" s="27">
        <f>SUMIFS('FY14 DataDump'!$E$2:$E$5000, 'FY14 DataDump'!$C$2:$C$5000, 'FY14 Individual Analysis'!$A9, 'FY14 DataDump'!$H$2:$H$5000, O$2)</f>
        <v>0</v>
      </c>
      <c r="P9" s="27">
        <f t="shared" si="1"/>
        <v>9</v>
      </c>
      <c r="Q9" s="108">
        <f t="shared" si="0"/>
        <v>5.2834264781853191E-5</v>
      </c>
      <c r="T9" s="9">
        <v>0.22500000000000001</v>
      </c>
    </row>
    <row r="10" spans="1:20" x14ac:dyDescent="0.25">
      <c r="A10" s="75">
        <v>23</v>
      </c>
      <c r="B10" s="75" t="str">
        <f>INDEX('FY14 DataDump'!$A$2:$H$5000, MATCH('FY14 Individual Analysis'!A10, 'FY14 DataDump'!$C$2:$C$5000, 0), MATCH('FY14 DataDump'!$B$1, 'FY14 DataDump'!$A$1:$H$1))</f>
        <v>SWEETS</v>
      </c>
      <c r="C10" s="75" t="str">
        <f>INDEX('FY14 DataDump'!$A$2:$H$5000, MATCH('FY14 Individual Analysis'!A10, 'FY14 DataDump'!$C$2:$C$5000, 0), MATCH('FY14 DataDump'!$D$1, 'FY14 DataDump'!$A$1:$H$1))</f>
        <v>JOLLY RANCHERS</v>
      </c>
      <c r="D10" s="27">
        <f>SUMIFS('FY14 DataDump'!$E$2:$E$5000, 'FY14 DataDump'!$C$2:$C$5000, 'FY14 Individual Analysis'!$A10, 'FY14 DataDump'!$H$2:$H$5000, D$2)</f>
        <v>0</v>
      </c>
      <c r="E10" s="27">
        <f>SUMIFS('FY14 DataDump'!$E$2:$E$5000, 'FY14 DataDump'!$C$2:$C$5000, 'FY14 Individual Analysis'!$A10, 'FY14 DataDump'!$H$2:$H$5000, E$2)</f>
        <v>0</v>
      </c>
      <c r="F10" s="27">
        <f>SUMIFS('FY14 DataDump'!$E$2:$E$5000, 'FY14 DataDump'!$C$2:$C$5000, 'FY14 Individual Analysis'!$A10, 'FY14 DataDump'!$H$2:$H$5000, F$2)</f>
        <v>8</v>
      </c>
      <c r="G10" s="27">
        <f>SUMIFS('FY14 DataDump'!$E$2:$E$5000, 'FY14 DataDump'!$C$2:$C$5000, 'FY14 Individual Analysis'!$A10, 'FY14 DataDump'!$H$2:$H$5000, G$2)</f>
        <v>1</v>
      </c>
      <c r="H10" s="27">
        <f>SUMIFS('FY14 DataDump'!$E$2:$E$5000, 'FY14 DataDump'!$C$2:$C$5000, 'FY14 Individual Analysis'!$A10, 'FY14 DataDump'!$H$2:$H$5000, H$2)</f>
        <v>0</v>
      </c>
      <c r="I10" s="27">
        <f>SUMIFS('FY14 DataDump'!$E$2:$E$5000, 'FY14 DataDump'!$C$2:$C$5000, 'FY14 Individual Analysis'!$A10, 'FY14 DataDump'!$H$2:$H$5000, I$2)</f>
        <v>0</v>
      </c>
      <c r="J10" s="27">
        <f>SUMIFS('FY14 DataDump'!$E$2:$E$5000, 'FY14 DataDump'!$C$2:$C$5000, 'FY14 Individual Analysis'!$A10, 'FY14 DataDump'!$H$2:$H$5000, J$2)</f>
        <v>0</v>
      </c>
      <c r="K10" s="27">
        <f>SUMIFS('FY14 DataDump'!$E$2:$E$5000, 'FY14 DataDump'!$C$2:$C$5000, 'FY14 Individual Analysis'!$A10, 'FY14 DataDump'!$H$2:$H$5000, K$2)</f>
        <v>0</v>
      </c>
      <c r="L10" s="27">
        <f>SUMIFS('FY14 DataDump'!$E$2:$E$5000, 'FY14 DataDump'!$C$2:$C$5000, 'FY14 Individual Analysis'!$A10, 'FY14 DataDump'!$H$2:$H$5000, L$2)</f>
        <v>0</v>
      </c>
      <c r="M10" s="27">
        <f>SUMIFS('FY14 DataDump'!$E$2:$E$5000, 'FY14 DataDump'!$C$2:$C$5000, 'FY14 Individual Analysis'!$A10, 'FY14 DataDump'!$H$2:$H$5000, M$2)</f>
        <v>0</v>
      </c>
      <c r="N10" s="27">
        <f>SUMIFS('FY14 DataDump'!$E$2:$E$5000, 'FY14 DataDump'!$C$2:$C$5000, 'FY14 Individual Analysis'!$A10, 'FY14 DataDump'!$H$2:$H$5000, N$2)</f>
        <v>0</v>
      </c>
      <c r="O10" s="27">
        <f>SUMIFS('FY14 DataDump'!$E$2:$E$5000, 'FY14 DataDump'!$C$2:$C$5000, 'FY14 Individual Analysis'!$A10, 'FY14 DataDump'!$H$2:$H$5000, O$2)</f>
        <v>0</v>
      </c>
      <c r="P10" s="27">
        <f t="shared" si="1"/>
        <v>9</v>
      </c>
      <c r="Q10" s="108">
        <f t="shared" si="0"/>
        <v>5.2834264781853191E-5</v>
      </c>
      <c r="T10" s="9">
        <v>0.25</v>
      </c>
    </row>
    <row r="11" spans="1:20" x14ac:dyDescent="0.25">
      <c r="A11" s="75">
        <v>29</v>
      </c>
      <c r="B11" s="75" t="str">
        <f>INDEX('FY14 DataDump'!$A$2:$H$5000, MATCH('FY14 Individual Analysis'!A11, 'FY14 DataDump'!$C$2:$C$5000, 0), MATCH('FY14 DataDump'!$B$1, 'FY14 DataDump'!$A$1:$H$1))</f>
        <v>DRINKS</v>
      </c>
      <c r="C11" s="75" t="str">
        <f>INDEX('FY14 DataDump'!$A$2:$H$5000, MATCH('FY14 Individual Analysis'!A11, 'FY14 DataDump'!$C$2:$C$5000, 0), MATCH('FY14 DataDump'!$D$1, 'FY14 DataDump'!$A$1:$H$1))</f>
        <v>DIET COKE CAN</v>
      </c>
      <c r="D11" s="27">
        <f>SUMIFS('FY14 DataDump'!$E$2:$E$5000, 'FY14 DataDump'!$C$2:$C$5000, 'FY14 Individual Analysis'!$A11, 'FY14 DataDump'!$H$2:$H$5000, D$2)</f>
        <v>0</v>
      </c>
      <c r="E11" s="27">
        <f>SUMIFS('FY14 DataDump'!$E$2:$E$5000, 'FY14 DataDump'!$C$2:$C$5000, 'FY14 Individual Analysis'!$A11, 'FY14 DataDump'!$H$2:$H$5000, E$2)</f>
        <v>12</v>
      </c>
      <c r="F11" s="27">
        <f>SUMIFS('FY14 DataDump'!$E$2:$E$5000, 'FY14 DataDump'!$C$2:$C$5000, 'FY14 Individual Analysis'!$A11, 'FY14 DataDump'!$H$2:$H$5000, F$2)</f>
        <v>16</v>
      </c>
      <c r="G11" s="27">
        <f>SUMIFS('FY14 DataDump'!$E$2:$E$5000, 'FY14 DataDump'!$C$2:$C$5000, 'FY14 Individual Analysis'!$A11, 'FY14 DataDump'!$H$2:$H$5000, G$2)</f>
        <v>9</v>
      </c>
      <c r="H11" s="27">
        <f>SUMIFS('FY14 DataDump'!$E$2:$E$5000, 'FY14 DataDump'!$C$2:$C$5000, 'FY14 Individual Analysis'!$A11, 'FY14 DataDump'!$H$2:$H$5000, H$2)</f>
        <v>0</v>
      </c>
      <c r="I11" s="27">
        <f>SUMIFS('FY14 DataDump'!$E$2:$E$5000, 'FY14 DataDump'!$C$2:$C$5000, 'FY14 Individual Analysis'!$A11, 'FY14 DataDump'!$H$2:$H$5000, I$2)</f>
        <v>0</v>
      </c>
      <c r="J11" s="27">
        <f>SUMIFS('FY14 DataDump'!$E$2:$E$5000, 'FY14 DataDump'!$C$2:$C$5000, 'FY14 Individual Analysis'!$A11, 'FY14 DataDump'!$H$2:$H$5000, J$2)</f>
        <v>0</v>
      </c>
      <c r="K11" s="27">
        <f>SUMIFS('FY14 DataDump'!$E$2:$E$5000, 'FY14 DataDump'!$C$2:$C$5000, 'FY14 Individual Analysis'!$A11, 'FY14 DataDump'!$H$2:$H$5000, K$2)</f>
        <v>0</v>
      </c>
      <c r="L11" s="27">
        <f>SUMIFS('FY14 DataDump'!$E$2:$E$5000, 'FY14 DataDump'!$C$2:$C$5000, 'FY14 Individual Analysis'!$A11, 'FY14 DataDump'!$H$2:$H$5000, L$2)</f>
        <v>0</v>
      </c>
      <c r="M11" s="27">
        <f>SUMIFS('FY14 DataDump'!$E$2:$E$5000, 'FY14 DataDump'!$C$2:$C$5000, 'FY14 Individual Analysis'!$A11, 'FY14 DataDump'!$H$2:$H$5000, M$2)</f>
        <v>0</v>
      </c>
      <c r="N11" s="27">
        <f>SUMIFS('FY14 DataDump'!$E$2:$E$5000, 'FY14 DataDump'!$C$2:$C$5000, 'FY14 Individual Analysis'!$A11, 'FY14 DataDump'!$H$2:$H$5000, N$2)</f>
        <v>0</v>
      </c>
      <c r="O11" s="27">
        <f>SUMIFS('FY14 DataDump'!$E$2:$E$5000, 'FY14 DataDump'!$C$2:$C$5000, 'FY14 Individual Analysis'!$A11, 'FY14 DataDump'!$H$2:$H$5000, O$2)</f>
        <v>0</v>
      </c>
      <c r="P11" s="27">
        <f t="shared" si="1"/>
        <v>37</v>
      </c>
      <c r="Q11" s="108">
        <f t="shared" si="0"/>
        <v>2.1720753299206313E-4</v>
      </c>
    </row>
    <row r="12" spans="1:20" x14ac:dyDescent="0.25">
      <c r="A12" s="75">
        <v>40</v>
      </c>
      <c r="B12" s="75" t="str">
        <f>INDEX('FY14 DataDump'!$A$2:$H$5000, MATCH('FY14 Individual Analysis'!A12, 'FY14 DataDump'!$C$2:$C$5000, 0), MATCH('FY14 DataDump'!$B$1, 'FY14 DataDump'!$A$1:$H$1))</f>
        <v>BOXED GOODS</v>
      </c>
      <c r="C12" s="75" t="str">
        <f>INDEX('FY14 DataDump'!$A$2:$H$5000, MATCH('FY14 Individual Analysis'!A12, 'FY14 DataDump'!$C$2:$C$5000, 0), MATCH('FY14 DataDump'!$D$1, 'FY14 DataDump'!$A$1:$H$1))</f>
        <v>PLANTERS HONEY ROAST PEA</v>
      </c>
      <c r="D12" s="27">
        <f>SUMIFS('FY14 DataDump'!$E$2:$E$5000, 'FY14 DataDump'!$C$2:$C$5000, 'FY14 Individual Analysis'!$A12, 'FY14 DataDump'!$H$2:$H$5000, D$2)</f>
        <v>18</v>
      </c>
      <c r="E12" s="27">
        <f>SUMIFS('FY14 DataDump'!$E$2:$E$5000, 'FY14 DataDump'!$C$2:$C$5000, 'FY14 Individual Analysis'!$A12, 'FY14 DataDump'!$H$2:$H$5000, E$2)</f>
        <v>18</v>
      </c>
      <c r="F12" s="27">
        <f>SUMIFS('FY14 DataDump'!$E$2:$E$5000, 'FY14 DataDump'!$C$2:$C$5000, 'FY14 Individual Analysis'!$A12, 'FY14 DataDump'!$H$2:$H$5000, F$2)</f>
        <v>16</v>
      </c>
      <c r="G12" s="27">
        <f>SUMIFS('FY14 DataDump'!$E$2:$E$5000, 'FY14 DataDump'!$C$2:$C$5000, 'FY14 Individual Analysis'!$A12, 'FY14 DataDump'!$H$2:$H$5000, G$2)</f>
        <v>93</v>
      </c>
      <c r="H12" s="27">
        <f>SUMIFS('FY14 DataDump'!$E$2:$E$5000, 'FY14 DataDump'!$C$2:$C$5000, 'FY14 Individual Analysis'!$A12, 'FY14 DataDump'!$H$2:$H$5000, H$2)</f>
        <v>88</v>
      </c>
      <c r="I12" s="27">
        <f>SUMIFS('FY14 DataDump'!$E$2:$E$5000, 'FY14 DataDump'!$C$2:$C$5000, 'FY14 Individual Analysis'!$A12, 'FY14 DataDump'!$H$2:$H$5000, I$2)</f>
        <v>29</v>
      </c>
      <c r="J12" s="27">
        <f>SUMIFS('FY14 DataDump'!$E$2:$E$5000, 'FY14 DataDump'!$C$2:$C$5000, 'FY14 Individual Analysis'!$A12, 'FY14 DataDump'!$H$2:$H$5000, J$2)</f>
        <v>74</v>
      </c>
      <c r="K12" s="27">
        <f>SUMIFS('FY14 DataDump'!$E$2:$E$5000, 'FY14 DataDump'!$C$2:$C$5000, 'FY14 Individual Analysis'!$A12, 'FY14 DataDump'!$H$2:$H$5000, K$2)</f>
        <v>73</v>
      </c>
      <c r="L12" s="27">
        <f>SUMIFS('FY14 DataDump'!$E$2:$E$5000, 'FY14 DataDump'!$C$2:$C$5000, 'FY14 Individual Analysis'!$A12, 'FY14 DataDump'!$H$2:$H$5000, L$2)</f>
        <v>40</v>
      </c>
      <c r="M12" s="27">
        <f>SUMIFS('FY14 DataDump'!$E$2:$E$5000, 'FY14 DataDump'!$C$2:$C$5000, 'FY14 Individual Analysis'!$A12, 'FY14 DataDump'!$H$2:$H$5000, M$2)</f>
        <v>136</v>
      </c>
      <c r="N12" s="27">
        <f>SUMIFS('FY14 DataDump'!$E$2:$E$5000, 'FY14 DataDump'!$C$2:$C$5000, 'FY14 Individual Analysis'!$A12, 'FY14 DataDump'!$H$2:$H$5000, N$2)</f>
        <v>97</v>
      </c>
      <c r="O12" s="27">
        <f>SUMIFS('FY14 DataDump'!$E$2:$E$5000, 'FY14 DataDump'!$C$2:$C$5000, 'FY14 Individual Analysis'!$A12, 'FY14 DataDump'!$H$2:$H$5000, O$2)</f>
        <v>39</v>
      </c>
      <c r="P12" s="27">
        <f t="shared" ref="P12:P75" si="2">SUM(D12:O12)</f>
        <v>721</v>
      </c>
      <c r="Q12" s="108">
        <f t="shared" ref="Q12:Q75" si="3">P12/$P$455</f>
        <v>4.2326116564129056E-3</v>
      </c>
    </row>
    <row r="13" spans="1:20" x14ac:dyDescent="0.25">
      <c r="A13" s="75">
        <v>82</v>
      </c>
      <c r="B13" s="75" t="str">
        <f>INDEX('FY14 DataDump'!$A$2:$H$5000, MATCH('FY14 Individual Analysis'!A13, 'FY14 DataDump'!$C$2:$C$5000, 0), MATCH('FY14 DataDump'!$B$1, 'FY14 DataDump'!$A$1:$H$1))</f>
        <v>BOXED GOODS</v>
      </c>
      <c r="C13" s="75" t="str">
        <f>INDEX('FY14 DataDump'!$A$2:$H$5000, MATCH('FY14 Individual Analysis'!A13, 'FY14 DataDump'!$C$2:$C$5000, 0), MATCH('FY14 DataDump'!$D$1, 'FY14 DataDump'!$A$1:$H$1))</f>
        <v>CUP NOODLES HEARTY CHICKE</v>
      </c>
      <c r="D13" s="27">
        <f>SUMIFS('FY14 DataDump'!$E$2:$E$5000, 'FY14 DataDump'!$C$2:$C$5000, 'FY14 Individual Analysis'!$A13, 'FY14 DataDump'!$H$2:$H$5000, D$2)</f>
        <v>0</v>
      </c>
      <c r="E13" s="27">
        <f>SUMIFS('FY14 DataDump'!$E$2:$E$5000, 'FY14 DataDump'!$C$2:$C$5000, 'FY14 Individual Analysis'!$A13, 'FY14 DataDump'!$H$2:$H$5000, E$2)</f>
        <v>10</v>
      </c>
      <c r="F13" s="27">
        <f>SUMIFS('FY14 DataDump'!$E$2:$E$5000, 'FY14 DataDump'!$C$2:$C$5000, 'FY14 Individual Analysis'!$A13, 'FY14 DataDump'!$H$2:$H$5000, F$2)</f>
        <v>6</v>
      </c>
      <c r="G13" s="27">
        <f>SUMIFS('FY14 DataDump'!$E$2:$E$5000, 'FY14 DataDump'!$C$2:$C$5000, 'FY14 Individual Analysis'!$A13, 'FY14 DataDump'!$H$2:$H$5000, G$2)</f>
        <v>0</v>
      </c>
      <c r="H13" s="27">
        <f>SUMIFS('FY14 DataDump'!$E$2:$E$5000, 'FY14 DataDump'!$C$2:$C$5000, 'FY14 Individual Analysis'!$A13, 'FY14 DataDump'!$H$2:$H$5000, H$2)</f>
        <v>0</v>
      </c>
      <c r="I13" s="27">
        <f>SUMIFS('FY14 DataDump'!$E$2:$E$5000, 'FY14 DataDump'!$C$2:$C$5000, 'FY14 Individual Analysis'!$A13, 'FY14 DataDump'!$H$2:$H$5000, I$2)</f>
        <v>0</v>
      </c>
      <c r="J13" s="27">
        <f>SUMIFS('FY14 DataDump'!$E$2:$E$5000, 'FY14 DataDump'!$C$2:$C$5000, 'FY14 Individual Analysis'!$A13, 'FY14 DataDump'!$H$2:$H$5000, J$2)</f>
        <v>0</v>
      </c>
      <c r="K13" s="27">
        <f>SUMIFS('FY14 DataDump'!$E$2:$E$5000, 'FY14 DataDump'!$C$2:$C$5000, 'FY14 Individual Analysis'!$A13, 'FY14 DataDump'!$H$2:$H$5000, K$2)</f>
        <v>0</v>
      </c>
      <c r="L13" s="27">
        <f>SUMIFS('FY14 DataDump'!$E$2:$E$5000, 'FY14 DataDump'!$C$2:$C$5000, 'FY14 Individual Analysis'!$A13, 'FY14 DataDump'!$H$2:$H$5000, L$2)</f>
        <v>0</v>
      </c>
      <c r="M13" s="27">
        <f>SUMIFS('FY14 DataDump'!$E$2:$E$5000, 'FY14 DataDump'!$C$2:$C$5000, 'FY14 Individual Analysis'!$A13, 'FY14 DataDump'!$H$2:$H$5000, M$2)</f>
        <v>0</v>
      </c>
      <c r="N13" s="27">
        <f>SUMIFS('FY14 DataDump'!$E$2:$E$5000, 'FY14 DataDump'!$C$2:$C$5000, 'FY14 Individual Analysis'!$A13, 'FY14 DataDump'!$H$2:$H$5000, N$2)</f>
        <v>0</v>
      </c>
      <c r="O13" s="27">
        <f>SUMIFS('FY14 DataDump'!$E$2:$E$5000, 'FY14 DataDump'!$C$2:$C$5000, 'FY14 Individual Analysis'!$A13, 'FY14 DataDump'!$H$2:$H$5000, O$2)</f>
        <v>2</v>
      </c>
      <c r="P13" s="27">
        <f t="shared" si="2"/>
        <v>18</v>
      </c>
      <c r="Q13" s="108">
        <f t="shared" si="3"/>
        <v>1.0566852956370638E-4</v>
      </c>
    </row>
    <row r="14" spans="1:20" x14ac:dyDescent="0.25">
      <c r="A14" s="75">
        <v>93</v>
      </c>
      <c r="B14" s="75" t="str">
        <f>INDEX('FY14 DataDump'!$A$2:$H$5000, MATCH('FY14 Individual Analysis'!A14, 'FY14 DataDump'!$C$2:$C$5000, 0), MATCH('FY14 DataDump'!$B$1, 'FY14 DataDump'!$A$1:$H$1))</f>
        <v>BOXED GOODS</v>
      </c>
      <c r="C14" s="75" t="str">
        <f>INDEX('FY14 DataDump'!$A$2:$H$5000, MATCH('FY14 Individual Analysis'!A14, 'FY14 DataDump'!$C$2:$C$5000, 0), MATCH('FY14 DataDump'!$D$1, 'FY14 DataDump'!$A$1:$H$1))</f>
        <v>Planters Heat Peanuts</v>
      </c>
      <c r="D14" s="27">
        <f>SUMIFS('FY14 DataDump'!$E$2:$E$5000, 'FY14 DataDump'!$C$2:$C$5000, 'FY14 Individual Analysis'!$A14, 'FY14 DataDump'!$H$2:$H$5000, D$2)</f>
        <v>9</v>
      </c>
      <c r="E14" s="27">
        <f>SUMIFS('FY14 DataDump'!$E$2:$E$5000, 'FY14 DataDump'!$C$2:$C$5000, 'FY14 Individual Analysis'!$A14, 'FY14 DataDump'!$H$2:$H$5000, E$2)</f>
        <v>7</v>
      </c>
      <c r="F14" s="27">
        <f>SUMIFS('FY14 DataDump'!$E$2:$E$5000, 'FY14 DataDump'!$C$2:$C$5000, 'FY14 Individual Analysis'!$A14, 'FY14 DataDump'!$H$2:$H$5000, F$2)</f>
        <v>5</v>
      </c>
      <c r="G14" s="27">
        <f>SUMIFS('FY14 DataDump'!$E$2:$E$5000, 'FY14 DataDump'!$C$2:$C$5000, 'FY14 Individual Analysis'!$A14, 'FY14 DataDump'!$H$2:$H$5000, G$2)</f>
        <v>53</v>
      </c>
      <c r="H14" s="27">
        <f>SUMIFS('FY14 DataDump'!$E$2:$E$5000, 'FY14 DataDump'!$C$2:$C$5000, 'FY14 Individual Analysis'!$A14, 'FY14 DataDump'!$H$2:$H$5000, H$2)</f>
        <v>36</v>
      </c>
      <c r="I14" s="27">
        <f>SUMIFS('FY14 DataDump'!$E$2:$E$5000, 'FY14 DataDump'!$C$2:$C$5000, 'FY14 Individual Analysis'!$A14, 'FY14 DataDump'!$H$2:$H$5000, I$2)</f>
        <v>19</v>
      </c>
      <c r="J14" s="27">
        <f>SUMIFS('FY14 DataDump'!$E$2:$E$5000, 'FY14 DataDump'!$C$2:$C$5000, 'FY14 Individual Analysis'!$A14, 'FY14 DataDump'!$H$2:$H$5000, J$2)</f>
        <v>34</v>
      </c>
      <c r="K14" s="27">
        <f>SUMIFS('FY14 DataDump'!$E$2:$E$5000, 'FY14 DataDump'!$C$2:$C$5000, 'FY14 Individual Analysis'!$A14, 'FY14 DataDump'!$H$2:$H$5000, K$2)</f>
        <v>43</v>
      </c>
      <c r="L14" s="27">
        <f>SUMIFS('FY14 DataDump'!$E$2:$E$5000, 'FY14 DataDump'!$C$2:$C$5000, 'FY14 Individual Analysis'!$A14, 'FY14 DataDump'!$H$2:$H$5000, L$2)</f>
        <v>36</v>
      </c>
      <c r="M14" s="27">
        <f>SUMIFS('FY14 DataDump'!$E$2:$E$5000, 'FY14 DataDump'!$C$2:$C$5000, 'FY14 Individual Analysis'!$A14, 'FY14 DataDump'!$H$2:$H$5000, M$2)</f>
        <v>79</v>
      </c>
      <c r="N14" s="27">
        <f>SUMIFS('FY14 DataDump'!$E$2:$E$5000, 'FY14 DataDump'!$C$2:$C$5000, 'FY14 Individual Analysis'!$A14, 'FY14 DataDump'!$H$2:$H$5000, N$2)</f>
        <v>98</v>
      </c>
      <c r="O14" s="27">
        <f>SUMIFS('FY14 DataDump'!$E$2:$E$5000, 'FY14 DataDump'!$C$2:$C$5000, 'FY14 Individual Analysis'!$A14, 'FY14 DataDump'!$H$2:$H$5000, O$2)</f>
        <v>32</v>
      </c>
      <c r="P14" s="27">
        <f t="shared" si="2"/>
        <v>451</v>
      </c>
      <c r="Q14" s="108">
        <f t="shared" si="3"/>
        <v>2.6475837129573097E-3</v>
      </c>
    </row>
    <row r="15" spans="1:20" x14ac:dyDescent="0.25">
      <c r="A15" s="75">
        <v>96</v>
      </c>
      <c r="B15" s="75" t="str">
        <f>INDEX('FY14 DataDump'!$A$2:$H$5000, MATCH('FY14 Individual Analysis'!A15, 'FY14 DataDump'!$C$2:$C$5000, 0), MATCH('FY14 DataDump'!$B$1, 'FY14 DataDump'!$A$1:$H$1))</f>
        <v>BOXED GOODS</v>
      </c>
      <c r="C15" s="75" t="str">
        <f>INDEX('FY14 DataDump'!$A$2:$H$5000, MATCH('FY14 Individual Analysis'!A15, 'FY14 DataDump'!$C$2:$C$5000, 0), MATCH('FY14 DataDump'!$D$1, 'FY14 DataDump'!$A$1:$H$1))</f>
        <v>ROCKY MTN BUTTER</v>
      </c>
      <c r="D15" s="27">
        <f>SUMIFS('FY14 DataDump'!$E$2:$E$5000, 'FY14 DataDump'!$C$2:$C$5000, 'FY14 Individual Analysis'!$A15, 'FY14 DataDump'!$H$2:$H$5000, D$2)</f>
        <v>0</v>
      </c>
      <c r="E15" s="27">
        <f>SUMIFS('FY14 DataDump'!$E$2:$E$5000, 'FY14 DataDump'!$C$2:$C$5000, 'FY14 Individual Analysis'!$A15, 'FY14 DataDump'!$H$2:$H$5000, E$2)</f>
        <v>1</v>
      </c>
      <c r="F15" s="27">
        <f>SUMIFS('FY14 DataDump'!$E$2:$E$5000, 'FY14 DataDump'!$C$2:$C$5000, 'FY14 Individual Analysis'!$A15, 'FY14 DataDump'!$H$2:$H$5000, F$2)</f>
        <v>1</v>
      </c>
      <c r="G15" s="27">
        <f>SUMIFS('FY14 DataDump'!$E$2:$E$5000, 'FY14 DataDump'!$C$2:$C$5000, 'FY14 Individual Analysis'!$A15, 'FY14 DataDump'!$H$2:$H$5000, G$2)</f>
        <v>0</v>
      </c>
      <c r="H15" s="27">
        <f>SUMIFS('FY14 DataDump'!$E$2:$E$5000, 'FY14 DataDump'!$C$2:$C$5000, 'FY14 Individual Analysis'!$A15, 'FY14 DataDump'!$H$2:$H$5000, H$2)</f>
        <v>0</v>
      </c>
      <c r="I15" s="27">
        <f>SUMIFS('FY14 DataDump'!$E$2:$E$5000, 'FY14 DataDump'!$C$2:$C$5000, 'FY14 Individual Analysis'!$A15, 'FY14 DataDump'!$H$2:$H$5000, I$2)</f>
        <v>0</v>
      </c>
      <c r="J15" s="27">
        <f>SUMIFS('FY14 DataDump'!$E$2:$E$5000, 'FY14 DataDump'!$C$2:$C$5000, 'FY14 Individual Analysis'!$A15, 'FY14 DataDump'!$H$2:$H$5000, J$2)</f>
        <v>0</v>
      </c>
      <c r="K15" s="27">
        <f>SUMIFS('FY14 DataDump'!$E$2:$E$5000, 'FY14 DataDump'!$C$2:$C$5000, 'FY14 Individual Analysis'!$A15, 'FY14 DataDump'!$H$2:$H$5000, K$2)</f>
        <v>0</v>
      </c>
      <c r="L15" s="27">
        <f>SUMIFS('FY14 DataDump'!$E$2:$E$5000, 'FY14 DataDump'!$C$2:$C$5000, 'FY14 Individual Analysis'!$A15, 'FY14 DataDump'!$H$2:$H$5000, L$2)</f>
        <v>0</v>
      </c>
      <c r="M15" s="27">
        <f>SUMIFS('FY14 DataDump'!$E$2:$E$5000, 'FY14 DataDump'!$C$2:$C$5000, 'FY14 Individual Analysis'!$A15, 'FY14 DataDump'!$H$2:$H$5000, M$2)</f>
        <v>0</v>
      </c>
      <c r="N15" s="27">
        <f>SUMIFS('FY14 DataDump'!$E$2:$E$5000, 'FY14 DataDump'!$C$2:$C$5000, 'FY14 Individual Analysis'!$A15, 'FY14 DataDump'!$H$2:$H$5000, N$2)</f>
        <v>0</v>
      </c>
      <c r="O15" s="27">
        <f>SUMIFS('FY14 DataDump'!$E$2:$E$5000, 'FY14 DataDump'!$C$2:$C$5000, 'FY14 Individual Analysis'!$A15, 'FY14 DataDump'!$H$2:$H$5000, O$2)</f>
        <v>0</v>
      </c>
      <c r="P15" s="27">
        <f t="shared" si="2"/>
        <v>2</v>
      </c>
      <c r="Q15" s="108">
        <f t="shared" si="3"/>
        <v>1.1740947729300709E-5</v>
      </c>
    </row>
    <row r="16" spans="1:20" x14ac:dyDescent="0.25">
      <c r="A16" s="75">
        <v>97</v>
      </c>
      <c r="B16" s="75" t="str">
        <f>INDEX('FY14 DataDump'!$A$2:$H$5000, MATCH('FY14 Individual Analysis'!A16, 'FY14 DataDump'!$C$2:$C$5000, 0), MATCH('FY14 DataDump'!$B$1, 'FY14 DataDump'!$A$1:$H$1))</f>
        <v>BOXED GOODS</v>
      </c>
      <c r="C16" s="75" t="str">
        <f>INDEX('FY14 DataDump'!$A$2:$H$5000, MATCH('FY14 Individual Analysis'!A16, 'FY14 DataDump'!$C$2:$C$5000, 0), MATCH('FY14 DataDump'!$D$1, 'FY14 DataDump'!$A$1:$H$1))</f>
        <v>Snak club Tropical Mix</v>
      </c>
      <c r="D16" s="27">
        <f>SUMIFS('FY14 DataDump'!$E$2:$E$5000, 'FY14 DataDump'!$C$2:$C$5000, 'FY14 Individual Analysis'!$A16, 'FY14 DataDump'!$H$2:$H$5000, D$2)</f>
        <v>0</v>
      </c>
      <c r="E16" s="27">
        <f>SUMIFS('FY14 DataDump'!$E$2:$E$5000, 'FY14 DataDump'!$C$2:$C$5000, 'FY14 Individual Analysis'!$A16, 'FY14 DataDump'!$H$2:$H$5000, E$2)</f>
        <v>1</v>
      </c>
      <c r="F16" s="27">
        <f>SUMIFS('FY14 DataDump'!$E$2:$E$5000, 'FY14 DataDump'!$C$2:$C$5000, 'FY14 Individual Analysis'!$A16, 'FY14 DataDump'!$H$2:$H$5000, F$2)</f>
        <v>5</v>
      </c>
      <c r="G16" s="27">
        <f>SUMIFS('FY14 DataDump'!$E$2:$E$5000, 'FY14 DataDump'!$C$2:$C$5000, 'FY14 Individual Analysis'!$A16, 'FY14 DataDump'!$H$2:$H$5000, G$2)</f>
        <v>4</v>
      </c>
      <c r="H16" s="27">
        <f>SUMIFS('FY14 DataDump'!$E$2:$E$5000, 'FY14 DataDump'!$C$2:$C$5000, 'FY14 Individual Analysis'!$A16, 'FY14 DataDump'!$H$2:$H$5000, H$2)</f>
        <v>0</v>
      </c>
      <c r="I16" s="27">
        <f>SUMIFS('FY14 DataDump'!$E$2:$E$5000, 'FY14 DataDump'!$C$2:$C$5000, 'FY14 Individual Analysis'!$A16, 'FY14 DataDump'!$H$2:$H$5000, I$2)</f>
        <v>0</v>
      </c>
      <c r="J16" s="27">
        <f>SUMIFS('FY14 DataDump'!$E$2:$E$5000, 'FY14 DataDump'!$C$2:$C$5000, 'FY14 Individual Analysis'!$A16, 'FY14 DataDump'!$H$2:$H$5000, J$2)</f>
        <v>0</v>
      </c>
      <c r="K16" s="27">
        <f>SUMIFS('FY14 DataDump'!$E$2:$E$5000, 'FY14 DataDump'!$C$2:$C$5000, 'FY14 Individual Analysis'!$A16, 'FY14 DataDump'!$H$2:$H$5000, K$2)</f>
        <v>0</v>
      </c>
      <c r="L16" s="27">
        <f>SUMIFS('FY14 DataDump'!$E$2:$E$5000, 'FY14 DataDump'!$C$2:$C$5000, 'FY14 Individual Analysis'!$A16, 'FY14 DataDump'!$H$2:$H$5000, L$2)</f>
        <v>0</v>
      </c>
      <c r="M16" s="27">
        <f>SUMIFS('FY14 DataDump'!$E$2:$E$5000, 'FY14 DataDump'!$C$2:$C$5000, 'FY14 Individual Analysis'!$A16, 'FY14 DataDump'!$H$2:$H$5000, M$2)</f>
        <v>0</v>
      </c>
      <c r="N16" s="27">
        <f>SUMIFS('FY14 DataDump'!$E$2:$E$5000, 'FY14 DataDump'!$C$2:$C$5000, 'FY14 Individual Analysis'!$A16, 'FY14 DataDump'!$H$2:$H$5000, N$2)</f>
        <v>0</v>
      </c>
      <c r="O16" s="27">
        <f>SUMIFS('FY14 DataDump'!$E$2:$E$5000, 'FY14 DataDump'!$C$2:$C$5000, 'FY14 Individual Analysis'!$A16, 'FY14 DataDump'!$H$2:$H$5000, O$2)</f>
        <v>6</v>
      </c>
      <c r="P16" s="27">
        <f t="shared" si="2"/>
        <v>16</v>
      </c>
      <c r="Q16" s="108">
        <f t="shared" si="3"/>
        <v>9.3927581834405671E-5</v>
      </c>
    </row>
    <row r="17" spans="1:17" x14ac:dyDescent="0.25">
      <c r="A17" s="75">
        <v>98</v>
      </c>
      <c r="B17" s="75" t="str">
        <f>INDEX('FY14 DataDump'!$A$2:$H$5000, MATCH('FY14 Individual Analysis'!A17, 'FY14 DataDump'!$C$2:$C$5000, 0), MATCH('FY14 DataDump'!$B$1, 'FY14 DataDump'!$A$1:$H$1))</f>
        <v>SWEETS</v>
      </c>
      <c r="C17" s="75" t="str">
        <f>INDEX('FY14 DataDump'!$A$2:$H$5000, MATCH('FY14 Individual Analysis'!A17, 'FY14 DataDump'!$C$2:$C$5000, 0), MATCH('FY14 DataDump'!$D$1, 'FY14 DataDump'!$A$1:$H$1))</f>
        <v>Sathers Butterscotch disc</v>
      </c>
      <c r="D17" s="27">
        <f>SUMIFS('FY14 DataDump'!$E$2:$E$5000, 'FY14 DataDump'!$C$2:$C$5000, 'FY14 Individual Analysis'!$A17, 'FY14 DataDump'!$H$2:$H$5000, D$2)</f>
        <v>0</v>
      </c>
      <c r="E17" s="27">
        <f>SUMIFS('FY14 DataDump'!$E$2:$E$5000, 'FY14 DataDump'!$C$2:$C$5000, 'FY14 Individual Analysis'!$A17, 'FY14 DataDump'!$H$2:$H$5000, E$2)</f>
        <v>1</v>
      </c>
      <c r="F17" s="27">
        <f>SUMIFS('FY14 DataDump'!$E$2:$E$5000, 'FY14 DataDump'!$C$2:$C$5000, 'FY14 Individual Analysis'!$A17, 'FY14 DataDump'!$H$2:$H$5000, F$2)</f>
        <v>2</v>
      </c>
      <c r="G17" s="27">
        <f>SUMIFS('FY14 DataDump'!$E$2:$E$5000, 'FY14 DataDump'!$C$2:$C$5000, 'FY14 Individual Analysis'!$A17, 'FY14 DataDump'!$H$2:$H$5000, G$2)</f>
        <v>6</v>
      </c>
      <c r="H17" s="27">
        <f>SUMIFS('FY14 DataDump'!$E$2:$E$5000, 'FY14 DataDump'!$C$2:$C$5000, 'FY14 Individual Analysis'!$A17, 'FY14 DataDump'!$H$2:$H$5000, H$2)</f>
        <v>2</v>
      </c>
      <c r="I17" s="27">
        <f>SUMIFS('FY14 DataDump'!$E$2:$E$5000, 'FY14 DataDump'!$C$2:$C$5000, 'FY14 Individual Analysis'!$A17, 'FY14 DataDump'!$H$2:$H$5000, I$2)</f>
        <v>0</v>
      </c>
      <c r="J17" s="27">
        <f>SUMIFS('FY14 DataDump'!$E$2:$E$5000, 'FY14 DataDump'!$C$2:$C$5000, 'FY14 Individual Analysis'!$A17, 'FY14 DataDump'!$H$2:$H$5000, J$2)</f>
        <v>1</v>
      </c>
      <c r="K17" s="27">
        <f>SUMIFS('FY14 DataDump'!$E$2:$E$5000, 'FY14 DataDump'!$C$2:$C$5000, 'FY14 Individual Analysis'!$A17, 'FY14 DataDump'!$H$2:$H$5000, K$2)</f>
        <v>0</v>
      </c>
      <c r="L17" s="27">
        <f>SUMIFS('FY14 DataDump'!$E$2:$E$5000, 'FY14 DataDump'!$C$2:$C$5000, 'FY14 Individual Analysis'!$A17, 'FY14 DataDump'!$H$2:$H$5000, L$2)</f>
        <v>0</v>
      </c>
      <c r="M17" s="27">
        <f>SUMIFS('FY14 DataDump'!$E$2:$E$5000, 'FY14 DataDump'!$C$2:$C$5000, 'FY14 Individual Analysis'!$A17, 'FY14 DataDump'!$H$2:$H$5000, M$2)</f>
        <v>0</v>
      </c>
      <c r="N17" s="27">
        <f>SUMIFS('FY14 DataDump'!$E$2:$E$5000, 'FY14 DataDump'!$C$2:$C$5000, 'FY14 Individual Analysis'!$A17, 'FY14 DataDump'!$H$2:$H$5000, N$2)</f>
        <v>0</v>
      </c>
      <c r="O17" s="27">
        <f>SUMIFS('FY14 DataDump'!$E$2:$E$5000, 'FY14 DataDump'!$C$2:$C$5000, 'FY14 Individual Analysis'!$A17, 'FY14 DataDump'!$H$2:$H$5000, O$2)</f>
        <v>0</v>
      </c>
      <c r="P17" s="27">
        <f t="shared" si="2"/>
        <v>12</v>
      </c>
      <c r="Q17" s="108">
        <f t="shared" si="3"/>
        <v>7.044568637580425E-5</v>
      </c>
    </row>
    <row r="18" spans="1:17" x14ac:dyDescent="0.25">
      <c r="A18" s="75">
        <v>112</v>
      </c>
      <c r="B18" s="75" t="str">
        <f>INDEX('FY14 DataDump'!$A$2:$H$5000, MATCH('FY14 Individual Analysis'!A18, 'FY14 DataDump'!$C$2:$C$5000, 0), MATCH('FY14 DataDump'!$B$1, 'FY14 DataDump'!$A$1:$H$1))</f>
        <v>SWEETS</v>
      </c>
      <c r="C18" s="75" t="str">
        <f>INDEX('FY14 DataDump'!$A$2:$H$5000, MATCH('FY14 Individual Analysis'!A18, 'FY14 DataDump'!$C$2:$C$5000, 0), MATCH('FY14 DataDump'!$D$1, 'FY14 DataDump'!$A$1:$H$1))</f>
        <v>Sathers Blue Sharks</v>
      </c>
      <c r="D18" s="27">
        <f>SUMIFS('FY14 DataDump'!$E$2:$E$5000, 'FY14 DataDump'!$C$2:$C$5000, 'FY14 Individual Analysis'!$A18, 'FY14 DataDump'!$H$2:$H$5000, D$2)</f>
        <v>0</v>
      </c>
      <c r="E18" s="27">
        <f>SUMIFS('FY14 DataDump'!$E$2:$E$5000, 'FY14 DataDump'!$C$2:$C$5000, 'FY14 Individual Analysis'!$A18, 'FY14 DataDump'!$H$2:$H$5000, E$2)</f>
        <v>1</v>
      </c>
      <c r="F18" s="27">
        <f>SUMIFS('FY14 DataDump'!$E$2:$E$5000, 'FY14 DataDump'!$C$2:$C$5000, 'FY14 Individual Analysis'!$A18, 'FY14 DataDump'!$H$2:$H$5000, F$2)</f>
        <v>4</v>
      </c>
      <c r="G18" s="27">
        <f>SUMIFS('FY14 DataDump'!$E$2:$E$5000, 'FY14 DataDump'!$C$2:$C$5000, 'FY14 Individual Analysis'!$A18, 'FY14 DataDump'!$H$2:$H$5000, G$2)</f>
        <v>0</v>
      </c>
      <c r="H18" s="27">
        <f>SUMIFS('FY14 DataDump'!$E$2:$E$5000, 'FY14 DataDump'!$C$2:$C$5000, 'FY14 Individual Analysis'!$A18, 'FY14 DataDump'!$H$2:$H$5000, H$2)</f>
        <v>0</v>
      </c>
      <c r="I18" s="27">
        <f>SUMIFS('FY14 DataDump'!$E$2:$E$5000, 'FY14 DataDump'!$C$2:$C$5000, 'FY14 Individual Analysis'!$A18, 'FY14 DataDump'!$H$2:$H$5000, I$2)</f>
        <v>0</v>
      </c>
      <c r="J18" s="27">
        <f>SUMIFS('FY14 DataDump'!$E$2:$E$5000, 'FY14 DataDump'!$C$2:$C$5000, 'FY14 Individual Analysis'!$A18, 'FY14 DataDump'!$H$2:$H$5000, J$2)</f>
        <v>0</v>
      </c>
      <c r="K18" s="27">
        <f>SUMIFS('FY14 DataDump'!$E$2:$E$5000, 'FY14 DataDump'!$C$2:$C$5000, 'FY14 Individual Analysis'!$A18, 'FY14 DataDump'!$H$2:$H$5000, K$2)</f>
        <v>0</v>
      </c>
      <c r="L18" s="27">
        <f>SUMIFS('FY14 DataDump'!$E$2:$E$5000, 'FY14 DataDump'!$C$2:$C$5000, 'FY14 Individual Analysis'!$A18, 'FY14 DataDump'!$H$2:$H$5000, L$2)</f>
        <v>0</v>
      </c>
      <c r="M18" s="27">
        <f>SUMIFS('FY14 DataDump'!$E$2:$E$5000, 'FY14 DataDump'!$C$2:$C$5000, 'FY14 Individual Analysis'!$A18, 'FY14 DataDump'!$H$2:$H$5000, M$2)</f>
        <v>0</v>
      </c>
      <c r="N18" s="27">
        <f>SUMIFS('FY14 DataDump'!$E$2:$E$5000, 'FY14 DataDump'!$C$2:$C$5000, 'FY14 Individual Analysis'!$A18, 'FY14 DataDump'!$H$2:$H$5000, N$2)</f>
        <v>0</v>
      </c>
      <c r="O18" s="27">
        <f>SUMIFS('FY14 DataDump'!$E$2:$E$5000, 'FY14 DataDump'!$C$2:$C$5000, 'FY14 Individual Analysis'!$A18, 'FY14 DataDump'!$H$2:$H$5000, O$2)</f>
        <v>0</v>
      </c>
      <c r="P18" s="27">
        <f t="shared" si="2"/>
        <v>5</v>
      </c>
      <c r="Q18" s="108">
        <f t="shared" si="3"/>
        <v>2.9352369323251773E-5</v>
      </c>
    </row>
    <row r="19" spans="1:17" x14ac:dyDescent="0.25">
      <c r="A19" s="75">
        <v>113</v>
      </c>
      <c r="B19" s="75" t="str">
        <f>INDEX('FY14 DataDump'!$A$2:$H$5000, MATCH('FY14 Individual Analysis'!A19, 'FY14 DataDump'!$C$2:$C$5000, 0), MATCH('FY14 DataDump'!$B$1, 'FY14 DataDump'!$A$1:$H$1))</f>
        <v>SWEETS</v>
      </c>
      <c r="C19" s="75" t="str">
        <f>INDEX('FY14 DataDump'!$A$2:$H$5000, MATCH('FY14 Individual Analysis'!A19, 'FY14 DataDump'!$C$2:$C$5000, 0), MATCH('FY14 DataDump'!$D$1, 'FY14 DataDump'!$A$1:$H$1))</f>
        <v>sathers Runts</v>
      </c>
      <c r="D19" s="27">
        <f>SUMIFS('FY14 DataDump'!$E$2:$E$5000, 'FY14 DataDump'!$C$2:$C$5000, 'FY14 Individual Analysis'!$A19, 'FY14 DataDump'!$H$2:$H$5000, D$2)</f>
        <v>0</v>
      </c>
      <c r="E19" s="27">
        <f>SUMIFS('FY14 DataDump'!$E$2:$E$5000, 'FY14 DataDump'!$C$2:$C$5000, 'FY14 Individual Analysis'!$A19, 'FY14 DataDump'!$H$2:$H$5000, E$2)</f>
        <v>0</v>
      </c>
      <c r="F19" s="27">
        <f>SUMIFS('FY14 DataDump'!$E$2:$E$5000, 'FY14 DataDump'!$C$2:$C$5000, 'FY14 Individual Analysis'!$A19, 'FY14 DataDump'!$H$2:$H$5000, F$2)</f>
        <v>8</v>
      </c>
      <c r="G19" s="27">
        <f>SUMIFS('FY14 DataDump'!$E$2:$E$5000, 'FY14 DataDump'!$C$2:$C$5000, 'FY14 Individual Analysis'!$A19, 'FY14 DataDump'!$H$2:$H$5000, G$2)</f>
        <v>16</v>
      </c>
      <c r="H19" s="27">
        <f>SUMIFS('FY14 DataDump'!$E$2:$E$5000, 'FY14 DataDump'!$C$2:$C$5000, 'FY14 Individual Analysis'!$A19, 'FY14 DataDump'!$H$2:$H$5000, H$2)</f>
        <v>0</v>
      </c>
      <c r="I19" s="27">
        <f>SUMIFS('FY14 DataDump'!$E$2:$E$5000, 'FY14 DataDump'!$C$2:$C$5000, 'FY14 Individual Analysis'!$A19, 'FY14 DataDump'!$H$2:$H$5000, I$2)</f>
        <v>0</v>
      </c>
      <c r="J19" s="27">
        <f>SUMIFS('FY14 DataDump'!$E$2:$E$5000, 'FY14 DataDump'!$C$2:$C$5000, 'FY14 Individual Analysis'!$A19, 'FY14 DataDump'!$H$2:$H$5000, J$2)</f>
        <v>0</v>
      </c>
      <c r="K19" s="27">
        <f>SUMIFS('FY14 DataDump'!$E$2:$E$5000, 'FY14 DataDump'!$C$2:$C$5000, 'FY14 Individual Analysis'!$A19, 'FY14 DataDump'!$H$2:$H$5000, K$2)</f>
        <v>0</v>
      </c>
      <c r="L19" s="27">
        <f>SUMIFS('FY14 DataDump'!$E$2:$E$5000, 'FY14 DataDump'!$C$2:$C$5000, 'FY14 Individual Analysis'!$A19, 'FY14 DataDump'!$H$2:$H$5000, L$2)</f>
        <v>0</v>
      </c>
      <c r="M19" s="27">
        <f>SUMIFS('FY14 DataDump'!$E$2:$E$5000, 'FY14 DataDump'!$C$2:$C$5000, 'FY14 Individual Analysis'!$A19, 'FY14 DataDump'!$H$2:$H$5000, M$2)</f>
        <v>0</v>
      </c>
      <c r="N19" s="27">
        <f>SUMIFS('FY14 DataDump'!$E$2:$E$5000, 'FY14 DataDump'!$C$2:$C$5000, 'FY14 Individual Analysis'!$A19, 'FY14 DataDump'!$H$2:$H$5000, N$2)</f>
        <v>0</v>
      </c>
      <c r="O19" s="27">
        <f>SUMIFS('FY14 DataDump'!$E$2:$E$5000, 'FY14 DataDump'!$C$2:$C$5000, 'FY14 Individual Analysis'!$A19, 'FY14 DataDump'!$H$2:$H$5000, O$2)</f>
        <v>0</v>
      </c>
      <c r="P19" s="27">
        <f t="shared" si="2"/>
        <v>24</v>
      </c>
      <c r="Q19" s="108">
        <f t="shared" si="3"/>
        <v>1.408913727516085E-4</v>
      </c>
    </row>
    <row r="20" spans="1:17" x14ac:dyDescent="0.25">
      <c r="A20" s="75">
        <v>116</v>
      </c>
      <c r="B20" s="75" t="str">
        <f>INDEX('FY14 DataDump'!$A$2:$H$5000, MATCH('FY14 Individual Analysis'!A20, 'FY14 DataDump'!$C$2:$C$5000, 0), MATCH('FY14 DataDump'!$B$1, 'FY14 DataDump'!$A$1:$H$1))</f>
        <v>BOXED GOODS</v>
      </c>
      <c r="C20" s="75" t="str">
        <f>INDEX('FY14 DataDump'!$A$2:$H$5000, MATCH('FY14 Individual Analysis'!A20, 'FY14 DataDump'!$C$2:$C$5000, 0), MATCH('FY14 DataDump'!$D$1, 'FY14 DataDump'!$A$1:$H$1))</f>
        <v>Luna blueberry bliss</v>
      </c>
      <c r="D20" s="27">
        <f>SUMIFS('FY14 DataDump'!$E$2:$E$5000, 'FY14 DataDump'!$C$2:$C$5000, 'FY14 Individual Analysis'!$A20, 'FY14 DataDump'!$H$2:$H$5000, D$2)</f>
        <v>0</v>
      </c>
      <c r="E20" s="27">
        <f>SUMIFS('FY14 DataDump'!$E$2:$E$5000, 'FY14 DataDump'!$C$2:$C$5000, 'FY14 Individual Analysis'!$A20, 'FY14 DataDump'!$H$2:$H$5000, E$2)</f>
        <v>0</v>
      </c>
      <c r="F20" s="27">
        <f>SUMIFS('FY14 DataDump'!$E$2:$E$5000, 'FY14 DataDump'!$C$2:$C$5000, 'FY14 Individual Analysis'!$A20, 'FY14 DataDump'!$H$2:$H$5000, F$2)</f>
        <v>5</v>
      </c>
      <c r="G20" s="27">
        <f>SUMIFS('FY14 DataDump'!$E$2:$E$5000, 'FY14 DataDump'!$C$2:$C$5000, 'FY14 Individual Analysis'!$A20, 'FY14 DataDump'!$H$2:$H$5000, G$2)</f>
        <v>5</v>
      </c>
      <c r="H20" s="27">
        <f>SUMIFS('FY14 DataDump'!$E$2:$E$5000, 'FY14 DataDump'!$C$2:$C$5000, 'FY14 Individual Analysis'!$A20, 'FY14 DataDump'!$H$2:$H$5000, H$2)</f>
        <v>0</v>
      </c>
      <c r="I20" s="27">
        <f>SUMIFS('FY14 DataDump'!$E$2:$E$5000, 'FY14 DataDump'!$C$2:$C$5000, 'FY14 Individual Analysis'!$A20, 'FY14 DataDump'!$H$2:$H$5000, I$2)</f>
        <v>0</v>
      </c>
      <c r="J20" s="27">
        <f>SUMIFS('FY14 DataDump'!$E$2:$E$5000, 'FY14 DataDump'!$C$2:$C$5000, 'FY14 Individual Analysis'!$A20, 'FY14 DataDump'!$H$2:$H$5000, J$2)</f>
        <v>0</v>
      </c>
      <c r="K20" s="27">
        <f>SUMIFS('FY14 DataDump'!$E$2:$E$5000, 'FY14 DataDump'!$C$2:$C$5000, 'FY14 Individual Analysis'!$A20, 'FY14 DataDump'!$H$2:$H$5000, K$2)</f>
        <v>0</v>
      </c>
      <c r="L20" s="27">
        <f>SUMIFS('FY14 DataDump'!$E$2:$E$5000, 'FY14 DataDump'!$C$2:$C$5000, 'FY14 Individual Analysis'!$A20, 'FY14 DataDump'!$H$2:$H$5000, L$2)</f>
        <v>0</v>
      </c>
      <c r="M20" s="27">
        <f>SUMIFS('FY14 DataDump'!$E$2:$E$5000, 'FY14 DataDump'!$C$2:$C$5000, 'FY14 Individual Analysis'!$A20, 'FY14 DataDump'!$H$2:$H$5000, M$2)</f>
        <v>0</v>
      </c>
      <c r="N20" s="27">
        <f>SUMIFS('FY14 DataDump'!$E$2:$E$5000, 'FY14 DataDump'!$C$2:$C$5000, 'FY14 Individual Analysis'!$A20, 'FY14 DataDump'!$H$2:$H$5000, N$2)</f>
        <v>0</v>
      </c>
      <c r="O20" s="27">
        <f>SUMIFS('FY14 DataDump'!$E$2:$E$5000, 'FY14 DataDump'!$C$2:$C$5000, 'FY14 Individual Analysis'!$A20, 'FY14 DataDump'!$H$2:$H$5000, O$2)</f>
        <v>0</v>
      </c>
      <c r="P20" s="27">
        <f t="shared" si="2"/>
        <v>10</v>
      </c>
      <c r="Q20" s="108">
        <f t="shared" si="3"/>
        <v>5.8704738646503546E-5</v>
      </c>
    </row>
    <row r="21" spans="1:17" x14ac:dyDescent="0.25">
      <c r="A21" s="75">
        <v>117</v>
      </c>
      <c r="B21" s="75" t="str">
        <f>INDEX('FY14 DataDump'!$A$2:$H$5000, MATCH('FY14 Individual Analysis'!A21, 'FY14 DataDump'!$C$2:$C$5000, 0), MATCH('FY14 DataDump'!$B$1, 'FY14 DataDump'!$A$1:$H$1))</f>
        <v>SWEETS</v>
      </c>
      <c r="C21" s="75" t="str">
        <f>INDEX('FY14 DataDump'!$A$2:$H$5000, MATCH('FY14 Individual Analysis'!A21, 'FY14 DataDump'!$C$2:$C$5000, 0), MATCH('FY14 DataDump'!$D$1, 'FY14 DataDump'!$A$1:$H$1))</f>
        <v>Starburst fruit chews org</v>
      </c>
      <c r="D21" s="27">
        <f>SUMIFS('FY14 DataDump'!$E$2:$E$5000, 'FY14 DataDump'!$C$2:$C$5000, 'FY14 Individual Analysis'!$A21, 'FY14 DataDump'!$H$2:$H$5000, D$2)</f>
        <v>0</v>
      </c>
      <c r="E21" s="27">
        <f>SUMIFS('FY14 DataDump'!$E$2:$E$5000, 'FY14 DataDump'!$C$2:$C$5000, 'FY14 Individual Analysis'!$A21, 'FY14 DataDump'!$H$2:$H$5000, E$2)</f>
        <v>0</v>
      </c>
      <c r="F21" s="27">
        <f>SUMIFS('FY14 DataDump'!$E$2:$E$5000, 'FY14 DataDump'!$C$2:$C$5000, 'FY14 Individual Analysis'!$A21, 'FY14 DataDump'!$H$2:$H$5000, F$2)</f>
        <v>4</v>
      </c>
      <c r="G21" s="27">
        <f>SUMIFS('FY14 DataDump'!$E$2:$E$5000, 'FY14 DataDump'!$C$2:$C$5000, 'FY14 Individual Analysis'!$A21, 'FY14 DataDump'!$H$2:$H$5000, G$2)</f>
        <v>0</v>
      </c>
      <c r="H21" s="27">
        <f>SUMIFS('FY14 DataDump'!$E$2:$E$5000, 'FY14 DataDump'!$C$2:$C$5000, 'FY14 Individual Analysis'!$A21, 'FY14 DataDump'!$H$2:$H$5000, H$2)</f>
        <v>0</v>
      </c>
      <c r="I21" s="27">
        <f>SUMIFS('FY14 DataDump'!$E$2:$E$5000, 'FY14 DataDump'!$C$2:$C$5000, 'FY14 Individual Analysis'!$A21, 'FY14 DataDump'!$H$2:$H$5000, I$2)</f>
        <v>0</v>
      </c>
      <c r="J21" s="27">
        <f>SUMIFS('FY14 DataDump'!$E$2:$E$5000, 'FY14 DataDump'!$C$2:$C$5000, 'FY14 Individual Analysis'!$A21, 'FY14 DataDump'!$H$2:$H$5000, J$2)</f>
        <v>0</v>
      </c>
      <c r="K21" s="27">
        <f>SUMIFS('FY14 DataDump'!$E$2:$E$5000, 'FY14 DataDump'!$C$2:$C$5000, 'FY14 Individual Analysis'!$A21, 'FY14 DataDump'!$H$2:$H$5000, K$2)</f>
        <v>0</v>
      </c>
      <c r="L21" s="27">
        <f>SUMIFS('FY14 DataDump'!$E$2:$E$5000, 'FY14 DataDump'!$C$2:$C$5000, 'FY14 Individual Analysis'!$A21, 'FY14 DataDump'!$H$2:$H$5000, L$2)</f>
        <v>0</v>
      </c>
      <c r="M21" s="27">
        <f>SUMIFS('FY14 DataDump'!$E$2:$E$5000, 'FY14 DataDump'!$C$2:$C$5000, 'FY14 Individual Analysis'!$A21, 'FY14 DataDump'!$H$2:$H$5000, M$2)</f>
        <v>0</v>
      </c>
      <c r="N21" s="27">
        <f>SUMIFS('FY14 DataDump'!$E$2:$E$5000, 'FY14 DataDump'!$C$2:$C$5000, 'FY14 Individual Analysis'!$A21, 'FY14 DataDump'!$H$2:$H$5000, N$2)</f>
        <v>0</v>
      </c>
      <c r="O21" s="27">
        <f>SUMIFS('FY14 DataDump'!$E$2:$E$5000, 'FY14 DataDump'!$C$2:$C$5000, 'FY14 Individual Analysis'!$A21, 'FY14 DataDump'!$H$2:$H$5000, O$2)</f>
        <v>0</v>
      </c>
      <c r="P21" s="27">
        <f t="shared" si="2"/>
        <v>4</v>
      </c>
      <c r="Q21" s="108">
        <f t="shared" si="3"/>
        <v>2.3481895458601418E-5</v>
      </c>
    </row>
    <row r="22" spans="1:17" x14ac:dyDescent="0.25">
      <c r="A22" s="75">
        <v>118</v>
      </c>
      <c r="B22" s="75" t="str">
        <f>INDEX('FY14 DataDump'!$A$2:$H$5000, MATCH('FY14 Individual Analysis'!A22, 'FY14 DataDump'!$C$2:$C$5000, 0), MATCH('FY14 DataDump'!$B$1, 'FY14 DataDump'!$A$1:$H$1))</f>
        <v>BOXED GOODS</v>
      </c>
      <c r="C22" s="75" t="str">
        <f>INDEX('FY14 DataDump'!$A$2:$H$5000, MATCH('FY14 Individual Analysis'!A22, 'FY14 DataDump'!$C$2:$C$5000, 0), MATCH('FY14 DataDump'!$D$1, 'FY14 DataDump'!$A$1:$H$1))</f>
        <v>Clif Bar Chocolate chip</v>
      </c>
      <c r="D22" s="27">
        <f>SUMIFS('FY14 DataDump'!$E$2:$E$5000, 'FY14 DataDump'!$C$2:$C$5000, 'FY14 Individual Analysis'!$A22, 'FY14 DataDump'!$H$2:$H$5000, D$2)</f>
        <v>12</v>
      </c>
      <c r="E22" s="27">
        <f>SUMIFS('FY14 DataDump'!$E$2:$E$5000, 'FY14 DataDump'!$C$2:$C$5000, 'FY14 Individual Analysis'!$A22, 'FY14 DataDump'!$H$2:$H$5000, E$2)</f>
        <v>15</v>
      </c>
      <c r="F22" s="27">
        <f>SUMIFS('FY14 DataDump'!$E$2:$E$5000, 'FY14 DataDump'!$C$2:$C$5000, 'FY14 Individual Analysis'!$A22, 'FY14 DataDump'!$H$2:$H$5000, F$2)</f>
        <v>18</v>
      </c>
      <c r="G22" s="27">
        <f>SUMIFS('FY14 DataDump'!$E$2:$E$5000, 'FY14 DataDump'!$C$2:$C$5000, 'FY14 Individual Analysis'!$A22, 'FY14 DataDump'!$H$2:$H$5000, G$2)</f>
        <v>49</v>
      </c>
      <c r="H22" s="27">
        <f>SUMIFS('FY14 DataDump'!$E$2:$E$5000, 'FY14 DataDump'!$C$2:$C$5000, 'FY14 Individual Analysis'!$A22, 'FY14 DataDump'!$H$2:$H$5000, H$2)</f>
        <v>38</v>
      </c>
      <c r="I22" s="27">
        <f>SUMIFS('FY14 DataDump'!$E$2:$E$5000, 'FY14 DataDump'!$C$2:$C$5000, 'FY14 Individual Analysis'!$A22, 'FY14 DataDump'!$H$2:$H$5000, I$2)</f>
        <v>28</v>
      </c>
      <c r="J22" s="27">
        <f>SUMIFS('FY14 DataDump'!$E$2:$E$5000, 'FY14 DataDump'!$C$2:$C$5000, 'FY14 Individual Analysis'!$A22, 'FY14 DataDump'!$H$2:$H$5000, J$2)</f>
        <v>52</v>
      </c>
      <c r="K22" s="27">
        <f>SUMIFS('FY14 DataDump'!$E$2:$E$5000, 'FY14 DataDump'!$C$2:$C$5000, 'FY14 Individual Analysis'!$A22, 'FY14 DataDump'!$H$2:$H$5000, K$2)</f>
        <v>45</v>
      </c>
      <c r="L22" s="27">
        <f>SUMIFS('FY14 DataDump'!$E$2:$E$5000, 'FY14 DataDump'!$C$2:$C$5000, 'FY14 Individual Analysis'!$A22, 'FY14 DataDump'!$H$2:$H$5000, L$2)</f>
        <v>44</v>
      </c>
      <c r="M22" s="27">
        <f>SUMIFS('FY14 DataDump'!$E$2:$E$5000, 'FY14 DataDump'!$C$2:$C$5000, 'FY14 Individual Analysis'!$A22, 'FY14 DataDump'!$H$2:$H$5000, M$2)</f>
        <v>81</v>
      </c>
      <c r="N22" s="27">
        <f>SUMIFS('FY14 DataDump'!$E$2:$E$5000, 'FY14 DataDump'!$C$2:$C$5000, 'FY14 Individual Analysis'!$A22, 'FY14 DataDump'!$H$2:$H$5000, N$2)</f>
        <v>49</v>
      </c>
      <c r="O22" s="27">
        <f>SUMIFS('FY14 DataDump'!$E$2:$E$5000, 'FY14 DataDump'!$C$2:$C$5000, 'FY14 Individual Analysis'!$A22, 'FY14 DataDump'!$H$2:$H$5000, O$2)</f>
        <v>29</v>
      </c>
      <c r="P22" s="27">
        <f t="shared" si="2"/>
        <v>460</v>
      </c>
      <c r="Q22" s="108">
        <f t="shared" si="3"/>
        <v>2.7004179777391632E-3</v>
      </c>
    </row>
    <row r="23" spans="1:17" x14ac:dyDescent="0.25">
      <c r="A23" s="75">
        <v>120</v>
      </c>
      <c r="B23" s="75" t="str">
        <f>INDEX('FY14 DataDump'!$A$2:$H$5000, MATCH('FY14 Individual Analysis'!A23, 'FY14 DataDump'!$C$2:$C$5000, 0), MATCH('FY14 DataDump'!$B$1, 'FY14 DataDump'!$A$1:$H$1))</f>
        <v>DRINKS</v>
      </c>
      <c r="C23" s="75" t="str">
        <f>INDEX('FY14 DataDump'!$A$2:$H$5000, MATCH('FY14 Individual Analysis'!A23, 'FY14 DataDump'!$C$2:$C$5000, 0), MATCH('FY14 DataDump'!$D$1, 'FY14 DataDump'!$A$1:$H$1))</f>
        <v>Cherry Coke Can</v>
      </c>
      <c r="D23" s="27">
        <f>SUMIFS('FY14 DataDump'!$E$2:$E$5000, 'FY14 DataDump'!$C$2:$C$5000, 'FY14 Individual Analysis'!$A23, 'FY14 DataDump'!$H$2:$H$5000, D$2)</f>
        <v>0</v>
      </c>
      <c r="E23" s="27">
        <f>SUMIFS('FY14 DataDump'!$E$2:$E$5000, 'FY14 DataDump'!$C$2:$C$5000, 'FY14 Individual Analysis'!$A23, 'FY14 DataDump'!$H$2:$H$5000, E$2)</f>
        <v>10</v>
      </c>
      <c r="F23" s="27">
        <f>SUMIFS('FY14 DataDump'!$E$2:$E$5000, 'FY14 DataDump'!$C$2:$C$5000, 'FY14 Individual Analysis'!$A23, 'FY14 DataDump'!$H$2:$H$5000, F$2)</f>
        <v>14</v>
      </c>
      <c r="G23" s="27">
        <f>SUMIFS('FY14 DataDump'!$E$2:$E$5000, 'FY14 DataDump'!$C$2:$C$5000, 'FY14 Individual Analysis'!$A23, 'FY14 DataDump'!$H$2:$H$5000, G$2)</f>
        <v>0</v>
      </c>
      <c r="H23" s="27">
        <f>SUMIFS('FY14 DataDump'!$E$2:$E$5000, 'FY14 DataDump'!$C$2:$C$5000, 'FY14 Individual Analysis'!$A23, 'FY14 DataDump'!$H$2:$H$5000, H$2)</f>
        <v>0</v>
      </c>
      <c r="I23" s="27">
        <f>SUMIFS('FY14 DataDump'!$E$2:$E$5000, 'FY14 DataDump'!$C$2:$C$5000, 'FY14 Individual Analysis'!$A23, 'FY14 DataDump'!$H$2:$H$5000, I$2)</f>
        <v>0</v>
      </c>
      <c r="J23" s="27">
        <f>SUMIFS('FY14 DataDump'!$E$2:$E$5000, 'FY14 DataDump'!$C$2:$C$5000, 'FY14 Individual Analysis'!$A23, 'FY14 DataDump'!$H$2:$H$5000, J$2)</f>
        <v>0</v>
      </c>
      <c r="K23" s="27">
        <f>SUMIFS('FY14 DataDump'!$E$2:$E$5000, 'FY14 DataDump'!$C$2:$C$5000, 'FY14 Individual Analysis'!$A23, 'FY14 DataDump'!$H$2:$H$5000, K$2)</f>
        <v>0</v>
      </c>
      <c r="L23" s="27">
        <f>SUMIFS('FY14 DataDump'!$E$2:$E$5000, 'FY14 DataDump'!$C$2:$C$5000, 'FY14 Individual Analysis'!$A23, 'FY14 DataDump'!$H$2:$H$5000, L$2)</f>
        <v>0</v>
      </c>
      <c r="M23" s="27">
        <f>SUMIFS('FY14 DataDump'!$E$2:$E$5000, 'FY14 DataDump'!$C$2:$C$5000, 'FY14 Individual Analysis'!$A23, 'FY14 DataDump'!$H$2:$H$5000, M$2)</f>
        <v>0</v>
      </c>
      <c r="N23" s="27">
        <f>SUMIFS('FY14 DataDump'!$E$2:$E$5000, 'FY14 DataDump'!$C$2:$C$5000, 'FY14 Individual Analysis'!$A23, 'FY14 DataDump'!$H$2:$H$5000, N$2)</f>
        <v>0</v>
      </c>
      <c r="O23" s="27">
        <f>SUMIFS('FY14 DataDump'!$E$2:$E$5000, 'FY14 DataDump'!$C$2:$C$5000, 'FY14 Individual Analysis'!$A23, 'FY14 DataDump'!$H$2:$H$5000, O$2)</f>
        <v>0</v>
      </c>
      <c r="P23" s="27">
        <f t="shared" si="2"/>
        <v>24</v>
      </c>
      <c r="Q23" s="108">
        <f t="shared" si="3"/>
        <v>1.408913727516085E-4</v>
      </c>
    </row>
    <row r="24" spans="1:17" x14ac:dyDescent="0.25">
      <c r="A24" s="75">
        <v>122</v>
      </c>
      <c r="B24" s="75" t="str">
        <f>INDEX('FY14 DataDump'!$A$2:$H$5000, MATCH('FY14 Individual Analysis'!A24, 'FY14 DataDump'!$C$2:$C$5000, 0), MATCH('FY14 DataDump'!$B$1, 'FY14 DataDump'!$A$1:$H$1))</f>
        <v>DRINKS</v>
      </c>
      <c r="C24" s="75" t="str">
        <f>INDEX('FY14 DataDump'!$A$2:$H$5000, MATCH('FY14 Individual Analysis'!A24, 'FY14 DataDump'!$C$2:$C$5000, 0), MATCH('FY14 DataDump'!$D$1, 'FY14 DataDump'!$A$1:$H$1))</f>
        <v>Arizona Sweet tea Souther</v>
      </c>
      <c r="D24" s="27">
        <f>SUMIFS('FY14 DataDump'!$E$2:$E$5000, 'FY14 DataDump'!$C$2:$C$5000, 'FY14 Individual Analysis'!$A24, 'FY14 DataDump'!$H$2:$H$5000, D$2)</f>
        <v>0</v>
      </c>
      <c r="E24" s="27">
        <f>SUMIFS('FY14 DataDump'!$E$2:$E$5000, 'FY14 DataDump'!$C$2:$C$5000, 'FY14 Individual Analysis'!$A24, 'FY14 DataDump'!$H$2:$H$5000, E$2)</f>
        <v>30</v>
      </c>
      <c r="F24" s="27">
        <f>SUMIFS('FY14 DataDump'!$E$2:$E$5000, 'FY14 DataDump'!$C$2:$C$5000, 'FY14 Individual Analysis'!$A24, 'FY14 DataDump'!$H$2:$H$5000, F$2)</f>
        <v>7</v>
      </c>
      <c r="G24" s="27">
        <f>SUMIFS('FY14 DataDump'!$E$2:$E$5000, 'FY14 DataDump'!$C$2:$C$5000, 'FY14 Individual Analysis'!$A24, 'FY14 DataDump'!$H$2:$H$5000, G$2)</f>
        <v>29</v>
      </c>
      <c r="H24" s="27">
        <f>SUMIFS('FY14 DataDump'!$E$2:$E$5000, 'FY14 DataDump'!$C$2:$C$5000, 'FY14 Individual Analysis'!$A24, 'FY14 DataDump'!$H$2:$H$5000, H$2)</f>
        <v>0</v>
      </c>
      <c r="I24" s="27">
        <f>SUMIFS('FY14 DataDump'!$E$2:$E$5000, 'FY14 DataDump'!$C$2:$C$5000, 'FY14 Individual Analysis'!$A24, 'FY14 DataDump'!$H$2:$H$5000, I$2)</f>
        <v>0</v>
      </c>
      <c r="J24" s="27">
        <f>SUMIFS('FY14 DataDump'!$E$2:$E$5000, 'FY14 DataDump'!$C$2:$C$5000, 'FY14 Individual Analysis'!$A24, 'FY14 DataDump'!$H$2:$H$5000, J$2)</f>
        <v>0</v>
      </c>
      <c r="K24" s="27">
        <f>SUMIFS('FY14 DataDump'!$E$2:$E$5000, 'FY14 DataDump'!$C$2:$C$5000, 'FY14 Individual Analysis'!$A24, 'FY14 DataDump'!$H$2:$H$5000, K$2)</f>
        <v>0</v>
      </c>
      <c r="L24" s="27">
        <f>SUMIFS('FY14 DataDump'!$E$2:$E$5000, 'FY14 DataDump'!$C$2:$C$5000, 'FY14 Individual Analysis'!$A24, 'FY14 DataDump'!$H$2:$H$5000, L$2)</f>
        <v>0</v>
      </c>
      <c r="M24" s="27">
        <f>SUMIFS('FY14 DataDump'!$E$2:$E$5000, 'FY14 DataDump'!$C$2:$C$5000, 'FY14 Individual Analysis'!$A24, 'FY14 DataDump'!$H$2:$H$5000, M$2)</f>
        <v>0</v>
      </c>
      <c r="N24" s="27">
        <f>SUMIFS('FY14 DataDump'!$E$2:$E$5000, 'FY14 DataDump'!$C$2:$C$5000, 'FY14 Individual Analysis'!$A24, 'FY14 DataDump'!$H$2:$H$5000, N$2)</f>
        <v>0</v>
      </c>
      <c r="O24" s="27">
        <f>SUMIFS('FY14 DataDump'!$E$2:$E$5000, 'FY14 DataDump'!$C$2:$C$5000, 'FY14 Individual Analysis'!$A24, 'FY14 DataDump'!$H$2:$H$5000, O$2)</f>
        <v>0</v>
      </c>
      <c r="P24" s="27">
        <f t="shared" si="2"/>
        <v>66</v>
      </c>
      <c r="Q24" s="108">
        <f t="shared" si="3"/>
        <v>3.8745127506692342E-4</v>
      </c>
    </row>
    <row r="25" spans="1:17" x14ac:dyDescent="0.25">
      <c r="A25" s="75">
        <v>123</v>
      </c>
      <c r="B25" s="75" t="str">
        <f>INDEX('FY14 DataDump'!$A$2:$H$5000, MATCH('FY14 Individual Analysis'!A25, 'FY14 DataDump'!$C$2:$C$5000, 0), MATCH('FY14 DataDump'!$B$1, 'FY14 DataDump'!$A$1:$H$1))</f>
        <v>DRINKS</v>
      </c>
      <c r="C25" s="75" t="str">
        <f>INDEX('FY14 DataDump'!$A$2:$H$5000, MATCH('FY14 Individual Analysis'!A25, 'FY14 DataDump'!$C$2:$C$5000, 0), MATCH('FY14 DataDump'!$D$1, 'FY14 DataDump'!$A$1:$H$1))</f>
        <v>Arizona green tea</v>
      </c>
      <c r="D25" s="27">
        <f>SUMIFS('FY14 DataDump'!$E$2:$E$5000, 'FY14 DataDump'!$C$2:$C$5000, 'FY14 Individual Analysis'!$A25, 'FY14 DataDump'!$H$2:$H$5000, D$2)</f>
        <v>0</v>
      </c>
      <c r="E25" s="27">
        <f>SUMIFS('FY14 DataDump'!$E$2:$E$5000, 'FY14 DataDump'!$C$2:$C$5000, 'FY14 Individual Analysis'!$A25, 'FY14 DataDump'!$H$2:$H$5000, E$2)</f>
        <v>30</v>
      </c>
      <c r="F25" s="27">
        <f>SUMIFS('FY14 DataDump'!$E$2:$E$5000, 'FY14 DataDump'!$C$2:$C$5000, 'FY14 Individual Analysis'!$A25, 'FY14 DataDump'!$H$2:$H$5000, F$2)</f>
        <v>5</v>
      </c>
      <c r="G25" s="27">
        <f>SUMIFS('FY14 DataDump'!$E$2:$E$5000, 'FY14 DataDump'!$C$2:$C$5000, 'FY14 Individual Analysis'!$A25, 'FY14 DataDump'!$H$2:$H$5000, G$2)</f>
        <v>0</v>
      </c>
      <c r="H25" s="27">
        <f>SUMIFS('FY14 DataDump'!$E$2:$E$5000, 'FY14 DataDump'!$C$2:$C$5000, 'FY14 Individual Analysis'!$A25, 'FY14 DataDump'!$H$2:$H$5000, H$2)</f>
        <v>0</v>
      </c>
      <c r="I25" s="27">
        <f>SUMIFS('FY14 DataDump'!$E$2:$E$5000, 'FY14 DataDump'!$C$2:$C$5000, 'FY14 Individual Analysis'!$A25, 'FY14 DataDump'!$H$2:$H$5000, I$2)</f>
        <v>0</v>
      </c>
      <c r="J25" s="27">
        <f>SUMIFS('FY14 DataDump'!$E$2:$E$5000, 'FY14 DataDump'!$C$2:$C$5000, 'FY14 Individual Analysis'!$A25, 'FY14 DataDump'!$H$2:$H$5000, J$2)</f>
        <v>0</v>
      </c>
      <c r="K25" s="27">
        <f>SUMIFS('FY14 DataDump'!$E$2:$E$5000, 'FY14 DataDump'!$C$2:$C$5000, 'FY14 Individual Analysis'!$A25, 'FY14 DataDump'!$H$2:$H$5000, K$2)</f>
        <v>0</v>
      </c>
      <c r="L25" s="27">
        <f>SUMIFS('FY14 DataDump'!$E$2:$E$5000, 'FY14 DataDump'!$C$2:$C$5000, 'FY14 Individual Analysis'!$A25, 'FY14 DataDump'!$H$2:$H$5000, L$2)</f>
        <v>0</v>
      </c>
      <c r="M25" s="27">
        <f>SUMIFS('FY14 DataDump'!$E$2:$E$5000, 'FY14 DataDump'!$C$2:$C$5000, 'FY14 Individual Analysis'!$A25, 'FY14 DataDump'!$H$2:$H$5000, M$2)</f>
        <v>0</v>
      </c>
      <c r="N25" s="27">
        <f>SUMIFS('FY14 DataDump'!$E$2:$E$5000, 'FY14 DataDump'!$C$2:$C$5000, 'FY14 Individual Analysis'!$A25, 'FY14 DataDump'!$H$2:$H$5000, N$2)</f>
        <v>0</v>
      </c>
      <c r="O25" s="27">
        <f>SUMIFS('FY14 DataDump'!$E$2:$E$5000, 'FY14 DataDump'!$C$2:$C$5000, 'FY14 Individual Analysis'!$A25, 'FY14 DataDump'!$H$2:$H$5000, O$2)</f>
        <v>0</v>
      </c>
      <c r="P25" s="27">
        <f t="shared" si="2"/>
        <v>35</v>
      </c>
      <c r="Q25" s="108">
        <f t="shared" si="3"/>
        <v>2.0546658526276242E-4</v>
      </c>
    </row>
    <row r="26" spans="1:17" x14ac:dyDescent="0.25">
      <c r="A26" s="75">
        <v>130</v>
      </c>
      <c r="B26" s="75" t="str">
        <f>INDEX('FY14 DataDump'!$A$2:$H$5000, MATCH('FY14 Individual Analysis'!A26, 'FY14 DataDump'!$C$2:$C$5000, 0), MATCH('FY14 DataDump'!$B$1, 'FY14 DataDump'!$A$1:$H$1))</f>
        <v>BOXED GOODS</v>
      </c>
      <c r="C26" s="75" t="str">
        <f>INDEX('FY14 DataDump'!$A$2:$H$5000, MATCH('FY14 Individual Analysis'!A26, 'FY14 DataDump'!$C$2:$C$5000, 0), MATCH('FY14 DataDump'!$D$1, 'FY14 DataDump'!$A$1:$H$1))</f>
        <v>Nong shim bowl spcy chkn</v>
      </c>
      <c r="D26" s="27">
        <f>SUMIFS('FY14 DataDump'!$E$2:$E$5000, 'FY14 DataDump'!$C$2:$C$5000, 'FY14 Individual Analysis'!$A26, 'FY14 DataDump'!$H$2:$H$5000, D$2)</f>
        <v>0</v>
      </c>
      <c r="E26" s="27">
        <f>SUMIFS('FY14 DataDump'!$E$2:$E$5000, 'FY14 DataDump'!$C$2:$C$5000, 'FY14 Individual Analysis'!$A26, 'FY14 DataDump'!$H$2:$H$5000, E$2)</f>
        <v>1</v>
      </c>
      <c r="F26" s="27">
        <f>SUMIFS('FY14 DataDump'!$E$2:$E$5000, 'FY14 DataDump'!$C$2:$C$5000, 'FY14 Individual Analysis'!$A26, 'FY14 DataDump'!$H$2:$H$5000, F$2)</f>
        <v>7</v>
      </c>
      <c r="G26" s="27">
        <f>SUMIFS('FY14 DataDump'!$E$2:$E$5000, 'FY14 DataDump'!$C$2:$C$5000, 'FY14 Individual Analysis'!$A26, 'FY14 DataDump'!$H$2:$H$5000, G$2)</f>
        <v>0</v>
      </c>
      <c r="H26" s="27">
        <f>SUMIFS('FY14 DataDump'!$E$2:$E$5000, 'FY14 DataDump'!$C$2:$C$5000, 'FY14 Individual Analysis'!$A26, 'FY14 DataDump'!$H$2:$H$5000, H$2)</f>
        <v>0</v>
      </c>
      <c r="I26" s="27">
        <f>SUMIFS('FY14 DataDump'!$E$2:$E$5000, 'FY14 DataDump'!$C$2:$C$5000, 'FY14 Individual Analysis'!$A26, 'FY14 DataDump'!$H$2:$H$5000, I$2)</f>
        <v>0</v>
      </c>
      <c r="J26" s="27">
        <f>SUMIFS('FY14 DataDump'!$E$2:$E$5000, 'FY14 DataDump'!$C$2:$C$5000, 'FY14 Individual Analysis'!$A26, 'FY14 DataDump'!$H$2:$H$5000, J$2)</f>
        <v>0</v>
      </c>
      <c r="K26" s="27">
        <f>SUMIFS('FY14 DataDump'!$E$2:$E$5000, 'FY14 DataDump'!$C$2:$C$5000, 'FY14 Individual Analysis'!$A26, 'FY14 DataDump'!$H$2:$H$5000, K$2)</f>
        <v>0</v>
      </c>
      <c r="L26" s="27">
        <f>SUMIFS('FY14 DataDump'!$E$2:$E$5000, 'FY14 DataDump'!$C$2:$C$5000, 'FY14 Individual Analysis'!$A26, 'FY14 DataDump'!$H$2:$H$5000, L$2)</f>
        <v>0</v>
      </c>
      <c r="M26" s="27">
        <f>SUMIFS('FY14 DataDump'!$E$2:$E$5000, 'FY14 DataDump'!$C$2:$C$5000, 'FY14 Individual Analysis'!$A26, 'FY14 DataDump'!$H$2:$H$5000, M$2)</f>
        <v>0</v>
      </c>
      <c r="N26" s="27">
        <f>SUMIFS('FY14 DataDump'!$E$2:$E$5000, 'FY14 DataDump'!$C$2:$C$5000, 'FY14 Individual Analysis'!$A26, 'FY14 DataDump'!$H$2:$H$5000, N$2)</f>
        <v>0</v>
      </c>
      <c r="O26" s="27">
        <f>SUMIFS('FY14 DataDump'!$E$2:$E$5000, 'FY14 DataDump'!$C$2:$C$5000, 'FY14 Individual Analysis'!$A26, 'FY14 DataDump'!$H$2:$H$5000, O$2)</f>
        <v>0</v>
      </c>
      <c r="P26" s="27">
        <f t="shared" si="2"/>
        <v>8</v>
      </c>
      <c r="Q26" s="108">
        <f t="shared" si="3"/>
        <v>4.6963790917202836E-5</v>
      </c>
    </row>
    <row r="27" spans="1:17" x14ac:dyDescent="0.25">
      <c r="A27" s="75">
        <v>133</v>
      </c>
      <c r="B27" s="75" t="str">
        <f>INDEX('FY14 DataDump'!$A$2:$H$5000, MATCH('FY14 Individual Analysis'!A27, 'FY14 DataDump'!$C$2:$C$5000, 0), MATCH('FY14 DataDump'!$B$1, 'FY14 DataDump'!$A$1:$H$1))</f>
        <v>BOXED GOODS</v>
      </c>
      <c r="C27" s="75" t="str">
        <f>INDEX('FY14 DataDump'!$A$2:$H$5000, MATCH('FY14 Individual Analysis'!A27, 'FY14 DataDump'!$C$2:$C$5000, 0), MATCH('FY14 DataDump'!$D$1, 'FY14 DataDump'!$A$1:$H$1))</f>
        <v>CLIF BAR BLUEBERRY CRISP</v>
      </c>
      <c r="D27" s="27">
        <f>SUMIFS('FY14 DataDump'!$E$2:$E$5000, 'FY14 DataDump'!$C$2:$C$5000, 'FY14 Individual Analysis'!$A27, 'FY14 DataDump'!$H$2:$H$5000, D$2)</f>
        <v>14</v>
      </c>
      <c r="E27" s="27">
        <f>SUMIFS('FY14 DataDump'!$E$2:$E$5000, 'FY14 DataDump'!$C$2:$C$5000, 'FY14 Individual Analysis'!$A27, 'FY14 DataDump'!$H$2:$H$5000, E$2)</f>
        <v>14</v>
      </c>
      <c r="F27" s="27">
        <f>SUMIFS('FY14 DataDump'!$E$2:$E$5000, 'FY14 DataDump'!$C$2:$C$5000, 'FY14 Individual Analysis'!$A27, 'FY14 DataDump'!$H$2:$H$5000, F$2)</f>
        <v>3</v>
      </c>
      <c r="G27" s="27">
        <f>SUMIFS('FY14 DataDump'!$E$2:$E$5000, 'FY14 DataDump'!$C$2:$C$5000, 'FY14 Individual Analysis'!$A27, 'FY14 DataDump'!$H$2:$H$5000, G$2)</f>
        <v>31</v>
      </c>
      <c r="H27" s="27">
        <f>SUMIFS('FY14 DataDump'!$E$2:$E$5000, 'FY14 DataDump'!$C$2:$C$5000, 'FY14 Individual Analysis'!$A27, 'FY14 DataDump'!$H$2:$H$5000, H$2)</f>
        <v>20</v>
      </c>
      <c r="I27" s="27">
        <f>SUMIFS('FY14 DataDump'!$E$2:$E$5000, 'FY14 DataDump'!$C$2:$C$5000, 'FY14 Individual Analysis'!$A27, 'FY14 DataDump'!$H$2:$H$5000, I$2)</f>
        <v>5</v>
      </c>
      <c r="J27" s="27">
        <f>SUMIFS('FY14 DataDump'!$E$2:$E$5000, 'FY14 DataDump'!$C$2:$C$5000, 'FY14 Individual Analysis'!$A27, 'FY14 DataDump'!$H$2:$H$5000, J$2)</f>
        <v>32</v>
      </c>
      <c r="K27" s="27">
        <f>SUMIFS('FY14 DataDump'!$E$2:$E$5000, 'FY14 DataDump'!$C$2:$C$5000, 'FY14 Individual Analysis'!$A27, 'FY14 DataDump'!$H$2:$H$5000, K$2)</f>
        <v>24</v>
      </c>
      <c r="L27" s="27">
        <f>SUMIFS('FY14 DataDump'!$E$2:$E$5000, 'FY14 DataDump'!$C$2:$C$5000, 'FY14 Individual Analysis'!$A27, 'FY14 DataDump'!$H$2:$H$5000, L$2)</f>
        <v>28</v>
      </c>
      <c r="M27" s="27">
        <f>SUMIFS('FY14 DataDump'!$E$2:$E$5000, 'FY14 DataDump'!$C$2:$C$5000, 'FY14 Individual Analysis'!$A27, 'FY14 DataDump'!$H$2:$H$5000, M$2)</f>
        <v>37</v>
      </c>
      <c r="N27" s="27">
        <f>SUMIFS('FY14 DataDump'!$E$2:$E$5000, 'FY14 DataDump'!$C$2:$C$5000, 'FY14 Individual Analysis'!$A27, 'FY14 DataDump'!$H$2:$H$5000, N$2)</f>
        <v>36</v>
      </c>
      <c r="O27" s="27">
        <f>SUMIFS('FY14 DataDump'!$E$2:$E$5000, 'FY14 DataDump'!$C$2:$C$5000, 'FY14 Individual Analysis'!$A27, 'FY14 DataDump'!$H$2:$H$5000, O$2)</f>
        <v>2</v>
      </c>
      <c r="P27" s="27">
        <f t="shared" si="2"/>
        <v>246</v>
      </c>
      <c r="Q27" s="108">
        <f t="shared" si="3"/>
        <v>1.4441365707039873E-3</v>
      </c>
    </row>
    <row r="28" spans="1:17" x14ac:dyDescent="0.25">
      <c r="A28" s="75">
        <v>137</v>
      </c>
      <c r="B28" s="75" t="str">
        <f>INDEX('FY14 DataDump'!$A$2:$H$5000, MATCH('FY14 Individual Analysis'!A28, 'FY14 DataDump'!$C$2:$C$5000, 0), MATCH('FY14 DataDump'!$B$1, 'FY14 DataDump'!$A$1:$H$1))</f>
        <v>BOXED GOODS</v>
      </c>
      <c r="C28" s="75" t="str">
        <f>INDEX('FY14 DataDump'!$A$2:$H$5000, MATCH('FY14 Individual Analysis'!A28, 'FY14 DataDump'!$C$2:$C$5000, 0), MATCH('FY14 DataDump'!$D$1, 'FY14 DataDump'!$A$1:$H$1))</f>
        <v>Lay's classic</v>
      </c>
      <c r="D28" s="27">
        <f>SUMIFS('FY14 DataDump'!$E$2:$E$5000, 'FY14 DataDump'!$C$2:$C$5000, 'FY14 Individual Analysis'!$A28, 'FY14 DataDump'!$H$2:$H$5000, D$2)</f>
        <v>20</v>
      </c>
      <c r="E28" s="27">
        <f>SUMIFS('FY14 DataDump'!$E$2:$E$5000, 'FY14 DataDump'!$C$2:$C$5000, 'FY14 Individual Analysis'!$A28, 'FY14 DataDump'!$H$2:$H$5000, E$2)</f>
        <v>24</v>
      </c>
      <c r="F28" s="27">
        <f>SUMIFS('FY14 DataDump'!$E$2:$E$5000, 'FY14 DataDump'!$C$2:$C$5000, 'FY14 Individual Analysis'!$A28, 'FY14 DataDump'!$H$2:$H$5000, F$2)</f>
        <v>27</v>
      </c>
      <c r="G28" s="27">
        <f>SUMIFS('FY14 DataDump'!$E$2:$E$5000, 'FY14 DataDump'!$C$2:$C$5000, 'FY14 Individual Analysis'!$A28, 'FY14 DataDump'!$H$2:$H$5000, G$2)</f>
        <v>104</v>
      </c>
      <c r="H28" s="27">
        <f>SUMIFS('FY14 DataDump'!$E$2:$E$5000, 'FY14 DataDump'!$C$2:$C$5000, 'FY14 Individual Analysis'!$A28, 'FY14 DataDump'!$H$2:$H$5000, H$2)</f>
        <v>106</v>
      </c>
      <c r="I28" s="27">
        <f>SUMIFS('FY14 DataDump'!$E$2:$E$5000, 'FY14 DataDump'!$C$2:$C$5000, 'FY14 Individual Analysis'!$A28, 'FY14 DataDump'!$H$2:$H$5000, I$2)</f>
        <v>51</v>
      </c>
      <c r="J28" s="27">
        <f>SUMIFS('FY14 DataDump'!$E$2:$E$5000, 'FY14 DataDump'!$C$2:$C$5000, 'FY14 Individual Analysis'!$A28, 'FY14 DataDump'!$H$2:$H$5000, J$2)</f>
        <v>101</v>
      </c>
      <c r="K28" s="27">
        <f>SUMIFS('FY14 DataDump'!$E$2:$E$5000, 'FY14 DataDump'!$C$2:$C$5000, 'FY14 Individual Analysis'!$A28, 'FY14 DataDump'!$H$2:$H$5000, K$2)</f>
        <v>79</v>
      </c>
      <c r="L28" s="27">
        <f>SUMIFS('FY14 DataDump'!$E$2:$E$5000, 'FY14 DataDump'!$C$2:$C$5000, 'FY14 Individual Analysis'!$A28, 'FY14 DataDump'!$H$2:$H$5000, L$2)</f>
        <v>57</v>
      </c>
      <c r="M28" s="27">
        <f>SUMIFS('FY14 DataDump'!$E$2:$E$5000, 'FY14 DataDump'!$C$2:$C$5000, 'FY14 Individual Analysis'!$A28, 'FY14 DataDump'!$H$2:$H$5000, M$2)</f>
        <v>98</v>
      </c>
      <c r="N28" s="27">
        <f>SUMIFS('FY14 DataDump'!$E$2:$E$5000, 'FY14 DataDump'!$C$2:$C$5000, 'FY14 Individual Analysis'!$A28, 'FY14 DataDump'!$H$2:$H$5000, N$2)</f>
        <v>97</v>
      </c>
      <c r="O28" s="27">
        <f>SUMIFS('FY14 DataDump'!$E$2:$E$5000, 'FY14 DataDump'!$C$2:$C$5000, 'FY14 Individual Analysis'!$A28, 'FY14 DataDump'!$H$2:$H$5000, O$2)</f>
        <v>82</v>
      </c>
      <c r="P28" s="27">
        <f t="shared" si="2"/>
        <v>846</v>
      </c>
      <c r="Q28" s="108">
        <f t="shared" si="3"/>
        <v>4.9664208894941997E-3</v>
      </c>
    </row>
    <row r="29" spans="1:17" x14ac:dyDescent="0.25">
      <c r="A29" s="75">
        <v>139</v>
      </c>
      <c r="B29" s="75" t="str">
        <f>INDEX('FY14 DataDump'!$A$2:$H$5000, MATCH('FY14 Individual Analysis'!A29, 'FY14 DataDump'!$C$2:$C$5000, 0), MATCH('FY14 DataDump'!$B$1, 'FY14 DataDump'!$A$1:$H$1))</f>
        <v>BOXED GOODS</v>
      </c>
      <c r="C29" s="75" t="str">
        <f>INDEX('FY14 DataDump'!$A$2:$H$5000, MATCH('FY14 Individual Analysis'!A29, 'FY14 DataDump'!$C$2:$C$5000, 0), MATCH('FY14 DataDump'!$D$1, 'FY14 DataDump'!$A$1:$H$1))</f>
        <v>Ruffles cheddar sourcream</v>
      </c>
      <c r="D29" s="27">
        <f>SUMIFS('FY14 DataDump'!$E$2:$E$5000, 'FY14 DataDump'!$C$2:$C$5000, 'FY14 Individual Analysis'!$A29, 'FY14 DataDump'!$H$2:$H$5000, D$2)</f>
        <v>30</v>
      </c>
      <c r="E29" s="27">
        <f>SUMIFS('FY14 DataDump'!$E$2:$E$5000, 'FY14 DataDump'!$C$2:$C$5000, 'FY14 Individual Analysis'!$A29, 'FY14 DataDump'!$H$2:$H$5000, E$2)</f>
        <v>19</v>
      </c>
      <c r="F29" s="27">
        <f>SUMIFS('FY14 DataDump'!$E$2:$E$5000, 'FY14 DataDump'!$C$2:$C$5000, 'FY14 Individual Analysis'!$A29, 'FY14 DataDump'!$H$2:$H$5000, F$2)</f>
        <v>0</v>
      </c>
      <c r="G29" s="27">
        <f>SUMIFS('FY14 DataDump'!$E$2:$E$5000, 'FY14 DataDump'!$C$2:$C$5000, 'FY14 Individual Analysis'!$A29, 'FY14 DataDump'!$H$2:$H$5000, G$2)</f>
        <v>0</v>
      </c>
      <c r="H29" s="27">
        <f>SUMIFS('FY14 DataDump'!$E$2:$E$5000, 'FY14 DataDump'!$C$2:$C$5000, 'FY14 Individual Analysis'!$A29, 'FY14 DataDump'!$H$2:$H$5000, H$2)</f>
        <v>0</v>
      </c>
      <c r="I29" s="27">
        <f>SUMIFS('FY14 DataDump'!$E$2:$E$5000, 'FY14 DataDump'!$C$2:$C$5000, 'FY14 Individual Analysis'!$A29, 'FY14 DataDump'!$H$2:$H$5000, I$2)</f>
        <v>0</v>
      </c>
      <c r="J29" s="27">
        <f>SUMIFS('FY14 DataDump'!$E$2:$E$5000, 'FY14 DataDump'!$C$2:$C$5000, 'FY14 Individual Analysis'!$A29, 'FY14 DataDump'!$H$2:$H$5000, J$2)</f>
        <v>0</v>
      </c>
      <c r="K29" s="27">
        <f>SUMIFS('FY14 DataDump'!$E$2:$E$5000, 'FY14 DataDump'!$C$2:$C$5000, 'FY14 Individual Analysis'!$A29, 'FY14 DataDump'!$H$2:$H$5000, K$2)</f>
        <v>0</v>
      </c>
      <c r="L29" s="27">
        <f>SUMIFS('FY14 DataDump'!$E$2:$E$5000, 'FY14 DataDump'!$C$2:$C$5000, 'FY14 Individual Analysis'!$A29, 'FY14 DataDump'!$H$2:$H$5000, L$2)</f>
        <v>0</v>
      </c>
      <c r="M29" s="27">
        <f>SUMIFS('FY14 DataDump'!$E$2:$E$5000, 'FY14 DataDump'!$C$2:$C$5000, 'FY14 Individual Analysis'!$A29, 'FY14 DataDump'!$H$2:$H$5000, M$2)</f>
        <v>0</v>
      </c>
      <c r="N29" s="27">
        <f>SUMIFS('FY14 DataDump'!$E$2:$E$5000, 'FY14 DataDump'!$C$2:$C$5000, 'FY14 Individual Analysis'!$A29, 'FY14 DataDump'!$H$2:$H$5000, N$2)</f>
        <v>0</v>
      </c>
      <c r="O29" s="27">
        <f>SUMIFS('FY14 DataDump'!$E$2:$E$5000, 'FY14 DataDump'!$C$2:$C$5000, 'FY14 Individual Analysis'!$A29, 'FY14 DataDump'!$H$2:$H$5000, O$2)</f>
        <v>0</v>
      </c>
      <c r="P29" s="27">
        <f t="shared" si="2"/>
        <v>49</v>
      </c>
      <c r="Q29" s="108">
        <f t="shared" si="3"/>
        <v>2.8765321936786737E-4</v>
      </c>
    </row>
    <row r="30" spans="1:17" x14ac:dyDescent="0.25">
      <c r="A30" s="75">
        <v>140</v>
      </c>
      <c r="B30" s="75" t="str">
        <f>INDEX('FY14 DataDump'!$A$2:$H$5000, MATCH('FY14 Individual Analysis'!A30, 'FY14 DataDump'!$C$2:$C$5000, 0), MATCH('FY14 DataDump'!$B$1, 'FY14 DataDump'!$A$1:$H$1))</f>
        <v>BOXED GOODS</v>
      </c>
      <c r="C30" s="75" t="str">
        <f>INDEX('FY14 DataDump'!$A$2:$H$5000, MATCH('FY14 Individual Analysis'!A30, 'FY14 DataDump'!$C$2:$C$5000, 0), MATCH('FY14 DataDump'!$D$1, 'FY14 DataDump'!$A$1:$H$1))</f>
        <v>Doritos cool ranch</v>
      </c>
      <c r="D30" s="27">
        <f>SUMIFS('FY14 DataDump'!$E$2:$E$5000, 'FY14 DataDump'!$C$2:$C$5000, 'FY14 Individual Analysis'!$A30, 'FY14 DataDump'!$H$2:$H$5000, D$2)</f>
        <v>34</v>
      </c>
      <c r="E30" s="27">
        <f>SUMIFS('FY14 DataDump'!$E$2:$E$5000, 'FY14 DataDump'!$C$2:$C$5000, 'FY14 Individual Analysis'!$A30, 'FY14 DataDump'!$H$2:$H$5000, E$2)</f>
        <v>16</v>
      </c>
      <c r="F30" s="27">
        <f>SUMIFS('FY14 DataDump'!$E$2:$E$5000, 'FY14 DataDump'!$C$2:$C$5000, 'FY14 Individual Analysis'!$A30, 'FY14 DataDump'!$H$2:$H$5000, F$2)</f>
        <v>20</v>
      </c>
      <c r="G30" s="27">
        <f>SUMIFS('FY14 DataDump'!$E$2:$E$5000, 'FY14 DataDump'!$C$2:$C$5000, 'FY14 Individual Analysis'!$A30, 'FY14 DataDump'!$H$2:$H$5000, G$2)</f>
        <v>147</v>
      </c>
      <c r="H30" s="27">
        <f>SUMIFS('FY14 DataDump'!$E$2:$E$5000, 'FY14 DataDump'!$C$2:$C$5000, 'FY14 Individual Analysis'!$A30, 'FY14 DataDump'!$H$2:$H$5000, H$2)</f>
        <v>127</v>
      </c>
      <c r="I30" s="27">
        <f>SUMIFS('FY14 DataDump'!$E$2:$E$5000, 'FY14 DataDump'!$C$2:$C$5000, 'FY14 Individual Analysis'!$A30, 'FY14 DataDump'!$H$2:$H$5000, I$2)</f>
        <v>37</v>
      </c>
      <c r="J30" s="27">
        <f>SUMIFS('FY14 DataDump'!$E$2:$E$5000, 'FY14 DataDump'!$C$2:$C$5000, 'FY14 Individual Analysis'!$A30, 'FY14 DataDump'!$H$2:$H$5000, J$2)</f>
        <v>112</v>
      </c>
      <c r="K30" s="27">
        <f>SUMIFS('FY14 DataDump'!$E$2:$E$5000, 'FY14 DataDump'!$C$2:$C$5000, 'FY14 Individual Analysis'!$A30, 'FY14 DataDump'!$H$2:$H$5000, K$2)</f>
        <v>63</v>
      </c>
      <c r="L30" s="27">
        <f>SUMIFS('FY14 DataDump'!$E$2:$E$5000, 'FY14 DataDump'!$C$2:$C$5000, 'FY14 Individual Analysis'!$A30, 'FY14 DataDump'!$H$2:$H$5000, L$2)</f>
        <v>98</v>
      </c>
      <c r="M30" s="27">
        <f>SUMIFS('FY14 DataDump'!$E$2:$E$5000, 'FY14 DataDump'!$C$2:$C$5000, 'FY14 Individual Analysis'!$A30, 'FY14 DataDump'!$H$2:$H$5000, M$2)</f>
        <v>119</v>
      </c>
      <c r="N30" s="27">
        <f>SUMIFS('FY14 DataDump'!$E$2:$E$5000, 'FY14 DataDump'!$C$2:$C$5000, 'FY14 Individual Analysis'!$A30, 'FY14 DataDump'!$H$2:$H$5000, N$2)</f>
        <v>104</v>
      </c>
      <c r="O30" s="27">
        <f>SUMIFS('FY14 DataDump'!$E$2:$E$5000, 'FY14 DataDump'!$C$2:$C$5000, 'FY14 Individual Analysis'!$A30, 'FY14 DataDump'!$H$2:$H$5000, O$2)</f>
        <v>69</v>
      </c>
      <c r="P30" s="27">
        <f t="shared" si="2"/>
        <v>946</v>
      </c>
      <c r="Q30" s="108">
        <f t="shared" si="3"/>
        <v>5.5534682759592353E-3</v>
      </c>
    </row>
    <row r="31" spans="1:17" x14ac:dyDescent="0.25">
      <c r="A31" s="75">
        <v>143</v>
      </c>
      <c r="B31" s="75" t="str">
        <f>INDEX('FY14 DataDump'!$A$2:$H$5000, MATCH('FY14 Individual Analysis'!A31, 'FY14 DataDump'!$C$2:$C$5000, 0), MATCH('FY14 DataDump'!$B$1, 'FY14 DataDump'!$A$1:$H$1))</f>
        <v>BOXED GOODS</v>
      </c>
      <c r="C31" s="75" t="str">
        <f>INDEX('FY14 DataDump'!$A$2:$H$5000, MATCH('FY14 Individual Analysis'!A31, 'FY14 DataDump'!$C$2:$C$5000, 0), MATCH('FY14 DataDump'!$D$1, 'FY14 DataDump'!$A$1:$H$1))</f>
        <v>Blue diamond habanero bbq</v>
      </c>
      <c r="D31" s="27">
        <f>SUMIFS('FY14 DataDump'!$E$2:$E$5000, 'FY14 DataDump'!$C$2:$C$5000, 'FY14 Individual Analysis'!$A31, 'FY14 DataDump'!$H$2:$H$5000, D$2)</f>
        <v>11</v>
      </c>
      <c r="E31" s="27">
        <f>SUMIFS('FY14 DataDump'!$E$2:$E$5000, 'FY14 DataDump'!$C$2:$C$5000, 'FY14 Individual Analysis'!$A31, 'FY14 DataDump'!$H$2:$H$5000, E$2)</f>
        <v>10</v>
      </c>
      <c r="F31" s="27">
        <f>SUMIFS('FY14 DataDump'!$E$2:$E$5000, 'FY14 DataDump'!$C$2:$C$5000, 'FY14 Individual Analysis'!$A31, 'FY14 DataDump'!$H$2:$H$5000, F$2)</f>
        <v>6</v>
      </c>
      <c r="G31" s="27">
        <f>SUMIFS('FY14 DataDump'!$E$2:$E$5000, 'FY14 DataDump'!$C$2:$C$5000, 'FY14 Individual Analysis'!$A31, 'FY14 DataDump'!$H$2:$H$5000, G$2)</f>
        <v>0</v>
      </c>
      <c r="H31" s="27">
        <f>SUMIFS('FY14 DataDump'!$E$2:$E$5000, 'FY14 DataDump'!$C$2:$C$5000, 'FY14 Individual Analysis'!$A31, 'FY14 DataDump'!$H$2:$H$5000, H$2)</f>
        <v>0</v>
      </c>
      <c r="I31" s="27">
        <f>SUMIFS('FY14 DataDump'!$E$2:$E$5000, 'FY14 DataDump'!$C$2:$C$5000, 'FY14 Individual Analysis'!$A31, 'FY14 DataDump'!$H$2:$H$5000, I$2)</f>
        <v>0</v>
      </c>
      <c r="J31" s="27">
        <f>SUMIFS('FY14 DataDump'!$E$2:$E$5000, 'FY14 DataDump'!$C$2:$C$5000, 'FY14 Individual Analysis'!$A31, 'FY14 DataDump'!$H$2:$H$5000, J$2)</f>
        <v>0</v>
      </c>
      <c r="K31" s="27">
        <f>SUMIFS('FY14 DataDump'!$E$2:$E$5000, 'FY14 DataDump'!$C$2:$C$5000, 'FY14 Individual Analysis'!$A31, 'FY14 DataDump'!$H$2:$H$5000, K$2)</f>
        <v>0</v>
      </c>
      <c r="L31" s="27">
        <f>SUMIFS('FY14 DataDump'!$E$2:$E$5000, 'FY14 DataDump'!$C$2:$C$5000, 'FY14 Individual Analysis'!$A31, 'FY14 DataDump'!$H$2:$H$5000, L$2)</f>
        <v>0</v>
      </c>
      <c r="M31" s="27">
        <f>SUMIFS('FY14 DataDump'!$E$2:$E$5000, 'FY14 DataDump'!$C$2:$C$5000, 'FY14 Individual Analysis'!$A31, 'FY14 DataDump'!$H$2:$H$5000, M$2)</f>
        <v>0</v>
      </c>
      <c r="N31" s="27">
        <f>SUMIFS('FY14 DataDump'!$E$2:$E$5000, 'FY14 DataDump'!$C$2:$C$5000, 'FY14 Individual Analysis'!$A31, 'FY14 DataDump'!$H$2:$H$5000, N$2)</f>
        <v>0</v>
      </c>
      <c r="O31" s="27">
        <f>SUMIFS('FY14 DataDump'!$E$2:$E$5000, 'FY14 DataDump'!$C$2:$C$5000, 'FY14 Individual Analysis'!$A31, 'FY14 DataDump'!$H$2:$H$5000, O$2)</f>
        <v>0</v>
      </c>
      <c r="P31" s="27">
        <f t="shared" si="2"/>
        <v>27</v>
      </c>
      <c r="Q31" s="108">
        <f t="shared" si="3"/>
        <v>1.5850279434555958E-4</v>
      </c>
    </row>
    <row r="32" spans="1:17" x14ac:dyDescent="0.25">
      <c r="A32" s="75">
        <v>144</v>
      </c>
      <c r="B32" s="75" t="str">
        <f>INDEX('FY14 DataDump'!$A$2:$H$5000, MATCH('FY14 Individual Analysis'!A32, 'FY14 DataDump'!$C$2:$C$5000, 0), MATCH('FY14 DataDump'!$B$1, 'FY14 DataDump'!$A$1:$H$1))</f>
        <v>BOXED GOODS</v>
      </c>
      <c r="C32" s="75" t="str">
        <f>INDEX('FY14 DataDump'!$A$2:$H$5000, MATCH('FY14 Individual Analysis'!A32, 'FY14 DataDump'!$C$2:$C$5000, 0), MATCH('FY14 DataDump'!$D$1, 'FY14 DataDump'!$A$1:$H$1))</f>
        <v>Blue diamond smoke house</v>
      </c>
      <c r="D32" s="27">
        <f>SUMIFS('FY14 DataDump'!$E$2:$E$5000, 'FY14 DataDump'!$C$2:$C$5000, 'FY14 Individual Analysis'!$A32, 'FY14 DataDump'!$H$2:$H$5000, D$2)</f>
        <v>13</v>
      </c>
      <c r="E32" s="27">
        <f>SUMIFS('FY14 DataDump'!$E$2:$E$5000, 'FY14 DataDump'!$C$2:$C$5000, 'FY14 Individual Analysis'!$A32, 'FY14 DataDump'!$H$2:$H$5000, E$2)</f>
        <v>15</v>
      </c>
      <c r="F32" s="27">
        <f>SUMIFS('FY14 DataDump'!$E$2:$E$5000, 'FY14 DataDump'!$C$2:$C$5000, 'FY14 Individual Analysis'!$A32, 'FY14 DataDump'!$H$2:$H$5000, F$2)</f>
        <v>20</v>
      </c>
      <c r="G32" s="27">
        <f>SUMIFS('FY14 DataDump'!$E$2:$E$5000, 'FY14 DataDump'!$C$2:$C$5000, 'FY14 Individual Analysis'!$A32, 'FY14 DataDump'!$H$2:$H$5000, G$2)</f>
        <v>31</v>
      </c>
      <c r="H32" s="27">
        <f>SUMIFS('FY14 DataDump'!$E$2:$E$5000, 'FY14 DataDump'!$C$2:$C$5000, 'FY14 Individual Analysis'!$A32, 'FY14 DataDump'!$H$2:$H$5000, H$2)</f>
        <v>21</v>
      </c>
      <c r="I32" s="27">
        <f>SUMIFS('FY14 DataDump'!$E$2:$E$5000, 'FY14 DataDump'!$C$2:$C$5000, 'FY14 Individual Analysis'!$A32, 'FY14 DataDump'!$H$2:$H$5000, I$2)</f>
        <v>16</v>
      </c>
      <c r="J32" s="27">
        <f>SUMIFS('FY14 DataDump'!$E$2:$E$5000, 'FY14 DataDump'!$C$2:$C$5000, 'FY14 Individual Analysis'!$A32, 'FY14 DataDump'!$H$2:$H$5000, J$2)</f>
        <v>28</v>
      </c>
      <c r="K32" s="27">
        <f>SUMIFS('FY14 DataDump'!$E$2:$E$5000, 'FY14 DataDump'!$C$2:$C$5000, 'FY14 Individual Analysis'!$A32, 'FY14 DataDump'!$H$2:$H$5000, K$2)</f>
        <v>39</v>
      </c>
      <c r="L32" s="27">
        <f>SUMIFS('FY14 DataDump'!$E$2:$E$5000, 'FY14 DataDump'!$C$2:$C$5000, 'FY14 Individual Analysis'!$A32, 'FY14 DataDump'!$H$2:$H$5000, L$2)</f>
        <v>29</v>
      </c>
      <c r="M32" s="27">
        <f>SUMIFS('FY14 DataDump'!$E$2:$E$5000, 'FY14 DataDump'!$C$2:$C$5000, 'FY14 Individual Analysis'!$A32, 'FY14 DataDump'!$H$2:$H$5000, M$2)</f>
        <v>44</v>
      </c>
      <c r="N32" s="27">
        <f>SUMIFS('FY14 DataDump'!$E$2:$E$5000, 'FY14 DataDump'!$C$2:$C$5000, 'FY14 Individual Analysis'!$A32, 'FY14 DataDump'!$H$2:$H$5000, N$2)</f>
        <v>44</v>
      </c>
      <c r="O32" s="27">
        <f>SUMIFS('FY14 DataDump'!$E$2:$E$5000, 'FY14 DataDump'!$C$2:$C$5000, 'FY14 Individual Analysis'!$A32, 'FY14 DataDump'!$H$2:$H$5000, O$2)</f>
        <v>30</v>
      </c>
      <c r="P32" s="27">
        <f t="shared" si="2"/>
        <v>330</v>
      </c>
      <c r="Q32" s="108">
        <f t="shared" si="3"/>
        <v>1.9372563753346169E-3</v>
      </c>
    </row>
    <row r="33" spans="1:17" x14ac:dyDescent="0.25">
      <c r="A33" s="75">
        <v>145</v>
      </c>
      <c r="B33" s="75" t="str">
        <f>INDEX('FY14 DataDump'!$A$2:$H$5000, MATCH('FY14 Individual Analysis'!A33, 'FY14 DataDump'!$C$2:$C$5000, 0), MATCH('FY14 DataDump'!$B$1, 'FY14 DataDump'!$A$1:$H$1))</f>
        <v>BOXED GOODS</v>
      </c>
      <c r="C33" s="75" t="str">
        <f>INDEX('FY14 DataDump'!$A$2:$H$5000, MATCH('FY14 Individual Analysis'!A33, 'FY14 DataDump'!$C$2:$C$5000, 0), MATCH('FY14 DataDump'!$D$1, 'FY14 DataDump'!$A$1:$H$1))</f>
        <v>Blue diamond whole naturl</v>
      </c>
      <c r="D33" s="27">
        <f>SUMIFS('FY14 DataDump'!$E$2:$E$5000, 'FY14 DataDump'!$C$2:$C$5000, 'FY14 Individual Analysis'!$A33, 'FY14 DataDump'!$H$2:$H$5000, D$2)</f>
        <v>22</v>
      </c>
      <c r="E33" s="27">
        <f>SUMIFS('FY14 DataDump'!$E$2:$E$5000, 'FY14 DataDump'!$C$2:$C$5000, 'FY14 Individual Analysis'!$A33, 'FY14 DataDump'!$H$2:$H$5000, E$2)</f>
        <v>13</v>
      </c>
      <c r="F33" s="27">
        <f>SUMIFS('FY14 DataDump'!$E$2:$E$5000, 'FY14 DataDump'!$C$2:$C$5000, 'FY14 Individual Analysis'!$A33, 'FY14 DataDump'!$H$2:$H$5000, F$2)</f>
        <v>27</v>
      </c>
      <c r="G33" s="27">
        <f>SUMIFS('FY14 DataDump'!$E$2:$E$5000, 'FY14 DataDump'!$C$2:$C$5000, 'FY14 Individual Analysis'!$A33, 'FY14 DataDump'!$H$2:$H$5000, G$2)</f>
        <v>56</v>
      </c>
      <c r="H33" s="27">
        <f>SUMIFS('FY14 DataDump'!$E$2:$E$5000, 'FY14 DataDump'!$C$2:$C$5000, 'FY14 Individual Analysis'!$A33, 'FY14 DataDump'!$H$2:$H$5000, H$2)</f>
        <v>38</v>
      </c>
      <c r="I33" s="27">
        <f>SUMIFS('FY14 DataDump'!$E$2:$E$5000, 'FY14 DataDump'!$C$2:$C$5000, 'FY14 Individual Analysis'!$A33, 'FY14 DataDump'!$H$2:$H$5000, I$2)</f>
        <v>22</v>
      </c>
      <c r="J33" s="27">
        <f>SUMIFS('FY14 DataDump'!$E$2:$E$5000, 'FY14 DataDump'!$C$2:$C$5000, 'FY14 Individual Analysis'!$A33, 'FY14 DataDump'!$H$2:$H$5000, J$2)</f>
        <v>41</v>
      </c>
      <c r="K33" s="27">
        <f>SUMIFS('FY14 DataDump'!$E$2:$E$5000, 'FY14 DataDump'!$C$2:$C$5000, 'FY14 Individual Analysis'!$A33, 'FY14 DataDump'!$H$2:$H$5000, K$2)</f>
        <v>49</v>
      </c>
      <c r="L33" s="27">
        <f>SUMIFS('FY14 DataDump'!$E$2:$E$5000, 'FY14 DataDump'!$C$2:$C$5000, 'FY14 Individual Analysis'!$A33, 'FY14 DataDump'!$H$2:$H$5000, L$2)</f>
        <v>38</v>
      </c>
      <c r="M33" s="27">
        <f>SUMIFS('FY14 DataDump'!$E$2:$E$5000, 'FY14 DataDump'!$C$2:$C$5000, 'FY14 Individual Analysis'!$A33, 'FY14 DataDump'!$H$2:$H$5000, M$2)</f>
        <v>87</v>
      </c>
      <c r="N33" s="27">
        <f>SUMIFS('FY14 DataDump'!$E$2:$E$5000, 'FY14 DataDump'!$C$2:$C$5000, 'FY14 Individual Analysis'!$A33, 'FY14 DataDump'!$H$2:$H$5000, N$2)</f>
        <v>58</v>
      </c>
      <c r="O33" s="27">
        <f>SUMIFS('FY14 DataDump'!$E$2:$E$5000, 'FY14 DataDump'!$C$2:$C$5000, 'FY14 Individual Analysis'!$A33, 'FY14 DataDump'!$H$2:$H$5000, O$2)</f>
        <v>36</v>
      </c>
      <c r="P33" s="27">
        <f t="shared" si="2"/>
        <v>487</v>
      </c>
      <c r="Q33" s="108">
        <f t="shared" si="3"/>
        <v>2.8589207720847226E-3</v>
      </c>
    </row>
    <row r="34" spans="1:17" x14ac:dyDescent="0.25">
      <c r="A34" s="75">
        <v>146</v>
      </c>
      <c r="B34" s="75" t="str">
        <f>INDEX('FY14 DataDump'!$A$2:$H$5000, MATCH('FY14 Individual Analysis'!A34, 'FY14 DataDump'!$C$2:$C$5000, 0), MATCH('FY14 DataDump'!$B$1, 'FY14 DataDump'!$A$1:$H$1))</f>
        <v>BOXED GOODS</v>
      </c>
      <c r="C34" s="75" t="str">
        <f>INDEX('FY14 DataDump'!$A$2:$H$5000, MATCH('FY14 Individual Analysis'!A34, 'FY14 DataDump'!$C$2:$C$5000, 0), MATCH('FY14 DataDump'!$D$1, 'FY14 DataDump'!$A$1:$H$1))</f>
        <v>Blue diamond wasabi &amp;soy</v>
      </c>
      <c r="D34" s="27">
        <f>SUMIFS('FY14 DataDump'!$E$2:$E$5000, 'FY14 DataDump'!$C$2:$C$5000, 'FY14 Individual Analysis'!$A34, 'FY14 DataDump'!$H$2:$H$5000, D$2)</f>
        <v>19</v>
      </c>
      <c r="E34" s="27">
        <f>SUMIFS('FY14 DataDump'!$E$2:$E$5000, 'FY14 DataDump'!$C$2:$C$5000, 'FY14 Individual Analysis'!$A34, 'FY14 DataDump'!$H$2:$H$5000, E$2)</f>
        <v>16</v>
      </c>
      <c r="F34" s="27">
        <f>SUMIFS('FY14 DataDump'!$E$2:$E$5000, 'FY14 DataDump'!$C$2:$C$5000, 'FY14 Individual Analysis'!$A34, 'FY14 DataDump'!$H$2:$H$5000, F$2)</f>
        <v>3</v>
      </c>
      <c r="G34" s="27">
        <f>SUMIFS('FY14 DataDump'!$E$2:$E$5000, 'FY14 DataDump'!$C$2:$C$5000, 'FY14 Individual Analysis'!$A34, 'FY14 DataDump'!$H$2:$H$5000, G$2)</f>
        <v>29</v>
      </c>
      <c r="H34" s="27">
        <f>SUMIFS('FY14 DataDump'!$E$2:$E$5000, 'FY14 DataDump'!$C$2:$C$5000, 'FY14 Individual Analysis'!$A34, 'FY14 DataDump'!$H$2:$H$5000, H$2)</f>
        <v>22</v>
      </c>
      <c r="I34" s="27">
        <f>SUMIFS('FY14 DataDump'!$E$2:$E$5000, 'FY14 DataDump'!$C$2:$C$5000, 'FY14 Individual Analysis'!$A34, 'FY14 DataDump'!$H$2:$H$5000, I$2)</f>
        <v>13</v>
      </c>
      <c r="J34" s="27">
        <f>SUMIFS('FY14 DataDump'!$E$2:$E$5000, 'FY14 DataDump'!$C$2:$C$5000, 'FY14 Individual Analysis'!$A34, 'FY14 DataDump'!$H$2:$H$5000, J$2)</f>
        <v>32</v>
      </c>
      <c r="K34" s="27">
        <f>SUMIFS('FY14 DataDump'!$E$2:$E$5000, 'FY14 DataDump'!$C$2:$C$5000, 'FY14 Individual Analysis'!$A34, 'FY14 DataDump'!$H$2:$H$5000, K$2)</f>
        <v>39</v>
      </c>
      <c r="L34" s="27">
        <f>SUMIFS('FY14 DataDump'!$E$2:$E$5000, 'FY14 DataDump'!$C$2:$C$5000, 'FY14 Individual Analysis'!$A34, 'FY14 DataDump'!$H$2:$H$5000, L$2)</f>
        <v>44</v>
      </c>
      <c r="M34" s="27">
        <f>SUMIFS('FY14 DataDump'!$E$2:$E$5000, 'FY14 DataDump'!$C$2:$C$5000, 'FY14 Individual Analysis'!$A34, 'FY14 DataDump'!$H$2:$H$5000, M$2)</f>
        <v>85</v>
      </c>
      <c r="N34" s="27">
        <f>SUMIFS('FY14 DataDump'!$E$2:$E$5000, 'FY14 DataDump'!$C$2:$C$5000, 'FY14 Individual Analysis'!$A34, 'FY14 DataDump'!$H$2:$H$5000, N$2)</f>
        <v>61</v>
      </c>
      <c r="O34" s="27">
        <f>SUMIFS('FY14 DataDump'!$E$2:$E$5000, 'FY14 DataDump'!$C$2:$C$5000, 'FY14 Individual Analysis'!$A34, 'FY14 DataDump'!$H$2:$H$5000, O$2)</f>
        <v>30</v>
      </c>
      <c r="P34" s="27">
        <f t="shared" si="2"/>
        <v>393</v>
      </c>
      <c r="Q34" s="108">
        <f t="shared" si="3"/>
        <v>2.3070962288075894E-3</v>
      </c>
    </row>
    <row r="35" spans="1:17" x14ac:dyDescent="0.25">
      <c r="A35" s="75">
        <v>147</v>
      </c>
      <c r="B35" s="75" t="str">
        <f>INDEX('FY14 DataDump'!$A$2:$H$5000, MATCH('FY14 Individual Analysis'!A35, 'FY14 DataDump'!$C$2:$C$5000, 0), MATCH('FY14 DataDump'!$B$1, 'FY14 DataDump'!$A$1:$H$1))</f>
        <v>BOXED GOODS</v>
      </c>
      <c r="C35" s="75" t="str">
        <f>INDEX('FY14 DataDump'!$A$2:$H$5000, MATCH('FY14 Individual Analysis'!A35, 'FY14 DataDump'!$C$2:$C$5000, 0), MATCH('FY14 DataDump'!$D$1, 'FY14 DataDump'!$A$1:$H$1))</f>
        <v>Blue diamond salt n vingr</v>
      </c>
      <c r="D35" s="27">
        <f>SUMIFS('FY14 DataDump'!$E$2:$E$5000, 'FY14 DataDump'!$C$2:$C$5000, 'FY14 Individual Analysis'!$A35, 'FY14 DataDump'!$H$2:$H$5000, D$2)</f>
        <v>9</v>
      </c>
      <c r="E35" s="27">
        <f>SUMIFS('FY14 DataDump'!$E$2:$E$5000, 'FY14 DataDump'!$C$2:$C$5000, 'FY14 Individual Analysis'!$A35, 'FY14 DataDump'!$H$2:$H$5000, E$2)</f>
        <v>16</v>
      </c>
      <c r="F35" s="27">
        <f>SUMIFS('FY14 DataDump'!$E$2:$E$5000, 'FY14 DataDump'!$C$2:$C$5000, 'FY14 Individual Analysis'!$A35, 'FY14 DataDump'!$H$2:$H$5000, F$2)</f>
        <v>9</v>
      </c>
      <c r="G35" s="27">
        <f>SUMIFS('FY14 DataDump'!$E$2:$E$5000, 'FY14 DataDump'!$C$2:$C$5000, 'FY14 Individual Analysis'!$A35, 'FY14 DataDump'!$H$2:$H$5000, G$2)</f>
        <v>27</v>
      </c>
      <c r="H35" s="27">
        <f>SUMIFS('FY14 DataDump'!$E$2:$E$5000, 'FY14 DataDump'!$C$2:$C$5000, 'FY14 Individual Analysis'!$A35, 'FY14 DataDump'!$H$2:$H$5000, H$2)</f>
        <v>29</v>
      </c>
      <c r="I35" s="27">
        <f>SUMIFS('FY14 DataDump'!$E$2:$E$5000, 'FY14 DataDump'!$C$2:$C$5000, 'FY14 Individual Analysis'!$A35, 'FY14 DataDump'!$H$2:$H$5000, I$2)</f>
        <v>14</v>
      </c>
      <c r="J35" s="27">
        <f>SUMIFS('FY14 DataDump'!$E$2:$E$5000, 'FY14 DataDump'!$C$2:$C$5000, 'FY14 Individual Analysis'!$A35, 'FY14 DataDump'!$H$2:$H$5000, J$2)</f>
        <v>46</v>
      </c>
      <c r="K35" s="27">
        <f>SUMIFS('FY14 DataDump'!$E$2:$E$5000, 'FY14 DataDump'!$C$2:$C$5000, 'FY14 Individual Analysis'!$A35, 'FY14 DataDump'!$H$2:$H$5000, K$2)</f>
        <v>54</v>
      </c>
      <c r="L35" s="27">
        <f>SUMIFS('FY14 DataDump'!$E$2:$E$5000, 'FY14 DataDump'!$C$2:$C$5000, 'FY14 Individual Analysis'!$A35, 'FY14 DataDump'!$H$2:$H$5000, L$2)</f>
        <v>32</v>
      </c>
      <c r="M35" s="27">
        <f>SUMIFS('FY14 DataDump'!$E$2:$E$5000, 'FY14 DataDump'!$C$2:$C$5000, 'FY14 Individual Analysis'!$A35, 'FY14 DataDump'!$H$2:$H$5000, M$2)</f>
        <v>47</v>
      </c>
      <c r="N35" s="27">
        <f>SUMIFS('FY14 DataDump'!$E$2:$E$5000, 'FY14 DataDump'!$C$2:$C$5000, 'FY14 Individual Analysis'!$A35, 'FY14 DataDump'!$H$2:$H$5000, N$2)</f>
        <v>49</v>
      </c>
      <c r="O35" s="27">
        <f>SUMIFS('FY14 DataDump'!$E$2:$E$5000, 'FY14 DataDump'!$C$2:$C$5000, 'FY14 Individual Analysis'!$A35, 'FY14 DataDump'!$H$2:$H$5000, O$2)</f>
        <v>29</v>
      </c>
      <c r="P35" s="27">
        <f t="shared" si="2"/>
        <v>361</v>
      </c>
      <c r="Q35" s="108">
        <f t="shared" si="3"/>
        <v>2.1192410651387781E-3</v>
      </c>
    </row>
    <row r="36" spans="1:17" x14ac:dyDescent="0.25">
      <c r="A36" s="75">
        <v>152</v>
      </c>
      <c r="B36" s="75" t="str">
        <f>INDEX('FY14 DataDump'!$A$2:$H$5000, MATCH('FY14 Individual Analysis'!A36, 'FY14 DataDump'!$C$2:$C$5000, 0), MATCH('FY14 DataDump'!$B$1, 'FY14 DataDump'!$A$1:$H$1))</f>
        <v>BOXED GOODS</v>
      </c>
      <c r="C36" s="75" t="str">
        <f>INDEX('FY14 DataDump'!$A$2:$H$5000, MATCH('FY14 Individual Analysis'!A36, 'FY14 DataDump'!$C$2:$C$5000, 0), MATCH('FY14 DataDump'!$D$1, 'FY14 DataDump'!$A$1:$H$1))</f>
        <v>Loucks dark chocolate snp</v>
      </c>
      <c r="D36" s="27">
        <f>SUMIFS('FY14 DataDump'!$E$2:$E$5000, 'FY14 DataDump'!$C$2:$C$5000, 'FY14 Individual Analysis'!$A36, 'FY14 DataDump'!$H$2:$H$5000, D$2)</f>
        <v>14</v>
      </c>
      <c r="E36" s="27">
        <f>SUMIFS('FY14 DataDump'!$E$2:$E$5000, 'FY14 DataDump'!$C$2:$C$5000, 'FY14 Individual Analysis'!$A36, 'FY14 DataDump'!$H$2:$H$5000, E$2)</f>
        <v>1</v>
      </c>
      <c r="F36" s="27">
        <f>SUMIFS('FY14 DataDump'!$E$2:$E$5000, 'FY14 DataDump'!$C$2:$C$5000, 'FY14 Individual Analysis'!$A36, 'FY14 DataDump'!$H$2:$H$5000, F$2)</f>
        <v>0</v>
      </c>
      <c r="G36" s="27">
        <f>SUMIFS('FY14 DataDump'!$E$2:$E$5000, 'FY14 DataDump'!$C$2:$C$5000, 'FY14 Individual Analysis'!$A36, 'FY14 DataDump'!$H$2:$H$5000, G$2)</f>
        <v>0</v>
      </c>
      <c r="H36" s="27">
        <f>SUMIFS('FY14 DataDump'!$E$2:$E$5000, 'FY14 DataDump'!$C$2:$C$5000, 'FY14 Individual Analysis'!$A36, 'FY14 DataDump'!$H$2:$H$5000, H$2)</f>
        <v>0</v>
      </c>
      <c r="I36" s="27">
        <f>SUMIFS('FY14 DataDump'!$E$2:$E$5000, 'FY14 DataDump'!$C$2:$C$5000, 'FY14 Individual Analysis'!$A36, 'FY14 DataDump'!$H$2:$H$5000, I$2)</f>
        <v>0</v>
      </c>
      <c r="J36" s="27">
        <f>SUMIFS('FY14 DataDump'!$E$2:$E$5000, 'FY14 DataDump'!$C$2:$C$5000, 'FY14 Individual Analysis'!$A36, 'FY14 DataDump'!$H$2:$H$5000, J$2)</f>
        <v>0</v>
      </c>
      <c r="K36" s="27">
        <f>SUMIFS('FY14 DataDump'!$E$2:$E$5000, 'FY14 DataDump'!$C$2:$C$5000, 'FY14 Individual Analysis'!$A36, 'FY14 DataDump'!$H$2:$H$5000, K$2)</f>
        <v>0</v>
      </c>
      <c r="L36" s="27">
        <f>SUMIFS('FY14 DataDump'!$E$2:$E$5000, 'FY14 DataDump'!$C$2:$C$5000, 'FY14 Individual Analysis'!$A36, 'FY14 DataDump'!$H$2:$H$5000, L$2)</f>
        <v>0</v>
      </c>
      <c r="M36" s="27">
        <f>SUMIFS('FY14 DataDump'!$E$2:$E$5000, 'FY14 DataDump'!$C$2:$C$5000, 'FY14 Individual Analysis'!$A36, 'FY14 DataDump'!$H$2:$H$5000, M$2)</f>
        <v>0</v>
      </c>
      <c r="N36" s="27">
        <f>SUMIFS('FY14 DataDump'!$E$2:$E$5000, 'FY14 DataDump'!$C$2:$C$5000, 'FY14 Individual Analysis'!$A36, 'FY14 DataDump'!$H$2:$H$5000, N$2)</f>
        <v>0</v>
      </c>
      <c r="O36" s="27">
        <f>SUMIFS('FY14 DataDump'!$E$2:$E$5000, 'FY14 DataDump'!$C$2:$C$5000, 'FY14 Individual Analysis'!$A36, 'FY14 DataDump'!$H$2:$H$5000, O$2)</f>
        <v>0</v>
      </c>
      <c r="P36" s="27">
        <f t="shared" si="2"/>
        <v>15</v>
      </c>
      <c r="Q36" s="108">
        <f t="shared" si="3"/>
        <v>8.8057107969755316E-5</v>
      </c>
    </row>
    <row r="37" spans="1:17" x14ac:dyDescent="0.25">
      <c r="A37" s="75">
        <v>154</v>
      </c>
      <c r="B37" s="75" t="str">
        <f>INDEX('FY14 DataDump'!$A$2:$H$5000, MATCH('FY14 Individual Analysis'!A37, 'FY14 DataDump'!$C$2:$C$5000, 0), MATCH('FY14 DataDump'!$B$1, 'FY14 DataDump'!$A$1:$H$1))</f>
        <v>DAIRY</v>
      </c>
      <c r="C37" s="75" t="str">
        <f>INDEX('FY14 DataDump'!$A$2:$H$5000, MATCH('FY14 Individual Analysis'!A37, 'FY14 DataDump'!$C$2:$C$5000, 0), MATCH('FY14 DataDump'!$D$1, 'FY14 DataDump'!$A$1:$H$1))</f>
        <v>GH Reese's icecream bar</v>
      </c>
      <c r="D37" s="27">
        <f>SUMIFS('FY14 DataDump'!$E$2:$E$5000, 'FY14 DataDump'!$C$2:$C$5000, 'FY14 Individual Analysis'!$A37, 'FY14 DataDump'!$H$2:$H$5000, D$2)</f>
        <v>0</v>
      </c>
      <c r="E37" s="27">
        <f>SUMIFS('FY14 DataDump'!$E$2:$E$5000, 'FY14 DataDump'!$C$2:$C$5000, 'FY14 Individual Analysis'!$A37, 'FY14 DataDump'!$H$2:$H$5000, E$2)</f>
        <v>2</v>
      </c>
      <c r="F37" s="27">
        <f>SUMIFS('FY14 DataDump'!$E$2:$E$5000, 'FY14 DataDump'!$C$2:$C$5000, 'FY14 Individual Analysis'!$A37, 'FY14 DataDump'!$H$2:$H$5000, F$2)</f>
        <v>5</v>
      </c>
      <c r="G37" s="27">
        <f>SUMIFS('FY14 DataDump'!$E$2:$E$5000, 'FY14 DataDump'!$C$2:$C$5000, 'FY14 Individual Analysis'!$A37, 'FY14 DataDump'!$H$2:$H$5000, G$2)</f>
        <v>5</v>
      </c>
      <c r="H37" s="27">
        <f>SUMIFS('FY14 DataDump'!$E$2:$E$5000, 'FY14 DataDump'!$C$2:$C$5000, 'FY14 Individual Analysis'!$A37, 'FY14 DataDump'!$H$2:$H$5000, H$2)</f>
        <v>2</v>
      </c>
      <c r="I37" s="27">
        <f>SUMIFS('FY14 DataDump'!$E$2:$E$5000, 'FY14 DataDump'!$C$2:$C$5000, 'FY14 Individual Analysis'!$A37, 'FY14 DataDump'!$H$2:$H$5000, I$2)</f>
        <v>2</v>
      </c>
      <c r="J37" s="27">
        <f>SUMIFS('FY14 DataDump'!$E$2:$E$5000, 'FY14 DataDump'!$C$2:$C$5000, 'FY14 Individual Analysis'!$A37, 'FY14 DataDump'!$H$2:$H$5000, J$2)</f>
        <v>7</v>
      </c>
      <c r="K37" s="27">
        <f>SUMIFS('FY14 DataDump'!$E$2:$E$5000, 'FY14 DataDump'!$C$2:$C$5000, 'FY14 Individual Analysis'!$A37, 'FY14 DataDump'!$H$2:$H$5000, K$2)</f>
        <v>7</v>
      </c>
      <c r="L37" s="27">
        <f>SUMIFS('FY14 DataDump'!$E$2:$E$5000, 'FY14 DataDump'!$C$2:$C$5000, 'FY14 Individual Analysis'!$A37, 'FY14 DataDump'!$H$2:$H$5000, L$2)</f>
        <v>7</v>
      </c>
      <c r="M37" s="27">
        <f>SUMIFS('FY14 DataDump'!$E$2:$E$5000, 'FY14 DataDump'!$C$2:$C$5000, 'FY14 Individual Analysis'!$A37, 'FY14 DataDump'!$H$2:$H$5000, M$2)</f>
        <v>6</v>
      </c>
      <c r="N37" s="27">
        <f>SUMIFS('FY14 DataDump'!$E$2:$E$5000, 'FY14 DataDump'!$C$2:$C$5000, 'FY14 Individual Analysis'!$A37, 'FY14 DataDump'!$H$2:$H$5000, N$2)</f>
        <v>0</v>
      </c>
      <c r="O37" s="27">
        <f>SUMIFS('FY14 DataDump'!$E$2:$E$5000, 'FY14 DataDump'!$C$2:$C$5000, 'FY14 Individual Analysis'!$A37, 'FY14 DataDump'!$H$2:$H$5000, O$2)</f>
        <v>0</v>
      </c>
      <c r="P37" s="27">
        <f t="shared" si="2"/>
        <v>43</v>
      </c>
      <c r="Q37" s="108">
        <f t="shared" si="3"/>
        <v>2.5243037617996526E-4</v>
      </c>
    </row>
    <row r="38" spans="1:17" x14ac:dyDescent="0.25">
      <c r="A38" s="75">
        <v>155</v>
      </c>
      <c r="B38" s="75" t="str">
        <f>INDEX('FY14 DataDump'!$A$2:$H$5000, MATCH('FY14 Individual Analysis'!A38, 'FY14 DataDump'!$C$2:$C$5000, 0), MATCH('FY14 DataDump'!$B$1, 'FY14 DataDump'!$A$1:$H$1))</f>
        <v>SWEETS</v>
      </c>
      <c r="C38" s="75" t="str">
        <f>INDEX('FY14 DataDump'!$A$2:$H$5000, MATCH('FY14 Individual Analysis'!A38, 'FY14 DataDump'!$C$2:$C$5000, 0), MATCH('FY14 DataDump'!$D$1, 'FY14 DataDump'!$A$1:$H$1))</f>
        <v>kencraft pink lemonade</v>
      </c>
      <c r="D38" s="27">
        <f>SUMIFS('FY14 DataDump'!$E$2:$E$5000, 'FY14 DataDump'!$C$2:$C$5000, 'FY14 Individual Analysis'!$A38, 'FY14 DataDump'!$H$2:$H$5000, D$2)</f>
        <v>2</v>
      </c>
      <c r="E38" s="27">
        <f>SUMIFS('FY14 DataDump'!$E$2:$E$5000, 'FY14 DataDump'!$C$2:$C$5000, 'FY14 Individual Analysis'!$A38, 'FY14 DataDump'!$H$2:$H$5000, E$2)</f>
        <v>6</v>
      </c>
      <c r="F38" s="27">
        <f>SUMIFS('FY14 DataDump'!$E$2:$E$5000, 'FY14 DataDump'!$C$2:$C$5000, 'FY14 Individual Analysis'!$A38, 'FY14 DataDump'!$H$2:$H$5000, F$2)</f>
        <v>0</v>
      </c>
      <c r="G38" s="27">
        <f>SUMIFS('FY14 DataDump'!$E$2:$E$5000, 'FY14 DataDump'!$C$2:$C$5000, 'FY14 Individual Analysis'!$A38, 'FY14 DataDump'!$H$2:$H$5000, G$2)</f>
        <v>0</v>
      </c>
      <c r="H38" s="27">
        <f>SUMIFS('FY14 DataDump'!$E$2:$E$5000, 'FY14 DataDump'!$C$2:$C$5000, 'FY14 Individual Analysis'!$A38, 'FY14 DataDump'!$H$2:$H$5000, H$2)</f>
        <v>0</v>
      </c>
      <c r="I38" s="27">
        <f>SUMIFS('FY14 DataDump'!$E$2:$E$5000, 'FY14 DataDump'!$C$2:$C$5000, 'FY14 Individual Analysis'!$A38, 'FY14 DataDump'!$H$2:$H$5000, I$2)</f>
        <v>0</v>
      </c>
      <c r="J38" s="27">
        <f>SUMIFS('FY14 DataDump'!$E$2:$E$5000, 'FY14 DataDump'!$C$2:$C$5000, 'FY14 Individual Analysis'!$A38, 'FY14 DataDump'!$H$2:$H$5000, J$2)</f>
        <v>0</v>
      </c>
      <c r="K38" s="27">
        <f>SUMIFS('FY14 DataDump'!$E$2:$E$5000, 'FY14 DataDump'!$C$2:$C$5000, 'FY14 Individual Analysis'!$A38, 'FY14 DataDump'!$H$2:$H$5000, K$2)</f>
        <v>0</v>
      </c>
      <c r="L38" s="27">
        <f>SUMIFS('FY14 DataDump'!$E$2:$E$5000, 'FY14 DataDump'!$C$2:$C$5000, 'FY14 Individual Analysis'!$A38, 'FY14 DataDump'!$H$2:$H$5000, L$2)</f>
        <v>0</v>
      </c>
      <c r="M38" s="27">
        <f>SUMIFS('FY14 DataDump'!$E$2:$E$5000, 'FY14 DataDump'!$C$2:$C$5000, 'FY14 Individual Analysis'!$A38, 'FY14 DataDump'!$H$2:$H$5000, M$2)</f>
        <v>0</v>
      </c>
      <c r="N38" s="27">
        <f>SUMIFS('FY14 DataDump'!$E$2:$E$5000, 'FY14 DataDump'!$C$2:$C$5000, 'FY14 Individual Analysis'!$A38, 'FY14 DataDump'!$H$2:$H$5000, N$2)</f>
        <v>0</v>
      </c>
      <c r="O38" s="27">
        <f>SUMIFS('FY14 DataDump'!$E$2:$E$5000, 'FY14 DataDump'!$C$2:$C$5000, 'FY14 Individual Analysis'!$A38, 'FY14 DataDump'!$H$2:$H$5000, O$2)</f>
        <v>0</v>
      </c>
      <c r="P38" s="27">
        <f t="shared" si="2"/>
        <v>8</v>
      </c>
      <c r="Q38" s="108">
        <f t="shared" si="3"/>
        <v>4.6963790917202836E-5</v>
      </c>
    </row>
    <row r="39" spans="1:17" x14ac:dyDescent="0.25">
      <c r="A39" s="75">
        <v>156</v>
      </c>
      <c r="B39" s="75" t="str">
        <f>INDEX('FY14 DataDump'!$A$2:$H$5000, MATCH('FY14 Individual Analysis'!A39, 'FY14 DataDump'!$C$2:$C$5000, 0), MATCH('FY14 DataDump'!$B$1, 'FY14 DataDump'!$A$1:$H$1))</f>
        <v>SWEETS</v>
      </c>
      <c r="C39" s="75" t="str">
        <f>INDEX('FY14 DataDump'!$A$2:$H$5000, MATCH('FY14 Individual Analysis'!A39, 'FY14 DataDump'!$C$2:$C$5000, 0), MATCH('FY14 DataDump'!$D$1, 'FY14 DataDump'!$A$1:$H$1))</f>
        <v>Kencraft root beer float</v>
      </c>
      <c r="D39" s="27">
        <f>SUMIFS('FY14 DataDump'!$E$2:$E$5000, 'FY14 DataDump'!$C$2:$C$5000, 'FY14 Individual Analysis'!$A39, 'FY14 DataDump'!$H$2:$H$5000, D$2)</f>
        <v>1</v>
      </c>
      <c r="E39" s="27">
        <f>SUMIFS('FY14 DataDump'!$E$2:$E$5000, 'FY14 DataDump'!$C$2:$C$5000, 'FY14 Individual Analysis'!$A39, 'FY14 DataDump'!$H$2:$H$5000, E$2)</f>
        <v>0</v>
      </c>
      <c r="F39" s="27">
        <f>SUMIFS('FY14 DataDump'!$E$2:$E$5000, 'FY14 DataDump'!$C$2:$C$5000, 'FY14 Individual Analysis'!$A39, 'FY14 DataDump'!$H$2:$H$5000, F$2)</f>
        <v>0</v>
      </c>
      <c r="G39" s="27">
        <f>SUMIFS('FY14 DataDump'!$E$2:$E$5000, 'FY14 DataDump'!$C$2:$C$5000, 'FY14 Individual Analysis'!$A39, 'FY14 DataDump'!$H$2:$H$5000, G$2)</f>
        <v>0</v>
      </c>
      <c r="H39" s="27">
        <f>SUMIFS('FY14 DataDump'!$E$2:$E$5000, 'FY14 DataDump'!$C$2:$C$5000, 'FY14 Individual Analysis'!$A39, 'FY14 DataDump'!$H$2:$H$5000, H$2)</f>
        <v>0</v>
      </c>
      <c r="I39" s="27">
        <f>SUMIFS('FY14 DataDump'!$E$2:$E$5000, 'FY14 DataDump'!$C$2:$C$5000, 'FY14 Individual Analysis'!$A39, 'FY14 DataDump'!$H$2:$H$5000, I$2)</f>
        <v>0</v>
      </c>
      <c r="J39" s="27">
        <f>SUMIFS('FY14 DataDump'!$E$2:$E$5000, 'FY14 DataDump'!$C$2:$C$5000, 'FY14 Individual Analysis'!$A39, 'FY14 DataDump'!$H$2:$H$5000, J$2)</f>
        <v>0</v>
      </c>
      <c r="K39" s="27">
        <f>SUMIFS('FY14 DataDump'!$E$2:$E$5000, 'FY14 DataDump'!$C$2:$C$5000, 'FY14 Individual Analysis'!$A39, 'FY14 DataDump'!$H$2:$H$5000, K$2)</f>
        <v>0</v>
      </c>
      <c r="L39" s="27">
        <f>SUMIFS('FY14 DataDump'!$E$2:$E$5000, 'FY14 DataDump'!$C$2:$C$5000, 'FY14 Individual Analysis'!$A39, 'FY14 DataDump'!$H$2:$H$5000, L$2)</f>
        <v>0</v>
      </c>
      <c r="M39" s="27">
        <f>SUMIFS('FY14 DataDump'!$E$2:$E$5000, 'FY14 DataDump'!$C$2:$C$5000, 'FY14 Individual Analysis'!$A39, 'FY14 DataDump'!$H$2:$H$5000, M$2)</f>
        <v>0</v>
      </c>
      <c r="N39" s="27">
        <f>SUMIFS('FY14 DataDump'!$E$2:$E$5000, 'FY14 DataDump'!$C$2:$C$5000, 'FY14 Individual Analysis'!$A39, 'FY14 DataDump'!$H$2:$H$5000, N$2)</f>
        <v>0</v>
      </c>
      <c r="O39" s="27">
        <f>SUMIFS('FY14 DataDump'!$E$2:$E$5000, 'FY14 DataDump'!$C$2:$C$5000, 'FY14 Individual Analysis'!$A39, 'FY14 DataDump'!$H$2:$H$5000, O$2)</f>
        <v>0</v>
      </c>
      <c r="P39" s="27">
        <f t="shared" si="2"/>
        <v>1</v>
      </c>
      <c r="Q39" s="108">
        <f t="shared" si="3"/>
        <v>5.8704738646503544E-6</v>
      </c>
    </row>
    <row r="40" spans="1:17" x14ac:dyDescent="0.25">
      <c r="A40" s="75">
        <v>159</v>
      </c>
      <c r="B40" s="75" t="str">
        <f>INDEX('FY14 DataDump'!$A$2:$H$5000, MATCH('FY14 Individual Analysis'!A40, 'FY14 DataDump'!$C$2:$C$5000, 0), MATCH('FY14 DataDump'!$B$1, 'FY14 DataDump'!$A$1:$H$1))</f>
        <v>DRINKS</v>
      </c>
      <c r="C40" s="75" t="str">
        <f>INDEX('FY14 DataDump'!$A$2:$H$5000, MATCH('FY14 Individual Analysis'!A40, 'FY14 DataDump'!$C$2:$C$5000, 0), MATCH('FY14 DataDump'!$D$1, 'FY14 DataDump'!$A$1:$H$1))</f>
        <v>odwalla orange honey pass</v>
      </c>
      <c r="D40" s="27">
        <f>SUMIFS('FY14 DataDump'!$E$2:$E$5000, 'FY14 DataDump'!$C$2:$C$5000, 'FY14 Individual Analysis'!$A40, 'FY14 DataDump'!$H$2:$H$5000, D$2)</f>
        <v>0</v>
      </c>
      <c r="E40" s="27">
        <f>SUMIFS('FY14 DataDump'!$E$2:$E$5000, 'FY14 DataDump'!$C$2:$C$5000, 'FY14 Individual Analysis'!$A40, 'FY14 DataDump'!$H$2:$H$5000, E$2)</f>
        <v>0</v>
      </c>
      <c r="F40" s="27">
        <f>SUMIFS('FY14 DataDump'!$E$2:$E$5000, 'FY14 DataDump'!$C$2:$C$5000, 'FY14 Individual Analysis'!$A40, 'FY14 DataDump'!$H$2:$H$5000, F$2)</f>
        <v>0</v>
      </c>
      <c r="G40" s="27">
        <f>SUMIFS('FY14 DataDump'!$E$2:$E$5000, 'FY14 DataDump'!$C$2:$C$5000, 'FY14 Individual Analysis'!$A40, 'FY14 DataDump'!$H$2:$H$5000, G$2)</f>
        <v>0</v>
      </c>
      <c r="H40" s="27">
        <f>SUMIFS('FY14 DataDump'!$E$2:$E$5000, 'FY14 DataDump'!$C$2:$C$5000, 'FY14 Individual Analysis'!$A40, 'FY14 DataDump'!$H$2:$H$5000, H$2)</f>
        <v>6</v>
      </c>
      <c r="I40" s="27">
        <f>SUMIFS('FY14 DataDump'!$E$2:$E$5000, 'FY14 DataDump'!$C$2:$C$5000, 'FY14 Individual Analysis'!$A40, 'FY14 DataDump'!$H$2:$H$5000, I$2)</f>
        <v>0</v>
      </c>
      <c r="J40" s="27">
        <f>SUMIFS('FY14 DataDump'!$E$2:$E$5000, 'FY14 DataDump'!$C$2:$C$5000, 'FY14 Individual Analysis'!$A40, 'FY14 DataDump'!$H$2:$H$5000, J$2)</f>
        <v>0</v>
      </c>
      <c r="K40" s="27">
        <f>SUMIFS('FY14 DataDump'!$E$2:$E$5000, 'FY14 DataDump'!$C$2:$C$5000, 'FY14 Individual Analysis'!$A40, 'FY14 DataDump'!$H$2:$H$5000, K$2)</f>
        <v>0</v>
      </c>
      <c r="L40" s="27">
        <f>SUMIFS('FY14 DataDump'!$E$2:$E$5000, 'FY14 DataDump'!$C$2:$C$5000, 'FY14 Individual Analysis'!$A40, 'FY14 DataDump'!$H$2:$H$5000, L$2)</f>
        <v>0</v>
      </c>
      <c r="M40" s="27">
        <f>SUMIFS('FY14 DataDump'!$E$2:$E$5000, 'FY14 DataDump'!$C$2:$C$5000, 'FY14 Individual Analysis'!$A40, 'FY14 DataDump'!$H$2:$H$5000, M$2)</f>
        <v>0</v>
      </c>
      <c r="N40" s="27">
        <f>SUMIFS('FY14 DataDump'!$E$2:$E$5000, 'FY14 DataDump'!$C$2:$C$5000, 'FY14 Individual Analysis'!$A40, 'FY14 DataDump'!$H$2:$H$5000, N$2)</f>
        <v>0</v>
      </c>
      <c r="O40" s="27">
        <f>SUMIFS('FY14 DataDump'!$E$2:$E$5000, 'FY14 DataDump'!$C$2:$C$5000, 'FY14 Individual Analysis'!$A40, 'FY14 DataDump'!$H$2:$H$5000, O$2)</f>
        <v>0</v>
      </c>
      <c r="P40" s="27">
        <f t="shared" si="2"/>
        <v>6</v>
      </c>
      <c r="Q40" s="108">
        <f t="shared" si="3"/>
        <v>3.5222843187902125E-5</v>
      </c>
    </row>
    <row r="41" spans="1:17" x14ac:dyDescent="0.25">
      <c r="A41" s="75">
        <v>160</v>
      </c>
      <c r="B41" s="75" t="str">
        <f>INDEX('FY14 DataDump'!$A$2:$H$5000, MATCH('FY14 Individual Analysis'!A41, 'FY14 DataDump'!$C$2:$C$5000, 0), MATCH('FY14 DataDump'!$B$1, 'FY14 DataDump'!$A$1:$H$1))</f>
        <v>DRINKS</v>
      </c>
      <c r="C41" s="75" t="str">
        <f>INDEX('FY14 DataDump'!$A$2:$H$5000, MATCH('FY14 Individual Analysis'!A41, 'FY14 DataDump'!$C$2:$C$5000, 0), MATCH('FY14 DataDump'!$D$1, 'FY14 DataDump'!$A$1:$H$1))</f>
        <v>Odwalla D Mo'Beta</v>
      </c>
      <c r="D41" s="27">
        <f>SUMIFS('FY14 DataDump'!$E$2:$E$5000, 'FY14 DataDump'!$C$2:$C$5000, 'FY14 Individual Analysis'!$A41, 'FY14 DataDump'!$H$2:$H$5000, D$2)</f>
        <v>4</v>
      </c>
      <c r="E41" s="27">
        <f>SUMIFS('FY14 DataDump'!$E$2:$E$5000, 'FY14 DataDump'!$C$2:$C$5000, 'FY14 Individual Analysis'!$A41, 'FY14 DataDump'!$H$2:$H$5000, E$2)</f>
        <v>7</v>
      </c>
      <c r="F41" s="27">
        <f>SUMIFS('FY14 DataDump'!$E$2:$E$5000, 'FY14 DataDump'!$C$2:$C$5000, 'FY14 Individual Analysis'!$A41, 'FY14 DataDump'!$H$2:$H$5000, F$2)</f>
        <v>9</v>
      </c>
      <c r="G41" s="27">
        <f>SUMIFS('FY14 DataDump'!$E$2:$E$5000, 'FY14 DataDump'!$C$2:$C$5000, 'FY14 Individual Analysis'!$A41, 'FY14 DataDump'!$H$2:$H$5000, G$2)</f>
        <v>34</v>
      </c>
      <c r="H41" s="27">
        <f>SUMIFS('FY14 DataDump'!$E$2:$E$5000, 'FY14 DataDump'!$C$2:$C$5000, 'FY14 Individual Analysis'!$A41, 'FY14 DataDump'!$H$2:$H$5000, H$2)</f>
        <v>31</v>
      </c>
      <c r="I41" s="27">
        <f>SUMIFS('FY14 DataDump'!$E$2:$E$5000, 'FY14 DataDump'!$C$2:$C$5000, 'FY14 Individual Analysis'!$A41, 'FY14 DataDump'!$H$2:$H$5000, I$2)</f>
        <v>7</v>
      </c>
      <c r="J41" s="27">
        <f>SUMIFS('FY14 DataDump'!$E$2:$E$5000, 'FY14 DataDump'!$C$2:$C$5000, 'FY14 Individual Analysis'!$A41, 'FY14 DataDump'!$H$2:$H$5000, J$2)</f>
        <v>14</v>
      </c>
      <c r="K41" s="27">
        <f>SUMIFS('FY14 DataDump'!$E$2:$E$5000, 'FY14 DataDump'!$C$2:$C$5000, 'FY14 Individual Analysis'!$A41, 'FY14 DataDump'!$H$2:$H$5000, K$2)</f>
        <v>25</v>
      </c>
      <c r="L41" s="27">
        <f>SUMIFS('FY14 DataDump'!$E$2:$E$5000, 'FY14 DataDump'!$C$2:$C$5000, 'FY14 Individual Analysis'!$A41, 'FY14 DataDump'!$H$2:$H$5000, L$2)</f>
        <v>22</v>
      </c>
      <c r="M41" s="27">
        <f>SUMIFS('FY14 DataDump'!$E$2:$E$5000, 'FY14 DataDump'!$C$2:$C$5000, 'FY14 Individual Analysis'!$A41, 'FY14 DataDump'!$H$2:$H$5000, M$2)</f>
        <v>25</v>
      </c>
      <c r="N41" s="27">
        <f>SUMIFS('FY14 DataDump'!$E$2:$E$5000, 'FY14 DataDump'!$C$2:$C$5000, 'FY14 Individual Analysis'!$A41, 'FY14 DataDump'!$H$2:$H$5000, N$2)</f>
        <v>49</v>
      </c>
      <c r="O41" s="27">
        <f>SUMIFS('FY14 DataDump'!$E$2:$E$5000, 'FY14 DataDump'!$C$2:$C$5000, 'FY14 Individual Analysis'!$A41, 'FY14 DataDump'!$H$2:$H$5000, O$2)</f>
        <v>15</v>
      </c>
      <c r="P41" s="27">
        <f t="shared" si="2"/>
        <v>242</v>
      </c>
      <c r="Q41" s="108">
        <f t="shared" si="3"/>
        <v>1.4206546752453858E-3</v>
      </c>
    </row>
    <row r="42" spans="1:17" x14ac:dyDescent="0.25">
      <c r="A42" s="75">
        <v>161</v>
      </c>
      <c r="B42" s="75" t="str">
        <f>INDEX('FY14 DataDump'!$A$2:$H$5000, MATCH('FY14 Individual Analysis'!A42, 'FY14 DataDump'!$C$2:$C$5000, 0), MATCH('FY14 DataDump'!$B$1, 'FY14 DataDump'!$A$1:$H$1))</f>
        <v>DRINKS</v>
      </c>
      <c r="C42" s="75" t="str">
        <f>INDEX('FY14 DataDump'!$A$2:$H$5000, MATCH('FY14 Individual Analysis'!A42, 'FY14 DataDump'!$C$2:$C$5000, 0), MATCH('FY14 DataDump'!$D$1, 'FY14 DataDump'!$A$1:$H$1))</f>
        <v>Ocean spray ruby red</v>
      </c>
      <c r="D42" s="27">
        <f>SUMIFS('FY14 DataDump'!$E$2:$E$5000, 'FY14 DataDump'!$C$2:$C$5000, 'FY14 Individual Analysis'!$A42, 'FY14 DataDump'!$H$2:$H$5000, D$2)</f>
        <v>12</v>
      </c>
      <c r="E42" s="27">
        <f>SUMIFS('FY14 DataDump'!$E$2:$E$5000, 'FY14 DataDump'!$C$2:$C$5000, 'FY14 Individual Analysis'!$A42, 'FY14 DataDump'!$H$2:$H$5000, E$2)</f>
        <v>8</v>
      </c>
      <c r="F42" s="27">
        <f>SUMIFS('FY14 DataDump'!$E$2:$E$5000, 'FY14 DataDump'!$C$2:$C$5000, 'FY14 Individual Analysis'!$A42, 'FY14 DataDump'!$H$2:$H$5000, F$2)</f>
        <v>0</v>
      </c>
      <c r="G42" s="27">
        <f>SUMIFS('FY14 DataDump'!$E$2:$E$5000, 'FY14 DataDump'!$C$2:$C$5000, 'FY14 Individual Analysis'!$A42, 'FY14 DataDump'!$H$2:$H$5000, G$2)</f>
        <v>0</v>
      </c>
      <c r="H42" s="27">
        <f>SUMIFS('FY14 DataDump'!$E$2:$E$5000, 'FY14 DataDump'!$C$2:$C$5000, 'FY14 Individual Analysis'!$A42, 'FY14 DataDump'!$H$2:$H$5000, H$2)</f>
        <v>0</v>
      </c>
      <c r="I42" s="27">
        <f>SUMIFS('FY14 DataDump'!$E$2:$E$5000, 'FY14 DataDump'!$C$2:$C$5000, 'FY14 Individual Analysis'!$A42, 'FY14 DataDump'!$H$2:$H$5000, I$2)</f>
        <v>0</v>
      </c>
      <c r="J42" s="27">
        <f>SUMIFS('FY14 DataDump'!$E$2:$E$5000, 'FY14 DataDump'!$C$2:$C$5000, 'FY14 Individual Analysis'!$A42, 'FY14 DataDump'!$H$2:$H$5000, J$2)</f>
        <v>0</v>
      </c>
      <c r="K42" s="27">
        <f>SUMIFS('FY14 DataDump'!$E$2:$E$5000, 'FY14 DataDump'!$C$2:$C$5000, 'FY14 Individual Analysis'!$A42, 'FY14 DataDump'!$H$2:$H$5000, K$2)</f>
        <v>0</v>
      </c>
      <c r="L42" s="27">
        <f>SUMIFS('FY14 DataDump'!$E$2:$E$5000, 'FY14 DataDump'!$C$2:$C$5000, 'FY14 Individual Analysis'!$A42, 'FY14 DataDump'!$H$2:$H$5000, L$2)</f>
        <v>0</v>
      </c>
      <c r="M42" s="27">
        <f>SUMIFS('FY14 DataDump'!$E$2:$E$5000, 'FY14 DataDump'!$C$2:$C$5000, 'FY14 Individual Analysis'!$A42, 'FY14 DataDump'!$H$2:$H$5000, M$2)</f>
        <v>0</v>
      </c>
      <c r="N42" s="27">
        <f>SUMIFS('FY14 DataDump'!$E$2:$E$5000, 'FY14 DataDump'!$C$2:$C$5000, 'FY14 Individual Analysis'!$A42, 'FY14 DataDump'!$H$2:$H$5000, N$2)</f>
        <v>0</v>
      </c>
      <c r="O42" s="27">
        <f>SUMIFS('FY14 DataDump'!$E$2:$E$5000, 'FY14 DataDump'!$C$2:$C$5000, 'FY14 Individual Analysis'!$A42, 'FY14 DataDump'!$H$2:$H$5000, O$2)</f>
        <v>0</v>
      </c>
      <c r="P42" s="27">
        <f t="shared" si="2"/>
        <v>20</v>
      </c>
      <c r="Q42" s="108">
        <f t="shared" si="3"/>
        <v>1.1740947729300709E-4</v>
      </c>
    </row>
    <row r="43" spans="1:17" x14ac:dyDescent="0.25">
      <c r="A43" s="75">
        <v>162</v>
      </c>
      <c r="B43" s="75" t="str">
        <f>INDEX('FY14 DataDump'!$A$2:$H$5000, MATCH('FY14 Individual Analysis'!A43, 'FY14 DataDump'!$C$2:$C$5000, 0), MATCH('FY14 DataDump'!$B$1, 'FY14 DataDump'!$A$1:$H$1))</f>
        <v>DRINKS</v>
      </c>
      <c r="C43" s="75" t="str">
        <f>INDEX('FY14 DataDump'!$A$2:$H$5000, MATCH('FY14 Individual Analysis'!A43, 'FY14 DataDump'!$C$2:$C$5000, 0), MATCH('FY14 DataDump'!$D$1, 'FY14 DataDump'!$A$1:$H$1))</f>
        <v>Peace Tea-Green</v>
      </c>
      <c r="D43" s="27">
        <f>SUMIFS('FY14 DataDump'!$E$2:$E$5000, 'FY14 DataDump'!$C$2:$C$5000, 'FY14 Individual Analysis'!$A43, 'FY14 DataDump'!$H$2:$H$5000, D$2)</f>
        <v>31</v>
      </c>
      <c r="E43" s="27">
        <f>SUMIFS('FY14 DataDump'!$E$2:$E$5000, 'FY14 DataDump'!$C$2:$C$5000, 'FY14 Individual Analysis'!$A43, 'FY14 DataDump'!$H$2:$H$5000, E$2)</f>
        <v>26</v>
      </c>
      <c r="F43" s="27">
        <f>SUMIFS('FY14 DataDump'!$E$2:$E$5000, 'FY14 DataDump'!$C$2:$C$5000, 'FY14 Individual Analysis'!$A43, 'FY14 DataDump'!$H$2:$H$5000, F$2)</f>
        <v>16</v>
      </c>
      <c r="G43" s="27">
        <f>SUMIFS('FY14 DataDump'!$E$2:$E$5000, 'FY14 DataDump'!$C$2:$C$5000, 'FY14 Individual Analysis'!$A43, 'FY14 DataDump'!$H$2:$H$5000, G$2)</f>
        <v>90</v>
      </c>
      <c r="H43" s="27">
        <f>SUMIFS('FY14 DataDump'!$E$2:$E$5000, 'FY14 DataDump'!$C$2:$C$5000, 'FY14 Individual Analysis'!$A43, 'FY14 DataDump'!$H$2:$H$5000, H$2)</f>
        <v>70</v>
      </c>
      <c r="I43" s="27">
        <f>SUMIFS('FY14 DataDump'!$E$2:$E$5000, 'FY14 DataDump'!$C$2:$C$5000, 'FY14 Individual Analysis'!$A43, 'FY14 DataDump'!$H$2:$H$5000, I$2)</f>
        <v>42</v>
      </c>
      <c r="J43" s="27">
        <f>SUMIFS('FY14 DataDump'!$E$2:$E$5000, 'FY14 DataDump'!$C$2:$C$5000, 'FY14 Individual Analysis'!$A43, 'FY14 DataDump'!$H$2:$H$5000, J$2)</f>
        <v>92</v>
      </c>
      <c r="K43" s="27">
        <f>SUMIFS('FY14 DataDump'!$E$2:$E$5000, 'FY14 DataDump'!$C$2:$C$5000, 'FY14 Individual Analysis'!$A43, 'FY14 DataDump'!$H$2:$H$5000, K$2)</f>
        <v>98</v>
      </c>
      <c r="L43" s="27">
        <f>SUMIFS('FY14 DataDump'!$E$2:$E$5000, 'FY14 DataDump'!$C$2:$C$5000, 'FY14 Individual Analysis'!$A43, 'FY14 DataDump'!$H$2:$H$5000, L$2)</f>
        <v>164</v>
      </c>
      <c r="M43" s="27">
        <f>SUMIFS('FY14 DataDump'!$E$2:$E$5000, 'FY14 DataDump'!$C$2:$C$5000, 'FY14 Individual Analysis'!$A43, 'FY14 DataDump'!$H$2:$H$5000, M$2)</f>
        <v>102</v>
      </c>
      <c r="N43" s="27">
        <f>SUMIFS('FY14 DataDump'!$E$2:$E$5000, 'FY14 DataDump'!$C$2:$C$5000, 'FY14 Individual Analysis'!$A43, 'FY14 DataDump'!$H$2:$H$5000, N$2)</f>
        <v>148</v>
      </c>
      <c r="O43" s="27">
        <f>SUMIFS('FY14 DataDump'!$E$2:$E$5000, 'FY14 DataDump'!$C$2:$C$5000, 'FY14 Individual Analysis'!$A43, 'FY14 DataDump'!$H$2:$H$5000, O$2)</f>
        <v>55</v>
      </c>
      <c r="P43" s="27">
        <f t="shared" si="2"/>
        <v>934</v>
      </c>
      <c r="Q43" s="108">
        <f t="shared" si="3"/>
        <v>5.4830225895834313E-3</v>
      </c>
    </row>
    <row r="44" spans="1:17" x14ac:dyDescent="0.25">
      <c r="A44" s="75">
        <v>165</v>
      </c>
      <c r="B44" s="75" t="str">
        <f>INDEX('FY14 DataDump'!$A$2:$H$5000, MATCH('FY14 Individual Analysis'!A44, 'FY14 DataDump'!$C$2:$C$5000, 0), MATCH('FY14 DataDump'!$B$1, 'FY14 DataDump'!$A$1:$H$1))</f>
        <v>DAIRY</v>
      </c>
      <c r="C44" s="75" t="str">
        <f>INDEX('FY14 DataDump'!$A$2:$H$5000, MATCH('FY14 Individual Analysis'!A44, 'FY14 DataDump'!$C$2:$C$5000, 0), MATCH('FY14 DataDump'!$D$1, 'FY14 DataDump'!$A$1:$H$1))</f>
        <v>Ben &amp; Jerry's cherry garc</v>
      </c>
      <c r="D44" s="27">
        <f>SUMIFS('FY14 DataDump'!$E$2:$E$5000, 'FY14 DataDump'!$C$2:$C$5000, 'FY14 Individual Analysis'!$A44, 'FY14 DataDump'!$H$2:$H$5000, D$2)</f>
        <v>6</v>
      </c>
      <c r="E44" s="27">
        <f>SUMIFS('FY14 DataDump'!$E$2:$E$5000, 'FY14 DataDump'!$C$2:$C$5000, 'FY14 Individual Analysis'!$A44, 'FY14 DataDump'!$H$2:$H$5000, E$2)</f>
        <v>6</v>
      </c>
      <c r="F44" s="27">
        <f>SUMIFS('FY14 DataDump'!$E$2:$E$5000, 'FY14 DataDump'!$C$2:$C$5000, 'FY14 Individual Analysis'!$A44, 'FY14 DataDump'!$H$2:$H$5000, F$2)</f>
        <v>4</v>
      </c>
      <c r="G44" s="27">
        <f>SUMIFS('FY14 DataDump'!$E$2:$E$5000, 'FY14 DataDump'!$C$2:$C$5000, 'FY14 Individual Analysis'!$A44, 'FY14 DataDump'!$H$2:$H$5000, G$2)</f>
        <v>15</v>
      </c>
      <c r="H44" s="27">
        <f>SUMIFS('FY14 DataDump'!$E$2:$E$5000, 'FY14 DataDump'!$C$2:$C$5000, 'FY14 Individual Analysis'!$A44, 'FY14 DataDump'!$H$2:$H$5000, H$2)</f>
        <v>3</v>
      </c>
      <c r="I44" s="27">
        <f>SUMIFS('FY14 DataDump'!$E$2:$E$5000, 'FY14 DataDump'!$C$2:$C$5000, 'FY14 Individual Analysis'!$A44, 'FY14 DataDump'!$H$2:$H$5000, I$2)</f>
        <v>1</v>
      </c>
      <c r="J44" s="27">
        <f>SUMIFS('FY14 DataDump'!$E$2:$E$5000, 'FY14 DataDump'!$C$2:$C$5000, 'FY14 Individual Analysis'!$A44, 'FY14 DataDump'!$H$2:$H$5000, J$2)</f>
        <v>3</v>
      </c>
      <c r="K44" s="27">
        <f>SUMIFS('FY14 DataDump'!$E$2:$E$5000, 'FY14 DataDump'!$C$2:$C$5000, 'FY14 Individual Analysis'!$A44, 'FY14 DataDump'!$H$2:$H$5000, K$2)</f>
        <v>4</v>
      </c>
      <c r="L44" s="27">
        <f>SUMIFS('FY14 DataDump'!$E$2:$E$5000, 'FY14 DataDump'!$C$2:$C$5000, 'FY14 Individual Analysis'!$A44, 'FY14 DataDump'!$H$2:$H$5000, L$2)</f>
        <v>6</v>
      </c>
      <c r="M44" s="27">
        <f>SUMIFS('FY14 DataDump'!$E$2:$E$5000, 'FY14 DataDump'!$C$2:$C$5000, 'FY14 Individual Analysis'!$A44, 'FY14 DataDump'!$H$2:$H$5000, M$2)</f>
        <v>2</v>
      </c>
      <c r="N44" s="27">
        <f>SUMIFS('FY14 DataDump'!$E$2:$E$5000, 'FY14 DataDump'!$C$2:$C$5000, 'FY14 Individual Analysis'!$A44, 'FY14 DataDump'!$H$2:$H$5000, N$2)</f>
        <v>17</v>
      </c>
      <c r="O44" s="27">
        <f>SUMIFS('FY14 DataDump'!$E$2:$E$5000, 'FY14 DataDump'!$C$2:$C$5000, 'FY14 Individual Analysis'!$A44, 'FY14 DataDump'!$H$2:$H$5000, O$2)</f>
        <v>0</v>
      </c>
      <c r="P44" s="27">
        <f t="shared" si="2"/>
        <v>67</v>
      </c>
      <c r="Q44" s="108">
        <f t="shared" si="3"/>
        <v>3.9332174893157374E-4</v>
      </c>
    </row>
    <row r="45" spans="1:17" x14ac:dyDescent="0.25">
      <c r="A45" s="75">
        <v>167</v>
      </c>
      <c r="B45" s="75" t="str">
        <f>INDEX('FY14 DataDump'!$A$2:$H$5000, MATCH('FY14 Individual Analysis'!A45, 'FY14 DataDump'!$C$2:$C$5000, 0), MATCH('FY14 DataDump'!$B$1, 'FY14 DataDump'!$A$1:$H$1))</f>
        <v>BOXED GOODS</v>
      </c>
      <c r="C45" s="75" t="str">
        <f>INDEX('FY14 DataDump'!$A$2:$H$5000, MATCH('FY14 Individual Analysis'!A45, 'FY14 DataDump'!$C$2:$C$5000, 0), MATCH('FY14 DataDump'!$D$1, 'FY14 DataDump'!$A$1:$H$1))</f>
        <v>Flamin hot cheetos</v>
      </c>
      <c r="D45" s="27">
        <f>SUMIFS('FY14 DataDump'!$E$2:$E$5000, 'FY14 DataDump'!$C$2:$C$5000, 'FY14 Individual Analysis'!$A45, 'FY14 DataDump'!$H$2:$H$5000, D$2)</f>
        <v>34</v>
      </c>
      <c r="E45" s="27">
        <f>SUMIFS('FY14 DataDump'!$E$2:$E$5000, 'FY14 DataDump'!$C$2:$C$5000, 'FY14 Individual Analysis'!$A45, 'FY14 DataDump'!$H$2:$H$5000, E$2)</f>
        <v>10</v>
      </c>
      <c r="F45" s="27">
        <f>SUMIFS('FY14 DataDump'!$E$2:$E$5000, 'FY14 DataDump'!$C$2:$C$5000, 'FY14 Individual Analysis'!$A45, 'FY14 DataDump'!$H$2:$H$5000, F$2)</f>
        <v>0</v>
      </c>
      <c r="G45" s="27">
        <f>SUMIFS('FY14 DataDump'!$E$2:$E$5000, 'FY14 DataDump'!$C$2:$C$5000, 'FY14 Individual Analysis'!$A45, 'FY14 DataDump'!$H$2:$H$5000, G$2)</f>
        <v>0</v>
      </c>
      <c r="H45" s="27">
        <f>SUMIFS('FY14 DataDump'!$E$2:$E$5000, 'FY14 DataDump'!$C$2:$C$5000, 'FY14 Individual Analysis'!$A45, 'FY14 DataDump'!$H$2:$H$5000, H$2)</f>
        <v>0</v>
      </c>
      <c r="I45" s="27">
        <f>SUMIFS('FY14 DataDump'!$E$2:$E$5000, 'FY14 DataDump'!$C$2:$C$5000, 'FY14 Individual Analysis'!$A45, 'FY14 DataDump'!$H$2:$H$5000, I$2)</f>
        <v>0</v>
      </c>
      <c r="J45" s="27">
        <f>SUMIFS('FY14 DataDump'!$E$2:$E$5000, 'FY14 DataDump'!$C$2:$C$5000, 'FY14 Individual Analysis'!$A45, 'FY14 DataDump'!$H$2:$H$5000, J$2)</f>
        <v>0</v>
      </c>
      <c r="K45" s="27">
        <f>SUMIFS('FY14 DataDump'!$E$2:$E$5000, 'FY14 DataDump'!$C$2:$C$5000, 'FY14 Individual Analysis'!$A45, 'FY14 DataDump'!$H$2:$H$5000, K$2)</f>
        <v>0</v>
      </c>
      <c r="L45" s="27">
        <f>SUMIFS('FY14 DataDump'!$E$2:$E$5000, 'FY14 DataDump'!$C$2:$C$5000, 'FY14 Individual Analysis'!$A45, 'FY14 DataDump'!$H$2:$H$5000, L$2)</f>
        <v>0</v>
      </c>
      <c r="M45" s="27">
        <f>SUMIFS('FY14 DataDump'!$E$2:$E$5000, 'FY14 DataDump'!$C$2:$C$5000, 'FY14 Individual Analysis'!$A45, 'FY14 DataDump'!$H$2:$H$5000, M$2)</f>
        <v>0</v>
      </c>
      <c r="N45" s="27">
        <f>SUMIFS('FY14 DataDump'!$E$2:$E$5000, 'FY14 DataDump'!$C$2:$C$5000, 'FY14 Individual Analysis'!$A45, 'FY14 DataDump'!$H$2:$H$5000, N$2)</f>
        <v>0</v>
      </c>
      <c r="O45" s="27">
        <f>SUMIFS('FY14 DataDump'!$E$2:$E$5000, 'FY14 DataDump'!$C$2:$C$5000, 'FY14 Individual Analysis'!$A45, 'FY14 DataDump'!$H$2:$H$5000, O$2)</f>
        <v>0</v>
      </c>
      <c r="P45" s="27">
        <f t="shared" si="2"/>
        <v>44</v>
      </c>
      <c r="Q45" s="108">
        <f t="shared" si="3"/>
        <v>2.5830085004461558E-4</v>
      </c>
    </row>
    <row r="46" spans="1:17" x14ac:dyDescent="0.25">
      <c r="A46" s="75">
        <v>168</v>
      </c>
      <c r="B46" s="75" t="str">
        <f>INDEX('FY14 DataDump'!$A$2:$H$5000, MATCH('FY14 Individual Analysis'!A46, 'FY14 DataDump'!$C$2:$C$5000, 0), MATCH('FY14 DataDump'!$B$1, 'FY14 DataDump'!$A$1:$H$1))</f>
        <v>SALAD &amp; SANDWICH</v>
      </c>
      <c r="C46" s="75" t="str">
        <f>INDEX('FY14 DataDump'!$A$2:$H$5000, MATCH('FY14 Individual Analysis'!A46, 'FY14 DataDump'!$C$2:$C$5000, 0), MATCH('FY14 DataDump'!$D$1, 'FY14 DataDump'!$A$1:$H$1))</f>
        <v>Half sandwich</v>
      </c>
      <c r="D46" s="27">
        <f>SUMIFS('FY14 DataDump'!$E$2:$E$5000, 'FY14 DataDump'!$C$2:$C$5000, 'FY14 Individual Analysis'!$A46, 'FY14 DataDump'!$H$2:$H$5000, D$2)</f>
        <v>72</v>
      </c>
      <c r="E46" s="27">
        <f>SUMIFS('FY14 DataDump'!$E$2:$E$5000, 'FY14 DataDump'!$C$2:$C$5000, 'FY14 Individual Analysis'!$A46, 'FY14 DataDump'!$H$2:$H$5000, E$2)</f>
        <v>73</v>
      </c>
      <c r="F46" s="27">
        <f>SUMIFS('FY14 DataDump'!$E$2:$E$5000, 'FY14 DataDump'!$C$2:$C$5000, 'FY14 Individual Analysis'!$A46, 'FY14 DataDump'!$H$2:$H$5000, F$2)</f>
        <v>10</v>
      </c>
      <c r="G46" s="27">
        <f>SUMIFS('FY14 DataDump'!$E$2:$E$5000, 'FY14 DataDump'!$C$2:$C$5000, 'FY14 Individual Analysis'!$A46, 'FY14 DataDump'!$H$2:$H$5000, G$2)</f>
        <v>0</v>
      </c>
      <c r="H46" s="27">
        <f>SUMIFS('FY14 DataDump'!$E$2:$E$5000, 'FY14 DataDump'!$C$2:$C$5000, 'FY14 Individual Analysis'!$A46, 'FY14 DataDump'!$H$2:$H$5000, H$2)</f>
        <v>0</v>
      </c>
      <c r="I46" s="27">
        <f>SUMIFS('FY14 DataDump'!$E$2:$E$5000, 'FY14 DataDump'!$C$2:$C$5000, 'FY14 Individual Analysis'!$A46, 'FY14 DataDump'!$H$2:$H$5000, I$2)</f>
        <v>0</v>
      </c>
      <c r="J46" s="27">
        <f>SUMIFS('FY14 DataDump'!$E$2:$E$5000, 'FY14 DataDump'!$C$2:$C$5000, 'FY14 Individual Analysis'!$A46, 'FY14 DataDump'!$H$2:$H$5000, J$2)</f>
        <v>0</v>
      </c>
      <c r="K46" s="27">
        <f>SUMIFS('FY14 DataDump'!$E$2:$E$5000, 'FY14 DataDump'!$C$2:$C$5000, 'FY14 Individual Analysis'!$A46, 'FY14 DataDump'!$H$2:$H$5000, K$2)</f>
        <v>0</v>
      </c>
      <c r="L46" s="27">
        <f>SUMIFS('FY14 DataDump'!$E$2:$E$5000, 'FY14 DataDump'!$C$2:$C$5000, 'FY14 Individual Analysis'!$A46, 'FY14 DataDump'!$H$2:$H$5000, L$2)</f>
        <v>0</v>
      </c>
      <c r="M46" s="27">
        <f>SUMIFS('FY14 DataDump'!$E$2:$E$5000, 'FY14 DataDump'!$C$2:$C$5000, 'FY14 Individual Analysis'!$A46, 'FY14 DataDump'!$H$2:$H$5000, M$2)</f>
        <v>0</v>
      </c>
      <c r="N46" s="27">
        <f>SUMIFS('FY14 DataDump'!$E$2:$E$5000, 'FY14 DataDump'!$C$2:$C$5000, 'FY14 Individual Analysis'!$A46, 'FY14 DataDump'!$H$2:$H$5000, N$2)</f>
        <v>0</v>
      </c>
      <c r="O46" s="27">
        <f>SUMIFS('FY14 DataDump'!$E$2:$E$5000, 'FY14 DataDump'!$C$2:$C$5000, 'FY14 Individual Analysis'!$A46, 'FY14 DataDump'!$H$2:$H$5000, O$2)</f>
        <v>0</v>
      </c>
      <c r="P46" s="27">
        <f t="shared" si="2"/>
        <v>155</v>
      </c>
      <c r="Q46" s="108">
        <f t="shared" si="3"/>
        <v>9.09923449020805E-4</v>
      </c>
    </row>
    <row r="47" spans="1:17" x14ac:dyDescent="0.25">
      <c r="A47" s="75">
        <v>178</v>
      </c>
      <c r="B47" s="75" t="str">
        <f>INDEX('FY14 DataDump'!$A$2:$H$5000, MATCH('FY14 Individual Analysis'!A47, 'FY14 DataDump'!$C$2:$C$5000, 0), MATCH('FY14 DataDump'!$B$1, 'FY14 DataDump'!$A$1:$H$1))</f>
        <v>DAIRY</v>
      </c>
      <c r="C47" s="75" t="str">
        <f>INDEX('FY14 DataDump'!$A$2:$H$5000, MATCH('FY14 Individual Analysis'!A47, 'FY14 DataDump'!$C$2:$C$5000, 0), MATCH('FY14 DataDump'!$D$1, 'FY14 DataDump'!$A$1:$H$1))</f>
        <v>Yoplait Vanilla</v>
      </c>
      <c r="D47" s="27">
        <f>SUMIFS('FY14 DataDump'!$E$2:$E$5000, 'FY14 DataDump'!$C$2:$C$5000, 'FY14 Individual Analysis'!$A47, 'FY14 DataDump'!$H$2:$H$5000, D$2)</f>
        <v>0</v>
      </c>
      <c r="E47" s="27">
        <f>SUMIFS('FY14 DataDump'!$E$2:$E$5000, 'FY14 DataDump'!$C$2:$C$5000, 'FY14 Individual Analysis'!$A47, 'FY14 DataDump'!$H$2:$H$5000, E$2)</f>
        <v>8</v>
      </c>
      <c r="F47" s="27">
        <f>SUMIFS('FY14 DataDump'!$E$2:$E$5000, 'FY14 DataDump'!$C$2:$C$5000, 'FY14 Individual Analysis'!$A47, 'FY14 DataDump'!$H$2:$H$5000, F$2)</f>
        <v>0</v>
      </c>
      <c r="G47" s="27">
        <f>SUMIFS('FY14 DataDump'!$E$2:$E$5000, 'FY14 DataDump'!$C$2:$C$5000, 'FY14 Individual Analysis'!$A47, 'FY14 DataDump'!$H$2:$H$5000, G$2)</f>
        <v>0</v>
      </c>
      <c r="H47" s="27">
        <f>SUMIFS('FY14 DataDump'!$E$2:$E$5000, 'FY14 DataDump'!$C$2:$C$5000, 'FY14 Individual Analysis'!$A47, 'FY14 DataDump'!$H$2:$H$5000, H$2)</f>
        <v>0</v>
      </c>
      <c r="I47" s="27">
        <f>SUMIFS('FY14 DataDump'!$E$2:$E$5000, 'FY14 DataDump'!$C$2:$C$5000, 'FY14 Individual Analysis'!$A47, 'FY14 DataDump'!$H$2:$H$5000, I$2)</f>
        <v>0</v>
      </c>
      <c r="J47" s="27">
        <f>SUMIFS('FY14 DataDump'!$E$2:$E$5000, 'FY14 DataDump'!$C$2:$C$5000, 'FY14 Individual Analysis'!$A47, 'FY14 DataDump'!$H$2:$H$5000, J$2)</f>
        <v>0</v>
      </c>
      <c r="K47" s="27">
        <f>SUMIFS('FY14 DataDump'!$E$2:$E$5000, 'FY14 DataDump'!$C$2:$C$5000, 'FY14 Individual Analysis'!$A47, 'FY14 DataDump'!$H$2:$H$5000, K$2)</f>
        <v>0</v>
      </c>
      <c r="L47" s="27">
        <f>SUMIFS('FY14 DataDump'!$E$2:$E$5000, 'FY14 DataDump'!$C$2:$C$5000, 'FY14 Individual Analysis'!$A47, 'FY14 DataDump'!$H$2:$H$5000, L$2)</f>
        <v>0</v>
      </c>
      <c r="M47" s="27">
        <f>SUMIFS('FY14 DataDump'!$E$2:$E$5000, 'FY14 DataDump'!$C$2:$C$5000, 'FY14 Individual Analysis'!$A47, 'FY14 DataDump'!$H$2:$H$5000, M$2)</f>
        <v>0</v>
      </c>
      <c r="N47" s="27">
        <f>SUMIFS('FY14 DataDump'!$E$2:$E$5000, 'FY14 DataDump'!$C$2:$C$5000, 'FY14 Individual Analysis'!$A47, 'FY14 DataDump'!$H$2:$H$5000, N$2)</f>
        <v>0</v>
      </c>
      <c r="O47" s="27">
        <f>SUMIFS('FY14 DataDump'!$E$2:$E$5000, 'FY14 DataDump'!$C$2:$C$5000, 'FY14 Individual Analysis'!$A47, 'FY14 DataDump'!$H$2:$H$5000, O$2)</f>
        <v>7</v>
      </c>
      <c r="P47" s="27">
        <f t="shared" si="2"/>
        <v>15</v>
      </c>
      <c r="Q47" s="108">
        <f t="shared" si="3"/>
        <v>8.8057107969755316E-5</v>
      </c>
    </row>
    <row r="48" spans="1:17" x14ac:dyDescent="0.25">
      <c r="A48" s="75">
        <v>196</v>
      </c>
      <c r="B48" s="75" t="str">
        <f>INDEX('FY14 DataDump'!$A$2:$H$5000, MATCH('FY14 Individual Analysis'!A48, 'FY14 DataDump'!$C$2:$C$5000, 0), MATCH('FY14 DataDump'!$B$1, 'FY14 DataDump'!$A$1:$H$1))</f>
        <v>BAKED GOODS</v>
      </c>
      <c r="C48" s="75" t="str">
        <f>INDEX('FY14 DataDump'!$A$2:$H$5000, MATCH('FY14 Individual Analysis'!A48, 'FY14 DataDump'!$C$2:$C$5000, 0), MATCH('FY14 DataDump'!$D$1, 'FY14 DataDump'!$A$1:$H$1))</f>
        <v>WOW chocolate brownie</v>
      </c>
      <c r="D48" s="27">
        <f>SUMIFS('FY14 DataDump'!$E$2:$E$5000, 'FY14 DataDump'!$C$2:$C$5000, 'FY14 Individual Analysis'!$A48, 'FY14 DataDump'!$H$2:$H$5000, D$2)</f>
        <v>0</v>
      </c>
      <c r="E48" s="27">
        <f>SUMIFS('FY14 DataDump'!$E$2:$E$5000, 'FY14 DataDump'!$C$2:$C$5000, 'FY14 Individual Analysis'!$A48, 'FY14 DataDump'!$H$2:$H$5000, E$2)</f>
        <v>4</v>
      </c>
      <c r="F48" s="27">
        <f>SUMIFS('FY14 DataDump'!$E$2:$E$5000, 'FY14 DataDump'!$C$2:$C$5000, 'FY14 Individual Analysis'!$A48, 'FY14 DataDump'!$H$2:$H$5000, F$2)</f>
        <v>0</v>
      </c>
      <c r="G48" s="27">
        <f>SUMIFS('FY14 DataDump'!$E$2:$E$5000, 'FY14 DataDump'!$C$2:$C$5000, 'FY14 Individual Analysis'!$A48, 'FY14 DataDump'!$H$2:$H$5000, G$2)</f>
        <v>0</v>
      </c>
      <c r="H48" s="27">
        <f>SUMIFS('FY14 DataDump'!$E$2:$E$5000, 'FY14 DataDump'!$C$2:$C$5000, 'FY14 Individual Analysis'!$A48, 'FY14 DataDump'!$H$2:$H$5000, H$2)</f>
        <v>0</v>
      </c>
      <c r="I48" s="27">
        <f>SUMIFS('FY14 DataDump'!$E$2:$E$5000, 'FY14 DataDump'!$C$2:$C$5000, 'FY14 Individual Analysis'!$A48, 'FY14 DataDump'!$H$2:$H$5000, I$2)</f>
        <v>0</v>
      </c>
      <c r="J48" s="27">
        <f>SUMIFS('FY14 DataDump'!$E$2:$E$5000, 'FY14 DataDump'!$C$2:$C$5000, 'FY14 Individual Analysis'!$A48, 'FY14 DataDump'!$H$2:$H$5000, J$2)</f>
        <v>0</v>
      </c>
      <c r="K48" s="27">
        <f>SUMIFS('FY14 DataDump'!$E$2:$E$5000, 'FY14 DataDump'!$C$2:$C$5000, 'FY14 Individual Analysis'!$A48, 'FY14 DataDump'!$H$2:$H$5000, K$2)</f>
        <v>0</v>
      </c>
      <c r="L48" s="27">
        <f>SUMIFS('FY14 DataDump'!$E$2:$E$5000, 'FY14 DataDump'!$C$2:$C$5000, 'FY14 Individual Analysis'!$A48, 'FY14 DataDump'!$H$2:$H$5000, L$2)</f>
        <v>0</v>
      </c>
      <c r="M48" s="27">
        <f>SUMIFS('FY14 DataDump'!$E$2:$E$5000, 'FY14 DataDump'!$C$2:$C$5000, 'FY14 Individual Analysis'!$A48, 'FY14 DataDump'!$H$2:$H$5000, M$2)</f>
        <v>0</v>
      </c>
      <c r="N48" s="27">
        <f>SUMIFS('FY14 DataDump'!$E$2:$E$5000, 'FY14 DataDump'!$C$2:$C$5000, 'FY14 Individual Analysis'!$A48, 'FY14 DataDump'!$H$2:$H$5000, N$2)</f>
        <v>0</v>
      </c>
      <c r="O48" s="27">
        <f>SUMIFS('FY14 DataDump'!$E$2:$E$5000, 'FY14 DataDump'!$C$2:$C$5000, 'FY14 Individual Analysis'!$A48, 'FY14 DataDump'!$H$2:$H$5000, O$2)</f>
        <v>0</v>
      </c>
      <c r="P48" s="27">
        <f t="shared" si="2"/>
        <v>4</v>
      </c>
      <c r="Q48" s="108">
        <f t="shared" si="3"/>
        <v>2.3481895458601418E-5</v>
      </c>
    </row>
    <row r="49" spans="1:17" x14ac:dyDescent="0.25">
      <c r="A49" s="75">
        <v>215</v>
      </c>
      <c r="B49" s="75" t="str">
        <f>INDEX('FY14 DataDump'!$A$2:$H$5000, MATCH('FY14 Individual Analysis'!A49, 'FY14 DataDump'!$C$2:$C$5000, 0), MATCH('FY14 DataDump'!$B$1, 'FY14 DataDump'!$A$1:$H$1))</f>
        <v>BOXED GOODS</v>
      </c>
      <c r="C49" s="75" t="str">
        <f>INDEX('FY14 DataDump'!$A$2:$H$5000, MATCH('FY14 Individual Analysis'!A49, 'FY14 DataDump'!$C$2:$C$5000, 0), MATCH('FY14 DataDump'!$D$1, 'FY14 DataDump'!$A$1:$H$1))</f>
        <v>Cup Noodles Sp C Chicken</v>
      </c>
      <c r="D49" s="27">
        <f>SUMIFS('FY14 DataDump'!$E$2:$E$5000, 'FY14 DataDump'!$C$2:$C$5000, 'FY14 Individual Analysis'!$A49, 'FY14 DataDump'!$H$2:$H$5000, D$2)</f>
        <v>15</v>
      </c>
      <c r="E49" s="27">
        <f>SUMIFS('FY14 DataDump'!$E$2:$E$5000, 'FY14 DataDump'!$C$2:$C$5000, 'FY14 Individual Analysis'!$A49, 'FY14 DataDump'!$H$2:$H$5000, E$2)</f>
        <v>11</v>
      </c>
      <c r="F49" s="27">
        <f>SUMIFS('FY14 DataDump'!$E$2:$E$5000, 'FY14 DataDump'!$C$2:$C$5000, 'FY14 Individual Analysis'!$A49, 'FY14 DataDump'!$H$2:$H$5000, F$2)</f>
        <v>14</v>
      </c>
      <c r="G49" s="27">
        <f>SUMIFS('FY14 DataDump'!$E$2:$E$5000, 'FY14 DataDump'!$C$2:$C$5000, 'FY14 Individual Analysis'!$A49, 'FY14 DataDump'!$H$2:$H$5000, G$2)</f>
        <v>62</v>
      </c>
      <c r="H49" s="27">
        <f>SUMIFS('FY14 DataDump'!$E$2:$E$5000, 'FY14 DataDump'!$C$2:$C$5000, 'FY14 Individual Analysis'!$A49, 'FY14 DataDump'!$H$2:$H$5000, H$2)</f>
        <v>43</v>
      </c>
      <c r="I49" s="27">
        <f>SUMIFS('FY14 DataDump'!$E$2:$E$5000, 'FY14 DataDump'!$C$2:$C$5000, 'FY14 Individual Analysis'!$A49, 'FY14 DataDump'!$H$2:$H$5000, I$2)</f>
        <v>21</v>
      </c>
      <c r="J49" s="27">
        <f>SUMIFS('FY14 DataDump'!$E$2:$E$5000, 'FY14 DataDump'!$C$2:$C$5000, 'FY14 Individual Analysis'!$A49, 'FY14 DataDump'!$H$2:$H$5000, J$2)</f>
        <v>48</v>
      </c>
      <c r="K49" s="27">
        <f>SUMIFS('FY14 DataDump'!$E$2:$E$5000, 'FY14 DataDump'!$C$2:$C$5000, 'FY14 Individual Analysis'!$A49, 'FY14 DataDump'!$H$2:$H$5000, K$2)</f>
        <v>56</v>
      </c>
      <c r="L49" s="27">
        <f>SUMIFS('FY14 DataDump'!$E$2:$E$5000, 'FY14 DataDump'!$C$2:$C$5000, 'FY14 Individual Analysis'!$A49, 'FY14 DataDump'!$H$2:$H$5000, L$2)</f>
        <v>37</v>
      </c>
      <c r="M49" s="27">
        <f>SUMIFS('FY14 DataDump'!$E$2:$E$5000, 'FY14 DataDump'!$C$2:$C$5000, 'FY14 Individual Analysis'!$A49, 'FY14 DataDump'!$H$2:$H$5000, M$2)</f>
        <v>60</v>
      </c>
      <c r="N49" s="27">
        <f>SUMIFS('FY14 DataDump'!$E$2:$E$5000, 'FY14 DataDump'!$C$2:$C$5000, 'FY14 Individual Analysis'!$A49, 'FY14 DataDump'!$H$2:$H$5000, N$2)</f>
        <v>45</v>
      </c>
      <c r="O49" s="27">
        <f>SUMIFS('FY14 DataDump'!$E$2:$E$5000, 'FY14 DataDump'!$C$2:$C$5000, 'FY14 Individual Analysis'!$A49, 'FY14 DataDump'!$H$2:$H$5000, O$2)</f>
        <v>23</v>
      </c>
      <c r="P49" s="27">
        <f t="shared" si="2"/>
        <v>435</v>
      </c>
      <c r="Q49" s="108">
        <f t="shared" si="3"/>
        <v>2.5536561311229043E-3</v>
      </c>
    </row>
    <row r="50" spans="1:17" x14ac:dyDescent="0.25">
      <c r="A50" s="75">
        <v>216</v>
      </c>
      <c r="B50" s="75" t="str">
        <f>INDEX('FY14 DataDump'!$A$2:$H$5000, MATCH('FY14 Individual Analysis'!A50, 'FY14 DataDump'!$C$2:$C$5000, 0), MATCH('FY14 DataDump'!$B$1, 'FY14 DataDump'!$A$1:$H$1))</f>
        <v>BOXED GOODS</v>
      </c>
      <c r="C50" s="75" t="str">
        <f>INDEX('FY14 DataDump'!$A$2:$H$5000, MATCH('FY14 Individual Analysis'!A50, 'FY14 DataDump'!$C$2:$C$5000, 0), MATCH('FY14 DataDump'!$D$1, 'FY14 DataDump'!$A$1:$H$1))</f>
        <v>CUP NOODLES CHICKEN</v>
      </c>
      <c r="D50" s="27">
        <f>SUMIFS('FY14 DataDump'!$E$2:$E$5000, 'FY14 DataDump'!$C$2:$C$5000, 'FY14 Individual Analysis'!$A50, 'FY14 DataDump'!$H$2:$H$5000, D$2)</f>
        <v>15</v>
      </c>
      <c r="E50" s="27">
        <f>SUMIFS('FY14 DataDump'!$E$2:$E$5000, 'FY14 DataDump'!$C$2:$C$5000, 'FY14 Individual Analysis'!$A50, 'FY14 DataDump'!$H$2:$H$5000, E$2)</f>
        <v>33</v>
      </c>
      <c r="F50" s="27">
        <f>SUMIFS('FY14 DataDump'!$E$2:$E$5000, 'FY14 DataDump'!$C$2:$C$5000, 'FY14 Individual Analysis'!$A50, 'FY14 DataDump'!$H$2:$H$5000, F$2)</f>
        <v>7</v>
      </c>
      <c r="G50" s="27">
        <f>SUMIFS('FY14 DataDump'!$E$2:$E$5000, 'FY14 DataDump'!$C$2:$C$5000, 'FY14 Individual Analysis'!$A50, 'FY14 DataDump'!$H$2:$H$5000, G$2)</f>
        <v>0</v>
      </c>
      <c r="H50" s="27">
        <f>SUMIFS('FY14 DataDump'!$E$2:$E$5000, 'FY14 DataDump'!$C$2:$C$5000, 'FY14 Individual Analysis'!$A50, 'FY14 DataDump'!$H$2:$H$5000, H$2)</f>
        <v>0</v>
      </c>
      <c r="I50" s="27">
        <f>SUMIFS('FY14 DataDump'!$E$2:$E$5000, 'FY14 DataDump'!$C$2:$C$5000, 'FY14 Individual Analysis'!$A50, 'FY14 DataDump'!$H$2:$H$5000, I$2)</f>
        <v>0</v>
      </c>
      <c r="J50" s="27">
        <f>SUMIFS('FY14 DataDump'!$E$2:$E$5000, 'FY14 DataDump'!$C$2:$C$5000, 'FY14 Individual Analysis'!$A50, 'FY14 DataDump'!$H$2:$H$5000, J$2)</f>
        <v>0</v>
      </c>
      <c r="K50" s="27">
        <f>SUMIFS('FY14 DataDump'!$E$2:$E$5000, 'FY14 DataDump'!$C$2:$C$5000, 'FY14 Individual Analysis'!$A50, 'FY14 DataDump'!$H$2:$H$5000, K$2)</f>
        <v>0</v>
      </c>
      <c r="L50" s="27">
        <f>SUMIFS('FY14 DataDump'!$E$2:$E$5000, 'FY14 DataDump'!$C$2:$C$5000, 'FY14 Individual Analysis'!$A50, 'FY14 DataDump'!$H$2:$H$5000, L$2)</f>
        <v>0</v>
      </c>
      <c r="M50" s="27">
        <f>SUMIFS('FY14 DataDump'!$E$2:$E$5000, 'FY14 DataDump'!$C$2:$C$5000, 'FY14 Individual Analysis'!$A50, 'FY14 DataDump'!$H$2:$H$5000, M$2)</f>
        <v>0</v>
      </c>
      <c r="N50" s="27">
        <f>SUMIFS('FY14 DataDump'!$E$2:$E$5000, 'FY14 DataDump'!$C$2:$C$5000, 'FY14 Individual Analysis'!$A50, 'FY14 DataDump'!$H$2:$H$5000, N$2)</f>
        <v>0</v>
      </c>
      <c r="O50" s="27">
        <f>SUMIFS('FY14 DataDump'!$E$2:$E$5000, 'FY14 DataDump'!$C$2:$C$5000, 'FY14 Individual Analysis'!$A50, 'FY14 DataDump'!$H$2:$H$5000, O$2)</f>
        <v>0</v>
      </c>
      <c r="P50" s="27">
        <f t="shared" si="2"/>
        <v>55</v>
      </c>
      <c r="Q50" s="108">
        <f t="shared" si="3"/>
        <v>3.2287606255576953E-4</v>
      </c>
    </row>
    <row r="51" spans="1:17" x14ac:dyDescent="0.25">
      <c r="A51" s="75">
        <v>217</v>
      </c>
      <c r="B51" s="75" t="str">
        <f>INDEX('FY14 DataDump'!$A$2:$H$5000, MATCH('FY14 Individual Analysis'!A51, 'FY14 DataDump'!$C$2:$C$5000, 0), MATCH('FY14 DataDump'!$B$1, 'FY14 DataDump'!$A$1:$H$1))</f>
        <v>BOXED GOODS</v>
      </c>
      <c r="C51" s="75" t="str">
        <f>INDEX('FY14 DataDump'!$A$2:$H$5000, MATCH('FY14 Individual Analysis'!A51, 'FY14 DataDump'!$C$2:$C$5000, 0), MATCH('FY14 DataDump'!$D$1, 'FY14 DataDump'!$A$1:$H$1))</f>
        <v>Dorito Nacho</v>
      </c>
      <c r="D51" s="27">
        <f>SUMIFS('FY14 DataDump'!$E$2:$E$5000, 'FY14 DataDump'!$C$2:$C$5000, 'FY14 Individual Analysis'!$A51, 'FY14 DataDump'!$H$2:$H$5000, D$2)</f>
        <v>0</v>
      </c>
      <c r="E51" s="27">
        <f>SUMIFS('FY14 DataDump'!$E$2:$E$5000, 'FY14 DataDump'!$C$2:$C$5000, 'FY14 Individual Analysis'!$A51, 'FY14 DataDump'!$H$2:$H$5000, E$2)</f>
        <v>0</v>
      </c>
      <c r="F51" s="27">
        <f>SUMIFS('FY14 DataDump'!$E$2:$E$5000, 'FY14 DataDump'!$C$2:$C$5000, 'FY14 Individual Analysis'!$A51, 'FY14 DataDump'!$H$2:$H$5000, F$2)</f>
        <v>42</v>
      </c>
      <c r="G51" s="27">
        <f>SUMIFS('FY14 DataDump'!$E$2:$E$5000, 'FY14 DataDump'!$C$2:$C$5000, 'FY14 Individual Analysis'!$A51, 'FY14 DataDump'!$H$2:$H$5000, G$2)</f>
        <v>126</v>
      </c>
      <c r="H51" s="27">
        <f>SUMIFS('FY14 DataDump'!$E$2:$E$5000, 'FY14 DataDump'!$C$2:$C$5000, 'FY14 Individual Analysis'!$A51, 'FY14 DataDump'!$H$2:$H$5000, H$2)</f>
        <v>94</v>
      </c>
      <c r="I51" s="27">
        <f>SUMIFS('FY14 DataDump'!$E$2:$E$5000, 'FY14 DataDump'!$C$2:$C$5000, 'FY14 Individual Analysis'!$A51, 'FY14 DataDump'!$H$2:$H$5000, I$2)</f>
        <v>58</v>
      </c>
      <c r="J51" s="27">
        <f>SUMIFS('FY14 DataDump'!$E$2:$E$5000, 'FY14 DataDump'!$C$2:$C$5000, 'FY14 Individual Analysis'!$A51, 'FY14 DataDump'!$H$2:$H$5000, J$2)</f>
        <v>92</v>
      </c>
      <c r="K51" s="27">
        <f>SUMIFS('FY14 DataDump'!$E$2:$E$5000, 'FY14 DataDump'!$C$2:$C$5000, 'FY14 Individual Analysis'!$A51, 'FY14 DataDump'!$H$2:$H$5000, K$2)</f>
        <v>108</v>
      </c>
      <c r="L51" s="27">
        <f>SUMIFS('FY14 DataDump'!$E$2:$E$5000, 'FY14 DataDump'!$C$2:$C$5000, 'FY14 Individual Analysis'!$A51, 'FY14 DataDump'!$H$2:$H$5000, L$2)</f>
        <v>70</v>
      </c>
      <c r="M51" s="27">
        <f>SUMIFS('FY14 DataDump'!$E$2:$E$5000, 'FY14 DataDump'!$C$2:$C$5000, 'FY14 Individual Analysis'!$A51, 'FY14 DataDump'!$H$2:$H$5000, M$2)</f>
        <v>117</v>
      </c>
      <c r="N51" s="27">
        <f>SUMIFS('FY14 DataDump'!$E$2:$E$5000, 'FY14 DataDump'!$C$2:$C$5000, 'FY14 Individual Analysis'!$A51, 'FY14 DataDump'!$H$2:$H$5000, N$2)</f>
        <v>72</v>
      </c>
      <c r="O51" s="27">
        <f>SUMIFS('FY14 DataDump'!$E$2:$E$5000, 'FY14 DataDump'!$C$2:$C$5000, 'FY14 Individual Analysis'!$A51, 'FY14 DataDump'!$H$2:$H$5000, O$2)</f>
        <v>44</v>
      </c>
      <c r="P51" s="27">
        <f t="shared" si="2"/>
        <v>823</v>
      </c>
      <c r="Q51" s="108">
        <f t="shared" si="3"/>
        <v>4.8313999906072422E-3</v>
      </c>
    </row>
    <row r="52" spans="1:17" x14ac:dyDescent="0.25">
      <c r="A52" s="75">
        <v>218</v>
      </c>
      <c r="B52" s="75" t="str">
        <f>INDEX('FY14 DataDump'!$A$2:$H$5000, MATCH('FY14 Individual Analysis'!A52, 'FY14 DataDump'!$C$2:$C$5000, 0), MATCH('FY14 DataDump'!$B$1, 'FY14 DataDump'!$A$1:$H$1))</f>
        <v>BOXED GOODS</v>
      </c>
      <c r="C52" s="75" t="str">
        <f>INDEX('FY14 DataDump'!$A$2:$H$5000, MATCH('FY14 Individual Analysis'!A52, 'FY14 DataDump'!$C$2:$C$5000, 0), MATCH('FY14 DataDump'!$D$1, 'FY14 DataDump'!$A$1:$H$1))</f>
        <v>FRITOS</v>
      </c>
      <c r="D52" s="27">
        <f>SUMIFS('FY14 DataDump'!$E$2:$E$5000, 'FY14 DataDump'!$C$2:$C$5000, 'FY14 Individual Analysis'!$A52, 'FY14 DataDump'!$H$2:$H$5000, D$2)</f>
        <v>8</v>
      </c>
      <c r="E52" s="27">
        <f>SUMIFS('FY14 DataDump'!$E$2:$E$5000, 'FY14 DataDump'!$C$2:$C$5000, 'FY14 Individual Analysis'!$A52, 'FY14 DataDump'!$H$2:$H$5000, E$2)</f>
        <v>17</v>
      </c>
      <c r="F52" s="27">
        <f>SUMIFS('FY14 DataDump'!$E$2:$E$5000, 'FY14 DataDump'!$C$2:$C$5000, 'FY14 Individual Analysis'!$A52, 'FY14 DataDump'!$H$2:$H$5000, F$2)</f>
        <v>0</v>
      </c>
      <c r="G52" s="27">
        <f>SUMIFS('FY14 DataDump'!$E$2:$E$5000, 'FY14 DataDump'!$C$2:$C$5000, 'FY14 Individual Analysis'!$A52, 'FY14 DataDump'!$H$2:$H$5000, G$2)</f>
        <v>0</v>
      </c>
      <c r="H52" s="27">
        <f>SUMIFS('FY14 DataDump'!$E$2:$E$5000, 'FY14 DataDump'!$C$2:$C$5000, 'FY14 Individual Analysis'!$A52, 'FY14 DataDump'!$H$2:$H$5000, H$2)</f>
        <v>0</v>
      </c>
      <c r="I52" s="27">
        <f>SUMIFS('FY14 DataDump'!$E$2:$E$5000, 'FY14 DataDump'!$C$2:$C$5000, 'FY14 Individual Analysis'!$A52, 'FY14 DataDump'!$H$2:$H$5000, I$2)</f>
        <v>0</v>
      </c>
      <c r="J52" s="27">
        <f>SUMIFS('FY14 DataDump'!$E$2:$E$5000, 'FY14 DataDump'!$C$2:$C$5000, 'FY14 Individual Analysis'!$A52, 'FY14 DataDump'!$H$2:$H$5000, J$2)</f>
        <v>0</v>
      </c>
      <c r="K52" s="27">
        <f>SUMIFS('FY14 DataDump'!$E$2:$E$5000, 'FY14 DataDump'!$C$2:$C$5000, 'FY14 Individual Analysis'!$A52, 'FY14 DataDump'!$H$2:$H$5000, K$2)</f>
        <v>0</v>
      </c>
      <c r="L52" s="27">
        <f>SUMIFS('FY14 DataDump'!$E$2:$E$5000, 'FY14 DataDump'!$C$2:$C$5000, 'FY14 Individual Analysis'!$A52, 'FY14 DataDump'!$H$2:$H$5000, L$2)</f>
        <v>0</v>
      </c>
      <c r="M52" s="27">
        <f>SUMIFS('FY14 DataDump'!$E$2:$E$5000, 'FY14 DataDump'!$C$2:$C$5000, 'FY14 Individual Analysis'!$A52, 'FY14 DataDump'!$H$2:$H$5000, M$2)</f>
        <v>0</v>
      </c>
      <c r="N52" s="27">
        <f>SUMIFS('FY14 DataDump'!$E$2:$E$5000, 'FY14 DataDump'!$C$2:$C$5000, 'FY14 Individual Analysis'!$A52, 'FY14 DataDump'!$H$2:$H$5000, N$2)</f>
        <v>0</v>
      </c>
      <c r="O52" s="27">
        <f>SUMIFS('FY14 DataDump'!$E$2:$E$5000, 'FY14 DataDump'!$C$2:$C$5000, 'FY14 Individual Analysis'!$A52, 'FY14 DataDump'!$H$2:$H$5000, O$2)</f>
        <v>0</v>
      </c>
      <c r="P52" s="27">
        <f t="shared" si="2"/>
        <v>25</v>
      </c>
      <c r="Q52" s="108">
        <f t="shared" si="3"/>
        <v>1.4676184661625887E-4</v>
      </c>
    </row>
    <row r="53" spans="1:17" x14ac:dyDescent="0.25">
      <c r="A53" s="75">
        <v>230</v>
      </c>
      <c r="B53" s="75" t="str">
        <f>INDEX('FY14 DataDump'!$A$2:$H$5000, MATCH('FY14 Individual Analysis'!A53, 'FY14 DataDump'!$C$2:$C$5000, 0), MATCH('FY14 DataDump'!$B$1, 'FY14 DataDump'!$A$1:$H$1))</f>
        <v>BOXED GOODS</v>
      </c>
      <c r="C53" s="75" t="str">
        <f>INDEX('FY14 DataDump'!$A$2:$H$5000, MATCH('FY14 Individual Analysis'!A53, 'FY14 DataDump'!$C$2:$C$5000, 0), MATCH('FY14 DataDump'!$D$1, 'FY14 DataDump'!$A$1:$H$1))</f>
        <v>NONGSHIM BOWL HOT &amp; SPICY</v>
      </c>
      <c r="D53" s="27">
        <f>SUMIFS('FY14 DataDump'!$E$2:$E$5000, 'FY14 DataDump'!$C$2:$C$5000, 'FY14 Individual Analysis'!$A53, 'FY14 DataDump'!$H$2:$H$5000, D$2)</f>
        <v>0</v>
      </c>
      <c r="E53" s="27">
        <f>SUMIFS('FY14 DataDump'!$E$2:$E$5000, 'FY14 DataDump'!$C$2:$C$5000, 'FY14 Individual Analysis'!$A53, 'FY14 DataDump'!$H$2:$H$5000, E$2)</f>
        <v>1</v>
      </c>
      <c r="F53" s="27">
        <f>SUMIFS('FY14 DataDump'!$E$2:$E$5000, 'FY14 DataDump'!$C$2:$C$5000, 'FY14 Individual Analysis'!$A53, 'FY14 DataDump'!$H$2:$H$5000, F$2)</f>
        <v>15</v>
      </c>
      <c r="G53" s="27">
        <f>SUMIFS('FY14 DataDump'!$E$2:$E$5000, 'FY14 DataDump'!$C$2:$C$5000, 'FY14 Individual Analysis'!$A53, 'FY14 DataDump'!$H$2:$H$5000, G$2)</f>
        <v>92</v>
      </c>
      <c r="H53" s="27">
        <f>SUMIFS('FY14 DataDump'!$E$2:$E$5000, 'FY14 DataDump'!$C$2:$C$5000, 'FY14 Individual Analysis'!$A53, 'FY14 DataDump'!$H$2:$H$5000, H$2)</f>
        <v>60</v>
      </c>
      <c r="I53" s="27">
        <f>SUMIFS('FY14 DataDump'!$E$2:$E$5000, 'FY14 DataDump'!$C$2:$C$5000, 'FY14 Individual Analysis'!$A53, 'FY14 DataDump'!$H$2:$H$5000, I$2)</f>
        <v>23</v>
      </c>
      <c r="J53" s="27">
        <f>SUMIFS('FY14 DataDump'!$E$2:$E$5000, 'FY14 DataDump'!$C$2:$C$5000, 'FY14 Individual Analysis'!$A53, 'FY14 DataDump'!$H$2:$H$5000, J$2)</f>
        <v>59</v>
      </c>
      <c r="K53" s="27">
        <f>SUMIFS('FY14 DataDump'!$E$2:$E$5000, 'FY14 DataDump'!$C$2:$C$5000, 'FY14 Individual Analysis'!$A53, 'FY14 DataDump'!$H$2:$H$5000, K$2)</f>
        <v>80</v>
      </c>
      <c r="L53" s="27">
        <f>SUMIFS('FY14 DataDump'!$E$2:$E$5000, 'FY14 DataDump'!$C$2:$C$5000, 'FY14 Individual Analysis'!$A53, 'FY14 DataDump'!$H$2:$H$5000, L$2)</f>
        <v>58</v>
      </c>
      <c r="M53" s="27">
        <f>SUMIFS('FY14 DataDump'!$E$2:$E$5000, 'FY14 DataDump'!$C$2:$C$5000, 'FY14 Individual Analysis'!$A53, 'FY14 DataDump'!$H$2:$H$5000, M$2)</f>
        <v>79</v>
      </c>
      <c r="N53" s="27">
        <f>SUMIFS('FY14 DataDump'!$E$2:$E$5000, 'FY14 DataDump'!$C$2:$C$5000, 'FY14 Individual Analysis'!$A53, 'FY14 DataDump'!$H$2:$H$5000, N$2)</f>
        <v>80</v>
      </c>
      <c r="O53" s="27">
        <f>SUMIFS('FY14 DataDump'!$E$2:$E$5000, 'FY14 DataDump'!$C$2:$C$5000, 'FY14 Individual Analysis'!$A53, 'FY14 DataDump'!$H$2:$H$5000, O$2)</f>
        <v>53</v>
      </c>
      <c r="P53" s="27">
        <f t="shared" si="2"/>
        <v>600</v>
      </c>
      <c r="Q53" s="108">
        <f t="shared" si="3"/>
        <v>3.5222843187902126E-3</v>
      </c>
    </row>
    <row r="54" spans="1:17" x14ac:dyDescent="0.25">
      <c r="A54" s="75">
        <v>236</v>
      </c>
      <c r="B54" s="75" t="str">
        <f>INDEX('FY14 DataDump'!$A$2:$H$5000, MATCH('FY14 Individual Analysis'!A54, 'FY14 DataDump'!$C$2:$C$5000, 0), MATCH('FY14 DataDump'!$B$1, 'FY14 DataDump'!$A$1:$H$1))</f>
        <v>BOXED GOODS</v>
      </c>
      <c r="C54" s="75" t="str">
        <f>INDEX('FY14 DataDump'!$A$2:$H$5000, MATCH('FY14 Individual Analysis'!A54, 'FY14 DataDump'!$C$2:$C$5000, 0), MATCH('FY14 DataDump'!$D$1, 'FY14 DataDump'!$A$1:$H$1))</f>
        <v>POP TARTS BLUEBERRY</v>
      </c>
      <c r="D54" s="27">
        <f>SUMIFS('FY14 DataDump'!$E$2:$E$5000, 'FY14 DataDump'!$C$2:$C$5000, 'FY14 Individual Analysis'!$A54, 'FY14 DataDump'!$H$2:$H$5000, D$2)</f>
        <v>4</v>
      </c>
      <c r="E54" s="27">
        <f>SUMIFS('FY14 DataDump'!$E$2:$E$5000, 'FY14 DataDump'!$C$2:$C$5000, 'FY14 Individual Analysis'!$A54, 'FY14 DataDump'!$H$2:$H$5000, E$2)</f>
        <v>5</v>
      </c>
      <c r="F54" s="27">
        <f>SUMIFS('FY14 DataDump'!$E$2:$E$5000, 'FY14 DataDump'!$C$2:$C$5000, 'FY14 Individual Analysis'!$A54, 'FY14 DataDump'!$H$2:$H$5000, F$2)</f>
        <v>16</v>
      </c>
      <c r="G54" s="27">
        <f>SUMIFS('FY14 DataDump'!$E$2:$E$5000, 'FY14 DataDump'!$C$2:$C$5000, 'FY14 Individual Analysis'!$A54, 'FY14 DataDump'!$H$2:$H$5000, G$2)</f>
        <v>40</v>
      </c>
      <c r="H54" s="27">
        <f>SUMIFS('FY14 DataDump'!$E$2:$E$5000, 'FY14 DataDump'!$C$2:$C$5000, 'FY14 Individual Analysis'!$A54, 'FY14 DataDump'!$H$2:$H$5000, H$2)</f>
        <v>31</v>
      </c>
      <c r="I54" s="27">
        <f>SUMIFS('FY14 DataDump'!$E$2:$E$5000, 'FY14 DataDump'!$C$2:$C$5000, 'FY14 Individual Analysis'!$A54, 'FY14 DataDump'!$H$2:$H$5000, I$2)</f>
        <v>12</v>
      </c>
      <c r="J54" s="27">
        <f>SUMIFS('FY14 DataDump'!$E$2:$E$5000, 'FY14 DataDump'!$C$2:$C$5000, 'FY14 Individual Analysis'!$A54, 'FY14 DataDump'!$H$2:$H$5000, J$2)</f>
        <v>25</v>
      </c>
      <c r="K54" s="27">
        <f>SUMIFS('FY14 DataDump'!$E$2:$E$5000, 'FY14 DataDump'!$C$2:$C$5000, 'FY14 Individual Analysis'!$A54, 'FY14 DataDump'!$H$2:$H$5000, K$2)</f>
        <v>31</v>
      </c>
      <c r="L54" s="27">
        <f>SUMIFS('FY14 DataDump'!$E$2:$E$5000, 'FY14 DataDump'!$C$2:$C$5000, 'FY14 Individual Analysis'!$A54, 'FY14 DataDump'!$H$2:$H$5000, L$2)</f>
        <v>5</v>
      </c>
      <c r="M54" s="27">
        <f>SUMIFS('FY14 DataDump'!$E$2:$E$5000, 'FY14 DataDump'!$C$2:$C$5000, 'FY14 Individual Analysis'!$A54, 'FY14 DataDump'!$H$2:$H$5000, M$2)</f>
        <v>43</v>
      </c>
      <c r="N54" s="27">
        <f>SUMIFS('FY14 DataDump'!$E$2:$E$5000, 'FY14 DataDump'!$C$2:$C$5000, 'FY14 Individual Analysis'!$A54, 'FY14 DataDump'!$H$2:$H$5000, N$2)</f>
        <v>32</v>
      </c>
      <c r="O54" s="27">
        <f>SUMIFS('FY14 DataDump'!$E$2:$E$5000, 'FY14 DataDump'!$C$2:$C$5000, 'FY14 Individual Analysis'!$A54, 'FY14 DataDump'!$H$2:$H$5000, O$2)</f>
        <v>16</v>
      </c>
      <c r="P54" s="27">
        <f t="shared" si="2"/>
        <v>260</v>
      </c>
      <c r="Q54" s="108">
        <f t="shared" si="3"/>
        <v>1.5263232048090922E-3</v>
      </c>
    </row>
    <row r="55" spans="1:17" x14ac:dyDescent="0.25">
      <c r="A55" s="75">
        <v>238</v>
      </c>
      <c r="B55" s="75" t="str">
        <f>INDEX('FY14 DataDump'!$A$2:$H$5000, MATCH('FY14 Individual Analysis'!A55, 'FY14 DataDump'!$C$2:$C$5000, 0), MATCH('FY14 DataDump'!$B$1, 'FY14 DataDump'!$A$1:$H$1))</f>
        <v>BOXED GOODS</v>
      </c>
      <c r="C55" s="75" t="str">
        <f>INDEX('FY14 DataDump'!$A$2:$H$5000, MATCH('FY14 Individual Analysis'!A55, 'FY14 DataDump'!$C$2:$C$5000, 0), MATCH('FY14 DataDump'!$D$1, 'FY14 DataDump'!$A$1:$H$1))</f>
        <v>Pop Tart Frosted S'mores</v>
      </c>
      <c r="D55" s="27">
        <f>SUMIFS('FY14 DataDump'!$E$2:$E$5000, 'FY14 DataDump'!$C$2:$C$5000, 'FY14 Individual Analysis'!$A55, 'FY14 DataDump'!$H$2:$H$5000, D$2)</f>
        <v>0</v>
      </c>
      <c r="E55" s="27">
        <f>SUMIFS('FY14 DataDump'!$E$2:$E$5000, 'FY14 DataDump'!$C$2:$C$5000, 'FY14 Individual Analysis'!$A55, 'FY14 DataDump'!$H$2:$H$5000, E$2)</f>
        <v>6</v>
      </c>
      <c r="F55" s="27">
        <f>SUMIFS('FY14 DataDump'!$E$2:$E$5000, 'FY14 DataDump'!$C$2:$C$5000, 'FY14 Individual Analysis'!$A55, 'FY14 DataDump'!$H$2:$H$5000, F$2)</f>
        <v>0</v>
      </c>
      <c r="G55" s="27">
        <f>SUMIFS('FY14 DataDump'!$E$2:$E$5000, 'FY14 DataDump'!$C$2:$C$5000, 'FY14 Individual Analysis'!$A55, 'FY14 DataDump'!$H$2:$H$5000, G$2)</f>
        <v>0</v>
      </c>
      <c r="H55" s="27">
        <f>SUMIFS('FY14 DataDump'!$E$2:$E$5000, 'FY14 DataDump'!$C$2:$C$5000, 'FY14 Individual Analysis'!$A55, 'FY14 DataDump'!$H$2:$H$5000, H$2)</f>
        <v>0</v>
      </c>
      <c r="I55" s="27">
        <f>SUMIFS('FY14 DataDump'!$E$2:$E$5000, 'FY14 DataDump'!$C$2:$C$5000, 'FY14 Individual Analysis'!$A55, 'FY14 DataDump'!$H$2:$H$5000, I$2)</f>
        <v>0</v>
      </c>
      <c r="J55" s="27">
        <f>SUMIFS('FY14 DataDump'!$E$2:$E$5000, 'FY14 DataDump'!$C$2:$C$5000, 'FY14 Individual Analysis'!$A55, 'FY14 DataDump'!$H$2:$H$5000, J$2)</f>
        <v>0</v>
      </c>
      <c r="K55" s="27">
        <f>SUMIFS('FY14 DataDump'!$E$2:$E$5000, 'FY14 DataDump'!$C$2:$C$5000, 'FY14 Individual Analysis'!$A55, 'FY14 DataDump'!$H$2:$H$5000, K$2)</f>
        <v>0</v>
      </c>
      <c r="L55" s="27">
        <f>SUMIFS('FY14 DataDump'!$E$2:$E$5000, 'FY14 DataDump'!$C$2:$C$5000, 'FY14 Individual Analysis'!$A55, 'FY14 DataDump'!$H$2:$H$5000, L$2)</f>
        <v>0</v>
      </c>
      <c r="M55" s="27">
        <f>SUMIFS('FY14 DataDump'!$E$2:$E$5000, 'FY14 DataDump'!$C$2:$C$5000, 'FY14 Individual Analysis'!$A55, 'FY14 DataDump'!$H$2:$H$5000, M$2)</f>
        <v>0</v>
      </c>
      <c r="N55" s="27">
        <f>SUMIFS('FY14 DataDump'!$E$2:$E$5000, 'FY14 DataDump'!$C$2:$C$5000, 'FY14 Individual Analysis'!$A55, 'FY14 DataDump'!$H$2:$H$5000, N$2)</f>
        <v>0</v>
      </c>
      <c r="O55" s="27">
        <f>SUMIFS('FY14 DataDump'!$E$2:$E$5000, 'FY14 DataDump'!$C$2:$C$5000, 'FY14 Individual Analysis'!$A55, 'FY14 DataDump'!$H$2:$H$5000, O$2)</f>
        <v>0</v>
      </c>
      <c r="P55" s="27">
        <f t="shared" si="2"/>
        <v>6</v>
      </c>
      <c r="Q55" s="108">
        <f t="shared" si="3"/>
        <v>3.5222843187902125E-5</v>
      </c>
    </row>
    <row r="56" spans="1:17" x14ac:dyDescent="0.25">
      <c r="A56" s="75">
        <v>240</v>
      </c>
      <c r="B56" s="75" t="str">
        <f>INDEX('FY14 DataDump'!$A$2:$H$5000, MATCH('FY14 Individual Analysis'!A56, 'FY14 DataDump'!$C$2:$C$5000, 0), MATCH('FY14 DataDump'!$B$1, 'FY14 DataDump'!$A$1:$H$1))</f>
        <v>BOXED GOODS</v>
      </c>
      <c r="C56" s="75" t="str">
        <f>INDEX('FY14 DataDump'!$A$2:$H$5000, MATCH('FY14 Individual Analysis'!A56, 'FY14 DataDump'!$C$2:$C$5000, 0), MATCH('FY14 DataDump'!$D$1, 'FY14 DataDump'!$A$1:$H$1))</f>
        <v>POP TARTS STRAWBERRY</v>
      </c>
      <c r="D56" s="27">
        <f>SUMIFS('FY14 DataDump'!$E$2:$E$5000, 'FY14 DataDump'!$C$2:$C$5000, 'FY14 Individual Analysis'!$A56, 'FY14 DataDump'!$H$2:$H$5000, D$2)</f>
        <v>9</v>
      </c>
      <c r="E56" s="27">
        <f>SUMIFS('FY14 DataDump'!$E$2:$E$5000, 'FY14 DataDump'!$C$2:$C$5000, 'FY14 Individual Analysis'!$A56, 'FY14 DataDump'!$H$2:$H$5000, E$2)</f>
        <v>7</v>
      </c>
      <c r="F56" s="27">
        <f>SUMIFS('FY14 DataDump'!$E$2:$E$5000, 'FY14 DataDump'!$C$2:$C$5000, 'FY14 Individual Analysis'!$A56, 'FY14 DataDump'!$H$2:$H$5000, F$2)</f>
        <v>10</v>
      </c>
      <c r="G56" s="27">
        <f>SUMIFS('FY14 DataDump'!$E$2:$E$5000, 'FY14 DataDump'!$C$2:$C$5000, 'FY14 Individual Analysis'!$A56, 'FY14 DataDump'!$H$2:$H$5000, G$2)</f>
        <v>68</v>
      </c>
      <c r="H56" s="27">
        <f>SUMIFS('FY14 DataDump'!$E$2:$E$5000, 'FY14 DataDump'!$C$2:$C$5000, 'FY14 Individual Analysis'!$A56, 'FY14 DataDump'!$H$2:$H$5000, H$2)</f>
        <v>49</v>
      </c>
      <c r="I56" s="27">
        <f>SUMIFS('FY14 DataDump'!$E$2:$E$5000, 'FY14 DataDump'!$C$2:$C$5000, 'FY14 Individual Analysis'!$A56, 'FY14 DataDump'!$H$2:$H$5000, I$2)</f>
        <v>28</v>
      </c>
      <c r="J56" s="27">
        <f>SUMIFS('FY14 DataDump'!$E$2:$E$5000, 'FY14 DataDump'!$C$2:$C$5000, 'FY14 Individual Analysis'!$A56, 'FY14 DataDump'!$H$2:$H$5000, J$2)</f>
        <v>66</v>
      </c>
      <c r="K56" s="27">
        <f>SUMIFS('FY14 DataDump'!$E$2:$E$5000, 'FY14 DataDump'!$C$2:$C$5000, 'FY14 Individual Analysis'!$A56, 'FY14 DataDump'!$H$2:$H$5000, K$2)</f>
        <v>97</v>
      </c>
      <c r="L56" s="27">
        <f>SUMIFS('FY14 DataDump'!$E$2:$E$5000, 'FY14 DataDump'!$C$2:$C$5000, 'FY14 Individual Analysis'!$A56, 'FY14 DataDump'!$H$2:$H$5000, L$2)</f>
        <v>37</v>
      </c>
      <c r="M56" s="27">
        <f>SUMIFS('FY14 DataDump'!$E$2:$E$5000, 'FY14 DataDump'!$C$2:$C$5000, 'FY14 Individual Analysis'!$A56, 'FY14 DataDump'!$H$2:$H$5000, M$2)</f>
        <v>97</v>
      </c>
      <c r="N56" s="27">
        <f>SUMIFS('FY14 DataDump'!$E$2:$E$5000, 'FY14 DataDump'!$C$2:$C$5000, 'FY14 Individual Analysis'!$A56, 'FY14 DataDump'!$H$2:$H$5000, N$2)</f>
        <v>77</v>
      </c>
      <c r="O56" s="27">
        <f>SUMIFS('FY14 DataDump'!$E$2:$E$5000, 'FY14 DataDump'!$C$2:$C$5000, 'FY14 Individual Analysis'!$A56, 'FY14 DataDump'!$H$2:$H$5000, O$2)</f>
        <v>39</v>
      </c>
      <c r="P56" s="27">
        <f t="shared" si="2"/>
        <v>584</v>
      </c>
      <c r="Q56" s="108">
        <f t="shared" si="3"/>
        <v>3.4283567369558072E-3</v>
      </c>
    </row>
    <row r="57" spans="1:17" x14ac:dyDescent="0.25">
      <c r="A57" s="75">
        <v>245</v>
      </c>
      <c r="B57" s="75" t="str">
        <f>INDEX('FY14 DataDump'!$A$2:$H$5000, MATCH('FY14 Individual Analysis'!A57, 'FY14 DataDump'!$C$2:$C$5000, 0), MATCH('FY14 DataDump'!$B$1, 'FY14 DataDump'!$A$1:$H$1))</f>
        <v>BOXED GOODS</v>
      </c>
      <c r="C57" s="75" t="str">
        <f>INDEX('FY14 DataDump'!$A$2:$H$5000, MATCH('FY14 Individual Analysis'!A57, 'FY14 DataDump'!$C$2:$C$5000, 0), MATCH('FY14 DataDump'!$D$1, 'FY14 DataDump'!$A$1:$H$1))</f>
        <v>KETTLE CHIPS BACKYARD BBQ</v>
      </c>
      <c r="D57" s="27">
        <f>SUMIFS('FY14 DataDump'!$E$2:$E$5000, 'FY14 DataDump'!$C$2:$C$5000, 'FY14 Individual Analysis'!$A57, 'FY14 DataDump'!$H$2:$H$5000, D$2)</f>
        <v>0</v>
      </c>
      <c r="E57" s="27">
        <f>SUMIFS('FY14 DataDump'!$E$2:$E$5000, 'FY14 DataDump'!$C$2:$C$5000, 'FY14 Individual Analysis'!$A57, 'FY14 DataDump'!$H$2:$H$5000, E$2)</f>
        <v>7</v>
      </c>
      <c r="F57" s="27">
        <f>SUMIFS('FY14 DataDump'!$E$2:$E$5000, 'FY14 DataDump'!$C$2:$C$5000, 'FY14 Individual Analysis'!$A57, 'FY14 DataDump'!$H$2:$H$5000, F$2)</f>
        <v>3</v>
      </c>
      <c r="G57" s="27">
        <f>SUMIFS('FY14 DataDump'!$E$2:$E$5000, 'FY14 DataDump'!$C$2:$C$5000, 'FY14 Individual Analysis'!$A57, 'FY14 DataDump'!$H$2:$H$5000, G$2)</f>
        <v>0</v>
      </c>
      <c r="H57" s="27">
        <f>SUMIFS('FY14 DataDump'!$E$2:$E$5000, 'FY14 DataDump'!$C$2:$C$5000, 'FY14 Individual Analysis'!$A57, 'FY14 DataDump'!$H$2:$H$5000, H$2)</f>
        <v>0</v>
      </c>
      <c r="I57" s="27">
        <f>SUMIFS('FY14 DataDump'!$E$2:$E$5000, 'FY14 DataDump'!$C$2:$C$5000, 'FY14 Individual Analysis'!$A57, 'FY14 DataDump'!$H$2:$H$5000, I$2)</f>
        <v>0</v>
      </c>
      <c r="J57" s="27">
        <f>SUMIFS('FY14 DataDump'!$E$2:$E$5000, 'FY14 DataDump'!$C$2:$C$5000, 'FY14 Individual Analysis'!$A57, 'FY14 DataDump'!$H$2:$H$5000, J$2)</f>
        <v>0</v>
      </c>
      <c r="K57" s="27">
        <f>SUMIFS('FY14 DataDump'!$E$2:$E$5000, 'FY14 DataDump'!$C$2:$C$5000, 'FY14 Individual Analysis'!$A57, 'FY14 DataDump'!$H$2:$H$5000, K$2)</f>
        <v>0</v>
      </c>
      <c r="L57" s="27">
        <f>SUMIFS('FY14 DataDump'!$E$2:$E$5000, 'FY14 DataDump'!$C$2:$C$5000, 'FY14 Individual Analysis'!$A57, 'FY14 DataDump'!$H$2:$H$5000, L$2)</f>
        <v>0</v>
      </c>
      <c r="M57" s="27">
        <f>SUMIFS('FY14 DataDump'!$E$2:$E$5000, 'FY14 DataDump'!$C$2:$C$5000, 'FY14 Individual Analysis'!$A57, 'FY14 DataDump'!$H$2:$H$5000, M$2)</f>
        <v>0</v>
      </c>
      <c r="N57" s="27">
        <f>SUMIFS('FY14 DataDump'!$E$2:$E$5000, 'FY14 DataDump'!$C$2:$C$5000, 'FY14 Individual Analysis'!$A57, 'FY14 DataDump'!$H$2:$H$5000, N$2)</f>
        <v>0</v>
      </c>
      <c r="O57" s="27">
        <f>SUMIFS('FY14 DataDump'!$E$2:$E$5000, 'FY14 DataDump'!$C$2:$C$5000, 'FY14 Individual Analysis'!$A57, 'FY14 DataDump'!$H$2:$H$5000, O$2)</f>
        <v>0</v>
      </c>
      <c r="P57" s="27">
        <f t="shared" si="2"/>
        <v>10</v>
      </c>
      <c r="Q57" s="108">
        <f t="shared" si="3"/>
        <v>5.8704738646503546E-5</v>
      </c>
    </row>
    <row r="58" spans="1:17" x14ac:dyDescent="0.25">
      <c r="A58" s="75">
        <v>256</v>
      </c>
      <c r="B58" s="75" t="str">
        <f>INDEX('FY14 DataDump'!$A$2:$H$5000, MATCH('FY14 Individual Analysis'!A58, 'FY14 DataDump'!$C$2:$C$5000, 0), MATCH('FY14 DataDump'!$B$1, 'FY14 DataDump'!$A$1:$H$1))</f>
        <v>BOXED GOODS</v>
      </c>
      <c r="C58" s="75" t="str">
        <f>INDEX('FY14 DataDump'!$A$2:$H$5000, MATCH('FY14 Individual Analysis'!A58, 'FY14 DataDump'!$C$2:$C$5000, 0), MATCH('FY14 DataDump'!$D$1, 'FY14 DataDump'!$A$1:$H$1))</f>
        <v>SNAK HBAG ORIENTAL MIX</v>
      </c>
      <c r="D58" s="27">
        <f>SUMIFS('FY14 DataDump'!$E$2:$E$5000, 'FY14 DataDump'!$C$2:$C$5000, 'FY14 Individual Analysis'!$A58, 'FY14 DataDump'!$H$2:$H$5000, D$2)</f>
        <v>0</v>
      </c>
      <c r="E58" s="27">
        <f>SUMIFS('FY14 DataDump'!$E$2:$E$5000, 'FY14 DataDump'!$C$2:$C$5000, 'FY14 Individual Analysis'!$A58, 'FY14 DataDump'!$H$2:$H$5000, E$2)</f>
        <v>6</v>
      </c>
      <c r="F58" s="27">
        <f>SUMIFS('FY14 DataDump'!$E$2:$E$5000, 'FY14 DataDump'!$C$2:$C$5000, 'FY14 Individual Analysis'!$A58, 'FY14 DataDump'!$H$2:$H$5000, F$2)</f>
        <v>10</v>
      </c>
      <c r="G58" s="27">
        <f>SUMIFS('FY14 DataDump'!$E$2:$E$5000, 'FY14 DataDump'!$C$2:$C$5000, 'FY14 Individual Analysis'!$A58, 'FY14 DataDump'!$H$2:$H$5000, G$2)</f>
        <v>0</v>
      </c>
      <c r="H58" s="27">
        <f>SUMIFS('FY14 DataDump'!$E$2:$E$5000, 'FY14 DataDump'!$C$2:$C$5000, 'FY14 Individual Analysis'!$A58, 'FY14 DataDump'!$H$2:$H$5000, H$2)</f>
        <v>0</v>
      </c>
      <c r="I58" s="27">
        <f>SUMIFS('FY14 DataDump'!$E$2:$E$5000, 'FY14 DataDump'!$C$2:$C$5000, 'FY14 Individual Analysis'!$A58, 'FY14 DataDump'!$H$2:$H$5000, I$2)</f>
        <v>0</v>
      </c>
      <c r="J58" s="27">
        <f>SUMIFS('FY14 DataDump'!$E$2:$E$5000, 'FY14 DataDump'!$C$2:$C$5000, 'FY14 Individual Analysis'!$A58, 'FY14 DataDump'!$H$2:$H$5000, J$2)</f>
        <v>0</v>
      </c>
      <c r="K58" s="27">
        <f>SUMIFS('FY14 DataDump'!$E$2:$E$5000, 'FY14 DataDump'!$C$2:$C$5000, 'FY14 Individual Analysis'!$A58, 'FY14 DataDump'!$H$2:$H$5000, K$2)</f>
        <v>0</v>
      </c>
      <c r="L58" s="27">
        <f>SUMIFS('FY14 DataDump'!$E$2:$E$5000, 'FY14 DataDump'!$C$2:$C$5000, 'FY14 Individual Analysis'!$A58, 'FY14 DataDump'!$H$2:$H$5000, L$2)</f>
        <v>0</v>
      </c>
      <c r="M58" s="27">
        <f>SUMIFS('FY14 DataDump'!$E$2:$E$5000, 'FY14 DataDump'!$C$2:$C$5000, 'FY14 Individual Analysis'!$A58, 'FY14 DataDump'!$H$2:$H$5000, M$2)</f>
        <v>0</v>
      </c>
      <c r="N58" s="27">
        <f>SUMIFS('FY14 DataDump'!$E$2:$E$5000, 'FY14 DataDump'!$C$2:$C$5000, 'FY14 Individual Analysis'!$A58, 'FY14 DataDump'!$H$2:$H$5000, N$2)</f>
        <v>0</v>
      </c>
      <c r="O58" s="27">
        <f>SUMIFS('FY14 DataDump'!$E$2:$E$5000, 'FY14 DataDump'!$C$2:$C$5000, 'FY14 Individual Analysis'!$A58, 'FY14 DataDump'!$H$2:$H$5000, O$2)</f>
        <v>0</v>
      </c>
      <c r="P58" s="27">
        <f t="shared" si="2"/>
        <v>16</v>
      </c>
      <c r="Q58" s="108">
        <f t="shared" si="3"/>
        <v>9.3927581834405671E-5</v>
      </c>
    </row>
    <row r="59" spans="1:17" x14ac:dyDescent="0.25">
      <c r="A59" s="75">
        <v>257</v>
      </c>
      <c r="B59" s="75" t="str">
        <f>INDEX('FY14 DataDump'!$A$2:$H$5000, MATCH('FY14 Individual Analysis'!A59, 'FY14 DataDump'!$C$2:$C$5000, 0), MATCH('FY14 DataDump'!$B$1, 'FY14 DataDump'!$A$1:$H$1))</f>
        <v>BOXED GOODS</v>
      </c>
      <c r="C59" s="75" t="str">
        <f>INDEX('FY14 DataDump'!$A$2:$H$5000, MATCH('FY14 Individual Analysis'!A59, 'FY14 DataDump'!$C$2:$C$5000, 0), MATCH('FY14 DataDump'!$D$1, 'FY14 DataDump'!$A$1:$H$1))</f>
        <v>SNAK CLUB TRADITIONAL MIX</v>
      </c>
      <c r="D59" s="27">
        <f>SUMIFS('FY14 DataDump'!$E$2:$E$5000, 'FY14 DataDump'!$C$2:$C$5000, 'FY14 Individual Analysis'!$A59, 'FY14 DataDump'!$H$2:$H$5000, D$2)</f>
        <v>0</v>
      </c>
      <c r="E59" s="27">
        <f>SUMIFS('FY14 DataDump'!$E$2:$E$5000, 'FY14 DataDump'!$C$2:$C$5000, 'FY14 Individual Analysis'!$A59, 'FY14 DataDump'!$H$2:$H$5000, E$2)</f>
        <v>2</v>
      </c>
      <c r="F59" s="27">
        <f>SUMIFS('FY14 DataDump'!$E$2:$E$5000, 'FY14 DataDump'!$C$2:$C$5000, 'FY14 Individual Analysis'!$A59, 'FY14 DataDump'!$H$2:$H$5000, F$2)</f>
        <v>9</v>
      </c>
      <c r="G59" s="27">
        <f>SUMIFS('FY14 DataDump'!$E$2:$E$5000, 'FY14 DataDump'!$C$2:$C$5000, 'FY14 Individual Analysis'!$A59, 'FY14 DataDump'!$H$2:$H$5000, G$2)</f>
        <v>1</v>
      </c>
      <c r="H59" s="27">
        <f>SUMIFS('FY14 DataDump'!$E$2:$E$5000, 'FY14 DataDump'!$C$2:$C$5000, 'FY14 Individual Analysis'!$A59, 'FY14 DataDump'!$H$2:$H$5000, H$2)</f>
        <v>0</v>
      </c>
      <c r="I59" s="27">
        <f>SUMIFS('FY14 DataDump'!$E$2:$E$5000, 'FY14 DataDump'!$C$2:$C$5000, 'FY14 Individual Analysis'!$A59, 'FY14 DataDump'!$H$2:$H$5000, I$2)</f>
        <v>0</v>
      </c>
      <c r="J59" s="27">
        <f>SUMIFS('FY14 DataDump'!$E$2:$E$5000, 'FY14 DataDump'!$C$2:$C$5000, 'FY14 Individual Analysis'!$A59, 'FY14 DataDump'!$H$2:$H$5000, J$2)</f>
        <v>0</v>
      </c>
      <c r="K59" s="27">
        <f>SUMIFS('FY14 DataDump'!$E$2:$E$5000, 'FY14 DataDump'!$C$2:$C$5000, 'FY14 Individual Analysis'!$A59, 'FY14 DataDump'!$H$2:$H$5000, K$2)</f>
        <v>0</v>
      </c>
      <c r="L59" s="27">
        <f>SUMIFS('FY14 DataDump'!$E$2:$E$5000, 'FY14 DataDump'!$C$2:$C$5000, 'FY14 Individual Analysis'!$A59, 'FY14 DataDump'!$H$2:$H$5000, L$2)</f>
        <v>0</v>
      </c>
      <c r="M59" s="27">
        <f>SUMIFS('FY14 DataDump'!$E$2:$E$5000, 'FY14 DataDump'!$C$2:$C$5000, 'FY14 Individual Analysis'!$A59, 'FY14 DataDump'!$H$2:$H$5000, M$2)</f>
        <v>0</v>
      </c>
      <c r="N59" s="27">
        <f>SUMIFS('FY14 DataDump'!$E$2:$E$5000, 'FY14 DataDump'!$C$2:$C$5000, 'FY14 Individual Analysis'!$A59, 'FY14 DataDump'!$H$2:$H$5000, N$2)</f>
        <v>0</v>
      </c>
      <c r="O59" s="27">
        <f>SUMIFS('FY14 DataDump'!$E$2:$E$5000, 'FY14 DataDump'!$C$2:$C$5000, 'FY14 Individual Analysis'!$A59, 'FY14 DataDump'!$H$2:$H$5000, O$2)</f>
        <v>0</v>
      </c>
      <c r="P59" s="27">
        <f t="shared" si="2"/>
        <v>12</v>
      </c>
      <c r="Q59" s="108">
        <f t="shared" si="3"/>
        <v>7.044568637580425E-5</v>
      </c>
    </row>
    <row r="60" spans="1:17" x14ac:dyDescent="0.25">
      <c r="A60" s="75">
        <v>258</v>
      </c>
      <c r="B60" s="75" t="str">
        <f>INDEX('FY14 DataDump'!$A$2:$H$5000, MATCH('FY14 Individual Analysis'!A60, 'FY14 DataDump'!$C$2:$C$5000, 0), MATCH('FY14 DataDump'!$B$1, 'FY14 DataDump'!$A$1:$H$1))</f>
        <v>BOXED GOODS</v>
      </c>
      <c r="C60" s="75" t="str">
        <f>INDEX('FY14 DataDump'!$A$2:$H$5000, MATCH('FY14 Individual Analysis'!A60, 'FY14 DataDump'!$C$2:$C$5000, 0), MATCH('FY14 DataDump'!$D$1, 'FY14 DataDump'!$A$1:$H$1))</f>
        <v>SNAK HBAG SMOKED ALMONDS</v>
      </c>
      <c r="D60" s="27">
        <f>SUMIFS('FY14 DataDump'!$E$2:$E$5000, 'FY14 DataDump'!$C$2:$C$5000, 'FY14 Individual Analysis'!$A60, 'FY14 DataDump'!$H$2:$H$5000, D$2)</f>
        <v>0</v>
      </c>
      <c r="E60" s="27">
        <f>SUMIFS('FY14 DataDump'!$E$2:$E$5000, 'FY14 DataDump'!$C$2:$C$5000, 'FY14 Individual Analysis'!$A60, 'FY14 DataDump'!$H$2:$H$5000, E$2)</f>
        <v>2</v>
      </c>
      <c r="F60" s="27">
        <f>SUMIFS('FY14 DataDump'!$E$2:$E$5000, 'FY14 DataDump'!$C$2:$C$5000, 'FY14 Individual Analysis'!$A60, 'FY14 DataDump'!$H$2:$H$5000, F$2)</f>
        <v>4</v>
      </c>
      <c r="G60" s="27">
        <f>SUMIFS('FY14 DataDump'!$E$2:$E$5000, 'FY14 DataDump'!$C$2:$C$5000, 'FY14 Individual Analysis'!$A60, 'FY14 DataDump'!$H$2:$H$5000, G$2)</f>
        <v>9</v>
      </c>
      <c r="H60" s="27">
        <f>SUMIFS('FY14 DataDump'!$E$2:$E$5000, 'FY14 DataDump'!$C$2:$C$5000, 'FY14 Individual Analysis'!$A60, 'FY14 DataDump'!$H$2:$H$5000, H$2)</f>
        <v>1</v>
      </c>
      <c r="I60" s="27">
        <f>SUMIFS('FY14 DataDump'!$E$2:$E$5000, 'FY14 DataDump'!$C$2:$C$5000, 'FY14 Individual Analysis'!$A60, 'FY14 DataDump'!$H$2:$H$5000, I$2)</f>
        <v>0</v>
      </c>
      <c r="J60" s="27">
        <f>SUMIFS('FY14 DataDump'!$E$2:$E$5000, 'FY14 DataDump'!$C$2:$C$5000, 'FY14 Individual Analysis'!$A60, 'FY14 DataDump'!$H$2:$H$5000, J$2)</f>
        <v>0</v>
      </c>
      <c r="K60" s="27">
        <f>SUMIFS('FY14 DataDump'!$E$2:$E$5000, 'FY14 DataDump'!$C$2:$C$5000, 'FY14 Individual Analysis'!$A60, 'FY14 DataDump'!$H$2:$H$5000, K$2)</f>
        <v>0</v>
      </c>
      <c r="L60" s="27">
        <f>SUMIFS('FY14 DataDump'!$E$2:$E$5000, 'FY14 DataDump'!$C$2:$C$5000, 'FY14 Individual Analysis'!$A60, 'FY14 DataDump'!$H$2:$H$5000, L$2)</f>
        <v>0</v>
      </c>
      <c r="M60" s="27">
        <f>SUMIFS('FY14 DataDump'!$E$2:$E$5000, 'FY14 DataDump'!$C$2:$C$5000, 'FY14 Individual Analysis'!$A60, 'FY14 DataDump'!$H$2:$H$5000, M$2)</f>
        <v>0</v>
      </c>
      <c r="N60" s="27">
        <f>SUMIFS('FY14 DataDump'!$E$2:$E$5000, 'FY14 DataDump'!$C$2:$C$5000, 'FY14 Individual Analysis'!$A60, 'FY14 DataDump'!$H$2:$H$5000, N$2)</f>
        <v>0</v>
      </c>
      <c r="O60" s="27">
        <f>SUMIFS('FY14 DataDump'!$E$2:$E$5000, 'FY14 DataDump'!$C$2:$C$5000, 'FY14 Individual Analysis'!$A60, 'FY14 DataDump'!$H$2:$H$5000, O$2)</f>
        <v>0</v>
      </c>
      <c r="P60" s="27">
        <f t="shared" si="2"/>
        <v>16</v>
      </c>
      <c r="Q60" s="108">
        <f t="shared" si="3"/>
        <v>9.3927581834405671E-5</v>
      </c>
    </row>
    <row r="61" spans="1:17" x14ac:dyDescent="0.25">
      <c r="A61" s="75">
        <v>260</v>
      </c>
      <c r="B61" s="75" t="str">
        <f>INDEX('FY14 DataDump'!$A$2:$H$5000, MATCH('FY14 Individual Analysis'!A61, 'FY14 DataDump'!$C$2:$C$5000, 0), MATCH('FY14 DataDump'!$B$1, 'FY14 DataDump'!$A$1:$H$1))</f>
        <v>BOXED GOODS</v>
      </c>
      <c r="C61" s="75" t="str">
        <f>INDEX('FY14 DataDump'!$A$2:$H$5000, MATCH('FY14 Individual Analysis'!A61, 'FY14 DataDump'!$C$2:$C$5000, 0), MATCH('FY14 DataDump'!$D$1, 'FY14 DataDump'!$A$1:$H$1))</f>
        <v>SNAK HBAG SALTED CASHEWS</v>
      </c>
      <c r="D61" s="27">
        <f>SUMIFS('FY14 DataDump'!$E$2:$E$5000, 'FY14 DataDump'!$C$2:$C$5000, 'FY14 Individual Analysis'!$A61, 'FY14 DataDump'!$H$2:$H$5000, D$2)</f>
        <v>0</v>
      </c>
      <c r="E61" s="27">
        <f>SUMIFS('FY14 DataDump'!$E$2:$E$5000, 'FY14 DataDump'!$C$2:$C$5000, 'FY14 Individual Analysis'!$A61, 'FY14 DataDump'!$H$2:$H$5000, E$2)</f>
        <v>2</v>
      </c>
      <c r="F61" s="27">
        <f>SUMIFS('FY14 DataDump'!$E$2:$E$5000, 'FY14 DataDump'!$C$2:$C$5000, 'FY14 Individual Analysis'!$A61, 'FY14 DataDump'!$H$2:$H$5000, F$2)</f>
        <v>6</v>
      </c>
      <c r="G61" s="27">
        <f>SUMIFS('FY14 DataDump'!$E$2:$E$5000, 'FY14 DataDump'!$C$2:$C$5000, 'FY14 Individual Analysis'!$A61, 'FY14 DataDump'!$H$2:$H$5000, G$2)</f>
        <v>2</v>
      </c>
      <c r="H61" s="27">
        <f>SUMIFS('FY14 DataDump'!$E$2:$E$5000, 'FY14 DataDump'!$C$2:$C$5000, 'FY14 Individual Analysis'!$A61, 'FY14 DataDump'!$H$2:$H$5000, H$2)</f>
        <v>0</v>
      </c>
      <c r="I61" s="27">
        <f>SUMIFS('FY14 DataDump'!$E$2:$E$5000, 'FY14 DataDump'!$C$2:$C$5000, 'FY14 Individual Analysis'!$A61, 'FY14 DataDump'!$H$2:$H$5000, I$2)</f>
        <v>0</v>
      </c>
      <c r="J61" s="27">
        <f>SUMIFS('FY14 DataDump'!$E$2:$E$5000, 'FY14 DataDump'!$C$2:$C$5000, 'FY14 Individual Analysis'!$A61, 'FY14 DataDump'!$H$2:$H$5000, J$2)</f>
        <v>0</v>
      </c>
      <c r="K61" s="27">
        <f>SUMIFS('FY14 DataDump'!$E$2:$E$5000, 'FY14 DataDump'!$C$2:$C$5000, 'FY14 Individual Analysis'!$A61, 'FY14 DataDump'!$H$2:$H$5000, K$2)</f>
        <v>0</v>
      </c>
      <c r="L61" s="27">
        <f>SUMIFS('FY14 DataDump'!$E$2:$E$5000, 'FY14 DataDump'!$C$2:$C$5000, 'FY14 Individual Analysis'!$A61, 'FY14 DataDump'!$H$2:$H$5000, L$2)</f>
        <v>0</v>
      </c>
      <c r="M61" s="27">
        <f>SUMIFS('FY14 DataDump'!$E$2:$E$5000, 'FY14 DataDump'!$C$2:$C$5000, 'FY14 Individual Analysis'!$A61, 'FY14 DataDump'!$H$2:$H$5000, M$2)</f>
        <v>0</v>
      </c>
      <c r="N61" s="27">
        <f>SUMIFS('FY14 DataDump'!$E$2:$E$5000, 'FY14 DataDump'!$C$2:$C$5000, 'FY14 Individual Analysis'!$A61, 'FY14 DataDump'!$H$2:$H$5000, N$2)</f>
        <v>0</v>
      </c>
      <c r="O61" s="27">
        <f>SUMIFS('FY14 DataDump'!$E$2:$E$5000, 'FY14 DataDump'!$C$2:$C$5000, 'FY14 Individual Analysis'!$A61, 'FY14 DataDump'!$H$2:$H$5000, O$2)</f>
        <v>0</v>
      </c>
      <c r="P61" s="27">
        <f t="shared" si="2"/>
        <v>10</v>
      </c>
      <c r="Q61" s="108">
        <f t="shared" si="3"/>
        <v>5.8704738646503546E-5</v>
      </c>
    </row>
    <row r="62" spans="1:17" x14ac:dyDescent="0.25">
      <c r="A62" s="75">
        <v>263</v>
      </c>
      <c r="B62" s="75" t="str">
        <f>INDEX('FY14 DataDump'!$A$2:$H$5000, MATCH('FY14 Individual Analysis'!A62, 'FY14 DataDump'!$C$2:$C$5000, 0), MATCH('FY14 DataDump'!$B$1, 'FY14 DataDump'!$A$1:$H$1))</f>
        <v>BOXED GOODS</v>
      </c>
      <c r="C62" s="75" t="str">
        <f>INDEX('FY14 DataDump'!$A$2:$H$5000, MATCH('FY14 Individual Analysis'!A62, 'FY14 DataDump'!$C$2:$C$5000, 0), MATCH('FY14 DataDump'!$D$1, 'FY14 DataDump'!$A$1:$H$1))</f>
        <v>POP TARTS CHERRY</v>
      </c>
      <c r="D62" s="27">
        <f>SUMIFS('FY14 DataDump'!$E$2:$E$5000, 'FY14 DataDump'!$C$2:$C$5000, 'FY14 Individual Analysis'!$A62, 'FY14 DataDump'!$H$2:$H$5000, D$2)</f>
        <v>4</v>
      </c>
      <c r="E62" s="27">
        <f>SUMIFS('FY14 DataDump'!$E$2:$E$5000, 'FY14 DataDump'!$C$2:$C$5000, 'FY14 Individual Analysis'!$A62, 'FY14 DataDump'!$H$2:$H$5000, E$2)</f>
        <v>6</v>
      </c>
      <c r="F62" s="27">
        <f>SUMIFS('FY14 DataDump'!$E$2:$E$5000, 'FY14 DataDump'!$C$2:$C$5000, 'FY14 Individual Analysis'!$A62, 'FY14 DataDump'!$H$2:$H$5000, F$2)</f>
        <v>7</v>
      </c>
      <c r="G62" s="27">
        <f>SUMIFS('FY14 DataDump'!$E$2:$E$5000, 'FY14 DataDump'!$C$2:$C$5000, 'FY14 Individual Analysis'!$A62, 'FY14 DataDump'!$H$2:$H$5000, G$2)</f>
        <v>25</v>
      </c>
      <c r="H62" s="27">
        <f>SUMIFS('FY14 DataDump'!$E$2:$E$5000, 'FY14 DataDump'!$C$2:$C$5000, 'FY14 Individual Analysis'!$A62, 'FY14 DataDump'!$H$2:$H$5000, H$2)</f>
        <v>15</v>
      </c>
      <c r="I62" s="27">
        <f>SUMIFS('FY14 DataDump'!$E$2:$E$5000, 'FY14 DataDump'!$C$2:$C$5000, 'FY14 Individual Analysis'!$A62, 'FY14 DataDump'!$H$2:$H$5000, I$2)</f>
        <v>12</v>
      </c>
      <c r="J62" s="27">
        <f>SUMIFS('FY14 DataDump'!$E$2:$E$5000, 'FY14 DataDump'!$C$2:$C$5000, 'FY14 Individual Analysis'!$A62, 'FY14 DataDump'!$H$2:$H$5000, J$2)</f>
        <v>11</v>
      </c>
      <c r="K62" s="27">
        <f>SUMIFS('FY14 DataDump'!$E$2:$E$5000, 'FY14 DataDump'!$C$2:$C$5000, 'FY14 Individual Analysis'!$A62, 'FY14 DataDump'!$H$2:$H$5000, K$2)</f>
        <v>19</v>
      </c>
      <c r="L62" s="27">
        <f>SUMIFS('FY14 DataDump'!$E$2:$E$5000, 'FY14 DataDump'!$C$2:$C$5000, 'FY14 Individual Analysis'!$A62, 'FY14 DataDump'!$H$2:$H$5000, L$2)</f>
        <v>10</v>
      </c>
      <c r="M62" s="27">
        <f>SUMIFS('FY14 DataDump'!$E$2:$E$5000, 'FY14 DataDump'!$C$2:$C$5000, 'FY14 Individual Analysis'!$A62, 'FY14 DataDump'!$H$2:$H$5000, M$2)</f>
        <v>13</v>
      </c>
      <c r="N62" s="27">
        <f>SUMIFS('FY14 DataDump'!$E$2:$E$5000, 'FY14 DataDump'!$C$2:$C$5000, 'FY14 Individual Analysis'!$A62, 'FY14 DataDump'!$H$2:$H$5000, N$2)</f>
        <v>19</v>
      </c>
      <c r="O62" s="27">
        <f>SUMIFS('FY14 DataDump'!$E$2:$E$5000, 'FY14 DataDump'!$C$2:$C$5000, 'FY14 Individual Analysis'!$A62, 'FY14 DataDump'!$H$2:$H$5000, O$2)</f>
        <v>7</v>
      </c>
      <c r="P62" s="27">
        <f t="shared" si="2"/>
        <v>148</v>
      </c>
      <c r="Q62" s="108">
        <f t="shared" si="3"/>
        <v>8.6883013196825253E-4</v>
      </c>
    </row>
    <row r="63" spans="1:17" x14ac:dyDescent="0.25">
      <c r="A63" s="75">
        <v>265</v>
      </c>
      <c r="B63" s="75" t="str">
        <f>INDEX('FY14 DataDump'!$A$2:$H$5000, MATCH('FY14 Individual Analysis'!A63, 'FY14 DataDump'!$C$2:$C$5000, 0), MATCH('FY14 DataDump'!$B$1, 'FY14 DataDump'!$A$1:$H$1))</f>
        <v>BOXED GOODS</v>
      </c>
      <c r="C63" s="75" t="str">
        <f>INDEX('FY14 DataDump'!$A$2:$H$5000, MATCH('FY14 Individual Analysis'!A63, 'FY14 DataDump'!$C$2:$C$5000, 0), MATCH('FY14 DataDump'!$D$1, 'FY14 DataDump'!$A$1:$H$1))</f>
        <v>Oberto Smok A Roni</v>
      </c>
      <c r="D63" s="27">
        <f>SUMIFS('FY14 DataDump'!$E$2:$E$5000, 'FY14 DataDump'!$C$2:$C$5000, 'FY14 Individual Analysis'!$A63, 'FY14 DataDump'!$H$2:$H$5000, D$2)</f>
        <v>20</v>
      </c>
      <c r="E63" s="27">
        <f>SUMIFS('FY14 DataDump'!$E$2:$E$5000, 'FY14 DataDump'!$C$2:$C$5000, 'FY14 Individual Analysis'!$A63, 'FY14 DataDump'!$H$2:$H$5000, E$2)</f>
        <v>14</v>
      </c>
      <c r="F63" s="27">
        <f>SUMIFS('FY14 DataDump'!$E$2:$E$5000, 'FY14 DataDump'!$C$2:$C$5000, 'FY14 Individual Analysis'!$A63, 'FY14 DataDump'!$H$2:$H$5000, F$2)</f>
        <v>17</v>
      </c>
      <c r="G63" s="27">
        <f>SUMIFS('FY14 DataDump'!$E$2:$E$5000, 'FY14 DataDump'!$C$2:$C$5000, 'FY14 Individual Analysis'!$A63, 'FY14 DataDump'!$H$2:$H$5000, G$2)</f>
        <v>71</v>
      </c>
      <c r="H63" s="27">
        <f>SUMIFS('FY14 DataDump'!$E$2:$E$5000, 'FY14 DataDump'!$C$2:$C$5000, 'FY14 Individual Analysis'!$A63, 'FY14 DataDump'!$H$2:$H$5000, H$2)</f>
        <v>62</v>
      </c>
      <c r="I63" s="27">
        <f>SUMIFS('FY14 DataDump'!$E$2:$E$5000, 'FY14 DataDump'!$C$2:$C$5000, 'FY14 Individual Analysis'!$A63, 'FY14 DataDump'!$H$2:$H$5000, I$2)</f>
        <v>16</v>
      </c>
      <c r="J63" s="27">
        <f>SUMIFS('FY14 DataDump'!$E$2:$E$5000, 'FY14 DataDump'!$C$2:$C$5000, 'FY14 Individual Analysis'!$A63, 'FY14 DataDump'!$H$2:$H$5000, J$2)</f>
        <v>66</v>
      </c>
      <c r="K63" s="27">
        <f>SUMIFS('FY14 DataDump'!$E$2:$E$5000, 'FY14 DataDump'!$C$2:$C$5000, 'FY14 Individual Analysis'!$A63, 'FY14 DataDump'!$H$2:$H$5000, K$2)</f>
        <v>79</v>
      </c>
      <c r="L63" s="27">
        <f>SUMIFS('FY14 DataDump'!$E$2:$E$5000, 'FY14 DataDump'!$C$2:$C$5000, 'FY14 Individual Analysis'!$A63, 'FY14 DataDump'!$H$2:$H$5000, L$2)</f>
        <v>64</v>
      </c>
      <c r="M63" s="27">
        <f>SUMIFS('FY14 DataDump'!$E$2:$E$5000, 'FY14 DataDump'!$C$2:$C$5000, 'FY14 Individual Analysis'!$A63, 'FY14 DataDump'!$H$2:$H$5000, M$2)</f>
        <v>85</v>
      </c>
      <c r="N63" s="27">
        <f>SUMIFS('FY14 DataDump'!$E$2:$E$5000, 'FY14 DataDump'!$C$2:$C$5000, 'FY14 Individual Analysis'!$A63, 'FY14 DataDump'!$H$2:$H$5000, N$2)</f>
        <v>93</v>
      </c>
      <c r="O63" s="27">
        <f>SUMIFS('FY14 DataDump'!$E$2:$E$5000, 'FY14 DataDump'!$C$2:$C$5000, 'FY14 Individual Analysis'!$A63, 'FY14 DataDump'!$H$2:$H$5000, O$2)</f>
        <v>24</v>
      </c>
      <c r="P63" s="27">
        <f t="shared" si="2"/>
        <v>611</v>
      </c>
      <c r="Q63" s="108">
        <f t="shared" si="3"/>
        <v>3.5868595313013666E-3</v>
      </c>
    </row>
    <row r="64" spans="1:17" x14ac:dyDescent="0.25">
      <c r="A64" s="75">
        <v>269</v>
      </c>
      <c r="B64" s="75" t="str">
        <f>INDEX('FY14 DataDump'!$A$2:$H$5000, MATCH('FY14 Individual Analysis'!A64, 'FY14 DataDump'!$C$2:$C$5000, 0), MATCH('FY14 DataDump'!$B$1, 'FY14 DataDump'!$A$1:$H$1))</f>
        <v>BOXED GOODS</v>
      </c>
      <c r="C64" s="75" t="str">
        <f>INDEX('FY14 DataDump'!$A$2:$H$5000, MATCH('FY14 Individual Analysis'!A64, 'FY14 DataDump'!$C$2:$C$5000, 0), MATCH('FY14 DataDump'!$D$1, 'FY14 DataDump'!$A$1:$H$1))</f>
        <v>KETTLE CHIPS HONEY DIJON</v>
      </c>
      <c r="D64" s="27">
        <f>SUMIFS('FY14 DataDump'!$E$2:$E$5000, 'FY14 DataDump'!$C$2:$C$5000, 'FY14 Individual Analysis'!$A64, 'FY14 DataDump'!$H$2:$H$5000, D$2)</f>
        <v>0</v>
      </c>
      <c r="E64" s="27">
        <f>SUMIFS('FY14 DataDump'!$E$2:$E$5000, 'FY14 DataDump'!$C$2:$C$5000, 'FY14 Individual Analysis'!$A64, 'FY14 DataDump'!$H$2:$H$5000, E$2)</f>
        <v>5</v>
      </c>
      <c r="F64" s="27">
        <f>SUMIFS('FY14 DataDump'!$E$2:$E$5000, 'FY14 DataDump'!$C$2:$C$5000, 'FY14 Individual Analysis'!$A64, 'FY14 DataDump'!$H$2:$H$5000, F$2)</f>
        <v>3</v>
      </c>
      <c r="G64" s="27">
        <f>SUMIFS('FY14 DataDump'!$E$2:$E$5000, 'FY14 DataDump'!$C$2:$C$5000, 'FY14 Individual Analysis'!$A64, 'FY14 DataDump'!$H$2:$H$5000, G$2)</f>
        <v>0</v>
      </c>
      <c r="H64" s="27">
        <f>SUMIFS('FY14 DataDump'!$E$2:$E$5000, 'FY14 DataDump'!$C$2:$C$5000, 'FY14 Individual Analysis'!$A64, 'FY14 DataDump'!$H$2:$H$5000, H$2)</f>
        <v>0</v>
      </c>
      <c r="I64" s="27">
        <f>SUMIFS('FY14 DataDump'!$E$2:$E$5000, 'FY14 DataDump'!$C$2:$C$5000, 'FY14 Individual Analysis'!$A64, 'FY14 DataDump'!$H$2:$H$5000, I$2)</f>
        <v>0</v>
      </c>
      <c r="J64" s="27">
        <f>SUMIFS('FY14 DataDump'!$E$2:$E$5000, 'FY14 DataDump'!$C$2:$C$5000, 'FY14 Individual Analysis'!$A64, 'FY14 DataDump'!$H$2:$H$5000, J$2)</f>
        <v>0</v>
      </c>
      <c r="K64" s="27">
        <f>SUMIFS('FY14 DataDump'!$E$2:$E$5000, 'FY14 DataDump'!$C$2:$C$5000, 'FY14 Individual Analysis'!$A64, 'FY14 DataDump'!$H$2:$H$5000, K$2)</f>
        <v>0</v>
      </c>
      <c r="L64" s="27">
        <f>SUMIFS('FY14 DataDump'!$E$2:$E$5000, 'FY14 DataDump'!$C$2:$C$5000, 'FY14 Individual Analysis'!$A64, 'FY14 DataDump'!$H$2:$H$5000, L$2)</f>
        <v>0</v>
      </c>
      <c r="M64" s="27">
        <f>SUMIFS('FY14 DataDump'!$E$2:$E$5000, 'FY14 DataDump'!$C$2:$C$5000, 'FY14 Individual Analysis'!$A64, 'FY14 DataDump'!$H$2:$H$5000, M$2)</f>
        <v>0</v>
      </c>
      <c r="N64" s="27">
        <f>SUMIFS('FY14 DataDump'!$E$2:$E$5000, 'FY14 DataDump'!$C$2:$C$5000, 'FY14 Individual Analysis'!$A64, 'FY14 DataDump'!$H$2:$H$5000, N$2)</f>
        <v>0</v>
      </c>
      <c r="O64" s="27">
        <f>SUMIFS('FY14 DataDump'!$E$2:$E$5000, 'FY14 DataDump'!$C$2:$C$5000, 'FY14 Individual Analysis'!$A64, 'FY14 DataDump'!$H$2:$H$5000, O$2)</f>
        <v>7</v>
      </c>
      <c r="P64" s="27">
        <f t="shared" si="2"/>
        <v>15</v>
      </c>
      <c r="Q64" s="108">
        <f t="shared" si="3"/>
        <v>8.8057107969755316E-5</v>
      </c>
    </row>
    <row r="65" spans="1:17" x14ac:dyDescent="0.25">
      <c r="A65" s="75">
        <v>276</v>
      </c>
      <c r="B65" s="75" t="str">
        <f>INDEX('FY14 DataDump'!$A$2:$H$5000, MATCH('FY14 Individual Analysis'!A65, 'FY14 DataDump'!$C$2:$C$5000, 0), MATCH('FY14 DataDump'!$B$1, 'FY14 DataDump'!$A$1:$H$1))</f>
        <v>BOXED GOODS</v>
      </c>
      <c r="C65" s="75" t="str">
        <f>INDEX('FY14 DataDump'!$A$2:$H$5000, MATCH('FY14 Individual Analysis'!A65, 'FY14 DataDump'!$C$2:$C$5000, 0), MATCH('FY14 DataDump'!$D$1, 'FY14 DataDump'!$A$1:$H$1))</f>
        <v>NONGSHIM SHIN BOWL</v>
      </c>
      <c r="D65" s="27">
        <f>SUMIFS('FY14 DataDump'!$E$2:$E$5000, 'FY14 DataDump'!$C$2:$C$5000, 'FY14 Individual Analysis'!$A65, 'FY14 DataDump'!$H$2:$H$5000, D$2)</f>
        <v>0</v>
      </c>
      <c r="E65" s="27">
        <f>SUMIFS('FY14 DataDump'!$E$2:$E$5000, 'FY14 DataDump'!$C$2:$C$5000, 'FY14 Individual Analysis'!$A65, 'FY14 DataDump'!$H$2:$H$5000, E$2)</f>
        <v>0</v>
      </c>
      <c r="F65" s="27">
        <f>SUMIFS('FY14 DataDump'!$E$2:$E$5000, 'FY14 DataDump'!$C$2:$C$5000, 'FY14 Individual Analysis'!$A65, 'FY14 DataDump'!$H$2:$H$5000, F$2)</f>
        <v>0</v>
      </c>
      <c r="G65" s="27">
        <f>SUMIFS('FY14 DataDump'!$E$2:$E$5000, 'FY14 DataDump'!$C$2:$C$5000, 'FY14 Individual Analysis'!$A65, 'FY14 DataDump'!$H$2:$H$5000, G$2)</f>
        <v>25</v>
      </c>
      <c r="H65" s="27">
        <f>SUMIFS('FY14 DataDump'!$E$2:$E$5000, 'FY14 DataDump'!$C$2:$C$5000, 'FY14 Individual Analysis'!$A65, 'FY14 DataDump'!$H$2:$H$5000, H$2)</f>
        <v>61</v>
      </c>
      <c r="I65" s="27">
        <f>SUMIFS('FY14 DataDump'!$E$2:$E$5000, 'FY14 DataDump'!$C$2:$C$5000, 'FY14 Individual Analysis'!$A65, 'FY14 DataDump'!$H$2:$H$5000, I$2)</f>
        <v>35</v>
      </c>
      <c r="J65" s="27">
        <f>SUMIFS('FY14 DataDump'!$E$2:$E$5000, 'FY14 DataDump'!$C$2:$C$5000, 'FY14 Individual Analysis'!$A65, 'FY14 DataDump'!$H$2:$H$5000, J$2)</f>
        <v>76</v>
      </c>
      <c r="K65" s="27">
        <f>SUMIFS('FY14 DataDump'!$E$2:$E$5000, 'FY14 DataDump'!$C$2:$C$5000, 'FY14 Individual Analysis'!$A65, 'FY14 DataDump'!$H$2:$H$5000, K$2)</f>
        <v>106</v>
      </c>
      <c r="L65" s="27">
        <f>SUMIFS('FY14 DataDump'!$E$2:$E$5000, 'FY14 DataDump'!$C$2:$C$5000, 'FY14 Individual Analysis'!$A65, 'FY14 DataDump'!$H$2:$H$5000, L$2)</f>
        <v>92</v>
      </c>
      <c r="M65" s="27">
        <f>SUMIFS('FY14 DataDump'!$E$2:$E$5000, 'FY14 DataDump'!$C$2:$C$5000, 'FY14 Individual Analysis'!$A65, 'FY14 DataDump'!$H$2:$H$5000, M$2)</f>
        <v>127</v>
      </c>
      <c r="N65" s="27">
        <f>SUMIFS('FY14 DataDump'!$E$2:$E$5000, 'FY14 DataDump'!$C$2:$C$5000, 'FY14 Individual Analysis'!$A65, 'FY14 DataDump'!$H$2:$H$5000, N$2)</f>
        <v>104</v>
      </c>
      <c r="O65" s="27">
        <f>SUMIFS('FY14 DataDump'!$E$2:$E$5000, 'FY14 DataDump'!$C$2:$C$5000, 'FY14 Individual Analysis'!$A65, 'FY14 DataDump'!$H$2:$H$5000, O$2)</f>
        <v>51</v>
      </c>
      <c r="P65" s="27">
        <f t="shared" si="2"/>
        <v>677</v>
      </c>
      <c r="Q65" s="108">
        <f t="shared" si="3"/>
        <v>3.9743108063682898E-3</v>
      </c>
    </row>
    <row r="66" spans="1:17" x14ac:dyDescent="0.25">
      <c r="A66" s="75">
        <v>285</v>
      </c>
      <c r="B66" s="75" t="str">
        <f>INDEX('FY14 DataDump'!$A$2:$H$5000, MATCH('FY14 Individual Analysis'!A66, 'FY14 DataDump'!$C$2:$C$5000, 0), MATCH('FY14 DataDump'!$B$1, 'FY14 DataDump'!$A$1:$H$1))</f>
        <v>BOXED GOODS</v>
      </c>
      <c r="C66" s="75" t="str">
        <f>INDEX('FY14 DataDump'!$A$2:$H$5000, MATCH('FY14 Individual Analysis'!A66, 'FY14 DataDump'!$C$2:$C$5000, 0), MATCH('FY14 DataDump'!$D$1, 'FY14 DataDump'!$A$1:$H$1))</f>
        <v>Oberto Peppered Jerky</v>
      </c>
      <c r="D66" s="27">
        <f>SUMIFS('FY14 DataDump'!$E$2:$E$5000, 'FY14 DataDump'!$C$2:$C$5000, 'FY14 Individual Analysis'!$A66, 'FY14 DataDump'!$H$2:$H$5000, D$2)</f>
        <v>14</v>
      </c>
      <c r="E66" s="27">
        <f>SUMIFS('FY14 DataDump'!$E$2:$E$5000, 'FY14 DataDump'!$C$2:$C$5000, 'FY14 Individual Analysis'!$A66, 'FY14 DataDump'!$H$2:$H$5000, E$2)</f>
        <v>10</v>
      </c>
      <c r="F66" s="27">
        <f>SUMIFS('FY14 DataDump'!$E$2:$E$5000, 'FY14 DataDump'!$C$2:$C$5000, 'FY14 Individual Analysis'!$A66, 'FY14 DataDump'!$H$2:$H$5000, F$2)</f>
        <v>10</v>
      </c>
      <c r="G66" s="27">
        <f>SUMIFS('FY14 DataDump'!$E$2:$E$5000, 'FY14 DataDump'!$C$2:$C$5000, 'FY14 Individual Analysis'!$A66, 'FY14 DataDump'!$H$2:$H$5000, G$2)</f>
        <v>43</v>
      </c>
      <c r="H66" s="27">
        <f>SUMIFS('FY14 DataDump'!$E$2:$E$5000, 'FY14 DataDump'!$C$2:$C$5000, 'FY14 Individual Analysis'!$A66, 'FY14 DataDump'!$H$2:$H$5000, H$2)</f>
        <v>25</v>
      </c>
      <c r="I66" s="27">
        <f>SUMIFS('FY14 DataDump'!$E$2:$E$5000, 'FY14 DataDump'!$C$2:$C$5000, 'FY14 Individual Analysis'!$A66, 'FY14 DataDump'!$H$2:$H$5000, I$2)</f>
        <v>22</v>
      </c>
      <c r="J66" s="27">
        <f>SUMIFS('FY14 DataDump'!$E$2:$E$5000, 'FY14 DataDump'!$C$2:$C$5000, 'FY14 Individual Analysis'!$A66, 'FY14 DataDump'!$H$2:$H$5000, J$2)</f>
        <v>49</v>
      </c>
      <c r="K66" s="27">
        <f>SUMIFS('FY14 DataDump'!$E$2:$E$5000, 'FY14 DataDump'!$C$2:$C$5000, 'FY14 Individual Analysis'!$A66, 'FY14 DataDump'!$H$2:$H$5000, K$2)</f>
        <v>57</v>
      </c>
      <c r="L66" s="27">
        <f>SUMIFS('FY14 DataDump'!$E$2:$E$5000, 'FY14 DataDump'!$C$2:$C$5000, 'FY14 Individual Analysis'!$A66, 'FY14 DataDump'!$H$2:$H$5000, L$2)</f>
        <v>50</v>
      </c>
      <c r="M66" s="27">
        <f>SUMIFS('FY14 DataDump'!$E$2:$E$5000, 'FY14 DataDump'!$C$2:$C$5000, 'FY14 Individual Analysis'!$A66, 'FY14 DataDump'!$H$2:$H$5000, M$2)</f>
        <v>73</v>
      </c>
      <c r="N66" s="27">
        <f>SUMIFS('FY14 DataDump'!$E$2:$E$5000, 'FY14 DataDump'!$C$2:$C$5000, 'FY14 Individual Analysis'!$A66, 'FY14 DataDump'!$H$2:$H$5000, N$2)</f>
        <v>55</v>
      </c>
      <c r="O66" s="27">
        <f>SUMIFS('FY14 DataDump'!$E$2:$E$5000, 'FY14 DataDump'!$C$2:$C$5000, 'FY14 Individual Analysis'!$A66, 'FY14 DataDump'!$H$2:$H$5000, O$2)</f>
        <v>24</v>
      </c>
      <c r="P66" s="27">
        <f t="shared" si="2"/>
        <v>432</v>
      </c>
      <c r="Q66" s="108">
        <f t="shared" si="3"/>
        <v>2.5360447095289533E-3</v>
      </c>
    </row>
    <row r="67" spans="1:17" x14ac:dyDescent="0.25">
      <c r="A67" s="75">
        <v>295</v>
      </c>
      <c r="B67" s="75" t="str">
        <f>INDEX('FY14 DataDump'!$A$2:$H$5000, MATCH('FY14 Individual Analysis'!A67, 'FY14 DataDump'!$C$2:$C$5000, 0), MATCH('FY14 DataDump'!$B$1, 'FY14 DataDump'!$A$1:$H$1))</f>
        <v>BOXED GOODS</v>
      </c>
      <c r="C67" s="75" t="str">
        <f>INDEX('FY14 DataDump'!$A$2:$H$5000, MATCH('FY14 Individual Analysis'!A67, 'FY14 DataDump'!$C$2:$C$5000, 0), MATCH('FY14 DataDump'!$D$1, 'FY14 DataDump'!$A$1:$H$1))</f>
        <v>Oberto Original Jerky</v>
      </c>
      <c r="D67" s="27">
        <f>SUMIFS('FY14 DataDump'!$E$2:$E$5000, 'FY14 DataDump'!$C$2:$C$5000, 'FY14 Individual Analysis'!$A67, 'FY14 DataDump'!$H$2:$H$5000, D$2)</f>
        <v>12</v>
      </c>
      <c r="E67" s="27">
        <f>SUMIFS('FY14 DataDump'!$E$2:$E$5000, 'FY14 DataDump'!$C$2:$C$5000, 'FY14 Individual Analysis'!$A67, 'FY14 DataDump'!$H$2:$H$5000, E$2)</f>
        <v>13</v>
      </c>
      <c r="F67" s="27">
        <f>SUMIFS('FY14 DataDump'!$E$2:$E$5000, 'FY14 DataDump'!$C$2:$C$5000, 'FY14 Individual Analysis'!$A67, 'FY14 DataDump'!$H$2:$H$5000, F$2)</f>
        <v>7</v>
      </c>
      <c r="G67" s="27">
        <f>SUMIFS('FY14 DataDump'!$E$2:$E$5000, 'FY14 DataDump'!$C$2:$C$5000, 'FY14 Individual Analysis'!$A67, 'FY14 DataDump'!$H$2:$H$5000, G$2)</f>
        <v>30</v>
      </c>
      <c r="H67" s="27">
        <f>SUMIFS('FY14 DataDump'!$E$2:$E$5000, 'FY14 DataDump'!$C$2:$C$5000, 'FY14 Individual Analysis'!$A67, 'FY14 DataDump'!$H$2:$H$5000, H$2)</f>
        <v>25</v>
      </c>
      <c r="I67" s="27">
        <f>SUMIFS('FY14 DataDump'!$E$2:$E$5000, 'FY14 DataDump'!$C$2:$C$5000, 'FY14 Individual Analysis'!$A67, 'FY14 DataDump'!$H$2:$H$5000, I$2)</f>
        <v>18</v>
      </c>
      <c r="J67" s="27">
        <f>SUMIFS('FY14 DataDump'!$E$2:$E$5000, 'FY14 DataDump'!$C$2:$C$5000, 'FY14 Individual Analysis'!$A67, 'FY14 DataDump'!$H$2:$H$5000, J$2)</f>
        <v>34</v>
      </c>
      <c r="K67" s="27">
        <f>SUMIFS('FY14 DataDump'!$E$2:$E$5000, 'FY14 DataDump'!$C$2:$C$5000, 'FY14 Individual Analysis'!$A67, 'FY14 DataDump'!$H$2:$H$5000, K$2)</f>
        <v>37</v>
      </c>
      <c r="L67" s="27">
        <f>SUMIFS('FY14 DataDump'!$E$2:$E$5000, 'FY14 DataDump'!$C$2:$C$5000, 'FY14 Individual Analysis'!$A67, 'FY14 DataDump'!$H$2:$H$5000, L$2)</f>
        <v>28</v>
      </c>
      <c r="M67" s="27">
        <f>SUMIFS('FY14 DataDump'!$E$2:$E$5000, 'FY14 DataDump'!$C$2:$C$5000, 'FY14 Individual Analysis'!$A67, 'FY14 DataDump'!$H$2:$H$5000, M$2)</f>
        <v>59</v>
      </c>
      <c r="N67" s="27">
        <f>SUMIFS('FY14 DataDump'!$E$2:$E$5000, 'FY14 DataDump'!$C$2:$C$5000, 'FY14 Individual Analysis'!$A67, 'FY14 DataDump'!$H$2:$H$5000, N$2)</f>
        <v>47</v>
      </c>
      <c r="O67" s="27">
        <f>SUMIFS('FY14 DataDump'!$E$2:$E$5000, 'FY14 DataDump'!$C$2:$C$5000, 'FY14 Individual Analysis'!$A67, 'FY14 DataDump'!$H$2:$H$5000, O$2)</f>
        <v>25</v>
      </c>
      <c r="P67" s="27">
        <f t="shared" si="2"/>
        <v>335</v>
      </c>
      <c r="Q67" s="108">
        <f t="shared" si="3"/>
        <v>1.9666087446578687E-3</v>
      </c>
    </row>
    <row r="68" spans="1:17" x14ac:dyDescent="0.25">
      <c r="A68" s="75">
        <v>333</v>
      </c>
      <c r="B68" s="75" t="str">
        <f>INDEX('FY14 DataDump'!$A$2:$H$5000, MATCH('FY14 Individual Analysis'!A68, 'FY14 DataDump'!$C$2:$C$5000, 0), MATCH('FY14 DataDump'!$B$1, 'FY14 DataDump'!$A$1:$H$1))</f>
        <v>BOXED GOODS</v>
      </c>
      <c r="C68" s="75" t="str">
        <f>INDEX('FY14 DataDump'!$A$2:$H$5000, MATCH('FY14 Individual Analysis'!A68, 'FY14 DataDump'!$C$2:$C$5000, 0), MATCH('FY14 DataDump'!$D$1, 'FY14 DataDump'!$A$1:$H$1))</f>
        <v>Yogurt nut mix</v>
      </c>
      <c r="D68" s="27">
        <f>SUMIFS('FY14 DataDump'!$E$2:$E$5000, 'FY14 DataDump'!$C$2:$C$5000, 'FY14 Individual Analysis'!$A68, 'FY14 DataDump'!$H$2:$H$5000, D$2)</f>
        <v>0</v>
      </c>
      <c r="E68" s="27">
        <f>SUMIFS('FY14 DataDump'!$E$2:$E$5000, 'FY14 DataDump'!$C$2:$C$5000, 'FY14 Individual Analysis'!$A68, 'FY14 DataDump'!$H$2:$H$5000, E$2)</f>
        <v>2</v>
      </c>
      <c r="F68" s="27">
        <f>SUMIFS('FY14 DataDump'!$E$2:$E$5000, 'FY14 DataDump'!$C$2:$C$5000, 'FY14 Individual Analysis'!$A68, 'FY14 DataDump'!$H$2:$H$5000, F$2)</f>
        <v>4</v>
      </c>
      <c r="G68" s="27">
        <f>SUMIFS('FY14 DataDump'!$E$2:$E$5000, 'FY14 DataDump'!$C$2:$C$5000, 'FY14 Individual Analysis'!$A68, 'FY14 DataDump'!$H$2:$H$5000, G$2)</f>
        <v>0</v>
      </c>
      <c r="H68" s="27">
        <f>SUMIFS('FY14 DataDump'!$E$2:$E$5000, 'FY14 DataDump'!$C$2:$C$5000, 'FY14 Individual Analysis'!$A68, 'FY14 DataDump'!$H$2:$H$5000, H$2)</f>
        <v>0</v>
      </c>
      <c r="I68" s="27">
        <f>SUMIFS('FY14 DataDump'!$E$2:$E$5000, 'FY14 DataDump'!$C$2:$C$5000, 'FY14 Individual Analysis'!$A68, 'FY14 DataDump'!$H$2:$H$5000, I$2)</f>
        <v>0</v>
      </c>
      <c r="J68" s="27">
        <f>SUMIFS('FY14 DataDump'!$E$2:$E$5000, 'FY14 DataDump'!$C$2:$C$5000, 'FY14 Individual Analysis'!$A68, 'FY14 DataDump'!$H$2:$H$5000, J$2)</f>
        <v>0</v>
      </c>
      <c r="K68" s="27">
        <f>SUMIFS('FY14 DataDump'!$E$2:$E$5000, 'FY14 DataDump'!$C$2:$C$5000, 'FY14 Individual Analysis'!$A68, 'FY14 DataDump'!$H$2:$H$5000, K$2)</f>
        <v>0</v>
      </c>
      <c r="L68" s="27">
        <f>SUMIFS('FY14 DataDump'!$E$2:$E$5000, 'FY14 DataDump'!$C$2:$C$5000, 'FY14 Individual Analysis'!$A68, 'FY14 DataDump'!$H$2:$H$5000, L$2)</f>
        <v>0</v>
      </c>
      <c r="M68" s="27">
        <f>SUMIFS('FY14 DataDump'!$E$2:$E$5000, 'FY14 DataDump'!$C$2:$C$5000, 'FY14 Individual Analysis'!$A68, 'FY14 DataDump'!$H$2:$H$5000, M$2)</f>
        <v>0</v>
      </c>
      <c r="N68" s="27">
        <f>SUMIFS('FY14 DataDump'!$E$2:$E$5000, 'FY14 DataDump'!$C$2:$C$5000, 'FY14 Individual Analysis'!$A68, 'FY14 DataDump'!$H$2:$H$5000, N$2)</f>
        <v>0</v>
      </c>
      <c r="O68" s="27">
        <f>SUMIFS('FY14 DataDump'!$E$2:$E$5000, 'FY14 DataDump'!$C$2:$C$5000, 'FY14 Individual Analysis'!$A68, 'FY14 DataDump'!$H$2:$H$5000, O$2)</f>
        <v>0</v>
      </c>
      <c r="P68" s="27">
        <f t="shared" si="2"/>
        <v>6</v>
      </c>
      <c r="Q68" s="108">
        <f t="shared" si="3"/>
        <v>3.5222843187902125E-5</v>
      </c>
    </row>
    <row r="69" spans="1:17" x14ac:dyDescent="0.25">
      <c r="A69" s="75">
        <v>340</v>
      </c>
      <c r="B69" s="75" t="str">
        <f>INDEX('FY14 DataDump'!$A$2:$H$5000, MATCH('FY14 Individual Analysis'!A69, 'FY14 DataDump'!$C$2:$C$5000, 0), MATCH('FY14 DataDump'!$B$1, 'FY14 DataDump'!$A$1:$H$1))</f>
        <v>DRINKS</v>
      </c>
      <c r="C69" s="75" t="str">
        <f>INDEX('FY14 DataDump'!$A$2:$H$5000, MATCH('FY14 Individual Analysis'!A69, 'FY14 DataDump'!$C$2:$C$5000, 0), MATCH('FY14 DataDump'!$D$1, 'FY14 DataDump'!$A$1:$H$1))</f>
        <v>MINUTE MAID ORANGE</v>
      </c>
      <c r="D69" s="27">
        <f>SUMIFS('FY14 DataDump'!$E$2:$E$5000, 'FY14 DataDump'!$C$2:$C$5000, 'FY14 Individual Analysis'!$A69, 'FY14 DataDump'!$H$2:$H$5000, D$2)</f>
        <v>0</v>
      </c>
      <c r="E69" s="27">
        <f>SUMIFS('FY14 DataDump'!$E$2:$E$5000, 'FY14 DataDump'!$C$2:$C$5000, 'FY14 Individual Analysis'!$A69, 'FY14 DataDump'!$H$2:$H$5000, E$2)</f>
        <v>7</v>
      </c>
      <c r="F69" s="27">
        <f>SUMIFS('FY14 DataDump'!$E$2:$E$5000, 'FY14 DataDump'!$C$2:$C$5000, 'FY14 Individual Analysis'!$A69, 'FY14 DataDump'!$H$2:$H$5000, F$2)</f>
        <v>5</v>
      </c>
      <c r="G69" s="27">
        <f>SUMIFS('FY14 DataDump'!$E$2:$E$5000, 'FY14 DataDump'!$C$2:$C$5000, 'FY14 Individual Analysis'!$A69, 'FY14 DataDump'!$H$2:$H$5000, G$2)</f>
        <v>0</v>
      </c>
      <c r="H69" s="27">
        <f>SUMIFS('FY14 DataDump'!$E$2:$E$5000, 'FY14 DataDump'!$C$2:$C$5000, 'FY14 Individual Analysis'!$A69, 'FY14 DataDump'!$H$2:$H$5000, H$2)</f>
        <v>0</v>
      </c>
      <c r="I69" s="27">
        <f>SUMIFS('FY14 DataDump'!$E$2:$E$5000, 'FY14 DataDump'!$C$2:$C$5000, 'FY14 Individual Analysis'!$A69, 'FY14 DataDump'!$H$2:$H$5000, I$2)</f>
        <v>0</v>
      </c>
      <c r="J69" s="27">
        <f>SUMIFS('FY14 DataDump'!$E$2:$E$5000, 'FY14 DataDump'!$C$2:$C$5000, 'FY14 Individual Analysis'!$A69, 'FY14 DataDump'!$H$2:$H$5000, J$2)</f>
        <v>0</v>
      </c>
      <c r="K69" s="27">
        <f>SUMIFS('FY14 DataDump'!$E$2:$E$5000, 'FY14 DataDump'!$C$2:$C$5000, 'FY14 Individual Analysis'!$A69, 'FY14 DataDump'!$H$2:$H$5000, K$2)</f>
        <v>0</v>
      </c>
      <c r="L69" s="27">
        <f>SUMIFS('FY14 DataDump'!$E$2:$E$5000, 'FY14 DataDump'!$C$2:$C$5000, 'FY14 Individual Analysis'!$A69, 'FY14 DataDump'!$H$2:$H$5000, L$2)</f>
        <v>0</v>
      </c>
      <c r="M69" s="27">
        <f>SUMIFS('FY14 DataDump'!$E$2:$E$5000, 'FY14 DataDump'!$C$2:$C$5000, 'FY14 Individual Analysis'!$A69, 'FY14 DataDump'!$H$2:$H$5000, M$2)</f>
        <v>0</v>
      </c>
      <c r="N69" s="27">
        <f>SUMIFS('FY14 DataDump'!$E$2:$E$5000, 'FY14 DataDump'!$C$2:$C$5000, 'FY14 Individual Analysis'!$A69, 'FY14 DataDump'!$H$2:$H$5000, N$2)</f>
        <v>0</v>
      </c>
      <c r="O69" s="27">
        <f>SUMIFS('FY14 DataDump'!$E$2:$E$5000, 'FY14 DataDump'!$C$2:$C$5000, 'FY14 Individual Analysis'!$A69, 'FY14 DataDump'!$H$2:$H$5000, O$2)</f>
        <v>1</v>
      </c>
      <c r="P69" s="27">
        <f t="shared" si="2"/>
        <v>13</v>
      </c>
      <c r="Q69" s="108">
        <f t="shared" si="3"/>
        <v>7.6316160240454605E-5</v>
      </c>
    </row>
    <row r="70" spans="1:17" x14ac:dyDescent="0.25">
      <c r="A70" s="75">
        <v>349</v>
      </c>
      <c r="B70" s="75" t="str">
        <f>INDEX('FY14 DataDump'!$A$2:$H$5000, MATCH('FY14 Individual Analysis'!A70, 'FY14 DataDump'!$C$2:$C$5000, 0), MATCH('FY14 DataDump'!$B$1, 'FY14 DataDump'!$A$1:$H$1))</f>
        <v>SPECIAL SANDWICH</v>
      </c>
      <c r="C70" s="75" t="str">
        <f>INDEX('FY14 DataDump'!$A$2:$H$5000, MATCH('FY14 Individual Analysis'!A70, 'FY14 DataDump'!$C$2:$C$5000, 0), MATCH('FY14 DataDump'!$D$1, 'FY14 DataDump'!$A$1:$H$1))</f>
        <v>Pita Veggie Hummus</v>
      </c>
      <c r="D70" s="27">
        <f>SUMIFS('FY14 DataDump'!$E$2:$E$5000, 'FY14 DataDump'!$C$2:$C$5000, 'FY14 Individual Analysis'!$A70, 'FY14 DataDump'!$H$2:$H$5000, D$2)</f>
        <v>0</v>
      </c>
      <c r="E70" s="27">
        <f>SUMIFS('FY14 DataDump'!$E$2:$E$5000, 'FY14 DataDump'!$C$2:$C$5000, 'FY14 Individual Analysis'!$A70, 'FY14 DataDump'!$H$2:$H$5000, E$2)</f>
        <v>0</v>
      </c>
      <c r="F70" s="27">
        <f>SUMIFS('FY14 DataDump'!$E$2:$E$5000, 'FY14 DataDump'!$C$2:$C$5000, 'FY14 Individual Analysis'!$A70, 'FY14 DataDump'!$H$2:$H$5000, F$2)</f>
        <v>0</v>
      </c>
      <c r="G70" s="27">
        <f>SUMIFS('FY14 DataDump'!$E$2:$E$5000, 'FY14 DataDump'!$C$2:$C$5000, 'FY14 Individual Analysis'!$A70, 'FY14 DataDump'!$H$2:$H$5000, G$2)</f>
        <v>0</v>
      </c>
      <c r="H70" s="27">
        <f>SUMIFS('FY14 DataDump'!$E$2:$E$5000, 'FY14 DataDump'!$C$2:$C$5000, 'FY14 Individual Analysis'!$A70, 'FY14 DataDump'!$H$2:$H$5000, H$2)</f>
        <v>0</v>
      </c>
      <c r="I70" s="27">
        <f>SUMIFS('FY14 DataDump'!$E$2:$E$5000, 'FY14 DataDump'!$C$2:$C$5000, 'FY14 Individual Analysis'!$A70, 'FY14 DataDump'!$H$2:$H$5000, I$2)</f>
        <v>0</v>
      </c>
      <c r="J70" s="27">
        <f>SUMIFS('FY14 DataDump'!$E$2:$E$5000, 'FY14 DataDump'!$C$2:$C$5000, 'FY14 Individual Analysis'!$A70, 'FY14 DataDump'!$H$2:$H$5000, J$2)</f>
        <v>0</v>
      </c>
      <c r="K70" s="27">
        <f>SUMIFS('FY14 DataDump'!$E$2:$E$5000, 'FY14 DataDump'!$C$2:$C$5000, 'FY14 Individual Analysis'!$A70, 'FY14 DataDump'!$H$2:$H$5000, K$2)</f>
        <v>0</v>
      </c>
      <c r="L70" s="27">
        <f>SUMIFS('FY14 DataDump'!$E$2:$E$5000, 'FY14 DataDump'!$C$2:$C$5000, 'FY14 Individual Analysis'!$A70, 'FY14 DataDump'!$H$2:$H$5000, L$2)</f>
        <v>0</v>
      </c>
      <c r="M70" s="27">
        <f>SUMIFS('FY14 DataDump'!$E$2:$E$5000, 'FY14 DataDump'!$C$2:$C$5000, 'FY14 Individual Analysis'!$A70, 'FY14 DataDump'!$H$2:$H$5000, M$2)</f>
        <v>0</v>
      </c>
      <c r="N70" s="27">
        <f>SUMIFS('FY14 DataDump'!$E$2:$E$5000, 'FY14 DataDump'!$C$2:$C$5000, 'FY14 Individual Analysis'!$A70, 'FY14 DataDump'!$H$2:$H$5000, N$2)</f>
        <v>0</v>
      </c>
      <c r="O70" s="27">
        <f>SUMIFS('FY14 DataDump'!$E$2:$E$5000, 'FY14 DataDump'!$C$2:$C$5000, 'FY14 Individual Analysis'!$A70, 'FY14 DataDump'!$H$2:$H$5000, O$2)</f>
        <v>17</v>
      </c>
      <c r="P70" s="27">
        <f t="shared" si="2"/>
        <v>17</v>
      </c>
      <c r="Q70" s="108">
        <f t="shared" si="3"/>
        <v>9.9798055699056026E-5</v>
      </c>
    </row>
    <row r="71" spans="1:17" x14ac:dyDescent="0.25">
      <c r="A71" s="75">
        <v>365</v>
      </c>
      <c r="B71" s="75" t="str">
        <f>INDEX('FY14 DataDump'!$A$2:$H$5000, MATCH('FY14 Individual Analysis'!A71, 'FY14 DataDump'!$C$2:$C$5000, 0), MATCH('FY14 DataDump'!$B$1, 'FY14 DataDump'!$A$1:$H$1))</f>
        <v>SPECIAL SANDWICH</v>
      </c>
      <c r="C71" s="75" t="str">
        <f>INDEX('FY14 DataDump'!$A$2:$H$5000, MATCH('FY14 Individual Analysis'!A71, 'FY14 DataDump'!$C$2:$C$5000, 0), MATCH('FY14 DataDump'!$D$1, 'FY14 DataDump'!$A$1:$H$1))</f>
        <v>Tortellini Pasta Salad</v>
      </c>
      <c r="D71" s="27">
        <f>SUMIFS('FY14 DataDump'!$E$2:$E$5000, 'FY14 DataDump'!$C$2:$C$5000, 'FY14 Individual Analysis'!$A71, 'FY14 DataDump'!$H$2:$H$5000, D$2)</f>
        <v>0</v>
      </c>
      <c r="E71" s="27">
        <f>SUMIFS('FY14 DataDump'!$E$2:$E$5000, 'FY14 DataDump'!$C$2:$C$5000, 'FY14 Individual Analysis'!$A71, 'FY14 DataDump'!$H$2:$H$5000, E$2)</f>
        <v>0</v>
      </c>
      <c r="F71" s="27">
        <f>SUMIFS('FY14 DataDump'!$E$2:$E$5000, 'FY14 DataDump'!$C$2:$C$5000, 'FY14 Individual Analysis'!$A71, 'FY14 DataDump'!$H$2:$H$5000, F$2)</f>
        <v>0</v>
      </c>
      <c r="G71" s="27">
        <f>SUMIFS('FY14 DataDump'!$E$2:$E$5000, 'FY14 DataDump'!$C$2:$C$5000, 'FY14 Individual Analysis'!$A71, 'FY14 DataDump'!$H$2:$H$5000, G$2)</f>
        <v>0</v>
      </c>
      <c r="H71" s="27">
        <f>SUMIFS('FY14 DataDump'!$E$2:$E$5000, 'FY14 DataDump'!$C$2:$C$5000, 'FY14 Individual Analysis'!$A71, 'FY14 DataDump'!$H$2:$H$5000, H$2)</f>
        <v>0</v>
      </c>
      <c r="I71" s="27">
        <f>SUMIFS('FY14 DataDump'!$E$2:$E$5000, 'FY14 DataDump'!$C$2:$C$5000, 'FY14 Individual Analysis'!$A71, 'FY14 DataDump'!$H$2:$H$5000, I$2)</f>
        <v>0</v>
      </c>
      <c r="J71" s="27">
        <f>SUMIFS('FY14 DataDump'!$E$2:$E$5000, 'FY14 DataDump'!$C$2:$C$5000, 'FY14 Individual Analysis'!$A71, 'FY14 DataDump'!$H$2:$H$5000, J$2)</f>
        <v>0</v>
      </c>
      <c r="K71" s="27">
        <f>SUMIFS('FY14 DataDump'!$E$2:$E$5000, 'FY14 DataDump'!$C$2:$C$5000, 'FY14 Individual Analysis'!$A71, 'FY14 DataDump'!$H$2:$H$5000, K$2)</f>
        <v>0</v>
      </c>
      <c r="L71" s="27">
        <f>SUMIFS('FY14 DataDump'!$E$2:$E$5000, 'FY14 DataDump'!$C$2:$C$5000, 'FY14 Individual Analysis'!$A71, 'FY14 DataDump'!$H$2:$H$5000, L$2)</f>
        <v>0</v>
      </c>
      <c r="M71" s="27">
        <f>SUMIFS('FY14 DataDump'!$E$2:$E$5000, 'FY14 DataDump'!$C$2:$C$5000, 'FY14 Individual Analysis'!$A71, 'FY14 DataDump'!$H$2:$H$5000, M$2)</f>
        <v>0</v>
      </c>
      <c r="N71" s="27">
        <f>SUMIFS('FY14 DataDump'!$E$2:$E$5000, 'FY14 DataDump'!$C$2:$C$5000, 'FY14 Individual Analysis'!$A71, 'FY14 DataDump'!$H$2:$H$5000, N$2)</f>
        <v>66</v>
      </c>
      <c r="O71" s="27">
        <f>SUMIFS('FY14 DataDump'!$E$2:$E$5000, 'FY14 DataDump'!$C$2:$C$5000, 'FY14 Individual Analysis'!$A71, 'FY14 DataDump'!$H$2:$H$5000, O$2)</f>
        <v>52</v>
      </c>
      <c r="P71" s="27">
        <f t="shared" si="2"/>
        <v>118</v>
      </c>
      <c r="Q71" s="108">
        <f t="shared" si="3"/>
        <v>6.9271591602874179E-4</v>
      </c>
    </row>
    <row r="72" spans="1:17" x14ac:dyDescent="0.25">
      <c r="A72" s="75">
        <v>400</v>
      </c>
      <c r="B72" s="75" t="str">
        <f>INDEX('FY14 DataDump'!$A$2:$H$5000, MATCH('FY14 Individual Analysis'!A72, 'FY14 DataDump'!$C$2:$C$5000, 0), MATCH('FY14 DataDump'!$B$1, 'FY14 DataDump'!$A$1:$H$1))</f>
        <v>SWEETS</v>
      </c>
      <c r="C72" s="75" t="str">
        <f>INDEX('FY14 DataDump'!$A$2:$H$5000, MATCH('FY14 Individual Analysis'!A72, 'FY14 DataDump'!$C$2:$C$5000, 0), MATCH('FY14 DataDump'!$D$1, 'FY14 DataDump'!$A$1:$H$1))</f>
        <v>Lindt Lindor Extra Dark</v>
      </c>
      <c r="D72" s="27">
        <f>SUMIFS('FY14 DataDump'!$E$2:$E$5000, 'FY14 DataDump'!$C$2:$C$5000, 'FY14 Individual Analysis'!$A72, 'FY14 DataDump'!$H$2:$H$5000, D$2)</f>
        <v>0</v>
      </c>
      <c r="E72" s="27">
        <f>SUMIFS('FY14 DataDump'!$E$2:$E$5000, 'FY14 DataDump'!$C$2:$C$5000, 'FY14 Individual Analysis'!$A72, 'FY14 DataDump'!$H$2:$H$5000, E$2)</f>
        <v>0</v>
      </c>
      <c r="F72" s="27">
        <f>SUMIFS('FY14 DataDump'!$E$2:$E$5000, 'FY14 DataDump'!$C$2:$C$5000, 'FY14 Individual Analysis'!$A72, 'FY14 DataDump'!$H$2:$H$5000, F$2)</f>
        <v>1</v>
      </c>
      <c r="G72" s="27">
        <f>SUMIFS('FY14 DataDump'!$E$2:$E$5000, 'FY14 DataDump'!$C$2:$C$5000, 'FY14 Individual Analysis'!$A72, 'FY14 DataDump'!$H$2:$H$5000, G$2)</f>
        <v>2</v>
      </c>
      <c r="H72" s="27">
        <f>SUMIFS('FY14 DataDump'!$E$2:$E$5000, 'FY14 DataDump'!$C$2:$C$5000, 'FY14 Individual Analysis'!$A72, 'FY14 DataDump'!$H$2:$H$5000, H$2)</f>
        <v>0</v>
      </c>
      <c r="I72" s="27">
        <f>SUMIFS('FY14 DataDump'!$E$2:$E$5000, 'FY14 DataDump'!$C$2:$C$5000, 'FY14 Individual Analysis'!$A72, 'FY14 DataDump'!$H$2:$H$5000, I$2)</f>
        <v>0</v>
      </c>
      <c r="J72" s="27">
        <f>SUMIFS('FY14 DataDump'!$E$2:$E$5000, 'FY14 DataDump'!$C$2:$C$5000, 'FY14 Individual Analysis'!$A72, 'FY14 DataDump'!$H$2:$H$5000, J$2)</f>
        <v>0</v>
      </c>
      <c r="K72" s="27">
        <f>SUMIFS('FY14 DataDump'!$E$2:$E$5000, 'FY14 DataDump'!$C$2:$C$5000, 'FY14 Individual Analysis'!$A72, 'FY14 DataDump'!$H$2:$H$5000, K$2)</f>
        <v>0</v>
      </c>
      <c r="L72" s="27">
        <f>SUMIFS('FY14 DataDump'!$E$2:$E$5000, 'FY14 DataDump'!$C$2:$C$5000, 'FY14 Individual Analysis'!$A72, 'FY14 DataDump'!$H$2:$H$5000, L$2)</f>
        <v>0</v>
      </c>
      <c r="M72" s="27">
        <f>SUMIFS('FY14 DataDump'!$E$2:$E$5000, 'FY14 DataDump'!$C$2:$C$5000, 'FY14 Individual Analysis'!$A72, 'FY14 DataDump'!$H$2:$H$5000, M$2)</f>
        <v>0</v>
      </c>
      <c r="N72" s="27">
        <f>SUMIFS('FY14 DataDump'!$E$2:$E$5000, 'FY14 DataDump'!$C$2:$C$5000, 'FY14 Individual Analysis'!$A72, 'FY14 DataDump'!$H$2:$H$5000, N$2)</f>
        <v>0</v>
      </c>
      <c r="O72" s="27">
        <f>SUMIFS('FY14 DataDump'!$E$2:$E$5000, 'FY14 DataDump'!$C$2:$C$5000, 'FY14 Individual Analysis'!$A72, 'FY14 DataDump'!$H$2:$H$5000, O$2)</f>
        <v>0</v>
      </c>
      <c r="P72" s="27">
        <f t="shared" si="2"/>
        <v>3</v>
      </c>
      <c r="Q72" s="108">
        <f t="shared" si="3"/>
        <v>1.7611421593951063E-5</v>
      </c>
    </row>
    <row r="73" spans="1:17" x14ac:dyDescent="0.25">
      <c r="A73" s="75">
        <v>401</v>
      </c>
      <c r="B73" s="75" t="str">
        <f>INDEX('FY14 DataDump'!$A$2:$H$5000, MATCH('FY14 Individual Analysis'!A73, 'FY14 DataDump'!$C$2:$C$5000, 0), MATCH('FY14 DataDump'!$B$1, 'FY14 DataDump'!$A$1:$H$1))</f>
        <v>SWEETS</v>
      </c>
      <c r="C73" s="75" t="str">
        <f>INDEX('FY14 DataDump'!$A$2:$H$5000, MATCH('FY14 Individual Analysis'!A73, 'FY14 DataDump'!$C$2:$C$5000, 0), MATCH('FY14 DataDump'!$D$1, 'FY14 DataDump'!$A$1:$H$1))</f>
        <v>ALTOIDS PEPPERMINT</v>
      </c>
      <c r="D73" s="27">
        <f>SUMIFS('FY14 DataDump'!$E$2:$E$5000, 'FY14 DataDump'!$C$2:$C$5000, 'FY14 Individual Analysis'!$A73, 'FY14 DataDump'!$H$2:$H$5000, D$2)</f>
        <v>0</v>
      </c>
      <c r="E73" s="27">
        <f>SUMIFS('FY14 DataDump'!$E$2:$E$5000, 'FY14 DataDump'!$C$2:$C$5000, 'FY14 Individual Analysis'!$A73, 'FY14 DataDump'!$H$2:$H$5000, E$2)</f>
        <v>0</v>
      </c>
      <c r="F73" s="27">
        <f>SUMIFS('FY14 DataDump'!$E$2:$E$5000, 'FY14 DataDump'!$C$2:$C$5000, 'FY14 Individual Analysis'!$A73, 'FY14 DataDump'!$H$2:$H$5000, F$2)</f>
        <v>2</v>
      </c>
      <c r="G73" s="27">
        <f>SUMIFS('FY14 DataDump'!$E$2:$E$5000, 'FY14 DataDump'!$C$2:$C$5000, 'FY14 Individual Analysis'!$A73, 'FY14 DataDump'!$H$2:$H$5000, G$2)</f>
        <v>0</v>
      </c>
      <c r="H73" s="27">
        <f>SUMIFS('FY14 DataDump'!$E$2:$E$5000, 'FY14 DataDump'!$C$2:$C$5000, 'FY14 Individual Analysis'!$A73, 'FY14 DataDump'!$H$2:$H$5000, H$2)</f>
        <v>0</v>
      </c>
      <c r="I73" s="27">
        <f>SUMIFS('FY14 DataDump'!$E$2:$E$5000, 'FY14 DataDump'!$C$2:$C$5000, 'FY14 Individual Analysis'!$A73, 'FY14 DataDump'!$H$2:$H$5000, I$2)</f>
        <v>0</v>
      </c>
      <c r="J73" s="27">
        <f>SUMIFS('FY14 DataDump'!$E$2:$E$5000, 'FY14 DataDump'!$C$2:$C$5000, 'FY14 Individual Analysis'!$A73, 'FY14 DataDump'!$H$2:$H$5000, J$2)</f>
        <v>0</v>
      </c>
      <c r="K73" s="27">
        <f>SUMIFS('FY14 DataDump'!$E$2:$E$5000, 'FY14 DataDump'!$C$2:$C$5000, 'FY14 Individual Analysis'!$A73, 'FY14 DataDump'!$H$2:$H$5000, K$2)</f>
        <v>0</v>
      </c>
      <c r="L73" s="27">
        <f>SUMIFS('FY14 DataDump'!$E$2:$E$5000, 'FY14 DataDump'!$C$2:$C$5000, 'FY14 Individual Analysis'!$A73, 'FY14 DataDump'!$H$2:$H$5000, L$2)</f>
        <v>0</v>
      </c>
      <c r="M73" s="27">
        <f>SUMIFS('FY14 DataDump'!$E$2:$E$5000, 'FY14 DataDump'!$C$2:$C$5000, 'FY14 Individual Analysis'!$A73, 'FY14 DataDump'!$H$2:$H$5000, M$2)</f>
        <v>0</v>
      </c>
      <c r="N73" s="27">
        <f>SUMIFS('FY14 DataDump'!$E$2:$E$5000, 'FY14 DataDump'!$C$2:$C$5000, 'FY14 Individual Analysis'!$A73, 'FY14 DataDump'!$H$2:$H$5000, N$2)</f>
        <v>0</v>
      </c>
      <c r="O73" s="27">
        <f>SUMIFS('FY14 DataDump'!$E$2:$E$5000, 'FY14 DataDump'!$C$2:$C$5000, 'FY14 Individual Analysis'!$A73, 'FY14 DataDump'!$H$2:$H$5000, O$2)</f>
        <v>0</v>
      </c>
      <c r="P73" s="27">
        <f t="shared" si="2"/>
        <v>2</v>
      </c>
      <c r="Q73" s="108">
        <f t="shared" si="3"/>
        <v>1.1740947729300709E-5</v>
      </c>
    </row>
    <row r="74" spans="1:17" x14ac:dyDescent="0.25">
      <c r="A74" s="75">
        <v>404</v>
      </c>
      <c r="B74" s="75" t="str">
        <f>INDEX('FY14 DataDump'!$A$2:$H$5000, MATCH('FY14 Individual Analysis'!A74, 'FY14 DataDump'!$C$2:$C$5000, 0), MATCH('FY14 DataDump'!$B$1, 'FY14 DataDump'!$A$1:$H$1))</f>
        <v>BOXED GOODS</v>
      </c>
      <c r="C74" s="75" t="str">
        <f>INDEX('FY14 DataDump'!$A$2:$H$5000, MATCH('FY14 Individual Analysis'!A74, 'FY14 DataDump'!$C$2:$C$5000, 0), MATCH('FY14 DataDump'!$D$1, 'FY14 DataDump'!$A$1:$H$1))</f>
        <v>CLIF BAR CHOCOLAT BROWNIE</v>
      </c>
      <c r="D74" s="27">
        <f>SUMIFS('FY14 DataDump'!$E$2:$E$5000, 'FY14 DataDump'!$C$2:$C$5000, 'FY14 Individual Analysis'!$A74, 'FY14 DataDump'!$H$2:$H$5000, D$2)</f>
        <v>13</v>
      </c>
      <c r="E74" s="27">
        <f>SUMIFS('FY14 DataDump'!$E$2:$E$5000, 'FY14 DataDump'!$C$2:$C$5000, 'FY14 Individual Analysis'!$A74, 'FY14 DataDump'!$H$2:$H$5000, E$2)</f>
        <v>37</v>
      </c>
      <c r="F74" s="27">
        <f>SUMIFS('FY14 DataDump'!$E$2:$E$5000, 'FY14 DataDump'!$C$2:$C$5000, 'FY14 Individual Analysis'!$A74, 'FY14 DataDump'!$H$2:$H$5000, F$2)</f>
        <v>21</v>
      </c>
      <c r="G74" s="27">
        <f>SUMIFS('FY14 DataDump'!$E$2:$E$5000, 'FY14 DataDump'!$C$2:$C$5000, 'FY14 Individual Analysis'!$A74, 'FY14 DataDump'!$H$2:$H$5000, G$2)</f>
        <v>73</v>
      </c>
      <c r="H74" s="27">
        <f>SUMIFS('FY14 DataDump'!$E$2:$E$5000, 'FY14 DataDump'!$C$2:$C$5000, 'FY14 Individual Analysis'!$A74, 'FY14 DataDump'!$H$2:$H$5000, H$2)</f>
        <v>49</v>
      </c>
      <c r="I74" s="27">
        <f>SUMIFS('FY14 DataDump'!$E$2:$E$5000, 'FY14 DataDump'!$C$2:$C$5000, 'FY14 Individual Analysis'!$A74, 'FY14 DataDump'!$H$2:$H$5000, I$2)</f>
        <v>10</v>
      </c>
      <c r="J74" s="27">
        <f>SUMIFS('FY14 DataDump'!$E$2:$E$5000, 'FY14 DataDump'!$C$2:$C$5000, 'FY14 Individual Analysis'!$A74, 'FY14 DataDump'!$H$2:$H$5000, J$2)</f>
        <v>42</v>
      </c>
      <c r="K74" s="27">
        <f>SUMIFS('FY14 DataDump'!$E$2:$E$5000, 'FY14 DataDump'!$C$2:$C$5000, 'FY14 Individual Analysis'!$A74, 'FY14 DataDump'!$H$2:$H$5000, K$2)</f>
        <v>35</v>
      </c>
      <c r="L74" s="27">
        <f>SUMIFS('FY14 DataDump'!$E$2:$E$5000, 'FY14 DataDump'!$C$2:$C$5000, 'FY14 Individual Analysis'!$A74, 'FY14 DataDump'!$H$2:$H$5000, L$2)</f>
        <v>56</v>
      </c>
      <c r="M74" s="27">
        <f>SUMIFS('FY14 DataDump'!$E$2:$E$5000, 'FY14 DataDump'!$C$2:$C$5000, 'FY14 Individual Analysis'!$A74, 'FY14 DataDump'!$H$2:$H$5000, M$2)</f>
        <v>37</v>
      </c>
      <c r="N74" s="27">
        <f>SUMIFS('FY14 DataDump'!$E$2:$E$5000, 'FY14 DataDump'!$C$2:$C$5000, 'FY14 Individual Analysis'!$A74, 'FY14 DataDump'!$H$2:$H$5000, N$2)</f>
        <v>46</v>
      </c>
      <c r="O74" s="27">
        <f>SUMIFS('FY14 DataDump'!$E$2:$E$5000, 'FY14 DataDump'!$C$2:$C$5000, 'FY14 Individual Analysis'!$A74, 'FY14 DataDump'!$H$2:$H$5000, O$2)</f>
        <v>28</v>
      </c>
      <c r="P74" s="27">
        <f t="shared" si="2"/>
        <v>447</v>
      </c>
      <c r="Q74" s="108">
        <f t="shared" si="3"/>
        <v>2.6241018174987087E-3</v>
      </c>
    </row>
    <row r="75" spans="1:17" x14ac:dyDescent="0.25">
      <c r="A75" s="75">
        <v>407</v>
      </c>
      <c r="B75" s="75" t="str">
        <f>INDEX('FY14 DataDump'!$A$2:$H$5000, MATCH('FY14 Individual Analysis'!A75, 'FY14 DataDump'!$C$2:$C$5000, 0), MATCH('FY14 DataDump'!$B$1, 'FY14 DataDump'!$A$1:$H$1))</f>
        <v>SWEETS</v>
      </c>
      <c r="C75" s="75" t="str">
        <f>INDEX('FY14 DataDump'!$A$2:$H$5000, MATCH('FY14 Individual Analysis'!A75, 'FY14 DataDump'!$C$2:$C$5000, 0), MATCH('FY14 DataDump'!$D$1, 'FY14 DataDump'!$A$1:$H$1))</f>
        <v>LINDT LINDOR DK CHOCOLATE</v>
      </c>
      <c r="D75" s="27">
        <f>SUMIFS('FY14 DataDump'!$E$2:$E$5000, 'FY14 DataDump'!$C$2:$C$5000, 'FY14 Individual Analysis'!$A75, 'FY14 DataDump'!$H$2:$H$5000, D$2)</f>
        <v>0</v>
      </c>
      <c r="E75" s="27">
        <f>SUMIFS('FY14 DataDump'!$E$2:$E$5000, 'FY14 DataDump'!$C$2:$C$5000, 'FY14 Individual Analysis'!$A75, 'FY14 DataDump'!$H$2:$H$5000, E$2)</f>
        <v>1</v>
      </c>
      <c r="F75" s="27">
        <f>SUMIFS('FY14 DataDump'!$E$2:$E$5000, 'FY14 DataDump'!$C$2:$C$5000, 'FY14 Individual Analysis'!$A75, 'FY14 DataDump'!$H$2:$H$5000, F$2)</f>
        <v>5</v>
      </c>
      <c r="G75" s="27">
        <f>SUMIFS('FY14 DataDump'!$E$2:$E$5000, 'FY14 DataDump'!$C$2:$C$5000, 'FY14 Individual Analysis'!$A75, 'FY14 DataDump'!$H$2:$H$5000, G$2)</f>
        <v>0</v>
      </c>
      <c r="H75" s="27">
        <f>SUMIFS('FY14 DataDump'!$E$2:$E$5000, 'FY14 DataDump'!$C$2:$C$5000, 'FY14 Individual Analysis'!$A75, 'FY14 DataDump'!$H$2:$H$5000, H$2)</f>
        <v>0</v>
      </c>
      <c r="I75" s="27">
        <f>SUMIFS('FY14 DataDump'!$E$2:$E$5000, 'FY14 DataDump'!$C$2:$C$5000, 'FY14 Individual Analysis'!$A75, 'FY14 DataDump'!$H$2:$H$5000, I$2)</f>
        <v>0</v>
      </c>
      <c r="J75" s="27">
        <f>SUMIFS('FY14 DataDump'!$E$2:$E$5000, 'FY14 DataDump'!$C$2:$C$5000, 'FY14 Individual Analysis'!$A75, 'FY14 DataDump'!$H$2:$H$5000, J$2)</f>
        <v>0</v>
      </c>
      <c r="K75" s="27">
        <f>SUMIFS('FY14 DataDump'!$E$2:$E$5000, 'FY14 DataDump'!$C$2:$C$5000, 'FY14 Individual Analysis'!$A75, 'FY14 DataDump'!$H$2:$H$5000, K$2)</f>
        <v>0</v>
      </c>
      <c r="L75" s="27">
        <f>SUMIFS('FY14 DataDump'!$E$2:$E$5000, 'FY14 DataDump'!$C$2:$C$5000, 'FY14 Individual Analysis'!$A75, 'FY14 DataDump'!$H$2:$H$5000, L$2)</f>
        <v>0</v>
      </c>
      <c r="M75" s="27">
        <f>SUMIFS('FY14 DataDump'!$E$2:$E$5000, 'FY14 DataDump'!$C$2:$C$5000, 'FY14 Individual Analysis'!$A75, 'FY14 DataDump'!$H$2:$H$5000, M$2)</f>
        <v>0</v>
      </c>
      <c r="N75" s="27">
        <f>SUMIFS('FY14 DataDump'!$E$2:$E$5000, 'FY14 DataDump'!$C$2:$C$5000, 'FY14 Individual Analysis'!$A75, 'FY14 DataDump'!$H$2:$H$5000, N$2)</f>
        <v>0</v>
      </c>
      <c r="O75" s="27">
        <f>SUMIFS('FY14 DataDump'!$E$2:$E$5000, 'FY14 DataDump'!$C$2:$C$5000, 'FY14 Individual Analysis'!$A75, 'FY14 DataDump'!$H$2:$H$5000, O$2)</f>
        <v>0</v>
      </c>
      <c r="P75" s="27">
        <f t="shared" si="2"/>
        <v>6</v>
      </c>
      <c r="Q75" s="108">
        <f t="shared" si="3"/>
        <v>3.5222843187902125E-5</v>
      </c>
    </row>
    <row r="76" spans="1:17" x14ac:dyDescent="0.25">
      <c r="A76" s="75">
        <v>408</v>
      </c>
      <c r="B76" s="75" t="str">
        <f>INDEX('FY14 DataDump'!$A$2:$H$5000, MATCH('FY14 Individual Analysis'!A76, 'FY14 DataDump'!$C$2:$C$5000, 0), MATCH('FY14 DataDump'!$B$1, 'FY14 DataDump'!$A$1:$H$1))</f>
        <v>SWEETS</v>
      </c>
      <c r="C76" s="75" t="str">
        <f>INDEX('FY14 DataDump'!$A$2:$H$5000, MATCH('FY14 Individual Analysis'!A76, 'FY14 DataDump'!$C$2:$C$5000, 0), MATCH('FY14 DataDump'!$D$1, 'FY14 DataDump'!$A$1:$H$1))</f>
        <v>LINDT LINDOR MK CHOCOLATE</v>
      </c>
      <c r="D76" s="27">
        <f>SUMIFS('FY14 DataDump'!$E$2:$E$5000, 'FY14 DataDump'!$C$2:$C$5000, 'FY14 Individual Analysis'!$A76, 'FY14 DataDump'!$H$2:$H$5000, D$2)</f>
        <v>36</v>
      </c>
      <c r="E76" s="27">
        <f>SUMIFS('FY14 DataDump'!$E$2:$E$5000, 'FY14 DataDump'!$C$2:$C$5000, 'FY14 Individual Analysis'!$A76, 'FY14 DataDump'!$H$2:$H$5000, E$2)</f>
        <v>33</v>
      </c>
      <c r="F76" s="27">
        <f>SUMIFS('FY14 DataDump'!$E$2:$E$5000, 'FY14 DataDump'!$C$2:$C$5000, 'FY14 Individual Analysis'!$A76, 'FY14 DataDump'!$H$2:$H$5000, F$2)</f>
        <v>30</v>
      </c>
      <c r="G76" s="27">
        <f>SUMIFS('FY14 DataDump'!$E$2:$E$5000, 'FY14 DataDump'!$C$2:$C$5000, 'FY14 Individual Analysis'!$A76, 'FY14 DataDump'!$H$2:$H$5000, G$2)</f>
        <v>1</v>
      </c>
      <c r="H76" s="27">
        <f>SUMIFS('FY14 DataDump'!$E$2:$E$5000, 'FY14 DataDump'!$C$2:$C$5000, 'FY14 Individual Analysis'!$A76, 'FY14 DataDump'!$H$2:$H$5000, H$2)</f>
        <v>0</v>
      </c>
      <c r="I76" s="27">
        <f>SUMIFS('FY14 DataDump'!$E$2:$E$5000, 'FY14 DataDump'!$C$2:$C$5000, 'FY14 Individual Analysis'!$A76, 'FY14 DataDump'!$H$2:$H$5000, I$2)</f>
        <v>0</v>
      </c>
      <c r="J76" s="27">
        <f>SUMIFS('FY14 DataDump'!$E$2:$E$5000, 'FY14 DataDump'!$C$2:$C$5000, 'FY14 Individual Analysis'!$A76, 'FY14 DataDump'!$H$2:$H$5000, J$2)</f>
        <v>0</v>
      </c>
      <c r="K76" s="27">
        <f>SUMIFS('FY14 DataDump'!$E$2:$E$5000, 'FY14 DataDump'!$C$2:$C$5000, 'FY14 Individual Analysis'!$A76, 'FY14 DataDump'!$H$2:$H$5000, K$2)</f>
        <v>0</v>
      </c>
      <c r="L76" s="27">
        <f>SUMIFS('FY14 DataDump'!$E$2:$E$5000, 'FY14 DataDump'!$C$2:$C$5000, 'FY14 Individual Analysis'!$A76, 'FY14 DataDump'!$H$2:$H$5000, L$2)</f>
        <v>0</v>
      </c>
      <c r="M76" s="27">
        <f>SUMIFS('FY14 DataDump'!$E$2:$E$5000, 'FY14 DataDump'!$C$2:$C$5000, 'FY14 Individual Analysis'!$A76, 'FY14 DataDump'!$H$2:$H$5000, M$2)</f>
        <v>0</v>
      </c>
      <c r="N76" s="27">
        <f>SUMIFS('FY14 DataDump'!$E$2:$E$5000, 'FY14 DataDump'!$C$2:$C$5000, 'FY14 Individual Analysis'!$A76, 'FY14 DataDump'!$H$2:$H$5000, N$2)</f>
        <v>0</v>
      </c>
      <c r="O76" s="27">
        <f>SUMIFS('FY14 DataDump'!$E$2:$E$5000, 'FY14 DataDump'!$C$2:$C$5000, 'FY14 Individual Analysis'!$A76, 'FY14 DataDump'!$H$2:$H$5000, O$2)</f>
        <v>0</v>
      </c>
      <c r="P76" s="27">
        <f t="shared" ref="P76:P95" si="4">SUM(D76:O76)</f>
        <v>100</v>
      </c>
      <c r="Q76" s="108">
        <f t="shared" ref="Q76:Q95" si="5">P76/$P$455</f>
        <v>5.8704738646503548E-4</v>
      </c>
    </row>
    <row r="77" spans="1:17" x14ac:dyDescent="0.25">
      <c r="A77" s="75">
        <v>412</v>
      </c>
      <c r="B77" s="75" t="str">
        <f>INDEX('FY14 DataDump'!$A$2:$H$5000, MATCH('FY14 Individual Analysis'!A77, 'FY14 DataDump'!$C$2:$C$5000, 0), MATCH('FY14 DataDump'!$B$1, 'FY14 DataDump'!$A$1:$H$1))</f>
        <v>SWEETS</v>
      </c>
      <c r="C77" s="75" t="str">
        <f>INDEX('FY14 DataDump'!$A$2:$H$5000, MATCH('FY14 Individual Analysis'!A77, 'FY14 DataDump'!$C$2:$C$5000, 0), MATCH('FY14 DataDump'!$D$1, 'FY14 DataDump'!$A$1:$H$1))</f>
        <v>LINDT LINDOR WHITE</v>
      </c>
      <c r="D77" s="27">
        <f>SUMIFS('FY14 DataDump'!$E$2:$E$5000, 'FY14 DataDump'!$C$2:$C$5000, 'FY14 Individual Analysis'!$A77, 'FY14 DataDump'!$H$2:$H$5000, D$2)</f>
        <v>10</v>
      </c>
      <c r="E77" s="27">
        <f>SUMIFS('FY14 DataDump'!$E$2:$E$5000, 'FY14 DataDump'!$C$2:$C$5000, 'FY14 Individual Analysis'!$A77, 'FY14 DataDump'!$H$2:$H$5000, E$2)</f>
        <v>23</v>
      </c>
      <c r="F77" s="27">
        <f>SUMIFS('FY14 DataDump'!$E$2:$E$5000, 'FY14 DataDump'!$C$2:$C$5000, 'FY14 Individual Analysis'!$A77, 'FY14 DataDump'!$H$2:$H$5000, F$2)</f>
        <v>22</v>
      </c>
      <c r="G77" s="27">
        <f>SUMIFS('FY14 DataDump'!$E$2:$E$5000, 'FY14 DataDump'!$C$2:$C$5000, 'FY14 Individual Analysis'!$A77, 'FY14 DataDump'!$H$2:$H$5000, G$2)</f>
        <v>33</v>
      </c>
      <c r="H77" s="27">
        <f>SUMIFS('FY14 DataDump'!$E$2:$E$5000, 'FY14 DataDump'!$C$2:$C$5000, 'FY14 Individual Analysis'!$A77, 'FY14 DataDump'!$H$2:$H$5000, H$2)</f>
        <v>0</v>
      </c>
      <c r="I77" s="27">
        <f>SUMIFS('FY14 DataDump'!$E$2:$E$5000, 'FY14 DataDump'!$C$2:$C$5000, 'FY14 Individual Analysis'!$A77, 'FY14 DataDump'!$H$2:$H$5000, I$2)</f>
        <v>0</v>
      </c>
      <c r="J77" s="27">
        <f>SUMIFS('FY14 DataDump'!$E$2:$E$5000, 'FY14 DataDump'!$C$2:$C$5000, 'FY14 Individual Analysis'!$A77, 'FY14 DataDump'!$H$2:$H$5000, J$2)</f>
        <v>0</v>
      </c>
      <c r="K77" s="27">
        <f>SUMIFS('FY14 DataDump'!$E$2:$E$5000, 'FY14 DataDump'!$C$2:$C$5000, 'FY14 Individual Analysis'!$A77, 'FY14 DataDump'!$H$2:$H$5000, K$2)</f>
        <v>0</v>
      </c>
      <c r="L77" s="27">
        <f>SUMIFS('FY14 DataDump'!$E$2:$E$5000, 'FY14 DataDump'!$C$2:$C$5000, 'FY14 Individual Analysis'!$A77, 'FY14 DataDump'!$H$2:$H$5000, L$2)</f>
        <v>0</v>
      </c>
      <c r="M77" s="27">
        <f>SUMIFS('FY14 DataDump'!$E$2:$E$5000, 'FY14 DataDump'!$C$2:$C$5000, 'FY14 Individual Analysis'!$A77, 'FY14 DataDump'!$H$2:$H$5000, M$2)</f>
        <v>0</v>
      </c>
      <c r="N77" s="27">
        <f>SUMIFS('FY14 DataDump'!$E$2:$E$5000, 'FY14 DataDump'!$C$2:$C$5000, 'FY14 Individual Analysis'!$A77, 'FY14 DataDump'!$H$2:$H$5000, N$2)</f>
        <v>0</v>
      </c>
      <c r="O77" s="27">
        <f>SUMIFS('FY14 DataDump'!$E$2:$E$5000, 'FY14 DataDump'!$C$2:$C$5000, 'FY14 Individual Analysis'!$A77, 'FY14 DataDump'!$H$2:$H$5000, O$2)</f>
        <v>0</v>
      </c>
      <c r="P77" s="27">
        <f t="shared" si="4"/>
        <v>88</v>
      </c>
      <c r="Q77" s="108">
        <f t="shared" si="5"/>
        <v>5.1660170008923116E-4</v>
      </c>
    </row>
    <row r="78" spans="1:17" x14ac:dyDescent="0.25">
      <c r="A78" s="75">
        <v>416</v>
      </c>
      <c r="B78" s="75" t="str">
        <f>INDEX('FY14 DataDump'!$A$2:$H$5000, MATCH('FY14 Individual Analysis'!A78, 'FY14 DataDump'!$C$2:$C$5000, 0), MATCH('FY14 DataDump'!$B$1, 'FY14 DataDump'!$A$1:$H$1))</f>
        <v>SWEETS</v>
      </c>
      <c r="C78" s="75" t="str">
        <f>INDEX('FY14 DataDump'!$A$2:$H$5000, MATCH('FY14 Individual Analysis'!A78, 'FY14 DataDump'!$C$2:$C$5000, 0), MATCH('FY14 DataDump'!$D$1, 'FY14 DataDump'!$A$1:$H$1))</f>
        <v>3 MUSKETEERS</v>
      </c>
      <c r="D78" s="27">
        <f>SUMIFS('FY14 DataDump'!$E$2:$E$5000, 'FY14 DataDump'!$C$2:$C$5000, 'FY14 Individual Analysis'!$A78, 'FY14 DataDump'!$H$2:$H$5000, D$2)</f>
        <v>0</v>
      </c>
      <c r="E78" s="27">
        <f>SUMIFS('FY14 DataDump'!$E$2:$E$5000, 'FY14 DataDump'!$C$2:$C$5000, 'FY14 Individual Analysis'!$A78, 'FY14 DataDump'!$H$2:$H$5000, E$2)</f>
        <v>22</v>
      </c>
      <c r="F78" s="27">
        <f>SUMIFS('FY14 DataDump'!$E$2:$E$5000, 'FY14 DataDump'!$C$2:$C$5000, 'FY14 Individual Analysis'!$A78, 'FY14 DataDump'!$H$2:$H$5000, F$2)</f>
        <v>32</v>
      </c>
      <c r="G78" s="27">
        <f>SUMIFS('FY14 DataDump'!$E$2:$E$5000, 'FY14 DataDump'!$C$2:$C$5000, 'FY14 Individual Analysis'!$A78, 'FY14 DataDump'!$H$2:$H$5000, G$2)</f>
        <v>48</v>
      </c>
      <c r="H78" s="27">
        <f>SUMIFS('FY14 DataDump'!$E$2:$E$5000, 'FY14 DataDump'!$C$2:$C$5000, 'FY14 Individual Analysis'!$A78, 'FY14 DataDump'!$H$2:$H$5000, H$2)</f>
        <v>0</v>
      </c>
      <c r="I78" s="27">
        <f>SUMIFS('FY14 DataDump'!$E$2:$E$5000, 'FY14 DataDump'!$C$2:$C$5000, 'FY14 Individual Analysis'!$A78, 'FY14 DataDump'!$H$2:$H$5000, I$2)</f>
        <v>0</v>
      </c>
      <c r="J78" s="27">
        <f>SUMIFS('FY14 DataDump'!$E$2:$E$5000, 'FY14 DataDump'!$C$2:$C$5000, 'FY14 Individual Analysis'!$A78, 'FY14 DataDump'!$H$2:$H$5000, J$2)</f>
        <v>0</v>
      </c>
      <c r="K78" s="27">
        <f>SUMIFS('FY14 DataDump'!$E$2:$E$5000, 'FY14 DataDump'!$C$2:$C$5000, 'FY14 Individual Analysis'!$A78, 'FY14 DataDump'!$H$2:$H$5000, K$2)</f>
        <v>0</v>
      </c>
      <c r="L78" s="27">
        <f>SUMIFS('FY14 DataDump'!$E$2:$E$5000, 'FY14 DataDump'!$C$2:$C$5000, 'FY14 Individual Analysis'!$A78, 'FY14 DataDump'!$H$2:$H$5000, L$2)</f>
        <v>0</v>
      </c>
      <c r="M78" s="27">
        <f>SUMIFS('FY14 DataDump'!$E$2:$E$5000, 'FY14 DataDump'!$C$2:$C$5000, 'FY14 Individual Analysis'!$A78, 'FY14 DataDump'!$H$2:$H$5000, M$2)</f>
        <v>0</v>
      </c>
      <c r="N78" s="27">
        <f>SUMIFS('FY14 DataDump'!$E$2:$E$5000, 'FY14 DataDump'!$C$2:$C$5000, 'FY14 Individual Analysis'!$A78, 'FY14 DataDump'!$H$2:$H$5000, N$2)</f>
        <v>0</v>
      </c>
      <c r="O78" s="27">
        <f>SUMIFS('FY14 DataDump'!$E$2:$E$5000, 'FY14 DataDump'!$C$2:$C$5000, 'FY14 Individual Analysis'!$A78, 'FY14 DataDump'!$H$2:$H$5000, O$2)</f>
        <v>0</v>
      </c>
      <c r="P78" s="27">
        <f t="shared" si="4"/>
        <v>102</v>
      </c>
      <c r="Q78" s="108">
        <f t="shared" si="5"/>
        <v>5.9878833419433621E-4</v>
      </c>
    </row>
    <row r="79" spans="1:17" x14ac:dyDescent="0.25">
      <c r="A79" s="75">
        <v>417</v>
      </c>
      <c r="B79" s="75" t="str">
        <f>INDEX('FY14 DataDump'!$A$2:$H$5000, MATCH('FY14 Individual Analysis'!A79, 'FY14 DataDump'!$C$2:$C$5000, 0), MATCH('FY14 DataDump'!$B$1, 'FY14 DataDump'!$A$1:$H$1))</f>
        <v>SWEETS</v>
      </c>
      <c r="C79" s="75" t="str">
        <f>INDEX('FY14 DataDump'!$A$2:$H$5000, MATCH('FY14 Individual Analysis'!A79, 'FY14 DataDump'!$C$2:$C$5000, 0), MATCH('FY14 DataDump'!$D$1, 'FY14 DataDump'!$A$1:$H$1))</f>
        <v>SNICKERS BAR</v>
      </c>
      <c r="D79" s="27">
        <f>SUMIFS('FY14 DataDump'!$E$2:$E$5000, 'FY14 DataDump'!$C$2:$C$5000, 'FY14 Individual Analysis'!$A79, 'FY14 DataDump'!$H$2:$H$5000, D$2)</f>
        <v>60</v>
      </c>
      <c r="E79" s="27">
        <f>SUMIFS('FY14 DataDump'!$E$2:$E$5000, 'FY14 DataDump'!$C$2:$C$5000, 'FY14 Individual Analysis'!$A79, 'FY14 DataDump'!$H$2:$H$5000, E$2)</f>
        <v>35</v>
      </c>
      <c r="F79" s="27">
        <f>SUMIFS('FY14 DataDump'!$E$2:$E$5000, 'FY14 DataDump'!$C$2:$C$5000, 'FY14 Individual Analysis'!$A79, 'FY14 DataDump'!$H$2:$H$5000, F$2)</f>
        <v>43</v>
      </c>
      <c r="G79" s="27">
        <f>SUMIFS('FY14 DataDump'!$E$2:$E$5000, 'FY14 DataDump'!$C$2:$C$5000, 'FY14 Individual Analysis'!$A79, 'FY14 DataDump'!$H$2:$H$5000, G$2)</f>
        <v>118</v>
      </c>
      <c r="H79" s="27">
        <f>SUMIFS('FY14 DataDump'!$E$2:$E$5000, 'FY14 DataDump'!$C$2:$C$5000, 'FY14 Individual Analysis'!$A79, 'FY14 DataDump'!$H$2:$H$5000, H$2)</f>
        <v>117</v>
      </c>
      <c r="I79" s="27">
        <f>SUMIFS('FY14 DataDump'!$E$2:$E$5000, 'FY14 DataDump'!$C$2:$C$5000, 'FY14 Individual Analysis'!$A79, 'FY14 DataDump'!$H$2:$H$5000, I$2)</f>
        <v>62</v>
      </c>
      <c r="J79" s="27">
        <f>SUMIFS('FY14 DataDump'!$E$2:$E$5000, 'FY14 DataDump'!$C$2:$C$5000, 'FY14 Individual Analysis'!$A79, 'FY14 DataDump'!$H$2:$H$5000, J$2)</f>
        <v>105</v>
      </c>
      <c r="K79" s="27">
        <f>SUMIFS('FY14 DataDump'!$E$2:$E$5000, 'FY14 DataDump'!$C$2:$C$5000, 'FY14 Individual Analysis'!$A79, 'FY14 DataDump'!$H$2:$H$5000, K$2)</f>
        <v>102</v>
      </c>
      <c r="L79" s="27">
        <f>SUMIFS('FY14 DataDump'!$E$2:$E$5000, 'FY14 DataDump'!$C$2:$C$5000, 'FY14 Individual Analysis'!$A79, 'FY14 DataDump'!$H$2:$H$5000, L$2)</f>
        <v>91</v>
      </c>
      <c r="M79" s="27">
        <f>SUMIFS('FY14 DataDump'!$E$2:$E$5000, 'FY14 DataDump'!$C$2:$C$5000, 'FY14 Individual Analysis'!$A79, 'FY14 DataDump'!$H$2:$H$5000, M$2)</f>
        <v>120</v>
      </c>
      <c r="N79" s="27">
        <f>SUMIFS('FY14 DataDump'!$E$2:$E$5000, 'FY14 DataDump'!$C$2:$C$5000, 'FY14 Individual Analysis'!$A79, 'FY14 DataDump'!$H$2:$H$5000, N$2)</f>
        <v>119</v>
      </c>
      <c r="O79" s="27">
        <f>SUMIFS('FY14 DataDump'!$E$2:$E$5000, 'FY14 DataDump'!$C$2:$C$5000, 'FY14 Individual Analysis'!$A79, 'FY14 DataDump'!$H$2:$H$5000, O$2)</f>
        <v>47</v>
      </c>
      <c r="P79" s="27">
        <f t="shared" si="4"/>
        <v>1019</v>
      </c>
      <c r="Q79" s="108">
        <f t="shared" si="5"/>
        <v>5.9820128680787114E-3</v>
      </c>
    </row>
    <row r="80" spans="1:17" x14ac:dyDescent="0.25">
      <c r="A80" s="75">
        <v>418</v>
      </c>
      <c r="B80" s="75" t="str">
        <f>INDEX('FY14 DataDump'!$A$2:$H$5000, MATCH('FY14 Individual Analysis'!A80, 'FY14 DataDump'!$C$2:$C$5000, 0), MATCH('FY14 DataDump'!$B$1, 'FY14 DataDump'!$A$1:$H$1))</f>
        <v>BOXED GOODS</v>
      </c>
      <c r="C80" s="75" t="str">
        <f>INDEX('FY14 DataDump'!$A$2:$H$5000, MATCH('FY14 Individual Analysis'!A80, 'FY14 DataDump'!$C$2:$C$5000, 0), MATCH('FY14 DataDump'!$D$1, 'FY14 DataDump'!$A$1:$H$1))</f>
        <v>Planters Salted Peanuts</v>
      </c>
      <c r="D80" s="27">
        <f>SUMIFS('FY14 DataDump'!$E$2:$E$5000, 'FY14 DataDump'!$C$2:$C$5000, 'FY14 Individual Analysis'!$A80, 'FY14 DataDump'!$H$2:$H$5000, D$2)</f>
        <v>8</v>
      </c>
      <c r="E80" s="27">
        <f>SUMIFS('FY14 DataDump'!$E$2:$E$5000, 'FY14 DataDump'!$C$2:$C$5000, 'FY14 Individual Analysis'!$A80, 'FY14 DataDump'!$H$2:$H$5000, E$2)</f>
        <v>11</v>
      </c>
      <c r="F80" s="27">
        <f>SUMIFS('FY14 DataDump'!$E$2:$E$5000, 'FY14 DataDump'!$C$2:$C$5000, 'FY14 Individual Analysis'!$A80, 'FY14 DataDump'!$H$2:$H$5000, F$2)</f>
        <v>13</v>
      </c>
      <c r="G80" s="27">
        <f>SUMIFS('FY14 DataDump'!$E$2:$E$5000, 'FY14 DataDump'!$C$2:$C$5000, 'FY14 Individual Analysis'!$A80, 'FY14 DataDump'!$H$2:$H$5000, G$2)</f>
        <v>54</v>
      </c>
      <c r="H80" s="27">
        <f>SUMIFS('FY14 DataDump'!$E$2:$E$5000, 'FY14 DataDump'!$C$2:$C$5000, 'FY14 Individual Analysis'!$A80, 'FY14 DataDump'!$H$2:$H$5000, H$2)</f>
        <v>33</v>
      </c>
      <c r="I80" s="27">
        <f>SUMIFS('FY14 DataDump'!$E$2:$E$5000, 'FY14 DataDump'!$C$2:$C$5000, 'FY14 Individual Analysis'!$A80, 'FY14 DataDump'!$H$2:$H$5000, I$2)</f>
        <v>25</v>
      </c>
      <c r="J80" s="27">
        <f>SUMIFS('FY14 DataDump'!$E$2:$E$5000, 'FY14 DataDump'!$C$2:$C$5000, 'FY14 Individual Analysis'!$A80, 'FY14 DataDump'!$H$2:$H$5000, J$2)</f>
        <v>44</v>
      </c>
      <c r="K80" s="27">
        <f>SUMIFS('FY14 DataDump'!$E$2:$E$5000, 'FY14 DataDump'!$C$2:$C$5000, 'FY14 Individual Analysis'!$A80, 'FY14 DataDump'!$H$2:$H$5000, K$2)</f>
        <v>71</v>
      </c>
      <c r="L80" s="27">
        <f>SUMIFS('FY14 DataDump'!$E$2:$E$5000, 'FY14 DataDump'!$C$2:$C$5000, 'FY14 Individual Analysis'!$A80, 'FY14 DataDump'!$H$2:$H$5000, L$2)</f>
        <v>52</v>
      </c>
      <c r="M80" s="27">
        <f>SUMIFS('FY14 DataDump'!$E$2:$E$5000, 'FY14 DataDump'!$C$2:$C$5000, 'FY14 Individual Analysis'!$A80, 'FY14 DataDump'!$H$2:$H$5000, M$2)</f>
        <v>70</v>
      </c>
      <c r="N80" s="27">
        <f>SUMIFS('FY14 DataDump'!$E$2:$E$5000, 'FY14 DataDump'!$C$2:$C$5000, 'FY14 Individual Analysis'!$A80, 'FY14 DataDump'!$H$2:$H$5000, N$2)</f>
        <v>88</v>
      </c>
      <c r="O80" s="27">
        <f>SUMIFS('FY14 DataDump'!$E$2:$E$5000, 'FY14 DataDump'!$C$2:$C$5000, 'FY14 Individual Analysis'!$A80, 'FY14 DataDump'!$H$2:$H$5000, O$2)</f>
        <v>47</v>
      </c>
      <c r="P80" s="27">
        <f t="shared" si="4"/>
        <v>516</v>
      </c>
      <c r="Q80" s="108">
        <f t="shared" si="5"/>
        <v>3.029164514159583E-3</v>
      </c>
    </row>
    <row r="81" spans="1:17" x14ac:dyDescent="0.25">
      <c r="A81" s="75">
        <v>419</v>
      </c>
      <c r="B81" s="75" t="str">
        <f>INDEX('FY14 DataDump'!$A$2:$H$5000, MATCH('FY14 Individual Analysis'!A81, 'FY14 DataDump'!$C$2:$C$5000, 0), MATCH('FY14 DataDump'!$B$1, 'FY14 DataDump'!$A$1:$H$1))</f>
        <v>SWEETS</v>
      </c>
      <c r="C81" s="75" t="str">
        <f>INDEX('FY14 DataDump'!$A$2:$H$5000, MATCH('FY14 Individual Analysis'!A81, 'FY14 DataDump'!$C$2:$C$5000, 0), MATCH('FY14 DataDump'!$D$1, 'FY14 DataDump'!$A$1:$H$1))</f>
        <v>SKITTLES SOUR</v>
      </c>
      <c r="D81" s="27">
        <f>SUMIFS('FY14 DataDump'!$E$2:$E$5000, 'FY14 DataDump'!$C$2:$C$5000, 'FY14 Individual Analysis'!$A81, 'FY14 DataDump'!$H$2:$H$5000, D$2)</f>
        <v>9</v>
      </c>
      <c r="E81" s="27">
        <f>SUMIFS('FY14 DataDump'!$E$2:$E$5000, 'FY14 DataDump'!$C$2:$C$5000, 'FY14 Individual Analysis'!$A81, 'FY14 DataDump'!$H$2:$H$5000, E$2)</f>
        <v>7</v>
      </c>
      <c r="F81" s="27">
        <f>SUMIFS('FY14 DataDump'!$E$2:$E$5000, 'FY14 DataDump'!$C$2:$C$5000, 'FY14 Individual Analysis'!$A81, 'FY14 DataDump'!$H$2:$H$5000, F$2)</f>
        <v>7</v>
      </c>
      <c r="G81" s="27">
        <f>SUMIFS('FY14 DataDump'!$E$2:$E$5000, 'FY14 DataDump'!$C$2:$C$5000, 'FY14 Individual Analysis'!$A81, 'FY14 DataDump'!$H$2:$H$5000, G$2)</f>
        <v>73</v>
      </c>
      <c r="H81" s="27">
        <f>SUMIFS('FY14 DataDump'!$E$2:$E$5000, 'FY14 DataDump'!$C$2:$C$5000, 'FY14 Individual Analysis'!$A81, 'FY14 DataDump'!$H$2:$H$5000, H$2)</f>
        <v>68</v>
      </c>
      <c r="I81" s="27">
        <f>SUMIFS('FY14 DataDump'!$E$2:$E$5000, 'FY14 DataDump'!$C$2:$C$5000, 'FY14 Individual Analysis'!$A81, 'FY14 DataDump'!$H$2:$H$5000, I$2)</f>
        <v>25</v>
      </c>
      <c r="J81" s="27">
        <f>SUMIFS('FY14 DataDump'!$E$2:$E$5000, 'FY14 DataDump'!$C$2:$C$5000, 'FY14 Individual Analysis'!$A81, 'FY14 DataDump'!$H$2:$H$5000, J$2)</f>
        <v>51</v>
      </c>
      <c r="K81" s="27">
        <f>SUMIFS('FY14 DataDump'!$E$2:$E$5000, 'FY14 DataDump'!$C$2:$C$5000, 'FY14 Individual Analysis'!$A81, 'FY14 DataDump'!$H$2:$H$5000, K$2)</f>
        <v>83</v>
      </c>
      <c r="L81" s="27">
        <f>SUMIFS('FY14 DataDump'!$E$2:$E$5000, 'FY14 DataDump'!$C$2:$C$5000, 'FY14 Individual Analysis'!$A81, 'FY14 DataDump'!$H$2:$H$5000, L$2)</f>
        <v>65</v>
      </c>
      <c r="M81" s="27">
        <f>SUMIFS('FY14 DataDump'!$E$2:$E$5000, 'FY14 DataDump'!$C$2:$C$5000, 'FY14 Individual Analysis'!$A81, 'FY14 DataDump'!$H$2:$H$5000, M$2)</f>
        <v>69</v>
      </c>
      <c r="N81" s="27">
        <f>SUMIFS('FY14 DataDump'!$E$2:$E$5000, 'FY14 DataDump'!$C$2:$C$5000, 'FY14 Individual Analysis'!$A81, 'FY14 DataDump'!$H$2:$H$5000, N$2)</f>
        <v>81</v>
      </c>
      <c r="O81" s="27">
        <f>SUMIFS('FY14 DataDump'!$E$2:$E$5000, 'FY14 DataDump'!$C$2:$C$5000, 'FY14 Individual Analysis'!$A81, 'FY14 DataDump'!$H$2:$H$5000, O$2)</f>
        <v>22</v>
      </c>
      <c r="P81" s="27">
        <f t="shared" si="4"/>
        <v>560</v>
      </c>
      <c r="Q81" s="108">
        <f t="shared" si="5"/>
        <v>3.2874653642041987E-3</v>
      </c>
    </row>
    <row r="82" spans="1:17" x14ac:dyDescent="0.25">
      <c r="A82" s="75">
        <v>426</v>
      </c>
      <c r="B82" s="75" t="str">
        <f>INDEX('FY14 DataDump'!$A$2:$H$5000, MATCH('FY14 Individual Analysis'!A82, 'FY14 DataDump'!$C$2:$C$5000, 0), MATCH('FY14 DataDump'!$B$1, 'FY14 DataDump'!$A$1:$H$1))</f>
        <v>SWEETS</v>
      </c>
      <c r="C82" s="75" t="str">
        <f>INDEX('FY14 DataDump'!$A$2:$H$5000, MATCH('FY14 Individual Analysis'!A82, 'FY14 DataDump'!$C$2:$C$5000, 0), MATCH('FY14 DataDump'!$D$1, 'FY14 DataDump'!$A$1:$H$1))</f>
        <v>M&amp;M PEANUT 174OZ</v>
      </c>
      <c r="D82" s="27">
        <f>SUMIFS('FY14 DataDump'!$E$2:$E$5000, 'FY14 DataDump'!$C$2:$C$5000, 'FY14 Individual Analysis'!$A82, 'FY14 DataDump'!$H$2:$H$5000, D$2)</f>
        <v>57</v>
      </c>
      <c r="E82" s="27">
        <f>SUMIFS('FY14 DataDump'!$E$2:$E$5000, 'FY14 DataDump'!$C$2:$C$5000, 'FY14 Individual Analysis'!$A82, 'FY14 DataDump'!$H$2:$H$5000, E$2)</f>
        <v>35</v>
      </c>
      <c r="F82" s="27">
        <f>SUMIFS('FY14 DataDump'!$E$2:$E$5000, 'FY14 DataDump'!$C$2:$C$5000, 'FY14 Individual Analysis'!$A82, 'FY14 DataDump'!$H$2:$H$5000, F$2)</f>
        <v>13</v>
      </c>
      <c r="G82" s="27">
        <f>SUMIFS('FY14 DataDump'!$E$2:$E$5000, 'FY14 DataDump'!$C$2:$C$5000, 'FY14 Individual Analysis'!$A82, 'FY14 DataDump'!$H$2:$H$5000, G$2)</f>
        <v>85</v>
      </c>
      <c r="H82" s="27">
        <f>SUMIFS('FY14 DataDump'!$E$2:$E$5000, 'FY14 DataDump'!$C$2:$C$5000, 'FY14 Individual Analysis'!$A82, 'FY14 DataDump'!$H$2:$H$5000, H$2)</f>
        <v>66</v>
      </c>
      <c r="I82" s="27">
        <f>SUMIFS('FY14 DataDump'!$E$2:$E$5000, 'FY14 DataDump'!$C$2:$C$5000, 'FY14 Individual Analysis'!$A82, 'FY14 DataDump'!$H$2:$H$5000, I$2)</f>
        <v>32</v>
      </c>
      <c r="J82" s="27">
        <f>SUMIFS('FY14 DataDump'!$E$2:$E$5000, 'FY14 DataDump'!$C$2:$C$5000, 'FY14 Individual Analysis'!$A82, 'FY14 DataDump'!$H$2:$H$5000, J$2)</f>
        <v>69</v>
      </c>
      <c r="K82" s="27">
        <f>SUMIFS('FY14 DataDump'!$E$2:$E$5000, 'FY14 DataDump'!$C$2:$C$5000, 'FY14 Individual Analysis'!$A82, 'FY14 DataDump'!$H$2:$H$5000, K$2)</f>
        <v>91</v>
      </c>
      <c r="L82" s="27">
        <f>SUMIFS('FY14 DataDump'!$E$2:$E$5000, 'FY14 DataDump'!$C$2:$C$5000, 'FY14 Individual Analysis'!$A82, 'FY14 DataDump'!$H$2:$H$5000, L$2)</f>
        <v>58</v>
      </c>
      <c r="M82" s="27">
        <f>SUMIFS('FY14 DataDump'!$E$2:$E$5000, 'FY14 DataDump'!$C$2:$C$5000, 'FY14 Individual Analysis'!$A82, 'FY14 DataDump'!$H$2:$H$5000, M$2)</f>
        <v>77</v>
      </c>
      <c r="N82" s="27">
        <f>SUMIFS('FY14 DataDump'!$E$2:$E$5000, 'FY14 DataDump'!$C$2:$C$5000, 'FY14 Individual Analysis'!$A82, 'FY14 DataDump'!$H$2:$H$5000, N$2)</f>
        <v>91</v>
      </c>
      <c r="O82" s="27">
        <f>SUMIFS('FY14 DataDump'!$E$2:$E$5000, 'FY14 DataDump'!$C$2:$C$5000, 'FY14 Individual Analysis'!$A82, 'FY14 DataDump'!$H$2:$H$5000, O$2)</f>
        <v>44</v>
      </c>
      <c r="P82" s="27">
        <f t="shared" si="4"/>
        <v>718</v>
      </c>
      <c r="Q82" s="108">
        <f t="shared" si="5"/>
        <v>4.2150002348189542E-3</v>
      </c>
    </row>
    <row r="83" spans="1:17" x14ac:dyDescent="0.25">
      <c r="A83" s="75">
        <v>427</v>
      </c>
      <c r="B83" s="75" t="str">
        <f>INDEX('FY14 DataDump'!$A$2:$H$5000, MATCH('FY14 Individual Analysis'!A83, 'FY14 DataDump'!$C$2:$C$5000, 0), MATCH('FY14 DataDump'!$B$1, 'FY14 DataDump'!$A$1:$H$1))</f>
        <v>SWEETS</v>
      </c>
      <c r="C83" s="75" t="str">
        <f>INDEX('FY14 DataDump'!$A$2:$H$5000, MATCH('FY14 Individual Analysis'!A83, 'FY14 DataDump'!$C$2:$C$5000, 0), MATCH('FY14 DataDump'!$D$1, 'FY14 DataDump'!$A$1:$H$1))</f>
        <v>SKITTLES ORIGINAL 2OZ</v>
      </c>
      <c r="D83" s="27">
        <f>SUMIFS('FY14 DataDump'!$E$2:$E$5000, 'FY14 DataDump'!$C$2:$C$5000, 'FY14 Individual Analysis'!$A83, 'FY14 DataDump'!$H$2:$H$5000, D$2)</f>
        <v>18</v>
      </c>
      <c r="E83" s="27">
        <f>SUMIFS('FY14 DataDump'!$E$2:$E$5000, 'FY14 DataDump'!$C$2:$C$5000, 'FY14 Individual Analysis'!$A83, 'FY14 DataDump'!$H$2:$H$5000, E$2)</f>
        <v>23</v>
      </c>
      <c r="F83" s="27">
        <f>SUMIFS('FY14 DataDump'!$E$2:$E$5000, 'FY14 DataDump'!$C$2:$C$5000, 'FY14 Individual Analysis'!$A83, 'FY14 DataDump'!$H$2:$H$5000, F$2)</f>
        <v>17</v>
      </c>
      <c r="G83" s="27">
        <f>SUMIFS('FY14 DataDump'!$E$2:$E$5000, 'FY14 DataDump'!$C$2:$C$5000, 'FY14 Individual Analysis'!$A83, 'FY14 DataDump'!$H$2:$H$5000, G$2)</f>
        <v>84</v>
      </c>
      <c r="H83" s="27">
        <f>SUMIFS('FY14 DataDump'!$E$2:$E$5000, 'FY14 DataDump'!$C$2:$C$5000, 'FY14 Individual Analysis'!$A83, 'FY14 DataDump'!$H$2:$H$5000, H$2)</f>
        <v>59</v>
      </c>
      <c r="I83" s="27">
        <f>SUMIFS('FY14 DataDump'!$E$2:$E$5000, 'FY14 DataDump'!$C$2:$C$5000, 'FY14 Individual Analysis'!$A83, 'FY14 DataDump'!$H$2:$H$5000, I$2)</f>
        <v>37</v>
      </c>
      <c r="J83" s="27">
        <f>SUMIFS('FY14 DataDump'!$E$2:$E$5000, 'FY14 DataDump'!$C$2:$C$5000, 'FY14 Individual Analysis'!$A83, 'FY14 DataDump'!$H$2:$H$5000, J$2)</f>
        <v>112</v>
      </c>
      <c r="K83" s="27">
        <f>SUMIFS('FY14 DataDump'!$E$2:$E$5000, 'FY14 DataDump'!$C$2:$C$5000, 'FY14 Individual Analysis'!$A83, 'FY14 DataDump'!$H$2:$H$5000, K$2)</f>
        <v>96</v>
      </c>
      <c r="L83" s="27">
        <f>SUMIFS('FY14 DataDump'!$E$2:$E$5000, 'FY14 DataDump'!$C$2:$C$5000, 'FY14 Individual Analysis'!$A83, 'FY14 DataDump'!$H$2:$H$5000, L$2)</f>
        <v>81</v>
      </c>
      <c r="M83" s="27">
        <f>SUMIFS('FY14 DataDump'!$E$2:$E$5000, 'FY14 DataDump'!$C$2:$C$5000, 'FY14 Individual Analysis'!$A83, 'FY14 DataDump'!$H$2:$H$5000, M$2)</f>
        <v>105</v>
      </c>
      <c r="N83" s="27">
        <f>SUMIFS('FY14 DataDump'!$E$2:$E$5000, 'FY14 DataDump'!$C$2:$C$5000, 'FY14 Individual Analysis'!$A83, 'FY14 DataDump'!$H$2:$H$5000, N$2)</f>
        <v>90</v>
      </c>
      <c r="O83" s="27">
        <f>SUMIFS('FY14 DataDump'!$E$2:$E$5000, 'FY14 DataDump'!$C$2:$C$5000, 'FY14 Individual Analysis'!$A83, 'FY14 DataDump'!$H$2:$H$5000, O$2)</f>
        <v>46</v>
      </c>
      <c r="P83" s="27">
        <f t="shared" si="4"/>
        <v>768</v>
      </c>
      <c r="Q83" s="108">
        <f t="shared" si="5"/>
        <v>4.508523928051472E-3</v>
      </c>
    </row>
    <row r="84" spans="1:17" x14ac:dyDescent="0.25">
      <c r="A84" s="75">
        <v>429</v>
      </c>
      <c r="B84" s="75" t="str">
        <f>INDEX('FY14 DataDump'!$A$2:$H$5000, MATCH('FY14 Individual Analysis'!A84, 'FY14 DataDump'!$C$2:$C$5000, 0), MATCH('FY14 DataDump'!$B$1, 'FY14 DataDump'!$A$1:$H$1))</f>
        <v>SWEETS</v>
      </c>
      <c r="C84" s="75" t="str">
        <f>INDEX('FY14 DataDump'!$A$2:$H$5000, MATCH('FY14 Individual Analysis'!A84, 'FY14 DataDump'!$C$2:$C$5000, 0), MATCH('FY14 DataDump'!$D$1, 'FY14 DataDump'!$A$1:$H$1))</f>
        <v>TWIX</v>
      </c>
      <c r="D84" s="27">
        <f>SUMIFS('FY14 DataDump'!$E$2:$E$5000, 'FY14 DataDump'!$C$2:$C$5000, 'FY14 Individual Analysis'!$A84, 'FY14 DataDump'!$H$2:$H$5000, D$2)</f>
        <v>33</v>
      </c>
      <c r="E84" s="27">
        <f>SUMIFS('FY14 DataDump'!$E$2:$E$5000, 'FY14 DataDump'!$C$2:$C$5000, 'FY14 Individual Analysis'!$A84, 'FY14 DataDump'!$H$2:$H$5000, E$2)</f>
        <v>38</v>
      </c>
      <c r="F84" s="27">
        <f>SUMIFS('FY14 DataDump'!$E$2:$E$5000, 'FY14 DataDump'!$C$2:$C$5000, 'FY14 Individual Analysis'!$A84, 'FY14 DataDump'!$H$2:$H$5000, F$2)</f>
        <v>19</v>
      </c>
      <c r="G84" s="27">
        <f>SUMIFS('FY14 DataDump'!$E$2:$E$5000, 'FY14 DataDump'!$C$2:$C$5000, 'FY14 Individual Analysis'!$A84, 'FY14 DataDump'!$H$2:$H$5000, G$2)</f>
        <v>122</v>
      </c>
      <c r="H84" s="27">
        <f>SUMIFS('FY14 DataDump'!$E$2:$E$5000, 'FY14 DataDump'!$C$2:$C$5000, 'FY14 Individual Analysis'!$A84, 'FY14 DataDump'!$H$2:$H$5000, H$2)</f>
        <v>83</v>
      </c>
      <c r="I84" s="27">
        <f>SUMIFS('FY14 DataDump'!$E$2:$E$5000, 'FY14 DataDump'!$C$2:$C$5000, 'FY14 Individual Analysis'!$A84, 'FY14 DataDump'!$H$2:$H$5000, I$2)</f>
        <v>78</v>
      </c>
      <c r="J84" s="27">
        <f>SUMIFS('FY14 DataDump'!$E$2:$E$5000, 'FY14 DataDump'!$C$2:$C$5000, 'FY14 Individual Analysis'!$A84, 'FY14 DataDump'!$H$2:$H$5000, J$2)</f>
        <v>110</v>
      </c>
      <c r="K84" s="27">
        <f>SUMIFS('FY14 DataDump'!$E$2:$E$5000, 'FY14 DataDump'!$C$2:$C$5000, 'FY14 Individual Analysis'!$A84, 'FY14 DataDump'!$H$2:$H$5000, K$2)</f>
        <v>133</v>
      </c>
      <c r="L84" s="27">
        <f>SUMIFS('FY14 DataDump'!$E$2:$E$5000, 'FY14 DataDump'!$C$2:$C$5000, 'FY14 Individual Analysis'!$A84, 'FY14 DataDump'!$H$2:$H$5000, L$2)</f>
        <v>66</v>
      </c>
      <c r="M84" s="27">
        <f>SUMIFS('FY14 DataDump'!$E$2:$E$5000, 'FY14 DataDump'!$C$2:$C$5000, 'FY14 Individual Analysis'!$A84, 'FY14 DataDump'!$H$2:$H$5000, M$2)</f>
        <v>110</v>
      </c>
      <c r="N84" s="27">
        <f>SUMIFS('FY14 DataDump'!$E$2:$E$5000, 'FY14 DataDump'!$C$2:$C$5000, 'FY14 Individual Analysis'!$A84, 'FY14 DataDump'!$H$2:$H$5000, N$2)</f>
        <v>101</v>
      </c>
      <c r="O84" s="27">
        <f>SUMIFS('FY14 DataDump'!$E$2:$E$5000, 'FY14 DataDump'!$C$2:$C$5000, 'FY14 Individual Analysis'!$A84, 'FY14 DataDump'!$H$2:$H$5000, O$2)</f>
        <v>24</v>
      </c>
      <c r="P84" s="27">
        <f t="shared" si="4"/>
        <v>917</v>
      </c>
      <c r="Q84" s="108">
        <f t="shared" si="5"/>
        <v>5.3832245338843749E-3</v>
      </c>
    </row>
    <row r="85" spans="1:17" x14ac:dyDescent="0.25">
      <c r="A85" s="75">
        <v>430</v>
      </c>
      <c r="B85" s="75" t="str">
        <f>INDEX('FY14 DataDump'!$A$2:$H$5000, MATCH('FY14 Individual Analysis'!A85, 'FY14 DataDump'!$C$2:$C$5000, 0), MATCH('FY14 DataDump'!$B$1, 'FY14 DataDump'!$A$1:$H$1))</f>
        <v>SWEETS</v>
      </c>
      <c r="C85" s="75" t="str">
        <f>INDEX('FY14 DataDump'!$A$2:$H$5000, MATCH('FY14 Individual Analysis'!A85, 'FY14 DataDump'!$C$2:$C$5000, 0), MATCH('FY14 DataDump'!$D$1, 'FY14 DataDump'!$A$1:$H$1))</f>
        <v>M&amp;M'S MILK CHOCOLATE 160Z</v>
      </c>
      <c r="D85" s="27">
        <f>SUMIFS('FY14 DataDump'!$E$2:$E$5000, 'FY14 DataDump'!$C$2:$C$5000, 'FY14 Individual Analysis'!$A85, 'FY14 DataDump'!$H$2:$H$5000, D$2)</f>
        <v>33</v>
      </c>
      <c r="E85" s="27">
        <f>SUMIFS('FY14 DataDump'!$E$2:$E$5000, 'FY14 DataDump'!$C$2:$C$5000, 'FY14 Individual Analysis'!$A85, 'FY14 DataDump'!$H$2:$H$5000, E$2)</f>
        <v>23</v>
      </c>
      <c r="F85" s="27">
        <f>SUMIFS('FY14 DataDump'!$E$2:$E$5000, 'FY14 DataDump'!$C$2:$C$5000, 'FY14 Individual Analysis'!$A85, 'FY14 DataDump'!$H$2:$H$5000, F$2)</f>
        <v>25</v>
      </c>
      <c r="G85" s="27">
        <f>SUMIFS('FY14 DataDump'!$E$2:$E$5000, 'FY14 DataDump'!$C$2:$C$5000, 'FY14 Individual Analysis'!$A85, 'FY14 DataDump'!$H$2:$H$5000, G$2)</f>
        <v>48</v>
      </c>
      <c r="H85" s="27">
        <f>SUMIFS('FY14 DataDump'!$E$2:$E$5000, 'FY14 DataDump'!$C$2:$C$5000, 'FY14 Individual Analysis'!$A85, 'FY14 DataDump'!$H$2:$H$5000, H$2)</f>
        <v>59</v>
      </c>
      <c r="I85" s="27">
        <f>SUMIFS('FY14 DataDump'!$E$2:$E$5000, 'FY14 DataDump'!$C$2:$C$5000, 'FY14 Individual Analysis'!$A85, 'FY14 DataDump'!$H$2:$H$5000, I$2)</f>
        <v>31</v>
      </c>
      <c r="J85" s="27">
        <f>SUMIFS('FY14 DataDump'!$E$2:$E$5000, 'FY14 DataDump'!$C$2:$C$5000, 'FY14 Individual Analysis'!$A85, 'FY14 DataDump'!$H$2:$H$5000, J$2)</f>
        <v>56</v>
      </c>
      <c r="K85" s="27">
        <f>SUMIFS('FY14 DataDump'!$E$2:$E$5000, 'FY14 DataDump'!$C$2:$C$5000, 'FY14 Individual Analysis'!$A85, 'FY14 DataDump'!$H$2:$H$5000, K$2)</f>
        <v>50</v>
      </c>
      <c r="L85" s="27">
        <f>SUMIFS('FY14 DataDump'!$E$2:$E$5000, 'FY14 DataDump'!$C$2:$C$5000, 'FY14 Individual Analysis'!$A85, 'FY14 DataDump'!$H$2:$H$5000, L$2)</f>
        <v>51</v>
      </c>
      <c r="M85" s="27">
        <f>SUMIFS('FY14 DataDump'!$E$2:$E$5000, 'FY14 DataDump'!$C$2:$C$5000, 'FY14 Individual Analysis'!$A85, 'FY14 DataDump'!$H$2:$H$5000, M$2)</f>
        <v>65</v>
      </c>
      <c r="N85" s="27">
        <f>SUMIFS('FY14 DataDump'!$E$2:$E$5000, 'FY14 DataDump'!$C$2:$C$5000, 'FY14 Individual Analysis'!$A85, 'FY14 DataDump'!$H$2:$H$5000, N$2)</f>
        <v>45</v>
      </c>
      <c r="O85" s="27">
        <f>SUMIFS('FY14 DataDump'!$E$2:$E$5000, 'FY14 DataDump'!$C$2:$C$5000, 'FY14 Individual Analysis'!$A85, 'FY14 DataDump'!$H$2:$H$5000, O$2)</f>
        <v>23</v>
      </c>
      <c r="P85" s="27">
        <f t="shared" si="4"/>
        <v>509</v>
      </c>
      <c r="Q85" s="108">
        <f t="shared" si="5"/>
        <v>2.9880711971070305E-3</v>
      </c>
    </row>
    <row r="86" spans="1:17" x14ac:dyDescent="0.25">
      <c r="A86" s="75">
        <v>436</v>
      </c>
      <c r="B86" s="75" t="str">
        <f>INDEX('FY14 DataDump'!$A$2:$H$5000, MATCH('FY14 Individual Analysis'!A86, 'FY14 DataDump'!$C$2:$C$5000, 0), MATCH('FY14 DataDump'!$B$1, 'FY14 DataDump'!$A$1:$H$1))</f>
        <v>SWEETS</v>
      </c>
      <c r="C86" s="75" t="str">
        <f>INDEX('FY14 DataDump'!$A$2:$H$5000, MATCH('FY14 Individual Analysis'!A86, 'FY14 DataDump'!$C$2:$C$5000, 0), MATCH('FY14 DataDump'!$D$1, 'FY14 DataDump'!$A$1:$H$1))</f>
        <v>HERSHEY KISS HBAG 53OZ</v>
      </c>
      <c r="D86" s="27">
        <f>SUMIFS('FY14 DataDump'!$E$2:$E$5000, 'FY14 DataDump'!$C$2:$C$5000, 'FY14 Individual Analysis'!$A86, 'FY14 DataDump'!$H$2:$H$5000, D$2)</f>
        <v>0</v>
      </c>
      <c r="E86" s="27">
        <f>SUMIFS('FY14 DataDump'!$E$2:$E$5000, 'FY14 DataDump'!$C$2:$C$5000, 'FY14 Individual Analysis'!$A86, 'FY14 DataDump'!$H$2:$H$5000, E$2)</f>
        <v>0</v>
      </c>
      <c r="F86" s="27">
        <f>SUMIFS('FY14 DataDump'!$E$2:$E$5000, 'FY14 DataDump'!$C$2:$C$5000, 'FY14 Individual Analysis'!$A86, 'FY14 DataDump'!$H$2:$H$5000, F$2)</f>
        <v>1</v>
      </c>
      <c r="G86" s="27">
        <f>SUMIFS('FY14 DataDump'!$E$2:$E$5000, 'FY14 DataDump'!$C$2:$C$5000, 'FY14 Individual Analysis'!$A86, 'FY14 DataDump'!$H$2:$H$5000, G$2)</f>
        <v>7</v>
      </c>
      <c r="H86" s="27">
        <f>SUMIFS('FY14 DataDump'!$E$2:$E$5000, 'FY14 DataDump'!$C$2:$C$5000, 'FY14 Individual Analysis'!$A86, 'FY14 DataDump'!$H$2:$H$5000, H$2)</f>
        <v>0</v>
      </c>
      <c r="I86" s="27">
        <f>SUMIFS('FY14 DataDump'!$E$2:$E$5000, 'FY14 DataDump'!$C$2:$C$5000, 'FY14 Individual Analysis'!$A86, 'FY14 DataDump'!$H$2:$H$5000, I$2)</f>
        <v>0</v>
      </c>
      <c r="J86" s="27">
        <f>SUMIFS('FY14 DataDump'!$E$2:$E$5000, 'FY14 DataDump'!$C$2:$C$5000, 'FY14 Individual Analysis'!$A86, 'FY14 DataDump'!$H$2:$H$5000, J$2)</f>
        <v>0</v>
      </c>
      <c r="K86" s="27">
        <f>SUMIFS('FY14 DataDump'!$E$2:$E$5000, 'FY14 DataDump'!$C$2:$C$5000, 'FY14 Individual Analysis'!$A86, 'FY14 DataDump'!$H$2:$H$5000, K$2)</f>
        <v>0</v>
      </c>
      <c r="L86" s="27">
        <f>SUMIFS('FY14 DataDump'!$E$2:$E$5000, 'FY14 DataDump'!$C$2:$C$5000, 'FY14 Individual Analysis'!$A86, 'FY14 DataDump'!$H$2:$H$5000, L$2)</f>
        <v>0</v>
      </c>
      <c r="M86" s="27">
        <f>SUMIFS('FY14 DataDump'!$E$2:$E$5000, 'FY14 DataDump'!$C$2:$C$5000, 'FY14 Individual Analysis'!$A86, 'FY14 DataDump'!$H$2:$H$5000, M$2)</f>
        <v>0</v>
      </c>
      <c r="N86" s="27">
        <f>SUMIFS('FY14 DataDump'!$E$2:$E$5000, 'FY14 DataDump'!$C$2:$C$5000, 'FY14 Individual Analysis'!$A86, 'FY14 DataDump'!$H$2:$H$5000, N$2)</f>
        <v>0</v>
      </c>
      <c r="O86" s="27">
        <f>SUMIFS('FY14 DataDump'!$E$2:$E$5000, 'FY14 DataDump'!$C$2:$C$5000, 'FY14 Individual Analysis'!$A86, 'FY14 DataDump'!$H$2:$H$5000, O$2)</f>
        <v>0</v>
      </c>
      <c r="P86" s="27">
        <f t="shared" si="4"/>
        <v>8</v>
      </c>
      <c r="Q86" s="108">
        <f t="shared" si="5"/>
        <v>4.6963790917202836E-5</v>
      </c>
    </row>
    <row r="87" spans="1:17" x14ac:dyDescent="0.25">
      <c r="A87" s="75">
        <v>440</v>
      </c>
      <c r="B87" s="75" t="str">
        <f>INDEX('FY14 DataDump'!$A$2:$H$5000, MATCH('FY14 Individual Analysis'!A87, 'FY14 DataDump'!$C$2:$C$5000, 0), MATCH('FY14 DataDump'!$B$1, 'FY14 DataDump'!$A$1:$H$1))</f>
        <v>SWEETS</v>
      </c>
      <c r="C87" s="75" t="str">
        <f>INDEX('FY14 DataDump'!$A$2:$H$5000, MATCH('FY14 Individual Analysis'!A87, 'FY14 DataDump'!$C$2:$C$5000, 0), MATCH('FY14 DataDump'!$D$1, 'FY14 DataDump'!$A$1:$H$1))</f>
        <v>SKITTLES SOURS HBAG 57OZ</v>
      </c>
      <c r="D87" s="27">
        <f>SUMIFS('FY14 DataDump'!$E$2:$E$5000, 'FY14 DataDump'!$C$2:$C$5000, 'FY14 Individual Analysis'!$A87, 'FY14 DataDump'!$H$2:$H$5000, D$2)</f>
        <v>0</v>
      </c>
      <c r="E87" s="27">
        <f>SUMIFS('FY14 DataDump'!$E$2:$E$5000, 'FY14 DataDump'!$C$2:$C$5000, 'FY14 Individual Analysis'!$A87, 'FY14 DataDump'!$H$2:$H$5000, E$2)</f>
        <v>0</v>
      </c>
      <c r="F87" s="27">
        <f>SUMIFS('FY14 DataDump'!$E$2:$E$5000, 'FY14 DataDump'!$C$2:$C$5000, 'FY14 Individual Analysis'!$A87, 'FY14 DataDump'!$H$2:$H$5000, F$2)</f>
        <v>7</v>
      </c>
      <c r="G87" s="27">
        <f>SUMIFS('FY14 DataDump'!$E$2:$E$5000, 'FY14 DataDump'!$C$2:$C$5000, 'FY14 Individual Analysis'!$A87, 'FY14 DataDump'!$H$2:$H$5000, G$2)</f>
        <v>0</v>
      </c>
      <c r="H87" s="27">
        <f>SUMIFS('FY14 DataDump'!$E$2:$E$5000, 'FY14 DataDump'!$C$2:$C$5000, 'FY14 Individual Analysis'!$A87, 'FY14 DataDump'!$H$2:$H$5000, H$2)</f>
        <v>0</v>
      </c>
      <c r="I87" s="27">
        <f>SUMIFS('FY14 DataDump'!$E$2:$E$5000, 'FY14 DataDump'!$C$2:$C$5000, 'FY14 Individual Analysis'!$A87, 'FY14 DataDump'!$H$2:$H$5000, I$2)</f>
        <v>0</v>
      </c>
      <c r="J87" s="27">
        <f>SUMIFS('FY14 DataDump'!$E$2:$E$5000, 'FY14 DataDump'!$C$2:$C$5000, 'FY14 Individual Analysis'!$A87, 'FY14 DataDump'!$H$2:$H$5000, J$2)</f>
        <v>0</v>
      </c>
      <c r="K87" s="27">
        <f>SUMIFS('FY14 DataDump'!$E$2:$E$5000, 'FY14 DataDump'!$C$2:$C$5000, 'FY14 Individual Analysis'!$A87, 'FY14 DataDump'!$H$2:$H$5000, K$2)</f>
        <v>0</v>
      </c>
      <c r="L87" s="27">
        <f>SUMIFS('FY14 DataDump'!$E$2:$E$5000, 'FY14 DataDump'!$C$2:$C$5000, 'FY14 Individual Analysis'!$A87, 'FY14 DataDump'!$H$2:$H$5000, L$2)</f>
        <v>0</v>
      </c>
      <c r="M87" s="27">
        <f>SUMIFS('FY14 DataDump'!$E$2:$E$5000, 'FY14 DataDump'!$C$2:$C$5000, 'FY14 Individual Analysis'!$A87, 'FY14 DataDump'!$H$2:$H$5000, M$2)</f>
        <v>0</v>
      </c>
      <c r="N87" s="27">
        <f>SUMIFS('FY14 DataDump'!$E$2:$E$5000, 'FY14 DataDump'!$C$2:$C$5000, 'FY14 Individual Analysis'!$A87, 'FY14 DataDump'!$H$2:$H$5000, N$2)</f>
        <v>0</v>
      </c>
      <c r="O87" s="27">
        <f>SUMIFS('FY14 DataDump'!$E$2:$E$5000, 'FY14 DataDump'!$C$2:$C$5000, 'FY14 Individual Analysis'!$A87, 'FY14 DataDump'!$H$2:$H$5000, O$2)</f>
        <v>0</v>
      </c>
      <c r="P87" s="27">
        <f t="shared" si="4"/>
        <v>7</v>
      </c>
      <c r="Q87" s="108">
        <f t="shared" si="5"/>
        <v>4.109331705255248E-5</v>
      </c>
    </row>
    <row r="88" spans="1:17" x14ac:dyDescent="0.25">
      <c r="A88" s="75">
        <v>460</v>
      </c>
      <c r="B88" s="75" t="str">
        <f>INDEX('FY14 DataDump'!$A$2:$H$5000, MATCH('FY14 Individual Analysis'!A88, 'FY14 DataDump'!$C$2:$C$5000, 0), MATCH('FY14 DataDump'!$B$1, 'FY14 DataDump'!$A$1:$H$1))</f>
        <v>SWEETS</v>
      </c>
      <c r="C88" s="75" t="str">
        <f>INDEX('FY14 DataDump'!$A$2:$H$5000, MATCH('FY14 Individual Analysis'!A88, 'FY14 DataDump'!$C$2:$C$5000, 0), MATCH('FY14 DataDump'!$D$1, 'FY14 DataDump'!$A$1:$H$1))</f>
        <v>HERSHEY MINIATURES HBAG</v>
      </c>
      <c r="D88" s="27">
        <f>SUMIFS('FY14 DataDump'!$E$2:$E$5000, 'FY14 DataDump'!$C$2:$C$5000, 'FY14 Individual Analysis'!$A88, 'FY14 DataDump'!$H$2:$H$5000, D$2)</f>
        <v>0</v>
      </c>
      <c r="E88" s="27">
        <f>SUMIFS('FY14 DataDump'!$E$2:$E$5000, 'FY14 DataDump'!$C$2:$C$5000, 'FY14 Individual Analysis'!$A88, 'FY14 DataDump'!$H$2:$H$5000, E$2)</f>
        <v>1</v>
      </c>
      <c r="F88" s="27">
        <f>SUMIFS('FY14 DataDump'!$E$2:$E$5000, 'FY14 DataDump'!$C$2:$C$5000, 'FY14 Individual Analysis'!$A88, 'FY14 DataDump'!$H$2:$H$5000, F$2)</f>
        <v>1</v>
      </c>
      <c r="G88" s="27">
        <f>SUMIFS('FY14 DataDump'!$E$2:$E$5000, 'FY14 DataDump'!$C$2:$C$5000, 'FY14 Individual Analysis'!$A88, 'FY14 DataDump'!$H$2:$H$5000, G$2)</f>
        <v>0</v>
      </c>
      <c r="H88" s="27">
        <f>SUMIFS('FY14 DataDump'!$E$2:$E$5000, 'FY14 DataDump'!$C$2:$C$5000, 'FY14 Individual Analysis'!$A88, 'FY14 DataDump'!$H$2:$H$5000, H$2)</f>
        <v>0</v>
      </c>
      <c r="I88" s="27">
        <f>SUMIFS('FY14 DataDump'!$E$2:$E$5000, 'FY14 DataDump'!$C$2:$C$5000, 'FY14 Individual Analysis'!$A88, 'FY14 DataDump'!$H$2:$H$5000, I$2)</f>
        <v>0</v>
      </c>
      <c r="J88" s="27">
        <f>SUMIFS('FY14 DataDump'!$E$2:$E$5000, 'FY14 DataDump'!$C$2:$C$5000, 'FY14 Individual Analysis'!$A88, 'FY14 DataDump'!$H$2:$H$5000, J$2)</f>
        <v>0</v>
      </c>
      <c r="K88" s="27">
        <f>SUMIFS('FY14 DataDump'!$E$2:$E$5000, 'FY14 DataDump'!$C$2:$C$5000, 'FY14 Individual Analysis'!$A88, 'FY14 DataDump'!$H$2:$H$5000, K$2)</f>
        <v>0</v>
      </c>
      <c r="L88" s="27">
        <f>SUMIFS('FY14 DataDump'!$E$2:$E$5000, 'FY14 DataDump'!$C$2:$C$5000, 'FY14 Individual Analysis'!$A88, 'FY14 DataDump'!$H$2:$H$5000, L$2)</f>
        <v>0</v>
      </c>
      <c r="M88" s="27">
        <f>SUMIFS('FY14 DataDump'!$E$2:$E$5000, 'FY14 DataDump'!$C$2:$C$5000, 'FY14 Individual Analysis'!$A88, 'FY14 DataDump'!$H$2:$H$5000, M$2)</f>
        <v>0</v>
      </c>
      <c r="N88" s="27">
        <f>SUMIFS('FY14 DataDump'!$E$2:$E$5000, 'FY14 DataDump'!$C$2:$C$5000, 'FY14 Individual Analysis'!$A88, 'FY14 DataDump'!$H$2:$H$5000, N$2)</f>
        <v>0</v>
      </c>
      <c r="O88" s="27">
        <f>SUMIFS('FY14 DataDump'!$E$2:$E$5000, 'FY14 DataDump'!$C$2:$C$5000, 'FY14 Individual Analysis'!$A88, 'FY14 DataDump'!$H$2:$H$5000, O$2)</f>
        <v>0</v>
      </c>
      <c r="P88" s="27">
        <f t="shared" si="4"/>
        <v>2</v>
      </c>
      <c r="Q88" s="108">
        <f t="shared" si="5"/>
        <v>1.1740947729300709E-5</v>
      </c>
    </row>
    <row r="89" spans="1:17" x14ac:dyDescent="0.25">
      <c r="A89" s="75">
        <v>467</v>
      </c>
      <c r="B89" s="75" t="str">
        <f>INDEX('FY14 DataDump'!$A$2:$H$5000, MATCH('FY14 Individual Analysis'!A89, 'FY14 DataDump'!$C$2:$C$5000, 0), MATCH('FY14 DataDump'!$B$1, 'FY14 DataDump'!$A$1:$H$1))</f>
        <v>SWEETS</v>
      </c>
      <c r="C89" s="75" t="str">
        <f>INDEX('FY14 DataDump'!$A$2:$H$5000, MATCH('FY14 Individual Analysis'!A89, 'FY14 DataDump'!$C$2:$C$5000, 0), MATCH('FY14 DataDump'!$D$1, 'FY14 DataDump'!$A$1:$H$1))</f>
        <v>HERSHEY MILK CHOCOLATE</v>
      </c>
      <c r="D89" s="27">
        <f>SUMIFS('FY14 DataDump'!$E$2:$E$5000, 'FY14 DataDump'!$C$2:$C$5000, 'FY14 Individual Analysis'!$A89, 'FY14 DataDump'!$H$2:$H$5000, D$2)</f>
        <v>13</v>
      </c>
      <c r="E89" s="27">
        <f>SUMIFS('FY14 DataDump'!$E$2:$E$5000, 'FY14 DataDump'!$C$2:$C$5000, 'FY14 Individual Analysis'!$A89, 'FY14 DataDump'!$H$2:$H$5000, E$2)</f>
        <v>6</v>
      </c>
      <c r="F89" s="27">
        <f>SUMIFS('FY14 DataDump'!$E$2:$E$5000, 'FY14 DataDump'!$C$2:$C$5000, 'FY14 Individual Analysis'!$A89, 'FY14 DataDump'!$H$2:$H$5000, F$2)</f>
        <v>8</v>
      </c>
      <c r="G89" s="27">
        <f>SUMIFS('FY14 DataDump'!$E$2:$E$5000, 'FY14 DataDump'!$C$2:$C$5000, 'FY14 Individual Analysis'!$A89, 'FY14 DataDump'!$H$2:$H$5000, G$2)</f>
        <v>41</v>
      </c>
      <c r="H89" s="27">
        <f>SUMIFS('FY14 DataDump'!$E$2:$E$5000, 'FY14 DataDump'!$C$2:$C$5000, 'FY14 Individual Analysis'!$A89, 'FY14 DataDump'!$H$2:$H$5000, H$2)</f>
        <v>36</v>
      </c>
      <c r="I89" s="27">
        <f>SUMIFS('FY14 DataDump'!$E$2:$E$5000, 'FY14 DataDump'!$C$2:$C$5000, 'FY14 Individual Analysis'!$A89, 'FY14 DataDump'!$H$2:$H$5000, I$2)</f>
        <v>17</v>
      </c>
      <c r="J89" s="27">
        <f>SUMIFS('FY14 DataDump'!$E$2:$E$5000, 'FY14 DataDump'!$C$2:$C$5000, 'FY14 Individual Analysis'!$A89, 'FY14 DataDump'!$H$2:$H$5000, J$2)</f>
        <v>32</v>
      </c>
      <c r="K89" s="27">
        <f>SUMIFS('FY14 DataDump'!$E$2:$E$5000, 'FY14 DataDump'!$C$2:$C$5000, 'FY14 Individual Analysis'!$A89, 'FY14 DataDump'!$H$2:$H$5000, K$2)</f>
        <v>20</v>
      </c>
      <c r="L89" s="27">
        <f>SUMIFS('FY14 DataDump'!$E$2:$E$5000, 'FY14 DataDump'!$C$2:$C$5000, 'FY14 Individual Analysis'!$A89, 'FY14 DataDump'!$H$2:$H$5000, L$2)</f>
        <v>26</v>
      </c>
      <c r="M89" s="27">
        <f>SUMIFS('FY14 DataDump'!$E$2:$E$5000, 'FY14 DataDump'!$C$2:$C$5000, 'FY14 Individual Analysis'!$A89, 'FY14 DataDump'!$H$2:$H$5000, M$2)</f>
        <v>38</v>
      </c>
      <c r="N89" s="27">
        <f>SUMIFS('FY14 DataDump'!$E$2:$E$5000, 'FY14 DataDump'!$C$2:$C$5000, 'FY14 Individual Analysis'!$A89, 'FY14 DataDump'!$H$2:$H$5000, N$2)</f>
        <v>28</v>
      </c>
      <c r="O89" s="27">
        <f>SUMIFS('FY14 DataDump'!$E$2:$E$5000, 'FY14 DataDump'!$C$2:$C$5000, 'FY14 Individual Analysis'!$A89, 'FY14 DataDump'!$H$2:$H$5000, O$2)</f>
        <v>20</v>
      </c>
      <c r="P89" s="27">
        <f t="shared" si="4"/>
        <v>285</v>
      </c>
      <c r="Q89" s="108">
        <f t="shared" si="5"/>
        <v>1.6730850514253511E-3</v>
      </c>
    </row>
    <row r="90" spans="1:17" x14ac:dyDescent="0.25">
      <c r="A90" s="75">
        <v>477</v>
      </c>
      <c r="B90" s="75" t="str">
        <f>INDEX('FY14 DataDump'!$A$2:$H$5000, MATCH('FY14 Individual Analysis'!A90, 'FY14 DataDump'!$C$2:$C$5000, 0), MATCH('FY14 DataDump'!$B$1, 'FY14 DataDump'!$A$1:$H$1))</f>
        <v>SWEETS</v>
      </c>
      <c r="C90" s="75" t="str">
        <f>INDEX('FY14 DataDump'!$A$2:$H$5000, MATCH('FY14 Individual Analysis'!A90, 'FY14 DataDump'!$C$2:$C$5000, 0), MATCH('FY14 DataDump'!$D$1, 'FY14 DataDump'!$A$1:$H$1))</f>
        <v>HERSHEY'S COOKIES'N;CREAM</v>
      </c>
      <c r="D90" s="27">
        <f>SUMIFS('FY14 DataDump'!$E$2:$E$5000, 'FY14 DataDump'!$C$2:$C$5000, 'FY14 Individual Analysis'!$A90, 'FY14 DataDump'!$H$2:$H$5000, D$2)</f>
        <v>23</v>
      </c>
      <c r="E90" s="27">
        <f>SUMIFS('FY14 DataDump'!$E$2:$E$5000, 'FY14 DataDump'!$C$2:$C$5000, 'FY14 Individual Analysis'!$A90, 'FY14 DataDump'!$H$2:$H$5000, E$2)</f>
        <v>12</v>
      </c>
      <c r="F90" s="27">
        <f>SUMIFS('FY14 DataDump'!$E$2:$E$5000, 'FY14 DataDump'!$C$2:$C$5000, 'FY14 Individual Analysis'!$A90, 'FY14 DataDump'!$H$2:$H$5000, F$2)</f>
        <v>10</v>
      </c>
      <c r="G90" s="27">
        <f>SUMIFS('FY14 DataDump'!$E$2:$E$5000, 'FY14 DataDump'!$C$2:$C$5000, 'FY14 Individual Analysis'!$A90, 'FY14 DataDump'!$H$2:$H$5000, G$2)</f>
        <v>86</v>
      </c>
      <c r="H90" s="27">
        <f>SUMIFS('FY14 DataDump'!$E$2:$E$5000, 'FY14 DataDump'!$C$2:$C$5000, 'FY14 Individual Analysis'!$A90, 'FY14 DataDump'!$H$2:$H$5000, H$2)</f>
        <v>104</v>
      </c>
      <c r="I90" s="27">
        <f>SUMIFS('FY14 DataDump'!$E$2:$E$5000, 'FY14 DataDump'!$C$2:$C$5000, 'FY14 Individual Analysis'!$A90, 'FY14 DataDump'!$H$2:$H$5000, I$2)</f>
        <v>27</v>
      </c>
      <c r="J90" s="27">
        <f>SUMIFS('FY14 DataDump'!$E$2:$E$5000, 'FY14 DataDump'!$C$2:$C$5000, 'FY14 Individual Analysis'!$A90, 'FY14 DataDump'!$H$2:$H$5000, J$2)</f>
        <v>79</v>
      </c>
      <c r="K90" s="27">
        <f>SUMIFS('FY14 DataDump'!$E$2:$E$5000, 'FY14 DataDump'!$C$2:$C$5000, 'FY14 Individual Analysis'!$A90, 'FY14 DataDump'!$H$2:$H$5000, K$2)</f>
        <v>86</v>
      </c>
      <c r="L90" s="27">
        <f>SUMIFS('FY14 DataDump'!$E$2:$E$5000, 'FY14 DataDump'!$C$2:$C$5000, 'FY14 Individual Analysis'!$A90, 'FY14 DataDump'!$H$2:$H$5000, L$2)</f>
        <v>72</v>
      </c>
      <c r="M90" s="27">
        <f>SUMIFS('FY14 DataDump'!$E$2:$E$5000, 'FY14 DataDump'!$C$2:$C$5000, 'FY14 Individual Analysis'!$A90, 'FY14 DataDump'!$H$2:$H$5000, M$2)</f>
        <v>92</v>
      </c>
      <c r="N90" s="27">
        <f>SUMIFS('FY14 DataDump'!$E$2:$E$5000, 'FY14 DataDump'!$C$2:$C$5000, 'FY14 Individual Analysis'!$A90, 'FY14 DataDump'!$H$2:$H$5000, N$2)</f>
        <v>52</v>
      </c>
      <c r="O90" s="27">
        <f>SUMIFS('FY14 DataDump'!$E$2:$E$5000, 'FY14 DataDump'!$C$2:$C$5000, 'FY14 Individual Analysis'!$A90, 'FY14 DataDump'!$H$2:$H$5000, O$2)</f>
        <v>43</v>
      </c>
      <c r="P90" s="27">
        <f t="shared" si="4"/>
        <v>686</v>
      </c>
      <c r="Q90" s="108">
        <f t="shared" si="5"/>
        <v>4.0271450711501433E-3</v>
      </c>
    </row>
    <row r="91" spans="1:17" x14ac:dyDescent="0.25">
      <c r="A91" s="75">
        <v>481</v>
      </c>
      <c r="B91" s="75" t="str">
        <f>INDEX('FY14 DataDump'!$A$2:$H$5000, MATCH('FY14 Individual Analysis'!A91, 'FY14 DataDump'!$C$2:$C$5000, 0), MATCH('FY14 DataDump'!$B$1, 'FY14 DataDump'!$A$1:$H$1))</f>
        <v>SWEETS</v>
      </c>
      <c r="C91" s="75" t="str">
        <f>INDEX('FY14 DataDump'!$A$2:$H$5000, MATCH('FY14 Individual Analysis'!A91, 'FY14 DataDump'!$C$2:$C$5000, 0), MATCH('FY14 DataDump'!$D$1, 'FY14 DataDump'!$A$1:$H$1))</f>
        <v>LUNA PEPPERMINT</v>
      </c>
      <c r="D91" s="27">
        <f>SUMIFS('FY14 DataDump'!$E$2:$E$5000, 'FY14 DataDump'!$C$2:$C$5000, 'FY14 Individual Analysis'!$A91, 'FY14 DataDump'!$H$2:$H$5000, D$2)</f>
        <v>0</v>
      </c>
      <c r="E91" s="27">
        <f>SUMIFS('FY14 DataDump'!$E$2:$E$5000, 'FY14 DataDump'!$C$2:$C$5000, 'FY14 Individual Analysis'!$A91, 'FY14 DataDump'!$H$2:$H$5000, E$2)</f>
        <v>1</v>
      </c>
      <c r="F91" s="27">
        <f>SUMIFS('FY14 DataDump'!$E$2:$E$5000, 'FY14 DataDump'!$C$2:$C$5000, 'FY14 Individual Analysis'!$A91, 'FY14 DataDump'!$H$2:$H$5000, F$2)</f>
        <v>10</v>
      </c>
      <c r="G91" s="27">
        <f>SUMIFS('FY14 DataDump'!$E$2:$E$5000, 'FY14 DataDump'!$C$2:$C$5000, 'FY14 Individual Analysis'!$A91, 'FY14 DataDump'!$H$2:$H$5000, G$2)</f>
        <v>5</v>
      </c>
      <c r="H91" s="27">
        <f>SUMIFS('FY14 DataDump'!$E$2:$E$5000, 'FY14 DataDump'!$C$2:$C$5000, 'FY14 Individual Analysis'!$A91, 'FY14 DataDump'!$H$2:$H$5000, H$2)</f>
        <v>0</v>
      </c>
      <c r="I91" s="27">
        <f>SUMIFS('FY14 DataDump'!$E$2:$E$5000, 'FY14 DataDump'!$C$2:$C$5000, 'FY14 Individual Analysis'!$A91, 'FY14 DataDump'!$H$2:$H$5000, I$2)</f>
        <v>0</v>
      </c>
      <c r="J91" s="27">
        <f>SUMIFS('FY14 DataDump'!$E$2:$E$5000, 'FY14 DataDump'!$C$2:$C$5000, 'FY14 Individual Analysis'!$A91, 'FY14 DataDump'!$H$2:$H$5000, J$2)</f>
        <v>0</v>
      </c>
      <c r="K91" s="27">
        <f>SUMIFS('FY14 DataDump'!$E$2:$E$5000, 'FY14 DataDump'!$C$2:$C$5000, 'FY14 Individual Analysis'!$A91, 'FY14 DataDump'!$H$2:$H$5000, K$2)</f>
        <v>0</v>
      </c>
      <c r="L91" s="27">
        <f>SUMIFS('FY14 DataDump'!$E$2:$E$5000, 'FY14 DataDump'!$C$2:$C$5000, 'FY14 Individual Analysis'!$A91, 'FY14 DataDump'!$H$2:$H$5000, L$2)</f>
        <v>0</v>
      </c>
      <c r="M91" s="27">
        <f>SUMIFS('FY14 DataDump'!$E$2:$E$5000, 'FY14 DataDump'!$C$2:$C$5000, 'FY14 Individual Analysis'!$A91, 'FY14 DataDump'!$H$2:$H$5000, M$2)</f>
        <v>0</v>
      </c>
      <c r="N91" s="27">
        <f>SUMIFS('FY14 DataDump'!$E$2:$E$5000, 'FY14 DataDump'!$C$2:$C$5000, 'FY14 Individual Analysis'!$A91, 'FY14 DataDump'!$H$2:$H$5000, N$2)</f>
        <v>0</v>
      </c>
      <c r="O91" s="27">
        <f>SUMIFS('FY14 DataDump'!$E$2:$E$5000, 'FY14 DataDump'!$C$2:$C$5000, 'FY14 Individual Analysis'!$A91, 'FY14 DataDump'!$H$2:$H$5000, O$2)</f>
        <v>0</v>
      </c>
      <c r="P91" s="27">
        <f t="shared" si="4"/>
        <v>16</v>
      </c>
      <c r="Q91" s="108">
        <f t="shared" si="5"/>
        <v>9.3927581834405671E-5</v>
      </c>
    </row>
    <row r="92" spans="1:17" x14ac:dyDescent="0.25">
      <c r="A92" s="75">
        <v>483</v>
      </c>
      <c r="B92" s="75" t="str">
        <f>INDEX('FY14 DataDump'!$A$2:$H$5000, MATCH('FY14 Individual Analysis'!A92, 'FY14 DataDump'!$C$2:$C$5000, 0), MATCH('FY14 DataDump'!$B$1, 'FY14 DataDump'!$A$1:$H$1))</f>
        <v>SWEETS</v>
      </c>
      <c r="C92" s="75" t="str">
        <f>INDEX('FY14 DataDump'!$A$2:$H$5000, MATCH('FY14 Individual Analysis'!A92, 'FY14 DataDump'!$C$2:$C$5000, 0), MATCH('FY14 DataDump'!$D$1, 'FY14 DataDump'!$A$1:$H$1))</f>
        <v>Milky Way</v>
      </c>
      <c r="D92" s="27">
        <f>SUMIFS('FY14 DataDump'!$E$2:$E$5000, 'FY14 DataDump'!$C$2:$C$5000, 'FY14 Individual Analysis'!$A92, 'FY14 DataDump'!$H$2:$H$5000, D$2)</f>
        <v>29</v>
      </c>
      <c r="E92" s="27">
        <f>SUMIFS('FY14 DataDump'!$E$2:$E$5000, 'FY14 DataDump'!$C$2:$C$5000, 'FY14 Individual Analysis'!$A92, 'FY14 DataDump'!$H$2:$H$5000, E$2)</f>
        <v>12</v>
      </c>
      <c r="F92" s="27">
        <f>SUMIFS('FY14 DataDump'!$E$2:$E$5000, 'FY14 DataDump'!$C$2:$C$5000, 'FY14 Individual Analysis'!$A92, 'FY14 DataDump'!$H$2:$H$5000, F$2)</f>
        <v>3</v>
      </c>
      <c r="G92" s="27">
        <f>SUMIFS('FY14 DataDump'!$E$2:$E$5000, 'FY14 DataDump'!$C$2:$C$5000, 'FY14 Individual Analysis'!$A92, 'FY14 DataDump'!$H$2:$H$5000, G$2)</f>
        <v>61</v>
      </c>
      <c r="H92" s="27">
        <f>SUMIFS('FY14 DataDump'!$E$2:$E$5000, 'FY14 DataDump'!$C$2:$C$5000, 'FY14 Individual Analysis'!$A92, 'FY14 DataDump'!$H$2:$H$5000, H$2)</f>
        <v>57</v>
      </c>
      <c r="I92" s="27">
        <f>SUMIFS('FY14 DataDump'!$E$2:$E$5000, 'FY14 DataDump'!$C$2:$C$5000, 'FY14 Individual Analysis'!$A92, 'FY14 DataDump'!$H$2:$H$5000, I$2)</f>
        <v>17</v>
      </c>
      <c r="J92" s="27">
        <f>SUMIFS('FY14 DataDump'!$E$2:$E$5000, 'FY14 DataDump'!$C$2:$C$5000, 'FY14 Individual Analysis'!$A92, 'FY14 DataDump'!$H$2:$H$5000, J$2)</f>
        <v>50</v>
      </c>
      <c r="K92" s="27">
        <f>SUMIFS('FY14 DataDump'!$E$2:$E$5000, 'FY14 DataDump'!$C$2:$C$5000, 'FY14 Individual Analysis'!$A92, 'FY14 DataDump'!$H$2:$H$5000, K$2)</f>
        <v>43</v>
      </c>
      <c r="L92" s="27">
        <f>SUMIFS('FY14 DataDump'!$E$2:$E$5000, 'FY14 DataDump'!$C$2:$C$5000, 'FY14 Individual Analysis'!$A92, 'FY14 DataDump'!$H$2:$H$5000, L$2)</f>
        <v>34</v>
      </c>
      <c r="M92" s="27">
        <f>SUMIFS('FY14 DataDump'!$E$2:$E$5000, 'FY14 DataDump'!$C$2:$C$5000, 'FY14 Individual Analysis'!$A92, 'FY14 DataDump'!$H$2:$H$5000, M$2)</f>
        <v>37</v>
      </c>
      <c r="N92" s="27">
        <f>SUMIFS('FY14 DataDump'!$E$2:$E$5000, 'FY14 DataDump'!$C$2:$C$5000, 'FY14 Individual Analysis'!$A92, 'FY14 DataDump'!$H$2:$H$5000, N$2)</f>
        <v>48</v>
      </c>
      <c r="O92" s="27">
        <f>SUMIFS('FY14 DataDump'!$E$2:$E$5000, 'FY14 DataDump'!$C$2:$C$5000, 'FY14 Individual Analysis'!$A92, 'FY14 DataDump'!$H$2:$H$5000, O$2)</f>
        <v>28</v>
      </c>
      <c r="P92" s="27">
        <f t="shared" si="4"/>
        <v>419</v>
      </c>
      <c r="Q92" s="108">
        <f t="shared" si="5"/>
        <v>2.4597285492884984E-3</v>
      </c>
    </row>
    <row r="93" spans="1:17" x14ac:dyDescent="0.25">
      <c r="A93" s="75">
        <v>485</v>
      </c>
      <c r="B93" s="75" t="str">
        <f>INDEX('FY14 DataDump'!$A$2:$H$5000, MATCH('FY14 Individual Analysis'!A93, 'FY14 DataDump'!$C$2:$C$5000, 0), MATCH('FY14 DataDump'!$B$1, 'FY14 DataDump'!$A$1:$H$1))</f>
        <v>SWEETS</v>
      </c>
      <c r="C93" s="75" t="str">
        <f>INDEX('FY14 DataDump'!$A$2:$H$5000, MATCH('FY14 Individual Analysis'!A93, 'FY14 DataDump'!$C$2:$C$5000, 0), MATCH('FY14 DataDump'!$D$1, 'FY14 DataDump'!$A$1:$H$1))</f>
        <v>LUNA CAR NUT BROWNIE</v>
      </c>
      <c r="D93" s="27">
        <f>SUMIFS('FY14 DataDump'!$E$2:$E$5000, 'FY14 DataDump'!$C$2:$C$5000, 'FY14 Individual Analysis'!$A93, 'FY14 DataDump'!$H$2:$H$5000, D$2)</f>
        <v>0</v>
      </c>
      <c r="E93" s="27">
        <f>SUMIFS('FY14 DataDump'!$E$2:$E$5000, 'FY14 DataDump'!$C$2:$C$5000, 'FY14 Individual Analysis'!$A93, 'FY14 DataDump'!$H$2:$H$5000, E$2)</f>
        <v>3</v>
      </c>
      <c r="F93" s="27">
        <f>SUMIFS('FY14 DataDump'!$E$2:$E$5000, 'FY14 DataDump'!$C$2:$C$5000, 'FY14 Individual Analysis'!$A93, 'FY14 DataDump'!$H$2:$H$5000, F$2)</f>
        <v>9</v>
      </c>
      <c r="G93" s="27">
        <f>SUMIFS('FY14 DataDump'!$E$2:$E$5000, 'FY14 DataDump'!$C$2:$C$5000, 'FY14 Individual Analysis'!$A93, 'FY14 DataDump'!$H$2:$H$5000, G$2)</f>
        <v>0</v>
      </c>
      <c r="H93" s="27">
        <f>SUMIFS('FY14 DataDump'!$E$2:$E$5000, 'FY14 DataDump'!$C$2:$C$5000, 'FY14 Individual Analysis'!$A93, 'FY14 DataDump'!$H$2:$H$5000, H$2)</f>
        <v>0</v>
      </c>
      <c r="I93" s="27">
        <f>SUMIFS('FY14 DataDump'!$E$2:$E$5000, 'FY14 DataDump'!$C$2:$C$5000, 'FY14 Individual Analysis'!$A93, 'FY14 DataDump'!$H$2:$H$5000, I$2)</f>
        <v>0</v>
      </c>
      <c r="J93" s="27">
        <f>SUMIFS('FY14 DataDump'!$E$2:$E$5000, 'FY14 DataDump'!$C$2:$C$5000, 'FY14 Individual Analysis'!$A93, 'FY14 DataDump'!$H$2:$H$5000, J$2)</f>
        <v>0</v>
      </c>
      <c r="K93" s="27">
        <f>SUMIFS('FY14 DataDump'!$E$2:$E$5000, 'FY14 DataDump'!$C$2:$C$5000, 'FY14 Individual Analysis'!$A93, 'FY14 DataDump'!$H$2:$H$5000, K$2)</f>
        <v>0</v>
      </c>
      <c r="L93" s="27">
        <f>SUMIFS('FY14 DataDump'!$E$2:$E$5000, 'FY14 DataDump'!$C$2:$C$5000, 'FY14 Individual Analysis'!$A93, 'FY14 DataDump'!$H$2:$H$5000, L$2)</f>
        <v>0</v>
      </c>
      <c r="M93" s="27">
        <f>SUMIFS('FY14 DataDump'!$E$2:$E$5000, 'FY14 DataDump'!$C$2:$C$5000, 'FY14 Individual Analysis'!$A93, 'FY14 DataDump'!$H$2:$H$5000, M$2)</f>
        <v>0</v>
      </c>
      <c r="N93" s="27">
        <f>SUMIFS('FY14 DataDump'!$E$2:$E$5000, 'FY14 DataDump'!$C$2:$C$5000, 'FY14 Individual Analysis'!$A93, 'FY14 DataDump'!$H$2:$H$5000, N$2)</f>
        <v>0</v>
      </c>
      <c r="O93" s="27">
        <f>SUMIFS('FY14 DataDump'!$E$2:$E$5000, 'FY14 DataDump'!$C$2:$C$5000, 'FY14 Individual Analysis'!$A93, 'FY14 DataDump'!$H$2:$H$5000, O$2)</f>
        <v>0</v>
      </c>
      <c r="P93" s="27">
        <f t="shared" si="4"/>
        <v>12</v>
      </c>
      <c r="Q93" s="108">
        <f t="shared" si="5"/>
        <v>7.044568637580425E-5</v>
      </c>
    </row>
    <row r="94" spans="1:17" x14ac:dyDescent="0.25">
      <c r="A94" s="75">
        <v>487</v>
      </c>
      <c r="B94" s="75" t="str">
        <f>INDEX('FY14 DataDump'!$A$2:$H$5000, MATCH('FY14 Individual Analysis'!A94, 'FY14 DataDump'!$C$2:$C$5000, 0), MATCH('FY14 DataDump'!$B$1, 'FY14 DataDump'!$A$1:$H$1))</f>
        <v>SWEETS</v>
      </c>
      <c r="C94" s="75" t="str">
        <f>INDEX('FY14 DataDump'!$A$2:$H$5000, MATCH('FY14 Individual Analysis'!A94, 'FY14 DataDump'!$C$2:$C$5000, 0), MATCH('FY14 DataDump'!$D$1, 'FY14 DataDump'!$A$1:$H$1))</f>
        <v>CLIF BAR BLK CHERRY ALMND</v>
      </c>
      <c r="D94" s="27">
        <f>SUMIFS('FY14 DataDump'!$E$2:$E$5000, 'FY14 DataDump'!$C$2:$C$5000, 'FY14 Individual Analysis'!$A94, 'FY14 DataDump'!$H$2:$H$5000, D$2)</f>
        <v>3</v>
      </c>
      <c r="E94" s="27">
        <f>SUMIFS('FY14 DataDump'!$E$2:$E$5000, 'FY14 DataDump'!$C$2:$C$5000, 'FY14 Individual Analysis'!$A94, 'FY14 DataDump'!$H$2:$H$5000, E$2)</f>
        <v>0</v>
      </c>
      <c r="F94" s="27">
        <f>SUMIFS('FY14 DataDump'!$E$2:$E$5000, 'FY14 DataDump'!$C$2:$C$5000, 'FY14 Individual Analysis'!$A94, 'FY14 DataDump'!$H$2:$H$5000, F$2)</f>
        <v>0</v>
      </c>
      <c r="G94" s="27">
        <f>SUMIFS('FY14 DataDump'!$E$2:$E$5000, 'FY14 DataDump'!$C$2:$C$5000, 'FY14 Individual Analysis'!$A94, 'FY14 DataDump'!$H$2:$H$5000, G$2)</f>
        <v>0</v>
      </c>
      <c r="H94" s="27">
        <f>SUMIFS('FY14 DataDump'!$E$2:$E$5000, 'FY14 DataDump'!$C$2:$C$5000, 'FY14 Individual Analysis'!$A94, 'FY14 DataDump'!$H$2:$H$5000, H$2)</f>
        <v>0</v>
      </c>
      <c r="I94" s="27">
        <f>SUMIFS('FY14 DataDump'!$E$2:$E$5000, 'FY14 DataDump'!$C$2:$C$5000, 'FY14 Individual Analysis'!$A94, 'FY14 DataDump'!$H$2:$H$5000, I$2)</f>
        <v>0</v>
      </c>
      <c r="J94" s="27">
        <f>SUMIFS('FY14 DataDump'!$E$2:$E$5000, 'FY14 DataDump'!$C$2:$C$5000, 'FY14 Individual Analysis'!$A94, 'FY14 DataDump'!$H$2:$H$5000, J$2)</f>
        <v>0</v>
      </c>
      <c r="K94" s="27">
        <f>SUMIFS('FY14 DataDump'!$E$2:$E$5000, 'FY14 DataDump'!$C$2:$C$5000, 'FY14 Individual Analysis'!$A94, 'FY14 DataDump'!$H$2:$H$5000, K$2)</f>
        <v>0</v>
      </c>
      <c r="L94" s="27">
        <f>SUMIFS('FY14 DataDump'!$E$2:$E$5000, 'FY14 DataDump'!$C$2:$C$5000, 'FY14 Individual Analysis'!$A94, 'FY14 DataDump'!$H$2:$H$5000, L$2)</f>
        <v>0</v>
      </c>
      <c r="M94" s="27">
        <f>SUMIFS('FY14 DataDump'!$E$2:$E$5000, 'FY14 DataDump'!$C$2:$C$5000, 'FY14 Individual Analysis'!$A94, 'FY14 DataDump'!$H$2:$H$5000, M$2)</f>
        <v>0</v>
      </c>
      <c r="N94" s="27">
        <f>SUMIFS('FY14 DataDump'!$E$2:$E$5000, 'FY14 DataDump'!$C$2:$C$5000, 'FY14 Individual Analysis'!$A94, 'FY14 DataDump'!$H$2:$H$5000, N$2)</f>
        <v>0</v>
      </c>
      <c r="O94" s="27">
        <f>SUMIFS('FY14 DataDump'!$E$2:$E$5000, 'FY14 DataDump'!$C$2:$C$5000, 'FY14 Individual Analysis'!$A94, 'FY14 DataDump'!$H$2:$H$5000, O$2)</f>
        <v>0</v>
      </c>
      <c r="P94" s="27">
        <f t="shared" si="4"/>
        <v>3</v>
      </c>
      <c r="Q94" s="108">
        <f t="shared" si="5"/>
        <v>1.7611421593951063E-5</v>
      </c>
    </row>
    <row r="95" spans="1:17" x14ac:dyDescent="0.25">
      <c r="A95" s="75">
        <v>493</v>
      </c>
      <c r="B95" s="75" t="str">
        <f>INDEX('FY14 DataDump'!$A$2:$H$5000, MATCH('FY14 Individual Analysis'!A95, 'FY14 DataDump'!$C$2:$C$5000, 0), MATCH('FY14 DataDump'!$B$1, 'FY14 DataDump'!$A$1:$H$1))</f>
        <v>SWEETS</v>
      </c>
      <c r="C95" s="75" t="str">
        <f>INDEX('FY14 DataDump'!$A$2:$H$5000, MATCH('FY14 Individual Analysis'!A95, 'FY14 DataDump'!$C$2:$C$5000, 0), MATCH('FY14 DataDump'!$D$1, 'FY14 DataDump'!$A$1:$H$1))</f>
        <v>Snak Hbag Gummy Bears</v>
      </c>
      <c r="D95" s="27">
        <f>SUMIFS('FY14 DataDump'!$E$2:$E$5000, 'FY14 DataDump'!$C$2:$C$5000, 'FY14 Individual Analysis'!$A95, 'FY14 DataDump'!$H$2:$H$5000, D$2)</f>
        <v>0</v>
      </c>
      <c r="E95" s="27">
        <f>SUMIFS('FY14 DataDump'!$E$2:$E$5000, 'FY14 DataDump'!$C$2:$C$5000, 'FY14 Individual Analysis'!$A95, 'FY14 DataDump'!$H$2:$H$5000, E$2)</f>
        <v>5</v>
      </c>
      <c r="F95" s="27">
        <f>SUMIFS('FY14 DataDump'!$E$2:$E$5000, 'FY14 DataDump'!$C$2:$C$5000, 'FY14 Individual Analysis'!$A95, 'FY14 DataDump'!$H$2:$H$5000, F$2)</f>
        <v>6</v>
      </c>
      <c r="G95" s="27">
        <f>SUMIFS('FY14 DataDump'!$E$2:$E$5000, 'FY14 DataDump'!$C$2:$C$5000, 'FY14 Individual Analysis'!$A95, 'FY14 DataDump'!$H$2:$H$5000, G$2)</f>
        <v>0</v>
      </c>
      <c r="H95" s="27">
        <f>SUMIFS('FY14 DataDump'!$E$2:$E$5000, 'FY14 DataDump'!$C$2:$C$5000, 'FY14 Individual Analysis'!$A95, 'FY14 DataDump'!$H$2:$H$5000, H$2)</f>
        <v>0</v>
      </c>
      <c r="I95" s="27">
        <f>SUMIFS('FY14 DataDump'!$E$2:$E$5000, 'FY14 DataDump'!$C$2:$C$5000, 'FY14 Individual Analysis'!$A95, 'FY14 DataDump'!$H$2:$H$5000, I$2)</f>
        <v>0</v>
      </c>
      <c r="J95" s="27">
        <f>SUMIFS('FY14 DataDump'!$E$2:$E$5000, 'FY14 DataDump'!$C$2:$C$5000, 'FY14 Individual Analysis'!$A95, 'FY14 DataDump'!$H$2:$H$5000, J$2)</f>
        <v>0</v>
      </c>
      <c r="K95" s="27">
        <f>SUMIFS('FY14 DataDump'!$E$2:$E$5000, 'FY14 DataDump'!$C$2:$C$5000, 'FY14 Individual Analysis'!$A95, 'FY14 DataDump'!$H$2:$H$5000, K$2)</f>
        <v>0</v>
      </c>
      <c r="L95" s="27">
        <f>SUMIFS('FY14 DataDump'!$E$2:$E$5000, 'FY14 DataDump'!$C$2:$C$5000, 'FY14 Individual Analysis'!$A95, 'FY14 DataDump'!$H$2:$H$5000, L$2)</f>
        <v>0</v>
      </c>
      <c r="M95" s="27">
        <f>SUMIFS('FY14 DataDump'!$E$2:$E$5000, 'FY14 DataDump'!$C$2:$C$5000, 'FY14 Individual Analysis'!$A95, 'FY14 DataDump'!$H$2:$H$5000, M$2)</f>
        <v>0</v>
      </c>
      <c r="N95" s="27">
        <f>SUMIFS('FY14 DataDump'!$E$2:$E$5000, 'FY14 DataDump'!$C$2:$C$5000, 'FY14 Individual Analysis'!$A95, 'FY14 DataDump'!$H$2:$H$5000, N$2)</f>
        <v>0</v>
      </c>
      <c r="O95" s="27">
        <f>SUMIFS('FY14 DataDump'!$E$2:$E$5000, 'FY14 DataDump'!$C$2:$C$5000, 'FY14 Individual Analysis'!$A95, 'FY14 DataDump'!$H$2:$H$5000, O$2)</f>
        <v>0</v>
      </c>
      <c r="P95" s="27">
        <f t="shared" si="4"/>
        <v>11</v>
      </c>
      <c r="Q95" s="108">
        <f t="shared" si="5"/>
        <v>6.4575212511153895E-5</v>
      </c>
    </row>
    <row r="96" spans="1:17" x14ac:dyDescent="0.25">
      <c r="A96" s="75">
        <v>550</v>
      </c>
      <c r="B96" s="75" t="str">
        <f>INDEX('FY14 DataDump'!$A$2:$H$5000, MATCH('FY14 Individual Analysis'!A96, 'FY14 DataDump'!$C$2:$C$5000, 0), MATCH('FY14 DataDump'!$B$1, 'FY14 DataDump'!$A$1:$H$1))</f>
        <v>BOXED GOODS</v>
      </c>
      <c r="C96" s="75" t="str">
        <f>INDEX('FY14 DataDump'!$A$2:$H$5000, MATCH('FY14 Individual Analysis'!A96, 'FY14 DataDump'!$C$2:$C$5000, 0), MATCH('FY14 DataDump'!$D$1, 'FY14 DataDump'!$A$1:$H$1))</f>
        <v>Planters Salted Cashews</v>
      </c>
      <c r="D96" s="27">
        <f>SUMIFS('FY14 DataDump'!$E$2:$E$5000, 'FY14 DataDump'!$C$2:$C$5000, 'FY14 Individual Analysis'!$A96, 'FY14 DataDump'!$H$2:$H$5000, D$2)</f>
        <v>0</v>
      </c>
      <c r="E96" s="27">
        <f>SUMIFS('FY14 DataDump'!$E$2:$E$5000, 'FY14 DataDump'!$C$2:$C$5000, 'FY14 Individual Analysis'!$A96, 'FY14 DataDump'!$H$2:$H$5000, E$2)</f>
        <v>16</v>
      </c>
      <c r="F96" s="27">
        <f>SUMIFS('FY14 DataDump'!$E$2:$E$5000, 'FY14 DataDump'!$C$2:$C$5000, 'FY14 Individual Analysis'!$A96, 'FY14 DataDump'!$H$2:$H$5000, F$2)</f>
        <v>0</v>
      </c>
      <c r="G96" s="27">
        <f>SUMIFS('FY14 DataDump'!$E$2:$E$5000, 'FY14 DataDump'!$C$2:$C$5000, 'FY14 Individual Analysis'!$A96, 'FY14 DataDump'!$H$2:$H$5000, G$2)</f>
        <v>0</v>
      </c>
      <c r="H96" s="27">
        <f>SUMIFS('FY14 DataDump'!$E$2:$E$5000, 'FY14 DataDump'!$C$2:$C$5000, 'FY14 Individual Analysis'!$A96, 'FY14 DataDump'!$H$2:$H$5000, H$2)</f>
        <v>0</v>
      </c>
      <c r="I96" s="27">
        <f>SUMIFS('FY14 DataDump'!$E$2:$E$5000, 'FY14 DataDump'!$C$2:$C$5000, 'FY14 Individual Analysis'!$A96, 'FY14 DataDump'!$H$2:$H$5000, I$2)</f>
        <v>0</v>
      </c>
      <c r="J96" s="27">
        <f>SUMIFS('FY14 DataDump'!$E$2:$E$5000, 'FY14 DataDump'!$C$2:$C$5000, 'FY14 Individual Analysis'!$A96, 'FY14 DataDump'!$H$2:$H$5000, J$2)</f>
        <v>0</v>
      </c>
      <c r="K96" s="27">
        <f>SUMIFS('FY14 DataDump'!$E$2:$E$5000, 'FY14 DataDump'!$C$2:$C$5000, 'FY14 Individual Analysis'!$A96, 'FY14 DataDump'!$H$2:$H$5000, K$2)</f>
        <v>0</v>
      </c>
      <c r="L96" s="27">
        <f>SUMIFS('FY14 DataDump'!$E$2:$E$5000, 'FY14 DataDump'!$C$2:$C$5000, 'FY14 Individual Analysis'!$A96, 'FY14 DataDump'!$H$2:$H$5000, L$2)</f>
        <v>0</v>
      </c>
      <c r="M96" s="27">
        <f>SUMIFS('FY14 DataDump'!$E$2:$E$5000, 'FY14 DataDump'!$C$2:$C$5000, 'FY14 Individual Analysis'!$A96, 'FY14 DataDump'!$H$2:$H$5000, M$2)</f>
        <v>0</v>
      </c>
      <c r="N96" s="27">
        <f>SUMIFS('FY14 DataDump'!$E$2:$E$5000, 'FY14 DataDump'!$C$2:$C$5000, 'FY14 Individual Analysis'!$A96, 'FY14 DataDump'!$H$2:$H$5000, N$2)</f>
        <v>0</v>
      </c>
      <c r="O96" s="27">
        <f>SUMIFS('FY14 DataDump'!$E$2:$E$5000, 'FY14 DataDump'!$C$2:$C$5000, 'FY14 Individual Analysis'!$A96, 'FY14 DataDump'!$H$2:$H$5000, O$2)</f>
        <v>0</v>
      </c>
      <c r="P96" s="27">
        <f t="shared" si="1"/>
        <v>16</v>
      </c>
      <c r="Q96" s="108">
        <f t="shared" ref="Q96:Q159" si="6">P96/$P$455</f>
        <v>9.3927581834405671E-5</v>
      </c>
    </row>
    <row r="97" spans="1:17" x14ac:dyDescent="0.25">
      <c r="A97" s="75">
        <v>567</v>
      </c>
      <c r="B97" s="75" t="str">
        <f>INDEX('FY14 DataDump'!$A$2:$H$5000, MATCH('FY14 Individual Analysis'!A97, 'FY14 DataDump'!$C$2:$C$5000, 0), MATCH('FY14 DataDump'!$B$1, 'FY14 DataDump'!$A$1:$H$1))</f>
        <v>BOXED GOODS</v>
      </c>
      <c r="C97" s="75" t="str">
        <f>INDEX('FY14 DataDump'!$A$2:$H$5000, MATCH('FY14 Individual Analysis'!A97, 'FY14 DataDump'!$C$2:$C$5000, 0), MATCH('FY14 DataDump'!$D$1, 'FY14 DataDump'!$A$1:$H$1))</f>
        <v>Chex Mix Muddy</v>
      </c>
      <c r="D97" s="27">
        <f>SUMIFS('FY14 DataDump'!$E$2:$E$5000, 'FY14 DataDump'!$C$2:$C$5000, 'FY14 Individual Analysis'!$A97, 'FY14 DataDump'!$H$2:$H$5000, D$2)</f>
        <v>0</v>
      </c>
      <c r="E97" s="27">
        <f>SUMIFS('FY14 DataDump'!$E$2:$E$5000, 'FY14 DataDump'!$C$2:$C$5000, 'FY14 Individual Analysis'!$A97, 'FY14 DataDump'!$H$2:$H$5000, E$2)</f>
        <v>6</v>
      </c>
      <c r="F97" s="27">
        <f>SUMIFS('FY14 DataDump'!$E$2:$E$5000, 'FY14 DataDump'!$C$2:$C$5000, 'FY14 Individual Analysis'!$A97, 'FY14 DataDump'!$H$2:$H$5000, F$2)</f>
        <v>19</v>
      </c>
      <c r="G97" s="27">
        <f>SUMIFS('FY14 DataDump'!$E$2:$E$5000, 'FY14 DataDump'!$C$2:$C$5000, 'FY14 Individual Analysis'!$A97, 'FY14 DataDump'!$H$2:$H$5000, G$2)</f>
        <v>0</v>
      </c>
      <c r="H97" s="27">
        <f>SUMIFS('FY14 DataDump'!$E$2:$E$5000, 'FY14 DataDump'!$C$2:$C$5000, 'FY14 Individual Analysis'!$A97, 'FY14 DataDump'!$H$2:$H$5000, H$2)</f>
        <v>0</v>
      </c>
      <c r="I97" s="27">
        <f>SUMIFS('FY14 DataDump'!$E$2:$E$5000, 'FY14 DataDump'!$C$2:$C$5000, 'FY14 Individual Analysis'!$A97, 'FY14 DataDump'!$H$2:$H$5000, I$2)</f>
        <v>0</v>
      </c>
      <c r="J97" s="27">
        <f>SUMIFS('FY14 DataDump'!$E$2:$E$5000, 'FY14 DataDump'!$C$2:$C$5000, 'FY14 Individual Analysis'!$A97, 'FY14 DataDump'!$H$2:$H$5000, J$2)</f>
        <v>0</v>
      </c>
      <c r="K97" s="27">
        <f>SUMIFS('FY14 DataDump'!$E$2:$E$5000, 'FY14 DataDump'!$C$2:$C$5000, 'FY14 Individual Analysis'!$A97, 'FY14 DataDump'!$H$2:$H$5000, K$2)</f>
        <v>0</v>
      </c>
      <c r="L97" s="27">
        <f>SUMIFS('FY14 DataDump'!$E$2:$E$5000, 'FY14 DataDump'!$C$2:$C$5000, 'FY14 Individual Analysis'!$A97, 'FY14 DataDump'!$H$2:$H$5000, L$2)</f>
        <v>0</v>
      </c>
      <c r="M97" s="27">
        <f>SUMIFS('FY14 DataDump'!$E$2:$E$5000, 'FY14 DataDump'!$C$2:$C$5000, 'FY14 Individual Analysis'!$A97, 'FY14 DataDump'!$H$2:$H$5000, M$2)</f>
        <v>0</v>
      </c>
      <c r="N97" s="27">
        <f>SUMIFS('FY14 DataDump'!$E$2:$E$5000, 'FY14 DataDump'!$C$2:$C$5000, 'FY14 Individual Analysis'!$A97, 'FY14 DataDump'!$H$2:$H$5000, N$2)</f>
        <v>0</v>
      </c>
      <c r="O97" s="27">
        <f>SUMIFS('FY14 DataDump'!$E$2:$E$5000, 'FY14 DataDump'!$C$2:$C$5000, 'FY14 Individual Analysis'!$A97, 'FY14 DataDump'!$H$2:$H$5000, O$2)</f>
        <v>0</v>
      </c>
      <c r="P97" s="27">
        <f t="shared" si="1"/>
        <v>25</v>
      </c>
      <c r="Q97" s="108">
        <f t="shared" si="6"/>
        <v>1.4676184661625887E-4</v>
      </c>
    </row>
    <row r="98" spans="1:17" x14ac:dyDescent="0.25">
      <c r="A98" s="75">
        <v>592</v>
      </c>
      <c r="B98" s="75" t="str">
        <f>INDEX('FY14 DataDump'!$A$2:$H$5000, MATCH('FY14 Individual Analysis'!A98, 'FY14 DataDump'!$C$2:$C$5000, 0), MATCH('FY14 DataDump'!$B$1, 'FY14 DataDump'!$A$1:$H$1))</f>
        <v>BOXED GOODS</v>
      </c>
      <c r="C98" s="75" t="str">
        <f>INDEX('FY14 DataDump'!$A$2:$H$5000, MATCH('FY14 Individual Analysis'!A98, 'FY14 DataDump'!$C$2:$C$5000, 0), MATCH('FY14 DataDump'!$D$1, 'FY14 DataDump'!$A$1:$H$1))</f>
        <v>Sun Chips Harvest Cheddar</v>
      </c>
      <c r="D98" s="27">
        <f>SUMIFS('FY14 DataDump'!$E$2:$E$5000, 'FY14 DataDump'!$C$2:$C$5000, 'FY14 Individual Analysis'!$A98, 'FY14 DataDump'!$H$2:$H$5000, D$2)</f>
        <v>9</v>
      </c>
      <c r="E98" s="27">
        <f>SUMIFS('FY14 DataDump'!$E$2:$E$5000, 'FY14 DataDump'!$C$2:$C$5000, 'FY14 Individual Analysis'!$A98, 'FY14 DataDump'!$H$2:$H$5000, E$2)</f>
        <v>0</v>
      </c>
      <c r="F98" s="27">
        <f>SUMIFS('FY14 DataDump'!$E$2:$E$5000, 'FY14 DataDump'!$C$2:$C$5000, 'FY14 Individual Analysis'!$A98, 'FY14 DataDump'!$H$2:$H$5000, F$2)</f>
        <v>0</v>
      </c>
      <c r="G98" s="27">
        <f>SUMIFS('FY14 DataDump'!$E$2:$E$5000, 'FY14 DataDump'!$C$2:$C$5000, 'FY14 Individual Analysis'!$A98, 'FY14 DataDump'!$H$2:$H$5000, G$2)</f>
        <v>0</v>
      </c>
      <c r="H98" s="27">
        <f>SUMIFS('FY14 DataDump'!$E$2:$E$5000, 'FY14 DataDump'!$C$2:$C$5000, 'FY14 Individual Analysis'!$A98, 'FY14 DataDump'!$H$2:$H$5000, H$2)</f>
        <v>0</v>
      </c>
      <c r="I98" s="27">
        <f>SUMIFS('FY14 DataDump'!$E$2:$E$5000, 'FY14 DataDump'!$C$2:$C$5000, 'FY14 Individual Analysis'!$A98, 'FY14 DataDump'!$H$2:$H$5000, I$2)</f>
        <v>0</v>
      </c>
      <c r="J98" s="27">
        <f>SUMIFS('FY14 DataDump'!$E$2:$E$5000, 'FY14 DataDump'!$C$2:$C$5000, 'FY14 Individual Analysis'!$A98, 'FY14 DataDump'!$H$2:$H$5000, J$2)</f>
        <v>0</v>
      </c>
      <c r="K98" s="27">
        <f>SUMIFS('FY14 DataDump'!$E$2:$E$5000, 'FY14 DataDump'!$C$2:$C$5000, 'FY14 Individual Analysis'!$A98, 'FY14 DataDump'!$H$2:$H$5000, K$2)</f>
        <v>0</v>
      </c>
      <c r="L98" s="27">
        <f>SUMIFS('FY14 DataDump'!$E$2:$E$5000, 'FY14 DataDump'!$C$2:$C$5000, 'FY14 Individual Analysis'!$A98, 'FY14 DataDump'!$H$2:$H$5000, L$2)</f>
        <v>0</v>
      </c>
      <c r="M98" s="27">
        <f>SUMIFS('FY14 DataDump'!$E$2:$E$5000, 'FY14 DataDump'!$C$2:$C$5000, 'FY14 Individual Analysis'!$A98, 'FY14 DataDump'!$H$2:$H$5000, M$2)</f>
        <v>0</v>
      </c>
      <c r="N98" s="27">
        <f>SUMIFS('FY14 DataDump'!$E$2:$E$5000, 'FY14 DataDump'!$C$2:$C$5000, 'FY14 Individual Analysis'!$A98, 'FY14 DataDump'!$H$2:$H$5000, N$2)</f>
        <v>0</v>
      </c>
      <c r="O98" s="27">
        <f>SUMIFS('FY14 DataDump'!$E$2:$E$5000, 'FY14 DataDump'!$C$2:$C$5000, 'FY14 Individual Analysis'!$A98, 'FY14 DataDump'!$H$2:$H$5000, O$2)</f>
        <v>0</v>
      </c>
      <c r="P98" s="27">
        <f t="shared" si="1"/>
        <v>9</v>
      </c>
      <c r="Q98" s="108">
        <f t="shared" si="6"/>
        <v>5.2834264781853191E-5</v>
      </c>
    </row>
    <row r="99" spans="1:17" x14ac:dyDescent="0.25">
      <c r="A99" s="75">
        <v>605</v>
      </c>
      <c r="B99" s="75" t="str">
        <f>INDEX('FY14 DataDump'!$A$2:$H$5000, MATCH('FY14 Individual Analysis'!A99, 'FY14 DataDump'!$C$2:$C$5000, 0), MATCH('FY14 DataDump'!$B$1, 'FY14 DataDump'!$A$1:$H$1))</f>
        <v>DRINKS</v>
      </c>
      <c r="C99" s="75" t="str">
        <f>INDEX('FY14 DataDump'!$A$2:$H$5000, MATCH('FY14 Individual Analysis'!A99, 'FY14 DataDump'!$C$2:$C$5000, 0), MATCH('FY14 DataDump'!$D$1, 'FY14 DataDump'!$A$1:$H$1))</f>
        <v>5 HOUR ENERGY</v>
      </c>
      <c r="D99" s="27">
        <f>SUMIFS('FY14 DataDump'!$E$2:$E$5000, 'FY14 DataDump'!$C$2:$C$5000, 'FY14 Individual Analysis'!$A99, 'FY14 DataDump'!$H$2:$H$5000, D$2)</f>
        <v>19</v>
      </c>
      <c r="E99" s="27">
        <f>SUMIFS('FY14 DataDump'!$E$2:$E$5000, 'FY14 DataDump'!$C$2:$C$5000, 'FY14 Individual Analysis'!$A99, 'FY14 DataDump'!$H$2:$H$5000, E$2)</f>
        <v>13</v>
      </c>
      <c r="F99" s="27">
        <f>SUMIFS('FY14 DataDump'!$E$2:$E$5000, 'FY14 DataDump'!$C$2:$C$5000, 'FY14 Individual Analysis'!$A99, 'FY14 DataDump'!$H$2:$H$5000, F$2)</f>
        <v>20</v>
      </c>
      <c r="G99" s="27">
        <f>SUMIFS('FY14 DataDump'!$E$2:$E$5000, 'FY14 DataDump'!$C$2:$C$5000, 'FY14 Individual Analysis'!$A99, 'FY14 DataDump'!$H$2:$H$5000, G$2)</f>
        <v>91</v>
      </c>
      <c r="H99" s="27">
        <f>SUMIFS('FY14 DataDump'!$E$2:$E$5000, 'FY14 DataDump'!$C$2:$C$5000, 'FY14 Individual Analysis'!$A99, 'FY14 DataDump'!$H$2:$H$5000, H$2)</f>
        <v>50</v>
      </c>
      <c r="I99" s="27">
        <f>SUMIFS('FY14 DataDump'!$E$2:$E$5000, 'FY14 DataDump'!$C$2:$C$5000, 'FY14 Individual Analysis'!$A99, 'FY14 DataDump'!$H$2:$H$5000, I$2)</f>
        <v>29</v>
      </c>
      <c r="J99" s="27">
        <f>SUMIFS('FY14 DataDump'!$E$2:$E$5000, 'FY14 DataDump'!$C$2:$C$5000, 'FY14 Individual Analysis'!$A99, 'FY14 DataDump'!$H$2:$H$5000, J$2)</f>
        <v>45</v>
      </c>
      <c r="K99" s="27">
        <f>SUMIFS('FY14 DataDump'!$E$2:$E$5000, 'FY14 DataDump'!$C$2:$C$5000, 'FY14 Individual Analysis'!$A99, 'FY14 DataDump'!$H$2:$H$5000, K$2)</f>
        <v>56</v>
      </c>
      <c r="L99" s="27">
        <f>SUMIFS('FY14 DataDump'!$E$2:$E$5000, 'FY14 DataDump'!$C$2:$C$5000, 'FY14 Individual Analysis'!$A99, 'FY14 DataDump'!$H$2:$H$5000, L$2)</f>
        <v>46</v>
      </c>
      <c r="M99" s="27">
        <f>SUMIFS('FY14 DataDump'!$E$2:$E$5000, 'FY14 DataDump'!$C$2:$C$5000, 'FY14 Individual Analysis'!$A99, 'FY14 DataDump'!$H$2:$H$5000, M$2)</f>
        <v>70</v>
      </c>
      <c r="N99" s="27">
        <f>SUMIFS('FY14 DataDump'!$E$2:$E$5000, 'FY14 DataDump'!$C$2:$C$5000, 'FY14 Individual Analysis'!$A99, 'FY14 DataDump'!$H$2:$H$5000, N$2)</f>
        <v>53</v>
      </c>
      <c r="O99" s="27">
        <f>SUMIFS('FY14 DataDump'!$E$2:$E$5000, 'FY14 DataDump'!$C$2:$C$5000, 'FY14 Individual Analysis'!$A99, 'FY14 DataDump'!$H$2:$H$5000, O$2)</f>
        <v>23</v>
      </c>
      <c r="P99" s="27">
        <f t="shared" si="1"/>
        <v>515</v>
      </c>
      <c r="Q99" s="108">
        <f t="shared" si="6"/>
        <v>3.0232940402949325E-3</v>
      </c>
    </row>
    <row r="100" spans="1:17" x14ac:dyDescent="0.25">
      <c r="A100" s="75">
        <v>651</v>
      </c>
      <c r="B100" s="75" t="str">
        <f>INDEX('FY14 DataDump'!$A$2:$H$5000, MATCH('FY14 Individual Analysis'!A100, 'FY14 DataDump'!$C$2:$C$5000, 0), MATCH('FY14 DataDump'!$B$1, 'FY14 DataDump'!$A$1:$H$1))</f>
        <v>DAIRY</v>
      </c>
      <c r="C100" s="75" t="str">
        <f>INDEX('FY14 DataDump'!$A$2:$H$5000, MATCH('FY14 Individual Analysis'!A100, 'FY14 DataDump'!$C$2:$C$5000, 0), MATCH('FY14 DataDump'!$D$1, 'FY14 DataDump'!$A$1:$H$1))</f>
        <v>COLUMBIA V FARMS BUTTER</v>
      </c>
      <c r="D100" s="27">
        <f>SUMIFS('FY14 DataDump'!$E$2:$E$5000, 'FY14 DataDump'!$C$2:$C$5000, 'FY14 Individual Analysis'!$A100, 'FY14 DataDump'!$H$2:$H$5000, D$2)</f>
        <v>14</v>
      </c>
      <c r="E100" s="27">
        <f>SUMIFS('FY14 DataDump'!$E$2:$E$5000, 'FY14 DataDump'!$C$2:$C$5000, 'FY14 Individual Analysis'!$A100, 'FY14 DataDump'!$H$2:$H$5000, E$2)</f>
        <v>34</v>
      </c>
      <c r="F100" s="27">
        <f>SUMIFS('FY14 DataDump'!$E$2:$E$5000, 'FY14 DataDump'!$C$2:$C$5000, 'FY14 Individual Analysis'!$A100, 'FY14 DataDump'!$H$2:$H$5000, F$2)</f>
        <v>11</v>
      </c>
      <c r="G100" s="27">
        <f>SUMIFS('FY14 DataDump'!$E$2:$E$5000, 'FY14 DataDump'!$C$2:$C$5000, 'FY14 Individual Analysis'!$A100, 'FY14 DataDump'!$H$2:$H$5000, G$2)</f>
        <v>49</v>
      </c>
      <c r="H100" s="27">
        <f>SUMIFS('FY14 DataDump'!$E$2:$E$5000, 'FY14 DataDump'!$C$2:$C$5000, 'FY14 Individual Analysis'!$A100, 'FY14 DataDump'!$H$2:$H$5000, H$2)</f>
        <v>47</v>
      </c>
      <c r="I100" s="27">
        <f>SUMIFS('FY14 DataDump'!$E$2:$E$5000, 'FY14 DataDump'!$C$2:$C$5000, 'FY14 Individual Analysis'!$A100, 'FY14 DataDump'!$H$2:$H$5000, I$2)</f>
        <v>8</v>
      </c>
      <c r="J100" s="27">
        <f>SUMIFS('FY14 DataDump'!$E$2:$E$5000, 'FY14 DataDump'!$C$2:$C$5000, 'FY14 Individual Analysis'!$A100, 'FY14 DataDump'!$H$2:$H$5000, J$2)</f>
        <v>10</v>
      </c>
      <c r="K100" s="27">
        <f>SUMIFS('FY14 DataDump'!$E$2:$E$5000, 'FY14 DataDump'!$C$2:$C$5000, 'FY14 Individual Analysis'!$A100, 'FY14 DataDump'!$H$2:$H$5000, K$2)</f>
        <v>12</v>
      </c>
      <c r="L100" s="27">
        <f>SUMIFS('FY14 DataDump'!$E$2:$E$5000, 'FY14 DataDump'!$C$2:$C$5000, 'FY14 Individual Analysis'!$A100, 'FY14 DataDump'!$H$2:$H$5000, L$2)</f>
        <v>9</v>
      </c>
      <c r="M100" s="27">
        <f>SUMIFS('FY14 DataDump'!$E$2:$E$5000, 'FY14 DataDump'!$C$2:$C$5000, 'FY14 Individual Analysis'!$A100, 'FY14 DataDump'!$H$2:$H$5000, M$2)</f>
        <v>10</v>
      </c>
      <c r="N100" s="27">
        <f>SUMIFS('FY14 DataDump'!$E$2:$E$5000, 'FY14 DataDump'!$C$2:$C$5000, 'FY14 Individual Analysis'!$A100, 'FY14 DataDump'!$H$2:$H$5000, N$2)</f>
        <v>12</v>
      </c>
      <c r="O100" s="27">
        <f>SUMIFS('FY14 DataDump'!$E$2:$E$5000, 'FY14 DataDump'!$C$2:$C$5000, 'FY14 Individual Analysis'!$A100, 'FY14 DataDump'!$H$2:$H$5000, O$2)</f>
        <v>24</v>
      </c>
      <c r="P100" s="27">
        <f t="shared" si="1"/>
        <v>240</v>
      </c>
      <c r="Q100" s="108">
        <f t="shared" si="6"/>
        <v>1.4089137275160851E-3</v>
      </c>
    </row>
    <row r="101" spans="1:17" x14ac:dyDescent="0.25">
      <c r="A101" s="75">
        <v>652</v>
      </c>
      <c r="B101" s="75" t="str">
        <f>INDEX('FY14 DataDump'!$A$2:$H$5000, MATCH('FY14 Individual Analysis'!A101, 'FY14 DataDump'!$C$2:$C$5000, 0), MATCH('FY14 DataDump'!$B$1, 'FY14 DataDump'!$A$1:$H$1))</f>
        <v>DAIRY</v>
      </c>
      <c r="C101" s="75" t="str">
        <f>INDEX('FY14 DataDump'!$A$2:$H$5000, MATCH('FY14 Individual Analysis'!A101, 'FY14 DataDump'!$C$2:$C$5000, 0), MATCH('FY14 DataDump'!$D$1, 'FY14 DataDump'!$A$1:$H$1))</f>
        <v>CREAM CHEESE</v>
      </c>
      <c r="D101" s="27">
        <f>SUMIFS('FY14 DataDump'!$E$2:$E$5000, 'FY14 DataDump'!$C$2:$C$5000, 'FY14 Individual Analysis'!$A101, 'FY14 DataDump'!$H$2:$H$5000, D$2)</f>
        <v>94</v>
      </c>
      <c r="E101" s="27">
        <f>SUMIFS('FY14 DataDump'!$E$2:$E$5000, 'FY14 DataDump'!$C$2:$C$5000, 'FY14 Individual Analysis'!$A101, 'FY14 DataDump'!$H$2:$H$5000, E$2)</f>
        <v>123</v>
      </c>
      <c r="F101" s="27">
        <f>SUMIFS('FY14 DataDump'!$E$2:$E$5000, 'FY14 DataDump'!$C$2:$C$5000, 'FY14 Individual Analysis'!$A101, 'FY14 DataDump'!$H$2:$H$5000, F$2)</f>
        <v>114</v>
      </c>
      <c r="G101" s="27">
        <f>SUMIFS('FY14 DataDump'!$E$2:$E$5000, 'FY14 DataDump'!$C$2:$C$5000, 'FY14 Individual Analysis'!$A101, 'FY14 DataDump'!$H$2:$H$5000, G$2)</f>
        <v>266</v>
      </c>
      <c r="H101" s="27">
        <f>SUMIFS('FY14 DataDump'!$E$2:$E$5000, 'FY14 DataDump'!$C$2:$C$5000, 'FY14 Individual Analysis'!$A101, 'FY14 DataDump'!$H$2:$H$5000, H$2)</f>
        <v>229</v>
      </c>
      <c r="I101" s="27">
        <f>SUMIFS('FY14 DataDump'!$E$2:$E$5000, 'FY14 DataDump'!$C$2:$C$5000, 'FY14 Individual Analysis'!$A101, 'FY14 DataDump'!$H$2:$H$5000, I$2)</f>
        <v>129</v>
      </c>
      <c r="J101" s="27">
        <f>SUMIFS('FY14 DataDump'!$E$2:$E$5000, 'FY14 DataDump'!$C$2:$C$5000, 'FY14 Individual Analysis'!$A101, 'FY14 DataDump'!$H$2:$H$5000, J$2)</f>
        <v>203</v>
      </c>
      <c r="K101" s="27">
        <f>SUMIFS('FY14 DataDump'!$E$2:$E$5000, 'FY14 DataDump'!$C$2:$C$5000, 'FY14 Individual Analysis'!$A101, 'FY14 DataDump'!$H$2:$H$5000, K$2)</f>
        <v>198</v>
      </c>
      <c r="L101" s="27">
        <f>SUMIFS('FY14 DataDump'!$E$2:$E$5000, 'FY14 DataDump'!$C$2:$C$5000, 'FY14 Individual Analysis'!$A101, 'FY14 DataDump'!$H$2:$H$5000, L$2)</f>
        <v>174</v>
      </c>
      <c r="M101" s="27">
        <f>SUMIFS('FY14 DataDump'!$E$2:$E$5000, 'FY14 DataDump'!$C$2:$C$5000, 'FY14 Individual Analysis'!$A101, 'FY14 DataDump'!$H$2:$H$5000, M$2)</f>
        <v>294</v>
      </c>
      <c r="N101" s="27">
        <f>SUMIFS('FY14 DataDump'!$E$2:$E$5000, 'FY14 DataDump'!$C$2:$C$5000, 'FY14 Individual Analysis'!$A101, 'FY14 DataDump'!$H$2:$H$5000, N$2)</f>
        <v>294</v>
      </c>
      <c r="O101" s="27">
        <f>SUMIFS('FY14 DataDump'!$E$2:$E$5000, 'FY14 DataDump'!$C$2:$C$5000, 'FY14 Individual Analysis'!$A101, 'FY14 DataDump'!$H$2:$H$5000, O$2)</f>
        <v>186</v>
      </c>
      <c r="P101" s="27">
        <f t="shared" si="1"/>
        <v>2304</v>
      </c>
      <c r="Q101" s="108">
        <f t="shared" si="6"/>
        <v>1.3525571784154417E-2</v>
      </c>
    </row>
    <row r="102" spans="1:17" x14ac:dyDescent="0.25">
      <c r="A102" s="75">
        <v>654</v>
      </c>
      <c r="B102" s="75" t="str">
        <f>INDEX('FY14 DataDump'!$A$2:$H$5000, MATCH('FY14 Individual Analysis'!A102, 'FY14 DataDump'!$C$2:$C$5000, 0), MATCH('FY14 DataDump'!$B$1, 'FY14 DataDump'!$A$1:$H$1))</f>
        <v>DAIRY</v>
      </c>
      <c r="C102" s="75" t="str">
        <f>INDEX('FY14 DataDump'!$A$2:$H$5000, MATCH('FY14 Individual Analysis'!A102, 'FY14 DataDump'!$C$2:$C$5000, 0), MATCH('FY14 DataDump'!$D$1, 'FY14 DataDump'!$A$1:$H$1))</f>
        <v>Chocolate Milk 8oz</v>
      </c>
      <c r="D102" s="27">
        <f>SUMIFS('FY14 DataDump'!$E$2:$E$5000, 'FY14 DataDump'!$C$2:$C$5000, 'FY14 Individual Analysis'!$A102, 'FY14 DataDump'!$H$2:$H$5000, D$2)</f>
        <v>45</v>
      </c>
      <c r="E102" s="27">
        <f>SUMIFS('FY14 DataDump'!$E$2:$E$5000, 'FY14 DataDump'!$C$2:$C$5000, 'FY14 Individual Analysis'!$A102, 'FY14 DataDump'!$H$2:$H$5000, E$2)</f>
        <v>43</v>
      </c>
      <c r="F102" s="27">
        <f>SUMIFS('FY14 DataDump'!$E$2:$E$5000, 'FY14 DataDump'!$C$2:$C$5000, 'FY14 Individual Analysis'!$A102, 'FY14 DataDump'!$H$2:$H$5000, F$2)</f>
        <v>44</v>
      </c>
      <c r="G102" s="27">
        <f>SUMIFS('FY14 DataDump'!$E$2:$E$5000, 'FY14 DataDump'!$C$2:$C$5000, 'FY14 Individual Analysis'!$A102, 'FY14 DataDump'!$H$2:$H$5000, G$2)</f>
        <v>56</v>
      </c>
      <c r="H102" s="27">
        <f>SUMIFS('FY14 DataDump'!$E$2:$E$5000, 'FY14 DataDump'!$C$2:$C$5000, 'FY14 Individual Analysis'!$A102, 'FY14 DataDump'!$H$2:$H$5000, H$2)</f>
        <v>28</v>
      </c>
      <c r="I102" s="27">
        <f>SUMIFS('FY14 DataDump'!$E$2:$E$5000, 'FY14 DataDump'!$C$2:$C$5000, 'FY14 Individual Analysis'!$A102, 'FY14 DataDump'!$H$2:$H$5000, I$2)</f>
        <v>18</v>
      </c>
      <c r="J102" s="27">
        <f>SUMIFS('FY14 DataDump'!$E$2:$E$5000, 'FY14 DataDump'!$C$2:$C$5000, 'FY14 Individual Analysis'!$A102, 'FY14 DataDump'!$H$2:$H$5000, J$2)</f>
        <v>36</v>
      </c>
      <c r="K102" s="27">
        <f>SUMIFS('FY14 DataDump'!$E$2:$E$5000, 'FY14 DataDump'!$C$2:$C$5000, 'FY14 Individual Analysis'!$A102, 'FY14 DataDump'!$H$2:$H$5000, K$2)</f>
        <v>35</v>
      </c>
      <c r="L102" s="27">
        <f>SUMIFS('FY14 DataDump'!$E$2:$E$5000, 'FY14 DataDump'!$C$2:$C$5000, 'FY14 Individual Analysis'!$A102, 'FY14 DataDump'!$H$2:$H$5000, L$2)</f>
        <v>36</v>
      </c>
      <c r="M102" s="27">
        <f>SUMIFS('FY14 DataDump'!$E$2:$E$5000, 'FY14 DataDump'!$C$2:$C$5000, 'FY14 Individual Analysis'!$A102, 'FY14 DataDump'!$H$2:$H$5000, M$2)</f>
        <v>44</v>
      </c>
      <c r="N102" s="27">
        <f>SUMIFS('FY14 DataDump'!$E$2:$E$5000, 'FY14 DataDump'!$C$2:$C$5000, 'FY14 Individual Analysis'!$A102, 'FY14 DataDump'!$H$2:$H$5000, N$2)</f>
        <v>50</v>
      </c>
      <c r="O102" s="27">
        <f>SUMIFS('FY14 DataDump'!$E$2:$E$5000, 'FY14 DataDump'!$C$2:$C$5000, 'FY14 Individual Analysis'!$A102, 'FY14 DataDump'!$H$2:$H$5000, O$2)</f>
        <v>33</v>
      </c>
      <c r="P102" s="27">
        <f t="shared" si="1"/>
        <v>468</v>
      </c>
      <c r="Q102" s="108">
        <f t="shared" si="6"/>
        <v>2.7473817686563661E-3</v>
      </c>
    </row>
    <row r="103" spans="1:17" x14ac:dyDescent="0.25">
      <c r="A103" s="75">
        <v>655</v>
      </c>
      <c r="B103" s="75" t="str">
        <f>INDEX('FY14 DataDump'!$A$2:$H$5000, MATCH('FY14 Individual Analysis'!A103, 'FY14 DataDump'!$C$2:$C$5000, 0), MATCH('FY14 DataDump'!$B$1, 'FY14 DataDump'!$A$1:$H$1))</f>
        <v>DAIRY</v>
      </c>
      <c r="C103" s="75" t="str">
        <f>INDEX('FY14 DataDump'!$A$2:$H$5000, MATCH('FY14 Individual Analysis'!A103, 'FY14 DataDump'!$C$2:$C$5000, 0), MATCH('FY14 DataDump'!$D$1, 'FY14 DataDump'!$A$1:$H$1))</f>
        <v>2% MILK 8oz</v>
      </c>
      <c r="D103" s="27">
        <f>SUMIFS('FY14 DataDump'!$E$2:$E$5000, 'FY14 DataDump'!$C$2:$C$5000, 'FY14 Individual Analysis'!$A103, 'FY14 DataDump'!$H$2:$H$5000, D$2)</f>
        <v>65</v>
      </c>
      <c r="E103" s="27">
        <f>SUMIFS('FY14 DataDump'!$E$2:$E$5000, 'FY14 DataDump'!$C$2:$C$5000, 'FY14 Individual Analysis'!$A103, 'FY14 DataDump'!$H$2:$H$5000, E$2)</f>
        <v>80</v>
      </c>
      <c r="F103" s="27">
        <f>SUMIFS('FY14 DataDump'!$E$2:$E$5000, 'FY14 DataDump'!$C$2:$C$5000, 'FY14 Individual Analysis'!$A103, 'FY14 DataDump'!$H$2:$H$5000, F$2)</f>
        <v>39</v>
      </c>
      <c r="G103" s="27">
        <f>SUMIFS('FY14 DataDump'!$E$2:$E$5000, 'FY14 DataDump'!$C$2:$C$5000, 'FY14 Individual Analysis'!$A103, 'FY14 DataDump'!$H$2:$H$5000, G$2)</f>
        <v>40</v>
      </c>
      <c r="H103" s="27">
        <f>SUMIFS('FY14 DataDump'!$E$2:$E$5000, 'FY14 DataDump'!$C$2:$C$5000, 'FY14 Individual Analysis'!$A103, 'FY14 DataDump'!$H$2:$H$5000, H$2)</f>
        <v>38</v>
      </c>
      <c r="I103" s="27">
        <f>SUMIFS('FY14 DataDump'!$E$2:$E$5000, 'FY14 DataDump'!$C$2:$C$5000, 'FY14 Individual Analysis'!$A103, 'FY14 DataDump'!$H$2:$H$5000, I$2)</f>
        <v>12</v>
      </c>
      <c r="J103" s="27">
        <f>SUMIFS('FY14 DataDump'!$E$2:$E$5000, 'FY14 DataDump'!$C$2:$C$5000, 'FY14 Individual Analysis'!$A103, 'FY14 DataDump'!$H$2:$H$5000, J$2)</f>
        <v>30</v>
      </c>
      <c r="K103" s="27">
        <f>SUMIFS('FY14 DataDump'!$E$2:$E$5000, 'FY14 DataDump'!$C$2:$C$5000, 'FY14 Individual Analysis'!$A103, 'FY14 DataDump'!$H$2:$H$5000, K$2)</f>
        <v>29</v>
      </c>
      <c r="L103" s="27">
        <f>SUMIFS('FY14 DataDump'!$E$2:$E$5000, 'FY14 DataDump'!$C$2:$C$5000, 'FY14 Individual Analysis'!$A103, 'FY14 DataDump'!$H$2:$H$5000, L$2)</f>
        <v>28</v>
      </c>
      <c r="M103" s="27">
        <f>SUMIFS('FY14 DataDump'!$E$2:$E$5000, 'FY14 DataDump'!$C$2:$C$5000, 'FY14 Individual Analysis'!$A103, 'FY14 DataDump'!$H$2:$H$5000, M$2)</f>
        <v>43</v>
      </c>
      <c r="N103" s="27">
        <f>SUMIFS('FY14 DataDump'!$E$2:$E$5000, 'FY14 DataDump'!$C$2:$C$5000, 'FY14 Individual Analysis'!$A103, 'FY14 DataDump'!$H$2:$H$5000, N$2)</f>
        <v>41</v>
      </c>
      <c r="O103" s="27">
        <f>SUMIFS('FY14 DataDump'!$E$2:$E$5000, 'FY14 DataDump'!$C$2:$C$5000, 'FY14 Individual Analysis'!$A103, 'FY14 DataDump'!$H$2:$H$5000, O$2)</f>
        <v>32</v>
      </c>
      <c r="P103" s="27">
        <f t="shared" si="1"/>
        <v>477</v>
      </c>
      <c r="Q103" s="108">
        <f t="shared" si="6"/>
        <v>2.8002160334382191E-3</v>
      </c>
    </row>
    <row r="104" spans="1:17" x14ac:dyDescent="0.25">
      <c r="A104" s="75">
        <v>657</v>
      </c>
      <c r="B104" s="75" t="str">
        <f>INDEX('FY14 DataDump'!$A$2:$H$5000, MATCH('FY14 Individual Analysis'!A104, 'FY14 DataDump'!$C$2:$C$5000, 0), MATCH('FY14 DataDump'!$B$1, 'FY14 DataDump'!$A$1:$H$1))</f>
        <v>DAIRY</v>
      </c>
      <c r="C104" s="75" t="str">
        <f>INDEX('FY14 DataDump'!$A$2:$H$5000, MATCH('FY14 Individual Analysis'!A104, 'FY14 DataDump'!$C$2:$C$5000, 0), MATCH('FY14 DataDump'!$D$1, 'FY14 DataDump'!$A$1:$H$1))</f>
        <v>STRING CHEESE</v>
      </c>
      <c r="D104" s="27">
        <f>SUMIFS('FY14 DataDump'!$E$2:$E$5000, 'FY14 DataDump'!$C$2:$C$5000, 'FY14 Individual Analysis'!$A104, 'FY14 DataDump'!$H$2:$H$5000, D$2)</f>
        <v>0</v>
      </c>
      <c r="E104" s="27">
        <f>SUMIFS('FY14 DataDump'!$E$2:$E$5000, 'FY14 DataDump'!$C$2:$C$5000, 'FY14 Individual Analysis'!$A104, 'FY14 DataDump'!$H$2:$H$5000, E$2)</f>
        <v>48</v>
      </c>
      <c r="F104" s="27">
        <f>SUMIFS('FY14 DataDump'!$E$2:$E$5000, 'FY14 DataDump'!$C$2:$C$5000, 'FY14 Individual Analysis'!$A104, 'FY14 DataDump'!$H$2:$H$5000, F$2)</f>
        <v>0</v>
      </c>
      <c r="G104" s="27">
        <f>SUMIFS('FY14 DataDump'!$E$2:$E$5000, 'FY14 DataDump'!$C$2:$C$5000, 'FY14 Individual Analysis'!$A104, 'FY14 DataDump'!$H$2:$H$5000, G$2)</f>
        <v>0</v>
      </c>
      <c r="H104" s="27">
        <f>SUMIFS('FY14 DataDump'!$E$2:$E$5000, 'FY14 DataDump'!$C$2:$C$5000, 'FY14 Individual Analysis'!$A104, 'FY14 DataDump'!$H$2:$H$5000, H$2)</f>
        <v>0</v>
      </c>
      <c r="I104" s="27">
        <f>SUMIFS('FY14 DataDump'!$E$2:$E$5000, 'FY14 DataDump'!$C$2:$C$5000, 'FY14 Individual Analysis'!$A104, 'FY14 DataDump'!$H$2:$H$5000, I$2)</f>
        <v>0</v>
      </c>
      <c r="J104" s="27">
        <f>SUMIFS('FY14 DataDump'!$E$2:$E$5000, 'FY14 DataDump'!$C$2:$C$5000, 'FY14 Individual Analysis'!$A104, 'FY14 DataDump'!$H$2:$H$5000, J$2)</f>
        <v>0</v>
      </c>
      <c r="K104" s="27">
        <f>SUMIFS('FY14 DataDump'!$E$2:$E$5000, 'FY14 DataDump'!$C$2:$C$5000, 'FY14 Individual Analysis'!$A104, 'FY14 DataDump'!$H$2:$H$5000, K$2)</f>
        <v>0</v>
      </c>
      <c r="L104" s="27">
        <f>SUMIFS('FY14 DataDump'!$E$2:$E$5000, 'FY14 DataDump'!$C$2:$C$5000, 'FY14 Individual Analysis'!$A104, 'FY14 DataDump'!$H$2:$H$5000, L$2)</f>
        <v>0</v>
      </c>
      <c r="M104" s="27">
        <f>SUMIFS('FY14 DataDump'!$E$2:$E$5000, 'FY14 DataDump'!$C$2:$C$5000, 'FY14 Individual Analysis'!$A104, 'FY14 DataDump'!$H$2:$H$5000, M$2)</f>
        <v>0</v>
      </c>
      <c r="N104" s="27">
        <f>SUMIFS('FY14 DataDump'!$E$2:$E$5000, 'FY14 DataDump'!$C$2:$C$5000, 'FY14 Individual Analysis'!$A104, 'FY14 DataDump'!$H$2:$H$5000, N$2)</f>
        <v>0</v>
      </c>
      <c r="O104" s="27">
        <f>SUMIFS('FY14 DataDump'!$E$2:$E$5000, 'FY14 DataDump'!$C$2:$C$5000, 'FY14 Individual Analysis'!$A104, 'FY14 DataDump'!$H$2:$H$5000, O$2)</f>
        <v>41</v>
      </c>
      <c r="P104" s="27">
        <f t="shared" si="1"/>
        <v>89</v>
      </c>
      <c r="Q104" s="108">
        <f t="shared" si="6"/>
        <v>5.2247217395388153E-4</v>
      </c>
    </row>
    <row r="105" spans="1:17" x14ac:dyDescent="0.25">
      <c r="A105" s="75">
        <v>660</v>
      </c>
      <c r="B105" s="75" t="str">
        <f>INDEX('FY14 DataDump'!$A$2:$H$5000, MATCH('FY14 Individual Analysis'!A105, 'FY14 DataDump'!$C$2:$C$5000, 0), MATCH('FY14 DataDump'!$B$1, 'FY14 DataDump'!$A$1:$H$1))</f>
        <v>DAIRY</v>
      </c>
      <c r="C105" s="75" t="str">
        <f>INDEX('FY14 DataDump'!$A$2:$H$5000, MATCH('FY14 Individual Analysis'!A105, 'FY14 DataDump'!$C$2:$C$5000, 0), MATCH('FY14 DataDump'!$D$1, 'FY14 DataDump'!$A$1:$H$1))</f>
        <v>WK Yogurt Parfait</v>
      </c>
      <c r="D105" s="27">
        <f>SUMIFS('FY14 DataDump'!$E$2:$E$5000, 'FY14 DataDump'!$C$2:$C$5000, 'FY14 Individual Analysis'!$A105, 'FY14 DataDump'!$H$2:$H$5000, D$2)</f>
        <v>56</v>
      </c>
      <c r="E105" s="27">
        <f>SUMIFS('FY14 DataDump'!$E$2:$E$5000, 'FY14 DataDump'!$C$2:$C$5000, 'FY14 Individual Analysis'!$A105, 'FY14 DataDump'!$H$2:$H$5000, E$2)</f>
        <v>57</v>
      </c>
      <c r="F105" s="27">
        <f>SUMIFS('FY14 DataDump'!$E$2:$E$5000, 'FY14 DataDump'!$C$2:$C$5000, 'FY14 Individual Analysis'!$A105, 'FY14 DataDump'!$H$2:$H$5000, F$2)</f>
        <v>71</v>
      </c>
      <c r="G105" s="27">
        <f>SUMIFS('FY14 DataDump'!$E$2:$E$5000, 'FY14 DataDump'!$C$2:$C$5000, 'FY14 Individual Analysis'!$A105, 'FY14 DataDump'!$H$2:$H$5000, G$2)</f>
        <v>173</v>
      </c>
      <c r="H105" s="27">
        <f>SUMIFS('FY14 DataDump'!$E$2:$E$5000, 'FY14 DataDump'!$C$2:$C$5000, 'FY14 Individual Analysis'!$A105, 'FY14 DataDump'!$H$2:$H$5000, H$2)</f>
        <v>117</v>
      </c>
      <c r="I105" s="27">
        <f>SUMIFS('FY14 DataDump'!$E$2:$E$5000, 'FY14 DataDump'!$C$2:$C$5000, 'FY14 Individual Analysis'!$A105, 'FY14 DataDump'!$H$2:$H$5000, I$2)</f>
        <v>59</v>
      </c>
      <c r="J105" s="27">
        <f>SUMIFS('FY14 DataDump'!$E$2:$E$5000, 'FY14 DataDump'!$C$2:$C$5000, 'FY14 Individual Analysis'!$A105, 'FY14 DataDump'!$H$2:$H$5000, J$2)</f>
        <v>121</v>
      </c>
      <c r="K105" s="27">
        <f>SUMIFS('FY14 DataDump'!$E$2:$E$5000, 'FY14 DataDump'!$C$2:$C$5000, 'FY14 Individual Analysis'!$A105, 'FY14 DataDump'!$H$2:$H$5000, K$2)</f>
        <v>124</v>
      </c>
      <c r="L105" s="27">
        <f>SUMIFS('FY14 DataDump'!$E$2:$E$5000, 'FY14 DataDump'!$C$2:$C$5000, 'FY14 Individual Analysis'!$A105, 'FY14 DataDump'!$H$2:$H$5000, L$2)</f>
        <v>97</v>
      </c>
      <c r="M105" s="27">
        <f>SUMIFS('FY14 DataDump'!$E$2:$E$5000, 'FY14 DataDump'!$C$2:$C$5000, 'FY14 Individual Analysis'!$A105, 'FY14 DataDump'!$H$2:$H$5000, M$2)</f>
        <v>143</v>
      </c>
      <c r="N105" s="27">
        <f>SUMIFS('FY14 DataDump'!$E$2:$E$5000, 'FY14 DataDump'!$C$2:$C$5000, 'FY14 Individual Analysis'!$A105, 'FY14 DataDump'!$H$2:$H$5000, N$2)</f>
        <v>112</v>
      </c>
      <c r="O105" s="27">
        <f>SUMIFS('FY14 DataDump'!$E$2:$E$5000, 'FY14 DataDump'!$C$2:$C$5000, 'FY14 Individual Analysis'!$A105, 'FY14 DataDump'!$H$2:$H$5000, O$2)</f>
        <v>63</v>
      </c>
      <c r="P105" s="27">
        <f t="shared" si="1"/>
        <v>1193</v>
      </c>
      <c r="Q105" s="108">
        <f t="shared" si="6"/>
        <v>7.0034753205278728E-3</v>
      </c>
    </row>
    <row r="106" spans="1:17" x14ac:dyDescent="0.25">
      <c r="A106" s="75">
        <v>667</v>
      </c>
      <c r="B106" s="75" t="str">
        <f>INDEX('FY14 DataDump'!$A$2:$H$5000, MATCH('FY14 Individual Analysis'!A106, 'FY14 DataDump'!$C$2:$C$5000, 0), MATCH('FY14 DataDump'!$B$1, 'FY14 DataDump'!$A$1:$H$1))</f>
        <v>DAIRY</v>
      </c>
      <c r="C106" s="75" t="str">
        <f>INDEX('FY14 DataDump'!$A$2:$H$5000, MATCH('FY14 Individual Analysis'!A106, 'FY14 DataDump'!$C$2:$C$5000, 0), MATCH('FY14 DataDump'!$D$1, 'FY14 DataDump'!$A$1:$H$1))</f>
        <v>YOPLAIT STRAWBERRY</v>
      </c>
      <c r="D106" s="27">
        <f>SUMIFS('FY14 DataDump'!$E$2:$E$5000, 'FY14 DataDump'!$C$2:$C$5000, 'FY14 Individual Analysis'!$A106, 'FY14 DataDump'!$H$2:$H$5000, D$2)</f>
        <v>0</v>
      </c>
      <c r="E106" s="27">
        <f>SUMIFS('FY14 DataDump'!$E$2:$E$5000, 'FY14 DataDump'!$C$2:$C$5000, 'FY14 Individual Analysis'!$A106, 'FY14 DataDump'!$H$2:$H$5000, E$2)</f>
        <v>9</v>
      </c>
      <c r="F106" s="27">
        <f>SUMIFS('FY14 DataDump'!$E$2:$E$5000, 'FY14 DataDump'!$C$2:$C$5000, 'FY14 Individual Analysis'!$A106, 'FY14 DataDump'!$H$2:$H$5000, F$2)</f>
        <v>0</v>
      </c>
      <c r="G106" s="27">
        <f>SUMIFS('FY14 DataDump'!$E$2:$E$5000, 'FY14 DataDump'!$C$2:$C$5000, 'FY14 Individual Analysis'!$A106, 'FY14 DataDump'!$H$2:$H$5000, G$2)</f>
        <v>0</v>
      </c>
      <c r="H106" s="27">
        <f>SUMIFS('FY14 DataDump'!$E$2:$E$5000, 'FY14 DataDump'!$C$2:$C$5000, 'FY14 Individual Analysis'!$A106, 'FY14 DataDump'!$H$2:$H$5000, H$2)</f>
        <v>0</v>
      </c>
      <c r="I106" s="27">
        <f>SUMIFS('FY14 DataDump'!$E$2:$E$5000, 'FY14 DataDump'!$C$2:$C$5000, 'FY14 Individual Analysis'!$A106, 'FY14 DataDump'!$H$2:$H$5000, I$2)</f>
        <v>0</v>
      </c>
      <c r="J106" s="27">
        <f>SUMIFS('FY14 DataDump'!$E$2:$E$5000, 'FY14 DataDump'!$C$2:$C$5000, 'FY14 Individual Analysis'!$A106, 'FY14 DataDump'!$H$2:$H$5000, J$2)</f>
        <v>0</v>
      </c>
      <c r="K106" s="27">
        <f>SUMIFS('FY14 DataDump'!$E$2:$E$5000, 'FY14 DataDump'!$C$2:$C$5000, 'FY14 Individual Analysis'!$A106, 'FY14 DataDump'!$H$2:$H$5000, K$2)</f>
        <v>0</v>
      </c>
      <c r="L106" s="27">
        <f>SUMIFS('FY14 DataDump'!$E$2:$E$5000, 'FY14 DataDump'!$C$2:$C$5000, 'FY14 Individual Analysis'!$A106, 'FY14 DataDump'!$H$2:$H$5000, L$2)</f>
        <v>0</v>
      </c>
      <c r="M106" s="27">
        <f>SUMIFS('FY14 DataDump'!$E$2:$E$5000, 'FY14 DataDump'!$C$2:$C$5000, 'FY14 Individual Analysis'!$A106, 'FY14 DataDump'!$H$2:$H$5000, M$2)</f>
        <v>0</v>
      </c>
      <c r="N106" s="27">
        <f>SUMIFS('FY14 DataDump'!$E$2:$E$5000, 'FY14 DataDump'!$C$2:$C$5000, 'FY14 Individual Analysis'!$A106, 'FY14 DataDump'!$H$2:$H$5000, N$2)</f>
        <v>0</v>
      </c>
      <c r="O106" s="27">
        <f>SUMIFS('FY14 DataDump'!$E$2:$E$5000, 'FY14 DataDump'!$C$2:$C$5000, 'FY14 Individual Analysis'!$A106, 'FY14 DataDump'!$H$2:$H$5000, O$2)</f>
        <v>0</v>
      </c>
      <c r="P106" s="27">
        <f t="shared" si="1"/>
        <v>9</v>
      </c>
      <c r="Q106" s="108">
        <f t="shared" si="6"/>
        <v>5.2834264781853191E-5</v>
      </c>
    </row>
    <row r="107" spans="1:17" x14ac:dyDescent="0.25">
      <c r="A107" s="75">
        <v>751</v>
      </c>
      <c r="B107" s="75" t="str">
        <f>INDEX('FY14 DataDump'!$A$2:$H$5000, MATCH('FY14 Individual Analysis'!A107, 'FY14 DataDump'!$C$2:$C$5000, 0), MATCH('FY14 DataDump'!$B$1, 'FY14 DataDump'!$A$1:$H$1))</f>
        <v>ESPRESSO</v>
      </c>
      <c r="C107" s="75" t="str">
        <f>INDEX('FY14 DataDump'!$A$2:$H$5000, MATCH('FY14 Individual Analysis'!A107, 'FY14 DataDump'!$C$2:$C$5000, 0), MATCH('FY14 DataDump'!$D$1, 'FY14 DataDump'!$A$1:$H$1))</f>
        <v>AMERICANO LARGE</v>
      </c>
      <c r="D107" s="27">
        <f>SUMIFS('FY14 DataDump'!$E$2:$E$5000, 'FY14 DataDump'!$C$2:$C$5000, 'FY14 Individual Analysis'!$A107, 'FY14 DataDump'!$H$2:$H$5000, D$2)</f>
        <v>21</v>
      </c>
      <c r="E107" s="27">
        <f>SUMIFS('FY14 DataDump'!$E$2:$E$5000, 'FY14 DataDump'!$C$2:$C$5000, 'FY14 Individual Analysis'!$A107, 'FY14 DataDump'!$H$2:$H$5000, E$2)</f>
        <v>31</v>
      </c>
      <c r="F107" s="27">
        <f>SUMIFS('FY14 DataDump'!$E$2:$E$5000, 'FY14 DataDump'!$C$2:$C$5000, 'FY14 Individual Analysis'!$A107, 'FY14 DataDump'!$H$2:$H$5000, F$2)</f>
        <v>9</v>
      </c>
      <c r="G107" s="27">
        <f>SUMIFS('FY14 DataDump'!$E$2:$E$5000, 'FY14 DataDump'!$C$2:$C$5000, 'FY14 Individual Analysis'!$A107, 'FY14 DataDump'!$H$2:$H$5000, G$2)</f>
        <v>46</v>
      </c>
      <c r="H107" s="27">
        <f>SUMIFS('FY14 DataDump'!$E$2:$E$5000, 'FY14 DataDump'!$C$2:$C$5000, 'FY14 Individual Analysis'!$A107, 'FY14 DataDump'!$H$2:$H$5000, H$2)</f>
        <v>26</v>
      </c>
      <c r="I107" s="27">
        <f>SUMIFS('FY14 DataDump'!$E$2:$E$5000, 'FY14 DataDump'!$C$2:$C$5000, 'FY14 Individual Analysis'!$A107, 'FY14 DataDump'!$H$2:$H$5000, I$2)</f>
        <v>10</v>
      </c>
      <c r="J107" s="27">
        <f>SUMIFS('FY14 DataDump'!$E$2:$E$5000, 'FY14 DataDump'!$C$2:$C$5000, 'FY14 Individual Analysis'!$A107, 'FY14 DataDump'!$H$2:$H$5000, J$2)</f>
        <v>34</v>
      </c>
      <c r="K107" s="27">
        <f>SUMIFS('FY14 DataDump'!$E$2:$E$5000, 'FY14 DataDump'!$C$2:$C$5000, 'FY14 Individual Analysis'!$A107, 'FY14 DataDump'!$H$2:$H$5000, K$2)</f>
        <v>33</v>
      </c>
      <c r="L107" s="27">
        <f>SUMIFS('FY14 DataDump'!$E$2:$E$5000, 'FY14 DataDump'!$C$2:$C$5000, 'FY14 Individual Analysis'!$A107, 'FY14 DataDump'!$H$2:$H$5000, L$2)</f>
        <v>24</v>
      </c>
      <c r="M107" s="27">
        <f>SUMIFS('FY14 DataDump'!$E$2:$E$5000, 'FY14 DataDump'!$C$2:$C$5000, 'FY14 Individual Analysis'!$A107, 'FY14 DataDump'!$H$2:$H$5000, M$2)</f>
        <v>53</v>
      </c>
      <c r="N107" s="27">
        <f>SUMIFS('FY14 DataDump'!$E$2:$E$5000, 'FY14 DataDump'!$C$2:$C$5000, 'FY14 Individual Analysis'!$A107, 'FY14 DataDump'!$H$2:$H$5000, N$2)</f>
        <v>57</v>
      </c>
      <c r="O107" s="27">
        <f>SUMIFS('FY14 DataDump'!$E$2:$E$5000, 'FY14 DataDump'!$C$2:$C$5000, 'FY14 Individual Analysis'!$A107, 'FY14 DataDump'!$H$2:$H$5000, O$2)</f>
        <v>32</v>
      </c>
      <c r="P107" s="27">
        <f t="shared" si="1"/>
        <v>376</v>
      </c>
      <c r="Q107" s="108">
        <f t="shared" si="6"/>
        <v>2.2072981731085335E-3</v>
      </c>
    </row>
    <row r="108" spans="1:17" x14ac:dyDescent="0.25">
      <c r="A108" s="75">
        <v>752</v>
      </c>
      <c r="B108" s="75" t="str">
        <f>INDEX('FY14 DataDump'!$A$2:$H$5000, MATCH('FY14 Individual Analysis'!A108, 'FY14 DataDump'!$C$2:$C$5000, 0), MATCH('FY14 DataDump'!$B$1, 'FY14 DataDump'!$A$1:$H$1))</f>
        <v>ESPRESSO</v>
      </c>
      <c r="C108" s="75" t="str">
        <f>INDEX('FY14 DataDump'!$A$2:$H$5000, MATCH('FY14 Individual Analysis'!A108, 'FY14 DataDump'!$C$2:$C$5000, 0), MATCH('FY14 DataDump'!$D$1, 'FY14 DataDump'!$A$1:$H$1))</f>
        <v>AMERICANO MEDIUM</v>
      </c>
      <c r="D108" s="27">
        <f>SUMIFS('FY14 DataDump'!$E$2:$E$5000, 'FY14 DataDump'!$C$2:$C$5000, 'FY14 Individual Analysis'!$A108, 'FY14 DataDump'!$H$2:$H$5000, D$2)</f>
        <v>57</v>
      </c>
      <c r="E108" s="27">
        <f>SUMIFS('FY14 DataDump'!$E$2:$E$5000, 'FY14 DataDump'!$C$2:$C$5000, 'FY14 Individual Analysis'!$A108, 'FY14 DataDump'!$H$2:$H$5000, E$2)</f>
        <v>107</v>
      </c>
      <c r="F108" s="27">
        <f>SUMIFS('FY14 DataDump'!$E$2:$E$5000, 'FY14 DataDump'!$C$2:$C$5000, 'FY14 Individual Analysis'!$A108, 'FY14 DataDump'!$H$2:$H$5000, F$2)</f>
        <v>92</v>
      </c>
      <c r="G108" s="27">
        <f>SUMIFS('FY14 DataDump'!$E$2:$E$5000, 'FY14 DataDump'!$C$2:$C$5000, 'FY14 Individual Analysis'!$A108, 'FY14 DataDump'!$H$2:$H$5000, G$2)</f>
        <v>185</v>
      </c>
      <c r="H108" s="27">
        <f>SUMIFS('FY14 DataDump'!$E$2:$E$5000, 'FY14 DataDump'!$C$2:$C$5000, 'FY14 Individual Analysis'!$A108, 'FY14 DataDump'!$H$2:$H$5000, H$2)</f>
        <v>95</v>
      </c>
      <c r="I108" s="27">
        <f>SUMIFS('FY14 DataDump'!$E$2:$E$5000, 'FY14 DataDump'!$C$2:$C$5000, 'FY14 Individual Analysis'!$A108, 'FY14 DataDump'!$H$2:$H$5000, I$2)</f>
        <v>59</v>
      </c>
      <c r="J108" s="27">
        <f>SUMIFS('FY14 DataDump'!$E$2:$E$5000, 'FY14 DataDump'!$C$2:$C$5000, 'FY14 Individual Analysis'!$A108, 'FY14 DataDump'!$H$2:$H$5000, J$2)</f>
        <v>106</v>
      </c>
      <c r="K108" s="27">
        <f>SUMIFS('FY14 DataDump'!$E$2:$E$5000, 'FY14 DataDump'!$C$2:$C$5000, 'FY14 Individual Analysis'!$A108, 'FY14 DataDump'!$H$2:$H$5000, K$2)</f>
        <v>129</v>
      </c>
      <c r="L108" s="27">
        <f>SUMIFS('FY14 DataDump'!$E$2:$E$5000, 'FY14 DataDump'!$C$2:$C$5000, 'FY14 Individual Analysis'!$A108, 'FY14 DataDump'!$H$2:$H$5000, L$2)</f>
        <v>110</v>
      </c>
      <c r="M108" s="27">
        <f>SUMIFS('FY14 DataDump'!$E$2:$E$5000, 'FY14 DataDump'!$C$2:$C$5000, 'FY14 Individual Analysis'!$A108, 'FY14 DataDump'!$H$2:$H$5000, M$2)</f>
        <v>158</v>
      </c>
      <c r="N108" s="27">
        <f>SUMIFS('FY14 DataDump'!$E$2:$E$5000, 'FY14 DataDump'!$C$2:$C$5000, 'FY14 Individual Analysis'!$A108, 'FY14 DataDump'!$H$2:$H$5000, N$2)</f>
        <v>160</v>
      </c>
      <c r="O108" s="27">
        <f>SUMIFS('FY14 DataDump'!$E$2:$E$5000, 'FY14 DataDump'!$C$2:$C$5000, 'FY14 Individual Analysis'!$A108, 'FY14 DataDump'!$H$2:$H$5000, O$2)</f>
        <v>165</v>
      </c>
      <c r="P108" s="27">
        <f t="shared" si="1"/>
        <v>1423</v>
      </c>
      <c r="Q108" s="108">
        <f t="shared" si="6"/>
        <v>8.3536843093974539E-3</v>
      </c>
    </row>
    <row r="109" spans="1:17" x14ac:dyDescent="0.25">
      <c r="A109" s="75">
        <v>753</v>
      </c>
      <c r="B109" s="75" t="str">
        <f>INDEX('FY14 DataDump'!$A$2:$H$5000, MATCH('FY14 Individual Analysis'!A109, 'FY14 DataDump'!$C$2:$C$5000, 0), MATCH('FY14 DataDump'!$B$1, 'FY14 DataDump'!$A$1:$H$1))</f>
        <v>ESPRESSO</v>
      </c>
      <c r="C109" s="75" t="str">
        <f>INDEX('FY14 DataDump'!$A$2:$H$5000, MATCH('FY14 Individual Analysis'!A109, 'FY14 DataDump'!$C$2:$C$5000, 0), MATCH('FY14 DataDump'!$D$1, 'FY14 DataDump'!$A$1:$H$1))</f>
        <v>AMERICANO SMALL</v>
      </c>
      <c r="D109" s="27">
        <f>SUMIFS('FY14 DataDump'!$E$2:$E$5000, 'FY14 DataDump'!$C$2:$C$5000, 'FY14 Individual Analysis'!$A109, 'FY14 DataDump'!$H$2:$H$5000, D$2)</f>
        <v>128</v>
      </c>
      <c r="E109" s="27">
        <f>SUMIFS('FY14 DataDump'!$E$2:$E$5000, 'FY14 DataDump'!$C$2:$C$5000, 'FY14 Individual Analysis'!$A109, 'FY14 DataDump'!$H$2:$H$5000, E$2)</f>
        <v>204</v>
      </c>
      <c r="F109" s="27">
        <f>SUMIFS('FY14 DataDump'!$E$2:$E$5000, 'FY14 DataDump'!$C$2:$C$5000, 'FY14 Individual Analysis'!$A109, 'FY14 DataDump'!$H$2:$H$5000, F$2)</f>
        <v>140</v>
      </c>
      <c r="G109" s="27">
        <f>SUMIFS('FY14 DataDump'!$E$2:$E$5000, 'FY14 DataDump'!$C$2:$C$5000, 'FY14 Individual Analysis'!$A109, 'FY14 DataDump'!$H$2:$H$5000, G$2)</f>
        <v>284</v>
      </c>
      <c r="H109" s="27">
        <f>SUMIFS('FY14 DataDump'!$E$2:$E$5000, 'FY14 DataDump'!$C$2:$C$5000, 'FY14 Individual Analysis'!$A109, 'FY14 DataDump'!$H$2:$H$5000, H$2)</f>
        <v>163</v>
      </c>
      <c r="I109" s="27">
        <f>SUMIFS('FY14 DataDump'!$E$2:$E$5000, 'FY14 DataDump'!$C$2:$C$5000, 'FY14 Individual Analysis'!$A109, 'FY14 DataDump'!$H$2:$H$5000, I$2)</f>
        <v>133</v>
      </c>
      <c r="J109" s="27">
        <f>SUMIFS('FY14 DataDump'!$E$2:$E$5000, 'FY14 DataDump'!$C$2:$C$5000, 'FY14 Individual Analysis'!$A109, 'FY14 DataDump'!$H$2:$H$5000, J$2)</f>
        <v>209</v>
      </c>
      <c r="K109" s="27">
        <f>SUMIFS('FY14 DataDump'!$E$2:$E$5000, 'FY14 DataDump'!$C$2:$C$5000, 'FY14 Individual Analysis'!$A109, 'FY14 DataDump'!$H$2:$H$5000, K$2)</f>
        <v>230</v>
      </c>
      <c r="L109" s="27">
        <f>SUMIFS('FY14 DataDump'!$E$2:$E$5000, 'FY14 DataDump'!$C$2:$C$5000, 'FY14 Individual Analysis'!$A109, 'FY14 DataDump'!$H$2:$H$5000, L$2)</f>
        <v>209</v>
      </c>
      <c r="M109" s="27">
        <f>SUMIFS('FY14 DataDump'!$E$2:$E$5000, 'FY14 DataDump'!$C$2:$C$5000, 'FY14 Individual Analysis'!$A109, 'FY14 DataDump'!$H$2:$H$5000, M$2)</f>
        <v>240</v>
      </c>
      <c r="N109" s="27">
        <f>SUMIFS('FY14 DataDump'!$E$2:$E$5000, 'FY14 DataDump'!$C$2:$C$5000, 'FY14 Individual Analysis'!$A109, 'FY14 DataDump'!$H$2:$H$5000, N$2)</f>
        <v>214</v>
      </c>
      <c r="O109" s="27">
        <f>SUMIFS('FY14 DataDump'!$E$2:$E$5000, 'FY14 DataDump'!$C$2:$C$5000, 'FY14 Individual Analysis'!$A109, 'FY14 DataDump'!$H$2:$H$5000, O$2)</f>
        <v>196</v>
      </c>
      <c r="P109" s="27">
        <f t="shared" si="1"/>
        <v>2350</v>
      </c>
      <c r="Q109" s="108">
        <f t="shared" si="6"/>
        <v>1.3795613581928334E-2</v>
      </c>
    </row>
    <row r="110" spans="1:17" x14ac:dyDescent="0.25">
      <c r="A110" s="75">
        <v>757</v>
      </c>
      <c r="B110" s="75" t="str">
        <f>INDEX('FY14 DataDump'!$A$2:$H$5000, MATCH('FY14 Individual Analysis'!A110, 'FY14 DataDump'!$C$2:$C$5000, 0), MATCH('FY14 DataDump'!$B$1, 'FY14 DataDump'!$A$1:$H$1))</f>
        <v>ESPRESSO</v>
      </c>
      <c r="C110" s="75" t="str">
        <f>INDEX('FY14 DataDump'!$A$2:$H$5000, MATCH('FY14 Individual Analysis'!A110, 'FY14 DataDump'!$C$2:$C$5000, 0), MATCH('FY14 DataDump'!$D$1, 'FY14 DataDump'!$A$1:$H$1))</f>
        <v>CAPPUCCINO LARGE</v>
      </c>
      <c r="D110" s="27">
        <f>SUMIFS('FY14 DataDump'!$E$2:$E$5000, 'FY14 DataDump'!$C$2:$C$5000, 'FY14 Individual Analysis'!$A110, 'FY14 DataDump'!$H$2:$H$5000, D$2)</f>
        <v>1</v>
      </c>
      <c r="E110" s="27">
        <f>SUMIFS('FY14 DataDump'!$E$2:$E$5000, 'FY14 DataDump'!$C$2:$C$5000, 'FY14 Individual Analysis'!$A110, 'FY14 DataDump'!$H$2:$H$5000, E$2)</f>
        <v>5</v>
      </c>
      <c r="F110" s="27">
        <f>SUMIFS('FY14 DataDump'!$E$2:$E$5000, 'FY14 DataDump'!$C$2:$C$5000, 'FY14 Individual Analysis'!$A110, 'FY14 DataDump'!$H$2:$H$5000, F$2)</f>
        <v>2</v>
      </c>
      <c r="G110" s="27">
        <f>SUMIFS('FY14 DataDump'!$E$2:$E$5000, 'FY14 DataDump'!$C$2:$C$5000, 'FY14 Individual Analysis'!$A110, 'FY14 DataDump'!$H$2:$H$5000, G$2)</f>
        <v>1</v>
      </c>
      <c r="H110" s="27">
        <f>SUMIFS('FY14 DataDump'!$E$2:$E$5000, 'FY14 DataDump'!$C$2:$C$5000, 'FY14 Individual Analysis'!$A110, 'FY14 DataDump'!$H$2:$H$5000, H$2)</f>
        <v>1</v>
      </c>
      <c r="I110" s="27">
        <f>SUMIFS('FY14 DataDump'!$E$2:$E$5000, 'FY14 DataDump'!$C$2:$C$5000, 'FY14 Individual Analysis'!$A110, 'FY14 DataDump'!$H$2:$H$5000, I$2)</f>
        <v>5</v>
      </c>
      <c r="J110" s="27">
        <f>SUMIFS('FY14 DataDump'!$E$2:$E$5000, 'FY14 DataDump'!$C$2:$C$5000, 'FY14 Individual Analysis'!$A110, 'FY14 DataDump'!$H$2:$H$5000, J$2)</f>
        <v>1</v>
      </c>
      <c r="K110" s="27">
        <f>SUMIFS('FY14 DataDump'!$E$2:$E$5000, 'FY14 DataDump'!$C$2:$C$5000, 'FY14 Individual Analysis'!$A110, 'FY14 DataDump'!$H$2:$H$5000, K$2)</f>
        <v>1</v>
      </c>
      <c r="L110" s="27">
        <f>SUMIFS('FY14 DataDump'!$E$2:$E$5000, 'FY14 DataDump'!$C$2:$C$5000, 'FY14 Individual Analysis'!$A110, 'FY14 DataDump'!$H$2:$H$5000, L$2)</f>
        <v>1</v>
      </c>
      <c r="M110" s="27">
        <f>SUMIFS('FY14 DataDump'!$E$2:$E$5000, 'FY14 DataDump'!$C$2:$C$5000, 'FY14 Individual Analysis'!$A110, 'FY14 DataDump'!$H$2:$H$5000, M$2)</f>
        <v>0</v>
      </c>
      <c r="N110" s="27">
        <f>SUMIFS('FY14 DataDump'!$E$2:$E$5000, 'FY14 DataDump'!$C$2:$C$5000, 'FY14 Individual Analysis'!$A110, 'FY14 DataDump'!$H$2:$H$5000, N$2)</f>
        <v>4</v>
      </c>
      <c r="O110" s="27">
        <f>SUMIFS('FY14 DataDump'!$E$2:$E$5000, 'FY14 DataDump'!$C$2:$C$5000, 'FY14 Individual Analysis'!$A110, 'FY14 DataDump'!$H$2:$H$5000, O$2)</f>
        <v>4</v>
      </c>
      <c r="P110" s="27">
        <f t="shared" si="1"/>
        <v>26</v>
      </c>
      <c r="Q110" s="108">
        <f t="shared" si="6"/>
        <v>1.5263232048090921E-4</v>
      </c>
    </row>
    <row r="111" spans="1:17" x14ac:dyDescent="0.25">
      <c r="A111" s="75">
        <v>758</v>
      </c>
      <c r="B111" s="75" t="str">
        <f>INDEX('FY14 DataDump'!$A$2:$H$5000, MATCH('FY14 Individual Analysis'!A111, 'FY14 DataDump'!$C$2:$C$5000, 0), MATCH('FY14 DataDump'!$B$1, 'FY14 DataDump'!$A$1:$H$1))</f>
        <v>ESPRESSO</v>
      </c>
      <c r="C111" s="75" t="str">
        <f>INDEX('FY14 DataDump'!$A$2:$H$5000, MATCH('FY14 Individual Analysis'!A111, 'FY14 DataDump'!$C$2:$C$5000, 0), MATCH('FY14 DataDump'!$D$1, 'FY14 DataDump'!$A$1:$H$1))</f>
        <v>CAPPUCCINO MEDIUM</v>
      </c>
      <c r="D111" s="27">
        <f>SUMIFS('FY14 DataDump'!$E$2:$E$5000, 'FY14 DataDump'!$C$2:$C$5000, 'FY14 Individual Analysis'!$A111, 'FY14 DataDump'!$H$2:$H$5000, D$2)</f>
        <v>8</v>
      </c>
      <c r="E111" s="27">
        <f>SUMIFS('FY14 DataDump'!$E$2:$E$5000, 'FY14 DataDump'!$C$2:$C$5000, 'FY14 Individual Analysis'!$A111, 'FY14 DataDump'!$H$2:$H$5000, E$2)</f>
        <v>13</v>
      </c>
      <c r="F111" s="27">
        <f>SUMIFS('FY14 DataDump'!$E$2:$E$5000, 'FY14 DataDump'!$C$2:$C$5000, 'FY14 Individual Analysis'!$A111, 'FY14 DataDump'!$H$2:$H$5000, F$2)</f>
        <v>9</v>
      </c>
      <c r="G111" s="27">
        <f>SUMIFS('FY14 DataDump'!$E$2:$E$5000, 'FY14 DataDump'!$C$2:$C$5000, 'FY14 Individual Analysis'!$A111, 'FY14 DataDump'!$H$2:$H$5000, G$2)</f>
        <v>12</v>
      </c>
      <c r="H111" s="27">
        <f>SUMIFS('FY14 DataDump'!$E$2:$E$5000, 'FY14 DataDump'!$C$2:$C$5000, 'FY14 Individual Analysis'!$A111, 'FY14 DataDump'!$H$2:$H$5000, H$2)</f>
        <v>19</v>
      </c>
      <c r="I111" s="27">
        <f>SUMIFS('FY14 DataDump'!$E$2:$E$5000, 'FY14 DataDump'!$C$2:$C$5000, 'FY14 Individual Analysis'!$A111, 'FY14 DataDump'!$H$2:$H$5000, I$2)</f>
        <v>7</v>
      </c>
      <c r="J111" s="27">
        <f>SUMIFS('FY14 DataDump'!$E$2:$E$5000, 'FY14 DataDump'!$C$2:$C$5000, 'FY14 Individual Analysis'!$A111, 'FY14 DataDump'!$H$2:$H$5000, J$2)</f>
        <v>17</v>
      </c>
      <c r="K111" s="27">
        <f>SUMIFS('FY14 DataDump'!$E$2:$E$5000, 'FY14 DataDump'!$C$2:$C$5000, 'FY14 Individual Analysis'!$A111, 'FY14 DataDump'!$H$2:$H$5000, K$2)</f>
        <v>8</v>
      </c>
      <c r="L111" s="27">
        <f>SUMIFS('FY14 DataDump'!$E$2:$E$5000, 'FY14 DataDump'!$C$2:$C$5000, 'FY14 Individual Analysis'!$A111, 'FY14 DataDump'!$H$2:$H$5000, L$2)</f>
        <v>16</v>
      </c>
      <c r="M111" s="27">
        <f>SUMIFS('FY14 DataDump'!$E$2:$E$5000, 'FY14 DataDump'!$C$2:$C$5000, 'FY14 Individual Analysis'!$A111, 'FY14 DataDump'!$H$2:$H$5000, M$2)</f>
        <v>16</v>
      </c>
      <c r="N111" s="27">
        <f>SUMIFS('FY14 DataDump'!$E$2:$E$5000, 'FY14 DataDump'!$C$2:$C$5000, 'FY14 Individual Analysis'!$A111, 'FY14 DataDump'!$H$2:$H$5000, N$2)</f>
        <v>22</v>
      </c>
      <c r="O111" s="27">
        <f>SUMIFS('FY14 DataDump'!$E$2:$E$5000, 'FY14 DataDump'!$C$2:$C$5000, 'FY14 Individual Analysis'!$A111, 'FY14 DataDump'!$H$2:$H$5000, O$2)</f>
        <v>19</v>
      </c>
      <c r="P111" s="27">
        <f t="shared" si="1"/>
        <v>166</v>
      </c>
      <c r="Q111" s="108">
        <f t="shared" si="6"/>
        <v>9.7449866153195884E-4</v>
      </c>
    </row>
    <row r="112" spans="1:17" x14ac:dyDescent="0.25">
      <c r="A112" s="75">
        <v>759</v>
      </c>
      <c r="B112" s="75" t="str">
        <f>INDEX('FY14 DataDump'!$A$2:$H$5000, MATCH('FY14 Individual Analysis'!A112, 'FY14 DataDump'!$C$2:$C$5000, 0), MATCH('FY14 DataDump'!$B$1, 'FY14 DataDump'!$A$1:$H$1))</f>
        <v>ESPRESSO</v>
      </c>
      <c r="C112" s="75" t="str">
        <f>INDEX('FY14 DataDump'!$A$2:$H$5000, MATCH('FY14 Individual Analysis'!A112, 'FY14 DataDump'!$C$2:$C$5000, 0), MATCH('FY14 DataDump'!$D$1, 'FY14 DataDump'!$A$1:$H$1))</f>
        <v>CAPPUCCINO SMALL</v>
      </c>
      <c r="D112" s="27">
        <f>SUMIFS('FY14 DataDump'!$E$2:$E$5000, 'FY14 DataDump'!$C$2:$C$5000, 'FY14 Individual Analysis'!$A112, 'FY14 DataDump'!$H$2:$H$5000, D$2)</f>
        <v>28</v>
      </c>
      <c r="E112" s="27">
        <f>SUMIFS('FY14 DataDump'!$E$2:$E$5000, 'FY14 DataDump'!$C$2:$C$5000, 'FY14 Individual Analysis'!$A112, 'FY14 DataDump'!$H$2:$H$5000, E$2)</f>
        <v>45</v>
      </c>
      <c r="F112" s="27">
        <f>SUMIFS('FY14 DataDump'!$E$2:$E$5000, 'FY14 DataDump'!$C$2:$C$5000, 'FY14 Individual Analysis'!$A112, 'FY14 DataDump'!$H$2:$H$5000, F$2)</f>
        <v>29</v>
      </c>
      <c r="G112" s="27">
        <f>SUMIFS('FY14 DataDump'!$E$2:$E$5000, 'FY14 DataDump'!$C$2:$C$5000, 'FY14 Individual Analysis'!$A112, 'FY14 DataDump'!$H$2:$H$5000, G$2)</f>
        <v>66</v>
      </c>
      <c r="H112" s="27">
        <f>SUMIFS('FY14 DataDump'!$E$2:$E$5000, 'FY14 DataDump'!$C$2:$C$5000, 'FY14 Individual Analysis'!$A112, 'FY14 DataDump'!$H$2:$H$5000, H$2)</f>
        <v>48</v>
      </c>
      <c r="I112" s="27">
        <f>SUMIFS('FY14 DataDump'!$E$2:$E$5000, 'FY14 DataDump'!$C$2:$C$5000, 'FY14 Individual Analysis'!$A112, 'FY14 DataDump'!$H$2:$H$5000, I$2)</f>
        <v>37</v>
      </c>
      <c r="J112" s="27">
        <f>SUMIFS('FY14 DataDump'!$E$2:$E$5000, 'FY14 DataDump'!$C$2:$C$5000, 'FY14 Individual Analysis'!$A112, 'FY14 DataDump'!$H$2:$H$5000, J$2)</f>
        <v>64</v>
      </c>
      <c r="K112" s="27">
        <f>SUMIFS('FY14 DataDump'!$E$2:$E$5000, 'FY14 DataDump'!$C$2:$C$5000, 'FY14 Individual Analysis'!$A112, 'FY14 DataDump'!$H$2:$H$5000, K$2)</f>
        <v>39</v>
      </c>
      <c r="L112" s="27">
        <f>SUMIFS('FY14 DataDump'!$E$2:$E$5000, 'FY14 DataDump'!$C$2:$C$5000, 'FY14 Individual Analysis'!$A112, 'FY14 DataDump'!$H$2:$H$5000, L$2)</f>
        <v>35</v>
      </c>
      <c r="M112" s="27">
        <f>SUMIFS('FY14 DataDump'!$E$2:$E$5000, 'FY14 DataDump'!$C$2:$C$5000, 'FY14 Individual Analysis'!$A112, 'FY14 DataDump'!$H$2:$H$5000, M$2)</f>
        <v>41</v>
      </c>
      <c r="N112" s="27">
        <f>SUMIFS('FY14 DataDump'!$E$2:$E$5000, 'FY14 DataDump'!$C$2:$C$5000, 'FY14 Individual Analysis'!$A112, 'FY14 DataDump'!$H$2:$H$5000, N$2)</f>
        <v>34</v>
      </c>
      <c r="O112" s="27">
        <f>SUMIFS('FY14 DataDump'!$E$2:$E$5000, 'FY14 DataDump'!$C$2:$C$5000, 'FY14 Individual Analysis'!$A112, 'FY14 DataDump'!$H$2:$H$5000, O$2)</f>
        <v>42</v>
      </c>
      <c r="P112" s="27">
        <f t="shared" si="1"/>
        <v>508</v>
      </c>
      <c r="Q112" s="108">
        <f t="shared" si="6"/>
        <v>2.98220072324238E-3</v>
      </c>
    </row>
    <row r="113" spans="1:17" x14ac:dyDescent="0.25">
      <c r="A113" s="75">
        <v>760</v>
      </c>
      <c r="B113" s="75" t="str">
        <f>INDEX('FY14 DataDump'!$A$2:$H$5000, MATCH('FY14 Individual Analysis'!A113, 'FY14 DataDump'!$C$2:$C$5000, 0), MATCH('FY14 DataDump'!$B$1, 'FY14 DataDump'!$A$1:$H$1))</f>
        <v>ESPRESSO</v>
      </c>
      <c r="C113" s="75" t="str">
        <f>INDEX('FY14 DataDump'!$A$2:$H$5000, MATCH('FY14 Individual Analysis'!A113, 'FY14 DataDump'!$C$2:$C$5000, 0), MATCH('FY14 DataDump'!$D$1, 'FY14 DataDump'!$A$1:$H$1))</f>
        <v>CHAI TEA LATTE LARGE</v>
      </c>
      <c r="D113" s="27">
        <f>SUMIFS('FY14 DataDump'!$E$2:$E$5000, 'FY14 DataDump'!$C$2:$C$5000, 'FY14 Individual Analysis'!$A113, 'FY14 DataDump'!$H$2:$H$5000, D$2)</f>
        <v>31</v>
      </c>
      <c r="E113" s="27">
        <f>SUMIFS('FY14 DataDump'!$E$2:$E$5000, 'FY14 DataDump'!$C$2:$C$5000, 'FY14 Individual Analysis'!$A113, 'FY14 DataDump'!$H$2:$H$5000, E$2)</f>
        <v>18</v>
      </c>
      <c r="F113" s="27">
        <f>SUMIFS('FY14 DataDump'!$E$2:$E$5000, 'FY14 DataDump'!$C$2:$C$5000, 'FY14 Individual Analysis'!$A113, 'FY14 DataDump'!$H$2:$H$5000, F$2)</f>
        <v>18</v>
      </c>
      <c r="G113" s="27">
        <f>SUMIFS('FY14 DataDump'!$E$2:$E$5000, 'FY14 DataDump'!$C$2:$C$5000, 'FY14 Individual Analysis'!$A113, 'FY14 DataDump'!$H$2:$H$5000, G$2)</f>
        <v>51</v>
      </c>
      <c r="H113" s="27">
        <f>SUMIFS('FY14 DataDump'!$E$2:$E$5000, 'FY14 DataDump'!$C$2:$C$5000, 'FY14 Individual Analysis'!$A113, 'FY14 DataDump'!$H$2:$H$5000, H$2)</f>
        <v>41</v>
      </c>
      <c r="I113" s="27">
        <f>SUMIFS('FY14 DataDump'!$E$2:$E$5000, 'FY14 DataDump'!$C$2:$C$5000, 'FY14 Individual Analysis'!$A113, 'FY14 DataDump'!$H$2:$H$5000, I$2)</f>
        <v>15</v>
      </c>
      <c r="J113" s="27">
        <f>SUMIFS('FY14 DataDump'!$E$2:$E$5000, 'FY14 DataDump'!$C$2:$C$5000, 'FY14 Individual Analysis'!$A113, 'FY14 DataDump'!$H$2:$H$5000, J$2)</f>
        <v>33</v>
      </c>
      <c r="K113" s="27">
        <f>SUMIFS('FY14 DataDump'!$E$2:$E$5000, 'FY14 DataDump'!$C$2:$C$5000, 'FY14 Individual Analysis'!$A113, 'FY14 DataDump'!$H$2:$H$5000, K$2)</f>
        <v>23</v>
      </c>
      <c r="L113" s="27">
        <f>SUMIFS('FY14 DataDump'!$E$2:$E$5000, 'FY14 DataDump'!$C$2:$C$5000, 'FY14 Individual Analysis'!$A113, 'FY14 DataDump'!$H$2:$H$5000, L$2)</f>
        <v>24</v>
      </c>
      <c r="M113" s="27">
        <f>SUMIFS('FY14 DataDump'!$E$2:$E$5000, 'FY14 DataDump'!$C$2:$C$5000, 'FY14 Individual Analysis'!$A113, 'FY14 DataDump'!$H$2:$H$5000, M$2)</f>
        <v>39</v>
      </c>
      <c r="N113" s="27">
        <f>SUMIFS('FY14 DataDump'!$E$2:$E$5000, 'FY14 DataDump'!$C$2:$C$5000, 'FY14 Individual Analysis'!$A113, 'FY14 DataDump'!$H$2:$H$5000, N$2)</f>
        <v>33</v>
      </c>
      <c r="O113" s="27">
        <f>SUMIFS('FY14 DataDump'!$E$2:$E$5000, 'FY14 DataDump'!$C$2:$C$5000, 'FY14 Individual Analysis'!$A113, 'FY14 DataDump'!$H$2:$H$5000, O$2)</f>
        <v>13</v>
      </c>
      <c r="P113" s="27">
        <f t="shared" si="1"/>
        <v>339</v>
      </c>
      <c r="Q113" s="108">
        <f t="shared" si="6"/>
        <v>1.9900906401164702E-3</v>
      </c>
    </row>
    <row r="114" spans="1:17" x14ac:dyDescent="0.25">
      <c r="A114" s="75">
        <v>761</v>
      </c>
      <c r="B114" s="75" t="str">
        <f>INDEX('FY14 DataDump'!$A$2:$H$5000, MATCH('FY14 Individual Analysis'!A114, 'FY14 DataDump'!$C$2:$C$5000, 0), MATCH('FY14 DataDump'!$B$1, 'FY14 DataDump'!$A$1:$H$1))</f>
        <v>ESPRESSO</v>
      </c>
      <c r="C114" s="75" t="str">
        <f>INDEX('FY14 DataDump'!$A$2:$H$5000, MATCH('FY14 Individual Analysis'!A114, 'FY14 DataDump'!$C$2:$C$5000, 0), MATCH('FY14 DataDump'!$D$1, 'FY14 DataDump'!$A$1:$H$1))</f>
        <v>CHAI TEA LATTE MEDIUM</v>
      </c>
      <c r="D114" s="27">
        <f>SUMIFS('FY14 DataDump'!$E$2:$E$5000, 'FY14 DataDump'!$C$2:$C$5000, 'FY14 Individual Analysis'!$A114, 'FY14 DataDump'!$H$2:$H$5000, D$2)</f>
        <v>34</v>
      </c>
      <c r="E114" s="27">
        <f>SUMIFS('FY14 DataDump'!$E$2:$E$5000, 'FY14 DataDump'!$C$2:$C$5000, 'FY14 Individual Analysis'!$A114, 'FY14 DataDump'!$H$2:$H$5000, E$2)</f>
        <v>46</v>
      </c>
      <c r="F114" s="27">
        <f>SUMIFS('FY14 DataDump'!$E$2:$E$5000, 'FY14 DataDump'!$C$2:$C$5000, 'FY14 Individual Analysis'!$A114, 'FY14 DataDump'!$H$2:$H$5000, F$2)</f>
        <v>62</v>
      </c>
      <c r="G114" s="27">
        <f>SUMIFS('FY14 DataDump'!$E$2:$E$5000, 'FY14 DataDump'!$C$2:$C$5000, 'FY14 Individual Analysis'!$A114, 'FY14 DataDump'!$H$2:$H$5000, G$2)</f>
        <v>107</v>
      </c>
      <c r="H114" s="27">
        <f>SUMIFS('FY14 DataDump'!$E$2:$E$5000, 'FY14 DataDump'!$C$2:$C$5000, 'FY14 Individual Analysis'!$A114, 'FY14 DataDump'!$H$2:$H$5000, H$2)</f>
        <v>73</v>
      </c>
      <c r="I114" s="27">
        <f>SUMIFS('FY14 DataDump'!$E$2:$E$5000, 'FY14 DataDump'!$C$2:$C$5000, 'FY14 Individual Analysis'!$A114, 'FY14 DataDump'!$H$2:$H$5000, I$2)</f>
        <v>57</v>
      </c>
      <c r="J114" s="27">
        <f>SUMIFS('FY14 DataDump'!$E$2:$E$5000, 'FY14 DataDump'!$C$2:$C$5000, 'FY14 Individual Analysis'!$A114, 'FY14 DataDump'!$H$2:$H$5000, J$2)</f>
        <v>91</v>
      </c>
      <c r="K114" s="27">
        <f>SUMIFS('FY14 DataDump'!$E$2:$E$5000, 'FY14 DataDump'!$C$2:$C$5000, 'FY14 Individual Analysis'!$A114, 'FY14 DataDump'!$H$2:$H$5000, K$2)</f>
        <v>108</v>
      </c>
      <c r="L114" s="27">
        <f>SUMIFS('FY14 DataDump'!$E$2:$E$5000, 'FY14 DataDump'!$C$2:$C$5000, 'FY14 Individual Analysis'!$A114, 'FY14 DataDump'!$H$2:$H$5000, L$2)</f>
        <v>73</v>
      </c>
      <c r="M114" s="27">
        <f>SUMIFS('FY14 DataDump'!$E$2:$E$5000, 'FY14 DataDump'!$C$2:$C$5000, 'FY14 Individual Analysis'!$A114, 'FY14 DataDump'!$H$2:$H$5000, M$2)</f>
        <v>96</v>
      </c>
      <c r="N114" s="27">
        <f>SUMIFS('FY14 DataDump'!$E$2:$E$5000, 'FY14 DataDump'!$C$2:$C$5000, 'FY14 Individual Analysis'!$A114, 'FY14 DataDump'!$H$2:$H$5000, N$2)</f>
        <v>69</v>
      </c>
      <c r="O114" s="27">
        <f>SUMIFS('FY14 DataDump'!$E$2:$E$5000, 'FY14 DataDump'!$C$2:$C$5000, 'FY14 Individual Analysis'!$A114, 'FY14 DataDump'!$H$2:$H$5000, O$2)</f>
        <v>39</v>
      </c>
      <c r="P114" s="27">
        <f t="shared" si="1"/>
        <v>855</v>
      </c>
      <c r="Q114" s="108">
        <f t="shared" si="6"/>
        <v>5.0192551542760531E-3</v>
      </c>
    </row>
    <row r="115" spans="1:17" x14ac:dyDescent="0.25">
      <c r="A115" s="75">
        <v>762</v>
      </c>
      <c r="B115" s="75" t="str">
        <f>INDEX('FY14 DataDump'!$A$2:$H$5000, MATCH('FY14 Individual Analysis'!A115, 'FY14 DataDump'!$C$2:$C$5000, 0), MATCH('FY14 DataDump'!$B$1, 'FY14 DataDump'!$A$1:$H$1))</f>
        <v>ESPRESSO</v>
      </c>
      <c r="C115" s="75" t="str">
        <f>INDEX('FY14 DataDump'!$A$2:$H$5000, MATCH('FY14 Individual Analysis'!A115, 'FY14 DataDump'!$C$2:$C$5000, 0), MATCH('FY14 DataDump'!$D$1, 'FY14 DataDump'!$A$1:$H$1))</f>
        <v>CHAI TEA LATTE SMALL</v>
      </c>
      <c r="D115" s="27">
        <f>SUMIFS('FY14 DataDump'!$E$2:$E$5000, 'FY14 DataDump'!$C$2:$C$5000, 'FY14 Individual Analysis'!$A115, 'FY14 DataDump'!$H$2:$H$5000, D$2)</f>
        <v>16</v>
      </c>
      <c r="E115" s="27">
        <f>SUMIFS('FY14 DataDump'!$E$2:$E$5000, 'FY14 DataDump'!$C$2:$C$5000, 'FY14 Individual Analysis'!$A115, 'FY14 DataDump'!$H$2:$H$5000, E$2)</f>
        <v>24</v>
      </c>
      <c r="F115" s="27">
        <f>SUMIFS('FY14 DataDump'!$E$2:$E$5000, 'FY14 DataDump'!$C$2:$C$5000, 'FY14 Individual Analysis'!$A115, 'FY14 DataDump'!$H$2:$H$5000, F$2)</f>
        <v>61</v>
      </c>
      <c r="G115" s="27">
        <f>SUMIFS('FY14 DataDump'!$E$2:$E$5000, 'FY14 DataDump'!$C$2:$C$5000, 'FY14 Individual Analysis'!$A115, 'FY14 DataDump'!$H$2:$H$5000, G$2)</f>
        <v>102</v>
      </c>
      <c r="H115" s="27">
        <f>SUMIFS('FY14 DataDump'!$E$2:$E$5000, 'FY14 DataDump'!$C$2:$C$5000, 'FY14 Individual Analysis'!$A115, 'FY14 DataDump'!$H$2:$H$5000, H$2)</f>
        <v>62</v>
      </c>
      <c r="I115" s="27">
        <f>SUMIFS('FY14 DataDump'!$E$2:$E$5000, 'FY14 DataDump'!$C$2:$C$5000, 'FY14 Individual Analysis'!$A115, 'FY14 DataDump'!$H$2:$H$5000, I$2)</f>
        <v>65</v>
      </c>
      <c r="J115" s="27">
        <f>SUMIFS('FY14 DataDump'!$E$2:$E$5000, 'FY14 DataDump'!$C$2:$C$5000, 'FY14 Individual Analysis'!$A115, 'FY14 DataDump'!$H$2:$H$5000, J$2)</f>
        <v>104</v>
      </c>
      <c r="K115" s="27">
        <f>SUMIFS('FY14 DataDump'!$E$2:$E$5000, 'FY14 DataDump'!$C$2:$C$5000, 'FY14 Individual Analysis'!$A115, 'FY14 DataDump'!$H$2:$H$5000, K$2)</f>
        <v>84</v>
      </c>
      <c r="L115" s="27">
        <f>SUMIFS('FY14 DataDump'!$E$2:$E$5000, 'FY14 DataDump'!$C$2:$C$5000, 'FY14 Individual Analysis'!$A115, 'FY14 DataDump'!$H$2:$H$5000, L$2)</f>
        <v>83</v>
      </c>
      <c r="M115" s="27">
        <f>SUMIFS('FY14 DataDump'!$E$2:$E$5000, 'FY14 DataDump'!$C$2:$C$5000, 'FY14 Individual Analysis'!$A115, 'FY14 DataDump'!$H$2:$H$5000, M$2)</f>
        <v>78</v>
      </c>
      <c r="N115" s="27">
        <f>SUMIFS('FY14 DataDump'!$E$2:$E$5000, 'FY14 DataDump'!$C$2:$C$5000, 'FY14 Individual Analysis'!$A115, 'FY14 DataDump'!$H$2:$H$5000, N$2)</f>
        <v>68</v>
      </c>
      <c r="O115" s="27">
        <f>SUMIFS('FY14 DataDump'!$E$2:$E$5000, 'FY14 DataDump'!$C$2:$C$5000, 'FY14 Individual Analysis'!$A115, 'FY14 DataDump'!$H$2:$H$5000, O$2)</f>
        <v>38</v>
      </c>
      <c r="P115" s="27">
        <f t="shared" si="1"/>
        <v>785</v>
      </c>
      <c r="Q115" s="108">
        <f t="shared" si="6"/>
        <v>4.6083219837505284E-3</v>
      </c>
    </row>
    <row r="116" spans="1:17" x14ac:dyDescent="0.25">
      <c r="A116" s="75">
        <v>763</v>
      </c>
      <c r="B116" s="75" t="str">
        <f>INDEX('FY14 DataDump'!$A$2:$H$5000, MATCH('FY14 Individual Analysis'!A116, 'FY14 DataDump'!$C$2:$C$5000, 0), MATCH('FY14 DataDump'!$B$1, 'FY14 DataDump'!$A$1:$H$1))</f>
        <v>ESPRESSO</v>
      </c>
      <c r="C116" s="75" t="str">
        <f>INDEX('FY14 DataDump'!$A$2:$H$5000, MATCH('FY14 Individual Analysis'!A116, 'FY14 DataDump'!$C$2:$C$5000, 0), MATCH('FY14 DataDump'!$D$1, 'FY14 DataDump'!$A$1:$H$1))</f>
        <v>DRIP COFFEE LARGE</v>
      </c>
      <c r="D116" s="27">
        <f>SUMIFS('FY14 DataDump'!$E$2:$E$5000, 'FY14 DataDump'!$C$2:$C$5000, 'FY14 Individual Analysis'!$A116, 'FY14 DataDump'!$H$2:$H$5000, D$2)</f>
        <v>63</v>
      </c>
      <c r="E116" s="27">
        <f>SUMIFS('FY14 DataDump'!$E$2:$E$5000, 'FY14 DataDump'!$C$2:$C$5000, 'FY14 Individual Analysis'!$A116, 'FY14 DataDump'!$H$2:$H$5000, E$2)</f>
        <v>92</v>
      </c>
      <c r="F116" s="27">
        <f>SUMIFS('FY14 DataDump'!$E$2:$E$5000, 'FY14 DataDump'!$C$2:$C$5000, 'FY14 Individual Analysis'!$A116, 'FY14 DataDump'!$H$2:$H$5000, F$2)</f>
        <v>43</v>
      </c>
      <c r="G116" s="27">
        <f>SUMIFS('FY14 DataDump'!$E$2:$E$5000, 'FY14 DataDump'!$C$2:$C$5000, 'FY14 Individual Analysis'!$A116, 'FY14 DataDump'!$H$2:$H$5000, G$2)</f>
        <v>124</v>
      </c>
      <c r="H116" s="27">
        <f>SUMIFS('FY14 DataDump'!$E$2:$E$5000, 'FY14 DataDump'!$C$2:$C$5000, 'FY14 Individual Analysis'!$A116, 'FY14 DataDump'!$H$2:$H$5000, H$2)</f>
        <v>84</v>
      </c>
      <c r="I116" s="27">
        <f>SUMIFS('FY14 DataDump'!$E$2:$E$5000, 'FY14 DataDump'!$C$2:$C$5000, 'FY14 Individual Analysis'!$A116, 'FY14 DataDump'!$H$2:$H$5000, I$2)</f>
        <v>45</v>
      </c>
      <c r="J116" s="27">
        <f>SUMIFS('FY14 DataDump'!$E$2:$E$5000, 'FY14 DataDump'!$C$2:$C$5000, 'FY14 Individual Analysis'!$A116, 'FY14 DataDump'!$H$2:$H$5000, J$2)</f>
        <v>109</v>
      </c>
      <c r="K116" s="27">
        <f>SUMIFS('FY14 DataDump'!$E$2:$E$5000, 'FY14 DataDump'!$C$2:$C$5000, 'FY14 Individual Analysis'!$A116, 'FY14 DataDump'!$H$2:$H$5000, K$2)</f>
        <v>111</v>
      </c>
      <c r="L116" s="27">
        <f>SUMIFS('FY14 DataDump'!$E$2:$E$5000, 'FY14 DataDump'!$C$2:$C$5000, 'FY14 Individual Analysis'!$A116, 'FY14 DataDump'!$H$2:$H$5000, L$2)</f>
        <v>66</v>
      </c>
      <c r="M116" s="27">
        <f>SUMIFS('FY14 DataDump'!$E$2:$E$5000, 'FY14 DataDump'!$C$2:$C$5000, 'FY14 Individual Analysis'!$A116, 'FY14 DataDump'!$H$2:$H$5000, M$2)</f>
        <v>131</v>
      </c>
      <c r="N116" s="27">
        <f>SUMIFS('FY14 DataDump'!$E$2:$E$5000, 'FY14 DataDump'!$C$2:$C$5000, 'FY14 Individual Analysis'!$A116, 'FY14 DataDump'!$H$2:$H$5000, N$2)</f>
        <v>102</v>
      </c>
      <c r="O116" s="27">
        <f>SUMIFS('FY14 DataDump'!$E$2:$E$5000, 'FY14 DataDump'!$C$2:$C$5000, 'FY14 Individual Analysis'!$A116, 'FY14 DataDump'!$H$2:$H$5000, O$2)</f>
        <v>58</v>
      </c>
      <c r="P116" s="27">
        <f t="shared" si="1"/>
        <v>1028</v>
      </c>
      <c r="Q116" s="108">
        <f t="shared" si="6"/>
        <v>6.0348471328605649E-3</v>
      </c>
    </row>
    <row r="117" spans="1:17" x14ac:dyDescent="0.25">
      <c r="A117" s="75">
        <v>764</v>
      </c>
      <c r="B117" s="75" t="str">
        <f>INDEX('FY14 DataDump'!$A$2:$H$5000, MATCH('FY14 Individual Analysis'!A117, 'FY14 DataDump'!$C$2:$C$5000, 0), MATCH('FY14 DataDump'!$B$1, 'FY14 DataDump'!$A$1:$H$1))</f>
        <v>ESPRESSO</v>
      </c>
      <c r="C117" s="75" t="str">
        <f>INDEX('FY14 DataDump'!$A$2:$H$5000, MATCH('FY14 Individual Analysis'!A117, 'FY14 DataDump'!$C$2:$C$5000, 0), MATCH('FY14 DataDump'!$D$1, 'FY14 DataDump'!$A$1:$H$1))</f>
        <v>DRIP COFFEE MEDIUM</v>
      </c>
      <c r="D117" s="27">
        <f>SUMIFS('FY14 DataDump'!$E$2:$E$5000, 'FY14 DataDump'!$C$2:$C$5000, 'FY14 Individual Analysis'!$A117, 'FY14 DataDump'!$H$2:$H$5000, D$2)</f>
        <v>90</v>
      </c>
      <c r="E117" s="27">
        <f>SUMIFS('FY14 DataDump'!$E$2:$E$5000, 'FY14 DataDump'!$C$2:$C$5000, 'FY14 Individual Analysis'!$A117, 'FY14 DataDump'!$H$2:$H$5000, E$2)</f>
        <v>157</v>
      </c>
      <c r="F117" s="27">
        <f>SUMIFS('FY14 DataDump'!$E$2:$E$5000, 'FY14 DataDump'!$C$2:$C$5000, 'FY14 Individual Analysis'!$A117, 'FY14 DataDump'!$H$2:$H$5000, F$2)</f>
        <v>110</v>
      </c>
      <c r="G117" s="27">
        <f>SUMIFS('FY14 DataDump'!$E$2:$E$5000, 'FY14 DataDump'!$C$2:$C$5000, 'FY14 Individual Analysis'!$A117, 'FY14 DataDump'!$H$2:$H$5000, G$2)</f>
        <v>289</v>
      </c>
      <c r="H117" s="27">
        <f>SUMIFS('FY14 DataDump'!$E$2:$E$5000, 'FY14 DataDump'!$C$2:$C$5000, 'FY14 Individual Analysis'!$A117, 'FY14 DataDump'!$H$2:$H$5000, H$2)</f>
        <v>210</v>
      </c>
      <c r="I117" s="27">
        <f>SUMIFS('FY14 DataDump'!$E$2:$E$5000, 'FY14 DataDump'!$C$2:$C$5000, 'FY14 Individual Analysis'!$A117, 'FY14 DataDump'!$H$2:$H$5000, I$2)</f>
        <v>187</v>
      </c>
      <c r="J117" s="27">
        <f>SUMIFS('FY14 DataDump'!$E$2:$E$5000, 'FY14 DataDump'!$C$2:$C$5000, 'FY14 Individual Analysis'!$A117, 'FY14 DataDump'!$H$2:$H$5000, J$2)</f>
        <v>264</v>
      </c>
      <c r="K117" s="27">
        <f>SUMIFS('FY14 DataDump'!$E$2:$E$5000, 'FY14 DataDump'!$C$2:$C$5000, 'FY14 Individual Analysis'!$A117, 'FY14 DataDump'!$H$2:$H$5000, K$2)</f>
        <v>248</v>
      </c>
      <c r="L117" s="27">
        <f>SUMIFS('FY14 DataDump'!$E$2:$E$5000, 'FY14 DataDump'!$C$2:$C$5000, 'FY14 Individual Analysis'!$A117, 'FY14 DataDump'!$H$2:$H$5000, L$2)</f>
        <v>241</v>
      </c>
      <c r="M117" s="27">
        <f>SUMIFS('FY14 DataDump'!$E$2:$E$5000, 'FY14 DataDump'!$C$2:$C$5000, 'FY14 Individual Analysis'!$A117, 'FY14 DataDump'!$H$2:$H$5000, M$2)</f>
        <v>259</v>
      </c>
      <c r="N117" s="27">
        <f>SUMIFS('FY14 DataDump'!$E$2:$E$5000, 'FY14 DataDump'!$C$2:$C$5000, 'FY14 Individual Analysis'!$A117, 'FY14 DataDump'!$H$2:$H$5000, N$2)</f>
        <v>196</v>
      </c>
      <c r="O117" s="27">
        <f>SUMIFS('FY14 DataDump'!$E$2:$E$5000, 'FY14 DataDump'!$C$2:$C$5000, 'FY14 Individual Analysis'!$A117, 'FY14 DataDump'!$H$2:$H$5000, O$2)</f>
        <v>187</v>
      </c>
      <c r="P117" s="27">
        <f t="shared" si="1"/>
        <v>2438</v>
      </c>
      <c r="Q117" s="108">
        <f t="shared" si="6"/>
        <v>1.4312215282017565E-2</v>
      </c>
    </row>
    <row r="118" spans="1:17" x14ac:dyDescent="0.25">
      <c r="A118" s="75">
        <v>765</v>
      </c>
      <c r="B118" s="75" t="str">
        <f>INDEX('FY14 DataDump'!$A$2:$H$5000, MATCH('FY14 Individual Analysis'!A118, 'FY14 DataDump'!$C$2:$C$5000, 0), MATCH('FY14 DataDump'!$B$1, 'FY14 DataDump'!$A$1:$H$1))</f>
        <v>ESPRESSO</v>
      </c>
      <c r="C118" s="75" t="str">
        <f>INDEX('FY14 DataDump'!$A$2:$H$5000, MATCH('FY14 Individual Analysis'!A118, 'FY14 DataDump'!$C$2:$C$5000, 0), MATCH('FY14 DataDump'!$D$1, 'FY14 DataDump'!$A$1:$H$1))</f>
        <v>byom</v>
      </c>
      <c r="D118" s="27">
        <f>SUMIFS('FY14 DataDump'!$E$2:$E$5000, 'FY14 DataDump'!$C$2:$C$5000, 'FY14 Individual Analysis'!$A118, 'FY14 DataDump'!$H$2:$H$5000, D$2)</f>
        <v>0</v>
      </c>
      <c r="E118" s="27">
        <f>SUMIFS('FY14 DataDump'!$E$2:$E$5000, 'FY14 DataDump'!$C$2:$C$5000, 'FY14 Individual Analysis'!$A118, 'FY14 DataDump'!$H$2:$H$5000, E$2)</f>
        <v>0</v>
      </c>
      <c r="F118" s="27">
        <f>SUMIFS('FY14 DataDump'!$E$2:$E$5000, 'FY14 DataDump'!$C$2:$C$5000, 'FY14 Individual Analysis'!$A118, 'FY14 DataDump'!$H$2:$H$5000, F$2)</f>
        <v>211</v>
      </c>
      <c r="G118" s="27">
        <f>SUMIFS('FY14 DataDump'!$E$2:$E$5000, 'FY14 DataDump'!$C$2:$C$5000, 'FY14 Individual Analysis'!$A118, 'FY14 DataDump'!$H$2:$H$5000, G$2)</f>
        <v>435</v>
      </c>
      <c r="H118" s="27">
        <f>SUMIFS('FY14 DataDump'!$E$2:$E$5000, 'FY14 DataDump'!$C$2:$C$5000, 'FY14 Individual Analysis'!$A118, 'FY14 DataDump'!$H$2:$H$5000, H$2)</f>
        <v>303</v>
      </c>
      <c r="I118" s="27">
        <f>SUMIFS('FY14 DataDump'!$E$2:$E$5000, 'FY14 DataDump'!$C$2:$C$5000, 'FY14 Individual Analysis'!$A118, 'FY14 DataDump'!$H$2:$H$5000, I$2)</f>
        <v>245</v>
      </c>
      <c r="J118" s="27">
        <f>SUMIFS('FY14 DataDump'!$E$2:$E$5000, 'FY14 DataDump'!$C$2:$C$5000, 'FY14 Individual Analysis'!$A118, 'FY14 DataDump'!$H$2:$H$5000, J$2)</f>
        <v>374</v>
      </c>
      <c r="K118" s="27">
        <f>SUMIFS('FY14 DataDump'!$E$2:$E$5000, 'FY14 DataDump'!$C$2:$C$5000, 'FY14 Individual Analysis'!$A118, 'FY14 DataDump'!$H$2:$H$5000, K$2)</f>
        <v>317</v>
      </c>
      <c r="L118" s="27">
        <f>SUMIFS('FY14 DataDump'!$E$2:$E$5000, 'FY14 DataDump'!$C$2:$C$5000, 'FY14 Individual Analysis'!$A118, 'FY14 DataDump'!$H$2:$H$5000, L$2)</f>
        <v>302</v>
      </c>
      <c r="M118" s="27">
        <f>SUMIFS('FY14 DataDump'!$E$2:$E$5000, 'FY14 DataDump'!$C$2:$C$5000, 'FY14 Individual Analysis'!$A118, 'FY14 DataDump'!$H$2:$H$5000, M$2)</f>
        <v>342</v>
      </c>
      <c r="N118" s="27">
        <f>SUMIFS('FY14 DataDump'!$E$2:$E$5000, 'FY14 DataDump'!$C$2:$C$5000, 'FY14 Individual Analysis'!$A118, 'FY14 DataDump'!$H$2:$H$5000, N$2)</f>
        <v>269</v>
      </c>
      <c r="O118" s="27">
        <f>SUMIFS('FY14 DataDump'!$E$2:$E$5000, 'FY14 DataDump'!$C$2:$C$5000, 'FY14 Individual Analysis'!$A118, 'FY14 DataDump'!$H$2:$H$5000, O$2)</f>
        <v>217</v>
      </c>
      <c r="P118" s="27">
        <f t="shared" si="1"/>
        <v>3015</v>
      </c>
      <c r="Q118" s="108">
        <f t="shared" si="6"/>
        <v>1.7699478701920818E-2</v>
      </c>
    </row>
    <row r="119" spans="1:17" x14ac:dyDescent="0.25">
      <c r="A119" s="75">
        <v>766</v>
      </c>
      <c r="B119" s="75" t="str">
        <f>INDEX('FY14 DataDump'!$A$2:$H$5000, MATCH('FY14 Individual Analysis'!A119, 'FY14 DataDump'!$C$2:$C$5000, 0), MATCH('FY14 DataDump'!$B$1, 'FY14 DataDump'!$A$1:$H$1))</f>
        <v>ESPRESSO</v>
      </c>
      <c r="C119" s="75" t="str">
        <f>INDEX('FY14 DataDump'!$A$2:$H$5000, MATCH('FY14 Individual Analysis'!A119, 'FY14 DataDump'!$C$2:$C$5000, 0), MATCH('FY14 DataDump'!$D$1, 'FY14 DataDump'!$A$1:$H$1))</f>
        <v>DRIP COFFEE SMALL</v>
      </c>
      <c r="D119" s="27">
        <f>SUMIFS('FY14 DataDump'!$E$2:$E$5000, 'FY14 DataDump'!$C$2:$C$5000, 'FY14 Individual Analysis'!$A119, 'FY14 DataDump'!$H$2:$H$5000, D$2)</f>
        <v>180</v>
      </c>
      <c r="E119" s="27">
        <f>SUMIFS('FY14 DataDump'!$E$2:$E$5000, 'FY14 DataDump'!$C$2:$C$5000, 'FY14 Individual Analysis'!$A119, 'FY14 DataDump'!$H$2:$H$5000, E$2)</f>
        <v>300</v>
      </c>
      <c r="F119" s="27">
        <f>SUMIFS('FY14 DataDump'!$E$2:$E$5000, 'FY14 DataDump'!$C$2:$C$5000, 'FY14 Individual Analysis'!$A119, 'FY14 DataDump'!$H$2:$H$5000, F$2)</f>
        <v>303</v>
      </c>
      <c r="G119" s="27">
        <f>SUMIFS('FY14 DataDump'!$E$2:$E$5000, 'FY14 DataDump'!$C$2:$C$5000, 'FY14 Individual Analysis'!$A119, 'FY14 DataDump'!$H$2:$H$5000, G$2)</f>
        <v>479</v>
      </c>
      <c r="H119" s="27">
        <f>SUMIFS('FY14 DataDump'!$E$2:$E$5000, 'FY14 DataDump'!$C$2:$C$5000, 'FY14 Individual Analysis'!$A119, 'FY14 DataDump'!$H$2:$H$5000, H$2)</f>
        <v>346</v>
      </c>
      <c r="I119" s="27">
        <f>SUMIFS('FY14 DataDump'!$E$2:$E$5000, 'FY14 DataDump'!$C$2:$C$5000, 'FY14 Individual Analysis'!$A119, 'FY14 DataDump'!$H$2:$H$5000, I$2)</f>
        <v>262</v>
      </c>
      <c r="J119" s="27">
        <f>SUMIFS('FY14 DataDump'!$E$2:$E$5000, 'FY14 DataDump'!$C$2:$C$5000, 'FY14 Individual Analysis'!$A119, 'FY14 DataDump'!$H$2:$H$5000, J$2)</f>
        <v>355</v>
      </c>
      <c r="K119" s="27">
        <f>SUMIFS('FY14 DataDump'!$E$2:$E$5000, 'FY14 DataDump'!$C$2:$C$5000, 'FY14 Individual Analysis'!$A119, 'FY14 DataDump'!$H$2:$H$5000, K$2)</f>
        <v>283</v>
      </c>
      <c r="L119" s="27">
        <f>SUMIFS('FY14 DataDump'!$E$2:$E$5000, 'FY14 DataDump'!$C$2:$C$5000, 'FY14 Individual Analysis'!$A119, 'FY14 DataDump'!$H$2:$H$5000, L$2)</f>
        <v>315</v>
      </c>
      <c r="M119" s="27">
        <f>SUMIFS('FY14 DataDump'!$E$2:$E$5000, 'FY14 DataDump'!$C$2:$C$5000, 'FY14 Individual Analysis'!$A119, 'FY14 DataDump'!$H$2:$H$5000, M$2)</f>
        <v>421</v>
      </c>
      <c r="N119" s="27">
        <f>SUMIFS('FY14 DataDump'!$E$2:$E$5000, 'FY14 DataDump'!$C$2:$C$5000, 'FY14 Individual Analysis'!$A119, 'FY14 DataDump'!$H$2:$H$5000, N$2)</f>
        <v>314</v>
      </c>
      <c r="O119" s="27">
        <f>SUMIFS('FY14 DataDump'!$E$2:$E$5000, 'FY14 DataDump'!$C$2:$C$5000, 'FY14 Individual Analysis'!$A119, 'FY14 DataDump'!$H$2:$H$5000, O$2)</f>
        <v>306</v>
      </c>
      <c r="P119" s="27">
        <f t="shared" si="1"/>
        <v>3864</v>
      </c>
      <c r="Q119" s="108">
        <f t="shared" si="6"/>
        <v>2.2683511013008969E-2</v>
      </c>
    </row>
    <row r="120" spans="1:17" x14ac:dyDescent="0.25">
      <c r="A120" s="75">
        <v>768</v>
      </c>
      <c r="B120" s="75" t="str">
        <f>INDEX('FY14 DataDump'!$A$2:$H$5000, MATCH('FY14 Individual Analysis'!A120, 'FY14 DataDump'!$C$2:$C$5000, 0), MATCH('FY14 DataDump'!$B$1, 'FY14 DataDump'!$A$1:$H$1))</f>
        <v>ESPRESSO</v>
      </c>
      <c r="C120" s="75" t="str">
        <f>INDEX('FY14 DataDump'!$A$2:$H$5000, MATCH('FY14 Individual Analysis'!A120, 'FY14 DataDump'!$C$2:$C$5000, 0), MATCH('FY14 DataDump'!$D$1, 'FY14 DataDump'!$A$1:$H$1))</f>
        <v>EXTRA SHOT</v>
      </c>
      <c r="D120" s="27">
        <f>SUMIFS('FY14 DataDump'!$E$2:$E$5000, 'FY14 DataDump'!$C$2:$C$5000, 'FY14 Individual Analysis'!$A120, 'FY14 DataDump'!$H$2:$H$5000, D$2)</f>
        <v>48</v>
      </c>
      <c r="E120" s="27">
        <f>SUMIFS('FY14 DataDump'!$E$2:$E$5000, 'FY14 DataDump'!$C$2:$C$5000, 'FY14 Individual Analysis'!$A120, 'FY14 DataDump'!$H$2:$H$5000, E$2)</f>
        <v>64</v>
      </c>
      <c r="F120" s="27">
        <f>SUMIFS('FY14 DataDump'!$E$2:$E$5000, 'FY14 DataDump'!$C$2:$C$5000, 'FY14 Individual Analysis'!$A120, 'FY14 DataDump'!$H$2:$H$5000, F$2)</f>
        <v>82</v>
      </c>
      <c r="G120" s="27">
        <f>SUMIFS('FY14 DataDump'!$E$2:$E$5000, 'FY14 DataDump'!$C$2:$C$5000, 'FY14 Individual Analysis'!$A120, 'FY14 DataDump'!$H$2:$H$5000, G$2)</f>
        <v>258</v>
      </c>
      <c r="H120" s="27">
        <f>SUMIFS('FY14 DataDump'!$E$2:$E$5000, 'FY14 DataDump'!$C$2:$C$5000, 'FY14 Individual Analysis'!$A120, 'FY14 DataDump'!$H$2:$H$5000, H$2)</f>
        <v>195</v>
      </c>
      <c r="I120" s="27">
        <f>SUMIFS('FY14 DataDump'!$E$2:$E$5000, 'FY14 DataDump'!$C$2:$C$5000, 'FY14 Individual Analysis'!$A120, 'FY14 DataDump'!$H$2:$H$5000, I$2)</f>
        <v>62</v>
      </c>
      <c r="J120" s="27">
        <f>SUMIFS('FY14 DataDump'!$E$2:$E$5000, 'FY14 DataDump'!$C$2:$C$5000, 'FY14 Individual Analysis'!$A120, 'FY14 DataDump'!$H$2:$H$5000, J$2)</f>
        <v>212</v>
      </c>
      <c r="K120" s="27">
        <f>SUMIFS('FY14 DataDump'!$E$2:$E$5000, 'FY14 DataDump'!$C$2:$C$5000, 'FY14 Individual Analysis'!$A120, 'FY14 DataDump'!$H$2:$H$5000, K$2)</f>
        <v>221</v>
      </c>
      <c r="L120" s="27">
        <f>SUMIFS('FY14 DataDump'!$E$2:$E$5000, 'FY14 DataDump'!$C$2:$C$5000, 'FY14 Individual Analysis'!$A120, 'FY14 DataDump'!$H$2:$H$5000, L$2)</f>
        <v>145</v>
      </c>
      <c r="M120" s="27">
        <f>SUMIFS('FY14 DataDump'!$E$2:$E$5000, 'FY14 DataDump'!$C$2:$C$5000, 'FY14 Individual Analysis'!$A120, 'FY14 DataDump'!$H$2:$H$5000, M$2)</f>
        <v>156</v>
      </c>
      <c r="N120" s="27">
        <f>SUMIFS('FY14 DataDump'!$E$2:$E$5000, 'FY14 DataDump'!$C$2:$C$5000, 'FY14 Individual Analysis'!$A120, 'FY14 DataDump'!$H$2:$H$5000, N$2)</f>
        <v>197</v>
      </c>
      <c r="O120" s="27">
        <f>SUMIFS('FY14 DataDump'!$E$2:$E$5000, 'FY14 DataDump'!$C$2:$C$5000, 'FY14 Individual Analysis'!$A120, 'FY14 DataDump'!$H$2:$H$5000, O$2)</f>
        <v>146</v>
      </c>
      <c r="P120" s="27">
        <f t="shared" si="1"/>
        <v>1786</v>
      </c>
      <c r="Q120" s="108">
        <f t="shared" si="6"/>
        <v>1.0484666322265534E-2</v>
      </c>
    </row>
    <row r="121" spans="1:17" x14ac:dyDescent="0.25">
      <c r="A121" s="75">
        <v>770</v>
      </c>
      <c r="B121" s="75" t="str">
        <f>INDEX('FY14 DataDump'!$A$2:$H$5000, MATCH('FY14 Individual Analysis'!A121, 'FY14 DataDump'!$C$2:$C$5000, 0), MATCH('FY14 DataDump'!$B$1, 'FY14 DataDump'!$A$1:$H$1))</f>
        <v>DRINKS</v>
      </c>
      <c r="C121" s="75" t="str">
        <f>INDEX('FY14 DataDump'!$A$2:$H$5000, MATCH('FY14 Individual Analysis'!A121, 'FY14 DataDump'!$C$2:$C$5000, 0), MATCH('FY14 DataDump'!$D$1, 'FY14 DataDump'!$A$1:$H$1))</f>
        <v>EXTRA TEABAG</v>
      </c>
      <c r="D121" s="27">
        <f>SUMIFS('FY14 DataDump'!$E$2:$E$5000, 'FY14 DataDump'!$C$2:$C$5000, 'FY14 Individual Analysis'!$A121, 'FY14 DataDump'!$H$2:$H$5000, D$2)</f>
        <v>0</v>
      </c>
      <c r="E121" s="27">
        <f>SUMIFS('FY14 DataDump'!$E$2:$E$5000, 'FY14 DataDump'!$C$2:$C$5000, 'FY14 Individual Analysis'!$A121, 'FY14 DataDump'!$H$2:$H$5000, E$2)</f>
        <v>0</v>
      </c>
      <c r="F121" s="27">
        <f>SUMIFS('FY14 DataDump'!$E$2:$E$5000, 'FY14 DataDump'!$C$2:$C$5000, 'FY14 Individual Analysis'!$A121, 'FY14 DataDump'!$H$2:$H$5000, F$2)</f>
        <v>5</v>
      </c>
      <c r="G121" s="27">
        <f>SUMIFS('FY14 DataDump'!$E$2:$E$5000, 'FY14 DataDump'!$C$2:$C$5000, 'FY14 Individual Analysis'!$A121, 'FY14 DataDump'!$H$2:$H$5000, G$2)</f>
        <v>38</v>
      </c>
      <c r="H121" s="27">
        <f>SUMIFS('FY14 DataDump'!$E$2:$E$5000, 'FY14 DataDump'!$C$2:$C$5000, 'FY14 Individual Analysis'!$A121, 'FY14 DataDump'!$H$2:$H$5000, H$2)</f>
        <v>17</v>
      </c>
      <c r="I121" s="27">
        <f>SUMIFS('FY14 DataDump'!$E$2:$E$5000, 'FY14 DataDump'!$C$2:$C$5000, 'FY14 Individual Analysis'!$A121, 'FY14 DataDump'!$H$2:$H$5000, I$2)</f>
        <v>16</v>
      </c>
      <c r="J121" s="27">
        <f>SUMIFS('FY14 DataDump'!$E$2:$E$5000, 'FY14 DataDump'!$C$2:$C$5000, 'FY14 Individual Analysis'!$A121, 'FY14 DataDump'!$H$2:$H$5000, J$2)</f>
        <v>41</v>
      </c>
      <c r="K121" s="27">
        <f>SUMIFS('FY14 DataDump'!$E$2:$E$5000, 'FY14 DataDump'!$C$2:$C$5000, 'FY14 Individual Analysis'!$A121, 'FY14 DataDump'!$H$2:$H$5000, K$2)</f>
        <v>34</v>
      </c>
      <c r="L121" s="27">
        <f>SUMIFS('FY14 DataDump'!$E$2:$E$5000, 'FY14 DataDump'!$C$2:$C$5000, 'FY14 Individual Analysis'!$A121, 'FY14 DataDump'!$H$2:$H$5000, L$2)</f>
        <v>31</v>
      </c>
      <c r="M121" s="27">
        <f>SUMIFS('FY14 DataDump'!$E$2:$E$5000, 'FY14 DataDump'!$C$2:$C$5000, 'FY14 Individual Analysis'!$A121, 'FY14 DataDump'!$H$2:$H$5000, M$2)</f>
        <v>32</v>
      </c>
      <c r="N121" s="27">
        <f>SUMIFS('FY14 DataDump'!$E$2:$E$5000, 'FY14 DataDump'!$C$2:$C$5000, 'FY14 Individual Analysis'!$A121, 'FY14 DataDump'!$H$2:$H$5000, N$2)</f>
        <v>28</v>
      </c>
      <c r="O121" s="27">
        <f>SUMIFS('FY14 DataDump'!$E$2:$E$5000, 'FY14 DataDump'!$C$2:$C$5000, 'FY14 Individual Analysis'!$A121, 'FY14 DataDump'!$H$2:$H$5000, O$2)</f>
        <v>11</v>
      </c>
      <c r="P121" s="27">
        <f t="shared" si="1"/>
        <v>253</v>
      </c>
      <c r="Q121" s="108">
        <f t="shared" si="6"/>
        <v>1.4852298877565397E-3</v>
      </c>
    </row>
    <row r="122" spans="1:17" x14ac:dyDescent="0.25">
      <c r="A122" s="75">
        <v>771</v>
      </c>
      <c r="B122" s="75" t="str">
        <f>INDEX('FY14 DataDump'!$A$2:$H$5000, MATCH('FY14 Individual Analysis'!A122, 'FY14 DataDump'!$C$2:$C$5000, 0), MATCH('FY14 DataDump'!$B$1, 'FY14 DataDump'!$A$1:$H$1))</f>
        <v>ESPRESSO</v>
      </c>
      <c r="C122" s="75" t="str">
        <f>INDEX('FY14 DataDump'!$A$2:$H$5000, MATCH('FY14 Individual Analysis'!A122, 'FY14 DataDump'!$C$2:$C$5000, 0), MATCH('FY14 DataDump'!$D$1, 'FY14 DataDump'!$A$1:$H$1))</f>
        <v>HOT CHOCOLATE LARGE</v>
      </c>
      <c r="D122" s="27">
        <f>SUMIFS('FY14 DataDump'!$E$2:$E$5000, 'FY14 DataDump'!$C$2:$C$5000, 'FY14 Individual Analysis'!$A122, 'FY14 DataDump'!$H$2:$H$5000, D$2)</f>
        <v>3</v>
      </c>
      <c r="E122" s="27">
        <f>SUMIFS('FY14 DataDump'!$E$2:$E$5000, 'FY14 DataDump'!$C$2:$C$5000, 'FY14 Individual Analysis'!$A122, 'FY14 DataDump'!$H$2:$H$5000, E$2)</f>
        <v>0</v>
      </c>
      <c r="F122" s="27">
        <f>SUMIFS('FY14 DataDump'!$E$2:$E$5000, 'FY14 DataDump'!$C$2:$C$5000, 'FY14 Individual Analysis'!$A122, 'FY14 DataDump'!$H$2:$H$5000, F$2)</f>
        <v>25</v>
      </c>
      <c r="G122" s="27">
        <f>SUMIFS('FY14 DataDump'!$E$2:$E$5000, 'FY14 DataDump'!$C$2:$C$5000, 'FY14 Individual Analysis'!$A122, 'FY14 DataDump'!$H$2:$H$5000, G$2)</f>
        <v>61</v>
      </c>
      <c r="H122" s="27">
        <f>SUMIFS('FY14 DataDump'!$E$2:$E$5000, 'FY14 DataDump'!$C$2:$C$5000, 'FY14 Individual Analysis'!$A122, 'FY14 DataDump'!$H$2:$H$5000, H$2)</f>
        <v>36</v>
      </c>
      <c r="I122" s="27">
        <f>SUMIFS('FY14 DataDump'!$E$2:$E$5000, 'FY14 DataDump'!$C$2:$C$5000, 'FY14 Individual Analysis'!$A122, 'FY14 DataDump'!$H$2:$H$5000, I$2)</f>
        <v>19</v>
      </c>
      <c r="J122" s="27">
        <f>SUMIFS('FY14 DataDump'!$E$2:$E$5000, 'FY14 DataDump'!$C$2:$C$5000, 'FY14 Individual Analysis'!$A122, 'FY14 DataDump'!$H$2:$H$5000, J$2)</f>
        <v>34</v>
      </c>
      <c r="K122" s="27">
        <f>SUMIFS('FY14 DataDump'!$E$2:$E$5000, 'FY14 DataDump'!$C$2:$C$5000, 'FY14 Individual Analysis'!$A122, 'FY14 DataDump'!$H$2:$H$5000, K$2)</f>
        <v>44</v>
      </c>
      <c r="L122" s="27">
        <f>SUMIFS('FY14 DataDump'!$E$2:$E$5000, 'FY14 DataDump'!$C$2:$C$5000, 'FY14 Individual Analysis'!$A122, 'FY14 DataDump'!$H$2:$H$5000, L$2)</f>
        <v>25</v>
      </c>
      <c r="M122" s="27">
        <f>SUMIFS('FY14 DataDump'!$E$2:$E$5000, 'FY14 DataDump'!$C$2:$C$5000, 'FY14 Individual Analysis'!$A122, 'FY14 DataDump'!$H$2:$H$5000, M$2)</f>
        <v>26</v>
      </c>
      <c r="N122" s="27">
        <f>SUMIFS('FY14 DataDump'!$E$2:$E$5000, 'FY14 DataDump'!$C$2:$C$5000, 'FY14 Individual Analysis'!$A122, 'FY14 DataDump'!$H$2:$H$5000, N$2)</f>
        <v>8</v>
      </c>
      <c r="O122" s="27">
        <f>SUMIFS('FY14 DataDump'!$E$2:$E$5000, 'FY14 DataDump'!$C$2:$C$5000, 'FY14 Individual Analysis'!$A122, 'FY14 DataDump'!$H$2:$H$5000, O$2)</f>
        <v>2</v>
      </c>
      <c r="P122" s="27">
        <f t="shared" si="1"/>
        <v>283</v>
      </c>
      <c r="Q122" s="108">
        <f t="shared" si="6"/>
        <v>1.6613441036960504E-3</v>
      </c>
    </row>
    <row r="123" spans="1:17" x14ac:dyDescent="0.25">
      <c r="A123" s="75">
        <v>772</v>
      </c>
      <c r="B123" s="75" t="str">
        <f>INDEX('FY14 DataDump'!$A$2:$H$5000, MATCH('FY14 Individual Analysis'!A123, 'FY14 DataDump'!$C$2:$C$5000, 0), MATCH('FY14 DataDump'!$B$1, 'FY14 DataDump'!$A$1:$H$1))</f>
        <v>ESPRESSO</v>
      </c>
      <c r="C123" s="75" t="str">
        <f>INDEX('FY14 DataDump'!$A$2:$H$5000, MATCH('FY14 Individual Analysis'!A123, 'FY14 DataDump'!$C$2:$C$5000, 0), MATCH('FY14 DataDump'!$D$1, 'FY14 DataDump'!$A$1:$H$1))</f>
        <v>HOT CHOCOLATE MEDIUM</v>
      </c>
      <c r="D123" s="27">
        <f>SUMIFS('FY14 DataDump'!$E$2:$E$5000, 'FY14 DataDump'!$C$2:$C$5000, 'FY14 Individual Analysis'!$A123, 'FY14 DataDump'!$H$2:$H$5000, D$2)</f>
        <v>11</v>
      </c>
      <c r="E123" s="27">
        <f>SUMIFS('FY14 DataDump'!$E$2:$E$5000, 'FY14 DataDump'!$C$2:$C$5000, 'FY14 Individual Analysis'!$A123, 'FY14 DataDump'!$H$2:$H$5000, E$2)</f>
        <v>2</v>
      </c>
      <c r="F123" s="27">
        <f>SUMIFS('FY14 DataDump'!$E$2:$E$5000, 'FY14 DataDump'!$C$2:$C$5000, 'FY14 Individual Analysis'!$A123, 'FY14 DataDump'!$H$2:$H$5000, F$2)</f>
        <v>29</v>
      </c>
      <c r="G123" s="27">
        <f>SUMIFS('FY14 DataDump'!$E$2:$E$5000, 'FY14 DataDump'!$C$2:$C$5000, 'FY14 Individual Analysis'!$A123, 'FY14 DataDump'!$H$2:$H$5000, G$2)</f>
        <v>105</v>
      </c>
      <c r="H123" s="27">
        <f>SUMIFS('FY14 DataDump'!$E$2:$E$5000, 'FY14 DataDump'!$C$2:$C$5000, 'FY14 Individual Analysis'!$A123, 'FY14 DataDump'!$H$2:$H$5000, H$2)</f>
        <v>83</v>
      </c>
      <c r="I123" s="27">
        <f>SUMIFS('FY14 DataDump'!$E$2:$E$5000, 'FY14 DataDump'!$C$2:$C$5000, 'FY14 Individual Analysis'!$A123, 'FY14 DataDump'!$H$2:$H$5000, I$2)</f>
        <v>68</v>
      </c>
      <c r="J123" s="27">
        <f>SUMIFS('FY14 DataDump'!$E$2:$E$5000, 'FY14 DataDump'!$C$2:$C$5000, 'FY14 Individual Analysis'!$A123, 'FY14 DataDump'!$H$2:$H$5000, J$2)</f>
        <v>84</v>
      </c>
      <c r="K123" s="27">
        <f>SUMIFS('FY14 DataDump'!$E$2:$E$5000, 'FY14 DataDump'!$C$2:$C$5000, 'FY14 Individual Analysis'!$A123, 'FY14 DataDump'!$H$2:$H$5000, K$2)</f>
        <v>108</v>
      </c>
      <c r="L123" s="27">
        <f>SUMIFS('FY14 DataDump'!$E$2:$E$5000, 'FY14 DataDump'!$C$2:$C$5000, 'FY14 Individual Analysis'!$A123, 'FY14 DataDump'!$H$2:$H$5000, L$2)</f>
        <v>50</v>
      </c>
      <c r="M123" s="27">
        <f>SUMIFS('FY14 DataDump'!$E$2:$E$5000, 'FY14 DataDump'!$C$2:$C$5000, 'FY14 Individual Analysis'!$A123, 'FY14 DataDump'!$H$2:$H$5000, M$2)</f>
        <v>67</v>
      </c>
      <c r="N123" s="27">
        <f>SUMIFS('FY14 DataDump'!$E$2:$E$5000, 'FY14 DataDump'!$C$2:$C$5000, 'FY14 Individual Analysis'!$A123, 'FY14 DataDump'!$H$2:$H$5000, N$2)</f>
        <v>24</v>
      </c>
      <c r="O123" s="27">
        <f>SUMIFS('FY14 DataDump'!$E$2:$E$5000, 'FY14 DataDump'!$C$2:$C$5000, 'FY14 Individual Analysis'!$A123, 'FY14 DataDump'!$H$2:$H$5000, O$2)</f>
        <v>20</v>
      </c>
      <c r="P123" s="27">
        <f t="shared" si="1"/>
        <v>651</v>
      </c>
      <c r="Q123" s="108">
        <f t="shared" si="6"/>
        <v>3.8216784858873809E-3</v>
      </c>
    </row>
    <row r="124" spans="1:17" x14ac:dyDescent="0.25">
      <c r="A124" s="75">
        <v>773</v>
      </c>
      <c r="B124" s="75" t="str">
        <f>INDEX('FY14 DataDump'!$A$2:$H$5000, MATCH('FY14 Individual Analysis'!A124, 'FY14 DataDump'!$C$2:$C$5000, 0), MATCH('FY14 DataDump'!$B$1, 'FY14 DataDump'!$A$1:$H$1))</f>
        <v>ESPRESSO</v>
      </c>
      <c r="C124" s="75" t="str">
        <f>INDEX('FY14 DataDump'!$A$2:$H$5000, MATCH('FY14 Individual Analysis'!A124, 'FY14 DataDump'!$C$2:$C$5000, 0), MATCH('FY14 DataDump'!$D$1, 'FY14 DataDump'!$A$1:$H$1))</f>
        <v>HOT CHOCOLATE SMALL</v>
      </c>
      <c r="D124" s="27">
        <f>SUMIFS('FY14 DataDump'!$E$2:$E$5000, 'FY14 DataDump'!$C$2:$C$5000, 'FY14 Individual Analysis'!$A124, 'FY14 DataDump'!$H$2:$H$5000, D$2)</f>
        <v>14</v>
      </c>
      <c r="E124" s="27">
        <f>SUMIFS('FY14 DataDump'!$E$2:$E$5000, 'FY14 DataDump'!$C$2:$C$5000, 'FY14 Individual Analysis'!$A124, 'FY14 DataDump'!$H$2:$H$5000, E$2)</f>
        <v>11</v>
      </c>
      <c r="F124" s="27">
        <f>SUMIFS('FY14 DataDump'!$E$2:$E$5000, 'FY14 DataDump'!$C$2:$C$5000, 'FY14 Individual Analysis'!$A124, 'FY14 DataDump'!$H$2:$H$5000, F$2)</f>
        <v>45</v>
      </c>
      <c r="G124" s="27">
        <f>SUMIFS('FY14 DataDump'!$E$2:$E$5000, 'FY14 DataDump'!$C$2:$C$5000, 'FY14 Individual Analysis'!$A124, 'FY14 DataDump'!$H$2:$H$5000, G$2)</f>
        <v>126</v>
      </c>
      <c r="H124" s="27">
        <f>SUMIFS('FY14 DataDump'!$E$2:$E$5000, 'FY14 DataDump'!$C$2:$C$5000, 'FY14 Individual Analysis'!$A124, 'FY14 DataDump'!$H$2:$H$5000, H$2)</f>
        <v>96</v>
      </c>
      <c r="I124" s="27">
        <f>SUMIFS('FY14 DataDump'!$E$2:$E$5000, 'FY14 DataDump'!$C$2:$C$5000, 'FY14 Individual Analysis'!$A124, 'FY14 DataDump'!$H$2:$H$5000, I$2)</f>
        <v>97</v>
      </c>
      <c r="J124" s="27">
        <f>SUMIFS('FY14 DataDump'!$E$2:$E$5000, 'FY14 DataDump'!$C$2:$C$5000, 'FY14 Individual Analysis'!$A124, 'FY14 DataDump'!$H$2:$H$5000, J$2)</f>
        <v>97</v>
      </c>
      <c r="K124" s="27">
        <f>SUMIFS('FY14 DataDump'!$E$2:$E$5000, 'FY14 DataDump'!$C$2:$C$5000, 'FY14 Individual Analysis'!$A124, 'FY14 DataDump'!$H$2:$H$5000, K$2)</f>
        <v>70</v>
      </c>
      <c r="L124" s="27">
        <f>SUMIFS('FY14 DataDump'!$E$2:$E$5000, 'FY14 DataDump'!$C$2:$C$5000, 'FY14 Individual Analysis'!$A124, 'FY14 DataDump'!$H$2:$H$5000, L$2)</f>
        <v>56</v>
      </c>
      <c r="M124" s="27">
        <f>SUMIFS('FY14 DataDump'!$E$2:$E$5000, 'FY14 DataDump'!$C$2:$C$5000, 'FY14 Individual Analysis'!$A124, 'FY14 DataDump'!$H$2:$H$5000, M$2)</f>
        <v>52</v>
      </c>
      <c r="N124" s="27">
        <f>SUMIFS('FY14 DataDump'!$E$2:$E$5000, 'FY14 DataDump'!$C$2:$C$5000, 'FY14 Individual Analysis'!$A124, 'FY14 DataDump'!$H$2:$H$5000, N$2)</f>
        <v>51</v>
      </c>
      <c r="O124" s="27">
        <f>SUMIFS('FY14 DataDump'!$E$2:$E$5000, 'FY14 DataDump'!$C$2:$C$5000, 'FY14 Individual Analysis'!$A124, 'FY14 DataDump'!$H$2:$H$5000, O$2)</f>
        <v>31</v>
      </c>
      <c r="P124" s="27">
        <f t="shared" si="1"/>
        <v>746</v>
      </c>
      <c r="Q124" s="108">
        <f t="shared" si="6"/>
        <v>4.3793735030291641E-3</v>
      </c>
    </row>
    <row r="125" spans="1:17" x14ac:dyDescent="0.25">
      <c r="A125" s="75">
        <v>774</v>
      </c>
      <c r="B125" s="75" t="str">
        <f>INDEX('FY14 DataDump'!$A$2:$H$5000, MATCH('FY14 Individual Analysis'!A125, 'FY14 DataDump'!$C$2:$C$5000, 0), MATCH('FY14 DataDump'!$B$1, 'FY14 DataDump'!$A$1:$H$1))</f>
        <v>ESPRESSO</v>
      </c>
      <c r="C125" s="75" t="str">
        <f>INDEX('FY14 DataDump'!$A$2:$H$5000, MATCH('FY14 Individual Analysis'!A125, 'FY14 DataDump'!$C$2:$C$5000, 0), MATCH('FY14 DataDump'!$D$1, 'FY14 DataDump'!$A$1:$H$1))</f>
        <v>HOT TEA</v>
      </c>
      <c r="D125" s="27">
        <f>SUMIFS('FY14 DataDump'!$E$2:$E$5000, 'FY14 DataDump'!$C$2:$C$5000, 'FY14 Individual Analysis'!$A125, 'FY14 DataDump'!$H$2:$H$5000, D$2)</f>
        <v>117</v>
      </c>
      <c r="E125" s="27">
        <f>SUMIFS('FY14 DataDump'!$E$2:$E$5000, 'FY14 DataDump'!$C$2:$C$5000, 'FY14 Individual Analysis'!$A125, 'FY14 DataDump'!$H$2:$H$5000, E$2)</f>
        <v>130</v>
      </c>
      <c r="F125" s="27">
        <f>SUMIFS('FY14 DataDump'!$E$2:$E$5000, 'FY14 DataDump'!$C$2:$C$5000, 'FY14 Individual Analysis'!$A125, 'FY14 DataDump'!$H$2:$H$5000, F$2)</f>
        <v>133</v>
      </c>
      <c r="G125" s="27">
        <f>SUMIFS('FY14 DataDump'!$E$2:$E$5000, 'FY14 DataDump'!$C$2:$C$5000, 'FY14 Individual Analysis'!$A125, 'FY14 DataDump'!$H$2:$H$5000, G$2)</f>
        <v>472</v>
      </c>
      <c r="H125" s="27">
        <f>SUMIFS('FY14 DataDump'!$E$2:$E$5000, 'FY14 DataDump'!$C$2:$C$5000, 'FY14 Individual Analysis'!$A125, 'FY14 DataDump'!$H$2:$H$5000, H$2)</f>
        <v>378</v>
      </c>
      <c r="I125" s="27">
        <f>SUMIFS('FY14 DataDump'!$E$2:$E$5000, 'FY14 DataDump'!$C$2:$C$5000, 'FY14 Individual Analysis'!$A125, 'FY14 DataDump'!$H$2:$H$5000, I$2)</f>
        <v>207</v>
      </c>
      <c r="J125" s="27">
        <f>SUMIFS('FY14 DataDump'!$E$2:$E$5000, 'FY14 DataDump'!$C$2:$C$5000, 'FY14 Individual Analysis'!$A125, 'FY14 DataDump'!$H$2:$H$5000, J$2)</f>
        <v>404</v>
      </c>
      <c r="K125" s="27">
        <f>SUMIFS('FY14 DataDump'!$E$2:$E$5000, 'FY14 DataDump'!$C$2:$C$5000, 'FY14 Individual Analysis'!$A125, 'FY14 DataDump'!$H$2:$H$5000, K$2)</f>
        <v>341</v>
      </c>
      <c r="L125" s="27">
        <f>SUMIFS('FY14 DataDump'!$E$2:$E$5000, 'FY14 DataDump'!$C$2:$C$5000, 'FY14 Individual Analysis'!$A125, 'FY14 DataDump'!$H$2:$H$5000, L$2)</f>
        <v>232</v>
      </c>
      <c r="M125" s="27">
        <f>SUMIFS('FY14 DataDump'!$E$2:$E$5000, 'FY14 DataDump'!$C$2:$C$5000, 'FY14 Individual Analysis'!$A125, 'FY14 DataDump'!$H$2:$H$5000, M$2)</f>
        <v>396</v>
      </c>
      <c r="N125" s="27">
        <f>SUMIFS('FY14 DataDump'!$E$2:$E$5000, 'FY14 DataDump'!$C$2:$C$5000, 'FY14 Individual Analysis'!$A125, 'FY14 DataDump'!$H$2:$H$5000, N$2)</f>
        <v>345</v>
      </c>
      <c r="O125" s="27">
        <f>SUMIFS('FY14 DataDump'!$E$2:$E$5000, 'FY14 DataDump'!$C$2:$C$5000, 'FY14 Individual Analysis'!$A125, 'FY14 DataDump'!$H$2:$H$5000, O$2)</f>
        <v>194</v>
      </c>
      <c r="P125" s="27">
        <f t="shared" si="1"/>
        <v>3349</v>
      </c>
      <c r="Q125" s="108">
        <f t="shared" si="6"/>
        <v>1.9660216972714039E-2</v>
      </c>
    </row>
    <row r="126" spans="1:17" x14ac:dyDescent="0.25">
      <c r="A126" s="75">
        <v>775</v>
      </c>
      <c r="B126" s="75" t="str">
        <f>INDEX('FY14 DataDump'!$A$2:$H$5000, MATCH('FY14 Individual Analysis'!A126, 'FY14 DataDump'!$C$2:$C$5000, 0), MATCH('FY14 DataDump'!$B$1, 'FY14 DataDump'!$A$1:$H$1))</f>
        <v>ESPRESSO</v>
      </c>
      <c r="C126" s="75" t="str">
        <f>INDEX('FY14 DataDump'!$A$2:$H$5000, MATCH('FY14 Individual Analysis'!A126, 'FY14 DataDump'!$C$2:$C$5000, 0), MATCH('FY14 DataDump'!$D$1, 'FY14 DataDump'!$A$1:$H$1))</f>
        <v>LATTE LARGE</v>
      </c>
      <c r="D126" s="27">
        <f>SUMIFS('FY14 DataDump'!$E$2:$E$5000, 'FY14 DataDump'!$C$2:$C$5000, 'FY14 Individual Analysis'!$A126, 'FY14 DataDump'!$H$2:$H$5000, D$2)</f>
        <v>26</v>
      </c>
      <c r="E126" s="27">
        <f>SUMIFS('FY14 DataDump'!$E$2:$E$5000, 'FY14 DataDump'!$C$2:$C$5000, 'FY14 Individual Analysis'!$A126, 'FY14 DataDump'!$H$2:$H$5000, E$2)</f>
        <v>44</v>
      </c>
      <c r="F126" s="27">
        <f>SUMIFS('FY14 DataDump'!$E$2:$E$5000, 'FY14 DataDump'!$C$2:$C$5000, 'FY14 Individual Analysis'!$A126, 'FY14 DataDump'!$H$2:$H$5000, F$2)</f>
        <v>49</v>
      </c>
      <c r="G126" s="27">
        <f>SUMIFS('FY14 DataDump'!$E$2:$E$5000, 'FY14 DataDump'!$C$2:$C$5000, 'FY14 Individual Analysis'!$A126, 'FY14 DataDump'!$H$2:$H$5000, G$2)</f>
        <v>91</v>
      </c>
      <c r="H126" s="27">
        <f>SUMIFS('FY14 DataDump'!$E$2:$E$5000, 'FY14 DataDump'!$C$2:$C$5000, 'FY14 Individual Analysis'!$A126, 'FY14 DataDump'!$H$2:$H$5000, H$2)</f>
        <v>47</v>
      </c>
      <c r="I126" s="27">
        <f>SUMIFS('FY14 DataDump'!$E$2:$E$5000, 'FY14 DataDump'!$C$2:$C$5000, 'FY14 Individual Analysis'!$A126, 'FY14 DataDump'!$H$2:$H$5000, I$2)</f>
        <v>32</v>
      </c>
      <c r="J126" s="27">
        <f>SUMIFS('FY14 DataDump'!$E$2:$E$5000, 'FY14 DataDump'!$C$2:$C$5000, 'FY14 Individual Analysis'!$A126, 'FY14 DataDump'!$H$2:$H$5000, J$2)</f>
        <v>42</v>
      </c>
      <c r="K126" s="27">
        <f>SUMIFS('FY14 DataDump'!$E$2:$E$5000, 'FY14 DataDump'!$C$2:$C$5000, 'FY14 Individual Analysis'!$A126, 'FY14 DataDump'!$H$2:$H$5000, K$2)</f>
        <v>57</v>
      </c>
      <c r="L126" s="27">
        <f>SUMIFS('FY14 DataDump'!$E$2:$E$5000, 'FY14 DataDump'!$C$2:$C$5000, 'FY14 Individual Analysis'!$A126, 'FY14 DataDump'!$H$2:$H$5000, L$2)</f>
        <v>53</v>
      </c>
      <c r="M126" s="27">
        <f>SUMIFS('FY14 DataDump'!$E$2:$E$5000, 'FY14 DataDump'!$C$2:$C$5000, 'FY14 Individual Analysis'!$A126, 'FY14 DataDump'!$H$2:$H$5000, M$2)</f>
        <v>84</v>
      </c>
      <c r="N126" s="27">
        <f>SUMIFS('FY14 DataDump'!$E$2:$E$5000, 'FY14 DataDump'!$C$2:$C$5000, 'FY14 Individual Analysis'!$A126, 'FY14 DataDump'!$H$2:$H$5000, N$2)</f>
        <v>78</v>
      </c>
      <c r="O126" s="27">
        <f>SUMIFS('FY14 DataDump'!$E$2:$E$5000, 'FY14 DataDump'!$C$2:$C$5000, 'FY14 Individual Analysis'!$A126, 'FY14 DataDump'!$H$2:$H$5000, O$2)</f>
        <v>34</v>
      </c>
      <c r="P126" s="27">
        <f t="shared" si="1"/>
        <v>637</v>
      </c>
      <c r="Q126" s="108">
        <f t="shared" si="6"/>
        <v>3.739491851782276E-3</v>
      </c>
    </row>
    <row r="127" spans="1:17" x14ac:dyDescent="0.25">
      <c r="A127" s="75">
        <v>776</v>
      </c>
      <c r="B127" s="75" t="str">
        <f>INDEX('FY14 DataDump'!$A$2:$H$5000, MATCH('FY14 Individual Analysis'!A127, 'FY14 DataDump'!$C$2:$C$5000, 0), MATCH('FY14 DataDump'!$B$1, 'FY14 DataDump'!$A$1:$H$1))</f>
        <v>ESPRESSO</v>
      </c>
      <c r="C127" s="75" t="str">
        <f>INDEX('FY14 DataDump'!$A$2:$H$5000, MATCH('FY14 Individual Analysis'!A127, 'FY14 DataDump'!$C$2:$C$5000, 0), MATCH('FY14 DataDump'!$D$1, 'FY14 DataDump'!$A$1:$H$1))</f>
        <v>LATTE MEDIUM</v>
      </c>
      <c r="D127" s="27">
        <f>SUMIFS('FY14 DataDump'!$E$2:$E$5000, 'FY14 DataDump'!$C$2:$C$5000, 'FY14 Individual Analysis'!$A127, 'FY14 DataDump'!$H$2:$H$5000, D$2)</f>
        <v>138</v>
      </c>
      <c r="E127" s="27">
        <f>SUMIFS('FY14 DataDump'!$E$2:$E$5000, 'FY14 DataDump'!$C$2:$C$5000, 'FY14 Individual Analysis'!$A127, 'FY14 DataDump'!$H$2:$H$5000, E$2)</f>
        <v>174</v>
      </c>
      <c r="F127" s="27">
        <f>SUMIFS('FY14 DataDump'!$E$2:$E$5000, 'FY14 DataDump'!$C$2:$C$5000, 'FY14 Individual Analysis'!$A127, 'FY14 DataDump'!$H$2:$H$5000, F$2)</f>
        <v>152</v>
      </c>
      <c r="G127" s="27">
        <f>SUMIFS('FY14 DataDump'!$E$2:$E$5000, 'FY14 DataDump'!$C$2:$C$5000, 'FY14 Individual Analysis'!$A127, 'FY14 DataDump'!$H$2:$H$5000, G$2)</f>
        <v>350</v>
      </c>
      <c r="H127" s="27">
        <f>SUMIFS('FY14 DataDump'!$E$2:$E$5000, 'FY14 DataDump'!$C$2:$C$5000, 'FY14 Individual Analysis'!$A127, 'FY14 DataDump'!$H$2:$H$5000, H$2)</f>
        <v>200</v>
      </c>
      <c r="I127" s="27">
        <f>SUMIFS('FY14 DataDump'!$E$2:$E$5000, 'FY14 DataDump'!$C$2:$C$5000, 'FY14 Individual Analysis'!$A127, 'FY14 DataDump'!$H$2:$H$5000, I$2)</f>
        <v>103</v>
      </c>
      <c r="J127" s="27">
        <f>SUMIFS('FY14 DataDump'!$E$2:$E$5000, 'FY14 DataDump'!$C$2:$C$5000, 'FY14 Individual Analysis'!$A127, 'FY14 DataDump'!$H$2:$H$5000, J$2)</f>
        <v>232</v>
      </c>
      <c r="K127" s="27">
        <f>SUMIFS('FY14 DataDump'!$E$2:$E$5000, 'FY14 DataDump'!$C$2:$C$5000, 'FY14 Individual Analysis'!$A127, 'FY14 DataDump'!$H$2:$H$5000, K$2)</f>
        <v>203</v>
      </c>
      <c r="L127" s="27">
        <f>SUMIFS('FY14 DataDump'!$E$2:$E$5000, 'FY14 DataDump'!$C$2:$C$5000, 'FY14 Individual Analysis'!$A127, 'FY14 DataDump'!$H$2:$H$5000, L$2)</f>
        <v>190</v>
      </c>
      <c r="M127" s="27">
        <f>SUMIFS('FY14 DataDump'!$E$2:$E$5000, 'FY14 DataDump'!$C$2:$C$5000, 'FY14 Individual Analysis'!$A127, 'FY14 DataDump'!$H$2:$H$5000, M$2)</f>
        <v>295</v>
      </c>
      <c r="N127" s="27">
        <f>SUMIFS('FY14 DataDump'!$E$2:$E$5000, 'FY14 DataDump'!$C$2:$C$5000, 'FY14 Individual Analysis'!$A127, 'FY14 DataDump'!$H$2:$H$5000, N$2)</f>
        <v>256</v>
      </c>
      <c r="O127" s="27">
        <f>SUMIFS('FY14 DataDump'!$E$2:$E$5000, 'FY14 DataDump'!$C$2:$C$5000, 'FY14 Individual Analysis'!$A127, 'FY14 DataDump'!$H$2:$H$5000, O$2)</f>
        <v>202</v>
      </c>
      <c r="P127" s="27">
        <f t="shared" si="1"/>
        <v>2495</v>
      </c>
      <c r="Q127" s="108">
        <f t="shared" si="6"/>
        <v>1.4646832292302635E-2</v>
      </c>
    </row>
    <row r="128" spans="1:17" x14ac:dyDescent="0.25">
      <c r="A128" s="75">
        <v>777</v>
      </c>
      <c r="B128" s="75" t="str">
        <f>INDEX('FY14 DataDump'!$A$2:$H$5000, MATCH('FY14 Individual Analysis'!A128, 'FY14 DataDump'!$C$2:$C$5000, 0), MATCH('FY14 DataDump'!$B$1, 'FY14 DataDump'!$A$1:$H$1))</f>
        <v>ESPRESSO</v>
      </c>
      <c r="C128" s="75" t="str">
        <f>INDEX('FY14 DataDump'!$A$2:$H$5000, MATCH('FY14 Individual Analysis'!A128, 'FY14 DataDump'!$C$2:$C$5000, 0), MATCH('FY14 DataDump'!$D$1, 'FY14 DataDump'!$A$1:$H$1))</f>
        <v>LATTE SMALL</v>
      </c>
      <c r="D128" s="27">
        <f>SUMIFS('FY14 DataDump'!$E$2:$E$5000, 'FY14 DataDump'!$C$2:$C$5000, 'FY14 Individual Analysis'!$A128, 'FY14 DataDump'!$H$2:$H$5000, D$2)</f>
        <v>211</v>
      </c>
      <c r="E128" s="27">
        <f>SUMIFS('FY14 DataDump'!$E$2:$E$5000, 'FY14 DataDump'!$C$2:$C$5000, 'FY14 Individual Analysis'!$A128, 'FY14 DataDump'!$H$2:$H$5000, E$2)</f>
        <v>207</v>
      </c>
      <c r="F128" s="27">
        <f>SUMIFS('FY14 DataDump'!$E$2:$E$5000, 'FY14 DataDump'!$C$2:$C$5000, 'FY14 Individual Analysis'!$A128, 'FY14 DataDump'!$H$2:$H$5000, F$2)</f>
        <v>198</v>
      </c>
      <c r="G128" s="27">
        <f>SUMIFS('FY14 DataDump'!$E$2:$E$5000, 'FY14 DataDump'!$C$2:$C$5000, 'FY14 Individual Analysis'!$A128, 'FY14 DataDump'!$H$2:$H$5000, G$2)</f>
        <v>417</v>
      </c>
      <c r="H128" s="27">
        <f>SUMIFS('FY14 DataDump'!$E$2:$E$5000, 'FY14 DataDump'!$C$2:$C$5000, 'FY14 Individual Analysis'!$A128, 'FY14 DataDump'!$H$2:$H$5000, H$2)</f>
        <v>278</v>
      </c>
      <c r="I128" s="27">
        <f>SUMIFS('FY14 DataDump'!$E$2:$E$5000, 'FY14 DataDump'!$C$2:$C$5000, 'FY14 Individual Analysis'!$A128, 'FY14 DataDump'!$H$2:$H$5000, I$2)</f>
        <v>190</v>
      </c>
      <c r="J128" s="27">
        <f>SUMIFS('FY14 DataDump'!$E$2:$E$5000, 'FY14 DataDump'!$C$2:$C$5000, 'FY14 Individual Analysis'!$A128, 'FY14 DataDump'!$H$2:$H$5000, J$2)</f>
        <v>353</v>
      </c>
      <c r="K128" s="27">
        <f>SUMIFS('FY14 DataDump'!$E$2:$E$5000, 'FY14 DataDump'!$C$2:$C$5000, 'FY14 Individual Analysis'!$A128, 'FY14 DataDump'!$H$2:$H$5000, K$2)</f>
        <v>293</v>
      </c>
      <c r="L128" s="27">
        <f>SUMIFS('FY14 DataDump'!$E$2:$E$5000, 'FY14 DataDump'!$C$2:$C$5000, 'FY14 Individual Analysis'!$A128, 'FY14 DataDump'!$H$2:$H$5000, L$2)</f>
        <v>297</v>
      </c>
      <c r="M128" s="27">
        <f>SUMIFS('FY14 DataDump'!$E$2:$E$5000, 'FY14 DataDump'!$C$2:$C$5000, 'FY14 Individual Analysis'!$A128, 'FY14 DataDump'!$H$2:$H$5000, M$2)</f>
        <v>392</v>
      </c>
      <c r="N128" s="27">
        <f>SUMIFS('FY14 DataDump'!$E$2:$E$5000, 'FY14 DataDump'!$C$2:$C$5000, 'FY14 Individual Analysis'!$A128, 'FY14 DataDump'!$H$2:$H$5000, N$2)</f>
        <v>319</v>
      </c>
      <c r="O128" s="27">
        <f>SUMIFS('FY14 DataDump'!$E$2:$E$5000, 'FY14 DataDump'!$C$2:$C$5000, 'FY14 Individual Analysis'!$A128, 'FY14 DataDump'!$H$2:$H$5000, O$2)</f>
        <v>251</v>
      </c>
      <c r="P128" s="27">
        <f t="shared" si="1"/>
        <v>3406</v>
      </c>
      <c r="Q128" s="108">
        <f t="shared" si="6"/>
        <v>1.9994833982999109E-2</v>
      </c>
    </row>
    <row r="129" spans="1:17" x14ac:dyDescent="0.25">
      <c r="A129" s="75">
        <v>778</v>
      </c>
      <c r="B129" s="75" t="str">
        <f>INDEX('FY14 DataDump'!$A$2:$H$5000, MATCH('FY14 Individual Analysis'!A129, 'FY14 DataDump'!$C$2:$C$5000, 0), MATCH('FY14 DataDump'!$B$1, 'FY14 DataDump'!$A$1:$H$1))</f>
        <v>ESPRESSO</v>
      </c>
      <c r="C129" s="75" t="str">
        <f>INDEX('FY14 DataDump'!$A$2:$H$5000, MATCH('FY14 Individual Analysis'!A129, 'FY14 DataDump'!$C$2:$C$5000, 0), MATCH('FY14 DataDump'!$D$1, 'FY14 DataDump'!$A$1:$H$1))</f>
        <v>MOCHA LARGE</v>
      </c>
      <c r="D129" s="27">
        <f>SUMIFS('FY14 DataDump'!$E$2:$E$5000, 'FY14 DataDump'!$C$2:$C$5000, 'FY14 Individual Analysis'!$A129, 'FY14 DataDump'!$H$2:$H$5000, D$2)</f>
        <v>11</v>
      </c>
      <c r="E129" s="27">
        <f>SUMIFS('FY14 DataDump'!$E$2:$E$5000, 'FY14 DataDump'!$C$2:$C$5000, 'FY14 Individual Analysis'!$A129, 'FY14 DataDump'!$H$2:$H$5000, E$2)</f>
        <v>10</v>
      </c>
      <c r="F129" s="27">
        <f>SUMIFS('FY14 DataDump'!$E$2:$E$5000, 'FY14 DataDump'!$C$2:$C$5000, 'FY14 Individual Analysis'!$A129, 'FY14 DataDump'!$H$2:$H$5000, F$2)</f>
        <v>12</v>
      </c>
      <c r="G129" s="27">
        <f>SUMIFS('FY14 DataDump'!$E$2:$E$5000, 'FY14 DataDump'!$C$2:$C$5000, 'FY14 Individual Analysis'!$A129, 'FY14 DataDump'!$H$2:$H$5000, G$2)</f>
        <v>62</v>
      </c>
      <c r="H129" s="27">
        <f>SUMIFS('FY14 DataDump'!$E$2:$E$5000, 'FY14 DataDump'!$C$2:$C$5000, 'FY14 Individual Analysis'!$A129, 'FY14 DataDump'!$H$2:$H$5000, H$2)</f>
        <v>39</v>
      </c>
      <c r="I129" s="27">
        <f>SUMIFS('FY14 DataDump'!$E$2:$E$5000, 'FY14 DataDump'!$C$2:$C$5000, 'FY14 Individual Analysis'!$A129, 'FY14 DataDump'!$H$2:$H$5000, I$2)</f>
        <v>24</v>
      </c>
      <c r="J129" s="27">
        <f>SUMIFS('FY14 DataDump'!$E$2:$E$5000, 'FY14 DataDump'!$C$2:$C$5000, 'FY14 Individual Analysis'!$A129, 'FY14 DataDump'!$H$2:$H$5000, J$2)</f>
        <v>63</v>
      </c>
      <c r="K129" s="27">
        <f>SUMIFS('FY14 DataDump'!$E$2:$E$5000, 'FY14 DataDump'!$C$2:$C$5000, 'FY14 Individual Analysis'!$A129, 'FY14 DataDump'!$H$2:$H$5000, K$2)</f>
        <v>35</v>
      </c>
      <c r="L129" s="27">
        <f>SUMIFS('FY14 DataDump'!$E$2:$E$5000, 'FY14 DataDump'!$C$2:$C$5000, 'FY14 Individual Analysis'!$A129, 'FY14 DataDump'!$H$2:$H$5000, L$2)</f>
        <v>26</v>
      </c>
      <c r="M129" s="27">
        <f>SUMIFS('FY14 DataDump'!$E$2:$E$5000, 'FY14 DataDump'!$C$2:$C$5000, 'FY14 Individual Analysis'!$A129, 'FY14 DataDump'!$H$2:$H$5000, M$2)</f>
        <v>40</v>
      </c>
      <c r="N129" s="27">
        <f>SUMIFS('FY14 DataDump'!$E$2:$E$5000, 'FY14 DataDump'!$C$2:$C$5000, 'FY14 Individual Analysis'!$A129, 'FY14 DataDump'!$H$2:$H$5000, N$2)</f>
        <v>31</v>
      </c>
      <c r="O129" s="27">
        <f>SUMIFS('FY14 DataDump'!$E$2:$E$5000, 'FY14 DataDump'!$C$2:$C$5000, 'FY14 Individual Analysis'!$A129, 'FY14 DataDump'!$H$2:$H$5000, O$2)</f>
        <v>17</v>
      </c>
      <c r="P129" s="27">
        <f t="shared" si="1"/>
        <v>370</v>
      </c>
      <c r="Q129" s="108">
        <f t="shared" si="6"/>
        <v>2.1720753299206311E-3</v>
      </c>
    </row>
    <row r="130" spans="1:17" x14ac:dyDescent="0.25">
      <c r="A130" s="75">
        <v>779</v>
      </c>
      <c r="B130" s="75" t="str">
        <f>INDEX('FY14 DataDump'!$A$2:$H$5000, MATCH('FY14 Individual Analysis'!A130, 'FY14 DataDump'!$C$2:$C$5000, 0), MATCH('FY14 DataDump'!$B$1, 'FY14 DataDump'!$A$1:$H$1))</f>
        <v>ESPRESSO</v>
      </c>
      <c r="C130" s="75" t="str">
        <f>INDEX('FY14 DataDump'!$A$2:$H$5000, MATCH('FY14 Individual Analysis'!A130, 'FY14 DataDump'!$C$2:$C$5000, 0), MATCH('FY14 DataDump'!$D$1, 'FY14 DataDump'!$A$1:$H$1))</f>
        <v>MOCHA MEDIUM</v>
      </c>
      <c r="D130" s="27">
        <f>SUMIFS('FY14 DataDump'!$E$2:$E$5000, 'FY14 DataDump'!$C$2:$C$5000, 'FY14 Individual Analysis'!$A130, 'FY14 DataDump'!$H$2:$H$5000, D$2)</f>
        <v>51</v>
      </c>
      <c r="E130" s="27">
        <f>SUMIFS('FY14 DataDump'!$E$2:$E$5000, 'FY14 DataDump'!$C$2:$C$5000, 'FY14 Individual Analysis'!$A130, 'FY14 DataDump'!$H$2:$H$5000, E$2)</f>
        <v>81</v>
      </c>
      <c r="F130" s="27">
        <f>SUMIFS('FY14 DataDump'!$E$2:$E$5000, 'FY14 DataDump'!$C$2:$C$5000, 'FY14 Individual Analysis'!$A130, 'FY14 DataDump'!$H$2:$H$5000, F$2)</f>
        <v>81</v>
      </c>
      <c r="G130" s="27">
        <f>SUMIFS('FY14 DataDump'!$E$2:$E$5000, 'FY14 DataDump'!$C$2:$C$5000, 'FY14 Individual Analysis'!$A130, 'FY14 DataDump'!$H$2:$H$5000, G$2)</f>
        <v>199</v>
      </c>
      <c r="H130" s="27">
        <f>SUMIFS('FY14 DataDump'!$E$2:$E$5000, 'FY14 DataDump'!$C$2:$C$5000, 'FY14 Individual Analysis'!$A130, 'FY14 DataDump'!$H$2:$H$5000, H$2)</f>
        <v>149</v>
      </c>
      <c r="I130" s="27">
        <f>SUMIFS('FY14 DataDump'!$E$2:$E$5000, 'FY14 DataDump'!$C$2:$C$5000, 'FY14 Individual Analysis'!$A130, 'FY14 DataDump'!$H$2:$H$5000, I$2)</f>
        <v>93</v>
      </c>
      <c r="J130" s="27">
        <f>SUMIFS('FY14 DataDump'!$E$2:$E$5000, 'FY14 DataDump'!$C$2:$C$5000, 'FY14 Individual Analysis'!$A130, 'FY14 DataDump'!$H$2:$H$5000, J$2)</f>
        <v>143</v>
      </c>
      <c r="K130" s="27">
        <f>SUMIFS('FY14 DataDump'!$E$2:$E$5000, 'FY14 DataDump'!$C$2:$C$5000, 'FY14 Individual Analysis'!$A130, 'FY14 DataDump'!$H$2:$H$5000, K$2)</f>
        <v>119</v>
      </c>
      <c r="L130" s="27">
        <f>SUMIFS('FY14 DataDump'!$E$2:$E$5000, 'FY14 DataDump'!$C$2:$C$5000, 'FY14 Individual Analysis'!$A130, 'FY14 DataDump'!$H$2:$H$5000, L$2)</f>
        <v>121</v>
      </c>
      <c r="M130" s="27">
        <f>SUMIFS('FY14 DataDump'!$E$2:$E$5000, 'FY14 DataDump'!$C$2:$C$5000, 'FY14 Individual Analysis'!$A130, 'FY14 DataDump'!$H$2:$H$5000, M$2)</f>
        <v>113</v>
      </c>
      <c r="N130" s="27">
        <f>SUMIFS('FY14 DataDump'!$E$2:$E$5000, 'FY14 DataDump'!$C$2:$C$5000, 'FY14 Individual Analysis'!$A130, 'FY14 DataDump'!$H$2:$H$5000, N$2)</f>
        <v>107</v>
      </c>
      <c r="O130" s="27">
        <f>SUMIFS('FY14 DataDump'!$E$2:$E$5000, 'FY14 DataDump'!$C$2:$C$5000, 'FY14 Individual Analysis'!$A130, 'FY14 DataDump'!$H$2:$H$5000, O$2)</f>
        <v>91</v>
      </c>
      <c r="P130" s="27">
        <f t="shared" si="1"/>
        <v>1348</v>
      </c>
      <c r="Q130" s="108">
        <f t="shared" si="6"/>
        <v>7.9133987695486786E-3</v>
      </c>
    </row>
    <row r="131" spans="1:17" x14ac:dyDescent="0.25">
      <c r="A131" s="75">
        <v>780</v>
      </c>
      <c r="B131" s="75" t="str">
        <f>INDEX('FY14 DataDump'!$A$2:$H$5000, MATCH('FY14 Individual Analysis'!A131, 'FY14 DataDump'!$C$2:$C$5000, 0), MATCH('FY14 DataDump'!$B$1, 'FY14 DataDump'!$A$1:$H$1))</f>
        <v>ESPRESSO</v>
      </c>
      <c r="C131" s="75" t="str">
        <f>INDEX('FY14 DataDump'!$A$2:$H$5000, MATCH('FY14 Individual Analysis'!A131, 'FY14 DataDump'!$C$2:$C$5000, 0), MATCH('FY14 DataDump'!$D$1, 'FY14 DataDump'!$A$1:$H$1))</f>
        <v>MOCHA SMALL</v>
      </c>
      <c r="D131" s="27">
        <f>SUMIFS('FY14 DataDump'!$E$2:$E$5000, 'FY14 DataDump'!$C$2:$C$5000, 'FY14 Individual Analysis'!$A131, 'FY14 DataDump'!$H$2:$H$5000, D$2)</f>
        <v>69</v>
      </c>
      <c r="E131" s="27">
        <f>SUMIFS('FY14 DataDump'!$E$2:$E$5000, 'FY14 DataDump'!$C$2:$C$5000, 'FY14 Individual Analysis'!$A131, 'FY14 DataDump'!$H$2:$H$5000, E$2)</f>
        <v>63</v>
      </c>
      <c r="F131" s="27">
        <f>SUMIFS('FY14 DataDump'!$E$2:$E$5000, 'FY14 DataDump'!$C$2:$C$5000, 'FY14 Individual Analysis'!$A131, 'FY14 DataDump'!$H$2:$H$5000, F$2)</f>
        <v>58</v>
      </c>
      <c r="G131" s="27">
        <f>SUMIFS('FY14 DataDump'!$E$2:$E$5000, 'FY14 DataDump'!$C$2:$C$5000, 'FY14 Individual Analysis'!$A131, 'FY14 DataDump'!$H$2:$H$5000, G$2)</f>
        <v>183</v>
      </c>
      <c r="H131" s="27">
        <f>SUMIFS('FY14 DataDump'!$E$2:$E$5000, 'FY14 DataDump'!$C$2:$C$5000, 'FY14 Individual Analysis'!$A131, 'FY14 DataDump'!$H$2:$H$5000, H$2)</f>
        <v>132</v>
      </c>
      <c r="I131" s="27">
        <f>SUMIFS('FY14 DataDump'!$E$2:$E$5000, 'FY14 DataDump'!$C$2:$C$5000, 'FY14 Individual Analysis'!$A131, 'FY14 DataDump'!$H$2:$H$5000, I$2)</f>
        <v>106</v>
      </c>
      <c r="J131" s="27">
        <f>SUMIFS('FY14 DataDump'!$E$2:$E$5000, 'FY14 DataDump'!$C$2:$C$5000, 'FY14 Individual Analysis'!$A131, 'FY14 DataDump'!$H$2:$H$5000, J$2)</f>
        <v>152</v>
      </c>
      <c r="K131" s="27">
        <f>SUMIFS('FY14 DataDump'!$E$2:$E$5000, 'FY14 DataDump'!$C$2:$C$5000, 'FY14 Individual Analysis'!$A131, 'FY14 DataDump'!$H$2:$H$5000, K$2)</f>
        <v>116</v>
      </c>
      <c r="L131" s="27">
        <f>SUMIFS('FY14 DataDump'!$E$2:$E$5000, 'FY14 DataDump'!$C$2:$C$5000, 'FY14 Individual Analysis'!$A131, 'FY14 DataDump'!$H$2:$H$5000, L$2)</f>
        <v>114</v>
      </c>
      <c r="M131" s="27">
        <f>SUMIFS('FY14 DataDump'!$E$2:$E$5000, 'FY14 DataDump'!$C$2:$C$5000, 'FY14 Individual Analysis'!$A131, 'FY14 DataDump'!$H$2:$H$5000, M$2)</f>
        <v>134</v>
      </c>
      <c r="N131" s="27">
        <f>SUMIFS('FY14 DataDump'!$E$2:$E$5000, 'FY14 DataDump'!$C$2:$C$5000, 'FY14 Individual Analysis'!$A131, 'FY14 DataDump'!$H$2:$H$5000, N$2)</f>
        <v>97</v>
      </c>
      <c r="O131" s="27">
        <f>SUMIFS('FY14 DataDump'!$E$2:$E$5000, 'FY14 DataDump'!$C$2:$C$5000, 'FY14 Individual Analysis'!$A131, 'FY14 DataDump'!$H$2:$H$5000, O$2)</f>
        <v>97</v>
      </c>
      <c r="P131" s="27">
        <f t="shared" si="1"/>
        <v>1321</v>
      </c>
      <c r="Q131" s="108">
        <f t="shared" si="6"/>
        <v>7.7548959752031183E-3</v>
      </c>
    </row>
    <row r="132" spans="1:17" x14ac:dyDescent="0.25">
      <c r="A132" s="75">
        <v>782</v>
      </c>
      <c r="B132" s="75" t="str">
        <f>INDEX('FY14 DataDump'!$A$2:$H$5000, MATCH('FY14 Individual Analysis'!A132, 'FY14 DataDump'!$C$2:$C$5000, 0), MATCH('FY14 DataDump'!$B$1, 'FY14 DataDump'!$A$1:$H$1))</f>
        <v>ESPRESSO</v>
      </c>
      <c r="C132" s="75" t="str">
        <f>INDEX('FY14 DataDump'!$A$2:$H$5000, MATCH('FY14 Individual Analysis'!A132, 'FY14 DataDump'!$C$2:$C$5000, 0), MATCH('FY14 DataDump'!$D$1, 'FY14 DataDump'!$A$1:$H$1))</f>
        <v>STEAMED MILK LARGE</v>
      </c>
      <c r="D132" s="27">
        <f>SUMIFS('FY14 DataDump'!$E$2:$E$5000, 'FY14 DataDump'!$C$2:$C$5000, 'FY14 Individual Analysis'!$A132, 'FY14 DataDump'!$H$2:$H$5000, D$2)</f>
        <v>0</v>
      </c>
      <c r="E132" s="27">
        <f>SUMIFS('FY14 DataDump'!$E$2:$E$5000, 'FY14 DataDump'!$C$2:$C$5000, 'FY14 Individual Analysis'!$A132, 'FY14 DataDump'!$H$2:$H$5000, E$2)</f>
        <v>3</v>
      </c>
      <c r="F132" s="27">
        <f>SUMIFS('FY14 DataDump'!$E$2:$E$5000, 'FY14 DataDump'!$C$2:$C$5000, 'FY14 Individual Analysis'!$A132, 'FY14 DataDump'!$H$2:$H$5000, F$2)</f>
        <v>8</v>
      </c>
      <c r="G132" s="27">
        <f>SUMIFS('FY14 DataDump'!$E$2:$E$5000, 'FY14 DataDump'!$C$2:$C$5000, 'FY14 Individual Analysis'!$A132, 'FY14 DataDump'!$H$2:$H$5000, G$2)</f>
        <v>8</v>
      </c>
      <c r="H132" s="27">
        <f>SUMIFS('FY14 DataDump'!$E$2:$E$5000, 'FY14 DataDump'!$C$2:$C$5000, 'FY14 Individual Analysis'!$A132, 'FY14 DataDump'!$H$2:$H$5000, H$2)</f>
        <v>6</v>
      </c>
      <c r="I132" s="27">
        <f>SUMIFS('FY14 DataDump'!$E$2:$E$5000, 'FY14 DataDump'!$C$2:$C$5000, 'FY14 Individual Analysis'!$A132, 'FY14 DataDump'!$H$2:$H$5000, I$2)</f>
        <v>0</v>
      </c>
      <c r="J132" s="27">
        <f>SUMIFS('FY14 DataDump'!$E$2:$E$5000, 'FY14 DataDump'!$C$2:$C$5000, 'FY14 Individual Analysis'!$A132, 'FY14 DataDump'!$H$2:$H$5000, J$2)</f>
        <v>3</v>
      </c>
      <c r="K132" s="27">
        <f>SUMIFS('FY14 DataDump'!$E$2:$E$5000, 'FY14 DataDump'!$C$2:$C$5000, 'FY14 Individual Analysis'!$A132, 'FY14 DataDump'!$H$2:$H$5000, K$2)</f>
        <v>4</v>
      </c>
      <c r="L132" s="27">
        <f>SUMIFS('FY14 DataDump'!$E$2:$E$5000, 'FY14 DataDump'!$C$2:$C$5000, 'FY14 Individual Analysis'!$A132, 'FY14 DataDump'!$H$2:$H$5000, L$2)</f>
        <v>2</v>
      </c>
      <c r="M132" s="27">
        <f>SUMIFS('FY14 DataDump'!$E$2:$E$5000, 'FY14 DataDump'!$C$2:$C$5000, 'FY14 Individual Analysis'!$A132, 'FY14 DataDump'!$H$2:$H$5000, M$2)</f>
        <v>6</v>
      </c>
      <c r="N132" s="27">
        <f>SUMIFS('FY14 DataDump'!$E$2:$E$5000, 'FY14 DataDump'!$C$2:$C$5000, 'FY14 Individual Analysis'!$A132, 'FY14 DataDump'!$H$2:$H$5000, N$2)</f>
        <v>5</v>
      </c>
      <c r="O132" s="27">
        <f>SUMIFS('FY14 DataDump'!$E$2:$E$5000, 'FY14 DataDump'!$C$2:$C$5000, 'FY14 Individual Analysis'!$A132, 'FY14 DataDump'!$H$2:$H$5000, O$2)</f>
        <v>11</v>
      </c>
      <c r="P132" s="27">
        <f t="shared" si="1"/>
        <v>56</v>
      </c>
      <c r="Q132" s="108">
        <f t="shared" si="6"/>
        <v>3.2874653642041984E-4</v>
      </c>
    </row>
    <row r="133" spans="1:17" x14ac:dyDescent="0.25">
      <c r="A133" s="75">
        <v>783</v>
      </c>
      <c r="B133" s="75" t="str">
        <f>INDEX('FY14 DataDump'!$A$2:$H$5000, MATCH('FY14 Individual Analysis'!A133, 'FY14 DataDump'!$C$2:$C$5000, 0), MATCH('FY14 DataDump'!$B$1, 'FY14 DataDump'!$A$1:$H$1))</f>
        <v>ESPRESSO</v>
      </c>
      <c r="C133" s="75" t="str">
        <f>INDEX('FY14 DataDump'!$A$2:$H$5000, MATCH('FY14 Individual Analysis'!A133, 'FY14 DataDump'!$C$2:$C$5000, 0), MATCH('FY14 DataDump'!$D$1, 'FY14 DataDump'!$A$1:$H$1))</f>
        <v>STEAMED MILK MEDIUM</v>
      </c>
      <c r="D133" s="27">
        <f>SUMIFS('FY14 DataDump'!$E$2:$E$5000, 'FY14 DataDump'!$C$2:$C$5000, 'FY14 Individual Analysis'!$A133, 'FY14 DataDump'!$H$2:$H$5000, D$2)</f>
        <v>1</v>
      </c>
      <c r="E133" s="27">
        <f>SUMIFS('FY14 DataDump'!$E$2:$E$5000, 'FY14 DataDump'!$C$2:$C$5000, 'FY14 Individual Analysis'!$A133, 'FY14 DataDump'!$H$2:$H$5000, E$2)</f>
        <v>6</v>
      </c>
      <c r="F133" s="27">
        <f>SUMIFS('FY14 DataDump'!$E$2:$E$5000, 'FY14 DataDump'!$C$2:$C$5000, 'FY14 Individual Analysis'!$A133, 'FY14 DataDump'!$H$2:$H$5000, F$2)</f>
        <v>0</v>
      </c>
      <c r="G133" s="27">
        <f>SUMIFS('FY14 DataDump'!$E$2:$E$5000, 'FY14 DataDump'!$C$2:$C$5000, 'FY14 Individual Analysis'!$A133, 'FY14 DataDump'!$H$2:$H$5000, G$2)</f>
        <v>5</v>
      </c>
      <c r="H133" s="27">
        <f>SUMIFS('FY14 DataDump'!$E$2:$E$5000, 'FY14 DataDump'!$C$2:$C$5000, 'FY14 Individual Analysis'!$A133, 'FY14 DataDump'!$H$2:$H$5000, H$2)</f>
        <v>4</v>
      </c>
      <c r="I133" s="27">
        <f>SUMIFS('FY14 DataDump'!$E$2:$E$5000, 'FY14 DataDump'!$C$2:$C$5000, 'FY14 Individual Analysis'!$A133, 'FY14 DataDump'!$H$2:$H$5000, I$2)</f>
        <v>4</v>
      </c>
      <c r="J133" s="27">
        <f>SUMIFS('FY14 DataDump'!$E$2:$E$5000, 'FY14 DataDump'!$C$2:$C$5000, 'FY14 Individual Analysis'!$A133, 'FY14 DataDump'!$H$2:$H$5000, J$2)</f>
        <v>9</v>
      </c>
      <c r="K133" s="27">
        <f>SUMIFS('FY14 DataDump'!$E$2:$E$5000, 'FY14 DataDump'!$C$2:$C$5000, 'FY14 Individual Analysis'!$A133, 'FY14 DataDump'!$H$2:$H$5000, K$2)</f>
        <v>5</v>
      </c>
      <c r="L133" s="27">
        <f>SUMIFS('FY14 DataDump'!$E$2:$E$5000, 'FY14 DataDump'!$C$2:$C$5000, 'FY14 Individual Analysis'!$A133, 'FY14 DataDump'!$H$2:$H$5000, L$2)</f>
        <v>5</v>
      </c>
      <c r="M133" s="27">
        <f>SUMIFS('FY14 DataDump'!$E$2:$E$5000, 'FY14 DataDump'!$C$2:$C$5000, 'FY14 Individual Analysis'!$A133, 'FY14 DataDump'!$H$2:$H$5000, M$2)</f>
        <v>3</v>
      </c>
      <c r="N133" s="27">
        <f>SUMIFS('FY14 DataDump'!$E$2:$E$5000, 'FY14 DataDump'!$C$2:$C$5000, 'FY14 Individual Analysis'!$A133, 'FY14 DataDump'!$H$2:$H$5000, N$2)</f>
        <v>5</v>
      </c>
      <c r="O133" s="27">
        <f>SUMIFS('FY14 DataDump'!$E$2:$E$5000, 'FY14 DataDump'!$C$2:$C$5000, 'FY14 Individual Analysis'!$A133, 'FY14 DataDump'!$H$2:$H$5000, O$2)</f>
        <v>2</v>
      </c>
      <c r="P133" s="27">
        <f t="shared" si="1"/>
        <v>49</v>
      </c>
      <c r="Q133" s="108">
        <f t="shared" si="6"/>
        <v>2.8765321936786737E-4</v>
      </c>
    </row>
    <row r="134" spans="1:17" x14ac:dyDescent="0.25">
      <c r="A134" s="75">
        <v>784</v>
      </c>
      <c r="B134" s="75" t="str">
        <f>INDEX('FY14 DataDump'!$A$2:$H$5000, MATCH('FY14 Individual Analysis'!A134, 'FY14 DataDump'!$C$2:$C$5000, 0), MATCH('FY14 DataDump'!$B$1, 'FY14 DataDump'!$A$1:$H$1))</f>
        <v>ESPRESSO</v>
      </c>
      <c r="C134" s="75" t="str">
        <f>INDEX('FY14 DataDump'!$A$2:$H$5000, MATCH('FY14 Individual Analysis'!A134, 'FY14 DataDump'!$C$2:$C$5000, 0), MATCH('FY14 DataDump'!$D$1, 'FY14 DataDump'!$A$1:$H$1))</f>
        <v>STEAMED MILK SMALL</v>
      </c>
      <c r="D134" s="27">
        <f>SUMIFS('FY14 DataDump'!$E$2:$E$5000, 'FY14 DataDump'!$C$2:$C$5000, 'FY14 Individual Analysis'!$A134, 'FY14 DataDump'!$H$2:$H$5000, D$2)</f>
        <v>3</v>
      </c>
      <c r="E134" s="27">
        <f>SUMIFS('FY14 DataDump'!$E$2:$E$5000, 'FY14 DataDump'!$C$2:$C$5000, 'FY14 Individual Analysis'!$A134, 'FY14 DataDump'!$H$2:$H$5000, E$2)</f>
        <v>7</v>
      </c>
      <c r="F134" s="27">
        <f>SUMIFS('FY14 DataDump'!$E$2:$E$5000, 'FY14 DataDump'!$C$2:$C$5000, 'FY14 Individual Analysis'!$A134, 'FY14 DataDump'!$H$2:$H$5000, F$2)</f>
        <v>4</v>
      </c>
      <c r="G134" s="27">
        <f>SUMIFS('FY14 DataDump'!$E$2:$E$5000, 'FY14 DataDump'!$C$2:$C$5000, 'FY14 Individual Analysis'!$A134, 'FY14 DataDump'!$H$2:$H$5000, G$2)</f>
        <v>14</v>
      </c>
      <c r="H134" s="27">
        <f>SUMIFS('FY14 DataDump'!$E$2:$E$5000, 'FY14 DataDump'!$C$2:$C$5000, 'FY14 Individual Analysis'!$A134, 'FY14 DataDump'!$H$2:$H$5000, H$2)</f>
        <v>9</v>
      </c>
      <c r="I134" s="27">
        <f>SUMIFS('FY14 DataDump'!$E$2:$E$5000, 'FY14 DataDump'!$C$2:$C$5000, 'FY14 Individual Analysis'!$A134, 'FY14 DataDump'!$H$2:$H$5000, I$2)</f>
        <v>2</v>
      </c>
      <c r="J134" s="27">
        <f>SUMIFS('FY14 DataDump'!$E$2:$E$5000, 'FY14 DataDump'!$C$2:$C$5000, 'FY14 Individual Analysis'!$A134, 'FY14 DataDump'!$H$2:$H$5000, J$2)</f>
        <v>9</v>
      </c>
      <c r="K134" s="27">
        <f>SUMIFS('FY14 DataDump'!$E$2:$E$5000, 'FY14 DataDump'!$C$2:$C$5000, 'FY14 Individual Analysis'!$A134, 'FY14 DataDump'!$H$2:$H$5000, K$2)</f>
        <v>9</v>
      </c>
      <c r="L134" s="27">
        <f>SUMIFS('FY14 DataDump'!$E$2:$E$5000, 'FY14 DataDump'!$C$2:$C$5000, 'FY14 Individual Analysis'!$A134, 'FY14 DataDump'!$H$2:$H$5000, L$2)</f>
        <v>7</v>
      </c>
      <c r="M134" s="27">
        <f>SUMIFS('FY14 DataDump'!$E$2:$E$5000, 'FY14 DataDump'!$C$2:$C$5000, 'FY14 Individual Analysis'!$A134, 'FY14 DataDump'!$H$2:$H$5000, M$2)</f>
        <v>11</v>
      </c>
      <c r="N134" s="27">
        <f>SUMIFS('FY14 DataDump'!$E$2:$E$5000, 'FY14 DataDump'!$C$2:$C$5000, 'FY14 Individual Analysis'!$A134, 'FY14 DataDump'!$H$2:$H$5000, N$2)</f>
        <v>12</v>
      </c>
      <c r="O134" s="27">
        <f>SUMIFS('FY14 DataDump'!$E$2:$E$5000, 'FY14 DataDump'!$C$2:$C$5000, 'FY14 Individual Analysis'!$A134, 'FY14 DataDump'!$H$2:$H$5000, O$2)</f>
        <v>2</v>
      </c>
      <c r="P134" s="27">
        <f t="shared" si="1"/>
        <v>89</v>
      </c>
      <c r="Q134" s="108">
        <f t="shared" si="6"/>
        <v>5.2247217395388153E-4</v>
      </c>
    </row>
    <row r="135" spans="1:17" x14ac:dyDescent="0.25">
      <c r="A135" s="75">
        <v>787</v>
      </c>
      <c r="B135" s="75" t="str">
        <f>INDEX('FY14 DataDump'!$A$2:$H$5000, MATCH('FY14 Individual Analysis'!A135, 'FY14 DataDump'!$C$2:$C$5000, 0), MATCH('FY14 DataDump'!$B$1, 'FY14 DataDump'!$A$1:$H$1))</f>
        <v>ESPRESSO</v>
      </c>
      <c r="C135" s="75" t="str">
        <f>INDEX('FY14 DataDump'!$A$2:$H$5000, MATCH('FY14 Individual Analysis'!A135, 'FY14 DataDump'!$C$2:$C$5000, 0), MATCH('FY14 DataDump'!$D$1, 'FY14 DataDump'!$A$1:$H$1))</f>
        <v>EXTRA FLAVOR</v>
      </c>
      <c r="D135" s="27">
        <f>SUMIFS('FY14 DataDump'!$E$2:$E$5000, 'FY14 DataDump'!$C$2:$C$5000, 'FY14 Individual Analysis'!$A135, 'FY14 DataDump'!$H$2:$H$5000, D$2)</f>
        <v>143</v>
      </c>
      <c r="E135" s="27">
        <f>SUMIFS('FY14 DataDump'!$E$2:$E$5000, 'FY14 DataDump'!$C$2:$C$5000, 'FY14 Individual Analysis'!$A135, 'FY14 DataDump'!$H$2:$H$5000, E$2)</f>
        <v>212</v>
      </c>
      <c r="F135" s="27">
        <f>SUMIFS('FY14 DataDump'!$E$2:$E$5000, 'FY14 DataDump'!$C$2:$C$5000, 'FY14 Individual Analysis'!$A135, 'FY14 DataDump'!$H$2:$H$5000, F$2)</f>
        <v>246</v>
      </c>
      <c r="G135" s="27">
        <f>SUMIFS('FY14 DataDump'!$E$2:$E$5000, 'FY14 DataDump'!$C$2:$C$5000, 'FY14 Individual Analysis'!$A135, 'FY14 DataDump'!$H$2:$H$5000, G$2)</f>
        <v>715</v>
      </c>
      <c r="H135" s="27">
        <f>SUMIFS('FY14 DataDump'!$E$2:$E$5000, 'FY14 DataDump'!$C$2:$C$5000, 'FY14 Individual Analysis'!$A135, 'FY14 DataDump'!$H$2:$H$5000, H$2)</f>
        <v>461</v>
      </c>
      <c r="I135" s="27">
        <f>SUMIFS('FY14 DataDump'!$E$2:$E$5000, 'FY14 DataDump'!$C$2:$C$5000, 'FY14 Individual Analysis'!$A135, 'FY14 DataDump'!$H$2:$H$5000, I$2)</f>
        <v>272</v>
      </c>
      <c r="J135" s="27">
        <f>SUMIFS('FY14 DataDump'!$E$2:$E$5000, 'FY14 DataDump'!$C$2:$C$5000, 'FY14 Individual Analysis'!$A135, 'FY14 DataDump'!$H$2:$H$5000, J$2)</f>
        <v>502</v>
      </c>
      <c r="K135" s="27">
        <f>SUMIFS('FY14 DataDump'!$E$2:$E$5000, 'FY14 DataDump'!$C$2:$C$5000, 'FY14 Individual Analysis'!$A135, 'FY14 DataDump'!$H$2:$H$5000, K$2)</f>
        <v>421</v>
      </c>
      <c r="L135" s="27">
        <f>SUMIFS('FY14 DataDump'!$E$2:$E$5000, 'FY14 DataDump'!$C$2:$C$5000, 'FY14 Individual Analysis'!$A135, 'FY14 DataDump'!$H$2:$H$5000, L$2)</f>
        <v>352</v>
      </c>
      <c r="M135" s="27">
        <f>SUMIFS('FY14 DataDump'!$E$2:$E$5000, 'FY14 DataDump'!$C$2:$C$5000, 'FY14 Individual Analysis'!$A135, 'FY14 DataDump'!$H$2:$H$5000, M$2)</f>
        <v>524</v>
      </c>
      <c r="N135" s="27">
        <f>SUMIFS('FY14 DataDump'!$E$2:$E$5000, 'FY14 DataDump'!$C$2:$C$5000, 'FY14 Individual Analysis'!$A135, 'FY14 DataDump'!$H$2:$H$5000, N$2)</f>
        <v>539</v>
      </c>
      <c r="O135" s="27">
        <f>SUMIFS('FY14 DataDump'!$E$2:$E$5000, 'FY14 DataDump'!$C$2:$C$5000, 'FY14 Individual Analysis'!$A135, 'FY14 DataDump'!$H$2:$H$5000, O$2)</f>
        <v>390</v>
      </c>
      <c r="P135" s="27">
        <f t="shared" si="1"/>
        <v>4777</v>
      </c>
      <c r="Q135" s="108">
        <f t="shared" si="6"/>
        <v>2.8043253651434744E-2</v>
      </c>
    </row>
    <row r="136" spans="1:17" x14ac:dyDescent="0.25">
      <c r="A136" s="75">
        <v>789</v>
      </c>
      <c r="B136" s="75" t="str">
        <f>INDEX('FY14 DataDump'!$A$2:$H$5000, MATCH('FY14 Individual Analysis'!A136, 'FY14 DataDump'!$C$2:$C$5000, 0), MATCH('FY14 DataDump'!$B$1, 'FY14 DataDump'!$A$1:$H$1))</f>
        <v>ESPRESSO</v>
      </c>
      <c r="C136" s="75" t="str">
        <f>INDEX('FY14 DataDump'!$A$2:$H$5000, MATCH('FY14 Individual Analysis'!A136, 'FY14 DataDump'!$C$2:$C$5000, 0), MATCH('FY14 DataDump'!$D$1, 'FY14 DataDump'!$A$1:$H$1))</f>
        <v>SOY MILK/Breve</v>
      </c>
      <c r="D136" s="27">
        <f>SUMIFS('FY14 DataDump'!$E$2:$E$5000, 'FY14 DataDump'!$C$2:$C$5000, 'FY14 Individual Analysis'!$A136, 'FY14 DataDump'!$H$2:$H$5000, D$2)</f>
        <v>62</v>
      </c>
      <c r="E136" s="27">
        <f>SUMIFS('FY14 DataDump'!$E$2:$E$5000, 'FY14 DataDump'!$C$2:$C$5000, 'FY14 Individual Analysis'!$A136, 'FY14 DataDump'!$H$2:$H$5000, E$2)</f>
        <v>72</v>
      </c>
      <c r="F136" s="27">
        <f>SUMIFS('FY14 DataDump'!$E$2:$E$5000, 'FY14 DataDump'!$C$2:$C$5000, 'FY14 Individual Analysis'!$A136, 'FY14 DataDump'!$H$2:$H$5000, F$2)</f>
        <v>81</v>
      </c>
      <c r="G136" s="27">
        <f>SUMIFS('FY14 DataDump'!$E$2:$E$5000, 'FY14 DataDump'!$C$2:$C$5000, 'FY14 Individual Analysis'!$A136, 'FY14 DataDump'!$H$2:$H$5000, G$2)</f>
        <v>210</v>
      </c>
      <c r="H136" s="27">
        <f>SUMIFS('FY14 DataDump'!$E$2:$E$5000, 'FY14 DataDump'!$C$2:$C$5000, 'FY14 Individual Analysis'!$A136, 'FY14 DataDump'!$H$2:$H$5000, H$2)</f>
        <v>203</v>
      </c>
      <c r="I136" s="27">
        <f>SUMIFS('FY14 DataDump'!$E$2:$E$5000, 'FY14 DataDump'!$C$2:$C$5000, 'FY14 Individual Analysis'!$A136, 'FY14 DataDump'!$H$2:$H$5000, I$2)</f>
        <v>66</v>
      </c>
      <c r="J136" s="27">
        <f>SUMIFS('FY14 DataDump'!$E$2:$E$5000, 'FY14 DataDump'!$C$2:$C$5000, 'FY14 Individual Analysis'!$A136, 'FY14 DataDump'!$H$2:$H$5000, J$2)</f>
        <v>162</v>
      </c>
      <c r="K136" s="27">
        <f>SUMIFS('FY14 DataDump'!$E$2:$E$5000, 'FY14 DataDump'!$C$2:$C$5000, 'FY14 Individual Analysis'!$A136, 'FY14 DataDump'!$H$2:$H$5000, K$2)</f>
        <v>133</v>
      </c>
      <c r="L136" s="27">
        <f>SUMIFS('FY14 DataDump'!$E$2:$E$5000, 'FY14 DataDump'!$C$2:$C$5000, 'FY14 Individual Analysis'!$A136, 'FY14 DataDump'!$H$2:$H$5000, L$2)</f>
        <v>126</v>
      </c>
      <c r="M136" s="27">
        <f>SUMIFS('FY14 DataDump'!$E$2:$E$5000, 'FY14 DataDump'!$C$2:$C$5000, 'FY14 Individual Analysis'!$A136, 'FY14 DataDump'!$H$2:$H$5000, M$2)</f>
        <v>156</v>
      </c>
      <c r="N136" s="27">
        <f>SUMIFS('FY14 DataDump'!$E$2:$E$5000, 'FY14 DataDump'!$C$2:$C$5000, 'FY14 Individual Analysis'!$A136, 'FY14 DataDump'!$H$2:$H$5000, N$2)</f>
        <v>146</v>
      </c>
      <c r="O136" s="27">
        <f>SUMIFS('FY14 DataDump'!$E$2:$E$5000, 'FY14 DataDump'!$C$2:$C$5000, 'FY14 Individual Analysis'!$A136, 'FY14 DataDump'!$H$2:$H$5000, O$2)</f>
        <v>113</v>
      </c>
      <c r="P136" s="27">
        <f t="shared" si="1"/>
        <v>1530</v>
      </c>
      <c r="Q136" s="108">
        <f t="shared" si="6"/>
        <v>8.9818250129150429E-3</v>
      </c>
    </row>
    <row r="137" spans="1:17" x14ac:dyDescent="0.25">
      <c r="A137" s="75">
        <v>790</v>
      </c>
      <c r="B137" s="75" t="str">
        <f>INDEX('FY14 DataDump'!$A$2:$H$5000, MATCH('FY14 Individual Analysis'!A137, 'FY14 DataDump'!$C$2:$C$5000, 0), MATCH('FY14 DataDump'!$B$1, 'FY14 DataDump'!$A$1:$H$1))</f>
        <v>ESPRESSO</v>
      </c>
      <c r="C137" s="75" t="str">
        <f>INDEX('FY14 DataDump'!$A$2:$H$5000, MATCH('FY14 Individual Analysis'!A137, 'FY14 DataDump'!$C$2:$C$5000, 0), MATCH('FY14 DataDump'!$D$1, 'FY14 DataDump'!$A$1:$H$1))</f>
        <v>Empty Cup</v>
      </c>
      <c r="D137" s="27">
        <f>SUMIFS('FY14 DataDump'!$E$2:$E$5000, 'FY14 DataDump'!$C$2:$C$5000, 'FY14 Individual Analysis'!$A137, 'FY14 DataDump'!$H$2:$H$5000, D$2)</f>
        <v>0</v>
      </c>
      <c r="E137" s="27">
        <f>SUMIFS('FY14 DataDump'!$E$2:$E$5000, 'FY14 DataDump'!$C$2:$C$5000, 'FY14 Individual Analysis'!$A137, 'FY14 DataDump'!$H$2:$H$5000, E$2)</f>
        <v>0</v>
      </c>
      <c r="F137" s="27">
        <f>SUMIFS('FY14 DataDump'!$E$2:$E$5000, 'FY14 DataDump'!$C$2:$C$5000, 'FY14 Individual Analysis'!$A137, 'FY14 DataDump'!$H$2:$H$5000, F$2)</f>
        <v>100</v>
      </c>
      <c r="G137" s="27">
        <f>SUMIFS('FY14 DataDump'!$E$2:$E$5000, 'FY14 DataDump'!$C$2:$C$5000, 'FY14 Individual Analysis'!$A137, 'FY14 DataDump'!$H$2:$H$5000, G$2)</f>
        <v>237</v>
      </c>
      <c r="H137" s="27">
        <f>SUMIFS('FY14 DataDump'!$E$2:$E$5000, 'FY14 DataDump'!$C$2:$C$5000, 'FY14 Individual Analysis'!$A137, 'FY14 DataDump'!$H$2:$H$5000, H$2)</f>
        <v>197</v>
      </c>
      <c r="I137" s="27">
        <f>SUMIFS('FY14 DataDump'!$E$2:$E$5000, 'FY14 DataDump'!$C$2:$C$5000, 'FY14 Individual Analysis'!$A137, 'FY14 DataDump'!$H$2:$H$5000, I$2)</f>
        <v>108</v>
      </c>
      <c r="J137" s="27">
        <f>SUMIFS('FY14 DataDump'!$E$2:$E$5000, 'FY14 DataDump'!$C$2:$C$5000, 'FY14 Individual Analysis'!$A137, 'FY14 DataDump'!$H$2:$H$5000, J$2)</f>
        <v>175</v>
      </c>
      <c r="K137" s="27">
        <f>SUMIFS('FY14 DataDump'!$E$2:$E$5000, 'FY14 DataDump'!$C$2:$C$5000, 'FY14 Individual Analysis'!$A137, 'FY14 DataDump'!$H$2:$H$5000, K$2)</f>
        <v>162</v>
      </c>
      <c r="L137" s="27">
        <f>SUMIFS('FY14 DataDump'!$E$2:$E$5000, 'FY14 DataDump'!$C$2:$C$5000, 'FY14 Individual Analysis'!$A137, 'FY14 DataDump'!$H$2:$H$5000, L$2)</f>
        <v>159</v>
      </c>
      <c r="M137" s="27">
        <f>SUMIFS('FY14 DataDump'!$E$2:$E$5000, 'FY14 DataDump'!$C$2:$C$5000, 'FY14 Individual Analysis'!$A137, 'FY14 DataDump'!$H$2:$H$5000, M$2)</f>
        <v>222</v>
      </c>
      <c r="N137" s="27">
        <f>SUMIFS('FY14 DataDump'!$E$2:$E$5000, 'FY14 DataDump'!$C$2:$C$5000, 'FY14 Individual Analysis'!$A137, 'FY14 DataDump'!$H$2:$H$5000, N$2)</f>
        <v>248</v>
      </c>
      <c r="O137" s="27">
        <f>SUMIFS('FY14 DataDump'!$E$2:$E$5000, 'FY14 DataDump'!$C$2:$C$5000, 'FY14 Individual Analysis'!$A137, 'FY14 DataDump'!$H$2:$H$5000, O$2)</f>
        <v>186</v>
      </c>
      <c r="P137" s="27">
        <f t="shared" si="1"/>
        <v>1794</v>
      </c>
      <c r="Q137" s="108">
        <f t="shared" si="6"/>
        <v>1.0531630113182736E-2</v>
      </c>
    </row>
    <row r="138" spans="1:17" x14ac:dyDescent="0.25">
      <c r="A138" s="75">
        <v>793</v>
      </c>
      <c r="B138" s="75" t="str">
        <f>INDEX('FY14 DataDump'!$A$2:$H$5000, MATCH('FY14 Individual Analysis'!A138, 'FY14 DataDump'!$C$2:$C$5000, 0), MATCH('FY14 DataDump'!$B$1, 'FY14 DataDump'!$A$1:$H$1))</f>
        <v>ESPRESSO</v>
      </c>
      <c r="C138" s="75" t="str">
        <f>INDEX('FY14 DataDump'!$A$2:$H$5000, MATCH('FY14 Individual Analysis'!A138, 'FY14 DataDump'!$C$2:$C$5000, 0), MATCH('FY14 DataDump'!$D$1, 'FY14 DataDump'!$A$1:$H$1))</f>
        <v>Iced Coffee 12 oz.</v>
      </c>
      <c r="D138" s="27">
        <f>SUMIFS('FY14 DataDump'!$E$2:$E$5000, 'FY14 DataDump'!$C$2:$C$5000, 'FY14 Individual Analysis'!$A138, 'FY14 DataDump'!$H$2:$H$5000, D$2)</f>
        <v>48</v>
      </c>
      <c r="E138" s="27">
        <f>SUMIFS('FY14 DataDump'!$E$2:$E$5000, 'FY14 DataDump'!$C$2:$C$5000, 'FY14 Individual Analysis'!$A138, 'FY14 DataDump'!$H$2:$H$5000, E$2)</f>
        <v>59</v>
      </c>
      <c r="F138" s="27">
        <f>SUMIFS('FY14 DataDump'!$E$2:$E$5000, 'FY14 DataDump'!$C$2:$C$5000, 'FY14 Individual Analysis'!$A138, 'FY14 DataDump'!$H$2:$H$5000, F$2)</f>
        <v>18</v>
      </c>
      <c r="G138" s="27">
        <f>SUMIFS('FY14 DataDump'!$E$2:$E$5000, 'FY14 DataDump'!$C$2:$C$5000, 'FY14 Individual Analysis'!$A138, 'FY14 DataDump'!$H$2:$H$5000, G$2)</f>
        <v>3</v>
      </c>
      <c r="H138" s="27">
        <f>SUMIFS('FY14 DataDump'!$E$2:$E$5000, 'FY14 DataDump'!$C$2:$C$5000, 'FY14 Individual Analysis'!$A138, 'FY14 DataDump'!$H$2:$H$5000, H$2)</f>
        <v>5</v>
      </c>
      <c r="I138" s="27">
        <f>SUMIFS('FY14 DataDump'!$E$2:$E$5000, 'FY14 DataDump'!$C$2:$C$5000, 'FY14 Individual Analysis'!$A138, 'FY14 DataDump'!$H$2:$H$5000, I$2)</f>
        <v>3</v>
      </c>
      <c r="J138" s="27">
        <f>SUMIFS('FY14 DataDump'!$E$2:$E$5000, 'FY14 DataDump'!$C$2:$C$5000, 'FY14 Individual Analysis'!$A138, 'FY14 DataDump'!$H$2:$H$5000, J$2)</f>
        <v>3</v>
      </c>
      <c r="K138" s="27">
        <f>SUMIFS('FY14 DataDump'!$E$2:$E$5000, 'FY14 DataDump'!$C$2:$C$5000, 'FY14 Individual Analysis'!$A138, 'FY14 DataDump'!$H$2:$H$5000, K$2)</f>
        <v>4</v>
      </c>
      <c r="L138" s="27">
        <f>SUMIFS('FY14 DataDump'!$E$2:$E$5000, 'FY14 DataDump'!$C$2:$C$5000, 'FY14 Individual Analysis'!$A138, 'FY14 DataDump'!$H$2:$H$5000, L$2)</f>
        <v>9</v>
      </c>
      <c r="M138" s="27">
        <f>SUMIFS('FY14 DataDump'!$E$2:$E$5000, 'FY14 DataDump'!$C$2:$C$5000, 'FY14 Individual Analysis'!$A138, 'FY14 DataDump'!$H$2:$H$5000, M$2)</f>
        <v>23</v>
      </c>
      <c r="N138" s="27">
        <f>SUMIFS('FY14 DataDump'!$E$2:$E$5000, 'FY14 DataDump'!$C$2:$C$5000, 'FY14 Individual Analysis'!$A138, 'FY14 DataDump'!$H$2:$H$5000, N$2)</f>
        <v>40</v>
      </c>
      <c r="O138" s="27">
        <f>SUMIFS('FY14 DataDump'!$E$2:$E$5000, 'FY14 DataDump'!$C$2:$C$5000, 'FY14 Individual Analysis'!$A138, 'FY14 DataDump'!$H$2:$H$5000, O$2)</f>
        <v>43</v>
      </c>
      <c r="P138" s="27">
        <f t="shared" si="1"/>
        <v>258</v>
      </c>
      <c r="Q138" s="108">
        <f t="shared" si="6"/>
        <v>1.5145822570797915E-3</v>
      </c>
    </row>
    <row r="139" spans="1:17" x14ac:dyDescent="0.25">
      <c r="A139" s="75">
        <v>794</v>
      </c>
      <c r="B139" s="75" t="str">
        <f>INDEX('FY14 DataDump'!$A$2:$H$5000, MATCH('FY14 Individual Analysis'!A139, 'FY14 DataDump'!$C$2:$C$5000, 0), MATCH('FY14 DataDump'!$B$1, 'FY14 DataDump'!$A$1:$H$1))</f>
        <v>ESPRESSO</v>
      </c>
      <c r="C139" s="75" t="str">
        <f>INDEX('FY14 DataDump'!$A$2:$H$5000, MATCH('FY14 Individual Analysis'!A139, 'FY14 DataDump'!$C$2:$C$5000, 0), MATCH('FY14 DataDump'!$D$1, 'FY14 DataDump'!$A$1:$H$1))</f>
        <v>Iced Coffee 16 oz.</v>
      </c>
      <c r="D139" s="27">
        <f>SUMIFS('FY14 DataDump'!$E$2:$E$5000, 'FY14 DataDump'!$C$2:$C$5000, 'FY14 Individual Analysis'!$A139, 'FY14 DataDump'!$H$2:$H$5000, D$2)</f>
        <v>54</v>
      </c>
      <c r="E139" s="27">
        <f>SUMIFS('FY14 DataDump'!$E$2:$E$5000, 'FY14 DataDump'!$C$2:$C$5000, 'FY14 Individual Analysis'!$A139, 'FY14 DataDump'!$H$2:$H$5000, E$2)</f>
        <v>62</v>
      </c>
      <c r="F139" s="27">
        <f>SUMIFS('FY14 DataDump'!$E$2:$E$5000, 'FY14 DataDump'!$C$2:$C$5000, 'FY14 Individual Analysis'!$A139, 'FY14 DataDump'!$H$2:$H$5000, F$2)</f>
        <v>23</v>
      </c>
      <c r="G139" s="27">
        <f>SUMIFS('FY14 DataDump'!$E$2:$E$5000, 'FY14 DataDump'!$C$2:$C$5000, 'FY14 Individual Analysis'!$A139, 'FY14 DataDump'!$H$2:$H$5000, G$2)</f>
        <v>16</v>
      </c>
      <c r="H139" s="27">
        <f>SUMIFS('FY14 DataDump'!$E$2:$E$5000, 'FY14 DataDump'!$C$2:$C$5000, 'FY14 Individual Analysis'!$A139, 'FY14 DataDump'!$H$2:$H$5000, H$2)</f>
        <v>5</v>
      </c>
      <c r="I139" s="27">
        <f>SUMIFS('FY14 DataDump'!$E$2:$E$5000, 'FY14 DataDump'!$C$2:$C$5000, 'FY14 Individual Analysis'!$A139, 'FY14 DataDump'!$H$2:$H$5000, I$2)</f>
        <v>1</v>
      </c>
      <c r="J139" s="27">
        <f>SUMIFS('FY14 DataDump'!$E$2:$E$5000, 'FY14 DataDump'!$C$2:$C$5000, 'FY14 Individual Analysis'!$A139, 'FY14 DataDump'!$H$2:$H$5000, J$2)</f>
        <v>9</v>
      </c>
      <c r="K139" s="27">
        <f>SUMIFS('FY14 DataDump'!$E$2:$E$5000, 'FY14 DataDump'!$C$2:$C$5000, 'FY14 Individual Analysis'!$A139, 'FY14 DataDump'!$H$2:$H$5000, K$2)</f>
        <v>3</v>
      </c>
      <c r="L139" s="27">
        <f>SUMIFS('FY14 DataDump'!$E$2:$E$5000, 'FY14 DataDump'!$C$2:$C$5000, 'FY14 Individual Analysis'!$A139, 'FY14 DataDump'!$H$2:$H$5000, L$2)</f>
        <v>4</v>
      </c>
      <c r="M139" s="27">
        <f>SUMIFS('FY14 DataDump'!$E$2:$E$5000, 'FY14 DataDump'!$C$2:$C$5000, 'FY14 Individual Analysis'!$A139, 'FY14 DataDump'!$H$2:$H$5000, M$2)</f>
        <v>36</v>
      </c>
      <c r="N139" s="27">
        <f>SUMIFS('FY14 DataDump'!$E$2:$E$5000, 'FY14 DataDump'!$C$2:$C$5000, 'FY14 Individual Analysis'!$A139, 'FY14 DataDump'!$H$2:$H$5000, N$2)</f>
        <v>97</v>
      </c>
      <c r="O139" s="27">
        <f>SUMIFS('FY14 DataDump'!$E$2:$E$5000, 'FY14 DataDump'!$C$2:$C$5000, 'FY14 Individual Analysis'!$A139, 'FY14 DataDump'!$H$2:$H$5000, O$2)</f>
        <v>74</v>
      </c>
      <c r="P139" s="27">
        <f t="shared" si="1"/>
        <v>384</v>
      </c>
      <c r="Q139" s="108">
        <f t="shared" si="6"/>
        <v>2.254261964025736E-3</v>
      </c>
    </row>
    <row r="140" spans="1:17" x14ac:dyDescent="0.25">
      <c r="A140" s="75">
        <v>795</v>
      </c>
      <c r="B140" s="75" t="str">
        <f>INDEX('FY14 DataDump'!$A$2:$H$5000, MATCH('FY14 Individual Analysis'!A140, 'FY14 DataDump'!$C$2:$C$5000, 0), MATCH('FY14 DataDump'!$B$1, 'FY14 DataDump'!$A$1:$H$1))</f>
        <v>ESPRESSO</v>
      </c>
      <c r="C140" s="75" t="str">
        <f>INDEX('FY14 DataDump'!$A$2:$H$5000, MATCH('FY14 Individual Analysis'!A140, 'FY14 DataDump'!$C$2:$C$5000, 0), MATCH('FY14 DataDump'!$D$1, 'FY14 DataDump'!$A$1:$H$1))</f>
        <v>Iced Coffee 20 oz.</v>
      </c>
      <c r="D140" s="27">
        <f>SUMIFS('FY14 DataDump'!$E$2:$E$5000, 'FY14 DataDump'!$C$2:$C$5000, 'FY14 Individual Analysis'!$A140, 'FY14 DataDump'!$H$2:$H$5000, D$2)</f>
        <v>31</v>
      </c>
      <c r="E140" s="27">
        <f>SUMIFS('FY14 DataDump'!$E$2:$E$5000, 'FY14 DataDump'!$C$2:$C$5000, 'FY14 Individual Analysis'!$A140, 'FY14 DataDump'!$H$2:$H$5000, E$2)</f>
        <v>56</v>
      </c>
      <c r="F140" s="27">
        <f>SUMIFS('FY14 DataDump'!$E$2:$E$5000, 'FY14 DataDump'!$C$2:$C$5000, 'FY14 Individual Analysis'!$A140, 'FY14 DataDump'!$H$2:$H$5000, F$2)</f>
        <v>15</v>
      </c>
      <c r="G140" s="27">
        <f>SUMIFS('FY14 DataDump'!$E$2:$E$5000, 'FY14 DataDump'!$C$2:$C$5000, 'FY14 Individual Analysis'!$A140, 'FY14 DataDump'!$H$2:$H$5000, G$2)</f>
        <v>9</v>
      </c>
      <c r="H140" s="27">
        <f>SUMIFS('FY14 DataDump'!$E$2:$E$5000, 'FY14 DataDump'!$C$2:$C$5000, 'FY14 Individual Analysis'!$A140, 'FY14 DataDump'!$H$2:$H$5000, H$2)</f>
        <v>3</v>
      </c>
      <c r="I140" s="27">
        <f>SUMIFS('FY14 DataDump'!$E$2:$E$5000, 'FY14 DataDump'!$C$2:$C$5000, 'FY14 Individual Analysis'!$A140, 'FY14 DataDump'!$H$2:$H$5000, I$2)</f>
        <v>0</v>
      </c>
      <c r="J140" s="27">
        <f>SUMIFS('FY14 DataDump'!$E$2:$E$5000, 'FY14 DataDump'!$C$2:$C$5000, 'FY14 Individual Analysis'!$A140, 'FY14 DataDump'!$H$2:$H$5000, J$2)</f>
        <v>4</v>
      </c>
      <c r="K140" s="27">
        <f>SUMIFS('FY14 DataDump'!$E$2:$E$5000, 'FY14 DataDump'!$C$2:$C$5000, 'FY14 Individual Analysis'!$A140, 'FY14 DataDump'!$H$2:$H$5000, K$2)</f>
        <v>2</v>
      </c>
      <c r="L140" s="27">
        <f>SUMIFS('FY14 DataDump'!$E$2:$E$5000, 'FY14 DataDump'!$C$2:$C$5000, 'FY14 Individual Analysis'!$A140, 'FY14 DataDump'!$H$2:$H$5000, L$2)</f>
        <v>5</v>
      </c>
      <c r="M140" s="27">
        <f>SUMIFS('FY14 DataDump'!$E$2:$E$5000, 'FY14 DataDump'!$C$2:$C$5000, 'FY14 Individual Analysis'!$A140, 'FY14 DataDump'!$H$2:$H$5000, M$2)</f>
        <v>22</v>
      </c>
      <c r="N140" s="27">
        <f>SUMIFS('FY14 DataDump'!$E$2:$E$5000, 'FY14 DataDump'!$C$2:$C$5000, 'FY14 Individual Analysis'!$A140, 'FY14 DataDump'!$H$2:$H$5000, N$2)</f>
        <v>45</v>
      </c>
      <c r="O140" s="27">
        <f>SUMIFS('FY14 DataDump'!$E$2:$E$5000, 'FY14 DataDump'!$C$2:$C$5000, 'FY14 Individual Analysis'!$A140, 'FY14 DataDump'!$H$2:$H$5000, O$2)</f>
        <v>20</v>
      </c>
      <c r="P140" s="27">
        <f t="shared" si="1"/>
        <v>212</v>
      </c>
      <c r="Q140" s="108">
        <f t="shared" si="6"/>
        <v>1.2445404593058752E-3</v>
      </c>
    </row>
    <row r="141" spans="1:17" x14ac:dyDescent="0.25">
      <c r="A141" s="75">
        <v>867</v>
      </c>
      <c r="B141" s="75" t="str">
        <f>INDEX('FY14 DataDump'!$A$2:$H$5000, MATCH('FY14 Individual Analysis'!A141, 'FY14 DataDump'!$C$2:$C$5000, 0), MATCH('FY14 DataDump'!$B$1, 'FY14 DataDump'!$A$1:$H$1))</f>
        <v>BOXED GOODS</v>
      </c>
      <c r="C141" s="75" t="str">
        <f>INDEX('FY14 DataDump'!$A$2:$H$5000, MATCH('FY14 Individual Analysis'!A141, 'FY14 DataDump'!$C$2:$C$5000, 0), MATCH('FY14 DataDump'!$D$1, 'FY14 DataDump'!$A$1:$H$1))</f>
        <v>Doritos Dinamita ChileLim</v>
      </c>
      <c r="D141" s="27">
        <f>SUMIFS('FY14 DataDump'!$E$2:$E$5000, 'FY14 DataDump'!$C$2:$C$5000, 'FY14 Individual Analysis'!$A141, 'FY14 DataDump'!$H$2:$H$5000, D$2)</f>
        <v>13</v>
      </c>
      <c r="E141" s="27">
        <f>SUMIFS('FY14 DataDump'!$E$2:$E$5000, 'FY14 DataDump'!$C$2:$C$5000, 'FY14 Individual Analysis'!$A141, 'FY14 DataDump'!$H$2:$H$5000, E$2)</f>
        <v>2</v>
      </c>
      <c r="F141" s="27">
        <f>SUMIFS('FY14 DataDump'!$E$2:$E$5000, 'FY14 DataDump'!$C$2:$C$5000, 'FY14 Individual Analysis'!$A141, 'FY14 DataDump'!$H$2:$H$5000, F$2)</f>
        <v>0</v>
      </c>
      <c r="G141" s="27">
        <f>SUMIFS('FY14 DataDump'!$E$2:$E$5000, 'FY14 DataDump'!$C$2:$C$5000, 'FY14 Individual Analysis'!$A141, 'FY14 DataDump'!$H$2:$H$5000, G$2)</f>
        <v>0</v>
      </c>
      <c r="H141" s="27">
        <f>SUMIFS('FY14 DataDump'!$E$2:$E$5000, 'FY14 DataDump'!$C$2:$C$5000, 'FY14 Individual Analysis'!$A141, 'FY14 DataDump'!$H$2:$H$5000, H$2)</f>
        <v>0</v>
      </c>
      <c r="I141" s="27">
        <f>SUMIFS('FY14 DataDump'!$E$2:$E$5000, 'FY14 DataDump'!$C$2:$C$5000, 'FY14 Individual Analysis'!$A141, 'FY14 DataDump'!$H$2:$H$5000, I$2)</f>
        <v>0</v>
      </c>
      <c r="J141" s="27">
        <f>SUMIFS('FY14 DataDump'!$E$2:$E$5000, 'FY14 DataDump'!$C$2:$C$5000, 'FY14 Individual Analysis'!$A141, 'FY14 DataDump'!$H$2:$H$5000, J$2)</f>
        <v>0</v>
      </c>
      <c r="K141" s="27">
        <f>SUMIFS('FY14 DataDump'!$E$2:$E$5000, 'FY14 DataDump'!$C$2:$C$5000, 'FY14 Individual Analysis'!$A141, 'FY14 DataDump'!$H$2:$H$5000, K$2)</f>
        <v>0</v>
      </c>
      <c r="L141" s="27">
        <f>SUMIFS('FY14 DataDump'!$E$2:$E$5000, 'FY14 DataDump'!$C$2:$C$5000, 'FY14 Individual Analysis'!$A141, 'FY14 DataDump'!$H$2:$H$5000, L$2)</f>
        <v>0</v>
      </c>
      <c r="M141" s="27">
        <f>SUMIFS('FY14 DataDump'!$E$2:$E$5000, 'FY14 DataDump'!$C$2:$C$5000, 'FY14 Individual Analysis'!$A141, 'FY14 DataDump'!$H$2:$H$5000, M$2)</f>
        <v>0</v>
      </c>
      <c r="N141" s="27">
        <f>SUMIFS('FY14 DataDump'!$E$2:$E$5000, 'FY14 DataDump'!$C$2:$C$5000, 'FY14 Individual Analysis'!$A141, 'FY14 DataDump'!$H$2:$H$5000, N$2)</f>
        <v>0</v>
      </c>
      <c r="O141" s="27">
        <f>SUMIFS('FY14 DataDump'!$E$2:$E$5000, 'FY14 DataDump'!$C$2:$C$5000, 'FY14 Individual Analysis'!$A141, 'FY14 DataDump'!$H$2:$H$5000, O$2)</f>
        <v>0</v>
      </c>
      <c r="P141" s="27">
        <f t="shared" si="1"/>
        <v>15</v>
      </c>
      <c r="Q141" s="108">
        <f t="shared" si="6"/>
        <v>8.8057107969755316E-5</v>
      </c>
    </row>
    <row r="142" spans="1:17" x14ac:dyDescent="0.25">
      <c r="A142" s="75">
        <v>898</v>
      </c>
      <c r="B142" s="75" t="str">
        <f>INDEX('FY14 DataDump'!$A$2:$H$5000, MATCH('FY14 Individual Analysis'!A142, 'FY14 DataDump'!$C$2:$C$5000, 0), MATCH('FY14 DataDump'!$B$1, 'FY14 DataDump'!$A$1:$H$1))</f>
        <v>DRINKS</v>
      </c>
      <c r="C142" s="75" t="str">
        <f>INDEX('FY14 DataDump'!$A$2:$H$5000, MATCH('FY14 Individual Analysis'!A142, 'FY14 DataDump'!$C$2:$C$5000, 0), MATCH('FY14 DataDump'!$D$1, 'FY14 DataDump'!$A$1:$H$1))</f>
        <v>Extra Tapioca</v>
      </c>
      <c r="D142" s="27">
        <f>SUMIFS('FY14 DataDump'!$E$2:$E$5000, 'FY14 DataDump'!$C$2:$C$5000, 'FY14 Individual Analysis'!$A142, 'FY14 DataDump'!$H$2:$H$5000, D$2)</f>
        <v>13</v>
      </c>
      <c r="E142" s="27">
        <f>SUMIFS('FY14 DataDump'!$E$2:$E$5000, 'FY14 DataDump'!$C$2:$C$5000, 'FY14 Individual Analysis'!$A142, 'FY14 DataDump'!$H$2:$H$5000, E$2)</f>
        <v>8</v>
      </c>
      <c r="F142" s="27">
        <f>SUMIFS('FY14 DataDump'!$E$2:$E$5000, 'FY14 DataDump'!$C$2:$C$5000, 'FY14 Individual Analysis'!$A142, 'FY14 DataDump'!$H$2:$H$5000, F$2)</f>
        <v>5</v>
      </c>
      <c r="G142" s="27">
        <f>SUMIFS('FY14 DataDump'!$E$2:$E$5000, 'FY14 DataDump'!$C$2:$C$5000, 'FY14 Individual Analysis'!$A142, 'FY14 DataDump'!$H$2:$H$5000, G$2)</f>
        <v>13</v>
      </c>
      <c r="H142" s="27">
        <f>SUMIFS('FY14 DataDump'!$E$2:$E$5000, 'FY14 DataDump'!$C$2:$C$5000, 'FY14 Individual Analysis'!$A142, 'FY14 DataDump'!$H$2:$H$5000, H$2)</f>
        <v>9</v>
      </c>
      <c r="I142" s="27">
        <f>SUMIFS('FY14 DataDump'!$E$2:$E$5000, 'FY14 DataDump'!$C$2:$C$5000, 'FY14 Individual Analysis'!$A142, 'FY14 DataDump'!$H$2:$H$5000, I$2)</f>
        <v>4</v>
      </c>
      <c r="J142" s="27">
        <f>SUMIFS('FY14 DataDump'!$E$2:$E$5000, 'FY14 DataDump'!$C$2:$C$5000, 'FY14 Individual Analysis'!$A142, 'FY14 DataDump'!$H$2:$H$5000, J$2)</f>
        <v>9</v>
      </c>
      <c r="K142" s="27">
        <f>SUMIFS('FY14 DataDump'!$E$2:$E$5000, 'FY14 DataDump'!$C$2:$C$5000, 'FY14 Individual Analysis'!$A142, 'FY14 DataDump'!$H$2:$H$5000, K$2)</f>
        <v>14</v>
      </c>
      <c r="L142" s="27">
        <f>SUMIFS('FY14 DataDump'!$E$2:$E$5000, 'FY14 DataDump'!$C$2:$C$5000, 'FY14 Individual Analysis'!$A142, 'FY14 DataDump'!$H$2:$H$5000, L$2)</f>
        <v>7</v>
      </c>
      <c r="M142" s="27">
        <f>SUMIFS('FY14 DataDump'!$E$2:$E$5000, 'FY14 DataDump'!$C$2:$C$5000, 'FY14 Individual Analysis'!$A142, 'FY14 DataDump'!$H$2:$H$5000, M$2)</f>
        <v>8</v>
      </c>
      <c r="N142" s="27">
        <f>SUMIFS('FY14 DataDump'!$E$2:$E$5000, 'FY14 DataDump'!$C$2:$C$5000, 'FY14 Individual Analysis'!$A142, 'FY14 DataDump'!$H$2:$H$5000, N$2)</f>
        <v>21</v>
      </c>
      <c r="O142" s="27">
        <f>SUMIFS('FY14 DataDump'!$E$2:$E$5000, 'FY14 DataDump'!$C$2:$C$5000, 'FY14 Individual Analysis'!$A142, 'FY14 DataDump'!$H$2:$H$5000, O$2)</f>
        <v>6</v>
      </c>
      <c r="P142" s="27">
        <f t="shared" si="1"/>
        <v>117</v>
      </c>
      <c r="Q142" s="108">
        <f t="shared" si="6"/>
        <v>6.8684544216409153E-4</v>
      </c>
    </row>
    <row r="143" spans="1:17" x14ac:dyDescent="0.25">
      <c r="A143" s="75">
        <v>904</v>
      </c>
      <c r="B143" s="75" t="str">
        <f>INDEX('FY14 DataDump'!$A$2:$H$5000, MATCH('FY14 Individual Analysis'!A143, 'FY14 DataDump'!$C$2:$C$5000, 0), MATCH('FY14 DataDump'!$B$1, 'FY14 DataDump'!$A$1:$H$1))</f>
        <v>DRINKS</v>
      </c>
      <c r="C143" s="75" t="str">
        <f>INDEX('FY14 DataDump'!$A$2:$H$5000, MATCH('FY14 Individual Analysis'!A143, 'FY14 DataDump'!$C$2:$C$5000, 0), MATCH('FY14 DataDump'!$D$1, 'FY14 DataDump'!$A$1:$H$1))</f>
        <v>BARQ'S ROOT BEER 20OZ</v>
      </c>
      <c r="D143" s="27">
        <f>SUMIFS('FY14 DataDump'!$E$2:$E$5000, 'FY14 DataDump'!$C$2:$C$5000, 'FY14 Individual Analysis'!$A143, 'FY14 DataDump'!$H$2:$H$5000, D$2)</f>
        <v>35</v>
      </c>
      <c r="E143" s="27">
        <f>SUMIFS('FY14 DataDump'!$E$2:$E$5000, 'FY14 DataDump'!$C$2:$C$5000, 'FY14 Individual Analysis'!$A143, 'FY14 DataDump'!$H$2:$H$5000, E$2)</f>
        <v>35</v>
      </c>
      <c r="F143" s="27">
        <f>SUMIFS('FY14 DataDump'!$E$2:$E$5000, 'FY14 DataDump'!$C$2:$C$5000, 'FY14 Individual Analysis'!$A143, 'FY14 DataDump'!$H$2:$H$5000, F$2)</f>
        <v>72</v>
      </c>
      <c r="G143" s="27">
        <f>SUMIFS('FY14 DataDump'!$E$2:$E$5000, 'FY14 DataDump'!$C$2:$C$5000, 'FY14 Individual Analysis'!$A143, 'FY14 DataDump'!$H$2:$H$5000, G$2)</f>
        <v>101</v>
      </c>
      <c r="H143" s="27">
        <f>SUMIFS('FY14 DataDump'!$E$2:$E$5000, 'FY14 DataDump'!$C$2:$C$5000, 'FY14 Individual Analysis'!$A143, 'FY14 DataDump'!$H$2:$H$5000, H$2)</f>
        <v>89</v>
      </c>
      <c r="I143" s="27">
        <f>SUMIFS('FY14 DataDump'!$E$2:$E$5000, 'FY14 DataDump'!$C$2:$C$5000, 'FY14 Individual Analysis'!$A143, 'FY14 DataDump'!$H$2:$H$5000, I$2)</f>
        <v>60</v>
      </c>
      <c r="J143" s="27">
        <f>SUMIFS('FY14 DataDump'!$E$2:$E$5000, 'FY14 DataDump'!$C$2:$C$5000, 'FY14 Individual Analysis'!$A143, 'FY14 DataDump'!$H$2:$H$5000, J$2)</f>
        <v>60</v>
      </c>
      <c r="K143" s="27">
        <f>SUMIFS('FY14 DataDump'!$E$2:$E$5000, 'FY14 DataDump'!$C$2:$C$5000, 'FY14 Individual Analysis'!$A143, 'FY14 DataDump'!$H$2:$H$5000, K$2)</f>
        <v>76</v>
      </c>
      <c r="L143" s="27">
        <f>SUMIFS('FY14 DataDump'!$E$2:$E$5000, 'FY14 DataDump'!$C$2:$C$5000, 'FY14 Individual Analysis'!$A143, 'FY14 DataDump'!$H$2:$H$5000, L$2)</f>
        <v>68</v>
      </c>
      <c r="M143" s="27">
        <f>SUMIFS('FY14 DataDump'!$E$2:$E$5000, 'FY14 DataDump'!$C$2:$C$5000, 'FY14 Individual Analysis'!$A143, 'FY14 DataDump'!$H$2:$H$5000, M$2)</f>
        <v>84</v>
      </c>
      <c r="N143" s="27">
        <f>SUMIFS('FY14 DataDump'!$E$2:$E$5000, 'FY14 DataDump'!$C$2:$C$5000, 'FY14 Individual Analysis'!$A143, 'FY14 DataDump'!$H$2:$H$5000, N$2)</f>
        <v>69</v>
      </c>
      <c r="O143" s="27">
        <f>SUMIFS('FY14 DataDump'!$E$2:$E$5000, 'FY14 DataDump'!$C$2:$C$5000, 'FY14 Individual Analysis'!$A143, 'FY14 DataDump'!$H$2:$H$5000, O$2)</f>
        <v>56</v>
      </c>
      <c r="P143" s="27">
        <f t="shared" si="1"/>
        <v>805</v>
      </c>
      <c r="Q143" s="108">
        <f t="shared" si="6"/>
        <v>4.7257314610435353E-3</v>
      </c>
    </row>
    <row r="144" spans="1:17" x14ac:dyDescent="0.25">
      <c r="A144" s="75">
        <v>909</v>
      </c>
      <c r="B144" s="75" t="str">
        <f>INDEX('FY14 DataDump'!$A$2:$H$5000, MATCH('FY14 Individual Analysis'!A144, 'FY14 DataDump'!$C$2:$C$5000, 0), MATCH('FY14 DataDump'!$B$1, 'FY14 DataDump'!$A$1:$H$1))</f>
        <v>DRINKS</v>
      </c>
      <c r="C144" s="75" t="str">
        <f>INDEX('FY14 DataDump'!$A$2:$H$5000, MATCH('FY14 Individual Analysis'!A144, 'FY14 DataDump'!$C$2:$C$5000, 0), MATCH('FY14 DataDump'!$D$1, 'FY14 DataDump'!$A$1:$H$1))</f>
        <v>CLASSIC COKE Mexican 12OZ</v>
      </c>
      <c r="D144" s="27">
        <f>SUMIFS('FY14 DataDump'!$E$2:$E$5000, 'FY14 DataDump'!$C$2:$C$5000, 'FY14 Individual Analysis'!$A144, 'FY14 DataDump'!$H$2:$H$5000, D$2)</f>
        <v>0</v>
      </c>
      <c r="E144" s="27">
        <f>SUMIFS('FY14 DataDump'!$E$2:$E$5000, 'FY14 DataDump'!$C$2:$C$5000, 'FY14 Individual Analysis'!$A144, 'FY14 DataDump'!$H$2:$H$5000, E$2)</f>
        <v>17</v>
      </c>
      <c r="F144" s="27">
        <f>SUMIFS('FY14 DataDump'!$E$2:$E$5000, 'FY14 DataDump'!$C$2:$C$5000, 'FY14 Individual Analysis'!$A144, 'FY14 DataDump'!$H$2:$H$5000, F$2)</f>
        <v>10</v>
      </c>
      <c r="G144" s="27">
        <f>SUMIFS('FY14 DataDump'!$E$2:$E$5000, 'FY14 DataDump'!$C$2:$C$5000, 'FY14 Individual Analysis'!$A144, 'FY14 DataDump'!$H$2:$H$5000, G$2)</f>
        <v>82</v>
      </c>
      <c r="H144" s="27">
        <f>SUMIFS('FY14 DataDump'!$E$2:$E$5000, 'FY14 DataDump'!$C$2:$C$5000, 'FY14 Individual Analysis'!$A144, 'FY14 DataDump'!$H$2:$H$5000, H$2)</f>
        <v>56</v>
      </c>
      <c r="I144" s="27">
        <f>SUMIFS('FY14 DataDump'!$E$2:$E$5000, 'FY14 DataDump'!$C$2:$C$5000, 'FY14 Individual Analysis'!$A144, 'FY14 DataDump'!$H$2:$H$5000, I$2)</f>
        <v>32</v>
      </c>
      <c r="J144" s="27">
        <f>SUMIFS('FY14 DataDump'!$E$2:$E$5000, 'FY14 DataDump'!$C$2:$C$5000, 'FY14 Individual Analysis'!$A144, 'FY14 DataDump'!$H$2:$H$5000, J$2)</f>
        <v>50</v>
      </c>
      <c r="K144" s="27">
        <f>SUMIFS('FY14 DataDump'!$E$2:$E$5000, 'FY14 DataDump'!$C$2:$C$5000, 'FY14 Individual Analysis'!$A144, 'FY14 DataDump'!$H$2:$H$5000, K$2)</f>
        <v>62</v>
      </c>
      <c r="L144" s="27">
        <f>SUMIFS('FY14 DataDump'!$E$2:$E$5000, 'FY14 DataDump'!$C$2:$C$5000, 'FY14 Individual Analysis'!$A144, 'FY14 DataDump'!$H$2:$H$5000, L$2)</f>
        <v>62</v>
      </c>
      <c r="M144" s="27">
        <f>SUMIFS('FY14 DataDump'!$E$2:$E$5000, 'FY14 DataDump'!$C$2:$C$5000, 'FY14 Individual Analysis'!$A144, 'FY14 DataDump'!$H$2:$H$5000, M$2)</f>
        <v>78</v>
      </c>
      <c r="N144" s="27">
        <f>SUMIFS('FY14 DataDump'!$E$2:$E$5000, 'FY14 DataDump'!$C$2:$C$5000, 'FY14 Individual Analysis'!$A144, 'FY14 DataDump'!$H$2:$H$5000, N$2)</f>
        <v>80</v>
      </c>
      <c r="O144" s="27">
        <f>SUMIFS('FY14 DataDump'!$E$2:$E$5000, 'FY14 DataDump'!$C$2:$C$5000, 'FY14 Individual Analysis'!$A144, 'FY14 DataDump'!$H$2:$H$5000, O$2)</f>
        <v>64</v>
      </c>
      <c r="P144" s="27">
        <f t="shared" si="1"/>
        <v>593</v>
      </c>
      <c r="Q144" s="108">
        <f t="shared" si="6"/>
        <v>3.4811910017376602E-3</v>
      </c>
    </row>
    <row r="145" spans="1:17" x14ac:dyDescent="0.25">
      <c r="A145" s="75">
        <v>911</v>
      </c>
      <c r="B145" s="75" t="str">
        <f>INDEX('FY14 DataDump'!$A$2:$H$5000, MATCH('FY14 Individual Analysis'!A145, 'FY14 DataDump'!$C$2:$C$5000, 0), MATCH('FY14 DataDump'!$B$1, 'FY14 DataDump'!$A$1:$H$1))</f>
        <v>DRINKS</v>
      </c>
      <c r="C145" s="75" t="str">
        <f>INDEX('FY14 DataDump'!$A$2:$H$5000, MATCH('FY14 Individual Analysis'!A145, 'FY14 DataDump'!$C$2:$C$5000, 0), MATCH('FY14 DataDump'!$D$1, 'FY14 DataDump'!$A$1:$H$1))</f>
        <v>COKE 20 OZ</v>
      </c>
      <c r="D145" s="27">
        <f>SUMIFS('FY14 DataDump'!$E$2:$E$5000, 'FY14 DataDump'!$C$2:$C$5000, 'FY14 Individual Analysis'!$A145, 'FY14 DataDump'!$H$2:$H$5000, D$2)</f>
        <v>50</v>
      </c>
      <c r="E145" s="27">
        <f>SUMIFS('FY14 DataDump'!$E$2:$E$5000, 'FY14 DataDump'!$C$2:$C$5000, 'FY14 Individual Analysis'!$A145, 'FY14 DataDump'!$H$2:$H$5000, E$2)</f>
        <v>71</v>
      </c>
      <c r="F145" s="27">
        <f>SUMIFS('FY14 DataDump'!$E$2:$E$5000, 'FY14 DataDump'!$C$2:$C$5000, 'FY14 Individual Analysis'!$A145, 'FY14 DataDump'!$H$2:$H$5000, F$2)</f>
        <v>89</v>
      </c>
      <c r="G145" s="27">
        <f>SUMIFS('FY14 DataDump'!$E$2:$E$5000, 'FY14 DataDump'!$C$2:$C$5000, 'FY14 Individual Analysis'!$A145, 'FY14 DataDump'!$H$2:$H$5000, G$2)</f>
        <v>262</v>
      </c>
      <c r="H145" s="27">
        <f>SUMIFS('FY14 DataDump'!$E$2:$E$5000, 'FY14 DataDump'!$C$2:$C$5000, 'FY14 Individual Analysis'!$A145, 'FY14 DataDump'!$H$2:$H$5000, H$2)</f>
        <v>186</v>
      </c>
      <c r="I145" s="27">
        <f>SUMIFS('FY14 DataDump'!$E$2:$E$5000, 'FY14 DataDump'!$C$2:$C$5000, 'FY14 Individual Analysis'!$A145, 'FY14 DataDump'!$H$2:$H$5000, I$2)</f>
        <v>106</v>
      </c>
      <c r="J145" s="27">
        <f>SUMIFS('FY14 DataDump'!$E$2:$E$5000, 'FY14 DataDump'!$C$2:$C$5000, 'FY14 Individual Analysis'!$A145, 'FY14 DataDump'!$H$2:$H$5000, J$2)</f>
        <v>229</v>
      </c>
      <c r="K145" s="27">
        <f>SUMIFS('FY14 DataDump'!$E$2:$E$5000, 'FY14 DataDump'!$C$2:$C$5000, 'FY14 Individual Analysis'!$A145, 'FY14 DataDump'!$H$2:$H$5000, K$2)</f>
        <v>194</v>
      </c>
      <c r="L145" s="27">
        <f>SUMIFS('FY14 DataDump'!$E$2:$E$5000, 'FY14 DataDump'!$C$2:$C$5000, 'FY14 Individual Analysis'!$A145, 'FY14 DataDump'!$H$2:$H$5000, L$2)</f>
        <v>169</v>
      </c>
      <c r="M145" s="27">
        <f>SUMIFS('FY14 DataDump'!$E$2:$E$5000, 'FY14 DataDump'!$C$2:$C$5000, 'FY14 Individual Analysis'!$A145, 'FY14 DataDump'!$H$2:$H$5000, M$2)</f>
        <v>226</v>
      </c>
      <c r="N145" s="27">
        <f>SUMIFS('FY14 DataDump'!$E$2:$E$5000, 'FY14 DataDump'!$C$2:$C$5000, 'FY14 Individual Analysis'!$A145, 'FY14 DataDump'!$H$2:$H$5000, N$2)</f>
        <v>190</v>
      </c>
      <c r="O145" s="27">
        <f>SUMIFS('FY14 DataDump'!$E$2:$E$5000, 'FY14 DataDump'!$C$2:$C$5000, 'FY14 Individual Analysis'!$A145, 'FY14 DataDump'!$H$2:$H$5000, O$2)</f>
        <v>126</v>
      </c>
      <c r="P145" s="27">
        <f t="shared" si="1"/>
        <v>1898</v>
      </c>
      <c r="Q145" s="108">
        <f t="shared" si="6"/>
        <v>1.1142159395106373E-2</v>
      </c>
    </row>
    <row r="146" spans="1:17" x14ac:dyDescent="0.25">
      <c r="A146" s="75">
        <v>913</v>
      </c>
      <c r="B146" s="75" t="str">
        <f>INDEX('FY14 DataDump'!$A$2:$H$5000, MATCH('FY14 Individual Analysis'!A146, 'FY14 DataDump'!$C$2:$C$5000, 0), MATCH('FY14 DataDump'!$B$1, 'FY14 DataDump'!$A$1:$H$1))</f>
        <v>DRINKS</v>
      </c>
      <c r="C146" s="75" t="str">
        <f>INDEX('FY14 DataDump'!$A$2:$H$5000, MATCH('FY14 Individual Analysis'!A146, 'FY14 DataDump'!$C$2:$C$5000, 0), MATCH('FY14 DataDump'!$D$1, 'FY14 DataDump'!$A$1:$H$1))</f>
        <v>DASANI WATER 20 OZ</v>
      </c>
      <c r="D146" s="27">
        <f>SUMIFS('FY14 DataDump'!$E$2:$E$5000, 'FY14 DataDump'!$C$2:$C$5000, 'FY14 Individual Analysis'!$A146, 'FY14 DataDump'!$H$2:$H$5000, D$2)</f>
        <v>0</v>
      </c>
      <c r="E146" s="27">
        <f>SUMIFS('FY14 DataDump'!$E$2:$E$5000, 'FY14 DataDump'!$C$2:$C$5000, 'FY14 Individual Analysis'!$A146, 'FY14 DataDump'!$H$2:$H$5000, E$2)</f>
        <v>9</v>
      </c>
      <c r="F146" s="27">
        <f>SUMIFS('FY14 DataDump'!$E$2:$E$5000, 'FY14 DataDump'!$C$2:$C$5000, 'FY14 Individual Analysis'!$A146, 'FY14 DataDump'!$H$2:$H$5000, F$2)</f>
        <v>39</v>
      </c>
      <c r="G146" s="27">
        <f>SUMIFS('FY14 DataDump'!$E$2:$E$5000, 'FY14 DataDump'!$C$2:$C$5000, 'FY14 Individual Analysis'!$A146, 'FY14 DataDump'!$H$2:$H$5000, G$2)</f>
        <v>0</v>
      </c>
      <c r="H146" s="27">
        <f>SUMIFS('FY14 DataDump'!$E$2:$E$5000, 'FY14 DataDump'!$C$2:$C$5000, 'FY14 Individual Analysis'!$A146, 'FY14 DataDump'!$H$2:$H$5000, H$2)</f>
        <v>0</v>
      </c>
      <c r="I146" s="27">
        <f>SUMIFS('FY14 DataDump'!$E$2:$E$5000, 'FY14 DataDump'!$C$2:$C$5000, 'FY14 Individual Analysis'!$A146, 'FY14 DataDump'!$H$2:$H$5000, I$2)</f>
        <v>0</v>
      </c>
      <c r="J146" s="27">
        <f>SUMIFS('FY14 DataDump'!$E$2:$E$5000, 'FY14 DataDump'!$C$2:$C$5000, 'FY14 Individual Analysis'!$A146, 'FY14 DataDump'!$H$2:$H$5000, J$2)</f>
        <v>41</v>
      </c>
      <c r="K146" s="27">
        <f>SUMIFS('FY14 DataDump'!$E$2:$E$5000, 'FY14 DataDump'!$C$2:$C$5000, 'FY14 Individual Analysis'!$A146, 'FY14 DataDump'!$H$2:$H$5000, K$2)</f>
        <v>27</v>
      </c>
      <c r="L146" s="27">
        <f>SUMIFS('FY14 DataDump'!$E$2:$E$5000, 'FY14 DataDump'!$C$2:$C$5000, 'FY14 Individual Analysis'!$A146, 'FY14 DataDump'!$H$2:$H$5000, L$2)</f>
        <v>0</v>
      </c>
      <c r="M146" s="27">
        <f>SUMIFS('FY14 DataDump'!$E$2:$E$5000, 'FY14 DataDump'!$C$2:$C$5000, 'FY14 Individual Analysis'!$A146, 'FY14 DataDump'!$H$2:$H$5000, M$2)</f>
        <v>0</v>
      </c>
      <c r="N146" s="27">
        <f>SUMIFS('FY14 DataDump'!$E$2:$E$5000, 'FY14 DataDump'!$C$2:$C$5000, 'FY14 Individual Analysis'!$A146, 'FY14 DataDump'!$H$2:$H$5000, N$2)</f>
        <v>0</v>
      </c>
      <c r="O146" s="27">
        <f>SUMIFS('FY14 DataDump'!$E$2:$E$5000, 'FY14 DataDump'!$C$2:$C$5000, 'FY14 Individual Analysis'!$A146, 'FY14 DataDump'!$H$2:$H$5000, O$2)</f>
        <v>13</v>
      </c>
      <c r="P146" s="27">
        <f t="shared" si="1"/>
        <v>129</v>
      </c>
      <c r="Q146" s="108">
        <f t="shared" si="6"/>
        <v>7.5729112853989574E-4</v>
      </c>
    </row>
    <row r="147" spans="1:17" x14ac:dyDescent="0.25">
      <c r="A147" s="75">
        <v>914</v>
      </c>
      <c r="B147" s="75" t="str">
        <f>INDEX('FY14 DataDump'!$A$2:$H$5000, MATCH('FY14 Individual Analysis'!A147, 'FY14 DataDump'!$C$2:$C$5000, 0), MATCH('FY14 DataDump'!$B$1, 'FY14 DataDump'!$A$1:$H$1))</f>
        <v>DRINKS</v>
      </c>
      <c r="C147" s="75" t="str">
        <f>INDEX('FY14 DataDump'!$A$2:$H$5000, MATCH('FY14 Individual Analysis'!A147, 'FY14 DataDump'!$C$2:$C$5000, 0), MATCH('FY14 DataDump'!$D$1, 'FY14 DataDump'!$A$1:$H$1))</f>
        <v>FUL THROTTLE ENERGY DRINK</v>
      </c>
      <c r="D147" s="27">
        <f>SUMIFS('FY14 DataDump'!$E$2:$E$5000, 'FY14 DataDump'!$C$2:$C$5000, 'FY14 Individual Analysis'!$A147, 'FY14 DataDump'!$H$2:$H$5000, D$2)</f>
        <v>18</v>
      </c>
      <c r="E147" s="27">
        <f>SUMIFS('FY14 DataDump'!$E$2:$E$5000, 'FY14 DataDump'!$C$2:$C$5000, 'FY14 Individual Analysis'!$A147, 'FY14 DataDump'!$H$2:$H$5000, E$2)</f>
        <v>14</v>
      </c>
      <c r="F147" s="27">
        <f>SUMIFS('FY14 DataDump'!$E$2:$E$5000, 'FY14 DataDump'!$C$2:$C$5000, 'FY14 Individual Analysis'!$A147, 'FY14 DataDump'!$H$2:$H$5000, F$2)</f>
        <v>28</v>
      </c>
      <c r="G147" s="27">
        <f>SUMIFS('FY14 DataDump'!$E$2:$E$5000, 'FY14 DataDump'!$C$2:$C$5000, 'FY14 Individual Analysis'!$A147, 'FY14 DataDump'!$H$2:$H$5000, G$2)</f>
        <v>70</v>
      </c>
      <c r="H147" s="27">
        <f>SUMIFS('FY14 DataDump'!$E$2:$E$5000, 'FY14 DataDump'!$C$2:$C$5000, 'FY14 Individual Analysis'!$A147, 'FY14 DataDump'!$H$2:$H$5000, H$2)</f>
        <v>74</v>
      </c>
      <c r="I147" s="27">
        <f>SUMIFS('FY14 DataDump'!$E$2:$E$5000, 'FY14 DataDump'!$C$2:$C$5000, 'FY14 Individual Analysis'!$A147, 'FY14 DataDump'!$H$2:$H$5000, I$2)</f>
        <v>48</v>
      </c>
      <c r="J147" s="27">
        <f>SUMIFS('FY14 DataDump'!$E$2:$E$5000, 'FY14 DataDump'!$C$2:$C$5000, 'FY14 Individual Analysis'!$A147, 'FY14 DataDump'!$H$2:$H$5000, J$2)</f>
        <v>66</v>
      </c>
      <c r="K147" s="27">
        <f>SUMIFS('FY14 DataDump'!$E$2:$E$5000, 'FY14 DataDump'!$C$2:$C$5000, 'FY14 Individual Analysis'!$A147, 'FY14 DataDump'!$H$2:$H$5000, K$2)</f>
        <v>81</v>
      </c>
      <c r="L147" s="27">
        <f>SUMIFS('FY14 DataDump'!$E$2:$E$5000, 'FY14 DataDump'!$C$2:$C$5000, 'FY14 Individual Analysis'!$A147, 'FY14 DataDump'!$H$2:$H$5000, L$2)</f>
        <v>49</v>
      </c>
      <c r="M147" s="27">
        <f>SUMIFS('FY14 DataDump'!$E$2:$E$5000, 'FY14 DataDump'!$C$2:$C$5000, 'FY14 Individual Analysis'!$A147, 'FY14 DataDump'!$H$2:$H$5000, M$2)</f>
        <v>97</v>
      </c>
      <c r="N147" s="27">
        <f>SUMIFS('FY14 DataDump'!$E$2:$E$5000, 'FY14 DataDump'!$C$2:$C$5000, 'FY14 Individual Analysis'!$A147, 'FY14 DataDump'!$H$2:$H$5000, N$2)</f>
        <v>81</v>
      </c>
      <c r="O147" s="27">
        <f>SUMIFS('FY14 DataDump'!$E$2:$E$5000, 'FY14 DataDump'!$C$2:$C$5000, 'FY14 Individual Analysis'!$A147, 'FY14 DataDump'!$H$2:$H$5000, O$2)</f>
        <v>34</v>
      </c>
      <c r="P147" s="27">
        <f t="shared" si="1"/>
        <v>660</v>
      </c>
      <c r="Q147" s="108">
        <f t="shared" si="6"/>
        <v>3.8745127506692339E-3</v>
      </c>
    </row>
    <row r="148" spans="1:17" x14ac:dyDescent="0.25">
      <c r="A148" s="75">
        <v>920</v>
      </c>
      <c r="B148" s="75" t="str">
        <f>INDEX('FY14 DataDump'!$A$2:$H$5000, MATCH('FY14 Individual Analysis'!A148, 'FY14 DataDump'!$C$2:$C$5000, 0), MATCH('FY14 DataDump'!$B$1, 'FY14 DataDump'!$A$1:$H$1))</f>
        <v>DRINKS</v>
      </c>
      <c r="C148" s="75" t="str">
        <f>INDEX('FY14 DataDump'!$A$2:$H$5000, MATCH('FY14 Individual Analysis'!A148, 'FY14 DataDump'!$C$2:$C$5000, 0), MATCH('FY14 DataDump'!$D$1, 'FY14 DataDump'!$A$1:$H$1))</f>
        <v>VITAMIN WATER POWER-C 20Z</v>
      </c>
      <c r="D148" s="27">
        <f>SUMIFS('FY14 DataDump'!$E$2:$E$5000, 'FY14 DataDump'!$C$2:$C$5000, 'FY14 Individual Analysis'!$A148, 'FY14 DataDump'!$H$2:$H$5000, D$2)</f>
        <v>31</v>
      </c>
      <c r="E148" s="27">
        <f>SUMIFS('FY14 DataDump'!$E$2:$E$5000, 'FY14 DataDump'!$C$2:$C$5000, 'FY14 Individual Analysis'!$A148, 'FY14 DataDump'!$H$2:$H$5000, E$2)</f>
        <v>14</v>
      </c>
      <c r="F148" s="27">
        <f>SUMIFS('FY14 DataDump'!$E$2:$E$5000, 'FY14 DataDump'!$C$2:$C$5000, 'FY14 Individual Analysis'!$A148, 'FY14 DataDump'!$H$2:$H$5000, F$2)</f>
        <v>20</v>
      </c>
      <c r="G148" s="27">
        <f>SUMIFS('FY14 DataDump'!$E$2:$E$5000, 'FY14 DataDump'!$C$2:$C$5000, 'FY14 Individual Analysis'!$A148, 'FY14 DataDump'!$H$2:$H$5000, G$2)</f>
        <v>67</v>
      </c>
      <c r="H148" s="27">
        <f>SUMIFS('FY14 DataDump'!$E$2:$E$5000, 'FY14 DataDump'!$C$2:$C$5000, 'FY14 Individual Analysis'!$A148, 'FY14 DataDump'!$H$2:$H$5000, H$2)</f>
        <v>53</v>
      </c>
      <c r="I148" s="27">
        <f>SUMIFS('FY14 DataDump'!$E$2:$E$5000, 'FY14 DataDump'!$C$2:$C$5000, 'FY14 Individual Analysis'!$A148, 'FY14 DataDump'!$H$2:$H$5000, I$2)</f>
        <v>22</v>
      </c>
      <c r="J148" s="27">
        <f>SUMIFS('FY14 DataDump'!$E$2:$E$5000, 'FY14 DataDump'!$C$2:$C$5000, 'FY14 Individual Analysis'!$A148, 'FY14 DataDump'!$H$2:$H$5000, J$2)</f>
        <v>58</v>
      </c>
      <c r="K148" s="27">
        <f>SUMIFS('FY14 DataDump'!$E$2:$E$5000, 'FY14 DataDump'!$C$2:$C$5000, 'FY14 Individual Analysis'!$A148, 'FY14 DataDump'!$H$2:$H$5000, K$2)</f>
        <v>53</v>
      </c>
      <c r="L148" s="27">
        <f>SUMIFS('FY14 DataDump'!$E$2:$E$5000, 'FY14 DataDump'!$C$2:$C$5000, 'FY14 Individual Analysis'!$A148, 'FY14 DataDump'!$H$2:$H$5000, L$2)</f>
        <v>42</v>
      </c>
      <c r="M148" s="27">
        <f>SUMIFS('FY14 DataDump'!$E$2:$E$5000, 'FY14 DataDump'!$C$2:$C$5000, 'FY14 Individual Analysis'!$A148, 'FY14 DataDump'!$H$2:$H$5000, M$2)</f>
        <v>72</v>
      </c>
      <c r="N148" s="27">
        <f>SUMIFS('FY14 DataDump'!$E$2:$E$5000, 'FY14 DataDump'!$C$2:$C$5000, 'FY14 Individual Analysis'!$A148, 'FY14 DataDump'!$H$2:$H$5000, N$2)</f>
        <v>66</v>
      </c>
      <c r="O148" s="27">
        <f>SUMIFS('FY14 DataDump'!$E$2:$E$5000, 'FY14 DataDump'!$C$2:$C$5000, 'FY14 Individual Analysis'!$A148, 'FY14 DataDump'!$H$2:$H$5000, O$2)</f>
        <v>37</v>
      </c>
      <c r="P148" s="27">
        <f t="shared" si="1"/>
        <v>535</v>
      </c>
      <c r="Q148" s="108">
        <f t="shared" si="6"/>
        <v>3.1407035175879399E-3</v>
      </c>
    </row>
    <row r="149" spans="1:17" x14ac:dyDescent="0.25">
      <c r="A149" s="75">
        <v>921</v>
      </c>
      <c r="B149" s="75" t="str">
        <f>INDEX('FY14 DataDump'!$A$2:$H$5000, MATCH('FY14 Individual Analysis'!A149, 'FY14 DataDump'!$C$2:$C$5000, 0), MATCH('FY14 DataDump'!$B$1, 'FY14 DataDump'!$A$1:$H$1))</f>
        <v>DRINKS</v>
      </c>
      <c r="C149" s="75" t="str">
        <f>INDEX('FY14 DataDump'!$A$2:$H$5000, MATCH('FY14 Individual Analysis'!A149, 'FY14 DataDump'!$C$2:$C$5000, 0), MATCH('FY14 DataDump'!$D$1, 'FY14 DataDump'!$A$1:$H$1))</f>
        <v>VITAMIN WATER XXX 20 Z</v>
      </c>
      <c r="D149" s="27">
        <f>SUMIFS('FY14 DataDump'!$E$2:$E$5000, 'FY14 DataDump'!$C$2:$C$5000, 'FY14 Individual Analysis'!$A149, 'FY14 DataDump'!$H$2:$H$5000, D$2)</f>
        <v>18</v>
      </c>
      <c r="E149" s="27">
        <f>SUMIFS('FY14 DataDump'!$E$2:$E$5000, 'FY14 DataDump'!$C$2:$C$5000, 'FY14 Individual Analysis'!$A149, 'FY14 DataDump'!$H$2:$H$5000, E$2)</f>
        <v>22</v>
      </c>
      <c r="F149" s="27">
        <f>SUMIFS('FY14 DataDump'!$E$2:$E$5000, 'FY14 DataDump'!$C$2:$C$5000, 'FY14 Individual Analysis'!$A149, 'FY14 DataDump'!$H$2:$H$5000, F$2)</f>
        <v>30</v>
      </c>
      <c r="G149" s="27">
        <f>SUMIFS('FY14 DataDump'!$E$2:$E$5000, 'FY14 DataDump'!$C$2:$C$5000, 'FY14 Individual Analysis'!$A149, 'FY14 DataDump'!$H$2:$H$5000, G$2)</f>
        <v>73</v>
      </c>
      <c r="H149" s="27">
        <f>SUMIFS('FY14 DataDump'!$E$2:$E$5000, 'FY14 DataDump'!$C$2:$C$5000, 'FY14 Individual Analysis'!$A149, 'FY14 DataDump'!$H$2:$H$5000, H$2)</f>
        <v>52</v>
      </c>
      <c r="I149" s="27">
        <f>SUMIFS('FY14 DataDump'!$E$2:$E$5000, 'FY14 DataDump'!$C$2:$C$5000, 'FY14 Individual Analysis'!$A149, 'FY14 DataDump'!$H$2:$H$5000, I$2)</f>
        <v>29</v>
      </c>
      <c r="J149" s="27">
        <f>SUMIFS('FY14 DataDump'!$E$2:$E$5000, 'FY14 DataDump'!$C$2:$C$5000, 'FY14 Individual Analysis'!$A149, 'FY14 DataDump'!$H$2:$H$5000, J$2)</f>
        <v>49</v>
      </c>
      <c r="K149" s="27">
        <f>SUMIFS('FY14 DataDump'!$E$2:$E$5000, 'FY14 DataDump'!$C$2:$C$5000, 'FY14 Individual Analysis'!$A149, 'FY14 DataDump'!$H$2:$H$5000, K$2)</f>
        <v>70</v>
      </c>
      <c r="L149" s="27">
        <f>SUMIFS('FY14 DataDump'!$E$2:$E$5000, 'FY14 DataDump'!$C$2:$C$5000, 'FY14 Individual Analysis'!$A149, 'FY14 DataDump'!$H$2:$H$5000, L$2)</f>
        <v>41</v>
      </c>
      <c r="M149" s="27">
        <f>SUMIFS('FY14 DataDump'!$E$2:$E$5000, 'FY14 DataDump'!$C$2:$C$5000, 'FY14 Individual Analysis'!$A149, 'FY14 DataDump'!$H$2:$H$5000, M$2)</f>
        <v>73</v>
      </c>
      <c r="N149" s="27">
        <f>SUMIFS('FY14 DataDump'!$E$2:$E$5000, 'FY14 DataDump'!$C$2:$C$5000, 'FY14 Individual Analysis'!$A149, 'FY14 DataDump'!$H$2:$H$5000, N$2)</f>
        <v>69</v>
      </c>
      <c r="O149" s="27">
        <f>SUMIFS('FY14 DataDump'!$E$2:$E$5000, 'FY14 DataDump'!$C$2:$C$5000, 'FY14 Individual Analysis'!$A149, 'FY14 DataDump'!$H$2:$H$5000, O$2)</f>
        <v>27</v>
      </c>
      <c r="P149" s="27">
        <f t="shared" si="1"/>
        <v>553</v>
      </c>
      <c r="Q149" s="108">
        <f t="shared" si="6"/>
        <v>3.2463720471516463E-3</v>
      </c>
    </row>
    <row r="150" spans="1:17" x14ac:dyDescent="0.25">
      <c r="A150" s="75">
        <v>923</v>
      </c>
      <c r="B150" s="75" t="str">
        <f>INDEX('FY14 DataDump'!$A$2:$H$5000, MATCH('FY14 Individual Analysis'!A150, 'FY14 DataDump'!$C$2:$C$5000, 0), MATCH('FY14 DataDump'!$B$1, 'FY14 DataDump'!$A$1:$H$1))</f>
        <v>DRINKS</v>
      </c>
      <c r="C150" s="75" t="str">
        <f>INDEX('FY14 DataDump'!$A$2:$H$5000, MATCH('FY14 Individual Analysis'!A150, 'FY14 DataDump'!$C$2:$C$5000, 0), MATCH('FY14 DataDump'!$D$1, 'FY14 DataDump'!$A$1:$H$1))</f>
        <v>MMAID APPLE JUICE 15.2Z</v>
      </c>
      <c r="D150" s="27">
        <f>SUMIFS('FY14 DataDump'!$E$2:$E$5000, 'FY14 DataDump'!$C$2:$C$5000, 'FY14 Individual Analysis'!$A150, 'FY14 DataDump'!$H$2:$H$5000, D$2)</f>
        <v>0</v>
      </c>
      <c r="E150" s="27">
        <f>SUMIFS('FY14 DataDump'!$E$2:$E$5000, 'FY14 DataDump'!$C$2:$C$5000, 'FY14 Individual Analysis'!$A150, 'FY14 DataDump'!$H$2:$H$5000, E$2)</f>
        <v>3</v>
      </c>
      <c r="F150" s="27">
        <f>SUMIFS('FY14 DataDump'!$E$2:$E$5000, 'FY14 DataDump'!$C$2:$C$5000, 'FY14 Individual Analysis'!$A150, 'FY14 DataDump'!$H$2:$H$5000, F$2)</f>
        <v>6</v>
      </c>
      <c r="G150" s="27">
        <f>SUMIFS('FY14 DataDump'!$E$2:$E$5000, 'FY14 DataDump'!$C$2:$C$5000, 'FY14 Individual Analysis'!$A150, 'FY14 DataDump'!$H$2:$H$5000, G$2)</f>
        <v>0</v>
      </c>
      <c r="H150" s="27">
        <f>SUMIFS('FY14 DataDump'!$E$2:$E$5000, 'FY14 DataDump'!$C$2:$C$5000, 'FY14 Individual Analysis'!$A150, 'FY14 DataDump'!$H$2:$H$5000, H$2)</f>
        <v>0</v>
      </c>
      <c r="I150" s="27">
        <f>SUMIFS('FY14 DataDump'!$E$2:$E$5000, 'FY14 DataDump'!$C$2:$C$5000, 'FY14 Individual Analysis'!$A150, 'FY14 DataDump'!$H$2:$H$5000, I$2)</f>
        <v>0</v>
      </c>
      <c r="J150" s="27">
        <f>SUMIFS('FY14 DataDump'!$E$2:$E$5000, 'FY14 DataDump'!$C$2:$C$5000, 'FY14 Individual Analysis'!$A150, 'FY14 DataDump'!$H$2:$H$5000, J$2)</f>
        <v>0</v>
      </c>
      <c r="K150" s="27">
        <f>SUMIFS('FY14 DataDump'!$E$2:$E$5000, 'FY14 DataDump'!$C$2:$C$5000, 'FY14 Individual Analysis'!$A150, 'FY14 DataDump'!$H$2:$H$5000, K$2)</f>
        <v>0</v>
      </c>
      <c r="L150" s="27">
        <f>SUMIFS('FY14 DataDump'!$E$2:$E$5000, 'FY14 DataDump'!$C$2:$C$5000, 'FY14 Individual Analysis'!$A150, 'FY14 DataDump'!$H$2:$H$5000, L$2)</f>
        <v>0</v>
      </c>
      <c r="M150" s="27">
        <f>SUMIFS('FY14 DataDump'!$E$2:$E$5000, 'FY14 DataDump'!$C$2:$C$5000, 'FY14 Individual Analysis'!$A150, 'FY14 DataDump'!$H$2:$H$5000, M$2)</f>
        <v>0</v>
      </c>
      <c r="N150" s="27">
        <f>SUMIFS('FY14 DataDump'!$E$2:$E$5000, 'FY14 DataDump'!$C$2:$C$5000, 'FY14 Individual Analysis'!$A150, 'FY14 DataDump'!$H$2:$H$5000, N$2)</f>
        <v>0</v>
      </c>
      <c r="O150" s="27">
        <f>SUMIFS('FY14 DataDump'!$E$2:$E$5000, 'FY14 DataDump'!$C$2:$C$5000, 'FY14 Individual Analysis'!$A150, 'FY14 DataDump'!$H$2:$H$5000, O$2)</f>
        <v>0</v>
      </c>
      <c r="P150" s="27">
        <f t="shared" si="1"/>
        <v>9</v>
      </c>
      <c r="Q150" s="108">
        <f t="shared" si="6"/>
        <v>5.2834264781853191E-5</v>
      </c>
    </row>
    <row r="151" spans="1:17" x14ac:dyDescent="0.25">
      <c r="A151" s="75">
        <v>927</v>
      </c>
      <c r="B151" s="75" t="str">
        <f>INDEX('FY14 DataDump'!$A$2:$H$5000, MATCH('FY14 Individual Analysis'!A151, 'FY14 DataDump'!$C$2:$C$5000, 0), MATCH('FY14 DataDump'!$B$1, 'FY14 DataDump'!$A$1:$H$1))</f>
        <v>DRINKS</v>
      </c>
      <c r="C151" s="75" t="str">
        <f>INDEX('FY14 DataDump'!$A$2:$H$5000, MATCH('FY14 Individual Analysis'!A151, 'FY14 DataDump'!$C$2:$C$5000, 0), MATCH('FY14 DataDump'!$D$1, 'FY14 DataDump'!$A$1:$H$1))</f>
        <v>SPRITE 20 OZ</v>
      </c>
      <c r="D151" s="27">
        <f>SUMIFS('FY14 DataDump'!$E$2:$E$5000, 'FY14 DataDump'!$C$2:$C$5000, 'FY14 Individual Analysis'!$A151, 'FY14 DataDump'!$H$2:$H$5000, D$2)</f>
        <v>35</v>
      </c>
      <c r="E151" s="27">
        <f>SUMIFS('FY14 DataDump'!$E$2:$E$5000, 'FY14 DataDump'!$C$2:$C$5000, 'FY14 Individual Analysis'!$A151, 'FY14 DataDump'!$H$2:$H$5000, E$2)</f>
        <v>60</v>
      </c>
      <c r="F151" s="27">
        <f>SUMIFS('FY14 DataDump'!$E$2:$E$5000, 'FY14 DataDump'!$C$2:$C$5000, 'FY14 Individual Analysis'!$A151, 'FY14 DataDump'!$H$2:$H$5000, F$2)</f>
        <v>65</v>
      </c>
      <c r="G151" s="27">
        <f>SUMIFS('FY14 DataDump'!$E$2:$E$5000, 'FY14 DataDump'!$C$2:$C$5000, 'FY14 Individual Analysis'!$A151, 'FY14 DataDump'!$H$2:$H$5000, G$2)</f>
        <v>127</v>
      </c>
      <c r="H151" s="27">
        <f>SUMIFS('FY14 DataDump'!$E$2:$E$5000, 'FY14 DataDump'!$C$2:$C$5000, 'FY14 Individual Analysis'!$A151, 'FY14 DataDump'!$H$2:$H$5000, H$2)</f>
        <v>94</v>
      </c>
      <c r="I151" s="27">
        <f>SUMIFS('FY14 DataDump'!$E$2:$E$5000, 'FY14 DataDump'!$C$2:$C$5000, 'FY14 Individual Analysis'!$A151, 'FY14 DataDump'!$H$2:$H$5000, I$2)</f>
        <v>67</v>
      </c>
      <c r="J151" s="27">
        <f>SUMIFS('FY14 DataDump'!$E$2:$E$5000, 'FY14 DataDump'!$C$2:$C$5000, 'FY14 Individual Analysis'!$A151, 'FY14 DataDump'!$H$2:$H$5000, J$2)</f>
        <v>65</v>
      </c>
      <c r="K151" s="27">
        <f>SUMIFS('FY14 DataDump'!$E$2:$E$5000, 'FY14 DataDump'!$C$2:$C$5000, 'FY14 Individual Analysis'!$A151, 'FY14 DataDump'!$H$2:$H$5000, K$2)</f>
        <v>79</v>
      </c>
      <c r="L151" s="27">
        <f>SUMIFS('FY14 DataDump'!$E$2:$E$5000, 'FY14 DataDump'!$C$2:$C$5000, 'FY14 Individual Analysis'!$A151, 'FY14 DataDump'!$H$2:$H$5000, L$2)</f>
        <v>74</v>
      </c>
      <c r="M151" s="27">
        <f>SUMIFS('FY14 DataDump'!$E$2:$E$5000, 'FY14 DataDump'!$C$2:$C$5000, 'FY14 Individual Analysis'!$A151, 'FY14 DataDump'!$H$2:$H$5000, M$2)</f>
        <v>127</v>
      </c>
      <c r="N151" s="27">
        <f>SUMIFS('FY14 DataDump'!$E$2:$E$5000, 'FY14 DataDump'!$C$2:$C$5000, 'FY14 Individual Analysis'!$A151, 'FY14 DataDump'!$H$2:$H$5000, N$2)</f>
        <v>111</v>
      </c>
      <c r="O151" s="27">
        <f>SUMIFS('FY14 DataDump'!$E$2:$E$5000, 'FY14 DataDump'!$C$2:$C$5000, 'FY14 Individual Analysis'!$A151, 'FY14 DataDump'!$H$2:$H$5000, O$2)</f>
        <v>61</v>
      </c>
      <c r="P151" s="27">
        <f t="shared" si="1"/>
        <v>965</v>
      </c>
      <c r="Q151" s="108">
        <f t="shared" si="6"/>
        <v>5.6650072793875917E-3</v>
      </c>
    </row>
    <row r="152" spans="1:17" x14ac:dyDescent="0.25">
      <c r="A152" s="75">
        <v>934</v>
      </c>
      <c r="B152" s="75" t="str">
        <f>INDEX('FY14 DataDump'!$A$2:$H$5000, MATCH('FY14 Individual Analysis'!A152, 'FY14 DataDump'!$C$2:$C$5000, 0), MATCH('FY14 DataDump'!$B$1, 'FY14 DataDump'!$A$1:$H$1))</f>
        <v>DRINKS</v>
      </c>
      <c r="C152" s="75" t="str">
        <f>INDEX('FY14 DataDump'!$A$2:$H$5000, MATCH('FY14 Individual Analysis'!A152, 'FY14 DataDump'!$C$2:$C$5000, 0), MATCH('FY14 DataDump'!$D$1, 'FY14 DataDump'!$A$1:$H$1))</f>
        <v>Honest Tea Half Tea Half</v>
      </c>
      <c r="D152" s="27">
        <f>SUMIFS('FY14 DataDump'!$E$2:$E$5000, 'FY14 DataDump'!$C$2:$C$5000, 'FY14 Individual Analysis'!$A152, 'FY14 DataDump'!$H$2:$H$5000, D$2)</f>
        <v>43</v>
      </c>
      <c r="E152" s="27">
        <f>SUMIFS('FY14 DataDump'!$E$2:$E$5000, 'FY14 DataDump'!$C$2:$C$5000, 'FY14 Individual Analysis'!$A152, 'FY14 DataDump'!$H$2:$H$5000, E$2)</f>
        <v>50</v>
      </c>
      <c r="F152" s="27">
        <f>SUMIFS('FY14 DataDump'!$E$2:$E$5000, 'FY14 DataDump'!$C$2:$C$5000, 'FY14 Individual Analysis'!$A152, 'FY14 DataDump'!$H$2:$H$5000, F$2)</f>
        <v>62</v>
      </c>
      <c r="G152" s="27">
        <f>SUMIFS('FY14 DataDump'!$E$2:$E$5000, 'FY14 DataDump'!$C$2:$C$5000, 'FY14 Individual Analysis'!$A152, 'FY14 DataDump'!$H$2:$H$5000, G$2)</f>
        <v>109</v>
      </c>
      <c r="H152" s="27">
        <f>SUMIFS('FY14 DataDump'!$E$2:$E$5000, 'FY14 DataDump'!$C$2:$C$5000, 'FY14 Individual Analysis'!$A152, 'FY14 DataDump'!$H$2:$H$5000, H$2)</f>
        <v>28</v>
      </c>
      <c r="I152" s="27">
        <f>SUMIFS('FY14 DataDump'!$E$2:$E$5000, 'FY14 DataDump'!$C$2:$C$5000, 'FY14 Individual Analysis'!$A152, 'FY14 DataDump'!$H$2:$H$5000, I$2)</f>
        <v>17</v>
      </c>
      <c r="J152" s="27">
        <f>SUMIFS('FY14 DataDump'!$E$2:$E$5000, 'FY14 DataDump'!$C$2:$C$5000, 'FY14 Individual Analysis'!$A152, 'FY14 DataDump'!$H$2:$H$5000, J$2)</f>
        <v>18</v>
      </c>
      <c r="K152" s="27">
        <f>SUMIFS('FY14 DataDump'!$E$2:$E$5000, 'FY14 DataDump'!$C$2:$C$5000, 'FY14 Individual Analysis'!$A152, 'FY14 DataDump'!$H$2:$H$5000, K$2)</f>
        <v>24</v>
      </c>
      <c r="L152" s="27">
        <f>SUMIFS('FY14 DataDump'!$E$2:$E$5000, 'FY14 DataDump'!$C$2:$C$5000, 'FY14 Individual Analysis'!$A152, 'FY14 DataDump'!$H$2:$H$5000, L$2)</f>
        <v>22</v>
      </c>
      <c r="M152" s="27">
        <f>SUMIFS('FY14 DataDump'!$E$2:$E$5000, 'FY14 DataDump'!$C$2:$C$5000, 'FY14 Individual Analysis'!$A152, 'FY14 DataDump'!$H$2:$H$5000, M$2)</f>
        <v>43</v>
      </c>
      <c r="N152" s="27">
        <f>SUMIFS('FY14 DataDump'!$E$2:$E$5000, 'FY14 DataDump'!$C$2:$C$5000, 'FY14 Individual Analysis'!$A152, 'FY14 DataDump'!$H$2:$H$5000, N$2)</f>
        <v>49</v>
      </c>
      <c r="O152" s="27">
        <f>SUMIFS('FY14 DataDump'!$E$2:$E$5000, 'FY14 DataDump'!$C$2:$C$5000, 'FY14 Individual Analysis'!$A152, 'FY14 DataDump'!$H$2:$H$5000, O$2)</f>
        <v>30</v>
      </c>
      <c r="P152" s="27">
        <f t="shared" ref="P152:P215" si="7">SUM(D152:O152)</f>
        <v>495</v>
      </c>
      <c r="Q152" s="108">
        <f t="shared" si="6"/>
        <v>2.9058845630019255E-3</v>
      </c>
    </row>
    <row r="153" spans="1:17" x14ac:dyDescent="0.25">
      <c r="A153" s="75">
        <v>945</v>
      </c>
      <c r="B153" s="75" t="str">
        <f>INDEX('FY14 DataDump'!$A$2:$H$5000, MATCH('FY14 Individual Analysis'!A153, 'FY14 DataDump'!$C$2:$C$5000, 0), MATCH('FY14 DataDump'!$B$1, 'FY14 DataDump'!$A$1:$H$1))</f>
        <v>DRINKS</v>
      </c>
      <c r="C153" s="75" t="str">
        <f>INDEX('FY14 DataDump'!$A$2:$H$5000, MATCH('FY14 Individual Analysis'!A153, 'FY14 DataDump'!$C$2:$C$5000, 0), MATCH('FY14 DataDump'!$D$1, 'FY14 DataDump'!$A$1:$H$1))</f>
        <v>V8 SPLASH STRAWBERRY KIWI</v>
      </c>
      <c r="D153" s="27">
        <f>SUMIFS('FY14 DataDump'!$E$2:$E$5000, 'FY14 DataDump'!$C$2:$C$5000, 'FY14 Individual Analysis'!$A153, 'FY14 DataDump'!$H$2:$H$5000, D$2)</f>
        <v>0</v>
      </c>
      <c r="E153" s="27">
        <f>SUMIFS('FY14 DataDump'!$E$2:$E$5000, 'FY14 DataDump'!$C$2:$C$5000, 'FY14 Individual Analysis'!$A153, 'FY14 DataDump'!$H$2:$H$5000, E$2)</f>
        <v>0</v>
      </c>
      <c r="F153" s="27">
        <f>SUMIFS('FY14 DataDump'!$E$2:$E$5000, 'FY14 DataDump'!$C$2:$C$5000, 'FY14 Individual Analysis'!$A153, 'FY14 DataDump'!$H$2:$H$5000, F$2)</f>
        <v>0</v>
      </c>
      <c r="G153" s="27">
        <f>SUMIFS('FY14 DataDump'!$E$2:$E$5000, 'FY14 DataDump'!$C$2:$C$5000, 'FY14 Individual Analysis'!$A153, 'FY14 DataDump'!$H$2:$H$5000, G$2)</f>
        <v>1</v>
      </c>
      <c r="H153" s="27">
        <f>SUMIFS('FY14 DataDump'!$E$2:$E$5000, 'FY14 DataDump'!$C$2:$C$5000, 'FY14 Individual Analysis'!$A153, 'FY14 DataDump'!$H$2:$H$5000, H$2)</f>
        <v>0</v>
      </c>
      <c r="I153" s="27">
        <f>SUMIFS('FY14 DataDump'!$E$2:$E$5000, 'FY14 DataDump'!$C$2:$C$5000, 'FY14 Individual Analysis'!$A153, 'FY14 DataDump'!$H$2:$H$5000, I$2)</f>
        <v>0</v>
      </c>
      <c r="J153" s="27">
        <f>SUMIFS('FY14 DataDump'!$E$2:$E$5000, 'FY14 DataDump'!$C$2:$C$5000, 'FY14 Individual Analysis'!$A153, 'FY14 DataDump'!$H$2:$H$5000, J$2)</f>
        <v>0</v>
      </c>
      <c r="K153" s="27">
        <f>SUMIFS('FY14 DataDump'!$E$2:$E$5000, 'FY14 DataDump'!$C$2:$C$5000, 'FY14 Individual Analysis'!$A153, 'FY14 DataDump'!$H$2:$H$5000, K$2)</f>
        <v>0</v>
      </c>
      <c r="L153" s="27">
        <f>SUMIFS('FY14 DataDump'!$E$2:$E$5000, 'FY14 DataDump'!$C$2:$C$5000, 'FY14 Individual Analysis'!$A153, 'FY14 DataDump'!$H$2:$H$5000, L$2)</f>
        <v>0</v>
      </c>
      <c r="M153" s="27">
        <f>SUMIFS('FY14 DataDump'!$E$2:$E$5000, 'FY14 DataDump'!$C$2:$C$5000, 'FY14 Individual Analysis'!$A153, 'FY14 DataDump'!$H$2:$H$5000, M$2)</f>
        <v>0</v>
      </c>
      <c r="N153" s="27">
        <f>SUMIFS('FY14 DataDump'!$E$2:$E$5000, 'FY14 DataDump'!$C$2:$C$5000, 'FY14 Individual Analysis'!$A153, 'FY14 DataDump'!$H$2:$H$5000, N$2)</f>
        <v>0</v>
      </c>
      <c r="O153" s="27">
        <f>SUMIFS('FY14 DataDump'!$E$2:$E$5000, 'FY14 DataDump'!$C$2:$C$5000, 'FY14 Individual Analysis'!$A153, 'FY14 DataDump'!$H$2:$H$5000, O$2)</f>
        <v>0</v>
      </c>
      <c r="P153" s="27">
        <f t="shared" si="7"/>
        <v>1</v>
      </c>
      <c r="Q153" s="108">
        <f t="shared" si="6"/>
        <v>5.8704738646503544E-6</v>
      </c>
    </row>
    <row r="154" spans="1:17" x14ac:dyDescent="0.25">
      <c r="A154" s="75">
        <v>953</v>
      </c>
      <c r="B154" s="75" t="str">
        <f>INDEX('FY14 DataDump'!$A$2:$H$5000, MATCH('FY14 Individual Analysis'!A154, 'FY14 DataDump'!$C$2:$C$5000, 0), MATCH('FY14 DataDump'!$B$1, 'FY14 DataDump'!$A$1:$H$1))</f>
        <v>DRINKS</v>
      </c>
      <c r="C154" s="75" t="str">
        <f>INDEX('FY14 DataDump'!$A$2:$H$5000, MATCH('FY14 Individual Analysis'!A154, 'FY14 DataDump'!$C$2:$C$5000, 0), MATCH('FY14 DataDump'!$D$1, 'FY14 DataDump'!$A$1:$H$1))</f>
        <v>FANTA ORANGE</v>
      </c>
      <c r="D154" s="27">
        <f>SUMIFS('FY14 DataDump'!$E$2:$E$5000, 'FY14 DataDump'!$C$2:$C$5000, 'FY14 Individual Analysis'!$A154, 'FY14 DataDump'!$H$2:$H$5000, D$2)</f>
        <v>19</v>
      </c>
      <c r="E154" s="27">
        <f>SUMIFS('FY14 DataDump'!$E$2:$E$5000, 'FY14 DataDump'!$C$2:$C$5000, 'FY14 Individual Analysis'!$A154, 'FY14 DataDump'!$H$2:$H$5000, E$2)</f>
        <v>24</v>
      </c>
      <c r="F154" s="27">
        <f>SUMIFS('FY14 DataDump'!$E$2:$E$5000, 'FY14 DataDump'!$C$2:$C$5000, 'FY14 Individual Analysis'!$A154, 'FY14 DataDump'!$H$2:$H$5000, F$2)</f>
        <v>30</v>
      </c>
      <c r="G154" s="27">
        <f>SUMIFS('FY14 DataDump'!$E$2:$E$5000, 'FY14 DataDump'!$C$2:$C$5000, 'FY14 Individual Analysis'!$A154, 'FY14 DataDump'!$H$2:$H$5000, G$2)</f>
        <v>95</v>
      </c>
      <c r="H154" s="27">
        <f>SUMIFS('FY14 DataDump'!$E$2:$E$5000, 'FY14 DataDump'!$C$2:$C$5000, 'FY14 Individual Analysis'!$A154, 'FY14 DataDump'!$H$2:$H$5000, H$2)</f>
        <v>78</v>
      </c>
      <c r="I154" s="27">
        <f>SUMIFS('FY14 DataDump'!$E$2:$E$5000, 'FY14 DataDump'!$C$2:$C$5000, 'FY14 Individual Analysis'!$A154, 'FY14 DataDump'!$H$2:$H$5000, I$2)</f>
        <v>34</v>
      </c>
      <c r="J154" s="27">
        <f>SUMIFS('FY14 DataDump'!$E$2:$E$5000, 'FY14 DataDump'!$C$2:$C$5000, 'FY14 Individual Analysis'!$A154, 'FY14 DataDump'!$H$2:$H$5000, J$2)</f>
        <v>40</v>
      </c>
      <c r="K154" s="27">
        <f>SUMIFS('FY14 DataDump'!$E$2:$E$5000, 'FY14 DataDump'!$C$2:$C$5000, 'FY14 Individual Analysis'!$A154, 'FY14 DataDump'!$H$2:$H$5000, K$2)</f>
        <v>76</v>
      </c>
      <c r="L154" s="27">
        <f>SUMIFS('FY14 DataDump'!$E$2:$E$5000, 'FY14 DataDump'!$C$2:$C$5000, 'FY14 Individual Analysis'!$A154, 'FY14 DataDump'!$H$2:$H$5000, L$2)</f>
        <v>69</v>
      </c>
      <c r="M154" s="27">
        <f>SUMIFS('FY14 DataDump'!$E$2:$E$5000, 'FY14 DataDump'!$C$2:$C$5000, 'FY14 Individual Analysis'!$A154, 'FY14 DataDump'!$H$2:$H$5000, M$2)</f>
        <v>68</v>
      </c>
      <c r="N154" s="27">
        <f>SUMIFS('FY14 DataDump'!$E$2:$E$5000, 'FY14 DataDump'!$C$2:$C$5000, 'FY14 Individual Analysis'!$A154, 'FY14 DataDump'!$H$2:$H$5000, N$2)</f>
        <v>86</v>
      </c>
      <c r="O154" s="27">
        <f>SUMIFS('FY14 DataDump'!$E$2:$E$5000, 'FY14 DataDump'!$C$2:$C$5000, 'FY14 Individual Analysis'!$A154, 'FY14 DataDump'!$H$2:$H$5000, O$2)</f>
        <v>61</v>
      </c>
      <c r="P154" s="27">
        <f t="shared" si="7"/>
        <v>680</v>
      </c>
      <c r="Q154" s="108">
        <f t="shared" si="6"/>
        <v>3.9919222279622413E-3</v>
      </c>
    </row>
    <row r="155" spans="1:17" x14ac:dyDescent="0.25">
      <c r="A155" s="75">
        <v>956</v>
      </c>
      <c r="B155" s="75" t="str">
        <f>INDEX('FY14 DataDump'!$A$2:$H$5000, MATCH('FY14 Individual Analysis'!A155, 'FY14 DataDump'!$C$2:$C$5000, 0), MATCH('FY14 DataDump'!$B$1, 'FY14 DataDump'!$A$1:$H$1))</f>
        <v>DRINKS</v>
      </c>
      <c r="C155" s="75" t="str">
        <f>INDEX('FY14 DataDump'!$A$2:$H$5000, MATCH('FY14 Individual Analysis'!A155, 'FY14 DataDump'!$C$2:$C$5000, 0), MATCH('FY14 DataDump'!$D$1, 'FY14 DataDump'!$A$1:$H$1))</f>
        <v>NOS ORIGINAL</v>
      </c>
      <c r="D155" s="27">
        <f>SUMIFS('FY14 DataDump'!$E$2:$E$5000, 'FY14 DataDump'!$C$2:$C$5000, 'FY14 Individual Analysis'!$A155, 'FY14 DataDump'!$H$2:$H$5000, D$2)</f>
        <v>26</v>
      </c>
      <c r="E155" s="27">
        <f>SUMIFS('FY14 DataDump'!$E$2:$E$5000, 'FY14 DataDump'!$C$2:$C$5000, 'FY14 Individual Analysis'!$A155, 'FY14 DataDump'!$H$2:$H$5000, E$2)</f>
        <v>24</v>
      </c>
      <c r="F155" s="27">
        <f>SUMIFS('FY14 DataDump'!$E$2:$E$5000, 'FY14 DataDump'!$C$2:$C$5000, 'FY14 Individual Analysis'!$A155, 'FY14 DataDump'!$H$2:$H$5000, F$2)</f>
        <v>33</v>
      </c>
      <c r="G155" s="27">
        <f>SUMIFS('FY14 DataDump'!$E$2:$E$5000, 'FY14 DataDump'!$C$2:$C$5000, 'FY14 Individual Analysis'!$A155, 'FY14 DataDump'!$H$2:$H$5000, G$2)</f>
        <v>121</v>
      </c>
      <c r="H155" s="27">
        <f>SUMIFS('FY14 DataDump'!$E$2:$E$5000, 'FY14 DataDump'!$C$2:$C$5000, 'FY14 Individual Analysis'!$A155, 'FY14 DataDump'!$H$2:$H$5000, H$2)</f>
        <v>79</v>
      </c>
      <c r="I155" s="27">
        <f>SUMIFS('FY14 DataDump'!$E$2:$E$5000, 'FY14 DataDump'!$C$2:$C$5000, 'FY14 Individual Analysis'!$A155, 'FY14 DataDump'!$H$2:$H$5000, I$2)</f>
        <v>54</v>
      </c>
      <c r="J155" s="27">
        <f>SUMIFS('FY14 DataDump'!$E$2:$E$5000, 'FY14 DataDump'!$C$2:$C$5000, 'FY14 Individual Analysis'!$A155, 'FY14 DataDump'!$H$2:$H$5000, J$2)</f>
        <v>106</v>
      </c>
      <c r="K155" s="27">
        <f>SUMIFS('FY14 DataDump'!$E$2:$E$5000, 'FY14 DataDump'!$C$2:$C$5000, 'FY14 Individual Analysis'!$A155, 'FY14 DataDump'!$H$2:$H$5000, K$2)</f>
        <v>48</v>
      </c>
      <c r="L155" s="27">
        <f>SUMIFS('FY14 DataDump'!$E$2:$E$5000, 'FY14 DataDump'!$C$2:$C$5000, 'FY14 Individual Analysis'!$A155, 'FY14 DataDump'!$H$2:$H$5000, L$2)</f>
        <v>82</v>
      </c>
      <c r="M155" s="27">
        <f>SUMIFS('FY14 DataDump'!$E$2:$E$5000, 'FY14 DataDump'!$C$2:$C$5000, 'FY14 Individual Analysis'!$A155, 'FY14 DataDump'!$H$2:$H$5000, M$2)</f>
        <v>116</v>
      </c>
      <c r="N155" s="27">
        <f>SUMIFS('FY14 DataDump'!$E$2:$E$5000, 'FY14 DataDump'!$C$2:$C$5000, 'FY14 Individual Analysis'!$A155, 'FY14 DataDump'!$H$2:$H$5000, N$2)</f>
        <v>99</v>
      </c>
      <c r="O155" s="27">
        <f>SUMIFS('FY14 DataDump'!$E$2:$E$5000, 'FY14 DataDump'!$C$2:$C$5000, 'FY14 Individual Analysis'!$A155, 'FY14 DataDump'!$H$2:$H$5000, O$2)</f>
        <v>59</v>
      </c>
      <c r="P155" s="27">
        <f t="shared" si="7"/>
        <v>847</v>
      </c>
      <c r="Q155" s="108">
        <f t="shared" si="6"/>
        <v>4.9722913633588502E-3</v>
      </c>
    </row>
    <row r="156" spans="1:17" x14ac:dyDescent="0.25">
      <c r="A156" s="75">
        <v>957</v>
      </c>
      <c r="B156" s="75" t="str">
        <f>INDEX('FY14 DataDump'!$A$2:$H$5000, MATCH('FY14 Individual Analysis'!A156, 'FY14 DataDump'!$C$2:$C$5000, 0), MATCH('FY14 DataDump'!$B$1, 'FY14 DataDump'!$A$1:$H$1))</f>
        <v>DRINKS</v>
      </c>
      <c r="C156" s="75" t="str">
        <f>INDEX('FY14 DataDump'!$A$2:$H$5000, MATCH('FY14 Individual Analysis'!A156, 'FY14 DataDump'!$C$2:$C$5000, 0), MATCH('FY14 DataDump'!$D$1, 'FY14 DataDump'!$A$1:$H$1))</f>
        <v>Rockstar Energy Drink</v>
      </c>
      <c r="D156" s="27">
        <f>SUMIFS('FY14 DataDump'!$E$2:$E$5000, 'FY14 DataDump'!$C$2:$C$5000, 'FY14 Individual Analysis'!$A156, 'FY14 DataDump'!$H$2:$H$5000, D$2)</f>
        <v>0</v>
      </c>
      <c r="E156" s="27">
        <f>SUMIFS('FY14 DataDump'!$E$2:$E$5000, 'FY14 DataDump'!$C$2:$C$5000, 'FY14 Individual Analysis'!$A156, 'FY14 DataDump'!$H$2:$H$5000, E$2)</f>
        <v>6</v>
      </c>
      <c r="F156" s="27">
        <f>SUMIFS('FY14 DataDump'!$E$2:$E$5000, 'FY14 DataDump'!$C$2:$C$5000, 'FY14 Individual Analysis'!$A156, 'FY14 DataDump'!$H$2:$H$5000, F$2)</f>
        <v>12</v>
      </c>
      <c r="G156" s="27">
        <f>SUMIFS('FY14 DataDump'!$E$2:$E$5000, 'FY14 DataDump'!$C$2:$C$5000, 'FY14 Individual Analysis'!$A156, 'FY14 DataDump'!$H$2:$H$5000, G$2)</f>
        <v>0</v>
      </c>
      <c r="H156" s="27">
        <f>SUMIFS('FY14 DataDump'!$E$2:$E$5000, 'FY14 DataDump'!$C$2:$C$5000, 'FY14 Individual Analysis'!$A156, 'FY14 DataDump'!$H$2:$H$5000, H$2)</f>
        <v>0</v>
      </c>
      <c r="I156" s="27">
        <f>SUMIFS('FY14 DataDump'!$E$2:$E$5000, 'FY14 DataDump'!$C$2:$C$5000, 'FY14 Individual Analysis'!$A156, 'FY14 DataDump'!$H$2:$H$5000, I$2)</f>
        <v>0</v>
      </c>
      <c r="J156" s="27">
        <f>SUMIFS('FY14 DataDump'!$E$2:$E$5000, 'FY14 DataDump'!$C$2:$C$5000, 'FY14 Individual Analysis'!$A156, 'FY14 DataDump'!$H$2:$H$5000, J$2)</f>
        <v>0</v>
      </c>
      <c r="K156" s="27">
        <f>SUMIFS('FY14 DataDump'!$E$2:$E$5000, 'FY14 DataDump'!$C$2:$C$5000, 'FY14 Individual Analysis'!$A156, 'FY14 DataDump'!$H$2:$H$5000, K$2)</f>
        <v>0</v>
      </c>
      <c r="L156" s="27">
        <f>SUMIFS('FY14 DataDump'!$E$2:$E$5000, 'FY14 DataDump'!$C$2:$C$5000, 'FY14 Individual Analysis'!$A156, 'FY14 DataDump'!$H$2:$H$5000, L$2)</f>
        <v>0</v>
      </c>
      <c r="M156" s="27">
        <f>SUMIFS('FY14 DataDump'!$E$2:$E$5000, 'FY14 DataDump'!$C$2:$C$5000, 'FY14 Individual Analysis'!$A156, 'FY14 DataDump'!$H$2:$H$5000, M$2)</f>
        <v>0</v>
      </c>
      <c r="N156" s="27">
        <f>SUMIFS('FY14 DataDump'!$E$2:$E$5000, 'FY14 DataDump'!$C$2:$C$5000, 'FY14 Individual Analysis'!$A156, 'FY14 DataDump'!$H$2:$H$5000, N$2)</f>
        <v>0</v>
      </c>
      <c r="O156" s="27">
        <f>SUMIFS('FY14 DataDump'!$E$2:$E$5000, 'FY14 DataDump'!$C$2:$C$5000, 'FY14 Individual Analysis'!$A156, 'FY14 DataDump'!$H$2:$H$5000, O$2)</f>
        <v>0</v>
      </c>
      <c r="P156" s="27">
        <f t="shared" si="7"/>
        <v>18</v>
      </c>
      <c r="Q156" s="108">
        <f t="shared" si="6"/>
        <v>1.0566852956370638E-4</v>
      </c>
    </row>
    <row r="157" spans="1:17" x14ac:dyDescent="0.25">
      <c r="A157" s="75">
        <v>962</v>
      </c>
      <c r="B157" s="75" t="str">
        <f>INDEX('FY14 DataDump'!$A$2:$H$5000, MATCH('FY14 Individual Analysis'!A157, 'FY14 DataDump'!$C$2:$C$5000, 0), MATCH('FY14 DataDump'!$B$1, 'FY14 DataDump'!$A$1:$H$1))</f>
        <v>DRINKS</v>
      </c>
      <c r="C157" s="75" t="str">
        <f>INDEX('FY14 DataDump'!$A$2:$H$5000, MATCH('FY14 Individual Analysis'!A157, 'FY14 DataDump'!$C$2:$C$5000, 0), MATCH('FY14 DataDump'!$D$1, 'FY14 DataDump'!$A$1:$H$1))</f>
        <v>Simple Lemonade</v>
      </c>
      <c r="D157" s="27">
        <f>SUMIFS('FY14 DataDump'!$E$2:$E$5000, 'FY14 DataDump'!$C$2:$C$5000, 'FY14 Individual Analysis'!$A157, 'FY14 DataDump'!$H$2:$H$5000, D$2)</f>
        <v>0</v>
      </c>
      <c r="E157" s="27">
        <f>SUMIFS('FY14 DataDump'!$E$2:$E$5000, 'FY14 DataDump'!$C$2:$C$5000, 'FY14 Individual Analysis'!$A157, 'FY14 DataDump'!$H$2:$H$5000, E$2)</f>
        <v>0</v>
      </c>
      <c r="F157" s="27">
        <f>SUMIFS('FY14 DataDump'!$E$2:$E$5000, 'FY14 DataDump'!$C$2:$C$5000, 'FY14 Individual Analysis'!$A157, 'FY14 DataDump'!$H$2:$H$5000, F$2)</f>
        <v>12</v>
      </c>
      <c r="G157" s="27">
        <f>SUMIFS('FY14 DataDump'!$E$2:$E$5000, 'FY14 DataDump'!$C$2:$C$5000, 'FY14 Individual Analysis'!$A157, 'FY14 DataDump'!$H$2:$H$5000, G$2)</f>
        <v>42</v>
      </c>
      <c r="H157" s="27">
        <f>SUMIFS('FY14 DataDump'!$E$2:$E$5000, 'FY14 DataDump'!$C$2:$C$5000, 'FY14 Individual Analysis'!$A157, 'FY14 DataDump'!$H$2:$H$5000, H$2)</f>
        <v>44</v>
      </c>
      <c r="I157" s="27">
        <f>SUMIFS('FY14 DataDump'!$E$2:$E$5000, 'FY14 DataDump'!$C$2:$C$5000, 'FY14 Individual Analysis'!$A157, 'FY14 DataDump'!$H$2:$H$5000, I$2)</f>
        <v>24</v>
      </c>
      <c r="J157" s="27">
        <f>SUMIFS('FY14 DataDump'!$E$2:$E$5000, 'FY14 DataDump'!$C$2:$C$5000, 'FY14 Individual Analysis'!$A157, 'FY14 DataDump'!$H$2:$H$5000, J$2)</f>
        <v>29</v>
      </c>
      <c r="K157" s="27">
        <f>SUMIFS('FY14 DataDump'!$E$2:$E$5000, 'FY14 DataDump'!$C$2:$C$5000, 'FY14 Individual Analysis'!$A157, 'FY14 DataDump'!$H$2:$H$5000, K$2)</f>
        <v>37</v>
      </c>
      <c r="L157" s="27">
        <f>SUMIFS('FY14 DataDump'!$E$2:$E$5000, 'FY14 DataDump'!$C$2:$C$5000, 'FY14 Individual Analysis'!$A157, 'FY14 DataDump'!$H$2:$H$5000, L$2)</f>
        <v>0</v>
      </c>
      <c r="M157" s="27">
        <f>SUMIFS('FY14 DataDump'!$E$2:$E$5000, 'FY14 DataDump'!$C$2:$C$5000, 'FY14 Individual Analysis'!$A157, 'FY14 DataDump'!$H$2:$H$5000, M$2)</f>
        <v>0</v>
      </c>
      <c r="N157" s="27">
        <f>SUMIFS('FY14 DataDump'!$E$2:$E$5000, 'FY14 DataDump'!$C$2:$C$5000, 'FY14 Individual Analysis'!$A157, 'FY14 DataDump'!$H$2:$H$5000, N$2)</f>
        <v>0</v>
      </c>
      <c r="O157" s="27">
        <f>SUMIFS('FY14 DataDump'!$E$2:$E$5000, 'FY14 DataDump'!$C$2:$C$5000, 'FY14 Individual Analysis'!$A157, 'FY14 DataDump'!$H$2:$H$5000, O$2)</f>
        <v>0</v>
      </c>
      <c r="P157" s="27">
        <f t="shared" si="7"/>
        <v>188</v>
      </c>
      <c r="Q157" s="108">
        <f t="shared" si="6"/>
        <v>1.1036490865542667E-3</v>
      </c>
    </row>
    <row r="158" spans="1:17" x14ac:dyDescent="0.25">
      <c r="A158" s="75">
        <v>964</v>
      </c>
      <c r="B158" s="75" t="str">
        <f>INDEX('FY14 DataDump'!$A$2:$H$5000, MATCH('FY14 Individual Analysis'!A158, 'FY14 DataDump'!$C$2:$C$5000, 0), MATCH('FY14 DataDump'!$B$1, 'FY14 DataDump'!$A$1:$H$1))</f>
        <v>DRINKS</v>
      </c>
      <c r="C158" s="75" t="str">
        <f>INDEX('FY14 DataDump'!$A$2:$H$5000, MATCH('FY14 Individual Analysis'!A158, 'FY14 DataDump'!$C$2:$C$5000, 0), MATCH('FY14 DataDump'!$D$1, 'FY14 DataDump'!$A$1:$H$1))</f>
        <v>Simply Orange</v>
      </c>
      <c r="D158" s="27">
        <f>SUMIFS('FY14 DataDump'!$E$2:$E$5000, 'FY14 DataDump'!$C$2:$C$5000, 'FY14 Individual Analysis'!$A158, 'FY14 DataDump'!$H$2:$H$5000, D$2)</f>
        <v>29</v>
      </c>
      <c r="E158" s="27">
        <f>SUMIFS('FY14 DataDump'!$E$2:$E$5000, 'FY14 DataDump'!$C$2:$C$5000, 'FY14 Individual Analysis'!$A158, 'FY14 DataDump'!$H$2:$H$5000, E$2)</f>
        <v>23</v>
      </c>
      <c r="F158" s="27">
        <f>SUMIFS('FY14 DataDump'!$E$2:$E$5000, 'FY14 DataDump'!$C$2:$C$5000, 'FY14 Individual Analysis'!$A158, 'FY14 DataDump'!$H$2:$H$5000, F$2)</f>
        <v>27</v>
      </c>
      <c r="G158" s="27">
        <f>SUMIFS('FY14 DataDump'!$E$2:$E$5000, 'FY14 DataDump'!$C$2:$C$5000, 'FY14 Individual Analysis'!$A158, 'FY14 DataDump'!$H$2:$H$5000, G$2)</f>
        <v>74</v>
      </c>
      <c r="H158" s="27">
        <f>SUMIFS('FY14 DataDump'!$E$2:$E$5000, 'FY14 DataDump'!$C$2:$C$5000, 'FY14 Individual Analysis'!$A158, 'FY14 DataDump'!$H$2:$H$5000, H$2)</f>
        <v>54</v>
      </c>
      <c r="I158" s="27">
        <f>SUMIFS('FY14 DataDump'!$E$2:$E$5000, 'FY14 DataDump'!$C$2:$C$5000, 'FY14 Individual Analysis'!$A158, 'FY14 DataDump'!$H$2:$H$5000, I$2)</f>
        <v>23</v>
      </c>
      <c r="J158" s="27">
        <f>SUMIFS('FY14 DataDump'!$E$2:$E$5000, 'FY14 DataDump'!$C$2:$C$5000, 'FY14 Individual Analysis'!$A158, 'FY14 DataDump'!$H$2:$H$5000, J$2)</f>
        <v>61</v>
      </c>
      <c r="K158" s="27">
        <f>SUMIFS('FY14 DataDump'!$E$2:$E$5000, 'FY14 DataDump'!$C$2:$C$5000, 'FY14 Individual Analysis'!$A158, 'FY14 DataDump'!$H$2:$H$5000, K$2)</f>
        <v>50</v>
      </c>
      <c r="L158" s="27">
        <f>SUMIFS('FY14 DataDump'!$E$2:$E$5000, 'FY14 DataDump'!$C$2:$C$5000, 'FY14 Individual Analysis'!$A158, 'FY14 DataDump'!$H$2:$H$5000, L$2)</f>
        <v>36</v>
      </c>
      <c r="M158" s="27">
        <f>SUMIFS('FY14 DataDump'!$E$2:$E$5000, 'FY14 DataDump'!$C$2:$C$5000, 'FY14 Individual Analysis'!$A158, 'FY14 DataDump'!$H$2:$H$5000, M$2)</f>
        <v>61</v>
      </c>
      <c r="N158" s="27">
        <f>SUMIFS('FY14 DataDump'!$E$2:$E$5000, 'FY14 DataDump'!$C$2:$C$5000, 'FY14 Individual Analysis'!$A158, 'FY14 DataDump'!$H$2:$H$5000, N$2)</f>
        <v>42</v>
      </c>
      <c r="O158" s="27">
        <f>SUMIFS('FY14 DataDump'!$E$2:$E$5000, 'FY14 DataDump'!$C$2:$C$5000, 'FY14 Individual Analysis'!$A158, 'FY14 DataDump'!$H$2:$H$5000, O$2)</f>
        <v>30</v>
      </c>
      <c r="P158" s="27">
        <f t="shared" si="7"/>
        <v>510</v>
      </c>
      <c r="Q158" s="108">
        <f t="shared" si="6"/>
        <v>2.993941670971681E-3</v>
      </c>
    </row>
    <row r="159" spans="1:17" x14ac:dyDescent="0.25">
      <c r="A159" s="75">
        <v>965</v>
      </c>
      <c r="B159" s="75" t="str">
        <f>INDEX('FY14 DataDump'!$A$2:$H$5000, MATCH('FY14 Individual Analysis'!A159, 'FY14 DataDump'!$C$2:$C$5000, 0), MATCH('FY14 DataDump'!$B$1, 'FY14 DataDump'!$A$1:$H$1))</f>
        <v>DRINKS</v>
      </c>
      <c r="C159" s="75" t="str">
        <f>INDEX('FY14 DataDump'!$A$2:$H$5000, MATCH('FY14 Individual Analysis'!A159, 'FY14 DataDump'!$C$2:$C$5000, 0), MATCH('FY14 DataDump'!$D$1, 'FY14 DataDump'!$A$1:$H$1))</f>
        <v>HONEST TEA POMEGRANATE</v>
      </c>
      <c r="D159" s="27">
        <f>SUMIFS('FY14 DataDump'!$E$2:$E$5000, 'FY14 DataDump'!$C$2:$C$5000, 'FY14 Individual Analysis'!$A159, 'FY14 DataDump'!$H$2:$H$5000, D$2)</f>
        <v>51</v>
      </c>
      <c r="E159" s="27">
        <f>SUMIFS('FY14 DataDump'!$E$2:$E$5000, 'FY14 DataDump'!$C$2:$C$5000, 'FY14 Individual Analysis'!$A159, 'FY14 DataDump'!$H$2:$H$5000, E$2)</f>
        <v>58</v>
      </c>
      <c r="F159" s="27">
        <f>SUMIFS('FY14 DataDump'!$E$2:$E$5000, 'FY14 DataDump'!$C$2:$C$5000, 'FY14 Individual Analysis'!$A159, 'FY14 DataDump'!$H$2:$H$5000, F$2)</f>
        <v>49</v>
      </c>
      <c r="G159" s="27">
        <f>SUMIFS('FY14 DataDump'!$E$2:$E$5000, 'FY14 DataDump'!$C$2:$C$5000, 'FY14 Individual Analysis'!$A159, 'FY14 DataDump'!$H$2:$H$5000, G$2)</f>
        <v>135</v>
      </c>
      <c r="H159" s="27">
        <f>SUMIFS('FY14 DataDump'!$E$2:$E$5000, 'FY14 DataDump'!$C$2:$C$5000, 'FY14 Individual Analysis'!$A159, 'FY14 DataDump'!$H$2:$H$5000, H$2)</f>
        <v>78</v>
      </c>
      <c r="I159" s="27">
        <f>SUMIFS('FY14 DataDump'!$E$2:$E$5000, 'FY14 DataDump'!$C$2:$C$5000, 'FY14 Individual Analysis'!$A159, 'FY14 DataDump'!$H$2:$H$5000, I$2)</f>
        <v>55</v>
      </c>
      <c r="J159" s="27">
        <f>SUMIFS('FY14 DataDump'!$E$2:$E$5000, 'FY14 DataDump'!$C$2:$C$5000, 'FY14 Individual Analysis'!$A159, 'FY14 DataDump'!$H$2:$H$5000, J$2)</f>
        <v>118</v>
      </c>
      <c r="K159" s="27">
        <f>SUMIFS('FY14 DataDump'!$E$2:$E$5000, 'FY14 DataDump'!$C$2:$C$5000, 'FY14 Individual Analysis'!$A159, 'FY14 DataDump'!$H$2:$H$5000, K$2)</f>
        <v>103</v>
      </c>
      <c r="L159" s="27">
        <f>SUMIFS('FY14 DataDump'!$E$2:$E$5000, 'FY14 DataDump'!$C$2:$C$5000, 'FY14 Individual Analysis'!$A159, 'FY14 DataDump'!$H$2:$H$5000, L$2)</f>
        <v>97</v>
      </c>
      <c r="M159" s="27">
        <f>SUMIFS('FY14 DataDump'!$E$2:$E$5000, 'FY14 DataDump'!$C$2:$C$5000, 'FY14 Individual Analysis'!$A159, 'FY14 DataDump'!$H$2:$H$5000, M$2)</f>
        <v>155</v>
      </c>
      <c r="N159" s="27">
        <f>SUMIFS('FY14 DataDump'!$E$2:$E$5000, 'FY14 DataDump'!$C$2:$C$5000, 'FY14 Individual Analysis'!$A159, 'FY14 DataDump'!$H$2:$H$5000, N$2)</f>
        <v>170</v>
      </c>
      <c r="O159" s="27">
        <f>SUMIFS('FY14 DataDump'!$E$2:$E$5000, 'FY14 DataDump'!$C$2:$C$5000, 'FY14 Individual Analysis'!$A159, 'FY14 DataDump'!$H$2:$H$5000, O$2)</f>
        <v>80</v>
      </c>
      <c r="P159" s="27">
        <f t="shared" si="7"/>
        <v>1149</v>
      </c>
      <c r="Q159" s="108">
        <f t="shared" si="6"/>
        <v>6.745174470483257E-3</v>
      </c>
    </row>
    <row r="160" spans="1:17" x14ac:dyDescent="0.25">
      <c r="A160" s="75">
        <v>987</v>
      </c>
      <c r="B160" s="75" t="str">
        <f>INDEX('FY14 DataDump'!$A$2:$H$5000, MATCH('FY14 Individual Analysis'!A160, 'FY14 DataDump'!$C$2:$C$5000, 0), MATCH('FY14 DataDump'!$B$1, 'FY14 DataDump'!$A$1:$H$1))</f>
        <v>BOXED GOODS</v>
      </c>
      <c r="C160" s="75" t="str">
        <f>INDEX('FY14 DataDump'!$A$2:$H$5000, MATCH('FY14 Individual Analysis'!A160, 'FY14 DataDump'!$C$2:$C$5000, 0), MATCH('FY14 DataDump'!$D$1, 'FY14 DataDump'!$A$1:$H$1))</f>
        <v>Chex Mix Hot &amp; Spicy</v>
      </c>
      <c r="D160" s="27">
        <f>SUMIFS('FY14 DataDump'!$E$2:$E$5000, 'FY14 DataDump'!$C$2:$C$5000, 'FY14 Individual Analysis'!$A160, 'FY14 DataDump'!$H$2:$H$5000, D$2)</f>
        <v>0</v>
      </c>
      <c r="E160" s="27">
        <f>SUMIFS('FY14 DataDump'!$E$2:$E$5000, 'FY14 DataDump'!$C$2:$C$5000, 'FY14 Individual Analysis'!$A160, 'FY14 DataDump'!$H$2:$H$5000, E$2)</f>
        <v>4</v>
      </c>
      <c r="F160" s="27">
        <f>SUMIFS('FY14 DataDump'!$E$2:$E$5000, 'FY14 DataDump'!$C$2:$C$5000, 'FY14 Individual Analysis'!$A160, 'FY14 DataDump'!$H$2:$H$5000, F$2)</f>
        <v>8</v>
      </c>
      <c r="G160" s="27">
        <f>SUMIFS('FY14 DataDump'!$E$2:$E$5000, 'FY14 DataDump'!$C$2:$C$5000, 'FY14 Individual Analysis'!$A160, 'FY14 DataDump'!$H$2:$H$5000, G$2)</f>
        <v>0</v>
      </c>
      <c r="H160" s="27">
        <f>SUMIFS('FY14 DataDump'!$E$2:$E$5000, 'FY14 DataDump'!$C$2:$C$5000, 'FY14 Individual Analysis'!$A160, 'FY14 DataDump'!$H$2:$H$5000, H$2)</f>
        <v>0</v>
      </c>
      <c r="I160" s="27">
        <f>SUMIFS('FY14 DataDump'!$E$2:$E$5000, 'FY14 DataDump'!$C$2:$C$5000, 'FY14 Individual Analysis'!$A160, 'FY14 DataDump'!$H$2:$H$5000, I$2)</f>
        <v>0</v>
      </c>
      <c r="J160" s="27">
        <f>SUMIFS('FY14 DataDump'!$E$2:$E$5000, 'FY14 DataDump'!$C$2:$C$5000, 'FY14 Individual Analysis'!$A160, 'FY14 DataDump'!$H$2:$H$5000, J$2)</f>
        <v>0</v>
      </c>
      <c r="K160" s="27">
        <f>SUMIFS('FY14 DataDump'!$E$2:$E$5000, 'FY14 DataDump'!$C$2:$C$5000, 'FY14 Individual Analysis'!$A160, 'FY14 DataDump'!$H$2:$H$5000, K$2)</f>
        <v>0</v>
      </c>
      <c r="L160" s="27">
        <f>SUMIFS('FY14 DataDump'!$E$2:$E$5000, 'FY14 DataDump'!$C$2:$C$5000, 'FY14 Individual Analysis'!$A160, 'FY14 DataDump'!$H$2:$H$5000, L$2)</f>
        <v>0</v>
      </c>
      <c r="M160" s="27">
        <f>SUMIFS('FY14 DataDump'!$E$2:$E$5000, 'FY14 DataDump'!$C$2:$C$5000, 'FY14 Individual Analysis'!$A160, 'FY14 DataDump'!$H$2:$H$5000, M$2)</f>
        <v>0</v>
      </c>
      <c r="N160" s="27">
        <f>SUMIFS('FY14 DataDump'!$E$2:$E$5000, 'FY14 DataDump'!$C$2:$C$5000, 'FY14 Individual Analysis'!$A160, 'FY14 DataDump'!$H$2:$H$5000, N$2)</f>
        <v>0</v>
      </c>
      <c r="O160" s="27">
        <f>SUMIFS('FY14 DataDump'!$E$2:$E$5000, 'FY14 DataDump'!$C$2:$C$5000, 'FY14 Individual Analysis'!$A160, 'FY14 DataDump'!$H$2:$H$5000, O$2)</f>
        <v>0</v>
      </c>
      <c r="P160" s="27">
        <f t="shared" si="7"/>
        <v>12</v>
      </c>
      <c r="Q160" s="108">
        <f t="shared" ref="Q160:Q223" si="8">P160/$P$455</f>
        <v>7.044568637580425E-5</v>
      </c>
    </row>
    <row r="161" spans="1:17" x14ac:dyDescent="0.25">
      <c r="A161" s="75">
        <v>1002</v>
      </c>
      <c r="B161" s="75" t="str">
        <f>INDEX('FY14 DataDump'!$A$2:$H$5000, MATCH('FY14 Individual Analysis'!A161, 'FY14 DataDump'!$C$2:$C$5000, 0), MATCH('FY14 DataDump'!$B$1, 'FY14 DataDump'!$A$1:$H$1))</f>
        <v>ESPRESSO</v>
      </c>
      <c r="C161" s="75" t="str">
        <f>INDEX('FY14 DataDump'!$A$2:$H$5000, MATCH('FY14 Individual Analysis'!A161, 'FY14 DataDump'!$C$2:$C$5000, 0), MATCH('FY14 DataDump'!$D$1, 'FY14 DataDump'!$A$1:$H$1))</f>
        <v>CARMEL MACCHIATO small</v>
      </c>
      <c r="D161" s="27">
        <f>SUMIFS('FY14 DataDump'!$E$2:$E$5000, 'FY14 DataDump'!$C$2:$C$5000, 'FY14 Individual Analysis'!$A161, 'FY14 DataDump'!$H$2:$H$5000, D$2)</f>
        <v>13</v>
      </c>
      <c r="E161" s="27">
        <f>SUMIFS('FY14 DataDump'!$E$2:$E$5000, 'FY14 DataDump'!$C$2:$C$5000, 'FY14 Individual Analysis'!$A161, 'FY14 DataDump'!$H$2:$H$5000, E$2)</f>
        <v>15</v>
      </c>
      <c r="F161" s="27">
        <f>SUMIFS('FY14 DataDump'!$E$2:$E$5000, 'FY14 DataDump'!$C$2:$C$5000, 'FY14 Individual Analysis'!$A161, 'FY14 DataDump'!$H$2:$H$5000, F$2)</f>
        <v>23</v>
      </c>
      <c r="G161" s="27">
        <f>SUMIFS('FY14 DataDump'!$E$2:$E$5000, 'FY14 DataDump'!$C$2:$C$5000, 'FY14 Individual Analysis'!$A161, 'FY14 DataDump'!$H$2:$H$5000, G$2)</f>
        <v>76</v>
      </c>
      <c r="H161" s="27">
        <f>SUMIFS('FY14 DataDump'!$E$2:$E$5000, 'FY14 DataDump'!$C$2:$C$5000, 'FY14 Individual Analysis'!$A161, 'FY14 DataDump'!$H$2:$H$5000, H$2)</f>
        <v>44</v>
      </c>
      <c r="I161" s="27">
        <f>SUMIFS('FY14 DataDump'!$E$2:$E$5000, 'FY14 DataDump'!$C$2:$C$5000, 'FY14 Individual Analysis'!$A161, 'FY14 DataDump'!$H$2:$H$5000, I$2)</f>
        <v>34</v>
      </c>
      <c r="J161" s="27">
        <f>SUMIFS('FY14 DataDump'!$E$2:$E$5000, 'FY14 DataDump'!$C$2:$C$5000, 'FY14 Individual Analysis'!$A161, 'FY14 DataDump'!$H$2:$H$5000, J$2)</f>
        <v>47</v>
      </c>
      <c r="K161" s="27">
        <f>SUMIFS('FY14 DataDump'!$E$2:$E$5000, 'FY14 DataDump'!$C$2:$C$5000, 'FY14 Individual Analysis'!$A161, 'FY14 DataDump'!$H$2:$H$5000, K$2)</f>
        <v>39</v>
      </c>
      <c r="L161" s="27">
        <f>SUMIFS('FY14 DataDump'!$E$2:$E$5000, 'FY14 DataDump'!$C$2:$C$5000, 'FY14 Individual Analysis'!$A161, 'FY14 DataDump'!$H$2:$H$5000, L$2)</f>
        <v>37</v>
      </c>
      <c r="M161" s="27">
        <f>SUMIFS('FY14 DataDump'!$E$2:$E$5000, 'FY14 DataDump'!$C$2:$C$5000, 'FY14 Individual Analysis'!$A161, 'FY14 DataDump'!$H$2:$H$5000, M$2)</f>
        <v>77</v>
      </c>
      <c r="N161" s="27">
        <f>SUMIFS('FY14 DataDump'!$E$2:$E$5000, 'FY14 DataDump'!$C$2:$C$5000, 'FY14 Individual Analysis'!$A161, 'FY14 DataDump'!$H$2:$H$5000, N$2)</f>
        <v>50</v>
      </c>
      <c r="O161" s="27">
        <f>SUMIFS('FY14 DataDump'!$E$2:$E$5000, 'FY14 DataDump'!$C$2:$C$5000, 'FY14 Individual Analysis'!$A161, 'FY14 DataDump'!$H$2:$H$5000, O$2)</f>
        <v>41</v>
      </c>
      <c r="P161" s="27">
        <f t="shared" si="7"/>
        <v>496</v>
      </c>
      <c r="Q161" s="108">
        <f t="shared" si="8"/>
        <v>2.911755036866576E-3</v>
      </c>
    </row>
    <row r="162" spans="1:17" x14ac:dyDescent="0.25">
      <c r="A162" s="75">
        <v>1003</v>
      </c>
      <c r="B162" s="75" t="str">
        <f>INDEX('FY14 DataDump'!$A$2:$H$5000, MATCH('FY14 Individual Analysis'!A162, 'FY14 DataDump'!$C$2:$C$5000, 0), MATCH('FY14 DataDump'!$B$1, 'FY14 DataDump'!$A$1:$H$1))</f>
        <v>ESPRESSO</v>
      </c>
      <c r="C162" s="75" t="str">
        <f>INDEX('FY14 DataDump'!$A$2:$H$5000, MATCH('FY14 Individual Analysis'!A162, 'FY14 DataDump'!$C$2:$C$5000, 0), MATCH('FY14 DataDump'!$D$1, 'FY14 DataDump'!$A$1:$H$1))</f>
        <v>CARMEL MACCHIATO medium</v>
      </c>
      <c r="D162" s="27">
        <f>SUMIFS('FY14 DataDump'!$E$2:$E$5000, 'FY14 DataDump'!$C$2:$C$5000, 'FY14 Individual Analysis'!$A162, 'FY14 DataDump'!$H$2:$H$5000, D$2)</f>
        <v>26</v>
      </c>
      <c r="E162" s="27">
        <f>SUMIFS('FY14 DataDump'!$E$2:$E$5000, 'FY14 DataDump'!$C$2:$C$5000, 'FY14 Individual Analysis'!$A162, 'FY14 DataDump'!$H$2:$H$5000, E$2)</f>
        <v>35</v>
      </c>
      <c r="F162" s="27">
        <f>SUMIFS('FY14 DataDump'!$E$2:$E$5000, 'FY14 DataDump'!$C$2:$C$5000, 'FY14 Individual Analysis'!$A162, 'FY14 DataDump'!$H$2:$H$5000, F$2)</f>
        <v>58</v>
      </c>
      <c r="G162" s="27">
        <f>SUMIFS('FY14 DataDump'!$E$2:$E$5000, 'FY14 DataDump'!$C$2:$C$5000, 'FY14 Individual Analysis'!$A162, 'FY14 DataDump'!$H$2:$H$5000, G$2)</f>
        <v>89</v>
      </c>
      <c r="H162" s="27">
        <f>SUMIFS('FY14 DataDump'!$E$2:$E$5000, 'FY14 DataDump'!$C$2:$C$5000, 'FY14 Individual Analysis'!$A162, 'FY14 DataDump'!$H$2:$H$5000, H$2)</f>
        <v>54</v>
      </c>
      <c r="I162" s="27">
        <f>SUMIFS('FY14 DataDump'!$E$2:$E$5000, 'FY14 DataDump'!$C$2:$C$5000, 'FY14 Individual Analysis'!$A162, 'FY14 DataDump'!$H$2:$H$5000, I$2)</f>
        <v>34</v>
      </c>
      <c r="J162" s="27">
        <f>SUMIFS('FY14 DataDump'!$E$2:$E$5000, 'FY14 DataDump'!$C$2:$C$5000, 'FY14 Individual Analysis'!$A162, 'FY14 DataDump'!$H$2:$H$5000, J$2)</f>
        <v>53</v>
      </c>
      <c r="K162" s="27">
        <f>SUMIFS('FY14 DataDump'!$E$2:$E$5000, 'FY14 DataDump'!$C$2:$C$5000, 'FY14 Individual Analysis'!$A162, 'FY14 DataDump'!$H$2:$H$5000, K$2)</f>
        <v>54</v>
      </c>
      <c r="L162" s="27">
        <f>SUMIFS('FY14 DataDump'!$E$2:$E$5000, 'FY14 DataDump'!$C$2:$C$5000, 'FY14 Individual Analysis'!$A162, 'FY14 DataDump'!$H$2:$H$5000, L$2)</f>
        <v>49</v>
      </c>
      <c r="M162" s="27">
        <f>SUMIFS('FY14 DataDump'!$E$2:$E$5000, 'FY14 DataDump'!$C$2:$C$5000, 'FY14 Individual Analysis'!$A162, 'FY14 DataDump'!$H$2:$H$5000, M$2)</f>
        <v>92</v>
      </c>
      <c r="N162" s="27">
        <f>SUMIFS('FY14 DataDump'!$E$2:$E$5000, 'FY14 DataDump'!$C$2:$C$5000, 'FY14 Individual Analysis'!$A162, 'FY14 DataDump'!$H$2:$H$5000, N$2)</f>
        <v>77</v>
      </c>
      <c r="O162" s="27">
        <f>SUMIFS('FY14 DataDump'!$E$2:$E$5000, 'FY14 DataDump'!$C$2:$C$5000, 'FY14 Individual Analysis'!$A162, 'FY14 DataDump'!$H$2:$H$5000, O$2)</f>
        <v>63</v>
      </c>
      <c r="P162" s="27">
        <f t="shared" si="7"/>
        <v>684</v>
      </c>
      <c r="Q162" s="108">
        <f t="shared" si="8"/>
        <v>4.0154041234208423E-3</v>
      </c>
    </row>
    <row r="163" spans="1:17" x14ac:dyDescent="0.25">
      <c r="A163" s="75">
        <v>1004</v>
      </c>
      <c r="B163" s="75" t="str">
        <f>INDEX('FY14 DataDump'!$A$2:$H$5000, MATCH('FY14 Individual Analysis'!A163, 'FY14 DataDump'!$C$2:$C$5000, 0), MATCH('FY14 DataDump'!$B$1, 'FY14 DataDump'!$A$1:$H$1))</f>
        <v>ESPRESSO</v>
      </c>
      <c r="C163" s="75" t="str">
        <f>INDEX('FY14 DataDump'!$A$2:$H$5000, MATCH('FY14 Individual Analysis'!A163, 'FY14 DataDump'!$C$2:$C$5000, 0), MATCH('FY14 DataDump'!$D$1, 'FY14 DataDump'!$A$1:$H$1))</f>
        <v>CARMEL Macchiato Large</v>
      </c>
      <c r="D163" s="27">
        <f>SUMIFS('FY14 DataDump'!$E$2:$E$5000, 'FY14 DataDump'!$C$2:$C$5000, 'FY14 Individual Analysis'!$A163, 'FY14 DataDump'!$H$2:$H$5000, D$2)</f>
        <v>6</v>
      </c>
      <c r="E163" s="27">
        <f>SUMIFS('FY14 DataDump'!$E$2:$E$5000, 'FY14 DataDump'!$C$2:$C$5000, 'FY14 Individual Analysis'!$A163, 'FY14 DataDump'!$H$2:$H$5000, E$2)</f>
        <v>5</v>
      </c>
      <c r="F163" s="27">
        <f>SUMIFS('FY14 DataDump'!$E$2:$E$5000, 'FY14 DataDump'!$C$2:$C$5000, 'FY14 Individual Analysis'!$A163, 'FY14 DataDump'!$H$2:$H$5000, F$2)</f>
        <v>14</v>
      </c>
      <c r="G163" s="27">
        <f>SUMIFS('FY14 DataDump'!$E$2:$E$5000, 'FY14 DataDump'!$C$2:$C$5000, 'FY14 Individual Analysis'!$A163, 'FY14 DataDump'!$H$2:$H$5000, G$2)</f>
        <v>21</v>
      </c>
      <c r="H163" s="27">
        <f>SUMIFS('FY14 DataDump'!$E$2:$E$5000, 'FY14 DataDump'!$C$2:$C$5000, 'FY14 Individual Analysis'!$A163, 'FY14 DataDump'!$H$2:$H$5000, H$2)</f>
        <v>14</v>
      </c>
      <c r="I163" s="27">
        <f>SUMIFS('FY14 DataDump'!$E$2:$E$5000, 'FY14 DataDump'!$C$2:$C$5000, 'FY14 Individual Analysis'!$A163, 'FY14 DataDump'!$H$2:$H$5000, I$2)</f>
        <v>7</v>
      </c>
      <c r="J163" s="27">
        <f>SUMIFS('FY14 DataDump'!$E$2:$E$5000, 'FY14 DataDump'!$C$2:$C$5000, 'FY14 Individual Analysis'!$A163, 'FY14 DataDump'!$H$2:$H$5000, J$2)</f>
        <v>35</v>
      </c>
      <c r="K163" s="27">
        <f>SUMIFS('FY14 DataDump'!$E$2:$E$5000, 'FY14 DataDump'!$C$2:$C$5000, 'FY14 Individual Analysis'!$A163, 'FY14 DataDump'!$H$2:$H$5000, K$2)</f>
        <v>30</v>
      </c>
      <c r="L163" s="27">
        <f>SUMIFS('FY14 DataDump'!$E$2:$E$5000, 'FY14 DataDump'!$C$2:$C$5000, 'FY14 Individual Analysis'!$A163, 'FY14 DataDump'!$H$2:$H$5000, L$2)</f>
        <v>20</v>
      </c>
      <c r="M163" s="27">
        <f>SUMIFS('FY14 DataDump'!$E$2:$E$5000, 'FY14 DataDump'!$C$2:$C$5000, 'FY14 Individual Analysis'!$A163, 'FY14 DataDump'!$H$2:$H$5000, M$2)</f>
        <v>32</v>
      </c>
      <c r="N163" s="27">
        <f>SUMIFS('FY14 DataDump'!$E$2:$E$5000, 'FY14 DataDump'!$C$2:$C$5000, 'FY14 Individual Analysis'!$A163, 'FY14 DataDump'!$H$2:$H$5000, N$2)</f>
        <v>24</v>
      </c>
      <c r="O163" s="27">
        <f>SUMIFS('FY14 DataDump'!$E$2:$E$5000, 'FY14 DataDump'!$C$2:$C$5000, 'FY14 Individual Analysis'!$A163, 'FY14 DataDump'!$H$2:$H$5000, O$2)</f>
        <v>14</v>
      </c>
      <c r="P163" s="27">
        <f t="shared" si="7"/>
        <v>222</v>
      </c>
      <c r="Q163" s="108">
        <f t="shared" si="8"/>
        <v>1.3032451979523786E-3</v>
      </c>
    </row>
    <row r="164" spans="1:17" x14ac:dyDescent="0.25">
      <c r="A164" s="75">
        <v>1006</v>
      </c>
      <c r="B164" s="75" t="str">
        <f>INDEX('FY14 DataDump'!$A$2:$H$5000, MATCH('FY14 Individual Analysis'!A164, 'FY14 DataDump'!$C$2:$C$5000, 0), MATCH('FY14 DataDump'!$B$1, 'FY14 DataDump'!$A$1:$H$1))</f>
        <v>ESPRESSO</v>
      </c>
      <c r="C164" s="75" t="str">
        <f>INDEX('FY14 DataDump'!$A$2:$H$5000, MATCH('FY14 Individual Analysis'!A164, 'FY14 DataDump'!$C$2:$C$5000, 0), MATCH('FY14 DataDump'!$D$1, 'FY14 DataDump'!$A$1:$H$1))</f>
        <v>White Chocolate Mocha sma</v>
      </c>
      <c r="D164" s="27">
        <f>SUMIFS('FY14 DataDump'!$E$2:$E$5000, 'FY14 DataDump'!$C$2:$C$5000, 'FY14 Individual Analysis'!$A164, 'FY14 DataDump'!$H$2:$H$5000, D$2)</f>
        <v>21</v>
      </c>
      <c r="E164" s="27">
        <f>SUMIFS('FY14 DataDump'!$E$2:$E$5000, 'FY14 DataDump'!$C$2:$C$5000, 'FY14 Individual Analysis'!$A164, 'FY14 DataDump'!$H$2:$H$5000, E$2)</f>
        <v>20</v>
      </c>
      <c r="F164" s="27">
        <f>SUMIFS('FY14 DataDump'!$E$2:$E$5000, 'FY14 DataDump'!$C$2:$C$5000, 'FY14 Individual Analysis'!$A164, 'FY14 DataDump'!$H$2:$H$5000, F$2)</f>
        <v>50</v>
      </c>
      <c r="G164" s="27">
        <f>SUMIFS('FY14 DataDump'!$E$2:$E$5000, 'FY14 DataDump'!$C$2:$C$5000, 'FY14 Individual Analysis'!$A164, 'FY14 DataDump'!$H$2:$H$5000, G$2)</f>
        <v>132</v>
      </c>
      <c r="H164" s="27">
        <f>SUMIFS('FY14 DataDump'!$E$2:$E$5000, 'FY14 DataDump'!$C$2:$C$5000, 'FY14 Individual Analysis'!$A164, 'FY14 DataDump'!$H$2:$H$5000, H$2)</f>
        <v>97</v>
      </c>
      <c r="I164" s="27">
        <f>SUMIFS('FY14 DataDump'!$E$2:$E$5000, 'FY14 DataDump'!$C$2:$C$5000, 'FY14 Individual Analysis'!$A164, 'FY14 DataDump'!$H$2:$H$5000, I$2)</f>
        <v>51</v>
      </c>
      <c r="J164" s="27">
        <f>SUMIFS('FY14 DataDump'!$E$2:$E$5000, 'FY14 DataDump'!$C$2:$C$5000, 'FY14 Individual Analysis'!$A164, 'FY14 DataDump'!$H$2:$H$5000, J$2)</f>
        <v>63</v>
      </c>
      <c r="K164" s="27">
        <f>SUMIFS('FY14 DataDump'!$E$2:$E$5000, 'FY14 DataDump'!$C$2:$C$5000, 'FY14 Individual Analysis'!$A164, 'FY14 DataDump'!$H$2:$H$5000, K$2)</f>
        <v>97</v>
      </c>
      <c r="L164" s="27">
        <f>SUMIFS('FY14 DataDump'!$E$2:$E$5000, 'FY14 DataDump'!$C$2:$C$5000, 'FY14 Individual Analysis'!$A164, 'FY14 DataDump'!$H$2:$H$5000, L$2)</f>
        <v>65</v>
      </c>
      <c r="M164" s="27">
        <f>SUMIFS('FY14 DataDump'!$E$2:$E$5000, 'FY14 DataDump'!$C$2:$C$5000, 'FY14 Individual Analysis'!$A164, 'FY14 DataDump'!$H$2:$H$5000, M$2)</f>
        <v>86</v>
      </c>
      <c r="N164" s="27">
        <f>SUMIFS('FY14 DataDump'!$E$2:$E$5000, 'FY14 DataDump'!$C$2:$C$5000, 'FY14 Individual Analysis'!$A164, 'FY14 DataDump'!$H$2:$H$5000, N$2)</f>
        <v>57</v>
      </c>
      <c r="O164" s="27">
        <f>SUMIFS('FY14 DataDump'!$E$2:$E$5000, 'FY14 DataDump'!$C$2:$C$5000, 'FY14 Individual Analysis'!$A164, 'FY14 DataDump'!$H$2:$H$5000, O$2)</f>
        <v>42</v>
      </c>
      <c r="P164" s="27">
        <f t="shared" si="7"/>
        <v>781</v>
      </c>
      <c r="Q164" s="108">
        <f t="shared" si="8"/>
        <v>4.5848400882919273E-3</v>
      </c>
    </row>
    <row r="165" spans="1:17" x14ac:dyDescent="0.25">
      <c r="A165" s="75">
        <v>1007</v>
      </c>
      <c r="B165" s="75" t="str">
        <f>INDEX('FY14 DataDump'!$A$2:$H$5000, MATCH('FY14 Individual Analysis'!A165, 'FY14 DataDump'!$C$2:$C$5000, 0), MATCH('FY14 DataDump'!$B$1, 'FY14 DataDump'!$A$1:$H$1))</f>
        <v>ESPRESSO</v>
      </c>
      <c r="C165" s="75" t="str">
        <f>INDEX('FY14 DataDump'!$A$2:$H$5000, MATCH('FY14 Individual Analysis'!A165, 'FY14 DataDump'!$C$2:$C$5000, 0), MATCH('FY14 DataDump'!$D$1, 'FY14 DataDump'!$A$1:$H$1))</f>
        <v>White Chocolate Mocha Med</v>
      </c>
      <c r="D165" s="27">
        <f>SUMIFS('FY14 DataDump'!$E$2:$E$5000, 'FY14 DataDump'!$C$2:$C$5000, 'FY14 Individual Analysis'!$A165, 'FY14 DataDump'!$H$2:$H$5000, D$2)</f>
        <v>43</v>
      </c>
      <c r="E165" s="27">
        <f>SUMIFS('FY14 DataDump'!$E$2:$E$5000, 'FY14 DataDump'!$C$2:$C$5000, 'FY14 Individual Analysis'!$A165, 'FY14 DataDump'!$H$2:$H$5000, E$2)</f>
        <v>39</v>
      </c>
      <c r="F165" s="27">
        <f>SUMIFS('FY14 DataDump'!$E$2:$E$5000, 'FY14 DataDump'!$C$2:$C$5000, 'FY14 Individual Analysis'!$A165, 'FY14 DataDump'!$H$2:$H$5000, F$2)</f>
        <v>74</v>
      </c>
      <c r="G165" s="27">
        <f>SUMIFS('FY14 DataDump'!$E$2:$E$5000, 'FY14 DataDump'!$C$2:$C$5000, 'FY14 Individual Analysis'!$A165, 'FY14 DataDump'!$H$2:$H$5000, G$2)</f>
        <v>204</v>
      </c>
      <c r="H165" s="27">
        <f>SUMIFS('FY14 DataDump'!$E$2:$E$5000, 'FY14 DataDump'!$C$2:$C$5000, 'FY14 Individual Analysis'!$A165, 'FY14 DataDump'!$H$2:$H$5000, H$2)</f>
        <v>119</v>
      </c>
      <c r="I165" s="27">
        <f>SUMIFS('FY14 DataDump'!$E$2:$E$5000, 'FY14 DataDump'!$C$2:$C$5000, 'FY14 Individual Analysis'!$A165, 'FY14 DataDump'!$H$2:$H$5000, I$2)</f>
        <v>75</v>
      </c>
      <c r="J165" s="27">
        <f>SUMIFS('FY14 DataDump'!$E$2:$E$5000, 'FY14 DataDump'!$C$2:$C$5000, 'FY14 Individual Analysis'!$A165, 'FY14 DataDump'!$H$2:$H$5000, J$2)</f>
        <v>150</v>
      </c>
      <c r="K165" s="27">
        <f>SUMIFS('FY14 DataDump'!$E$2:$E$5000, 'FY14 DataDump'!$C$2:$C$5000, 'FY14 Individual Analysis'!$A165, 'FY14 DataDump'!$H$2:$H$5000, K$2)</f>
        <v>120</v>
      </c>
      <c r="L165" s="27">
        <f>SUMIFS('FY14 DataDump'!$E$2:$E$5000, 'FY14 DataDump'!$C$2:$C$5000, 'FY14 Individual Analysis'!$A165, 'FY14 DataDump'!$H$2:$H$5000, L$2)</f>
        <v>98</v>
      </c>
      <c r="M165" s="27">
        <f>SUMIFS('FY14 DataDump'!$E$2:$E$5000, 'FY14 DataDump'!$C$2:$C$5000, 'FY14 Individual Analysis'!$A165, 'FY14 DataDump'!$H$2:$H$5000, M$2)</f>
        <v>110</v>
      </c>
      <c r="N165" s="27">
        <f>SUMIFS('FY14 DataDump'!$E$2:$E$5000, 'FY14 DataDump'!$C$2:$C$5000, 'FY14 Individual Analysis'!$A165, 'FY14 DataDump'!$H$2:$H$5000, N$2)</f>
        <v>87</v>
      </c>
      <c r="O165" s="27">
        <f>SUMIFS('FY14 DataDump'!$E$2:$E$5000, 'FY14 DataDump'!$C$2:$C$5000, 'FY14 Individual Analysis'!$A165, 'FY14 DataDump'!$H$2:$H$5000, O$2)</f>
        <v>68</v>
      </c>
      <c r="P165" s="27">
        <f t="shared" si="7"/>
        <v>1187</v>
      </c>
      <c r="Q165" s="108">
        <f t="shared" si="8"/>
        <v>6.9682524773399708E-3</v>
      </c>
    </row>
    <row r="166" spans="1:17" x14ac:dyDescent="0.25">
      <c r="A166" s="75">
        <v>1008</v>
      </c>
      <c r="B166" s="75" t="str">
        <f>INDEX('FY14 DataDump'!$A$2:$H$5000, MATCH('FY14 Individual Analysis'!A166, 'FY14 DataDump'!$C$2:$C$5000, 0), MATCH('FY14 DataDump'!$B$1, 'FY14 DataDump'!$A$1:$H$1))</f>
        <v>ESPRESSO</v>
      </c>
      <c r="C166" s="75" t="str">
        <f>INDEX('FY14 DataDump'!$A$2:$H$5000, MATCH('FY14 Individual Analysis'!A166, 'FY14 DataDump'!$C$2:$C$5000, 0), MATCH('FY14 DataDump'!$D$1, 'FY14 DataDump'!$A$1:$H$1))</f>
        <v>White Chocolate Mocha Lar</v>
      </c>
      <c r="D166" s="27">
        <f>SUMIFS('FY14 DataDump'!$E$2:$E$5000, 'FY14 DataDump'!$C$2:$C$5000, 'FY14 Individual Analysis'!$A166, 'FY14 DataDump'!$H$2:$H$5000, D$2)</f>
        <v>6</v>
      </c>
      <c r="E166" s="27">
        <f>SUMIFS('FY14 DataDump'!$E$2:$E$5000, 'FY14 DataDump'!$C$2:$C$5000, 'FY14 Individual Analysis'!$A166, 'FY14 DataDump'!$H$2:$H$5000, E$2)</f>
        <v>12</v>
      </c>
      <c r="F166" s="27">
        <f>SUMIFS('FY14 DataDump'!$E$2:$E$5000, 'FY14 DataDump'!$C$2:$C$5000, 'FY14 Individual Analysis'!$A166, 'FY14 DataDump'!$H$2:$H$5000, F$2)</f>
        <v>22</v>
      </c>
      <c r="G166" s="27">
        <f>SUMIFS('FY14 DataDump'!$E$2:$E$5000, 'FY14 DataDump'!$C$2:$C$5000, 'FY14 Individual Analysis'!$A166, 'FY14 DataDump'!$H$2:$H$5000, G$2)</f>
        <v>59</v>
      </c>
      <c r="H166" s="27">
        <f>SUMIFS('FY14 DataDump'!$E$2:$E$5000, 'FY14 DataDump'!$C$2:$C$5000, 'FY14 Individual Analysis'!$A166, 'FY14 DataDump'!$H$2:$H$5000, H$2)</f>
        <v>42</v>
      </c>
      <c r="I166" s="27">
        <f>SUMIFS('FY14 DataDump'!$E$2:$E$5000, 'FY14 DataDump'!$C$2:$C$5000, 'FY14 Individual Analysis'!$A166, 'FY14 DataDump'!$H$2:$H$5000, I$2)</f>
        <v>18</v>
      </c>
      <c r="J166" s="27">
        <f>SUMIFS('FY14 DataDump'!$E$2:$E$5000, 'FY14 DataDump'!$C$2:$C$5000, 'FY14 Individual Analysis'!$A166, 'FY14 DataDump'!$H$2:$H$5000, J$2)</f>
        <v>34</v>
      </c>
      <c r="K166" s="27">
        <f>SUMIFS('FY14 DataDump'!$E$2:$E$5000, 'FY14 DataDump'!$C$2:$C$5000, 'FY14 Individual Analysis'!$A166, 'FY14 DataDump'!$H$2:$H$5000, K$2)</f>
        <v>52</v>
      </c>
      <c r="L166" s="27">
        <f>SUMIFS('FY14 DataDump'!$E$2:$E$5000, 'FY14 DataDump'!$C$2:$C$5000, 'FY14 Individual Analysis'!$A166, 'FY14 DataDump'!$H$2:$H$5000, L$2)</f>
        <v>32</v>
      </c>
      <c r="M166" s="27">
        <f>SUMIFS('FY14 DataDump'!$E$2:$E$5000, 'FY14 DataDump'!$C$2:$C$5000, 'FY14 Individual Analysis'!$A166, 'FY14 DataDump'!$H$2:$H$5000, M$2)</f>
        <v>43</v>
      </c>
      <c r="N166" s="27">
        <f>SUMIFS('FY14 DataDump'!$E$2:$E$5000, 'FY14 DataDump'!$C$2:$C$5000, 'FY14 Individual Analysis'!$A166, 'FY14 DataDump'!$H$2:$H$5000, N$2)</f>
        <v>32</v>
      </c>
      <c r="O166" s="27">
        <f>SUMIFS('FY14 DataDump'!$E$2:$E$5000, 'FY14 DataDump'!$C$2:$C$5000, 'FY14 Individual Analysis'!$A166, 'FY14 DataDump'!$H$2:$H$5000, O$2)</f>
        <v>14</v>
      </c>
      <c r="P166" s="27">
        <f t="shared" si="7"/>
        <v>366</v>
      </c>
      <c r="Q166" s="108">
        <f t="shared" si="8"/>
        <v>2.1485934344620296E-3</v>
      </c>
    </row>
    <row r="167" spans="1:17" x14ac:dyDescent="0.25">
      <c r="A167" s="75">
        <v>1022</v>
      </c>
      <c r="B167" s="75" t="str">
        <f>INDEX('FY14 DataDump'!$A$2:$H$5000, MATCH('FY14 Individual Analysis'!A167, 'FY14 DataDump'!$C$2:$C$5000, 0), MATCH('FY14 DataDump'!$B$1, 'FY14 DataDump'!$A$1:$H$1))</f>
        <v>DRINKS</v>
      </c>
      <c r="C167" s="75" t="str">
        <f>INDEX('FY14 DataDump'!$A$2:$H$5000, MATCH('FY14 Individual Analysis'!A167, 'FY14 DataDump'!$C$2:$C$5000, 0), MATCH('FY14 DataDump'!$D$1, 'FY14 DataDump'!$A$1:$H$1))</f>
        <v>Italian Soda 16 oz.</v>
      </c>
      <c r="D167" s="27">
        <f>SUMIFS('FY14 DataDump'!$E$2:$E$5000, 'FY14 DataDump'!$C$2:$C$5000, 'FY14 Individual Analysis'!$A167, 'FY14 DataDump'!$H$2:$H$5000, D$2)</f>
        <v>22</v>
      </c>
      <c r="E167" s="27">
        <f>SUMIFS('FY14 DataDump'!$E$2:$E$5000, 'FY14 DataDump'!$C$2:$C$5000, 'FY14 Individual Analysis'!$A167, 'FY14 DataDump'!$H$2:$H$5000, E$2)</f>
        <v>18</v>
      </c>
      <c r="F167" s="27">
        <f>SUMIFS('FY14 DataDump'!$E$2:$E$5000, 'FY14 DataDump'!$C$2:$C$5000, 'FY14 Individual Analysis'!$A167, 'FY14 DataDump'!$H$2:$H$5000, F$2)</f>
        <v>25</v>
      </c>
      <c r="G167" s="27">
        <f>SUMIFS('FY14 DataDump'!$E$2:$E$5000, 'FY14 DataDump'!$C$2:$C$5000, 'FY14 Individual Analysis'!$A167, 'FY14 DataDump'!$H$2:$H$5000, G$2)</f>
        <v>51</v>
      </c>
      <c r="H167" s="27">
        <f>SUMIFS('FY14 DataDump'!$E$2:$E$5000, 'FY14 DataDump'!$C$2:$C$5000, 'FY14 Individual Analysis'!$A167, 'FY14 DataDump'!$H$2:$H$5000, H$2)</f>
        <v>37</v>
      </c>
      <c r="I167" s="27">
        <f>SUMIFS('FY14 DataDump'!$E$2:$E$5000, 'FY14 DataDump'!$C$2:$C$5000, 'FY14 Individual Analysis'!$A167, 'FY14 DataDump'!$H$2:$H$5000, I$2)</f>
        <v>10</v>
      </c>
      <c r="J167" s="27">
        <f>SUMIFS('FY14 DataDump'!$E$2:$E$5000, 'FY14 DataDump'!$C$2:$C$5000, 'FY14 Individual Analysis'!$A167, 'FY14 DataDump'!$H$2:$H$5000, J$2)</f>
        <v>32</v>
      </c>
      <c r="K167" s="27">
        <f>SUMIFS('FY14 DataDump'!$E$2:$E$5000, 'FY14 DataDump'!$C$2:$C$5000, 'FY14 Individual Analysis'!$A167, 'FY14 DataDump'!$H$2:$H$5000, K$2)</f>
        <v>40</v>
      </c>
      <c r="L167" s="27">
        <f>SUMIFS('FY14 DataDump'!$E$2:$E$5000, 'FY14 DataDump'!$C$2:$C$5000, 'FY14 Individual Analysis'!$A167, 'FY14 DataDump'!$H$2:$H$5000, L$2)</f>
        <v>30</v>
      </c>
      <c r="M167" s="27">
        <f>SUMIFS('FY14 DataDump'!$E$2:$E$5000, 'FY14 DataDump'!$C$2:$C$5000, 'FY14 Individual Analysis'!$A167, 'FY14 DataDump'!$H$2:$H$5000, M$2)</f>
        <v>113</v>
      </c>
      <c r="N167" s="27">
        <f>SUMIFS('FY14 DataDump'!$E$2:$E$5000, 'FY14 DataDump'!$C$2:$C$5000, 'FY14 Individual Analysis'!$A167, 'FY14 DataDump'!$H$2:$H$5000, N$2)</f>
        <v>139</v>
      </c>
      <c r="O167" s="27">
        <f>SUMIFS('FY14 DataDump'!$E$2:$E$5000, 'FY14 DataDump'!$C$2:$C$5000, 'FY14 Individual Analysis'!$A167, 'FY14 DataDump'!$H$2:$H$5000, O$2)</f>
        <v>47</v>
      </c>
      <c r="P167" s="27">
        <f t="shared" si="7"/>
        <v>564</v>
      </c>
      <c r="Q167" s="108">
        <f t="shared" si="8"/>
        <v>3.3109472596627998E-3</v>
      </c>
    </row>
    <row r="168" spans="1:17" x14ac:dyDescent="0.25">
      <c r="A168" s="75">
        <v>1023</v>
      </c>
      <c r="B168" s="75" t="str">
        <f>INDEX('FY14 DataDump'!$A$2:$H$5000, MATCH('FY14 Individual Analysis'!A168, 'FY14 DataDump'!$C$2:$C$5000, 0), MATCH('FY14 DataDump'!$B$1, 'FY14 DataDump'!$A$1:$H$1))</f>
        <v>DRINKS</v>
      </c>
      <c r="C168" s="75" t="str">
        <f>INDEX('FY14 DataDump'!$A$2:$H$5000, MATCH('FY14 Individual Analysis'!A168, 'FY14 DataDump'!$C$2:$C$5000, 0), MATCH('FY14 DataDump'!$D$1, 'FY14 DataDump'!$A$1:$H$1))</f>
        <v>Italian Soda 20 oz.</v>
      </c>
      <c r="D168" s="27">
        <f>SUMIFS('FY14 DataDump'!$E$2:$E$5000, 'FY14 DataDump'!$C$2:$C$5000, 'FY14 Individual Analysis'!$A168, 'FY14 DataDump'!$H$2:$H$5000, D$2)</f>
        <v>16</v>
      </c>
      <c r="E168" s="27">
        <f>SUMIFS('FY14 DataDump'!$E$2:$E$5000, 'FY14 DataDump'!$C$2:$C$5000, 'FY14 Individual Analysis'!$A168, 'FY14 DataDump'!$H$2:$H$5000, E$2)</f>
        <v>11</v>
      </c>
      <c r="F168" s="27">
        <f>SUMIFS('FY14 DataDump'!$E$2:$E$5000, 'FY14 DataDump'!$C$2:$C$5000, 'FY14 Individual Analysis'!$A168, 'FY14 DataDump'!$H$2:$H$5000, F$2)</f>
        <v>9</v>
      </c>
      <c r="G168" s="27">
        <f>SUMIFS('FY14 DataDump'!$E$2:$E$5000, 'FY14 DataDump'!$C$2:$C$5000, 'FY14 Individual Analysis'!$A168, 'FY14 DataDump'!$H$2:$H$5000, G$2)</f>
        <v>34</v>
      </c>
      <c r="H168" s="27">
        <f>SUMIFS('FY14 DataDump'!$E$2:$E$5000, 'FY14 DataDump'!$C$2:$C$5000, 'FY14 Individual Analysis'!$A168, 'FY14 DataDump'!$H$2:$H$5000, H$2)</f>
        <v>23</v>
      </c>
      <c r="I168" s="27">
        <f>SUMIFS('FY14 DataDump'!$E$2:$E$5000, 'FY14 DataDump'!$C$2:$C$5000, 'FY14 Individual Analysis'!$A168, 'FY14 DataDump'!$H$2:$H$5000, I$2)</f>
        <v>7</v>
      </c>
      <c r="J168" s="27">
        <f>SUMIFS('FY14 DataDump'!$E$2:$E$5000, 'FY14 DataDump'!$C$2:$C$5000, 'FY14 Individual Analysis'!$A168, 'FY14 DataDump'!$H$2:$H$5000, J$2)</f>
        <v>29</v>
      </c>
      <c r="K168" s="27">
        <f>SUMIFS('FY14 DataDump'!$E$2:$E$5000, 'FY14 DataDump'!$C$2:$C$5000, 'FY14 Individual Analysis'!$A168, 'FY14 DataDump'!$H$2:$H$5000, K$2)</f>
        <v>42</v>
      </c>
      <c r="L168" s="27">
        <f>SUMIFS('FY14 DataDump'!$E$2:$E$5000, 'FY14 DataDump'!$C$2:$C$5000, 'FY14 Individual Analysis'!$A168, 'FY14 DataDump'!$H$2:$H$5000, L$2)</f>
        <v>26</v>
      </c>
      <c r="M168" s="27">
        <f>SUMIFS('FY14 DataDump'!$E$2:$E$5000, 'FY14 DataDump'!$C$2:$C$5000, 'FY14 Individual Analysis'!$A168, 'FY14 DataDump'!$H$2:$H$5000, M$2)</f>
        <v>77</v>
      </c>
      <c r="N168" s="27">
        <f>SUMIFS('FY14 DataDump'!$E$2:$E$5000, 'FY14 DataDump'!$C$2:$C$5000, 'FY14 Individual Analysis'!$A168, 'FY14 DataDump'!$H$2:$H$5000, N$2)</f>
        <v>125</v>
      </c>
      <c r="O168" s="27">
        <f>SUMIFS('FY14 DataDump'!$E$2:$E$5000, 'FY14 DataDump'!$C$2:$C$5000, 'FY14 Individual Analysis'!$A168, 'FY14 DataDump'!$H$2:$H$5000, O$2)</f>
        <v>55</v>
      </c>
      <c r="P168" s="27">
        <f t="shared" si="7"/>
        <v>454</v>
      </c>
      <c r="Q168" s="108">
        <f t="shared" si="8"/>
        <v>2.6651951345512612E-3</v>
      </c>
    </row>
    <row r="169" spans="1:17" x14ac:dyDescent="0.25">
      <c r="A169" s="75">
        <v>1029</v>
      </c>
      <c r="B169" s="75" t="str">
        <f>INDEX('FY14 DataDump'!$A$2:$H$5000, MATCH('FY14 Individual Analysis'!A169, 'FY14 DataDump'!$C$2:$C$5000, 0), MATCH('FY14 DataDump'!$B$1, 'FY14 DataDump'!$A$1:$H$1))</f>
        <v>DRINKS</v>
      </c>
      <c r="C169" s="75" t="str">
        <f>INDEX('FY14 DataDump'!$A$2:$H$5000, MATCH('FY14 Individual Analysis'!A169, 'FY14 DataDump'!$C$2:$C$5000, 0), MATCH('FY14 DataDump'!$D$1, 'FY14 DataDump'!$A$1:$H$1))</f>
        <v>Peace Tea Sweet Tea</v>
      </c>
      <c r="D169" s="27">
        <f>SUMIFS('FY14 DataDump'!$E$2:$E$5000, 'FY14 DataDump'!$C$2:$C$5000, 'FY14 Individual Analysis'!$A169, 'FY14 DataDump'!$H$2:$H$5000, D$2)</f>
        <v>0</v>
      </c>
      <c r="E169" s="27">
        <f>SUMIFS('FY14 DataDump'!$E$2:$E$5000, 'FY14 DataDump'!$C$2:$C$5000, 'FY14 Individual Analysis'!$A169, 'FY14 DataDump'!$H$2:$H$5000, E$2)</f>
        <v>0</v>
      </c>
      <c r="F169" s="27">
        <f>SUMIFS('FY14 DataDump'!$E$2:$E$5000, 'FY14 DataDump'!$C$2:$C$5000, 'FY14 Individual Analysis'!$A169, 'FY14 DataDump'!$H$2:$H$5000, F$2)</f>
        <v>0</v>
      </c>
      <c r="G169" s="27">
        <f>SUMIFS('FY14 DataDump'!$E$2:$E$5000, 'FY14 DataDump'!$C$2:$C$5000, 'FY14 Individual Analysis'!$A169, 'FY14 DataDump'!$H$2:$H$5000, G$2)</f>
        <v>0</v>
      </c>
      <c r="H169" s="27">
        <f>SUMIFS('FY14 DataDump'!$E$2:$E$5000, 'FY14 DataDump'!$C$2:$C$5000, 'FY14 Individual Analysis'!$A169, 'FY14 DataDump'!$H$2:$H$5000, H$2)</f>
        <v>0</v>
      </c>
      <c r="I169" s="27">
        <f>SUMIFS('FY14 DataDump'!$E$2:$E$5000, 'FY14 DataDump'!$C$2:$C$5000, 'FY14 Individual Analysis'!$A169, 'FY14 DataDump'!$H$2:$H$5000, I$2)</f>
        <v>0</v>
      </c>
      <c r="J169" s="27">
        <f>SUMIFS('FY14 DataDump'!$E$2:$E$5000, 'FY14 DataDump'!$C$2:$C$5000, 'FY14 Individual Analysis'!$A169, 'FY14 DataDump'!$H$2:$H$5000, J$2)</f>
        <v>0</v>
      </c>
      <c r="K169" s="27">
        <f>SUMIFS('FY14 DataDump'!$E$2:$E$5000, 'FY14 DataDump'!$C$2:$C$5000, 'FY14 Individual Analysis'!$A169, 'FY14 DataDump'!$H$2:$H$5000, K$2)</f>
        <v>24</v>
      </c>
      <c r="L169" s="27">
        <f>SUMIFS('FY14 DataDump'!$E$2:$E$5000, 'FY14 DataDump'!$C$2:$C$5000, 'FY14 Individual Analysis'!$A169, 'FY14 DataDump'!$H$2:$H$5000, L$2)</f>
        <v>2</v>
      </c>
      <c r="M169" s="27">
        <f>SUMIFS('FY14 DataDump'!$E$2:$E$5000, 'FY14 DataDump'!$C$2:$C$5000, 'FY14 Individual Analysis'!$A169, 'FY14 DataDump'!$H$2:$H$5000, M$2)</f>
        <v>104</v>
      </c>
      <c r="N169" s="27">
        <f>SUMIFS('FY14 DataDump'!$E$2:$E$5000, 'FY14 DataDump'!$C$2:$C$5000, 'FY14 Individual Analysis'!$A169, 'FY14 DataDump'!$H$2:$H$5000, N$2)</f>
        <v>169</v>
      </c>
      <c r="O169" s="27">
        <f>SUMIFS('FY14 DataDump'!$E$2:$E$5000, 'FY14 DataDump'!$C$2:$C$5000, 'FY14 Individual Analysis'!$A169, 'FY14 DataDump'!$H$2:$H$5000, O$2)</f>
        <v>80</v>
      </c>
      <c r="P169" s="27">
        <f t="shared" si="7"/>
        <v>379</v>
      </c>
      <c r="Q169" s="108">
        <f t="shared" si="8"/>
        <v>2.2249095947024845E-3</v>
      </c>
    </row>
    <row r="170" spans="1:17" x14ac:dyDescent="0.25">
      <c r="A170" s="75">
        <v>1111</v>
      </c>
      <c r="B170" s="75" t="str">
        <f>INDEX('FY14 DataDump'!$A$2:$H$5000, MATCH('FY14 Individual Analysis'!A170, 'FY14 DataDump'!$C$2:$C$5000, 0), MATCH('FY14 DataDump'!$B$1, 'FY14 DataDump'!$A$1:$H$1))</f>
        <v>SWEETS</v>
      </c>
      <c r="C170" s="75" t="str">
        <f>INDEX('FY14 DataDump'!$A$2:$H$5000, MATCH('FY14 Individual Analysis'!A170, 'FY14 DataDump'!$C$2:$C$5000, 0), MATCH('FY14 DataDump'!$D$1, 'FY14 DataDump'!$A$1:$H$1))</f>
        <v>Gum</v>
      </c>
      <c r="D170" s="27">
        <f>SUMIFS('FY14 DataDump'!$E$2:$E$5000, 'FY14 DataDump'!$C$2:$C$5000, 'FY14 Individual Analysis'!$A170, 'FY14 DataDump'!$H$2:$H$5000, D$2)</f>
        <v>17</v>
      </c>
      <c r="E170" s="27">
        <f>SUMIFS('FY14 DataDump'!$E$2:$E$5000, 'FY14 DataDump'!$C$2:$C$5000, 'FY14 Individual Analysis'!$A170, 'FY14 DataDump'!$H$2:$H$5000, E$2)</f>
        <v>29</v>
      </c>
      <c r="F170" s="27">
        <f>SUMIFS('FY14 DataDump'!$E$2:$E$5000, 'FY14 DataDump'!$C$2:$C$5000, 'FY14 Individual Analysis'!$A170, 'FY14 DataDump'!$H$2:$H$5000, F$2)</f>
        <v>0</v>
      </c>
      <c r="G170" s="27">
        <f>SUMIFS('FY14 DataDump'!$E$2:$E$5000, 'FY14 DataDump'!$C$2:$C$5000, 'FY14 Individual Analysis'!$A170, 'FY14 DataDump'!$H$2:$H$5000, G$2)</f>
        <v>0</v>
      </c>
      <c r="H170" s="27">
        <f>SUMIFS('FY14 DataDump'!$E$2:$E$5000, 'FY14 DataDump'!$C$2:$C$5000, 'FY14 Individual Analysis'!$A170, 'FY14 DataDump'!$H$2:$H$5000, H$2)</f>
        <v>0</v>
      </c>
      <c r="I170" s="27">
        <f>SUMIFS('FY14 DataDump'!$E$2:$E$5000, 'FY14 DataDump'!$C$2:$C$5000, 'FY14 Individual Analysis'!$A170, 'FY14 DataDump'!$H$2:$H$5000, I$2)</f>
        <v>0</v>
      </c>
      <c r="J170" s="27">
        <f>SUMIFS('FY14 DataDump'!$E$2:$E$5000, 'FY14 DataDump'!$C$2:$C$5000, 'FY14 Individual Analysis'!$A170, 'FY14 DataDump'!$H$2:$H$5000, J$2)</f>
        <v>0</v>
      </c>
      <c r="K170" s="27">
        <f>SUMIFS('FY14 DataDump'!$E$2:$E$5000, 'FY14 DataDump'!$C$2:$C$5000, 'FY14 Individual Analysis'!$A170, 'FY14 DataDump'!$H$2:$H$5000, K$2)</f>
        <v>0</v>
      </c>
      <c r="L170" s="27">
        <f>SUMIFS('FY14 DataDump'!$E$2:$E$5000, 'FY14 DataDump'!$C$2:$C$5000, 'FY14 Individual Analysis'!$A170, 'FY14 DataDump'!$H$2:$H$5000, L$2)</f>
        <v>0</v>
      </c>
      <c r="M170" s="27">
        <f>SUMIFS('FY14 DataDump'!$E$2:$E$5000, 'FY14 DataDump'!$C$2:$C$5000, 'FY14 Individual Analysis'!$A170, 'FY14 DataDump'!$H$2:$H$5000, M$2)</f>
        <v>0</v>
      </c>
      <c r="N170" s="27">
        <f>SUMIFS('FY14 DataDump'!$E$2:$E$5000, 'FY14 DataDump'!$C$2:$C$5000, 'FY14 Individual Analysis'!$A170, 'FY14 DataDump'!$H$2:$H$5000, N$2)</f>
        <v>0</v>
      </c>
      <c r="O170" s="27">
        <f>SUMIFS('FY14 DataDump'!$E$2:$E$5000, 'FY14 DataDump'!$C$2:$C$5000, 'FY14 Individual Analysis'!$A170, 'FY14 DataDump'!$H$2:$H$5000, O$2)</f>
        <v>0</v>
      </c>
      <c r="P170" s="27">
        <f t="shared" si="7"/>
        <v>46</v>
      </c>
      <c r="Q170" s="108">
        <f t="shared" si="8"/>
        <v>2.7004179777391632E-4</v>
      </c>
    </row>
    <row r="171" spans="1:17" x14ac:dyDescent="0.25">
      <c r="A171" s="75">
        <v>1112</v>
      </c>
      <c r="B171" s="75" t="str">
        <f>INDEX('FY14 DataDump'!$A$2:$H$5000, MATCH('FY14 Individual Analysis'!A171, 'FY14 DataDump'!$C$2:$C$5000, 0), MATCH('FY14 DataDump'!$B$1, 'FY14 DataDump'!$A$1:$H$1))</f>
        <v>ESPRESSO</v>
      </c>
      <c r="C171" s="75" t="str">
        <f>INDEX('FY14 DataDump'!$A$2:$H$5000, MATCH('FY14 Individual Analysis'!A171, 'FY14 DataDump'!$C$2:$C$5000, 0), MATCH('FY14 DataDump'!$D$1, 'FY14 DataDump'!$A$1:$H$1))</f>
        <v>ESPRESSO Single</v>
      </c>
      <c r="D171" s="27">
        <f>SUMIFS('FY14 DataDump'!$E$2:$E$5000, 'FY14 DataDump'!$C$2:$C$5000, 'FY14 Individual Analysis'!$A171, 'FY14 DataDump'!$H$2:$H$5000, D$2)</f>
        <v>7</v>
      </c>
      <c r="E171" s="27">
        <f>SUMIFS('FY14 DataDump'!$E$2:$E$5000, 'FY14 DataDump'!$C$2:$C$5000, 'FY14 Individual Analysis'!$A171, 'FY14 DataDump'!$H$2:$H$5000, E$2)</f>
        <v>12</v>
      </c>
      <c r="F171" s="27">
        <f>SUMIFS('FY14 DataDump'!$E$2:$E$5000, 'FY14 DataDump'!$C$2:$C$5000, 'FY14 Individual Analysis'!$A171, 'FY14 DataDump'!$H$2:$H$5000, F$2)</f>
        <v>7</v>
      </c>
      <c r="G171" s="27">
        <f>SUMIFS('FY14 DataDump'!$E$2:$E$5000, 'FY14 DataDump'!$C$2:$C$5000, 'FY14 Individual Analysis'!$A171, 'FY14 DataDump'!$H$2:$H$5000, G$2)</f>
        <v>30</v>
      </c>
      <c r="H171" s="27">
        <f>SUMIFS('FY14 DataDump'!$E$2:$E$5000, 'FY14 DataDump'!$C$2:$C$5000, 'FY14 Individual Analysis'!$A171, 'FY14 DataDump'!$H$2:$H$5000, H$2)</f>
        <v>17</v>
      </c>
      <c r="I171" s="27">
        <f>SUMIFS('FY14 DataDump'!$E$2:$E$5000, 'FY14 DataDump'!$C$2:$C$5000, 'FY14 Individual Analysis'!$A171, 'FY14 DataDump'!$H$2:$H$5000, I$2)</f>
        <v>8</v>
      </c>
      <c r="J171" s="27">
        <f>SUMIFS('FY14 DataDump'!$E$2:$E$5000, 'FY14 DataDump'!$C$2:$C$5000, 'FY14 Individual Analysis'!$A171, 'FY14 DataDump'!$H$2:$H$5000, J$2)</f>
        <v>11</v>
      </c>
      <c r="K171" s="27">
        <f>SUMIFS('FY14 DataDump'!$E$2:$E$5000, 'FY14 DataDump'!$C$2:$C$5000, 'FY14 Individual Analysis'!$A171, 'FY14 DataDump'!$H$2:$H$5000, K$2)</f>
        <v>5</v>
      </c>
      <c r="L171" s="27">
        <f>SUMIFS('FY14 DataDump'!$E$2:$E$5000, 'FY14 DataDump'!$C$2:$C$5000, 'FY14 Individual Analysis'!$A171, 'FY14 DataDump'!$H$2:$H$5000, L$2)</f>
        <v>16</v>
      </c>
      <c r="M171" s="27">
        <f>SUMIFS('FY14 DataDump'!$E$2:$E$5000, 'FY14 DataDump'!$C$2:$C$5000, 'FY14 Individual Analysis'!$A171, 'FY14 DataDump'!$H$2:$H$5000, M$2)</f>
        <v>20</v>
      </c>
      <c r="N171" s="27">
        <f>SUMIFS('FY14 DataDump'!$E$2:$E$5000, 'FY14 DataDump'!$C$2:$C$5000, 'FY14 Individual Analysis'!$A171, 'FY14 DataDump'!$H$2:$H$5000, N$2)</f>
        <v>13</v>
      </c>
      <c r="O171" s="27">
        <f>SUMIFS('FY14 DataDump'!$E$2:$E$5000, 'FY14 DataDump'!$C$2:$C$5000, 'FY14 Individual Analysis'!$A171, 'FY14 DataDump'!$H$2:$H$5000, O$2)</f>
        <v>11</v>
      </c>
      <c r="P171" s="27">
        <f t="shared" si="7"/>
        <v>157</v>
      </c>
      <c r="Q171" s="108">
        <f t="shared" si="8"/>
        <v>9.2166439675010563E-4</v>
      </c>
    </row>
    <row r="172" spans="1:17" x14ac:dyDescent="0.25">
      <c r="A172" s="75">
        <v>1113</v>
      </c>
      <c r="B172" s="75" t="str">
        <f>INDEX('FY14 DataDump'!$A$2:$H$5000, MATCH('FY14 Individual Analysis'!A172, 'FY14 DataDump'!$C$2:$C$5000, 0), MATCH('FY14 DataDump'!$B$1, 'FY14 DataDump'!$A$1:$H$1))</f>
        <v>ESPRESSO</v>
      </c>
      <c r="C172" s="75" t="str">
        <f>INDEX('FY14 DataDump'!$A$2:$H$5000, MATCH('FY14 Individual Analysis'!A172, 'FY14 DataDump'!$C$2:$C$5000, 0), MATCH('FY14 DataDump'!$D$1, 'FY14 DataDump'!$A$1:$H$1))</f>
        <v>ESPRESSO Double</v>
      </c>
      <c r="D172" s="27">
        <f>SUMIFS('FY14 DataDump'!$E$2:$E$5000, 'FY14 DataDump'!$C$2:$C$5000, 'FY14 Individual Analysis'!$A172, 'FY14 DataDump'!$H$2:$H$5000, D$2)</f>
        <v>24</v>
      </c>
      <c r="E172" s="27">
        <f>SUMIFS('FY14 DataDump'!$E$2:$E$5000, 'FY14 DataDump'!$C$2:$C$5000, 'FY14 Individual Analysis'!$A172, 'FY14 DataDump'!$H$2:$H$5000, E$2)</f>
        <v>23</v>
      </c>
      <c r="F172" s="27">
        <f>SUMIFS('FY14 DataDump'!$E$2:$E$5000, 'FY14 DataDump'!$C$2:$C$5000, 'FY14 Individual Analysis'!$A172, 'FY14 DataDump'!$H$2:$H$5000, F$2)</f>
        <v>22</v>
      </c>
      <c r="G172" s="27">
        <f>SUMIFS('FY14 DataDump'!$E$2:$E$5000, 'FY14 DataDump'!$C$2:$C$5000, 'FY14 Individual Analysis'!$A172, 'FY14 DataDump'!$H$2:$H$5000, G$2)</f>
        <v>46</v>
      </c>
      <c r="H172" s="27">
        <f>SUMIFS('FY14 DataDump'!$E$2:$E$5000, 'FY14 DataDump'!$C$2:$C$5000, 'FY14 Individual Analysis'!$A172, 'FY14 DataDump'!$H$2:$H$5000, H$2)</f>
        <v>22</v>
      </c>
      <c r="I172" s="27">
        <f>SUMIFS('FY14 DataDump'!$E$2:$E$5000, 'FY14 DataDump'!$C$2:$C$5000, 'FY14 Individual Analysis'!$A172, 'FY14 DataDump'!$H$2:$H$5000, I$2)</f>
        <v>10</v>
      </c>
      <c r="J172" s="27">
        <f>SUMIFS('FY14 DataDump'!$E$2:$E$5000, 'FY14 DataDump'!$C$2:$C$5000, 'FY14 Individual Analysis'!$A172, 'FY14 DataDump'!$H$2:$H$5000, J$2)</f>
        <v>19</v>
      </c>
      <c r="K172" s="27">
        <f>SUMIFS('FY14 DataDump'!$E$2:$E$5000, 'FY14 DataDump'!$C$2:$C$5000, 'FY14 Individual Analysis'!$A172, 'FY14 DataDump'!$H$2:$H$5000, K$2)</f>
        <v>15</v>
      </c>
      <c r="L172" s="27">
        <f>SUMIFS('FY14 DataDump'!$E$2:$E$5000, 'FY14 DataDump'!$C$2:$C$5000, 'FY14 Individual Analysis'!$A172, 'FY14 DataDump'!$H$2:$H$5000, L$2)</f>
        <v>11</v>
      </c>
      <c r="M172" s="27">
        <f>SUMIFS('FY14 DataDump'!$E$2:$E$5000, 'FY14 DataDump'!$C$2:$C$5000, 'FY14 Individual Analysis'!$A172, 'FY14 DataDump'!$H$2:$H$5000, M$2)</f>
        <v>31</v>
      </c>
      <c r="N172" s="27">
        <f>SUMIFS('FY14 DataDump'!$E$2:$E$5000, 'FY14 DataDump'!$C$2:$C$5000, 'FY14 Individual Analysis'!$A172, 'FY14 DataDump'!$H$2:$H$5000, N$2)</f>
        <v>31</v>
      </c>
      <c r="O172" s="27">
        <f>SUMIFS('FY14 DataDump'!$E$2:$E$5000, 'FY14 DataDump'!$C$2:$C$5000, 'FY14 Individual Analysis'!$A172, 'FY14 DataDump'!$H$2:$H$5000, O$2)</f>
        <v>28</v>
      </c>
      <c r="P172" s="27">
        <f t="shared" si="7"/>
        <v>282</v>
      </c>
      <c r="Q172" s="108">
        <f t="shared" si="8"/>
        <v>1.6554736298313999E-3</v>
      </c>
    </row>
    <row r="173" spans="1:17" x14ac:dyDescent="0.25">
      <c r="A173" s="75">
        <v>1114</v>
      </c>
      <c r="B173" s="75" t="str">
        <f>INDEX('FY14 DataDump'!$A$2:$H$5000, MATCH('FY14 Individual Analysis'!A173, 'FY14 DataDump'!$C$2:$C$5000, 0), MATCH('FY14 DataDump'!$B$1, 'FY14 DataDump'!$A$1:$H$1))</f>
        <v>ESPRESSO</v>
      </c>
      <c r="C173" s="75" t="str">
        <f>INDEX('FY14 DataDump'!$A$2:$H$5000, MATCH('FY14 Individual Analysis'!A173, 'FY14 DataDump'!$C$2:$C$5000, 0), MATCH('FY14 DataDump'!$D$1, 'FY14 DataDump'!$A$1:$H$1))</f>
        <v>ESPRESSO Triple</v>
      </c>
      <c r="D173" s="27">
        <f>SUMIFS('FY14 DataDump'!$E$2:$E$5000, 'FY14 DataDump'!$C$2:$C$5000, 'FY14 Individual Analysis'!$A173, 'FY14 DataDump'!$H$2:$H$5000, D$2)</f>
        <v>2</v>
      </c>
      <c r="E173" s="27">
        <f>SUMIFS('FY14 DataDump'!$E$2:$E$5000, 'FY14 DataDump'!$C$2:$C$5000, 'FY14 Individual Analysis'!$A173, 'FY14 DataDump'!$H$2:$H$5000, E$2)</f>
        <v>13</v>
      </c>
      <c r="F173" s="27">
        <f>SUMIFS('FY14 DataDump'!$E$2:$E$5000, 'FY14 DataDump'!$C$2:$C$5000, 'FY14 Individual Analysis'!$A173, 'FY14 DataDump'!$H$2:$H$5000, F$2)</f>
        <v>2</v>
      </c>
      <c r="G173" s="27">
        <f>SUMIFS('FY14 DataDump'!$E$2:$E$5000, 'FY14 DataDump'!$C$2:$C$5000, 'FY14 Individual Analysis'!$A173, 'FY14 DataDump'!$H$2:$H$5000, G$2)</f>
        <v>17</v>
      </c>
      <c r="H173" s="27">
        <f>SUMIFS('FY14 DataDump'!$E$2:$E$5000, 'FY14 DataDump'!$C$2:$C$5000, 'FY14 Individual Analysis'!$A173, 'FY14 DataDump'!$H$2:$H$5000, H$2)</f>
        <v>11</v>
      </c>
      <c r="I173" s="27">
        <f>SUMIFS('FY14 DataDump'!$E$2:$E$5000, 'FY14 DataDump'!$C$2:$C$5000, 'FY14 Individual Analysis'!$A173, 'FY14 DataDump'!$H$2:$H$5000, I$2)</f>
        <v>5</v>
      </c>
      <c r="J173" s="27">
        <f>SUMIFS('FY14 DataDump'!$E$2:$E$5000, 'FY14 DataDump'!$C$2:$C$5000, 'FY14 Individual Analysis'!$A173, 'FY14 DataDump'!$H$2:$H$5000, J$2)</f>
        <v>12</v>
      </c>
      <c r="K173" s="27">
        <f>SUMIFS('FY14 DataDump'!$E$2:$E$5000, 'FY14 DataDump'!$C$2:$C$5000, 'FY14 Individual Analysis'!$A173, 'FY14 DataDump'!$H$2:$H$5000, K$2)</f>
        <v>10</v>
      </c>
      <c r="L173" s="27">
        <f>SUMIFS('FY14 DataDump'!$E$2:$E$5000, 'FY14 DataDump'!$C$2:$C$5000, 'FY14 Individual Analysis'!$A173, 'FY14 DataDump'!$H$2:$H$5000, L$2)</f>
        <v>12</v>
      </c>
      <c r="M173" s="27">
        <f>SUMIFS('FY14 DataDump'!$E$2:$E$5000, 'FY14 DataDump'!$C$2:$C$5000, 'FY14 Individual Analysis'!$A173, 'FY14 DataDump'!$H$2:$H$5000, M$2)</f>
        <v>16</v>
      </c>
      <c r="N173" s="27">
        <f>SUMIFS('FY14 DataDump'!$E$2:$E$5000, 'FY14 DataDump'!$C$2:$C$5000, 'FY14 Individual Analysis'!$A173, 'FY14 DataDump'!$H$2:$H$5000, N$2)</f>
        <v>16</v>
      </c>
      <c r="O173" s="27">
        <f>SUMIFS('FY14 DataDump'!$E$2:$E$5000, 'FY14 DataDump'!$C$2:$C$5000, 'FY14 Individual Analysis'!$A173, 'FY14 DataDump'!$H$2:$H$5000, O$2)</f>
        <v>4</v>
      </c>
      <c r="P173" s="27">
        <f t="shared" si="7"/>
        <v>120</v>
      </c>
      <c r="Q173" s="108">
        <f t="shared" si="8"/>
        <v>7.0445686375804253E-4</v>
      </c>
    </row>
    <row r="174" spans="1:17" x14ac:dyDescent="0.25">
      <c r="A174" s="75">
        <v>1118</v>
      </c>
      <c r="B174" s="75" t="str">
        <f>INDEX('FY14 DataDump'!$A$2:$H$5000, MATCH('FY14 Individual Analysis'!A174, 'FY14 DataDump'!$C$2:$C$5000, 0), MATCH('FY14 DataDump'!$B$1, 'FY14 DataDump'!$A$1:$H$1))</f>
        <v>DRINKS</v>
      </c>
      <c r="C174" s="75" t="str">
        <f>INDEX('FY14 DataDump'!$A$2:$H$5000, MATCH('FY14 Individual Analysis'!A174, 'FY14 DataDump'!$C$2:$C$5000, 0), MATCH('FY14 DataDump'!$D$1, 'FY14 DataDump'!$A$1:$H$1))</f>
        <v>Vitamin Water Variety</v>
      </c>
      <c r="D174" s="27">
        <f>SUMIFS('FY14 DataDump'!$E$2:$E$5000, 'FY14 DataDump'!$C$2:$C$5000, 'FY14 Individual Analysis'!$A174, 'FY14 DataDump'!$H$2:$H$5000, D$2)</f>
        <v>28</v>
      </c>
      <c r="E174" s="27">
        <f>SUMIFS('FY14 DataDump'!$E$2:$E$5000, 'FY14 DataDump'!$C$2:$C$5000, 'FY14 Individual Analysis'!$A174, 'FY14 DataDump'!$H$2:$H$5000, E$2)</f>
        <v>44</v>
      </c>
      <c r="F174" s="27">
        <f>SUMIFS('FY14 DataDump'!$E$2:$E$5000, 'FY14 DataDump'!$C$2:$C$5000, 'FY14 Individual Analysis'!$A174, 'FY14 DataDump'!$H$2:$H$5000, F$2)</f>
        <v>53</v>
      </c>
      <c r="G174" s="27">
        <f>SUMIFS('FY14 DataDump'!$E$2:$E$5000, 'FY14 DataDump'!$C$2:$C$5000, 'FY14 Individual Analysis'!$A174, 'FY14 DataDump'!$H$2:$H$5000, G$2)</f>
        <v>131</v>
      </c>
      <c r="H174" s="27">
        <f>SUMIFS('FY14 DataDump'!$E$2:$E$5000, 'FY14 DataDump'!$C$2:$C$5000, 'FY14 Individual Analysis'!$A174, 'FY14 DataDump'!$H$2:$H$5000, H$2)</f>
        <v>72</v>
      </c>
      <c r="I174" s="27">
        <f>SUMIFS('FY14 DataDump'!$E$2:$E$5000, 'FY14 DataDump'!$C$2:$C$5000, 'FY14 Individual Analysis'!$A174, 'FY14 DataDump'!$H$2:$H$5000, I$2)</f>
        <v>40</v>
      </c>
      <c r="J174" s="27">
        <f>SUMIFS('FY14 DataDump'!$E$2:$E$5000, 'FY14 DataDump'!$C$2:$C$5000, 'FY14 Individual Analysis'!$A174, 'FY14 DataDump'!$H$2:$H$5000, J$2)</f>
        <v>91</v>
      </c>
      <c r="K174" s="27">
        <f>SUMIFS('FY14 DataDump'!$E$2:$E$5000, 'FY14 DataDump'!$C$2:$C$5000, 'FY14 Individual Analysis'!$A174, 'FY14 DataDump'!$H$2:$H$5000, K$2)</f>
        <v>95</v>
      </c>
      <c r="L174" s="27">
        <f>SUMIFS('FY14 DataDump'!$E$2:$E$5000, 'FY14 DataDump'!$C$2:$C$5000, 'FY14 Individual Analysis'!$A174, 'FY14 DataDump'!$H$2:$H$5000, L$2)</f>
        <v>80</v>
      </c>
      <c r="M174" s="27">
        <f>SUMIFS('FY14 DataDump'!$E$2:$E$5000, 'FY14 DataDump'!$C$2:$C$5000, 'FY14 Individual Analysis'!$A174, 'FY14 DataDump'!$H$2:$H$5000, M$2)</f>
        <v>121</v>
      </c>
      <c r="N174" s="27">
        <f>SUMIFS('FY14 DataDump'!$E$2:$E$5000, 'FY14 DataDump'!$C$2:$C$5000, 'FY14 Individual Analysis'!$A174, 'FY14 DataDump'!$H$2:$H$5000, N$2)</f>
        <v>127</v>
      </c>
      <c r="O174" s="27">
        <f>SUMIFS('FY14 DataDump'!$E$2:$E$5000, 'FY14 DataDump'!$C$2:$C$5000, 'FY14 Individual Analysis'!$A174, 'FY14 DataDump'!$H$2:$H$5000, O$2)</f>
        <v>73</v>
      </c>
      <c r="P174" s="27">
        <f t="shared" si="7"/>
        <v>955</v>
      </c>
      <c r="Q174" s="108">
        <f t="shared" si="8"/>
        <v>5.6063025407410887E-3</v>
      </c>
    </row>
    <row r="175" spans="1:17" x14ac:dyDescent="0.25">
      <c r="A175" s="75">
        <v>1119</v>
      </c>
      <c r="B175" s="75" t="str">
        <f>INDEX('FY14 DataDump'!$A$2:$H$5000, MATCH('FY14 Individual Analysis'!A175, 'FY14 DataDump'!$C$2:$C$5000, 0), MATCH('FY14 DataDump'!$B$1, 'FY14 DataDump'!$A$1:$H$1))</f>
        <v>ESPRESSO</v>
      </c>
      <c r="C175" s="75" t="str">
        <f>INDEX('FY14 DataDump'!$A$2:$H$5000, MATCH('FY14 Individual Analysis'!A175, 'FY14 DataDump'!$C$2:$C$5000, 0), MATCH('FY14 DataDump'!$D$1, 'FY14 DataDump'!$A$1:$H$1))</f>
        <v>BYOM Drip</v>
      </c>
      <c r="D175" s="27">
        <f>SUMIFS('FY14 DataDump'!$E$2:$E$5000, 'FY14 DataDump'!$C$2:$C$5000, 'FY14 Individual Analysis'!$A175, 'FY14 DataDump'!$H$2:$H$5000, D$2)</f>
        <v>220</v>
      </c>
      <c r="E175" s="27">
        <f>SUMIFS('FY14 DataDump'!$E$2:$E$5000, 'FY14 DataDump'!$C$2:$C$5000, 'FY14 Individual Analysis'!$A175, 'FY14 DataDump'!$H$2:$H$5000, E$2)</f>
        <v>337</v>
      </c>
      <c r="F175" s="27">
        <f>SUMIFS('FY14 DataDump'!$E$2:$E$5000, 'FY14 DataDump'!$C$2:$C$5000, 'FY14 Individual Analysis'!$A175, 'FY14 DataDump'!$H$2:$H$5000, F$2)</f>
        <v>40</v>
      </c>
      <c r="G175" s="27">
        <f>SUMIFS('FY14 DataDump'!$E$2:$E$5000, 'FY14 DataDump'!$C$2:$C$5000, 'FY14 Individual Analysis'!$A175, 'FY14 DataDump'!$H$2:$H$5000, G$2)</f>
        <v>0</v>
      </c>
      <c r="H175" s="27">
        <f>SUMIFS('FY14 DataDump'!$E$2:$E$5000, 'FY14 DataDump'!$C$2:$C$5000, 'FY14 Individual Analysis'!$A175, 'FY14 DataDump'!$H$2:$H$5000, H$2)</f>
        <v>0</v>
      </c>
      <c r="I175" s="27">
        <f>SUMIFS('FY14 DataDump'!$E$2:$E$5000, 'FY14 DataDump'!$C$2:$C$5000, 'FY14 Individual Analysis'!$A175, 'FY14 DataDump'!$H$2:$H$5000, I$2)</f>
        <v>0</v>
      </c>
      <c r="J175" s="27">
        <f>SUMIFS('FY14 DataDump'!$E$2:$E$5000, 'FY14 DataDump'!$C$2:$C$5000, 'FY14 Individual Analysis'!$A175, 'FY14 DataDump'!$H$2:$H$5000, J$2)</f>
        <v>0</v>
      </c>
      <c r="K175" s="27">
        <f>SUMIFS('FY14 DataDump'!$E$2:$E$5000, 'FY14 DataDump'!$C$2:$C$5000, 'FY14 Individual Analysis'!$A175, 'FY14 DataDump'!$H$2:$H$5000, K$2)</f>
        <v>0</v>
      </c>
      <c r="L175" s="27">
        <f>SUMIFS('FY14 DataDump'!$E$2:$E$5000, 'FY14 DataDump'!$C$2:$C$5000, 'FY14 Individual Analysis'!$A175, 'FY14 DataDump'!$H$2:$H$5000, L$2)</f>
        <v>0</v>
      </c>
      <c r="M175" s="27">
        <f>SUMIFS('FY14 DataDump'!$E$2:$E$5000, 'FY14 DataDump'!$C$2:$C$5000, 'FY14 Individual Analysis'!$A175, 'FY14 DataDump'!$H$2:$H$5000, M$2)</f>
        <v>0</v>
      </c>
      <c r="N175" s="27">
        <f>SUMIFS('FY14 DataDump'!$E$2:$E$5000, 'FY14 DataDump'!$C$2:$C$5000, 'FY14 Individual Analysis'!$A175, 'FY14 DataDump'!$H$2:$H$5000, N$2)</f>
        <v>0</v>
      </c>
      <c r="O175" s="27">
        <f>SUMIFS('FY14 DataDump'!$E$2:$E$5000, 'FY14 DataDump'!$C$2:$C$5000, 'FY14 Individual Analysis'!$A175, 'FY14 DataDump'!$H$2:$H$5000, O$2)</f>
        <v>0</v>
      </c>
      <c r="P175" s="27">
        <f t="shared" si="7"/>
        <v>597</v>
      </c>
      <c r="Q175" s="108">
        <f t="shared" si="8"/>
        <v>3.5046728971962616E-3</v>
      </c>
    </row>
    <row r="176" spans="1:17" x14ac:dyDescent="0.25">
      <c r="A176" s="75">
        <v>1120</v>
      </c>
      <c r="B176" s="75" t="str">
        <f>INDEX('FY14 DataDump'!$A$2:$H$5000, MATCH('FY14 Individual Analysis'!A176, 'FY14 DataDump'!$C$2:$C$5000, 0), MATCH('FY14 DataDump'!$B$1, 'FY14 DataDump'!$A$1:$H$1))</f>
        <v>DRINKS</v>
      </c>
      <c r="C176" s="75" t="str">
        <f>INDEX('FY14 DataDump'!$A$2:$H$5000, MATCH('FY14 Individual Analysis'!A176, 'FY14 DataDump'!$C$2:$C$5000, 0), MATCH('FY14 DataDump'!$D$1, 'FY14 DataDump'!$A$1:$H$1))</f>
        <v>VITAMIN WATER DEFENSE</v>
      </c>
      <c r="D176" s="27">
        <f>SUMIFS('FY14 DataDump'!$E$2:$E$5000, 'FY14 DataDump'!$C$2:$C$5000, 'FY14 Individual Analysis'!$A176, 'FY14 DataDump'!$H$2:$H$5000, D$2)</f>
        <v>10</v>
      </c>
      <c r="E176" s="27">
        <f>SUMIFS('FY14 DataDump'!$E$2:$E$5000, 'FY14 DataDump'!$C$2:$C$5000, 'FY14 Individual Analysis'!$A176, 'FY14 DataDump'!$H$2:$H$5000, E$2)</f>
        <v>10</v>
      </c>
      <c r="F176" s="27">
        <f>SUMIFS('FY14 DataDump'!$E$2:$E$5000, 'FY14 DataDump'!$C$2:$C$5000, 'FY14 Individual Analysis'!$A176, 'FY14 DataDump'!$H$2:$H$5000, F$2)</f>
        <v>19</v>
      </c>
      <c r="G176" s="27">
        <f>SUMIFS('FY14 DataDump'!$E$2:$E$5000, 'FY14 DataDump'!$C$2:$C$5000, 'FY14 Individual Analysis'!$A176, 'FY14 DataDump'!$H$2:$H$5000, G$2)</f>
        <v>37</v>
      </c>
      <c r="H176" s="27">
        <f>SUMIFS('FY14 DataDump'!$E$2:$E$5000, 'FY14 DataDump'!$C$2:$C$5000, 'FY14 Individual Analysis'!$A176, 'FY14 DataDump'!$H$2:$H$5000, H$2)</f>
        <v>19</v>
      </c>
      <c r="I176" s="27">
        <f>SUMIFS('FY14 DataDump'!$E$2:$E$5000, 'FY14 DataDump'!$C$2:$C$5000, 'FY14 Individual Analysis'!$A176, 'FY14 DataDump'!$H$2:$H$5000, I$2)</f>
        <v>14</v>
      </c>
      <c r="J176" s="27">
        <f>SUMIFS('FY14 DataDump'!$E$2:$E$5000, 'FY14 DataDump'!$C$2:$C$5000, 'FY14 Individual Analysis'!$A176, 'FY14 DataDump'!$H$2:$H$5000, J$2)</f>
        <v>21</v>
      </c>
      <c r="K176" s="27">
        <f>SUMIFS('FY14 DataDump'!$E$2:$E$5000, 'FY14 DataDump'!$C$2:$C$5000, 'FY14 Individual Analysis'!$A176, 'FY14 DataDump'!$H$2:$H$5000, K$2)</f>
        <v>35</v>
      </c>
      <c r="L176" s="27">
        <f>SUMIFS('FY14 DataDump'!$E$2:$E$5000, 'FY14 DataDump'!$C$2:$C$5000, 'FY14 Individual Analysis'!$A176, 'FY14 DataDump'!$H$2:$H$5000, L$2)</f>
        <v>34</v>
      </c>
      <c r="M176" s="27">
        <f>SUMIFS('FY14 DataDump'!$E$2:$E$5000, 'FY14 DataDump'!$C$2:$C$5000, 'FY14 Individual Analysis'!$A176, 'FY14 DataDump'!$H$2:$H$5000, M$2)</f>
        <v>56</v>
      </c>
      <c r="N176" s="27">
        <f>SUMIFS('FY14 DataDump'!$E$2:$E$5000, 'FY14 DataDump'!$C$2:$C$5000, 'FY14 Individual Analysis'!$A176, 'FY14 DataDump'!$H$2:$H$5000, N$2)</f>
        <v>44</v>
      </c>
      <c r="O176" s="27">
        <f>SUMIFS('FY14 DataDump'!$E$2:$E$5000, 'FY14 DataDump'!$C$2:$C$5000, 'FY14 Individual Analysis'!$A176, 'FY14 DataDump'!$H$2:$H$5000, O$2)</f>
        <v>14</v>
      </c>
      <c r="P176" s="27">
        <f t="shared" si="7"/>
        <v>313</v>
      </c>
      <c r="Q176" s="108">
        <f t="shared" si="8"/>
        <v>1.837458319635561E-3</v>
      </c>
    </row>
    <row r="177" spans="1:17" x14ac:dyDescent="0.25">
      <c r="A177" s="75">
        <v>1128</v>
      </c>
      <c r="B177" s="75" t="str">
        <f>INDEX('FY14 DataDump'!$A$2:$H$5000, MATCH('FY14 Individual Analysis'!A177, 'FY14 DataDump'!$C$2:$C$5000, 0), MATCH('FY14 DataDump'!$B$1, 'FY14 DataDump'!$A$1:$H$1))</f>
        <v>BOXED GOODS</v>
      </c>
      <c r="C177" s="75" t="str">
        <f>INDEX('FY14 DataDump'!$A$2:$H$5000, MATCH('FY14 Individual Analysis'!A177, 'FY14 DataDump'!$C$2:$C$5000, 0), MATCH('FY14 DataDump'!$D$1, 'FY14 DataDump'!$A$1:$H$1))</f>
        <v>ODWALLA B PROTEIN</v>
      </c>
      <c r="D177" s="27">
        <f>SUMIFS('FY14 DataDump'!$E$2:$E$5000, 'FY14 DataDump'!$C$2:$C$5000, 'FY14 Individual Analysis'!$A177, 'FY14 DataDump'!$H$2:$H$5000, D$2)</f>
        <v>12</v>
      </c>
      <c r="E177" s="27">
        <f>SUMIFS('FY14 DataDump'!$E$2:$E$5000, 'FY14 DataDump'!$C$2:$C$5000, 'FY14 Individual Analysis'!$A177, 'FY14 DataDump'!$H$2:$H$5000, E$2)</f>
        <v>22</v>
      </c>
      <c r="F177" s="27">
        <f>SUMIFS('FY14 DataDump'!$E$2:$E$5000, 'FY14 DataDump'!$C$2:$C$5000, 'FY14 Individual Analysis'!$A177, 'FY14 DataDump'!$H$2:$H$5000, F$2)</f>
        <v>13</v>
      </c>
      <c r="G177" s="27">
        <f>SUMIFS('FY14 DataDump'!$E$2:$E$5000, 'FY14 DataDump'!$C$2:$C$5000, 'FY14 Individual Analysis'!$A177, 'FY14 DataDump'!$H$2:$H$5000, G$2)</f>
        <v>0</v>
      </c>
      <c r="H177" s="27">
        <f>SUMIFS('FY14 DataDump'!$E$2:$E$5000, 'FY14 DataDump'!$C$2:$C$5000, 'FY14 Individual Analysis'!$A177, 'FY14 DataDump'!$H$2:$H$5000, H$2)</f>
        <v>0</v>
      </c>
      <c r="I177" s="27">
        <f>SUMIFS('FY14 DataDump'!$E$2:$E$5000, 'FY14 DataDump'!$C$2:$C$5000, 'FY14 Individual Analysis'!$A177, 'FY14 DataDump'!$H$2:$H$5000, I$2)</f>
        <v>0</v>
      </c>
      <c r="J177" s="27">
        <f>SUMIFS('FY14 DataDump'!$E$2:$E$5000, 'FY14 DataDump'!$C$2:$C$5000, 'FY14 Individual Analysis'!$A177, 'FY14 DataDump'!$H$2:$H$5000, J$2)</f>
        <v>12</v>
      </c>
      <c r="K177" s="27">
        <f>SUMIFS('FY14 DataDump'!$E$2:$E$5000, 'FY14 DataDump'!$C$2:$C$5000, 'FY14 Individual Analysis'!$A177, 'FY14 DataDump'!$H$2:$H$5000, K$2)</f>
        <v>11</v>
      </c>
      <c r="L177" s="27">
        <f>SUMIFS('FY14 DataDump'!$E$2:$E$5000, 'FY14 DataDump'!$C$2:$C$5000, 'FY14 Individual Analysis'!$A177, 'FY14 DataDump'!$H$2:$H$5000, L$2)</f>
        <v>7</v>
      </c>
      <c r="M177" s="27">
        <f>SUMIFS('FY14 DataDump'!$E$2:$E$5000, 'FY14 DataDump'!$C$2:$C$5000, 'FY14 Individual Analysis'!$A177, 'FY14 DataDump'!$H$2:$H$5000, M$2)</f>
        <v>16</v>
      </c>
      <c r="N177" s="27">
        <f>SUMIFS('FY14 DataDump'!$E$2:$E$5000, 'FY14 DataDump'!$C$2:$C$5000, 'FY14 Individual Analysis'!$A177, 'FY14 DataDump'!$H$2:$H$5000, N$2)</f>
        <v>9</v>
      </c>
      <c r="O177" s="27">
        <f>SUMIFS('FY14 DataDump'!$E$2:$E$5000, 'FY14 DataDump'!$C$2:$C$5000, 'FY14 Individual Analysis'!$A177, 'FY14 DataDump'!$H$2:$H$5000, O$2)</f>
        <v>10</v>
      </c>
      <c r="P177" s="27">
        <f t="shared" si="7"/>
        <v>112</v>
      </c>
      <c r="Q177" s="108">
        <f t="shared" si="8"/>
        <v>6.5749307284083968E-4</v>
      </c>
    </row>
    <row r="178" spans="1:17" x14ac:dyDescent="0.25">
      <c r="A178" s="75">
        <v>1130</v>
      </c>
      <c r="B178" s="75" t="str">
        <f>INDEX('FY14 DataDump'!$A$2:$H$5000, MATCH('FY14 Individual Analysis'!A178, 'FY14 DataDump'!$C$2:$C$5000, 0), MATCH('FY14 DataDump'!$B$1, 'FY14 DataDump'!$A$1:$H$1))</f>
        <v>BOXED GOODS</v>
      </c>
      <c r="C178" s="75" t="str">
        <f>INDEX('FY14 DataDump'!$A$2:$H$5000, MATCH('FY14 Individual Analysis'!A178, 'FY14 DataDump'!$C$2:$C$5000, 0), MATCH('FY14 DataDump'!$D$1, 'FY14 DataDump'!$A$1:$H$1))</f>
        <v>Odwalla B Chocolate Chip</v>
      </c>
      <c r="D178" s="27">
        <f>SUMIFS('FY14 DataDump'!$E$2:$E$5000, 'FY14 DataDump'!$C$2:$C$5000, 'FY14 Individual Analysis'!$A178, 'FY14 DataDump'!$H$2:$H$5000, D$2)</f>
        <v>9</v>
      </c>
      <c r="E178" s="27">
        <f>SUMIFS('FY14 DataDump'!$E$2:$E$5000, 'FY14 DataDump'!$C$2:$C$5000, 'FY14 Individual Analysis'!$A178, 'FY14 DataDump'!$H$2:$H$5000, E$2)</f>
        <v>11</v>
      </c>
      <c r="F178" s="27">
        <f>SUMIFS('FY14 DataDump'!$E$2:$E$5000, 'FY14 DataDump'!$C$2:$C$5000, 'FY14 Individual Analysis'!$A178, 'FY14 DataDump'!$H$2:$H$5000, F$2)</f>
        <v>10</v>
      </c>
      <c r="G178" s="27">
        <f>SUMIFS('FY14 DataDump'!$E$2:$E$5000, 'FY14 DataDump'!$C$2:$C$5000, 'FY14 Individual Analysis'!$A178, 'FY14 DataDump'!$H$2:$H$5000, G$2)</f>
        <v>18</v>
      </c>
      <c r="H178" s="27">
        <f>SUMIFS('FY14 DataDump'!$E$2:$E$5000, 'FY14 DataDump'!$C$2:$C$5000, 'FY14 Individual Analysis'!$A178, 'FY14 DataDump'!$H$2:$H$5000, H$2)</f>
        <v>16</v>
      </c>
      <c r="I178" s="27">
        <f>SUMIFS('FY14 DataDump'!$E$2:$E$5000, 'FY14 DataDump'!$C$2:$C$5000, 'FY14 Individual Analysis'!$A178, 'FY14 DataDump'!$H$2:$H$5000, I$2)</f>
        <v>10</v>
      </c>
      <c r="J178" s="27">
        <f>SUMIFS('FY14 DataDump'!$E$2:$E$5000, 'FY14 DataDump'!$C$2:$C$5000, 'FY14 Individual Analysis'!$A178, 'FY14 DataDump'!$H$2:$H$5000, J$2)</f>
        <v>49</v>
      </c>
      <c r="K178" s="27">
        <f>SUMIFS('FY14 DataDump'!$E$2:$E$5000, 'FY14 DataDump'!$C$2:$C$5000, 'FY14 Individual Analysis'!$A178, 'FY14 DataDump'!$H$2:$H$5000, K$2)</f>
        <v>55</v>
      </c>
      <c r="L178" s="27">
        <f>SUMIFS('FY14 DataDump'!$E$2:$E$5000, 'FY14 DataDump'!$C$2:$C$5000, 'FY14 Individual Analysis'!$A178, 'FY14 DataDump'!$H$2:$H$5000, L$2)</f>
        <v>31</v>
      </c>
      <c r="M178" s="27">
        <f>SUMIFS('FY14 DataDump'!$E$2:$E$5000, 'FY14 DataDump'!$C$2:$C$5000, 'FY14 Individual Analysis'!$A178, 'FY14 DataDump'!$H$2:$H$5000, M$2)</f>
        <v>59</v>
      </c>
      <c r="N178" s="27">
        <f>SUMIFS('FY14 DataDump'!$E$2:$E$5000, 'FY14 DataDump'!$C$2:$C$5000, 'FY14 Individual Analysis'!$A178, 'FY14 DataDump'!$H$2:$H$5000, N$2)</f>
        <v>49</v>
      </c>
      <c r="O178" s="27">
        <f>SUMIFS('FY14 DataDump'!$E$2:$E$5000, 'FY14 DataDump'!$C$2:$C$5000, 'FY14 Individual Analysis'!$A178, 'FY14 DataDump'!$H$2:$H$5000, O$2)</f>
        <v>23</v>
      </c>
      <c r="P178" s="27">
        <f t="shared" si="7"/>
        <v>340</v>
      </c>
      <c r="Q178" s="108">
        <f t="shared" si="8"/>
        <v>1.9959611139811206E-3</v>
      </c>
    </row>
    <row r="179" spans="1:17" x14ac:dyDescent="0.25">
      <c r="A179" s="75">
        <v>1131</v>
      </c>
      <c r="B179" s="75" t="str">
        <f>INDEX('FY14 DataDump'!$A$2:$H$5000, MATCH('FY14 Individual Analysis'!A179, 'FY14 DataDump'!$C$2:$C$5000, 0), MATCH('FY14 DataDump'!$B$1, 'FY14 DataDump'!$A$1:$H$1))</f>
        <v>SWEETS</v>
      </c>
      <c r="C179" s="75" t="str">
        <f>INDEX('FY14 DataDump'!$A$2:$H$5000, MATCH('FY14 Individual Analysis'!A179, 'FY14 DataDump'!$C$2:$C$5000, 0), MATCH('FY14 DataDump'!$D$1, 'FY14 DataDump'!$A$1:$H$1))</f>
        <v>ODWALLA B SUPERFOOD</v>
      </c>
      <c r="D179" s="27">
        <f>SUMIFS('FY14 DataDump'!$E$2:$E$5000, 'FY14 DataDump'!$C$2:$C$5000, 'FY14 Individual Analysis'!$A179, 'FY14 DataDump'!$H$2:$H$5000, D$2)</f>
        <v>19</v>
      </c>
      <c r="E179" s="27">
        <f>SUMIFS('FY14 DataDump'!$E$2:$E$5000, 'FY14 DataDump'!$C$2:$C$5000, 'FY14 Individual Analysis'!$A179, 'FY14 DataDump'!$H$2:$H$5000, E$2)</f>
        <v>8</v>
      </c>
      <c r="F179" s="27">
        <f>SUMIFS('FY14 DataDump'!$E$2:$E$5000, 'FY14 DataDump'!$C$2:$C$5000, 'FY14 Individual Analysis'!$A179, 'FY14 DataDump'!$H$2:$H$5000, F$2)</f>
        <v>15</v>
      </c>
      <c r="G179" s="27">
        <f>SUMIFS('FY14 DataDump'!$E$2:$E$5000, 'FY14 DataDump'!$C$2:$C$5000, 'FY14 Individual Analysis'!$A179, 'FY14 DataDump'!$H$2:$H$5000, G$2)</f>
        <v>39</v>
      </c>
      <c r="H179" s="27">
        <f>SUMIFS('FY14 DataDump'!$E$2:$E$5000, 'FY14 DataDump'!$C$2:$C$5000, 'FY14 Individual Analysis'!$A179, 'FY14 DataDump'!$H$2:$H$5000, H$2)</f>
        <v>14</v>
      </c>
      <c r="I179" s="27">
        <f>SUMIFS('FY14 DataDump'!$E$2:$E$5000, 'FY14 DataDump'!$C$2:$C$5000, 'FY14 Individual Analysis'!$A179, 'FY14 DataDump'!$H$2:$H$5000, I$2)</f>
        <v>20</v>
      </c>
      <c r="J179" s="27">
        <f>SUMIFS('FY14 DataDump'!$E$2:$E$5000, 'FY14 DataDump'!$C$2:$C$5000, 'FY14 Individual Analysis'!$A179, 'FY14 DataDump'!$H$2:$H$5000, J$2)</f>
        <v>38</v>
      </c>
      <c r="K179" s="27">
        <f>SUMIFS('FY14 DataDump'!$E$2:$E$5000, 'FY14 DataDump'!$C$2:$C$5000, 'FY14 Individual Analysis'!$A179, 'FY14 DataDump'!$H$2:$H$5000, K$2)</f>
        <v>20</v>
      </c>
      <c r="L179" s="27">
        <f>SUMIFS('FY14 DataDump'!$E$2:$E$5000, 'FY14 DataDump'!$C$2:$C$5000, 'FY14 Individual Analysis'!$A179, 'FY14 DataDump'!$H$2:$H$5000, L$2)</f>
        <v>18</v>
      </c>
      <c r="M179" s="27">
        <f>SUMIFS('FY14 DataDump'!$E$2:$E$5000, 'FY14 DataDump'!$C$2:$C$5000, 'FY14 Individual Analysis'!$A179, 'FY14 DataDump'!$H$2:$H$5000, M$2)</f>
        <v>11</v>
      </c>
      <c r="N179" s="27">
        <f>SUMIFS('FY14 DataDump'!$E$2:$E$5000, 'FY14 DataDump'!$C$2:$C$5000, 'FY14 Individual Analysis'!$A179, 'FY14 DataDump'!$H$2:$H$5000, N$2)</f>
        <v>0</v>
      </c>
      <c r="O179" s="27">
        <f>SUMIFS('FY14 DataDump'!$E$2:$E$5000, 'FY14 DataDump'!$C$2:$C$5000, 'FY14 Individual Analysis'!$A179, 'FY14 DataDump'!$H$2:$H$5000, O$2)</f>
        <v>0</v>
      </c>
      <c r="P179" s="27">
        <f t="shared" si="7"/>
        <v>202</v>
      </c>
      <c r="Q179" s="108">
        <f t="shared" si="8"/>
        <v>1.1858357206593717E-3</v>
      </c>
    </row>
    <row r="180" spans="1:17" x14ac:dyDescent="0.25">
      <c r="A180" s="75">
        <v>1135</v>
      </c>
      <c r="B180" s="75" t="str">
        <f>INDEX('FY14 DataDump'!$A$2:$H$5000, MATCH('FY14 Individual Analysis'!A180, 'FY14 DataDump'!$C$2:$C$5000, 0), MATCH('FY14 DataDump'!$B$1, 'FY14 DataDump'!$A$1:$H$1))</f>
        <v>DRINKS</v>
      </c>
      <c r="C180" s="75" t="str">
        <f>INDEX('FY14 DataDump'!$A$2:$H$5000, MATCH('FY14 Individual Analysis'!A180, 'FY14 DataDump'!$C$2:$C$5000, 0), MATCH('FY14 DataDump'!$D$1, 'FY14 DataDump'!$A$1:$H$1))</f>
        <v>PEPSI 20OZ</v>
      </c>
      <c r="D180" s="27">
        <f>SUMIFS('FY14 DataDump'!$E$2:$E$5000, 'FY14 DataDump'!$C$2:$C$5000, 'FY14 Individual Analysis'!$A180, 'FY14 DataDump'!$H$2:$H$5000, D$2)</f>
        <v>82</v>
      </c>
      <c r="E180" s="27">
        <f>SUMIFS('FY14 DataDump'!$E$2:$E$5000, 'FY14 DataDump'!$C$2:$C$5000, 'FY14 Individual Analysis'!$A180, 'FY14 DataDump'!$H$2:$H$5000, E$2)</f>
        <v>60</v>
      </c>
      <c r="F180" s="27">
        <f>SUMIFS('FY14 DataDump'!$E$2:$E$5000, 'FY14 DataDump'!$C$2:$C$5000, 'FY14 Individual Analysis'!$A180, 'FY14 DataDump'!$H$2:$H$5000, F$2)</f>
        <v>6</v>
      </c>
      <c r="G180" s="27">
        <f>SUMIFS('FY14 DataDump'!$E$2:$E$5000, 'FY14 DataDump'!$C$2:$C$5000, 'FY14 Individual Analysis'!$A180, 'FY14 DataDump'!$H$2:$H$5000, G$2)</f>
        <v>0</v>
      </c>
      <c r="H180" s="27">
        <f>SUMIFS('FY14 DataDump'!$E$2:$E$5000, 'FY14 DataDump'!$C$2:$C$5000, 'FY14 Individual Analysis'!$A180, 'FY14 DataDump'!$H$2:$H$5000, H$2)</f>
        <v>0</v>
      </c>
      <c r="I180" s="27">
        <f>SUMIFS('FY14 DataDump'!$E$2:$E$5000, 'FY14 DataDump'!$C$2:$C$5000, 'FY14 Individual Analysis'!$A180, 'FY14 DataDump'!$H$2:$H$5000, I$2)</f>
        <v>0</v>
      </c>
      <c r="J180" s="27">
        <f>SUMIFS('FY14 DataDump'!$E$2:$E$5000, 'FY14 DataDump'!$C$2:$C$5000, 'FY14 Individual Analysis'!$A180, 'FY14 DataDump'!$H$2:$H$5000, J$2)</f>
        <v>0</v>
      </c>
      <c r="K180" s="27">
        <f>SUMIFS('FY14 DataDump'!$E$2:$E$5000, 'FY14 DataDump'!$C$2:$C$5000, 'FY14 Individual Analysis'!$A180, 'FY14 DataDump'!$H$2:$H$5000, K$2)</f>
        <v>0</v>
      </c>
      <c r="L180" s="27">
        <f>SUMIFS('FY14 DataDump'!$E$2:$E$5000, 'FY14 DataDump'!$C$2:$C$5000, 'FY14 Individual Analysis'!$A180, 'FY14 DataDump'!$H$2:$H$5000, L$2)</f>
        <v>0</v>
      </c>
      <c r="M180" s="27">
        <f>SUMIFS('FY14 DataDump'!$E$2:$E$5000, 'FY14 DataDump'!$C$2:$C$5000, 'FY14 Individual Analysis'!$A180, 'FY14 DataDump'!$H$2:$H$5000, M$2)</f>
        <v>0</v>
      </c>
      <c r="N180" s="27">
        <f>SUMIFS('FY14 DataDump'!$E$2:$E$5000, 'FY14 DataDump'!$C$2:$C$5000, 'FY14 Individual Analysis'!$A180, 'FY14 DataDump'!$H$2:$H$5000, N$2)</f>
        <v>0</v>
      </c>
      <c r="O180" s="27">
        <f>SUMIFS('FY14 DataDump'!$E$2:$E$5000, 'FY14 DataDump'!$C$2:$C$5000, 'FY14 Individual Analysis'!$A180, 'FY14 DataDump'!$H$2:$H$5000, O$2)</f>
        <v>0</v>
      </c>
      <c r="P180" s="27">
        <f t="shared" si="7"/>
        <v>148</v>
      </c>
      <c r="Q180" s="108">
        <f t="shared" si="8"/>
        <v>8.6883013196825253E-4</v>
      </c>
    </row>
    <row r="181" spans="1:17" x14ac:dyDescent="0.25">
      <c r="A181" s="75">
        <v>1136</v>
      </c>
      <c r="B181" s="75" t="str">
        <f>INDEX('FY14 DataDump'!$A$2:$H$5000, MATCH('FY14 Individual Analysis'!A181, 'FY14 DataDump'!$C$2:$C$5000, 0), MATCH('FY14 DataDump'!$B$1, 'FY14 DataDump'!$A$1:$H$1))</f>
        <v>DRINKS</v>
      </c>
      <c r="C181" s="75" t="str">
        <f>INDEX('FY14 DataDump'!$A$2:$H$5000, MATCH('FY14 Individual Analysis'!A181, 'FY14 DataDump'!$C$2:$C$5000, 0), MATCH('FY14 DataDump'!$D$1, 'FY14 DataDump'!$A$1:$H$1))</f>
        <v>MOUNTAIN DEW</v>
      </c>
      <c r="D181" s="27">
        <f>SUMIFS('FY14 DataDump'!$E$2:$E$5000, 'FY14 DataDump'!$C$2:$C$5000, 'FY14 Individual Analysis'!$A181, 'FY14 DataDump'!$H$2:$H$5000, D$2)</f>
        <v>80</v>
      </c>
      <c r="E181" s="27">
        <f>SUMIFS('FY14 DataDump'!$E$2:$E$5000, 'FY14 DataDump'!$C$2:$C$5000, 'FY14 Individual Analysis'!$A181, 'FY14 DataDump'!$H$2:$H$5000, E$2)</f>
        <v>70</v>
      </c>
      <c r="F181" s="27">
        <f>SUMIFS('FY14 DataDump'!$E$2:$E$5000, 'FY14 DataDump'!$C$2:$C$5000, 'FY14 Individual Analysis'!$A181, 'FY14 DataDump'!$H$2:$H$5000, F$2)</f>
        <v>4</v>
      </c>
      <c r="G181" s="27">
        <f>SUMIFS('FY14 DataDump'!$E$2:$E$5000, 'FY14 DataDump'!$C$2:$C$5000, 'FY14 Individual Analysis'!$A181, 'FY14 DataDump'!$H$2:$H$5000, G$2)</f>
        <v>0</v>
      </c>
      <c r="H181" s="27">
        <f>SUMIFS('FY14 DataDump'!$E$2:$E$5000, 'FY14 DataDump'!$C$2:$C$5000, 'FY14 Individual Analysis'!$A181, 'FY14 DataDump'!$H$2:$H$5000, H$2)</f>
        <v>0</v>
      </c>
      <c r="I181" s="27">
        <f>SUMIFS('FY14 DataDump'!$E$2:$E$5000, 'FY14 DataDump'!$C$2:$C$5000, 'FY14 Individual Analysis'!$A181, 'FY14 DataDump'!$H$2:$H$5000, I$2)</f>
        <v>0</v>
      </c>
      <c r="J181" s="27">
        <f>SUMIFS('FY14 DataDump'!$E$2:$E$5000, 'FY14 DataDump'!$C$2:$C$5000, 'FY14 Individual Analysis'!$A181, 'FY14 DataDump'!$H$2:$H$5000, J$2)</f>
        <v>0</v>
      </c>
      <c r="K181" s="27">
        <f>SUMIFS('FY14 DataDump'!$E$2:$E$5000, 'FY14 DataDump'!$C$2:$C$5000, 'FY14 Individual Analysis'!$A181, 'FY14 DataDump'!$H$2:$H$5000, K$2)</f>
        <v>0</v>
      </c>
      <c r="L181" s="27">
        <f>SUMIFS('FY14 DataDump'!$E$2:$E$5000, 'FY14 DataDump'!$C$2:$C$5000, 'FY14 Individual Analysis'!$A181, 'FY14 DataDump'!$H$2:$H$5000, L$2)</f>
        <v>0</v>
      </c>
      <c r="M181" s="27">
        <f>SUMIFS('FY14 DataDump'!$E$2:$E$5000, 'FY14 DataDump'!$C$2:$C$5000, 'FY14 Individual Analysis'!$A181, 'FY14 DataDump'!$H$2:$H$5000, M$2)</f>
        <v>0</v>
      </c>
      <c r="N181" s="27">
        <f>SUMIFS('FY14 DataDump'!$E$2:$E$5000, 'FY14 DataDump'!$C$2:$C$5000, 'FY14 Individual Analysis'!$A181, 'FY14 DataDump'!$H$2:$H$5000, N$2)</f>
        <v>0</v>
      </c>
      <c r="O181" s="27">
        <f>SUMIFS('FY14 DataDump'!$E$2:$E$5000, 'FY14 DataDump'!$C$2:$C$5000, 'FY14 Individual Analysis'!$A181, 'FY14 DataDump'!$H$2:$H$5000, O$2)</f>
        <v>0</v>
      </c>
      <c r="P181" s="27">
        <f t="shared" si="7"/>
        <v>154</v>
      </c>
      <c r="Q181" s="108">
        <f t="shared" si="8"/>
        <v>9.0405297515615463E-4</v>
      </c>
    </row>
    <row r="182" spans="1:17" x14ac:dyDescent="0.25">
      <c r="A182" s="75">
        <v>1137</v>
      </c>
      <c r="B182" s="75" t="str">
        <f>INDEX('FY14 DataDump'!$A$2:$H$5000, MATCH('FY14 Individual Analysis'!A182, 'FY14 DataDump'!$C$2:$C$5000, 0), MATCH('FY14 DataDump'!$B$1, 'FY14 DataDump'!$A$1:$H$1))</f>
        <v>DRINKS</v>
      </c>
      <c r="C182" s="75" t="str">
        <f>INDEX('FY14 DataDump'!$A$2:$H$5000, MATCH('FY14 Individual Analysis'!A182, 'FY14 DataDump'!$C$2:$C$5000, 0), MATCH('FY14 DataDump'!$D$1, 'FY14 DataDump'!$A$1:$H$1))</f>
        <v>DR PEPPER 20OZ</v>
      </c>
      <c r="D182" s="27">
        <f>SUMIFS('FY14 DataDump'!$E$2:$E$5000, 'FY14 DataDump'!$C$2:$C$5000, 'FY14 Individual Analysis'!$A182, 'FY14 DataDump'!$H$2:$H$5000, D$2)</f>
        <v>65</v>
      </c>
      <c r="E182" s="27">
        <f>SUMIFS('FY14 DataDump'!$E$2:$E$5000, 'FY14 DataDump'!$C$2:$C$5000, 'FY14 Individual Analysis'!$A182, 'FY14 DataDump'!$H$2:$H$5000, E$2)</f>
        <v>61</v>
      </c>
      <c r="F182" s="27">
        <f>SUMIFS('FY14 DataDump'!$E$2:$E$5000, 'FY14 DataDump'!$C$2:$C$5000, 'FY14 Individual Analysis'!$A182, 'FY14 DataDump'!$H$2:$H$5000, F$2)</f>
        <v>0</v>
      </c>
      <c r="G182" s="27">
        <f>SUMIFS('FY14 DataDump'!$E$2:$E$5000, 'FY14 DataDump'!$C$2:$C$5000, 'FY14 Individual Analysis'!$A182, 'FY14 DataDump'!$H$2:$H$5000, G$2)</f>
        <v>0</v>
      </c>
      <c r="H182" s="27">
        <f>SUMIFS('FY14 DataDump'!$E$2:$E$5000, 'FY14 DataDump'!$C$2:$C$5000, 'FY14 Individual Analysis'!$A182, 'FY14 DataDump'!$H$2:$H$5000, H$2)</f>
        <v>0</v>
      </c>
      <c r="I182" s="27">
        <f>SUMIFS('FY14 DataDump'!$E$2:$E$5000, 'FY14 DataDump'!$C$2:$C$5000, 'FY14 Individual Analysis'!$A182, 'FY14 DataDump'!$H$2:$H$5000, I$2)</f>
        <v>0</v>
      </c>
      <c r="J182" s="27">
        <f>SUMIFS('FY14 DataDump'!$E$2:$E$5000, 'FY14 DataDump'!$C$2:$C$5000, 'FY14 Individual Analysis'!$A182, 'FY14 DataDump'!$H$2:$H$5000, J$2)</f>
        <v>0</v>
      </c>
      <c r="K182" s="27">
        <f>SUMIFS('FY14 DataDump'!$E$2:$E$5000, 'FY14 DataDump'!$C$2:$C$5000, 'FY14 Individual Analysis'!$A182, 'FY14 DataDump'!$H$2:$H$5000, K$2)</f>
        <v>0</v>
      </c>
      <c r="L182" s="27">
        <f>SUMIFS('FY14 DataDump'!$E$2:$E$5000, 'FY14 DataDump'!$C$2:$C$5000, 'FY14 Individual Analysis'!$A182, 'FY14 DataDump'!$H$2:$H$5000, L$2)</f>
        <v>0</v>
      </c>
      <c r="M182" s="27">
        <f>SUMIFS('FY14 DataDump'!$E$2:$E$5000, 'FY14 DataDump'!$C$2:$C$5000, 'FY14 Individual Analysis'!$A182, 'FY14 DataDump'!$H$2:$H$5000, M$2)</f>
        <v>0</v>
      </c>
      <c r="N182" s="27">
        <f>SUMIFS('FY14 DataDump'!$E$2:$E$5000, 'FY14 DataDump'!$C$2:$C$5000, 'FY14 Individual Analysis'!$A182, 'FY14 DataDump'!$H$2:$H$5000, N$2)</f>
        <v>0</v>
      </c>
      <c r="O182" s="27">
        <f>SUMIFS('FY14 DataDump'!$E$2:$E$5000, 'FY14 DataDump'!$C$2:$C$5000, 'FY14 Individual Analysis'!$A182, 'FY14 DataDump'!$H$2:$H$5000, O$2)</f>
        <v>0</v>
      </c>
      <c r="P182" s="27">
        <f t="shared" si="7"/>
        <v>126</v>
      </c>
      <c r="Q182" s="108">
        <f t="shared" si="8"/>
        <v>7.3967970694594463E-4</v>
      </c>
    </row>
    <row r="183" spans="1:17" x14ac:dyDescent="0.25">
      <c r="A183" s="75">
        <v>1139</v>
      </c>
      <c r="B183" s="75" t="str">
        <f>INDEX('FY14 DataDump'!$A$2:$H$5000, MATCH('FY14 Individual Analysis'!A183, 'FY14 DataDump'!$C$2:$C$5000, 0), MATCH('FY14 DataDump'!$B$1, 'FY14 DataDump'!$A$1:$H$1))</f>
        <v>DRINKS</v>
      </c>
      <c r="C183" s="75" t="str">
        <f>INDEX('FY14 DataDump'!$A$2:$H$5000, MATCH('FY14 Individual Analysis'!A183, 'FY14 DataDump'!$C$2:$C$5000, 0), MATCH('FY14 DataDump'!$D$1, 'FY14 DataDump'!$A$1:$H$1))</f>
        <v>SOBE DRINKS</v>
      </c>
      <c r="D183" s="27">
        <f>SUMIFS('FY14 DataDump'!$E$2:$E$5000, 'FY14 DataDump'!$C$2:$C$5000, 'FY14 Individual Analysis'!$A183, 'FY14 DataDump'!$H$2:$H$5000, D$2)</f>
        <v>0</v>
      </c>
      <c r="E183" s="27">
        <f>SUMIFS('FY14 DataDump'!$E$2:$E$5000, 'FY14 DataDump'!$C$2:$C$5000, 'FY14 Individual Analysis'!$A183, 'FY14 DataDump'!$H$2:$H$5000, E$2)</f>
        <v>0</v>
      </c>
      <c r="F183" s="27">
        <f>SUMIFS('FY14 DataDump'!$E$2:$E$5000, 'FY14 DataDump'!$C$2:$C$5000, 'FY14 Individual Analysis'!$A183, 'FY14 DataDump'!$H$2:$H$5000, F$2)</f>
        <v>0</v>
      </c>
      <c r="G183" s="27">
        <f>SUMIFS('FY14 DataDump'!$E$2:$E$5000, 'FY14 DataDump'!$C$2:$C$5000, 'FY14 Individual Analysis'!$A183, 'FY14 DataDump'!$H$2:$H$5000, G$2)</f>
        <v>0</v>
      </c>
      <c r="H183" s="27">
        <f>SUMIFS('FY14 DataDump'!$E$2:$E$5000, 'FY14 DataDump'!$C$2:$C$5000, 'FY14 Individual Analysis'!$A183, 'FY14 DataDump'!$H$2:$H$5000, H$2)</f>
        <v>0</v>
      </c>
      <c r="I183" s="27">
        <f>SUMIFS('FY14 DataDump'!$E$2:$E$5000, 'FY14 DataDump'!$C$2:$C$5000, 'FY14 Individual Analysis'!$A183, 'FY14 DataDump'!$H$2:$H$5000, I$2)</f>
        <v>1</v>
      </c>
      <c r="J183" s="27">
        <f>SUMIFS('FY14 DataDump'!$E$2:$E$5000, 'FY14 DataDump'!$C$2:$C$5000, 'FY14 Individual Analysis'!$A183, 'FY14 DataDump'!$H$2:$H$5000, J$2)</f>
        <v>0</v>
      </c>
      <c r="K183" s="27">
        <f>SUMIFS('FY14 DataDump'!$E$2:$E$5000, 'FY14 DataDump'!$C$2:$C$5000, 'FY14 Individual Analysis'!$A183, 'FY14 DataDump'!$H$2:$H$5000, K$2)</f>
        <v>0</v>
      </c>
      <c r="L183" s="27">
        <f>SUMIFS('FY14 DataDump'!$E$2:$E$5000, 'FY14 DataDump'!$C$2:$C$5000, 'FY14 Individual Analysis'!$A183, 'FY14 DataDump'!$H$2:$H$5000, L$2)</f>
        <v>0</v>
      </c>
      <c r="M183" s="27">
        <f>SUMIFS('FY14 DataDump'!$E$2:$E$5000, 'FY14 DataDump'!$C$2:$C$5000, 'FY14 Individual Analysis'!$A183, 'FY14 DataDump'!$H$2:$H$5000, M$2)</f>
        <v>0</v>
      </c>
      <c r="N183" s="27">
        <f>SUMIFS('FY14 DataDump'!$E$2:$E$5000, 'FY14 DataDump'!$C$2:$C$5000, 'FY14 Individual Analysis'!$A183, 'FY14 DataDump'!$H$2:$H$5000, N$2)</f>
        <v>0</v>
      </c>
      <c r="O183" s="27">
        <f>SUMIFS('FY14 DataDump'!$E$2:$E$5000, 'FY14 DataDump'!$C$2:$C$5000, 'FY14 Individual Analysis'!$A183, 'FY14 DataDump'!$H$2:$H$5000, O$2)</f>
        <v>0</v>
      </c>
      <c r="P183" s="27">
        <f t="shared" si="7"/>
        <v>1</v>
      </c>
      <c r="Q183" s="108">
        <f t="shared" si="8"/>
        <v>5.8704738646503544E-6</v>
      </c>
    </row>
    <row r="184" spans="1:17" x14ac:dyDescent="0.25">
      <c r="A184" s="75">
        <v>1143</v>
      </c>
      <c r="B184" s="75" t="str">
        <f>INDEX('FY14 DataDump'!$A$2:$H$5000, MATCH('FY14 Individual Analysis'!A184, 'FY14 DataDump'!$C$2:$C$5000, 0), MATCH('FY14 DataDump'!$B$1, 'FY14 DataDump'!$A$1:$H$1))</f>
        <v>HOT MEALS</v>
      </c>
      <c r="C184" s="75" t="str">
        <f>INDEX('FY14 DataDump'!$A$2:$H$5000, MATCH('FY14 Individual Analysis'!A184, 'FY14 DataDump'!$C$2:$C$5000, 0), MATCH('FY14 DataDump'!$D$1, 'FY14 DataDump'!$A$1:$H$1))</f>
        <v>WK PANINI</v>
      </c>
      <c r="D184" s="27">
        <f>SUMIFS('FY14 DataDump'!$E$2:$E$5000, 'FY14 DataDump'!$C$2:$C$5000, 'FY14 Individual Analysis'!$A184, 'FY14 DataDump'!$H$2:$H$5000, D$2)</f>
        <v>0</v>
      </c>
      <c r="E184" s="27">
        <f>SUMIFS('FY14 DataDump'!$E$2:$E$5000, 'FY14 DataDump'!$C$2:$C$5000, 'FY14 Individual Analysis'!$A184, 'FY14 DataDump'!$H$2:$H$5000, E$2)</f>
        <v>0</v>
      </c>
      <c r="F184" s="27">
        <f>SUMIFS('FY14 DataDump'!$E$2:$E$5000, 'FY14 DataDump'!$C$2:$C$5000, 'FY14 Individual Analysis'!$A184, 'FY14 DataDump'!$H$2:$H$5000, F$2)</f>
        <v>201</v>
      </c>
      <c r="G184" s="27">
        <f>SUMIFS('FY14 DataDump'!$E$2:$E$5000, 'FY14 DataDump'!$C$2:$C$5000, 'FY14 Individual Analysis'!$A184, 'FY14 DataDump'!$H$2:$H$5000, G$2)</f>
        <v>1092</v>
      </c>
      <c r="H184" s="27">
        <f>SUMIFS('FY14 DataDump'!$E$2:$E$5000, 'FY14 DataDump'!$C$2:$C$5000, 'FY14 Individual Analysis'!$A184, 'FY14 DataDump'!$H$2:$H$5000, H$2)</f>
        <v>701</v>
      </c>
      <c r="I184" s="27">
        <f>SUMIFS('FY14 DataDump'!$E$2:$E$5000, 'FY14 DataDump'!$C$2:$C$5000, 'FY14 Individual Analysis'!$A184, 'FY14 DataDump'!$H$2:$H$5000, I$2)</f>
        <v>471</v>
      </c>
      <c r="J184" s="27">
        <f>SUMIFS('FY14 DataDump'!$E$2:$E$5000, 'FY14 DataDump'!$C$2:$C$5000, 'FY14 Individual Analysis'!$A184, 'FY14 DataDump'!$H$2:$H$5000, J$2)</f>
        <v>742</v>
      </c>
      <c r="K184" s="27">
        <f>SUMIFS('FY14 DataDump'!$E$2:$E$5000, 'FY14 DataDump'!$C$2:$C$5000, 'FY14 Individual Analysis'!$A184, 'FY14 DataDump'!$H$2:$H$5000, K$2)</f>
        <v>808</v>
      </c>
      <c r="L184" s="27">
        <f>SUMIFS('FY14 DataDump'!$E$2:$E$5000, 'FY14 DataDump'!$C$2:$C$5000, 'FY14 Individual Analysis'!$A184, 'FY14 DataDump'!$H$2:$H$5000, L$2)</f>
        <v>598</v>
      </c>
      <c r="M184" s="27">
        <f>SUMIFS('FY14 DataDump'!$E$2:$E$5000, 'FY14 DataDump'!$C$2:$C$5000, 'FY14 Individual Analysis'!$A184, 'FY14 DataDump'!$H$2:$H$5000, M$2)</f>
        <v>857</v>
      </c>
      <c r="N184" s="27">
        <f>SUMIFS('FY14 DataDump'!$E$2:$E$5000, 'FY14 DataDump'!$C$2:$C$5000, 'FY14 Individual Analysis'!$A184, 'FY14 DataDump'!$H$2:$H$5000, N$2)</f>
        <v>688</v>
      </c>
      <c r="O184" s="27">
        <f>SUMIFS('FY14 DataDump'!$E$2:$E$5000, 'FY14 DataDump'!$C$2:$C$5000, 'FY14 Individual Analysis'!$A184, 'FY14 DataDump'!$H$2:$H$5000, O$2)</f>
        <v>443</v>
      </c>
      <c r="P184" s="27">
        <f t="shared" si="7"/>
        <v>6601</v>
      </c>
      <c r="Q184" s="108">
        <f t="shared" si="8"/>
        <v>3.8750997980556992E-2</v>
      </c>
    </row>
    <row r="185" spans="1:17" x14ac:dyDescent="0.25">
      <c r="A185" s="75">
        <v>1147</v>
      </c>
      <c r="B185" s="75" t="str">
        <f>INDEX('FY14 DataDump'!$A$2:$H$5000, MATCH('FY14 Individual Analysis'!A185, 'FY14 DataDump'!$C$2:$C$5000, 0), MATCH('FY14 DataDump'!$B$1, 'FY14 DataDump'!$A$1:$H$1))</f>
        <v>BOXED GOODS</v>
      </c>
      <c r="C185" s="75" t="str">
        <f>INDEX('FY14 DataDump'!$A$2:$H$5000, MATCH('FY14 Individual Analysis'!A185, 'FY14 DataDump'!$C$2:$C$5000, 0), MATCH('FY14 DataDump'!$D$1, 'FY14 DataDump'!$A$1:$H$1))</f>
        <v>Munchies Cheese/RANCH</v>
      </c>
      <c r="D185" s="27">
        <f>SUMIFS('FY14 DataDump'!$E$2:$E$5000, 'FY14 DataDump'!$C$2:$C$5000, 'FY14 Individual Analysis'!$A185, 'FY14 DataDump'!$H$2:$H$5000, D$2)</f>
        <v>29</v>
      </c>
      <c r="E185" s="27">
        <f>SUMIFS('FY14 DataDump'!$E$2:$E$5000, 'FY14 DataDump'!$C$2:$C$5000, 'FY14 Individual Analysis'!$A185, 'FY14 DataDump'!$H$2:$H$5000, E$2)</f>
        <v>33</v>
      </c>
      <c r="F185" s="27">
        <f>SUMIFS('FY14 DataDump'!$E$2:$E$5000, 'FY14 DataDump'!$C$2:$C$5000, 'FY14 Individual Analysis'!$A185, 'FY14 DataDump'!$H$2:$H$5000, F$2)</f>
        <v>3</v>
      </c>
      <c r="G185" s="27">
        <f>SUMIFS('FY14 DataDump'!$E$2:$E$5000, 'FY14 DataDump'!$C$2:$C$5000, 'FY14 Individual Analysis'!$A185, 'FY14 DataDump'!$H$2:$H$5000, G$2)</f>
        <v>0</v>
      </c>
      <c r="H185" s="27">
        <f>SUMIFS('FY14 DataDump'!$E$2:$E$5000, 'FY14 DataDump'!$C$2:$C$5000, 'FY14 Individual Analysis'!$A185, 'FY14 DataDump'!$H$2:$H$5000, H$2)</f>
        <v>0</v>
      </c>
      <c r="I185" s="27">
        <f>SUMIFS('FY14 DataDump'!$E$2:$E$5000, 'FY14 DataDump'!$C$2:$C$5000, 'FY14 Individual Analysis'!$A185, 'FY14 DataDump'!$H$2:$H$5000, I$2)</f>
        <v>0</v>
      </c>
      <c r="J185" s="27">
        <f>SUMIFS('FY14 DataDump'!$E$2:$E$5000, 'FY14 DataDump'!$C$2:$C$5000, 'FY14 Individual Analysis'!$A185, 'FY14 DataDump'!$H$2:$H$5000, J$2)</f>
        <v>0</v>
      </c>
      <c r="K185" s="27">
        <f>SUMIFS('FY14 DataDump'!$E$2:$E$5000, 'FY14 DataDump'!$C$2:$C$5000, 'FY14 Individual Analysis'!$A185, 'FY14 DataDump'!$H$2:$H$5000, K$2)</f>
        <v>0</v>
      </c>
      <c r="L185" s="27">
        <f>SUMIFS('FY14 DataDump'!$E$2:$E$5000, 'FY14 DataDump'!$C$2:$C$5000, 'FY14 Individual Analysis'!$A185, 'FY14 DataDump'!$H$2:$H$5000, L$2)</f>
        <v>0</v>
      </c>
      <c r="M185" s="27">
        <f>SUMIFS('FY14 DataDump'!$E$2:$E$5000, 'FY14 DataDump'!$C$2:$C$5000, 'FY14 Individual Analysis'!$A185, 'FY14 DataDump'!$H$2:$H$5000, M$2)</f>
        <v>0</v>
      </c>
      <c r="N185" s="27">
        <f>SUMIFS('FY14 DataDump'!$E$2:$E$5000, 'FY14 DataDump'!$C$2:$C$5000, 'FY14 Individual Analysis'!$A185, 'FY14 DataDump'!$H$2:$H$5000, N$2)</f>
        <v>0</v>
      </c>
      <c r="O185" s="27">
        <f>SUMIFS('FY14 DataDump'!$E$2:$E$5000, 'FY14 DataDump'!$C$2:$C$5000, 'FY14 Individual Analysis'!$A185, 'FY14 DataDump'!$H$2:$H$5000, O$2)</f>
        <v>0</v>
      </c>
      <c r="P185" s="27">
        <f t="shared" si="7"/>
        <v>65</v>
      </c>
      <c r="Q185" s="108">
        <f t="shared" si="8"/>
        <v>3.8158080120227305E-4</v>
      </c>
    </row>
    <row r="186" spans="1:17" x14ac:dyDescent="0.25">
      <c r="A186" s="75">
        <v>1153</v>
      </c>
      <c r="B186" s="75" t="str">
        <f>INDEX('FY14 DataDump'!$A$2:$H$5000, MATCH('FY14 Individual Analysis'!A186, 'FY14 DataDump'!$C$2:$C$5000, 0), MATCH('FY14 DataDump'!$B$1, 'FY14 DataDump'!$A$1:$H$1))</f>
        <v>BOXED GOODS</v>
      </c>
      <c r="C186" s="75" t="str">
        <f>INDEX('FY14 DataDump'!$A$2:$H$5000, MATCH('FY14 Individual Analysis'!A186, 'FY14 DataDump'!$C$2:$C$5000, 0), MATCH('FY14 DataDump'!$D$1, 'FY14 DataDump'!$A$1:$H$1))</f>
        <v>Rold Gold Pretzels</v>
      </c>
      <c r="D186" s="27">
        <f>SUMIFS('FY14 DataDump'!$E$2:$E$5000, 'FY14 DataDump'!$C$2:$C$5000, 'FY14 Individual Analysis'!$A186, 'FY14 DataDump'!$H$2:$H$5000, D$2)</f>
        <v>13</v>
      </c>
      <c r="E186" s="27">
        <f>SUMIFS('FY14 DataDump'!$E$2:$E$5000, 'FY14 DataDump'!$C$2:$C$5000, 'FY14 Individual Analysis'!$A186, 'FY14 DataDump'!$H$2:$H$5000, E$2)</f>
        <v>31</v>
      </c>
      <c r="F186" s="27">
        <f>SUMIFS('FY14 DataDump'!$E$2:$E$5000, 'FY14 DataDump'!$C$2:$C$5000, 'FY14 Individual Analysis'!$A186, 'FY14 DataDump'!$H$2:$H$5000, F$2)</f>
        <v>0</v>
      </c>
      <c r="G186" s="27">
        <f>SUMIFS('FY14 DataDump'!$E$2:$E$5000, 'FY14 DataDump'!$C$2:$C$5000, 'FY14 Individual Analysis'!$A186, 'FY14 DataDump'!$H$2:$H$5000, G$2)</f>
        <v>0</v>
      </c>
      <c r="H186" s="27">
        <f>SUMIFS('FY14 DataDump'!$E$2:$E$5000, 'FY14 DataDump'!$C$2:$C$5000, 'FY14 Individual Analysis'!$A186, 'FY14 DataDump'!$H$2:$H$5000, H$2)</f>
        <v>0</v>
      </c>
      <c r="I186" s="27">
        <f>SUMIFS('FY14 DataDump'!$E$2:$E$5000, 'FY14 DataDump'!$C$2:$C$5000, 'FY14 Individual Analysis'!$A186, 'FY14 DataDump'!$H$2:$H$5000, I$2)</f>
        <v>0</v>
      </c>
      <c r="J186" s="27">
        <f>SUMIFS('FY14 DataDump'!$E$2:$E$5000, 'FY14 DataDump'!$C$2:$C$5000, 'FY14 Individual Analysis'!$A186, 'FY14 DataDump'!$H$2:$H$5000, J$2)</f>
        <v>0</v>
      </c>
      <c r="K186" s="27">
        <f>SUMIFS('FY14 DataDump'!$E$2:$E$5000, 'FY14 DataDump'!$C$2:$C$5000, 'FY14 Individual Analysis'!$A186, 'FY14 DataDump'!$H$2:$H$5000, K$2)</f>
        <v>0</v>
      </c>
      <c r="L186" s="27">
        <f>SUMIFS('FY14 DataDump'!$E$2:$E$5000, 'FY14 DataDump'!$C$2:$C$5000, 'FY14 Individual Analysis'!$A186, 'FY14 DataDump'!$H$2:$H$5000, L$2)</f>
        <v>0</v>
      </c>
      <c r="M186" s="27">
        <f>SUMIFS('FY14 DataDump'!$E$2:$E$5000, 'FY14 DataDump'!$C$2:$C$5000, 'FY14 Individual Analysis'!$A186, 'FY14 DataDump'!$H$2:$H$5000, M$2)</f>
        <v>0</v>
      </c>
      <c r="N186" s="27">
        <f>SUMIFS('FY14 DataDump'!$E$2:$E$5000, 'FY14 DataDump'!$C$2:$C$5000, 'FY14 Individual Analysis'!$A186, 'FY14 DataDump'!$H$2:$H$5000, N$2)</f>
        <v>0</v>
      </c>
      <c r="O186" s="27">
        <f>SUMIFS('FY14 DataDump'!$E$2:$E$5000, 'FY14 DataDump'!$C$2:$C$5000, 'FY14 Individual Analysis'!$A186, 'FY14 DataDump'!$H$2:$H$5000, O$2)</f>
        <v>0</v>
      </c>
      <c r="P186" s="27">
        <f t="shared" si="7"/>
        <v>44</v>
      </c>
      <c r="Q186" s="108">
        <f t="shared" si="8"/>
        <v>2.5830085004461558E-4</v>
      </c>
    </row>
    <row r="187" spans="1:17" x14ac:dyDescent="0.25">
      <c r="A187" s="75">
        <v>1167</v>
      </c>
      <c r="B187" s="75" t="str">
        <f>INDEX('FY14 DataDump'!$A$2:$H$5000, MATCH('FY14 Individual Analysis'!A187, 'FY14 DataDump'!$C$2:$C$5000, 0), MATCH('FY14 DataDump'!$B$1, 'FY14 DataDump'!$A$1:$H$1))</f>
        <v>BOXED GOODS</v>
      </c>
      <c r="C187" s="75" t="str">
        <f>INDEX('FY14 DataDump'!$A$2:$H$5000, MATCH('FY14 Individual Analysis'!A187, 'FY14 DataDump'!$C$2:$C$5000, 0), MATCH('FY14 DataDump'!$D$1, 'FY14 DataDump'!$A$1:$H$1))</f>
        <v>DORITOS NACHO</v>
      </c>
      <c r="D187" s="27">
        <f>SUMIFS('FY14 DataDump'!$E$2:$E$5000, 'FY14 DataDump'!$C$2:$C$5000, 'FY14 Individual Analysis'!$A187, 'FY14 DataDump'!$H$2:$H$5000, D$2)</f>
        <v>16</v>
      </c>
      <c r="E187" s="27">
        <f>SUMIFS('FY14 DataDump'!$E$2:$E$5000, 'FY14 DataDump'!$C$2:$C$5000, 'FY14 Individual Analysis'!$A187, 'FY14 DataDump'!$H$2:$H$5000, E$2)</f>
        <v>19</v>
      </c>
      <c r="F187" s="27">
        <f>SUMIFS('FY14 DataDump'!$E$2:$E$5000, 'FY14 DataDump'!$C$2:$C$5000, 'FY14 Individual Analysis'!$A187, 'FY14 DataDump'!$H$2:$H$5000, F$2)</f>
        <v>0</v>
      </c>
      <c r="G187" s="27">
        <f>SUMIFS('FY14 DataDump'!$E$2:$E$5000, 'FY14 DataDump'!$C$2:$C$5000, 'FY14 Individual Analysis'!$A187, 'FY14 DataDump'!$H$2:$H$5000, G$2)</f>
        <v>0</v>
      </c>
      <c r="H187" s="27">
        <f>SUMIFS('FY14 DataDump'!$E$2:$E$5000, 'FY14 DataDump'!$C$2:$C$5000, 'FY14 Individual Analysis'!$A187, 'FY14 DataDump'!$H$2:$H$5000, H$2)</f>
        <v>0</v>
      </c>
      <c r="I187" s="27">
        <f>SUMIFS('FY14 DataDump'!$E$2:$E$5000, 'FY14 DataDump'!$C$2:$C$5000, 'FY14 Individual Analysis'!$A187, 'FY14 DataDump'!$H$2:$H$5000, I$2)</f>
        <v>0</v>
      </c>
      <c r="J187" s="27">
        <f>SUMIFS('FY14 DataDump'!$E$2:$E$5000, 'FY14 DataDump'!$C$2:$C$5000, 'FY14 Individual Analysis'!$A187, 'FY14 DataDump'!$H$2:$H$5000, J$2)</f>
        <v>0</v>
      </c>
      <c r="K187" s="27">
        <f>SUMIFS('FY14 DataDump'!$E$2:$E$5000, 'FY14 DataDump'!$C$2:$C$5000, 'FY14 Individual Analysis'!$A187, 'FY14 DataDump'!$H$2:$H$5000, K$2)</f>
        <v>0</v>
      </c>
      <c r="L187" s="27">
        <f>SUMIFS('FY14 DataDump'!$E$2:$E$5000, 'FY14 DataDump'!$C$2:$C$5000, 'FY14 Individual Analysis'!$A187, 'FY14 DataDump'!$H$2:$H$5000, L$2)</f>
        <v>0</v>
      </c>
      <c r="M187" s="27">
        <f>SUMIFS('FY14 DataDump'!$E$2:$E$5000, 'FY14 DataDump'!$C$2:$C$5000, 'FY14 Individual Analysis'!$A187, 'FY14 DataDump'!$H$2:$H$5000, M$2)</f>
        <v>0</v>
      </c>
      <c r="N187" s="27">
        <f>SUMIFS('FY14 DataDump'!$E$2:$E$5000, 'FY14 DataDump'!$C$2:$C$5000, 'FY14 Individual Analysis'!$A187, 'FY14 DataDump'!$H$2:$H$5000, N$2)</f>
        <v>0</v>
      </c>
      <c r="O187" s="27">
        <f>SUMIFS('FY14 DataDump'!$E$2:$E$5000, 'FY14 DataDump'!$C$2:$C$5000, 'FY14 Individual Analysis'!$A187, 'FY14 DataDump'!$H$2:$H$5000, O$2)</f>
        <v>0</v>
      </c>
      <c r="P187" s="27">
        <f t="shared" si="7"/>
        <v>35</v>
      </c>
      <c r="Q187" s="108">
        <f t="shared" si="8"/>
        <v>2.0546658526276242E-4</v>
      </c>
    </row>
    <row r="188" spans="1:17" x14ac:dyDescent="0.25">
      <c r="A188" s="75">
        <v>1169</v>
      </c>
      <c r="B188" s="75" t="str">
        <f>INDEX('FY14 DataDump'!$A$2:$H$5000, MATCH('FY14 Individual Analysis'!A188, 'FY14 DataDump'!$C$2:$C$5000, 0), MATCH('FY14 DataDump'!$B$1, 'FY14 DataDump'!$A$1:$H$1))</f>
        <v>BAKED GOODS</v>
      </c>
      <c r="C188" s="75" t="str">
        <f>INDEX('FY14 DataDump'!$A$2:$H$5000, MATCH('FY14 Individual Analysis'!A188, 'FY14 DataDump'!$C$2:$C$5000, 0), MATCH('FY14 DataDump'!$D$1, 'FY14 DataDump'!$A$1:$H$1))</f>
        <v>TURNOVER</v>
      </c>
      <c r="D188" s="27">
        <f>SUMIFS('FY14 DataDump'!$E$2:$E$5000, 'FY14 DataDump'!$C$2:$C$5000, 'FY14 Individual Analysis'!$A188, 'FY14 DataDump'!$H$2:$H$5000, D$2)</f>
        <v>23</v>
      </c>
      <c r="E188" s="27">
        <f>SUMIFS('FY14 DataDump'!$E$2:$E$5000, 'FY14 DataDump'!$C$2:$C$5000, 'FY14 Individual Analysis'!$A188, 'FY14 DataDump'!$H$2:$H$5000, E$2)</f>
        <v>30</v>
      </c>
      <c r="F188" s="27">
        <f>SUMIFS('FY14 DataDump'!$E$2:$E$5000, 'FY14 DataDump'!$C$2:$C$5000, 'FY14 Individual Analysis'!$A188, 'FY14 DataDump'!$H$2:$H$5000, F$2)</f>
        <v>30</v>
      </c>
      <c r="G188" s="27">
        <f>SUMIFS('FY14 DataDump'!$E$2:$E$5000, 'FY14 DataDump'!$C$2:$C$5000, 'FY14 Individual Analysis'!$A188, 'FY14 DataDump'!$H$2:$H$5000, G$2)</f>
        <v>88</v>
      </c>
      <c r="H188" s="27">
        <f>SUMIFS('FY14 DataDump'!$E$2:$E$5000, 'FY14 DataDump'!$C$2:$C$5000, 'FY14 Individual Analysis'!$A188, 'FY14 DataDump'!$H$2:$H$5000, H$2)</f>
        <v>60</v>
      </c>
      <c r="I188" s="27">
        <f>SUMIFS('FY14 DataDump'!$E$2:$E$5000, 'FY14 DataDump'!$C$2:$C$5000, 'FY14 Individual Analysis'!$A188, 'FY14 DataDump'!$H$2:$H$5000, I$2)</f>
        <v>38</v>
      </c>
      <c r="J188" s="27">
        <f>SUMIFS('FY14 DataDump'!$E$2:$E$5000, 'FY14 DataDump'!$C$2:$C$5000, 'FY14 Individual Analysis'!$A188, 'FY14 DataDump'!$H$2:$H$5000, J$2)</f>
        <v>57</v>
      </c>
      <c r="K188" s="27">
        <f>SUMIFS('FY14 DataDump'!$E$2:$E$5000, 'FY14 DataDump'!$C$2:$C$5000, 'FY14 Individual Analysis'!$A188, 'FY14 DataDump'!$H$2:$H$5000, K$2)</f>
        <v>62</v>
      </c>
      <c r="L188" s="27">
        <f>SUMIFS('FY14 DataDump'!$E$2:$E$5000, 'FY14 DataDump'!$C$2:$C$5000, 'FY14 Individual Analysis'!$A188, 'FY14 DataDump'!$H$2:$H$5000, L$2)</f>
        <v>44</v>
      </c>
      <c r="M188" s="27">
        <f>SUMIFS('FY14 DataDump'!$E$2:$E$5000, 'FY14 DataDump'!$C$2:$C$5000, 'FY14 Individual Analysis'!$A188, 'FY14 DataDump'!$H$2:$H$5000, M$2)</f>
        <v>0</v>
      </c>
      <c r="N188" s="27">
        <f>SUMIFS('FY14 DataDump'!$E$2:$E$5000, 'FY14 DataDump'!$C$2:$C$5000, 'FY14 Individual Analysis'!$A188, 'FY14 DataDump'!$H$2:$H$5000, N$2)</f>
        <v>0</v>
      </c>
      <c r="O188" s="27">
        <f>SUMIFS('FY14 DataDump'!$E$2:$E$5000, 'FY14 DataDump'!$C$2:$C$5000, 'FY14 Individual Analysis'!$A188, 'FY14 DataDump'!$H$2:$H$5000, O$2)</f>
        <v>0</v>
      </c>
      <c r="P188" s="27">
        <f t="shared" si="7"/>
        <v>432</v>
      </c>
      <c r="Q188" s="108">
        <f t="shared" si="8"/>
        <v>2.5360447095289533E-3</v>
      </c>
    </row>
    <row r="189" spans="1:17" x14ac:dyDescent="0.25">
      <c r="A189" s="75">
        <v>1171</v>
      </c>
      <c r="B189" s="75" t="str">
        <f>INDEX('FY14 DataDump'!$A$2:$H$5000, MATCH('FY14 Individual Analysis'!A189, 'FY14 DataDump'!$C$2:$C$5000, 0), MATCH('FY14 DataDump'!$B$1, 'FY14 DataDump'!$A$1:$H$1))</f>
        <v>BOXED GOODS</v>
      </c>
      <c r="C189" s="75" t="str">
        <f>INDEX('FY14 DataDump'!$A$2:$H$5000, MATCH('FY14 Individual Analysis'!A189, 'FY14 DataDump'!$C$2:$C$5000, 0), MATCH('FY14 DataDump'!$D$1, 'FY14 DataDump'!$A$1:$H$1))</f>
        <v>White Cheddar Popcorn</v>
      </c>
      <c r="D189" s="27">
        <f>SUMIFS('FY14 DataDump'!$E$2:$E$5000, 'FY14 DataDump'!$C$2:$C$5000, 'FY14 Individual Analysis'!$A189, 'FY14 DataDump'!$H$2:$H$5000, D$2)</f>
        <v>23</v>
      </c>
      <c r="E189" s="27">
        <f>SUMIFS('FY14 DataDump'!$E$2:$E$5000, 'FY14 DataDump'!$C$2:$C$5000, 'FY14 Individual Analysis'!$A189, 'FY14 DataDump'!$H$2:$H$5000, E$2)</f>
        <v>17</v>
      </c>
      <c r="F189" s="27">
        <f>SUMIFS('FY14 DataDump'!$E$2:$E$5000, 'FY14 DataDump'!$C$2:$C$5000, 'FY14 Individual Analysis'!$A189, 'FY14 DataDump'!$H$2:$H$5000, F$2)</f>
        <v>0</v>
      </c>
      <c r="G189" s="27">
        <f>SUMIFS('FY14 DataDump'!$E$2:$E$5000, 'FY14 DataDump'!$C$2:$C$5000, 'FY14 Individual Analysis'!$A189, 'FY14 DataDump'!$H$2:$H$5000, G$2)</f>
        <v>0</v>
      </c>
      <c r="H189" s="27">
        <f>SUMIFS('FY14 DataDump'!$E$2:$E$5000, 'FY14 DataDump'!$C$2:$C$5000, 'FY14 Individual Analysis'!$A189, 'FY14 DataDump'!$H$2:$H$5000, H$2)</f>
        <v>0</v>
      </c>
      <c r="I189" s="27">
        <f>SUMIFS('FY14 DataDump'!$E$2:$E$5000, 'FY14 DataDump'!$C$2:$C$5000, 'FY14 Individual Analysis'!$A189, 'FY14 DataDump'!$H$2:$H$5000, I$2)</f>
        <v>0</v>
      </c>
      <c r="J189" s="27">
        <f>SUMIFS('FY14 DataDump'!$E$2:$E$5000, 'FY14 DataDump'!$C$2:$C$5000, 'FY14 Individual Analysis'!$A189, 'FY14 DataDump'!$H$2:$H$5000, J$2)</f>
        <v>0</v>
      </c>
      <c r="K189" s="27">
        <f>SUMIFS('FY14 DataDump'!$E$2:$E$5000, 'FY14 DataDump'!$C$2:$C$5000, 'FY14 Individual Analysis'!$A189, 'FY14 DataDump'!$H$2:$H$5000, K$2)</f>
        <v>0</v>
      </c>
      <c r="L189" s="27">
        <f>SUMIFS('FY14 DataDump'!$E$2:$E$5000, 'FY14 DataDump'!$C$2:$C$5000, 'FY14 Individual Analysis'!$A189, 'FY14 DataDump'!$H$2:$H$5000, L$2)</f>
        <v>0</v>
      </c>
      <c r="M189" s="27">
        <f>SUMIFS('FY14 DataDump'!$E$2:$E$5000, 'FY14 DataDump'!$C$2:$C$5000, 'FY14 Individual Analysis'!$A189, 'FY14 DataDump'!$H$2:$H$5000, M$2)</f>
        <v>0</v>
      </c>
      <c r="N189" s="27">
        <f>SUMIFS('FY14 DataDump'!$E$2:$E$5000, 'FY14 DataDump'!$C$2:$C$5000, 'FY14 Individual Analysis'!$A189, 'FY14 DataDump'!$H$2:$H$5000, N$2)</f>
        <v>0</v>
      </c>
      <c r="O189" s="27">
        <f>SUMIFS('FY14 DataDump'!$E$2:$E$5000, 'FY14 DataDump'!$C$2:$C$5000, 'FY14 Individual Analysis'!$A189, 'FY14 DataDump'!$H$2:$H$5000, O$2)</f>
        <v>0</v>
      </c>
      <c r="P189" s="27">
        <f t="shared" si="7"/>
        <v>40</v>
      </c>
      <c r="Q189" s="108">
        <f t="shared" si="8"/>
        <v>2.3481895458601418E-4</v>
      </c>
    </row>
    <row r="190" spans="1:17" x14ac:dyDescent="0.25">
      <c r="A190" s="75">
        <v>1177</v>
      </c>
      <c r="B190" s="75" t="str">
        <f>INDEX('FY14 DataDump'!$A$2:$H$5000, MATCH('FY14 Individual Analysis'!A190, 'FY14 DataDump'!$C$2:$C$5000, 0), MATCH('FY14 DataDump'!$B$1, 'FY14 DataDump'!$A$1:$H$1))</f>
        <v>BOXED GOODS</v>
      </c>
      <c r="C190" s="75" t="str">
        <f>INDEX('FY14 DataDump'!$A$2:$H$5000, MATCH('FY14 Individual Analysis'!A190, 'FY14 DataDump'!$C$2:$C$5000, 0), MATCH('FY14 DataDump'!$D$1, 'FY14 DataDump'!$A$1:$H$1))</f>
        <v>CLIF BAR VANILLA</v>
      </c>
      <c r="D190" s="27">
        <f>SUMIFS('FY14 DataDump'!$E$2:$E$5000, 'FY14 DataDump'!$C$2:$C$5000, 'FY14 Individual Analysis'!$A190, 'FY14 DataDump'!$H$2:$H$5000, D$2)</f>
        <v>7</v>
      </c>
      <c r="E190" s="27">
        <f>SUMIFS('FY14 DataDump'!$E$2:$E$5000, 'FY14 DataDump'!$C$2:$C$5000, 'FY14 Individual Analysis'!$A190, 'FY14 DataDump'!$H$2:$H$5000, E$2)</f>
        <v>5</v>
      </c>
      <c r="F190" s="27">
        <f>SUMIFS('FY14 DataDump'!$E$2:$E$5000, 'FY14 DataDump'!$C$2:$C$5000, 'FY14 Individual Analysis'!$A190, 'FY14 DataDump'!$H$2:$H$5000, F$2)</f>
        <v>0</v>
      </c>
      <c r="G190" s="27">
        <f>SUMIFS('FY14 DataDump'!$E$2:$E$5000, 'FY14 DataDump'!$C$2:$C$5000, 'FY14 Individual Analysis'!$A190, 'FY14 DataDump'!$H$2:$H$5000, G$2)</f>
        <v>0</v>
      </c>
      <c r="H190" s="27">
        <f>SUMIFS('FY14 DataDump'!$E$2:$E$5000, 'FY14 DataDump'!$C$2:$C$5000, 'FY14 Individual Analysis'!$A190, 'FY14 DataDump'!$H$2:$H$5000, H$2)</f>
        <v>0</v>
      </c>
      <c r="I190" s="27">
        <f>SUMIFS('FY14 DataDump'!$E$2:$E$5000, 'FY14 DataDump'!$C$2:$C$5000, 'FY14 Individual Analysis'!$A190, 'FY14 DataDump'!$H$2:$H$5000, I$2)</f>
        <v>0</v>
      </c>
      <c r="J190" s="27">
        <f>SUMIFS('FY14 DataDump'!$E$2:$E$5000, 'FY14 DataDump'!$C$2:$C$5000, 'FY14 Individual Analysis'!$A190, 'FY14 DataDump'!$H$2:$H$5000, J$2)</f>
        <v>0</v>
      </c>
      <c r="K190" s="27">
        <f>SUMIFS('FY14 DataDump'!$E$2:$E$5000, 'FY14 DataDump'!$C$2:$C$5000, 'FY14 Individual Analysis'!$A190, 'FY14 DataDump'!$H$2:$H$5000, K$2)</f>
        <v>0</v>
      </c>
      <c r="L190" s="27">
        <f>SUMIFS('FY14 DataDump'!$E$2:$E$5000, 'FY14 DataDump'!$C$2:$C$5000, 'FY14 Individual Analysis'!$A190, 'FY14 DataDump'!$H$2:$H$5000, L$2)</f>
        <v>0</v>
      </c>
      <c r="M190" s="27">
        <f>SUMIFS('FY14 DataDump'!$E$2:$E$5000, 'FY14 DataDump'!$C$2:$C$5000, 'FY14 Individual Analysis'!$A190, 'FY14 DataDump'!$H$2:$H$5000, M$2)</f>
        <v>0</v>
      </c>
      <c r="N190" s="27">
        <f>SUMIFS('FY14 DataDump'!$E$2:$E$5000, 'FY14 DataDump'!$C$2:$C$5000, 'FY14 Individual Analysis'!$A190, 'FY14 DataDump'!$H$2:$H$5000, N$2)</f>
        <v>0</v>
      </c>
      <c r="O190" s="27">
        <f>SUMIFS('FY14 DataDump'!$E$2:$E$5000, 'FY14 DataDump'!$C$2:$C$5000, 'FY14 Individual Analysis'!$A190, 'FY14 DataDump'!$H$2:$H$5000, O$2)</f>
        <v>0</v>
      </c>
      <c r="P190" s="27">
        <f t="shared" si="7"/>
        <v>12</v>
      </c>
      <c r="Q190" s="108">
        <f t="shared" si="8"/>
        <v>7.044568637580425E-5</v>
      </c>
    </row>
    <row r="191" spans="1:17" x14ac:dyDescent="0.25">
      <c r="A191" s="75">
        <v>1180</v>
      </c>
      <c r="B191" s="75" t="str">
        <f>INDEX('FY14 DataDump'!$A$2:$H$5000, MATCH('FY14 Individual Analysis'!A191, 'FY14 DataDump'!$C$2:$C$5000, 0), MATCH('FY14 DataDump'!$B$1, 'FY14 DataDump'!$A$1:$H$1))</f>
        <v>BOXED GOODS</v>
      </c>
      <c r="C191" s="75" t="str">
        <f>INDEX('FY14 DataDump'!$A$2:$H$5000, MATCH('FY14 Individual Analysis'!A191, 'FY14 DataDump'!$C$2:$C$5000, 0), MATCH('FY14 DataDump'!$D$1, 'FY14 DataDump'!$A$1:$H$1))</f>
        <v>Sesame Snaps</v>
      </c>
      <c r="D191" s="27">
        <f>SUMIFS('FY14 DataDump'!$E$2:$E$5000, 'FY14 DataDump'!$C$2:$C$5000, 'FY14 Individual Analysis'!$A191, 'FY14 DataDump'!$H$2:$H$5000, D$2)</f>
        <v>11</v>
      </c>
      <c r="E191" s="27">
        <f>SUMIFS('FY14 DataDump'!$E$2:$E$5000, 'FY14 DataDump'!$C$2:$C$5000, 'FY14 Individual Analysis'!$A191, 'FY14 DataDump'!$H$2:$H$5000, E$2)</f>
        <v>9</v>
      </c>
      <c r="F191" s="27">
        <f>SUMIFS('FY14 DataDump'!$E$2:$E$5000, 'FY14 DataDump'!$C$2:$C$5000, 'FY14 Individual Analysis'!$A191, 'FY14 DataDump'!$H$2:$H$5000, F$2)</f>
        <v>0</v>
      </c>
      <c r="G191" s="27">
        <f>SUMIFS('FY14 DataDump'!$E$2:$E$5000, 'FY14 DataDump'!$C$2:$C$5000, 'FY14 Individual Analysis'!$A191, 'FY14 DataDump'!$H$2:$H$5000, G$2)</f>
        <v>0</v>
      </c>
      <c r="H191" s="27">
        <f>SUMIFS('FY14 DataDump'!$E$2:$E$5000, 'FY14 DataDump'!$C$2:$C$5000, 'FY14 Individual Analysis'!$A191, 'FY14 DataDump'!$H$2:$H$5000, H$2)</f>
        <v>0</v>
      </c>
      <c r="I191" s="27">
        <f>SUMIFS('FY14 DataDump'!$E$2:$E$5000, 'FY14 DataDump'!$C$2:$C$5000, 'FY14 Individual Analysis'!$A191, 'FY14 DataDump'!$H$2:$H$5000, I$2)</f>
        <v>0</v>
      </c>
      <c r="J191" s="27">
        <f>SUMIFS('FY14 DataDump'!$E$2:$E$5000, 'FY14 DataDump'!$C$2:$C$5000, 'FY14 Individual Analysis'!$A191, 'FY14 DataDump'!$H$2:$H$5000, J$2)</f>
        <v>0</v>
      </c>
      <c r="K191" s="27">
        <f>SUMIFS('FY14 DataDump'!$E$2:$E$5000, 'FY14 DataDump'!$C$2:$C$5000, 'FY14 Individual Analysis'!$A191, 'FY14 DataDump'!$H$2:$H$5000, K$2)</f>
        <v>0</v>
      </c>
      <c r="L191" s="27">
        <f>SUMIFS('FY14 DataDump'!$E$2:$E$5000, 'FY14 DataDump'!$C$2:$C$5000, 'FY14 Individual Analysis'!$A191, 'FY14 DataDump'!$H$2:$H$5000, L$2)</f>
        <v>0</v>
      </c>
      <c r="M191" s="27">
        <f>SUMIFS('FY14 DataDump'!$E$2:$E$5000, 'FY14 DataDump'!$C$2:$C$5000, 'FY14 Individual Analysis'!$A191, 'FY14 DataDump'!$H$2:$H$5000, M$2)</f>
        <v>0</v>
      </c>
      <c r="N191" s="27">
        <f>SUMIFS('FY14 DataDump'!$E$2:$E$5000, 'FY14 DataDump'!$C$2:$C$5000, 'FY14 Individual Analysis'!$A191, 'FY14 DataDump'!$H$2:$H$5000, N$2)</f>
        <v>0</v>
      </c>
      <c r="O191" s="27">
        <f>SUMIFS('FY14 DataDump'!$E$2:$E$5000, 'FY14 DataDump'!$C$2:$C$5000, 'FY14 Individual Analysis'!$A191, 'FY14 DataDump'!$H$2:$H$5000, O$2)</f>
        <v>0</v>
      </c>
      <c r="P191" s="27">
        <f t="shared" si="7"/>
        <v>20</v>
      </c>
      <c r="Q191" s="108">
        <f t="shared" si="8"/>
        <v>1.1740947729300709E-4</v>
      </c>
    </row>
    <row r="192" spans="1:17" x14ac:dyDescent="0.25">
      <c r="A192" s="75">
        <v>1185</v>
      </c>
      <c r="B192" s="75" t="str">
        <f>INDEX('FY14 DataDump'!$A$2:$H$5000, MATCH('FY14 Individual Analysis'!A192, 'FY14 DataDump'!$C$2:$C$5000, 0), MATCH('FY14 DataDump'!$B$1, 'FY14 DataDump'!$A$1:$H$1))</f>
        <v>BOXED GOODS</v>
      </c>
      <c r="C192" s="75" t="str">
        <f>INDEX('FY14 DataDump'!$A$2:$H$5000, MATCH('FY14 Individual Analysis'!A192, 'FY14 DataDump'!$C$2:$C$5000, 0), MATCH('FY14 DataDump'!$D$1, 'FY14 DataDump'!$A$1:$H$1))</f>
        <v>Rice Krispies</v>
      </c>
      <c r="D192" s="27">
        <f>SUMIFS('FY14 DataDump'!$E$2:$E$5000, 'FY14 DataDump'!$C$2:$C$5000, 'FY14 Individual Analysis'!$A192, 'FY14 DataDump'!$H$2:$H$5000, D$2)</f>
        <v>23</v>
      </c>
      <c r="E192" s="27">
        <f>SUMIFS('FY14 DataDump'!$E$2:$E$5000, 'FY14 DataDump'!$C$2:$C$5000, 'FY14 Individual Analysis'!$A192, 'FY14 DataDump'!$H$2:$H$5000, E$2)</f>
        <v>14</v>
      </c>
      <c r="F192" s="27">
        <f>SUMIFS('FY14 DataDump'!$E$2:$E$5000, 'FY14 DataDump'!$C$2:$C$5000, 'FY14 Individual Analysis'!$A192, 'FY14 DataDump'!$H$2:$H$5000, F$2)</f>
        <v>10</v>
      </c>
      <c r="G192" s="27">
        <f>SUMIFS('FY14 DataDump'!$E$2:$E$5000, 'FY14 DataDump'!$C$2:$C$5000, 'FY14 Individual Analysis'!$A192, 'FY14 DataDump'!$H$2:$H$5000, G$2)</f>
        <v>61</v>
      </c>
      <c r="H192" s="27">
        <f>SUMIFS('FY14 DataDump'!$E$2:$E$5000, 'FY14 DataDump'!$C$2:$C$5000, 'FY14 Individual Analysis'!$A192, 'FY14 DataDump'!$H$2:$H$5000, H$2)</f>
        <v>41</v>
      </c>
      <c r="I192" s="27">
        <f>SUMIFS('FY14 DataDump'!$E$2:$E$5000, 'FY14 DataDump'!$C$2:$C$5000, 'FY14 Individual Analysis'!$A192, 'FY14 DataDump'!$H$2:$H$5000, I$2)</f>
        <v>36</v>
      </c>
      <c r="J192" s="27">
        <f>SUMIFS('FY14 DataDump'!$E$2:$E$5000, 'FY14 DataDump'!$C$2:$C$5000, 'FY14 Individual Analysis'!$A192, 'FY14 DataDump'!$H$2:$H$5000, J$2)</f>
        <v>51</v>
      </c>
      <c r="K192" s="27">
        <f>SUMIFS('FY14 DataDump'!$E$2:$E$5000, 'FY14 DataDump'!$C$2:$C$5000, 'FY14 Individual Analysis'!$A192, 'FY14 DataDump'!$H$2:$H$5000, K$2)</f>
        <v>50</v>
      </c>
      <c r="L192" s="27">
        <f>SUMIFS('FY14 DataDump'!$E$2:$E$5000, 'FY14 DataDump'!$C$2:$C$5000, 'FY14 Individual Analysis'!$A192, 'FY14 DataDump'!$H$2:$H$5000, L$2)</f>
        <v>44</v>
      </c>
      <c r="M192" s="27">
        <f>SUMIFS('FY14 DataDump'!$E$2:$E$5000, 'FY14 DataDump'!$C$2:$C$5000, 'FY14 Individual Analysis'!$A192, 'FY14 DataDump'!$H$2:$H$5000, M$2)</f>
        <v>51</v>
      </c>
      <c r="N192" s="27">
        <f>SUMIFS('FY14 DataDump'!$E$2:$E$5000, 'FY14 DataDump'!$C$2:$C$5000, 'FY14 Individual Analysis'!$A192, 'FY14 DataDump'!$H$2:$H$5000, N$2)</f>
        <v>68</v>
      </c>
      <c r="O192" s="27">
        <f>SUMIFS('FY14 DataDump'!$E$2:$E$5000, 'FY14 DataDump'!$C$2:$C$5000, 'FY14 Individual Analysis'!$A192, 'FY14 DataDump'!$H$2:$H$5000, O$2)</f>
        <v>27</v>
      </c>
      <c r="P192" s="27">
        <f t="shared" si="7"/>
        <v>476</v>
      </c>
      <c r="Q192" s="108">
        <f t="shared" si="8"/>
        <v>2.7943455595735686E-3</v>
      </c>
    </row>
    <row r="193" spans="1:17" x14ac:dyDescent="0.25">
      <c r="A193" s="75">
        <v>1186</v>
      </c>
      <c r="B193" s="75" t="str">
        <f>INDEX('FY14 DataDump'!$A$2:$H$5000, MATCH('FY14 Individual Analysis'!A193, 'FY14 DataDump'!$C$2:$C$5000, 0), MATCH('FY14 DataDump'!$B$1, 'FY14 DataDump'!$A$1:$H$1))</f>
        <v>BOXED GOODS</v>
      </c>
      <c r="C193" s="75" t="str">
        <f>INDEX('FY14 DataDump'!$A$2:$H$5000, MATCH('FY14 Individual Analysis'!A193, 'FY14 DataDump'!$C$2:$C$5000, 0), MATCH('FY14 DataDump'!$D$1, 'FY14 DataDump'!$A$1:$H$1))</f>
        <v>Wheat Thin Crackers</v>
      </c>
      <c r="D193" s="27">
        <f>SUMIFS('FY14 DataDump'!$E$2:$E$5000, 'FY14 DataDump'!$C$2:$C$5000, 'FY14 Individual Analysis'!$A193, 'FY14 DataDump'!$H$2:$H$5000, D$2)</f>
        <v>11</v>
      </c>
      <c r="E193" s="27">
        <f>SUMIFS('FY14 DataDump'!$E$2:$E$5000, 'FY14 DataDump'!$C$2:$C$5000, 'FY14 Individual Analysis'!$A193, 'FY14 DataDump'!$H$2:$H$5000, E$2)</f>
        <v>15</v>
      </c>
      <c r="F193" s="27">
        <f>SUMIFS('FY14 DataDump'!$E$2:$E$5000, 'FY14 DataDump'!$C$2:$C$5000, 'FY14 Individual Analysis'!$A193, 'FY14 DataDump'!$H$2:$H$5000, F$2)</f>
        <v>8</v>
      </c>
      <c r="G193" s="27">
        <f>SUMIFS('FY14 DataDump'!$E$2:$E$5000, 'FY14 DataDump'!$C$2:$C$5000, 'FY14 Individual Analysis'!$A193, 'FY14 DataDump'!$H$2:$H$5000, G$2)</f>
        <v>33</v>
      </c>
      <c r="H193" s="27">
        <f>SUMIFS('FY14 DataDump'!$E$2:$E$5000, 'FY14 DataDump'!$C$2:$C$5000, 'FY14 Individual Analysis'!$A193, 'FY14 DataDump'!$H$2:$H$5000, H$2)</f>
        <v>37</v>
      </c>
      <c r="I193" s="27">
        <f>SUMIFS('FY14 DataDump'!$E$2:$E$5000, 'FY14 DataDump'!$C$2:$C$5000, 'FY14 Individual Analysis'!$A193, 'FY14 DataDump'!$H$2:$H$5000, I$2)</f>
        <v>14</v>
      </c>
      <c r="J193" s="27">
        <f>SUMIFS('FY14 DataDump'!$E$2:$E$5000, 'FY14 DataDump'!$C$2:$C$5000, 'FY14 Individual Analysis'!$A193, 'FY14 DataDump'!$H$2:$H$5000, J$2)</f>
        <v>35</v>
      </c>
      <c r="K193" s="27">
        <f>SUMIFS('FY14 DataDump'!$E$2:$E$5000, 'FY14 DataDump'!$C$2:$C$5000, 'FY14 Individual Analysis'!$A193, 'FY14 DataDump'!$H$2:$H$5000, K$2)</f>
        <v>48</v>
      </c>
      <c r="L193" s="27">
        <f>SUMIFS('FY14 DataDump'!$E$2:$E$5000, 'FY14 DataDump'!$C$2:$C$5000, 'FY14 Individual Analysis'!$A193, 'FY14 DataDump'!$H$2:$H$5000, L$2)</f>
        <v>31</v>
      </c>
      <c r="M193" s="27">
        <f>SUMIFS('FY14 DataDump'!$E$2:$E$5000, 'FY14 DataDump'!$C$2:$C$5000, 'FY14 Individual Analysis'!$A193, 'FY14 DataDump'!$H$2:$H$5000, M$2)</f>
        <v>44</v>
      </c>
      <c r="N193" s="27">
        <f>SUMIFS('FY14 DataDump'!$E$2:$E$5000, 'FY14 DataDump'!$C$2:$C$5000, 'FY14 Individual Analysis'!$A193, 'FY14 DataDump'!$H$2:$H$5000, N$2)</f>
        <v>37</v>
      </c>
      <c r="O193" s="27">
        <f>SUMIFS('FY14 DataDump'!$E$2:$E$5000, 'FY14 DataDump'!$C$2:$C$5000, 'FY14 Individual Analysis'!$A193, 'FY14 DataDump'!$H$2:$H$5000, O$2)</f>
        <v>22</v>
      </c>
      <c r="P193" s="27">
        <f t="shared" si="7"/>
        <v>335</v>
      </c>
      <c r="Q193" s="108">
        <f t="shared" si="8"/>
        <v>1.9666087446578687E-3</v>
      </c>
    </row>
    <row r="194" spans="1:17" x14ac:dyDescent="0.25">
      <c r="A194" s="75">
        <v>1187</v>
      </c>
      <c r="B194" s="75" t="str">
        <f>INDEX('FY14 DataDump'!$A$2:$H$5000, MATCH('FY14 Individual Analysis'!A194, 'FY14 DataDump'!$C$2:$C$5000, 0), MATCH('FY14 DataDump'!$B$1, 'FY14 DataDump'!$A$1:$H$1))</f>
        <v>BOXED GOODS</v>
      </c>
      <c r="C194" s="75" t="str">
        <f>INDEX('FY14 DataDump'!$A$2:$H$5000, MATCH('FY14 Individual Analysis'!A194, 'FY14 DataDump'!$C$2:$C$5000, 0), MATCH('FY14 DataDump'!$D$1, 'FY14 DataDump'!$A$1:$H$1))</f>
        <v>Cheezit Crackers</v>
      </c>
      <c r="D194" s="27">
        <f>SUMIFS('FY14 DataDump'!$E$2:$E$5000, 'FY14 DataDump'!$C$2:$C$5000, 'FY14 Individual Analysis'!$A194, 'FY14 DataDump'!$H$2:$H$5000, D$2)</f>
        <v>12</v>
      </c>
      <c r="E194" s="27">
        <f>SUMIFS('FY14 DataDump'!$E$2:$E$5000, 'FY14 DataDump'!$C$2:$C$5000, 'FY14 Individual Analysis'!$A194, 'FY14 DataDump'!$H$2:$H$5000, E$2)</f>
        <v>1</v>
      </c>
      <c r="F194" s="27">
        <f>SUMIFS('FY14 DataDump'!$E$2:$E$5000, 'FY14 DataDump'!$C$2:$C$5000, 'FY14 Individual Analysis'!$A194, 'FY14 DataDump'!$H$2:$H$5000, F$2)</f>
        <v>10</v>
      </c>
      <c r="G194" s="27">
        <f>SUMIFS('FY14 DataDump'!$E$2:$E$5000, 'FY14 DataDump'!$C$2:$C$5000, 'FY14 Individual Analysis'!$A194, 'FY14 DataDump'!$H$2:$H$5000, G$2)</f>
        <v>44</v>
      </c>
      <c r="H194" s="27">
        <f>SUMIFS('FY14 DataDump'!$E$2:$E$5000, 'FY14 DataDump'!$C$2:$C$5000, 'FY14 Individual Analysis'!$A194, 'FY14 DataDump'!$H$2:$H$5000, H$2)</f>
        <v>55</v>
      </c>
      <c r="I194" s="27">
        <f>SUMIFS('FY14 DataDump'!$E$2:$E$5000, 'FY14 DataDump'!$C$2:$C$5000, 'FY14 Individual Analysis'!$A194, 'FY14 DataDump'!$H$2:$H$5000, I$2)</f>
        <v>17</v>
      </c>
      <c r="J194" s="27">
        <f>SUMIFS('FY14 DataDump'!$E$2:$E$5000, 'FY14 DataDump'!$C$2:$C$5000, 'FY14 Individual Analysis'!$A194, 'FY14 DataDump'!$H$2:$H$5000, J$2)</f>
        <v>48</v>
      </c>
      <c r="K194" s="27">
        <f>SUMIFS('FY14 DataDump'!$E$2:$E$5000, 'FY14 DataDump'!$C$2:$C$5000, 'FY14 Individual Analysis'!$A194, 'FY14 DataDump'!$H$2:$H$5000, K$2)</f>
        <v>49</v>
      </c>
      <c r="L194" s="27">
        <f>SUMIFS('FY14 DataDump'!$E$2:$E$5000, 'FY14 DataDump'!$C$2:$C$5000, 'FY14 Individual Analysis'!$A194, 'FY14 DataDump'!$H$2:$H$5000, L$2)</f>
        <v>35</v>
      </c>
      <c r="M194" s="27">
        <f>SUMIFS('FY14 DataDump'!$E$2:$E$5000, 'FY14 DataDump'!$C$2:$C$5000, 'FY14 Individual Analysis'!$A194, 'FY14 DataDump'!$H$2:$H$5000, M$2)</f>
        <v>45</v>
      </c>
      <c r="N194" s="27">
        <f>SUMIFS('FY14 DataDump'!$E$2:$E$5000, 'FY14 DataDump'!$C$2:$C$5000, 'FY14 Individual Analysis'!$A194, 'FY14 DataDump'!$H$2:$H$5000, N$2)</f>
        <v>45</v>
      </c>
      <c r="O194" s="27">
        <f>SUMIFS('FY14 DataDump'!$E$2:$E$5000, 'FY14 DataDump'!$C$2:$C$5000, 'FY14 Individual Analysis'!$A194, 'FY14 DataDump'!$H$2:$H$5000, O$2)</f>
        <v>21</v>
      </c>
      <c r="P194" s="27">
        <f t="shared" si="7"/>
        <v>382</v>
      </c>
      <c r="Q194" s="108">
        <f t="shared" si="8"/>
        <v>2.2425210162964355E-3</v>
      </c>
    </row>
    <row r="195" spans="1:17" x14ac:dyDescent="0.25">
      <c r="A195" s="75">
        <v>1188</v>
      </c>
      <c r="B195" s="75" t="str">
        <f>INDEX('FY14 DataDump'!$A$2:$H$5000, MATCH('FY14 Individual Analysis'!A195, 'FY14 DataDump'!$C$2:$C$5000, 0), MATCH('FY14 DataDump'!$B$1, 'FY14 DataDump'!$A$1:$H$1))</f>
        <v>BOXED GOODS</v>
      </c>
      <c r="C195" s="75" t="str">
        <f>INDEX('FY14 DataDump'!$A$2:$H$5000, MATCH('FY14 Individual Analysis'!A195, 'FY14 DataDump'!$C$2:$C$5000, 0), MATCH('FY14 DataDump'!$D$1, 'FY14 DataDump'!$A$1:$H$1))</f>
        <v>CHEX MIX CHEDDAR</v>
      </c>
      <c r="D195" s="27">
        <f>SUMIFS('FY14 DataDump'!$E$2:$E$5000, 'FY14 DataDump'!$C$2:$C$5000, 'FY14 Individual Analysis'!$A195, 'FY14 DataDump'!$H$2:$H$5000, D$2)</f>
        <v>0</v>
      </c>
      <c r="E195" s="27">
        <f>SUMIFS('FY14 DataDump'!$E$2:$E$5000, 'FY14 DataDump'!$C$2:$C$5000, 'FY14 Individual Analysis'!$A195, 'FY14 DataDump'!$H$2:$H$5000, E$2)</f>
        <v>4</v>
      </c>
      <c r="F195" s="27">
        <f>SUMIFS('FY14 DataDump'!$E$2:$E$5000, 'FY14 DataDump'!$C$2:$C$5000, 'FY14 Individual Analysis'!$A195, 'FY14 DataDump'!$H$2:$H$5000, F$2)</f>
        <v>3</v>
      </c>
      <c r="G195" s="27">
        <f>SUMIFS('FY14 DataDump'!$E$2:$E$5000, 'FY14 DataDump'!$C$2:$C$5000, 'FY14 Individual Analysis'!$A195, 'FY14 DataDump'!$H$2:$H$5000, G$2)</f>
        <v>0</v>
      </c>
      <c r="H195" s="27">
        <f>SUMIFS('FY14 DataDump'!$E$2:$E$5000, 'FY14 DataDump'!$C$2:$C$5000, 'FY14 Individual Analysis'!$A195, 'FY14 DataDump'!$H$2:$H$5000, H$2)</f>
        <v>0</v>
      </c>
      <c r="I195" s="27">
        <f>SUMIFS('FY14 DataDump'!$E$2:$E$5000, 'FY14 DataDump'!$C$2:$C$5000, 'FY14 Individual Analysis'!$A195, 'FY14 DataDump'!$H$2:$H$5000, I$2)</f>
        <v>0</v>
      </c>
      <c r="J195" s="27">
        <f>SUMIFS('FY14 DataDump'!$E$2:$E$5000, 'FY14 DataDump'!$C$2:$C$5000, 'FY14 Individual Analysis'!$A195, 'FY14 DataDump'!$H$2:$H$5000, J$2)</f>
        <v>0</v>
      </c>
      <c r="K195" s="27">
        <f>SUMIFS('FY14 DataDump'!$E$2:$E$5000, 'FY14 DataDump'!$C$2:$C$5000, 'FY14 Individual Analysis'!$A195, 'FY14 DataDump'!$H$2:$H$5000, K$2)</f>
        <v>0</v>
      </c>
      <c r="L195" s="27">
        <f>SUMIFS('FY14 DataDump'!$E$2:$E$5000, 'FY14 DataDump'!$C$2:$C$5000, 'FY14 Individual Analysis'!$A195, 'FY14 DataDump'!$H$2:$H$5000, L$2)</f>
        <v>0</v>
      </c>
      <c r="M195" s="27">
        <f>SUMIFS('FY14 DataDump'!$E$2:$E$5000, 'FY14 DataDump'!$C$2:$C$5000, 'FY14 Individual Analysis'!$A195, 'FY14 DataDump'!$H$2:$H$5000, M$2)</f>
        <v>0</v>
      </c>
      <c r="N195" s="27">
        <f>SUMIFS('FY14 DataDump'!$E$2:$E$5000, 'FY14 DataDump'!$C$2:$C$5000, 'FY14 Individual Analysis'!$A195, 'FY14 DataDump'!$H$2:$H$5000, N$2)</f>
        <v>0</v>
      </c>
      <c r="O195" s="27">
        <f>SUMIFS('FY14 DataDump'!$E$2:$E$5000, 'FY14 DataDump'!$C$2:$C$5000, 'FY14 Individual Analysis'!$A195, 'FY14 DataDump'!$H$2:$H$5000, O$2)</f>
        <v>0</v>
      </c>
      <c r="P195" s="27">
        <f t="shared" si="7"/>
        <v>7</v>
      </c>
      <c r="Q195" s="108">
        <f t="shared" si="8"/>
        <v>4.109331705255248E-5</v>
      </c>
    </row>
    <row r="196" spans="1:17" x14ac:dyDescent="0.25">
      <c r="A196" s="75">
        <v>1189</v>
      </c>
      <c r="B196" s="75" t="str">
        <f>INDEX('FY14 DataDump'!$A$2:$H$5000, MATCH('FY14 Individual Analysis'!A196, 'FY14 DataDump'!$C$2:$C$5000, 0), MATCH('FY14 DataDump'!$B$1, 'FY14 DataDump'!$A$1:$H$1))</f>
        <v>SWEETS</v>
      </c>
      <c r="C196" s="75" t="str">
        <f>INDEX('FY14 DataDump'!$A$2:$H$5000, MATCH('FY14 Individual Analysis'!A196, 'FY14 DataDump'!$C$2:$C$5000, 0), MATCH('FY14 DataDump'!$D$1, 'FY14 DataDump'!$A$1:$H$1))</f>
        <v>Kit Kat Bar</v>
      </c>
      <c r="D196" s="27">
        <f>SUMIFS('FY14 DataDump'!$E$2:$E$5000, 'FY14 DataDump'!$C$2:$C$5000, 'FY14 Individual Analysis'!$A196, 'FY14 DataDump'!$H$2:$H$5000, D$2)</f>
        <v>33</v>
      </c>
      <c r="E196" s="27">
        <f>SUMIFS('FY14 DataDump'!$E$2:$E$5000, 'FY14 DataDump'!$C$2:$C$5000, 'FY14 Individual Analysis'!$A196, 'FY14 DataDump'!$H$2:$H$5000, E$2)</f>
        <v>33</v>
      </c>
      <c r="F196" s="27">
        <f>SUMIFS('FY14 DataDump'!$E$2:$E$5000, 'FY14 DataDump'!$C$2:$C$5000, 'FY14 Individual Analysis'!$A196, 'FY14 DataDump'!$H$2:$H$5000, F$2)</f>
        <v>33</v>
      </c>
      <c r="G196" s="27">
        <f>SUMIFS('FY14 DataDump'!$E$2:$E$5000, 'FY14 DataDump'!$C$2:$C$5000, 'FY14 Individual Analysis'!$A196, 'FY14 DataDump'!$H$2:$H$5000, G$2)</f>
        <v>127</v>
      </c>
      <c r="H196" s="27">
        <f>SUMIFS('FY14 DataDump'!$E$2:$E$5000, 'FY14 DataDump'!$C$2:$C$5000, 'FY14 Individual Analysis'!$A196, 'FY14 DataDump'!$H$2:$H$5000, H$2)</f>
        <v>92</v>
      </c>
      <c r="I196" s="27">
        <f>SUMIFS('FY14 DataDump'!$E$2:$E$5000, 'FY14 DataDump'!$C$2:$C$5000, 'FY14 Individual Analysis'!$A196, 'FY14 DataDump'!$H$2:$H$5000, I$2)</f>
        <v>40</v>
      </c>
      <c r="J196" s="27">
        <f>SUMIFS('FY14 DataDump'!$E$2:$E$5000, 'FY14 DataDump'!$C$2:$C$5000, 'FY14 Individual Analysis'!$A196, 'FY14 DataDump'!$H$2:$H$5000, J$2)</f>
        <v>90</v>
      </c>
      <c r="K196" s="27">
        <f>SUMIFS('FY14 DataDump'!$E$2:$E$5000, 'FY14 DataDump'!$C$2:$C$5000, 'FY14 Individual Analysis'!$A196, 'FY14 DataDump'!$H$2:$H$5000, K$2)</f>
        <v>112</v>
      </c>
      <c r="L196" s="27">
        <f>SUMIFS('FY14 DataDump'!$E$2:$E$5000, 'FY14 DataDump'!$C$2:$C$5000, 'FY14 Individual Analysis'!$A196, 'FY14 DataDump'!$H$2:$H$5000, L$2)</f>
        <v>78</v>
      </c>
      <c r="M196" s="27">
        <f>SUMIFS('FY14 DataDump'!$E$2:$E$5000, 'FY14 DataDump'!$C$2:$C$5000, 'FY14 Individual Analysis'!$A196, 'FY14 DataDump'!$H$2:$H$5000, M$2)</f>
        <v>128</v>
      </c>
      <c r="N196" s="27">
        <f>SUMIFS('FY14 DataDump'!$E$2:$E$5000, 'FY14 DataDump'!$C$2:$C$5000, 'FY14 Individual Analysis'!$A196, 'FY14 DataDump'!$H$2:$H$5000, N$2)</f>
        <v>99</v>
      </c>
      <c r="O196" s="27">
        <f>SUMIFS('FY14 DataDump'!$E$2:$E$5000, 'FY14 DataDump'!$C$2:$C$5000, 'FY14 Individual Analysis'!$A196, 'FY14 DataDump'!$H$2:$H$5000, O$2)</f>
        <v>55</v>
      </c>
      <c r="P196" s="27">
        <f t="shared" si="7"/>
        <v>920</v>
      </c>
      <c r="Q196" s="108">
        <f t="shared" si="8"/>
        <v>5.4008359554783263E-3</v>
      </c>
    </row>
    <row r="197" spans="1:17" x14ac:dyDescent="0.25">
      <c r="A197" s="75">
        <v>1198</v>
      </c>
      <c r="B197" s="75" t="str">
        <f>INDEX('FY14 DataDump'!$A$2:$H$5000, MATCH('FY14 Individual Analysis'!A197, 'FY14 DataDump'!$C$2:$C$5000, 0), MATCH('FY14 DataDump'!$B$1, 'FY14 DataDump'!$A$1:$H$1))</f>
        <v>SWEETS</v>
      </c>
      <c r="C197" s="75" t="str">
        <f>INDEX('FY14 DataDump'!$A$2:$H$5000, MATCH('FY14 Individual Analysis'!A197, 'FY14 DataDump'!$C$2:$C$5000, 0), MATCH('FY14 DataDump'!$D$1, 'FY14 DataDump'!$A$1:$H$1))</f>
        <v>seagrams</v>
      </c>
      <c r="D197" s="27">
        <f>SUMIFS('FY14 DataDump'!$E$2:$E$5000, 'FY14 DataDump'!$C$2:$C$5000, 'FY14 Individual Analysis'!$A197, 'FY14 DataDump'!$H$2:$H$5000, D$2)</f>
        <v>0</v>
      </c>
      <c r="E197" s="27">
        <f>SUMIFS('FY14 DataDump'!$E$2:$E$5000, 'FY14 DataDump'!$C$2:$C$5000, 'FY14 Individual Analysis'!$A197, 'FY14 DataDump'!$H$2:$H$5000, E$2)</f>
        <v>0</v>
      </c>
      <c r="F197" s="27">
        <f>SUMIFS('FY14 DataDump'!$E$2:$E$5000, 'FY14 DataDump'!$C$2:$C$5000, 'FY14 Individual Analysis'!$A197, 'FY14 DataDump'!$H$2:$H$5000, F$2)</f>
        <v>0</v>
      </c>
      <c r="G197" s="27">
        <f>SUMIFS('FY14 DataDump'!$E$2:$E$5000, 'FY14 DataDump'!$C$2:$C$5000, 'FY14 Individual Analysis'!$A197, 'FY14 DataDump'!$H$2:$H$5000, G$2)</f>
        <v>0</v>
      </c>
      <c r="H197" s="27">
        <f>SUMIFS('FY14 DataDump'!$E$2:$E$5000, 'FY14 DataDump'!$C$2:$C$5000, 'FY14 Individual Analysis'!$A197, 'FY14 DataDump'!$H$2:$H$5000, H$2)</f>
        <v>0</v>
      </c>
      <c r="I197" s="27">
        <f>SUMIFS('FY14 DataDump'!$E$2:$E$5000, 'FY14 DataDump'!$C$2:$C$5000, 'FY14 Individual Analysis'!$A197, 'FY14 DataDump'!$H$2:$H$5000, I$2)</f>
        <v>0</v>
      </c>
      <c r="J197" s="27">
        <f>SUMIFS('FY14 DataDump'!$E$2:$E$5000, 'FY14 DataDump'!$C$2:$C$5000, 'FY14 Individual Analysis'!$A197, 'FY14 DataDump'!$H$2:$H$5000, J$2)</f>
        <v>12</v>
      </c>
      <c r="K197" s="27">
        <f>SUMIFS('FY14 DataDump'!$E$2:$E$5000, 'FY14 DataDump'!$C$2:$C$5000, 'FY14 Individual Analysis'!$A197, 'FY14 DataDump'!$H$2:$H$5000, K$2)</f>
        <v>0</v>
      </c>
      <c r="L197" s="27">
        <f>SUMIFS('FY14 DataDump'!$E$2:$E$5000, 'FY14 DataDump'!$C$2:$C$5000, 'FY14 Individual Analysis'!$A197, 'FY14 DataDump'!$H$2:$H$5000, L$2)</f>
        <v>0</v>
      </c>
      <c r="M197" s="27">
        <f>SUMIFS('FY14 DataDump'!$E$2:$E$5000, 'FY14 DataDump'!$C$2:$C$5000, 'FY14 Individual Analysis'!$A197, 'FY14 DataDump'!$H$2:$H$5000, M$2)</f>
        <v>0</v>
      </c>
      <c r="N197" s="27">
        <f>SUMIFS('FY14 DataDump'!$E$2:$E$5000, 'FY14 DataDump'!$C$2:$C$5000, 'FY14 Individual Analysis'!$A197, 'FY14 DataDump'!$H$2:$H$5000, N$2)</f>
        <v>0</v>
      </c>
      <c r="O197" s="27">
        <f>SUMIFS('FY14 DataDump'!$E$2:$E$5000, 'FY14 DataDump'!$C$2:$C$5000, 'FY14 Individual Analysis'!$A197, 'FY14 DataDump'!$H$2:$H$5000, O$2)</f>
        <v>0</v>
      </c>
      <c r="P197" s="27">
        <f t="shared" si="7"/>
        <v>12</v>
      </c>
      <c r="Q197" s="108">
        <f t="shared" si="8"/>
        <v>7.044568637580425E-5</v>
      </c>
    </row>
    <row r="198" spans="1:17" x14ac:dyDescent="0.25">
      <c r="A198" s="75">
        <v>1211</v>
      </c>
      <c r="B198" s="75" t="str">
        <f>INDEX('FY14 DataDump'!$A$2:$H$5000, MATCH('FY14 Individual Analysis'!A198, 'FY14 DataDump'!$C$2:$C$5000, 0), MATCH('FY14 DataDump'!$B$1, 'FY14 DataDump'!$A$1:$H$1))</f>
        <v>DRINKS</v>
      </c>
      <c r="C198" s="75" t="str">
        <f>INDEX('FY14 DataDump'!$A$2:$H$5000, MATCH('FY14 Individual Analysis'!A198, 'FY14 DataDump'!$C$2:$C$5000, 0), MATCH('FY14 DataDump'!$D$1, 'FY14 DataDump'!$A$1:$H$1))</f>
        <v>Italian Soda 12 oz.</v>
      </c>
      <c r="D198" s="27">
        <f>SUMIFS('FY14 DataDump'!$E$2:$E$5000, 'FY14 DataDump'!$C$2:$C$5000, 'FY14 Individual Analysis'!$A198, 'FY14 DataDump'!$H$2:$H$5000, D$2)</f>
        <v>17</v>
      </c>
      <c r="E198" s="27">
        <f>SUMIFS('FY14 DataDump'!$E$2:$E$5000, 'FY14 DataDump'!$C$2:$C$5000, 'FY14 Individual Analysis'!$A198, 'FY14 DataDump'!$H$2:$H$5000, E$2)</f>
        <v>11</v>
      </c>
      <c r="F198" s="27">
        <f>SUMIFS('FY14 DataDump'!$E$2:$E$5000, 'FY14 DataDump'!$C$2:$C$5000, 'FY14 Individual Analysis'!$A198, 'FY14 DataDump'!$H$2:$H$5000, F$2)</f>
        <v>22</v>
      </c>
      <c r="G198" s="27">
        <f>SUMIFS('FY14 DataDump'!$E$2:$E$5000, 'FY14 DataDump'!$C$2:$C$5000, 'FY14 Individual Analysis'!$A198, 'FY14 DataDump'!$H$2:$H$5000, G$2)</f>
        <v>32</v>
      </c>
      <c r="H198" s="27">
        <f>SUMIFS('FY14 DataDump'!$E$2:$E$5000, 'FY14 DataDump'!$C$2:$C$5000, 'FY14 Individual Analysis'!$A198, 'FY14 DataDump'!$H$2:$H$5000, H$2)</f>
        <v>17</v>
      </c>
      <c r="I198" s="27">
        <f>SUMIFS('FY14 DataDump'!$E$2:$E$5000, 'FY14 DataDump'!$C$2:$C$5000, 'FY14 Individual Analysis'!$A198, 'FY14 DataDump'!$H$2:$H$5000, I$2)</f>
        <v>8</v>
      </c>
      <c r="J198" s="27">
        <f>SUMIFS('FY14 DataDump'!$E$2:$E$5000, 'FY14 DataDump'!$C$2:$C$5000, 'FY14 Individual Analysis'!$A198, 'FY14 DataDump'!$H$2:$H$5000, J$2)</f>
        <v>18</v>
      </c>
      <c r="K198" s="27">
        <f>SUMIFS('FY14 DataDump'!$E$2:$E$5000, 'FY14 DataDump'!$C$2:$C$5000, 'FY14 Individual Analysis'!$A198, 'FY14 DataDump'!$H$2:$H$5000, K$2)</f>
        <v>32</v>
      </c>
      <c r="L198" s="27">
        <f>SUMIFS('FY14 DataDump'!$E$2:$E$5000, 'FY14 DataDump'!$C$2:$C$5000, 'FY14 Individual Analysis'!$A198, 'FY14 DataDump'!$H$2:$H$5000, L$2)</f>
        <v>38</v>
      </c>
      <c r="M198" s="27">
        <f>SUMIFS('FY14 DataDump'!$E$2:$E$5000, 'FY14 DataDump'!$C$2:$C$5000, 'FY14 Individual Analysis'!$A198, 'FY14 DataDump'!$H$2:$H$5000, M$2)</f>
        <v>90</v>
      </c>
      <c r="N198" s="27">
        <f>SUMIFS('FY14 DataDump'!$E$2:$E$5000, 'FY14 DataDump'!$C$2:$C$5000, 'FY14 Individual Analysis'!$A198, 'FY14 DataDump'!$H$2:$H$5000, N$2)</f>
        <v>74</v>
      </c>
      <c r="O198" s="27">
        <f>SUMIFS('FY14 DataDump'!$E$2:$E$5000, 'FY14 DataDump'!$C$2:$C$5000, 'FY14 Individual Analysis'!$A198, 'FY14 DataDump'!$H$2:$H$5000, O$2)</f>
        <v>32</v>
      </c>
      <c r="P198" s="27">
        <f t="shared" si="7"/>
        <v>391</v>
      </c>
      <c r="Q198" s="108">
        <f t="shared" si="8"/>
        <v>2.2953552810782885E-3</v>
      </c>
    </row>
    <row r="199" spans="1:17" x14ac:dyDescent="0.25">
      <c r="A199" s="75">
        <v>1215</v>
      </c>
      <c r="B199" s="75" t="str">
        <f>INDEX('FY14 DataDump'!$A$2:$H$5000, MATCH('FY14 Individual Analysis'!A199, 'FY14 DataDump'!$C$2:$C$5000, 0), MATCH('FY14 DataDump'!$B$1, 'FY14 DataDump'!$A$1:$H$1))</f>
        <v>BOXED GOODS</v>
      </c>
      <c r="C199" s="75" t="str">
        <f>INDEX('FY14 DataDump'!$A$2:$H$5000, MATCH('FY14 Individual Analysis'!A199, 'FY14 DataDump'!$C$2:$C$5000, 0), MATCH('FY14 DataDump'!$D$1, 'FY14 DataDump'!$A$1:$H$1))</f>
        <v>Blue Diamond Roasted Salt</v>
      </c>
      <c r="D199" s="27">
        <f>SUMIFS('FY14 DataDump'!$E$2:$E$5000, 'FY14 DataDump'!$C$2:$C$5000, 'FY14 Individual Analysis'!$A199, 'FY14 DataDump'!$H$2:$H$5000, D$2)</f>
        <v>25</v>
      </c>
      <c r="E199" s="27">
        <f>SUMIFS('FY14 DataDump'!$E$2:$E$5000, 'FY14 DataDump'!$C$2:$C$5000, 'FY14 Individual Analysis'!$A199, 'FY14 DataDump'!$H$2:$H$5000, E$2)</f>
        <v>17</v>
      </c>
      <c r="F199" s="27">
        <f>SUMIFS('FY14 DataDump'!$E$2:$E$5000, 'FY14 DataDump'!$C$2:$C$5000, 'FY14 Individual Analysis'!$A199, 'FY14 DataDump'!$H$2:$H$5000, F$2)</f>
        <v>0</v>
      </c>
      <c r="G199" s="27">
        <f>SUMIFS('FY14 DataDump'!$E$2:$E$5000, 'FY14 DataDump'!$C$2:$C$5000, 'FY14 Individual Analysis'!$A199, 'FY14 DataDump'!$H$2:$H$5000, G$2)</f>
        <v>0</v>
      </c>
      <c r="H199" s="27">
        <f>SUMIFS('FY14 DataDump'!$E$2:$E$5000, 'FY14 DataDump'!$C$2:$C$5000, 'FY14 Individual Analysis'!$A199, 'FY14 DataDump'!$H$2:$H$5000, H$2)</f>
        <v>0</v>
      </c>
      <c r="I199" s="27">
        <f>SUMIFS('FY14 DataDump'!$E$2:$E$5000, 'FY14 DataDump'!$C$2:$C$5000, 'FY14 Individual Analysis'!$A199, 'FY14 DataDump'!$H$2:$H$5000, I$2)</f>
        <v>0</v>
      </c>
      <c r="J199" s="27">
        <f>SUMIFS('FY14 DataDump'!$E$2:$E$5000, 'FY14 DataDump'!$C$2:$C$5000, 'FY14 Individual Analysis'!$A199, 'FY14 DataDump'!$H$2:$H$5000, J$2)</f>
        <v>0</v>
      </c>
      <c r="K199" s="27">
        <f>SUMIFS('FY14 DataDump'!$E$2:$E$5000, 'FY14 DataDump'!$C$2:$C$5000, 'FY14 Individual Analysis'!$A199, 'FY14 DataDump'!$H$2:$H$5000, K$2)</f>
        <v>0</v>
      </c>
      <c r="L199" s="27">
        <f>SUMIFS('FY14 DataDump'!$E$2:$E$5000, 'FY14 DataDump'!$C$2:$C$5000, 'FY14 Individual Analysis'!$A199, 'FY14 DataDump'!$H$2:$H$5000, L$2)</f>
        <v>0</v>
      </c>
      <c r="M199" s="27">
        <f>SUMIFS('FY14 DataDump'!$E$2:$E$5000, 'FY14 DataDump'!$C$2:$C$5000, 'FY14 Individual Analysis'!$A199, 'FY14 DataDump'!$H$2:$H$5000, M$2)</f>
        <v>0</v>
      </c>
      <c r="N199" s="27">
        <f>SUMIFS('FY14 DataDump'!$E$2:$E$5000, 'FY14 DataDump'!$C$2:$C$5000, 'FY14 Individual Analysis'!$A199, 'FY14 DataDump'!$H$2:$H$5000, N$2)</f>
        <v>0</v>
      </c>
      <c r="O199" s="27">
        <f>SUMIFS('FY14 DataDump'!$E$2:$E$5000, 'FY14 DataDump'!$C$2:$C$5000, 'FY14 Individual Analysis'!$A199, 'FY14 DataDump'!$H$2:$H$5000, O$2)</f>
        <v>0</v>
      </c>
      <c r="P199" s="27">
        <f t="shared" si="7"/>
        <v>42</v>
      </c>
      <c r="Q199" s="108">
        <f t="shared" si="8"/>
        <v>2.465599023153149E-4</v>
      </c>
    </row>
    <row r="200" spans="1:17" x14ac:dyDescent="0.25">
      <c r="A200" s="75">
        <v>1221</v>
      </c>
      <c r="B200" s="75" t="str">
        <f>INDEX('FY14 DataDump'!$A$2:$H$5000, MATCH('FY14 Individual Analysis'!A200, 'FY14 DataDump'!$C$2:$C$5000, 0), MATCH('FY14 DataDump'!$B$1, 'FY14 DataDump'!$A$1:$H$1))</f>
        <v>BOXED GOODS</v>
      </c>
      <c r="C200" s="75" t="str">
        <f>INDEX('FY14 DataDump'!$A$2:$H$5000, MATCH('FY14 Individual Analysis'!A200, 'FY14 DataDump'!$C$2:$C$5000, 0), MATCH('FY14 DataDump'!$D$1, 'FY14 DataDump'!$A$1:$H$1))</f>
        <v>EASY MAC TRIPLE CHEESE</v>
      </c>
      <c r="D200" s="27">
        <f>SUMIFS('FY14 DataDump'!$E$2:$E$5000, 'FY14 DataDump'!$C$2:$C$5000, 'FY14 Individual Analysis'!$A200, 'FY14 DataDump'!$H$2:$H$5000, D$2)</f>
        <v>17</v>
      </c>
      <c r="E200" s="27">
        <f>SUMIFS('FY14 DataDump'!$E$2:$E$5000, 'FY14 DataDump'!$C$2:$C$5000, 'FY14 Individual Analysis'!$A200, 'FY14 DataDump'!$H$2:$H$5000, E$2)</f>
        <v>10</v>
      </c>
      <c r="F200" s="27">
        <f>SUMIFS('FY14 DataDump'!$E$2:$E$5000, 'FY14 DataDump'!$C$2:$C$5000, 'FY14 Individual Analysis'!$A200, 'FY14 DataDump'!$H$2:$H$5000, F$2)</f>
        <v>6</v>
      </c>
      <c r="G200" s="27">
        <f>SUMIFS('FY14 DataDump'!$E$2:$E$5000, 'FY14 DataDump'!$C$2:$C$5000, 'FY14 Individual Analysis'!$A200, 'FY14 DataDump'!$H$2:$H$5000, G$2)</f>
        <v>31</v>
      </c>
      <c r="H200" s="27">
        <f>SUMIFS('FY14 DataDump'!$E$2:$E$5000, 'FY14 DataDump'!$C$2:$C$5000, 'FY14 Individual Analysis'!$A200, 'FY14 DataDump'!$H$2:$H$5000, H$2)</f>
        <v>28</v>
      </c>
      <c r="I200" s="27">
        <f>SUMIFS('FY14 DataDump'!$E$2:$E$5000, 'FY14 DataDump'!$C$2:$C$5000, 'FY14 Individual Analysis'!$A200, 'FY14 DataDump'!$H$2:$H$5000, I$2)</f>
        <v>8</v>
      </c>
      <c r="J200" s="27">
        <f>SUMIFS('FY14 DataDump'!$E$2:$E$5000, 'FY14 DataDump'!$C$2:$C$5000, 'FY14 Individual Analysis'!$A200, 'FY14 DataDump'!$H$2:$H$5000, J$2)</f>
        <v>12</v>
      </c>
      <c r="K200" s="27">
        <f>SUMIFS('FY14 DataDump'!$E$2:$E$5000, 'FY14 DataDump'!$C$2:$C$5000, 'FY14 Individual Analysis'!$A200, 'FY14 DataDump'!$H$2:$H$5000, K$2)</f>
        <v>19</v>
      </c>
      <c r="L200" s="27">
        <f>SUMIFS('FY14 DataDump'!$E$2:$E$5000, 'FY14 DataDump'!$C$2:$C$5000, 'FY14 Individual Analysis'!$A200, 'FY14 DataDump'!$H$2:$H$5000, L$2)</f>
        <v>12</v>
      </c>
      <c r="M200" s="27">
        <f>SUMIFS('FY14 DataDump'!$E$2:$E$5000, 'FY14 DataDump'!$C$2:$C$5000, 'FY14 Individual Analysis'!$A200, 'FY14 DataDump'!$H$2:$H$5000, M$2)</f>
        <v>27</v>
      </c>
      <c r="N200" s="27">
        <f>SUMIFS('FY14 DataDump'!$E$2:$E$5000, 'FY14 DataDump'!$C$2:$C$5000, 'FY14 Individual Analysis'!$A200, 'FY14 DataDump'!$H$2:$H$5000, N$2)</f>
        <v>17</v>
      </c>
      <c r="O200" s="27">
        <f>SUMIFS('FY14 DataDump'!$E$2:$E$5000, 'FY14 DataDump'!$C$2:$C$5000, 'FY14 Individual Analysis'!$A200, 'FY14 DataDump'!$H$2:$H$5000, O$2)</f>
        <v>10</v>
      </c>
      <c r="P200" s="27">
        <f t="shared" si="7"/>
        <v>197</v>
      </c>
      <c r="Q200" s="108">
        <f t="shared" si="8"/>
        <v>1.15648335133612E-3</v>
      </c>
    </row>
    <row r="201" spans="1:17" x14ac:dyDescent="0.25">
      <c r="A201" s="75">
        <v>1222</v>
      </c>
      <c r="B201" s="75" t="str">
        <f>INDEX('FY14 DataDump'!$A$2:$H$5000, MATCH('FY14 Individual Analysis'!A201, 'FY14 DataDump'!$C$2:$C$5000, 0), MATCH('FY14 DataDump'!$B$1, 'FY14 DataDump'!$A$1:$H$1))</f>
        <v>FRUITS/VEGGIES</v>
      </c>
      <c r="C201" s="75" t="str">
        <f>INDEX('FY14 DataDump'!$A$2:$H$5000, MATCH('FY14 Individual Analysis'!A201, 'FY14 DataDump'!$C$2:$C$5000, 0), MATCH('FY14 DataDump'!$D$1, 'FY14 DataDump'!$A$1:$H$1))</f>
        <v>Banana</v>
      </c>
      <c r="D201" s="27">
        <f>SUMIFS('FY14 DataDump'!$E$2:$E$5000, 'FY14 DataDump'!$C$2:$C$5000, 'FY14 Individual Analysis'!$A201, 'FY14 DataDump'!$H$2:$H$5000, D$2)</f>
        <v>34</v>
      </c>
      <c r="E201" s="27">
        <f>SUMIFS('FY14 DataDump'!$E$2:$E$5000, 'FY14 DataDump'!$C$2:$C$5000, 'FY14 Individual Analysis'!$A201, 'FY14 DataDump'!$H$2:$H$5000, E$2)</f>
        <v>21</v>
      </c>
      <c r="F201" s="27">
        <f>SUMIFS('FY14 DataDump'!$E$2:$E$5000, 'FY14 DataDump'!$C$2:$C$5000, 'FY14 Individual Analysis'!$A201, 'FY14 DataDump'!$H$2:$H$5000, F$2)</f>
        <v>23</v>
      </c>
      <c r="G201" s="27">
        <f>SUMIFS('FY14 DataDump'!$E$2:$E$5000, 'FY14 DataDump'!$C$2:$C$5000, 'FY14 Individual Analysis'!$A201, 'FY14 DataDump'!$H$2:$H$5000, G$2)</f>
        <v>53</v>
      </c>
      <c r="H201" s="27">
        <f>SUMIFS('FY14 DataDump'!$E$2:$E$5000, 'FY14 DataDump'!$C$2:$C$5000, 'FY14 Individual Analysis'!$A201, 'FY14 DataDump'!$H$2:$H$5000, H$2)</f>
        <v>4</v>
      </c>
      <c r="I201" s="27">
        <f>SUMIFS('FY14 DataDump'!$E$2:$E$5000, 'FY14 DataDump'!$C$2:$C$5000, 'FY14 Individual Analysis'!$A201, 'FY14 DataDump'!$H$2:$H$5000, I$2)</f>
        <v>0</v>
      </c>
      <c r="J201" s="27">
        <f>SUMIFS('FY14 DataDump'!$E$2:$E$5000, 'FY14 DataDump'!$C$2:$C$5000, 'FY14 Individual Analysis'!$A201, 'FY14 DataDump'!$H$2:$H$5000, J$2)</f>
        <v>0</v>
      </c>
      <c r="K201" s="27">
        <f>SUMIFS('FY14 DataDump'!$E$2:$E$5000, 'FY14 DataDump'!$C$2:$C$5000, 'FY14 Individual Analysis'!$A201, 'FY14 DataDump'!$H$2:$H$5000, K$2)</f>
        <v>1</v>
      </c>
      <c r="L201" s="27">
        <f>SUMIFS('FY14 DataDump'!$E$2:$E$5000, 'FY14 DataDump'!$C$2:$C$5000, 'FY14 Individual Analysis'!$A201, 'FY14 DataDump'!$H$2:$H$5000, L$2)</f>
        <v>0</v>
      </c>
      <c r="M201" s="27">
        <f>SUMIFS('FY14 DataDump'!$E$2:$E$5000, 'FY14 DataDump'!$C$2:$C$5000, 'FY14 Individual Analysis'!$A201, 'FY14 DataDump'!$H$2:$H$5000, M$2)</f>
        <v>0</v>
      </c>
      <c r="N201" s="27">
        <f>SUMIFS('FY14 DataDump'!$E$2:$E$5000, 'FY14 DataDump'!$C$2:$C$5000, 'FY14 Individual Analysis'!$A201, 'FY14 DataDump'!$H$2:$H$5000, N$2)</f>
        <v>0</v>
      </c>
      <c r="O201" s="27">
        <f>SUMIFS('FY14 DataDump'!$E$2:$E$5000, 'FY14 DataDump'!$C$2:$C$5000, 'FY14 Individual Analysis'!$A201, 'FY14 DataDump'!$H$2:$H$5000, O$2)</f>
        <v>0</v>
      </c>
      <c r="P201" s="27">
        <f t="shared" si="7"/>
        <v>136</v>
      </c>
      <c r="Q201" s="108">
        <f t="shared" si="8"/>
        <v>7.9838444559244821E-4</v>
      </c>
    </row>
    <row r="202" spans="1:17" x14ac:dyDescent="0.25">
      <c r="A202" s="75">
        <v>1223</v>
      </c>
      <c r="B202" s="75" t="str">
        <f>INDEX('FY14 DataDump'!$A$2:$H$5000, MATCH('FY14 Individual Analysis'!A202, 'FY14 DataDump'!$C$2:$C$5000, 0), MATCH('FY14 DataDump'!$B$1, 'FY14 DataDump'!$A$1:$H$1))</f>
        <v>SWEETS</v>
      </c>
      <c r="C202" s="75" t="str">
        <f>INDEX('FY14 DataDump'!$A$2:$H$5000, MATCH('FY14 Individual Analysis'!A202, 'FY14 DataDump'!$C$2:$C$5000, 0), MATCH('FY14 DataDump'!$D$1, 'FY14 DataDump'!$A$1:$H$1))</f>
        <v>HI CHEW (Varities)</v>
      </c>
      <c r="D202" s="27">
        <f>SUMIFS('FY14 DataDump'!$E$2:$E$5000, 'FY14 DataDump'!$C$2:$C$5000, 'FY14 Individual Analysis'!$A202, 'FY14 DataDump'!$H$2:$H$5000, D$2)</f>
        <v>20</v>
      </c>
      <c r="E202" s="27">
        <f>SUMIFS('FY14 DataDump'!$E$2:$E$5000, 'FY14 DataDump'!$C$2:$C$5000, 'FY14 Individual Analysis'!$A202, 'FY14 DataDump'!$H$2:$H$5000, E$2)</f>
        <v>37</v>
      </c>
      <c r="F202" s="27">
        <f>SUMIFS('FY14 DataDump'!$E$2:$E$5000, 'FY14 DataDump'!$C$2:$C$5000, 'FY14 Individual Analysis'!$A202, 'FY14 DataDump'!$H$2:$H$5000, F$2)</f>
        <v>42</v>
      </c>
      <c r="G202" s="27">
        <f>SUMIFS('FY14 DataDump'!$E$2:$E$5000, 'FY14 DataDump'!$C$2:$C$5000, 'FY14 Individual Analysis'!$A202, 'FY14 DataDump'!$H$2:$H$5000, G$2)</f>
        <v>199</v>
      </c>
      <c r="H202" s="27">
        <f>SUMIFS('FY14 DataDump'!$E$2:$E$5000, 'FY14 DataDump'!$C$2:$C$5000, 'FY14 Individual Analysis'!$A202, 'FY14 DataDump'!$H$2:$H$5000, H$2)</f>
        <v>182</v>
      </c>
      <c r="I202" s="27">
        <f>SUMIFS('FY14 DataDump'!$E$2:$E$5000, 'FY14 DataDump'!$C$2:$C$5000, 'FY14 Individual Analysis'!$A202, 'FY14 DataDump'!$H$2:$H$5000, I$2)</f>
        <v>63</v>
      </c>
      <c r="J202" s="27">
        <f>SUMIFS('FY14 DataDump'!$E$2:$E$5000, 'FY14 DataDump'!$C$2:$C$5000, 'FY14 Individual Analysis'!$A202, 'FY14 DataDump'!$H$2:$H$5000, J$2)</f>
        <v>157</v>
      </c>
      <c r="K202" s="27">
        <f>SUMIFS('FY14 DataDump'!$E$2:$E$5000, 'FY14 DataDump'!$C$2:$C$5000, 'FY14 Individual Analysis'!$A202, 'FY14 DataDump'!$H$2:$H$5000, K$2)</f>
        <v>176</v>
      </c>
      <c r="L202" s="27">
        <f>SUMIFS('FY14 DataDump'!$E$2:$E$5000, 'FY14 DataDump'!$C$2:$C$5000, 'FY14 Individual Analysis'!$A202, 'FY14 DataDump'!$H$2:$H$5000, L$2)</f>
        <v>107</v>
      </c>
      <c r="M202" s="27">
        <f>SUMIFS('FY14 DataDump'!$E$2:$E$5000, 'FY14 DataDump'!$C$2:$C$5000, 'FY14 Individual Analysis'!$A202, 'FY14 DataDump'!$H$2:$H$5000, M$2)</f>
        <v>133</v>
      </c>
      <c r="N202" s="27">
        <f>SUMIFS('FY14 DataDump'!$E$2:$E$5000, 'FY14 DataDump'!$C$2:$C$5000, 'FY14 Individual Analysis'!$A202, 'FY14 DataDump'!$H$2:$H$5000, N$2)</f>
        <v>99</v>
      </c>
      <c r="O202" s="27">
        <f>SUMIFS('FY14 DataDump'!$E$2:$E$5000, 'FY14 DataDump'!$C$2:$C$5000, 'FY14 Individual Analysis'!$A202, 'FY14 DataDump'!$H$2:$H$5000, O$2)</f>
        <v>69</v>
      </c>
      <c r="P202" s="27">
        <f t="shared" si="7"/>
        <v>1284</v>
      </c>
      <c r="Q202" s="108">
        <f t="shared" si="8"/>
        <v>7.537688442211055E-3</v>
      </c>
    </row>
    <row r="203" spans="1:17" x14ac:dyDescent="0.25">
      <c r="A203" s="75">
        <v>1228</v>
      </c>
      <c r="B203" s="75" t="str">
        <f>INDEX('FY14 DataDump'!$A$2:$H$5000, MATCH('FY14 Individual Analysis'!A203, 'FY14 DataDump'!$C$2:$C$5000, 0), MATCH('FY14 DataDump'!$B$1, 'FY14 DataDump'!$A$1:$H$1))</f>
        <v>DRINKS</v>
      </c>
      <c r="C203" s="75" t="str">
        <f>INDEX('FY14 DataDump'!$A$2:$H$5000, MATCH('FY14 Individual Analysis'!A203, 'FY14 DataDump'!$C$2:$C$5000, 0), MATCH('FY14 DataDump'!$D$1, 'FY14 DataDump'!$A$1:$H$1))</f>
        <v>RED BULL</v>
      </c>
      <c r="D203" s="27">
        <f>SUMIFS('FY14 DataDump'!$E$2:$E$5000, 'FY14 DataDump'!$C$2:$C$5000, 'FY14 Individual Analysis'!$A203, 'FY14 DataDump'!$H$2:$H$5000, D$2)</f>
        <v>0</v>
      </c>
      <c r="E203" s="27">
        <f>SUMIFS('FY14 DataDump'!$E$2:$E$5000, 'FY14 DataDump'!$C$2:$C$5000, 'FY14 Individual Analysis'!$A203, 'FY14 DataDump'!$H$2:$H$5000, E$2)</f>
        <v>35</v>
      </c>
      <c r="F203" s="27">
        <f>SUMIFS('FY14 DataDump'!$E$2:$E$5000, 'FY14 DataDump'!$C$2:$C$5000, 'FY14 Individual Analysis'!$A203, 'FY14 DataDump'!$H$2:$H$5000, F$2)</f>
        <v>0</v>
      </c>
      <c r="G203" s="27">
        <f>SUMIFS('FY14 DataDump'!$E$2:$E$5000, 'FY14 DataDump'!$C$2:$C$5000, 'FY14 Individual Analysis'!$A203, 'FY14 DataDump'!$H$2:$H$5000, G$2)</f>
        <v>0</v>
      </c>
      <c r="H203" s="27">
        <f>SUMIFS('FY14 DataDump'!$E$2:$E$5000, 'FY14 DataDump'!$C$2:$C$5000, 'FY14 Individual Analysis'!$A203, 'FY14 DataDump'!$H$2:$H$5000, H$2)</f>
        <v>0</v>
      </c>
      <c r="I203" s="27">
        <f>SUMIFS('FY14 DataDump'!$E$2:$E$5000, 'FY14 DataDump'!$C$2:$C$5000, 'FY14 Individual Analysis'!$A203, 'FY14 DataDump'!$H$2:$H$5000, I$2)</f>
        <v>0</v>
      </c>
      <c r="J203" s="27">
        <f>SUMIFS('FY14 DataDump'!$E$2:$E$5000, 'FY14 DataDump'!$C$2:$C$5000, 'FY14 Individual Analysis'!$A203, 'FY14 DataDump'!$H$2:$H$5000, J$2)</f>
        <v>5</v>
      </c>
      <c r="K203" s="27">
        <f>SUMIFS('FY14 DataDump'!$E$2:$E$5000, 'FY14 DataDump'!$C$2:$C$5000, 'FY14 Individual Analysis'!$A203, 'FY14 DataDump'!$H$2:$H$5000, K$2)</f>
        <v>99</v>
      </c>
      <c r="L203" s="27">
        <f>SUMIFS('FY14 DataDump'!$E$2:$E$5000, 'FY14 DataDump'!$C$2:$C$5000, 'FY14 Individual Analysis'!$A203, 'FY14 DataDump'!$H$2:$H$5000, L$2)</f>
        <v>66</v>
      </c>
      <c r="M203" s="27">
        <f>SUMIFS('FY14 DataDump'!$E$2:$E$5000, 'FY14 DataDump'!$C$2:$C$5000, 'FY14 Individual Analysis'!$A203, 'FY14 DataDump'!$H$2:$H$5000, M$2)</f>
        <v>0</v>
      </c>
      <c r="N203" s="27">
        <f>SUMIFS('FY14 DataDump'!$E$2:$E$5000, 'FY14 DataDump'!$C$2:$C$5000, 'FY14 Individual Analysis'!$A203, 'FY14 DataDump'!$H$2:$H$5000, N$2)</f>
        <v>0</v>
      </c>
      <c r="O203" s="27">
        <f>SUMIFS('FY14 DataDump'!$E$2:$E$5000, 'FY14 DataDump'!$C$2:$C$5000, 'FY14 Individual Analysis'!$A203, 'FY14 DataDump'!$H$2:$H$5000, O$2)</f>
        <v>25</v>
      </c>
      <c r="P203" s="27">
        <f t="shared" si="7"/>
        <v>230</v>
      </c>
      <c r="Q203" s="108">
        <f t="shared" si="8"/>
        <v>1.3502089888695816E-3</v>
      </c>
    </row>
    <row r="204" spans="1:17" x14ac:dyDescent="0.25">
      <c r="A204" s="75">
        <v>1229</v>
      </c>
      <c r="B204" s="75" t="str">
        <f>INDEX('FY14 DataDump'!$A$2:$H$5000, MATCH('FY14 Individual Analysis'!A204, 'FY14 DataDump'!$C$2:$C$5000, 0), MATCH('FY14 DataDump'!$B$1, 'FY14 DataDump'!$A$1:$H$1))</f>
        <v>SWEETS</v>
      </c>
      <c r="C204" s="75" t="str">
        <f>INDEX('FY14 DataDump'!$A$2:$H$5000, MATCH('FY14 Individual Analysis'!A204, 'FY14 DataDump'!$C$2:$C$5000, 0), MATCH('FY14 DataDump'!$D$1, 'FY14 DataDump'!$A$1:$H$1))</f>
        <v>TOBLERONE MINI CHANGEMAKE</v>
      </c>
      <c r="D204" s="27">
        <f>SUMIFS('FY14 DataDump'!$E$2:$E$5000, 'FY14 DataDump'!$C$2:$C$5000, 'FY14 Individual Analysis'!$A204, 'FY14 DataDump'!$H$2:$H$5000, D$2)</f>
        <v>36</v>
      </c>
      <c r="E204" s="27">
        <f>SUMIFS('FY14 DataDump'!$E$2:$E$5000, 'FY14 DataDump'!$C$2:$C$5000, 'FY14 Individual Analysis'!$A204, 'FY14 DataDump'!$H$2:$H$5000, E$2)</f>
        <v>31</v>
      </c>
      <c r="F204" s="27">
        <f>SUMIFS('FY14 DataDump'!$E$2:$E$5000, 'FY14 DataDump'!$C$2:$C$5000, 'FY14 Individual Analysis'!$A204, 'FY14 DataDump'!$H$2:$H$5000, F$2)</f>
        <v>5</v>
      </c>
      <c r="G204" s="27">
        <f>SUMIFS('FY14 DataDump'!$E$2:$E$5000, 'FY14 DataDump'!$C$2:$C$5000, 'FY14 Individual Analysis'!$A204, 'FY14 DataDump'!$H$2:$H$5000, G$2)</f>
        <v>0</v>
      </c>
      <c r="H204" s="27">
        <f>SUMIFS('FY14 DataDump'!$E$2:$E$5000, 'FY14 DataDump'!$C$2:$C$5000, 'FY14 Individual Analysis'!$A204, 'FY14 DataDump'!$H$2:$H$5000, H$2)</f>
        <v>0</v>
      </c>
      <c r="I204" s="27">
        <f>SUMIFS('FY14 DataDump'!$E$2:$E$5000, 'FY14 DataDump'!$C$2:$C$5000, 'FY14 Individual Analysis'!$A204, 'FY14 DataDump'!$H$2:$H$5000, I$2)</f>
        <v>0</v>
      </c>
      <c r="J204" s="27">
        <f>SUMIFS('FY14 DataDump'!$E$2:$E$5000, 'FY14 DataDump'!$C$2:$C$5000, 'FY14 Individual Analysis'!$A204, 'FY14 DataDump'!$H$2:$H$5000, J$2)</f>
        <v>0</v>
      </c>
      <c r="K204" s="27">
        <f>SUMIFS('FY14 DataDump'!$E$2:$E$5000, 'FY14 DataDump'!$C$2:$C$5000, 'FY14 Individual Analysis'!$A204, 'FY14 DataDump'!$H$2:$H$5000, K$2)</f>
        <v>0</v>
      </c>
      <c r="L204" s="27">
        <f>SUMIFS('FY14 DataDump'!$E$2:$E$5000, 'FY14 DataDump'!$C$2:$C$5000, 'FY14 Individual Analysis'!$A204, 'FY14 DataDump'!$H$2:$H$5000, L$2)</f>
        <v>0</v>
      </c>
      <c r="M204" s="27">
        <f>SUMIFS('FY14 DataDump'!$E$2:$E$5000, 'FY14 DataDump'!$C$2:$C$5000, 'FY14 Individual Analysis'!$A204, 'FY14 DataDump'!$H$2:$H$5000, M$2)</f>
        <v>0</v>
      </c>
      <c r="N204" s="27">
        <f>SUMIFS('FY14 DataDump'!$E$2:$E$5000, 'FY14 DataDump'!$C$2:$C$5000, 'FY14 Individual Analysis'!$A204, 'FY14 DataDump'!$H$2:$H$5000, N$2)</f>
        <v>0</v>
      </c>
      <c r="O204" s="27">
        <f>SUMIFS('FY14 DataDump'!$E$2:$E$5000, 'FY14 DataDump'!$C$2:$C$5000, 'FY14 Individual Analysis'!$A204, 'FY14 DataDump'!$H$2:$H$5000, O$2)</f>
        <v>0</v>
      </c>
      <c r="P204" s="27">
        <f t="shared" si="7"/>
        <v>72</v>
      </c>
      <c r="Q204" s="108">
        <f t="shared" si="8"/>
        <v>4.2267411825482553E-4</v>
      </c>
    </row>
    <row r="205" spans="1:17" x14ac:dyDescent="0.25">
      <c r="A205" s="75">
        <v>1231</v>
      </c>
      <c r="B205" s="75" t="str">
        <f>INDEX('FY14 DataDump'!$A$2:$H$5000, MATCH('FY14 Individual Analysis'!A205, 'FY14 DataDump'!$C$2:$C$5000, 0), MATCH('FY14 DataDump'!$B$1, 'FY14 DataDump'!$A$1:$H$1))</f>
        <v>SWEETS</v>
      </c>
      <c r="C205" s="75" t="str">
        <f>INDEX('FY14 DataDump'!$A$2:$H$5000, MATCH('FY14 Individual Analysis'!A205, 'FY14 DataDump'!$C$2:$C$5000, 0), MATCH('FY14 DataDump'!$D$1, 'FY14 DataDump'!$A$1:$H$1))</f>
        <v>LIFESAVERS</v>
      </c>
      <c r="D205" s="27">
        <f>SUMIFS('FY14 DataDump'!$E$2:$E$5000, 'FY14 DataDump'!$C$2:$C$5000, 'FY14 Individual Analysis'!$A205, 'FY14 DataDump'!$H$2:$H$5000, D$2)</f>
        <v>8</v>
      </c>
      <c r="E205" s="27">
        <f>SUMIFS('FY14 DataDump'!$E$2:$E$5000, 'FY14 DataDump'!$C$2:$C$5000, 'FY14 Individual Analysis'!$A205, 'FY14 DataDump'!$H$2:$H$5000, E$2)</f>
        <v>0</v>
      </c>
      <c r="F205" s="27">
        <f>SUMIFS('FY14 DataDump'!$E$2:$E$5000, 'FY14 DataDump'!$C$2:$C$5000, 'FY14 Individual Analysis'!$A205, 'FY14 DataDump'!$H$2:$H$5000, F$2)</f>
        <v>0</v>
      </c>
      <c r="G205" s="27">
        <f>SUMIFS('FY14 DataDump'!$E$2:$E$5000, 'FY14 DataDump'!$C$2:$C$5000, 'FY14 Individual Analysis'!$A205, 'FY14 DataDump'!$H$2:$H$5000, G$2)</f>
        <v>0</v>
      </c>
      <c r="H205" s="27">
        <f>SUMIFS('FY14 DataDump'!$E$2:$E$5000, 'FY14 DataDump'!$C$2:$C$5000, 'FY14 Individual Analysis'!$A205, 'FY14 DataDump'!$H$2:$H$5000, H$2)</f>
        <v>0</v>
      </c>
      <c r="I205" s="27">
        <f>SUMIFS('FY14 DataDump'!$E$2:$E$5000, 'FY14 DataDump'!$C$2:$C$5000, 'FY14 Individual Analysis'!$A205, 'FY14 DataDump'!$H$2:$H$5000, I$2)</f>
        <v>0</v>
      </c>
      <c r="J205" s="27">
        <f>SUMIFS('FY14 DataDump'!$E$2:$E$5000, 'FY14 DataDump'!$C$2:$C$5000, 'FY14 Individual Analysis'!$A205, 'FY14 DataDump'!$H$2:$H$5000, J$2)</f>
        <v>0</v>
      </c>
      <c r="K205" s="27">
        <f>SUMIFS('FY14 DataDump'!$E$2:$E$5000, 'FY14 DataDump'!$C$2:$C$5000, 'FY14 Individual Analysis'!$A205, 'FY14 DataDump'!$H$2:$H$5000, K$2)</f>
        <v>0</v>
      </c>
      <c r="L205" s="27">
        <f>SUMIFS('FY14 DataDump'!$E$2:$E$5000, 'FY14 DataDump'!$C$2:$C$5000, 'FY14 Individual Analysis'!$A205, 'FY14 DataDump'!$H$2:$H$5000, L$2)</f>
        <v>0</v>
      </c>
      <c r="M205" s="27">
        <f>SUMIFS('FY14 DataDump'!$E$2:$E$5000, 'FY14 DataDump'!$C$2:$C$5000, 'FY14 Individual Analysis'!$A205, 'FY14 DataDump'!$H$2:$H$5000, M$2)</f>
        <v>0</v>
      </c>
      <c r="N205" s="27">
        <f>SUMIFS('FY14 DataDump'!$E$2:$E$5000, 'FY14 DataDump'!$C$2:$C$5000, 'FY14 Individual Analysis'!$A205, 'FY14 DataDump'!$H$2:$H$5000, N$2)</f>
        <v>0</v>
      </c>
      <c r="O205" s="27">
        <f>SUMIFS('FY14 DataDump'!$E$2:$E$5000, 'FY14 DataDump'!$C$2:$C$5000, 'FY14 Individual Analysis'!$A205, 'FY14 DataDump'!$H$2:$H$5000, O$2)</f>
        <v>0</v>
      </c>
      <c r="P205" s="27">
        <f t="shared" si="7"/>
        <v>8</v>
      </c>
      <c r="Q205" s="108">
        <f t="shared" si="8"/>
        <v>4.6963790917202836E-5</v>
      </c>
    </row>
    <row r="206" spans="1:17" x14ac:dyDescent="0.25">
      <c r="A206" s="75">
        <v>1232</v>
      </c>
      <c r="B206" s="75" t="str">
        <f>INDEX('FY14 DataDump'!$A$2:$H$5000, MATCH('FY14 Individual Analysis'!A206, 'FY14 DataDump'!$C$2:$C$5000, 0), MATCH('FY14 DataDump'!$B$1, 'FY14 DataDump'!$A$1:$H$1))</f>
        <v>DRINKS</v>
      </c>
      <c r="C206" s="75" t="str">
        <f>INDEX('FY14 DataDump'!$A$2:$H$5000, MATCH('FY14 Individual Analysis'!A206, 'FY14 DataDump'!$C$2:$C$5000, 0), MATCH('FY14 DataDump'!$D$1, 'FY14 DataDump'!$A$1:$H$1))</f>
        <v>OCEAN SPRAY</v>
      </c>
      <c r="D206" s="27">
        <f>SUMIFS('FY14 DataDump'!$E$2:$E$5000, 'FY14 DataDump'!$C$2:$C$5000, 'FY14 Individual Analysis'!$A206, 'FY14 DataDump'!$H$2:$H$5000, D$2)</f>
        <v>19</v>
      </c>
      <c r="E206" s="27">
        <f>SUMIFS('FY14 DataDump'!$E$2:$E$5000, 'FY14 DataDump'!$C$2:$C$5000, 'FY14 Individual Analysis'!$A206, 'FY14 DataDump'!$H$2:$H$5000, E$2)</f>
        <v>20</v>
      </c>
      <c r="F206" s="27">
        <f>SUMIFS('FY14 DataDump'!$E$2:$E$5000, 'FY14 DataDump'!$C$2:$C$5000, 'FY14 Individual Analysis'!$A206, 'FY14 DataDump'!$H$2:$H$5000, F$2)</f>
        <v>0</v>
      </c>
      <c r="G206" s="27">
        <f>SUMIFS('FY14 DataDump'!$E$2:$E$5000, 'FY14 DataDump'!$C$2:$C$5000, 'FY14 Individual Analysis'!$A206, 'FY14 DataDump'!$H$2:$H$5000, G$2)</f>
        <v>0</v>
      </c>
      <c r="H206" s="27">
        <f>SUMIFS('FY14 DataDump'!$E$2:$E$5000, 'FY14 DataDump'!$C$2:$C$5000, 'FY14 Individual Analysis'!$A206, 'FY14 DataDump'!$H$2:$H$5000, H$2)</f>
        <v>0</v>
      </c>
      <c r="I206" s="27">
        <f>SUMIFS('FY14 DataDump'!$E$2:$E$5000, 'FY14 DataDump'!$C$2:$C$5000, 'FY14 Individual Analysis'!$A206, 'FY14 DataDump'!$H$2:$H$5000, I$2)</f>
        <v>0</v>
      </c>
      <c r="J206" s="27">
        <f>SUMIFS('FY14 DataDump'!$E$2:$E$5000, 'FY14 DataDump'!$C$2:$C$5000, 'FY14 Individual Analysis'!$A206, 'FY14 DataDump'!$H$2:$H$5000, J$2)</f>
        <v>0</v>
      </c>
      <c r="K206" s="27">
        <f>SUMIFS('FY14 DataDump'!$E$2:$E$5000, 'FY14 DataDump'!$C$2:$C$5000, 'FY14 Individual Analysis'!$A206, 'FY14 DataDump'!$H$2:$H$5000, K$2)</f>
        <v>0</v>
      </c>
      <c r="L206" s="27">
        <f>SUMIFS('FY14 DataDump'!$E$2:$E$5000, 'FY14 DataDump'!$C$2:$C$5000, 'FY14 Individual Analysis'!$A206, 'FY14 DataDump'!$H$2:$H$5000, L$2)</f>
        <v>0</v>
      </c>
      <c r="M206" s="27">
        <f>SUMIFS('FY14 DataDump'!$E$2:$E$5000, 'FY14 DataDump'!$C$2:$C$5000, 'FY14 Individual Analysis'!$A206, 'FY14 DataDump'!$H$2:$H$5000, M$2)</f>
        <v>0</v>
      </c>
      <c r="N206" s="27">
        <f>SUMIFS('FY14 DataDump'!$E$2:$E$5000, 'FY14 DataDump'!$C$2:$C$5000, 'FY14 Individual Analysis'!$A206, 'FY14 DataDump'!$H$2:$H$5000, N$2)</f>
        <v>0</v>
      </c>
      <c r="O206" s="27">
        <f>SUMIFS('FY14 DataDump'!$E$2:$E$5000, 'FY14 DataDump'!$C$2:$C$5000, 'FY14 Individual Analysis'!$A206, 'FY14 DataDump'!$H$2:$H$5000, O$2)</f>
        <v>0</v>
      </c>
      <c r="P206" s="27">
        <f t="shared" si="7"/>
        <v>39</v>
      </c>
      <c r="Q206" s="108">
        <f t="shared" si="8"/>
        <v>2.2894848072136382E-4</v>
      </c>
    </row>
    <row r="207" spans="1:17" x14ac:dyDescent="0.25">
      <c r="A207" s="75">
        <v>1237</v>
      </c>
      <c r="B207" s="75" t="str">
        <f>INDEX('FY14 DataDump'!$A$2:$H$5000, MATCH('FY14 Individual Analysis'!A207, 'FY14 DataDump'!$C$2:$C$5000, 0), MATCH('FY14 DataDump'!$B$1, 'FY14 DataDump'!$A$1:$H$1))</f>
        <v>SWEETS</v>
      </c>
      <c r="C207" s="75" t="str">
        <f>INDEX('FY14 DataDump'!$A$2:$H$5000, MATCH('FY14 Individual Analysis'!A207, 'FY14 DataDump'!$C$2:$C$5000, 0), MATCH('FY14 DataDump'!$D$1, 'FY14 DataDump'!$A$1:$H$1))</f>
        <v>MINI MINTS YORK MINT</v>
      </c>
      <c r="D207" s="27">
        <f>SUMIFS('FY14 DataDump'!$E$2:$E$5000, 'FY14 DataDump'!$C$2:$C$5000, 'FY14 Individual Analysis'!$A207, 'FY14 DataDump'!$H$2:$H$5000, D$2)</f>
        <v>68</v>
      </c>
      <c r="E207" s="27">
        <f>SUMIFS('FY14 DataDump'!$E$2:$E$5000, 'FY14 DataDump'!$C$2:$C$5000, 'FY14 Individual Analysis'!$A207, 'FY14 DataDump'!$H$2:$H$5000, E$2)</f>
        <v>131</v>
      </c>
      <c r="F207" s="27">
        <f>SUMIFS('FY14 DataDump'!$E$2:$E$5000, 'FY14 DataDump'!$C$2:$C$5000, 'FY14 Individual Analysis'!$A207, 'FY14 DataDump'!$H$2:$H$5000, F$2)</f>
        <v>1</v>
      </c>
      <c r="G207" s="27">
        <f>SUMIFS('FY14 DataDump'!$E$2:$E$5000, 'FY14 DataDump'!$C$2:$C$5000, 'FY14 Individual Analysis'!$A207, 'FY14 DataDump'!$H$2:$H$5000, G$2)</f>
        <v>0</v>
      </c>
      <c r="H207" s="27">
        <f>SUMIFS('FY14 DataDump'!$E$2:$E$5000, 'FY14 DataDump'!$C$2:$C$5000, 'FY14 Individual Analysis'!$A207, 'FY14 DataDump'!$H$2:$H$5000, H$2)</f>
        <v>0</v>
      </c>
      <c r="I207" s="27">
        <f>SUMIFS('FY14 DataDump'!$E$2:$E$5000, 'FY14 DataDump'!$C$2:$C$5000, 'FY14 Individual Analysis'!$A207, 'FY14 DataDump'!$H$2:$H$5000, I$2)</f>
        <v>0</v>
      </c>
      <c r="J207" s="27">
        <f>SUMIFS('FY14 DataDump'!$E$2:$E$5000, 'FY14 DataDump'!$C$2:$C$5000, 'FY14 Individual Analysis'!$A207, 'FY14 DataDump'!$H$2:$H$5000, J$2)</f>
        <v>0</v>
      </c>
      <c r="K207" s="27">
        <f>SUMIFS('FY14 DataDump'!$E$2:$E$5000, 'FY14 DataDump'!$C$2:$C$5000, 'FY14 Individual Analysis'!$A207, 'FY14 DataDump'!$H$2:$H$5000, K$2)</f>
        <v>0</v>
      </c>
      <c r="L207" s="27">
        <f>SUMIFS('FY14 DataDump'!$E$2:$E$5000, 'FY14 DataDump'!$C$2:$C$5000, 'FY14 Individual Analysis'!$A207, 'FY14 DataDump'!$H$2:$H$5000, L$2)</f>
        <v>0</v>
      </c>
      <c r="M207" s="27">
        <f>SUMIFS('FY14 DataDump'!$E$2:$E$5000, 'FY14 DataDump'!$C$2:$C$5000, 'FY14 Individual Analysis'!$A207, 'FY14 DataDump'!$H$2:$H$5000, M$2)</f>
        <v>0</v>
      </c>
      <c r="N207" s="27">
        <f>SUMIFS('FY14 DataDump'!$E$2:$E$5000, 'FY14 DataDump'!$C$2:$C$5000, 'FY14 Individual Analysis'!$A207, 'FY14 DataDump'!$H$2:$H$5000, N$2)</f>
        <v>0</v>
      </c>
      <c r="O207" s="27">
        <f>SUMIFS('FY14 DataDump'!$E$2:$E$5000, 'FY14 DataDump'!$C$2:$C$5000, 'FY14 Individual Analysis'!$A207, 'FY14 DataDump'!$H$2:$H$5000, O$2)</f>
        <v>0</v>
      </c>
      <c r="P207" s="27">
        <f t="shared" si="7"/>
        <v>200</v>
      </c>
      <c r="Q207" s="108">
        <f t="shared" si="8"/>
        <v>1.174094772930071E-3</v>
      </c>
    </row>
    <row r="208" spans="1:17" x14ac:dyDescent="0.25">
      <c r="A208" s="75">
        <v>1240</v>
      </c>
      <c r="B208" s="75" t="str">
        <f>INDEX('FY14 DataDump'!$A$2:$H$5000, MATCH('FY14 Individual Analysis'!A208, 'FY14 DataDump'!$C$2:$C$5000, 0), MATCH('FY14 DataDump'!$B$1, 'FY14 DataDump'!$A$1:$H$1))</f>
        <v>SWEETS</v>
      </c>
      <c r="C208" s="75" t="str">
        <f>INDEX('FY14 DataDump'!$A$2:$H$5000, MATCH('FY14 Individual Analysis'!A208, 'FY14 DataDump'!$C$2:$C$5000, 0), MATCH('FY14 DataDump'!$D$1, 'FY14 DataDump'!$A$1:$H$1))</f>
        <v>TOOTSIE ROLL BITE SIZE</v>
      </c>
      <c r="D208" s="27">
        <f>SUMIFS('FY14 DataDump'!$E$2:$E$5000, 'FY14 DataDump'!$C$2:$C$5000, 'FY14 Individual Analysis'!$A208, 'FY14 DataDump'!$H$2:$H$5000, D$2)</f>
        <v>58</v>
      </c>
      <c r="E208" s="27">
        <f>SUMIFS('FY14 DataDump'!$E$2:$E$5000, 'FY14 DataDump'!$C$2:$C$5000, 'FY14 Individual Analysis'!$A208, 'FY14 DataDump'!$H$2:$H$5000, E$2)</f>
        <v>35</v>
      </c>
      <c r="F208" s="27">
        <f>SUMIFS('FY14 DataDump'!$E$2:$E$5000, 'FY14 DataDump'!$C$2:$C$5000, 'FY14 Individual Analysis'!$A208, 'FY14 DataDump'!$H$2:$H$5000, F$2)</f>
        <v>37</v>
      </c>
      <c r="G208" s="27">
        <f>SUMIFS('FY14 DataDump'!$E$2:$E$5000, 'FY14 DataDump'!$C$2:$C$5000, 'FY14 Individual Analysis'!$A208, 'FY14 DataDump'!$H$2:$H$5000, G$2)</f>
        <v>49</v>
      </c>
      <c r="H208" s="27">
        <f>SUMIFS('FY14 DataDump'!$E$2:$E$5000, 'FY14 DataDump'!$C$2:$C$5000, 'FY14 Individual Analysis'!$A208, 'FY14 DataDump'!$H$2:$H$5000, H$2)</f>
        <v>5</v>
      </c>
      <c r="I208" s="27">
        <f>SUMIFS('FY14 DataDump'!$E$2:$E$5000, 'FY14 DataDump'!$C$2:$C$5000, 'FY14 Individual Analysis'!$A208, 'FY14 DataDump'!$H$2:$H$5000, I$2)</f>
        <v>0</v>
      </c>
      <c r="J208" s="27">
        <f>SUMIFS('FY14 DataDump'!$E$2:$E$5000, 'FY14 DataDump'!$C$2:$C$5000, 'FY14 Individual Analysis'!$A208, 'FY14 DataDump'!$H$2:$H$5000, J$2)</f>
        <v>0</v>
      </c>
      <c r="K208" s="27">
        <f>SUMIFS('FY14 DataDump'!$E$2:$E$5000, 'FY14 DataDump'!$C$2:$C$5000, 'FY14 Individual Analysis'!$A208, 'FY14 DataDump'!$H$2:$H$5000, K$2)</f>
        <v>0</v>
      </c>
      <c r="L208" s="27">
        <f>SUMIFS('FY14 DataDump'!$E$2:$E$5000, 'FY14 DataDump'!$C$2:$C$5000, 'FY14 Individual Analysis'!$A208, 'FY14 DataDump'!$H$2:$H$5000, L$2)</f>
        <v>0</v>
      </c>
      <c r="M208" s="27">
        <f>SUMIFS('FY14 DataDump'!$E$2:$E$5000, 'FY14 DataDump'!$C$2:$C$5000, 'FY14 Individual Analysis'!$A208, 'FY14 DataDump'!$H$2:$H$5000, M$2)</f>
        <v>0</v>
      </c>
      <c r="N208" s="27">
        <f>SUMIFS('FY14 DataDump'!$E$2:$E$5000, 'FY14 DataDump'!$C$2:$C$5000, 'FY14 Individual Analysis'!$A208, 'FY14 DataDump'!$H$2:$H$5000, N$2)</f>
        <v>0</v>
      </c>
      <c r="O208" s="27">
        <f>SUMIFS('FY14 DataDump'!$E$2:$E$5000, 'FY14 DataDump'!$C$2:$C$5000, 'FY14 Individual Analysis'!$A208, 'FY14 DataDump'!$H$2:$H$5000, O$2)</f>
        <v>0</v>
      </c>
      <c r="P208" s="27">
        <f t="shared" si="7"/>
        <v>184</v>
      </c>
      <c r="Q208" s="108">
        <f t="shared" si="8"/>
        <v>1.0801671910956653E-3</v>
      </c>
    </row>
    <row r="209" spans="1:17" x14ac:dyDescent="0.25">
      <c r="A209" s="75">
        <v>1246</v>
      </c>
      <c r="B209" s="75" t="str">
        <f>INDEX('FY14 DataDump'!$A$2:$H$5000, MATCH('FY14 Individual Analysis'!A209, 'FY14 DataDump'!$C$2:$C$5000, 0), MATCH('FY14 DataDump'!$B$1, 'FY14 DataDump'!$A$1:$H$1))</f>
        <v>SWEETS</v>
      </c>
      <c r="C209" s="75" t="str">
        <f>INDEX('FY14 DataDump'!$A$2:$H$5000, MATCH('FY14 Individual Analysis'!A209, 'FY14 DataDump'!$C$2:$C$5000, 0), MATCH('FY14 DataDump'!$D$1, 'FY14 DataDump'!$A$1:$H$1))</f>
        <v>HARIBO GOLD BEARS</v>
      </c>
      <c r="D209" s="27">
        <f>SUMIFS('FY14 DataDump'!$E$2:$E$5000, 'FY14 DataDump'!$C$2:$C$5000, 'FY14 Individual Analysis'!$A209, 'FY14 DataDump'!$H$2:$H$5000, D$2)</f>
        <v>9</v>
      </c>
      <c r="E209" s="27">
        <f>SUMIFS('FY14 DataDump'!$E$2:$E$5000, 'FY14 DataDump'!$C$2:$C$5000, 'FY14 Individual Analysis'!$A209, 'FY14 DataDump'!$H$2:$H$5000, E$2)</f>
        <v>13</v>
      </c>
      <c r="F209" s="27">
        <f>SUMIFS('FY14 DataDump'!$E$2:$E$5000, 'FY14 DataDump'!$C$2:$C$5000, 'FY14 Individual Analysis'!$A209, 'FY14 DataDump'!$H$2:$H$5000, F$2)</f>
        <v>11</v>
      </c>
      <c r="G209" s="27">
        <f>SUMIFS('FY14 DataDump'!$E$2:$E$5000, 'FY14 DataDump'!$C$2:$C$5000, 'FY14 Individual Analysis'!$A209, 'FY14 DataDump'!$H$2:$H$5000, G$2)</f>
        <v>0</v>
      </c>
      <c r="H209" s="27">
        <f>SUMIFS('FY14 DataDump'!$E$2:$E$5000, 'FY14 DataDump'!$C$2:$C$5000, 'FY14 Individual Analysis'!$A209, 'FY14 DataDump'!$H$2:$H$5000, H$2)</f>
        <v>0</v>
      </c>
      <c r="I209" s="27">
        <f>SUMIFS('FY14 DataDump'!$E$2:$E$5000, 'FY14 DataDump'!$C$2:$C$5000, 'FY14 Individual Analysis'!$A209, 'FY14 DataDump'!$H$2:$H$5000, I$2)</f>
        <v>0</v>
      </c>
      <c r="J209" s="27">
        <f>SUMIFS('FY14 DataDump'!$E$2:$E$5000, 'FY14 DataDump'!$C$2:$C$5000, 'FY14 Individual Analysis'!$A209, 'FY14 DataDump'!$H$2:$H$5000, J$2)</f>
        <v>0</v>
      </c>
      <c r="K209" s="27">
        <f>SUMIFS('FY14 DataDump'!$E$2:$E$5000, 'FY14 DataDump'!$C$2:$C$5000, 'FY14 Individual Analysis'!$A209, 'FY14 DataDump'!$H$2:$H$5000, K$2)</f>
        <v>0</v>
      </c>
      <c r="L209" s="27">
        <f>SUMIFS('FY14 DataDump'!$E$2:$E$5000, 'FY14 DataDump'!$C$2:$C$5000, 'FY14 Individual Analysis'!$A209, 'FY14 DataDump'!$H$2:$H$5000, L$2)</f>
        <v>0</v>
      </c>
      <c r="M209" s="27">
        <f>SUMIFS('FY14 DataDump'!$E$2:$E$5000, 'FY14 DataDump'!$C$2:$C$5000, 'FY14 Individual Analysis'!$A209, 'FY14 DataDump'!$H$2:$H$5000, M$2)</f>
        <v>0</v>
      </c>
      <c r="N209" s="27">
        <f>SUMIFS('FY14 DataDump'!$E$2:$E$5000, 'FY14 DataDump'!$C$2:$C$5000, 'FY14 Individual Analysis'!$A209, 'FY14 DataDump'!$H$2:$H$5000, N$2)</f>
        <v>0</v>
      </c>
      <c r="O209" s="27">
        <f>SUMIFS('FY14 DataDump'!$E$2:$E$5000, 'FY14 DataDump'!$C$2:$C$5000, 'FY14 Individual Analysis'!$A209, 'FY14 DataDump'!$H$2:$H$5000, O$2)</f>
        <v>0</v>
      </c>
      <c r="P209" s="27">
        <f t="shared" si="7"/>
        <v>33</v>
      </c>
      <c r="Q209" s="108">
        <f t="shared" si="8"/>
        <v>1.9372563753346171E-4</v>
      </c>
    </row>
    <row r="210" spans="1:17" x14ac:dyDescent="0.25">
      <c r="A210" s="75">
        <v>1333</v>
      </c>
      <c r="B210" s="75" t="str">
        <f>INDEX('FY14 DataDump'!$A$2:$H$5000, MATCH('FY14 Individual Analysis'!A210, 'FY14 DataDump'!$C$2:$C$5000, 0), MATCH('FY14 DataDump'!$B$1, 'FY14 DataDump'!$A$1:$H$1))</f>
        <v>SALAD &amp; SANDWICH</v>
      </c>
      <c r="C210" s="75" t="str">
        <f>INDEX('FY14 DataDump'!$A$2:$H$5000, MATCH('FY14 Individual Analysis'!A210, 'FY14 DataDump'!$C$2:$C$5000, 0), MATCH('FY14 DataDump'!$D$1, 'FY14 DataDump'!$A$1:$H$1))</f>
        <v>WK WRAP</v>
      </c>
      <c r="D210" s="27">
        <f>SUMIFS('FY14 DataDump'!$E$2:$E$5000, 'FY14 DataDump'!$C$2:$C$5000, 'FY14 Individual Analysis'!$A210, 'FY14 DataDump'!$H$2:$H$5000, D$2)</f>
        <v>0</v>
      </c>
      <c r="E210" s="27">
        <f>SUMIFS('FY14 DataDump'!$E$2:$E$5000, 'FY14 DataDump'!$C$2:$C$5000, 'FY14 Individual Analysis'!$A210, 'FY14 DataDump'!$H$2:$H$5000, E$2)</f>
        <v>0</v>
      </c>
      <c r="F210" s="27">
        <f>SUMIFS('FY14 DataDump'!$E$2:$E$5000, 'FY14 DataDump'!$C$2:$C$5000, 'FY14 Individual Analysis'!$A210, 'FY14 DataDump'!$H$2:$H$5000, F$2)</f>
        <v>63</v>
      </c>
      <c r="G210" s="27">
        <f>SUMIFS('FY14 DataDump'!$E$2:$E$5000, 'FY14 DataDump'!$C$2:$C$5000, 'FY14 Individual Analysis'!$A210, 'FY14 DataDump'!$H$2:$H$5000, G$2)</f>
        <v>141</v>
      </c>
      <c r="H210" s="27">
        <f>SUMIFS('FY14 DataDump'!$E$2:$E$5000, 'FY14 DataDump'!$C$2:$C$5000, 'FY14 Individual Analysis'!$A210, 'FY14 DataDump'!$H$2:$H$5000, H$2)</f>
        <v>91</v>
      </c>
      <c r="I210" s="27">
        <f>SUMIFS('FY14 DataDump'!$E$2:$E$5000, 'FY14 DataDump'!$C$2:$C$5000, 'FY14 Individual Analysis'!$A210, 'FY14 DataDump'!$H$2:$H$5000, I$2)</f>
        <v>59</v>
      </c>
      <c r="J210" s="27">
        <f>SUMIFS('FY14 DataDump'!$E$2:$E$5000, 'FY14 DataDump'!$C$2:$C$5000, 'FY14 Individual Analysis'!$A210, 'FY14 DataDump'!$H$2:$H$5000, J$2)</f>
        <v>90</v>
      </c>
      <c r="K210" s="27">
        <f>SUMIFS('FY14 DataDump'!$E$2:$E$5000, 'FY14 DataDump'!$C$2:$C$5000, 'FY14 Individual Analysis'!$A210, 'FY14 DataDump'!$H$2:$H$5000, K$2)</f>
        <v>90</v>
      </c>
      <c r="L210" s="27">
        <f>SUMIFS('FY14 DataDump'!$E$2:$E$5000, 'FY14 DataDump'!$C$2:$C$5000, 'FY14 Individual Analysis'!$A210, 'FY14 DataDump'!$H$2:$H$5000, L$2)</f>
        <v>70</v>
      </c>
      <c r="M210" s="27">
        <f>SUMIFS('FY14 DataDump'!$E$2:$E$5000, 'FY14 DataDump'!$C$2:$C$5000, 'FY14 Individual Analysis'!$A210, 'FY14 DataDump'!$H$2:$H$5000, M$2)</f>
        <v>118</v>
      </c>
      <c r="N210" s="27">
        <f>SUMIFS('FY14 DataDump'!$E$2:$E$5000, 'FY14 DataDump'!$C$2:$C$5000, 'FY14 Individual Analysis'!$A210, 'FY14 DataDump'!$H$2:$H$5000, N$2)</f>
        <v>101</v>
      </c>
      <c r="O210" s="27">
        <f>SUMIFS('FY14 DataDump'!$E$2:$E$5000, 'FY14 DataDump'!$C$2:$C$5000, 'FY14 Individual Analysis'!$A210, 'FY14 DataDump'!$H$2:$H$5000, O$2)</f>
        <v>59</v>
      </c>
      <c r="P210" s="27">
        <f t="shared" si="7"/>
        <v>882</v>
      </c>
      <c r="Q210" s="108">
        <f t="shared" si="8"/>
        <v>5.1777579486216125E-3</v>
      </c>
    </row>
    <row r="211" spans="1:17" x14ac:dyDescent="0.25">
      <c r="A211" s="75">
        <v>1364</v>
      </c>
      <c r="B211" s="75" t="str">
        <f>INDEX('FY14 DataDump'!$A$2:$H$5000, MATCH('FY14 Individual Analysis'!A211, 'FY14 DataDump'!$C$2:$C$5000, 0), MATCH('FY14 DataDump'!$B$1, 'FY14 DataDump'!$A$1:$H$1))</f>
        <v>SWEETS</v>
      </c>
      <c r="C211" s="75" t="str">
        <f>INDEX('FY14 DataDump'!$A$2:$H$5000, MATCH('FY14 Individual Analysis'!A211, 'FY14 DataDump'!$C$2:$C$5000, 0), MATCH('FY14 DataDump'!$D$1, 'FY14 DataDump'!$A$1:$H$1))</f>
        <v>ORBIT CINNAMINT</v>
      </c>
      <c r="D211" s="27">
        <f>SUMIFS('FY14 DataDump'!$E$2:$E$5000, 'FY14 DataDump'!$C$2:$C$5000, 'FY14 Individual Analysis'!$A211, 'FY14 DataDump'!$H$2:$H$5000, D$2)</f>
        <v>0</v>
      </c>
      <c r="E211" s="27">
        <f>SUMIFS('FY14 DataDump'!$E$2:$E$5000, 'FY14 DataDump'!$C$2:$C$5000, 'FY14 Individual Analysis'!$A211, 'FY14 DataDump'!$H$2:$H$5000, E$2)</f>
        <v>0</v>
      </c>
      <c r="F211" s="27">
        <f>SUMIFS('FY14 DataDump'!$E$2:$E$5000, 'FY14 DataDump'!$C$2:$C$5000, 'FY14 Individual Analysis'!$A211, 'FY14 DataDump'!$H$2:$H$5000, F$2)</f>
        <v>12</v>
      </c>
      <c r="G211" s="27">
        <f>SUMIFS('FY14 DataDump'!$E$2:$E$5000, 'FY14 DataDump'!$C$2:$C$5000, 'FY14 Individual Analysis'!$A211, 'FY14 DataDump'!$H$2:$H$5000, G$2)</f>
        <v>18</v>
      </c>
      <c r="H211" s="27">
        <f>SUMIFS('FY14 DataDump'!$E$2:$E$5000, 'FY14 DataDump'!$C$2:$C$5000, 'FY14 Individual Analysis'!$A211, 'FY14 DataDump'!$H$2:$H$5000, H$2)</f>
        <v>0</v>
      </c>
      <c r="I211" s="27">
        <f>SUMIFS('FY14 DataDump'!$E$2:$E$5000, 'FY14 DataDump'!$C$2:$C$5000, 'FY14 Individual Analysis'!$A211, 'FY14 DataDump'!$H$2:$H$5000, I$2)</f>
        <v>0</v>
      </c>
      <c r="J211" s="27">
        <f>SUMIFS('FY14 DataDump'!$E$2:$E$5000, 'FY14 DataDump'!$C$2:$C$5000, 'FY14 Individual Analysis'!$A211, 'FY14 DataDump'!$H$2:$H$5000, J$2)</f>
        <v>0</v>
      </c>
      <c r="K211" s="27">
        <f>SUMIFS('FY14 DataDump'!$E$2:$E$5000, 'FY14 DataDump'!$C$2:$C$5000, 'FY14 Individual Analysis'!$A211, 'FY14 DataDump'!$H$2:$H$5000, K$2)</f>
        <v>0</v>
      </c>
      <c r="L211" s="27">
        <f>SUMIFS('FY14 DataDump'!$E$2:$E$5000, 'FY14 DataDump'!$C$2:$C$5000, 'FY14 Individual Analysis'!$A211, 'FY14 DataDump'!$H$2:$H$5000, L$2)</f>
        <v>0</v>
      </c>
      <c r="M211" s="27">
        <f>SUMIFS('FY14 DataDump'!$E$2:$E$5000, 'FY14 DataDump'!$C$2:$C$5000, 'FY14 Individual Analysis'!$A211, 'FY14 DataDump'!$H$2:$H$5000, M$2)</f>
        <v>0</v>
      </c>
      <c r="N211" s="27">
        <f>SUMIFS('FY14 DataDump'!$E$2:$E$5000, 'FY14 DataDump'!$C$2:$C$5000, 'FY14 Individual Analysis'!$A211, 'FY14 DataDump'!$H$2:$H$5000, N$2)</f>
        <v>0</v>
      </c>
      <c r="O211" s="27">
        <f>SUMIFS('FY14 DataDump'!$E$2:$E$5000, 'FY14 DataDump'!$C$2:$C$5000, 'FY14 Individual Analysis'!$A211, 'FY14 DataDump'!$H$2:$H$5000, O$2)</f>
        <v>0</v>
      </c>
      <c r="P211" s="27">
        <f t="shared" si="7"/>
        <v>30</v>
      </c>
      <c r="Q211" s="108">
        <f t="shared" si="8"/>
        <v>1.7611421593951063E-4</v>
      </c>
    </row>
    <row r="212" spans="1:17" x14ac:dyDescent="0.25">
      <c r="A212" s="75">
        <v>1412</v>
      </c>
      <c r="B212" s="75" t="str">
        <f>INDEX('FY14 DataDump'!$A$2:$H$5000, MATCH('FY14 Individual Analysis'!A212, 'FY14 DataDump'!$C$2:$C$5000, 0), MATCH('FY14 DataDump'!$B$1, 'FY14 DataDump'!$A$1:$H$1))</f>
        <v>SALAD &amp; SANDWICH</v>
      </c>
      <c r="C212" s="75" t="str">
        <f>INDEX('FY14 DataDump'!$A$2:$H$5000, MATCH('FY14 Individual Analysis'!A212, 'FY14 DataDump'!$C$2:$C$5000, 0), MATCH('FY14 DataDump'!$D$1, 'FY14 DataDump'!$A$1:$H$1))</f>
        <v>WK Breakfast Sandwich</v>
      </c>
      <c r="D212" s="27">
        <f>SUMIFS('FY14 DataDump'!$E$2:$E$5000, 'FY14 DataDump'!$C$2:$C$5000, 'FY14 Individual Analysis'!$A212, 'FY14 DataDump'!$H$2:$H$5000, D$2)</f>
        <v>0</v>
      </c>
      <c r="E212" s="27">
        <f>SUMIFS('FY14 DataDump'!$E$2:$E$5000, 'FY14 DataDump'!$C$2:$C$5000, 'FY14 Individual Analysis'!$A212, 'FY14 DataDump'!$H$2:$H$5000, E$2)</f>
        <v>0</v>
      </c>
      <c r="F212" s="27">
        <f>SUMIFS('FY14 DataDump'!$E$2:$E$5000, 'FY14 DataDump'!$C$2:$C$5000, 'FY14 Individual Analysis'!$A212, 'FY14 DataDump'!$H$2:$H$5000, F$2)</f>
        <v>21</v>
      </c>
      <c r="G212" s="27">
        <f>SUMIFS('FY14 DataDump'!$E$2:$E$5000, 'FY14 DataDump'!$C$2:$C$5000, 'FY14 Individual Analysis'!$A212, 'FY14 DataDump'!$H$2:$H$5000, G$2)</f>
        <v>76</v>
      </c>
      <c r="H212" s="27">
        <f>SUMIFS('FY14 DataDump'!$E$2:$E$5000, 'FY14 DataDump'!$C$2:$C$5000, 'FY14 Individual Analysis'!$A212, 'FY14 DataDump'!$H$2:$H$5000, H$2)</f>
        <v>33</v>
      </c>
      <c r="I212" s="27">
        <f>SUMIFS('FY14 DataDump'!$E$2:$E$5000, 'FY14 DataDump'!$C$2:$C$5000, 'FY14 Individual Analysis'!$A212, 'FY14 DataDump'!$H$2:$H$5000, I$2)</f>
        <v>6</v>
      </c>
      <c r="J212" s="27">
        <f>SUMIFS('FY14 DataDump'!$E$2:$E$5000, 'FY14 DataDump'!$C$2:$C$5000, 'FY14 Individual Analysis'!$A212, 'FY14 DataDump'!$H$2:$H$5000, J$2)</f>
        <v>27</v>
      </c>
      <c r="K212" s="27">
        <f>SUMIFS('FY14 DataDump'!$E$2:$E$5000, 'FY14 DataDump'!$C$2:$C$5000, 'FY14 Individual Analysis'!$A212, 'FY14 DataDump'!$H$2:$H$5000, K$2)</f>
        <v>35</v>
      </c>
      <c r="L212" s="27">
        <f>SUMIFS('FY14 DataDump'!$E$2:$E$5000, 'FY14 DataDump'!$C$2:$C$5000, 'FY14 Individual Analysis'!$A212, 'FY14 DataDump'!$H$2:$H$5000, L$2)</f>
        <v>24</v>
      </c>
      <c r="M212" s="27">
        <f>SUMIFS('FY14 DataDump'!$E$2:$E$5000, 'FY14 DataDump'!$C$2:$C$5000, 'FY14 Individual Analysis'!$A212, 'FY14 DataDump'!$H$2:$H$5000, M$2)</f>
        <v>41</v>
      </c>
      <c r="N212" s="27">
        <f>SUMIFS('FY14 DataDump'!$E$2:$E$5000, 'FY14 DataDump'!$C$2:$C$5000, 'FY14 Individual Analysis'!$A212, 'FY14 DataDump'!$H$2:$H$5000, N$2)</f>
        <v>38</v>
      </c>
      <c r="O212" s="27">
        <f>SUMIFS('FY14 DataDump'!$E$2:$E$5000, 'FY14 DataDump'!$C$2:$C$5000, 'FY14 Individual Analysis'!$A212, 'FY14 DataDump'!$H$2:$H$5000, O$2)</f>
        <v>31</v>
      </c>
      <c r="P212" s="27">
        <f t="shared" si="7"/>
        <v>332</v>
      </c>
      <c r="Q212" s="108">
        <f t="shared" si="8"/>
        <v>1.9489973230639177E-3</v>
      </c>
    </row>
    <row r="213" spans="1:17" x14ac:dyDescent="0.25">
      <c r="A213" s="75">
        <v>1420</v>
      </c>
      <c r="B213" s="75" t="str">
        <f>INDEX('FY14 DataDump'!$A$2:$H$5000, MATCH('FY14 Individual Analysis'!A213, 'FY14 DataDump'!$C$2:$C$5000, 0), MATCH('FY14 DataDump'!$B$1, 'FY14 DataDump'!$A$1:$H$1))</f>
        <v>SALAD &amp; SANDWICH</v>
      </c>
      <c r="C213" s="75" t="str">
        <f>INDEX('FY14 DataDump'!$A$2:$H$5000, MATCH('FY14 Individual Analysis'!A213, 'FY14 DataDump'!$C$2:$C$5000, 0), MATCH('FY14 DataDump'!$D$1, 'FY14 DataDump'!$A$1:$H$1))</f>
        <v>PASTA</v>
      </c>
      <c r="D213" s="27">
        <f>SUMIFS('FY14 DataDump'!$E$2:$E$5000, 'FY14 DataDump'!$C$2:$C$5000, 'FY14 Individual Analysis'!$A213, 'FY14 DataDump'!$H$2:$H$5000, D$2)</f>
        <v>0</v>
      </c>
      <c r="E213" s="27">
        <f>SUMIFS('FY14 DataDump'!$E$2:$E$5000, 'FY14 DataDump'!$C$2:$C$5000, 'FY14 Individual Analysis'!$A213, 'FY14 DataDump'!$H$2:$H$5000, E$2)</f>
        <v>5</v>
      </c>
      <c r="F213" s="27">
        <f>SUMIFS('FY14 DataDump'!$E$2:$E$5000, 'FY14 DataDump'!$C$2:$C$5000, 'FY14 Individual Analysis'!$A213, 'FY14 DataDump'!$H$2:$H$5000, F$2)</f>
        <v>1</v>
      </c>
      <c r="G213" s="27">
        <f>SUMIFS('FY14 DataDump'!$E$2:$E$5000, 'FY14 DataDump'!$C$2:$C$5000, 'FY14 Individual Analysis'!$A213, 'FY14 DataDump'!$H$2:$H$5000, G$2)</f>
        <v>3</v>
      </c>
      <c r="H213" s="27">
        <f>SUMIFS('FY14 DataDump'!$E$2:$E$5000, 'FY14 DataDump'!$C$2:$C$5000, 'FY14 Individual Analysis'!$A213, 'FY14 DataDump'!$H$2:$H$5000, H$2)</f>
        <v>0</v>
      </c>
      <c r="I213" s="27">
        <f>SUMIFS('FY14 DataDump'!$E$2:$E$5000, 'FY14 DataDump'!$C$2:$C$5000, 'FY14 Individual Analysis'!$A213, 'FY14 DataDump'!$H$2:$H$5000, I$2)</f>
        <v>2</v>
      </c>
      <c r="J213" s="27">
        <f>SUMIFS('FY14 DataDump'!$E$2:$E$5000, 'FY14 DataDump'!$C$2:$C$5000, 'FY14 Individual Analysis'!$A213, 'FY14 DataDump'!$H$2:$H$5000, J$2)</f>
        <v>0</v>
      </c>
      <c r="K213" s="27">
        <f>SUMIFS('FY14 DataDump'!$E$2:$E$5000, 'FY14 DataDump'!$C$2:$C$5000, 'FY14 Individual Analysis'!$A213, 'FY14 DataDump'!$H$2:$H$5000, K$2)</f>
        <v>1</v>
      </c>
      <c r="L213" s="27">
        <f>SUMIFS('FY14 DataDump'!$E$2:$E$5000, 'FY14 DataDump'!$C$2:$C$5000, 'FY14 Individual Analysis'!$A213, 'FY14 DataDump'!$H$2:$H$5000, L$2)</f>
        <v>0</v>
      </c>
      <c r="M213" s="27">
        <f>SUMIFS('FY14 DataDump'!$E$2:$E$5000, 'FY14 DataDump'!$C$2:$C$5000, 'FY14 Individual Analysis'!$A213, 'FY14 DataDump'!$H$2:$H$5000, M$2)</f>
        <v>0</v>
      </c>
      <c r="N213" s="27">
        <f>SUMIFS('FY14 DataDump'!$E$2:$E$5000, 'FY14 DataDump'!$C$2:$C$5000, 'FY14 Individual Analysis'!$A213, 'FY14 DataDump'!$H$2:$H$5000, N$2)</f>
        <v>0</v>
      </c>
      <c r="O213" s="27">
        <f>SUMIFS('FY14 DataDump'!$E$2:$E$5000, 'FY14 DataDump'!$C$2:$C$5000, 'FY14 Individual Analysis'!$A213, 'FY14 DataDump'!$H$2:$H$5000, O$2)</f>
        <v>0</v>
      </c>
      <c r="P213" s="27">
        <f t="shared" si="7"/>
        <v>12</v>
      </c>
      <c r="Q213" s="108">
        <f t="shared" si="8"/>
        <v>7.044568637580425E-5</v>
      </c>
    </row>
    <row r="214" spans="1:17" x14ac:dyDescent="0.25">
      <c r="A214" s="75">
        <v>1428</v>
      </c>
      <c r="B214" s="75" t="str">
        <f>INDEX('FY14 DataDump'!$A$2:$H$5000, MATCH('FY14 Individual Analysis'!A214, 'FY14 DataDump'!$C$2:$C$5000, 0), MATCH('FY14 DataDump'!$B$1, 'FY14 DataDump'!$A$1:$H$1))</f>
        <v>SALAD &amp; SANDWICH</v>
      </c>
      <c r="C214" s="75" t="str">
        <f>INDEX('FY14 DataDump'!$A$2:$H$5000, MATCH('FY14 Individual Analysis'!A214, 'FY14 DataDump'!$C$2:$C$5000, 0), MATCH('FY14 DataDump'!$D$1, 'FY14 DataDump'!$A$1:$H$1))</f>
        <v>WK Green Salad</v>
      </c>
      <c r="D214" s="27">
        <f>SUMIFS('FY14 DataDump'!$E$2:$E$5000, 'FY14 DataDump'!$C$2:$C$5000, 'FY14 Individual Analysis'!$A214, 'FY14 DataDump'!$H$2:$H$5000, D$2)</f>
        <v>63</v>
      </c>
      <c r="E214" s="27">
        <f>SUMIFS('FY14 DataDump'!$E$2:$E$5000, 'FY14 DataDump'!$C$2:$C$5000, 'FY14 Individual Analysis'!$A214, 'FY14 DataDump'!$H$2:$H$5000, E$2)</f>
        <v>68</v>
      </c>
      <c r="F214" s="27">
        <f>SUMIFS('FY14 DataDump'!$E$2:$E$5000, 'FY14 DataDump'!$C$2:$C$5000, 'FY14 Individual Analysis'!$A214, 'FY14 DataDump'!$H$2:$H$5000, F$2)</f>
        <v>69</v>
      </c>
      <c r="G214" s="27">
        <f>SUMIFS('FY14 DataDump'!$E$2:$E$5000, 'FY14 DataDump'!$C$2:$C$5000, 'FY14 Individual Analysis'!$A214, 'FY14 DataDump'!$H$2:$H$5000, G$2)</f>
        <v>163</v>
      </c>
      <c r="H214" s="27">
        <f>SUMIFS('FY14 DataDump'!$E$2:$E$5000, 'FY14 DataDump'!$C$2:$C$5000, 'FY14 Individual Analysis'!$A214, 'FY14 DataDump'!$H$2:$H$5000, H$2)</f>
        <v>114</v>
      </c>
      <c r="I214" s="27">
        <f>SUMIFS('FY14 DataDump'!$E$2:$E$5000, 'FY14 DataDump'!$C$2:$C$5000, 'FY14 Individual Analysis'!$A214, 'FY14 DataDump'!$H$2:$H$5000, I$2)</f>
        <v>75</v>
      </c>
      <c r="J214" s="27">
        <f>SUMIFS('FY14 DataDump'!$E$2:$E$5000, 'FY14 DataDump'!$C$2:$C$5000, 'FY14 Individual Analysis'!$A214, 'FY14 DataDump'!$H$2:$H$5000, J$2)</f>
        <v>107</v>
      </c>
      <c r="K214" s="27">
        <f>SUMIFS('FY14 DataDump'!$E$2:$E$5000, 'FY14 DataDump'!$C$2:$C$5000, 'FY14 Individual Analysis'!$A214, 'FY14 DataDump'!$H$2:$H$5000, K$2)</f>
        <v>123</v>
      </c>
      <c r="L214" s="27">
        <f>SUMIFS('FY14 DataDump'!$E$2:$E$5000, 'FY14 DataDump'!$C$2:$C$5000, 'FY14 Individual Analysis'!$A214, 'FY14 DataDump'!$H$2:$H$5000, L$2)</f>
        <v>111</v>
      </c>
      <c r="M214" s="27">
        <f>SUMIFS('FY14 DataDump'!$E$2:$E$5000, 'FY14 DataDump'!$C$2:$C$5000, 'FY14 Individual Analysis'!$A214, 'FY14 DataDump'!$H$2:$H$5000, M$2)</f>
        <v>158</v>
      </c>
      <c r="N214" s="27">
        <f>SUMIFS('FY14 DataDump'!$E$2:$E$5000, 'FY14 DataDump'!$C$2:$C$5000, 'FY14 Individual Analysis'!$A214, 'FY14 DataDump'!$H$2:$H$5000, N$2)</f>
        <v>122</v>
      </c>
      <c r="O214" s="27">
        <f>SUMIFS('FY14 DataDump'!$E$2:$E$5000, 'FY14 DataDump'!$C$2:$C$5000, 'FY14 Individual Analysis'!$A214, 'FY14 DataDump'!$H$2:$H$5000, O$2)</f>
        <v>81</v>
      </c>
      <c r="P214" s="27">
        <f t="shared" si="7"/>
        <v>1254</v>
      </c>
      <c r="Q214" s="108">
        <f t="shared" si="8"/>
        <v>7.361574226271545E-3</v>
      </c>
    </row>
    <row r="215" spans="1:17" x14ac:dyDescent="0.25">
      <c r="A215" s="75">
        <v>1442</v>
      </c>
      <c r="B215" s="75" t="str">
        <f>INDEX('FY14 DataDump'!$A$2:$H$5000, MATCH('FY14 Individual Analysis'!A215, 'FY14 DataDump'!$C$2:$C$5000, 0), MATCH('FY14 DataDump'!$B$1, 'FY14 DataDump'!$A$1:$H$1))</f>
        <v>SALAD &amp; SANDWICH</v>
      </c>
      <c r="C215" s="75" t="str">
        <f>INDEX('FY14 DataDump'!$A$2:$H$5000, MATCH('FY14 Individual Analysis'!A215, 'FY14 DataDump'!$C$2:$C$5000, 0), MATCH('FY14 DataDump'!$D$1, 'FY14 DataDump'!$A$1:$H$1))</f>
        <v>BURRITO WRAPS</v>
      </c>
      <c r="D215" s="27">
        <f>SUMIFS('FY14 DataDump'!$E$2:$E$5000, 'FY14 DataDump'!$C$2:$C$5000, 'FY14 Individual Analysis'!$A215, 'FY14 DataDump'!$H$2:$H$5000, D$2)</f>
        <v>67</v>
      </c>
      <c r="E215" s="27">
        <f>SUMIFS('FY14 DataDump'!$E$2:$E$5000, 'FY14 DataDump'!$C$2:$C$5000, 'FY14 Individual Analysis'!$A215, 'FY14 DataDump'!$H$2:$H$5000, E$2)</f>
        <v>83</v>
      </c>
      <c r="F215" s="27">
        <f>SUMIFS('FY14 DataDump'!$E$2:$E$5000, 'FY14 DataDump'!$C$2:$C$5000, 'FY14 Individual Analysis'!$A215, 'FY14 DataDump'!$H$2:$H$5000, F$2)</f>
        <v>10</v>
      </c>
      <c r="G215" s="27">
        <f>SUMIFS('FY14 DataDump'!$E$2:$E$5000, 'FY14 DataDump'!$C$2:$C$5000, 'FY14 Individual Analysis'!$A215, 'FY14 DataDump'!$H$2:$H$5000, G$2)</f>
        <v>0</v>
      </c>
      <c r="H215" s="27">
        <f>SUMIFS('FY14 DataDump'!$E$2:$E$5000, 'FY14 DataDump'!$C$2:$C$5000, 'FY14 Individual Analysis'!$A215, 'FY14 DataDump'!$H$2:$H$5000, H$2)</f>
        <v>0</v>
      </c>
      <c r="I215" s="27">
        <f>SUMIFS('FY14 DataDump'!$E$2:$E$5000, 'FY14 DataDump'!$C$2:$C$5000, 'FY14 Individual Analysis'!$A215, 'FY14 DataDump'!$H$2:$H$5000, I$2)</f>
        <v>0</v>
      </c>
      <c r="J215" s="27">
        <f>SUMIFS('FY14 DataDump'!$E$2:$E$5000, 'FY14 DataDump'!$C$2:$C$5000, 'FY14 Individual Analysis'!$A215, 'FY14 DataDump'!$H$2:$H$5000, J$2)</f>
        <v>0</v>
      </c>
      <c r="K215" s="27">
        <f>SUMIFS('FY14 DataDump'!$E$2:$E$5000, 'FY14 DataDump'!$C$2:$C$5000, 'FY14 Individual Analysis'!$A215, 'FY14 DataDump'!$H$2:$H$5000, K$2)</f>
        <v>0</v>
      </c>
      <c r="L215" s="27">
        <f>SUMIFS('FY14 DataDump'!$E$2:$E$5000, 'FY14 DataDump'!$C$2:$C$5000, 'FY14 Individual Analysis'!$A215, 'FY14 DataDump'!$H$2:$H$5000, L$2)</f>
        <v>0</v>
      </c>
      <c r="M215" s="27">
        <f>SUMIFS('FY14 DataDump'!$E$2:$E$5000, 'FY14 DataDump'!$C$2:$C$5000, 'FY14 Individual Analysis'!$A215, 'FY14 DataDump'!$H$2:$H$5000, M$2)</f>
        <v>0</v>
      </c>
      <c r="N215" s="27">
        <f>SUMIFS('FY14 DataDump'!$E$2:$E$5000, 'FY14 DataDump'!$C$2:$C$5000, 'FY14 Individual Analysis'!$A215, 'FY14 DataDump'!$H$2:$H$5000, N$2)</f>
        <v>0</v>
      </c>
      <c r="O215" s="27">
        <f>SUMIFS('FY14 DataDump'!$E$2:$E$5000, 'FY14 DataDump'!$C$2:$C$5000, 'FY14 Individual Analysis'!$A215, 'FY14 DataDump'!$H$2:$H$5000, O$2)</f>
        <v>0</v>
      </c>
      <c r="P215" s="27">
        <f t="shared" si="7"/>
        <v>160</v>
      </c>
      <c r="Q215" s="108">
        <f t="shared" si="8"/>
        <v>9.3927581834405674E-4</v>
      </c>
    </row>
    <row r="216" spans="1:17" x14ac:dyDescent="0.25">
      <c r="A216" s="75">
        <v>1447</v>
      </c>
      <c r="B216" s="75" t="str">
        <f>INDEX('FY14 DataDump'!$A$2:$H$5000, MATCH('FY14 Individual Analysis'!A216, 'FY14 DataDump'!$C$2:$C$5000, 0), MATCH('FY14 DataDump'!$B$1, 'FY14 DataDump'!$A$1:$H$1))</f>
        <v>SALAD &amp; SANDWICH</v>
      </c>
      <c r="C216" s="75" t="str">
        <f>INDEX('FY14 DataDump'!$A$2:$H$5000, MATCH('FY14 Individual Analysis'!A216, 'FY14 DataDump'!$C$2:$C$5000, 0), MATCH('FY14 DataDump'!$D$1, 'FY14 DataDump'!$A$1:$H$1))</f>
        <v>Turkey Deli Fresh</v>
      </c>
      <c r="D216" s="27">
        <f>SUMIFS('FY14 DataDump'!$E$2:$E$5000, 'FY14 DataDump'!$C$2:$C$5000, 'FY14 Individual Analysis'!$A216, 'FY14 DataDump'!$H$2:$H$5000, D$2)</f>
        <v>0</v>
      </c>
      <c r="E216" s="27">
        <f>SUMIFS('FY14 DataDump'!$E$2:$E$5000, 'FY14 DataDump'!$C$2:$C$5000, 'FY14 Individual Analysis'!$A216, 'FY14 DataDump'!$H$2:$H$5000, E$2)</f>
        <v>0</v>
      </c>
      <c r="F216" s="27">
        <f>SUMIFS('FY14 DataDump'!$E$2:$E$5000, 'FY14 DataDump'!$C$2:$C$5000, 'FY14 Individual Analysis'!$A216, 'FY14 DataDump'!$H$2:$H$5000, F$2)</f>
        <v>21</v>
      </c>
      <c r="G216" s="27">
        <f>SUMIFS('FY14 DataDump'!$E$2:$E$5000, 'FY14 DataDump'!$C$2:$C$5000, 'FY14 Individual Analysis'!$A216, 'FY14 DataDump'!$H$2:$H$5000, G$2)</f>
        <v>1</v>
      </c>
      <c r="H216" s="27">
        <f>SUMIFS('FY14 DataDump'!$E$2:$E$5000, 'FY14 DataDump'!$C$2:$C$5000, 'FY14 Individual Analysis'!$A216, 'FY14 DataDump'!$H$2:$H$5000, H$2)</f>
        <v>0</v>
      </c>
      <c r="I216" s="27">
        <f>SUMIFS('FY14 DataDump'!$E$2:$E$5000, 'FY14 DataDump'!$C$2:$C$5000, 'FY14 Individual Analysis'!$A216, 'FY14 DataDump'!$H$2:$H$5000, I$2)</f>
        <v>0</v>
      </c>
      <c r="J216" s="27">
        <f>SUMIFS('FY14 DataDump'!$E$2:$E$5000, 'FY14 DataDump'!$C$2:$C$5000, 'FY14 Individual Analysis'!$A216, 'FY14 DataDump'!$H$2:$H$5000, J$2)</f>
        <v>1</v>
      </c>
      <c r="K216" s="27">
        <f>SUMIFS('FY14 DataDump'!$E$2:$E$5000, 'FY14 DataDump'!$C$2:$C$5000, 'FY14 Individual Analysis'!$A216, 'FY14 DataDump'!$H$2:$H$5000, K$2)</f>
        <v>1</v>
      </c>
      <c r="L216" s="27">
        <f>SUMIFS('FY14 DataDump'!$E$2:$E$5000, 'FY14 DataDump'!$C$2:$C$5000, 'FY14 Individual Analysis'!$A216, 'FY14 DataDump'!$H$2:$H$5000, L$2)</f>
        <v>0</v>
      </c>
      <c r="M216" s="27">
        <f>SUMIFS('FY14 DataDump'!$E$2:$E$5000, 'FY14 DataDump'!$C$2:$C$5000, 'FY14 Individual Analysis'!$A216, 'FY14 DataDump'!$H$2:$H$5000, M$2)</f>
        <v>0</v>
      </c>
      <c r="N216" s="27">
        <f>SUMIFS('FY14 DataDump'!$E$2:$E$5000, 'FY14 DataDump'!$C$2:$C$5000, 'FY14 Individual Analysis'!$A216, 'FY14 DataDump'!$H$2:$H$5000, N$2)</f>
        <v>0</v>
      </c>
      <c r="O216" s="27">
        <f>SUMIFS('FY14 DataDump'!$E$2:$E$5000, 'FY14 DataDump'!$C$2:$C$5000, 'FY14 Individual Analysis'!$A216, 'FY14 DataDump'!$H$2:$H$5000, O$2)</f>
        <v>0</v>
      </c>
      <c r="P216" s="27">
        <f t="shared" ref="P216:P279" si="9">SUM(D216:O216)</f>
        <v>24</v>
      </c>
      <c r="Q216" s="108">
        <f t="shared" si="8"/>
        <v>1.408913727516085E-4</v>
      </c>
    </row>
    <row r="217" spans="1:17" x14ac:dyDescent="0.25">
      <c r="A217" s="75">
        <v>1450</v>
      </c>
      <c r="B217" s="75" t="str">
        <f>INDEX('FY14 DataDump'!$A$2:$H$5000, MATCH('FY14 Individual Analysis'!A217, 'FY14 DataDump'!$C$2:$C$5000, 0), MATCH('FY14 DataDump'!$B$1, 'FY14 DataDump'!$A$1:$H$1))</f>
        <v>SALAD &amp; SANDWICH</v>
      </c>
      <c r="C217" s="75" t="str">
        <f>INDEX('FY14 DataDump'!$A$2:$H$5000, MATCH('FY14 Individual Analysis'!A217, 'FY14 DataDump'!$C$2:$C$5000, 0), MATCH('FY14 DataDump'!$D$1, 'FY14 DataDump'!$A$1:$H$1))</f>
        <v>WK SANDWICH</v>
      </c>
      <c r="D217" s="27">
        <f>SUMIFS('FY14 DataDump'!$E$2:$E$5000, 'FY14 DataDump'!$C$2:$C$5000, 'FY14 Individual Analysis'!$A217, 'FY14 DataDump'!$H$2:$H$5000, D$2)</f>
        <v>76</v>
      </c>
      <c r="E217" s="27">
        <f>SUMIFS('FY14 DataDump'!$E$2:$E$5000, 'FY14 DataDump'!$C$2:$C$5000, 'FY14 Individual Analysis'!$A217, 'FY14 DataDump'!$H$2:$H$5000, E$2)</f>
        <v>79</v>
      </c>
      <c r="F217" s="27">
        <f>SUMIFS('FY14 DataDump'!$E$2:$E$5000, 'FY14 DataDump'!$C$2:$C$5000, 'FY14 Individual Analysis'!$A217, 'FY14 DataDump'!$H$2:$H$5000, F$2)</f>
        <v>90</v>
      </c>
      <c r="G217" s="27">
        <f>SUMIFS('FY14 DataDump'!$E$2:$E$5000, 'FY14 DataDump'!$C$2:$C$5000, 'FY14 Individual Analysis'!$A217, 'FY14 DataDump'!$H$2:$H$5000, G$2)</f>
        <v>255</v>
      </c>
      <c r="H217" s="27">
        <f>SUMIFS('FY14 DataDump'!$E$2:$E$5000, 'FY14 DataDump'!$C$2:$C$5000, 'FY14 Individual Analysis'!$A217, 'FY14 DataDump'!$H$2:$H$5000, H$2)</f>
        <v>133</v>
      </c>
      <c r="I217" s="27">
        <f>SUMIFS('FY14 DataDump'!$E$2:$E$5000, 'FY14 DataDump'!$C$2:$C$5000, 'FY14 Individual Analysis'!$A217, 'FY14 DataDump'!$H$2:$H$5000, I$2)</f>
        <v>93</v>
      </c>
      <c r="J217" s="27">
        <f>SUMIFS('FY14 DataDump'!$E$2:$E$5000, 'FY14 DataDump'!$C$2:$C$5000, 'FY14 Individual Analysis'!$A217, 'FY14 DataDump'!$H$2:$H$5000, J$2)</f>
        <v>164</v>
      </c>
      <c r="K217" s="27">
        <f>SUMIFS('FY14 DataDump'!$E$2:$E$5000, 'FY14 DataDump'!$C$2:$C$5000, 'FY14 Individual Analysis'!$A217, 'FY14 DataDump'!$H$2:$H$5000, K$2)</f>
        <v>138</v>
      </c>
      <c r="L217" s="27">
        <f>SUMIFS('FY14 DataDump'!$E$2:$E$5000, 'FY14 DataDump'!$C$2:$C$5000, 'FY14 Individual Analysis'!$A217, 'FY14 DataDump'!$H$2:$H$5000, L$2)</f>
        <v>126</v>
      </c>
      <c r="M217" s="27">
        <f>SUMIFS('FY14 DataDump'!$E$2:$E$5000, 'FY14 DataDump'!$C$2:$C$5000, 'FY14 Individual Analysis'!$A217, 'FY14 DataDump'!$H$2:$H$5000, M$2)</f>
        <v>152</v>
      </c>
      <c r="N217" s="27">
        <f>SUMIFS('FY14 DataDump'!$E$2:$E$5000, 'FY14 DataDump'!$C$2:$C$5000, 'FY14 Individual Analysis'!$A217, 'FY14 DataDump'!$H$2:$H$5000, N$2)</f>
        <v>110</v>
      </c>
      <c r="O217" s="27">
        <f>SUMIFS('FY14 DataDump'!$E$2:$E$5000, 'FY14 DataDump'!$C$2:$C$5000, 'FY14 Individual Analysis'!$A217, 'FY14 DataDump'!$H$2:$H$5000, O$2)</f>
        <v>77</v>
      </c>
      <c r="P217" s="27">
        <f t="shared" si="9"/>
        <v>1493</v>
      </c>
      <c r="Q217" s="108">
        <f t="shared" si="8"/>
        <v>8.7646174799229787E-3</v>
      </c>
    </row>
    <row r="218" spans="1:17" x14ac:dyDescent="0.25">
      <c r="A218" s="75">
        <v>1451</v>
      </c>
      <c r="B218" s="75" t="str">
        <f>INDEX('FY14 DataDump'!$A$2:$H$5000, MATCH('FY14 Individual Analysis'!A218, 'FY14 DataDump'!$C$2:$C$5000, 0), MATCH('FY14 DataDump'!$B$1, 'FY14 DataDump'!$A$1:$H$1))</f>
        <v>SALAD &amp; SANDWICH</v>
      </c>
      <c r="C218" s="75" t="str">
        <f>INDEX('FY14 DataDump'!$A$2:$H$5000, MATCH('FY14 Individual Analysis'!A218, 'FY14 DataDump'!$C$2:$C$5000, 0), MATCH('FY14 DataDump'!$D$1, 'FY14 DataDump'!$A$1:$H$1))</f>
        <v>WK Pasta Salad</v>
      </c>
      <c r="D218" s="27">
        <f>SUMIFS('FY14 DataDump'!$E$2:$E$5000, 'FY14 DataDump'!$C$2:$C$5000, 'FY14 Individual Analysis'!$A218, 'FY14 DataDump'!$H$2:$H$5000, D$2)</f>
        <v>22</v>
      </c>
      <c r="E218" s="27">
        <f>SUMIFS('FY14 DataDump'!$E$2:$E$5000, 'FY14 DataDump'!$C$2:$C$5000, 'FY14 Individual Analysis'!$A218, 'FY14 DataDump'!$H$2:$H$5000, E$2)</f>
        <v>26</v>
      </c>
      <c r="F218" s="27">
        <f>SUMIFS('FY14 DataDump'!$E$2:$E$5000, 'FY14 DataDump'!$C$2:$C$5000, 'FY14 Individual Analysis'!$A218, 'FY14 DataDump'!$H$2:$H$5000, F$2)</f>
        <v>31</v>
      </c>
      <c r="G218" s="27">
        <f>SUMIFS('FY14 DataDump'!$E$2:$E$5000, 'FY14 DataDump'!$C$2:$C$5000, 'FY14 Individual Analysis'!$A218, 'FY14 DataDump'!$H$2:$H$5000, G$2)</f>
        <v>80</v>
      </c>
      <c r="H218" s="27">
        <f>SUMIFS('FY14 DataDump'!$E$2:$E$5000, 'FY14 DataDump'!$C$2:$C$5000, 'FY14 Individual Analysis'!$A218, 'FY14 DataDump'!$H$2:$H$5000, H$2)</f>
        <v>60</v>
      </c>
      <c r="I218" s="27">
        <f>SUMIFS('FY14 DataDump'!$E$2:$E$5000, 'FY14 DataDump'!$C$2:$C$5000, 'FY14 Individual Analysis'!$A218, 'FY14 DataDump'!$H$2:$H$5000, I$2)</f>
        <v>38</v>
      </c>
      <c r="J218" s="27">
        <f>SUMIFS('FY14 DataDump'!$E$2:$E$5000, 'FY14 DataDump'!$C$2:$C$5000, 'FY14 Individual Analysis'!$A218, 'FY14 DataDump'!$H$2:$H$5000, J$2)</f>
        <v>59</v>
      </c>
      <c r="K218" s="27">
        <f>SUMIFS('FY14 DataDump'!$E$2:$E$5000, 'FY14 DataDump'!$C$2:$C$5000, 'FY14 Individual Analysis'!$A218, 'FY14 DataDump'!$H$2:$H$5000, K$2)</f>
        <v>68</v>
      </c>
      <c r="L218" s="27">
        <f>SUMIFS('FY14 DataDump'!$E$2:$E$5000, 'FY14 DataDump'!$C$2:$C$5000, 'FY14 Individual Analysis'!$A218, 'FY14 DataDump'!$H$2:$H$5000, L$2)</f>
        <v>56</v>
      </c>
      <c r="M218" s="27">
        <f>SUMIFS('FY14 DataDump'!$E$2:$E$5000, 'FY14 DataDump'!$C$2:$C$5000, 'FY14 Individual Analysis'!$A218, 'FY14 DataDump'!$H$2:$H$5000, M$2)</f>
        <v>75</v>
      </c>
      <c r="N218" s="27">
        <f>SUMIFS('FY14 DataDump'!$E$2:$E$5000, 'FY14 DataDump'!$C$2:$C$5000, 'FY14 Individual Analysis'!$A218, 'FY14 DataDump'!$H$2:$H$5000, N$2)</f>
        <v>67</v>
      </c>
      <c r="O218" s="27">
        <f>SUMIFS('FY14 DataDump'!$E$2:$E$5000, 'FY14 DataDump'!$C$2:$C$5000, 'FY14 Individual Analysis'!$A218, 'FY14 DataDump'!$H$2:$H$5000, O$2)</f>
        <v>38</v>
      </c>
      <c r="P218" s="27">
        <f t="shared" si="9"/>
        <v>620</v>
      </c>
      <c r="Q218" s="108">
        <f t="shared" si="8"/>
        <v>3.63969379608322E-3</v>
      </c>
    </row>
    <row r="219" spans="1:17" x14ac:dyDescent="0.25">
      <c r="A219" s="75">
        <v>1517</v>
      </c>
      <c r="B219" s="75" t="str">
        <f>INDEX('FY14 DataDump'!$A$2:$H$5000, MATCH('FY14 Individual Analysis'!A219, 'FY14 DataDump'!$C$2:$C$5000, 0), MATCH('FY14 DataDump'!$B$1, 'FY14 DataDump'!$A$1:$H$1))</f>
        <v>SPECIAL SANDWICH</v>
      </c>
      <c r="C219" s="75" t="str">
        <f>INDEX('FY14 DataDump'!$A$2:$H$5000, MATCH('FY14 Individual Analysis'!A219, 'FY14 DataDump'!$C$2:$C$5000, 0), MATCH('FY14 DataDump'!$D$1, 'FY14 DataDump'!$A$1:$H$1))</f>
        <v>Veggie Fu</v>
      </c>
      <c r="D219" s="27">
        <f>SUMIFS('FY14 DataDump'!$E$2:$E$5000, 'FY14 DataDump'!$C$2:$C$5000, 'FY14 Individual Analysis'!$A219, 'FY14 DataDump'!$H$2:$H$5000, D$2)</f>
        <v>11</v>
      </c>
      <c r="E219" s="27">
        <f>SUMIFS('FY14 DataDump'!$E$2:$E$5000, 'FY14 DataDump'!$C$2:$C$5000, 'FY14 Individual Analysis'!$A219, 'FY14 DataDump'!$H$2:$H$5000, E$2)</f>
        <v>8</v>
      </c>
      <c r="F219" s="27">
        <f>SUMIFS('FY14 DataDump'!$E$2:$E$5000, 'FY14 DataDump'!$C$2:$C$5000, 'FY14 Individual Analysis'!$A219, 'FY14 DataDump'!$H$2:$H$5000, F$2)</f>
        <v>5</v>
      </c>
      <c r="G219" s="27">
        <f>SUMIFS('FY14 DataDump'!$E$2:$E$5000, 'FY14 DataDump'!$C$2:$C$5000, 'FY14 Individual Analysis'!$A219, 'FY14 DataDump'!$H$2:$H$5000, G$2)</f>
        <v>0</v>
      </c>
      <c r="H219" s="27">
        <f>SUMIFS('FY14 DataDump'!$E$2:$E$5000, 'FY14 DataDump'!$C$2:$C$5000, 'FY14 Individual Analysis'!$A219, 'FY14 DataDump'!$H$2:$H$5000, H$2)</f>
        <v>0</v>
      </c>
      <c r="I219" s="27">
        <f>SUMIFS('FY14 DataDump'!$E$2:$E$5000, 'FY14 DataDump'!$C$2:$C$5000, 'FY14 Individual Analysis'!$A219, 'FY14 DataDump'!$H$2:$H$5000, I$2)</f>
        <v>0</v>
      </c>
      <c r="J219" s="27">
        <f>SUMIFS('FY14 DataDump'!$E$2:$E$5000, 'FY14 DataDump'!$C$2:$C$5000, 'FY14 Individual Analysis'!$A219, 'FY14 DataDump'!$H$2:$H$5000, J$2)</f>
        <v>0</v>
      </c>
      <c r="K219" s="27">
        <f>SUMIFS('FY14 DataDump'!$E$2:$E$5000, 'FY14 DataDump'!$C$2:$C$5000, 'FY14 Individual Analysis'!$A219, 'FY14 DataDump'!$H$2:$H$5000, K$2)</f>
        <v>0</v>
      </c>
      <c r="L219" s="27">
        <f>SUMIFS('FY14 DataDump'!$E$2:$E$5000, 'FY14 DataDump'!$C$2:$C$5000, 'FY14 Individual Analysis'!$A219, 'FY14 DataDump'!$H$2:$H$5000, L$2)</f>
        <v>2</v>
      </c>
      <c r="M219" s="27">
        <f>SUMIFS('FY14 DataDump'!$E$2:$E$5000, 'FY14 DataDump'!$C$2:$C$5000, 'FY14 Individual Analysis'!$A219, 'FY14 DataDump'!$H$2:$H$5000, M$2)</f>
        <v>42</v>
      </c>
      <c r="N219" s="27">
        <f>SUMIFS('FY14 DataDump'!$E$2:$E$5000, 'FY14 DataDump'!$C$2:$C$5000, 'FY14 Individual Analysis'!$A219, 'FY14 DataDump'!$H$2:$H$5000, N$2)</f>
        <v>44</v>
      </c>
      <c r="O219" s="27">
        <f>SUMIFS('FY14 DataDump'!$E$2:$E$5000, 'FY14 DataDump'!$C$2:$C$5000, 'FY14 Individual Analysis'!$A219, 'FY14 DataDump'!$H$2:$H$5000, O$2)</f>
        <v>24</v>
      </c>
      <c r="P219" s="27">
        <f t="shared" si="9"/>
        <v>136</v>
      </c>
      <c r="Q219" s="108">
        <f t="shared" si="8"/>
        <v>7.9838444559244821E-4</v>
      </c>
    </row>
    <row r="220" spans="1:17" x14ac:dyDescent="0.25">
      <c r="A220" s="75">
        <v>1547</v>
      </c>
      <c r="B220" s="75" t="str">
        <f>INDEX('FY14 DataDump'!$A$2:$H$5000, MATCH('FY14 Individual Analysis'!A220, 'FY14 DataDump'!$C$2:$C$5000, 0), MATCH('FY14 DataDump'!$B$1, 'FY14 DataDump'!$A$1:$H$1))</f>
        <v>SPECIAL SANDWICH</v>
      </c>
      <c r="C220" s="75" t="str">
        <f>INDEX('FY14 DataDump'!$A$2:$H$5000, MATCH('FY14 Individual Analysis'!A220, 'FY14 DataDump'!$C$2:$C$5000, 0), MATCH('FY14 DataDump'!$D$1, 'FY14 DataDump'!$A$1:$H$1))</f>
        <v>Chicken Curry Pocket</v>
      </c>
      <c r="D220" s="27">
        <f>SUMIFS('FY14 DataDump'!$E$2:$E$5000, 'FY14 DataDump'!$C$2:$C$5000, 'FY14 Individual Analysis'!$A220, 'FY14 DataDump'!$H$2:$H$5000, D$2)</f>
        <v>24</v>
      </c>
      <c r="E220" s="27">
        <f>SUMIFS('FY14 DataDump'!$E$2:$E$5000, 'FY14 DataDump'!$C$2:$C$5000, 'FY14 Individual Analysis'!$A220, 'FY14 DataDump'!$H$2:$H$5000, E$2)</f>
        <v>45</v>
      </c>
      <c r="F220" s="27">
        <f>SUMIFS('FY14 DataDump'!$E$2:$E$5000, 'FY14 DataDump'!$C$2:$C$5000, 'FY14 Individual Analysis'!$A220, 'FY14 DataDump'!$H$2:$H$5000, F$2)</f>
        <v>19</v>
      </c>
      <c r="G220" s="27">
        <f>SUMIFS('FY14 DataDump'!$E$2:$E$5000, 'FY14 DataDump'!$C$2:$C$5000, 'FY14 Individual Analysis'!$A220, 'FY14 DataDump'!$H$2:$H$5000, G$2)</f>
        <v>53</v>
      </c>
      <c r="H220" s="27">
        <f>SUMIFS('FY14 DataDump'!$E$2:$E$5000, 'FY14 DataDump'!$C$2:$C$5000, 'FY14 Individual Analysis'!$A220, 'FY14 DataDump'!$H$2:$H$5000, H$2)</f>
        <v>58</v>
      </c>
      <c r="I220" s="27">
        <f>SUMIFS('FY14 DataDump'!$E$2:$E$5000, 'FY14 DataDump'!$C$2:$C$5000, 'FY14 Individual Analysis'!$A220, 'FY14 DataDump'!$H$2:$H$5000, I$2)</f>
        <v>36</v>
      </c>
      <c r="J220" s="27">
        <f>SUMIFS('FY14 DataDump'!$E$2:$E$5000, 'FY14 DataDump'!$C$2:$C$5000, 'FY14 Individual Analysis'!$A220, 'FY14 DataDump'!$H$2:$H$5000, J$2)</f>
        <v>55</v>
      </c>
      <c r="K220" s="27">
        <f>SUMIFS('FY14 DataDump'!$E$2:$E$5000, 'FY14 DataDump'!$C$2:$C$5000, 'FY14 Individual Analysis'!$A220, 'FY14 DataDump'!$H$2:$H$5000, K$2)</f>
        <v>65</v>
      </c>
      <c r="L220" s="27">
        <f>SUMIFS('FY14 DataDump'!$E$2:$E$5000, 'FY14 DataDump'!$C$2:$C$5000, 'FY14 Individual Analysis'!$A220, 'FY14 DataDump'!$H$2:$H$5000, L$2)</f>
        <v>54</v>
      </c>
      <c r="M220" s="27">
        <f>SUMIFS('FY14 DataDump'!$E$2:$E$5000, 'FY14 DataDump'!$C$2:$C$5000, 'FY14 Individual Analysis'!$A220, 'FY14 DataDump'!$H$2:$H$5000, M$2)</f>
        <v>116</v>
      </c>
      <c r="N220" s="27">
        <f>SUMIFS('FY14 DataDump'!$E$2:$E$5000, 'FY14 DataDump'!$C$2:$C$5000, 'FY14 Individual Analysis'!$A220, 'FY14 DataDump'!$H$2:$H$5000, N$2)</f>
        <v>76</v>
      </c>
      <c r="O220" s="27">
        <f>SUMIFS('FY14 DataDump'!$E$2:$E$5000, 'FY14 DataDump'!$C$2:$C$5000, 'FY14 Individual Analysis'!$A220, 'FY14 DataDump'!$H$2:$H$5000, O$2)</f>
        <v>50</v>
      </c>
      <c r="P220" s="27">
        <f t="shared" si="9"/>
        <v>651</v>
      </c>
      <c r="Q220" s="108">
        <f t="shared" si="8"/>
        <v>3.8216784858873809E-3</v>
      </c>
    </row>
    <row r="221" spans="1:17" x14ac:dyDescent="0.25">
      <c r="A221" s="75">
        <v>1550</v>
      </c>
      <c r="B221" s="75" t="str">
        <f>INDEX('FY14 DataDump'!$A$2:$H$5000, MATCH('FY14 Individual Analysis'!A221, 'FY14 DataDump'!$C$2:$C$5000, 0), MATCH('FY14 DataDump'!$B$1, 'FY14 DataDump'!$A$1:$H$1))</f>
        <v>SPECIAL SANDWICH</v>
      </c>
      <c r="C221" s="75" t="str">
        <f>INDEX('FY14 DataDump'!$A$2:$H$5000, MATCH('FY14 Individual Analysis'!A221, 'FY14 DataDump'!$C$2:$C$5000, 0), MATCH('FY14 DataDump'!$D$1, 'FY14 DataDump'!$A$1:$H$1))</f>
        <v>Field Roast Breakfast Wra</v>
      </c>
      <c r="D221" s="27">
        <f>SUMIFS('FY14 DataDump'!$E$2:$E$5000, 'FY14 DataDump'!$C$2:$C$5000, 'FY14 Individual Analysis'!$A221, 'FY14 DataDump'!$H$2:$H$5000, D$2)</f>
        <v>0</v>
      </c>
      <c r="E221" s="27">
        <f>SUMIFS('FY14 DataDump'!$E$2:$E$5000, 'FY14 DataDump'!$C$2:$C$5000, 'FY14 Individual Analysis'!$A221, 'FY14 DataDump'!$H$2:$H$5000, E$2)</f>
        <v>0</v>
      </c>
      <c r="F221" s="27">
        <f>SUMIFS('FY14 DataDump'!$E$2:$E$5000, 'FY14 DataDump'!$C$2:$C$5000, 'FY14 Individual Analysis'!$A221, 'FY14 DataDump'!$H$2:$H$5000, F$2)</f>
        <v>0</v>
      </c>
      <c r="G221" s="27">
        <f>SUMIFS('FY14 DataDump'!$E$2:$E$5000, 'FY14 DataDump'!$C$2:$C$5000, 'FY14 Individual Analysis'!$A221, 'FY14 DataDump'!$H$2:$H$5000, G$2)</f>
        <v>0</v>
      </c>
      <c r="H221" s="27">
        <f>SUMIFS('FY14 DataDump'!$E$2:$E$5000, 'FY14 DataDump'!$C$2:$C$5000, 'FY14 Individual Analysis'!$A221, 'FY14 DataDump'!$H$2:$H$5000, H$2)</f>
        <v>0</v>
      </c>
      <c r="I221" s="27">
        <f>SUMIFS('FY14 DataDump'!$E$2:$E$5000, 'FY14 DataDump'!$C$2:$C$5000, 'FY14 Individual Analysis'!$A221, 'FY14 DataDump'!$H$2:$H$5000, I$2)</f>
        <v>0</v>
      </c>
      <c r="J221" s="27">
        <f>SUMIFS('FY14 DataDump'!$E$2:$E$5000, 'FY14 DataDump'!$C$2:$C$5000, 'FY14 Individual Analysis'!$A221, 'FY14 DataDump'!$H$2:$H$5000, J$2)</f>
        <v>0</v>
      </c>
      <c r="K221" s="27">
        <f>SUMIFS('FY14 DataDump'!$E$2:$E$5000, 'FY14 DataDump'!$C$2:$C$5000, 'FY14 Individual Analysis'!$A221, 'FY14 DataDump'!$H$2:$H$5000, K$2)</f>
        <v>0</v>
      </c>
      <c r="L221" s="27">
        <f>SUMIFS('FY14 DataDump'!$E$2:$E$5000, 'FY14 DataDump'!$C$2:$C$5000, 'FY14 Individual Analysis'!$A221, 'FY14 DataDump'!$H$2:$H$5000, L$2)</f>
        <v>0</v>
      </c>
      <c r="M221" s="27">
        <f>SUMIFS('FY14 DataDump'!$E$2:$E$5000, 'FY14 DataDump'!$C$2:$C$5000, 'FY14 Individual Analysis'!$A221, 'FY14 DataDump'!$H$2:$H$5000, M$2)</f>
        <v>2</v>
      </c>
      <c r="N221" s="27">
        <f>SUMIFS('FY14 DataDump'!$E$2:$E$5000, 'FY14 DataDump'!$C$2:$C$5000, 'FY14 Individual Analysis'!$A221, 'FY14 DataDump'!$H$2:$H$5000, N$2)</f>
        <v>0</v>
      </c>
      <c r="O221" s="27">
        <f>SUMIFS('FY14 DataDump'!$E$2:$E$5000, 'FY14 DataDump'!$C$2:$C$5000, 'FY14 Individual Analysis'!$A221, 'FY14 DataDump'!$H$2:$H$5000, O$2)</f>
        <v>0</v>
      </c>
      <c r="P221" s="27">
        <f t="shared" si="9"/>
        <v>2</v>
      </c>
      <c r="Q221" s="108">
        <f t="shared" si="8"/>
        <v>1.1740947729300709E-5</v>
      </c>
    </row>
    <row r="222" spans="1:17" x14ac:dyDescent="0.25">
      <c r="A222" s="75">
        <v>1551</v>
      </c>
      <c r="B222" s="75" t="str">
        <f>INDEX('FY14 DataDump'!$A$2:$H$5000, MATCH('FY14 Individual Analysis'!A222, 'FY14 DataDump'!$C$2:$C$5000, 0), MATCH('FY14 DataDump'!$B$1, 'FY14 DataDump'!$A$1:$H$1))</f>
        <v>SPECIAL SANDWICH</v>
      </c>
      <c r="C222" s="75" t="str">
        <f>INDEX('FY14 DataDump'!$A$2:$H$5000, MATCH('FY14 Individual Analysis'!A222, 'FY14 DataDump'!$C$2:$C$5000, 0), MATCH('FY14 DataDump'!$D$1, 'FY14 DataDump'!$A$1:$H$1))</f>
        <v>Freebird Sandwich</v>
      </c>
      <c r="D222" s="27">
        <f>SUMIFS('FY14 DataDump'!$E$2:$E$5000, 'FY14 DataDump'!$C$2:$C$5000, 'FY14 Individual Analysis'!$A222, 'FY14 DataDump'!$H$2:$H$5000, D$2)</f>
        <v>27</v>
      </c>
      <c r="E222" s="27">
        <f>SUMIFS('FY14 DataDump'!$E$2:$E$5000, 'FY14 DataDump'!$C$2:$C$5000, 'FY14 Individual Analysis'!$A222, 'FY14 DataDump'!$H$2:$H$5000, E$2)</f>
        <v>64</v>
      </c>
      <c r="F222" s="27">
        <f>SUMIFS('FY14 DataDump'!$E$2:$E$5000, 'FY14 DataDump'!$C$2:$C$5000, 'FY14 Individual Analysis'!$A222, 'FY14 DataDump'!$H$2:$H$5000, F$2)</f>
        <v>24</v>
      </c>
      <c r="G222" s="27">
        <f>SUMIFS('FY14 DataDump'!$E$2:$E$5000, 'FY14 DataDump'!$C$2:$C$5000, 'FY14 Individual Analysis'!$A222, 'FY14 DataDump'!$H$2:$H$5000, G$2)</f>
        <v>83</v>
      </c>
      <c r="H222" s="27">
        <f>SUMIFS('FY14 DataDump'!$E$2:$E$5000, 'FY14 DataDump'!$C$2:$C$5000, 'FY14 Individual Analysis'!$A222, 'FY14 DataDump'!$H$2:$H$5000, H$2)</f>
        <v>77</v>
      </c>
      <c r="I222" s="27">
        <f>SUMIFS('FY14 DataDump'!$E$2:$E$5000, 'FY14 DataDump'!$C$2:$C$5000, 'FY14 Individual Analysis'!$A222, 'FY14 DataDump'!$H$2:$H$5000, I$2)</f>
        <v>47</v>
      </c>
      <c r="J222" s="27">
        <f>SUMIFS('FY14 DataDump'!$E$2:$E$5000, 'FY14 DataDump'!$C$2:$C$5000, 'FY14 Individual Analysis'!$A222, 'FY14 DataDump'!$H$2:$H$5000, J$2)</f>
        <v>80</v>
      </c>
      <c r="K222" s="27">
        <f>SUMIFS('FY14 DataDump'!$E$2:$E$5000, 'FY14 DataDump'!$C$2:$C$5000, 'FY14 Individual Analysis'!$A222, 'FY14 DataDump'!$H$2:$H$5000, K$2)</f>
        <v>58</v>
      </c>
      <c r="L222" s="27">
        <f>SUMIFS('FY14 DataDump'!$E$2:$E$5000, 'FY14 DataDump'!$C$2:$C$5000, 'FY14 Individual Analysis'!$A222, 'FY14 DataDump'!$H$2:$H$5000, L$2)</f>
        <v>65</v>
      </c>
      <c r="M222" s="27">
        <f>SUMIFS('FY14 DataDump'!$E$2:$E$5000, 'FY14 DataDump'!$C$2:$C$5000, 'FY14 Individual Analysis'!$A222, 'FY14 DataDump'!$H$2:$H$5000, M$2)</f>
        <v>107</v>
      </c>
      <c r="N222" s="27">
        <f>SUMIFS('FY14 DataDump'!$E$2:$E$5000, 'FY14 DataDump'!$C$2:$C$5000, 'FY14 Individual Analysis'!$A222, 'FY14 DataDump'!$H$2:$H$5000, N$2)</f>
        <v>101</v>
      </c>
      <c r="O222" s="27">
        <f>SUMIFS('FY14 DataDump'!$E$2:$E$5000, 'FY14 DataDump'!$C$2:$C$5000, 'FY14 Individual Analysis'!$A222, 'FY14 DataDump'!$H$2:$H$5000, O$2)</f>
        <v>49</v>
      </c>
      <c r="P222" s="27">
        <f t="shared" si="9"/>
        <v>782</v>
      </c>
      <c r="Q222" s="108">
        <f t="shared" si="8"/>
        <v>4.5907105621565769E-3</v>
      </c>
    </row>
    <row r="223" spans="1:17" x14ac:dyDescent="0.25">
      <c r="A223" s="75">
        <v>1552</v>
      </c>
      <c r="B223" s="75" t="str">
        <f>INDEX('FY14 DataDump'!$A$2:$H$5000, MATCH('FY14 Individual Analysis'!A223, 'FY14 DataDump'!$C$2:$C$5000, 0), MATCH('FY14 DataDump'!$B$1, 'FY14 DataDump'!$A$1:$H$1))</f>
        <v>SPECIAL SANDWICH</v>
      </c>
      <c r="C223" s="75" t="str">
        <f>INDEX('FY14 DataDump'!$A$2:$H$5000, MATCH('FY14 Individual Analysis'!A223, 'FY14 DataDump'!$C$2:$C$5000, 0), MATCH('FY14 DataDump'!$D$1, 'FY14 DataDump'!$A$1:$H$1))</f>
        <v>Olympic Salad</v>
      </c>
      <c r="D223" s="27">
        <f>SUMIFS('FY14 DataDump'!$E$2:$E$5000, 'FY14 DataDump'!$C$2:$C$5000, 'FY14 Individual Analysis'!$A223, 'FY14 DataDump'!$H$2:$H$5000, D$2)</f>
        <v>23</v>
      </c>
      <c r="E223" s="27">
        <f>SUMIFS('FY14 DataDump'!$E$2:$E$5000, 'FY14 DataDump'!$C$2:$C$5000, 'FY14 Individual Analysis'!$A223, 'FY14 DataDump'!$H$2:$H$5000, E$2)</f>
        <v>24</v>
      </c>
      <c r="F223" s="27">
        <f>SUMIFS('FY14 DataDump'!$E$2:$E$5000, 'FY14 DataDump'!$C$2:$C$5000, 'FY14 Individual Analysis'!$A223, 'FY14 DataDump'!$H$2:$H$5000, F$2)</f>
        <v>8</v>
      </c>
      <c r="G223" s="27">
        <f>SUMIFS('FY14 DataDump'!$E$2:$E$5000, 'FY14 DataDump'!$C$2:$C$5000, 'FY14 Individual Analysis'!$A223, 'FY14 DataDump'!$H$2:$H$5000, G$2)</f>
        <v>37</v>
      </c>
      <c r="H223" s="27">
        <f>SUMIFS('FY14 DataDump'!$E$2:$E$5000, 'FY14 DataDump'!$C$2:$C$5000, 'FY14 Individual Analysis'!$A223, 'FY14 DataDump'!$H$2:$H$5000, H$2)</f>
        <v>30</v>
      </c>
      <c r="I223" s="27">
        <f>SUMIFS('FY14 DataDump'!$E$2:$E$5000, 'FY14 DataDump'!$C$2:$C$5000, 'FY14 Individual Analysis'!$A223, 'FY14 DataDump'!$H$2:$H$5000, I$2)</f>
        <v>21</v>
      </c>
      <c r="J223" s="27">
        <f>SUMIFS('FY14 DataDump'!$E$2:$E$5000, 'FY14 DataDump'!$C$2:$C$5000, 'FY14 Individual Analysis'!$A223, 'FY14 DataDump'!$H$2:$H$5000, J$2)</f>
        <v>41</v>
      </c>
      <c r="K223" s="27">
        <f>SUMIFS('FY14 DataDump'!$E$2:$E$5000, 'FY14 DataDump'!$C$2:$C$5000, 'FY14 Individual Analysis'!$A223, 'FY14 DataDump'!$H$2:$H$5000, K$2)</f>
        <v>34</v>
      </c>
      <c r="L223" s="27">
        <f>SUMIFS('FY14 DataDump'!$E$2:$E$5000, 'FY14 DataDump'!$C$2:$C$5000, 'FY14 Individual Analysis'!$A223, 'FY14 DataDump'!$H$2:$H$5000, L$2)</f>
        <v>24</v>
      </c>
      <c r="M223" s="27">
        <f>SUMIFS('FY14 DataDump'!$E$2:$E$5000, 'FY14 DataDump'!$C$2:$C$5000, 'FY14 Individual Analysis'!$A223, 'FY14 DataDump'!$H$2:$H$5000, M$2)</f>
        <v>41</v>
      </c>
      <c r="N223" s="27">
        <f>SUMIFS('FY14 DataDump'!$E$2:$E$5000, 'FY14 DataDump'!$C$2:$C$5000, 'FY14 Individual Analysis'!$A223, 'FY14 DataDump'!$H$2:$H$5000, N$2)</f>
        <v>48</v>
      </c>
      <c r="O223" s="27">
        <f>SUMIFS('FY14 DataDump'!$E$2:$E$5000, 'FY14 DataDump'!$C$2:$C$5000, 'FY14 Individual Analysis'!$A223, 'FY14 DataDump'!$H$2:$H$5000, O$2)</f>
        <v>21</v>
      </c>
      <c r="P223" s="27">
        <f t="shared" si="9"/>
        <v>352</v>
      </c>
      <c r="Q223" s="108">
        <f t="shared" si="8"/>
        <v>2.0664068003569246E-3</v>
      </c>
    </row>
    <row r="224" spans="1:17" x14ac:dyDescent="0.25">
      <c r="A224" s="75">
        <v>1553</v>
      </c>
      <c r="B224" s="75" t="str">
        <f>INDEX('FY14 DataDump'!$A$2:$H$5000, MATCH('FY14 Individual Analysis'!A224, 'FY14 DataDump'!$C$2:$C$5000, 0), MATCH('FY14 DataDump'!$B$1, 'FY14 DataDump'!$A$1:$H$1))</f>
        <v>SPECIAL SANDWICH</v>
      </c>
      <c r="C224" s="75" t="str">
        <f>INDEX('FY14 DataDump'!$A$2:$H$5000, MATCH('FY14 Individual Analysis'!A224, 'FY14 DataDump'!$C$2:$C$5000, 0), MATCH('FY14 DataDump'!$D$1, 'FY14 DataDump'!$A$1:$H$1))</f>
        <v>Sage Turkey Toasty Sandwi</v>
      </c>
      <c r="D224" s="27">
        <f>SUMIFS('FY14 DataDump'!$E$2:$E$5000, 'FY14 DataDump'!$C$2:$C$5000, 'FY14 Individual Analysis'!$A224, 'FY14 DataDump'!$H$2:$H$5000, D$2)</f>
        <v>0</v>
      </c>
      <c r="E224" s="27">
        <f>SUMIFS('FY14 DataDump'!$E$2:$E$5000, 'FY14 DataDump'!$C$2:$C$5000, 'FY14 Individual Analysis'!$A224, 'FY14 DataDump'!$H$2:$H$5000, E$2)</f>
        <v>0</v>
      </c>
      <c r="F224" s="27">
        <f>SUMIFS('FY14 DataDump'!$E$2:$E$5000, 'FY14 DataDump'!$C$2:$C$5000, 'FY14 Individual Analysis'!$A224, 'FY14 DataDump'!$H$2:$H$5000, F$2)</f>
        <v>0</v>
      </c>
      <c r="G224" s="27">
        <f>SUMIFS('FY14 DataDump'!$E$2:$E$5000, 'FY14 DataDump'!$C$2:$C$5000, 'FY14 Individual Analysis'!$A224, 'FY14 DataDump'!$H$2:$H$5000, G$2)</f>
        <v>0</v>
      </c>
      <c r="H224" s="27">
        <f>SUMIFS('FY14 DataDump'!$E$2:$E$5000, 'FY14 DataDump'!$C$2:$C$5000, 'FY14 Individual Analysis'!$A224, 'FY14 DataDump'!$H$2:$H$5000, H$2)</f>
        <v>0</v>
      </c>
      <c r="I224" s="27">
        <f>SUMIFS('FY14 DataDump'!$E$2:$E$5000, 'FY14 DataDump'!$C$2:$C$5000, 'FY14 Individual Analysis'!$A224, 'FY14 DataDump'!$H$2:$H$5000, I$2)</f>
        <v>0</v>
      </c>
      <c r="J224" s="27">
        <f>SUMIFS('FY14 DataDump'!$E$2:$E$5000, 'FY14 DataDump'!$C$2:$C$5000, 'FY14 Individual Analysis'!$A224, 'FY14 DataDump'!$H$2:$H$5000, J$2)</f>
        <v>0</v>
      </c>
      <c r="K224" s="27">
        <f>SUMIFS('FY14 DataDump'!$E$2:$E$5000, 'FY14 DataDump'!$C$2:$C$5000, 'FY14 Individual Analysis'!$A224, 'FY14 DataDump'!$H$2:$H$5000, K$2)</f>
        <v>1</v>
      </c>
      <c r="L224" s="27">
        <f>SUMIFS('FY14 DataDump'!$E$2:$E$5000, 'FY14 DataDump'!$C$2:$C$5000, 'FY14 Individual Analysis'!$A224, 'FY14 DataDump'!$H$2:$H$5000, L$2)</f>
        <v>0</v>
      </c>
      <c r="M224" s="27">
        <f>SUMIFS('FY14 DataDump'!$E$2:$E$5000, 'FY14 DataDump'!$C$2:$C$5000, 'FY14 Individual Analysis'!$A224, 'FY14 DataDump'!$H$2:$H$5000, M$2)</f>
        <v>0</v>
      </c>
      <c r="N224" s="27">
        <f>SUMIFS('FY14 DataDump'!$E$2:$E$5000, 'FY14 DataDump'!$C$2:$C$5000, 'FY14 Individual Analysis'!$A224, 'FY14 DataDump'!$H$2:$H$5000, N$2)</f>
        <v>0</v>
      </c>
      <c r="O224" s="27">
        <f>SUMIFS('FY14 DataDump'!$E$2:$E$5000, 'FY14 DataDump'!$C$2:$C$5000, 'FY14 Individual Analysis'!$A224, 'FY14 DataDump'!$H$2:$H$5000, O$2)</f>
        <v>0</v>
      </c>
      <c r="P224" s="27">
        <f t="shared" si="9"/>
        <v>1</v>
      </c>
      <c r="Q224" s="108">
        <f t="shared" ref="Q224:Q287" si="10">P224/$P$455</f>
        <v>5.8704738646503544E-6</v>
      </c>
    </row>
    <row r="225" spans="1:17" x14ac:dyDescent="0.25">
      <c r="A225" s="75">
        <v>1555</v>
      </c>
      <c r="B225" s="75" t="str">
        <f>INDEX('FY14 DataDump'!$A$2:$H$5000, MATCH('FY14 Individual Analysis'!A225, 'FY14 DataDump'!$C$2:$C$5000, 0), MATCH('FY14 DataDump'!$B$1, 'FY14 DataDump'!$A$1:$H$1))</f>
        <v>SPECIAL SANDWICH</v>
      </c>
      <c r="C225" s="75" t="str">
        <f>INDEX('FY14 DataDump'!$A$2:$H$5000, MATCH('FY14 Individual Analysis'!A225, 'FY14 DataDump'!$C$2:$C$5000, 0), MATCH('FY14 DataDump'!$D$1, 'FY14 DataDump'!$A$1:$H$1))</f>
        <v>Quinoa Salad</v>
      </c>
      <c r="D225" s="27">
        <f>SUMIFS('FY14 DataDump'!$E$2:$E$5000, 'FY14 DataDump'!$C$2:$C$5000, 'FY14 Individual Analysis'!$A225, 'FY14 DataDump'!$H$2:$H$5000, D$2)</f>
        <v>0</v>
      </c>
      <c r="E225" s="27">
        <f>SUMIFS('FY14 DataDump'!$E$2:$E$5000, 'FY14 DataDump'!$C$2:$C$5000, 'FY14 Individual Analysis'!$A225, 'FY14 DataDump'!$H$2:$H$5000, E$2)</f>
        <v>0</v>
      </c>
      <c r="F225" s="27">
        <f>SUMIFS('FY14 DataDump'!$E$2:$E$5000, 'FY14 DataDump'!$C$2:$C$5000, 'FY14 Individual Analysis'!$A225, 'FY14 DataDump'!$H$2:$H$5000, F$2)</f>
        <v>0</v>
      </c>
      <c r="G225" s="27">
        <f>SUMIFS('FY14 DataDump'!$E$2:$E$5000, 'FY14 DataDump'!$C$2:$C$5000, 'FY14 Individual Analysis'!$A225, 'FY14 DataDump'!$H$2:$H$5000, G$2)</f>
        <v>0</v>
      </c>
      <c r="H225" s="27">
        <f>SUMIFS('FY14 DataDump'!$E$2:$E$5000, 'FY14 DataDump'!$C$2:$C$5000, 'FY14 Individual Analysis'!$A225, 'FY14 DataDump'!$H$2:$H$5000, H$2)</f>
        <v>0</v>
      </c>
      <c r="I225" s="27">
        <f>SUMIFS('FY14 DataDump'!$E$2:$E$5000, 'FY14 DataDump'!$C$2:$C$5000, 'FY14 Individual Analysis'!$A225, 'FY14 DataDump'!$H$2:$H$5000, I$2)</f>
        <v>0</v>
      </c>
      <c r="J225" s="27">
        <f>SUMIFS('FY14 DataDump'!$E$2:$E$5000, 'FY14 DataDump'!$C$2:$C$5000, 'FY14 Individual Analysis'!$A225, 'FY14 DataDump'!$H$2:$H$5000, J$2)</f>
        <v>0</v>
      </c>
      <c r="K225" s="27">
        <f>SUMIFS('FY14 DataDump'!$E$2:$E$5000, 'FY14 DataDump'!$C$2:$C$5000, 'FY14 Individual Analysis'!$A225, 'FY14 DataDump'!$H$2:$H$5000, K$2)</f>
        <v>11</v>
      </c>
      <c r="L225" s="27">
        <f>SUMIFS('FY14 DataDump'!$E$2:$E$5000, 'FY14 DataDump'!$C$2:$C$5000, 'FY14 Individual Analysis'!$A225, 'FY14 DataDump'!$H$2:$H$5000, L$2)</f>
        <v>33</v>
      </c>
      <c r="M225" s="27">
        <f>SUMIFS('FY14 DataDump'!$E$2:$E$5000, 'FY14 DataDump'!$C$2:$C$5000, 'FY14 Individual Analysis'!$A225, 'FY14 DataDump'!$H$2:$H$5000, M$2)</f>
        <v>56</v>
      </c>
      <c r="N225" s="27">
        <f>SUMIFS('FY14 DataDump'!$E$2:$E$5000, 'FY14 DataDump'!$C$2:$C$5000, 'FY14 Individual Analysis'!$A225, 'FY14 DataDump'!$H$2:$H$5000, N$2)</f>
        <v>67</v>
      </c>
      <c r="O225" s="27">
        <f>SUMIFS('FY14 DataDump'!$E$2:$E$5000, 'FY14 DataDump'!$C$2:$C$5000, 'FY14 Individual Analysis'!$A225, 'FY14 DataDump'!$H$2:$H$5000, O$2)</f>
        <v>37</v>
      </c>
      <c r="P225" s="27">
        <f t="shared" si="9"/>
        <v>204</v>
      </c>
      <c r="Q225" s="108">
        <f t="shared" si="10"/>
        <v>1.1975766683886724E-3</v>
      </c>
    </row>
    <row r="226" spans="1:17" x14ac:dyDescent="0.25">
      <c r="A226" s="75">
        <v>1556</v>
      </c>
      <c r="B226" s="75" t="str">
        <f>INDEX('FY14 DataDump'!$A$2:$H$5000, MATCH('FY14 Individual Analysis'!A226, 'FY14 DataDump'!$C$2:$C$5000, 0), MATCH('FY14 DataDump'!$B$1, 'FY14 DataDump'!$A$1:$H$1))</f>
        <v>SPECIAL SANDWICH</v>
      </c>
      <c r="C226" s="75" t="str">
        <f>INDEX('FY14 DataDump'!$A$2:$H$5000, MATCH('FY14 Individual Analysis'!A226, 'FY14 DataDump'!$C$2:$C$5000, 0), MATCH('FY14 DataDump'!$D$1, 'FY14 DataDump'!$A$1:$H$1))</f>
        <v>Grecian Salad</v>
      </c>
      <c r="D226" s="27">
        <f>SUMIFS('FY14 DataDump'!$E$2:$E$5000, 'FY14 DataDump'!$C$2:$C$5000, 'FY14 Individual Analysis'!$A226, 'FY14 DataDump'!$H$2:$H$5000, D$2)</f>
        <v>20</v>
      </c>
      <c r="E226" s="27">
        <f>SUMIFS('FY14 DataDump'!$E$2:$E$5000, 'FY14 DataDump'!$C$2:$C$5000, 'FY14 Individual Analysis'!$A226, 'FY14 DataDump'!$H$2:$H$5000, E$2)</f>
        <v>22</v>
      </c>
      <c r="F226" s="27">
        <f>SUMIFS('FY14 DataDump'!$E$2:$E$5000, 'FY14 DataDump'!$C$2:$C$5000, 'FY14 Individual Analysis'!$A226, 'FY14 DataDump'!$H$2:$H$5000, F$2)</f>
        <v>7</v>
      </c>
      <c r="G226" s="27">
        <f>SUMIFS('FY14 DataDump'!$E$2:$E$5000, 'FY14 DataDump'!$C$2:$C$5000, 'FY14 Individual Analysis'!$A226, 'FY14 DataDump'!$H$2:$H$5000, G$2)</f>
        <v>26</v>
      </c>
      <c r="H226" s="27">
        <f>SUMIFS('FY14 DataDump'!$E$2:$E$5000, 'FY14 DataDump'!$C$2:$C$5000, 'FY14 Individual Analysis'!$A226, 'FY14 DataDump'!$H$2:$H$5000, H$2)</f>
        <v>20</v>
      </c>
      <c r="I226" s="27">
        <f>SUMIFS('FY14 DataDump'!$E$2:$E$5000, 'FY14 DataDump'!$C$2:$C$5000, 'FY14 Individual Analysis'!$A226, 'FY14 DataDump'!$H$2:$H$5000, I$2)</f>
        <v>17</v>
      </c>
      <c r="J226" s="27">
        <f>SUMIFS('FY14 DataDump'!$E$2:$E$5000, 'FY14 DataDump'!$C$2:$C$5000, 'FY14 Individual Analysis'!$A226, 'FY14 DataDump'!$H$2:$H$5000, J$2)</f>
        <v>37</v>
      </c>
      <c r="K226" s="27">
        <f>SUMIFS('FY14 DataDump'!$E$2:$E$5000, 'FY14 DataDump'!$C$2:$C$5000, 'FY14 Individual Analysis'!$A226, 'FY14 DataDump'!$H$2:$H$5000, K$2)</f>
        <v>44</v>
      </c>
      <c r="L226" s="27">
        <f>SUMIFS('FY14 DataDump'!$E$2:$E$5000, 'FY14 DataDump'!$C$2:$C$5000, 'FY14 Individual Analysis'!$A226, 'FY14 DataDump'!$H$2:$H$5000, L$2)</f>
        <v>43</v>
      </c>
      <c r="M226" s="27">
        <f>SUMIFS('FY14 DataDump'!$E$2:$E$5000, 'FY14 DataDump'!$C$2:$C$5000, 'FY14 Individual Analysis'!$A226, 'FY14 DataDump'!$H$2:$H$5000, M$2)</f>
        <v>71</v>
      </c>
      <c r="N226" s="27">
        <f>SUMIFS('FY14 DataDump'!$E$2:$E$5000, 'FY14 DataDump'!$C$2:$C$5000, 'FY14 Individual Analysis'!$A226, 'FY14 DataDump'!$H$2:$H$5000, N$2)</f>
        <v>91</v>
      </c>
      <c r="O226" s="27">
        <f>SUMIFS('FY14 DataDump'!$E$2:$E$5000, 'FY14 DataDump'!$C$2:$C$5000, 'FY14 Individual Analysis'!$A226, 'FY14 DataDump'!$H$2:$H$5000, O$2)</f>
        <v>45</v>
      </c>
      <c r="P226" s="27">
        <f t="shared" si="9"/>
        <v>443</v>
      </c>
      <c r="Q226" s="108">
        <f t="shared" si="10"/>
        <v>2.6006199220401072E-3</v>
      </c>
    </row>
    <row r="227" spans="1:17" x14ac:dyDescent="0.25">
      <c r="A227" s="75">
        <v>1557</v>
      </c>
      <c r="B227" s="75" t="str">
        <f>INDEX('FY14 DataDump'!$A$2:$H$5000, MATCH('FY14 Individual Analysis'!A227, 'FY14 DataDump'!$C$2:$C$5000, 0), MATCH('FY14 DataDump'!$B$1, 'FY14 DataDump'!$A$1:$H$1))</f>
        <v>SPECIAL SANDWICH</v>
      </c>
      <c r="C227" s="75" t="str">
        <f>INDEX('FY14 DataDump'!$A$2:$H$5000, MATCH('FY14 Individual Analysis'!A227, 'FY14 DataDump'!$C$2:$C$5000, 0), MATCH('FY14 DataDump'!$D$1, 'FY14 DataDump'!$A$1:$H$1))</f>
        <v>Hangry Vegan Wrap</v>
      </c>
      <c r="D227" s="27">
        <f>SUMIFS('FY14 DataDump'!$E$2:$E$5000, 'FY14 DataDump'!$C$2:$C$5000, 'FY14 Individual Analysis'!$A227, 'FY14 DataDump'!$H$2:$H$5000, D$2)</f>
        <v>0</v>
      </c>
      <c r="E227" s="27">
        <f>SUMIFS('FY14 DataDump'!$E$2:$E$5000, 'FY14 DataDump'!$C$2:$C$5000, 'FY14 Individual Analysis'!$A227, 'FY14 DataDump'!$H$2:$H$5000, E$2)</f>
        <v>0</v>
      </c>
      <c r="F227" s="27">
        <f>SUMIFS('FY14 DataDump'!$E$2:$E$5000, 'FY14 DataDump'!$C$2:$C$5000, 'FY14 Individual Analysis'!$A227, 'FY14 DataDump'!$H$2:$H$5000, F$2)</f>
        <v>0</v>
      </c>
      <c r="G227" s="27">
        <f>SUMIFS('FY14 DataDump'!$E$2:$E$5000, 'FY14 DataDump'!$C$2:$C$5000, 'FY14 Individual Analysis'!$A227, 'FY14 DataDump'!$H$2:$H$5000, G$2)</f>
        <v>0</v>
      </c>
      <c r="H227" s="27">
        <f>SUMIFS('FY14 DataDump'!$E$2:$E$5000, 'FY14 DataDump'!$C$2:$C$5000, 'FY14 Individual Analysis'!$A227, 'FY14 DataDump'!$H$2:$H$5000, H$2)</f>
        <v>0</v>
      </c>
      <c r="I227" s="27">
        <f>SUMIFS('FY14 DataDump'!$E$2:$E$5000, 'FY14 DataDump'!$C$2:$C$5000, 'FY14 Individual Analysis'!$A227, 'FY14 DataDump'!$H$2:$H$5000, I$2)</f>
        <v>0</v>
      </c>
      <c r="J227" s="27">
        <f>SUMIFS('FY14 DataDump'!$E$2:$E$5000, 'FY14 DataDump'!$C$2:$C$5000, 'FY14 Individual Analysis'!$A227, 'FY14 DataDump'!$H$2:$H$5000, J$2)</f>
        <v>16</v>
      </c>
      <c r="K227" s="27">
        <f>SUMIFS('FY14 DataDump'!$E$2:$E$5000, 'FY14 DataDump'!$C$2:$C$5000, 'FY14 Individual Analysis'!$A227, 'FY14 DataDump'!$H$2:$H$5000, K$2)</f>
        <v>24</v>
      </c>
      <c r="L227" s="27">
        <f>SUMIFS('FY14 DataDump'!$E$2:$E$5000, 'FY14 DataDump'!$C$2:$C$5000, 'FY14 Individual Analysis'!$A227, 'FY14 DataDump'!$H$2:$H$5000, L$2)</f>
        <v>29</v>
      </c>
      <c r="M227" s="27">
        <f>SUMIFS('FY14 DataDump'!$E$2:$E$5000, 'FY14 DataDump'!$C$2:$C$5000, 'FY14 Individual Analysis'!$A227, 'FY14 DataDump'!$H$2:$H$5000, M$2)</f>
        <v>65</v>
      </c>
      <c r="N227" s="27">
        <f>SUMIFS('FY14 DataDump'!$E$2:$E$5000, 'FY14 DataDump'!$C$2:$C$5000, 'FY14 Individual Analysis'!$A227, 'FY14 DataDump'!$H$2:$H$5000, N$2)</f>
        <v>85</v>
      </c>
      <c r="O227" s="27">
        <f>SUMIFS('FY14 DataDump'!$E$2:$E$5000, 'FY14 DataDump'!$C$2:$C$5000, 'FY14 Individual Analysis'!$A227, 'FY14 DataDump'!$H$2:$H$5000, O$2)</f>
        <v>48</v>
      </c>
      <c r="P227" s="27">
        <f t="shared" si="9"/>
        <v>267</v>
      </c>
      <c r="Q227" s="108">
        <f t="shared" si="10"/>
        <v>1.5674165218616447E-3</v>
      </c>
    </row>
    <row r="228" spans="1:17" x14ac:dyDescent="0.25">
      <c r="A228" s="75">
        <v>1558</v>
      </c>
      <c r="B228" s="75" t="str">
        <f>INDEX('FY14 DataDump'!$A$2:$H$5000, MATCH('FY14 Individual Analysis'!A228, 'FY14 DataDump'!$C$2:$C$5000, 0), MATCH('FY14 DataDump'!$B$1, 'FY14 DataDump'!$A$1:$H$1))</f>
        <v>SPECIAL SANDWICH</v>
      </c>
      <c r="C228" s="75" t="str">
        <f>INDEX('FY14 DataDump'!$A$2:$H$5000, MATCH('FY14 Individual Analysis'!A228, 'FY14 DataDump'!$C$2:$C$5000, 0), MATCH('FY14 DataDump'!$D$1, 'FY14 DataDump'!$A$1:$H$1))</f>
        <v>Lumberjack Breakfast Sand</v>
      </c>
      <c r="D228" s="27">
        <f>SUMIFS('FY14 DataDump'!$E$2:$E$5000, 'FY14 DataDump'!$C$2:$C$5000, 'FY14 Individual Analysis'!$A228, 'FY14 DataDump'!$H$2:$H$5000, D$2)</f>
        <v>27</v>
      </c>
      <c r="E228" s="27">
        <f>SUMIFS('FY14 DataDump'!$E$2:$E$5000, 'FY14 DataDump'!$C$2:$C$5000, 'FY14 Individual Analysis'!$A228, 'FY14 DataDump'!$H$2:$H$5000, E$2)</f>
        <v>60</v>
      </c>
      <c r="F228" s="27">
        <f>SUMIFS('FY14 DataDump'!$E$2:$E$5000, 'FY14 DataDump'!$C$2:$C$5000, 'FY14 Individual Analysis'!$A228, 'FY14 DataDump'!$H$2:$H$5000, F$2)</f>
        <v>39</v>
      </c>
      <c r="G228" s="27">
        <f>SUMIFS('FY14 DataDump'!$E$2:$E$5000, 'FY14 DataDump'!$C$2:$C$5000, 'FY14 Individual Analysis'!$A228, 'FY14 DataDump'!$H$2:$H$5000, G$2)</f>
        <v>70</v>
      </c>
      <c r="H228" s="27">
        <f>SUMIFS('FY14 DataDump'!$E$2:$E$5000, 'FY14 DataDump'!$C$2:$C$5000, 'FY14 Individual Analysis'!$A228, 'FY14 DataDump'!$H$2:$H$5000, H$2)</f>
        <v>60</v>
      </c>
      <c r="I228" s="27">
        <f>SUMIFS('FY14 DataDump'!$E$2:$E$5000, 'FY14 DataDump'!$C$2:$C$5000, 'FY14 Individual Analysis'!$A228, 'FY14 DataDump'!$H$2:$H$5000, I$2)</f>
        <v>45</v>
      </c>
      <c r="J228" s="27">
        <f>SUMIFS('FY14 DataDump'!$E$2:$E$5000, 'FY14 DataDump'!$C$2:$C$5000, 'FY14 Individual Analysis'!$A228, 'FY14 DataDump'!$H$2:$H$5000, J$2)</f>
        <v>75</v>
      </c>
      <c r="K228" s="27">
        <f>SUMIFS('FY14 DataDump'!$E$2:$E$5000, 'FY14 DataDump'!$C$2:$C$5000, 'FY14 Individual Analysis'!$A228, 'FY14 DataDump'!$H$2:$H$5000, K$2)</f>
        <v>58</v>
      </c>
      <c r="L228" s="27">
        <f>SUMIFS('FY14 DataDump'!$E$2:$E$5000, 'FY14 DataDump'!$C$2:$C$5000, 'FY14 Individual Analysis'!$A228, 'FY14 DataDump'!$H$2:$H$5000, L$2)</f>
        <v>55</v>
      </c>
      <c r="M228" s="27">
        <f>SUMIFS('FY14 DataDump'!$E$2:$E$5000, 'FY14 DataDump'!$C$2:$C$5000, 'FY14 Individual Analysis'!$A228, 'FY14 DataDump'!$H$2:$H$5000, M$2)</f>
        <v>81</v>
      </c>
      <c r="N228" s="27">
        <f>SUMIFS('FY14 DataDump'!$E$2:$E$5000, 'FY14 DataDump'!$C$2:$C$5000, 'FY14 Individual Analysis'!$A228, 'FY14 DataDump'!$H$2:$H$5000, N$2)</f>
        <v>96</v>
      </c>
      <c r="O228" s="27">
        <f>SUMIFS('FY14 DataDump'!$E$2:$E$5000, 'FY14 DataDump'!$C$2:$C$5000, 'FY14 Individual Analysis'!$A228, 'FY14 DataDump'!$H$2:$H$5000, O$2)</f>
        <v>50</v>
      </c>
      <c r="P228" s="27">
        <f t="shared" si="9"/>
        <v>716</v>
      </c>
      <c r="Q228" s="108">
        <f t="shared" si="10"/>
        <v>4.2032592870896541E-3</v>
      </c>
    </row>
    <row r="229" spans="1:17" x14ac:dyDescent="0.25">
      <c r="A229" s="75">
        <v>1560</v>
      </c>
      <c r="B229" s="75" t="str">
        <f>INDEX('FY14 DataDump'!$A$2:$H$5000, MATCH('FY14 Individual Analysis'!A229, 'FY14 DataDump'!$C$2:$C$5000, 0), MATCH('FY14 DataDump'!$B$1, 'FY14 DataDump'!$A$1:$H$1))</f>
        <v>SPECIAL SANDWICH</v>
      </c>
      <c r="C229" s="75" t="str">
        <f>INDEX('FY14 DataDump'!$A$2:$H$5000, MATCH('FY14 Individual Analysis'!A229, 'FY14 DataDump'!$C$2:$C$5000, 0), MATCH('FY14 DataDump'!$D$1, 'FY14 DataDump'!$A$1:$H$1))</f>
        <v>Peppenwolf Sandwich</v>
      </c>
      <c r="D229" s="27">
        <f>SUMIFS('FY14 DataDump'!$E$2:$E$5000, 'FY14 DataDump'!$C$2:$C$5000, 'FY14 Individual Analysis'!$A229, 'FY14 DataDump'!$H$2:$H$5000, D$2)</f>
        <v>0</v>
      </c>
      <c r="E229" s="27">
        <f>SUMIFS('FY14 DataDump'!$E$2:$E$5000, 'FY14 DataDump'!$C$2:$C$5000, 'FY14 Individual Analysis'!$A229, 'FY14 DataDump'!$H$2:$H$5000, E$2)</f>
        <v>0</v>
      </c>
      <c r="F229" s="27">
        <f>SUMIFS('FY14 DataDump'!$E$2:$E$5000, 'FY14 DataDump'!$C$2:$C$5000, 'FY14 Individual Analysis'!$A229, 'FY14 DataDump'!$H$2:$H$5000, F$2)</f>
        <v>0</v>
      </c>
      <c r="G229" s="27">
        <f>SUMIFS('FY14 DataDump'!$E$2:$E$5000, 'FY14 DataDump'!$C$2:$C$5000, 'FY14 Individual Analysis'!$A229, 'FY14 DataDump'!$H$2:$H$5000, G$2)</f>
        <v>3</v>
      </c>
      <c r="H229" s="27">
        <f>SUMIFS('FY14 DataDump'!$E$2:$E$5000, 'FY14 DataDump'!$C$2:$C$5000, 'FY14 Individual Analysis'!$A229, 'FY14 DataDump'!$H$2:$H$5000, H$2)</f>
        <v>0</v>
      </c>
      <c r="I229" s="27">
        <f>SUMIFS('FY14 DataDump'!$E$2:$E$5000, 'FY14 DataDump'!$C$2:$C$5000, 'FY14 Individual Analysis'!$A229, 'FY14 DataDump'!$H$2:$H$5000, I$2)</f>
        <v>0</v>
      </c>
      <c r="J229" s="27">
        <f>SUMIFS('FY14 DataDump'!$E$2:$E$5000, 'FY14 DataDump'!$C$2:$C$5000, 'FY14 Individual Analysis'!$A229, 'FY14 DataDump'!$H$2:$H$5000, J$2)</f>
        <v>0</v>
      </c>
      <c r="K229" s="27">
        <f>SUMIFS('FY14 DataDump'!$E$2:$E$5000, 'FY14 DataDump'!$C$2:$C$5000, 'FY14 Individual Analysis'!$A229, 'FY14 DataDump'!$H$2:$H$5000, K$2)</f>
        <v>0</v>
      </c>
      <c r="L229" s="27">
        <f>SUMIFS('FY14 DataDump'!$E$2:$E$5000, 'FY14 DataDump'!$C$2:$C$5000, 'FY14 Individual Analysis'!$A229, 'FY14 DataDump'!$H$2:$H$5000, L$2)</f>
        <v>0</v>
      </c>
      <c r="M229" s="27">
        <f>SUMIFS('FY14 DataDump'!$E$2:$E$5000, 'FY14 DataDump'!$C$2:$C$5000, 'FY14 Individual Analysis'!$A229, 'FY14 DataDump'!$H$2:$H$5000, M$2)</f>
        <v>0</v>
      </c>
      <c r="N229" s="27">
        <f>SUMIFS('FY14 DataDump'!$E$2:$E$5000, 'FY14 DataDump'!$C$2:$C$5000, 'FY14 Individual Analysis'!$A229, 'FY14 DataDump'!$H$2:$H$5000, N$2)</f>
        <v>0</v>
      </c>
      <c r="O229" s="27">
        <f>SUMIFS('FY14 DataDump'!$E$2:$E$5000, 'FY14 DataDump'!$C$2:$C$5000, 'FY14 Individual Analysis'!$A229, 'FY14 DataDump'!$H$2:$H$5000, O$2)</f>
        <v>0</v>
      </c>
      <c r="P229" s="27">
        <f t="shared" si="9"/>
        <v>3</v>
      </c>
      <c r="Q229" s="108">
        <f t="shared" si="10"/>
        <v>1.7611421593951063E-5</v>
      </c>
    </row>
    <row r="230" spans="1:17" x14ac:dyDescent="0.25">
      <c r="A230" s="75">
        <v>1563</v>
      </c>
      <c r="B230" s="75" t="str">
        <f>INDEX('FY14 DataDump'!$A$2:$H$5000, MATCH('FY14 Individual Analysis'!A230, 'FY14 DataDump'!$C$2:$C$5000, 0), MATCH('FY14 DataDump'!$B$1, 'FY14 DataDump'!$A$1:$H$1))</f>
        <v>SPECIAL SANDWICH</v>
      </c>
      <c r="C230" s="75" t="str">
        <f>INDEX('FY14 DataDump'!$A$2:$H$5000, MATCH('FY14 Individual Analysis'!A230, 'FY14 DataDump'!$C$2:$C$5000, 0), MATCH('FY14 DataDump'!$D$1, 'FY14 DataDump'!$A$1:$H$1))</f>
        <v>Shindig Sammy Sandwich</v>
      </c>
      <c r="D230" s="27">
        <f>SUMIFS('FY14 DataDump'!$E$2:$E$5000, 'FY14 DataDump'!$C$2:$C$5000, 'FY14 Individual Analysis'!$A230, 'FY14 DataDump'!$H$2:$H$5000, D$2)</f>
        <v>0</v>
      </c>
      <c r="E230" s="27">
        <f>SUMIFS('FY14 DataDump'!$E$2:$E$5000, 'FY14 DataDump'!$C$2:$C$5000, 'FY14 Individual Analysis'!$A230, 'FY14 DataDump'!$H$2:$H$5000, E$2)</f>
        <v>0</v>
      </c>
      <c r="F230" s="27">
        <f>SUMIFS('FY14 DataDump'!$E$2:$E$5000, 'FY14 DataDump'!$C$2:$C$5000, 'FY14 Individual Analysis'!$A230, 'FY14 DataDump'!$H$2:$H$5000, F$2)</f>
        <v>3</v>
      </c>
      <c r="G230" s="27">
        <f>SUMIFS('FY14 DataDump'!$E$2:$E$5000, 'FY14 DataDump'!$C$2:$C$5000, 'FY14 Individual Analysis'!$A230, 'FY14 DataDump'!$H$2:$H$5000, G$2)</f>
        <v>71</v>
      </c>
      <c r="H230" s="27">
        <f>SUMIFS('FY14 DataDump'!$E$2:$E$5000, 'FY14 DataDump'!$C$2:$C$5000, 'FY14 Individual Analysis'!$A230, 'FY14 DataDump'!$H$2:$H$5000, H$2)</f>
        <v>41</v>
      </c>
      <c r="I230" s="27">
        <f>SUMIFS('FY14 DataDump'!$E$2:$E$5000, 'FY14 DataDump'!$C$2:$C$5000, 'FY14 Individual Analysis'!$A230, 'FY14 DataDump'!$H$2:$H$5000, I$2)</f>
        <v>20</v>
      </c>
      <c r="J230" s="27">
        <f>SUMIFS('FY14 DataDump'!$E$2:$E$5000, 'FY14 DataDump'!$C$2:$C$5000, 'FY14 Individual Analysis'!$A230, 'FY14 DataDump'!$H$2:$H$5000, J$2)</f>
        <v>37</v>
      </c>
      <c r="K230" s="27">
        <f>SUMIFS('FY14 DataDump'!$E$2:$E$5000, 'FY14 DataDump'!$C$2:$C$5000, 'FY14 Individual Analysis'!$A230, 'FY14 DataDump'!$H$2:$H$5000, K$2)</f>
        <v>41</v>
      </c>
      <c r="L230" s="27">
        <f>SUMIFS('FY14 DataDump'!$E$2:$E$5000, 'FY14 DataDump'!$C$2:$C$5000, 'FY14 Individual Analysis'!$A230, 'FY14 DataDump'!$H$2:$H$5000, L$2)</f>
        <v>47</v>
      </c>
      <c r="M230" s="27">
        <f>SUMIFS('FY14 DataDump'!$E$2:$E$5000, 'FY14 DataDump'!$C$2:$C$5000, 'FY14 Individual Analysis'!$A230, 'FY14 DataDump'!$H$2:$H$5000, M$2)</f>
        <v>42</v>
      </c>
      <c r="N230" s="27">
        <f>SUMIFS('FY14 DataDump'!$E$2:$E$5000, 'FY14 DataDump'!$C$2:$C$5000, 'FY14 Individual Analysis'!$A230, 'FY14 DataDump'!$H$2:$H$5000, N$2)</f>
        <v>42</v>
      </c>
      <c r="O230" s="27">
        <f>SUMIFS('FY14 DataDump'!$E$2:$E$5000, 'FY14 DataDump'!$C$2:$C$5000, 'FY14 Individual Analysis'!$A230, 'FY14 DataDump'!$H$2:$H$5000, O$2)</f>
        <v>28</v>
      </c>
      <c r="P230" s="27">
        <f t="shared" si="9"/>
        <v>372</v>
      </c>
      <c r="Q230" s="108">
        <f t="shared" si="10"/>
        <v>2.183816277649932E-3</v>
      </c>
    </row>
    <row r="231" spans="1:17" x14ac:dyDescent="0.25">
      <c r="A231" s="75">
        <v>1565</v>
      </c>
      <c r="B231" s="75" t="str">
        <f>INDEX('FY14 DataDump'!$A$2:$H$5000, MATCH('FY14 Individual Analysis'!A231, 'FY14 DataDump'!$C$2:$C$5000, 0), MATCH('FY14 DataDump'!$B$1, 'FY14 DataDump'!$A$1:$H$1))</f>
        <v>SPECIAL SANDWICH</v>
      </c>
      <c r="C231" s="75" t="str">
        <f>INDEX('FY14 DataDump'!$A$2:$H$5000, MATCH('FY14 Individual Analysis'!A231, 'FY14 DataDump'!$C$2:$C$5000, 0), MATCH('FY14 DataDump'!$D$1, 'FY14 DataDump'!$A$1:$H$1))</f>
        <v>Treehugger Breakfast Sand</v>
      </c>
      <c r="D231" s="27">
        <f>SUMIFS('FY14 DataDump'!$E$2:$E$5000, 'FY14 DataDump'!$C$2:$C$5000, 'FY14 Individual Analysis'!$A231, 'FY14 DataDump'!$H$2:$H$5000, D$2)</f>
        <v>14</v>
      </c>
      <c r="E231" s="27">
        <f>SUMIFS('FY14 DataDump'!$E$2:$E$5000, 'FY14 DataDump'!$C$2:$C$5000, 'FY14 Individual Analysis'!$A231, 'FY14 DataDump'!$H$2:$H$5000, E$2)</f>
        <v>40</v>
      </c>
      <c r="F231" s="27">
        <f>SUMIFS('FY14 DataDump'!$E$2:$E$5000, 'FY14 DataDump'!$C$2:$C$5000, 'FY14 Individual Analysis'!$A231, 'FY14 DataDump'!$H$2:$H$5000, F$2)</f>
        <v>10</v>
      </c>
      <c r="G231" s="27">
        <f>SUMIFS('FY14 DataDump'!$E$2:$E$5000, 'FY14 DataDump'!$C$2:$C$5000, 'FY14 Individual Analysis'!$A231, 'FY14 DataDump'!$H$2:$H$5000, G$2)</f>
        <v>34</v>
      </c>
      <c r="H231" s="27">
        <f>SUMIFS('FY14 DataDump'!$E$2:$E$5000, 'FY14 DataDump'!$C$2:$C$5000, 'FY14 Individual Analysis'!$A231, 'FY14 DataDump'!$H$2:$H$5000, H$2)</f>
        <v>27</v>
      </c>
      <c r="I231" s="27">
        <f>SUMIFS('FY14 DataDump'!$E$2:$E$5000, 'FY14 DataDump'!$C$2:$C$5000, 'FY14 Individual Analysis'!$A231, 'FY14 DataDump'!$H$2:$H$5000, I$2)</f>
        <v>23</v>
      </c>
      <c r="J231" s="27">
        <f>SUMIFS('FY14 DataDump'!$E$2:$E$5000, 'FY14 DataDump'!$C$2:$C$5000, 'FY14 Individual Analysis'!$A231, 'FY14 DataDump'!$H$2:$H$5000, J$2)</f>
        <v>43</v>
      </c>
      <c r="K231" s="27">
        <f>SUMIFS('FY14 DataDump'!$E$2:$E$5000, 'FY14 DataDump'!$C$2:$C$5000, 'FY14 Individual Analysis'!$A231, 'FY14 DataDump'!$H$2:$H$5000, K$2)</f>
        <v>24</v>
      </c>
      <c r="L231" s="27">
        <f>SUMIFS('FY14 DataDump'!$E$2:$E$5000, 'FY14 DataDump'!$C$2:$C$5000, 'FY14 Individual Analysis'!$A231, 'FY14 DataDump'!$H$2:$H$5000, L$2)</f>
        <v>9</v>
      </c>
      <c r="M231" s="27">
        <f>SUMIFS('FY14 DataDump'!$E$2:$E$5000, 'FY14 DataDump'!$C$2:$C$5000, 'FY14 Individual Analysis'!$A231, 'FY14 DataDump'!$H$2:$H$5000, M$2)</f>
        <v>9</v>
      </c>
      <c r="N231" s="27">
        <f>SUMIFS('FY14 DataDump'!$E$2:$E$5000, 'FY14 DataDump'!$C$2:$C$5000, 'FY14 Individual Analysis'!$A231, 'FY14 DataDump'!$H$2:$H$5000, N$2)</f>
        <v>20</v>
      </c>
      <c r="O231" s="27">
        <f>SUMIFS('FY14 DataDump'!$E$2:$E$5000, 'FY14 DataDump'!$C$2:$C$5000, 'FY14 Individual Analysis'!$A231, 'FY14 DataDump'!$H$2:$H$5000, O$2)</f>
        <v>7</v>
      </c>
      <c r="P231" s="27">
        <f t="shared" si="9"/>
        <v>260</v>
      </c>
      <c r="Q231" s="108">
        <f t="shared" si="10"/>
        <v>1.5263232048090922E-3</v>
      </c>
    </row>
    <row r="232" spans="1:17" x14ac:dyDescent="0.25">
      <c r="A232" s="75">
        <v>1566</v>
      </c>
      <c r="B232" s="75" t="str">
        <f>INDEX('FY14 DataDump'!$A$2:$H$5000, MATCH('FY14 Individual Analysis'!A232, 'FY14 DataDump'!$C$2:$C$5000, 0), MATCH('FY14 DataDump'!$B$1, 'FY14 DataDump'!$A$1:$H$1))</f>
        <v>SPECIAL SANDWICH</v>
      </c>
      <c r="C232" s="75" t="str">
        <f>INDEX('FY14 DataDump'!$A$2:$H$5000, MATCH('FY14 Individual Analysis'!A232, 'FY14 DataDump'!$C$2:$C$5000, 0), MATCH('FY14 DataDump'!$D$1, 'FY14 DataDump'!$A$1:$H$1))</f>
        <v>Yam and Kale Wrap</v>
      </c>
      <c r="D232" s="27">
        <f>SUMIFS('FY14 DataDump'!$E$2:$E$5000, 'FY14 DataDump'!$C$2:$C$5000, 'FY14 Individual Analysis'!$A232, 'FY14 DataDump'!$H$2:$H$5000, D$2)</f>
        <v>22</v>
      </c>
      <c r="E232" s="27">
        <f>SUMIFS('FY14 DataDump'!$E$2:$E$5000, 'FY14 DataDump'!$C$2:$C$5000, 'FY14 Individual Analysis'!$A232, 'FY14 DataDump'!$H$2:$H$5000, E$2)</f>
        <v>40</v>
      </c>
      <c r="F232" s="27">
        <f>SUMIFS('FY14 DataDump'!$E$2:$E$5000, 'FY14 DataDump'!$C$2:$C$5000, 'FY14 Individual Analysis'!$A232, 'FY14 DataDump'!$H$2:$H$5000, F$2)</f>
        <v>15</v>
      </c>
      <c r="G232" s="27">
        <f>SUMIFS('FY14 DataDump'!$E$2:$E$5000, 'FY14 DataDump'!$C$2:$C$5000, 'FY14 Individual Analysis'!$A232, 'FY14 DataDump'!$H$2:$H$5000, G$2)</f>
        <v>42</v>
      </c>
      <c r="H232" s="27">
        <f>SUMIFS('FY14 DataDump'!$E$2:$E$5000, 'FY14 DataDump'!$C$2:$C$5000, 'FY14 Individual Analysis'!$A232, 'FY14 DataDump'!$H$2:$H$5000, H$2)</f>
        <v>39</v>
      </c>
      <c r="I232" s="27">
        <f>SUMIFS('FY14 DataDump'!$E$2:$E$5000, 'FY14 DataDump'!$C$2:$C$5000, 'FY14 Individual Analysis'!$A232, 'FY14 DataDump'!$H$2:$H$5000, I$2)</f>
        <v>22</v>
      </c>
      <c r="J232" s="27">
        <f>SUMIFS('FY14 DataDump'!$E$2:$E$5000, 'FY14 DataDump'!$C$2:$C$5000, 'FY14 Individual Analysis'!$A232, 'FY14 DataDump'!$H$2:$H$5000, J$2)</f>
        <v>54</v>
      </c>
      <c r="K232" s="27">
        <f>SUMIFS('FY14 DataDump'!$E$2:$E$5000, 'FY14 DataDump'!$C$2:$C$5000, 'FY14 Individual Analysis'!$A232, 'FY14 DataDump'!$H$2:$H$5000, K$2)</f>
        <v>64</v>
      </c>
      <c r="L232" s="27">
        <f>SUMIFS('FY14 DataDump'!$E$2:$E$5000, 'FY14 DataDump'!$C$2:$C$5000, 'FY14 Individual Analysis'!$A232, 'FY14 DataDump'!$H$2:$H$5000, L$2)</f>
        <v>45</v>
      </c>
      <c r="M232" s="27">
        <f>SUMIFS('FY14 DataDump'!$E$2:$E$5000, 'FY14 DataDump'!$C$2:$C$5000, 'FY14 Individual Analysis'!$A232, 'FY14 DataDump'!$H$2:$H$5000, M$2)</f>
        <v>83</v>
      </c>
      <c r="N232" s="27">
        <f>SUMIFS('FY14 DataDump'!$E$2:$E$5000, 'FY14 DataDump'!$C$2:$C$5000, 'FY14 Individual Analysis'!$A232, 'FY14 DataDump'!$H$2:$H$5000, N$2)</f>
        <v>85</v>
      </c>
      <c r="O232" s="27">
        <f>SUMIFS('FY14 DataDump'!$E$2:$E$5000, 'FY14 DataDump'!$C$2:$C$5000, 'FY14 Individual Analysis'!$A232, 'FY14 DataDump'!$H$2:$H$5000, O$2)</f>
        <v>39</v>
      </c>
      <c r="P232" s="27">
        <f t="shared" si="9"/>
        <v>550</v>
      </c>
      <c r="Q232" s="108">
        <f t="shared" si="10"/>
        <v>3.2287606255576948E-3</v>
      </c>
    </row>
    <row r="233" spans="1:17" x14ac:dyDescent="0.25">
      <c r="A233" s="75">
        <v>1567</v>
      </c>
      <c r="B233" s="75" t="str">
        <f>INDEX('FY14 DataDump'!$A$2:$H$5000, MATCH('FY14 Individual Analysis'!A233, 'FY14 DataDump'!$C$2:$C$5000, 0), MATCH('FY14 DataDump'!$B$1, 'FY14 DataDump'!$A$1:$H$1))</f>
        <v>SPECIAL SANDWICH</v>
      </c>
      <c r="C233" s="75" t="str">
        <f>INDEX('FY14 DataDump'!$A$2:$H$5000, MATCH('FY14 Individual Analysis'!A233, 'FY14 DataDump'!$C$2:$C$5000, 0), MATCH('FY14 DataDump'!$D$1, 'FY14 DataDump'!$A$1:$H$1))</f>
        <v>Dash N' Dine Protein Tray</v>
      </c>
      <c r="D233" s="27">
        <f>SUMIFS('FY14 DataDump'!$E$2:$E$5000, 'FY14 DataDump'!$C$2:$C$5000, 'FY14 Individual Analysis'!$A233, 'FY14 DataDump'!$H$2:$H$5000, D$2)</f>
        <v>20</v>
      </c>
      <c r="E233" s="27">
        <f>SUMIFS('FY14 DataDump'!$E$2:$E$5000, 'FY14 DataDump'!$C$2:$C$5000, 'FY14 Individual Analysis'!$A233, 'FY14 DataDump'!$H$2:$H$5000, E$2)</f>
        <v>36</v>
      </c>
      <c r="F233" s="27">
        <f>SUMIFS('FY14 DataDump'!$E$2:$E$5000, 'FY14 DataDump'!$C$2:$C$5000, 'FY14 Individual Analysis'!$A233, 'FY14 DataDump'!$H$2:$H$5000, F$2)</f>
        <v>10</v>
      </c>
      <c r="G233" s="27">
        <f>SUMIFS('FY14 DataDump'!$E$2:$E$5000, 'FY14 DataDump'!$C$2:$C$5000, 'FY14 Individual Analysis'!$A233, 'FY14 DataDump'!$H$2:$H$5000, G$2)</f>
        <v>28</v>
      </c>
      <c r="H233" s="27">
        <f>SUMIFS('FY14 DataDump'!$E$2:$E$5000, 'FY14 DataDump'!$C$2:$C$5000, 'FY14 Individual Analysis'!$A233, 'FY14 DataDump'!$H$2:$H$5000, H$2)</f>
        <v>30</v>
      </c>
      <c r="I233" s="27">
        <f>SUMIFS('FY14 DataDump'!$E$2:$E$5000, 'FY14 DataDump'!$C$2:$C$5000, 'FY14 Individual Analysis'!$A233, 'FY14 DataDump'!$H$2:$H$5000, I$2)</f>
        <v>21</v>
      </c>
      <c r="J233" s="27">
        <f>SUMIFS('FY14 DataDump'!$E$2:$E$5000, 'FY14 DataDump'!$C$2:$C$5000, 'FY14 Individual Analysis'!$A233, 'FY14 DataDump'!$H$2:$H$5000, J$2)</f>
        <v>44</v>
      </c>
      <c r="K233" s="27">
        <f>SUMIFS('FY14 DataDump'!$E$2:$E$5000, 'FY14 DataDump'!$C$2:$C$5000, 'FY14 Individual Analysis'!$A233, 'FY14 DataDump'!$H$2:$H$5000, K$2)</f>
        <v>57</v>
      </c>
      <c r="L233" s="27">
        <f>SUMIFS('FY14 DataDump'!$E$2:$E$5000, 'FY14 DataDump'!$C$2:$C$5000, 'FY14 Individual Analysis'!$A233, 'FY14 DataDump'!$H$2:$H$5000, L$2)</f>
        <v>59</v>
      </c>
      <c r="M233" s="27">
        <f>SUMIFS('FY14 DataDump'!$E$2:$E$5000, 'FY14 DataDump'!$C$2:$C$5000, 'FY14 Individual Analysis'!$A233, 'FY14 DataDump'!$H$2:$H$5000, M$2)</f>
        <v>81</v>
      </c>
      <c r="N233" s="27">
        <f>SUMIFS('FY14 DataDump'!$E$2:$E$5000, 'FY14 DataDump'!$C$2:$C$5000, 'FY14 Individual Analysis'!$A233, 'FY14 DataDump'!$H$2:$H$5000, N$2)</f>
        <v>84</v>
      </c>
      <c r="O233" s="27">
        <f>SUMIFS('FY14 DataDump'!$E$2:$E$5000, 'FY14 DataDump'!$C$2:$C$5000, 'FY14 Individual Analysis'!$A233, 'FY14 DataDump'!$H$2:$H$5000, O$2)</f>
        <v>48</v>
      </c>
      <c r="P233" s="27">
        <f t="shared" si="9"/>
        <v>518</v>
      </c>
      <c r="Q233" s="108">
        <f t="shared" si="10"/>
        <v>3.0409054618888835E-3</v>
      </c>
    </row>
    <row r="234" spans="1:17" x14ac:dyDescent="0.25">
      <c r="A234" s="75">
        <v>1568</v>
      </c>
      <c r="B234" s="75" t="str">
        <f>INDEX('FY14 DataDump'!$A$2:$H$5000, MATCH('FY14 Individual Analysis'!A234, 'FY14 DataDump'!$C$2:$C$5000, 0), MATCH('FY14 DataDump'!$B$1, 'FY14 DataDump'!$A$1:$H$1))</f>
        <v>SPECIAL SANDWICH</v>
      </c>
      <c r="C234" s="75" t="str">
        <f>INDEX('FY14 DataDump'!$A$2:$H$5000, MATCH('FY14 Individual Analysis'!A234, 'FY14 DataDump'!$C$2:$C$5000, 0), MATCH('FY14 DataDump'!$D$1, 'FY14 DataDump'!$A$1:$H$1))</f>
        <v>Pita &amp; Hummus Tray</v>
      </c>
      <c r="D234" s="27">
        <f>SUMIFS('FY14 DataDump'!$E$2:$E$5000, 'FY14 DataDump'!$C$2:$C$5000, 'FY14 Individual Analysis'!$A234, 'FY14 DataDump'!$H$2:$H$5000, D$2)</f>
        <v>18</v>
      </c>
      <c r="E234" s="27">
        <f>SUMIFS('FY14 DataDump'!$E$2:$E$5000, 'FY14 DataDump'!$C$2:$C$5000, 'FY14 Individual Analysis'!$A234, 'FY14 DataDump'!$H$2:$H$5000, E$2)</f>
        <v>23</v>
      </c>
      <c r="F234" s="27">
        <f>SUMIFS('FY14 DataDump'!$E$2:$E$5000, 'FY14 DataDump'!$C$2:$C$5000, 'FY14 Individual Analysis'!$A234, 'FY14 DataDump'!$H$2:$H$5000, F$2)</f>
        <v>2</v>
      </c>
      <c r="G234" s="27">
        <f>SUMIFS('FY14 DataDump'!$E$2:$E$5000, 'FY14 DataDump'!$C$2:$C$5000, 'FY14 Individual Analysis'!$A234, 'FY14 DataDump'!$H$2:$H$5000, G$2)</f>
        <v>0</v>
      </c>
      <c r="H234" s="27">
        <f>SUMIFS('FY14 DataDump'!$E$2:$E$5000, 'FY14 DataDump'!$C$2:$C$5000, 'FY14 Individual Analysis'!$A234, 'FY14 DataDump'!$H$2:$H$5000, H$2)</f>
        <v>0</v>
      </c>
      <c r="I234" s="27">
        <f>SUMIFS('FY14 DataDump'!$E$2:$E$5000, 'FY14 DataDump'!$C$2:$C$5000, 'FY14 Individual Analysis'!$A234, 'FY14 DataDump'!$H$2:$H$5000, I$2)</f>
        <v>0</v>
      </c>
      <c r="J234" s="27">
        <f>SUMIFS('FY14 DataDump'!$E$2:$E$5000, 'FY14 DataDump'!$C$2:$C$5000, 'FY14 Individual Analysis'!$A234, 'FY14 DataDump'!$H$2:$H$5000, J$2)</f>
        <v>0</v>
      </c>
      <c r="K234" s="27">
        <f>SUMIFS('FY14 DataDump'!$E$2:$E$5000, 'FY14 DataDump'!$C$2:$C$5000, 'FY14 Individual Analysis'!$A234, 'FY14 DataDump'!$H$2:$H$5000, K$2)</f>
        <v>0</v>
      </c>
      <c r="L234" s="27">
        <f>SUMIFS('FY14 DataDump'!$E$2:$E$5000, 'FY14 DataDump'!$C$2:$C$5000, 'FY14 Individual Analysis'!$A234, 'FY14 DataDump'!$H$2:$H$5000, L$2)</f>
        <v>0</v>
      </c>
      <c r="M234" s="27">
        <f>SUMIFS('FY14 DataDump'!$E$2:$E$5000, 'FY14 DataDump'!$C$2:$C$5000, 'FY14 Individual Analysis'!$A234, 'FY14 DataDump'!$H$2:$H$5000, M$2)</f>
        <v>0</v>
      </c>
      <c r="N234" s="27">
        <f>SUMIFS('FY14 DataDump'!$E$2:$E$5000, 'FY14 DataDump'!$C$2:$C$5000, 'FY14 Individual Analysis'!$A234, 'FY14 DataDump'!$H$2:$H$5000, N$2)</f>
        <v>0</v>
      </c>
      <c r="O234" s="27">
        <f>SUMIFS('FY14 DataDump'!$E$2:$E$5000, 'FY14 DataDump'!$C$2:$C$5000, 'FY14 Individual Analysis'!$A234, 'FY14 DataDump'!$H$2:$H$5000, O$2)</f>
        <v>0</v>
      </c>
      <c r="P234" s="27">
        <f t="shared" si="9"/>
        <v>43</v>
      </c>
      <c r="Q234" s="108">
        <f t="shared" si="10"/>
        <v>2.5243037617996526E-4</v>
      </c>
    </row>
    <row r="235" spans="1:17" x14ac:dyDescent="0.25">
      <c r="A235" s="75">
        <v>1569</v>
      </c>
      <c r="B235" s="75" t="str">
        <f>INDEX('FY14 DataDump'!$A$2:$H$5000, MATCH('FY14 Individual Analysis'!A235, 'FY14 DataDump'!$C$2:$C$5000, 0), MATCH('FY14 DataDump'!$B$1, 'FY14 DataDump'!$A$1:$H$1))</f>
        <v>SPECIAL SANDWICH</v>
      </c>
      <c r="C235" s="75" t="str">
        <f>INDEX('FY14 DataDump'!$A$2:$H$5000, MATCH('FY14 Individual Analysis'!A235, 'FY14 DataDump'!$C$2:$C$5000, 0), MATCH('FY14 DataDump'!$D$1, 'FY14 DataDump'!$A$1:$H$1))</f>
        <v>Chicken Tortellini Pasta</v>
      </c>
      <c r="D235" s="27">
        <f>SUMIFS('FY14 DataDump'!$E$2:$E$5000, 'FY14 DataDump'!$C$2:$C$5000, 'FY14 Individual Analysis'!$A235, 'FY14 DataDump'!$H$2:$H$5000, D$2)</f>
        <v>28</v>
      </c>
      <c r="E235" s="27">
        <f>SUMIFS('FY14 DataDump'!$E$2:$E$5000, 'FY14 DataDump'!$C$2:$C$5000, 'FY14 Individual Analysis'!$A235, 'FY14 DataDump'!$H$2:$H$5000, E$2)</f>
        <v>44</v>
      </c>
      <c r="F235" s="27">
        <f>SUMIFS('FY14 DataDump'!$E$2:$E$5000, 'FY14 DataDump'!$C$2:$C$5000, 'FY14 Individual Analysis'!$A235, 'FY14 DataDump'!$H$2:$H$5000, F$2)</f>
        <v>12</v>
      </c>
      <c r="G235" s="27">
        <f>SUMIFS('FY14 DataDump'!$E$2:$E$5000, 'FY14 DataDump'!$C$2:$C$5000, 'FY14 Individual Analysis'!$A235, 'FY14 DataDump'!$H$2:$H$5000, G$2)</f>
        <v>21</v>
      </c>
      <c r="H235" s="27">
        <f>SUMIFS('FY14 DataDump'!$E$2:$E$5000, 'FY14 DataDump'!$C$2:$C$5000, 'FY14 Individual Analysis'!$A235, 'FY14 DataDump'!$H$2:$H$5000, H$2)</f>
        <v>19</v>
      </c>
      <c r="I235" s="27">
        <f>SUMIFS('FY14 DataDump'!$E$2:$E$5000, 'FY14 DataDump'!$C$2:$C$5000, 'FY14 Individual Analysis'!$A235, 'FY14 DataDump'!$H$2:$H$5000, I$2)</f>
        <v>14</v>
      </c>
      <c r="J235" s="27">
        <f>SUMIFS('FY14 DataDump'!$E$2:$E$5000, 'FY14 DataDump'!$C$2:$C$5000, 'FY14 Individual Analysis'!$A235, 'FY14 DataDump'!$H$2:$H$5000, J$2)</f>
        <v>31</v>
      </c>
      <c r="K235" s="27">
        <f>SUMIFS('FY14 DataDump'!$E$2:$E$5000, 'FY14 DataDump'!$C$2:$C$5000, 'FY14 Individual Analysis'!$A235, 'FY14 DataDump'!$H$2:$H$5000, K$2)</f>
        <v>38</v>
      </c>
      <c r="L235" s="27">
        <f>SUMIFS('FY14 DataDump'!$E$2:$E$5000, 'FY14 DataDump'!$C$2:$C$5000, 'FY14 Individual Analysis'!$A235, 'FY14 DataDump'!$H$2:$H$5000, L$2)</f>
        <v>31</v>
      </c>
      <c r="M235" s="27">
        <f>SUMIFS('FY14 DataDump'!$E$2:$E$5000, 'FY14 DataDump'!$C$2:$C$5000, 'FY14 Individual Analysis'!$A235, 'FY14 DataDump'!$H$2:$H$5000, M$2)</f>
        <v>69</v>
      </c>
      <c r="N235" s="27">
        <f>SUMIFS('FY14 DataDump'!$E$2:$E$5000, 'FY14 DataDump'!$C$2:$C$5000, 'FY14 Individual Analysis'!$A235, 'FY14 DataDump'!$H$2:$H$5000, N$2)</f>
        <v>25</v>
      </c>
      <c r="O235" s="27">
        <f>SUMIFS('FY14 DataDump'!$E$2:$E$5000, 'FY14 DataDump'!$C$2:$C$5000, 'FY14 Individual Analysis'!$A235, 'FY14 DataDump'!$H$2:$H$5000, O$2)</f>
        <v>0</v>
      </c>
      <c r="P235" s="27">
        <f t="shared" si="9"/>
        <v>332</v>
      </c>
      <c r="Q235" s="108">
        <f t="shared" si="10"/>
        <v>1.9489973230639177E-3</v>
      </c>
    </row>
    <row r="236" spans="1:17" x14ac:dyDescent="0.25">
      <c r="A236" s="75">
        <v>1570</v>
      </c>
      <c r="B236" s="75" t="str">
        <f>INDEX('FY14 DataDump'!$A$2:$H$5000, MATCH('FY14 Individual Analysis'!A236, 'FY14 DataDump'!$C$2:$C$5000, 0), MATCH('FY14 DataDump'!$B$1, 'FY14 DataDump'!$A$1:$H$1))</f>
        <v>SPECIAL SANDWICH</v>
      </c>
      <c r="C236" s="75" t="str">
        <f>INDEX('FY14 DataDump'!$A$2:$H$5000, MATCH('FY14 Individual Analysis'!A236, 'FY14 DataDump'!$C$2:$C$5000, 0), MATCH('FY14 DataDump'!$D$1, 'FY14 DataDump'!$A$1:$H$1))</f>
        <v>PBJ Sandwich</v>
      </c>
      <c r="D236" s="27">
        <f>SUMIFS('FY14 DataDump'!$E$2:$E$5000, 'FY14 DataDump'!$C$2:$C$5000, 'FY14 Individual Analysis'!$A236, 'FY14 DataDump'!$H$2:$H$5000, D$2)</f>
        <v>17</v>
      </c>
      <c r="E236" s="27">
        <f>SUMIFS('FY14 DataDump'!$E$2:$E$5000, 'FY14 DataDump'!$C$2:$C$5000, 'FY14 Individual Analysis'!$A236, 'FY14 DataDump'!$H$2:$H$5000, E$2)</f>
        <v>26</v>
      </c>
      <c r="F236" s="27">
        <f>SUMIFS('FY14 DataDump'!$E$2:$E$5000, 'FY14 DataDump'!$C$2:$C$5000, 'FY14 Individual Analysis'!$A236, 'FY14 DataDump'!$H$2:$H$5000, F$2)</f>
        <v>9</v>
      </c>
      <c r="G236" s="27">
        <f>SUMIFS('FY14 DataDump'!$E$2:$E$5000, 'FY14 DataDump'!$C$2:$C$5000, 'FY14 Individual Analysis'!$A236, 'FY14 DataDump'!$H$2:$H$5000, G$2)</f>
        <v>29</v>
      </c>
      <c r="H236" s="27">
        <f>SUMIFS('FY14 DataDump'!$E$2:$E$5000, 'FY14 DataDump'!$C$2:$C$5000, 'FY14 Individual Analysis'!$A236, 'FY14 DataDump'!$H$2:$H$5000, H$2)</f>
        <v>24</v>
      </c>
      <c r="I236" s="27">
        <f>SUMIFS('FY14 DataDump'!$E$2:$E$5000, 'FY14 DataDump'!$C$2:$C$5000, 'FY14 Individual Analysis'!$A236, 'FY14 DataDump'!$H$2:$H$5000, I$2)</f>
        <v>17</v>
      </c>
      <c r="J236" s="27">
        <f>SUMIFS('FY14 DataDump'!$E$2:$E$5000, 'FY14 DataDump'!$C$2:$C$5000, 'FY14 Individual Analysis'!$A236, 'FY14 DataDump'!$H$2:$H$5000, J$2)</f>
        <v>31</v>
      </c>
      <c r="K236" s="27">
        <f>SUMIFS('FY14 DataDump'!$E$2:$E$5000, 'FY14 DataDump'!$C$2:$C$5000, 'FY14 Individual Analysis'!$A236, 'FY14 DataDump'!$H$2:$H$5000, K$2)</f>
        <v>42</v>
      </c>
      <c r="L236" s="27">
        <f>SUMIFS('FY14 DataDump'!$E$2:$E$5000, 'FY14 DataDump'!$C$2:$C$5000, 'FY14 Individual Analysis'!$A236, 'FY14 DataDump'!$H$2:$H$5000, L$2)</f>
        <v>46</v>
      </c>
      <c r="M236" s="27">
        <f>SUMIFS('FY14 DataDump'!$E$2:$E$5000, 'FY14 DataDump'!$C$2:$C$5000, 'FY14 Individual Analysis'!$A236, 'FY14 DataDump'!$H$2:$H$5000, M$2)</f>
        <v>94</v>
      </c>
      <c r="N236" s="27">
        <f>SUMIFS('FY14 DataDump'!$E$2:$E$5000, 'FY14 DataDump'!$C$2:$C$5000, 'FY14 Individual Analysis'!$A236, 'FY14 DataDump'!$H$2:$H$5000, N$2)</f>
        <v>107</v>
      </c>
      <c r="O236" s="27">
        <f>SUMIFS('FY14 DataDump'!$E$2:$E$5000, 'FY14 DataDump'!$C$2:$C$5000, 'FY14 Individual Analysis'!$A236, 'FY14 DataDump'!$H$2:$H$5000, O$2)</f>
        <v>46</v>
      </c>
      <c r="P236" s="27">
        <f t="shared" si="9"/>
        <v>488</v>
      </c>
      <c r="Q236" s="108">
        <f t="shared" si="10"/>
        <v>2.8647912459493731E-3</v>
      </c>
    </row>
    <row r="237" spans="1:17" x14ac:dyDescent="0.25">
      <c r="A237" s="75">
        <v>1571</v>
      </c>
      <c r="B237" s="75" t="str">
        <f>INDEX('FY14 DataDump'!$A$2:$H$5000, MATCH('FY14 Individual Analysis'!A237, 'FY14 DataDump'!$C$2:$C$5000, 0), MATCH('FY14 DataDump'!$B$1, 'FY14 DataDump'!$A$1:$H$1))</f>
        <v>SPECIAL SANDWICH</v>
      </c>
      <c r="C237" s="75" t="str">
        <f>INDEX('FY14 DataDump'!$A$2:$H$5000, MATCH('FY14 Individual Analysis'!A237, 'FY14 DataDump'!$C$2:$C$5000, 0), MATCH('FY14 DataDump'!$D$1, 'FY14 DataDump'!$A$1:$H$1))</f>
        <v>The Startup Breakfast San</v>
      </c>
      <c r="D237" s="27">
        <f>SUMIFS('FY14 DataDump'!$E$2:$E$5000, 'FY14 DataDump'!$C$2:$C$5000, 'FY14 Individual Analysis'!$A237, 'FY14 DataDump'!$H$2:$H$5000, D$2)</f>
        <v>0</v>
      </c>
      <c r="E237" s="27">
        <f>SUMIFS('FY14 DataDump'!$E$2:$E$5000, 'FY14 DataDump'!$C$2:$C$5000, 'FY14 Individual Analysis'!$A237, 'FY14 DataDump'!$H$2:$H$5000, E$2)</f>
        <v>0</v>
      </c>
      <c r="F237" s="27">
        <f>SUMIFS('FY14 DataDump'!$E$2:$E$5000, 'FY14 DataDump'!$C$2:$C$5000, 'FY14 Individual Analysis'!$A237, 'FY14 DataDump'!$H$2:$H$5000, F$2)</f>
        <v>2</v>
      </c>
      <c r="G237" s="27">
        <f>SUMIFS('FY14 DataDump'!$E$2:$E$5000, 'FY14 DataDump'!$C$2:$C$5000, 'FY14 Individual Analysis'!$A237, 'FY14 DataDump'!$H$2:$H$5000, G$2)</f>
        <v>45</v>
      </c>
      <c r="H237" s="27">
        <f>SUMIFS('FY14 DataDump'!$E$2:$E$5000, 'FY14 DataDump'!$C$2:$C$5000, 'FY14 Individual Analysis'!$A237, 'FY14 DataDump'!$H$2:$H$5000, H$2)</f>
        <v>43</v>
      </c>
      <c r="I237" s="27">
        <f>SUMIFS('FY14 DataDump'!$E$2:$E$5000, 'FY14 DataDump'!$C$2:$C$5000, 'FY14 Individual Analysis'!$A237, 'FY14 DataDump'!$H$2:$H$5000, I$2)</f>
        <v>29</v>
      </c>
      <c r="J237" s="27">
        <f>SUMIFS('FY14 DataDump'!$E$2:$E$5000, 'FY14 DataDump'!$C$2:$C$5000, 'FY14 Individual Analysis'!$A237, 'FY14 DataDump'!$H$2:$H$5000, J$2)</f>
        <v>40</v>
      </c>
      <c r="K237" s="27">
        <f>SUMIFS('FY14 DataDump'!$E$2:$E$5000, 'FY14 DataDump'!$C$2:$C$5000, 'FY14 Individual Analysis'!$A237, 'FY14 DataDump'!$H$2:$H$5000, K$2)</f>
        <v>47</v>
      </c>
      <c r="L237" s="27">
        <f>SUMIFS('FY14 DataDump'!$E$2:$E$5000, 'FY14 DataDump'!$C$2:$C$5000, 'FY14 Individual Analysis'!$A237, 'FY14 DataDump'!$H$2:$H$5000, L$2)</f>
        <v>39</v>
      </c>
      <c r="M237" s="27">
        <f>SUMIFS('FY14 DataDump'!$E$2:$E$5000, 'FY14 DataDump'!$C$2:$C$5000, 'FY14 Individual Analysis'!$A237, 'FY14 DataDump'!$H$2:$H$5000, M$2)</f>
        <v>57</v>
      </c>
      <c r="N237" s="27">
        <f>SUMIFS('FY14 DataDump'!$E$2:$E$5000, 'FY14 DataDump'!$C$2:$C$5000, 'FY14 Individual Analysis'!$A237, 'FY14 DataDump'!$H$2:$H$5000, N$2)</f>
        <v>57</v>
      </c>
      <c r="O237" s="27">
        <f>SUMIFS('FY14 DataDump'!$E$2:$E$5000, 'FY14 DataDump'!$C$2:$C$5000, 'FY14 Individual Analysis'!$A237, 'FY14 DataDump'!$H$2:$H$5000, O$2)</f>
        <v>43</v>
      </c>
      <c r="P237" s="27">
        <f t="shared" si="9"/>
        <v>402</v>
      </c>
      <c r="Q237" s="108">
        <f t="shared" si="10"/>
        <v>2.3599304935894424E-3</v>
      </c>
    </row>
    <row r="238" spans="1:17" x14ac:dyDescent="0.25">
      <c r="A238" s="75">
        <v>1572</v>
      </c>
      <c r="B238" s="75" t="str">
        <f>INDEX('FY14 DataDump'!$A$2:$H$5000, MATCH('FY14 Individual Analysis'!A238, 'FY14 DataDump'!$C$2:$C$5000, 0), MATCH('FY14 DataDump'!$B$1, 'FY14 DataDump'!$A$1:$H$1))</f>
        <v>SPECIAL SANDWICH</v>
      </c>
      <c r="C238" s="75" t="str">
        <f>INDEX('FY14 DataDump'!$A$2:$H$5000, MATCH('FY14 Individual Analysis'!A238, 'FY14 DataDump'!$C$2:$C$5000, 0), MATCH('FY14 DataDump'!$D$1, 'FY14 DataDump'!$A$1:$H$1))</f>
        <v>Chipollo Pocket</v>
      </c>
      <c r="D238" s="27">
        <f>SUMIFS('FY14 DataDump'!$E$2:$E$5000, 'FY14 DataDump'!$C$2:$C$5000, 'FY14 Individual Analysis'!$A238, 'FY14 DataDump'!$H$2:$H$5000, D$2)</f>
        <v>0</v>
      </c>
      <c r="E238" s="27">
        <f>SUMIFS('FY14 DataDump'!$E$2:$E$5000, 'FY14 DataDump'!$C$2:$C$5000, 'FY14 Individual Analysis'!$A238, 'FY14 DataDump'!$H$2:$H$5000, E$2)</f>
        <v>0</v>
      </c>
      <c r="F238" s="27">
        <f>SUMIFS('FY14 DataDump'!$E$2:$E$5000, 'FY14 DataDump'!$C$2:$C$5000, 'FY14 Individual Analysis'!$A238, 'FY14 DataDump'!$H$2:$H$5000, F$2)</f>
        <v>2</v>
      </c>
      <c r="G238" s="27">
        <f>SUMIFS('FY14 DataDump'!$E$2:$E$5000, 'FY14 DataDump'!$C$2:$C$5000, 'FY14 Individual Analysis'!$A238, 'FY14 DataDump'!$H$2:$H$5000, G$2)</f>
        <v>0</v>
      </c>
      <c r="H238" s="27">
        <f>SUMIFS('FY14 DataDump'!$E$2:$E$5000, 'FY14 DataDump'!$C$2:$C$5000, 'FY14 Individual Analysis'!$A238, 'FY14 DataDump'!$H$2:$H$5000, H$2)</f>
        <v>0</v>
      </c>
      <c r="I238" s="27">
        <f>SUMIFS('FY14 DataDump'!$E$2:$E$5000, 'FY14 DataDump'!$C$2:$C$5000, 'FY14 Individual Analysis'!$A238, 'FY14 DataDump'!$H$2:$H$5000, I$2)</f>
        <v>0</v>
      </c>
      <c r="J238" s="27">
        <f>SUMIFS('FY14 DataDump'!$E$2:$E$5000, 'FY14 DataDump'!$C$2:$C$5000, 'FY14 Individual Analysis'!$A238, 'FY14 DataDump'!$H$2:$H$5000, J$2)</f>
        <v>0</v>
      </c>
      <c r="K238" s="27">
        <f>SUMIFS('FY14 DataDump'!$E$2:$E$5000, 'FY14 DataDump'!$C$2:$C$5000, 'FY14 Individual Analysis'!$A238, 'FY14 DataDump'!$H$2:$H$5000, K$2)</f>
        <v>0</v>
      </c>
      <c r="L238" s="27">
        <f>SUMIFS('FY14 DataDump'!$E$2:$E$5000, 'FY14 DataDump'!$C$2:$C$5000, 'FY14 Individual Analysis'!$A238, 'FY14 DataDump'!$H$2:$H$5000, L$2)</f>
        <v>0</v>
      </c>
      <c r="M238" s="27">
        <f>SUMIFS('FY14 DataDump'!$E$2:$E$5000, 'FY14 DataDump'!$C$2:$C$5000, 'FY14 Individual Analysis'!$A238, 'FY14 DataDump'!$H$2:$H$5000, M$2)</f>
        <v>0</v>
      </c>
      <c r="N238" s="27">
        <f>SUMIFS('FY14 DataDump'!$E$2:$E$5000, 'FY14 DataDump'!$C$2:$C$5000, 'FY14 Individual Analysis'!$A238, 'FY14 DataDump'!$H$2:$H$5000, N$2)</f>
        <v>8</v>
      </c>
      <c r="O238" s="27">
        <f>SUMIFS('FY14 DataDump'!$E$2:$E$5000, 'FY14 DataDump'!$C$2:$C$5000, 'FY14 Individual Analysis'!$A238, 'FY14 DataDump'!$H$2:$H$5000, O$2)</f>
        <v>0</v>
      </c>
      <c r="P238" s="27">
        <f t="shared" si="9"/>
        <v>10</v>
      </c>
      <c r="Q238" s="108">
        <f t="shared" si="10"/>
        <v>5.8704738646503546E-5</v>
      </c>
    </row>
    <row r="239" spans="1:17" x14ac:dyDescent="0.25">
      <c r="A239" s="75">
        <v>1573</v>
      </c>
      <c r="B239" s="75" t="str">
        <f>INDEX('FY14 DataDump'!$A$2:$H$5000, MATCH('FY14 Individual Analysis'!A239, 'FY14 DataDump'!$C$2:$C$5000, 0), MATCH('FY14 DataDump'!$B$1, 'FY14 DataDump'!$A$1:$H$1))</f>
        <v>SPECIAL SANDWICH</v>
      </c>
      <c r="C239" s="75" t="str">
        <f>INDEX('FY14 DataDump'!$A$2:$H$5000, MATCH('FY14 Individual Analysis'!A239, 'FY14 DataDump'!$C$2:$C$5000, 0), MATCH('FY14 DataDump'!$D$1, 'FY14 DataDump'!$A$1:$H$1))</f>
        <v>Ballard Lox Bagel Sandwic</v>
      </c>
      <c r="D239" s="27">
        <f>SUMIFS('FY14 DataDump'!$E$2:$E$5000, 'FY14 DataDump'!$C$2:$C$5000, 'FY14 Individual Analysis'!$A239, 'FY14 DataDump'!$H$2:$H$5000, D$2)</f>
        <v>18</v>
      </c>
      <c r="E239" s="27">
        <f>SUMIFS('FY14 DataDump'!$E$2:$E$5000, 'FY14 DataDump'!$C$2:$C$5000, 'FY14 Individual Analysis'!$A239, 'FY14 DataDump'!$H$2:$H$5000, E$2)</f>
        <v>36</v>
      </c>
      <c r="F239" s="27">
        <f>SUMIFS('FY14 DataDump'!$E$2:$E$5000, 'FY14 DataDump'!$C$2:$C$5000, 'FY14 Individual Analysis'!$A239, 'FY14 DataDump'!$H$2:$H$5000, F$2)</f>
        <v>7</v>
      </c>
      <c r="G239" s="27">
        <f>SUMIFS('FY14 DataDump'!$E$2:$E$5000, 'FY14 DataDump'!$C$2:$C$5000, 'FY14 Individual Analysis'!$A239, 'FY14 DataDump'!$H$2:$H$5000, G$2)</f>
        <v>23</v>
      </c>
      <c r="H239" s="27">
        <f>SUMIFS('FY14 DataDump'!$E$2:$E$5000, 'FY14 DataDump'!$C$2:$C$5000, 'FY14 Individual Analysis'!$A239, 'FY14 DataDump'!$H$2:$H$5000, H$2)</f>
        <v>18</v>
      </c>
      <c r="I239" s="27">
        <f>SUMIFS('FY14 DataDump'!$E$2:$E$5000, 'FY14 DataDump'!$C$2:$C$5000, 'FY14 Individual Analysis'!$A239, 'FY14 DataDump'!$H$2:$H$5000, I$2)</f>
        <v>14</v>
      </c>
      <c r="J239" s="27">
        <f>SUMIFS('FY14 DataDump'!$E$2:$E$5000, 'FY14 DataDump'!$C$2:$C$5000, 'FY14 Individual Analysis'!$A239, 'FY14 DataDump'!$H$2:$H$5000, J$2)</f>
        <v>25</v>
      </c>
      <c r="K239" s="27">
        <f>SUMIFS('FY14 DataDump'!$E$2:$E$5000, 'FY14 DataDump'!$C$2:$C$5000, 'FY14 Individual Analysis'!$A239, 'FY14 DataDump'!$H$2:$H$5000, K$2)</f>
        <v>28</v>
      </c>
      <c r="L239" s="27">
        <f>SUMIFS('FY14 DataDump'!$E$2:$E$5000, 'FY14 DataDump'!$C$2:$C$5000, 'FY14 Individual Analysis'!$A239, 'FY14 DataDump'!$H$2:$H$5000, L$2)</f>
        <v>25</v>
      </c>
      <c r="M239" s="27">
        <f>SUMIFS('FY14 DataDump'!$E$2:$E$5000, 'FY14 DataDump'!$C$2:$C$5000, 'FY14 Individual Analysis'!$A239, 'FY14 DataDump'!$H$2:$H$5000, M$2)</f>
        <v>11</v>
      </c>
      <c r="N239" s="27">
        <f>SUMIFS('FY14 DataDump'!$E$2:$E$5000, 'FY14 DataDump'!$C$2:$C$5000, 'FY14 Individual Analysis'!$A239, 'FY14 DataDump'!$H$2:$H$5000, N$2)</f>
        <v>0</v>
      </c>
      <c r="O239" s="27">
        <f>SUMIFS('FY14 DataDump'!$E$2:$E$5000, 'FY14 DataDump'!$C$2:$C$5000, 'FY14 Individual Analysis'!$A239, 'FY14 DataDump'!$H$2:$H$5000, O$2)</f>
        <v>0</v>
      </c>
      <c r="P239" s="27">
        <f t="shared" si="9"/>
        <v>205</v>
      </c>
      <c r="Q239" s="108">
        <f t="shared" si="10"/>
        <v>1.2034471422533227E-3</v>
      </c>
    </row>
    <row r="240" spans="1:17" x14ac:dyDescent="0.25">
      <c r="A240" s="75">
        <v>1574</v>
      </c>
      <c r="B240" s="75" t="str">
        <f>INDEX('FY14 DataDump'!$A$2:$H$5000, MATCH('FY14 Individual Analysis'!A240, 'FY14 DataDump'!$C$2:$C$5000, 0), MATCH('FY14 DataDump'!$B$1, 'FY14 DataDump'!$A$1:$H$1))</f>
        <v>BOXED GOODS</v>
      </c>
      <c r="C240" s="75" t="str">
        <f>INDEX('FY14 DataDump'!$A$2:$H$5000, MATCH('FY14 Individual Analysis'!A240, 'FY14 DataDump'!$C$2:$C$5000, 0), MATCH('FY14 DataDump'!$D$1, 'FY14 DataDump'!$A$1:$H$1))</f>
        <v>Apple jacks</v>
      </c>
      <c r="D240" s="27">
        <f>SUMIFS('FY14 DataDump'!$E$2:$E$5000, 'FY14 DataDump'!$C$2:$C$5000, 'FY14 Individual Analysis'!$A240, 'FY14 DataDump'!$H$2:$H$5000, D$2)</f>
        <v>0</v>
      </c>
      <c r="E240" s="27">
        <f>SUMIFS('FY14 DataDump'!$E$2:$E$5000, 'FY14 DataDump'!$C$2:$C$5000, 'FY14 Individual Analysis'!$A240, 'FY14 DataDump'!$H$2:$H$5000, E$2)</f>
        <v>3</v>
      </c>
      <c r="F240" s="27">
        <f>SUMIFS('FY14 DataDump'!$E$2:$E$5000, 'FY14 DataDump'!$C$2:$C$5000, 'FY14 Individual Analysis'!$A240, 'FY14 DataDump'!$H$2:$H$5000, F$2)</f>
        <v>1</v>
      </c>
      <c r="G240" s="27">
        <f>SUMIFS('FY14 DataDump'!$E$2:$E$5000, 'FY14 DataDump'!$C$2:$C$5000, 'FY14 Individual Analysis'!$A240, 'FY14 DataDump'!$H$2:$H$5000, G$2)</f>
        <v>0</v>
      </c>
      <c r="H240" s="27">
        <f>SUMIFS('FY14 DataDump'!$E$2:$E$5000, 'FY14 DataDump'!$C$2:$C$5000, 'FY14 Individual Analysis'!$A240, 'FY14 DataDump'!$H$2:$H$5000, H$2)</f>
        <v>0</v>
      </c>
      <c r="I240" s="27">
        <f>SUMIFS('FY14 DataDump'!$E$2:$E$5000, 'FY14 DataDump'!$C$2:$C$5000, 'FY14 Individual Analysis'!$A240, 'FY14 DataDump'!$H$2:$H$5000, I$2)</f>
        <v>0</v>
      </c>
      <c r="J240" s="27">
        <f>SUMIFS('FY14 DataDump'!$E$2:$E$5000, 'FY14 DataDump'!$C$2:$C$5000, 'FY14 Individual Analysis'!$A240, 'FY14 DataDump'!$H$2:$H$5000, J$2)</f>
        <v>0</v>
      </c>
      <c r="K240" s="27">
        <f>SUMIFS('FY14 DataDump'!$E$2:$E$5000, 'FY14 DataDump'!$C$2:$C$5000, 'FY14 Individual Analysis'!$A240, 'FY14 DataDump'!$H$2:$H$5000, K$2)</f>
        <v>0</v>
      </c>
      <c r="L240" s="27">
        <f>SUMIFS('FY14 DataDump'!$E$2:$E$5000, 'FY14 DataDump'!$C$2:$C$5000, 'FY14 Individual Analysis'!$A240, 'FY14 DataDump'!$H$2:$H$5000, L$2)</f>
        <v>0</v>
      </c>
      <c r="M240" s="27">
        <f>SUMIFS('FY14 DataDump'!$E$2:$E$5000, 'FY14 DataDump'!$C$2:$C$5000, 'FY14 Individual Analysis'!$A240, 'FY14 DataDump'!$H$2:$H$5000, M$2)</f>
        <v>0</v>
      </c>
      <c r="N240" s="27">
        <f>SUMIFS('FY14 DataDump'!$E$2:$E$5000, 'FY14 DataDump'!$C$2:$C$5000, 'FY14 Individual Analysis'!$A240, 'FY14 DataDump'!$H$2:$H$5000, N$2)</f>
        <v>0</v>
      </c>
      <c r="O240" s="27">
        <f>SUMIFS('FY14 DataDump'!$E$2:$E$5000, 'FY14 DataDump'!$C$2:$C$5000, 'FY14 Individual Analysis'!$A240, 'FY14 DataDump'!$H$2:$H$5000, O$2)</f>
        <v>0</v>
      </c>
      <c r="P240" s="27">
        <f t="shared" si="9"/>
        <v>4</v>
      </c>
      <c r="Q240" s="108">
        <f t="shared" si="10"/>
        <v>2.3481895458601418E-5</v>
      </c>
    </row>
    <row r="241" spans="1:17" x14ac:dyDescent="0.25">
      <c r="A241" s="75">
        <v>1575</v>
      </c>
      <c r="B241" s="75" t="str">
        <f>INDEX('FY14 DataDump'!$A$2:$H$5000, MATCH('FY14 Individual Analysis'!A241, 'FY14 DataDump'!$C$2:$C$5000, 0), MATCH('FY14 DataDump'!$B$1, 'FY14 DataDump'!$A$1:$H$1))</f>
        <v>BOXED GOODS</v>
      </c>
      <c r="C241" s="75" t="str">
        <f>INDEX('FY14 DataDump'!$A$2:$H$5000, MATCH('FY14 Individual Analysis'!A241, 'FY14 DataDump'!$C$2:$C$5000, 0), MATCH('FY14 DataDump'!$D$1, 'FY14 DataDump'!$A$1:$H$1))</f>
        <v>Frosted flakes</v>
      </c>
      <c r="D241" s="27">
        <f>SUMIFS('FY14 DataDump'!$E$2:$E$5000, 'FY14 DataDump'!$C$2:$C$5000, 'FY14 Individual Analysis'!$A241, 'FY14 DataDump'!$H$2:$H$5000, D$2)</f>
        <v>0</v>
      </c>
      <c r="E241" s="27">
        <f>SUMIFS('FY14 DataDump'!$E$2:$E$5000, 'FY14 DataDump'!$C$2:$C$5000, 'FY14 Individual Analysis'!$A241, 'FY14 DataDump'!$H$2:$H$5000, E$2)</f>
        <v>9</v>
      </c>
      <c r="F241" s="27">
        <f>SUMIFS('FY14 DataDump'!$E$2:$E$5000, 'FY14 DataDump'!$C$2:$C$5000, 'FY14 Individual Analysis'!$A241, 'FY14 DataDump'!$H$2:$H$5000, F$2)</f>
        <v>0</v>
      </c>
      <c r="G241" s="27">
        <f>SUMIFS('FY14 DataDump'!$E$2:$E$5000, 'FY14 DataDump'!$C$2:$C$5000, 'FY14 Individual Analysis'!$A241, 'FY14 DataDump'!$H$2:$H$5000, G$2)</f>
        <v>0</v>
      </c>
      <c r="H241" s="27">
        <f>SUMIFS('FY14 DataDump'!$E$2:$E$5000, 'FY14 DataDump'!$C$2:$C$5000, 'FY14 Individual Analysis'!$A241, 'FY14 DataDump'!$H$2:$H$5000, H$2)</f>
        <v>0</v>
      </c>
      <c r="I241" s="27">
        <f>SUMIFS('FY14 DataDump'!$E$2:$E$5000, 'FY14 DataDump'!$C$2:$C$5000, 'FY14 Individual Analysis'!$A241, 'FY14 DataDump'!$H$2:$H$5000, I$2)</f>
        <v>0</v>
      </c>
      <c r="J241" s="27">
        <f>SUMIFS('FY14 DataDump'!$E$2:$E$5000, 'FY14 DataDump'!$C$2:$C$5000, 'FY14 Individual Analysis'!$A241, 'FY14 DataDump'!$H$2:$H$5000, J$2)</f>
        <v>0</v>
      </c>
      <c r="K241" s="27">
        <f>SUMIFS('FY14 DataDump'!$E$2:$E$5000, 'FY14 DataDump'!$C$2:$C$5000, 'FY14 Individual Analysis'!$A241, 'FY14 DataDump'!$H$2:$H$5000, K$2)</f>
        <v>0</v>
      </c>
      <c r="L241" s="27">
        <f>SUMIFS('FY14 DataDump'!$E$2:$E$5000, 'FY14 DataDump'!$C$2:$C$5000, 'FY14 Individual Analysis'!$A241, 'FY14 DataDump'!$H$2:$H$5000, L$2)</f>
        <v>0</v>
      </c>
      <c r="M241" s="27">
        <f>SUMIFS('FY14 DataDump'!$E$2:$E$5000, 'FY14 DataDump'!$C$2:$C$5000, 'FY14 Individual Analysis'!$A241, 'FY14 DataDump'!$H$2:$H$5000, M$2)</f>
        <v>0</v>
      </c>
      <c r="N241" s="27">
        <f>SUMIFS('FY14 DataDump'!$E$2:$E$5000, 'FY14 DataDump'!$C$2:$C$5000, 'FY14 Individual Analysis'!$A241, 'FY14 DataDump'!$H$2:$H$5000, N$2)</f>
        <v>0</v>
      </c>
      <c r="O241" s="27">
        <f>SUMIFS('FY14 DataDump'!$E$2:$E$5000, 'FY14 DataDump'!$C$2:$C$5000, 'FY14 Individual Analysis'!$A241, 'FY14 DataDump'!$H$2:$H$5000, O$2)</f>
        <v>0</v>
      </c>
      <c r="P241" s="27">
        <f t="shared" si="9"/>
        <v>9</v>
      </c>
      <c r="Q241" s="108">
        <f t="shared" si="10"/>
        <v>5.2834264781853191E-5</v>
      </c>
    </row>
    <row r="242" spans="1:17" x14ac:dyDescent="0.25">
      <c r="A242" s="75">
        <v>1576</v>
      </c>
      <c r="B242" s="75" t="str">
        <f>INDEX('FY14 DataDump'!$A$2:$H$5000, MATCH('FY14 Individual Analysis'!A242, 'FY14 DataDump'!$C$2:$C$5000, 0), MATCH('FY14 DataDump'!$B$1, 'FY14 DataDump'!$A$1:$H$1))</f>
        <v>BOXED GOODS</v>
      </c>
      <c r="C242" s="75" t="str">
        <f>INDEX('FY14 DataDump'!$A$2:$H$5000, MATCH('FY14 Individual Analysis'!A242, 'FY14 DataDump'!$C$2:$C$5000, 0), MATCH('FY14 DataDump'!$D$1, 'FY14 DataDump'!$A$1:$H$1))</f>
        <v>Honey nut Cheerios</v>
      </c>
      <c r="D242" s="27">
        <f>SUMIFS('FY14 DataDump'!$E$2:$E$5000, 'FY14 DataDump'!$C$2:$C$5000, 'FY14 Individual Analysis'!$A242, 'FY14 DataDump'!$H$2:$H$5000, D$2)</f>
        <v>0</v>
      </c>
      <c r="E242" s="27">
        <f>SUMIFS('FY14 DataDump'!$E$2:$E$5000, 'FY14 DataDump'!$C$2:$C$5000, 'FY14 Individual Analysis'!$A242, 'FY14 DataDump'!$H$2:$H$5000, E$2)</f>
        <v>3</v>
      </c>
      <c r="F242" s="27">
        <f>SUMIFS('FY14 DataDump'!$E$2:$E$5000, 'FY14 DataDump'!$C$2:$C$5000, 'FY14 Individual Analysis'!$A242, 'FY14 DataDump'!$H$2:$H$5000, F$2)</f>
        <v>0</v>
      </c>
      <c r="G242" s="27">
        <f>SUMIFS('FY14 DataDump'!$E$2:$E$5000, 'FY14 DataDump'!$C$2:$C$5000, 'FY14 Individual Analysis'!$A242, 'FY14 DataDump'!$H$2:$H$5000, G$2)</f>
        <v>0</v>
      </c>
      <c r="H242" s="27">
        <f>SUMIFS('FY14 DataDump'!$E$2:$E$5000, 'FY14 DataDump'!$C$2:$C$5000, 'FY14 Individual Analysis'!$A242, 'FY14 DataDump'!$H$2:$H$5000, H$2)</f>
        <v>0</v>
      </c>
      <c r="I242" s="27">
        <f>SUMIFS('FY14 DataDump'!$E$2:$E$5000, 'FY14 DataDump'!$C$2:$C$5000, 'FY14 Individual Analysis'!$A242, 'FY14 DataDump'!$H$2:$H$5000, I$2)</f>
        <v>0</v>
      </c>
      <c r="J242" s="27">
        <f>SUMIFS('FY14 DataDump'!$E$2:$E$5000, 'FY14 DataDump'!$C$2:$C$5000, 'FY14 Individual Analysis'!$A242, 'FY14 DataDump'!$H$2:$H$5000, J$2)</f>
        <v>0</v>
      </c>
      <c r="K242" s="27">
        <f>SUMIFS('FY14 DataDump'!$E$2:$E$5000, 'FY14 DataDump'!$C$2:$C$5000, 'FY14 Individual Analysis'!$A242, 'FY14 DataDump'!$H$2:$H$5000, K$2)</f>
        <v>0</v>
      </c>
      <c r="L242" s="27">
        <f>SUMIFS('FY14 DataDump'!$E$2:$E$5000, 'FY14 DataDump'!$C$2:$C$5000, 'FY14 Individual Analysis'!$A242, 'FY14 DataDump'!$H$2:$H$5000, L$2)</f>
        <v>0</v>
      </c>
      <c r="M242" s="27">
        <f>SUMIFS('FY14 DataDump'!$E$2:$E$5000, 'FY14 DataDump'!$C$2:$C$5000, 'FY14 Individual Analysis'!$A242, 'FY14 DataDump'!$H$2:$H$5000, M$2)</f>
        <v>0</v>
      </c>
      <c r="N242" s="27">
        <f>SUMIFS('FY14 DataDump'!$E$2:$E$5000, 'FY14 DataDump'!$C$2:$C$5000, 'FY14 Individual Analysis'!$A242, 'FY14 DataDump'!$H$2:$H$5000, N$2)</f>
        <v>0</v>
      </c>
      <c r="O242" s="27">
        <f>SUMIFS('FY14 DataDump'!$E$2:$E$5000, 'FY14 DataDump'!$C$2:$C$5000, 'FY14 Individual Analysis'!$A242, 'FY14 DataDump'!$H$2:$H$5000, O$2)</f>
        <v>0</v>
      </c>
      <c r="P242" s="27">
        <f t="shared" si="9"/>
        <v>3</v>
      </c>
      <c r="Q242" s="108">
        <f t="shared" si="10"/>
        <v>1.7611421593951063E-5</v>
      </c>
    </row>
    <row r="243" spans="1:17" x14ac:dyDescent="0.25">
      <c r="A243" s="75">
        <v>1577</v>
      </c>
      <c r="B243" s="75" t="str">
        <f>INDEX('FY14 DataDump'!$A$2:$H$5000, MATCH('FY14 Individual Analysis'!A243, 'FY14 DataDump'!$C$2:$C$5000, 0), MATCH('FY14 DataDump'!$B$1, 'FY14 DataDump'!$A$1:$H$1))</f>
        <v>SPECIAL SANDWICH</v>
      </c>
      <c r="C243" s="75" t="str">
        <f>INDEX('FY14 DataDump'!$A$2:$H$5000, MATCH('FY14 Individual Analysis'!A243, 'FY14 DataDump'!$C$2:$C$5000, 0), MATCH('FY14 DataDump'!$D$1, 'FY14 DataDump'!$A$1:$H$1))</f>
        <v>Simply Fruit Salad</v>
      </c>
      <c r="D243" s="27">
        <f>SUMIFS('FY14 DataDump'!$E$2:$E$5000, 'FY14 DataDump'!$C$2:$C$5000, 'FY14 Individual Analysis'!$A243, 'FY14 DataDump'!$H$2:$H$5000, D$2)</f>
        <v>0</v>
      </c>
      <c r="E243" s="27">
        <f>SUMIFS('FY14 DataDump'!$E$2:$E$5000, 'FY14 DataDump'!$C$2:$C$5000, 'FY14 Individual Analysis'!$A243, 'FY14 DataDump'!$H$2:$H$5000, E$2)</f>
        <v>0</v>
      </c>
      <c r="F243" s="27">
        <f>SUMIFS('FY14 DataDump'!$E$2:$E$5000, 'FY14 DataDump'!$C$2:$C$5000, 'FY14 Individual Analysis'!$A243, 'FY14 DataDump'!$H$2:$H$5000, F$2)</f>
        <v>0</v>
      </c>
      <c r="G243" s="27">
        <f>SUMIFS('FY14 DataDump'!$E$2:$E$5000, 'FY14 DataDump'!$C$2:$C$5000, 'FY14 Individual Analysis'!$A243, 'FY14 DataDump'!$H$2:$H$5000, G$2)</f>
        <v>0</v>
      </c>
      <c r="H243" s="27">
        <f>SUMIFS('FY14 DataDump'!$E$2:$E$5000, 'FY14 DataDump'!$C$2:$C$5000, 'FY14 Individual Analysis'!$A243, 'FY14 DataDump'!$H$2:$H$5000, H$2)</f>
        <v>0</v>
      </c>
      <c r="I243" s="27">
        <f>SUMIFS('FY14 DataDump'!$E$2:$E$5000, 'FY14 DataDump'!$C$2:$C$5000, 'FY14 Individual Analysis'!$A243, 'FY14 DataDump'!$H$2:$H$5000, I$2)</f>
        <v>0</v>
      </c>
      <c r="J243" s="27">
        <f>SUMIFS('FY14 DataDump'!$E$2:$E$5000, 'FY14 DataDump'!$C$2:$C$5000, 'FY14 Individual Analysis'!$A243, 'FY14 DataDump'!$H$2:$H$5000, J$2)</f>
        <v>0</v>
      </c>
      <c r="K243" s="27">
        <f>SUMIFS('FY14 DataDump'!$E$2:$E$5000, 'FY14 DataDump'!$C$2:$C$5000, 'FY14 Individual Analysis'!$A243, 'FY14 DataDump'!$H$2:$H$5000, K$2)</f>
        <v>0</v>
      </c>
      <c r="L243" s="27">
        <f>SUMIFS('FY14 DataDump'!$E$2:$E$5000, 'FY14 DataDump'!$C$2:$C$5000, 'FY14 Individual Analysis'!$A243, 'FY14 DataDump'!$H$2:$H$5000, L$2)</f>
        <v>0</v>
      </c>
      <c r="M243" s="27">
        <f>SUMIFS('FY14 DataDump'!$E$2:$E$5000, 'FY14 DataDump'!$C$2:$C$5000, 'FY14 Individual Analysis'!$A243, 'FY14 DataDump'!$H$2:$H$5000, M$2)</f>
        <v>0</v>
      </c>
      <c r="N243" s="27">
        <f>SUMIFS('FY14 DataDump'!$E$2:$E$5000, 'FY14 DataDump'!$C$2:$C$5000, 'FY14 Individual Analysis'!$A243, 'FY14 DataDump'!$H$2:$H$5000, N$2)</f>
        <v>0</v>
      </c>
      <c r="O243" s="27">
        <f>SUMIFS('FY14 DataDump'!$E$2:$E$5000, 'FY14 DataDump'!$C$2:$C$5000, 'FY14 Individual Analysis'!$A243, 'FY14 DataDump'!$H$2:$H$5000, O$2)</f>
        <v>14</v>
      </c>
      <c r="P243" s="27">
        <f t="shared" si="9"/>
        <v>14</v>
      </c>
      <c r="Q243" s="108">
        <f t="shared" si="10"/>
        <v>8.2186634105104961E-5</v>
      </c>
    </row>
    <row r="244" spans="1:17" x14ac:dyDescent="0.25">
      <c r="A244" s="75">
        <v>1701</v>
      </c>
      <c r="B244" s="75" t="str">
        <f>INDEX('FY14 DataDump'!$A$2:$H$5000, MATCH('FY14 Individual Analysis'!A244, 'FY14 DataDump'!$C$2:$C$5000, 0), MATCH('FY14 DataDump'!$B$1, 'FY14 DataDump'!$A$1:$H$1))</f>
        <v>BAKED GOODS</v>
      </c>
      <c r="C244" s="75" t="str">
        <f>INDEX('FY14 DataDump'!$A$2:$H$5000, MATCH('FY14 Individual Analysis'!A244, 'FY14 DataDump'!$C$2:$C$5000, 0), MATCH('FY14 DataDump'!$D$1, 'FY14 DataDump'!$A$1:$H$1))</f>
        <v>BAGELS</v>
      </c>
      <c r="D244" s="27">
        <f>SUMIFS('FY14 DataDump'!$E$2:$E$5000, 'FY14 DataDump'!$C$2:$C$5000, 'FY14 Individual Analysis'!$A244, 'FY14 DataDump'!$H$2:$H$5000, D$2)</f>
        <v>110</v>
      </c>
      <c r="E244" s="27">
        <f>SUMIFS('FY14 DataDump'!$E$2:$E$5000, 'FY14 DataDump'!$C$2:$C$5000, 'FY14 Individual Analysis'!$A244, 'FY14 DataDump'!$H$2:$H$5000, E$2)</f>
        <v>162</v>
      </c>
      <c r="F244" s="27">
        <f>SUMIFS('FY14 DataDump'!$E$2:$E$5000, 'FY14 DataDump'!$C$2:$C$5000, 'FY14 Individual Analysis'!$A244, 'FY14 DataDump'!$H$2:$H$5000, F$2)</f>
        <v>145</v>
      </c>
      <c r="G244" s="27">
        <f>SUMIFS('FY14 DataDump'!$E$2:$E$5000, 'FY14 DataDump'!$C$2:$C$5000, 'FY14 Individual Analysis'!$A244, 'FY14 DataDump'!$H$2:$H$5000, G$2)</f>
        <v>304</v>
      </c>
      <c r="H244" s="27">
        <f>SUMIFS('FY14 DataDump'!$E$2:$E$5000, 'FY14 DataDump'!$C$2:$C$5000, 'FY14 Individual Analysis'!$A244, 'FY14 DataDump'!$H$2:$H$5000, H$2)</f>
        <v>242</v>
      </c>
      <c r="I244" s="27">
        <f>SUMIFS('FY14 DataDump'!$E$2:$E$5000, 'FY14 DataDump'!$C$2:$C$5000, 'FY14 Individual Analysis'!$A244, 'FY14 DataDump'!$H$2:$H$5000, I$2)</f>
        <v>141</v>
      </c>
      <c r="J244" s="27">
        <f>SUMIFS('FY14 DataDump'!$E$2:$E$5000, 'FY14 DataDump'!$C$2:$C$5000, 'FY14 Individual Analysis'!$A244, 'FY14 DataDump'!$H$2:$H$5000, J$2)</f>
        <v>238</v>
      </c>
      <c r="K244" s="27">
        <f>SUMIFS('FY14 DataDump'!$E$2:$E$5000, 'FY14 DataDump'!$C$2:$C$5000, 'FY14 Individual Analysis'!$A244, 'FY14 DataDump'!$H$2:$H$5000, K$2)</f>
        <v>228</v>
      </c>
      <c r="L244" s="27">
        <f>SUMIFS('FY14 DataDump'!$E$2:$E$5000, 'FY14 DataDump'!$C$2:$C$5000, 'FY14 Individual Analysis'!$A244, 'FY14 DataDump'!$H$2:$H$5000, L$2)</f>
        <v>193</v>
      </c>
      <c r="M244" s="27">
        <f>SUMIFS('FY14 DataDump'!$E$2:$E$5000, 'FY14 DataDump'!$C$2:$C$5000, 'FY14 Individual Analysis'!$A244, 'FY14 DataDump'!$H$2:$H$5000, M$2)</f>
        <v>328</v>
      </c>
      <c r="N244" s="27">
        <f>SUMIFS('FY14 DataDump'!$E$2:$E$5000, 'FY14 DataDump'!$C$2:$C$5000, 'FY14 Individual Analysis'!$A244, 'FY14 DataDump'!$H$2:$H$5000, N$2)</f>
        <v>404</v>
      </c>
      <c r="O244" s="27">
        <f>SUMIFS('FY14 DataDump'!$E$2:$E$5000, 'FY14 DataDump'!$C$2:$C$5000, 'FY14 Individual Analysis'!$A244, 'FY14 DataDump'!$H$2:$H$5000, O$2)</f>
        <v>284</v>
      </c>
      <c r="P244" s="27">
        <f t="shared" si="9"/>
        <v>2779</v>
      </c>
      <c r="Q244" s="108">
        <f t="shared" si="10"/>
        <v>1.6314046869863336E-2</v>
      </c>
    </row>
    <row r="245" spans="1:17" x14ac:dyDescent="0.25">
      <c r="A245" s="75">
        <v>1710</v>
      </c>
      <c r="B245" s="75" t="str">
        <f>INDEX('FY14 DataDump'!$A$2:$H$5000, MATCH('FY14 Individual Analysis'!A245, 'FY14 DataDump'!$C$2:$C$5000, 0), MATCH('FY14 DataDump'!$B$1, 'FY14 DataDump'!$A$1:$H$1))</f>
        <v>BAKED GOODS</v>
      </c>
      <c r="C245" s="75" t="str">
        <f>INDEX('FY14 DataDump'!$A$2:$H$5000, MATCH('FY14 Individual Analysis'!A245, 'FY14 DataDump'!$C$2:$C$5000, 0), MATCH('FY14 DataDump'!$D$1, 'FY14 DataDump'!$A$1:$H$1))</f>
        <v>DANISH</v>
      </c>
      <c r="D245" s="27">
        <f>SUMIFS('FY14 DataDump'!$E$2:$E$5000, 'FY14 DataDump'!$C$2:$C$5000, 'FY14 Individual Analysis'!$A245, 'FY14 DataDump'!$H$2:$H$5000, D$2)</f>
        <v>58</v>
      </c>
      <c r="E245" s="27">
        <f>SUMIFS('FY14 DataDump'!$E$2:$E$5000, 'FY14 DataDump'!$C$2:$C$5000, 'FY14 Individual Analysis'!$A245, 'FY14 DataDump'!$H$2:$H$5000, E$2)</f>
        <v>59</v>
      </c>
      <c r="F245" s="27">
        <f>SUMIFS('FY14 DataDump'!$E$2:$E$5000, 'FY14 DataDump'!$C$2:$C$5000, 'FY14 Individual Analysis'!$A245, 'FY14 DataDump'!$H$2:$H$5000, F$2)</f>
        <v>58</v>
      </c>
      <c r="G245" s="27">
        <f>SUMIFS('FY14 DataDump'!$E$2:$E$5000, 'FY14 DataDump'!$C$2:$C$5000, 'FY14 Individual Analysis'!$A245, 'FY14 DataDump'!$H$2:$H$5000, G$2)</f>
        <v>87</v>
      </c>
      <c r="H245" s="27">
        <f>SUMIFS('FY14 DataDump'!$E$2:$E$5000, 'FY14 DataDump'!$C$2:$C$5000, 'FY14 Individual Analysis'!$A245, 'FY14 DataDump'!$H$2:$H$5000, H$2)</f>
        <v>67</v>
      </c>
      <c r="I245" s="27">
        <f>SUMIFS('FY14 DataDump'!$E$2:$E$5000, 'FY14 DataDump'!$C$2:$C$5000, 'FY14 Individual Analysis'!$A245, 'FY14 DataDump'!$H$2:$H$5000, I$2)</f>
        <v>51</v>
      </c>
      <c r="J245" s="27">
        <f>SUMIFS('FY14 DataDump'!$E$2:$E$5000, 'FY14 DataDump'!$C$2:$C$5000, 'FY14 Individual Analysis'!$A245, 'FY14 DataDump'!$H$2:$H$5000, J$2)</f>
        <v>75</v>
      </c>
      <c r="K245" s="27">
        <f>SUMIFS('FY14 DataDump'!$E$2:$E$5000, 'FY14 DataDump'!$C$2:$C$5000, 'FY14 Individual Analysis'!$A245, 'FY14 DataDump'!$H$2:$H$5000, K$2)</f>
        <v>73</v>
      </c>
      <c r="L245" s="27">
        <f>SUMIFS('FY14 DataDump'!$E$2:$E$5000, 'FY14 DataDump'!$C$2:$C$5000, 'FY14 Individual Analysis'!$A245, 'FY14 DataDump'!$H$2:$H$5000, L$2)</f>
        <v>54</v>
      </c>
      <c r="M245" s="27">
        <f>SUMIFS('FY14 DataDump'!$E$2:$E$5000, 'FY14 DataDump'!$C$2:$C$5000, 'FY14 Individual Analysis'!$A245, 'FY14 DataDump'!$H$2:$H$5000, M$2)</f>
        <v>33</v>
      </c>
      <c r="N245" s="27">
        <f>SUMIFS('FY14 DataDump'!$E$2:$E$5000, 'FY14 DataDump'!$C$2:$C$5000, 'FY14 Individual Analysis'!$A245, 'FY14 DataDump'!$H$2:$H$5000, N$2)</f>
        <v>0</v>
      </c>
      <c r="O245" s="27">
        <f>SUMIFS('FY14 DataDump'!$E$2:$E$5000, 'FY14 DataDump'!$C$2:$C$5000, 'FY14 Individual Analysis'!$A245, 'FY14 DataDump'!$H$2:$H$5000, O$2)</f>
        <v>0</v>
      </c>
      <c r="P245" s="27">
        <f t="shared" si="9"/>
        <v>615</v>
      </c>
      <c r="Q245" s="108">
        <f t="shared" si="10"/>
        <v>3.6103414267599681E-3</v>
      </c>
    </row>
    <row r="246" spans="1:17" x14ac:dyDescent="0.25">
      <c r="A246" s="75">
        <v>1712</v>
      </c>
      <c r="B246" s="75" t="str">
        <f>INDEX('FY14 DataDump'!$A$2:$H$5000, MATCH('FY14 Individual Analysis'!A246, 'FY14 DataDump'!$C$2:$C$5000, 0), MATCH('FY14 DataDump'!$B$1, 'FY14 DataDump'!$A$1:$H$1))</f>
        <v>BAKED GOODS</v>
      </c>
      <c r="C246" s="75" t="str">
        <f>INDEX('FY14 DataDump'!$A$2:$H$5000, MATCH('FY14 Individual Analysis'!A246, 'FY14 DataDump'!$C$2:$C$5000, 0), MATCH('FY14 DataDump'!$D$1, 'FY14 DataDump'!$A$1:$H$1))</f>
        <v>MUFFINS</v>
      </c>
      <c r="D246" s="27">
        <f>SUMIFS('FY14 DataDump'!$E$2:$E$5000, 'FY14 DataDump'!$C$2:$C$5000, 'FY14 Individual Analysis'!$A246, 'FY14 DataDump'!$H$2:$H$5000, D$2)</f>
        <v>202</v>
      </c>
      <c r="E246" s="27">
        <f>SUMIFS('FY14 DataDump'!$E$2:$E$5000, 'FY14 DataDump'!$C$2:$C$5000, 'FY14 Individual Analysis'!$A246, 'FY14 DataDump'!$H$2:$H$5000, E$2)</f>
        <v>273</v>
      </c>
      <c r="F246" s="27">
        <f>SUMIFS('FY14 DataDump'!$E$2:$E$5000, 'FY14 DataDump'!$C$2:$C$5000, 'FY14 Individual Analysis'!$A246, 'FY14 DataDump'!$H$2:$H$5000, F$2)</f>
        <v>216</v>
      </c>
      <c r="G246" s="27">
        <f>SUMIFS('FY14 DataDump'!$E$2:$E$5000, 'FY14 DataDump'!$C$2:$C$5000, 'FY14 Individual Analysis'!$A246, 'FY14 DataDump'!$H$2:$H$5000, G$2)</f>
        <v>406</v>
      </c>
      <c r="H246" s="27">
        <f>SUMIFS('FY14 DataDump'!$E$2:$E$5000, 'FY14 DataDump'!$C$2:$C$5000, 'FY14 Individual Analysis'!$A246, 'FY14 DataDump'!$H$2:$H$5000, H$2)</f>
        <v>308</v>
      </c>
      <c r="I246" s="27">
        <f>SUMIFS('FY14 DataDump'!$E$2:$E$5000, 'FY14 DataDump'!$C$2:$C$5000, 'FY14 Individual Analysis'!$A246, 'FY14 DataDump'!$H$2:$H$5000, I$2)</f>
        <v>214</v>
      </c>
      <c r="J246" s="27">
        <f>SUMIFS('FY14 DataDump'!$E$2:$E$5000, 'FY14 DataDump'!$C$2:$C$5000, 'FY14 Individual Analysis'!$A246, 'FY14 DataDump'!$H$2:$H$5000, J$2)</f>
        <v>343</v>
      </c>
      <c r="K246" s="27">
        <f>SUMIFS('FY14 DataDump'!$E$2:$E$5000, 'FY14 DataDump'!$C$2:$C$5000, 'FY14 Individual Analysis'!$A246, 'FY14 DataDump'!$H$2:$H$5000, K$2)</f>
        <v>328</v>
      </c>
      <c r="L246" s="27">
        <f>SUMIFS('FY14 DataDump'!$E$2:$E$5000, 'FY14 DataDump'!$C$2:$C$5000, 'FY14 Individual Analysis'!$A246, 'FY14 DataDump'!$H$2:$H$5000, L$2)</f>
        <v>288</v>
      </c>
      <c r="M246" s="27">
        <f>SUMIFS('FY14 DataDump'!$E$2:$E$5000, 'FY14 DataDump'!$C$2:$C$5000, 'FY14 Individual Analysis'!$A246, 'FY14 DataDump'!$H$2:$H$5000, M$2)</f>
        <v>344</v>
      </c>
      <c r="N246" s="27">
        <f>SUMIFS('FY14 DataDump'!$E$2:$E$5000, 'FY14 DataDump'!$C$2:$C$5000, 'FY14 Individual Analysis'!$A246, 'FY14 DataDump'!$H$2:$H$5000, N$2)</f>
        <v>281</v>
      </c>
      <c r="O246" s="27">
        <f>SUMIFS('FY14 DataDump'!$E$2:$E$5000, 'FY14 DataDump'!$C$2:$C$5000, 'FY14 Individual Analysis'!$A246, 'FY14 DataDump'!$H$2:$H$5000, O$2)</f>
        <v>188</v>
      </c>
      <c r="P246" s="27">
        <f t="shared" si="9"/>
        <v>3391</v>
      </c>
      <c r="Q246" s="108">
        <f t="shared" si="10"/>
        <v>1.9906776875029352E-2</v>
      </c>
    </row>
    <row r="247" spans="1:17" x14ac:dyDescent="0.25">
      <c r="A247" s="75">
        <v>1901</v>
      </c>
      <c r="B247" s="75" t="str">
        <f>INDEX('FY14 DataDump'!$A$2:$H$5000, MATCH('FY14 Individual Analysis'!A247, 'FY14 DataDump'!$C$2:$C$5000, 0), MATCH('FY14 DataDump'!$B$1, 'FY14 DataDump'!$A$1:$H$1))</f>
        <v>HOT MEALS</v>
      </c>
      <c r="C247" s="75" t="str">
        <f>INDEX('FY14 DataDump'!$A$2:$H$5000, MATCH('FY14 Individual Analysis'!A247, 'FY14 DataDump'!$C$2:$C$5000, 0), MATCH('FY14 DataDump'!$D$1, 'FY14 DataDump'!$A$1:$H$1))</f>
        <v>PIZZA</v>
      </c>
      <c r="D247" s="27">
        <f>SUMIFS('FY14 DataDump'!$E$2:$E$5000, 'FY14 DataDump'!$C$2:$C$5000, 'FY14 Individual Analysis'!$A247, 'FY14 DataDump'!$H$2:$H$5000, D$2)</f>
        <v>232</v>
      </c>
      <c r="E247" s="27">
        <f>SUMIFS('FY14 DataDump'!$E$2:$E$5000, 'FY14 DataDump'!$C$2:$C$5000, 'FY14 Individual Analysis'!$A247, 'FY14 DataDump'!$H$2:$H$5000, E$2)</f>
        <v>250</v>
      </c>
      <c r="F247" s="27">
        <f>SUMIFS('FY14 DataDump'!$E$2:$E$5000, 'FY14 DataDump'!$C$2:$C$5000, 'FY14 Individual Analysis'!$A247, 'FY14 DataDump'!$H$2:$H$5000, F$2)</f>
        <v>86</v>
      </c>
      <c r="G247" s="27">
        <f>SUMIFS('FY14 DataDump'!$E$2:$E$5000, 'FY14 DataDump'!$C$2:$C$5000, 'FY14 Individual Analysis'!$A247, 'FY14 DataDump'!$H$2:$H$5000, G$2)</f>
        <v>0</v>
      </c>
      <c r="H247" s="27">
        <f>SUMIFS('FY14 DataDump'!$E$2:$E$5000, 'FY14 DataDump'!$C$2:$C$5000, 'FY14 Individual Analysis'!$A247, 'FY14 DataDump'!$H$2:$H$5000, H$2)</f>
        <v>0</v>
      </c>
      <c r="I247" s="27">
        <f>SUMIFS('FY14 DataDump'!$E$2:$E$5000, 'FY14 DataDump'!$C$2:$C$5000, 'FY14 Individual Analysis'!$A247, 'FY14 DataDump'!$H$2:$H$5000, I$2)</f>
        <v>64</v>
      </c>
      <c r="J247" s="27">
        <f>SUMIFS('FY14 DataDump'!$E$2:$E$5000, 'FY14 DataDump'!$C$2:$C$5000, 'FY14 Individual Analysis'!$A247, 'FY14 DataDump'!$H$2:$H$5000, J$2)</f>
        <v>9</v>
      </c>
      <c r="K247" s="27">
        <f>SUMIFS('FY14 DataDump'!$E$2:$E$5000, 'FY14 DataDump'!$C$2:$C$5000, 'FY14 Individual Analysis'!$A247, 'FY14 DataDump'!$H$2:$H$5000, K$2)</f>
        <v>0</v>
      </c>
      <c r="L247" s="27">
        <f>SUMIFS('FY14 DataDump'!$E$2:$E$5000, 'FY14 DataDump'!$C$2:$C$5000, 'FY14 Individual Analysis'!$A247, 'FY14 DataDump'!$H$2:$H$5000, L$2)</f>
        <v>1</v>
      </c>
      <c r="M247" s="27">
        <f>SUMIFS('FY14 DataDump'!$E$2:$E$5000, 'FY14 DataDump'!$C$2:$C$5000, 'FY14 Individual Analysis'!$A247, 'FY14 DataDump'!$H$2:$H$5000, M$2)</f>
        <v>0</v>
      </c>
      <c r="N247" s="27">
        <f>SUMIFS('FY14 DataDump'!$E$2:$E$5000, 'FY14 DataDump'!$C$2:$C$5000, 'FY14 Individual Analysis'!$A247, 'FY14 DataDump'!$H$2:$H$5000, N$2)</f>
        <v>0</v>
      </c>
      <c r="O247" s="27">
        <f>SUMIFS('FY14 DataDump'!$E$2:$E$5000, 'FY14 DataDump'!$C$2:$C$5000, 'FY14 Individual Analysis'!$A247, 'FY14 DataDump'!$H$2:$H$5000, O$2)</f>
        <v>99</v>
      </c>
      <c r="P247" s="27">
        <f t="shared" si="9"/>
        <v>741</v>
      </c>
      <c r="Q247" s="108">
        <f t="shared" si="10"/>
        <v>4.3500211337059126E-3</v>
      </c>
    </row>
    <row r="248" spans="1:17" x14ac:dyDescent="0.25">
      <c r="A248" s="75">
        <v>1903</v>
      </c>
      <c r="B248" s="75" t="str">
        <f>INDEX('FY14 DataDump'!$A$2:$H$5000, MATCH('FY14 Individual Analysis'!A248, 'FY14 DataDump'!$C$2:$C$5000, 0), MATCH('FY14 DataDump'!$B$1, 'FY14 DataDump'!$A$1:$H$1))</f>
        <v>HOT MEALS</v>
      </c>
      <c r="C248" s="75" t="str">
        <f>INDEX('FY14 DataDump'!$A$2:$H$5000, MATCH('FY14 Individual Analysis'!A248, 'FY14 DataDump'!$C$2:$C$5000, 0), MATCH('FY14 DataDump'!$D$1, 'FY14 DataDump'!$A$1:$H$1))</f>
        <v>SOUP SMALL</v>
      </c>
      <c r="D248" s="27">
        <f>SUMIFS('FY14 DataDump'!$E$2:$E$5000, 'FY14 DataDump'!$C$2:$C$5000, 'FY14 Individual Analysis'!$A248, 'FY14 DataDump'!$H$2:$H$5000, D$2)</f>
        <v>38</v>
      </c>
      <c r="E248" s="27">
        <f>SUMIFS('FY14 DataDump'!$E$2:$E$5000, 'FY14 DataDump'!$C$2:$C$5000, 'FY14 Individual Analysis'!$A248, 'FY14 DataDump'!$H$2:$H$5000, E$2)</f>
        <v>31</v>
      </c>
      <c r="F248" s="27">
        <f>SUMIFS('FY14 DataDump'!$E$2:$E$5000, 'FY14 DataDump'!$C$2:$C$5000, 'FY14 Individual Analysis'!$A248, 'FY14 DataDump'!$H$2:$H$5000, F$2)</f>
        <v>47</v>
      </c>
      <c r="G248" s="27">
        <f>SUMIFS('FY14 DataDump'!$E$2:$E$5000, 'FY14 DataDump'!$C$2:$C$5000, 'FY14 Individual Analysis'!$A248, 'FY14 DataDump'!$H$2:$H$5000, G$2)</f>
        <v>179</v>
      </c>
      <c r="H248" s="27">
        <f>SUMIFS('FY14 DataDump'!$E$2:$E$5000, 'FY14 DataDump'!$C$2:$C$5000, 'FY14 Individual Analysis'!$A248, 'FY14 DataDump'!$H$2:$H$5000, H$2)</f>
        <v>124</v>
      </c>
      <c r="I248" s="27">
        <f>SUMIFS('FY14 DataDump'!$E$2:$E$5000, 'FY14 DataDump'!$C$2:$C$5000, 'FY14 Individual Analysis'!$A248, 'FY14 DataDump'!$H$2:$H$5000, I$2)</f>
        <v>64</v>
      </c>
      <c r="J248" s="27">
        <f>SUMIFS('FY14 DataDump'!$E$2:$E$5000, 'FY14 DataDump'!$C$2:$C$5000, 'FY14 Individual Analysis'!$A248, 'FY14 DataDump'!$H$2:$H$5000, J$2)</f>
        <v>109</v>
      </c>
      <c r="K248" s="27">
        <f>SUMIFS('FY14 DataDump'!$E$2:$E$5000, 'FY14 DataDump'!$C$2:$C$5000, 'FY14 Individual Analysis'!$A248, 'FY14 DataDump'!$H$2:$H$5000, K$2)</f>
        <v>125</v>
      </c>
      <c r="L248" s="27">
        <f>SUMIFS('FY14 DataDump'!$E$2:$E$5000, 'FY14 DataDump'!$C$2:$C$5000, 'FY14 Individual Analysis'!$A248, 'FY14 DataDump'!$H$2:$H$5000, L$2)</f>
        <v>97</v>
      </c>
      <c r="M248" s="27">
        <f>SUMIFS('FY14 DataDump'!$E$2:$E$5000, 'FY14 DataDump'!$C$2:$C$5000, 'FY14 Individual Analysis'!$A248, 'FY14 DataDump'!$H$2:$H$5000, M$2)</f>
        <v>117</v>
      </c>
      <c r="N248" s="27">
        <f>SUMIFS('FY14 DataDump'!$E$2:$E$5000, 'FY14 DataDump'!$C$2:$C$5000, 'FY14 Individual Analysis'!$A248, 'FY14 DataDump'!$H$2:$H$5000, N$2)</f>
        <v>71</v>
      </c>
      <c r="O248" s="27">
        <f>SUMIFS('FY14 DataDump'!$E$2:$E$5000, 'FY14 DataDump'!$C$2:$C$5000, 'FY14 Individual Analysis'!$A248, 'FY14 DataDump'!$H$2:$H$5000, O$2)</f>
        <v>49</v>
      </c>
      <c r="P248" s="27">
        <f t="shared" si="9"/>
        <v>1051</v>
      </c>
      <c r="Q248" s="108">
        <f t="shared" si="10"/>
        <v>6.1698680317475224E-3</v>
      </c>
    </row>
    <row r="249" spans="1:17" x14ac:dyDescent="0.25">
      <c r="A249" s="75">
        <v>1908</v>
      </c>
      <c r="B249" s="75" t="str">
        <f>INDEX('FY14 DataDump'!$A$2:$H$5000, MATCH('FY14 Individual Analysis'!A249, 'FY14 DataDump'!$C$2:$C$5000, 0), MATCH('FY14 DataDump'!$B$1, 'FY14 DataDump'!$A$1:$H$1))</f>
        <v>DAIRY</v>
      </c>
      <c r="C249" s="75" t="str">
        <f>INDEX('FY14 DataDump'!$A$2:$H$5000, MATCH('FY14 Individual Analysis'!A249, 'FY14 DataDump'!$C$2:$C$5000, 0), MATCH('FY14 DataDump'!$D$1, 'FY14 DataDump'!$A$1:$H$1))</f>
        <v>Hard Boiled eggs</v>
      </c>
      <c r="D249" s="27">
        <f>SUMIFS('FY14 DataDump'!$E$2:$E$5000, 'FY14 DataDump'!$C$2:$C$5000, 'FY14 Individual Analysis'!$A249, 'FY14 DataDump'!$H$2:$H$5000, D$2)</f>
        <v>70</v>
      </c>
      <c r="E249" s="27">
        <f>SUMIFS('FY14 DataDump'!$E$2:$E$5000, 'FY14 DataDump'!$C$2:$C$5000, 'FY14 Individual Analysis'!$A249, 'FY14 DataDump'!$H$2:$H$5000, E$2)</f>
        <v>80</v>
      </c>
      <c r="F249" s="27">
        <f>SUMIFS('FY14 DataDump'!$E$2:$E$5000, 'FY14 DataDump'!$C$2:$C$5000, 'FY14 Individual Analysis'!$A249, 'FY14 DataDump'!$H$2:$H$5000, F$2)</f>
        <v>47</v>
      </c>
      <c r="G249" s="27">
        <f>SUMIFS('FY14 DataDump'!$E$2:$E$5000, 'FY14 DataDump'!$C$2:$C$5000, 'FY14 Individual Analysis'!$A249, 'FY14 DataDump'!$H$2:$H$5000, G$2)</f>
        <v>74</v>
      </c>
      <c r="H249" s="27">
        <f>SUMIFS('FY14 DataDump'!$E$2:$E$5000, 'FY14 DataDump'!$C$2:$C$5000, 'FY14 Individual Analysis'!$A249, 'FY14 DataDump'!$H$2:$H$5000, H$2)</f>
        <v>49</v>
      </c>
      <c r="I249" s="27">
        <f>SUMIFS('FY14 DataDump'!$E$2:$E$5000, 'FY14 DataDump'!$C$2:$C$5000, 'FY14 Individual Analysis'!$A249, 'FY14 DataDump'!$H$2:$H$5000, I$2)</f>
        <v>22</v>
      </c>
      <c r="J249" s="27">
        <f>SUMIFS('FY14 DataDump'!$E$2:$E$5000, 'FY14 DataDump'!$C$2:$C$5000, 'FY14 Individual Analysis'!$A249, 'FY14 DataDump'!$H$2:$H$5000, J$2)</f>
        <v>48</v>
      </c>
      <c r="K249" s="27">
        <f>SUMIFS('FY14 DataDump'!$E$2:$E$5000, 'FY14 DataDump'!$C$2:$C$5000, 'FY14 Individual Analysis'!$A249, 'FY14 DataDump'!$H$2:$H$5000, K$2)</f>
        <v>56</v>
      </c>
      <c r="L249" s="27">
        <f>SUMIFS('FY14 DataDump'!$E$2:$E$5000, 'FY14 DataDump'!$C$2:$C$5000, 'FY14 Individual Analysis'!$A249, 'FY14 DataDump'!$H$2:$H$5000, L$2)</f>
        <v>31</v>
      </c>
      <c r="M249" s="27">
        <f>SUMIFS('FY14 DataDump'!$E$2:$E$5000, 'FY14 DataDump'!$C$2:$C$5000, 'FY14 Individual Analysis'!$A249, 'FY14 DataDump'!$H$2:$H$5000, M$2)</f>
        <v>69</v>
      </c>
      <c r="N249" s="27">
        <f>SUMIFS('FY14 DataDump'!$E$2:$E$5000, 'FY14 DataDump'!$C$2:$C$5000, 'FY14 Individual Analysis'!$A249, 'FY14 DataDump'!$H$2:$H$5000, N$2)</f>
        <v>116</v>
      </c>
      <c r="O249" s="27">
        <f>SUMIFS('FY14 DataDump'!$E$2:$E$5000, 'FY14 DataDump'!$C$2:$C$5000, 'FY14 Individual Analysis'!$A249, 'FY14 DataDump'!$H$2:$H$5000, O$2)</f>
        <v>64</v>
      </c>
      <c r="P249" s="27">
        <f t="shared" si="9"/>
        <v>726</v>
      </c>
      <c r="Q249" s="108">
        <f t="shared" si="10"/>
        <v>4.2619640257361572E-3</v>
      </c>
    </row>
    <row r="250" spans="1:17" x14ac:dyDescent="0.25">
      <c r="A250" s="75">
        <v>1912</v>
      </c>
      <c r="B250" s="75" t="str">
        <f>INDEX('FY14 DataDump'!$A$2:$H$5000, MATCH('FY14 Individual Analysis'!A250, 'FY14 DataDump'!$C$2:$C$5000, 0), MATCH('FY14 DataDump'!$B$1, 'FY14 DataDump'!$A$1:$H$1))</f>
        <v>BOXED GOODS</v>
      </c>
      <c r="C250" s="75" t="str">
        <f>INDEX('FY14 DataDump'!$A$2:$H$5000, MATCH('FY14 Individual Analysis'!A250, 'FY14 DataDump'!$C$2:$C$5000, 0), MATCH('FY14 DataDump'!$D$1, 'FY14 DataDump'!$A$1:$H$1))</f>
        <v>ROCKY MTN CARAMEL</v>
      </c>
      <c r="D250" s="27">
        <f>SUMIFS('FY14 DataDump'!$E$2:$E$5000, 'FY14 DataDump'!$C$2:$C$5000, 'FY14 Individual Analysis'!$A250, 'FY14 DataDump'!$H$2:$H$5000, D$2)</f>
        <v>0</v>
      </c>
      <c r="E250" s="27">
        <f>SUMIFS('FY14 DataDump'!$E$2:$E$5000, 'FY14 DataDump'!$C$2:$C$5000, 'FY14 Individual Analysis'!$A250, 'FY14 DataDump'!$H$2:$H$5000, E$2)</f>
        <v>3</v>
      </c>
      <c r="F250" s="27">
        <f>SUMIFS('FY14 DataDump'!$E$2:$E$5000, 'FY14 DataDump'!$C$2:$C$5000, 'FY14 Individual Analysis'!$A250, 'FY14 DataDump'!$H$2:$H$5000, F$2)</f>
        <v>4</v>
      </c>
      <c r="G250" s="27">
        <f>SUMIFS('FY14 DataDump'!$E$2:$E$5000, 'FY14 DataDump'!$C$2:$C$5000, 'FY14 Individual Analysis'!$A250, 'FY14 DataDump'!$H$2:$H$5000, G$2)</f>
        <v>0</v>
      </c>
      <c r="H250" s="27">
        <f>SUMIFS('FY14 DataDump'!$E$2:$E$5000, 'FY14 DataDump'!$C$2:$C$5000, 'FY14 Individual Analysis'!$A250, 'FY14 DataDump'!$H$2:$H$5000, H$2)</f>
        <v>0</v>
      </c>
      <c r="I250" s="27">
        <f>SUMIFS('FY14 DataDump'!$E$2:$E$5000, 'FY14 DataDump'!$C$2:$C$5000, 'FY14 Individual Analysis'!$A250, 'FY14 DataDump'!$H$2:$H$5000, I$2)</f>
        <v>0</v>
      </c>
      <c r="J250" s="27">
        <f>SUMIFS('FY14 DataDump'!$E$2:$E$5000, 'FY14 DataDump'!$C$2:$C$5000, 'FY14 Individual Analysis'!$A250, 'FY14 DataDump'!$H$2:$H$5000, J$2)</f>
        <v>0</v>
      </c>
      <c r="K250" s="27">
        <f>SUMIFS('FY14 DataDump'!$E$2:$E$5000, 'FY14 DataDump'!$C$2:$C$5000, 'FY14 Individual Analysis'!$A250, 'FY14 DataDump'!$H$2:$H$5000, K$2)</f>
        <v>0</v>
      </c>
      <c r="L250" s="27">
        <f>SUMIFS('FY14 DataDump'!$E$2:$E$5000, 'FY14 DataDump'!$C$2:$C$5000, 'FY14 Individual Analysis'!$A250, 'FY14 DataDump'!$H$2:$H$5000, L$2)</f>
        <v>0</v>
      </c>
      <c r="M250" s="27">
        <f>SUMIFS('FY14 DataDump'!$E$2:$E$5000, 'FY14 DataDump'!$C$2:$C$5000, 'FY14 Individual Analysis'!$A250, 'FY14 DataDump'!$H$2:$H$5000, M$2)</f>
        <v>0</v>
      </c>
      <c r="N250" s="27">
        <f>SUMIFS('FY14 DataDump'!$E$2:$E$5000, 'FY14 DataDump'!$C$2:$C$5000, 'FY14 Individual Analysis'!$A250, 'FY14 DataDump'!$H$2:$H$5000, N$2)</f>
        <v>0</v>
      </c>
      <c r="O250" s="27">
        <f>SUMIFS('FY14 DataDump'!$E$2:$E$5000, 'FY14 DataDump'!$C$2:$C$5000, 'FY14 Individual Analysis'!$A250, 'FY14 DataDump'!$H$2:$H$5000, O$2)</f>
        <v>0</v>
      </c>
      <c r="P250" s="27">
        <f t="shared" si="9"/>
        <v>7</v>
      </c>
      <c r="Q250" s="108">
        <f t="shared" si="10"/>
        <v>4.109331705255248E-5</v>
      </c>
    </row>
    <row r="251" spans="1:17" x14ac:dyDescent="0.25">
      <c r="A251" s="75">
        <v>2122</v>
      </c>
      <c r="B251" s="75" t="str">
        <f>INDEX('FY14 DataDump'!$A$2:$H$5000, MATCH('FY14 Individual Analysis'!A251, 'FY14 DataDump'!$C$2:$C$5000, 0), MATCH('FY14 DataDump'!$B$1, 'FY14 DataDump'!$A$1:$H$1))</f>
        <v>BOXED GOODS</v>
      </c>
      <c r="C251" s="75" t="str">
        <f>INDEX('FY14 DataDump'!$A$2:$H$5000, MATCH('FY14 Individual Analysis'!A251, 'FY14 DataDump'!$C$2:$C$5000, 0), MATCH('FY14 DataDump'!$D$1, 'FY14 DataDump'!$A$1:$H$1))</f>
        <v>KETTLE CHED SOUR CREAM</v>
      </c>
      <c r="D251" s="27">
        <f>SUMIFS('FY14 DataDump'!$E$2:$E$5000, 'FY14 DataDump'!$C$2:$C$5000, 'FY14 Individual Analysis'!$A251, 'FY14 DataDump'!$H$2:$H$5000, D$2)</f>
        <v>0</v>
      </c>
      <c r="E251" s="27">
        <f>SUMIFS('FY14 DataDump'!$E$2:$E$5000, 'FY14 DataDump'!$C$2:$C$5000, 'FY14 Individual Analysis'!$A251, 'FY14 DataDump'!$H$2:$H$5000, E$2)</f>
        <v>10</v>
      </c>
      <c r="F251" s="27">
        <f>SUMIFS('FY14 DataDump'!$E$2:$E$5000, 'FY14 DataDump'!$C$2:$C$5000, 'FY14 Individual Analysis'!$A251, 'FY14 DataDump'!$H$2:$H$5000, F$2)</f>
        <v>0</v>
      </c>
      <c r="G251" s="27">
        <f>SUMIFS('FY14 DataDump'!$E$2:$E$5000, 'FY14 DataDump'!$C$2:$C$5000, 'FY14 Individual Analysis'!$A251, 'FY14 DataDump'!$H$2:$H$5000, G$2)</f>
        <v>0</v>
      </c>
      <c r="H251" s="27">
        <f>SUMIFS('FY14 DataDump'!$E$2:$E$5000, 'FY14 DataDump'!$C$2:$C$5000, 'FY14 Individual Analysis'!$A251, 'FY14 DataDump'!$H$2:$H$5000, H$2)</f>
        <v>0</v>
      </c>
      <c r="I251" s="27">
        <f>SUMIFS('FY14 DataDump'!$E$2:$E$5000, 'FY14 DataDump'!$C$2:$C$5000, 'FY14 Individual Analysis'!$A251, 'FY14 DataDump'!$H$2:$H$5000, I$2)</f>
        <v>0</v>
      </c>
      <c r="J251" s="27">
        <f>SUMIFS('FY14 DataDump'!$E$2:$E$5000, 'FY14 DataDump'!$C$2:$C$5000, 'FY14 Individual Analysis'!$A251, 'FY14 DataDump'!$H$2:$H$5000, J$2)</f>
        <v>0</v>
      </c>
      <c r="K251" s="27">
        <f>SUMIFS('FY14 DataDump'!$E$2:$E$5000, 'FY14 DataDump'!$C$2:$C$5000, 'FY14 Individual Analysis'!$A251, 'FY14 DataDump'!$H$2:$H$5000, K$2)</f>
        <v>0</v>
      </c>
      <c r="L251" s="27">
        <f>SUMIFS('FY14 DataDump'!$E$2:$E$5000, 'FY14 DataDump'!$C$2:$C$5000, 'FY14 Individual Analysis'!$A251, 'FY14 DataDump'!$H$2:$H$5000, L$2)</f>
        <v>0</v>
      </c>
      <c r="M251" s="27">
        <f>SUMIFS('FY14 DataDump'!$E$2:$E$5000, 'FY14 DataDump'!$C$2:$C$5000, 'FY14 Individual Analysis'!$A251, 'FY14 DataDump'!$H$2:$H$5000, M$2)</f>
        <v>0</v>
      </c>
      <c r="N251" s="27">
        <f>SUMIFS('FY14 DataDump'!$E$2:$E$5000, 'FY14 DataDump'!$C$2:$C$5000, 'FY14 Individual Analysis'!$A251, 'FY14 DataDump'!$H$2:$H$5000, N$2)</f>
        <v>0</v>
      </c>
      <c r="O251" s="27">
        <f>SUMIFS('FY14 DataDump'!$E$2:$E$5000, 'FY14 DataDump'!$C$2:$C$5000, 'FY14 Individual Analysis'!$A251, 'FY14 DataDump'!$H$2:$H$5000, O$2)</f>
        <v>0</v>
      </c>
      <c r="P251" s="27">
        <f t="shared" si="9"/>
        <v>10</v>
      </c>
      <c r="Q251" s="108">
        <f t="shared" si="10"/>
        <v>5.8704738646503546E-5</v>
      </c>
    </row>
    <row r="252" spans="1:17" x14ac:dyDescent="0.25">
      <c r="A252" s="75">
        <v>2127</v>
      </c>
      <c r="B252" s="75" t="str">
        <f>INDEX('FY14 DataDump'!$A$2:$H$5000, MATCH('FY14 Individual Analysis'!A252, 'FY14 DataDump'!$C$2:$C$5000, 0), MATCH('FY14 DataDump'!$B$1, 'FY14 DataDump'!$A$1:$H$1))</f>
        <v>BAKED GOODS</v>
      </c>
      <c r="C252" s="75" t="str">
        <f>INDEX('FY14 DataDump'!$A$2:$H$5000, MATCH('FY14 Individual Analysis'!A252, 'FY14 DataDump'!$C$2:$C$5000, 0), MATCH('FY14 DataDump'!$D$1, 'FY14 DataDump'!$A$1:$H$1))</f>
        <v>Doughnut</v>
      </c>
      <c r="D252" s="27">
        <f>SUMIFS('FY14 DataDump'!$E$2:$E$5000, 'FY14 DataDump'!$C$2:$C$5000, 'FY14 Individual Analysis'!$A252, 'FY14 DataDump'!$H$2:$H$5000, D$2)</f>
        <v>150</v>
      </c>
      <c r="E252" s="27">
        <f>SUMIFS('FY14 DataDump'!$E$2:$E$5000, 'FY14 DataDump'!$C$2:$C$5000, 'FY14 Individual Analysis'!$A252, 'FY14 DataDump'!$H$2:$H$5000, E$2)</f>
        <v>221</v>
      </c>
      <c r="F252" s="27">
        <f>SUMIFS('FY14 DataDump'!$E$2:$E$5000, 'FY14 DataDump'!$C$2:$C$5000, 'FY14 Individual Analysis'!$A252, 'FY14 DataDump'!$H$2:$H$5000, F$2)</f>
        <v>194</v>
      </c>
      <c r="G252" s="27">
        <f>SUMIFS('FY14 DataDump'!$E$2:$E$5000, 'FY14 DataDump'!$C$2:$C$5000, 'FY14 Individual Analysis'!$A252, 'FY14 DataDump'!$H$2:$H$5000, G$2)</f>
        <v>320</v>
      </c>
      <c r="H252" s="27">
        <f>SUMIFS('FY14 DataDump'!$E$2:$E$5000, 'FY14 DataDump'!$C$2:$C$5000, 'FY14 Individual Analysis'!$A252, 'FY14 DataDump'!$H$2:$H$5000, H$2)</f>
        <v>241</v>
      </c>
      <c r="I252" s="27">
        <f>SUMIFS('FY14 DataDump'!$E$2:$E$5000, 'FY14 DataDump'!$C$2:$C$5000, 'FY14 Individual Analysis'!$A252, 'FY14 DataDump'!$H$2:$H$5000, I$2)</f>
        <v>171</v>
      </c>
      <c r="J252" s="27">
        <f>SUMIFS('FY14 DataDump'!$E$2:$E$5000, 'FY14 DataDump'!$C$2:$C$5000, 'FY14 Individual Analysis'!$A252, 'FY14 DataDump'!$H$2:$H$5000, J$2)</f>
        <v>266</v>
      </c>
      <c r="K252" s="27">
        <f>SUMIFS('FY14 DataDump'!$E$2:$E$5000, 'FY14 DataDump'!$C$2:$C$5000, 'FY14 Individual Analysis'!$A252, 'FY14 DataDump'!$H$2:$H$5000, K$2)</f>
        <v>265</v>
      </c>
      <c r="L252" s="27">
        <f>SUMIFS('FY14 DataDump'!$E$2:$E$5000, 'FY14 DataDump'!$C$2:$C$5000, 'FY14 Individual Analysis'!$A252, 'FY14 DataDump'!$H$2:$H$5000, L$2)</f>
        <v>205</v>
      </c>
      <c r="M252" s="27">
        <f>SUMIFS('FY14 DataDump'!$E$2:$E$5000, 'FY14 DataDump'!$C$2:$C$5000, 'FY14 Individual Analysis'!$A252, 'FY14 DataDump'!$H$2:$H$5000, M$2)</f>
        <v>286</v>
      </c>
      <c r="N252" s="27">
        <f>SUMIFS('FY14 DataDump'!$E$2:$E$5000, 'FY14 DataDump'!$C$2:$C$5000, 'FY14 Individual Analysis'!$A252, 'FY14 DataDump'!$H$2:$H$5000, N$2)</f>
        <v>215</v>
      </c>
      <c r="O252" s="27">
        <f>SUMIFS('FY14 DataDump'!$E$2:$E$5000, 'FY14 DataDump'!$C$2:$C$5000, 'FY14 Individual Analysis'!$A252, 'FY14 DataDump'!$H$2:$H$5000, O$2)</f>
        <v>168</v>
      </c>
      <c r="P252" s="27">
        <f t="shared" si="9"/>
        <v>2702</v>
      </c>
      <c r="Q252" s="108">
        <f t="shared" si="10"/>
        <v>1.5862020382285257E-2</v>
      </c>
    </row>
    <row r="253" spans="1:17" x14ac:dyDescent="0.25">
      <c r="A253" s="75">
        <v>2130</v>
      </c>
      <c r="B253" s="75" t="str">
        <f>INDEX('FY14 DataDump'!$A$2:$H$5000, MATCH('FY14 Individual Analysis'!A253, 'FY14 DataDump'!$C$2:$C$5000, 0), MATCH('FY14 DataDump'!$B$1, 'FY14 DataDump'!$A$1:$H$1))</f>
        <v>DRINKS</v>
      </c>
      <c r="C253" s="75" t="str">
        <f>INDEX('FY14 DataDump'!$A$2:$H$5000, MATCH('FY14 Individual Analysis'!A253, 'FY14 DataDump'!$C$2:$C$5000, 0), MATCH('FY14 DataDump'!$D$1, 'FY14 DataDump'!$A$1:$H$1))</f>
        <v>Arizona half&amp;half</v>
      </c>
      <c r="D253" s="27">
        <f>SUMIFS('FY14 DataDump'!$E$2:$E$5000, 'FY14 DataDump'!$C$2:$C$5000, 'FY14 Individual Analysis'!$A253, 'FY14 DataDump'!$H$2:$H$5000, D$2)</f>
        <v>0</v>
      </c>
      <c r="E253" s="27">
        <f>SUMIFS('FY14 DataDump'!$E$2:$E$5000, 'FY14 DataDump'!$C$2:$C$5000, 'FY14 Individual Analysis'!$A253, 'FY14 DataDump'!$H$2:$H$5000, E$2)</f>
        <v>25</v>
      </c>
      <c r="F253" s="27">
        <f>SUMIFS('FY14 DataDump'!$E$2:$E$5000, 'FY14 DataDump'!$C$2:$C$5000, 'FY14 Individual Analysis'!$A253, 'FY14 DataDump'!$H$2:$H$5000, F$2)</f>
        <v>15</v>
      </c>
      <c r="G253" s="27">
        <f>SUMIFS('FY14 DataDump'!$E$2:$E$5000, 'FY14 DataDump'!$C$2:$C$5000, 'FY14 Individual Analysis'!$A253, 'FY14 DataDump'!$H$2:$H$5000, G$2)</f>
        <v>25</v>
      </c>
      <c r="H253" s="27">
        <f>SUMIFS('FY14 DataDump'!$E$2:$E$5000, 'FY14 DataDump'!$C$2:$C$5000, 'FY14 Individual Analysis'!$A253, 'FY14 DataDump'!$H$2:$H$5000, H$2)</f>
        <v>0</v>
      </c>
      <c r="I253" s="27">
        <f>SUMIFS('FY14 DataDump'!$E$2:$E$5000, 'FY14 DataDump'!$C$2:$C$5000, 'FY14 Individual Analysis'!$A253, 'FY14 DataDump'!$H$2:$H$5000, I$2)</f>
        <v>0</v>
      </c>
      <c r="J253" s="27">
        <f>SUMIFS('FY14 DataDump'!$E$2:$E$5000, 'FY14 DataDump'!$C$2:$C$5000, 'FY14 Individual Analysis'!$A253, 'FY14 DataDump'!$H$2:$H$5000, J$2)</f>
        <v>0</v>
      </c>
      <c r="K253" s="27">
        <f>SUMIFS('FY14 DataDump'!$E$2:$E$5000, 'FY14 DataDump'!$C$2:$C$5000, 'FY14 Individual Analysis'!$A253, 'FY14 DataDump'!$H$2:$H$5000, K$2)</f>
        <v>0</v>
      </c>
      <c r="L253" s="27">
        <f>SUMIFS('FY14 DataDump'!$E$2:$E$5000, 'FY14 DataDump'!$C$2:$C$5000, 'FY14 Individual Analysis'!$A253, 'FY14 DataDump'!$H$2:$H$5000, L$2)</f>
        <v>0</v>
      </c>
      <c r="M253" s="27">
        <f>SUMIFS('FY14 DataDump'!$E$2:$E$5000, 'FY14 DataDump'!$C$2:$C$5000, 'FY14 Individual Analysis'!$A253, 'FY14 DataDump'!$H$2:$H$5000, M$2)</f>
        <v>0</v>
      </c>
      <c r="N253" s="27">
        <f>SUMIFS('FY14 DataDump'!$E$2:$E$5000, 'FY14 DataDump'!$C$2:$C$5000, 'FY14 Individual Analysis'!$A253, 'FY14 DataDump'!$H$2:$H$5000, N$2)</f>
        <v>0</v>
      </c>
      <c r="O253" s="27">
        <f>SUMIFS('FY14 DataDump'!$E$2:$E$5000, 'FY14 DataDump'!$C$2:$C$5000, 'FY14 Individual Analysis'!$A253, 'FY14 DataDump'!$H$2:$H$5000, O$2)</f>
        <v>0</v>
      </c>
      <c r="P253" s="27">
        <f t="shared" si="9"/>
        <v>65</v>
      </c>
      <c r="Q253" s="108">
        <f t="shared" si="10"/>
        <v>3.8158080120227305E-4</v>
      </c>
    </row>
    <row r="254" spans="1:17" x14ac:dyDescent="0.25">
      <c r="A254" s="75">
        <v>2433</v>
      </c>
      <c r="B254" s="75" t="str">
        <f>INDEX('FY14 DataDump'!$A$2:$H$5000, MATCH('FY14 Individual Analysis'!A254, 'FY14 DataDump'!$C$2:$C$5000, 0), MATCH('FY14 DataDump'!$B$1, 'FY14 DataDump'!$A$1:$H$1))</f>
        <v>BOXED GOODS</v>
      </c>
      <c r="C254" s="75" t="str">
        <f>INDEX('FY14 DataDump'!$A$2:$H$5000, MATCH('FY14 Individual Analysis'!A254, 'FY14 DataDump'!$C$2:$C$5000, 0), MATCH('FY14 DataDump'!$D$1, 'FY14 DataDump'!$A$1:$H$1))</f>
        <v>POP TARTS HOT FUDGE</v>
      </c>
      <c r="D254" s="27">
        <f>SUMIFS('FY14 DataDump'!$E$2:$E$5000, 'FY14 DataDump'!$C$2:$C$5000, 'FY14 Individual Analysis'!$A254, 'FY14 DataDump'!$H$2:$H$5000, D$2)</f>
        <v>0</v>
      </c>
      <c r="E254" s="27">
        <f>SUMIFS('FY14 DataDump'!$E$2:$E$5000, 'FY14 DataDump'!$C$2:$C$5000, 'FY14 Individual Analysis'!$A254, 'FY14 DataDump'!$H$2:$H$5000, E$2)</f>
        <v>3</v>
      </c>
      <c r="F254" s="27">
        <f>SUMIFS('FY14 DataDump'!$E$2:$E$5000, 'FY14 DataDump'!$C$2:$C$5000, 'FY14 Individual Analysis'!$A254, 'FY14 DataDump'!$H$2:$H$5000, F$2)</f>
        <v>11</v>
      </c>
      <c r="G254" s="27">
        <f>SUMIFS('FY14 DataDump'!$E$2:$E$5000, 'FY14 DataDump'!$C$2:$C$5000, 'FY14 Individual Analysis'!$A254, 'FY14 DataDump'!$H$2:$H$5000, G$2)</f>
        <v>0</v>
      </c>
      <c r="H254" s="27">
        <f>SUMIFS('FY14 DataDump'!$E$2:$E$5000, 'FY14 DataDump'!$C$2:$C$5000, 'FY14 Individual Analysis'!$A254, 'FY14 DataDump'!$H$2:$H$5000, H$2)</f>
        <v>0</v>
      </c>
      <c r="I254" s="27">
        <f>SUMIFS('FY14 DataDump'!$E$2:$E$5000, 'FY14 DataDump'!$C$2:$C$5000, 'FY14 Individual Analysis'!$A254, 'FY14 DataDump'!$H$2:$H$5000, I$2)</f>
        <v>0</v>
      </c>
      <c r="J254" s="27">
        <f>SUMIFS('FY14 DataDump'!$E$2:$E$5000, 'FY14 DataDump'!$C$2:$C$5000, 'FY14 Individual Analysis'!$A254, 'FY14 DataDump'!$H$2:$H$5000, J$2)</f>
        <v>0</v>
      </c>
      <c r="K254" s="27">
        <f>SUMIFS('FY14 DataDump'!$E$2:$E$5000, 'FY14 DataDump'!$C$2:$C$5000, 'FY14 Individual Analysis'!$A254, 'FY14 DataDump'!$H$2:$H$5000, K$2)</f>
        <v>0</v>
      </c>
      <c r="L254" s="27">
        <f>SUMIFS('FY14 DataDump'!$E$2:$E$5000, 'FY14 DataDump'!$C$2:$C$5000, 'FY14 Individual Analysis'!$A254, 'FY14 DataDump'!$H$2:$H$5000, L$2)</f>
        <v>0</v>
      </c>
      <c r="M254" s="27">
        <f>SUMIFS('FY14 DataDump'!$E$2:$E$5000, 'FY14 DataDump'!$C$2:$C$5000, 'FY14 Individual Analysis'!$A254, 'FY14 DataDump'!$H$2:$H$5000, M$2)</f>
        <v>0</v>
      </c>
      <c r="N254" s="27">
        <f>SUMIFS('FY14 DataDump'!$E$2:$E$5000, 'FY14 DataDump'!$C$2:$C$5000, 'FY14 Individual Analysis'!$A254, 'FY14 DataDump'!$H$2:$H$5000, N$2)</f>
        <v>0</v>
      </c>
      <c r="O254" s="27">
        <f>SUMIFS('FY14 DataDump'!$E$2:$E$5000, 'FY14 DataDump'!$C$2:$C$5000, 'FY14 Individual Analysis'!$A254, 'FY14 DataDump'!$H$2:$H$5000, O$2)</f>
        <v>0</v>
      </c>
      <c r="P254" s="27">
        <f t="shared" si="9"/>
        <v>14</v>
      </c>
      <c r="Q254" s="108">
        <f t="shared" si="10"/>
        <v>8.2186634105104961E-5</v>
      </c>
    </row>
    <row r="255" spans="1:17" x14ac:dyDescent="0.25">
      <c r="A255" s="75">
        <v>2434</v>
      </c>
      <c r="B255" s="75" t="str">
        <f>INDEX('FY14 DataDump'!$A$2:$H$5000, MATCH('FY14 Individual Analysis'!A255, 'FY14 DataDump'!$C$2:$C$5000, 0), MATCH('FY14 DataDump'!$B$1, 'FY14 DataDump'!$A$1:$H$1))</f>
        <v>BOXED GOODS</v>
      </c>
      <c r="C255" s="75" t="str">
        <f>INDEX('FY14 DataDump'!$A$2:$H$5000, MATCH('FY14 Individual Analysis'!A255, 'FY14 DataDump'!$C$2:$C$5000, 0), MATCH('FY14 DataDump'!$D$1, 'FY14 DataDump'!$A$1:$H$1))</f>
        <v>POP TARTS CHOCOLATE CHIP</v>
      </c>
      <c r="D255" s="27">
        <f>SUMIFS('FY14 DataDump'!$E$2:$E$5000, 'FY14 DataDump'!$C$2:$C$5000, 'FY14 Individual Analysis'!$A255, 'FY14 DataDump'!$H$2:$H$5000, D$2)</f>
        <v>14</v>
      </c>
      <c r="E255" s="27">
        <f>SUMIFS('FY14 DataDump'!$E$2:$E$5000, 'FY14 DataDump'!$C$2:$C$5000, 'FY14 Individual Analysis'!$A255, 'FY14 DataDump'!$H$2:$H$5000, E$2)</f>
        <v>10</v>
      </c>
      <c r="F255" s="27">
        <f>SUMIFS('FY14 DataDump'!$E$2:$E$5000, 'FY14 DataDump'!$C$2:$C$5000, 'FY14 Individual Analysis'!$A255, 'FY14 DataDump'!$H$2:$H$5000, F$2)</f>
        <v>11</v>
      </c>
      <c r="G255" s="27">
        <f>SUMIFS('FY14 DataDump'!$E$2:$E$5000, 'FY14 DataDump'!$C$2:$C$5000, 'FY14 Individual Analysis'!$A255, 'FY14 DataDump'!$H$2:$H$5000, G$2)</f>
        <v>72</v>
      </c>
      <c r="H255" s="27">
        <f>SUMIFS('FY14 DataDump'!$E$2:$E$5000, 'FY14 DataDump'!$C$2:$C$5000, 'FY14 Individual Analysis'!$A255, 'FY14 DataDump'!$H$2:$H$5000, H$2)</f>
        <v>59</v>
      </c>
      <c r="I255" s="27">
        <f>SUMIFS('FY14 DataDump'!$E$2:$E$5000, 'FY14 DataDump'!$C$2:$C$5000, 'FY14 Individual Analysis'!$A255, 'FY14 DataDump'!$H$2:$H$5000, I$2)</f>
        <v>32</v>
      </c>
      <c r="J255" s="27">
        <f>SUMIFS('FY14 DataDump'!$E$2:$E$5000, 'FY14 DataDump'!$C$2:$C$5000, 'FY14 Individual Analysis'!$A255, 'FY14 DataDump'!$H$2:$H$5000, J$2)</f>
        <v>69</v>
      </c>
      <c r="K255" s="27">
        <f>SUMIFS('FY14 DataDump'!$E$2:$E$5000, 'FY14 DataDump'!$C$2:$C$5000, 'FY14 Individual Analysis'!$A255, 'FY14 DataDump'!$H$2:$H$5000, K$2)</f>
        <v>59</v>
      </c>
      <c r="L255" s="27">
        <f>SUMIFS('FY14 DataDump'!$E$2:$E$5000, 'FY14 DataDump'!$C$2:$C$5000, 'FY14 Individual Analysis'!$A255, 'FY14 DataDump'!$H$2:$H$5000, L$2)</f>
        <v>41</v>
      </c>
      <c r="M255" s="27">
        <f>SUMIFS('FY14 DataDump'!$E$2:$E$5000, 'FY14 DataDump'!$C$2:$C$5000, 'FY14 Individual Analysis'!$A255, 'FY14 DataDump'!$H$2:$H$5000, M$2)</f>
        <v>72</v>
      </c>
      <c r="N255" s="27">
        <f>SUMIFS('FY14 DataDump'!$E$2:$E$5000, 'FY14 DataDump'!$C$2:$C$5000, 'FY14 Individual Analysis'!$A255, 'FY14 DataDump'!$H$2:$H$5000, N$2)</f>
        <v>60</v>
      </c>
      <c r="O255" s="27">
        <f>SUMIFS('FY14 DataDump'!$E$2:$E$5000, 'FY14 DataDump'!$C$2:$C$5000, 'FY14 Individual Analysis'!$A255, 'FY14 DataDump'!$H$2:$H$5000, O$2)</f>
        <v>28</v>
      </c>
      <c r="P255" s="27">
        <f t="shared" si="9"/>
        <v>527</v>
      </c>
      <c r="Q255" s="108">
        <f t="shared" si="10"/>
        <v>3.0937397266707369E-3</v>
      </c>
    </row>
    <row r="256" spans="1:17" x14ac:dyDescent="0.25">
      <c r="A256" s="75">
        <v>2635</v>
      </c>
      <c r="B256" s="75" t="str">
        <f>INDEX('FY14 DataDump'!$A$2:$H$5000, MATCH('FY14 Individual Analysis'!A256, 'FY14 DataDump'!$C$2:$C$5000, 0), MATCH('FY14 DataDump'!$B$1, 'FY14 DataDump'!$A$1:$H$1))</f>
        <v>BOXED GOODS</v>
      </c>
      <c r="C256" s="75" t="str">
        <f>INDEX('FY14 DataDump'!$A$2:$H$5000, MATCH('FY14 Individual Analysis'!A256, 'FY14 DataDump'!$C$2:$C$5000, 0), MATCH('FY14 DataDump'!$D$1, 'FY14 DataDump'!$A$1:$H$1))</f>
        <v>CLIF BAR COCNUT CHOC CHIP</v>
      </c>
      <c r="D256" s="27">
        <f>SUMIFS('FY14 DataDump'!$E$2:$E$5000, 'FY14 DataDump'!$C$2:$C$5000, 'FY14 Individual Analysis'!$A256, 'FY14 DataDump'!$H$2:$H$5000, D$2)</f>
        <v>9</v>
      </c>
      <c r="E256" s="27">
        <f>SUMIFS('FY14 DataDump'!$E$2:$E$5000, 'FY14 DataDump'!$C$2:$C$5000, 'FY14 Individual Analysis'!$A256, 'FY14 DataDump'!$H$2:$H$5000, E$2)</f>
        <v>10</v>
      </c>
      <c r="F256" s="27">
        <f>SUMIFS('FY14 DataDump'!$E$2:$E$5000, 'FY14 DataDump'!$C$2:$C$5000, 'FY14 Individual Analysis'!$A256, 'FY14 DataDump'!$H$2:$H$5000, F$2)</f>
        <v>3</v>
      </c>
      <c r="G256" s="27">
        <f>SUMIFS('FY14 DataDump'!$E$2:$E$5000, 'FY14 DataDump'!$C$2:$C$5000, 'FY14 Individual Analysis'!$A256, 'FY14 DataDump'!$H$2:$H$5000, G$2)</f>
        <v>50</v>
      </c>
      <c r="H256" s="27">
        <f>SUMIFS('FY14 DataDump'!$E$2:$E$5000, 'FY14 DataDump'!$C$2:$C$5000, 'FY14 Individual Analysis'!$A256, 'FY14 DataDump'!$H$2:$H$5000, H$2)</f>
        <v>21</v>
      </c>
      <c r="I256" s="27">
        <f>SUMIFS('FY14 DataDump'!$E$2:$E$5000, 'FY14 DataDump'!$C$2:$C$5000, 'FY14 Individual Analysis'!$A256, 'FY14 DataDump'!$H$2:$H$5000, I$2)</f>
        <v>11</v>
      </c>
      <c r="J256" s="27">
        <f>SUMIFS('FY14 DataDump'!$E$2:$E$5000, 'FY14 DataDump'!$C$2:$C$5000, 'FY14 Individual Analysis'!$A256, 'FY14 DataDump'!$H$2:$H$5000, J$2)</f>
        <v>26</v>
      </c>
      <c r="K256" s="27">
        <f>SUMIFS('FY14 DataDump'!$E$2:$E$5000, 'FY14 DataDump'!$C$2:$C$5000, 'FY14 Individual Analysis'!$A256, 'FY14 DataDump'!$H$2:$H$5000, K$2)</f>
        <v>17</v>
      </c>
      <c r="L256" s="27">
        <f>SUMIFS('FY14 DataDump'!$E$2:$E$5000, 'FY14 DataDump'!$C$2:$C$5000, 'FY14 Individual Analysis'!$A256, 'FY14 DataDump'!$H$2:$H$5000, L$2)</f>
        <v>22</v>
      </c>
      <c r="M256" s="27">
        <f>SUMIFS('FY14 DataDump'!$E$2:$E$5000, 'FY14 DataDump'!$C$2:$C$5000, 'FY14 Individual Analysis'!$A256, 'FY14 DataDump'!$H$2:$H$5000, M$2)</f>
        <v>35</v>
      </c>
      <c r="N256" s="27">
        <f>SUMIFS('FY14 DataDump'!$E$2:$E$5000, 'FY14 DataDump'!$C$2:$C$5000, 'FY14 Individual Analysis'!$A256, 'FY14 DataDump'!$H$2:$H$5000, N$2)</f>
        <v>28</v>
      </c>
      <c r="O256" s="27">
        <f>SUMIFS('FY14 DataDump'!$E$2:$E$5000, 'FY14 DataDump'!$C$2:$C$5000, 'FY14 Individual Analysis'!$A256, 'FY14 DataDump'!$H$2:$H$5000, O$2)</f>
        <v>14</v>
      </c>
      <c r="P256" s="27">
        <f t="shared" si="9"/>
        <v>246</v>
      </c>
      <c r="Q256" s="108">
        <f t="shared" si="10"/>
        <v>1.4441365707039873E-3</v>
      </c>
    </row>
    <row r="257" spans="1:17" x14ac:dyDescent="0.25">
      <c r="A257" s="75">
        <v>3049</v>
      </c>
      <c r="B257" s="75" t="str">
        <f>INDEX('FY14 DataDump'!$A$2:$H$5000, MATCH('FY14 Individual Analysis'!A257, 'FY14 DataDump'!$C$2:$C$5000, 0), MATCH('FY14 DataDump'!$B$1, 'FY14 DataDump'!$A$1:$H$1))</f>
        <v>BOXED GOODS</v>
      </c>
      <c r="C257" s="75" t="str">
        <f>INDEX('FY14 DataDump'!$A$2:$H$5000, MATCH('FY14 Individual Analysis'!A257, 'FY14 DataDump'!$C$2:$C$5000, 0), MATCH('FY14 DataDump'!$D$1, 'FY14 DataDump'!$A$1:$H$1))</f>
        <v>ROCKY MTN KETTLE</v>
      </c>
      <c r="D257" s="27">
        <f>SUMIFS('FY14 DataDump'!$E$2:$E$5000, 'FY14 DataDump'!$C$2:$C$5000, 'FY14 Individual Analysis'!$A257, 'FY14 DataDump'!$H$2:$H$5000, D$2)</f>
        <v>0</v>
      </c>
      <c r="E257" s="27">
        <f>SUMIFS('FY14 DataDump'!$E$2:$E$5000, 'FY14 DataDump'!$C$2:$C$5000, 'FY14 Individual Analysis'!$A257, 'FY14 DataDump'!$H$2:$H$5000, E$2)</f>
        <v>4</v>
      </c>
      <c r="F257" s="27">
        <f>SUMIFS('FY14 DataDump'!$E$2:$E$5000, 'FY14 DataDump'!$C$2:$C$5000, 'FY14 Individual Analysis'!$A257, 'FY14 DataDump'!$H$2:$H$5000, F$2)</f>
        <v>0</v>
      </c>
      <c r="G257" s="27">
        <f>SUMIFS('FY14 DataDump'!$E$2:$E$5000, 'FY14 DataDump'!$C$2:$C$5000, 'FY14 Individual Analysis'!$A257, 'FY14 DataDump'!$H$2:$H$5000, G$2)</f>
        <v>0</v>
      </c>
      <c r="H257" s="27">
        <f>SUMIFS('FY14 DataDump'!$E$2:$E$5000, 'FY14 DataDump'!$C$2:$C$5000, 'FY14 Individual Analysis'!$A257, 'FY14 DataDump'!$H$2:$H$5000, H$2)</f>
        <v>0</v>
      </c>
      <c r="I257" s="27">
        <f>SUMIFS('FY14 DataDump'!$E$2:$E$5000, 'FY14 DataDump'!$C$2:$C$5000, 'FY14 Individual Analysis'!$A257, 'FY14 DataDump'!$H$2:$H$5000, I$2)</f>
        <v>0</v>
      </c>
      <c r="J257" s="27">
        <f>SUMIFS('FY14 DataDump'!$E$2:$E$5000, 'FY14 DataDump'!$C$2:$C$5000, 'FY14 Individual Analysis'!$A257, 'FY14 DataDump'!$H$2:$H$5000, J$2)</f>
        <v>0</v>
      </c>
      <c r="K257" s="27">
        <f>SUMIFS('FY14 DataDump'!$E$2:$E$5000, 'FY14 DataDump'!$C$2:$C$5000, 'FY14 Individual Analysis'!$A257, 'FY14 DataDump'!$H$2:$H$5000, K$2)</f>
        <v>0</v>
      </c>
      <c r="L257" s="27">
        <f>SUMIFS('FY14 DataDump'!$E$2:$E$5000, 'FY14 DataDump'!$C$2:$C$5000, 'FY14 Individual Analysis'!$A257, 'FY14 DataDump'!$H$2:$H$5000, L$2)</f>
        <v>0</v>
      </c>
      <c r="M257" s="27">
        <f>SUMIFS('FY14 DataDump'!$E$2:$E$5000, 'FY14 DataDump'!$C$2:$C$5000, 'FY14 Individual Analysis'!$A257, 'FY14 DataDump'!$H$2:$H$5000, M$2)</f>
        <v>0</v>
      </c>
      <c r="N257" s="27">
        <f>SUMIFS('FY14 DataDump'!$E$2:$E$5000, 'FY14 DataDump'!$C$2:$C$5000, 'FY14 Individual Analysis'!$A257, 'FY14 DataDump'!$H$2:$H$5000, N$2)</f>
        <v>0</v>
      </c>
      <c r="O257" s="27">
        <f>SUMIFS('FY14 DataDump'!$E$2:$E$5000, 'FY14 DataDump'!$C$2:$C$5000, 'FY14 Individual Analysis'!$A257, 'FY14 DataDump'!$H$2:$H$5000, O$2)</f>
        <v>0</v>
      </c>
      <c r="P257" s="27">
        <f t="shared" si="9"/>
        <v>4</v>
      </c>
      <c r="Q257" s="108">
        <f t="shared" si="10"/>
        <v>2.3481895458601418E-5</v>
      </c>
    </row>
    <row r="258" spans="1:17" x14ac:dyDescent="0.25">
      <c r="A258" s="75">
        <v>3789</v>
      </c>
      <c r="B258" s="75" t="str">
        <f>INDEX('FY14 DataDump'!$A$2:$H$5000, MATCH('FY14 Individual Analysis'!A258, 'FY14 DataDump'!$C$2:$C$5000, 0), MATCH('FY14 DataDump'!$B$1, 'FY14 DataDump'!$A$1:$H$1))</f>
        <v>BOXED GOODS</v>
      </c>
      <c r="C258" s="75" t="str">
        <f>INDEX('FY14 DataDump'!$A$2:$H$5000, MATCH('FY14 Individual Analysis'!A258, 'FY14 DataDump'!$C$2:$C$5000, 0), MATCH('FY14 DataDump'!$D$1, 'FY14 DataDump'!$A$1:$H$1))</f>
        <v>CLIF BUILDER CHOC MINT</v>
      </c>
      <c r="D258" s="27">
        <f>SUMIFS('FY14 DataDump'!$E$2:$E$5000, 'FY14 DataDump'!$C$2:$C$5000, 'FY14 Individual Analysis'!$A258, 'FY14 DataDump'!$H$2:$H$5000, D$2)</f>
        <v>0</v>
      </c>
      <c r="E258" s="27">
        <f>SUMIFS('FY14 DataDump'!$E$2:$E$5000, 'FY14 DataDump'!$C$2:$C$5000, 'FY14 Individual Analysis'!$A258, 'FY14 DataDump'!$H$2:$H$5000, E$2)</f>
        <v>0</v>
      </c>
      <c r="F258" s="27">
        <f>SUMIFS('FY14 DataDump'!$E$2:$E$5000, 'FY14 DataDump'!$C$2:$C$5000, 'FY14 Individual Analysis'!$A258, 'FY14 DataDump'!$H$2:$H$5000, F$2)</f>
        <v>0</v>
      </c>
      <c r="G258" s="27">
        <f>SUMIFS('FY14 DataDump'!$E$2:$E$5000, 'FY14 DataDump'!$C$2:$C$5000, 'FY14 Individual Analysis'!$A258, 'FY14 DataDump'!$H$2:$H$5000, G$2)</f>
        <v>47</v>
      </c>
      <c r="H258" s="27">
        <f>SUMIFS('FY14 DataDump'!$E$2:$E$5000, 'FY14 DataDump'!$C$2:$C$5000, 'FY14 Individual Analysis'!$A258, 'FY14 DataDump'!$H$2:$H$5000, H$2)</f>
        <v>54</v>
      </c>
      <c r="I258" s="27">
        <f>SUMIFS('FY14 DataDump'!$E$2:$E$5000, 'FY14 DataDump'!$C$2:$C$5000, 'FY14 Individual Analysis'!$A258, 'FY14 DataDump'!$H$2:$H$5000, I$2)</f>
        <v>25</v>
      </c>
      <c r="J258" s="27">
        <f>SUMIFS('FY14 DataDump'!$E$2:$E$5000, 'FY14 DataDump'!$C$2:$C$5000, 'FY14 Individual Analysis'!$A258, 'FY14 DataDump'!$H$2:$H$5000, J$2)</f>
        <v>47</v>
      </c>
      <c r="K258" s="27">
        <f>SUMIFS('FY14 DataDump'!$E$2:$E$5000, 'FY14 DataDump'!$C$2:$C$5000, 'FY14 Individual Analysis'!$A258, 'FY14 DataDump'!$H$2:$H$5000, K$2)</f>
        <v>37</v>
      </c>
      <c r="L258" s="27">
        <f>SUMIFS('FY14 DataDump'!$E$2:$E$5000, 'FY14 DataDump'!$C$2:$C$5000, 'FY14 Individual Analysis'!$A258, 'FY14 DataDump'!$H$2:$H$5000, L$2)</f>
        <v>22</v>
      </c>
      <c r="M258" s="27">
        <f>SUMIFS('FY14 DataDump'!$E$2:$E$5000, 'FY14 DataDump'!$C$2:$C$5000, 'FY14 Individual Analysis'!$A258, 'FY14 DataDump'!$H$2:$H$5000, M$2)</f>
        <v>91</v>
      </c>
      <c r="N258" s="27">
        <f>SUMIFS('FY14 DataDump'!$E$2:$E$5000, 'FY14 DataDump'!$C$2:$C$5000, 'FY14 Individual Analysis'!$A258, 'FY14 DataDump'!$H$2:$H$5000, N$2)</f>
        <v>73</v>
      </c>
      <c r="O258" s="27">
        <f>SUMIFS('FY14 DataDump'!$E$2:$E$5000, 'FY14 DataDump'!$C$2:$C$5000, 'FY14 Individual Analysis'!$A258, 'FY14 DataDump'!$H$2:$H$5000, O$2)</f>
        <v>34</v>
      </c>
      <c r="P258" s="27">
        <f t="shared" si="9"/>
        <v>430</v>
      </c>
      <c r="Q258" s="108">
        <f t="shared" si="10"/>
        <v>2.5243037617996523E-3</v>
      </c>
    </row>
    <row r="259" spans="1:17" x14ac:dyDescent="0.25">
      <c r="A259" s="75">
        <v>3940</v>
      </c>
      <c r="B259" s="75" t="str">
        <f>INDEX('FY14 DataDump'!$A$2:$H$5000, MATCH('FY14 Individual Analysis'!A259, 'FY14 DataDump'!$C$2:$C$5000, 0), MATCH('FY14 DataDump'!$B$1, 'FY14 DataDump'!$A$1:$H$1))</f>
        <v>BOXED GOODS</v>
      </c>
      <c r="C259" s="75" t="str">
        <f>INDEX('FY14 DataDump'!$A$2:$H$5000, MATCH('FY14 Individual Analysis'!A259, 'FY14 DataDump'!$C$2:$C$5000, 0), MATCH('FY14 DataDump'!$D$1, 'FY14 DataDump'!$A$1:$H$1))</f>
        <v>KIND CASHEW GINGER</v>
      </c>
      <c r="D259" s="27">
        <f>SUMIFS('FY14 DataDump'!$E$2:$E$5000, 'FY14 DataDump'!$C$2:$C$5000, 'FY14 Individual Analysis'!$A259, 'FY14 DataDump'!$H$2:$H$5000, D$2)</f>
        <v>20</v>
      </c>
      <c r="E259" s="27">
        <f>SUMIFS('FY14 DataDump'!$E$2:$E$5000, 'FY14 DataDump'!$C$2:$C$5000, 'FY14 Individual Analysis'!$A259, 'FY14 DataDump'!$H$2:$H$5000, E$2)</f>
        <v>7</v>
      </c>
      <c r="F259" s="27">
        <f>SUMIFS('FY14 DataDump'!$E$2:$E$5000, 'FY14 DataDump'!$C$2:$C$5000, 'FY14 Individual Analysis'!$A259, 'FY14 DataDump'!$H$2:$H$5000, F$2)</f>
        <v>11</v>
      </c>
      <c r="G259" s="27">
        <f>SUMIFS('FY14 DataDump'!$E$2:$E$5000, 'FY14 DataDump'!$C$2:$C$5000, 'FY14 Individual Analysis'!$A259, 'FY14 DataDump'!$H$2:$H$5000, G$2)</f>
        <v>35</v>
      </c>
      <c r="H259" s="27">
        <f>SUMIFS('FY14 DataDump'!$E$2:$E$5000, 'FY14 DataDump'!$C$2:$C$5000, 'FY14 Individual Analysis'!$A259, 'FY14 DataDump'!$H$2:$H$5000, H$2)</f>
        <v>25</v>
      </c>
      <c r="I259" s="27">
        <f>SUMIFS('FY14 DataDump'!$E$2:$E$5000, 'FY14 DataDump'!$C$2:$C$5000, 'FY14 Individual Analysis'!$A259, 'FY14 DataDump'!$H$2:$H$5000, I$2)</f>
        <v>11</v>
      </c>
      <c r="J259" s="27">
        <f>SUMIFS('FY14 DataDump'!$E$2:$E$5000, 'FY14 DataDump'!$C$2:$C$5000, 'FY14 Individual Analysis'!$A259, 'FY14 DataDump'!$H$2:$H$5000, J$2)</f>
        <v>11</v>
      </c>
      <c r="K259" s="27">
        <f>SUMIFS('FY14 DataDump'!$E$2:$E$5000, 'FY14 DataDump'!$C$2:$C$5000, 'FY14 Individual Analysis'!$A259, 'FY14 DataDump'!$H$2:$H$5000, K$2)</f>
        <v>11</v>
      </c>
      <c r="L259" s="27">
        <f>SUMIFS('FY14 DataDump'!$E$2:$E$5000, 'FY14 DataDump'!$C$2:$C$5000, 'FY14 Individual Analysis'!$A259, 'FY14 DataDump'!$H$2:$H$5000, L$2)</f>
        <v>9</v>
      </c>
      <c r="M259" s="27">
        <f>SUMIFS('FY14 DataDump'!$E$2:$E$5000, 'FY14 DataDump'!$C$2:$C$5000, 'FY14 Individual Analysis'!$A259, 'FY14 DataDump'!$H$2:$H$5000, M$2)</f>
        <v>23</v>
      </c>
      <c r="N259" s="27">
        <f>SUMIFS('FY14 DataDump'!$E$2:$E$5000, 'FY14 DataDump'!$C$2:$C$5000, 'FY14 Individual Analysis'!$A259, 'FY14 DataDump'!$H$2:$H$5000, N$2)</f>
        <v>27</v>
      </c>
      <c r="O259" s="27">
        <f>SUMIFS('FY14 DataDump'!$E$2:$E$5000, 'FY14 DataDump'!$C$2:$C$5000, 'FY14 Individual Analysis'!$A259, 'FY14 DataDump'!$H$2:$H$5000, O$2)</f>
        <v>13</v>
      </c>
      <c r="P259" s="27">
        <f t="shared" si="9"/>
        <v>203</v>
      </c>
      <c r="Q259" s="108">
        <f t="shared" si="10"/>
        <v>1.1917061945240219E-3</v>
      </c>
    </row>
    <row r="260" spans="1:17" x14ac:dyDescent="0.25">
      <c r="A260" s="75">
        <v>4225</v>
      </c>
      <c r="B260" s="75" t="str">
        <f>INDEX('FY14 DataDump'!$A$2:$H$5000, MATCH('FY14 Individual Analysis'!A260, 'FY14 DataDump'!$C$2:$C$5000, 0), MATCH('FY14 DataDump'!$B$1, 'FY14 DataDump'!$A$1:$H$1))</f>
        <v>DAIRY</v>
      </c>
      <c r="C260" s="75" t="str">
        <f>INDEX('FY14 DataDump'!$A$2:$H$5000, MATCH('FY14 Individual Analysis'!A260, 'FY14 DataDump'!$C$2:$C$5000, 0), MATCH('FY14 DataDump'!$D$1, 'FY14 DataDump'!$A$1:$H$1))</f>
        <v>TILLA CHEDDAR CHEESE</v>
      </c>
      <c r="D260" s="27">
        <f>SUMIFS('FY14 DataDump'!$E$2:$E$5000, 'FY14 DataDump'!$C$2:$C$5000, 'FY14 Individual Analysis'!$A260, 'FY14 DataDump'!$H$2:$H$5000, D$2)</f>
        <v>135</v>
      </c>
      <c r="E260" s="27">
        <f>SUMIFS('FY14 DataDump'!$E$2:$E$5000, 'FY14 DataDump'!$C$2:$C$5000, 'FY14 Individual Analysis'!$A260, 'FY14 DataDump'!$H$2:$H$5000, E$2)</f>
        <v>157</v>
      </c>
      <c r="F260" s="27">
        <f>SUMIFS('FY14 DataDump'!$E$2:$E$5000, 'FY14 DataDump'!$C$2:$C$5000, 'FY14 Individual Analysis'!$A260, 'FY14 DataDump'!$H$2:$H$5000, F$2)</f>
        <v>85</v>
      </c>
      <c r="G260" s="27">
        <f>SUMIFS('FY14 DataDump'!$E$2:$E$5000, 'FY14 DataDump'!$C$2:$C$5000, 'FY14 Individual Analysis'!$A260, 'FY14 DataDump'!$H$2:$H$5000, G$2)</f>
        <v>275</v>
      </c>
      <c r="H260" s="27">
        <f>SUMIFS('FY14 DataDump'!$E$2:$E$5000, 'FY14 DataDump'!$C$2:$C$5000, 'FY14 Individual Analysis'!$A260, 'FY14 DataDump'!$H$2:$H$5000, H$2)</f>
        <v>154</v>
      </c>
      <c r="I260" s="27">
        <f>SUMIFS('FY14 DataDump'!$E$2:$E$5000, 'FY14 DataDump'!$C$2:$C$5000, 'FY14 Individual Analysis'!$A260, 'FY14 DataDump'!$H$2:$H$5000, I$2)</f>
        <v>104</v>
      </c>
      <c r="J260" s="27">
        <f>SUMIFS('FY14 DataDump'!$E$2:$E$5000, 'FY14 DataDump'!$C$2:$C$5000, 'FY14 Individual Analysis'!$A260, 'FY14 DataDump'!$H$2:$H$5000, J$2)</f>
        <v>266</v>
      </c>
      <c r="K260" s="27">
        <f>SUMIFS('FY14 DataDump'!$E$2:$E$5000, 'FY14 DataDump'!$C$2:$C$5000, 'FY14 Individual Analysis'!$A260, 'FY14 DataDump'!$H$2:$H$5000, K$2)</f>
        <v>260</v>
      </c>
      <c r="L260" s="27">
        <f>SUMIFS('FY14 DataDump'!$E$2:$E$5000, 'FY14 DataDump'!$C$2:$C$5000, 'FY14 Individual Analysis'!$A260, 'FY14 DataDump'!$H$2:$H$5000, L$2)</f>
        <v>259</v>
      </c>
      <c r="M260" s="27">
        <f>SUMIFS('FY14 DataDump'!$E$2:$E$5000, 'FY14 DataDump'!$C$2:$C$5000, 'FY14 Individual Analysis'!$A260, 'FY14 DataDump'!$H$2:$H$5000, M$2)</f>
        <v>367</v>
      </c>
      <c r="N260" s="27">
        <f>SUMIFS('FY14 DataDump'!$E$2:$E$5000, 'FY14 DataDump'!$C$2:$C$5000, 'FY14 Individual Analysis'!$A260, 'FY14 DataDump'!$H$2:$H$5000, N$2)</f>
        <v>385</v>
      </c>
      <c r="O260" s="27">
        <f>SUMIFS('FY14 DataDump'!$E$2:$E$5000, 'FY14 DataDump'!$C$2:$C$5000, 'FY14 Individual Analysis'!$A260, 'FY14 DataDump'!$H$2:$H$5000, O$2)</f>
        <v>209</v>
      </c>
      <c r="P260" s="27">
        <f t="shared" si="9"/>
        <v>2656</v>
      </c>
      <c r="Q260" s="108">
        <f t="shared" si="10"/>
        <v>1.5591978584511341E-2</v>
      </c>
    </row>
    <row r="261" spans="1:17" x14ac:dyDescent="0.25">
      <c r="A261" s="75">
        <v>4353</v>
      </c>
      <c r="B261" s="75" t="str">
        <f>INDEX('FY14 DataDump'!$A$2:$H$5000, MATCH('FY14 Individual Analysis'!A261, 'FY14 DataDump'!$C$2:$C$5000, 0), MATCH('FY14 DataDump'!$B$1, 'FY14 DataDump'!$A$1:$H$1))</f>
        <v>BOXED GOODS</v>
      </c>
      <c r="C261" s="75" t="str">
        <f>INDEX('FY14 DataDump'!$A$2:$H$5000, MATCH('FY14 Individual Analysis'!A261, 'FY14 DataDump'!$C$2:$C$5000, 0), MATCH('FY14 DataDump'!$D$1, 'FY14 DataDump'!$A$1:$H$1))</f>
        <v>lUNA CHOC COCONUT</v>
      </c>
      <c r="D261" s="27">
        <f>SUMIFS('FY14 DataDump'!$E$2:$E$5000, 'FY14 DataDump'!$C$2:$C$5000, 'FY14 Individual Analysis'!$A261, 'FY14 DataDump'!$H$2:$H$5000, D$2)</f>
        <v>0</v>
      </c>
      <c r="E261" s="27">
        <f>SUMIFS('FY14 DataDump'!$E$2:$E$5000, 'FY14 DataDump'!$C$2:$C$5000, 'FY14 Individual Analysis'!$A261, 'FY14 DataDump'!$H$2:$H$5000, E$2)</f>
        <v>1</v>
      </c>
      <c r="F261" s="27">
        <f>SUMIFS('FY14 DataDump'!$E$2:$E$5000, 'FY14 DataDump'!$C$2:$C$5000, 'FY14 Individual Analysis'!$A261, 'FY14 DataDump'!$H$2:$H$5000, F$2)</f>
        <v>2</v>
      </c>
      <c r="G261" s="27">
        <f>SUMIFS('FY14 DataDump'!$E$2:$E$5000, 'FY14 DataDump'!$C$2:$C$5000, 'FY14 Individual Analysis'!$A261, 'FY14 DataDump'!$H$2:$H$5000, G$2)</f>
        <v>0</v>
      </c>
      <c r="H261" s="27">
        <f>SUMIFS('FY14 DataDump'!$E$2:$E$5000, 'FY14 DataDump'!$C$2:$C$5000, 'FY14 Individual Analysis'!$A261, 'FY14 DataDump'!$H$2:$H$5000, H$2)</f>
        <v>0</v>
      </c>
      <c r="I261" s="27">
        <f>SUMIFS('FY14 DataDump'!$E$2:$E$5000, 'FY14 DataDump'!$C$2:$C$5000, 'FY14 Individual Analysis'!$A261, 'FY14 DataDump'!$H$2:$H$5000, I$2)</f>
        <v>0</v>
      </c>
      <c r="J261" s="27">
        <f>SUMIFS('FY14 DataDump'!$E$2:$E$5000, 'FY14 DataDump'!$C$2:$C$5000, 'FY14 Individual Analysis'!$A261, 'FY14 DataDump'!$H$2:$H$5000, J$2)</f>
        <v>0</v>
      </c>
      <c r="K261" s="27">
        <f>SUMIFS('FY14 DataDump'!$E$2:$E$5000, 'FY14 DataDump'!$C$2:$C$5000, 'FY14 Individual Analysis'!$A261, 'FY14 DataDump'!$H$2:$H$5000, K$2)</f>
        <v>0</v>
      </c>
      <c r="L261" s="27">
        <f>SUMIFS('FY14 DataDump'!$E$2:$E$5000, 'FY14 DataDump'!$C$2:$C$5000, 'FY14 Individual Analysis'!$A261, 'FY14 DataDump'!$H$2:$H$5000, L$2)</f>
        <v>0</v>
      </c>
      <c r="M261" s="27">
        <f>SUMIFS('FY14 DataDump'!$E$2:$E$5000, 'FY14 DataDump'!$C$2:$C$5000, 'FY14 Individual Analysis'!$A261, 'FY14 DataDump'!$H$2:$H$5000, M$2)</f>
        <v>0</v>
      </c>
      <c r="N261" s="27">
        <f>SUMIFS('FY14 DataDump'!$E$2:$E$5000, 'FY14 DataDump'!$C$2:$C$5000, 'FY14 Individual Analysis'!$A261, 'FY14 DataDump'!$H$2:$H$5000, N$2)</f>
        <v>0</v>
      </c>
      <c r="O261" s="27">
        <f>SUMIFS('FY14 DataDump'!$E$2:$E$5000, 'FY14 DataDump'!$C$2:$C$5000, 'FY14 Individual Analysis'!$A261, 'FY14 DataDump'!$H$2:$H$5000, O$2)</f>
        <v>0</v>
      </c>
      <c r="P261" s="27">
        <f t="shared" si="9"/>
        <v>3</v>
      </c>
      <c r="Q261" s="108">
        <f t="shared" si="10"/>
        <v>1.7611421593951063E-5</v>
      </c>
    </row>
    <row r="262" spans="1:17" x14ac:dyDescent="0.25">
      <c r="A262" s="75">
        <v>4560</v>
      </c>
      <c r="B262" s="75" t="str">
        <f>INDEX('FY14 DataDump'!$A$2:$H$5000, MATCH('FY14 Individual Analysis'!A262, 'FY14 DataDump'!$C$2:$C$5000, 0), MATCH('FY14 DataDump'!$B$1, 'FY14 DataDump'!$A$1:$H$1))</f>
        <v>BOXED GOODS</v>
      </c>
      <c r="C262" s="75" t="str">
        <f>INDEX('FY14 DataDump'!$A$2:$H$5000, MATCH('FY14 Individual Analysis'!A262, 'FY14 DataDump'!$C$2:$C$5000, 0), MATCH('FY14 DataDump'!$D$1, 'FY14 DataDump'!$A$1:$H$1))</f>
        <v>Clif Bar Oatmeal R Walnut</v>
      </c>
      <c r="D262" s="27">
        <f>SUMIFS('FY14 DataDump'!$E$2:$E$5000, 'FY14 DataDump'!$C$2:$C$5000, 'FY14 Individual Analysis'!$A262, 'FY14 DataDump'!$H$2:$H$5000, D$2)</f>
        <v>9</v>
      </c>
      <c r="E262" s="27">
        <f>SUMIFS('FY14 DataDump'!$E$2:$E$5000, 'FY14 DataDump'!$C$2:$C$5000, 'FY14 Individual Analysis'!$A262, 'FY14 DataDump'!$H$2:$H$5000, E$2)</f>
        <v>9</v>
      </c>
      <c r="F262" s="27">
        <f>SUMIFS('FY14 DataDump'!$E$2:$E$5000, 'FY14 DataDump'!$C$2:$C$5000, 'FY14 Individual Analysis'!$A262, 'FY14 DataDump'!$H$2:$H$5000, F$2)</f>
        <v>21</v>
      </c>
      <c r="G262" s="27">
        <f>SUMIFS('FY14 DataDump'!$E$2:$E$5000, 'FY14 DataDump'!$C$2:$C$5000, 'FY14 Individual Analysis'!$A262, 'FY14 DataDump'!$H$2:$H$5000, G$2)</f>
        <v>36</v>
      </c>
      <c r="H262" s="27">
        <f>SUMIFS('FY14 DataDump'!$E$2:$E$5000, 'FY14 DataDump'!$C$2:$C$5000, 'FY14 Individual Analysis'!$A262, 'FY14 DataDump'!$H$2:$H$5000, H$2)</f>
        <v>30</v>
      </c>
      <c r="I262" s="27">
        <f>SUMIFS('FY14 DataDump'!$E$2:$E$5000, 'FY14 DataDump'!$C$2:$C$5000, 'FY14 Individual Analysis'!$A262, 'FY14 DataDump'!$H$2:$H$5000, I$2)</f>
        <v>15</v>
      </c>
      <c r="J262" s="27">
        <f>SUMIFS('FY14 DataDump'!$E$2:$E$5000, 'FY14 DataDump'!$C$2:$C$5000, 'FY14 Individual Analysis'!$A262, 'FY14 DataDump'!$H$2:$H$5000, J$2)</f>
        <v>26</v>
      </c>
      <c r="K262" s="27">
        <f>SUMIFS('FY14 DataDump'!$E$2:$E$5000, 'FY14 DataDump'!$C$2:$C$5000, 'FY14 Individual Analysis'!$A262, 'FY14 DataDump'!$H$2:$H$5000, K$2)</f>
        <v>30</v>
      </c>
      <c r="L262" s="27">
        <f>SUMIFS('FY14 DataDump'!$E$2:$E$5000, 'FY14 DataDump'!$C$2:$C$5000, 'FY14 Individual Analysis'!$A262, 'FY14 DataDump'!$H$2:$H$5000, L$2)</f>
        <v>5</v>
      </c>
      <c r="M262" s="27">
        <f>SUMIFS('FY14 DataDump'!$E$2:$E$5000, 'FY14 DataDump'!$C$2:$C$5000, 'FY14 Individual Analysis'!$A262, 'FY14 DataDump'!$H$2:$H$5000, M$2)</f>
        <v>34</v>
      </c>
      <c r="N262" s="27">
        <f>SUMIFS('FY14 DataDump'!$E$2:$E$5000, 'FY14 DataDump'!$C$2:$C$5000, 'FY14 Individual Analysis'!$A262, 'FY14 DataDump'!$H$2:$H$5000, N$2)</f>
        <v>31</v>
      </c>
      <c r="O262" s="27">
        <f>SUMIFS('FY14 DataDump'!$E$2:$E$5000, 'FY14 DataDump'!$C$2:$C$5000, 'FY14 Individual Analysis'!$A262, 'FY14 DataDump'!$H$2:$H$5000, O$2)</f>
        <v>14</v>
      </c>
      <c r="P262" s="27">
        <f t="shared" si="9"/>
        <v>260</v>
      </c>
      <c r="Q262" s="108">
        <f t="shared" si="10"/>
        <v>1.5263232048090922E-3</v>
      </c>
    </row>
    <row r="263" spans="1:17" x14ac:dyDescent="0.25">
      <c r="A263" s="75">
        <v>4563</v>
      </c>
      <c r="B263" s="75" t="str">
        <f>INDEX('FY14 DataDump'!$A$2:$H$5000, MATCH('FY14 Individual Analysis'!A263, 'FY14 DataDump'!$C$2:$C$5000, 0), MATCH('FY14 DataDump'!$B$1, 'FY14 DataDump'!$A$1:$H$1))</f>
        <v>BOXED GOODS</v>
      </c>
      <c r="C263" s="75" t="str">
        <f>INDEX('FY14 DataDump'!$A$2:$H$5000, MATCH('FY14 Individual Analysis'!A263, 'FY14 DataDump'!$C$2:$C$5000, 0), MATCH('FY14 DataDump'!$D$1, 'FY14 DataDump'!$A$1:$H$1))</f>
        <v>Frito Lay Cheeto F Hot Lm</v>
      </c>
      <c r="D263" s="27">
        <f>SUMIFS('FY14 DataDump'!$E$2:$E$5000, 'FY14 DataDump'!$C$2:$C$5000, 'FY14 Individual Analysis'!$A263, 'FY14 DataDump'!$H$2:$H$5000, D$2)</f>
        <v>10</v>
      </c>
      <c r="E263" s="27">
        <f>SUMIFS('FY14 DataDump'!$E$2:$E$5000, 'FY14 DataDump'!$C$2:$C$5000, 'FY14 Individual Analysis'!$A263, 'FY14 DataDump'!$H$2:$H$5000, E$2)</f>
        <v>1</v>
      </c>
      <c r="F263" s="27">
        <f>SUMIFS('FY14 DataDump'!$E$2:$E$5000, 'FY14 DataDump'!$C$2:$C$5000, 'FY14 Individual Analysis'!$A263, 'FY14 DataDump'!$H$2:$H$5000, F$2)</f>
        <v>0</v>
      </c>
      <c r="G263" s="27">
        <f>SUMIFS('FY14 DataDump'!$E$2:$E$5000, 'FY14 DataDump'!$C$2:$C$5000, 'FY14 Individual Analysis'!$A263, 'FY14 DataDump'!$H$2:$H$5000, G$2)</f>
        <v>0</v>
      </c>
      <c r="H263" s="27">
        <f>SUMIFS('FY14 DataDump'!$E$2:$E$5000, 'FY14 DataDump'!$C$2:$C$5000, 'FY14 Individual Analysis'!$A263, 'FY14 DataDump'!$H$2:$H$5000, H$2)</f>
        <v>0</v>
      </c>
      <c r="I263" s="27">
        <f>SUMIFS('FY14 DataDump'!$E$2:$E$5000, 'FY14 DataDump'!$C$2:$C$5000, 'FY14 Individual Analysis'!$A263, 'FY14 DataDump'!$H$2:$H$5000, I$2)</f>
        <v>0</v>
      </c>
      <c r="J263" s="27">
        <f>SUMIFS('FY14 DataDump'!$E$2:$E$5000, 'FY14 DataDump'!$C$2:$C$5000, 'FY14 Individual Analysis'!$A263, 'FY14 DataDump'!$H$2:$H$5000, J$2)</f>
        <v>0</v>
      </c>
      <c r="K263" s="27">
        <f>SUMIFS('FY14 DataDump'!$E$2:$E$5000, 'FY14 DataDump'!$C$2:$C$5000, 'FY14 Individual Analysis'!$A263, 'FY14 DataDump'!$H$2:$H$5000, K$2)</f>
        <v>0</v>
      </c>
      <c r="L263" s="27">
        <f>SUMIFS('FY14 DataDump'!$E$2:$E$5000, 'FY14 DataDump'!$C$2:$C$5000, 'FY14 Individual Analysis'!$A263, 'FY14 DataDump'!$H$2:$H$5000, L$2)</f>
        <v>0</v>
      </c>
      <c r="M263" s="27">
        <f>SUMIFS('FY14 DataDump'!$E$2:$E$5000, 'FY14 DataDump'!$C$2:$C$5000, 'FY14 Individual Analysis'!$A263, 'FY14 DataDump'!$H$2:$H$5000, M$2)</f>
        <v>0</v>
      </c>
      <c r="N263" s="27">
        <f>SUMIFS('FY14 DataDump'!$E$2:$E$5000, 'FY14 DataDump'!$C$2:$C$5000, 'FY14 Individual Analysis'!$A263, 'FY14 DataDump'!$H$2:$H$5000, N$2)</f>
        <v>0</v>
      </c>
      <c r="O263" s="27">
        <f>SUMIFS('FY14 DataDump'!$E$2:$E$5000, 'FY14 DataDump'!$C$2:$C$5000, 'FY14 Individual Analysis'!$A263, 'FY14 DataDump'!$H$2:$H$5000, O$2)</f>
        <v>0</v>
      </c>
      <c r="P263" s="27">
        <f t="shared" si="9"/>
        <v>11</v>
      </c>
      <c r="Q263" s="108">
        <f t="shared" si="10"/>
        <v>6.4575212511153895E-5</v>
      </c>
    </row>
    <row r="264" spans="1:17" x14ac:dyDescent="0.25">
      <c r="A264" s="75">
        <v>4565</v>
      </c>
      <c r="B264" s="75" t="str">
        <f>INDEX('FY14 DataDump'!$A$2:$H$5000, MATCH('FY14 Individual Analysis'!A264, 'FY14 DataDump'!$C$2:$C$5000, 0), MATCH('FY14 DataDump'!$B$1, 'FY14 DataDump'!$A$1:$H$1))</f>
        <v>DRINKS</v>
      </c>
      <c r="C264" s="75" t="str">
        <f>INDEX('FY14 DataDump'!$A$2:$H$5000, MATCH('FY14 Individual Analysis'!A264, 'FY14 DataDump'!$C$2:$C$5000, 0), MATCH('FY14 DataDump'!$D$1, 'FY14 DataDump'!$A$1:$H$1))</f>
        <v>Club Soda - Shasta</v>
      </c>
      <c r="D264" s="27">
        <f>SUMIFS('FY14 DataDump'!$E$2:$E$5000, 'FY14 DataDump'!$C$2:$C$5000, 'FY14 Individual Analysis'!$A264, 'FY14 DataDump'!$H$2:$H$5000, D$2)</f>
        <v>0</v>
      </c>
      <c r="E264" s="27">
        <f>SUMIFS('FY14 DataDump'!$E$2:$E$5000, 'FY14 DataDump'!$C$2:$C$5000, 'FY14 Individual Analysis'!$A264, 'FY14 DataDump'!$H$2:$H$5000, E$2)</f>
        <v>0</v>
      </c>
      <c r="F264" s="27">
        <f>SUMIFS('FY14 DataDump'!$E$2:$E$5000, 'FY14 DataDump'!$C$2:$C$5000, 'FY14 Individual Analysis'!$A264, 'FY14 DataDump'!$H$2:$H$5000, F$2)</f>
        <v>0</v>
      </c>
      <c r="G264" s="27">
        <f>SUMIFS('FY14 DataDump'!$E$2:$E$5000, 'FY14 DataDump'!$C$2:$C$5000, 'FY14 Individual Analysis'!$A264, 'FY14 DataDump'!$H$2:$H$5000, G$2)</f>
        <v>0</v>
      </c>
      <c r="H264" s="27">
        <f>SUMIFS('FY14 DataDump'!$E$2:$E$5000, 'FY14 DataDump'!$C$2:$C$5000, 'FY14 Individual Analysis'!$A264, 'FY14 DataDump'!$H$2:$H$5000, H$2)</f>
        <v>0</v>
      </c>
      <c r="I264" s="27">
        <f>SUMIFS('FY14 DataDump'!$E$2:$E$5000, 'FY14 DataDump'!$C$2:$C$5000, 'FY14 Individual Analysis'!$A264, 'FY14 DataDump'!$H$2:$H$5000, I$2)</f>
        <v>0</v>
      </c>
      <c r="J264" s="27">
        <f>SUMIFS('FY14 DataDump'!$E$2:$E$5000, 'FY14 DataDump'!$C$2:$C$5000, 'FY14 Individual Analysis'!$A264, 'FY14 DataDump'!$H$2:$H$5000, J$2)</f>
        <v>0</v>
      </c>
      <c r="K264" s="27">
        <f>SUMIFS('FY14 DataDump'!$E$2:$E$5000, 'FY14 DataDump'!$C$2:$C$5000, 'FY14 Individual Analysis'!$A264, 'FY14 DataDump'!$H$2:$H$5000, K$2)</f>
        <v>0</v>
      </c>
      <c r="L264" s="27">
        <f>SUMIFS('FY14 DataDump'!$E$2:$E$5000, 'FY14 DataDump'!$C$2:$C$5000, 'FY14 Individual Analysis'!$A264, 'FY14 DataDump'!$H$2:$H$5000, L$2)</f>
        <v>0</v>
      </c>
      <c r="M264" s="27">
        <f>SUMIFS('FY14 DataDump'!$E$2:$E$5000, 'FY14 DataDump'!$C$2:$C$5000, 'FY14 Individual Analysis'!$A264, 'FY14 DataDump'!$H$2:$H$5000, M$2)</f>
        <v>2</v>
      </c>
      <c r="N264" s="27">
        <f>SUMIFS('FY14 DataDump'!$E$2:$E$5000, 'FY14 DataDump'!$C$2:$C$5000, 'FY14 Individual Analysis'!$A264, 'FY14 DataDump'!$H$2:$H$5000, N$2)</f>
        <v>3</v>
      </c>
      <c r="O264" s="27">
        <f>SUMIFS('FY14 DataDump'!$E$2:$E$5000, 'FY14 DataDump'!$C$2:$C$5000, 'FY14 Individual Analysis'!$A264, 'FY14 DataDump'!$H$2:$H$5000, O$2)</f>
        <v>0</v>
      </c>
      <c r="P264" s="27">
        <f t="shared" si="9"/>
        <v>5</v>
      </c>
      <c r="Q264" s="108">
        <f t="shared" si="10"/>
        <v>2.9352369323251773E-5</v>
      </c>
    </row>
    <row r="265" spans="1:17" x14ac:dyDescent="0.25">
      <c r="A265" s="75">
        <v>4569</v>
      </c>
      <c r="B265" s="75" t="str">
        <f>INDEX('FY14 DataDump'!$A$2:$H$5000, MATCH('FY14 Individual Analysis'!A265, 'FY14 DataDump'!$C$2:$C$5000, 0), MATCH('FY14 DataDump'!$B$1, 'FY14 DataDump'!$A$1:$H$1))</f>
        <v>SWEETS</v>
      </c>
      <c r="C265" s="75" t="str">
        <f>INDEX('FY14 DataDump'!$A$2:$H$5000, MATCH('FY14 Individual Analysis'!A265, 'FY14 DataDump'!$C$2:$C$5000, 0), MATCH('FY14 DataDump'!$D$1, 'FY14 DataDump'!$A$1:$H$1))</f>
        <v>Lindt Stracciatella</v>
      </c>
      <c r="D265" s="27">
        <f>SUMIFS('FY14 DataDump'!$E$2:$E$5000, 'FY14 DataDump'!$C$2:$C$5000, 'FY14 Individual Analysis'!$A265, 'FY14 DataDump'!$H$2:$H$5000, D$2)</f>
        <v>19</v>
      </c>
      <c r="E265" s="27">
        <f>SUMIFS('FY14 DataDump'!$E$2:$E$5000, 'FY14 DataDump'!$C$2:$C$5000, 'FY14 Individual Analysis'!$A265, 'FY14 DataDump'!$H$2:$H$5000, E$2)</f>
        <v>15</v>
      </c>
      <c r="F265" s="27">
        <f>SUMIFS('FY14 DataDump'!$E$2:$E$5000, 'FY14 DataDump'!$C$2:$C$5000, 'FY14 Individual Analysis'!$A265, 'FY14 DataDump'!$H$2:$H$5000, F$2)</f>
        <v>13</v>
      </c>
      <c r="G265" s="27">
        <f>SUMIFS('FY14 DataDump'!$E$2:$E$5000, 'FY14 DataDump'!$C$2:$C$5000, 'FY14 Individual Analysis'!$A265, 'FY14 DataDump'!$H$2:$H$5000, G$2)</f>
        <v>0</v>
      </c>
      <c r="H265" s="27">
        <f>SUMIFS('FY14 DataDump'!$E$2:$E$5000, 'FY14 DataDump'!$C$2:$C$5000, 'FY14 Individual Analysis'!$A265, 'FY14 DataDump'!$H$2:$H$5000, H$2)</f>
        <v>0</v>
      </c>
      <c r="I265" s="27">
        <f>SUMIFS('FY14 DataDump'!$E$2:$E$5000, 'FY14 DataDump'!$C$2:$C$5000, 'FY14 Individual Analysis'!$A265, 'FY14 DataDump'!$H$2:$H$5000, I$2)</f>
        <v>0</v>
      </c>
      <c r="J265" s="27">
        <f>SUMIFS('FY14 DataDump'!$E$2:$E$5000, 'FY14 DataDump'!$C$2:$C$5000, 'FY14 Individual Analysis'!$A265, 'FY14 DataDump'!$H$2:$H$5000, J$2)</f>
        <v>0</v>
      </c>
      <c r="K265" s="27">
        <f>SUMIFS('FY14 DataDump'!$E$2:$E$5000, 'FY14 DataDump'!$C$2:$C$5000, 'FY14 Individual Analysis'!$A265, 'FY14 DataDump'!$H$2:$H$5000, K$2)</f>
        <v>0</v>
      </c>
      <c r="L265" s="27">
        <f>SUMIFS('FY14 DataDump'!$E$2:$E$5000, 'FY14 DataDump'!$C$2:$C$5000, 'FY14 Individual Analysis'!$A265, 'FY14 DataDump'!$H$2:$H$5000, L$2)</f>
        <v>0</v>
      </c>
      <c r="M265" s="27">
        <f>SUMIFS('FY14 DataDump'!$E$2:$E$5000, 'FY14 DataDump'!$C$2:$C$5000, 'FY14 Individual Analysis'!$A265, 'FY14 DataDump'!$H$2:$H$5000, M$2)</f>
        <v>0</v>
      </c>
      <c r="N265" s="27">
        <f>SUMIFS('FY14 DataDump'!$E$2:$E$5000, 'FY14 DataDump'!$C$2:$C$5000, 'FY14 Individual Analysis'!$A265, 'FY14 DataDump'!$H$2:$H$5000, N$2)</f>
        <v>0</v>
      </c>
      <c r="O265" s="27">
        <f>SUMIFS('FY14 DataDump'!$E$2:$E$5000, 'FY14 DataDump'!$C$2:$C$5000, 'FY14 Individual Analysis'!$A265, 'FY14 DataDump'!$H$2:$H$5000, O$2)</f>
        <v>0</v>
      </c>
      <c r="P265" s="27">
        <f t="shared" si="9"/>
        <v>47</v>
      </c>
      <c r="Q265" s="108">
        <f t="shared" si="10"/>
        <v>2.7591227163856669E-4</v>
      </c>
    </row>
    <row r="266" spans="1:17" x14ac:dyDescent="0.25">
      <c r="A266" s="75">
        <v>4654</v>
      </c>
      <c r="B266" s="75" t="str">
        <f>INDEX('FY14 DataDump'!$A$2:$H$5000, MATCH('FY14 Individual Analysis'!A266, 'FY14 DataDump'!$C$2:$C$5000, 0), MATCH('FY14 DataDump'!$B$1, 'FY14 DataDump'!$A$1:$H$1))</f>
        <v>SWEETS</v>
      </c>
      <c r="C266" s="75" t="str">
        <f>INDEX('FY14 DataDump'!$A$2:$H$5000, MATCH('FY14 Individual Analysis'!A266, 'FY14 DataDump'!$C$2:$C$5000, 0), MATCH('FY14 DataDump'!$D$1, 'FY14 DataDump'!$A$1:$H$1))</f>
        <v>SNAK CLUB SOUR WORMS</v>
      </c>
      <c r="D266" s="27">
        <f>SUMIFS('FY14 DataDump'!$E$2:$E$5000, 'FY14 DataDump'!$C$2:$C$5000, 'FY14 Individual Analysis'!$A266, 'FY14 DataDump'!$H$2:$H$5000, D$2)</f>
        <v>0</v>
      </c>
      <c r="E266" s="27">
        <f>SUMIFS('FY14 DataDump'!$E$2:$E$5000, 'FY14 DataDump'!$C$2:$C$5000, 'FY14 Individual Analysis'!$A266, 'FY14 DataDump'!$H$2:$H$5000, E$2)</f>
        <v>5</v>
      </c>
      <c r="F266" s="27">
        <f>SUMIFS('FY14 DataDump'!$E$2:$E$5000, 'FY14 DataDump'!$C$2:$C$5000, 'FY14 Individual Analysis'!$A266, 'FY14 DataDump'!$H$2:$H$5000, F$2)</f>
        <v>3</v>
      </c>
      <c r="G266" s="27">
        <f>SUMIFS('FY14 DataDump'!$E$2:$E$5000, 'FY14 DataDump'!$C$2:$C$5000, 'FY14 Individual Analysis'!$A266, 'FY14 DataDump'!$H$2:$H$5000, G$2)</f>
        <v>0</v>
      </c>
      <c r="H266" s="27">
        <f>SUMIFS('FY14 DataDump'!$E$2:$E$5000, 'FY14 DataDump'!$C$2:$C$5000, 'FY14 Individual Analysis'!$A266, 'FY14 DataDump'!$H$2:$H$5000, H$2)</f>
        <v>0</v>
      </c>
      <c r="I266" s="27">
        <f>SUMIFS('FY14 DataDump'!$E$2:$E$5000, 'FY14 DataDump'!$C$2:$C$5000, 'FY14 Individual Analysis'!$A266, 'FY14 DataDump'!$H$2:$H$5000, I$2)</f>
        <v>0</v>
      </c>
      <c r="J266" s="27">
        <f>SUMIFS('FY14 DataDump'!$E$2:$E$5000, 'FY14 DataDump'!$C$2:$C$5000, 'FY14 Individual Analysis'!$A266, 'FY14 DataDump'!$H$2:$H$5000, J$2)</f>
        <v>0</v>
      </c>
      <c r="K266" s="27">
        <f>SUMIFS('FY14 DataDump'!$E$2:$E$5000, 'FY14 DataDump'!$C$2:$C$5000, 'FY14 Individual Analysis'!$A266, 'FY14 DataDump'!$H$2:$H$5000, K$2)</f>
        <v>0</v>
      </c>
      <c r="L266" s="27">
        <f>SUMIFS('FY14 DataDump'!$E$2:$E$5000, 'FY14 DataDump'!$C$2:$C$5000, 'FY14 Individual Analysis'!$A266, 'FY14 DataDump'!$H$2:$H$5000, L$2)</f>
        <v>0</v>
      </c>
      <c r="M266" s="27">
        <f>SUMIFS('FY14 DataDump'!$E$2:$E$5000, 'FY14 DataDump'!$C$2:$C$5000, 'FY14 Individual Analysis'!$A266, 'FY14 DataDump'!$H$2:$H$5000, M$2)</f>
        <v>0</v>
      </c>
      <c r="N266" s="27">
        <f>SUMIFS('FY14 DataDump'!$E$2:$E$5000, 'FY14 DataDump'!$C$2:$C$5000, 'FY14 Individual Analysis'!$A266, 'FY14 DataDump'!$H$2:$H$5000, N$2)</f>
        <v>0</v>
      </c>
      <c r="O266" s="27">
        <f>SUMIFS('FY14 DataDump'!$E$2:$E$5000, 'FY14 DataDump'!$C$2:$C$5000, 'FY14 Individual Analysis'!$A266, 'FY14 DataDump'!$H$2:$H$5000, O$2)</f>
        <v>0</v>
      </c>
      <c r="P266" s="27">
        <f t="shared" si="9"/>
        <v>8</v>
      </c>
      <c r="Q266" s="108">
        <f t="shared" si="10"/>
        <v>4.6963790917202836E-5</v>
      </c>
    </row>
    <row r="267" spans="1:17" x14ac:dyDescent="0.25">
      <c r="A267" s="75">
        <v>4746</v>
      </c>
      <c r="B267" s="75" t="str">
        <f>INDEX('FY14 DataDump'!$A$2:$H$5000, MATCH('FY14 Individual Analysis'!A267, 'FY14 DataDump'!$C$2:$C$5000, 0), MATCH('FY14 DataDump'!$B$1, 'FY14 DataDump'!$A$1:$H$1))</f>
        <v>BOXED GOODS</v>
      </c>
      <c r="C267" s="75" t="str">
        <f>INDEX('FY14 DataDump'!$A$2:$H$5000, MATCH('FY14 Individual Analysis'!A267, 'FY14 DataDump'!$C$2:$C$5000, 0), MATCH('FY14 DataDump'!$D$1, 'FY14 DataDump'!$A$1:$H$1))</f>
        <v>CLIF BAR CRUNCHY PEANUT</v>
      </c>
      <c r="D267" s="27">
        <f>SUMIFS('FY14 DataDump'!$E$2:$E$5000, 'FY14 DataDump'!$C$2:$C$5000, 'FY14 Individual Analysis'!$A267, 'FY14 DataDump'!$H$2:$H$5000, D$2)</f>
        <v>0</v>
      </c>
      <c r="E267" s="27">
        <f>SUMIFS('FY14 DataDump'!$E$2:$E$5000, 'FY14 DataDump'!$C$2:$C$5000, 'FY14 Individual Analysis'!$A267, 'FY14 DataDump'!$H$2:$H$5000, E$2)</f>
        <v>24</v>
      </c>
      <c r="F267" s="27">
        <f>SUMIFS('FY14 DataDump'!$E$2:$E$5000, 'FY14 DataDump'!$C$2:$C$5000, 'FY14 Individual Analysis'!$A267, 'FY14 DataDump'!$H$2:$H$5000, F$2)</f>
        <v>0</v>
      </c>
      <c r="G267" s="27">
        <f>SUMIFS('FY14 DataDump'!$E$2:$E$5000, 'FY14 DataDump'!$C$2:$C$5000, 'FY14 Individual Analysis'!$A267, 'FY14 DataDump'!$H$2:$H$5000, G$2)</f>
        <v>0</v>
      </c>
      <c r="H267" s="27">
        <f>SUMIFS('FY14 DataDump'!$E$2:$E$5000, 'FY14 DataDump'!$C$2:$C$5000, 'FY14 Individual Analysis'!$A267, 'FY14 DataDump'!$H$2:$H$5000, H$2)</f>
        <v>0</v>
      </c>
      <c r="I267" s="27">
        <f>SUMIFS('FY14 DataDump'!$E$2:$E$5000, 'FY14 DataDump'!$C$2:$C$5000, 'FY14 Individual Analysis'!$A267, 'FY14 DataDump'!$H$2:$H$5000, I$2)</f>
        <v>0</v>
      </c>
      <c r="J267" s="27">
        <f>SUMIFS('FY14 DataDump'!$E$2:$E$5000, 'FY14 DataDump'!$C$2:$C$5000, 'FY14 Individual Analysis'!$A267, 'FY14 DataDump'!$H$2:$H$5000, J$2)</f>
        <v>0</v>
      </c>
      <c r="K267" s="27">
        <f>SUMIFS('FY14 DataDump'!$E$2:$E$5000, 'FY14 DataDump'!$C$2:$C$5000, 'FY14 Individual Analysis'!$A267, 'FY14 DataDump'!$H$2:$H$5000, K$2)</f>
        <v>0</v>
      </c>
      <c r="L267" s="27">
        <f>SUMIFS('FY14 DataDump'!$E$2:$E$5000, 'FY14 DataDump'!$C$2:$C$5000, 'FY14 Individual Analysis'!$A267, 'FY14 DataDump'!$H$2:$H$5000, L$2)</f>
        <v>0</v>
      </c>
      <c r="M267" s="27">
        <f>SUMIFS('FY14 DataDump'!$E$2:$E$5000, 'FY14 DataDump'!$C$2:$C$5000, 'FY14 Individual Analysis'!$A267, 'FY14 DataDump'!$H$2:$H$5000, M$2)</f>
        <v>0</v>
      </c>
      <c r="N267" s="27">
        <f>SUMIFS('FY14 DataDump'!$E$2:$E$5000, 'FY14 DataDump'!$C$2:$C$5000, 'FY14 Individual Analysis'!$A267, 'FY14 DataDump'!$H$2:$H$5000, N$2)</f>
        <v>0</v>
      </c>
      <c r="O267" s="27">
        <f>SUMIFS('FY14 DataDump'!$E$2:$E$5000, 'FY14 DataDump'!$C$2:$C$5000, 'FY14 Individual Analysis'!$A267, 'FY14 DataDump'!$H$2:$H$5000, O$2)</f>
        <v>0</v>
      </c>
      <c r="P267" s="27">
        <f t="shared" si="9"/>
        <v>24</v>
      </c>
      <c r="Q267" s="108">
        <f t="shared" si="10"/>
        <v>1.408913727516085E-4</v>
      </c>
    </row>
    <row r="268" spans="1:17" x14ac:dyDescent="0.25">
      <c r="A268" s="75">
        <v>4864</v>
      </c>
      <c r="B268" s="75" t="str">
        <f>INDEX('FY14 DataDump'!$A$2:$H$5000, MATCH('FY14 Individual Analysis'!A268, 'FY14 DataDump'!$C$2:$C$5000, 0), MATCH('FY14 DataDump'!$B$1, 'FY14 DataDump'!$A$1:$H$1))</f>
        <v>SWEETS</v>
      </c>
      <c r="C268" s="75" t="str">
        <f>INDEX('FY14 DataDump'!$A$2:$H$5000, MATCH('FY14 Individual Analysis'!A268, 'FY14 DataDump'!$C$2:$C$5000, 0), MATCH('FY14 DataDump'!$D$1, 'FY14 DataDump'!$A$1:$H$1))</f>
        <v>KIT KAT WHITE</v>
      </c>
      <c r="D268" s="27">
        <f>SUMIFS('FY14 DataDump'!$E$2:$E$5000, 'FY14 DataDump'!$C$2:$C$5000, 'FY14 Individual Analysis'!$A268, 'FY14 DataDump'!$H$2:$H$5000, D$2)</f>
        <v>7</v>
      </c>
      <c r="E268" s="27">
        <f>SUMIFS('FY14 DataDump'!$E$2:$E$5000, 'FY14 DataDump'!$C$2:$C$5000, 'FY14 Individual Analysis'!$A268, 'FY14 DataDump'!$H$2:$H$5000, E$2)</f>
        <v>11</v>
      </c>
      <c r="F268" s="27">
        <f>SUMIFS('FY14 DataDump'!$E$2:$E$5000, 'FY14 DataDump'!$C$2:$C$5000, 'FY14 Individual Analysis'!$A268, 'FY14 DataDump'!$H$2:$H$5000, F$2)</f>
        <v>8</v>
      </c>
      <c r="G268" s="27">
        <f>SUMIFS('FY14 DataDump'!$E$2:$E$5000, 'FY14 DataDump'!$C$2:$C$5000, 'FY14 Individual Analysis'!$A268, 'FY14 DataDump'!$H$2:$H$5000, G$2)</f>
        <v>69</v>
      </c>
      <c r="H268" s="27">
        <f>SUMIFS('FY14 DataDump'!$E$2:$E$5000, 'FY14 DataDump'!$C$2:$C$5000, 'FY14 Individual Analysis'!$A268, 'FY14 DataDump'!$H$2:$H$5000, H$2)</f>
        <v>49</v>
      </c>
      <c r="I268" s="27">
        <f>SUMIFS('FY14 DataDump'!$E$2:$E$5000, 'FY14 DataDump'!$C$2:$C$5000, 'FY14 Individual Analysis'!$A268, 'FY14 DataDump'!$H$2:$H$5000, I$2)</f>
        <v>25</v>
      </c>
      <c r="J268" s="27">
        <f>SUMIFS('FY14 DataDump'!$E$2:$E$5000, 'FY14 DataDump'!$C$2:$C$5000, 'FY14 Individual Analysis'!$A268, 'FY14 DataDump'!$H$2:$H$5000, J$2)</f>
        <v>50</v>
      </c>
      <c r="K268" s="27">
        <f>SUMIFS('FY14 DataDump'!$E$2:$E$5000, 'FY14 DataDump'!$C$2:$C$5000, 'FY14 Individual Analysis'!$A268, 'FY14 DataDump'!$H$2:$H$5000, K$2)</f>
        <v>81</v>
      </c>
      <c r="L268" s="27">
        <f>SUMIFS('FY14 DataDump'!$E$2:$E$5000, 'FY14 DataDump'!$C$2:$C$5000, 'FY14 Individual Analysis'!$A268, 'FY14 DataDump'!$H$2:$H$5000, L$2)</f>
        <v>38</v>
      </c>
      <c r="M268" s="27">
        <f>SUMIFS('FY14 DataDump'!$E$2:$E$5000, 'FY14 DataDump'!$C$2:$C$5000, 'FY14 Individual Analysis'!$A268, 'FY14 DataDump'!$H$2:$H$5000, M$2)</f>
        <v>64</v>
      </c>
      <c r="N268" s="27">
        <f>SUMIFS('FY14 DataDump'!$E$2:$E$5000, 'FY14 DataDump'!$C$2:$C$5000, 'FY14 Individual Analysis'!$A268, 'FY14 DataDump'!$H$2:$H$5000, N$2)</f>
        <v>62</v>
      </c>
      <c r="O268" s="27">
        <f>SUMIFS('FY14 DataDump'!$E$2:$E$5000, 'FY14 DataDump'!$C$2:$C$5000, 'FY14 Individual Analysis'!$A268, 'FY14 DataDump'!$H$2:$H$5000, O$2)</f>
        <v>25</v>
      </c>
      <c r="P268" s="27">
        <f t="shared" si="9"/>
        <v>489</v>
      </c>
      <c r="Q268" s="108">
        <f t="shared" si="10"/>
        <v>2.8706617198140235E-3</v>
      </c>
    </row>
    <row r="269" spans="1:17" x14ac:dyDescent="0.25">
      <c r="A269" s="75">
        <v>4886</v>
      </c>
      <c r="B269" s="75" t="str">
        <f>INDEX('FY14 DataDump'!$A$2:$H$5000, MATCH('FY14 Individual Analysis'!A269, 'FY14 DataDump'!$C$2:$C$5000, 0), MATCH('FY14 DataDump'!$B$1, 'FY14 DataDump'!$A$1:$H$1))</f>
        <v>BOXED GOODS</v>
      </c>
      <c r="C269" s="75" t="str">
        <f>INDEX('FY14 DataDump'!$A$2:$H$5000, MATCH('FY14 Individual Analysis'!A269, 'FY14 DataDump'!$C$2:$C$5000, 0), MATCH('FY14 DataDump'!$D$1, 'FY14 DataDump'!$A$1:$H$1))</f>
        <v>SNAK CLUB SPICY PEANUTS</v>
      </c>
      <c r="D269" s="27">
        <f>SUMIFS('FY14 DataDump'!$E$2:$E$5000, 'FY14 DataDump'!$C$2:$C$5000, 'FY14 Individual Analysis'!$A269, 'FY14 DataDump'!$H$2:$H$5000, D$2)</f>
        <v>0</v>
      </c>
      <c r="E269" s="27">
        <f>SUMIFS('FY14 DataDump'!$E$2:$E$5000, 'FY14 DataDump'!$C$2:$C$5000, 'FY14 Individual Analysis'!$A269, 'FY14 DataDump'!$H$2:$H$5000, E$2)</f>
        <v>1</v>
      </c>
      <c r="F269" s="27">
        <f>SUMIFS('FY14 DataDump'!$E$2:$E$5000, 'FY14 DataDump'!$C$2:$C$5000, 'FY14 Individual Analysis'!$A269, 'FY14 DataDump'!$H$2:$H$5000, F$2)</f>
        <v>6</v>
      </c>
      <c r="G269" s="27">
        <f>SUMIFS('FY14 DataDump'!$E$2:$E$5000, 'FY14 DataDump'!$C$2:$C$5000, 'FY14 Individual Analysis'!$A269, 'FY14 DataDump'!$H$2:$H$5000, G$2)</f>
        <v>7</v>
      </c>
      <c r="H269" s="27">
        <f>SUMIFS('FY14 DataDump'!$E$2:$E$5000, 'FY14 DataDump'!$C$2:$C$5000, 'FY14 Individual Analysis'!$A269, 'FY14 DataDump'!$H$2:$H$5000, H$2)</f>
        <v>0</v>
      </c>
      <c r="I269" s="27">
        <f>SUMIFS('FY14 DataDump'!$E$2:$E$5000, 'FY14 DataDump'!$C$2:$C$5000, 'FY14 Individual Analysis'!$A269, 'FY14 DataDump'!$H$2:$H$5000, I$2)</f>
        <v>0</v>
      </c>
      <c r="J269" s="27">
        <f>SUMIFS('FY14 DataDump'!$E$2:$E$5000, 'FY14 DataDump'!$C$2:$C$5000, 'FY14 Individual Analysis'!$A269, 'FY14 DataDump'!$H$2:$H$5000, J$2)</f>
        <v>0</v>
      </c>
      <c r="K269" s="27">
        <f>SUMIFS('FY14 DataDump'!$E$2:$E$5000, 'FY14 DataDump'!$C$2:$C$5000, 'FY14 Individual Analysis'!$A269, 'FY14 DataDump'!$H$2:$H$5000, K$2)</f>
        <v>0</v>
      </c>
      <c r="L269" s="27">
        <f>SUMIFS('FY14 DataDump'!$E$2:$E$5000, 'FY14 DataDump'!$C$2:$C$5000, 'FY14 Individual Analysis'!$A269, 'FY14 DataDump'!$H$2:$H$5000, L$2)</f>
        <v>0</v>
      </c>
      <c r="M269" s="27">
        <f>SUMIFS('FY14 DataDump'!$E$2:$E$5000, 'FY14 DataDump'!$C$2:$C$5000, 'FY14 Individual Analysis'!$A269, 'FY14 DataDump'!$H$2:$H$5000, M$2)</f>
        <v>0</v>
      </c>
      <c r="N269" s="27">
        <f>SUMIFS('FY14 DataDump'!$E$2:$E$5000, 'FY14 DataDump'!$C$2:$C$5000, 'FY14 Individual Analysis'!$A269, 'FY14 DataDump'!$H$2:$H$5000, N$2)</f>
        <v>0</v>
      </c>
      <c r="O269" s="27">
        <f>SUMIFS('FY14 DataDump'!$E$2:$E$5000, 'FY14 DataDump'!$C$2:$C$5000, 'FY14 Individual Analysis'!$A269, 'FY14 DataDump'!$H$2:$H$5000, O$2)</f>
        <v>3</v>
      </c>
      <c r="P269" s="27">
        <f t="shared" si="9"/>
        <v>17</v>
      </c>
      <c r="Q269" s="108">
        <f t="shared" si="10"/>
        <v>9.9798055699056026E-5</v>
      </c>
    </row>
    <row r="270" spans="1:17" x14ac:dyDescent="0.25">
      <c r="A270" s="75">
        <v>4895</v>
      </c>
      <c r="B270" s="75" t="str">
        <f>INDEX('FY14 DataDump'!$A$2:$H$5000, MATCH('FY14 Individual Analysis'!A270, 'FY14 DataDump'!$C$2:$C$5000, 0), MATCH('FY14 DataDump'!$B$1, 'FY14 DataDump'!$A$1:$H$1))</f>
        <v>BOXED GOODS</v>
      </c>
      <c r="C270" s="75" t="str">
        <f>INDEX('FY14 DataDump'!$A$2:$H$5000, MATCH('FY14 Individual Analysis'!A270, 'FY14 DataDump'!$C$2:$C$5000, 0), MATCH('FY14 DataDump'!$D$1, 'FY14 DataDump'!$A$1:$H$1))</f>
        <v>CLIF BAR WHT CHOC MCD</v>
      </c>
      <c r="D270" s="27">
        <f>SUMIFS('FY14 DataDump'!$E$2:$E$5000, 'FY14 DataDump'!$C$2:$C$5000, 'FY14 Individual Analysis'!$A270, 'FY14 DataDump'!$H$2:$H$5000, D$2)</f>
        <v>19</v>
      </c>
      <c r="E270" s="27">
        <f>SUMIFS('FY14 DataDump'!$E$2:$E$5000, 'FY14 DataDump'!$C$2:$C$5000, 'FY14 Individual Analysis'!$A270, 'FY14 DataDump'!$H$2:$H$5000, E$2)</f>
        <v>5</v>
      </c>
      <c r="F270" s="27">
        <f>SUMIFS('FY14 DataDump'!$E$2:$E$5000, 'FY14 DataDump'!$C$2:$C$5000, 'FY14 Individual Analysis'!$A270, 'FY14 DataDump'!$H$2:$H$5000, F$2)</f>
        <v>11</v>
      </c>
      <c r="G270" s="27">
        <f>SUMIFS('FY14 DataDump'!$E$2:$E$5000, 'FY14 DataDump'!$C$2:$C$5000, 'FY14 Individual Analysis'!$A270, 'FY14 DataDump'!$H$2:$H$5000, G$2)</f>
        <v>55</v>
      </c>
      <c r="H270" s="27">
        <f>SUMIFS('FY14 DataDump'!$E$2:$E$5000, 'FY14 DataDump'!$C$2:$C$5000, 'FY14 Individual Analysis'!$A270, 'FY14 DataDump'!$H$2:$H$5000, H$2)</f>
        <v>40</v>
      </c>
      <c r="I270" s="27">
        <f>SUMIFS('FY14 DataDump'!$E$2:$E$5000, 'FY14 DataDump'!$C$2:$C$5000, 'FY14 Individual Analysis'!$A270, 'FY14 DataDump'!$H$2:$H$5000, I$2)</f>
        <v>16</v>
      </c>
      <c r="J270" s="27">
        <f>SUMIFS('FY14 DataDump'!$E$2:$E$5000, 'FY14 DataDump'!$C$2:$C$5000, 'FY14 Individual Analysis'!$A270, 'FY14 DataDump'!$H$2:$H$5000, J$2)</f>
        <v>39</v>
      </c>
      <c r="K270" s="27">
        <f>SUMIFS('FY14 DataDump'!$E$2:$E$5000, 'FY14 DataDump'!$C$2:$C$5000, 'FY14 Individual Analysis'!$A270, 'FY14 DataDump'!$H$2:$H$5000, K$2)</f>
        <v>35</v>
      </c>
      <c r="L270" s="27">
        <f>SUMIFS('FY14 DataDump'!$E$2:$E$5000, 'FY14 DataDump'!$C$2:$C$5000, 'FY14 Individual Analysis'!$A270, 'FY14 DataDump'!$H$2:$H$5000, L$2)</f>
        <v>25</v>
      </c>
      <c r="M270" s="27">
        <f>SUMIFS('FY14 DataDump'!$E$2:$E$5000, 'FY14 DataDump'!$C$2:$C$5000, 'FY14 Individual Analysis'!$A270, 'FY14 DataDump'!$H$2:$H$5000, M$2)</f>
        <v>47</v>
      </c>
      <c r="N270" s="27">
        <f>SUMIFS('FY14 DataDump'!$E$2:$E$5000, 'FY14 DataDump'!$C$2:$C$5000, 'FY14 Individual Analysis'!$A270, 'FY14 DataDump'!$H$2:$H$5000, N$2)</f>
        <v>29</v>
      </c>
      <c r="O270" s="27">
        <f>SUMIFS('FY14 DataDump'!$E$2:$E$5000, 'FY14 DataDump'!$C$2:$C$5000, 'FY14 Individual Analysis'!$A270, 'FY14 DataDump'!$H$2:$H$5000, O$2)</f>
        <v>18</v>
      </c>
      <c r="P270" s="27">
        <f t="shared" si="9"/>
        <v>339</v>
      </c>
      <c r="Q270" s="108">
        <f t="shared" si="10"/>
        <v>1.9900906401164702E-3</v>
      </c>
    </row>
    <row r="271" spans="1:17" x14ac:dyDescent="0.25">
      <c r="A271" s="75">
        <v>4987</v>
      </c>
      <c r="B271" s="75" t="str">
        <f>INDEX('FY14 DataDump'!$A$2:$H$5000, MATCH('FY14 Individual Analysis'!A271, 'FY14 DataDump'!$C$2:$C$5000, 0), MATCH('FY14 DataDump'!$B$1, 'FY14 DataDump'!$A$1:$H$1))</f>
        <v>DRINKS</v>
      </c>
      <c r="C271" s="75" t="str">
        <f>INDEX('FY14 DataDump'!$A$2:$H$5000, MATCH('FY14 Individual Analysis'!A271, 'FY14 DataDump'!$C$2:$C$5000, 0), MATCH('FY14 DataDump'!$D$1, 'FY14 DataDump'!$A$1:$H$1))</f>
        <v>DIET COKE 20 oz</v>
      </c>
      <c r="D271" s="27">
        <f>SUMIFS('FY14 DataDump'!$E$2:$E$5000, 'FY14 DataDump'!$C$2:$C$5000, 'FY14 Individual Analysis'!$A271, 'FY14 DataDump'!$H$2:$H$5000, D$2)</f>
        <v>73</v>
      </c>
      <c r="E271" s="27">
        <f>SUMIFS('FY14 DataDump'!$E$2:$E$5000, 'FY14 DataDump'!$C$2:$C$5000, 'FY14 Individual Analysis'!$A271, 'FY14 DataDump'!$H$2:$H$5000, E$2)</f>
        <v>59</v>
      </c>
      <c r="F271" s="27">
        <f>SUMIFS('FY14 DataDump'!$E$2:$E$5000, 'FY14 DataDump'!$C$2:$C$5000, 'FY14 Individual Analysis'!$A271, 'FY14 DataDump'!$H$2:$H$5000, F$2)</f>
        <v>119</v>
      </c>
      <c r="G271" s="27">
        <f>SUMIFS('FY14 DataDump'!$E$2:$E$5000, 'FY14 DataDump'!$C$2:$C$5000, 'FY14 Individual Analysis'!$A271, 'FY14 DataDump'!$H$2:$H$5000, G$2)</f>
        <v>172</v>
      </c>
      <c r="H271" s="27">
        <f>SUMIFS('FY14 DataDump'!$E$2:$E$5000, 'FY14 DataDump'!$C$2:$C$5000, 'FY14 Individual Analysis'!$A271, 'FY14 DataDump'!$H$2:$H$5000, H$2)</f>
        <v>138</v>
      </c>
      <c r="I271" s="27">
        <f>SUMIFS('FY14 DataDump'!$E$2:$E$5000, 'FY14 DataDump'!$C$2:$C$5000, 'FY14 Individual Analysis'!$A271, 'FY14 DataDump'!$H$2:$H$5000, I$2)</f>
        <v>109</v>
      </c>
      <c r="J271" s="27">
        <f>SUMIFS('FY14 DataDump'!$E$2:$E$5000, 'FY14 DataDump'!$C$2:$C$5000, 'FY14 Individual Analysis'!$A271, 'FY14 DataDump'!$H$2:$H$5000, J$2)</f>
        <v>125</v>
      </c>
      <c r="K271" s="27">
        <f>SUMIFS('FY14 DataDump'!$E$2:$E$5000, 'FY14 DataDump'!$C$2:$C$5000, 'FY14 Individual Analysis'!$A271, 'FY14 DataDump'!$H$2:$H$5000, K$2)</f>
        <v>121</v>
      </c>
      <c r="L271" s="27">
        <f>SUMIFS('FY14 DataDump'!$E$2:$E$5000, 'FY14 DataDump'!$C$2:$C$5000, 'FY14 Individual Analysis'!$A271, 'FY14 DataDump'!$H$2:$H$5000, L$2)</f>
        <v>126</v>
      </c>
      <c r="M271" s="27">
        <f>SUMIFS('FY14 DataDump'!$E$2:$E$5000, 'FY14 DataDump'!$C$2:$C$5000, 'FY14 Individual Analysis'!$A271, 'FY14 DataDump'!$H$2:$H$5000, M$2)</f>
        <v>160</v>
      </c>
      <c r="N271" s="27">
        <f>SUMIFS('FY14 DataDump'!$E$2:$E$5000, 'FY14 DataDump'!$C$2:$C$5000, 'FY14 Individual Analysis'!$A271, 'FY14 DataDump'!$H$2:$H$5000, N$2)</f>
        <v>123</v>
      </c>
      <c r="O271" s="27">
        <f>SUMIFS('FY14 DataDump'!$E$2:$E$5000, 'FY14 DataDump'!$C$2:$C$5000, 'FY14 Individual Analysis'!$A271, 'FY14 DataDump'!$H$2:$H$5000, O$2)</f>
        <v>119</v>
      </c>
      <c r="P271" s="27">
        <f t="shared" si="9"/>
        <v>1444</v>
      </c>
      <c r="Q271" s="108">
        <f t="shared" si="10"/>
        <v>8.4769642605551122E-3</v>
      </c>
    </row>
    <row r="272" spans="1:17" x14ac:dyDescent="0.25">
      <c r="A272" s="75">
        <v>5012</v>
      </c>
      <c r="B272" s="75" t="str">
        <f>INDEX('FY14 DataDump'!$A$2:$H$5000, MATCH('FY14 Individual Analysis'!A272, 'FY14 DataDump'!$C$2:$C$5000, 0), MATCH('FY14 DataDump'!$B$1, 'FY14 DataDump'!$A$1:$H$1))</f>
        <v>BAKED GOODS</v>
      </c>
      <c r="C272" s="75" t="str">
        <f>INDEX('FY14 DataDump'!$A$2:$H$5000, MATCH('FY14 Individual Analysis'!A272, 'FY14 DataDump'!$C$2:$C$5000, 0), MATCH('FY14 DataDump'!$D$1, 'FY14 DataDump'!$A$1:$H$1))</f>
        <v>Cup</v>
      </c>
      <c r="D272" s="27">
        <f>SUMIFS('FY14 DataDump'!$E$2:$E$5000, 'FY14 DataDump'!$C$2:$C$5000, 'FY14 Individual Analysis'!$A272, 'FY14 DataDump'!$H$2:$H$5000, D$2)</f>
        <v>115</v>
      </c>
      <c r="E272" s="27">
        <f>SUMIFS('FY14 DataDump'!$E$2:$E$5000, 'FY14 DataDump'!$C$2:$C$5000, 'FY14 Individual Analysis'!$A272, 'FY14 DataDump'!$H$2:$H$5000, E$2)</f>
        <v>225</v>
      </c>
      <c r="F272" s="27">
        <f>SUMIFS('FY14 DataDump'!$E$2:$E$5000, 'FY14 DataDump'!$C$2:$C$5000, 'FY14 Individual Analysis'!$A272, 'FY14 DataDump'!$H$2:$H$5000, F$2)</f>
        <v>19</v>
      </c>
      <c r="G272" s="27">
        <f>SUMIFS('FY14 DataDump'!$E$2:$E$5000, 'FY14 DataDump'!$C$2:$C$5000, 'FY14 Individual Analysis'!$A272, 'FY14 DataDump'!$H$2:$H$5000, G$2)</f>
        <v>0</v>
      </c>
      <c r="H272" s="27">
        <f>SUMIFS('FY14 DataDump'!$E$2:$E$5000, 'FY14 DataDump'!$C$2:$C$5000, 'FY14 Individual Analysis'!$A272, 'FY14 DataDump'!$H$2:$H$5000, H$2)</f>
        <v>0</v>
      </c>
      <c r="I272" s="27">
        <f>SUMIFS('FY14 DataDump'!$E$2:$E$5000, 'FY14 DataDump'!$C$2:$C$5000, 'FY14 Individual Analysis'!$A272, 'FY14 DataDump'!$H$2:$H$5000, I$2)</f>
        <v>0</v>
      </c>
      <c r="J272" s="27">
        <f>SUMIFS('FY14 DataDump'!$E$2:$E$5000, 'FY14 DataDump'!$C$2:$C$5000, 'FY14 Individual Analysis'!$A272, 'FY14 DataDump'!$H$2:$H$5000, J$2)</f>
        <v>0</v>
      </c>
      <c r="K272" s="27">
        <f>SUMIFS('FY14 DataDump'!$E$2:$E$5000, 'FY14 DataDump'!$C$2:$C$5000, 'FY14 Individual Analysis'!$A272, 'FY14 DataDump'!$H$2:$H$5000, K$2)</f>
        <v>0</v>
      </c>
      <c r="L272" s="27">
        <f>SUMIFS('FY14 DataDump'!$E$2:$E$5000, 'FY14 DataDump'!$C$2:$C$5000, 'FY14 Individual Analysis'!$A272, 'FY14 DataDump'!$H$2:$H$5000, L$2)</f>
        <v>0</v>
      </c>
      <c r="M272" s="27">
        <f>SUMIFS('FY14 DataDump'!$E$2:$E$5000, 'FY14 DataDump'!$C$2:$C$5000, 'FY14 Individual Analysis'!$A272, 'FY14 DataDump'!$H$2:$H$5000, M$2)</f>
        <v>0</v>
      </c>
      <c r="N272" s="27">
        <f>SUMIFS('FY14 DataDump'!$E$2:$E$5000, 'FY14 DataDump'!$C$2:$C$5000, 'FY14 Individual Analysis'!$A272, 'FY14 DataDump'!$H$2:$H$5000, N$2)</f>
        <v>0</v>
      </c>
      <c r="O272" s="27">
        <f>SUMIFS('FY14 DataDump'!$E$2:$E$5000, 'FY14 DataDump'!$C$2:$C$5000, 'FY14 Individual Analysis'!$A272, 'FY14 DataDump'!$H$2:$H$5000, O$2)</f>
        <v>0</v>
      </c>
      <c r="P272" s="27">
        <f t="shared" si="9"/>
        <v>359</v>
      </c>
      <c r="Q272" s="108">
        <f t="shared" si="10"/>
        <v>2.1075001174094771E-3</v>
      </c>
    </row>
    <row r="273" spans="1:17" x14ac:dyDescent="0.25">
      <c r="A273" s="75">
        <v>5061</v>
      </c>
      <c r="B273" s="75" t="str">
        <f>INDEX('FY14 DataDump'!$A$2:$H$5000, MATCH('FY14 Individual Analysis'!A273, 'FY14 DataDump'!$C$2:$C$5000, 0), MATCH('FY14 DataDump'!$B$1, 'FY14 DataDump'!$A$1:$H$1))</f>
        <v>DRINKS</v>
      </c>
      <c r="C273" s="75" t="str">
        <f>INDEX('FY14 DataDump'!$A$2:$H$5000, MATCH('FY14 Individual Analysis'!A273, 'FY14 DataDump'!$C$2:$C$5000, 0), MATCH('FY14 DataDump'!$D$1, 'FY14 DataDump'!$A$1:$H$1))</f>
        <v>Fanta Strawberry</v>
      </c>
      <c r="D273" s="27">
        <f>SUMIFS('FY14 DataDump'!$E$2:$E$5000, 'FY14 DataDump'!$C$2:$C$5000, 'FY14 Individual Analysis'!$A273, 'FY14 DataDump'!$H$2:$H$5000, D$2)</f>
        <v>11</v>
      </c>
      <c r="E273" s="27">
        <f>SUMIFS('FY14 DataDump'!$E$2:$E$5000, 'FY14 DataDump'!$C$2:$C$5000, 'FY14 Individual Analysis'!$A273, 'FY14 DataDump'!$H$2:$H$5000, E$2)</f>
        <v>13</v>
      </c>
      <c r="F273" s="27">
        <f>SUMIFS('FY14 DataDump'!$E$2:$E$5000, 'FY14 DataDump'!$C$2:$C$5000, 'FY14 Individual Analysis'!$A273, 'FY14 DataDump'!$H$2:$H$5000, F$2)</f>
        <v>6</v>
      </c>
      <c r="G273" s="27">
        <f>SUMIFS('FY14 DataDump'!$E$2:$E$5000, 'FY14 DataDump'!$C$2:$C$5000, 'FY14 Individual Analysis'!$A273, 'FY14 DataDump'!$H$2:$H$5000, G$2)</f>
        <v>0</v>
      </c>
      <c r="H273" s="27">
        <f>SUMIFS('FY14 DataDump'!$E$2:$E$5000, 'FY14 DataDump'!$C$2:$C$5000, 'FY14 Individual Analysis'!$A273, 'FY14 DataDump'!$H$2:$H$5000, H$2)</f>
        <v>0</v>
      </c>
      <c r="I273" s="27">
        <f>SUMIFS('FY14 DataDump'!$E$2:$E$5000, 'FY14 DataDump'!$C$2:$C$5000, 'FY14 Individual Analysis'!$A273, 'FY14 DataDump'!$H$2:$H$5000, I$2)</f>
        <v>0</v>
      </c>
      <c r="J273" s="27">
        <f>SUMIFS('FY14 DataDump'!$E$2:$E$5000, 'FY14 DataDump'!$C$2:$C$5000, 'FY14 Individual Analysis'!$A273, 'FY14 DataDump'!$H$2:$H$5000, J$2)</f>
        <v>0</v>
      </c>
      <c r="K273" s="27">
        <f>SUMIFS('FY14 DataDump'!$E$2:$E$5000, 'FY14 DataDump'!$C$2:$C$5000, 'FY14 Individual Analysis'!$A273, 'FY14 DataDump'!$H$2:$H$5000, K$2)</f>
        <v>0</v>
      </c>
      <c r="L273" s="27">
        <f>SUMIFS('FY14 DataDump'!$E$2:$E$5000, 'FY14 DataDump'!$C$2:$C$5000, 'FY14 Individual Analysis'!$A273, 'FY14 DataDump'!$H$2:$H$5000, L$2)</f>
        <v>0</v>
      </c>
      <c r="M273" s="27">
        <f>SUMIFS('FY14 DataDump'!$E$2:$E$5000, 'FY14 DataDump'!$C$2:$C$5000, 'FY14 Individual Analysis'!$A273, 'FY14 DataDump'!$H$2:$H$5000, M$2)</f>
        <v>0</v>
      </c>
      <c r="N273" s="27">
        <f>SUMIFS('FY14 DataDump'!$E$2:$E$5000, 'FY14 DataDump'!$C$2:$C$5000, 'FY14 Individual Analysis'!$A273, 'FY14 DataDump'!$H$2:$H$5000, N$2)</f>
        <v>0</v>
      </c>
      <c r="O273" s="27">
        <f>SUMIFS('FY14 DataDump'!$E$2:$E$5000, 'FY14 DataDump'!$C$2:$C$5000, 'FY14 Individual Analysis'!$A273, 'FY14 DataDump'!$H$2:$H$5000, O$2)</f>
        <v>0</v>
      </c>
      <c r="P273" s="27">
        <f t="shared" si="9"/>
        <v>30</v>
      </c>
      <c r="Q273" s="108">
        <f t="shared" si="10"/>
        <v>1.7611421593951063E-4</v>
      </c>
    </row>
    <row r="274" spans="1:17" x14ac:dyDescent="0.25">
      <c r="A274" s="75">
        <v>5152</v>
      </c>
      <c r="B274" s="75" t="str">
        <f>INDEX('FY14 DataDump'!$A$2:$H$5000, MATCH('FY14 Individual Analysis'!A274, 'FY14 DataDump'!$C$2:$C$5000, 0), MATCH('FY14 DataDump'!$B$1, 'FY14 DataDump'!$A$1:$H$1))</f>
        <v>DRINKS</v>
      </c>
      <c r="C274" s="75" t="str">
        <f>INDEX('FY14 DataDump'!$A$2:$H$5000, MATCH('FY14 Individual Analysis'!A274, 'FY14 DataDump'!$C$2:$C$5000, 0), MATCH('FY14 DataDump'!$D$1, 'FY14 DataDump'!$A$1:$H$1))</f>
        <v>Extra Tea Bag</v>
      </c>
      <c r="D274" s="27">
        <f>SUMIFS('FY14 DataDump'!$E$2:$E$5000, 'FY14 DataDump'!$C$2:$C$5000, 'FY14 Individual Analysis'!$A274, 'FY14 DataDump'!$H$2:$H$5000, D$2)</f>
        <v>6</v>
      </c>
      <c r="E274" s="27">
        <f>SUMIFS('FY14 DataDump'!$E$2:$E$5000, 'FY14 DataDump'!$C$2:$C$5000, 'FY14 Individual Analysis'!$A274, 'FY14 DataDump'!$H$2:$H$5000, E$2)</f>
        <v>6</v>
      </c>
      <c r="F274" s="27">
        <f>SUMIFS('FY14 DataDump'!$E$2:$E$5000, 'FY14 DataDump'!$C$2:$C$5000, 'FY14 Individual Analysis'!$A274, 'FY14 DataDump'!$H$2:$H$5000, F$2)</f>
        <v>1</v>
      </c>
      <c r="G274" s="27">
        <f>SUMIFS('FY14 DataDump'!$E$2:$E$5000, 'FY14 DataDump'!$C$2:$C$5000, 'FY14 Individual Analysis'!$A274, 'FY14 DataDump'!$H$2:$H$5000, G$2)</f>
        <v>0</v>
      </c>
      <c r="H274" s="27">
        <f>SUMIFS('FY14 DataDump'!$E$2:$E$5000, 'FY14 DataDump'!$C$2:$C$5000, 'FY14 Individual Analysis'!$A274, 'FY14 DataDump'!$H$2:$H$5000, H$2)</f>
        <v>0</v>
      </c>
      <c r="I274" s="27">
        <f>SUMIFS('FY14 DataDump'!$E$2:$E$5000, 'FY14 DataDump'!$C$2:$C$5000, 'FY14 Individual Analysis'!$A274, 'FY14 DataDump'!$H$2:$H$5000, I$2)</f>
        <v>0</v>
      </c>
      <c r="J274" s="27">
        <f>SUMIFS('FY14 DataDump'!$E$2:$E$5000, 'FY14 DataDump'!$C$2:$C$5000, 'FY14 Individual Analysis'!$A274, 'FY14 DataDump'!$H$2:$H$5000, J$2)</f>
        <v>0</v>
      </c>
      <c r="K274" s="27">
        <f>SUMIFS('FY14 DataDump'!$E$2:$E$5000, 'FY14 DataDump'!$C$2:$C$5000, 'FY14 Individual Analysis'!$A274, 'FY14 DataDump'!$H$2:$H$5000, K$2)</f>
        <v>0</v>
      </c>
      <c r="L274" s="27">
        <f>SUMIFS('FY14 DataDump'!$E$2:$E$5000, 'FY14 DataDump'!$C$2:$C$5000, 'FY14 Individual Analysis'!$A274, 'FY14 DataDump'!$H$2:$H$5000, L$2)</f>
        <v>0</v>
      </c>
      <c r="M274" s="27">
        <f>SUMIFS('FY14 DataDump'!$E$2:$E$5000, 'FY14 DataDump'!$C$2:$C$5000, 'FY14 Individual Analysis'!$A274, 'FY14 DataDump'!$H$2:$H$5000, M$2)</f>
        <v>0</v>
      </c>
      <c r="N274" s="27">
        <f>SUMIFS('FY14 DataDump'!$E$2:$E$5000, 'FY14 DataDump'!$C$2:$C$5000, 'FY14 Individual Analysis'!$A274, 'FY14 DataDump'!$H$2:$H$5000, N$2)</f>
        <v>0</v>
      </c>
      <c r="O274" s="27">
        <f>SUMIFS('FY14 DataDump'!$E$2:$E$5000, 'FY14 DataDump'!$C$2:$C$5000, 'FY14 Individual Analysis'!$A274, 'FY14 DataDump'!$H$2:$H$5000, O$2)</f>
        <v>0</v>
      </c>
      <c r="P274" s="27">
        <f t="shared" si="9"/>
        <v>13</v>
      </c>
      <c r="Q274" s="108">
        <f t="shared" si="10"/>
        <v>7.6316160240454605E-5</v>
      </c>
    </row>
    <row r="275" spans="1:17" x14ac:dyDescent="0.25">
      <c r="A275" s="75">
        <v>5498</v>
      </c>
      <c r="B275" s="75" t="str">
        <f>INDEX('FY14 DataDump'!$A$2:$H$5000, MATCH('FY14 Individual Analysis'!A275, 'FY14 DataDump'!$C$2:$C$5000, 0), MATCH('FY14 DataDump'!$B$1, 'FY14 DataDump'!$A$1:$H$1))</f>
        <v>BOXED GOODS</v>
      </c>
      <c r="C275" s="75" t="str">
        <f>INDEX('FY14 DataDump'!$A$2:$H$5000, MATCH('FY14 Individual Analysis'!A275, 'FY14 DataDump'!$C$2:$C$5000, 0), MATCH('FY14 DataDump'!$D$1, 'FY14 DataDump'!$A$1:$H$1))</f>
        <v>SNAK CLUB FANCY MIX LARGE</v>
      </c>
      <c r="D275" s="27">
        <f>SUMIFS('FY14 DataDump'!$E$2:$E$5000, 'FY14 DataDump'!$C$2:$C$5000, 'FY14 Individual Analysis'!$A275, 'FY14 DataDump'!$H$2:$H$5000, D$2)</f>
        <v>0</v>
      </c>
      <c r="E275" s="27">
        <f>SUMIFS('FY14 DataDump'!$E$2:$E$5000, 'FY14 DataDump'!$C$2:$C$5000, 'FY14 Individual Analysis'!$A275, 'FY14 DataDump'!$H$2:$H$5000, E$2)</f>
        <v>0</v>
      </c>
      <c r="F275" s="27">
        <f>SUMIFS('FY14 DataDump'!$E$2:$E$5000, 'FY14 DataDump'!$C$2:$C$5000, 'FY14 Individual Analysis'!$A275, 'FY14 DataDump'!$H$2:$H$5000, F$2)</f>
        <v>1</v>
      </c>
      <c r="G275" s="27">
        <f>SUMIFS('FY14 DataDump'!$E$2:$E$5000, 'FY14 DataDump'!$C$2:$C$5000, 'FY14 Individual Analysis'!$A275, 'FY14 DataDump'!$H$2:$H$5000, G$2)</f>
        <v>4</v>
      </c>
      <c r="H275" s="27">
        <f>SUMIFS('FY14 DataDump'!$E$2:$E$5000, 'FY14 DataDump'!$C$2:$C$5000, 'FY14 Individual Analysis'!$A275, 'FY14 DataDump'!$H$2:$H$5000, H$2)</f>
        <v>0</v>
      </c>
      <c r="I275" s="27">
        <f>SUMIFS('FY14 DataDump'!$E$2:$E$5000, 'FY14 DataDump'!$C$2:$C$5000, 'FY14 Individual Analysis'!$A275, 'FY14 DataDump'!$H$2:$H$5000, I$2)</f>
        <v>0</v>
      </c>
      <c r="J275" s="27">
        <f>SUMIFS('FY14 DataDump'!$E$2:$E$5000, 'FY14 DataDump'!$C$2:$C$5000, 'FY14 Individual Analysis'!$A275, 'FY14 DataDump'!$H$2:$H$5000, J$2)</f>
        <v>0</v>
      </c>
      <c r="K275" s="27">
        <f>SUMIFS('FY14 DataDump'!$E$2:$E$5000, 'FY14 DataDump'!$C$2:$C$5000, 'FY14 Individual Analysis'!$A275, 'FY14 DataDump'!$H$2:$H$5000, K$2)</f>
        <v>0</v>
      </c>
      <c r="L275" s="27">
        <f>SUMIFS('FY14 DataDump'!$E$2:$E$5000, 'FY14 DataDump'!$C$2:$C$5000, 'FY14 Individual Analysis'!$A275, 'FY14 DataDump'!$H$2:$H$5000, L$2)</f>
        <v>0</v>
      </c>
      <c r="M275" s="27">
        <f>SUMIFS('FY14 DataDump'!$E$2:$E$5000, 'FY14 DataDump'!$C$2:$C$5000, 'FY14 Individual Analysis'!$A275, 'FY14 DataDump'!$H$2:$H$5000, M$2)</f>
        <v>0</v>
      </c>
      <c r="N275" s="27">
        <f>SUMIFS('FY14 DataDump'!$E$2:$E$5000, 'FY14 DataDump'!$C$2:$C$5000, 'FY14 Individual Analysis'!$A275, 'FY14 DataDump'!$H$2:$H$5000, N$2)</f>
        <v>0</v>
      </c>
      <c r="O275" s="27">
        <f>SUMIFS('FY14 DataDump'!$E$2:$E$5000, 'FY14 DataDump'!$C$2:$C$5000, 'FY14 Individual Analysis'!$A275, 'FY14 DataDump'!$H$2:$H$5000, O$2)</f>
        <v>0</v>
      </c>
      <c r="P275" s="27">
        <f t="shared" si="9"/>
        <v>5</v>
      </c>
      <c r="Q275" s="108">
        <f t="shared" si="10"/>
        <v>2.9352369323251773E-5</v>
      </c>
    </row>
    <row r="276" spans="1:17" x14ac:dyDescent="0.25">
      <c r="A276" s="75">
        <v>5555</v>
      </c>
      <c r="B276" s="75" t="str">
        <f>INDEX('FY14 DataDump'!$A$2:$H$5000, MATCH('FY14 Individual Analysis'!A276, 'FY14 DataDump'!$C$2:$C$5000, 0), MATCH('FY14 DataDump'!$B$1, 'FY14 DataDump'!$A$1:$H$1))</f>
        <v>DRINKS</v>
      </c>
      <c r="C276" s="75" t="str">
        <f>INDEX('FY14 DataDump'!$A$2:$H$5000, MATCH('FY14 Individual Analysis'!A276, 'FY14 DataDump'!$C$2:$C$5000, 0), MATCH('FY14 DataDump'!$D$1, 'FY14 DataDump'!$A$1:$H$1))</f>
        <v>Smoothie Medium</v>
      </c>
      <c r="D276" s="27">
        <f>SUMIFS('FY14 DataDump'!$E$2:$E$5000, 'FY14 DataDump'!$C$2:$C$5000, 'FY14 Individual Analysis'!$A276, 'FY14 DataDump'!$H$2:$H$5000, D$2)</f>
        <v>71</v>
      </c>
      <c r="E276" s="27">
        <f>SUMIFS('FY14 DataDump'!$E$2:$E$5000, 'FY14 DataDump'!$C$2:$C$5000, 'FY14 Individual Analysis'!$A276, 'FY14 DataDump'!$H$2:$H$5000, E$2)</f>
        <v>52</v>
      </c>
      <c r="F276" s="27">
        <f>SUMIFS('FY14 DataDump'!$E$2:$E$5000, 'FY14 DataDump'!$C$2:$C$5000, 'FY14 Individual Analysis'!$A276, 'FY14 DataDump'!$H$2:$H$5000, F$2)</f>
        <v>43</v>
      </c>
      <c r="G276" s="27">
        <f>SUMIFS('FY14 DataDump'!$E$2:$E$5000, 'FY14 DataDump'!$C$2:$C$5000, 'FY14 Individual Analysis'!$A276, 'FY14 DataDump'!$H$2:$H$5000, G$2)</f>
        <v>75</v>
      </c>
      <c r="H276" s="27">
        <f>SUMIFS('FY14 DataDump'!$E$2:$E$5000, 'FY14 DataDump'!$C$2:$C$5000, 'FY14 Individual Analysis'!$A276, 'FY14 DataDump'!$H$2:$H$5000, H$2)</f>
        <v>30</v>
      </c>
      <c r="I276" s="27">
        <f>SUMIFS('FY14 DataDump'!$E$2:$E$5000, 'FY14 DataDump'!$C$2:$C$5000, 'FY14 Individual Analysis'!$A276, 'FY14 DataDump'!$H$2:$H$5000, I$2)</f>
        <v>26</v>
      </c>
      <c r="J276" s="27">
        <f>SUMIFS('FY14 DataDump'!$E$2:$E$5000, 'FY14 DataDump'!$C$2:$C$5000, 'FY14 Individual Analysis'!$A276, 'FY14 DataDump'!$H$2:$H$5000, J$2)</f>
        <v>55</v>
      </c>
      <c r="K276" s="27">
        <f>SUMIFS('FY14 DataDump'!$E$2:$E$5000, 'FY14 DataDump'!$C$2:$C$5000, 'FY14 Individual Analysis'!$A276, 'FY14 DataDump'!$H$2:$H$5000, K$2)</f>
        <v>54</v>
      </c>
      <c r="L276" s="27">
        <f>SUMIFS('FY14 DataDump'!$E$2:$E$5000, 'FY14 DataDump'!$C$2:$C$5000, 'FY14 Individual Analysis'!$A276, 'FY14 DataDump'!$H$2:$H$5000, L$2)</f>
        <v>67</v>
      </c>
      <c r="M276" s="27">
        <f>SUMIFS('FY14 DataDump'!$E$2:$E$5000, 'FY14 DataDump'!$C$2:$C$5000, 'FY14 Individual Analysis'!$A276, 'FY14 DataDump'!$H$2:$H$5000, M$2)</f>
        <v>88</v>
      </c>
      <c r="N276" s="27">
        <f>SUMIFS('FY14 DataDump'!$E$2:$E$5000, 'FY14 DataDump'!$C$2:$C$5000, 'FY14 Individual Analysis'!$A276, 'FY14 DataDump'!$H$2:$H$5000, N$2)</f>
        <v>112</v>
      </c>
      <c r="O276" s="27">
        <f>SUMIFS('FY14 DataDump'!$E$2:$E$5000, 'FY14 DataDump'!$C$2:$C$5000, 'FY14 Individual Analysis'!$A276, 'FY14 DataDump'!$H$2:$H$5000, O$2)</f>
        <v>45</v>
      </c>
      <c r="P276" s="27">
        <f t="shared" si="9"/>
        <v>718</v>
      </c>
      <c r="Q276" s="108">
        <f t="shared" si="10"/>
        <v>4.2150002348189542E-3</v>
      </c>
    </row>
    <row r="277" spans="1:17" x14ac:dyDescent="0.25">
      <c r="A277" s="75">
        <v>5556</v>
      </c>
      <c r="B277" s="75" t="str">
        <f>INDEX('FY14 DataDump'!$A$2:$H$5000, MATCH('FY14 Individual Analysis'!A277, 'FY14 DataDump'!$C$2:$C$5000, 0), MATCH('FY14 DataDump'!$B$1, 'FY14 DataDump'!$A$1:$H$1))</f>
        <v>DRINKS</v>
      </c>
      <c r="C277" s="75" t="str">
        <f>INDEX('FY14 DataDump'!$A$2:$H$5000, MATCH('FY14 Individual Analysis'!A277, 'FY14 DataDump'!$C$2:$C$5000, 0), MATCH('FY14 DataDump'!$D$1, 'FY14 DataDump'!$A$1:$H$1))</f>
        <v>Smoothie Large</v>
      </c>
      <c r="D277" s="27">
        <f>SUMIFS('FY14 DataDump'!$E$2:$E$5000, 'FY14 DataDump'!$C$2:$C$5000, 'FY14 Individual Analysis'!$A277, 'FY14 DataDump'!$H$2:$H$5000, D$2)</f>
        <v>13</v>
      </c>
      <c r="E277" s="27">
        <f>SUMIFS('FY14 DataDump'!$E$2:$E$5000, 'FY14 DataDump'!$C$2:$C$5000, 'FY14 Individual Analysis'!$A277, 'FY14 DataDump'!$H$2:$H$5000, E$2)</f>
        <v>9</v>
      </c>
      <c r="F277" s="27">
        <f>SUMIFS('FY14 DataDump'!$E$2:$E$5000, 'FY14 DataDump'!$C$2:$C$5000, 'FY14 Individual Analysis'!$A277, 'FY14 DataDump'!$H$2:$H$5000, F$2)</f>
        <v>10</v>
      </c>
      <c r="G277" s="27">
        <f>SUMIFS('FY14 DataDump'!$E$2:$E$5000, 'FY14 DataDump'!$C$2:$C$5000, 'FY14 Individual Analysis'!$A277, 'FY14 DataDump'!$H$2:$H$5000, G$2)</f>
        <v>12</v>
      </c>
      <c r="H277" s="27">
        <f>SUMIFS('FY14 DataDump'!$E$2:$E$5000, 'FY14 DataDump'!$C$2:$C$5000, 'FY14 Individual Analysis'!$A277, 'FY14 DataDump'!$H$2:$H$5000, H$2)</f>
        <v>13</v>
      </c>
      <c r="I277" s="27">
        <f>SUMIFS('FY14 DataDump'!$E$2:$E$5000, 'FY14 DataDump'!$C$2:$C$5000, 'FY14 Individual Analysis'!$A277, 'FY14 DataDump'!$H$2:$H$5000, I$2)</f>
        <v>12</v>
      </c>
      <c r="J277" s="27">
        <f>SUMIFS('FY14 DataDump'!$E$2:$E$5000, 'FY14 DataDump'!$C$2:$C$5000, 'FY14 Individual Analysis'!$A277, 'FY14 DataDump'!$H$2:$H$5000, J$2)</f>
        <v>17</v>
      </c>
      <c r="K277" s="27">
        <f>SUMIFS('FY14 DataDump'!$E$2:$E$5000, 'FY14 DataDump'!$C$2:$C$5000, 'FY14 Individual Analysis'!$A277, 'FY14 DataDump'!$H$2:$H$5000, K$2)</f>
        <v>20</v>
      </c>
      <c r="L277" s="27">
        <f>SUMIFS('FY14 DataDump'!$E$2:$E$5000, 'FY14 DataDump'!$C$2:$C$5000, 'FY14 Individual Analysis'!$A277, 'FY14 DataDump'!$H$2:$H$5000, L$2)</f>
        <v>25</v>
      </c>
      <c r="M277" s="27">
        <f>SUMIFS('FY14 DataDump'!$E$2:$E$5000, 'FY14 DataDump'!$C$2:$C$5000, 'FY14 Individual Analysis'!$A277, 'FY14 DataDump'!$H$2:$H$5000, M$2)</f>
        <v>47</v>
      </c>
      <c r="N277" s="27">
        <f>SUMIFS('FY14 DataDump'!$E$2:$E$5000, 'FY14 DataDump'!$C$2:$C$5000, 'FY14 Individual Analysis'!$A277, 'FY14 DataDump'!$H$2:$H$5000, N$2)</f>
        <v>56</v>
      </c>
      <c r="O277" s="27">
        <f>SUMIFS('FY14 DataDump'!$E$2:$E$5000, 'FY14 DataDump'!$C$2:$C$5000, 'FY14 Individual Analysis'!$A277, 'FY14 DataDump'!$H$2:$H$5000, O$2)</f>
        <v>21</v>
      </c>
      <c r="P277" s="27">
        <f t="shared" si="9"/>
        <v>255</v>
      </c>
      <c r="Q277" s="108">
        <f t="shared" si="10"/>
        <v>1.4969708354858405E-3</v>
      </c>
    </row>
    <row r="278" spans="1:17" x14ac:dyDescent="0.25">
      <c r="A278" s="75">
        <v>5680</v>
      </c>
      <c r="B278" s="75" t="str">
        <f>INDEX('FY14 DataDump'!$A$2:$H$5000, MATCH('FY14 Individual Analysis'!A278, 'FY14 DataDump'!$C$2:$C$5000, 0), MATCH('FY14 DataDump'!$B$1, 'FY14 DataDump'!$A$1:$H$1))</f>
        <v>DRINKS</v>
      </c>
      <c r="C278" s="75" t="str">
        <f>INDEX('FY14 DataDump'!$A$2:$H$5000, MATCH('FY14 Individual Analysis'!A278, 'FY14 DataDump'!$C$2:$C$5000, 0), MATCH('FY14 DataDump'!$D$1, 'FY14 DataDump'!$A$1:$H$1))</f>
        <v>Peace Tea-Razzle</v>
      </c>
      <c r="D278" s="27">
        <f>SUMIFS('FY14 DataDump'!$E$2:$E$5000, 'FY14 DataDump'!$C$2:$C$5000, 'FY14 Individual Analysis'!$A278, 'FY14 DataDump'!$H$2:$H$5000, D$2)</f>
        <v>56</v>
      </c>
      <c r="E278" s="27">
        <f>SUMIFS('FY14 DataDump'!$E$2:$E$5000, 'FY14 DataDump'!$C$2:$C$5000, 'FY14 Individual Analysis'!$A278, 'FY14 DataDump'!$H$2:$H$5000, E$2)</f>
        <v>16</v>
      </c>
      <c r="F278" s="27">
        <f>SUMIFS('FY14 DataDump'!$E$2:$E$5000, 'FY14 DataDump'!$C$2:$C$5000, 'FY14 Individual Analysis'!$A278, 'FY14 DataDump'!$H$2:$H$5000, F$2)</f>
        <v>33</v>
      </c>
      <c r="G278" s="27">
        <f>SUMIFS('FY14 DataDump'!$E$2:$E$5000, 'FY14 DataDump'!$C$2:$C$5000, 'FY14 Individual Analysis'!$A278, 'FY14 DataDump'!$H$2:$H$5000, G$2)</f>
        <v>131</v>
      </c>
      <c r="H278" s="27">
        <f>SUMIFS('FY14 DataDump'!$E$2:$E$5000, 'FY14 DataDump'!$C$2:$C$5000, 'FY14 Individual Analysis'!$A278, 'FY14 DataDump'!$H$2:$H$5000, H$2)</f>
        <v>109</v>
      </c>
      <c r="I278" s="27">
        <f>SUMIFS('FY14 DataDump'!$E$2:$E$5000, 'FY14 DataDump'!$C$2:$C$5000, 'FY14 Individual Analysis'!$A278, 'FY14 DataDump'!$H$2:$H$5000, I$2)</f>
        <v>47</v>
      </c>
      <c r="J278" s="27">
        <f>SUMIFS('FY14 DataDump'!$E$2:$E$5000, 'FY14 DataDump'!$C$2:$C$5000, 'FY14 Individual Analysis'!$A278, 'FY14 DataDump'!$H$2:$H$5000, J$2)</f>
        <v>76</v>
      </c>
      <c r="K278" s="27">
        <f>SUMIFS('FY14 DataDump'!$E$2:$E$5000, 'FY14 DataDump'!$C$2:$C$5000, 'FY14 Individual Analysis'!$A278, 'FY14 DataDump'!$H$2:$H$5000, K$2)</f>
        <v>108</v>
      </c>
      <c r="L278" s="27">
        <f>SUMIFS('FY14 DataDump'!$E$2:$E$5000, 'FY14 DataDump'!$C$2:$C$5000, 'FY14 Individual Analysis'!$A278, 'FY14 DataDump'!$H$2:$H$5000, L$2)</f>
        <v>3</v>
      </c>
      <c r="M278" s="27">
        <f>SUMIFS('FY14 DataDump'!$E$2:$E$5000, 'FY14 DataDump'!$C$2:$C$5000, 'FY14 Individual Analysis'!$A278, 'FY14 DataDump'!$H$2:$H$5000, M$2)</f>
        <v>141</v>
      </c>
      <c r="N278" s="27">
        <f>SUMIFS('FY14 DataDump'!$E$2:$E$5000, 'FY14 DataDump'!$C$2:$C$5000, 'FY14 Individual Analysis'!$A278, 'FY14 DataDump'!$H$2:$H$5000, N$2)</f>
        <v>140</v>
      </c>
      <c r="O278" s="27">
        <f>SUMIFS('FY14 DataDump'!$E$2:$E$5000, 'FY14 DataDump'!$C$2:$C$5000, 'FY14 Individual Analysis'!$A278, 'FY14 DataDump'!$H$2:$H$5000, O$2)</f>
        <v>75</v>
      </c>
      <c r="P278" s="27">
        <f t="shared" si="9"/>
        <v>935</v>
      </c>
      <c r="Q278" s="108">
        <f t="shared" si="10"/>
        <v>5.4888930634480818E-3</v>
      </c>
    </row>
    <row r="279" spans="1:17" x14ac:dyDescent="0.25">
      <c r="A279" s="75">
        <v>5681</v>
      </c>
      <c r="B279" s="75" t="str">
        <f>INDEX('FY14 DataDump'!$A$2:$H$5000, MATCH('FY14 Individual Analysis'!A279, 'FY14 DataDump'!$C$2:$C$5000, 0), MATCH('FY14 DataDump'!$B$1, 'FY14 DataDump'!$A$1:$H$1))</f>
        <v>DRINKS</v>
      </c>
      <c r="C279" s="75" t="str">
        <f>INDEX('FY14 DataDump'!$A$2:$H$5000, MATCH('FY14 Individual Analysis'!A279, 'FY14 DataDump'!$C$2:$C$5000, 0), MATCH('FY14 DataDump'!$D$1, 'FY14 DataDump'!$A$1:$H$1))</f>
        <v>Peace tea Lemon</v>
      </c>
      <c r="D279" s="27">
        <f>SUMIFS('FY14 DataDump'!$E$2:$E$5000, 'FY14 DataDump'!$C$2:$C$5000, 'FY14 Individual Analysis'!$A279, 'FY14 DataDump'!$H$2:$H$5000, D$2)</f>
        <v>21</v>
      </c>
      <c r="E279" s="27">
        <f>SUMIFS('FY14 DataDump'!$E$2:$E$5000, 'FY14 DataDump'!$C$2:$C$5000, 'FY14 Individual Analysis'!$A279, 'FY14 DataDump'!$H$2:$H$5000, E$2)</f>
        <v>25</v>
      </c>
      <c r="F279" s="27">
        <f>SUMIFS('FY14 DataDump'!$E$2:$E$5000, 'FY14 DataDump'!$C$2:$C$5000, 'FY14 Individual Analysis'!$A279, 'FY14 DataDump'!$H$2:$H$5000, F$2)</f>
        <v>13</v>
      </c>
      <c r="G279" s="27">
        <f>SUMIFS('FY14 DataDump'!$E$2:$E$5000, 'FY14 DataDump'!$C$2:$C$5000, 'FY14 Individual Analysis'!$A279, 'FY14 DataDump'!$H$2:$H$5000, G$2)</f>
        <v>127</v>
      </c>
      <c r="H279" s="27">
        <f>SUMIFS('FY14 DataDump'!$E$2:$E$5000, 'FY14 DataDump'!$C$2:$C$5000, 'FY14 Individual Analysis'!$A279, 'FY14 DataDump'!$H$2:$H$5000, H$2)</f>
        <v>110</v>
      </c>
      <c r="I279" s="27">
        <f>SUMIFS('FY14 DataDump'!$E$2:$E$5000, 'FY14 DataDump'!$C$2:$C$5000, 'FY14 Individual Analysis'!$A279, 'FY14 DataDump'!$H$2:$H$5000, I$2)</f>
        <v>37</v>
      </c>
      <c r="J279" s="27">
        <f>SUMIFS('FY14 DataDump'!$E$2:$E$5000, 'FY14 DataDump'!$C$2:$C$5000, 'FY14 Individual Analysis'!$A279, 'FY14 DataDump'!$H$2:$H$5000, J$2)</f>
        <v>97</v>
      </c>
      <c r="K279" s="27">
        <f>SUMIFS('FY14 DataDump'!$E$2:$E$5000, 'FY14 DataDump'!$C$2:$C$5000, 'FY14 Individual Analysis'!$A279, 'FY14 DataDump'!$H$2:$H$5000, K$2)</f>
        <v>75</v>
      </c>
      <c r="L279" s="27">
        <f>SUMIFS('FY14 DataDump'!$E$2:$E$5000, 'FY14 DataDump'!$C$2:$C$5000, 'FY14 Individual Analysis'!$A279, 'FY14 DataDump'!$H$2:$H$5000, L$2)</f>
        <v>69</v>
      </c>
      <c r="M279" s="27">
        <f>SUMIFS('FY14 DataDump'!$E$2:$E$5000, 'FY14 DataDump'!$C$2:$C$5000, 'FY14 Individual Analysis'!$A279, 'FY14 DataDump'!$H$2:$H$5000, M$2)</f>
        <v>9</v>
      </c>
      <c r="N279" s="27">
        <f>SUMIFS('FY14 DataDump'!$E$2:$E$5000, 'FY14 DataDump'!$C$2:$C$5000, 'FY14 Individual Analysis'!$A279, 'FY14 DataDump'!$H$2:$H$5000, N$2)</f>
        <v>0</v>
      </c>
      <c r="O279" s="27">
        <f>SUMIFS('FY14 DataDump'!$E$2:$E$5000, 'FY14 DataDump'!$C$2:$C$5000, 'FY14 Individual Analysis'!$A279, 'FY14 DataDump'!$H$2:$H$5000, O$2)</f>
        <v>0</v>
      </c>
      <c r="P279" s="27">
        <f t="shared" si="9"/>
        <v>583</v>
      </c>
      <c r="Q279" s="108">
        <f t="shared" si="10"/>
        <v>3.4224862630911567E-3</v>
      </c>
    </row>
    <row r="280" spans="1:17" x14ac:dyDescent="0.25">
      <c r="A280" s="75">
        <v>5701</v>
      </c>
      <c r="B280" s="75" t="str">
        <f>INDEX('FY14 DataDump'!$A$2:$H$5000, MATCH('FY14 Individual Analysis'!A280, 'FY14 DataDump'!$C$2:$C$5000, 0), MATCH('FY14 DataDump'!$B$1, 'FY14 DataDump'!$A$1:$H$1))</f>
        <v>DRINKS</v>
      </c>
      <c r="C280" s="75" t="str">
        <f>INDEX('FY14 DataDump'!$A$2:$H$5000, MATCH('FY14 Individual Analysis'!A280, 'FY14 DataDump'!$C$2:$C$5000, 0), MATCH('FY14 DataDump'!$D$1, 'FY14 DataDump'!$A$1:$H$1))</f>
        <v>Frozen Lemonade</v>
      </c>
      <c r="D280" s="27">
        <f>SUMIFS('FY14 DataDump'!$E$2:$E$5000, 'FY14 DataDump'!$C$2:$C$5000, 'FY14 Individual Analysis'!$A280, 'FY14 DataDump'!$H$2:$H$5000, D$2)</f>
        <v>0</v>
      </c>
      <c r="E280" s="27">
        <f>SUMIFS('FY14 DataDump'!$E$2:$E$5000, 'FY14 DataDump'!$C$2:$C$5000, 'FY14 Individual Analysis'!$A280, 'FY14 DataDump'!$H$2:$H$5000, E$2)</f>
        <v>0</v>
      </c>
      <c r="F280" s="27">
        <f>SUMIFS('FY14 DataDump'!$E$2:$E$5000, 'FY14 DataDump'!$C$2:$C$5000, 'FY14 Individual Analysis'!$A280, 'FY14 DataDump'!$H$2:$H$5000, F$2)</f>
        <v>0</v>
      </c>
      <c r="G280" s="27">
        <f>SUMIFS('FY14 DataDump'!$E$2:$E$5000, 'FY14 DataDump'!$C$2:$C$5000, 'FY14 Individual Analysis'!$A280, 'FY14 DataDump'!$H$2:$H$5000, G$2)</f>
        <v>0</v>
      </c>
      <c r="H280" s="27">
        <f>SUMIFS('FY14 DataDump'!$E$2:$E$5000, 'FY14 DataDump'!$C$2:$C$5000, 'FY14 Individual Analysis'!$A280, 'FY14 DataDump'!$H$2:$H$5000, H$2)</f>
        <v>0</v>
      </c>
      <c r="I280" s="27">
        <f>SUMIFS('FY14 DataDump'!$E$2:$E$5000, 'FY14 DataDump'!$C$2:$C$5000, 'FY14 Individual Analysis'!$A280, 'FY14 DataDump'!$H$2:$H$5000, I$2)</f>
        <v>0</v>
      </c>
      <c r="J280" s="27">
        <f>SUMIFS('FY14 DataDump'!$E$2:$E$5000, 'FY14 DataDump'!$C$2:$C$5000, 'FY14 Individual Analysis'!$A280, 'FY14 DataDump'!$H$2:$H$5000, J$2)</f>
        <v>0</v>
      </c>
      <c r="K280" s="27">
        <f>SUMIFS('FY14 DataDump'!$E$2:$E$5000, 'FY14 DataDump'!$C$2:$C$5000, 'FY14 Individual Analysis'!$A280, 'FY14 DataDump'!$H$2:$H$5000, K$2)</f>
        <v>0</v>
      </c>
      <c r="L280" s="27">
        <f>SUMIFS('FY14 DataDump'!$E$2:$E$5000, 'FY14 DataDump'!$C$2:$C$5000, 'FY14 Individual Analysis'!$A280, 'FY14 DataDump'!$H$2:$H$5000, L$2)</f>
        <v>0</v>
      </c>
      <c r="M280" s="27">
        <f>SUMIFS('FY14 DataDump'!$E$2:$E$5000, 'FY14 DataDump'!$C$2:$C$5000, 'FY14 Individual Analysis'!$A280, 'FY14 DataDump'!$H$2:$H$5000, M$2)</f>
        <v>0</v>
      </c>
      <c r="N280" s="27">
        <f>SUMIFS('FY14 DataDump'!$E$2:$E$5000, 'FY14 DataDump'!$C$2:$C$5000, 'FY14 Individual Analysis'!$A280, 'FY14 DataDump'!$H$2:$H$5000, N$2)</f>
        <v>86</v>
      </c>
      <c r="O280" s="27">
        <f>SUMIFS('FY14 DataDump'!$E$2:$E$5000, 'FY14 DataDump'!$C$2:$C$5000, 'FY14 Individual Analysis'!$A280, 'FY14 DataDump'!$H$2:$H$5000, O$2)</f>
        <v>94</v>
      </c>
      <c r="P280" s="27">
        <f t="shared" ref="P280:P343" si="11">SUM(D280:O280)</f>
        <v>180</v>
      </c>
      <c r="Q280" s="108">
        <f t="shared" si="10"/>
        <v>1.0566852956370638E-3</v>
      </c>
    </row>
    <row r="281" spans="1:17" x14ac:dyDescent="0.25">
      <c r="A281" s="75">
        <v>5784</v>
      </c>
      <c r="B281" s="75" t="str">
        <f>INDEX('FY14 DataDump'!$A$2:$H$5000, MATCH('FY14 Individual Analysis'!A281, 'FY14 DataDump'!$C$2:$C$5000, 0), MATCH('FY14 DataDump'!$B$1, 'FY14 DataDump'!$A$1:$H$1))</f>
        <v>BOXED GOODS</v>
      </c>
      <c r="C281" s="75" t="str">
        <f>INDEX('FY14 DataDump'!$A$2:$H$5000, MATCH('FY14 Individual Analysis'!A281, 'FY14 DataDump'!$C$2:$C$5000, 0), MATCH('FY14 DataDump'!$D$1, 'FY14 DataDump'!$A$1:$H$1))</f>
        <v>CLIF BAR MINT CHOCOLATE</v>
      </c>
      <c r="D281" s="27">
        <f>SUMIFS('FY14 DataDump'!$E$2:$E$5000, 'FY14 DataDump'!$C$2:$C$5000, 'FY14 Individual Analysis'!$A281, 'FY14 DataDump'!$H$2:$H$5000, D$2)</f>
        <v>26</v>
      </c>
      <c r="E281" s="27">
        <f>SUMIFS('FY14 DataDump'!$E$2:$E$5000, 'FY14 DataDump'!$C$2:$C$5000, 'FY14 Individual Analysis'!$A281, 'FY14 DataDump'!$H$2:$H$5000, E$2)</f>
        <v>2</v>
      </c>
      <c r="F281" s="27">
        <f>SUMIFS('FY14 DataDump'!$E$2:$E$5000, 'FY14 DataDump'!$C$2:$C$5000, 'FY14 Individual Analysis'!$A281, 'FY14 DataDump'!$H$2:$H$5000, F$2)</f>
        <v>9</v>
      </c>
      <c r="G281" s="27">
        <f>SUMIFS('FY14 DataDump'!$E$2:$E$5000, 'FY14 DataDump'!$C$2:$C$5000, 'FY14 Individual Analysis'!$A281, 'FY14 DataDump'!$H$2:$H$5000, G$2)</f>
        <v>1</v>
      </c>
      <c r="H281" s="27">
        <f>SUMIFS('FY14 DataDump'!$E$2:$E$5000, 'FY14 DataDump'!$C$2:$C$5000, 'FY14 Individual Analysis'!$A281, 'FY14 DataDump'!$H$2:$H$5000, H$2)</f>
        <v>0</v>
      </c>
      <c r="I281" s="27">
        <f>SUMIFS('FY14 DataDump'!$E$2:$E$5000, 'FY14 DataDump'!$C$2:$C$5000, 'FY14 Individual Analysis'!$A281, 'FY14 DataDump'!$H$2:$H$5000, I$2)</f>
        <v>0</v>
      </c>
      <c r="J281" s="27">
        <f>SUMIFS('FY14 DataDump'!$E$2:$E$5000, 'FY14 DataDump'!$C$2:$C$5000, 'FY14 Individual Analysis'!$A281, 'FY14 DataDump'!$H$2:$H$5000, J$2)</f>
        <v>0</v>
      </c>
      <c r="K281" s="27">
        <f>SUMIFS('FY14 DataDump'!$E$2:$E$5000, 'FY14 DataDump'!$C$2:$C$5000, 'FY14 Individual Analysis'!$A281, 'FY14 DataDump'!$H$2:$H$5000, K$2)</f>
        <v>0</v>
      </c>
      <c r="L281" s="27">
        <f>SUMIFS('FY14 DataDump'!$E$2:$E$5000, 'FY14 DataDump'!$C$2:$C$5000, 'FY14 Individual Analysis'!$A281, 'FY14 DataDump'!$H$2:$H$5000, L$2)</f>
        <v>0</v>
      </c>
      <c r="M281" s="27">
        <f>SUMIFS('FY14 DataDump'!$E$2:$E$5000, 'FY14 DataDump'!$C$2:$C$5000, 'FY14 Individual Analysis'!$A281, 'FY14 DataDump'!$H$2:$H$5000, M$2)</f>
        <v>0</v>
      </c>
      <c r="N281" s="27">
        <f>SUMIFS('FY14 DataDump'!$E$2:$E$5000, 'FY14 DataDump'!$C$2:$C$5000, 'FY14 Individual Analysis'!$A281, 'FY14 DataDump'!$H$2:$H$5000, N$2)</f>
        <v>0</v>
      </c>
      <c r="O281" s="27">
        <f>SUMIFS('FY14 DataDump'!$E$2:$E$5000, 'FY14 DataDump'!$C$2:$C$5000, 'FY14 Individual Analysis'!$A281, 'FY14 DataDump'!$H$2:$H$5000, O$2)</f>
        <v>0</v>
      </c>
      <c r="P281" s="27">
        <f t="shared" si="11"/>
        <v>38</v>
      </c>
      <c r="Q281" s="108">
        <f t="shared" si="10"/>
        <v>2.2307800685671347E-4</v>
      </c>
    </row>
    <row r="282" spans="1:17" x14ac:dyDescent="0.25">
      <c r="A282" s="75">
        <v>6005</v>
      </c>
      <c r="B282" s="75" t="str">
        <f>INDEX('FY14 DataDump'!$A$2:$H$5000, MATCH('FY14 Individual Analysis'!A282, 'FY14 DataDump'!$C$2:$C$5000, 0), MATCH('FY14 DataDump'!$B$1, 'FY14 DataDump'!$A$1:$H$1))</f>
        <v>SWEETS</v>
      </c>
      <c r="C282" s="75" t="str">
        <f>INDEX('FY14 DataDump'!$A$2:$H$5000, MATCH('FY14 Individual Analysis'!A282, 'FY14 DataDump'!$C$2:$C$5000, 0), MATCH('FY14 DataDump'!$D$1, 'FY14 DataDump'!$A$1:$H$1))</f>
        <v>Sathers Jelly Beans</v>
      </c>
      <c r="D282" s="27">
        <f>SUMIFS('FY14 DataDump'!$E$2:$E$5000, 'FY14 DataDump'!$C$2:$C$5000, 'FY14 Individual Analysis'!$A282, 'FY14 DataDump'!$H$2:$H$5000, D$2)</f>
        <v>0</v>
      </c>
      <c r="E282" s="27">
        <f>SUMIFS('FY14 DataDump'!$E$2:$E$5000, 'FY14 DataDump'!$C$2:$C$5000, 'FY14 Individual Analysis'!$A282, 'FY14 DataDump'!$H$2:$H$5000, E$2)</f>
        <v>1</v>
      </c>
      <c r="F282" s="27">
        <f>SUMIFS('FY14 DataDump'!$E$2:$E$5000, 'FY14 DataDump'!$C$2:$C$5000, 'FY14 Individual Analysis'!$A282, 'FY14 DataDump'!$H$2:$H$5000, F$2)</f>
        <v>2</v>
      </c>
      <c r="G282" s="27">
        <f>SUMIFS('FY14 DataDump'!$E$2:$E$5000, 'FY14 DataDump'!$C$2:$C$5000, 'FY14 Individual Analysis'!$A282, 'FY14 DataDump'!$H$2:$H$5000, G$2)</f>
        <v>7</v>
      </c>
      <c r="H282" s="27">
        <f>SUMIFS('FY14 DataDump'!$E$2:$E$5000, 'FY14 DataDump'!$C$2:$C$5000, 'FY14 Individual Analysis'!$A282, 'FY14 DataDump'!$H$2:$H$5000, H$2)</f>
        <v>0</v>
      </c>
      <c r="I282" s="27">
        <f>SUMIFS('FY14 DataDump'!$E$2:$E$5000, 'FY14 DataDump'!$C$2:$C$5000, 'FY14 Individual Analysis'!$A282, 'FY14 DataDump'!$H$2:$H$5000, I$2)</f>
        <v>0</v>
      </c>
      <c r="J282" s="27">
        <f>SUMIFS('FY14 DataDump'!$E$2:$E$5000, 'FY14 DataDump'!$C$2:$C$5000, 'FY14 Individual Analysis'!$A282, 'FY14 DataDump'!$H$2:$H$5000, J$2)</f>
        <v>0</v>
      </c>
      <c r="K282" s="27">
        <f>SUMIFS('FY14 DataDump'!$E$2:$E$5000, 'FY14 DataDump'!$C$2:$C$5000, 'FY14 Individual Analysis'!$A282, 'FY14 DataDump'!$H$2:$H$5000, K$2)</f>
        <v>0</v>
      </c>
      <c r="L282" s="27">
        <f>SUMIFS('FY14 DataDump'!$E$2:$E$5000, 'FY14 DataDump'!$C$2:$C$5000, 'FY14 Individual Analysis'!$A282, 'FY14 DataDump'!$H$2:$H$5000, L$2)</f>
        <v>0</v>
      </c>
      <c r="M282" s="27">
        <f>SUMIFS('FY14 DataDump'!$E$2:$E$5000, 'FY14 DataDump'!$C$2:$C$5000, 'FY14 Individual Analysis'!$A282, 'FY14 DataDump'!$H$2:$H$5000, M$2)</f>
        <v>0</v>
      </c>
      <c r="N282" s="27">
        <f>SUMIFS('FY14 DataDump'!$E$2:$E$5000, 'FY14 DataDump'!$C$2:$C$5000, 'FY14 Individual Analysis'!$A282, 'FY14 DataDump'!$H$2:$H$5000, N$2)</f>
        <v>0</v>
      </c>
      <c r="O282" s="27">
        <f>SUMIFS('FY14 DataDump'!$E$2:$E$5000, 'FY14 DataDump'!$C$2:$C$5000, 'FY14 Individual Analysis'!$A282, 'FY14 DataDump'!$H$2:$H$5000, O$2)</f>
        <v>0</v>
      </c>
      <c r="P282" s="27">
        <f t="shared" si="11"/>
        <v>10</v>
      </c>
      <c r="Q282" s="108">
        <f t="shared" si="10"/>
        <v>5.8704738646503546E-5</v>
      </c>
    </row>
    <row r="283" spans="1:17" x14ac:dyDescent="0.25">
      <c r="A283" s="75">
        <v>6009</v>
      </c>
      <c r="B283" s="75" t="str">
        <f>INDEX('FY14 DataDump'!$A$2:$H$5000, MATCH('FY14 Individual Analysis'!A283, 'FY14 DataDump'!$C$2:$C$5000, 0), MATCH('FY14 DataDump'!$B$1, 'FY14 DataDump'!$A$1:$H$1))</f>
        <v>DAIRY</v>
      </c>
      <c r="C283" s="75" t="str">
        <f>INDEX('FY14 DataDump'!$A$2:$H$5000, MATCH('FY14 Individual Analysis'!A283, 'FY14 DataDump'!$C$2:$C$5000, 0), MATCH('FY14 DataDump'!$D$1, 'FY14 DataDump'!$A$1:$H$1))</f>
        <v>Yami Org Strawb Yogurt</v>
      </c>
      <c r="D283" s="27">
        <f>SUMIFS('FY14 DataDump'!$E$2:$E$5000, 'FY14 DataDump'!$C$2:$C$5000, 'FY14 Individual Analysis'!$A283, 'FY14 DataDump'!$H$2:$H$5000, D$2)</f>
        <v>13</v>
      </c>
      <c r="E283" s="27">
        <f>SUMIFS('FY14 DataDump'!$E$2:$E$5000, 'FY14 DataDump'!$C$2:$C$5000, 'FY14 Individual Analysis'!$A283, 'FY14 DataDump'!$H$2:$H$5000, E$2)</f>
        <v>0</v>
      </c>
      <c r="F283" s="27">
        <f>SUMIFS('FY14 DataDump'!$E$2:$E$5000, 'FY14 DataDump'!$C$2:$C$5000, 'FY14 Individual Analysis'!$A283, 'FY14 DataDump'!$H$2:$H$5000, F$2)</f>
        <v>0</v>
      </c>
      <c r="G283" s="27">
        <f>SUMIFS('FY14 DataDump'!$E$2:$E$5000, 'FY14 DataDump'!$C$2:$C$5000, 'FY14 Individual Analysis'!$A283, 'FY14 DataDump'!$H$2:$H$5000, G$2)</f>
        <v>0</v>
      </c>
      <c r="H283" s="27">
        <f>SUMIFS('FY14 DataDump'!$E$2:$E$5000, 'FY14 DataDump'!$C$2:$C$5000, 'FY14 Individual Analysis'!$A283, 'FY14 DataDump'!$H$2:$H$5000, H$2)</f>
        <v>0</v>
      </c>
      <c r="I283" s="27">
        <f>SUMIFS('FY14 DataDump'!$E$2:$E$5000, 'FY14 DataDump'!$C$2:$C$5000, 'FY14 Individual Analysis'!$A283, 'FY14 DataDump'!$H$2:$H$5000, I$2)</f>
        <v>0</v>
      </c>
      <c r="J283" s="27">
        <f>SUMIFS('FY14 DataDump'!$E$2:$E$5000, 'FY14 DataDump'!$C$2:$C$5000, 'FY14 Individual Analysis'!$A283, 'FY14 DataDump'!$H$2:$H$5000, J$2)</f>
        <v>0</v>
      </c>
      <c r="K283" s="27">
        <f>SUMIFS('FY14 DataDump'!$E$2:$E$5000, 'FY14 DataDump'!$C$2:$C$5000, 'FY14 Individual Analysis'!$A283, 'FY14 DataDump'!$H$2:$H$5000, K$2)</f>
        <v>0</v>
      </c>
      <c r="L283" s="27">
        <f>SUMIFS('FY14 DataDump'!$E$2:$E$5000, 'FY14 DataDump'!$C$2:$C$5000, 'FY14 Individual Analysis'!$A283, 'FY14 DataDump'!$H$2:$H$5000, L$2)</f>
        <v>0</v>
      </c>
      <c r="M283" s="27">
        <f>SUMIFS('FY14 DataDump'!$E$2:$E$5000, 'FY14 DataDump'!$C$2:$C$5000, 'FY14 Individual Analysis'!$A283, 'FY14 DataDump'!$H$2:$H$5000, M$2)</f>
        <v>0</v>
      </c>
      <c r="N283" s="27">
        <f>SUMIFS('FY14 DataDump'!$E$2:$E$5000, 'FY14 DataDump'!$C$2:$C$5000, 'FY14 Individual Analysis'!$A283, 'FY14 DataDump'!$H$2:$H$5000, N$2)</f>
        <v>0</v>
      </c>
      <c r="O283" s="27">
        <f>SUMIFS('FY14 DataDump'!$E$2:$E$5000, 'FY14 DataDump'!$C$2:$C$5000, 'FY14 Individual Analysis'!$A283, 'FY14 DataDump'!$H$2:$H$5000, O$2)</f>
        <v>0</v>
      </c>
      <c r="P283" s="27">
        <f t="shared" si="11"/>
        <v>13</v>
      </c>
      <c r="Q283" s="108">
        <f t="shared" si="10"/>
        <v>7.6316160240454605E-5</v>
      </c>
    </row>
    <row r="284" spans="1:17" x14ac:dyDescent="0.25">
      <c r="A284" s="75">
        <v>6158</v>
      </c>
      <c r="B284" s="75" t="str">
        <f>INDEX('FY14 DataDump'!$A$2:$H$5000, MATCH('FY14 Individual Analysis'!A284, 'FY14 DataDump'!$C$2:$C$5000, 0), MATCH('FY14 DataDump'!$B$1, 'FY14 DataDump'!$A$1:$H$1))</f>
        <v>DRINKS</v>
      </c>
      <c r="C284" s="75" t="str">
        <f>INDEX('FY14 DataDump'!$A$2:$H$5000, MATCH('FY14 Individual Analysis'!A284, 'FY14 DataDump'!$C$2:$C$5000, 0), MATCH('FY14 DataDump'!$D$1, 'FY14 DataDump'!$A$1:$H$1))</f>
        <v>Diet Cherry Coke Can</v>
      </c>
      <c r="D284" s="27">
        <f>SUMIFS('FY14 DataDump'!$E$2:$E$5000, 'FY14 DataDump'!$C$2:$C$5000, 'FY14 Individual Analysis'!$A284, 'FY14 DataDump'!$H$2:$H$5000, D$2)</f>
        <v>0</v>
      </c>
      <c r="E284" s="27">
        <f>SUMIFS('FY14 DataDump'!$E$2:$E$5000, 'FY14 DataDump'!$C$2:$C$5000, 'FY14 Individual Analysis'!$A284, 'FY14 DataDump'!$H$2:$H$5000, E$2)</f>
        <v>11</v>
      </c>
      <c r="F284" s="27">
        <f>SUMIFS('FY14 DataDump'!$E$2:$E$5000, 'FY14 DataDump'!$C$2:$C$5000, 'FY14 Individual Analysis'!$A284, 'FY14 DataDump'!$H$2:$H$5000, F$2)</f>
        <v>11</v>
      </c>
      <c r="G284" s="27">
        <f>SUMIFS('FY14 DataDump'!$E$2:$E$5000, 'FY14 DataDump'!$C$2:$C$5000, 'FY14 Individual Analysis'!$A284, 'FY14 DataDump'!$H$2:$H$5000, G$2)</f>
        <v>0</v>
      </c>
      <c r="H284" s="27">
        <f>SUMIFS('FY14 DataDump'!$E$2:$E$5000, 'FY14 DataDump'!$C$2:$C$5000, 'FY14 Individual Analysis'!$A284, 'FY14 DataDump'!$H$2:$H$5000, H$2)</f>
        <v>0</v>
      </c>
      <c r="I284" s="27">
        <f>SUMIFS('FY14 DataDump'!$E$2:$E$5000, 'FY14 DataDump'!$C$2:$C$5000, 'FY14 Individual Analysis'!$A284, 'FY14 DataDump'!$H$2:$H$5000, I$2)</f>
        <v>0</v>
      </c>
      <c r="J284" s="27">
        <f>SUMIFS('FY14 DataDump'!$E$2:$E$5000, 'FY14 DataDump'!$C$2:$C$5000, 'FY14 Individual Analysis'!$A284, 'FY14 DataDump'!$H$2:$H$5000, J$2)</f>
        <v>0</v>
      </c>
      <c r="K284" s="27">
        <f>SUMIFS('FY14 DataDump'!$E$2:$E$5000, 'FY14 DataDump'!$C$2:$C$5000, 'FY14 Individual Analysis'!$A284, 'FY14 DataDump'!$H$2:$H$5000, K$2)</f>
        <v>0</v>
      </c>
      <c r="L284" s="27">
        <f>SUMIFS('FY14 DataDump'!$E$2:$E$5000, 'FY14 DataDump'!$C$2:$C$5000, 'FY14 Individual Analysis'!$A284, 'FY14 DataDump'!$H$2:$H$5000, L$2)</f>
        <v>0</v>
      </c>
      <c r="M284" s="27">
        <f>SUMIFS('FY14 DataDump'!$E$2:$E$5000, 'FY14 DataDump'!$C$2:$C$5000, 'FY14 Individual Analysis'!$A284, 'FY14 DataDump'!$H$2:$H$5000, M$2)</f>
        <v>0</v>
      </c>
      <c r="N284" s="27">
        <f>SUMIFS('FY14 DataDump'!$E$2:$E$5000, 'FY14 DataDump'!$C$2:$C$5000, 'FY14 Individual Analysis'!$A284, 'FY14 DataDump'!$H$2:$H$5000, N$2)</f>
        <v>0</v>
      </c>
      <c r="O284" s="27">
        <f>SUMIFS('FY14 DataDump'!$E$2:$E$5000, 'FY14 DataDump'!$C$2:$C$5000, 'FY14 Individual Analysis'!$A284, 'FY14 DataDump'!$H$2:$H$5000, O$2)</f>
        <v>0</v>
      </c>
      <c r="P284" s="27">
        <f t="shared" si="11"/>
        <v>22</v>
      </c>
      <c r="Q284" s="108">
        <f t="shared" si="10"/>
        <v>1.2915042502230779E-4</v>
      </c>
    </row>
    <row r="285" spans="1:17" x14ac:dyDescent="0.25">
      <c r="A285" s="75">
        <v>6361</v>
      </c>
      <c r="B285" s="75" t="str">
        <f>INDEX('FY14 DataDump'!$A$2:$H$5000, MATCH('FY14 Individual Analysis'!A285, 'FY14 DataDump'!$C$2:$C$5000, 0), MATCH('FY14 DataDump'!$B$1, 'FY14 DataDump'!$A$1:$H$1))</f>
        <v>DRINKS</v>
      </c>
      <c r="C285" s="75" t="str">
        <f>INDEX('FY14 DataDump'!$A$2:$H$5000, MATCH('FY14 Individual Analysis'!A285, 'FY14 DataDump'!$C$2:$C$5000, 0), MATCH('FY14 DataDump'!$D$1, 'FY14 DataDump'!$A$1:$H$1))</f>
        <v>Simply Orange Mango</v>
      </c>
      <c r="D285" s="27">
        <f>SUMIFS('FY14 DataDump'!$E$2:$E$5000, 'FY14 DataDump'!$C$2:$C$5000, 'FY14 Individual Analysis'!$A285, 'FY14 DataDump'!$H$2:$H$5000, D$2)</f>
        <v>21</v>
      </c>
      <c r="E285" s="27">
        <f>SUMIFS('FY14 DataDump'!$E$2:$E$5000, 'FY14 DataDump'!$C$2:$C$5000, 'FY14 Individual Analysis'!$A285, 'FY14 DataDump'!$H$2:$H$5000, E$2)</f>
        <v>19</v>
      </c>
      <c r="F285" s="27">
        <f>SUMIFS('FY14 DataDump'!$E$2:$E$5000, 'FY14 DataDump'!$C$2:$C$5000, 'FY14 Individual Analysis'!$A285, 'FY14 DataDump'!$H$2:$H$5000, F$2)</f>
        <v>24</v>
      </c>
      <c r="G285" s="27">
        <f>SUMIFS('FY14 DataDump'!$E$2:$E$5000, 'FY14 DataDump'!$C$2:$C$5000, 'FY14 Individual Analysis'!$A285, 'FY14 DataDump'!$H$2:$H$5000, G$2)</f>
        <v>53</v>
      </c>
      <c r="H285" s="27">
        <f>SUMIFS('FY14 DataDump'!$E$2:$E$5000, 'FY14 DataDump'!$C$2:$C$5000, 'FY14 Individual Analysis'!$A285, 'FY14 DataDump'!$H$2:$H$5000, H$2)</f>
        <v>34</v>
      </c>
      <c r="I285" s="27">
        <f>SUMIFS('FY14 DataDump'!$E$2:$E$5000, 'FY14 DataDump'!$C$2:$C$5000, 'FY14 Individual Analysis'!$A285, 'FY14 DataDump'!$H$2:$H$5000, I$2)</f>
        <v>10</v>
      </c>
      <c r="J285" s="27">
        <f>SUMIFS('FY14 DataDump'!$E$2:$E$5000, 'FY14 DataDump'!$C$2:$C$5000, 'FY14 Individual Analysis'!$A285, 'FY14 DataDump'!$H$2:$H$5000, J$2)</f>
        <v>38</v>
      </c>
      <c r="K285" s="27">
        <f>SUMIFS('FY14 DataDump'!$E$2:$E$5000, 'FY14 DataDump'!$C$2:$C$5000, 'FY14 Individual Analysis'!$A285, 'FY14 DataDump'!$H$2:$H$5000, K$2)</f>
        <v>26</v>
      </c>
      <c r="L285" s="27">
        <f>SUMIFS('FY14 DataDump'!$E$2:$E$5000, 'FY14 DataDump'!$C$2:$C$5000, 'FY14 Individual Analysis'!$A285, 'FY14 DataDump'!$H$2:$H$5000, L$2)</f>
        <v>13</v>
      </c>
      <c r="M285" s="27">
        <f>SUMIFS('FY14 DataDump'!$E$2:$E$5000, 'FY14 DataDump'!$C$2:$C$5000, 'FY14 Individual Analysis'!$A285, 'FY14 DataDump'!$H$2:$H$5000, M$2)</f>
        <v>42</v>
      </c>
      <c r="N285" s="27">
        <f>SUMIFS('FY14 DataDump'!$E$2:$E$5000, 'FY14 DataDump'!$C$2:$C$5000, 'FY14 Individual Analysis'!$A285, 'FY14 DataDump'!$H$2:$H$5000, N$2)</f>
        <v>54</v>
      </c>
      <c r="O285" s="27">
        <f>SUMIFS('FY14 DataDump'!$E$2:$E$5000, 'FY14 DataDump'!$C$2:$C$5000, 'FY14 Individual Analysis'!$A285, 'FY14 DataDump'!$H$2:$H$5000, O$2)</f>
        <v>19</v>
      </c>
      <c r="P285" s="27">
        <f t="shared" si="11"/>
        <v>353</v>
      </c>
      <c r="Q285" s="108">
        <f t="shared" si="10"/>
        <v>2.0722772742215751E-3</v>
      </c>
    </row>
    <row r="286" spans="1:17" x14ac:dyDescent="0.25">
      <c r="A286" s="75">
        <v>6436</v>
      </c>
      <c r="B286" s="75" t="str">
        <f>INDEX('FY14 DataDump'!$A$2:$H$5000, MATCH('FY14 Individual Analysis'!A286, 'FY14 DataDump'!$C$2:$C$5000, 0), MATCH('FY14 DataDump'!$B$1, 'FY14 DataDump'!$A$1:$H$1))</f>
        <v>BOXED GOODS</v>
      </c>
      <c r="C286" s="75" t="str">
        <f>INDEX('FY14 DataDump'!$A$2:$H$5000, MATCH('FY14 Individual Analysis'!A286, 'FY14 DataDump'!$C$2:$C$5000, 0), MATCH('FY14 DataDump'!$D$1, 'FY14 DataDump'!$A$1:$H$1))</f>
        <v>UMPQUA OATS KICK START</v>
      </c>
      <c r="D286" s="27">
        <f>SUMIFS('FY14 DataDump'!$E$2:$E$5000, 'FY14 DataDump'!$C$2:$C$5000, 'FY14 Individual Analysis'!$A286, 'FY14 DataDump'!$H$2:$H$5000, D$2)</f>
        <v>0</v>
      </c>
      <c r="E286" s="27">
        <f>SUMIFS('FY14 DataDump'!$E$2:$E$5000, 'FY14 DataDump'!$C$2:$C$5000, 'FY14 Individual Analysis'!$A286, 'FY14 DataDump'!$H$2:$H$5000, E$2)</f>
        <v>6</v>
      </c>
      <c r="F286" s="27">
        <f>SUMIFS('FY14 DataDump'!$E$2:$E$5000, 'FY14 DataDump'!$C$2:$C$5000, 'FY14 Individual Analysis'!$A286, 'FY14 DataDump'!$H$2:$H$5000, F$2)</f>
        <v>5</v>
      </c>
      <c r="G286" s="27">
        <f>SUMIFS('FY14 DataDump'!$E$2:$E$5000, 'FY14 DataDump'!$C$2:$C$5000, 'FY14 Individual Analysis'!$A286, 'FY14 DataDump'!$H$2:$H$5000, G$2)</f>
        <v>4</v>
      </c>
      <c r="H286" s="27">
        <f>SUMIFS('FY14 DataDump'!$E$2:$E$5000, 'FY14 DataDump'!$C$2:$C$5000, 'FY14 Individual Analysis'!$A286, 'FY14 DataDump'!$H$2:$H$5000, H$2)</f>
        <v>0</v>
      </c>
      <c r="I286" s="27">
        <f>SUMIFS('FY14 DataDump'!$E$2:$E$5000, 'FY14 DataDump'!$C$2:$C$5000, 'FY14 Individual Analysis'!$A286, 'FY14 DataDump'!$H$2:$H$5000, I$2)</f>
        <v>0</v>
      </c>
      <c r="J286" s="27">
        <f>SUMIFS('FY14 DataDump'!$E$2:$E$5000, 'FY14 DataDump'!$C$2:$C$5000, 'FY14 Individual Analysis'!$A286, 'FY14 DataDump'!$H$2:$H$5000, J$2)</f>
        <v>0</v>
      </c>
      <c r="K286" s="27">
        <f>SUMIFS('FY14 DataDump'!$E$2:$E$5000, 'FY14 DataDump'!$C$2:$C$5000, 'FY14 Individual Analysis'!$A286, 'FY14 DataDump'!$H$2:$H$5000, K$2)</f>
        <v>0</v>
      </c>
      <c r="L286" s="27">
        <f>SUMIFS('FY14 DataDump'!$E$2:$E$5000, 'FY14 DataDump'!$C$2:$C$5000, 'FY14 Individual Analysis'!$A286, 'FY14 DataDump'!$H$2:$H$5000, L$2)</f>
        <v>0</v>
      </c>
      <c r="M286" s="27">
        <f>SUMIFS('FY14 DataDump'!$E$2:$E$5000, 'FY14 DataDump'!$C$2:$C$5000, 'FY14 Individual Analysis'!$A286, 'FY14 DataDump'!$H$2:$H$5000, M$2)</f>
        <v>0</v>
      </c>
      <c r="N286" s="27">
        <f>SUMIFS('FY14 DataDump'!$E$2:$E$5000, 'FY14 DataDump'!$C$2:$C$5000, 'FY14 Individual Analysis'!$A286, 'FY14 DataDump'!$H$2:$H$5000, N$2)</f>
        <v>0</v>
      </c>
      <c r="O286" s="27">
        <f>SUMIFS('FY14 DataDump'!$E$2:$E$5000, 'FY14 DataDump'!$C$2:$C$5000, 'FY14 Individual Analysis'!$A286, 'FY14 DataDump'!$H$2:$H$5000, O$2)</f>
        <v>0</v>
      </c>
      <c r="P286" s="27">
        <f t="shared" si="11"/>
        <v>15</v>
      </c>
      <c r="Q286" s="108">
        <f t="shared" si="10"/>
        <v>8.8057107969755316E-5</v>
      </c>
    </row>
    <row r="287" spans="1:17" x14ac:dyDescent="0.25">
      <c r="A287" s="75">
        <v>6521</v>
      </c>
      <c r="B287" s="75" t="str">
        <f>INDEX('FY14 DataDump'!$A$2:$H$5000, MATCH('FY14 Individual Analysis'!A287, 'FY14 DataDump'!$C$2:$C$5000, 0), MATCH('FY14 DataDump'!$B$1, 'FY14 DataDump'!$A$1:$H$1))</f>
        <v>DRINKS</v>
      </c>
      <c r="C287" s="75" t="str">
        <f>INDEX('FY14 DataDump'!$A$2:$H$5000, MATCH('FY14 Individual Analysis'!A287, 'FY14 DataDump'!$C$2:$C$5000, 0), MATCH('FY14 DataDump'!$D$1, 'FY14 DataDump'!$A$1:$H$1))</f>
        <v>SIMPLY CRAN</v>
      </c>
      <c r="D287" s="27">
        <f>SUMIFS('FY14 DataDump'!$E$2:$E$5000, 'FY14 DataDump'!$C$2:$C$5000, 'FY14 Individual Analysis'!$A287, 'FY14 DataDump'!$H$2:$H$5000, D$2)</f>
        <v>8</v>
      </c>
      <c r="E287" s="27">
        <f>SUMIFS('FY14 DataDump'!$E$2:$E$5000, 'FY14 DataDump'!$C$2:$C$5000, 'FY14 Individual Analysis'!$A287, 'FY14 DataDump'!$H$2:$H$5000, E$2)</f>
        <v>6</v>
      </c>
      <c r="F287" s="27">
        <f>SUMIFS('FY14 DataDump'!$E$2:$E$5000, 'FY14 DataDump'!$C$2:$C$5000, 'FY14 Individual Analysis'!$A287, 'FY14 DataDump'!$H$2:$H$5000, F$2)</f>
        <v>15</v>
      </c>
      <c r="G287" s="27">
        <f>SUMIFS('FY14 DataDump'!$E$2:$E$5000, 'FY14 DataDump'!$C$2:$C$5000, 'FY14 Individual Analysis'!$A287, 'FY14 DataDump'!$H$2:$H$5000, G$2)</f>
        <v>36</v>
      </c>
      <c r="H287" s="27">
        <f>SUMIFS('FY14 DataDump'!$E$2:$E$5000, 'FY14 DataDump'!$C$2:$C$5000, 'FY14 Individual Analysis'!$A287, 'FY14 DataDump'!$H$2:$H$5000, H$2)</f>
        <v>33</v>
      </c>
      <c r="I287" s="27">
        <f>SUMIFS('FY14 DataDump'!$E$2:$E$5000, 'FY14 DataDump'!$C$2:$C$5000, 'FY14 Individual Analysis'!$A287, 'FY14 DataDump'!$H$2:$H$5000, I$2)</f>
        <v>18</v>
      </c>
      <c r="J287" s="27">
        <f>SUMIFS('FY14 DataDump'!$E$2:$E$5000, 'FY14 DataDump'!$C$2:$C$5000, 'FY14 Individual Analysis'!$A287, 'FY14 DataDump'!$H$2:$H$5000, J$2)</f>
        <v>26</v>
      </c>
      <c r="K287" s="27">
        <f>SUMIFS('FY14 DataDump'!$E$2:$E$5000, 'FY14 DataDump'!$C$2:$C$5000, 'FY14 Individual Analysis'!$A287, 'FY14 DataDump'!$H$2:$H$5000, K$2)</f>
        <v>43</v>
      </c>
      <c r="L287" s="27">
        <f>SUMIFS('FY14 DataDump'!$E$2:$E$5000, 'FY14 DataDump'!$C$2:$C$5000, 'FY14 Individual Analysis'!$A287, 'FY14 DataDump'!$H$2:$H$5000, L$2)</f>
        <v>67</v>
      </c>
      <c r="M287" s="27">
        <f>SUMIFS('FY14 DataDump'!$E$2:$E$5000, 'FY14 DataDump'!$C$2:$C$5000, 'FY14 Individual Analysis'!$A287, 'FY14 DataDump'!$H$2:$H$5000, M$2)</f>
        <v>21</v>
      </c>
      <c r="N287" s="27">
        <f>SUMIFS('FY14 DataDump'!$E$2:$E$5000, 'FY14 DataDump'!$C$2:$C$5000, 'FY14 Individual Analysis'!$A287, 'FY14 DataDump'!$H$2:$H$5000, N$2)</f>
        <v>25</v>
      </c>
      <c r="O287" s="27">
        <f>SUMIFS('FY14 DataDump'!$E$2:$E$5000, 'FY14 DataDump'!$C$2:$C$5000, 'FY14 Individual Analysis'!$A287, 'FY14 DataDump'!$H$2:$H$5000, O$2)</f>
        <v>14</v>
      </c>
      <c r="P287" s="27">
        <f t="shared" si="11"/>
        <v>312</v>
      </c>
      <c r="Q287" s="108">
        <f t="shared" si="10"/>
        <v>1.8315878457709105E-3</v>
      </c>
    </row>
    <row r="288" spans="1:17" x14ac:dyDescent="0.25">
      <c r="A288" s="75">
        <v>6789</v>
      </c>
      <c r="B288" s="75" t="str">
        <f>INDEX('FY14 DataDump'!$A$2:$H$5000, MATCH('FY14 Individual Analysis'!A288, 'FY14 DataDump'!$C$2:$C$5000, 0), MATCH('FY14 DataDump'!$B$1, 'FY14 DataDump'!$A$1:$H$1))</f>
        <v>DRINKS</v>
      </c>
      <c r="C288" s="75" t="str">
        <f>INDEX('FY14 DataDump'!$A$2:$H$5000, MATCH('FY14 Individual Analysis'!A288, 'FY14 DataDump'!$C$2:$C$5000, 0), MATCH('FY14 DataDump'!$D$1, 'FY14 DataDump'!$A$1:$H$1))</f>
        <v>COKE Zero 20 oz</v>
      </c>
      <c r="D288" s="27">
        <f>SUMIFS('FY14 DataDump'!$E$2:$E$5000, 'FY14 DataDump'!$C$2:$C$5000, 'FY14 Individual Analysis'!$A288, 'FY14 DataDump'!$H$2:$H$5000, D$2)</f>
        <v>37</v>
      </c>
      <c r="E288" s="27">
        <f>SUMIFS('FY14 DataDump'!$E$2:$E$5000, 'FY14 DataDump'!$C$2:$C$5000, 'FY14 Individual Analysis'!$A288, 'FY14 DataDump'!$H$2:$H$5000, E$2)</f>
        <v>50</v>
      </c>
      <c r="F288" s="27">
        <f>SUMIFS('FY14 DataDump'!$E$2:$E$5000, 'FY14 DataDump'!$C$2:$C$5000, 'FY14 Individual Analysis'!$A288, 'FY14 DataDump'!$H$2:$H$5000, F$2)</f>
        <v>60</v>
      </c>
      <c r="G288" s="27">
        <f>SUMIFS('FY14 DataDump'!$E$2:$E$5000, 'FY14 DataDump'!$C$2:$C$5000, 'FY14 Individual Analysis'!$A288, 'FY14 DataDump'!$H$2:$H$5000, G$2)</f>
        <v>137</v>
      </c>
      <c r="H288" s="27">
        <f>SUMIFS('FY14 DataDump'!$E$2:$E$5000, 'FY14 DataDump'!$C$2:$C$5000, 'FY14 Individual Analysis'!$A288, 'FY14 DataDump'!$H$2:$H$5000, H$2)</f>
        <v>95</v>
      </c>
      <c r="I288" s="27">
        <f>SUMIFS('FY14 DataDump'!$E$2:$E$5000, 'FY14 DataDump'!$C$2:$C$5000, 'FY14 Individual Analysis'!$A288, 'FY14 DataDump'!$H$2:$H$5000, I$2)</f>
        <v>61</v>
      </c>
      <c r="J288" s="27">
        <f>SUMIFS('FY14 DataDump'!$E$2:$E$5000, 'FY14 DataDump'!$C$2:$C$5000, 'FY14 Individual Analysis'!$A288, 'FY14 DataDump'!$H$2:$H$5000, J$2)</f>
        <v>76</v>
      </c>
      <c r="K288" s="27">
        <f>SUMIFS('FY14 DataDump'!$E$2:$E$5000, 'FY14 DataDump'!$C$2:$C$5000, 'FY14 Individual Analysis'!$A288, 'FY14 DataDump'!$H$2:$H$5000, K$2)</f>
        <v>95</v>
      </c>
      <c r="L288" s="27">
        <f>SUMIFS('FY14 DataDump'!$E$2:$E$5000, 'FY14 DataDump'!$C$2:$C$5000, 'FY14 Individual Analysis'!$A288, 'FY14 DataDump'!$H$2:$H$5000, L$2)</f>
        <v>103</v>
      </c>
      <c r="M288" s="27">
        <f>SUMIFS('FY14 DataDump'!$E$2:$E$5000, 'FY14 DataDump'!$C$2:$C$5000, 'FY14 Individual Analysis'!$A288, 'FY14 DataDump'!$H$2:$H$5000, M$2)</f>
        <v>101</v>
      </c>
      <c r="N288" s="27">
        <f>SUMIFS('FY14 DataDump'!$E$2:$E$5000, 'FY14 DataDump'!$C$2:$C$5000, 'FY14 Individual Analysis'!$A288, 'FY14 DataDump'!$H$2:$H$5000, N$2)</f>
        <v>95</v>
      </c>
      <c r="O288" s="27">
        <f>SUMIFS('FY14 DataDump'!$E$2:$E$5000, 'FY14 DataDump'!$C$2:$C$5000, 'FY14 Individual Analysis'!$A288, 'FY14 DataDump'!$H$2:$H$5000, O$2)</f>
        <v>57</v>
      </c>
      <c r="P288" s="27">
        <f t="shared" si="11"/>
        <v>967</v>
      </c>
      <c r="Q288" s="108">
        <f t="shared" ref="Q288:Q351" si="12">P288/$P$455</f>
        <v>5.6767482271168927E-3</v>
      </c>
    </row>
    <row r="289" spans="1:17" x14ac:dyDescent="0.25">
      <c r="A289" s="75">
        <v>7412</v>
      </c>
      <c r="B289" s="75" t="str">
        <f>INDEX('FY14 DataDump'!$A$2:$H$5000, MATCH('FY14 Individual Analysis'!A289, 'FY14 DataDump'!$C$2:$C$5000, 0), MATCH('FY14 DataDump'!$B$1, 'FY14 DataDump'!$A$1:$H$1))</f>
        <v>DRINKS</v>
      </c>
      <c r="C289" s="75" t="str">
        <f>INDEX('FY14 DataDump'!$A$2:$H$5000, MATCH('FY14 Individual Analysis'!A289, 'FY14 DataDump'!$C$2:$C$5000, 0), MATCH('FY14 DataDump'!$D$1, 'FY14 DataDump'!$A$1:$H$1))</f>
        <v>SIMPLY LEMONADE RASPBERRY</v>
      </c>
      <c r="D289" s="27">
        <f>SUMIFS('FY14 DataDump'!$E$2:$E$5000, 'FY14 DataDump'!$C$2:$C$5000, 'FY14 Individual Analysis'!$A289, 'FY14 DataDump'!$H$2:$H$5000, D$2)</f>
        <v>0</v>
      </c>
      <c r="E289" s="27">
        <f>SUMIFS('FY14 DataDump'!$E$2:$E$5000, 'FY14 DataDump'!$C$2:$C$5000, 'FY14 Individual Analysis'!$A289, 'FY14 DataDump'!$H$2:$H$5000, E$2)</f>
        <v>0</v>
      </c>
      <c r="F289" s="27">
        <f>SUMIFS('FY14 DataDump'!$E$2:$E$5000, 'FY14 DataDump'!$C$2:$C$5000, 'FY14 Individual Analysis'!$A289, 'FY14 DataDump'!$H$2:$H$5000, F$2)</f>
        <v>0</v>
      </c>
      <c r="G289" s="27">
        <f>SUMIFS('FY14 DataDump'!$E$2:$E$5000, 'FY14 DataDump'!$C$2:$C$5000, 'FY14 Individual Analysis'!$A289, 'FY14 DataDump'!$H$2:$H$5000, G$2)</f>
        <v>0</v>
      </c>
      <c r="H289" s="27">
        <f>SUMIFS('FY14 DataDump'!$E$2:$E$5000, 'FY14 DataDump'!$C$2:$C$5000, 'FY14 Individual Analysis'!$A289, 'FY14 DataDump'!$H$2:$H$5000, H$2)</f>
        <v>0</v>
      </c>
      <c r="I289" s="27">
        <f>SUMIFS('FY14 DataDump'!$E$2:$E$5000, 'FY14 DataDump'!$C$2:$C$5000, 'FY14 Individual Analysis'!$A289, 'FY14 DataDump'!$H$2:$H$5000, I$2)</f>
        <v>0</v>
      </c>
      <c r="J289" s="27">
        <f>SUMIFS('FY14 DataDump'!$E$2:$E$5000, 'FY14 DataDump'!$C$2:$C$5000, 'FY14 Individual Analysis'!$A289, 'FY14 DataDump'!$H$2:$H$5000, J$2)</f>
        <v>5</v>
      </c>
      <c r="K289" s="27">
        <f>SUMIFS('FY14 DataDump'!$E$2:$E$5000, 'FY14 DataDump'!$C$2:$C$5000, 'FY14 Individual Analysis'!$A289, 'FY14 DataDump'!$H$2:$H$5000, K$2)</f>
        <v>0</v>
      </c>
      <c r="L289" s="27">
        <f>SUMIFS('FY14 DataDump'!$E$2:$E$5000, 'FY14 DataDump'!$C$2:$C$5000, 'FY14 Individual Analysis'!$A289, 'FY14 DataDump'!$H$2:$H$5000, L$2)</f>
        <v>4</v>
      </c>
      <c r="M289" s="27">
        <f>SUMIFS('FY14 DataDump'!$E$2:$E$5000, 'FY14 DataDump'!$C$2:$C$5000, 'FY14 Individual Analysis'!$A289, 'FY14 DataDump'!$H$2:$H$5000, M$2)</f>
        <v>49</v>
      </c>
      <c r="N289" s="27">
        <f>SUMIFS('FY14 DataDump'!$E$2:$E$5000, 'FY14 DataDump'!$C$2:$C$5000, 'FY14 Individual Analysis'!$A289, 'FY14 DataDump'!$H$2:$H$5000, N$2)</f>
        <v>45</v>
      </c>
      <c r="O289" s="27">
        <f>SUMIFS('FY14 DataDump'!$E$2:$E$5000, 'FY14 DataDump'!$C$2:$C$5000, 'FY14 Individual Analysis'!$A289, 'FY14 DataDump'!$H$2:$H$5000, O$2)</f>
        <v>25</v>
      </c>
      <c r="P289" s="27">
        <f t="shared" si="11"/>
        <v>128</v>
      </c>
      <c r="Q289" s="108">
        <f t="shared" si="12"/>
        <v>7.5142065467524537E-4</v>
      </c>
    </row>
    <row r="290" spans="1:17" x14ac:dyDescent="0.25">
      <c r="A290" s="75">
        <v>7464</v>
      </c>
      <c r="B290" s="75" t="str">
        <f>INDEX('FY14 DataDump'!$A$2:$H$5000, MATCH('FY14 Individual Analysis'!A290, 'FY14 DataDump'!$C$2:$C$5000, 0), MATCH('FY14 DataDump'!$B$1, 'FY14 DataDump'!$A$1:$H$1))</f>
        <v>BOXED GOODS</v>
      </c>
      <c r="C290" s="75" t="str">
        <f>INDEX('FY14 DataDump'!$A$2:$H$5000, MATCH('FY14 Individual Analysis'!A290, 'FY14 DataDump'!$C$2:$C$5000, 0), MATCH('FY14 DataDump'!$D$1, 'FY14 DataDump'!$A$1:$H$1))</f>
        <v>LUNA PB COOKIE</v>
      </c>
      <c r="D290" s="27">
        <f>SUMIFS('FY14 DataDump'!$E$2:$E$5000, 'FY14 DataDump'!$C$2:$C$5000, 'FY14 Individual Analysis'!$A290, 'FY14 DataDump'!$H$2:$H$5000, D$2)</f>
        <v>0</v>
      </c>
      <c r="E290" s="27">
        <f>SUMIFS('FY14 DataDump'!$E$2:$E$5000, 'FY14 DataDump'!$C$2:$C$5000, 'FY14 Individual Analysis'!$A290, 'FY14 DataDump'!$H$2:$H$5000, E$2)</f>
        <v>0</v>
      </c>
      <c r="F290" s="27">
        <f>SUMIFS('FY14 DataDump'!$E$2:$E$5000, 'FY14 DataDump'!$C$2:$C$5000, 'FY14 Individual Analysis'!$A290, 'FY14 DataDump'!$H$2:$H$5000, F$2)</f>
        <v>6</v>
      </c>
      <c r="G290" s="27">
        <f>SUMIFS('FY14 DataDump'!$E$2:$E$5000, 'FY14 DataDump'!$C$2:$C$5000, 'FY14 Individual Analysis'!$A290, 'FY14 DataDump'!$H$2:$H$5000, G$2)</f>
        <v>6</v>
      </c>
      <c r="H290" s="27">
        <f>SUMIFS('FY14 DataDump'!$E$2:$E$5000, 'FY14 DataDump'!$C$2:$C$5000, 'FY14 Individual Analysis'!$A290, 'FY14 DataDump'!$H$2:$H$5000, H$2)</f>
        <v>0</v>
      </c>
      <c r="I290" s="27">
        <f>SUMIFS('FY14 DataDump'!$E$2:$E$5000, 'FY14 DataDump'!$C$2:$C$5000, 'FY14 Individual Analysis'!$A290, 'FY14 DataDump'!$H$2:$H$5000, I$2)</f>
        <v>0</v>
      </c>
      <c r="J290" s="27">
        <f>SUMIFS('FY14 DataDump'!$E$2:$E$5000, 'FY14 DataDump'!$C$2:$C$5000, 'FY14 Individual Analysis'!$A290, 'FY14 DataDump'!$H$2:$H$5000, J$2)</f>
        <v>0</v>
      </c>
      <c r="K290" s="27">
        <f>SUMIFS('FY14 DataDump'!$E$2:$E$5000, 'FY14 DataDump'!$C$2:$C$5000, 'FY14 Individual Analysis'!$A290, 'FY14 DataDump'!$H$2:$H$5000, K$2)</f>
        <v>0</v>
      </c>
      <c r="L290" s="27">
        <f>SUMIFS('FY14 DataDump'!$E$2:$E$5000, 'FY14 DataDump'!$C$2:$C$5000, 'FY14 Individual Analysis'!$A290, 'FY14 DataDump'!$H$2:$H$5000, L$2)</f>
        <v>0</v>
      </c>
      <c r="M290" s="27">
        <f>SUMIFS('FY14 DataDump'!$E$2:$E$5000, 'FY14 DataDump'!$C$2:$C$5000, 'FY14 Individual Analysis'!$A290, 'FY14 DataDump'!$H$2:$H$5000, M$2)</f>
        <v>0</v>
      </c>
      <c r="N290" s="27">
        <f>SUMIFS('FY14 DataDump'!$E$2:$E$5000, 'FY14 DataDump'!$C$2:$C$5000, 'FY14 Individual Analysis'!$A290, 'FY14 DataDump'!$H$2:$H$5000, N$2)</f>
        <v>0</v>
      </c>
      <c r="O290" s="27">
        <f>SUMIFS('FY14 DataDump'!$E$2:$E$5000, 'FY14 DataDump'!$C$2:$C$5000, 'FY14 Individual Analysis'!$A290, 'FY14 DataDump'!$H$2:$H$5000, O$2)</f>
        <v>0</v>
      </c>
      <c r="P290" s="27">
        <f t="shared" si="11"/>
        <v>12</v>
      </c>
      <c r="Q290" s="108">
        <f t="shared" si="12"/>
        <v>7.044568637580425E-5</v>
      </c>
    </row>
    <row r="291" spans="1:17" x14ac:dyDescent="0.25">
      <c r="A291" s="75">
        <v>7485</v>
      </c>
      <c r="B291" s="75" t="str">
        <f>INDEX('FY14 DataDump'!$A$2:$H$5000, MATCH('FY14 Individual Analysis'!A291, 'FY14 DataDump'!$C$2:$C$5000, 0), MATCH('FY14 DataDump'!$B$1, 'FY14 DataDump'!$A$1:$H$1))</f>
        <v>BOXED GOODS</v>
      </c>
      <c r="C291" s="75" t="str">
        <f>INDEX('FY14 DataDump'!$A$2:$H$5000, MATCH('FY14 Individual Analysis'!A291, 'FY14 DataDump'!$C$2:$C$5000, 0), MATCH('FY14 DataDump'!$D$1, 'FY14 DataDump'!$A$1:$H$1))</f>
        <v>SNAK CLUB TOFFEE PEANUTS</v>
      </c>
      <c r="D291" s="27">
        <f>SUMIFS('FY14 DataDump'!$E$2:$E$5000, 'FY14 DataDump'!$C$2:$C$5000, 'FY14 Individual Analysis'!$A291, 'FY14 DataDump'!$H$2:$H$5000, D$2)</f>
        <v>0</v>
      </c>
      <c r="E291" s="27">
        <f>SUMIFS('FY14 DataDump'!$E$2:$E$5000, 'FY14 DataDump'!$C$2:$C$5000, 'FY14 Individual Analysis'!$A291, 'FY14 DataDump'!$H$2:$H$5000, E$2)</f>
        <v>1</v>
      </c>
      <c r="F291" s="27">
        <f>SUMIFS('FY14 DataDump'!$E$2:$E$5000, 'FY14 DataDump'!$C$2:$C$5000, 'FY14 Individual Analysis'!$A291, 'FY14 DataDump'!$H$2:$H$5000, F$2)</f>
        <v>5</v>
      </c>
      <c r="G291" s="27">
        <f>SUMIFS('FY14 DataDump'!$E$2:$E$5000, 'FY14 DataDump'!$C$2:$C$5000, 'FY14 Individual Analysis'!$A291, 'FY14 DataDump'!$H$2:$H$5000, G$2)</f>
        <v>9</v>
      </c>
      <c r="H291" s="27">
        <f>SUMIFS('FY14 DataDump'!$E$2:$E$5000, 'FY14 DataDump'!$C$2:$C$5000, 'FY14 Individual Analysis'!$A291, 'FY14 DataDump'!$H$2:$H$5000, H$2)</f>
        <v>0</v>
      </c>
      <c r="I291" s="27">
        <f>SUMIFS('FY14 DataDump'!$E$2:$E$5000, 'FY14 DataDump'!$C$2:$C$5000, 'FY14 Individual Analysis'!$A291, 'FY14 DataDump'!$H$2:$H$5000, I$2)</f>
        <v>0</v>
      </c>
      <c r="J291" s="27">
        <f>SUMIFS('FY14 DataDump'!$E$2:$E$5000, 'FY14 DataDump'!$C$2:$C$5000, 'FY14 Individual Analysis'!$A291, 'FY14 DataDump'!$H$2:$H$5000, J$2)</f>
        <v>0</v>
      </c>
      <c r="K291" s="27">
        <f>SUMIFS('FY14 DataDump'!$E$2:$E$5000, 'FY14 DataDump'!$C$2:$C$5000, 'FY14 Individual Analysis'!$A291, 'FY14 DataDump'!$H$2:$H$5000, K$2)</f>
        <v>0</v>
      </c>
      <c r="L291" s="27">
        <f>SUMIFS('FY14 DataDump'!$E$2:$E$5000, 'FY14 DataDump'!$C$2:$C$5000, 'FY14 Individual Analysis'!$A291, 'FY14 DataDump'!$H$2:$H$5000, L$2)</f>
        <v>0</v>
      </c>
      <c r="M291" s="27">
        <f>SUMIFS('FY14 DataDump'!$E$2:$E$5000, 'FY14 DataDump'!$C$2:$C$5000, 'FY14 Individual Analysis'!$A291, 'FY14 DataDump'!$H$2:$H$5000, M$2)</f>
        <v>0</v>
      </c>
      <c r="N291" s="27">
        <f>SUMIFS('FY14 DataDump'!$E$2:$E$5000, 'FY14 DataDump'!$C$2:$C$5000, 'FY14 Individual Analysis'!$A291, 'FY14 DataDump'!$H$2:$H$5000, N$2)</f>
        <v>0</v>
      </c>
      <c r="O291" s="27">
        <f>SUMIFS('FY14 DataDump'!$E$2:$E$5000, 'FY14 DataDump'!$C$2:$C$5000, 'FY14 Individual Analysis'!$A291, 'FY14 DataDump'!$H$2:$H$5000, O$2)</f>
        <v>0</v>
      </c>
      <c r="P291" s="27">
        <f t="shared" si="11"/>
        <v>15</v>
      </c>
      <c r="Q291" s="108">
        <f t="shared" si="12"/>
        <v>8.8057107969755316E-5</v>
      </c>
    </row>
    <row r="292" spans="1:17" x14ac:dyDescent="0.25">
      <c r="A292" s="75">
        <v>7515</v>
      </c>
      <c r="B292" s="75" t="str">
        <f>INDEX('FY14 DataDump'!$A$2:$H$5000, MATCH('FY14 Individual Analysis'!A292, 'FY14 DataDump'!$C$2:$C$5000, 0), MATCH('FY14 DataDump'!$B$1, 'FY14 DataDump'!$A$1:$H$1))</f>
        <v>SWEETS</v>
      </c>
      <c r="C292" s="75" t="str">
        <f>INDEX('FY14 DataDump'!$A$2:$H$5000, MATCH('FY14 Individual Analysis'!A292, 'FY14 DataDump'!$C$2:$C$5000, 0), MATCH('FY14 DataDump'!$D$1, 'FY14 DataDump'!$A$1:$H$1))</f>
        <v>M&amp;MS MINT</v>
      </c>
      <c r="D292" s="27">
        <f>SUMIFS('FY14 DataDump'!$E$2:$E$5000, 'FY14 DataDump'!$C$2:$C$5000, 'FY14 Individual Analysis'!$A292, 'FY14 DataDump'!$H$2:$H$5000, D$2)</f>
        <v>25</v>
      </c>
      <c r="E292" s="27">
        <f>SUMIFS('FY14 DataDump'!$E$2:$E$5000, 'FY14 DataDump'!$C$2:$C$5000, 'FY14 Individual Analysis'!$A292, 'FY14 DataDump'!$H$2:$H$5000, E$2)</f>
        <v>14</v>
      </c>
      <c r="F292" s="27">
        <f>SUMIFS('FY14 DataDump'!$E$2:$E$5000, 'FY14 DataDump'!$C$2:$C$5000, 'FY14 Individual Analysis'!$A292, 'FY14 DataDump'!$H$2:$H$5000, F$2)</f>
        <v>8</v>
      </c>
      <c r="G292" s="27">
        <f>SUMIFS('FY14 DataDump'!$E$2:$E$5000, 'FY14 DataDump'!$C$2:$C$5000, 'FY14 Individual Analysis'!$A292, 'FY14 DataDump'!$H$2:$H$5000, G$2)</f>
        <v>47</v>
      </c>
      <c r="H292" s="27">
        <f>SUMIFS('FY14 DataDump'!$E$2:$E$5000, 'FY14 DataDump'!$C$2:$C$5000, 'FY14 Individual Analysis'!$A292, 'FY14 DataDump'!$H$2:$H$5000, H$2)</f>
        <v>55</v>
      </c>
      <c r="I292" s="27">
        <f>SUMIFS('FY14 DataDump'!$E$2:$E$5000, 'FY14 DataDump'!$C$2:$C$5000, 'FY14 Individual Analysis'!$A292, 'FY14 DataDump'!$H$2:$H$5000, I$2)</f>
        <v>26</v>
      </c>
      <c r="J292" s="27">
        <f>SUMIFS('FY14 DataDump'!$E$2:$E$5000, 'FY14 DataDump'!$C$2:$C$5000, 'FY14 Individual Analysis'!$A292, 'FY14 DataDump'!$H$2:$H$5000, J$2)</f>
        <v>43</v>
      </c>
      <c r="K292" s="27">
        <f>SUMIFS('FY14 DataDump'!$E$2:$E$5000, 'FY14 DataDump'!$C$2:$C$5000, 'FY14 Individual Analysis'!$A292, 'FY14 DataDump'!$H$2:$H$5000, K$2)</f>
        <v>20</v>
      </c>
      <c r="L292" s="27">
        <f>SUMIFS('FY14 DataDump'!$E$2:$E$5000, 'FY14 DataDump'!$C$2:$C$5000, 'FY14 Individual Analysis'!$A292, 'FY14 DataDump'!$H$2:$H$5000, L$2)</f>
        <v>33</v>
      </c>
      <c r="M292" s="27">
        <f>SUMIFS('FY14 DataDump'!$E$2:$E$5000, 'FY14 DataDump'!$C$2:$C$5000, 'FY14 Individual Analysis'!$A292, 'FY14 DataDump'!$H$2:$H$5000, M$2)</f>
        <v>31</v>
      </c>
      <c r="N292" s="27">
        <f>SUMIFS('FY14 DataDump'!$E$2:$E$5000, 'FY14 DataDump'!$C$2:$C$5000, 'FY14 Individual Analysis'!$A292, 'FY14 DataDump'!$H$2:$H$5000, N$2)</f>
        <v>47</v>
      </c>
      <c r="O292" s="27">
        <f>SUMIFS('FY14 DataDump'!$E$2:$E$5000, 'FY14 DataDump'!$C$2:$C$5000, 'FY14 Individual Analysis'!$A292, 'FY14 DataDump'!$H$2:$H$5000, O$2)</f>
        <v>22</v>
      </c>
      <c r="P292" s="27">
        <f t="shared" si="11"/>
        <v>371</v>
      </c>
      <c r="Q292" s="108">
        <f t="shared" si="12"/>
        <v>2.1779458037852815E-3</v>
      </c>
    </row>
    <row r="293" spans="1:17" x14ac:dyDescent="0.25">
      <c r="A293" s="75">
        <v>7744</v>
      </c>
      <c r="B293" s="75" t="str">
        <f>INDEX('FY14 DataDump'!$A$2:$H$5000, MATCH('FY14 Individual Analysis'!A293, 'FY14 DataDump'!$C$2:$C$5000, 0), MATCH('FY14 DataDump'!$B$1, 'FY14 DataDump'!$A$1:$H$1))</f>
        <v>BOXED GOODS</v>
      </c>
      <c r="C293" s="75" t="str">
        <f>INDEX('FY14 DataDump'!$A$2:$H$5000, MATCH('FY14 Individual Analysis'!A293, 'FY14 DataDump'!$C$2:$C$5000, 0), MATCH('FY14 DataDump'!$D$1, 'FY14 DataDump'!$A$1:$H$1))</f>
        <v>CLIF BUILD COOKIES CREAM</v>
      </c>
      <c r="D293" s="27">
        <f>SUMIFS('FY14 DataDump'!$E$2:$E$5000, 'FY14 DataDump'!$C$2:$C$5000, 'FY14 Individual Analysis'!$A293, 'FY14 DataDump'!$H$2:$H$5000, D$2)</f>
        <v>0</v>
      </c>
      <c r="E293" s="27">
        <f>SUMIFS('FY14 DataDump'!$E$2:$E$5000, 'FY14 DataDump'!$C$2:$C$5000, 'FY14 Individual Analysis'!$A293, 'FY14 DataDump'!$H$2:$H$5000, E$2)</f>
        <v>0</v>
      </c>
      <c r="F293" s="27">
        <f>SUMIFS('FY14 DataDump'!$E$2:$E$5000, 'FY14 DataDump'!$C$2:$C$5000, 'FY14 Individual Analysis'!$A293, 'FY14 DataDump'!$H$2:$H$5000, F$2)</f>
        <v>0</v>
      </c>
      <c r="G293" s="27">
        <f>SUMIFS('FY14 DataDump'!$E$2:$E$5000, 'FY14 DataDump'!$C$2:$C$5000, 'FY14 Individual Analysis'!$A293, 'FY14 DataDump'!$H$2:$H$5000, G$2)</f>
        <v>0</v>
      </c>
      <c r="H293" s="27">
        <f>SUMIFS('FY14 DataDump'!$E$2:$E$5000, 'FY14 DataDump'!$C$2:$C$5000, 'FY14 Individual Analysis'!$A293, 'FY14 DataDump'!$H$2:$H$5000, H$2)</f>
        <v>0</v>
      </c>
      <c r="I293" s="27">
        <f>SUMIFS('FY14 DataDump'!$E$2:$E$5000, 'FY14 DataDump'!$C$2:$C$5000, 'FY14 Individual Analysis'!$A293, 'FY14 DataDump'!$H$2:$H$5000, I$2)</f>
        <v>0</v>
      </c>
      <c r="J293" s="27">
        <f>SUMIFS('FY14 DataDump'!$E$2:$E$5000, 'FY14 DataDump'!$C$2:$C$5000, 'FY14 Individual Analysis'!$A293, 'FY14 DataDump'!$H$2:$H$5000, J$2)</f>
        <v>0</v>
      </c>
      <c r="K293" s="27">
        <f>SUMIFS('FY14 DataDump'!$E$2:$E$5000, 'FY14 DataDump'!$C$2:$C$5000, 'FY14 Individual Analysis'!$A293, 'FY14 DataDump'!$H$2:$H$5000, K$2)</f>
        <v>0</v>
      </c>
      <c r="L293" s="27">
        <f>SUMIFS('FY14 DataDump'!$E$2:$E$5000, 'FY14 DataDump'!$C$2:$C$5000, 'FY14 Individual Analysis'!$A293, 'FY14 DataDump'!$H$2:$H$5000, L$2)</f>
        <v>0</v>
      </c>
      <c r="M293" s="27">
        <f>SUMIFS('FY14 DataDump'!$E$2:$E$5000, 'FY14 DataDump'!$C$2:$C$5000, 'FY14 Individual Analysis'!$A293, 'FY14 DataDump'!$H$2:$H$5000, M$2)</f>
        <v>0</v>
      </c>
      <c r="N293" s="27">
        <f>SUMIFS('FY14 DataDump'!$E$2:$E$5000, 'FY14 DataDump'!$C$2:$C$5000, 'FY14 Individual Analysis'!$A293, 'FY14 DataDump'!$H$2:$H$5000, N$2)</f>
        <v>0</v>
      </c>
      <c r="O293" s="27">
        <f>SUMIFS('FY14 DataDump'!$E$2:$E$5000, 'FY14 DataDump'!$C$2:$C$5000, 'FY14 Individual Analysis'!$A293, 'FY14 DataDump'!$H$2:$H$5000, O$2)</f>
        <v>6</v>
      </c>
      <c r="P293" s="27">
        <f t="shared" si="11"/>
        <v>6</v>
      </c>
      <c r="Q293" s="108">
        <f t="shared" si="12"/>
        <v>3.5222843187902125E-5</v>
      </c>
    </row>
    <row r="294" spans="1:17" x14ac:dyDescent="0.25">
      <c r="A294" s="75">
        <v>7776</v>
      </c>
      <c r="B294" s="75" t="str">
        <f>INDEX('FY14 DataDump'!$A$2:$H$5000, MATCH('FY14 Individual Analysis'!A294, 'FY14 DataDump'!$C$2:$C$5000, 0), MATCH('FY14 DataDump'!$B$1, 'FY14 DataDump'!$A$1:$H$1))</f>
        <v>BOXED GOODS</v>
      </c>
      <c r="C294" s="75" t="str">
        <f>INDEX('FY14 DataDump'!$A$2:$H$5000, MATCH('FY14 Individual Analysis'!A294, 'FY14 DataDump'!$C$2:$C$5000, 0), MATCH('FY14 DataDump'!$D$1, 'FY14 DataDump'!$A$1:$H$1))</f>
        <v>CLIF BUILDER CHOC PB</v>
      </c>
      <c r="D294" s="27">
        <f>SUMIFS('FY14 DataDump'!$E$2:$E$5000, 'FY14 DataDump'!$C$2:$C$5000, 'FY14 Individual Analysis'!$A294, 'FY14 DataDump'!$H$2:$H$5000, D$2)</f>
        <v>0</v>
      </c>
      <c r="E294" s="27">
        <f>SUMIFS('FY14 DataDump'!$E$2:$E$5000, 'FY14 DataDump'!$C$2:$C$5000, 'FY14 Individual Analysis'!$A294, 'FY14 DataDump'!$H$2:$H$5000, E$2)</f>
        <v>0</v>
      </c>
      <c r="F294" s="27">
        <f>SUMIFS('FY14 DataDump'!$E$2:$E$5000, 'FY14 DataDump'!$C$2:$C$5000, 'FY14 Individual Analysis'!$A294, 'FY14 DataDump'!$H$2:$H$5000, F$2)</f>
        <v>0</v>
      </c>
      <c r="G294" s="27">
        <f>SUMIFS('FY14 DataDump'!$E$2:$E$5000, 'FY14 DataDump'!$C$2:$C$5000, 'FY14 Individual Analysis'!$A294, 'FY14 DataDump'!$H$2:$H$5000, G$2)</f>
        <v>0</v>
      </c>
      <c r="H294" s="27">
        <f>SUMIFS('FY14 DataDump'!$E$2:$E$5000, 'FY14 DataDump'!$C$2:$C$5000, 'FY14 Individual Analysis'!$A294, 'FY14 DataDump'!$H$2:$H$5000, H$2)</f>
        <v>0</v>
      </c>
      <c r="I294" s="27">
        <f>SUMIFS('FY14 DataDump'!$E$2:$E$5000, 'FY14 DataDump'!$C$2:$C$5000, 'FY14 Individual Analysis'!$A294, 'FY14 DataDump'!$H$2:$H$5000, I$2)</f>
        <v>0</v>
      </c>
      <c r="J294" s="27">
        <f>SUMIFS('FY14 DataDump'!$E$2:$E$5000, 'FY14 DataDump'!$C$2:$C$5000, 'FY14 Individual Analysis'!$A294, 'FY14 DataDump'!$H$2:$H$5000, J$2)</f>
        <v>0</v>
      </c>
      <c r="K294" s="27">
        <f>SUMIFS('FY14 DataDump'!$E$2:$E$5000, 'FY14 DataDump'!$C$2:$C$5000, 'FY14 Individual Analysis'!$A294, 'FY14 DataDump'!$H$2:$H$5000, K$2)</f>
        <v>11</v>
      </c>
      <c r="L294" s="27">
        <f>SUMIFS('FY14 DataDump'!$E$2:$E$5000, 'FY14 DataDump'!$C$2:$C$5000, 'FY14 Individual Analysis'!$A294, 'FY14 DataDump'!$H$2:$H$5000, L$2)</f>
        <v>49</v>
      </c>
      <c r="M294" s="27">
        <f>SUMIFS('FY14 DataDump'!$E$2:$E$5000, 'FY14 DataDump'!$C$2:$C$5000, 'FY14 Individual Analysis'!$A294, 'FY14 DataDump'!$H$2:$H$5000, M$2)</f>
        <v>66</v>
      </c>
      <c r="N294" s="27">
        <f>SUMIFS('FY14 DataDump'!$E$2:$E$5000, 'FY14 DataDump'!$C$2:$C$5000, 'FY14 Individual Analysis'!$A294, 'FY14 DataDump'!$H$2:$H$5000, N$2)</f>
        <v>75</v>
      </c>
      <c r="O294" s="27">
        <f>SUMIFS('FY14 DataDump'!$E$2:$E$5000, 'FY14 DataDump'!$C$2:$C$5000, 'FY14 Individual Analysis'!$A294, 'FY14 DataDump'!$H$2:$H$5000, O$2)</f>
        <v>26</v>
      </c>
      <c r="P294" s="27">
        <f t="shared" si="11"/>
        <v>227</v>
      </c>
      <c r="Q294" s="108">
        <f t="shared" si="12"/>
        <v>1.3325975672756306E-3</v>
      </c>
    </row>
    <row r="295" spans="1:17" x14ac:dyDescent="0.25">
      <c r="A295" s="75">
        <v>8262</v>
      </c>
      <c r="B295" s="75" t="str">
        <f>INDEX('FY14 DataDump'!$A$2:$H$5000, MATCH('FY14 Individual Analysis'!A295, 'FY14 DataDump'!$C$2:$C$5000, 0), MATCH('FY14 DataDump'!$B$1, 'FY14 DataDump'!$A$1:$H$1))</f>
        <v>BOXED GOODS</v>
      </c>
      <c r="C295" s="75" t="str">
        <f>INDEX('FY14 DataDump'!$A$2:$H$5000, MATCH('FY14 Individual Analysis'!A295, 'FY14 DataDump'!$C$2:$C$5000, 0), MATCH('FY14 DataDump'!$D$1, 'FY14 DataDump'!$A$1:$H$1))</f>
        <v>UMPQUA OATS R U NUTS</v>
      </c>
      <c r="D295" s="27">
        <f>SUMIFS('FY14 DataDump'!$E$2:$E$5000, 'FY14 DataDump'!$C$2:$C$5000, 'FY14 Individual Analysis'!$A295, 'FY14 DataDump'!$H$2:$H$5000, D$2)</f>
        <v>0</v>
      </c>
      <c r="E295" s="27">
        <f>SUMIFS('FY14 DataDump'!$E$2:$E$5000, 'FY14 DataDump'!$C$2:$C$5000, 'FY14 Individual Analysis'!$A295, 'FY14 DataDump'!$H$2:$H$5000, E$2)</f>
        <v>4</v>
      </c>
      <c r="F295" s="27">
        <f>SUMIFS('FY14 DataDump'!$E$2:$E$5000, 'FY14 DataDump'!$C$2:$C$5000, 'FY14 Individual Analysis'!$A295, 'FY14 DataDump'!$H$2:$H$5000, F$2)</f>
        <v>9</v>
      </c>
      <c r="G295" s="27">
        <f>SUMIFS('FY14 DataDump'!$E$2:$E$5000, 'FY14 DataDump'!$C$2:$C$5000, 'FY14 Individual Analysis'!$A295, 'FY14 DataDump'!$H$2:$H$5000, G$2)</f>
        <v>17</v>
      </c>
      <c r="H295" s="27">
        <f>SUMIFS('FY14 DataDump'!$E$2:$E$5000, 'FY14 DataDump'!$C$2:$C$5000, 'FY14 Individual Analysis'!$A295, 'FY14 DataDump'!$H$2:$H$5000, H$2)</f>
        <v>0</v>
      </c>
      <c r="I295" s="27">
        <f>SUMIFS('FY14 DataDump'!$E$2:$E$5000, 'FY14 DataDump'!$C$2:$C$5000, 'FY14 Individual Analysis'!$A295, 'FY14 DataDump'!$H$2:$H$5000, I$2)</f>
        <v>0</v>
      </c>
      <c r="J295" s="27">
        <f>SUMIFS('FY14 DataDump'!$E$2:$E$5000, 'FY14 DataDump'!$C$2:$C$5000, 'FY14 Individual Analysis'!$A295, 'FY14 DataDump'!$H$2:$H$5000, J$2)</f>
        <v>0</v>
      </c>
      <c r="K295" s="27">
        <f>SUMIFS('FY14 DataDump'!$E$2:$E$5000, 'FY14 DataDump'!$C$2:$C$5000, 'FY14 Individual Analysis'!$A295, 'FY14 DataDump'!$H$2:$H$5000, K$2)</f>
        <v>0</v>
      </c>
      <c r="L295" s="27">
        <f>SUMIFS('FY14 DataDump'!$E$2:$E$5000, 'FY14 DataDump'!$C$2:$C$5000, 'FY14 Individual Analysis'!$A295, 'FY14 DataDump'!$H$2:$H$5000, L$2)</f>
        <v>0</v>
      </c>
      <c r="M295" s="27">
        <f>SUMIFS('FY14 DataDump'!$E$2:$E$5000, 'FY14 DataDump'!$C$2:$C$5000, 'FY14 Individual Analysis'!$A295, 'FY14 DataDump'!$H$2:$H$5000, M$2)</f>
        <v>0</v>
      </c>
      <c r="N295" s="27">
        <f>SUMIFS('FY14 DataDump'!$E$2:$E$5000, 'FY14 DataDump'!$C$2:$C$5000, 'FY14 Individual Analysis'!$A295, 'FY14 DataDump'!$H$2:$H$5000, N$2)</f>
        <v>0</v>
      </c>
      <c r="O295" s="27">
        <f>SUMIFS('FY14 DataDump'!$E$2:$E$5000, 'FY14 DataDump'!$C$2:$C$5000, 'FY14 Individual Analysis'!$A295, 'FY14 DataDump'!$H$2:$H$5000, O$2)</f>
        <v>0</v>
      </c>
      <c r="P295" s="27">
        <f t="shared" si="11"/>
        <v>30</v>
      </c>
      <c r="Q295" s="108">
        <f t="shared" si="12"/>
        <v>1.7611421593951063E-4</v>
      </c>
    </row>
    <row r="296" spans="1:17" x14ac:dyDescent="0.25">
      <c r="A296" s="75">
        <v>8448</v>
      </c>
      <c r="B296" s="75" t="str">
        <f>INDEX('FY14 DataDump'!$A$2:$H$5000, MATCH('FY14 Individual Analysis'!A296, 'FY14 DataDump'!$C$2:$C$5000, 0), MATCH('FY14 DataDump'!$B$1, 'FY14 DataDump'!$A$1:$H$1))</f>
        <v>BOXED GOODS</v>
      </c>
      <c r="C296" s="75" t="str">
        <f>INDEX('FY14 DataDump'!$A$2:$H$5000, MATCH('FY14 Individual Analysis'!A296, 'FY14 DataDump'!$C$2:$C$5000, 0), MATCH('FY14 DataDump'!$D$1, 'FY14 DataDump'!$A$1:$H$1))</f>
        <v>NONGSHIM NOODLE CHICKEN</v>
      </c>
      <c r="D296" s="27">
        <f>SUMIFS('FY14 DataDump'!$E$2:$E$5000, 'FY14 DataDump'!$C$2:$C$5000, 'FY14 Individual Analysis'!$A296, 'FY14 DataDump'!$H$2:$H$5000, D$2)</f>
        <v>0</v>
      </c>
      <c r="E296" s="27">
        <f>SUMIFS('FY14 DataDump'!$E$2:$E$5000, 'FY14 DataDump'!$C$2:$C$5000, 'FY14 Individual Analysis'!$A296, 'FY14 DataDump'!$H$2:$H$5000, E$2)</f>
        <v>4</v>
      </c>
      <c r="F296" s="27">
        <f>SUMIFS('FY14 DataDump'!$E$2:$E$5000, 'FY14 DataDump'!$C$2:$C$5000, 'FY14 Individual Analysis'!$A296, 'FY14 DataDump'!$H$2:$H$5000, F$2)</f>
        <v>13</v>
      </c>
      <c r="G296" s="27">
        <f>SUMIFS('FY14 DataDump'!$E$2:$E$5000, 'FY14 DataDump'!$C$2:$C$5000, 'FY14 Individual Analysis'!$A296, 'FY14 DataDump'!$H$2:$H$5000, G$2)</f>
        <v>63</v>
      </c>
      <c r="H296" s="27">
        <f>SUMIFS('FY14 DataDump'!$E$2:$E$5000, 'FY14 DataDump'!$C$2:$C$5000, 'FY14 Individual Analysis'!$A296, 'FY14 DataDump'!$H$2:$H$5000, H$2)</f>
        <v>31</v>
      </c>
      <c r="I296" s="27">
        <f>SUMIFS('FY14 DataDump'!$E$2:$E$5000, 'FY14 DataDump'!$C$2:$C$5000, 'FY14 Individual Analysis'!$A296, 'FY14 DataDump'!$H$2:$H$5000, I$2)</f>
        <v>18</v>
      </c>
      <c r="J296" s="27">
        <f>SUMIFS('FY14 DataDump'!$E$2:$E$5000, 'FY14 DataDump'!$C$2:$C$5000, 'FY14 Individual Analysis'!$A296, 'FY14 DataDump'!$H$2:$H$5000, J$2)</f>
        <v>30</v>
      </c>
      <c r="K296" s="27">
        <f>SUMIFS('FY14 DataDump'!$E$2:$E$5000, 'FY14 DataDump'!$C$2:$C$5000, 'FY14 Individual Analysis'!$A296, 'FY14 DataDump'!$H$2:$H$5000, K$2)</f>
        <v>46</v>
      </c>
      <c r="L296" s="27">
        <f>SUMIFS('FY14 DataDump'!$E$2:$E$5000, 'FY14 DataDump'!$C$2:$C$5000, 'FY14 Individual Analysis'!$A296, 'FY14 DataDump'!$H$2:$H$5000, L$2)</f>
        <v>39</v>
      </c>
      <c r="M296" s="27">
        <f>SUMIFS('FY14 DataDump'!$E$2:$E$5000, 'FY14 DataDump'!$C$2:$C$5000, 'FY14 Individual Analysis'!$A296, 'FY14 DataDump'!$H$2:$H$5000, M$2)</f>
        <v>59</v>
      </c>
      <c r="N296" s="27">
        <f>SUMIFS('FY14 DataDump'!$E$2:$E$5000, 'FY14 DataDump'!$C$2:$C$5000, 'FY14 Individual Analysis'!$A296, 'FY14 DataDump'!$H$2:$H$5000, N$2)</f>
        <v>49</v>
      </c>
      <c r="O296" s="27">
        <f>SUMIFS('FY14 DataDump'!$E$2:$E$5000, 'FY14 DataDump'!$C$2:$C$5000, 'FY14 Individual Analysis'!$A296, 'FY14 DataDump'!$H$2:$H$5000, O$2)</f>
        <v>23</v>
      </c>
      <c r="P296" s="27">
        <f t="shared" si="11"/>
        <v>375</v>
      </c>
      <c r="Q296" s="108">
        <f t="shared" si="12"/>
        <v>2.201427699243883E-3</v>
      </c>
    </row>
    <row r="297" spans="1:17" x14ac:dyDescent="0.25">
      <c r="A297" s="75">
        <v>8484</v>
      </c>
      <c r="B297" s="75" t="str">
        <f>INDEX('FY14 DataDump'!$A$2:$H$5000, MATCH('FY14 Individual Analysis'!A297, 'FY14 DataDump'!$C$2:$C$5000, 0), MATCH('FY14 DataDump'!$B$1, 'FY14 DataDump'!$A$1:$H$1))</f>
        <v>DRINKS</v>
      </c>
      <c r="C297" s="75" t="str">
        <f>INDEX('FY14 DataDump'!$A$2:$H$5000, MATCH('FY14 Individual Analysis'!A297, 'FY14 DataDump'!$C$2:$C$5000, 0), MATCH('FY14 DataDump'!$D$1, 'FY14 DataDump'!$A$1:$H$1))</f>
        <v>ARIZONA MUCHO MANGO</v>
      </c>
      <c r="D297" s="27">
        <f>SUMIFS('FY14 DataDump'!$E$2:$E$5000, 'FY14 DataDump'!$C$2:$C$5000, 'FY14 Individual Analysis'!$A297, 'FY14 DataDump'!$H$2:$H$5000, D$2)</f>
        <v>0</v>
      </c>
      <c r="E297" s="27">
        <f>SUMIFS('FY14 DataDump'!$E$2:$E$5000, 'FY14 DataDump'!$C$2:$C$5000, 'FY14 Individual Analysis'!$A297, 'FY14 DataDump'!$H$2:$H$5000, E$2)</f>
        <v>23</v>
      </c>
      <c r="F297" s="27">
        <f>SUMIFS('FY14 DataDump'!$E$2:$E$5000, 'FY14 DataDump'!$C$2:$C$5000, 'FY14 Individual Analysis'!$A297, 'FY14 DataDump'!$H$2:$H$5000, F$2)</f>
        <v>6</v>
      </c>
      <c r="G297" s="27">
        <f>SUMIFS('FY14 DataDump'!$E$2:$E$5000, 'FY14 DataDump'!$C$2:$C$5000, 'FY14 Individual Analysis'!$A297, 'FY14 DataDump'!$H$2:$H$5000, G$2)</f>
        <v>0</v>
      </c>
      <c r="H297" s="27">
        <f>SUMIFS('FY14 DataDump'!$E$2:$E$5000, 'FY14 DataDump'!$C$2:$C$5000, 'FY14 Individual Analysis'!$A297, 'FY14 DataDump'!$H$2:$H$5000, H$2)</f>
        <v>0</v>
      </c>
      <c r="I297" s="27">
        <f>SUMIFS('FY14 DataDump'!$E$2:$E$5000, 'FY14 DataDump'!$C$2:$C$5000, 'FY14 Individual Analysis'!$A297, 'FY14 DataDump'!$H$2:$H$5000, I$2)</f>
        <v>0</v>
      </c>
      <c r="J297" s="27">
        <f>SUMIFS('FY14 DataDump'!$E$2:$E$5000, 'FY14 DataDump'!$C$2:$C$5000, 'FY14 Individual Analysis'!$A297, 'FY14 DataDump'!$H$2:$H$5000, J$2)</f>
        <v>0</v>
      </c>
      <c r="K297" s="27">
        <f>SUMIFS('FY14 DataDump'!$E$2:$E$5000, 'FY14 DataDump'!$C$2:$C$5000, 'FY14 Individual Analysis'!$A297, 'FY14 DataDump'!$H$2:$H$5000, K$2)</f>
        <v>0</v>
      </c>
      <c r="L297" s="27">
        <f>SUMIFS('FY14 DataDump'!$E$2:$E$5000, 'FY14 DataDump'!$C$2:$C$5000, 'FY14 Individual Analysis'!$A297, 'FY14 DataDump'!$H$2:$H$5000, L$2)</f>
        <v>0</v>
      </c>
      <c r="M297" s="27">
        <f>SUMIFS('FY14 DataDump'!$E$2:$E$5000, 'FY14 DataDump'!$C$2:$C$5000, 'FY14 Individual Analysis'!$A297, 'FY14 DataDump'!$H$2:$H$5000, M$2)</f>
        <v>0</v>
      </c>
      <c r="N297" s="27">
        <f>SUMIFS('FY14 DataDump'!$E$2:$E$5000, 'FY14 DataDump'!$C$2:$C$5000, 'FY14 Individual Analysis'!$A297, 'FY14 DataDump'!$H$2:$H$5000, N$2)</f>
        <v>0</v>
      </c>
      <c r="O297" s="27">
        <f>SUMIFS('FY14 DataDump'!$E$2:$E$5000, 'FY14 DataDump'!$C$2:$C$5000, 'FY14 Individual Analysis'!$A297, 'FY14 DataDump'!$H$2:$H$5000, O$2)</f>
        <v>0</v>
      </c>
      <c r="P297" s="27">
        <f t="shared" si="11"/>
        <v>29</v>
      </c>
      <c r="Q297" s="108">
        <f t="shared" si="12"/>
        <v>1.7024374207486029E-4</v>
      </c>
    </row>
    <row r="298" spans="1:17" x14ac:dyDescent="0.25">
      <c r="A298" s="75">
        <v>8978</v>
      </c>
      <c r="B298" s="75" t="str">
        <f>INDEX('FY14 DataDump'!$A$2:$H$5000, MATCH('FY14 Individual Analysis'!A298, 'FY14 DataDump'!$C$2:$C$5000, 0), MATCH('FY14 DataDump'!$B$1, 'FY14 DataDump'!$A$1:$H$1))</f>
        <v>BOXED GOODS</v>
      </c>
      <c r="C298" s="75" t="str">
        <f>INDEX('FY14 DataDump'!$A$2:$H$5000, MATCH('FY14 Individual Analysis'!A298, 'FY14 DataDump'!$C$2:$C$5000, 0), MATCH('FY14 DataDump'!$D$1, 'FY14 DataDump'!$A$1:$H$1))</f>
        <v>CLIF BUILDER CHOCOLATE</v>
      </c>
      <c r="D298" s="27">
        <f>SUMIFS('FY14 DataDump'!$E$2:$E$5000, 'FY14 DataDump'!$C$2:$C$5000, 'FY14 Individual Analysis'!$A298, 'FY14 DataDump'!$H$2:$H$5000, D$2)</f>
        <v>14</v>
      </c>
      <c r="E298" s="27">
        <f>SUMIFS('FY14 DataDump'!$E$2:$E$5000, 'FY14 DataDump'!$C$2:$C$5000, 'FY14 Individual Analysis'!$A298, 'FY14 DataDump'!$H$2:$H$5000, E$2)</f>
        <v>7</v>
      </c>
      <c r="F298" s="27">
        <f>SUMIFS('FY14 DataDump'!$E$2:$E$5000, 'FY14 DataDump'!$C$2:$C$5000, 'FY14 Individual Analysis'!$A298, 'FY14 DataDump'!$H$2:$H$5000, F$2)</f>
        <v>16</v>
      </c>
      <c r="G298" s="27">
        <f>SUMIFS('FY14 DataDump'!$E$2:$E$5000, 'FY14 DataDump'!$C$2:$C$5000, 'FY14 Individual Analysis'!$A298, 'FY14 DataDump'!$H$2:$H$5000, G$2)</f>
        <v>59</v>
      </c>
      <c r="H298" s="27">
        <f>SUMIFS('FY14 DataDump'!$E$2:$E$5000, 'FY14 DataDump'!$C$2:$C$5000, 'FY14 Individual Analysis'!$A298, 'FY14 DataDump'!$H$2:$H$5000, H$2)</f>
        <v>37</v>
      </c>
      <c r="I298" s="27">
        <f>SUMIFS('FY14 DataDump'!$E$2:$E$5000, 'FY14 DataDump'!$C$2:$C$5000, 'FY14 Individual Analysis'!$A298, 'FY14 DataDump'!$H$2:$H$5000, I$2)</f>
        <v>27</v>
      </c>
      <c r="J298" s="27">
        <f>SUMIFS('FY14 DataDump'!$E$2:$E$5000, 'FY14 DataDump'!$C$2:$C$5000, 'FY14 Individual Analysis'!$A298, 'FY14 DataDump'!$H$2:$H$5000, J$2)</f>
        <v>64</v>
      </c>
      <c r="K298" s="27">
        <f>SUMIFS('FY14 DataDump'!$E$2:$E$5000, 'FY14 DataDump'!$C$2:$C$5000, 'FY14 Individual Analysis'!$A298, 'FY14 DataDump'!$H$2:$H$5000, K$2)</f>
        <v>57</v>
      </c>
      <c r="L298" s="27">
        <f>SUMIFS('FY14 DataDump'!$E$2:$E$5000, 'FY14 DataDump'!$C$2:$C$5000, 'FY14 Individual Analysis'!$A298, 'FY14 DataDump'!$H$2:$H$5000, L$2)</f>
        <v>32</v>
      </c>
      <c r="M298" s="27">
        <f>SUMIFS('FY14 DataDump'!$E$2:$E$5000, 'FY14 DataDump'!$C$2:$C$5000, 'FY14 Individual Analysis'!$A298, 'FY14 DataDump'!$H$2:$H$5000, M$2)</f>
        <v>49</v>
      </c>
      <c r="N298" s="27">
        <f>SUMIFS('FY14 DataDump'!$E$2:$E$5000, 'FY14 DataDump'!$C$2:$C$5000, 'FY14 Individual Analysis'!$A298, 'FY14 DataDump'!$H$2:$H$5000, N$2)</f>
        <v>46</v>
      </c>
      <c r="O298" s="27">
        <f>SUMIFS('FY14 DataDump'!$E$2:$E$5000, 'FY14 DataDump'!$C$2:$C$5000, 'FY14 Individual Analysis'!$A298, 'FY14 DataDump'!$H$2:$H$5000, O$2)</f>
        <v>18</v>
      </c>
      <c r="P298" s="27">
        <f t="shared" si="11"/>
        <v>426</v>
      </c>
      <c r="Q298" s="108">
        <f t="shared" si="12"/>
        <v>2.5008218663410508E-3</v>
      </c>
    </row>
    <row r="299" spans="1:17" x14ac:dyDescent="0.25">
      <c r="A299" s="75">
        <v>9033</v>
      </c>
      <c r="B299" s="75" t="str">
        <f>INDEX('FY14 DataDump'!$A$2:$H$5000, MATCH('FY14 Individual Analysis'!A299, 'FY14 DataDump'!$C$2:$C$5000, 0), MATCH('FY14 DataDump'!$B$1, 'FY14 DataDump'!$A$1:$H$1))</f>
        <v>DRINKS</v>
      </c>
      <c r="C299" s="75" t="str">
        <f>INDEX('FY14 DataDump'!$A$2:$H$5000, MATCH('FY14 Individual Analysis'!A299, 'FY14 DataDump'!$C$2:$C$5000, 0), MATCH('FY14 DataDump'!$D$1, 'FY14 DataDump'!$A$1:$H$1))</f>
        <v>Bubbleea</v>
      </c>
      <c r="D299" s="27">
        <f>SUMIFS('FY14 DataDump'!$E$2:$E$5000, 'FY14 DataDump'!$C$2:$C$5000, 'FY14 Individual Analysis'!$A299, 'FY14 DataDump'!$H$2:$H$5000, D$2)</f>
        <v>100</v>
      </c>
      <c r="E299" s="27">
        <f>SUMIFS('FY14 DataDump'!$E$2:$E$5000, 'FY14 DataDump'!$C$2:$C$5000, 'FY14 Individual Analysis'!$A299, 'FY14 DataDump'!$H$2:$H$5000, E$2)</f>
        <v>92</v>
      </c>
      <c r="F299" s="27">
        <f>SUMIFS('FY14 DataDump'!$E$2:$E$5000, 'FY14 DataDump'!$C$2:$C$5000, 'FY14 Individual Analysis'!$A299, 'FY14 DataDump'!$H$2:$H$5000, F$2)</f>
        <v>100</v>
      </c>
      <c r="G299" s="27">
        <f>SUMIFS('FY14 DataDump'!$E$2:$E$5000, 'FY14 DataDump'!$C$2:$C$5000, 'FY14 Individual Analysis'!$A299, 'FY14 DataDump'!$H$2:$H$5000, G$2)</f>
        <v>452</v>
      </c>
      <c r="H299" s="27">
        <f>SUMIFS('FY14 DataDump'!$E$2:$E$5000, 'FY14 DataDump'!$C$2:$C$5000, 'FY14 Individual Analysis'!$A299, 'FY14 DataDump'!$H$2:$H$5000, H$2)</f>
        <v>261</v>
      </c>
      <c r="I299" s="27">
        <f>SUMIFS('FY14 DataDump'!$E$2:$E$5000, 'FY14 DataDump'!$C$2:$C$5000, 'FY14 Individual Analysis'!$A299, 'FY14 DataDump'!$H$2:$H$5000, I$2)</f>
        <v>110</v>
      </c>
      <c r="J299" s="27">
        <f>SUMIFS('FY14 DataDump'!$E$2:$E$5000, 'FY14 DataDump'!$C$2:$C$5000, 'FY14 Individual Analysis'!$A299, 'FY14 DataDump'!$H$2:$H$5000, J$2)</f>
        <v>379</v>
      </c>
      <c r="K299" s="27">
        <f>SUMIFS('FY14 DataDump'!$E$2:$E$5000, 'FY14 DataDump'!$C$2:$C$5000, 'FY14 Individual Analysis'!$A299, 'FY14 DataDump'!$H$2:$H$5000, K$2)</f>
        <v>365</v>
      </c>
      <c r="L299" s="27">
        <f>SUMIFS('FY14 DataDump'!$E$2:$E$5000, 'FY14 DataDump'!$C$2:$C$5000, 'FY14 Individual Analysis'!$A299, 'FY14 DataDump'!$H$2:$H$5000, L$2)</f>
        <v>279</v>
      </c>
      <c r="M299" s="27">
        <f>SUMIFS('FY14 DataDump'!$E$2:$E$5000, 'FY14 DataDump'!$C$2:$C$5000, 'FY14 Individual Analysis'!$A299, 'FY14 DataDump'!$H$2:$H$5000, M$2)</f>
        <v>378</v>
      </c>
      <c r="N299" s="27">
        <f>SUMIFS('FY14 DataDump'!$E$2:$E$5000, 'FY14 DataDump'!$C$2:$C$5000, 'FY14 Individual Analysis'!$A299, 'FY14 DataDump'!$H$2:$H$5000, N$2)</f>
        <v>380</v>
      </c>
      <c r="O299" s="27">
        <f>SUMIFS('FY14 DataDump'!$E$2:$E$5000, 'FY14 DataDump'!$C$2:$C$5000, 'FY14 Individual Analysis'!$A299, 'FY14 DataDump'!$H$2:$H$5000, O$2)</f>
        <v>183</v>
      </c>
      <c r="P299" s="27">
        <f t="shared" si="11"/>
        <v>3079</v>
      </c>
      <c r="Q299" s="108">
        <f t="shared" si="12"/>
        <v>1.8075189029258441E-2</v>
      </c>
    </row>
    <row r="300" spans="1:17" x14ac:dyDescent="0.25">
      <c r="A300" s="75">
        <v>9246</v>
      </c>
      <c r="B300" s="75" t="str">
        <f>INDEX('FY14 DataDump'!$A$2:$H$5000, MATCH('FY14 Individual Analysis'!A300, 'FY14 DataDump'!$C$2:$C$5000, 0), MATCH('FY14 DataDump'!$B$1, 'FY14 DataDump'!$A$1:$H$1))</f>
        <v>BOXED GOODS</v>
      </c>
      <c r="C300" s="75" t="str">
        <f>INDEX('FY14 DataDump'!$A$2:$H$5000, MATCH('FY14 Individual Analysis'!A300, 'FY14 DataDump'!$C$2:$C$5000, 0), MATCH('FY14 DataDump'!$D$1, 'FY14 DataDump'!$A$1:$H$1))</f>
        <v>ODWALLA B CHEWY NUT</v>
      </c>
      <c r="D300" s="27">
        <f>SUMIFS('FY14 DataDump'!$E$2:$E$5000, 'FY14 DataDump'!$C$2:$C$5000, 'FY14 Individual Analysis'!$A300, 'FY14 DataDump'!$H$2:$H$5000, D$2)</f>
        <v>7</v>
      </c>
      <c r="E300" s="27">
        <f>SUMIFS('FY14 DataDump'!$E$2:$E$5000, 'FY14 DataDump'!$C$2:$C$5000, 'FY14 Individual Analysis'!$A300, 'FY14 DataDump'!$H$2:$H$5000, E$2)</f>
        <v>4</v>
      </c>
      <c r="F300" s="27">
        <f>SUMIFS('FY14 DataDump'!$E$2:$E$5000, 'FY14 DataDump'!$C$2:$C$5000, 'FY14 Individual Analysis'!$A300, 'FY14 DataDump'!$H$2:$H$5000, F$2)</f>
        <v>3</v>
      </c>
      <c r="G300" s="27">
        <f>SUMIFS('FY14 DataDump'!$E$2:$E$5000, 'FY14 DataDump'!$C$2:$C$5000, 'FY14 Individual Analysis'!$A300, 'FY14 DataDump'!$H$2:$H$5000, G$2)</f>
        <v>16</v>
      </c>
      <c r="H300" s="27">
        <f>SUMIFS('FY14 DataDump'!$E$2:$E$5000, 'FY14 DataDump'!$C$2:$C$5000, 'FY14 Individual Analysis'!$A300, 'FY14 DataDump'!$H$2:$H$5000, H$2)</f>
        <v>9</v>
      </c>
      <c r="I300" s="27">
        <f>SUMIFS('FY14 DataDump'!$E$2:$E$5000, 'FY14 DataDump'!$C$2:$C$5000, 'FY14 Individual Analysis'!$A300, 'FY14 DataDump'!$H$2:$H$5000, I$2)</f>
        <v>2</v>
      </c>
      <c r="J300" s="27">
        <f>SUMIFS('FY14 DataDump'!$E$2:$E$5000, 'FY14 DataDump'!$C$2:$C$5000, 'FY14 Individual Analysis'!$A300, 'FY14 DataDump'!$H$2:$H$5000, J$2)</f>
        <v>0</v>
      </c>
      <c r="K300" s="27">
        <f>SUMIFS('FY14 DataDump'!$E$2:$E$5000, 'FY14 DataDump'!$C$2:$C$5000, 'FY14 Individual Analysis'!$A300, 'FY14 DataDump'!$H$2:$H$5000, K$2)</f>
        <v>0</v>
      </c>
      <c r="L300" s="27">
        <f>SUMIFS('FY14 DataDump'!$E$2:$E$5000, 'FY14 DataDump'!$C$2:$C$5000, 'FY14 Individual Analysis'!$A300, 'FY14 DataDump'!$H$2:$H$5000, L$2)</f>
        <v>0</v>
      </c>
      <c r="M300" s="27">
        <f>SUMIFS('FY14 DataDump'!$E$2:$E$5000, 'FY14 DataDump'!$C$2:$C$5000, 'FY14 Individual Analysis'!$A300, 'FY14 DataDump'!$H$2:$H$5000, M$2)</f>
        <v>0</v>
      </c>
      <c r="N300" s="27">
        <f>SUMIFS('FY14 DataDump'!$E$2:$E$5000, 'FY14 DataDump'!$C$2:$C$5000, 'FY14 Individual Analysis'!$A300, 'FY14 DataDump'!$H$2:$H$5000, N$2)</f>
        <v>0</v>
      </c>
      <c r="O300" s="27">
        <f>SUMIFS('FY14 DataDump'!$E$2:$E$5000, 'FY14 DataDump'!$C$2:$C$5000, 'FY14 Individual Analysis'!$A300, 'FY14 DataDump'!$H$2:$H$5000, O$2)</f>
        <v>0</v>
      </c>
      <c r="P300" s="27">
        <f t="shared" si="11"/>
        <v>41</v>
      </c>
      <c r="Q300" s="108">
        <f t="shared" si="12"/>
        <v>2.4068942845066453E-4</v>
      </c>
    </row>
    <row r="301" spans="1:17" x14ac:dyDescent="0.25">
      <c r="A301" s="75">
        <v>9447</v>
      </c>
      <c r="B301" s="75" t="str">
        <f>INDEX('FY14 DataDump'!$A$2:$H$5000, MATCH('FY14 Individual Analysis'!A301, 'FY14 DataDump'!$C$2:$C$5000, 0), MATCH('FY14 DataDump'!$B$1, 'FY14 DataDump'!$A$1:$H$1))</f>
        <v>BOXED GOODS</v>
      </c>
      <c r="C301" s="75" t="str">
        <f>INDEX('FY14 DataDump'!$A$2:$H$5000, MATCH('FY14 Individual Analysis'!A301, 'FY14 DataDump'!$C$2:$C$5000, 0), MATCH('FY14 DataDump'!$D$1, 'FY14 DataDump'!$A$1:$H$1))</f>
        <v>SNAK CLUB CHEDDAR MIX</v>
      </c>
      <c r="D301" s="27">
        <f>SUMIFS('FY14 DataDump'!$E$2:$E$5000, 'FY14 DataDump'!$C$2:$C$5000, 'FY14 Individual Analysis'!$A301, 'FY14 DataDump'!$H$2:$H$5000, D$2)</f>
        <v>0</v>
      </c>
      <c r="E301" s="27">
        <f>SUMIFS('FY14 DataDump'!$E$2:$E$5000, 'FY14 DataDump'!$C$2:$C$5000, 'FY14 Individual Analysis'!$A301, 'FY14 DataDump'!$H$2:$H$5000, E$2)</f>
        <v>3</v>
      </c>
      <c r="F301" s="27">
        <f>SUMIFS('FY14 DataDump'!$E$2:$E$5000, 'FY14 DataDump'!$C$2:$C$5000, 'FY14 Individual Analysis'!$A301, 'FY14 DataDump'!$H$2:$H$5000, F$2)</f>
        <v>9</v>
      </c>
      <c r="G301" s="27">
        <f>SUMIFS('FY14 DataDump'!$E$2:$E$5000, 'FY14 DataDump'!$C$2:$C$5000, 'FY14 Individual Analysis'!$A301, 'FY14 DataDump'!$H$2:$H$5000, G$2)</f>
        <v>4</v>
      </c>
      <c r="H301" s="27">
        <f>SUMIFS('FY14 DataDump'!$E$2:$E$5000, 'FY14 DataDump'!$C$2:$C$5000, 'FY14 Individual Analysis'!$A301, 'FY14 DataDump'!$H$2:$H$5000, H$2)</f>
        <v>0</v>
      </c>
      <c r="I301" s="27">
        <f>SUMIFS('FY14 DataDump'!$E$2:$E$5000, 'FY14 DataDump'!$C$2:$C$5000, 'FY14 Individual Analysis'!$A301, 'FY14 DataDump'!$H$2:$H$5000, I$2)</f>
        <v>0</v>
      </c>
      <c r="J301" s="27">
        <f>SUMIFS('FY14 DataDump'!$E$2:$E$5000, 'FY14 DataDump'!$C$2:$C$5000, 'FY14 Individual Analysis'!$A301, 'FY14 DataDump'!$H$2:$H$5000, J$2)</f>
        <v>0</v>
      </c>
      <c r="K301" s="27">
        <f>SUMIFS('FY14 DataDump'!$E$2:$E$5000, 'FY14 DataDump'!$C$2:$C$5000, 'FY14 Individual Analysis'!$A301, 'FY14 DataDump'!$H$2:$H$5000, K$2)</f>
        <v>0</v>
      </c>
      <c r="L301" s="27">
        <f>SUMIFS('FY14 DataDump'!$E$2:$E$5000, 'FY14 DataDump'!$C$2:$C$5000, 'FY14 Individual Analysis'!$A301, 'FY14 DataDump'!$H$2:$H$5000, L$2)</f>
        <v>0</v>
      </c>
      <c r="M301" s="27">
        <f>SUMIFS('FY14 DataDump'!$E$2:$E$5000, 'FY14 DataDump'!$C$2:$C$5000, 'FY14 Individual Analysis'!$A301, 'FY14 DataDump'!$H$2:$H$5000, M$2)</f>
        <v>0</v>
      </c>
      <c r="N301" s="27">
        <f>SUMIFS('FY14 DataDump'!$E$2:$E$5000, 'FY14 DataDump'!$C$2:$C$5000, 'FY14 Individual Analysis'!$A301, 'FY14 DataDump'!$H$2:$H$5000, N$2)</f>
        <v>0</v>
      </c>
      <c r="O301" s="27">
        <f>SUMIFS('FY14 DataDump'!$E$2:$E$5000, 'FY14 DataDump'!$C$2:$C$5000, 'FY14 Individual Analysis'!$A301, 'FY14 DataDump'!$H$2:$H$5000, O$2)</f>
        <v>0</v>
      </c>
      <c r="P301" s="27">
        <f t="shared" si="11"/>
        <v>16</v>
      </c>
      <c r="Q301" s="108">
        <f t="shared" si="12"/>
        <v>9.3927581834405671E-5</v>
      </c>
    </row>
    <row r="302" spans="1:17" x14ac:dyDescent="0.25">
      <c r="A302" s="75">
        <v>9812</v>
      </c>
      <c r="B302" s="75" t="str">
        <f>INDEX('FY14 DataDump'!$A$2:$H$5000, MATCH('FY14 Individual Analysis'!A302, 'FY14 DataDump'!$C$2:$C$5000, 0), MATCH('FY14 DataDump'!$B$1, 'FY14 DataDump'!$A$1:$H$1))</f>
        <v>DRINKS</v>
      </c>
      <c r="C302" s="75" t="str">
        <f>INDEX('FY14 DataDump'!$A$2:$H$5000, MATCH('FY14 Individual Analysis'!A302, 'FY14 DataDump'!$C$2:$C$5000, 0), MATCH('FY14 DataDump'!$D$1, 'FY14 DataDump'!$A$1:$H$1))</f>
        <v>COKE Zero Can</v>
      </c>
      <c r="D302" s="27">
        <f>SUMIFS('FY14 DataDump'!$E$2:$E$5000, 'FY14 DataDump'!$C$2:$C$5000, 'FY14 Individual Analysis'!$A302, 'FY14 DataDump'!$H$2:$H$5000, D$2)</f>
        <v>0</v>
      </c>
      <c r="E302" s="27">
        <f>SUMIFS('FY14 DataDump'!$E$2:$E$5000, 'FY14 DataDump'!$C$2:$C$5000, 'FY14 Individual Analysis'!$A302, 'FY14 DataDump'!$H$2:$H$5000, E$2)</f>
        <v>2</v>
      </c>
      <c r="F302" s="27">
        <f>SUMIFS('FY14 DataDump'!$E$2:$E$5000, 'FY14 DataDump'!$C$2:$C$5000, 'FY14 Individual Analysis'!$A302, 'FY14 DataDump'!$H$2:$H$5000, F$2)</f>
        <v>7</v>
      </c>
      <c r="G302" s="27">
        <f>SUMIFS('FY14 DataDump'!$E$2:$E$5000, 'FY14 DataDump'!$C$2:$C$5000, 'FY14 Individual Analysis'!$A302, 'FY14 DataDump'!$H$2:$H$5000, G$2)</f>
        <v>0</v>
      </c>
      <c r="H302" s="27">
        <f>SUMIFS('FY14 DataDump'!$E$2:$E$5000, 'FY14 DataDump'!$C$2:$C$5000, 'FY14 Individual Analysis'!$A302, 'FY14 DataDump'!$H$2:$H$5000, H$2)</f>
        <v>0</v>
      </c>
      <c r="I302" s="27">
        <f>SUMIFS('FY14 DataDump'!$E$2:$E$5000, 'FY14 DataDump'!$C$2:$C$5000, 'FY14 Individual Analysis'!$A302, 'FY14 DataDump'!$H$2:$H$5000, I$2)</f>
        <v>0</v>
      </c>
      <c r="J302" s="27">
        <f>SUMIFS('FY14 DataDump'!$E$2:$E$5000, 'FY14 DataDump'!$C$2:$C$5000, 'FY14 Individual Analysis'!$A302, 'FY14 DataDump'!$H$2:$H$5000, J$2)</f>
        <v>0</v>
      </c>
      <c r="K302" s="27">
        <f>SUMIFS('FY14 DataDump'!$E$2:$E$5000, 'FY14 DataDump'!$C$2:$C$5000, 'FY14 Individual Analysis'!$A302, 'FY14 DataDump'!$H$2:$H$5000, K$2)</f>
        <v>0</v>
      </c>
      <c r="L302" s="27">
        <f>SUMIFS('FY14 DataDump'!$E$2:$E$5000, 'FY14 DataDump'!$C$2:$C$5000, 'FY14 Individual Analysis'!$A302, 'FY14 DataDump'!$H$2:$H$5000, L$2)</f>
        <v>0</v>
      </c>
      <c r="M302" s="27">
        <f>SUMIFS('FY14 DataDump'!$E$2:$E$5000, 'FY14 DataDump'!$C$2:$C$5000, 'FY14 Individual Analysis'!$A302, 'FY14 DataDump'!$H$2:$H$5000, M$2)</f>
        <v>0</v>
      </c>
      <c r="N302" s="27">
        <f>SUMIFS('FY14 DataDump'!$E$2:$E$5000, 'FY14 DataDump'!$C$2:$C$5000, 'FY14 Individual Analysis'!$A302, 'FY14 DataDump'!$H$2:$H$5000, N$2)</f>
        <v>0</v>
      </c>
      <c r="O302" s="27">
        <f>SUMIFS('FY14 DataDump'!$E$2:$E$5000, 'FY14 DataDump'!$C$2:$C$5000, 'FY14 Individual Analysis'!$A302, 'FY14 DataDump'!$H$2:$H$5000, O$2)</f>
        <v>0</v>
      </c>
      <c r="P302" s="27">
        <f t="shared" si="11"/>
        <v>9</v>
      </c>
      <c r="Q302" s="108">
        <f t="shared" si="12"/>
        <v>5.2834264781853191E-5</v>
      </c>
    </row>
    <row r="303" spans="1:17" x14ac:dyDescent="0.25">
      <c r="A303" s="75">
        <v>9876</v>
      </c>
      <c r="B303" s="75" t="str">
        <f>INDEX('FY14 DataDump'!$A$2:$H$5000, MATCH('FY14 Individual Analysis'!A303, 'FY14 DataDump'!$C$2:$C$5000, 0), MATCH('FY14 DataDump'!$B$1, 'FY14 DataDump'!$A$1:$H$1))</f>
        <v>SWEETS</v>
      </c>
      <c r="C303" s="75" t="str">
        <f>INDEX('FY14 DataDump'!$A$2:$H$5000, MATCH('FY14 Individual Analysis'!A303, 'FY14 DataDump'!$C$2:$C$5000, 0), MATCH('FY14 DataDump'!$D$1, 'FY14 DataDump'!$A$1:$H$1))</f>
        <v>Starburst</v>
      </c>
      <c r="D303" s="27">
        <f>SUMIFS('FY14 DataDump'!$E$2:$E$5000, 'FY14 DataDump'!$C$2:$C$5000, 'FY14 Individual Analysis'!$A303, 'FY14 DataDump'!$H$2:$H$5000, D$2)</f>
        <v>12</v>
      </c>
      <c r="E303" s="27">
        <f>SUMIFS('FY14 DataDump'!$E$2:$E$5000, 'FY14 DataDump'!$C$2:$C$5000, 'FY14 Individual Analysis'!$A303, 'FY14 DataDump'!$H$2:$H$5000, E$2)</f>
        <v>9</v>
      </c>
      <c r="F303" s="27">
        <f>SUMIFS('FY14 DataDump'!$E$2:$E$5000, 'FY14 DataDump'!$C$2:$C$5000, 'FY14 Individual Analysis'!$A303, 'FY14 DataDump'!$H$2:$H$5000, F$2)</f>
        <v>26</v>
      </c>
      <c r="G303" s="27">
        <f>SUMIFS('FY14 DataDump'!$E$2:$E$5000, 'FY14 DataDump'!$C$2:$C$5000, 'FY14 Individual Analysis'!$A303, 'FY14 DataDump'!$H$2:$H$5000, G$2)</f>
        <v>75</v>
      </c>
      <c r="H303" s="27">
        <f>SUMIFS('FY14 DataDump'!$E$2:$E$5000, 'FY14 DataDump'!$C$2:$C$5000, 'FY14 Individual Analysis'!$A303, 'FY14 DataDump'!$H$2:$H$5000, H$2)</f>
        <v>47</v>
      </c>
      <c r="I303" s="27">
        <f>SUMIFS('FY14 DataDump'!$E$2:$E$5000, 'FY14 DataDump'!$C$2:$C$5000, 'FY14 Individual Analysis'!$A303, 'FY14 DataDump'!$H$2:$H$5000, I$2)</f>
        <v>20</v>
      </c>
      <c r="J303" s="27">
        <f>SUMIFS('FY14 DataDump'!$E$2:$E$5000, 'FY14 DataDump'!$C$2:$C$5000, 'FY14 Individual Analysis'!$A303, 'FY14 DataDump'!$H$2:$H$5000, J$2)</f>
        <v>42</v>
      </c>
      <c r="K303" s="27">
        <f>SUMIFS('FY14 DataDump'!$E$2:$E$5000, 'FY14 DataDump'!$C$2:$C$5000, 'FY14 Individual Analysis'!$A303, 'FY14 DataDump'!$H$2:$H$5000, K$2)</f>
        <v>92</v>
      </c>
      <c r="L303" s="27">
        <f>SUMIFS('FY14 DataDump'!$E$2:$E$5000, 'FY14 DataDump'!$C$2:$C$5000, 'FY14 Individual Analysis'!$A303, 'FY14 DataDump'!$H$2:$H$5000, L$2)</f>
        <v>36</v>
      </c>
      <c r="M303" s="27">
        <f>SUMIFS('FY14 DataDump'!$E$2:$E$5000, 'FY14 DataDump'!$C$2:$C$5000, 'FY14 Individual Analysis'!$A303, 'FY14 DataDump'!$H$2:$H$5000, M$2)</f>
        <v>78</v>
      </c>
      <c r="N303" s="27">
        <f>SUMIFS('FY14 DataDump'!$E$2:$E$5000, 'FY14 DataDump'!$C$2:$C$5000, 'FY14 Individual Analysis'!$A303, 'FY14 DataDump'!$H$2:$H$5000, N$2)</f>
        <v>70</v>
      </c>
      <c r="O303" s="27">
        <f>SUMIFS('FY14 DataDump'!$E$2:$E$5000, 'FY14 DataDump'!$C$2:$C$5000, 'FY14 Individual Analysis'!$A303, 'FY14 DataDump'!$H$2:$H$5000, O$2)</f>
        <v>37</v>
      </c>
      <c r="P303" s="27">
        <f t="shared" si="11"/>
        <v>544</v>
      </c>
      <c r="Q303" s="108">
        <f t="shared" si="12"/>
        <v>3.1935377823697928E-3</v>
      </c>
    </row>
    <row r="304" spans="1:17" x14ac:dyDescent="0.25">
      <c r="A304" s="75">
        <v>10301</v>
      </c>
      <c r="B304" s="75" t="str">
        <f>INDEX('FY14 DataDump'!$A$2:$H$5000, MATCH('FY14 Individual Analysis'!A304, 'FY14 DataDump'!$C$2:$C$5000, 0), MATCH('FY14 DataDump'!$B$1, 'FY14 DataDump'!$A$1:$H$1))</f>
        <v>ESPRESSO</v>
      </c>
      <c r="C304" s="75" t="str">
        <f>INDEX('FY14 DataDump'!$A$2:$H$5000, MATCH('FY14 Individual Analysis'!A304, 'FY14 DataDump'!$C$2:$C$5000, 0), MATCH('FY14 DataDump'!$D$1, 'FY14 DataDump'!$A$1:$H$1))</f>
        <v>Gingerbread Latte S</v>
      </c>
      <c r="D304" s="27">
        <f>SUMIFS('FY14 DataDump'!$E$2:$E$5000, 'FY14 DataDump'!$C$2:$C$5000, 'FY14 Individual Analysis'!$A304, 'FY14 DataDump'!$H$2:$H$5000, D$2)</f>
        <v>0</v>
      </c>
      <c r="E304" s="27">
        <f>SUMIFS('FY14 DataDump'!$E$2:$E$5000, 'FY14 DataDump'!$C$2:$C$5000, 'FY14 Individual Analysis'!$A304, 'FY14 DataDump'!$H$2:$H$5000, E$2)</f>
        <v>0</v>
      </c>
      <c r="F304" s="27">
        <f>SUMIFS('FY14 DataDump'!$E$2:$E$5000, 'FY14 DataDump'!$C$2:$C$5000, 'FY14 Individual Analysis'!$A304, 'FY14 DataDump'!$H$2:$H$5000, F$2)</f>
        <v>0</v>
      </c>
      <c r="G304" s="27">
        <f>SUMIFS('FY14 DataDump'!$E$2:$E$5000, 'FY14 DataDump'!$C$2:$C$5000, 'FY14 Individual Analysis'!$A304, 'FY14 DataDump'!$H$2:$H$5000, G$2)</f>
        <v>0</v>
      </c>
      <c r="H304" s="27">
        <f>SUMIFS('FY14 DataDump'!$E$2:$E$5000, 'FY14 DataDump'!$C$2:$C$5000, 'FY14 Individual Analysis'!$A304, 'FY14 DataDump'!$H$2:$H$5000, H$2)</f>
        <v>12</v>
      </c>
      <c r="I304" s="27">
        <f>SUMIFS('FY14 DataDump'!$E$2:$E$5000, 'FY14 DataDump'!$C$2:$C$5000, 'FY14 Individual Analysis'!$A304, 'FY14 DataDump'!$H$2:$H$5000, I$2)</f>
        <v>9</v>
      </c>
      <c r="J304" s="27">
        <f>SUMIFS('FY14 DataDump'!$E$2:$E$5000, 'FY14 DataDump'!$C$2:$C$5000, 'FY14 Individual Analysis'!$A304, 'FY14 DataDump'!$H$2:$H$5000, J$2)</f>
        <v>3</v>
      </c>
      <c r="K304" s="27">
        <f>SUMIFS('FY14 DataDump'!$E$2:$E$5000, 'FY14 DataDump'!$C$2:$C$5000, 'FY14 Individual Analysis'!$A304, 'FY14 DataDump'!$H$2:$H$5000, K$2)</f>
        <v>0</v>
      </c>
      <c r="L304" s="27">
        <f>SUMIFS('FY14 DataDump'!$E$2:$E$5000, 'FY14 DataDump'!$C$2:$C$5000, 'FY14 Individual Analysis'!$A304, 'FY14 DataDump'!$H$2:$H$5000, L$2)</f>
        <v>0</v>
      </c>
      <c r="M304" s="27">
        <f>SUMIFS('FY14 DataDump'!$E$2:$E$5000, 'FY14 DataDump'!$C$2:$C$5000, 'FY14 Individual Analysis'!$A304, 'FY14 DataDump'!$H$2:$H$5000, M$2)</f>
        <v>0</v>
      </c>
      <c r="N304" s="27">
        <f>SUMIFS('FY14 DataDump'!$E$2:$E$5000, 'FY14 DataDump'!$C$2:$C$5000, 'FY14 Individual Analysis'!$A304, 'FY14 DataDump'!$H$2:$H$5000, N$2)</f>
        <v>0</v>
      </c>
      <c r="O304" s="27">
        <f>SUMIFS('FY14 DataDump'!$E$2:$E$5000, 'FY14 DataDump'!$C$2:$C$5000, 'FY14 Individual Analysis'!$A304, 'FY14 DataDump'!$H$2:$H$5000, O$2)</f>
        <v>0</v>
      </c>
      <c r="P304" s="27">
        <f t="shared" si="11"/>
        <v>24</v>
      </c>
      <c r="Q304" s="108">
        <f t="shared" si="12"/>
        <v>1.408913727516085E-4</v>
      </c>
    </row>
    <row r="305" spans="1:17" x14ac:dyDescent="0.25">
      <c r="A305" s="75">
        <v>10302</v>
      </c>
      <c r="B305" s="75" t="str">
        <f>INDEX('FY14 DataDump'!$A$2:$H$5000, MATCH('FY14 Individual Analysis'!A305, 'FY14 DataDump'!$C$2:$C$5000, 0), MATCH('FY14 DataDump'!$B$1, 'FY14 DataDump'!$A$1:$H$1))</f>
        <v>ESPRESSO</v>
      </c>
      <c r="C305" s="75" t="str">
        <f>INDEX('FY14 DataDump'!$A$2:$H$5000, MATCH('FY14 Individual Analysis'!A305, 'FY14 DataDump'!$C$2:$C$5000, 0), MATCH('FY14 DataDump'!$D$1, 'FY14 DataDump'!$A$1:$H$1))</f>
        <v>Gingerbread Latte M</v>
      </c>
      <c r="D305" s="27">
        <f>SUMIFS('FY14 DataDump'!$E$2:$E$5000, 'FY14 DataDump'!$C$2:$C$5000, 'FY14 Individual Analysis'!$A305, 'FY14 DataDump'!$H$2:$H$5000, D$2)</f>
        <v>0</v>
      </c>
      <c r="E305" s="27">
        <f>SUMIFS('FY14 DataDump'!$E$2:$E$5000, 'FY14 DataDump'!$C$2:$C$5000, 'FY14 Individual Analysis'!$A305, 'FY14 DataDump'!$H$2:$H$5000, E$2)</f>
        <v>0</v>
      </c>
      <c r="F305" s="27">
        <f>SUMIFS('FY14 DataDump'!$E$2:$E$5000, 'FY14 DataDump'!$C$2:$C$5000, 'FY14 Individual Analysis'!$A305, 'FY14 DataDump'!$H$2:$H$5000, F$2)</f>
        <v>0</v>
      </c>
      <c r="G305" s="27">
        <f>SUMIFS('FY14 DataDump'!$E$2:$E$5000, 'FY14 DataDump'!$C$2:$C$5000, 'FY14 Individual Analysis'!$A305, 'FY14 DataDump'!$H$2:$H$5000, G$2)</f>
        <v>0</v>
      </c>
      <c r="H305" s="27">
        <f>SUMIFS('FY14 DataDump'!$E$2:$E$5000, 'FY14 DataDump'!$C$2:$C$5000, 'FY14 Individual Analysis'!$A305, 'FY14 DataDump'!$H$2:$H$5000, H$2)</f>
        <v>14</v>
      </c>
      <c r="I305" s="27">
        <f>SUMIFS('FY14 DataDump'!$E$2:$E$5000, 'FY14 DataDump'!$C$2:$C$5000, 'FY14 Individual Analysis'!$A305, 'FY14 DataDump'!$H$2:$H$5000, I$2)</f>
        <v>18</v>
      </c>
      <c r="J305" s="27">
        <f>SUMIFS('FY14 DataDump'!$E$2:$E$5000, 'FY14 DataDump'!$C$2:$C$5000, 'FY14 Individual Analysis'!$A305, 'FY14 DataDump'!$H$2:$H$5000, J$2)</f>
        <v>1</v>
      </c>
      <c r="K305" s="27">
        <f>SUMIFS('FY14 DataDump'!$E$2:$E$5000, 'FY14 DataDump'!$C$2:$C$5000, 'FY14 Individual Analysis'!$A305, 'FY14 DataDump'!$H$2:$H$5000, K$2)</f>
        <v>0</v>
      </c>
      <c r="L305" s="27">
        <f>SUMIFS('FY14 DataDump'!$E$2:$E$5000, 'FY14 DataDump'!$C$2:$C$5000, 'FY14 Individual Analysis'!$A305, 'FY14 DataDump'!$H$2:$H$5000, L$2)</f>
        <v>0</v>
      </c>
      <c r="M305" s="27">
        <f>SUMIFS('FY14 DataDump'!$E$2:$E$5000, 'FY14 DataDump'!$C$2:$C$5000, 'FY14 Individual Analysis'!$A305, 'FY14 DataDump'!$H$2:$H$5000, M$2)</f>
        <v>0</v>
      </c>
      <c r="N305" s="27">
        <f>SUMIFS('FY14 DataDump'!$E$2:$E$5000, 'FY14 DataDump'!$C$2:$C$5000, 'FY14 Individual Analysis'!$A305, 'FY14 DataDump'!$H$2:$H$5000, N$2)</f>
        <v>0</v>
      </c>
      <c r="O305" s="27">
        <f>SUMIFS('FY14 DataDump'!$E$2:$E$5000, 'FY14 DataDump'!$C$2:$C$5000, 'FY14 Individual Analysis'!$A305, 'FY14 DataDump'!$H$2:$H$5000, O$2)</f>
        <v>0</v>
      </c>
      <c r="P305" s="27">
        <f t="shared" si="11"/>
        <v>33</v>
      </c>
      <c r="Q305" s="108">
        <f t="shared" si="12"/>
        <v>1.9372563753346171E-4</v>
      </c>
    </row>
    <row r="306" spans="1:17" x14ac:dyDescent="0.25">
      <c r="A306" s="75">
        <v>10303</v>
      </c>
      <c r="B306" s="75" t="str">
        <f>INDEX('FY14 DataDump'!$A$2:$H$5000, MATCH('FY14 Individual Analysis'!A306, 'FY14 DataDump'!$C$2:$C$5000, 0), MATCH('FY14 DataDump'!$B$1, 'FY14 DataDump'!$A$1:$H$1))</f>
        <v>ESPRESSO</v>
      </c>
      <c r="C306" s="75" t="str">
        <f>INDEX('FY14 DataDump'!$A$2:$H$5000, MATCH('FY14 Individual Analysis'!A306, 'FY14 DataDump'!$C$2:$C$5000, 0), MATCH('FY14 DataDump'!$D$1, 'FY14 DataDump'!$A$1:$H$1))</f>
        <v>Gingerbread Latte L</v>
      </c>
      <c r="D306" s="27">
        <f>SUMIFS('FY14 DataDump'!$E$2:$E$5000, 'FY14 DataDump'!$C$2:$C$5000, 'FY14 Individual Analysis'!$A306, 'FY14 DataDump'!$H$2:$H$5000, D$2)</f>
        <v>0</v>
      </c>
      <c r="E306" s="27">
        <f>SUMIFS('FY14 DataDump'!$E$2:$E$5000, 'FY14 DataDump'!$C$2:$C$5000, 'FY14 Individual Analysis'!$A306, 'FY14 DataDump'!$H$2:$H$5000, E$2)</f>
        <v>0</v>
      </c>
      <c r="F306" s="27">
        <f>SUMIFS('FY14 DataDump'!$E$2:$E$5000, 'FY14 DataDump'!$C$2:$C$5000, 'FY14 Individual Analysis'!$A306, 'FY14 DataDump'!$H$2:$H$5000, F$2)</f>
        <v>0</v>
      </c>
      <c r="G306" s="27">
        <f>SUMIFS('FY14 DataDump'!$E$2:$E$5000, 'FY14 DataDump'!$C$2:$C$5000, 'FY14 Individual Analysis'!$A306, 'FY14 DataDump'!$H$2:$H$5000, G$2)</f>
        <v>0</v>
      </c>
      <c r="H306" s="27">
        <f>SUMIFS('FY14 DataDump'!$E$2:$E$5000, 'FY14 DataDump'!$C$2:$C$5000, 'FY14 Individual Analysis'!$A306, 'FY14 DataDump'!$H$2:$H$5000, H$2)</f>
        <v>0</v>
      </c>
      <c r="I306" s="27">
        <f>SUMIFS('FY14 DataDump'!$E$2:$E$5000, 'FY14 DataDump'!$C$2:$C$5000, 'FY14 Individual Analysis'!$A306, 'FY14 DataDump'!$H$2:$H$5000, I$2)</f>
        <v>1</v>
      </c>
      <c r="J306" s="27">
        <f>SUMIFS('FY14 DataDump'!$E$2:$E$5000, 'FY14 DataDump'!$C$2:$C$5000, 'FY14 Individual Analysis'!$A306, 'FY14 DataDump'!$H$2:$H$5000, J$2)</f>
        <v>1</v>
      </c>
      <c r="K306" s="27">
        <f>SUMIFS('FY14 DataDump'!$E$2:$E$5000, 'FY14 DataDump'!$C$2:$C$5000, 'FY14 Individual Analysis'!$A306, 'FY14 DataDump'!$H$2:$H$5000, K$2)</f>
        <v>0</v>
      </c>
      <c r="L306" s="27">
        <f>SUMIFS('FY14 DataDump'!$E$2:$E$5000, 'FY14 DataDump'!$C$2:$C$5000, 'FY14 Individual Analysis'!$A306, 'FY14 DataDump'!$H$2:$H$5000, L$2)</f>
        <v>0</v>
      </c>
      <c r="M306" s="27">
        <f>SUMIFS('FY14 DataDump'!$E$2:$E$5000, 'FY14 DataDump'!$C$2:$C$5000, 'FY14 Individual Analysis'!$A306, 'FY14 DataDump'!$H$2:$H$5000, M$2)</f>
        <v>0</v>
      </c>
      <c r="N306" s="27">
        <f>SUMIFS('FY14 DataDump'!$E$2:$E$5000, 'FY14 DataDump'!$C$2:$C$5000, 'FY14 Individual Analysis'!$A306, 'FY14 DataDump'!$H$2:$H$5000, N$2)</f>
        <v>0</v>
      </c>
      <c r="O306" s="27">
        <f>SUMIFS('FY14 DataDump'!$E$2:$E$5000, 'FY14 DataDump'!$C$2:$C$5000, 'FY14 Individual Analysis'!$A306, 'FY14 DataDump'!$H$2:$H$5000, O$2)</f>
        <v>0</v>
      </c>
      <c r="P306" s="27">
        <f t="shared" si="11"/>
        <v>2</v>
      </c>
      <c r="Q306" s="108">
        <f t="shared" si="12"/>
        <v>1.1740947729300709E-5</v>
      </c>
    </row>
    <row r="307" spans="1:17" x14ac:dyDescent="0.25">
      <c r="A307" s="75">
        <v>10304</v>
      </c>
      <c r="B307" s="75" t="str">
        <f>INDEX('FY14 DataDump'!$A$2:$H$5000, MATCH('FY14 Individual Analysis'!A307, 'FY14 DataDump'!$C$2:$C$5000, 0), MATCH('FY14 DataDump'!$B$1, 'FY14 DataDump'!$A$1:$H$1))</f>
        <v>BOXED GOODS</v>
      </c>
      <c r="C307" s="75" t="str">
        <f>INDEX('FY14 DataDump'!$A$2:$H$5000, MATCH('FY14 Individual Analysis'!A307, 'FY14 DataDump'!$C$2:$C$5000, 0), MATCH('FY14 DataDump'!$D$1, 'FY14 DataDump'!$A$1:$H$1))</f>
        <v>GRANDMAS PB</v>
      </c>
      <c r="D307" s="27">
        <f>SUMIFS('FY14 DataDump'!$E$2:$E$5000, 'FY14 DataDump'!$C$2:$C$5000, 'FY14 Individual Analysis'!$A307, 'FY14 DataDump'!$H$2:$H$5000, D$2)</f>
        <v>10</v>
      </c>
      <c r="E307" s="27">
        <f>SUMIFS('FY14 DataDump'!$E$2:$E$5000, 'FY14 DataDump'!$C$2:$C$5000, 'FY14 Individual Analysis'!$A307, 'FY14 DataDump'!$H$2:$H$5000, E$2)</f>
        <v>0</v>
      </c>
      <c r="F307" s="27">
        <f>SUMIFS('FY14 DataDump'!$E$2:$E$5000, 'FY14 DataDump'!$C$2:$C$5000, 'FY14 Individual Analysis'!$A307, 'FY14 DataDump'!$H$2:$H$5000, F$2)</f>
        <v>0</v>
      </c>
      <c r="G307" s="27">
        <f>SUMIFS('FY14 DataDump'!$E$2:$E$5000, 'FY14 DataDump'!$C$2:$C$5000, 'FY14 Individual Analysis'!$A307, 'FY14 DataDump'!$H$2:$H$5000, G$2)</f>
        <v>0</v>
      </c>
      <c r="H307" s="27">
        <f>SUMIFS('FY14 DataDump'!$E$2:$E$5000, 'FY14 DataDump'!$C$2:$C$5000, 'FY14 Individual Analysis'!$A307, 'FY14 DataDump'!$H$2:$H$5000, H$2)</f>
        <v>0</v>
      </c>
      <c r="I307" s="27">
        <f>SUMIFS('FY14 DataDump'!$E$2:$E$5000, 'FY14 DataDump'!$C$2:$C$5000, 'FY14 Individual Analysis'!$A307, 'FY14 DataDump'!$H$2:$H$5000, I$2)</f>
        <v>0</v>
      </c>
      <c r="J307" s="27">
        <f>SUMIFS('FY14 DataDump'!$E$2:$E$5000, 'FY14 DataDump'!$C$2:$C$5000, 'FY14 Individual Analysis'!$A307, 'FY14 DataDump'!$H$2:$H$5000, J$2)</f>
        <v>0</v>
      </c>
      <c r="K307" s="27">
        <f>SUMIFS('FY14 DataDump'!$E$2:$E$5000, 'FY14 DataDump'!$C$2:$C$5000, 'FY14 Individual Analysis'!$A307, 'FY14 DataDump'!$H$2:$H$5000, K$2)</f>
        <v>0</v>
      </c>
      <c r="L307" s="27">
        <f>SUMIFS('FY14 DataDump'!$E$2:$E$5000, 'FY14 DataDump'!$C$2:$C$5000, 'FY14 Individual Analysis'!$A307, 'FY14 DataDump'!$H$2:$H$5000, L$2)</f>
        <v>0</v>
      </c>
      <c r="M307" s="27">
        <f>SUMIFS('FY14 DataDump'!$E$2:$E$5000, 'FY14 DataDump'!$C$2:$C$5000, 'FY14 Individual Analysis'!$A307, 'FY14 DataDump'!$H$2:$H$5000, M$2)</f>
        <v>0</v>
      </c>
      <c r="N307" s="27">
        <f>SUMIFS('FY14 DataDump'!$E$2:$E$5000, 'FY14 DataDump'!$C$2:$C$5000, 'FY14 Individual Analysis'!$A307, 'FY14 DataDump'!$H$2:$H$5000, N$2)</f>
        <v>0</v>
      </c>
      <c r="O307" s="27">
        <f>SUMIFS('FY14 DataDump'!$E$2:$E$5000, 'FY14 DataDump'!$C$2:$C$5000, 'FY14 Individual Analysis'!$A307, 'FY14 DataDump'!$H$2:$H$5000, O$2)</f>
        <v>0</v>
      </c>
      <c r="P307" s="27">
        <f t="shared" si="11"/>
        <v>10</v>
      </c>
      <c r="Q307" s="108">
        <f t="shared" si="12"/>
        <v>5.8704738646503546E-5</v>
      </c>
    </row>
    <row r="308" spans="1:17" x14ac:dyDescent="0.25">
      <c r="A308" s="75">
        <v>10305</v>
      </c>
      <c r="B308" s="75" t="str">
        <f>INDEX('FY14 DataDump'!$A$2:$H$5000, MATCH('FY14 Individual Analysis'!A308, 'FY14 DataDump'!$C$2:$C$5000, 0), MATCH('FY14 DataDump'!$B$1, 'FY14 DataDump'!$A$1:$H$1))</f>
        <v>BOXED GOODS</v>
      </c>
      <c r="C308" s="75" t="str">
        <f>INDEX('FY14 DataDump'!$A$2:$H$5000, MATCH('FY14 Individual Analysis'!A308, 'FY14 DataDump'!$C$2:$C$5000, 0), MATCH('FY14 DataDump'!$D$1, 'FY14 DataDump'!$A$1:$H$1))</f>
        <v>Gma's Sandwich Cookies PB</v>
      </c>
      <c r="D308" s="27">
        <f>SUMIFS('FY14 DataDump'!$E$2:$E$5000, 'FY14 DataDump'!$C$2:$C$5000, 'FY14 Individual Analysis'!$A308, 'FY14 DataDump'!$H$2:$H$5000, D$2)</f>
        <v>0</v>
      </c>
      <c r="E308" s="27">
        <f>SUMIFS('FY14 DataDump'!$E$2:$E$5000, 'FY14 DataDump'!$C$2:$C$5000, 'FY14 Individual Analysis'!$A308, 'FY14 DataDump'!$H$2:$H$5000, E$2)</f>
        <v>4</v>
      </c>
      <c r="F308" s="27">
        <f>SUMIFS('FY14 DataDump'!$E$2:$E$5000, 'FY14 DataDump'!$C$2:$C$5000, 'FY14 Individual Analysis'!$A308, 'FY14 DataDump'!$H$2:$H$5000, F$2)</f>
        <v>0</v>
      </c>
      <c r="G308" s="27">
        <f>SUMIFS('FY14 DataDump'!$E$2:$E$5000, 'FY14 DataDump'!$C$2:$C$5000, 'FY14 Individual Analysis'!$A308, 'FY14 DataDump'!$H$2:$H$5000, G$2)</f>
        <v>0</v>
      </c>
      <c r="H308" s="27">
        <f>SUMIFS('FY14 DataDump'!$E$2:$E$5000, 'FY14 DataDump'!$C$2:$C$5000, 'FY14 Individual Analysis'!$A308, 'FY14 DataDump'!$H$2:$H$5000, H$2)</f>
        <v>0</v>
      </c>
      <c r="I308" s="27">
        <f>SUMIFS('FY14 DataDump'!$E$2:$E$5000, 'FY14 DataDump'!$C$2:$C$5000, 'FY14 Individual Analysis'!$A308, 'FY14 DataDump'!$H$2:$H$5000, I$2)</f>
        <v>0</v>
      </c>
      <c r="J308" s="27">
        <f>SUMIFS('FY14 DataDump'!$E$2:$E$5000, 'FY14 DataDump'!$C$2:$C$5000, 'FY14 Individual Analysis'!$A308, 'FY14 DataDump'!$H$2:$H$5000, J$2)</f>
        <v>0</v>
      </c>
      <c r="K308" s="27">
        <f>SUMIFS('FY14 DataDump'!$E$2:$E$5000, 'FY14 DataDump'!$C$2:$C$5000, 'FY14 Individual Analysis'!$A308, 'FY14 DataDump'!$H$2:$H$5000, K$2)</f>
        <v>0</v>
      </c>
      <c r="L308" s="27">
        <f>SUMIFS('FY14 DataDump'!$E$2:$E$5000, 'FY14 DataDump'!$C$2:$C$5000, 'FY14 Individual Analysis'!$A308, 'FY14 DataDump'!$H$2:$H$5000, L$2)</f>
        <v>0</v>
      </c>
      <c r="M308" s="27">
        <f>SUMIFS('FY14 DataDump'!$E$2:$E$5000, 'FY14 DataDump'!$C$2:$C$5000, 'FY14 Individual Analysis'!$A308, 'FY14 DataDump'!$H$2:$H$5000, M$2)</f>
        <v>0</v>
      </c>
      <c r="N308" s="27">
        <f>SUMIFS('FY14 DataDump'!$E$2:$E$5000, 'FY14 DataDump'!$C$2:$C$5000, 'FY14 Individual Analysis'!$A308, 'FY14 DataDump'!$H$2:$H$5000, N$2)</f>
        <v>0</v>
      </c>
      <c r="O308" s="27">
        <f>SUMIFS('FY14 DataDump'!$E$2:$E$5000, 'FY14 DataDump'!$C$2:$C$5000, 'FY14 Individual Analysis'!$A308, 'FY14 DataDump'!$H$2:$H$5000, O$2)</f>
        <v>0</v>
      </c>
      <c r="P308" s="27">
        <f t="shared" si="11"/>
        <v>4</v>
      </c>
      <c r="Q308" s="108">
        <f t="shared" si="12"/>
        <v>2.3481895458601418E-5</v>
      </c>
    </row>
    <row r="309" spans="1:17" x14ac:dyDescent="0.25">
      <c r="A309" s="75">
        <v>10307</v>
      </c>
      <c r="B309" s="75" t="str">
        <f>INDEX('FY14 DataDump'!$A$2:$H$5000, MATCH('FY14 Individual Analysis'!A309, 'FY14 DataDump'!$C$2:$C$5000, 0), MATCH('FY14 DataDump'!$B$1, 'FY14 DataDump'!$A$1:$H$1))</f>
        <v>ESPRESSO</v>
      </c>
      <c r="C309" s="75" t="str">
        <f>INDEX('FY14 DataDump'!$A$2:$H$5000, MATCH('FY14 Individual Analysis'!A309, 'FY14 DataDump'!$C$2:$C$5000, 0), MATCH('FY14 DataDump'!$D$1, 'FY14 DataDump'!$A$1:$H$1))</f>
        <v>Peppermint Hot Choc S</v>
      </c>
      <c r="D309" s="27">
        <f>SUMIFS('FY14 DataDump'!$E$2:$E$5000, 'FY14 DataDump'!$C$2:$C$5000, 'FY14 Individual Analysis'!$A309, 'FY14 DataDump'!$H$2:$H$5000, D$2)</f>
        <v>0</v>
      </c>
      <c r="E309" s="27">
        <f>SUMIFS('FY14 DataDump'!$E$2:$E$5000, 'FY14 DataDump'!$C$2:$C$5000, 'FY14 Individual Analysis'!$A309, 'FY14 DataDump'!$H$2:$H$5000, E$2)</f>
        <v>0</v>
      </c>
      <c r="F309" s="27">
        <f>SUMIFS('FY14 DataDump'!$E$2:$E$5000, 'FY14 DataDump'!$C$2:$C$5000, 'FY14 Individual Analysis'!$A309, 'FY14 DataDump'!$H$2:$H$5000, F$2)</f>
        <v>0</v>
      </c>
      <c r="G309" s="27">
        <f>SUMIFS('FY14 DataDump'!$E$2:$E$5000, 'FY14 DataDump'!$C$2:$C$5000, 'FY14 Individual Analysis'!$A309, 'FY14 DataDump'!$H$2:$H$5000, G$2)</f>
        <v>0</v>
      </c>
      <c r="H309" s="27">
        <f>SUMIFS('FY14 DataDump'!$E$2:$E$5000, 'FY14 DataDump'!$C$2:$C$5000, 'FY14 Individual Analysis'!$A309, 'FY14 DataDump'!$H$2:$H$5000, H$2)</f>
        <v>1</v>
      </c>
      <c r="I309" s="27">
        <f>SUMIFS('FY14 DataDump'!$E$2:$E$5000, 'FY14 DataDump'!$C$2:$C$5000, 'FY14 Individual Analysis'!$A309, 'FY14 DataDump'!$H$2:$H$5000, I$2)</f>
        <v>0</v>
      </c>
      <c r="J309" s="27">
        <f>SUMIFS('FY14 DataDump'!$E$2:$E$5000, 'FY14 DataDump'!$C$2:$C$5000, 'FY14 Individual Analysis'!$A309, 'FY14 DataDump'!$H$2:$H$5000, J$2)</f>
        <v>1</v>
      </c>
      <c r="K309" s="27">
        <f>SUMIFS('FY14 DataDump'!$E$2:$E$5000, 'FY14 DataDump'!$C$2:$C$5000, 'FY14 Individual Analysis'!$A309, 'FY14 DataDump'!$H$2:$H$5000, K$2)</f>
        <v>0</v>
      </c>
      <c r="L309" s="27">
        <f>SUMIFS('FY14 DataDump'!$E$2:$E$5000, 'FY14 DataDump'!$C$2:$C$5000, 'FY14 Individual Analysis'!$A309, 'FY14 DataDump'!$H$2:$H$5000, L$2)</f>
        <v>0</v>
      </c>
      <c r="M309" s="27">
        <f>SUMIFS('FY14 DataDump'!$E$2:$E$5000, 'FY14 DataDump'!$C$2:$C$5000, 'FY14 Individual Analysis'!$A309, 'FY14 DataDump'!$H$2:$H$5000, M$2)</f>
        <v>0</v>
      </c>
      <c r="N309" s="27">
        <f>SUMIFS('FY14 DataDump'!$E$2:$E$5000, 'FY14 DataDump'!$C$2:$C$5000, 'FY14 Individual Analysis'!$A309, 'FY14 DataDump'!$H$2:$H$5000, N$2)</f>
        <v>0</v>
      </c>
      <c r="O309" s="27">
        <f>SUMIFS('FY14 DataDump'!$E$2:$E$5000, 'FY14 DataDump'!$C$2:$C$5000, 'FY14 Individual Analysis'!$A309, 'FY14 DataDump'!$H$2:$H$5000, O$2)</f>
        <v>0</v>
      </c>
      <c r="P309" s="27">
        <f t="shared" si="11"/>
        <v>2</v>
      </c>
      <c r="Q309" s="108">
        <f t="shared" si="12"/>
        <v>1.1740947729300709E-5</v>
      </c>
    </row>
    <row r="310" spans="1:17" x14ac:dyDescent="0.25">
      <c r="A310" s="75">
        <v>10308</v>
      </c>
      <c r="B310" s="75" t="str">
        <f>INDEX('FY14 DataDump'!$A$2:$H$5000, MATCH('FY14 Individual Analysis'!A310, 'FY14 DataDump'!$C$2:$C$5000, 0), MATCH('FY14 DataDump'!$B$1, 'FY14 DataDump'!$A$1:$H$1))</f>
        <v>ESPRESSO</v>
      </c>
      <c r="C310" s="75" t="str">
        <f>INDEX('FY14 DataDump'!$A$2:$H$5000, MATCH('FY14 Individual Analysis'!A310, 'FY14 DataDump'!$C$2:$C$5000, 0), MATCH('FY14 DataDump'!$D$1, 'FY14 DataDump'!$A$1:$H$1))</f>
        <v>Peppermint Hot Choc M</v>
      </c>
      <c r="D310" s="27">
        <f>SUMIFS('FY14 DataDump'!$E$2:$E$5000, 'FY14 DataDump'!$C$2:$C$5000, 'FY14 Individual Analysis'!$A310, 'FY14 DataDump'!$H$2:$H$5000, D$2)</f>
        <v>0</v>
      </c>
      <c r="E310" s="27">
        <f>SUMIFS('FY14 DataDump'!$E$2:$E$5000, 'FY14 DataDump'!$C$2:$C$5000, 'FY14 Individual Analysis'!$A310, 'FY14 DataDump'!$H$2:$H$5000, E$2)</f>
        <v>0</v>
      </c>
      <c r="F310" s="27">
        <f>SUMIFS('FY14 DataDump'!$E$2:$E$5000, 'FY14 DataDump'!$C$2:$C$5000, 'FY14 Individual Analysis'!$A310, 'FY14 DataDump'!$H$2:$H$5000, F$2)</f>
        <v>0</v>
      </c>
      <c r="G310" s="27">
        <f>SUMIFS('FY14 DataDump'!$E$2:$E$5000, 'FY14 DataDump'!$C$2:$C$5000, 'FY14 Individual Analysis'!$A310, 'FY14 DataDump'!$H$2:$H$5000, G$2)</f>
        <v>0</v>
      </c>
      <c r="H310" s="27">
        <f>SUMIFS('FY14 DataDump'!$E$2:$E$5000, 'FY14 DataDump'!$C$2:$C$5000, 'FY14 Individual Analysis'!$A310, 'FY14 DataDump'!$H$2:$H$5000, H$2)</f>
        <v>0</v>
      </c>
      <c r="I310" s="27">
        <f>SUMIFS('FY14 DataDump'!$E$2:$E$5000, 'FY14 DataDump'!$C$2:$C$5000, 'FY14 Individual Analysis'!$A310, 'FY14 DataDump'!$H$2:$H$5000, I$2)</f>
        <v>4</v>
      </c>
      <c r="J310" s="27">
        <f>SUMIFS('FY14 DataDump'!$E$2:$E$5000, 'FY14 DataDump'!$C$2:$C$5000, 'FY14 Individual Analysis'!$A310, 'FY14 DataDump'!$H$2:$H$5000, J$2)</f>
        <v>1</v>
      </c>
      <c r="K310" s="27">
        <f>SUMIFS('FY14 DataDump'!$E$2:$E$5000, 'FY14 DataDump'!$C$2:$C$5000, 'FY14 Individual Analysis'!$A310, 'FY14 DataDump'!$H$2:$H$5000, K$2)</f>
        <v>1</v>
      </c>
      <c r="L310" s="27">
        <f>SUMIFS('FY14 DataDump'!$E$2:$E$5000, 'FY14 DataDump'!$C$2:$C$5000, 'FY14 Individual Analysis'!$A310, 'FY14 DataDump'!$H$2:$H$5000, L$2)</f>
        <v>0</v>
      </c>
      <c r="M310" s="27">
        <f>SUMIFS('FY14 DataDump'!$E$2:$E$5000, 'FY14 DataDump'!$C$2:$C$5000, 'FY14 Individual Analysis'!$A310, 'FY14 DataDump'!$H$2:$H$5000, M$2)</f>
        <v>0</v>
      </c>
      <c r="N310" s="27">
        <f>SUMIFS('FY14 DataDump'!$E$2:$E$5000, 'FY14 DataDump'!$C$2:$C$5000, 'FY14 Individual Analysis'!$A310, 'FY14 DataDump'!$H$2:$H$5000, N$2)</f>
        <v>1</v>
      </c>
      <c r="O310" s="27">
        <f>SUMIFS('FY14 DataDump'!$E$2:$E$5000, 'FY14 DataDump'!$C$2:$C$5000, 'FY14 Individual Analysis'!$A310, 'FY14 DataDump'!$H$2:$H$5000, O$2)</f>
        <v>1</v>
      </c>
      <c r="P310" s="27">
        <f t="shared" si="11"/>
        <v>8</v>
      </c>
      <c r="Q310" s="108">
        <f t="shared" si="12"/>
        <v>4.6963790917202836E-5</v>
      </c>
    </row>
    <row r="311" spans="1:17" x14ac:dyDescent="0.25">
      <c r="A311" s="75">
        <v>10309</v>
      </c>
      <c r="B311" s="75" t="str">
        <f>INDEX('FY14 DataDump'!$A$2:$H$5000, MATCH('FY14 Individual Analysis'!A311, 'FY14 DataDump'!$C$2:$C$5000, 0), MATCH('FY14 DataDump'!$B$1, 'FY14 DataDump'!$A$1:$H$1))</f>
        <v>ESPRESSO</v>
      </c>
      <c r="C311" s="75" t="str">
        <f>INDEX('FY14 DataDump'!$A$2:$H$5000, MATCH('FY14 Individual Analysis'!A311, 'FY14 DataDump'!$C$2:$C$5000, 0), MATCH('FY14 DataDump'!$D$1, 'FY14 DataDump'!$A$1:$H$1))</f>
        <v>Peppermint Hot Choc L</v>
      </c>
      <c r="D311" s="27">
        <f>SUMIFS('FY14 DataDump'!$E$2:$E$5000, 'FY14 DataDump'!$C$2:$C$5000, 'FY14 Individual Analysis'!$A311, 'FY14 DataDump'!$H$2:$H$5000, D$2)</f>
        <v>0</v>
      </c>
      <c r="E311" s="27">
        <f>SUMIFS('FY14 DataDump'!$E$2:$E$5000, 'FY14 DataDump'!$C$2:$C$5000, 'FY14 Individual Analysis'!$A311, 'FY14 DataDump'!$H$2:$H$5000, E$2)</f>
        <v>0</v>
      </c>
      <c r="F311" s="27">
        <f>SUMIFS('FY14 DataDump'!$E$2:$E$5000, 'FY14 DataDump'!$C$2:$C$5000, 'FY14 Individual Analysis'!$A311, 'FY14 DataDump'!$H$2:$H$5000, F$2)</f>
        <v>0</v>
      </c>
      <c r="G311" s="27">
        <f>SUMIFS('FY14 DataDump'!$E$2:$E$5000, 'FY14 DataDump'!$C$2:$C$5000, 'FY14 Individual Analysis'!$A311, 'FY14 DataDump'!$H$2:$H$5000, G$2)</f>
        <v>0</v>
      </c>
      <c r="H311" s="27">
        <f>SUMIFS('FY14 DataDump'!$E$2:$E$5000, 'FY14 DataDump'!$C$2:$C$5000, 'FY14 Individual Analysis'!$A311, 'FY14 DataDump'!$H$2:$H$5000, H$2)</f>
        <v>0</v>
      </c>
      <c r="I311" s="27">
        <f>SUMIFS('FY14 DataDump'!$E$2:$E$5000, 'FY14 DataDump'!$C$2:$C$5000, 'FY14 Individual Analysis'!$A311, 'FY14 DataDump'!$H$2:$H$5000, I$2)</f>
        <v>1</v>
      </c>
      <c r="J311" s="27">
        <f>SUMIFS('FY14 DataDump'!$E$2:$E$5000, 'FY14 DataDump'!$C$2:$C$5000, 'FY14 Individual Analysis'!$A311, 'FY14 DataDump'!$H$2:$H$5000, J$2)</f>
        <v>2</v>
      </c>
      <c r="K311" s="27">
        <f>SUMIFS('FY14 DataDump'!$E$2:$E$5000, 'FY14 DataDump'!$C$2:$C$5000, 'FY14 Individual Analysis'!$A311, 'FY14 DataDump'!$H$2:$H$5000, K$2)</f>
        <v>1</v>
      </c>
      <c r="L311" s="27">
        <f>SUMIFS('FY14 DataDump'!$E$2:$E$5000, 'FY14 DataDump'!$C$2:$C$5000, 'FY14 Individual Analysis'!$A311, 'FY14 DataDump'!$H$2:$H$5000, L$2)</f>
        <v>0</v>
      </c>
      <c r="M311" s="27">
        <f>SUMIFS('FY14 DataDump'!$E$2:$E$5000, 'FY14 DataDump'!$C$2:$C$5000, 'FY14 Individual Analysis'!$A311, 'FY14 DataDump'!$H$2:$H$5000, M$2)</f>
        <v>1</v>
      </c>
      <c r="N311" s="27">
        <f>SUMIFS('FY14 DataDump'!$E$2:$E$5000, 'FY14 DataDump'!$C$2:$C$5000, 'FY14 Individual Analysis'!$A311, 'FY14 DataDump'!$H$2:$H$5000, N$2)</f>
        <v>0</v>
      </c>
      <c r="O311" s="27">
        <f>SUMIFS('FY14 DataDump'!$E$2:$E$5000, 'FY14 DataDump'!$C$2:$C$5000, 'FY14 Individual Analysis'!$A311, 'FY14 DataDump'!$H$2:$H$5000, O$2)</f>
        <v>0</v>
      </c>
      <c r="P311" s="27">
        <f t="shared" si="11"/>
        <v>5</v>
      </c>
      <c r="Q311" s="108">
        <f t="shared" si="12"/>
        <v>2.9352369323251773E-5</v>
      </c>
    </row>
    <row r="312" spans="1:17" x14ac:dyDescent="0.25">
      <c r="A312" s="75">
        <v>10310</v>
      </c>
      <c r="B312" s="75" t="str">
        <f>INDEX('FY14 DataDump'!$A$2:$H$5000, MATCH('FY14 Individual Analysis'!A312, 'FY14 DataDump'!$C$2:$C$5000, 0), MATCH('FY14 DataDump'!$B$1, 'FY14 DataDump'!$A$1:$H$1))</f>
        <v>ESPRESSO</v>
      </c>
      <c r="C312" s="75" t="str">
        <f>INDEX('FY14 DataDump'!$A$2:$H$5000, MATCH('FY14 Individual Analysis'!A312, 'FY14 DataDump'!$C$2:$C$5000, 0), MATCH('FY14 DataDump'!$D$1, 'FY14 DataDump'!$A$1:$H$1))</f>
        <v>Eggnog Latte S</v>
      </c>
      <c r="D312" s="27">
        <f>SUMIFS('FY14 DataDump'!$E$2:$E$5000, 'FY14 DataDump'!$C$2:$C$5000, 'FY14 Individual Analysis'!$A312, 'FY14 DataDump'!$H$2:$H$5000, D$2)</f>
        <v>0</v>
      </c>
      <c r="E312" s="27">
        <f>SUMIFS('FY14 DataDump'!$E$2:$E$5000, 'FY14 DataDump'!$C$2:$C$5000, 'FY14 Individual Analysis'!$A312, 'FY14 DataDump'!$H$2:$H$5000, E$2)</f>
        <v>0</v>
      </c>
      <c r="F312" s="27">
        <f>SUMIFS('FY14 DataDump'!$E$2:$E$5000, 'FY14 DataDump'!$C$2:$C$5000, 'FY14 Individual Analysis'!$A312, 'FY14 DataDump'!$H$2:$H$5000, F$2)</f>
        <v>0</v>
      </c>
      <c r="G312" s="27">
        <f>SUMIFS('FY14 DataDump'!$E$2:$E$5000, 'FY14 DataDump'!$C$2:$C$5000, 'FY14 Individual Analysis'!$A312, 'FY14 DataDump'!$H$2:$H$5000, G$2)</f>
        <v>0</v>
      </c>
      <c r="H312" s="27">
        <f>SUMIFS('FY14 DataDump'!$E$2:$E$5000, 'FY14 DataDump'!$C$2:$C$5000, 'FY14 Individual Analysis'!$A312, 'FY14 DataDump'!$H$2:$H$5000, H$2)</f>
        <v>43</v>
      </c>
      <c r="I312" s="27">
        <f>SUMIFS('FY14 DataDump'!$E$2:$E$5000, 'FY14 DataDump'!$C$2:$C$5000, 'FY14 Individual Analysis'!$A312, 'FY14 DataDump'!$H$2:$H$5000, I$2)</f>
        <v>24</v>
      </c>
      <c r="J312" s="27">
        <f>SUMIFS('FY14 DataDump'!$E$2:$E$5000, 'FY14 DataDump'!$C$2:$C$5000, 'FY14 Individual Analysis'!$A312, 'FY14 DataDump'!$H$2:$H$5000, J$2)</f>
        <v>7</v>
      </c>
      <c r="K312" s="27">
        <f>SUMIFS('FY14 DataDump'!$E$2:$E$5000, 'FY14 DataDump'!$C$2:$C$5000, 'FY14 Individual Analysis'!$A312, 'FY14 DataDump'!$H$2:$H$5000, K$2)</f>
        <v>1</v>
      </c>
      <c r="L312" s="27">
        <f>SUMIFS('FY14 DataDump'!$E$2:$E$5000, 'FY14 DataDump'!$C$2:$C$5000, 'FY14 Individual Analysis'!$A312, 'FY14 DataDump'!$H$2:$H$5000, L$2)</f>
        <v>0</v>
      </c>
      <c r="M312" s="27">
        <f>SUMIFS('FY14 DataDump'!$E$2:$E$5000, 'FY14 DataDump'!$C$2:$C$5000, 'FY14 Individual Analysis'!$A312, 'FY14 DataDump'!$H$2:$H$5000, M$2)</f>
        <v>0</v>
      </c>
      <c r="N312" s="27">
        <f>SUMIFS('FY14 DataDump'!$E$2:$E$5000, 'FY14 DataDump'!$C$2:$C$5000, 'FY14 Individual Analysis'!$A312, 'FY14 DataDump'!$H$2:$H$5000, N$2)</f>
        <v>0</v>
      </c>
      <c r="O312" s="27">
        <f>SUMIFS('FY14 DataDump'!$E$2:$E$5000, 'FY14 DataDump'!$C$2:$C$5000, 'FY14 Individual Analysis'!$A312, 'FY14 DataDump'!$H$2:$H$5000, O$2)</f>
        <v>0</v>
      </c>
      <c r="P312" s="27">
        <f t="shared" si="11"/>
        <v>75</v>
      </c>
      <c r="Q312" s="108">
        <f t="shared" si="12"/>
        <v>4.4028553984877658E-4</v>
      </c>
    </row>
    <row r="313" spans="1:17" x14ac:dyDescent="0.25">
      <c r="A313" s="75">
        <v>10311</v>
      </c>
      <c r="B313" s="75" t="str">
        <f>INDEX('FY14 DataDump'!$A$2:$H$5000, MATCH('FY14 Individual Analysis'!A313, 'FY14 DataDump'!$C$2:$C$5000, 0), MATCH('FY14 DataDump'!$B$1, 'FY14 DataDump'!$A$1:$H$1))</f>
        <v>ESPRESSO</v>
      </c>
      <c r="C313" s="75" t="str">
        <f>INDEX('FY14 DataDump'!$A$2:$H$5000, MATCH('FY14 Individual Analysis'!A313, 'FY14 DataDump'!$C$2:$C$5000, 0), MATCH('FY14 DataDump'!$D$1, 'FY14 DataDump'!$A$1:$H$1))</f>
        <v>Eggnog Latte M</v>
      </c>
      <c r="D313" s="27">
        <f>SUMIFS('FY14 DataDump'!$E$2:$E$5000, 'FY14 DataDump'!$C$2:$C$5000, 'FY14 Individual Analysis'!$A313, 'FY14 DataDump'!$H$2:$H$5000, D$2)</f>
        <v>0</v>
      </c>
      <c r="E313" s="27">
        <f>SUMIFS('FY14 DataDump'!$E$2:$E$5000, 'FY14 DataDump'!$C$2:$C$5000, 'FY14 Individual Analysis'!$A313, 'FY14 DataDump'!$H$2:$H$5000, E$2)</f>
        <v>0</v>
      </c>
      <c r="F313" s="27">
        <f>SUMIFS('FY14 DataDump'!$E$2:$E$5000, 'FY14 DataDump'!$C$2:$C$5000, 'FY14 Individual Analysis'!$A313, 'FY14 DataDump'!$H$2:$H$5000, F$2)</f>
        <v>0</v>
      </c>
      <c r="G313" s="27">
        <f>SUMIFS('FY14 DataDump'!$E$2:$E$5000, 'FY14 DataDump'!$C$2:$C$5000, 'FY14 Individual Analysis'!$A313, 'FY14 DataDump'!$H$2:$H$5000, G$2)</f>
        <v>0</v>
      </c>
      <c r="H313" s="27">
        <f>SUMIFS('FY14 DataDump'!$E$2:$E$5000, 'FY14 DataDump'!$C$2:$C$5000, 'FY14 Individual Analysis'!$A313, 'FY14 DataDump'!$H$2:$H$5000, H$2)</f>
        <v>32</v>
      </c>
      <c r="I313" s="27">
        <f>SUMIFS('FY14 DataDump'!$E$2:$E$5000, 'FY14 DataDump'!$C$2:$C$5000, 'FY14 Individual Analysis'!$A313, 'FY14 DataDump'!$H$2:$H$5000, I$2)</f>
        <v>17</v>
      </c>
      <c r="J313" s="27">
        <f>SUMIFS('FY14 DataDump'!$E$2:$E$5000, 'FY14 DataDump'!$C$2:$C$5000, 'FY14 Individual Analysis'!$A313, 'FY14 DataDump'!$H$2:$H$5000, J$2)</f>
        <v>14</v>
      </c>
      <c r="K313" s="27">
        <f>SUMIFS('FY14 DataDump'!$E$2:$E$5000, 'FY14 DataDump'!$C$2:$C$5000, 'FY14 Individual Analysis'!$A313, 'FY14 DataDump'!$H$2:$H$5000, K$2)</f>
        <v>1</v>
      </c>
      <c r="L313" s="27">
        <f>SUMIFS('FY14 DataDump'!$E$2:$E$5000, 'FY14 DataDump'!$C$2:$C$5000, 'FY14 Individual Analysis'!$A313, 'FY14 DataDump'!$H$2:$H$5000, L$2)</f>
        <v>0</v>
      </c>
      <c r="M313" s="27">
        <f>SUMIFS('FY14 DataDump'!$E$2:$E$5000, 'FY14 DataDump'!$C$2:$C$5000, 'FY14 Individual Analysis'!$A313, 'FY14 DataDump'!$H$2:$H$5000, M$2)</f>
        <v>0</v>
      </c>
      <c r="N313" s="27">
        <f>SUMIFS('FY14 DataDump'!$E$2:$E$5000, 'FY14 DataDump'!$C$2:$C$5000, 'FY14 Individual Analysis'!$A313, 'FY14 DataDump'!$H$2:$H$5000, N$2)</f>
        <v>0</v>
      </c>
      <c r="O313" s="27">
        <f>SUMIFS('FY14 DataDump'!$E$2:$E$5000, 'FY14 DataDump'!$C$2:$C$5000, 'FY14 Individual Analysis'!$A313, 'FY14 DataDump'!$H$2:$H$5000, O$2)</f>
        <v>0</v>
      </c>
      <c r="P313" s="27">
        <f t="shared" si="11"/>
        <v>64</v>
      </c>
      <c r="Q313" s="108">
        <f t="shared" si="12"/>
        <v>3.7571032733762268E-4</v>
      </c>
    </row>
    <row r="314" spans="1:17" x14ac:dyDescent="0.25">
      <c r="A314" s="75">
        <v>10312</v>
      </c>
      <c r="B314" s="75" t="str">
        <f>INDEX('FY14 DataDump'!$A$2:$H$5000, MATCH('FY14 Individual Analysis'!A314, 'FY14 DataDump'!$C$2:$C$5000, 0), MATCH('FY14 DataDump'!$B$1, 'FY14 DataDump'!$A$1:$H$1))</f>
        <v>ESPRESSO</v>
      </c>
      <c r="C314" s="75" t="str">
        <f>INDEX('FY14 DataDump'!$A$2:$H$5000, MATCH('FY14 Individual Analysis'!A314, 'FY14 DataDump'!$C$2:$C$5000, 0), MATCH('FY14 DataDump'!$D$1, 'FY14 DataDump'!$A$1:$H$1))</f>
        <v>Eggnog Latte L</v>
      </c>
      <c r="D314" s="27">
        <f>SUMIFS('FY14 DataDump'!$E$2:$E$5000, 'FY14 DataDump'!$C$2:$C$5000, 'FY14 Individual Analysis'!$A314, 'FY14 DataDump'!$H$2:$H$5000, D$2)</f>
        <v>0</v>
      </c>
      <c r="E314" s="27">
        <f>SUMIFS('FY14 DataDump'!$E$2:$E$5000, 'FY14 DataDump'!$C$2:$C$5000, 'FY14 Individual Analysis'!$A314, 'FY14 DataDump'!$H$2:$H$5000, E$2)</f>
        <v>0</v>
      </c>
      <c r="F314" s="27">
        <f>SUMIFS('FY14 DataDump'!$E$2:$E$5000, 'FY14 DataDump'!$C$2:$C$5000, 'FY14 Individual Analysis'!$A314, 'FY14 DataDump'!$H$2:$H$5000, F$2)</f>
        <v>0</v>
      </c>
      <c r="G314" s="27">
        <f>SUMIFS('FY14 DataDump'!$E$2:$E$5000, 'FY14 DataDump'!$C$2:$C$5000, 'FY14 Individual Analysis'!$A314, 'FY14 DataDump'!$H$2:$H$5000, G$2)</f>
        <v>0</v>
      </c>
      <c r="H314" s="27">
        <f>SUMIFS('FY14 DataDump'!$E$2:$E$5000, 'FY14 DataDump'!$C$2:$C$5000, 'FY14 Individual Analysis'!$A314, 'FY14 DataDump'!$H$2:$H$5000, H$2)</f>
        <v>9</v>
      </c>
      <c r="I314" s="27">
        <f>SUMIFS('FY14 DataDump'!$E$2:$E$5000, 'FY14 DataDump'!$C$2:$C$5000, 'FY14 Individual Analysis'!$A314, 'FY14 DataDump'!$H$2:$H$5000, I$2)</f>
        <v>7</v>
      </c>
      <c r="J314" s="27">
        <f>SUMIFS('FY14 DataDump'!$E$2:$E$5000, 'FY14 DataDump'!$C$2:$C$5000, 'FY14 Individual Analysis'!$A314, 'FY14 DataDump'!$H$2:$H$5000, J$2)</f>
        <v>5</v>
      </c>
      <c r="K314" s="27">
        <f>SUMIFS('FY14 DataDump'!$E$2:$E$5000, 'FY14 DataDump'!$C$2:$C$5000, 'FY14 Individual Analysis'!$A314, 'FY14 DataDump'!$H$2:$H$5000, K$2)</f>
        <v>0</v>
      </c>
      <c r="L314" s="27">
        <f>SUMIFS('FY14 DataDump'!$E$2:$E$5000, 'FY14 DataDump'!$C$2:$C$5000, 'FY14 Individual Analysis'!$A314, 'FY14 DataDump'!$H$2:$H$5000, L$2)</f>
        <v>0</v>
      </c>
      <c r="M314" s="27">
        <f>SUMIFS('FY14 DataDump'!$E$2:$E$5000, 'FY14 DataDump'!$C$2:$C$5000, 'FY14 Individual Analysis'!$A314, 'FY14 DataDump'!$H$2:$H$5000, M$2)</f>
        <v>0</v>
      </c>
      <c r="N314" s="27">
        <f>SUMIFS('FY14 DataDump'!$E$2:$E$5000, 'FY14 DataDump'!$C$2:$C$5000, 'FY14 Individual Analysis'!$A314, 'FY14 DataDump'!$H$2:$H$5000, N$2)</f>
        <v>0</v>
      </c>
      <c r="O314" s="27">
        <f>SUMIFS('FY14 DataDump'!$E$2:$E$5000, 'FY14 DataDump'!$C$2:$C$5000, 'FY14 Individual Analysis'!$A314, 'FY14 DataDump'!$H$2:$H$5000, O$2)</f>
        <v>0</v>
      </c>
      <c r="P314" s="27">
        <f t="shared" si="11"/>
        <v>21</v>
      </c>
      <c r="Q314" s="108">
        <f t="shared" si="12"/>
        <v>1.2327995115765745E-4</v>
      </c>
    </row>
    <row r="315" spans="1:17" x14ac:dyDescent="0.25">
      <c r="A315" s="75">
        <v>12714</v>
      </c>
      <c r="B315" s="75" t="str">
        <f>INDEX('FY14 DataDump'!$A$2:$H$5000, MATCH('FY14 Individual Analysis'!A315, 'FY14 DataDump'!$C$2:$C$5000, 0), MATCH('FY14 DataDump'!$B$1, 'FY14 DataDump'!$A$1:$H$1))</f>
        <v>BOXED GOODS</v>
      </c>
      <c r="C315" s="75" t="str">
        <f>INDEX('FY14 DataDump'!$A$2:$H$5000, MATCH('FY14 Individual Analysis'!A315, 'FY14 DataDump'!$C$2:$C$5000, 0), MATCH('FY14 DataDump'!$D$1, 'FY14 DataDump'!$A$1:$H$1))</f>
        <v>Odwalla B Orange Cranber</v>
      </c>
      <c r="D315" s="27">
        <f>SUMIFS('FY14 DataDump'!$E$2:$E$5000, 'FY14 DataDump'!$C$2:$C$5000, 'FY14 Individual Analysis'!$A315, 'FY14 DataDump'!$H$2:$H$5000, D$2)</f>
        <v>0</v>
      </c>
      <c r="E315" s="27">
        <f>SUMIFS('FY14 DataDump'!$E$2:$E$5000, 'FY14 DataDump'!$C$2:$C$5000, 'FY14 Individual Analysis'!$A315, 'FY14 DataDump'!$H$2:$H$5000, E$2)</f>
        <v>0</v>
      </c>
      <c r="F315" s="27">
        <f>SUMIFS('FY14 DataDump'!$E$2:$E$5000, 'FY14 DataDump'!$C$2:$C$5000, 'FY14 Individual Analysis'!$A315, 'FY14 DataDump'!$H$2:$H$5000, F$2)</f>
        <v>0</v>
      </c>
      <c r="G315" s="27">
        <f>SUMIFS('FY14 DataDump'!$E$2:$E$5000, 'FY14 DataDump'!$C$2:$C$5000, 'FY14 Individual Analysis'!$A315, 'FY14 DataDump'!$H$2:$H$5000, G$2)</f>
        <v>0</v>
      </c>
      <c r="H315" s="27">
        <f>SUMIFS('FY14 DataDump'!$E$2:$E$5000, 'FY14 DataDump'!$C$2:$C$5000, 'FY14 Individual Analysis'!$A315, 'FY14 DataDump'!$H$2:$H$5000, H$2)</f>
        <v>0</v>
      </c>
      <c r="I315" s="27">
        <f>SUMIFS('FY14 DataDump'!$E$2:$E$5000, 'FY14 DataDump'!$C$2:$C$5000, 'FY14 Individual Analysis'!$A315, 'FY14 DataDump'!$H$2:$H$5000, I$2)</f>
        <v>0</v>
      </c>
      <c r="J315" s="27">
        <f>SUMIFS('FY14 DataDump'!$E$2:$E$5000, 'FY14 DataDump'!$C$2:$C$5000, 'FY14 Individual Analysis'!$A315, 'FY14 DataDump'!$H$2:$H$5000, J$2)</f>
        <v>3</v>
      </c>
      <c r="K315" s="27">
        <f>SUMIFS('FY14 DataDump'!$E$2:$E$5000, 'FY14 DataDump'!$C$2:$C$5000, 'FY14 Individual Analysis'!$A315, 'FY14 DataDump'!$H$2:$H$5000, K$2)</f>
        <v>7</v>
      </c>
      <c r="L315" s="27">
        <f>SUMIFS('FY14 DataDump'!$E$2:$E$5000, 'FY14 DataDump'!$C$2:$C$5000, 'FY14 Individual Analysis'!$A315, 'FY14 DataDump'!$H$2:$H$5000, L$2)</f>
        <v>0</v>
      </c>
      <c r="M315" s="27">
        <f>SUMIFS('FY14 DataDump'!$E$2:$E$5000, 'FY14 DataDump'!$C$2:$C$5000, 'FY14 Individual Analysis'!$A315, 'FY14 DataDump'!$H$2:$H$5000, M$2)</f>
        <v>0</v>
      </c>
      <c r="N315" s="27">
        <f>SUMIFS('FY14 DataDump'!$E$2:$E$5000, 'FY14 DataDump'!$C$2:$C$5000, 'FY14 Individual Analysis'!$A315, 'FY14 DataDump'!$H$2:$H$5000, N$2)</f>
        <v>0</v>
      </c>
      <c r="O315" s="27">
        <f>SUMIFS('FY14 DataDump'!$E$2:$E$5000, 'FY14 DataDump'!$C$2:$C$5000, 'FY14 Individual Analysis'!$A315, 'FY14 DataDump'!$H$2:$H$5000, O$2)</f>
        <v>0</v>
      </c>
      <c r="P315" s="27">
        <f t="shared" si="11"/>
        <v>10</v>
      </c>
      <c r="Q315" s="108">
        <f t="shared" si="12"/>
        <v>5.8704738646503546E-5</v>
      </c>
    </row>
    <row r="316" spans="1:17" x14ac:dyDescent="0.25">
      <c r="A316" s="75">
        <v>19779</v>
      </c>
      <c r="B316" s="75" t="str">
        <f>INDEX('FY14 DataDump'!$A$2:$H$5000, MATCH('FY14 Individual Analysis'!A316, 'FY14 DataDump'!$C$2:$C$5000, 0), MATCH('FY14 DataDump'!$B$1, 'FY14 DataDump'!$A$1:$H$1))</f>
        <v>ESPRESSO</v>
      </c>
      <c r="C316" s="75" t="str">
        <f>INDEX('FY14 DataDump'!$A$2:$H$5000, MATCH('FY14 Individual Analysis'!A316, 'FY14 DataDump'!$C$2:$C$5000, 0), MATCH('FY14 DataDump'!$D$1, 'FY14 DataDump'!$A$1:$H$1))</f>
        <v>CEB M Mocha</v>
      </c>
      <c r="D316" s="27">
        <f>SUMIFS('FY14 DataDump'!$E$2:$E$5000, 'FY14 DataDump'!$C$2:$C$5000, 'FY14 Individual Analysis'!$A316, 'FY14 DataDump'!$H$2:$H$5000, D$2)</f>
        <v>0</v>
      </c>
      <c r="E316" s="27">
        <f>SUMIFS('FY14 DataDump'!$E$2:$E$5000, 'FY14 DataDump'!$C$2:$C$5000, 'FY14 Individual Analysis'!$A316, 'FY14 DataDump'!$H$2:$H$5000, E$2)</f>
        <v>0</v>
      </c>
      <c r="F316" s="27">
        <f>SUMIFS('FY14 DataDump'!$E$2:$E$5000, 'FY14 DataDump'!$C$2:$C$5000, 'FY14 Individual Analysis'!$A316, 'FY14 DataDump'!$H$2:$H$5000, F$2)</f>
        <v>0</v>
      </c>
      <c r="G316" s="27">
        <f>SUMIFS('FY14 DataDump'!$E$2:$E$5000, 'FY14 DataDump'!$C$2:$C$5000, 'FY14 Individual Analysis'!$A316, 'FY14 DataDump'!$H$2:$H$5000, G$2)</f>
        <v>0</v>
      </c>
      <c r="H316" s="27">
        <f>SUMIFS('FY14 DataDump'!$E$2:$E$5000, 'FY14 DataDump'!$C$2:$C$5000, 'FY14 Individual Analysis'!$A316, 'FY14 DataDump'!$H$2:$H$5000, H$2)</f>
        <v>0</v>
      </c>
      <c r="I316" s="27">
        <f>SUMIFS('FY14 DataDump'!$E$2:$E$5000, 'FY14 DataDump'!$C$2:$C$5000, 'FY14 Individual Analysis'!$A316, 'FY14 DataDump'!$H$2:$H$5000, I$2)</f>
        <v>1</v>
      </c>
      <c r="J316" s="27">
        <f>SUMIFS('FY14 DataDump'!$E$2:$E$5000, 'FY14 DataDump'!$C$2:$C$5000, 'FY14 Individual Analysis'!$A316, 'FY14 DataDump'!$H$2:$H$5000, J$2)</f>
        <v>0</v>
      </c>
      <c r="K316" s="27">
        <f>SUMIFS('FY14 DataDump'!$E$2:$E$5000, 'FY14 DataDump'!$C$2:$C$5000, 'FY14 Individual Analysis'!$A316, 'FY14 DataDump'!$H$2:$H$5000, K$2)</f>
        <v>0</v>
      </c>
      <c r="L316" s="27">
        <f>SUMIFS('FY14 DataDump'!$E$2:$E$5000, 'FY14 DataDump'!$C$2:$C$5000, 'FY14 Individual Analysis'!$A316, 'FY14 DataDump'!$H$2:$H$5000, L$2)</f>
        <v>0</v>
      </c>
      <c r="M316" s="27">
        <f>SUMIFS('FY14 DataDump'!$E$2:$E$5000, 'FY14 DataDump'!$C$2:$C$5000, 'FY14 Individual Analysis'!$A316, 'FY14 DataDump'!$H$2:$H$5000, M$2)</f>
        <v>0</v>
      </c>
      <c r="N316" s="27">
        <f>SUMIFS('FY14 DataDump'!$E$2:$E$5000, 'FY14 DataDump'!$C$2:$C$5000, 'FY14 Individual Analysis'!$A316, 'FY14 DataDump'!$H$2:$H$5000, N$2)</f>
        <v>0</v>
      </c>
      <c r="O316" s="27">
        <f>SUMIFS('FY14 DataDump'!$E$2:$E$5000, 'FY14 DataDump'!$C$2:$C$5000, 'FY14 Individual Analysis'!$A316, 'FY14 DataDump'!$H$2:$H$5000, O$2)</f>
        <v>0</v>
      </c>
      <c r="P316" s="27">
        <f t="shared" si="11"/>
        <v>1</v>
      </c>
      <c r="Q316" s="108">
        <f t="shared" si="12"/>
        <v>5.8704738646503544E-6</v>
      </c>
    </row>
    <row r="317" spans="1:17" x14ac:dyDescent="0.25">
      <c r="A317" s="75">
        <v>21546</v>
      </c>
      <c r="B317" s="75" t="str">
        <f>INDEX('FY14 DataDump'!$A$2:$H$5000, MATCH('FY14 Individual Analysis'!A317, 'FY14 DataDump'!$C$2:$C$5000, 0), MATCH('FY14 DataDump'!$B$1, 'FY14 DataDump'!$A$1:$H$1))</f>
        <v>BOXED GOODS</v>
      </c>
      <c r="C317" s="75" t="str">
        <f>INDEX('FY14 DataDump'!$A$2:$H$5000, MATCH('FY14 Individual Analysis'!A317, 'FY14 DataDump'!$C$2:$C$5000, 0), MATCH('FY14 DataDump'!$D$1, 'FY14 DataDump'!$A$1:$H$1))</f>
        <v>Grandmas Vanilla Cr Sand</v>
      </c>
      <c r="D317" s="27">
        <f>SUMIFS('FY14 DataDump'!$E$2:$E$5000, 'FY14 DataDump'!$C$2:$C$5000, 'FY14 Individual Analysis'!$A317, 'FY14 DataDump'!$H$2:$H$5000, D$2)</f>
        <v>3</v>
      </c>
      <c r="E317" s="27">
        <f>SUMIFS('FY14 DataDump'!$E$2:$E$5000, 'FY14 DataDump'!$C$2:$C$5000, 'FY14 Individual Analysis'!$A317, 'FY14 DataDump'!$H$2:$H$5000, E$2)</f>
        <v>5</v>
      </c>
      <c r="F317" s="27">
        <f>SUMIFS('FY14 DataDump'!$E$2:$E$5000, 'FY14 DataDump'!$C$2:$C$5000, 'FY14 Individual Analysis'!$A317, 'FY14 DataDump'!$H$2:$H$5000, F$2)</f>
        <v>0</v>
      </c>
      <c r="G317" s="27">
        <f>SUMIFS('FY14 DataDump'!$E$2:$E$5000, 'FY14 DataDump'!$C$2:$C$5000, 'FY14 Individual Analysis'!$A317, 'FY14 DataDump'!$H$2:$H$5000, G$2)</f>
        <v>0</v>
      </c>
      <c r="H317" s="27">
        <f>SUMIFS('FY14 DataDump'!$E$2:$E$5000, 'FY14 DataDump'!$C$2:$C$5000, 'FY14 Individual Analysis'!$A317, 'FY14 DataDump'!$H$2:$H$5000, H$2)</f>
        <v>0</v>
      </c>
      <c r="I317" s="27">
        <f>SUMIFS('FY14 DataDump'!$E$2:$E$5000, 'FY14 DataDump'!$C$2:$C$5000, 'FY14 Individual Analysis'!$A317, 'FY14 DataDump'!$H$2:$H$5000, I$2)</f>
        <v>0</v>
      </c>
      <c r="J317" s="27">
        <f>SUMIFS('FY14 DataDump'!$E$2:$E$5000, 'FY14 DataDump'!$C$2:$C$5000, 'FY14 Individual Analysis'!$A317, 'FY14 DataDump'!$H$2:$H$5000, J$2)</f>
        <v>0</v>
      </c>
      <c r="K317" s="27">
        <f>SUMIFS('FY14 DataDump'!$E$2:$E$5000, 'FY14 DataDump'!$C$2:$C$5000, 'FY14 Individual Analysis'!$A317, 'FY14 DataDump'!$H$2:$H$5000, K$2)</f>
        <v>0</v>
      </c>
      <c r="L317" s="27">
        <f>SUMIFS('FY14 DataDump'!$E$2:$E$5000, 'FY14 DataDump'!$C$2:$C$5000, 'FY14 Individual Analysis'!$A317, 'FY14 DataDump'!$H$2:$H$5000, L$2)</f>
        <v>0</v>
      </c>
      <c r="M317" s="27">
        <f>SUMIFS('FY14 DataDump'!$E$2:$E$5000, 'FY14 DataDump'!$C$2:$C$5000, 'FY14 Individual Analysis'!$A317, 'FY14 DataDump'!$H$2:$H$5000, M$2)</f>
        <v>0</v>
      </c>
      <c r="N317" s="27">
        <f>SUMIFS('FY14 DataDump'!$E$2:$E$5000, 'FY14 DataDump'!$C$2:$C$5000, 'FY14 Individual Analysis'!$A317, 'FY14 DataDump'!$H$2:$H$5000, N$2)</f>
        <v>0</v>
      </c>
      <c r="O317" s="27">
        <f>SUMIFS('FY14 DataDump'!$E$2:$E$5000, 'FY14 DataDump'!$C$2:$C$5000, 'FY14 Individual Analysis'!$A317, 'FY14 DataDump'!$H$2:$H$5000, O$2)</f>
        <v>0</v>
      </c>
      <c r="P317" s="27">
        <f t="shared" si="11"/>
        <v>8</v>
      </c>
      <c r="Q317" s="108">
        <f t="shared" si="12"/>
        <v>4.6963790917202836E-5</v>
      </c>
    </row>
    <row r="318" spans="1:17" x14ac:dyDescent="0.25">
      <c r="A318" s="75">
        <v>23444</v>
      </c>
      <c r="B318" s="75" t="str">
        <f>INDEX('FY14 DataDump'!$A$2:$H$5000, MATCH('FY14 Individual Analysis'!A318, 'FY14 DataDump'!$C$2:$C$5000, 0), MATCH('FY14 DataDump'!$B$1, 'FY14 DataDump'!$A$1:$H$1))</f>
        <v>BOXED GOODS</v>
      </c>
      <c r="C318" s="75" t="str">
        <f>INDEX('FY14 DataDump'!$A$2:$H$5000, MATCH('FY14 Individual Analysis'!A318, 'FY14 DataDump'!$C$2:$C$5000, 0), MATCH('FY14 DataDump'!$D$1, 'FY14 DataDump'!$A$1:$H$1))</f>
        <v>POP TARTS BROWN SUGAR</v>
      </c>
      <c r="D318" s="27">
        <f>SUMIFS('FY14 DataDump'!$E$2:$E$5000, 'FY14 DataDump'!$C$2:$C$5000, 'FY14 Individual Analysis'!$A318, 'FY14 DataDump'!$H$2:$H$5000, D$2)</f>
        <v>7</v>
      </c>
      <c r="E318" s="27">
        <f>SUMIFS('FY14 DataDump'!$E$2:$E$5000, 'FY14 DataDump'!$C$2:$C$5000, 'FY14 Individual Analysis'!$A318, 'FY14 DataDump'!$H$2:$H$5000, E$2)</f>
        <v>11</v>
      </c>
      <c r="F318" s="27">
        <f>SUMIFS('FY14 DataDump'!$E$2:$E$5000, 'FY14 DataDump'!$C$2:$C$5000, 'FY14 Individual Analysis'!$A318, 'FY14 DataDump'!$H$2:$H$5000, F$2)</f>
        <v>9</v>
      </c>
      <c r="G318" s="27">
        <f>SUMIFS('FY14 DataDump'!$E$2:$E$5000, 'FY14 DataDump'!$C$2:$C$5000, 'FY14 Individual Analysis'!$A318, 'FY14 DataDump'!$H$2:$H$5000, G$2)</f>
        <v>39</v>
      </c>
      <c r="H318" s="27">
        <f>SUMIFS('FY14 DataDump'!$E$2:$E$5000, 'FY14 DataDump'!$C$2:$C$5000, 'FY14 Individual Analysis'!$A318, 'FY14 DataDump'!$H$2:$H$5000, H$2)</f>
        <v>30</v>
      </c>
      <c r="I318" s="27">
        <f>SUMIFS('FY14 DataDump'!$E$2:$E$5000, 'FY14 DataDump'!$C$2:$C$5000, 'FY14 Individual Analysis'!$A318, 'FY14 DataDump'!$H$2:$H$5000, I$2)</f>
        <v>12</v>
      </c>
      <c r="J318" s="27">
        <f>SUMIFS('FY14 DataDump'!$E$2:$E$5000, 'FY14 DataDump'!$C$2:$C$5000, 'FY14 Individual Analysis'!$A318, 'FY14 DataDump'!$H$2:$H$5000, J$2)</f>
        <v>36</v>
      </c>
      <c r="K318" s="27">
        <f>SUMIFS('FY14 DataDump'!$E$2:$E$5000, 'FY14 DataDump'!$C$2:$C$5000, 'FY14 Individual Analysis'!$A318, 'FY14 DataDump'!$H$2:$H$5000, K$2)</f>
        <v>46</v>
      </c>
      <c r="L318" s="27">
        <f>SUMIFS('FY14 DataDump'!$E$2:$E$5000, 'FY14 DataDump'!$C$2:$C$5000, 'FY14 Individual Analysis'!$A318, 'FY14 DataDump'!$H$2:$H$5000, L$2)</f>
        <v>25</v>
      </c>
      <c r="M318" s="27">
        <f>SUMIFS('FY14 DataDump'!$E$2:$E$5000, 'FY14 DataDump'!$C$2:$C$5000, 'FY14 Individual Analysis'!$A318, 'FY14 DataDump'!$H$2:$H$5000, M$2)</f>
        <v>58</v>
      </c>
      <c r="N318" s="27">
        <f>SUMIFS('FY14 DataDump'!$E$2:$E$5000, 'FY14 DataDump'!$C$2:$C$5000, 'FY14 Individual Analysis'!$A318, 'FY14 DataDump'!$H$2:$H$5000, N$2)</f>
        <v>33</v>
      </c>
      <c r="O318" s="27">
        <f>SUMIFS('FY14 DataDump'!$E$2:$E$5000, 'FY14 DataDump'!$C$2:$C$5000, 'FY14 Individual Analysis'!$A318, 'FY14 DataDump'!$H$2:$H$5000, O$2)</f>
        <v>18</v>
      </c>
      <c r="P318" s="27">
        <f t="shared" si="11"/>
        <v>324</v>
      </c>
      <c r="Q318" s="108">
        <f t="shared" si="12"/>
        <v>1.902033532146715E-3</v>
      </c>
    </row>
    <row r="319" spans="1:17" x14ac:dyDescent="0.25">
      <c r="A319" s="75">
        <v>23895</v>
      </c>
      <c r="B319" s="75" t="str">
        <f>INDEX('FY14 DataDump'!$A$2:$H$5000, MATCH('FY14 Individual Analysis'!A319, 'FY14 DataDump'!$C$2:$C$5000, 0), MATCH('FY14 DataDump'!$B$1, 'FY14 DataDump'!$A$1:$H$1))</f>
        <v>DAIRY</v>
      </c>
      <c r="C319" s="75" t="str">
        <f>INDEX('FY14 DataDump'!$A$2:$H$5000, MATCH('FY14 Individual Analysis'!A319, 'FY14 DataDump'!$C$2:$C$5000, 0), MATCH('FY14 DataDump'!$D$1, 'FY14 DataDump'!$A$1:$H$1))</f>
        <v>STRING CHEESE</v>
      </c>
      <c r="D319" s="27">
        <f>SUMIFS('FY14 DataDump'!$E$2:$E$5000, 'FY14 DataDump'!$C$2:$C$5000, 'FY14 Individual Analysis'!$A319, 'FY14 DataDump'!$H$2:$H$5000, D$2)</f>
        <v>144</v>
      </c>
      <c r="E319" s="27">
        <f>SUMIFS('FY14 DataDump'!$E$2:$E$5000, 'FY14 DataDump'!$C$2:$C$5000, 'FY14 Individual Analysis'!$A319, 'FY14 DataDump'!$H$2:$H$5000, E$2)</f>
        <v>79</v>
      </c>
      <c r="F319" s="27">
        <f>SUMIFS('FY14 DataDump'!$E$2:$E$5000, 'FY14 DataDump'!$C$2:$C$5000, 'FY14 Individual Analysis'!$A319, 'FY14 DataDump'!$H$2:$H$5000, F$2)</f>
        <v>113</v>
      </c>
      <c r="G319" s="27">
        <f>SUMIFS('FY14 DataDump'!$E$2:$E$5000, 'FY14 DataDump'!$C$2:$C$5000, 'FY14 Individual Analysis'!$A319, 'FY14 DataDump'!$H$2:$H$5000, G$2)</f>
        <v>309</v>
      </c>
      <c r="H319" s="27">
        <f>SUMIFS('FY14 DataDump'!$E$2:$E$5000, 'FY14 DataDump'!$C$2:$C$5000, 'FY14 Individual Analysis'!$A319, 'FY14 DataDump'!$H$2:$H$5000, H$2)</f>
        <v>232</v>
      </c>
      <c r="I319" s="27">
        <f>SUMIFS('FY14 DataDump'!$E$2:$E$5000, 'FY14 DataDump'!$C$2:$C$5000, 'FY14 Individual Analysis'!$A319, 'FY14 DataDump'!$H$2:$H$5000, I$2)</f>
        <v>98</v>
      </c>
      <c r="J319" s="27">
        <f>SUMIFS('FY14 DataDump'!$E$2:$E$5000, 'FY14 DataDump'!$C$2:$C$5000, 'FY14 Individual Analysis'!$A319, 'FY14 DataDump'!$H$2:$H$5000, J$2)</f>
        <v>132</v>
      </c>
      <c r="K319" s="27">
        <f>SUMIFS('FY14 DataDump'!$E$2:$E$5000, 'FY14 DataDump'!$C$2:$C$5000, 'FY14 Individual Analysis'!$A319, 'FY14 DataDump'!$H$2:$H$5000, K$2)</f>
        <v>0</v>
      </c>
      <c r="L319" s="27">
        <f>SUMIFS('FY14 DataDump'!$E$2:$E$5000, 'FY14 DataDump'!$C$2:$C$5000, 'FY14 Individual Analysis'!$A319, 'FY14 DataDump'!$H$2:$H$5000, L$2)</f>
        <v>0</v>
      </c>
      <c r="M319" s="27">
        <f>SUMIFS('FY14 DataDump'!$E$2:$E$5000, 'FY14 DataDump'!$C$2:$C$5000, 'FY14 Individual Analysis'!$A319, 'FY14 DataDump'!$H$2:$H$5000, M$2)</f>
        <v>0</v>
      </c>
      <c r="N319" s="27">
        <f>SUMIFS('FY14 DataDump'!$E$2:$E$5000, 'FY14 DataDump'!$C$2:$C$5000, 'FY14 Individual Analysis'!$A319, 'FY14 DataDump'!$H$2:$H$5000, N$2)</f>
        <v>0</v>
      </c>
      <c r="O319" s="27">
        <f>SUMIFS('FY14 DataDump'!$E$2:$E$5000, 'FY14 DataDump'!$C$2:$C$5000, 'FY14 Individual Analysis'!$A319, 'FY14 DataDump'!$H$2:$H$5000, O$2)</f>
        <v>0</v>
      </c>
      <c r="P319" s="27">
        <f t="shared" si="11"/>
        <v>1107</v>
      </c>
      <c r="Q319" s="108">
        <f t="shared" si="12"/>
        <v>6.4986145681679422E-3</v>
      </c>
    </row>
    <row r="320" spans="1:17" x14ac:dyDescent="0.25">
      <c r="A320" s="75">
        <v>25423</v>
      </c>
      <c r="B320" s="75" t="str">
        <f>INDEX('FY14 DataDump'!$A$2:$H$5000, MATCH('FY14 Individual Analysis'!A320, 'FY14 DataDump'!$C$2:$C$5000, 0), MATCH('FY14 DataDump'!$B$1, 'FY14 DataDump'!$A$1:$H$1))</f>
        <v>SWEETS</v>
      </c>
      <c r="C320" s="75" t="str">
        <f>INDEX('FY14 DataDump'!$A$2:$H$5000, MATCH('FY14 Individual Analysis'!A320, 'FY14 DataDump'!$C$2:$C$5000, 0), MATCH('FY14 DataDump'!$D$1, 'FY14 DataDump'!$A$1:$H$1))</f>
        <v>5 GUM PRISM</v>
      </c>
      <c r="D320" s="27">
        <f>SUMIFS('FY14 DataDump'!$E$2:$E$5000, 'FY14 DataDump'!$C$2:$C$5000, 'FY14 Individual Analysis'!$A320, 'FY14 DataDump'!$H$2:$H$5000, D$2)</f>
        <v>0</v>
      </c>
      <c r="E320" s="27">
        <f>SUMIFS('FY14 DataDump'!$E$2:$E$5000, 'FY14 DataDump'!$C$2:$C$5000, 'FY14 Individual Analysis'!$A320, 'FY14 DataDump'!$H$2:$H$5000, E$2)</f>
        <v>0</v>
      </c>
      <c r="F320" s="27">
        <f>SUMIFS('FY14 DataDump'!$E$2:$E$5000, 'FY14 DataDump'!$C$2:$C$5000, 'FY14 Individual Analysis'!$A320, 'FY14 DataDump'!$H$2:$H$5000, F$2)</f>
        <v>0</v>
      </c>
      <c r="G320" s="27">
        <f>SUMIFS('FY14 DataDump'!$E$2:$E$5000, 'FY14 DataDump'!$C$2:$C$5000, 'FY14 Individual Analysis'!$A320, 'FY14 DataDump'!$H$2:$H$5000, G$2)</f>
        <v>0</v>
      </c>
      <c r="H320" s="27">
        <f>SUMIFS('FY14 DataDump'!$E$2:$E$5000, 'FY14 DataDump'!$C$2:$C$5000, 'FY14 Individual Analysis'!$A320, 'FY14 DataDump'!$H$2:$H$5000, H$2)</f>
        <v>0</v>
      </c>
      <c r="I320" s="27">
        <f>SUMIFS('FY14 DataDump'!$E$2:$E$5000, 'FY14 DataDump'!$C$2:$C$5000, 'FY14 Individual Analysis'!$A320, 'FY14 DataDump'!$H$2:$H$5000, I$2)</f>
        <v>0</v>
      </c>
      <c r="J320" s="27">
        <f>SUMIFS('FY14 DataDump'!$E$2:$E$5000, 'FY14 DataDump'!$C$2:$C$5000, 'FY14 Individual Analysis'!$A320, 'FY14 DataDump'!$H$2:$H$5000, J$2)</f>
        <v>0</v>
      </c>
      <c r="K320" s="27">
        <f>SUMIFS('FY14 DataDump'!$E$2:$E$5000, 'FY14 DataDump'!$C$2:$C$5000, 'FY14 Individual Analysis'!$A320, 'FY14 DataDump'!$H$2:$H$5000, K$2)</f>
        <v>27</v>
      </c>
      <c r="L320" s="27">
        <f>SUMIFS('FY14 DataDump'!$E$2:$E$5000, 'FY14 DataDump'!$C$2:$C$5000, 'FY14 Individual Analysis'!$A320, 'FY14 DataDump'!$H$2:$H$5000, L$2)</f>
        <v>36</v>
      </c>
      <c r="M320" s="27">
        <f>SUMIFS('FY14 DataDump'!$E$2:$E$5000, 'FY14 DataDump'!$C$2:$C$5000, 'FY14 Individual Analysis'!$A320, 'FY14 DataDump'!$H$2:$H$5000, M$2)</f>
        <v>59</v>
      </c>
      <c r="N320" s="27">
        <f>SUMIFS('FY14 DataDump'!$E$2:$E$5000, 'FY14 DataDump'!$C$2:$C$5000, 'FY14 Individual Analysis'!$A320, 'FY14 DataDump'!$H$2:$H$5000, N$2)</f>
        <v>38</v>
      </c>
      <c r="O320" s="27">
        <f>SUMIFS('FY14 DataDump'!$E$2:$E$5000, 'FY14 DataDump'!$C$2:$C$5000, 'FY14 Individual Analysis'!$A320, 'FY14 DataDump'!$H$2:$H$5000, O$2)</f>
        <v>16</v>
      </c>
      <c r="P320" s="27">
        <f t="shared" si="11"/>
        <v>176</v>
      </c>
      <c r="Q320" s="108">
        <f t="shared" si="12"/>
        <v>1.0332034001784623E-3</v>
      </c>
    </row>
    <row r="321" spans="1:17" x14ac:dyDescent="0.25">
      <c r="A321" s="75">
        <v>25896</v>
      </c>
      <c r="B321" s="75" t="str">
        <f>INDEX('FY14 DataDump'!$A$2:$H$5000, MATCH('FY14 Individual Analysis'!A321, 'FY14 DataDump'!$C$2:$C$5000, 0), MATCH('FY14 DataDump'!$B$1, 'FY14 DataDump'!$A$1:$H$1))</f>
        <v>SWEETS</v>
      </c>
      <c r="C321" s="75" t="str">
        <f>INDEX('FY14 DataDump'!$A$2:$H$5000, MATCH('FY14 Individual Analysis'!A321, 'FY14 DataDump'!$C$2:$C$5000, 0), MATCH('FY14 DataDump'!$D$1, 'FY14 DataDump'!$A$1:$H$1))</f>
        <v>Hersheys Dark</v>
      </c>
      <c r="D321" s="27">
        <f>SUMIFS('FY14 DataDump'!$E$2:$E$5000, 'FY14 DataDump'!$C$2:$C$5000, 'FY14 Individual Analysis'!$A321, 'FY14 DataDump'!$H$2:$H$5000, D$2)</f>
        <v>9</v>
      </c>
      <c r="E321" s="27">
        <f>SUMIFS('FY14 DataDump'!$E$2:$E$5000, 'FY14 DataDump'!$C$2:$C$5000, 'FY14 Individual Analysis'!$A321, 'FY14 DataDump'!$H$2:$H$5000, E$2)</f>
        <v>13</v>
      </c>
      <c r="F321" s="27">
        <f>SUMIFS('FY14 DataDump'!$E$2:$E$5000, 'FY14 DataDump'!$C$2:$C$5000, 'FY14 Individual Analysis'!$A321, 'FY14 DataDump'!$H$2:$H$5000, F$2)</f>
        <v>11</v>
      </c>
      <c r="G321" s="27">
        <f>SUMIFS('FY14 DataDump'!$E$2:$E$5000, 'FY14 DataDump'!$C$2:$C$5000, 'FY14 Individual Analysis'!$A321, 'FY14 DataDump'!$H$2:$H$5000, G$2)</f>
        <v>29</v>
      </c>
      <c r="H321" s="27">
        <f>SUMIFS('FY14 DataDump'!$E$2:$E$5000, 'FY14 DataDump'!$C$2:$C$5000, 'FY14 Individual Analysis'!$A321, 'FY14 DataDump'!$H$2:$H$5000, H$2)</f>
        <v>21</v>
      </c>
      <c r="I321" s="27">
        <f>SUMIFS('FY14 DataDump'!$E$2:$E$5000, 'FY14 DataDump'!$C$2:$C$5000, 'FY14 Individual Analysis'!$A321, 'FY14 DataDump'!$H$2:$H$5000, I$2)</f>
        <v>8</v>
      </c>
      <c r="J321" s="27">
        <f>SUMIFS('FY14 DataDump'!$E$2:$E$5000, 'FY14 DataDump'!$C$2:$C$5000, 'FY14 Individual Analysis'!$A321, 'FY14 DataDump'!$H$2:$H$5000, J$2)</f>
        <v>15</v>
      </c>
      <c r="K321" s="27">
        <f>SUMIFS('FY14 DataDump'!$E$2:$E$5000, 'FY14 DataDump'!$C$2:$C$5000, 'FY14 Individual Analysis'!$A321, 'FY14 DataDump'!$H$2:$H$5000, K$2)</f>
        <v>28</v>
      </c>
      <c r="L321" s="27">
        <f>SUMIFS('FY14 DataDump'!$E$2:$E$5000, 'FY14 DataDump'!$C$2:$C$5000, 'FY14 Individual Analysis'!$A321, 'FY14 DataDump'!$H$2:$H$5000, L$2)</f>
        <v>22</v>
      </c>
      <c r="M321" s="27">
        <f>SUMIFS('FY14 DataDump'!$E$2:$E$5000, 'FY14 DataDump'!$C$2:$C$5000, 'FY14 Individual Analysis'!$A321, 'FY14 DataDump'!$H$2:$H$5000, M$2)</f>
        <v>20</v>
      </c>
      <c r="N321" s="27">
        <f>SUMIFS('FY14 DataDump'!$E$2:$E$5000, 'FY14 DataDump'!$C$2:$C$5000, 'FY14 Individual Analysis'!$A321, 'FY14 DataDump'!$H$2:$H$5000, N$2)</f>
        <v>23</v>
      </c>
      <c r="O321" s="27">
        <f>SUMIFS('FY14 DataDump'!$E$2:$E$5000, 'FY14 DataDump'!$C$2:$C$5000, 'FY14 Individual Analysis'!$A321, 'FY14 DataDump'!$H$2:$H$5000, O$2)</f>
        <v>17</v>
      </c>
      <c r="P321" s="27">
        <f t="shared" si="11"/>
        <v>216</v>
      </c>
      <c r="Q321" s="108">
        <f t="shared" si="12"/>
        <v>1.2680223547644766E-3</v>
      </c>
    </row>
    <row r="322" spans="1:17" x14ac:dyDescent="0.25">
      <c r="A322" s="75">
        <v>26542</v>
      </c>
      <c r="B322" s="75" t="str">
        <f>INDEX('FY14 DataDump'!$A$2:$H$5000, MATCH('FY14 Individual Analysis'!A322, 'FY14 DataDump'!$C$2:$C$5000, 0), MATCH('FY14 DataDump'!$B$1, 'FY14 DataDump'!$A$1:$H$1))</f>
        <v>SWEETS</v>
      </c>
      <c r="C322" s="75" t="str">
        <f>INDEX('FY14 DataDump'!$A$2:$H$5000, MATCH('FY14 Individual Analysis'!A322, 'FY14 DataDump'!$C$2:$C$5000, 0), MATCH('FY14 DataDump'!$D$1, 'FY14 DataDump'!$A$1:$H$1))</f>
        <v>HI CHEW GRAPE</v>
      </c>
      <c r="D322" s="27">
        <f>SUMIFS('FY14 DataDump'!$E$2:$E$5000, 'FY14 DataDump'!$C$2:$C$5000, 'FY14 Individual Analysis'!$A322, 'FY14 DataDump'!$H$2:$H$5000, D$2)</f>
        <v>5</v>
      </c>
      <c r="E322" s="27">
        <f>SUMIFS('FY14 DataDump'!$E$2:$E$5000, 'FY14 DataDump'!$C$2:$C$5000, 'FY14 Individual Analysis'!$A322, 'FY14 DataDump'!$H$2:$H$5000, E$2)</f>
        <v>6</v>
      </c>
      <c r="F322" s="27">
        <f>SUMIFS('FY14 DataDump'!$E$2:$E$5000, 'FY14 DataDump'!$C$2:$C$5000, 'FY14 Individual Analysis'!$A322, 'FY14 DataDump'!$H$2:$H$5000, F$2)</f>
        <v>5</v>
      </c>
      <c r="G322" s="27">
        <f>SUMIFS('FY14 DataDump'!$E$2:$E$5000, 'FY14 DataDump'!$C$2:$C$5000, 'FY14 Individual Analysis'!$A322, 'FY14 DataDump'!$H$2:$H$5000, G$2)</f>
        <v>43</v>
      </c>
      <c r="H322" s="27">
        <f>SUMIFS('FY14 DataDump'!$E$2:$E$5000, 'FY14 DataDump'!$C$2:$C$5000, 'FY14 Individual Analysis'!$A322, 'FY14 DataDump'!$H$2:$H$5000, H$2)</f>
        <v>30</v>
      </c>
      <c r="I322" s="27">
        <f>SUMIFS('FY14 DataDump'!$E$2:$E$5000, 'FY14 DataDump'!$C$2:$C$5000, 'FY14 Individual Analysis'!$A322, 'FY14 DataDump'!$H$2:$H$5000, I$2)</f>
        <v>17</v>
      </c>
      <c r="J322" s="27">
        <f>SUMIFS('FY14 DataDump'!$E$2:$E$5000, 'FY14 DataDump'!$C$2:$C$5000, 'FY14 Individual Analysis'!$A322, 'FY14 DataDump'!$H$2:$H$5000, J$2)</f>
        <v>33</v>
      </c>
      <c r="K322" s="27">
        <f>SUMIFS('FY14 DataDump'!$E$2:$E$5000, 'FY14 DataDump'!$C$2:$C$5000, 'FY14 Individual Analysis'!$A322, 'FY14 DataDump'!$H$2:$H$5000, K$2)</f>
        <v>51</v>
      </c>
      <c r="L322" s="27">
        <f>SUMIFS('FY14 DataDump'!$E$2:$E$5000, 'FY14 DataDump'!$C$2:$C$5000, 'FY14 Individual Analysis'!$A322, 'FY14 DataDump'!$H$2:$H$5000, L$2)</f>
        <v>28</v>
      </c>
      <c r="M322" s="27">
        <f>SUMIFS('FY14 DataDump'!$E$2:$E$5000, 'FY14 DataDump'!$C$2:$C$5000, 'FY14 Individual Analysis'!$A322, 'FY14 DataDump'!$H$2:$H$5000, M$2)</f>
        <v>50</v>
      </c>
      <c r="N322" s="27">
        <f>SUMIFS('FY14 DataDump'!$E$2:$E$5000, 'FY14 DataDump'!$C$2:$C$5000, 'FY14 Individual Analysis'!$A322, 'FY14 DataDump'!$H$2:$H$5000, N$2)</f>
        <v>35</v>
      </c>
      <c r="O322" s="27">
        <f>SUMIFS('FY14 DataDump'!$E$2:$E$5000, 'FY14 DataDump'!$C$2:$C$5000, 'FY14 Individual Analysis'!$A322, 'FY14 DataDump'!$H$2:$H$5000, O$2)</f>
        <v>17</v>
      </c>
      <c r="P322" s="27">
        <f t="shared" si="11"/>
        <v>320</v>
      </c>
      <c r="Q322" s="108">
        <f t="shared" si="12"/>
        <v>1.8785516366881135E-3</v>
      </c>
    </row>
    <row r="323" spans="1:17" x14ac:dyDescent="0.25">
      <c r="A323" s="75">
        <v>26584</v>
      </c>
      <c r="B323" s="75" t="str">
        <f>INDEX('FY14 DataDump'!$A$2:$H$5000, MATCH('FY14 Individual Analysis'!A323, 'FY14 DataDump'!$C$2:$C$5000, 0), MATCH('FY14 DataDump'!$B$1, 'FY14 DataDump'!$A$1:$H$1))</f>
        <v>SWEETS</v>
      </c>
      <c r="C323" s="75" t="str">
        <f>INDEX('FY14 DataDump'!$A$2:$H$5000, MATCH('FY14 Individual Analysis'!A323, 'FY14 DataDump'!$C$2:$C$5000, 0), MATCH('FY14 DataDump'!$D$1, 'FY14 DataDump'!$A$1:$H$1))</f>
        <v>HI CHEW PEACH</v>
      </c>
      <c r="D323" s="27">
        <f>SUMIFS('FY14 DataDump'!$E$2:$E$5000, 'FY14 DataDump'!$C$2:$C$5000, 'FY14 Individual Analysis'!$A323, 'FY14 DataDump'!$H$2:$H$5000, D$2)</f>
        <v>3</v>
      </c>
      <c r="E323" s="27">
        <f>SUMIFS('FY14 DataDump'!$E$2:$E$5000, 'FY14 DataDump'!$C$2:$C$5000, 'FY14 Individual Analysis'!$A323, 'FY14 DataDump'!$H$2:$H$5000, E$2)</f>
        <v>9</v>
      </c>
      <c r="F323" s="27">
        <f>SUMIFS('FY14 DataDump'!$E$2:$E$5000, 'FY14 DataDump'!$C$2:$C$5000, 'FY14 Individual Analysis'!$A323, 'FY14 DataDump'!$H$2:$H$5000, F$2)</f>
        <v>3</v>
      </c>
      <c r="G323" s="27">
        <f>SUMIFS('FY14 DataDump'!$E$2:$E$5000, 'FY14 DataDump'!$C$2:$C$5000, 'FY14 Individual Analysis'!$A323, 'FY14 DataDump'!$H$2:$H$5000, G$2)</f>
        <v>0</v>
      </c>
      <c r="H323" s="27">
        <f>SUMIFS('FY14 DataDump'!$E$2:$E$5000, 'FY14 DataDump'!$C$2:$C$5000, 'FY14 Individual Analysis'!$A323, 'FY14 DataDump'!$H$2:$H$5000, H$2)</f>
        <v>0</v>
      </c>
      <c r="I323" s="27">
        <f>SUMIFS('FY14 DataDump'!$E$2:$E$5000, 'FY14 DataDump'!$C$2:$C$5000, 'FY14 Individual Analysis'!$A323, 'FY14 DataDump'!$H$2:$H$5000, I$2)</f>
        <v>0</v>
      </c>
      <c r="J323" s="27">
        <f>SUMIFS('FY14 DataDump'!$E$2:$E$5000, 'FY14 DataDump'!$C$2:$C$5000, 'FY14 Individual Analysis'!$A323, 'FY14 DataDump'!$H$2:$H$5000, J$2)</f>
        <v>0</v>
      </c>
      <c r="K323" s="27">
        <f>SUMIFS('FY14 DataDump'!$E$2:$E$5000, 'FY14 DataDump'!$C$2:$C$5000, 'FY14 Individual Analysis'!$A323, 'FY14 DataDump'!$H$2:$H$5000, K$2)</f>
        <v>0</v>
      </c>
      <c r="L323" s="27">
        <f>SUMIFS('FY14 DataDump'!$E$2:$E$5000, 'FY14 DataDump'!$C$2:$C$5000, 'FY14 Individual Analysis'!$A323, 'FY14 DataDump'!$H$2:$H$5000, L$2)</f>
        <v>0</v>
      </c>
      <c r="M323" s="27">
        <f>SUMIFS('FY14 DataDump'!$E$2:$E$5000, 'FY14 DataDump'!$C$2:$C$5000, 'FY14 Individual Analysis'!$A323, 'FY14 DataDump'!$H$2:$H$5000, M$2)</f>
        <v>0</v>
      </c>
      <c r="N323" s="27">
        <f>SUMIFS('FY14 DataDump'!$E$2:$E$5000, 'FY14 DataDump'!$C$2:$C$5000, 'FY14 Individual Analysis'!$A323, 'FY14 DataDump'!$H$2:$H$5000, N$2)</f>
        <v>0</v>
      </c>
      <c r="O323" s="27">
        <f>SUMIFS('FY14 DataDump'!$E$2:$E$5000, 'FY14 DataDump'!$C$2:$C$5000, 'FY14 Individual Analysis'!$A323, 'FY14 DataDump'!$H$2:$H$5000, O$2)</f>
        <v>0</v>
      </c>
      <c r="P323" s="27">
        <f t="shared" si="11"/>
        <v>15</v>
      </c>
      <c r="Q323" s="108">
        <f t="shared" si="12"/>
        <v>8.8057107969755316E-5</v>
      </c>
    </row>
    <row r="324" spans="1:17" x14ac:dyDescent="0.25">
      <c r="A324" s="75">
        <v>26635</v>
      </c>
      <c r="B324" s="75" t="str">
        <f>INDEX('FY14 DataDump'!$A$2:$H$5000, MATCH('FY14 Individual Analysis'!A324, 'FY14 DataDump'!$C$2:$C$5000, 0), MATCH('FY14 DataDump'!$B$1, 'FY14 DataDump'!$A$1:$H$1))</f>
        <v>DRINKS</v>
      </c>
      <c r="C324" s="75" t="str">
        <f>INDEX('FY14 DataDump'!$A$2:$H$5000, MATCH('FY14 Individual Analysis'!A324, 'FY14 DataDump'!$C$2:$C$5000, 0), MATCH('FY14 DataDump'!$D$1, 'FY14 DataDump'!$A$1:$H$1))</f>
        <v>SOYMILK CHOCOLATE</v>
      </c>
      <c r="D324" s="27">
        <f>SUMIFS('FY14 DataDump'!$E$2:$E$5000, 'FY14 DataDump'!$C$2:$C$5000, 'FY14 Individual Analysis'!$A324, 'FY14 DataDump'!$H$2:$H$5000, D$2)</f>
        <v>12</v>
      </c>
      <c r="E324" s="27">
        <f>SUMIFS('FY14 DataDump'!$E$2:$E$5000, 'FY14 DataDump'!$C$2:$C$5000, 'FY14 Individual Analysis'!$A324, 'FY14 DataDump'!$H$2:$H$5000, E$2)</f>
        <v>13</v>
      </c>
      <c r="F324" s="27">
        <f>SUMIFS('FY14 DataDump'!$E$2:$E$5000, 'FY14 DataDump'!$C$2:$C$5000, 'FY14 Individual Analysis'!$A324, 'FY14 DataDump'!$H$2:$H$5000, F$2)</f>
        <v>5</v>
      </c>
      <c r="G324" s="27">
        <f>SUMIFS('FY14 DataDump'!$E$2:$E$5000, 'FY14 DataDump'!$C$2:$C$5000, 'FY14 Individual Analysis'!$A324, 'FY14 DataDump'!$H$2:$H$5000, G$2)</f>
        <v>12</v>
      </c>
      <c r="H324" s="27">
        <f>SUMIFS('FY14 DataDump'!$E$2:$E$5000, 'FY14 DataDump'!$C$2:$C$5000, 'FY14 Individual Analysis'!$A324, 'FY14 DataDump'!$H$2:$H$5000, H$2)</f>
        <v>0</v>
      </c>
      <c r="I324" s="27">
        <f>SUMIFS('FY14 DataDump'!$E$2:$E$5000, 'FY14 DataDump'!$C$2:$C$5000, 'FY14 Individual Analysis'!$A324, 'FY14 DataDump'!$H$2:$H$5000, I$2)</f>
        <v>0</v>
      </c>
      <c r="J324" s="27">
        <f>SUMIFS('FY14 DataDump'!$E$2:$E$5000, 'FY14 DataDump'!$C$2:$C$5000, 'FY14 Individual Analysis'!$A324, 'FY14 DataDump'!$H$2:$H$5000, J$2)</f>
        <v>0</v>
      </c>
      <c r="K324" s="27">
        <f>SUMIFS('FY14 DataDump'!$E$2:$E$5000, 'FY14 DataDump'!$C$2:$C$5000, 'FY14 Individual Analysis'!$A324, 'FY14 DataDump'!$H$2:$H$5000, K$2)</f>
        <v>0</v>
      </c>
      <c r="L324" s="27">
        <f>SUMIFS('FY14 DataDump'!$E$2:$E$5000, 'FY14 DataDump'!$C$2:$C$5000, 'FY14 Individual Analysis'!$A324, 'FY14 DataDump'!$H$2:$H$5000, L$2)</f>
        <v>0</v>
      </c>
      <c r="M324" s="27">
        <f>SUMIFS('FY14 DataDump'!$E$2:$E$5000, 'FY14 DataDump'!$C$2:$C$5000, 'FY14 Individual Analysis'!$A324, 'FY14 DataDump'!$H$2:$H$5000, M$2)</f>
        <v>0</v>
      </c>
      <c r="N324" s="27">
        <f>SUMIFS('FY14 DataDump'!$E$2:$E$5000, 'FY14 DataDump'!$C$2:$C$5000, 'FY14 Individual Analysis'!$A324, 'FY14 DataDump'!$H$2:$H$5000, N$2)</f>
        <v>0</v>
      </c>
      <c r="O324" s="27">
        <f>SUMIFS('FY14 DataDump'!$E$2:$E$5000, 'FY14 DataDump'!$C$2:$C$5000, 'FY14 Individual Analysis'!$A324, 'FY14 DataDump'!$H$2:$H$5000, O$2)</f>
        <v>0</v>
      </c>
      <c r="P324" s="27">
        <f t="shared" si="11"/>
        <v>42</v>
      </c>
      <c r="Q324" s="108">
        <f t="shared" si="12"/>
        <v>2.465599023153149E-4</v>
      </c>
    </row>
    <row r="325" spans="1:17" x14ac:dyDescent="0.25">
      <c r="A325" s="75">
        <v>26653</v>
      </c>
      <c r="B325" s="75" t="str">
        <f>INDEX('FY14 DataDump'!$A$2:$H$5000, MATCH('FY14 Individual Analysis'!A325, 'FY14 DataDump'!$C$2:$C$5000, 0), MATCH('FY14 DataDump'!$B$1, 'FY14 DataDump'!$A$1:$H$1))</f>
        <v>BOXED GOODS</v>
      </c>
      <c r="C325" s="75" t="str">
        <f>INDEX('FY14 DataDump'!$A$2:$H$5000, MATCH('FY14 Individual Analysis'!A325, 'FY14 DataDump'!$C$2:$C$5000, 0), MATCH('FY14 DataDump'!$D$1, 'FY14 DataDump'!$A$1:$H$1))</f>
        <v>SNAK CLUB SALTED PEANUTS</v>
      </c>
      <c r="D325" s="27">
        <f>SUMIFS('FY14 DataDump'!$E$2:$E$5000, 'FY14 DataDump'!$C$2:$C$5000, 'FY14 Individual Analysis'!$A325, 'FY14 DataDump'!$H$2:$H$5000, D$2)</f>
        <v>0</v>
      </c>
      <c r="E325" s="27">
        <f>SUMIFS('FY14 DataDump'!$E$2:$E$5000, 'FY14 DataDump'!$C$2:$C$5000, 'FY14 Individual Analysis'!$A325, 'FY14 DataDump'!$H$2:$H$5000, E$2)</f>
        <v>2</v>
      </c>
      <c r="F325" s="27">
        <f>SUMIFS('FY14 DataDump'!$E$2:$E$5000, 'FY14 DataDump'!$C$2:$C$5000, 'FY14 Individual Analysis'!$A325, 'FY14 DataDump'!$H$2:$H$5000, F$2)</f>
        <v>3</v>
      </c>
      <c r="G325" s="27">
        <f>SUMIFS('FY14 DataDump'!$E$2:$E$5000, 'FY14 DataDump'!$C$2:$C$5000, 'FY14 Individual Analysis'!$A325, 'FY14 DataDump'!$H$2:$H$5000, G$2)</f>
        <v>0</v>
      </c>
      <c r="H325" s="27">
        <f>SUMIFS('FY14 DataDump'!$E$2:$E$5000, 'FY14 DataDump'!$C$2:$C$5000, 'FY14 Individual Analysis'!$A325, 'FY14 DataDump'!$H$2:$H$5000, H$2)</f>
        <v>0</v>
      </c>
      <c r="I325" s="27">
        <f>SUMIFS('FY14 DataDump'!$E$2:$E$5000, 'FY14 DataDump'!$C$2:$C$5000, 'FY14 Individual Analysis'!$A325, 'FY14 DataDump'!$H$2:$H$5000, I$2)</f>
        <v>0</v>
      </c>
      <c r="J325" s="27">
        <f>SUMIFS('FY14 DataDump'!$E$2:$E$5000, 'FY14 DataDump'!$C$2:$C$5000, 'FY14 Individual Analysis'!$A325, 'FY14 DataDump'!$H$2:$H$5000, J$2)</f>
        <v>0</v>
      </c>
      <c r="K325" s="27">
        <f>SUMIFS('FY14 DataDump'!$E$2:$E$5000, 'FY14 DataDump'!$C$2:$C$5000, 'FY14 Individual Analysis'!$A325, 'FY14 DataDump'!$H$2:$H$5000, K$2)</f>
        <v>0</v>
      </c>
      <c r="L325" s="27">
        <f>SUMIFS('FY14 DataDump'!$E$2:$E$5000, 'FY14 DataDump'!$C$2:$C$5000, 'FY14 Individual Analysis'!$A325, 'FY14 DataDump'!$H$2:$H$5000, L$2)</f>
        <v>0</v>
      </c>
      <c r="M325" s="27">
        <f>SUMIFS('FY14 DataDump'!$E$2:$E$5000, 'FY14 DataDump'!$C$2:$C$5000, 'FY14 Individual Analysis'!$A325, 'FY14 DataDump'!$H$2:$H$5000, M$2)</f>
        <v>0</v>
      </c>
      <c r="N325" s="27">
        <f>SUMIFS('FY14 DataDump'!$E$2:$E$5000, 'FY14 DataDump'!$C$2:$C$5000, 'FY14 Individual Analysis'!$A325, 'FY14 DataDump'!$H$2:$H$5000, N$2)</f>
        <v>0</v>
      </c>
      <c r="O325" s="27">
        <f>SUMIFS('FY14 DataDump'!$E$2:$E$5000, 'FY14 DataDump'!$C$2:$C$5000, 'FY14 Individual Analysis'!$A325, 'FY14 DataDump'!$H$2:$H$5000, O$2)</f>
        <v>0</v>
      </c>
      <c r="P325" s="27">
        <f t="shared" si="11"/>
        <v>5</v>
      </c>
      <c r="Q325" s="108">
        <f t="shared" si="12"/>
        <v>2.9352369323251773E-5</v>
      </c>
    </row>
    <row r="326" spans="1:17" x14ac:dyDescent="0.25">
      <c r="A326" s="75">
        <v>26723</v>
      </c>
      <c r="B326" s="75" t="str">
        <f>INDEX('FY14 DataDump'!$A$2:$H$5000, MATCH('FY14 Individual Analysis'!A326, 'FY14 DataDump'!$C$2:$C$5000, 0), MATCH('FY14 DataDump'!$B$1, 'FY14 DataDump'!$A$1:$H$1))</f>
        <v>BOXED GOODS</v>
      </c>
      <c r="C326" s="75" t="str">
        <f>INDEX('FY14 DataDump'!$A$2:$H$5000, MATCH('FY14 Individual Analysis'!A326, 'FY14 DataDump'!$C$2:$C$5000, 0), MATCH('FY14 DataDump'!$D$1, 'FY14 DataDump'!$A$1:$H$1))</f>
        <v>CHEX MIX COOKIES N CREAM</v>
      </c>
      <c r="D326" s="27">
        <f>SUMIFS('FY14 DataDump'!$E$2:$E$5000, 'FY14 DataDump'!$C$2:$C$5000, 'FY14 Individual Analysis'!$A326, 'FY14 DataDump'!$H$2:$H$5000, D$2)</f>
        <v>0</v>
      </c>
      <c r="E326" s="27">
        <f>SUMIFS('FY14 DataDump'!$E$2:$E$5000, 'FY14 DataDump'!$C$2:$C$5000, 'FY14 Individual Analysis'!$A326, 'FY14 DataDump'!$H$2:$H$5000, E$2)</f>
        <v>3</v>
      </c>
      <c r="F326" s="27">
        <f>SUMIFS('FY14 DataDump'!$E$2:$E$5000, 'FY14 DataDump'!$C$2:$C$5000, 'FY14 Individual Analysis'!$A326, 'FY14 DataDump'!$H$2:$H$5000, F$2)</f>
        <v>3</v>
      </c>
      <c r="G326" s="27">
        <f>SUMIFS('FY14 DataDump'!$E$2:$E$5000, 'FY14 DataDump'!$C$2:$C$5000, 'FY14 Individual Analysis'!$A326, 'FY14 DataDump'!$H$2:$H$5000, G$2)</f>
        <v>0</v>
      </c>
      <c r="H326" s="27">
        <f>SUMIFS('FY14 DataDump'!$E$2:$E$5000, 'FY14 DataDump'!$C$2:$C$5000, 'FY14 Individual Analysis'!$A326, 'FY14 DataDump'!$H$2:$H$5000, H$2)</f>
        <v>0</v>
      </c>
      <c r="I326" s="27">
        <f>SUMIFS('FY14 DataDump'!$E$2:$E$5000, 'FY14 DataDump'!$C$2:$C$5000, 'FY14 Individual Analysis'!$A326, 'FY14 DataDump'!$H$2:$H$5000, I$2)</f>
        <v>0</v>
      </c>
      <c r="J326" s="27">
        <f>SUMIFS('FY14 DataDump'!$E$2:$E$5000, 'FY14 DataDump'!$C$2:$C$5000, 'FY14 Individual Analysis'!$A326, 'FY14 DataDump'!$H$2:$H$5000, J$2)</f>
        <v>0</v>
      </c>
      <c r="K326" s="27">
        <f>SUMIFS('FY14 DataDump'!$E$2:$E$5000, 'FY14 DataDump'!$C$2:$C$5000, 'FY14 Individual Analysis'!$A326, 'FY14 DataDump'!$H$2:$H$5000, K$2)</f>
        <v>0</v>
      </c>
      <c r="L326" s="27">
        <f>SUMIFS('FY14 DataDump'!$E$2:$E$5000, 'FY14 DataDump'!$C$2:$C$5000, 'FY14 Individual Analysis'!$A326, 'FY14 DataDump'!$H$2:$H$5000, L$2)</f>
        <v>0</v>
      </c>
      <c r="M326" s="27">
        <f>SUMIFS('FY14 DataDump'!$E$2:$E$5000, 'FY14 DataDump'!$C$2:$C$5000, 'FY14 Individual Analysis'!$A326, 'FY14 DataDump'!$H$2:$H$5000, M$2)</f>
        <v>0</v>
      </c>
      <c r="N326" s="27">
        <f>SUMIFS('FY14 DataDump'!$E$2:$E$5000, 'FY14 DataDump'!$C$2:$C$5000, 'FY14 Individual Analysis'!$A326, 'FY14 DataDump'!$H$2:$H$5000, N$2)</f>
        <v>0</v>
      </c>
      <c r="O326" s="27">
        <f>SUMIFS('FY14 DataDump'!$E$2:$E$5000, 'FY14 DataDump'!$C$2:$C$5000, 'FY14 Individual Analysis'!$A326, 'FY14 DataDump'!$H$2:$H$5000, O$2)</f>
        <v>0</v>
      </c>
      <c r="P326" s="27">
        <f t="shared" si="11"/>
        <v>6</v>
      </c>
      <c r="Q326" s="108">
        <f t="shared" si="12"/>
        <v>3.5222843187902125E-5</v>
      </c>
    </row>
    <row r="327" spans="1:17" x14ac:dyDescent="0.25">
      <c r="A327" s="75">
        <v>28394</v>
      </c>
      <c r="B327" s="75" t="str">
        <f>INDEX('FY14 DataDump'!$A$2:$H$5000, MATCH('FY14 Individual Analysis'!A327, 'FY14 DataDump'!$C$2:$C$5000, 0), MATCH('FY14 DataDump'!$B$1, 'FY14 DataDump'!$A$1:$H$1))</f>
        <v>DRINKS</v>
      </c>
      <c r="C327" s="75" t="str">
        <f>INDEX('FY14 DataDump'!$A$2:$H$5000, MATCH('FY14 Individual Analysis'!A327, 'FY14 DataDump'!$C$2:$C$5000, 0), MATCH('FY14 DataDump'!$D$1, 'FY14 DataDump'!$A$1:$H$1))</f>
        <v>SMART WATER</v>
      </c>
      <c r="D327" s="27">
        <f>SUMIFS('FY14 DataDump'!$E$2:$E$5000, 'FY14 DataDump'!$C$2:$C$5000, 'FY14 Individual Analysis'!$A327, 'FY14 DataDump'!$H$2:$H$5000, D$2)</f>
        <v>212</v>
      </c>
      <c r="E327" s="27">
        <f>SUMIFS('FY14 DataDump'!$E$2:$E$5000, 'FY14 DataDump'!$C$2:$C$5000, 'FY14 Individual Analysis'!$A327, 'FY14 DataDump'!$H$2:$H$5000, E$2)</f>
        <v>232</v>
      </c>
      <c r="F327" s="27">
        <f>SUMIFS('FY14 DataDump'!$E$2:$E$5000, 'FY14 DataDump'!$C$2:$C$5000, 'FY14 Individual Analysis'!$A327, 'FY14 DataDump'!$H$2:$H$5000, F$2)</f>
        <v>212</v>
      </c>
      <c r="G327" s="27">
        <f>SUMIFS('FY14 DataDump'!$E$2:$E$5000, 'FY14 DataDump'!$C$2:$C$5000, 'FY14 Individual Analysis'!$A327, 'FY14 DataDump'!$H$2:$H$5000, G$2)</f>
        <v>580</v>
      </c>
      <c r="H327" s="27">
        <f>SUMIFS('FY14 DataDump'!$E$2:$E$5000, 'FY14 DataDump'!$C$2:$C$5000, 'FY14 Individual Analysis'!$A327, 'FY14 DataDump'!$H$2:$H$5000, H$2)</f>
        <v>390</v>
      </c>
      <c r="I327" s="27">
        <f>SUMIFS('FY14 DataDump'!$E$2:$E$5000, 'FY14 DataDump'!$C$2:$C$5000, 'FY14 Individual Analysis'!$A327, 'FY14 DataDump'!$H$2:$H$5000, I$2)</f>
        <v>191</v>
      </c>
      <c r="J327" s="27">
        <f>SUMIFS('FY14 DataDump'!$E$2:$E$5000, 'FY14 DataDump'!$C$2:$C$5000, 'FY14 Individual Analysis'!$A327, 'FY14 DataDump'!$H$2:$H$5000, J$2)</f>
        <v>425</v>
      </c>
      <c r="K327" s="27">
        <f>SUMIFS('FY14 DataDump'!$E$2:$E$5000, 'FY14 DataDump'!$C$2:$C$5000, 'FY14 Individual Analysis'!$A327, 'FY14 DataDump'!$H$2:$H$5000, K$2)</f>
        <v>390</v>
      </c>
      <c r="L327" s="27">
        <f>SUMIFS('FY14 DataDump'!$E$2:$E$5000, 'FY14 DataDump'!$C$2:$C$5000, 'FY14 Individual Analysis'!$A327, 'FY14 DataDump'!$H$2:$H$5000, L$2)</f>
        <v>329</v>
      </c>
      <c r="M327" s="27">
        <f>SUMIFS('FY14 DataDump'!$E$2:$E$5000, 'FY14 DataDump'!$C$2:$C$5000, 'FY14 Individual Analysis'!$A327, 'FY14 DataDump'!$H$2:$H$5000, M$2)</f>
        <v>591</v>
      </c>
      <c r="N327" s="27">
        <f>SUMIFS('FY14 DataDump'!$E$2:$E$5000, 'FY14 DataDump'!$C$2:$C$5000, 'FY14 Individual Analysis'!$A327, 'FY14 DataDump'!$H$2:$H$5000, N$2)</f>
        <v>546</v>
      </c>
      <c r="O327" s="27">
        <f>SUMIFS('FY14 DataDump'!$E$2:$E$5000, 'FY14 DataDump'!$C$2:$C$5000, 'FY14 Individual Analysis'!$A327, 'FY14 DataDump'!$H$2:$H$5000, O$2)</f>
        <v>315</v>
      </c>
      <c r="P327" s="27">
        <f t="shared" si="11"/>
        <v>4413</v>
      </c>
      <c r="Q327" s="108">
        <f t="shared" si="12"/>
        <v>2.5906401164702015E-2</v>
      </c>
    </row>
    <row r="328" spans="1:17" x14ac:dyDescent="0.25">
      <c r="A328" s="75">
        <v>29363</v>
      </c>
      <c r="B328" s="75" t="str">
        <f>INDEX('FY14 DataDump'!$A$2:$H$5000, MATCH('FY14 Individual Analysis'!A328, 'FY14 DataDump'!$C$2:$C$5000, 0), MATCH('FY14 DataDump'!$B$1, 'FY14 DataDump'!$A$1:$H$1))</f>
        <v>DRINKS</v>
      </c>
      <c r="C328" s="75" t="str">
        <f>INDEX('FY14 DataDump'!$A$2:$H$5000, MATCH('FY14 Individual Analysis'!A328, 'FY14 DataDump'!$C$2:$C$5000, 0), MATCH('FY14 DataDump'!$D$1, 'FY14 DataDump'!$A$1:$H$1))</f>
        <v>DIET SNAPPLE LEMON TEA</v>
      </c>
      <c r="D328" s="27">
        <f>SUMIFS('FY14 DataDump'!$E$2:$E$5000, 'FY14 DataDump'!$C$2:$C$5000, 'FY14 Individual Analysis'!$A328, 'FY14 DataDump'!$H$2:$H$5000, D$2)</f>
        <v>6</v>
      </c>
      <c r="E328" s="27">
        <f>SUMIFS('FY14 DataDump'!$E$2:$E$5000, 'FY14 DataDump'!$C$2:$C$5000, 'FY14 Individual Analysis'!$A328, 'FY14 DataDump'!$H$2:$H$5000, E$2)</f>
        <v>16</v>
      </c>
      <c r="F328" s="27">
        <f>SUMIFS('FY14 DataDump'!$E$2:$E$5000, 'FY14 DataDump'!$C$2:$C$5000, 'FY14 Individual Analysis'!$A328, 'FY14 DataDump'!$H$2:$H$5000, F$2)</f>
        <v>2</v>
      </c>
      <c r="G328" s="27">
        <f>SUMIFS('FY14 DataDump'!$E$2:$E$5000, 'FY14 DataDump'!$C$2:$C$5000, 'FY14 Individual Analysis'!$A328, 'FY14 DataDump'!$H$2:$H$5000, G$2)</f>
        <v>0</v>
      </c>
      <c r="H328" s="27">
        <f>SUMIFS('FY14 DataDump'!$E$2:$E$5000, 'FY14 DataDump'!$C$2:$C$5000, 'FY14 Individual Analysis'!$A328, 'FY14 DataDump'!$H$2:$H$5000, H$2)</f>
        <v>0</v>
      </c>
      <c r="I328" s="27">
        <f>SUMIFS('FY14 DataDump'!$E$2:$E$5000, 'FY14 DataDump'!$C$2:$C$5000, 'FY14 Individual Analysis'!$A328, 'FY14 DataDump'!$H$2:$H$5000, I$2)</f>
        <v>0</v>
      </c>
      <c r="J328" s="27">
        <f>SUMIFS('FY14 DataDump'!$E$2:$E$5000, 'FY14 DataDump'!$C$2:$C$5000, 'FY14 Individual Analysis'!$A328, 'FY14 DataDump'!$H$2:$H$5000, J$2)</f>
        <v>0</v>
      </c>
      <c r="K328" s="27">
        <f>SUMIFS('FY14 DataDump'!$E$2:$E$5000, 'FY14 DataDump'!$C$2:$C$5000, 'FY14 Individual Analysis'!$A328, 'FY14 DataDump'!$H$2:$H$5000, K$2)</f>
        <v>0</v>
      </c>
      <c r="L328" s="27">
        <f>SUMIFS('FY14 DataDump'!$E$2:$E$5000, 'FY14 DataDump'!$C$2:$C$5000, 'FY14 Individual Analysis'!$A328, 'FY14 DataDump'!$H$2:$H$5000, L$2)</f>
        <v>0</v>
      </c>
      <c r="M328" s="27">
        <f>SUMIFS('FY14 DataDump'!$E$2:$E$5000, 'FY14 DataDump'!$C$2:$C$5000, 'FY14 Individual Analysis'!$A328, 'FY14 DataDump'!$H$2:$H$5000, M$2)</f>
        <v>0</v>
      </c>
      <c r="N328" s="27">
        <f>SUMIFS('FY14 DataDump'!$E$2:$E$5000, 'FY14 DataDump'!$C$2:$C$5000, 'FY14 Individual Analysis'!$A328, 'FY14 DataDump'!$H$2:$H$5000, N$2)</f>
        <v>0</v>
      </c>
      <c r="O328" s="27">
        <f>SUMIFS('FY14 DataDump'!$E$2:$E$5000, 'FY14 DataDump'!$C$2:$C$5000, 'FY14 Individual Analysis'!$A328, 'FY14 DataDump'!$H$2:$H$5000, O$2)</f>
        <v>0</v>
      </c>
      <c r="P328" s="27">
        <f t="shared" si="11"/>
        <v>24</v>
      </c>
      <c r="Q328" s="108">
        <f t="shared" si="12"/>
        <v>1.408913727516085E-4</v>
      </c>
    </row>
    <row r="329" spans="1:17" x14ac:dyDescent="0.25">
      <c r="A329" s="75">
        <v>29780</v>
      </c>
      <c r="B329" s="75" t="str">
        <f>INDEX('FY14 DataDump'!$A$2:$H$5000, MATCH('FY14 Individual Analysis'!A329, 'FY14 DataDump'!$C$2:$C$5000, 0), MATCH('FY14 DataDump'!$B$1, 'FY14 DataDump'!$A$1:$H$1))</f>
        <v>DRINKS</v>
      </c>
      <c r="C329" s="75" t="str">
        <f>INDEX('FY14 DataDump'!$A$2:$H$5000, MATCH('FY14 Individual Analysis'!A329, 'FY14 DataDump'!$C$2:$C$5000, 0), MATCH('FY14 DataDump'!$D$1, 'FY14 DataDump'!$A$1:$H$1))</f>
        <v>GATORADE FRUIT PUNCH</v>
      </c>
      <c r="D329" s="27">
        <f>SUMIFS('FY14 DataDump'!$E$2:$E$5000, 'FY14 DataDump'!$C$2:$C$5000, 'FY14 Individual Analysis'!$A329, 'FY14 DataDump'!$H$2:$H$5000, D$2)</f>
        <v>8</v>
      </c>
      <c r="E329" s="27">
        <f>SUMIFS('FY14 DataDump'!$E$2:$E$5000, 'FY14 DataDump'!$C$2:$C$5000, 'FY14 Individual Analysis'!$A329, 'FY14 DataDump'!$H$2:$H$5000, E$2)</f>
        <v>16</v>
      </c>
      <c r="F329" s="27">
        <f>SUMIFS('FY14 DataDump'!$E$2:$E$5000, 'FY14 DataDump'!$C$2:$C$5000, 'FY14 Individual Analysis'!$A329, 'FY14 DataDump'!$H$2:$H$5000, F$2)</f>
        <v>0</v>
      </c>
      <c r="G329" s="27">
        <f>SUMIFS('FY14 DataDump'!$E$2:$E$5000, 'FY14 DataDump'!$C$2:$C$5000, 'FY14 Individual Analysis'!$A329, 'FY14 DataDump'!$H$2:$H$5000, G$2)</f>
        <v>0</v>
      </c>
      <c r="H329" s="27">
        <f>SUMIFS('FY14 DataDump'!$E$2:$E$5000, 'FY14 DataDump'!$C$2:$C$5000, 'FY14 Individual Analysis'!$A329, 'FY14 DataDump'!$H$2:$H$5000, H$2)</f>
        <v>0</v>
      </c>
      <c r="I329" s="27">
        <f>SUMIFS('FY14 DataDump'!$E$2:$E$5000, 'FY14 DataDump'!$C$2:$C$5000, 'FY14 Individual Analysis'!$A329, 'FY14 DataDump'!$H$2:$H$5000, I$2)</f>
        <v>0</v>
      </c>
      <c r="J329" s="27">
        <f>SUMIFS('FY14 DataDump'!$E$2:$E$5000, 'FY14 DataDump'!$C$2:$C$5000, 'FY14 Individual Analysis'!$A329, 'FY14 DataDump'!$H$2:$H$5000, J$2)</f>
        <v>0</v>
      </c>
      <c r="K329" s="27">
        <f>SUMIFS('FY14 DataDump'!$E$2:$E$5000, 'FY14 DataDump'!$C$2:$C$5000, 'FY14 Individual Analysis'!$A329, 'FY14 DataDump'!$H$2:$H$5000, K$2)</f>
        <v>0</v>
      </c>
      <c r="L329" s="27">
        <f>SUMIFS('FY14 DataDump'!$E$2:$E$5000, 'FY14 DataDump'!$C$2:$C$5000, 'FY14 Individual Analysis'!$A329, 'FY14 DataDump'!$H$2:$H$5000, L$2)</f>
        <v>0</v>
      </c>
      <c r="M329" s="27">
        <f>SUMIFS('FY14 DataDump'!$E$2:$E$5000, 'FY14 DataDump'!$C$2:$C$5000, 'FY14 Individual Analysis'!$A329, 'FY14 DataDump'!$H$2:$H$5000, M$2)</f>
        <v>0</v>
      </c>
      <c r="N329" s="27">
        <f>SUMIFS('FY14 DataDump'!$E$2:$E$5000, 'FY14 DataDump'!$C$2:$C$5000, 'FY14 Individual Analysis'!$A329, 'FY14 DataDump'!$H$2:$H$5000, N$2)</f>
        <v>0</v>
      </c>
      <c r="O329" s="27">
        <f>SUMIFS('FY14 DataDump'!$E$2:$E$5000, 'FY14 DataDump'!$C$2:$C$5000, 'FY14 Individual Analysis'!$A329, 'FY14 DataDump'!$H$2:$H$5000, O$2)</f>
        <v>0</v>
      </c>
      <c r="P329" s="27">
        <f t="shared" si="11"/>
        <v>24</v>
      </c>
      <c r="Q329" s="108">
        <f t="shared" si="12"/>
        <v>1.408913727516085E-4</v>
      </c>
    </row>
    <row r="330" spans="1:17" x14ac:dyDescent="0.25">
      <c r="A330" s="75">
        <v>29930</v>
      </c>
      <c r="B330" s="75" t="str">
        <f>INDEX('FY14 DataDump'!$A$2:$H$5000, MATCH('FY14 Individual Analysis'!A330, 'FY14 DataDump'!$C$2:$C$5000, 0), MATCH('FY14 DataDump'!$B$1, 'FY14 DataDump'!$A$1:$H$1))</f>
        <v>DRINKS</v>
      </c>
      <c r="C330" s="75" t="str">
        <f>INDEX('FY14 DataDump'!$A$2:$H$5000, MATCH('FY14 Individual Analysis'!A330, 'FY14 DataDump'!$C$2:$C$5000, 0), MATCH('FY14 DataDump'!$D$1, 'FY14 DataDump'!$A$1:$H$1))</f>
        <v>HONEST CRAN LEMONADE</v>
      </c>
      <c r="D330" s="27">
        <f>SUMIFS('FY14 DataDump'!$E$2:$E$5000, 'FY14 DataDump'!$C$2:$C$5000, 'FY14 Individual Analysis'!$A330, 'FY14 DataDump'!$H$2:$H$5000, D$2)</f>
        <v>19</v>
      </c>
      <c r="E330" s="27">
        <f>SUMIFS('FY14 DataDump'!$E$2:$E$5000, 'FY14 DataDump'!$C$2:$C$5000, 'FY14 Individual Analysis'!$A330, 'FY14 DataDump'!$H$2:$H$5000, E$2)</f>
        <v>17</v>
      </c>
      <c r="F330" s="27">
        <f>SUMIFS('FY14 DataDump'!$E$2:$E$5000, 'FY14 DataDump'!$C$2:$C$5000, 'FY14 Individual Analysis'!$A330, 'FY14 DataDump'!$H$2:$H$5000, F$2)</f>
        <v>16</v>
      </c>
      <c r="G330" s="27">
        <f>SUMIFS('FY14 DataDump'!$E$2:$E$5000, 'FY14 DataDump'!$C$2:$C$5000, 'FY14 Individual Analysis'!$A330, 'FY14 DataDump'!$H$2:$H$5000, G$2)</f>
        <v>47</v>
      </c>
      <c r="H330" s="27">
        <f>SUMIFS('FY14 DataDump'!$E$2:$E$5000, 'FY14 DataDump'!$C$2:$C$5000, 'FY14 Individual Analysis'!$A330, 'FY14 DataDump'!$H$2:$H$5000, H$2)</f>
        <v>34</v>
      </c>
      <c r="I330" s="27">
        <f>SUMIFS('FY14 DataDump'!$E$2:$E$5000, 'FY14 DataDump'!$C$2:$C$5000, 'FY14 Individual Analysis'!$A330, 'FY14 DataDump'!$H$2:$H$5000, I$2)</f>
        <v>12</v>
      </c>
      <c r="J330" s="27">
        <f>SUMIFS('FY14 DataDump'!$E$2:$E$5000, 'FY14 DataDump'!$C$2:$C$5000, 'FY14 Individual Analysis'!$A330, 'FY14 DataDump'!$H$2:$H$5000, J$2)</f>
        <v>29</v>
      </c>
      <c r="K330" s="27">
        <f>SUMIFS('FY14 DataDump'!$E$2:$E$5000, 'FY14 DataDump'!$C$2:$C$5000, 'FY14 Individual Analysis'!$A330, 'FY14 DataDump'!$H$2:$H$5000, K$2)</f>
        <v>28</v>
      </c>
      <c r="L330" s="27">
        <f>SUMIFS('FY14 DataDump'!$E$2:$E$5000, 'FY14 DataDump'!$C$2:$C$5000, 'FY14 Individual Analysis'!$A330, 'FY14 DataDump'!$H$2:$H$5000, L$2)</f>
        <v>26</v>
      </c>
      <c r="M330" s="27">
        <f>SUMIFS('FY14 DataDump'!$E$2:$E$5000, 'FY14 DataDump'!$C$2:$C$5000, 'FY14 Individual Analysis'!$A330, 'FY14 DataDump'!$H$2:$H$5000, M$2)</f>
        <v>43</v>
      </c>
      <c r="N330" s="27">
        <f>SUMIFS('FY14 DataDump'!$E$2:$E$5000, 'FY14 DataDump'!$C$2:$C$5000, 'FY14 Individual Analysis'!$A330, 'FY14 DataDump'!$H$2:$H$5000, N$2)</f>
        <v>35</v>
      </c>
      <c r="O330" s="27">
        <f>SUMIFS('FY14 DataDump'!$E$2:$E$5000, 'FY14 DataDump'!$C$2:$C$5000, 'FY14 Individual Analysis'!$A330, 'FY14 DataDump'!$H$2:$H$5000, O$2)</f>
        <v>19</v>
      </c>
      <c r="P330" s="27">
        <f t="shared" si="11"/>
        <v>325</v>
      </c>
      <c r="Q330" s="108">
        <f t="shared" si="12"/>
        <v>1.9079040060113652E-3</v>
      </c>
    </row>
    <row r="331" spans="1:17" x14ac:dyDescent="0.25">
      <c r="A331" s="75">
        <v>32123</v>
      </c>
      <c r="B331" s="75" t="str">
        <f>INDEX('FY14 DataDump'!$A$2:$H$5000, MATCH('FY14 Individual Analysis'!A331, 'FY14 DataDump'!$C$2:$C$5000, 0), MATCH('FY14 DataDump'!$B$1, 'FY14 DataDump'!$A$1:$H$1))</f>
        <v>DRINKS</v>
      </c>
      <c r="C331" s="75" t="str">
        <f>INDEX('FY14 DataDump'!$A$2:$H$5000, MATCH('FY14 Individual Analysis'!A331, 'FY14 DataDump'!$C$2:$C$5000, 0), MATCH('FY14 DataDump'!$D$1, 'FY14 DataDump'!$A$1:$H$1))</f>
        <v>FFT Breakfast Combo 2</v>
      </c>
      <c r="D331" s="27">
        <f>SUMIFS('FY14 DataDump'!$E$2:$E$5000, 'FY14 DataDump'!$C$2:$C$5000, 'FY14 Individual Analysis'!$A331, 'FY14 DataDump'!$H$2:$H$5000, D$2)</f>
        <v>0</v>
      </c>
      <c r="E331" s="27">
        <f>SUMIFS('FY14 DataDump'!$E$2:$E$5000, 'FY14 DataDump'!$C$2:$C$5000, 'FY14 Individual Analysis'!$A331, 'FY14 DataDump'!$H$2:$H$5000, E$2)</f>
        <v>0</v>
      </c>
      <c r="F331" s="27">
        <f>SUMIFS('FY14 DataDump'!$E$2:$E$5000, 'FY14 DataDump'!$C$2:$C$5000, 'FY14 Individual Analysis'!$A331, 'FY14 DataDump'!$H$2:$H$5000, F$2)</f>
        <v>0</v>
      </c>
      <c r="G331" s="27">
        <f>SUMIFS('FY14 DataDump'!$E$2:$E$5000, 'FY14 DataDump'!$C$2:$C$5000, 'FY14 Individual Analysis'!$A331, 'FY14 DataDump'!$H$2:$H$5000, G$2)</f>
        <v>0</v>
      </c>
      <c r="H331" s="27">
        <f>SUMIFS('FY14 DataDump'!$E$2:$E$5000, 'FY14 DataDump'!$C$2:$C$5000, 'FY14 Individual Analysis'!$A331, 'FY14 DataDump'!$H$2:$H$5000, H$2)</f>
        <v>0</v>
      </c>
      <c r="I331" s="27">
        <f>SUMIFS('FY14 DataDump'!$E$2:$E$5000, 'FY14 DataDump'!$C$2:$C$5000, 'FY14 Individual Analysis'!$A331, 'FY14 DataDump'!$H$2:$H$5000, I$2)</f>
        <v>0</v>
      </c>
      <c r="J331" s="27">
        <f>SUMIFS('FY14 DataDump'!$E$2:$E$5000, 'FY14 DataDump'!$C$2:$C$5000, 'FY14 Individual Analysis'!$A331, 'FY14 DataDump'!$H$2:$H$5000, J$2)</f>
        <v>0</v>
      </c>
      <c r="K331" s="27">
        <f>SUMIFS('FY14 DataDump'!$E$2:$E$5000, 'FY14 DataDump'!$C$2:$C$5000, 'FY14 Individual Analysis'!$A331, 'FY14 DataDump'!$H$2:$H$5000, K$2)</f>
        <v>0</v>
      </c>
      <c r="L331" s="27">
        <f>SUMIFS('FY14 DataDump'!$E$2:$E$5000, 'FY14 DataDump'!$C$2:$C$5000, 'FY14 Individual Analysis'!$A331, 'FY14 DataDump'!$H$2:$H$5000, L$2)</f>
        <v>0</v>
      </c>
      <c r="M331" s="27">
        <f>SUMIFS('FY14 DataDump'!$E$2:$E$5000, 'FY14 DataDump'!$C$2:$C$5000, 'FY14 Individual Analysis'!$A331, 'FY14 DataDump'!$H$2:$H$5000, M$2)</f>
        <v>0</v>
      </c>
      <c r="N331" s="27">
        <f>SUMIFS('FY14 DataDump'!$E$2:$E$5000, 'FY14 DataDump'!$C$2:$C$5000, 'FY14 Individual Analysis'!$A331, 'FY14 DataDump'!$H$2:$H$5000, N$2)</f>
        <v>0</v>
      </c>
      <c r="O331" s="27">
        <f>SUMIFS('FY14 DataDump'!$E$2:$E$5000, 'FY14 DataDump'!$C$2:$C$5000, 'FY14 Individual Analysis'!$A331, 'FY14 DataDump'!$H$2:$H$5000, O$2)</f>
        <v>4</v>
      </c>
      <c r="P331" s="27">
        <f t="shared" si="11"/>
        <v>4</v>
      </c>
      <c r="Q331" s="108">
        <f t="shared" si="12"/>
        <v>2.3481895458601418E-5</v>
      </c>
    </row>
    <row r="332" spans="1:17" x14ac:dyDescent="0.25">
      <c r="A332" s="75">
        <v>32198</v>
      </c>
      <c r="B332" s="75" t="str">
        <f>INDEX('FY14 DataDump'!$A$2:$H$5000, MATCH('FY14 Individual Analysis'!A332, 'FY14 DataDump'!$C$2:$C$5000, 0), MATCH('FY14 DataDump'!$B$1, 'FY14 DataDump'!$A$1:$H$1))</f>
        <v>BOXED GOODS</v>
      </c>
      <c r="C332" s="75" t="str">
        <f>INDEX('FY14 DataDump'!$A$2:$H$5000, MATCH('FY14 Individual Analysis'!A332, 'FY14 DataDump'!$C$2:$C$5000, 0), MATCH('FY14 DataDump'!$D$1, 'FY14 DataDump'!$A$1:$H$1))</f>
        <v>LAYS SALT VINEGAR</v>
      </c>
      <c r="D332" s="27">
        <f>SUMIFS('FY14 DataDump'!$E$2:$E$5000, 'FY14 DataDump'!$C$2:$C$5000, 'FY14 Individual Analysis'!$A332, 'FY14 DataDump'!$H$2:$H$5000, D$2)</f>
        <v>11</v>
      </c>
      <c r="E332" s="27">
        <f>SUMIFS('FY14 DataDump'!$E$2:$E$5000, 'FY14 DataDump'!$C$2:$C$5000, 'FY14 Individual Analysis'!$A332, 'FY14 DataDump'!$H$2:$H$5000, E$2)</f>
        <v>14</v>
      </c>
      <c r="F332" s="27">
        <f>SUMIFS('FY14 DataDump'!$E$2:$E$5000, 'FY14 DataDump'!$C$2:$C$5000, 'FY14 Individual Analysis'!$A332, 'FY14 DataDump'!$H$2:$H$5000, F$2)</f>
        <v>15</v>
      </c>
      <c r="G332" s="27">
        <f>SUMIFS('FY14 DataDump'!$E$2:$E$5000, 'FY14 DataDump'!$C$2:$C$5000, 'FY14 Individual Analysis'!$A332, 'FY14 DataDump'!$H$2:$H$5000, G$2)</f>
        <v>83</v>
      </c>
      <c r="H332" s="27">
        <f>SUMIFS('FY14 DataDump'!$E$2:$E$5000, 'FY14 DataDump'!$C$2:$C$5000, 'FY14 Individual Analysis'!$A332, 'FY14 DataDump'!$H$2:$H$5000, H$2)</f>
        <v>79</v>
      </c>
      <c r="I332" s="27">
        <f>SUMIFS('FY14 DataDump'!$E$2:$E$5000, 'FY14 DataDump'!$C$2:$C$5000, 'FY14 Individual Analysis'!$A332, 'FY14 DataDump'!$H$2:$H$5000, I$2)</f>
        <v>33</v>
      </c>
      <c r="J332" s="27">
        <f>SUMIFS('FY14 DataDump'!$E$2:$E$5000, 'FY14 DataDump'!$C$2:$C$5000, 'FY14 Individual Analysis'!$A332, 'FY14 DataDump'!$H$2:$H$5000, J$2)</f>
        <v>53</v>
      </c>
      <c r="K332" s="27">
        <f>SUMIFS('FY14 DataDump'!$E$2:$E$5000, 'FY14 DataDump'!$C$2:$C$5000, 'FY14 Individual Analysis'!$A332, 'FY14 DataDump'!$H$2:$H$5000, K$2)</f>
        <v>83</v>
      </c>
      <c r="L332" s="27">
        <f>SUMIFS('FY14 DataDump'!$E$2:$E$5000, 'FY14 DataDump'!$C$2:$C$5000, 'FY14 Individual Analysis'!$A332, 'FY14 DataDump'!$H$2:$H$5000, L$2)</f>
        <v>48</v>
      </c>
      <c r="M332" s="27">
        <f>SUMIFS('FY14 DataDump'!$E$2:$E$5000, 'FY14 DataDump'!$C$2:$C$5000, 'FY14 Individual Analysis'!$A332, 'FY14 DataDump'!$H$2:$H$5000, M$2)</f>
        <v>106</v>
      </c>
      <c r="N332" s="27">
        <f>SUMIFS('FY14 DataDump'!$E$2:$E$5000, 'FY14 DataDump'!$C$2:$C$5000, 'FY14 Individual Analysis'!$A332, 'FY14 DataDump'!$H$2:$H$5000, N$2)</f>
        <v>71</v>
      </c>
      <c r="O332" s="27">
        <f>SUMIFS('FY14 DataDump'!$E$2:$E$5000, 'FY14 DataDump'!$C$2:$C$5000, 'FY14 Individual Analysis'!$A332, 'FY14 DataDump'!$H$2:$H$5000, O$2)</f>
        <v>47</v>
      </c>
      <c r="P332" s="27">
        <f t="shared" si="11"/>
        <v>643</v>
      </c>
      <c r="Q332" s="108">
        <f t="shared" si="12"/>
        <v>3.774714694970178E-3</v>
      </c>
    </row>
    <row r="333" spans="1:17" x14ac:dyDescent="0.25">
      <c r="A333" s="75">
        <v>32326</v>
      </c>
      <c r="B333" s="75" t="str">
        <f>INDEX('FY14 DataDump'!$A$2:$H$5000, MATCH('FY14 Individual Analysis'!A333, 'FY14 DataDump'!$C$2:$C$5000, 0), MATCH('FY14 DataDump'!$B$1, 'FY14 DataDump'!$A$1:$H$1))</f>
        <v>BOXED GOODS</v>
      </c>
      <c r="C333" s="75" t="str">
        <f>INDEX('FY14 DataDump'!$A$2:$H$5000, MATCH('FY14 Individual Analysis'!A333, 'FY14 DataDump'!$C$2:$C$5000, 0), MATCH('FY14 DataDump'!$D$1, 'FY14 DataDump'!$A$1:$H$1))</f>
        <v>Chex Mix Bold</v>
      </c>
      <c r="D333" s="27">
        <f>SUMIFS('FY14 DataDump'!$E$2:$E$5000, 'FY14 DataDump'!$C$2:$C$5000, 'FY14 Individual Analysis'!$A333, 'FY14 DataDump'!$H$2:$H$5000, D$2)</f>
        <v>0</v>
      </c>
      <c r="E333" s="27">
        <f>SUMIFS('FY14 DataDump'!$E$2:$E$5000, 'FY14 DataDump'!$C$2:$C$5000, 'FY14 Individual Analysis'!$A333, 'FY14 DataDump'!$H$2:$H$5000, E$2)</f>
        <v>8</v>
      </c>
      <c r="F333" s="27">
        <f>SUMIFS('FY14 DataDump'!$E$2:$E$5000, 'FY14 DataDump'!$C$2:$C$5000, 'FY14 Individual Analysis'!$A333, 'FY14 DataDump'!$H$2:$H$5000, F$2)</f>
        <v>5</v>
      </c>
      <c r="G333" s="27">
        <f>SUMIFS('FY14 DataDump'!$E$2:$E$5000, 'FY14 DataDump'!$C$2:$C$5000, 'FY14 Individual Analysis'!$A333, 'FY14 DataDump'!$H$2:$H$5000, G$2)</f>
        <v>0</v>
      </c>
      <c r="H333" s="27">
        <f>SUMIFS('FY14 DataDump'!$E$2:$E$5000, 'FY14 DataDump'!$C$2:$C$5000, 'FY14 Individual Analysis'!$A333, 'FY14 DataDump'!$H$2:$H$5000, H$2)</f>
        <v>0</v>
      </c>
      <c r="I333" s="27">
        <f>SUMIFS('FY14 DataDump'!$E$2:$E$5000, 'FY14 DataDump'!$C$2:$C$5000, 'FY14 Individual Analysis'!$A333, 'FY14 DataDump'!$H$2:$H$5000, I$2)</f>
        <v>0</v>
      </c>
      <c r="J333" s="27">
        <f>SUMIFS('FY14 DataDump'!$E$2:$E$5000, 'FY14 DataDump'!$C$2:$C$5000, 'FY14 Individual Analysis'!$A333, 'FY14 DataDump'!$H$2:$H$5000, J$2)</f>
        <v>0</v>
      </c>
      <c r="K333" s="27">
        <f>SUMIFS('FY14 DataDump'!$E$2:$E$5000, 'FY14 DataDump'!$C$2:$C$5000, 'FY14 Individual Analysis'!$A333, 'FY14 DataDump'!$H$2:$H$5000, K$2)</f>
        <v>0</v>
      </c>
      <c r="L333" s="27">
        <f>SUMIFS('FY14 DataDump'!$E$2:$E$5000, 'FY14 DataDump'!$C$2:$C$5000, 'FY14 Individual Analysis'!$A333, 'FY14 DataDump'!$H$2:$H$5000, L$2)</f>
        <v>0</v>
      </c>
      <c r="M333" s="27">
        <f>SUMIFS('FY14 DataDump'!$E$2:$E$5000, 'FY14 DataDump'!$C$2:$C$5000, 'FY14 Individual Analysis'!$A333, 'FY14 DataDump'!$H$2:$H$5000, M$2)</f>
        <v>0</v>
      </c>
      <c r="N333" s="27">
        <f>SUMIFS('FY14 DataDump'!$E$2:$E$5000, 'FY14 DataDump'!$C$2:$C$5000, 'FY14 Individual Analysis'!$A333, 'FY14 DataDump'!$H$2:$H$5000, N$2)</f>
        <v>0</v>
      </c>
      <c r="O333" s="27">
        <f>SUMIFS('FY14 DataDump'!$E$2:$E$5000, 'FY14 DataDump'!$C$2:$C$5000, 'FY14 Individual Analysis'!$A333, 'FY14 DataDump'!$H$2:$H$5000, O$2)</f>
        <v>0</v>
      </c>
      <c r="P333" s="27">
        <f t="shared" si="11"/>
        <v>13</v>
      </c>
      <c r="Q333" s="108">
        <f t="shared" si="12"/>
        <v>7.6316160240454605E-5</v>
      </c>
    </row>
    <row r="334" spans="1:17" x14ac:dyDescent="0.25">
      <c r="A334" s="75">
        <v>34554</v>
      </c>
      <c r="B334" s="75" t="str">
        <f>INDEX('FY14 DataDump'!$A$2:$H$5000, MATCH('FY14 Individual Analysis'!A334, 'FY14 DataDump'!$C$2:$C$5000, 0), MATCH('FY14 DataDump'!$B$1, 'FY14 DataDump'!$A$1:$H$1))</f>
        <v>DRINKS</v>
      </c>
      <c r="C334" s="75" t="str">
        <f>INDEX('FY14 DataDump'!$A$2:$H$5000, MATCH('FY14 Individual Analysis'!A334, 'FY14 DataDump'!$C$2:$C$5000, 0), MATCH('FY14 DataDump'!$D$1, 'FY14 DataDump'!$A$1:$H$1))</f>
        <v>ODWALLA D STRAWBERY C</v>
      </c>
      <c r="D334" s="27">
        <f>SUMIFS('FY14 DataDump'!$E$2:$E$5000, 'FY14 DataDump'!$C$2:$C$5000, 'FY14 Individual Analysis'!$A334, 'FY14 DataDump'!$H$2:$H$5000, D$2)</f>
        <v>5</v>
      </c>
      <c r="E334" s="27">
        <f>SUMIFS('FY14 DataDump'!$E$2:$E$5000, 'FY14 DataDump'!$C$2:$C$5000, 'FY14 Individual Analysis'!$A334, 'FY14 DataDump'!$H$2:$H$5000, E$2)</f>
        <v>12</v>
      </c>
      <c r="F334" s="27">
        <f>SUMIFS('FY14 DataDump'!$E$2:$E$5000, 'FY14 DataDump'!$C$2:$C$5000, 'FY14 Individual Analysis'!$A334, 'FY14 DataDump'!$H$2:$H$5000, F$2)</f>
        <v>23</v>
      </c>
      <c r="G334" s="27">
        <f>SUMIFS('FY14 DataDump'!$E$2:$E$5000, 'FY14 DataDump'!$C$2:$C$5000, 'FY14 Individual Analysis'!$A334, 'FY14 DataDump'!$H$2:$H$5000, G$2)</f>
        <v>78</v>
      </c>
      <c r="H334" s="27">
        <f>SUMIFS('FY14 DataDump'!$E$2:$E$5000, 'FY14 DataDump'!$C$2:$C$5000, 'FY14 Individual Analysis'!$A334, 'FY14 DataDump'!$H$2:$H$5000, H$2)</f>
        <v>39</v>
      </c>
      <c r="I334" s="27">
        <f>SUMIFS('FY14 DataDump'!$E$2:$E$5000, 'FY14 DataDump'!$C$2:$C$5000, 'FY14 Individual Analysis'!$A334, 'FY14 DataDump'!$H$2:$H$5000, I$2)</f>
        <v>17</v>
      </c>
      <c r="J334" s="27">
        <f>SUMIFS('FY14 DataDump'!$E$2:$E$5000, 'FY14 DataDump'!$C$2:$C$5000, 'FY14 Individual Analysis'!$A334, 'FY14 DataDump'!$H$2:$H$5000, J$2)</f>
        <v>45</v>
      </c>
      <c r="K334" s="27">
        <f>SUMIFS('FY14 DataDump'!$E$2:$E$5000, 'FY14 DataDump'!$C$2:$C$5000, 'FY14 Individual Analysis'!$A334, 'FY14 DataDump'!$H$2:$H$5000, K$2)</f>
        <v>46</v>
      </c>
      <c r="L334" s="27">
        <f>SUMIFS('FY14 DataDump'!$E$2:$E$5000, 'FY14 DataDump'!$C$2:$C$5000, 'FY14 Individual Analysis'!$A334, 'FY14 DataDump'!$H$2:$H$5000, L$2)</f>
        <v>29</v>
      </c>
      <c r="M334" s="27">
        <f>SUMIFS('FY14 DataDump'!$E$2:$E$5000, 'FY14 DataDump'!$C$2:$C$5000, 'FY14 Individual Analysis'!$A334, 'FY14 DataDump'!$H$2:$H$5000, M$2)</f>
        <v>47</v>
      </c>
      <c r="N334" s="27">
        <f>SUMIFS('FY14 DataDump'!$E$2:$E$5000, 'FY14 DataDump'!$C$2:$C$5000, 'FY14 Individual Analysis'!$A334, 'FY14 DataDump'!$H$2:$H$5000, N$2)</f>
        <v>50</v>
      </c>
      <c r="O334" s="27">
        <f>SUMIFS('FY14 DataDump'!$E$2:$E$5000, 'FY14 DataDump'!$C$2:$C$5000, 'FY14 Individual Analysis'!$A334, 'FY14 DataDump'!$H$2:$H$5000, O$2)</f>
        <v>27</v>
      </c>
      <c r="P334" s="27">
        <f t="shared" si="11"/>
        <v>418</v>
      </c>
      <c r="Q334" s="108">
        <f t="shared" si="12"/>
        <v>2.4538580754238483E-3</v>
      </c>
    </row>
    <row r="335" spans="1:17" x14ac:dyDescent="0.25">
      <c r="A335" s="75">
        <v>35324</v>
      </c>
      <c r="B335" s="75" t="str">
        <f>INDEX('FY14 DataDump'!$A$2:$H$5000, MATCH('FY14 Individual Analysis'!A335, 'FY14 DataDump'!$C$2:$C$5000, 0), MATCH('FY14 DataDump'!$B$1, 'FY14 DataDump'!$A$1:$H$1))</f>
        <v>DRINKS</v>
      </c>
      <c r="C335" s="75" t="str">
        <f>INDEX('FY14 DataDump'!$A$2:$H$5000, MATCH('FY14 Individual Analysis'!A335, 'FY14 DataDump'!$C$2:$C$5000, 0), MATCH('FY14 DataDump'!$D$1, 'FY14 DataDump'!$A$1:$H$1))</f>
        <v>FULL THROTTLE AGAVE</v>
      </c>
      <c r="D335" s="27">
        <f>SUMIFS('FY14 DataDump'!$E$2:$E$5000, 'FY14 DataDump'!$C$2:$C$5000, 'FY14 Individual Analysis'!$A335, 'FY14 DataDump'!$H$2:$H$5000, D$2)</f>
        <v>21</v>
      </c>
      <c r="E335" s="27">
        <f>SUMIFS('FY14 DataDump'!$E$2:$E$5000, 'FY14 DataDump'!$C$2:$C$5000, 'FY14 Individual Analysis'!$A335, 'FY14 DataDump'!$H$2:$H$5000, E$2)</f>
        <v>10</v>
      </c>
      <c r="F335" s="27">
        <f>SUMIFS('FY14 DataDump'!$E$2:$E$5000, 'FY14 DataDump'!$C$2:$C$5000, 'FY14 Individual Analysis'!$A335, 'FY14 DataDump'!$H$2:$H$5000, F$2)</f>
        <v>24</v>
      </c>
      <c r="G335" s="27">
        <f>SUMIFS('FY14 DataDump'!$E$2:$E$5000, 'FY14 DataDump'!$C$2:$C$5000, 'FY14 Individual Analysis'!$A335, 'FY14 DataDump'!$H$2:$H$5000, G$2)</f>
        <v>95</v>
      </c>
      <c r="H335" s="27">
        <f>SUMIFS('FY14 DataDump'!$E$2:$E$5000, 'FY14 DataDump'!$C$2:$C$5000, 'FY14 Individual Analysis'!$A335, 'FY14 DataDump'!$H$2:$H$5000, H$2)</f>
        <v>72</v>
      </c>
      <c r="I335" s="27">
        <f>SUMIFS('FY14 DataDump'!$E$2:$E$5000, 'FY14 DataDump'!$C$2:$C$5000, 'FY14 Individual Analysis'!$A335, 'FY14 DataDump'!$H$2:$H$5000, I$2)</f>
        <v>51</v>
      </c>
      <c r="J335" s="27">
        <f>SUMIFS('FY14 DataDump'!$E$2:$E$5000, 'FY14 DataDump'!$C$2:$C$5000, 'FY14 Individual Analysis'!$A335, 'FY14 DataDump'!$H$2:$H$5000, J$2)</f>
        <v>73</v>
      </c>
      <c r="K335" s="27">
        <f>SUMIFS('FY14 DataDump'!$E$2:$E$5000, 'FY14 DataDump'!$C$2:$C$5000, 'FY14 Individual Analysis'!$A335, 'FY14 DataDump'!$H$2:$H$5000, K$2)</f>
        <v>55</v>
      </c>
      <c r="L335" s="27">
        <f>SUMIFS('FY14 DataDump'!$E$2:$E$5000, 'FY14 DataDump'!$C$2:$C$5000, 'FY14 Individual Analysis'!$A335, 'FY14 DataDump'!$H$2:$H$5000, L$2)</f>
        <v>53</v>
      </c>
      <c r="M335" s="27">
        <f>SUMIFS('FY14 DataDump'!$E$2:$E$5000, 'FY14 DataDump'!$C$2:$C$5000, 'FY14 Individual Analysis'!$A335, 'FY14 DataDump'!$H$2:$H$5000, M$2)</f>
        <v>73</v>
      </c>
      <c r="N335" s="27">
        <f>SUMIFS('FY14 DataDump'!$E$2:$E$5000, 'FY14 DataDump'!$C$2:$C$5000, 'FY14 Individual Analysis'!$A335, 'FY14 DataDump'!$H$2:$H$5000, N$2)</f>
        <v>63</v>
      </c>
      <c r="O335" s="27">
        <f>SUMIFS('FY14 DataDump'!$E$2:$E$5000, 'FY14 DataDump'!$C$2:$C$5000, 'FY14 Individual Analysis'!$A335, 'FY14 DataDump'!$H$2:$H$5000, O$2)</f>
        <v>39</v>
      </c>
      <c r="P335" s="27">
        <f t="shared" si="11"/>
        <v>629</v>
      </c>
      <c r="Q335" s="108">
        <f t="shared" si="12"/>
        <v>3.692528060865073E-3</v>
      </c>
    </row>
    <row r="336" spans="1:17" x14ac:dyDescent="0.25">
      <c r="A336" s="75">
        <v>35844</v>
      </c>
      <c r="B336" s="75" t="str">
        <f>INDEX('FY14 DataDump'!$A$2:$H$5000, MATCH('FY14 Individual Analysis'!A336, 'FY14 DataDump'!$C$2:$C$5000, 0), MATCH('FY14 DataDump'!$B$1, 'FY14 DataDump'!$A$1:$H$1))</f>
        <v>DRINKS</v>
      </c>
      <c r="C336" s="75" t="str">
        <f>INDEX('FY14 DataDump'!$A$2:$H$5000, MATCH('FY14 Individual Analysis'!A336, 'FY14 DataDump'!$C$2:$C$5000, 0), MATCH('FY14 DataDump'!$D$1, 'FY14 DataDump'!$A$1:$H$1))</f>
        <v>Odwalla D Original Superf</v>
      </c>
      <c r="D336" s="27">
        <f>SUMIFS('FY14 DataDump'!$E$2:$E$5000, 'FY14 DataDump'!$C$2:$C$5000, 'FY14 Individual Analysis'!$A336, 'FY14 DataDump'!$H$2:$H$5000, D$2)</f>
        <v>22</v>
      </c>
      <c r="E336" s="27">
        <f>SUMIFS('FY14 DataDump'!$E$2:$E$5000, 'FY14 DataDump'!$C$2:$C$5000, 'FY14 Individual Analysis'!$A336, 'FY14 DataDump'!$H$2:$H$5000, E$2)</f>
        <v>26</v>
      </c>
      <c r="F336" s="27">
        <f>SUMIFS('FY14 DataDump'!$E$2:$E$5000, 'FY14 DataDump'!$C$2:$C$5000, 'FY14 Individual Analysis'!$A336, 'FY14 DataDump'!$H$2:$H$5000, F$2)</f>
        <v>31</v>
      </c>
      <c r="G336" s="27">
        <f>SUMIFS('FY14 DataDump'!$E$2:$E$5000, 'FY14 DataDump'!$C$2:$C$5000, 'FY14 Individual Analysis'!$A336, 'FY14 DataDump'!$H$2:$H$5000, G$2)</f>
        <v>99</v>
      </c>
      <c r="H336" s="27">
        <f>SUMIFS('FY14 DataDump'!$E$2:$E$5000, 'FY14 DataDump'!$C$2:$C$5000, 'FY14 Individual Analysis'!$A336, 'FY14 DataDump'!$H$2:$H$5000, H$2)</f>
        <v>55</v>
      </c>
      <c r="I336" s="27">
        <f>SUMIFS('FY14 DataDump'!$E$2:$E$5000, 'FY14 DataDump'!$C$2:$C$5000, 'FY14 Individual Analysis'!$A336, 'FY14 DataDump'!$H$2:$H$5000, I$2)</f>
        <v>32</v>
      </c>
      <c r="J336" s="27">
        <f>SUMIFS('FY14 DataDump'!$E$2:$E$5000, 'FY14 DataDump'!$C$2:$C$5000, 'FY14 Individual Analysis'!$A336, 'FY14 DataDump'!$H$2:$H$5000, J$2)</f>
        <v>100</v>
      </c>
      <c r="K336" s="27">
        <f>SUMIFS('FY14 DataDump'!$E$2:$E$5000, 'FY14 DataDump'!$C$2:$C$5000, 'FY14 Individual Analysis'!$A336, 'FY14 DataDump'!$H$2:$H$5000, K$2)</f>
        <v>97</v>
      </c>
      <c r="L336" s="27">
        <f>SUMIFS('FY14 DataDump'!$E$2:$E$5000, 'FY14 DataDump'!$C$2:$C$5000, 'FY14 Individual Analysis'!$A336, 'FY14 DataDump'!$H$2:$H$5000, L$2)</f>
        <v>71</v>
      </c>
      <c r="M336" s="27">
        <f>SUMIFS('FY14 DataDump'!$E$2:$E$5000, 'FY14 DataDump'!$C$2:$C$5000, 'FY14 Individual Analysis'!$A336, 'FY14 DataDump'!$H$2:$H$5000, M$2)</f>
        <v>118</v>
      </c>
      <c r="N336" s="27">
        <f>SUMIFS('FY14 DataDump'!$E$2:$E$5000, 'FY14 DataDump'!$C$2:$C$5000, 'FY14 Individual Analysis'!$A336, 'FY14 DataDump'!$H$2:$H$5000, N$2)</f>
        <v>97</v>
      </c>
      <c r="O336" s="27">
        <f>SUMIFS('FY14 DataDump'!$E$2:$E$5000, 'FY14 DataDump'!$C$2:$C$5000, 'FY14 Individual Analysis'!$A336, 'FY14 DataDump'!$H$2:$H$5000, O$2)</f>
        <v>38</v>
      </c>
      <c r="P336" s="27">
        <f t="shared" si="11"/>
        <v>786</v>
      </c>
      <c r="Q336" s="108">
        <f t="shared" si="12"/>
        <v>4.6141924576151789E-3</v>
      </c>
    </row>
    <row r="337" spans="1:17" x14ac:dyDescent="0.25">
      <c r="A337" s="75">
        <v>36323</v>
      </c>
      <c r="B337" s="75" t="str">
        <f>INDEX('FY14 DataDump'!$A$2:$H$5000, MATCH('FY14 Individual Analysis'!A337, 'FY14 DataDump'!$C$2:$C$5000, 0), MATCH('FY14 DataDump'!$B$1, 'FY14 DataDump'!$A$1:$H$1))</f>
        <v>DRINKS</v>
      </c>
      <c r="C337" s="75" t="str">
        <f>INDEX('FY14 DataDump'!$A$2:$H$5000, MATCH('FY14 Individual Analysis'!A337, 'FY14 DataDump'!$C$2:$C$5000, 0), MATCH('FY14 DataDump'!$D$1, 'FY14 DataDump'!$A$1:$H$1))</f>
        <v>VITAMIN WATER FRUIT PUNCH</v>
      </c>
      <c r="D337" s="27">
        <f>SUMIFS('FY14 DataDump'!$E$2:$E$5000, 'FY14 DataDump'!$C$2:$C$5000, 'FY14 Individual Analysis'!$A337, 'FY14 DataDump'!$H$2:$H$5000, D$2)</f>
        <v>11</v>
      </c>
      <c r="E337" s="27">
        <f>SUMIFS('FY14 DataDump'!$E$2:$E$5000, 'FY14 DataDump'!$C$2:$C$5000, 'FY14 Individual Analysis'!$A337, 'FY14 DataDump'!$H$2:$H$5000, E$2)</f>
        <v>10</v>
      </c>
      <c r="F337" s="27">
        <f>SUMIFS('FY14 DataDump'!$E$2:$E$5000, 'FY14 DataDump'!$C$2:$C$5000, 'FY14 Individual Analysis'!$A337, 'FY14 DataDump'!$H$2:$H$5000, F$2)</f>
        <v>21</v>
      </c>
      <c r="G337" s="27">
        <f>SUMIFS('FY14 DataDump'!$E$2:$E$5000, 'FY14 DataDump'!$C$2:$C$5000, 'FY14 Individual Analysis'!$A337, 'FY14 DataDump'!$H$2:$H$5000, G$2)</f>
        <v>55</v>
      </c>
      <c r="H337" s="27">
        <f>SUMIFS('FY14 DataDump'!$E$2:$E$5000, 'FY14 DataDump'!$C$2:$C$5000, 'FY14 Individual Analysis'!$A337, 'FY14 DataDump'!$H$2:$H$5000, H$2)</f>
        <v>32</v>
      </c>
      <c r="I337" s="27">
        <f>SUMIFS('FY14 DataDump'!$E$2:$E$5000, 'FY14 DataDump'!$C$2:$C$5000, 'FY14 Individual Analysis'!$A337, 'FY14 DataDump'!$H$2:$H$5000, I$2)</f>
        <v>21</v>
      </c>
      <c r="J337" s="27">
        <f>SUMIFS('FY14 DataDump'!$E$2:$E$5000, 'FY14 DataDump'!$C$2:$C$5000, 'FY14 Individual Analysis'!$A337, 'FY14 DataDump'!$H$2:$H$5000, J$2)</f>
        <v>37</v>
      </c>
      <c r="K337" s="27">
        <f>SUMIFS('FY14 DataDump'!$E$2:$E$5000, 'FY14 DataDump'!$C$2:$C$5000, 'FY14 Individual Analysis'!$A337, 'FY14 DataDump'!$H$2:$H$5000, K$2)</f>
        <v>41</v>
      </c>
      <c r="L337" s="27">
        <f>SUMIFS('FY14 DataDump'!$E$2:$E$5000, 'FY14 DataDump'!$C$2:$C$5000, 'FY14 Individual Analysis'!$A337, 'FY14 DataDump'!$H$2:$H$5000, L$2)</f>
        <v>36</v>
      </c>
      <c r="M337" s="27">
        <f>SUMIFS('FY14 DataDump'!$E$2:$E$5000, 'FY14 DataDump'!$C$2:$C$5000, 'FY14 Individual Analysis'!$A337, 'FY14 DataDump'!$H$2:$H$5000, M$2)</f>
        <v>36</v>
      </c>
      <c r="N337" s="27">
        <f>SUMIFS('FY14 DataDump'!$E$2:$E$5000, 'FY14 DataDump'!$C$2:$C$5000, 'FY14 Individual Analysis'!$A337, 'FY14 DataDump'!$H$2:$H$5000, N$2)</f>
        <v>37</v>
      </c>
      <c r="O337" s="27">
        <f>SUMIFS('FY14 DataDump'!$E$2:$E$5000, 'FY14 DataDump'!$C$2:$C$5000, 'FY14 Individual Analysis'!$A337, 'FY14 DataDump'!$H$2:$H$5000, O$2)</f>
        <v>31</v>
      </c>
      <c r="P337" s="27">
        <f t="shared" si="11"/>
        <v>368</v>
      </c>
      <c r="Q337" s="108">
        <f t="shared" si="12"/>
        <v>2.1603343821913305E-3</v>
      </c>
    </row>
    <row r="338" spans="1:17" x14ac:dyDescent="0.25">
      <c r="A338" s="75">
        <v>37583</v>
      </c>
      <c r="B338" s="75" t="str">
        <f>INDEX('FY14 DataDump'!$A$2:$H$5000, MATCH('FY14 Individual Analysis'!A338, 'FY14 DataDump'!$C$2:$C$5000, 0), MATCH('FY14 DataDump'!$B$1, 'FY14 DataDump'!$A$1:$H$1))</f>
        <v>BOXED GOODS</v>
      </c>
      <c r="C338" s="75" t="str">
        <f>INDEX('FY14 DataDump'!$A$2:$H$5000, MATCH('FY14 Individual Analysis'!A338, 'FY14 DataDump'!$C$2:$C$5000, 0), MATCH('FY14 DataDump'!$D$1, 'FY14 DataDump'!$A$1:$H$1))</f>
        <v>KIND DARK CHOC CINN</v>
      </c>
      <c r="D338" s="27">
        <f>SUMIFS('FY14 DataDump'!$E$2:$E$5000, 'FY14 DataDump'!$C$2:$C$5000, 'FY14 Individual Analysis'!$A338, 'FY14 DataDump'!$H$2:$H$5000, D$2)</f>
        <v>14</v>
      </c>
      <c r="E338" s="27">
        <f>SUMIFS('FY14 DataDump'!$E$2:$E$5000, 'FY14 DataDump'!$C$2:$C$5000, 'FY14 Individual Analysis'!$A338, 'FY14 DataDump'!$H$2:$H$5000, E$2)</f>
        <v>15</v>
      </c>
      <c r="F338" s="27">
        <f>SUMIFS('FY14 DataDump'!$E$2:$E$5000, 'FY14 DataDump'!$C$2:$C$5000, 'FY14 Individual Analysis'!$A338, 'FY14 DataDump'!$H$2:$H$5000, F$2)</f>
        <v>9</v>
      </c>
      <c r="G338" s="27">
        <f>SUMIFS('FY14 DataDump'!$E$2:$E$5000, 'FY14 DataDump'!$C$2:$C$5000, 'FY14 Individual Analysis'!$A338, 'FY14 DataDump'!$H$2:$H$5000, G$2)</f>
        <v>38</v>
      </c>
      <c r="H338" s="27">
        <f>SUMIFS('FY14 DataDump'!$E$2:$E$5000, 'FY14 DataDump'!$C$2:$C$5000, 'FY14 Individual Analysis'!$A338, 'FY14 DataDump'!$H$2:$H$5000, H$2)</f>
        <v>30</v>
      </c>
      <c r="I338" s="27">
        <f>SUMIFS('FY14 DataDump'!$E$2:$E$5000, 'FY14 DataDump'!$C$2:$C$5000, 'FY14 Individual Analysis'!$A338, 'FY14 DataDump'!$H$2:$H$5000, I$2)</f>
        <v>15</v>
      </c>
      <c r="J338" s="27">
        <f>SUMIFS('FY14 DataDump'!$E$2:$E$5000, 'FY14 DataDump'!$C$2:$C$5000, 'FY14 Individual Analysis'!$A338, 'FY14 DataDump'!$H$2:$H$5000, J$2)</f>
        <v>35</v>
      </c>
      <c r="K338" s="27">
        <f>SUMIFS('FY14 DataDump'!$E$2:$E$5000, 'FY14 DataDump'!$C$2:$C$5000, 'FY14 Individual Analysis'!$A338, 'FY14 DataDump'!$H$2:$H$5000, K$2)</f>
        <v>24</v>
      </c>
      <c r="L338" s="27">
        <f>SUMIFS('FY14 DataDump'!$E$2:$E$5000, 'FY14 DataDump'!$C$2:$C$5000, 'FY14 Individual Analysis'!$A338, 'FY14 DataDump'!$H$2:$H$5000, L$2)</f>
        <v>25</v>
      </c>
      <c r="M338" s="27">
        <f>SUMIFS('FY14 DataDump'!$E$2:$E$5000, 'FY14 DataDump'!$C$2:$C$5000, 'FY14 Individual Analysis'!$A338, 'FY14 DataDump'!$H$2:$H$5000, M$2)</f>
        <v>34</v>
      </c>
      <c r="N338" s="27">
        <f>SUMIFS('FY14 DataDump'!$E$2:$E$5000, 'FY14 DataDump'!$C$2:$C$5000, 'FY14 Individual Analysis'!$A338, 'FY14 DataDump'!$H$2:$H$5000, N$2)</f>
        <v>33</v>
      </c>
      <c r="O338" s="27">
        <f>SUMIFS('FY14 DataDump'!$E$2:$E$5000, 'FY14 DataDump'!$C$2:$C$5000, 'FY14 Individual Analysis'!$A338, 'FY14 DataDump'!$H$2:$H$5000, O$2)</f>
        <v>15</v>
      </c>
      <c r="P338" s="27">
        <f t="shared" si="11"/>
        <v>287</v>
      </c>
      <c r="Q338" s="108">
        <f t="shared" si="12"/>
        <v>1.6848259991546518E-3</v>
      </c>
    </row>
    <row r="339" spans="1:17" x14ac:dyDescent="0.25">
      <c r="A339" s="75">
        <v>38757</v>
      </c>
      <c r="B339" s="75" t="str">
        <f>INDEX('FY14 DataDump'!$A$2:$H$5000, MATCH('FY14 Individual Analysis'!A339, 'FY14 DataDump'!$C$2:$C$5000, 0), MATCH('FY14 DataDump'!$B$1, 'FY14 DataDump'!$A$1:$H$1))</f>
        <v>BOXED GOODS</v>
      </c>
      <c r="C339" s="75" t="str">
        <f>INDEX('FY14 DataDump'!$A$2:$H$5000, MATCH('FY14 Individual Analysis'!A339, 'FY14 DataDump'!$C$2:$C$5000, 0), MATCH('FY14 DataDump'!$D$1, 'FY14 DataDump'!$A$1:$H$1))</f>
        <v>UMPQUA OATS SUNNY</v>
      </c>
      <c r="D339" s="27">
        <f>SUMIFS('FY14 DataDump'!$E$2:$E$5000, 'FY14 DataDump'!$C$2:$C$5000, 'FY14 Individual Analysis'!$A339, 'FY14 DataDump'!$H$2:$H$5000, D$2)</f>
        <v>0</v>
      </c>
      <c r="E339" s="27">
        <f>SUMIFS('FY14 DataDump'!$E$2:$E$5000, 'FY14 DataDump'!$C$2:$C$5000, 'FY14 Individual Analysis'!$A339, 'FY14 DataDump'!$H$2:$H$5000, E$2)</f>
        <v>4</v>
      </c>
      <c r="F339" s="27">
        <f>SUMIFS('FY14 DataDump'!$E$2:$E$5000, 'FY14 DataDump'!$C$2:$C$5000, 'FY14 Individual Analysis'!$A339, 'FY14 DataDump'!$H$2:$H$5000, F$2)</f>
        <v>8</v>
      </c>
      <c r="G339" s="27">
        <f>SUMIFS('FY14 DataDump'!$E$2:$E$5000, 'FY14 DataDump'!$C$2:$C$5000, 'FY14 Individual Analysis'!$A339, 'FY14 DataDump'!$H$2:$H$5000, G$2)</f>
        <v>2</v>
      </c>
      <c r="H339" s="27">
        <f>SUMIFS('FY14 DataDump'!$E$2:$E$5000, 'FY14 DataDump'!$C$2:$C$5000, 'FY14 Individual Analysis'!$A339, 'FY14 DataDump'!$H$2:$H$5000, H$2)</f>
        <v>0</v>
      </c>
      <c r="I339" s="27">
        <f>SUMIFS('FY14 DataDump'!$E$2:$E$5000, 'FY14 DataDump'!$C$2:$C$5000, 'FY14 Individual Analysis'!$A339, 'FY14 DataDump'!$H$2:$H$5000, I$2)</f>
        <v>0</v>
      </c>
      <c r="J339" s="27">
        <f>SUMIFS('FY14 DataDump'!$E$2:$E$5000, 'FY14 DataDump'!$C$2:$C$5000, 'FY14 Individual Analysis'!$A339, 'FY14 DataDump'!$H$2:$H$5000, J$2)</f>
        <v>0</v>
      </c>
      <c r="K339" s="27">
        <f>SUMIFS('FY14 DataDump'!$E$2:$E$5000, 'FY14 DataDump'!$C$2:$C$5000, 'FY14 Individual Analysis'!$A339, 'FY14 DataDump'!$H$2:$H$5000, K$2)</f>
        <v>0</v>
      </c>
      <c r="L339" s="27">
        <f>SUMIFS('FY14 DataDump'!$E$2:$E$5000, 'FY14 DataDump'!$C$2:$C$5000, 'FY14 Individual Analysis'!$A339, 'FY14 DataDump'!$H$2:$H$5000, L$2)</f>
        <v>0</v>
      </c>
      <c r="M339" s="27">
        <f>SUMIFS('FY14 DataDump'!$E$2:$E$5000, 'FY14 DataDump'!$C$2:$C$5000, 'FY14 Individual Analysis'!$A339, 'FY14 DataDump'!$H$2:$H$5000, M$2)</f>
        <v>0</v>
      </c>
      <c r="N339" s="27">
        <f>SUMIFS('FY14 DataDump'!$E$2:$E$5000, 'FY14 DataDump'!$C$2:$C$5000, 'FY14 Individual Analysis'!$A339, 'FY14 DataDump'!$H$2:$H$5000, N$2)</f>
        <v>0</v>
      </c>
      <c r="O339" s="27">
        <f>SUMIFS('FY14 DataDump'!$E$2:$E$5000, 'FY14 DataDump'!$C$2:$C$5000, 'FY14 Individual Analysis'!$A339, 'FY14 DataDump'!$H$2:$H$5000, O$2)</f>
        <v>0</v>
      </c>
      <c r="P339" s="27">
        <f t="shared" si="11"/>
        <v>14</v>
      </c>
      <c r="Q339" s="108">
        <f t="shared" si="12"/>
        <v>8.2186634105104961E-5</v>
      </c>
    </row>
    <row r="340" spans="1:17" x14ac:dyDescent="0.25">
      <c r="A340" s="75">
        <v>39405</v>
      </c>
      <c r="B340" s="75" t="str">
        <f>INDEX('FY14 DataDump'!$A$2:$H$5000, MATCH('FY14 Individual Analysis'!A340, 'FY14 DataDump'!$C$2:$C$5000, 0), MATCH('FY14 DataDump'!$B$1, 'FY14 DataDump'!$A$1:$H$1))</f>
        <v>DRINKS</v>
      </c>
      <c r="C340" s="75" t="str">
        <f>INDEX('FY14 DataDump'!$A$2:$H$5000, MATCH('FY14 Individual Analysis'!A340, 'FY14 DataDump'!$C$2:$C$5000, 0), MATCH('FY14 DataDump'!$D$1, 'FY14 DataDump'!$A$1:$H$1))</f>
        <v>ODWALLA D CITRUS C</v>
      </c>
      <c r="D340" s="27">
        <f>SUMIFS('FY14 DataDump'!$E$2:$E$5000, 'FY14 DataDump'!$C$2:$C$5000, 'FY14 Individual Analysis'!$A340, 'FY14 DataDump'!$H$2:$H$5000, D$2)</f>
        <v>9</v>
      </c>
      <c r="E340" s="27">
        <f>SUMIFS('FY14 DataDump'!$E$2:$E$5000, 'FY14 DataDump'!$C$2:$C$5000, 'FY14 Individual Analysis'!$A340, 'FY14 DataDump'!$H$2:$H$5000, E$2)</f>
        <v>4</v>
      </c>
      <c r="F340" s="27">
        <f>SUMIFS('FY14 DataDump'!$E$2:$E$5000, 'FY14 DataDump'!$C$2:$C$5000, 'FY14 Individual Analysis'!$A340, 'FY14 DataDump'!$H$2:$H$5000, F$2)</f>
        <v>17</v>
      </c>
      <c r="G340" s="27">
        <f>SUMIFS('FY14 DataDump'!$E$2:$E$5000, 'FY14 DataDump'!$C$2:$C$5000, 'FY14 Individual Analysis'!$A340, 'FY14 DataDump'!$H$2:$H$5000, G$2)</f>
        <v>13</v>
      </c>
      <c r="H340" s="27">
        <f>SUMIFS('FY14 DataDump'!$E$2:$E$5000, 'FY14 DataDump'!$C$2:$C$5000, 'FY14 Individual Analysis'!$A340, 'FY14 DataDump'!$H$2:$H$5000, H$2)</f>
        <v>15</v>
      </c>
      <c r="I340" s="27">
        <f>SUMIFS('FY14 DataDump'!$E$2:$E$5000, 'FY14 DataDump'!$C$2:$C$5000, 'FY14 Individual Analysis'!$A340, 'FY14 DataDump'!$H$2:$H$5000, I$2)</f>
        <v>7</v>
      </c>
      <c r="J340" s="27">
        <f>SUMIFS('FY14 DataDump'!$E$2:$E$5000, 'FY14 DataDump'!$C$2:$C$5000, 'FY14 Individual Analysis'!$A340, 'FY14 DataDump'!$H$2:$H$5000, J$2)</f>
        <v>23</v>
      </c>
      <c r="K340" s="27">
        <f>SUMIFS('FY14 DataDump'!$E$2:$E$5000, 'FY14 DataDump'!$C$2:$C$5000, 'FY14 Individual Analysis'!$A340, 'FY14 DataDump'!$H$2:$H$5000, K$2)</f>
        <v>24</v>
      </c>
      <c r="L340" s="27">
        <f>SUMIFS('FY14 DataDump'!$E$2:$E$5000, 'FY14 DataDump'!$C$2:$C$5000, 'FY14 Individual Analysis'!$A340, 'FY14 DataDump'!$H$2:$H$5000, L$2)</f>
        <v>24</v>
      </c>
      <c r="M340" s="27">
        <f>SUMIFS('FY14 DataDump'!$E$2:$E$5000, 'FY14 DataDump'!$C$2:$C$5000, 'FY14 Individual Analysis'!$A340, 'FY14 DataDump'!$H$2:$H$5000, M$2)</f>
        <v>21</v>
      </c>
      <c r="N340" s="27">
        <f>SUMIFS('FY14 DataDump'!$E$2:$E$5000, 'FY14 DataDump'!$C$2:$C$5000, 'FY14 Individual Analysis'!$A340, 'FY14 DataDump'!$H$2:$H$5000, N$2)</f>
        <v>18</v>
      </c>
      <c r="O340" s="27">
        <f>SUMIFS('FY14 DataDump'!$E$2:$E$5000, 'FY14 DataDump'!$C$2:$C$5000, 'FY14 Individual Analysis'!$A340, 'FY14 DataDump'!$H$2:$H$5000, O$2)</f>
        <v>7</v>
      </c>
      <c r="P340" s="27">
        <f t="shared" si="11"/>
        <v>182</v>
      </c>
      <c r="Q340" s="108">
        <f t="shared" si="12"/>
        <v>1.0684262433663645E-3</v>
      </c>
    </row>
    <row r="341" spans="1:17" x14ac:dyDescent="0.25">
      <c r="A341" s="75">
        <v>39889</v>
      </c>
      <c r="B341" s="75" t="str">
        <f>INDEX('FY14 DataDump'!$A$2:$H$5000, MATCH('FY14 Individual Analysis'!A341, 'FY14 DataDump'!$C$2:$C$5000, 0), MATCH('FY14 DataDump'!$B$1, 'FY14 DataDump'!$A$1:$H$1))</f>
        <v>DRINKS</v>
      </c>
      <c r="C341" s="75" t="str">
        <f>INDEX('FY14 DataDump'!$A$2:$H$5000, MATCH('FY14 Individual Analysis'!A341, 'FY14 DataDump'!$C$2:$C$5000, 0), MATCH('FY14 DataDump'!$D$1, 'FY14 DataDump'!$A$1:$H$1))</f>
        <v>ODWALLA D MANGO PROTEIN</v>
      </c>
      <c r="D341" s="27">
        <f>SUMIFS('FY14 DataDump'!$E$2:$E$5000, 'FY14 DataDump'!$C$2:$C$5000, 'FY14 Individual Analysis'!$A341, 'FY14 DataDump'!$H$2:$H$5000, D$2)</f>
        <v>1</v>
      </c>
      <c r="E341" s="27">
        <f>SUMIFS('FY14 DataDump'!$E$2:$E$5000, 'FY14 DataDump'!$C$2:$C$5000, 'FY14 Individual Analysis'!$A341, 'FY14 DataDump'!$H$2:$H$5000, E$2)</f>
        <v>12</v>
      </c>
      <c r="F341" s="27">
        <f>SUMIFS('FY14 DataDump'!$E$2:$E$5000, 'FY14 DataDump'!$C$2:$C$5000, 'FY14 Individual Analysis'!$A341, 'FY14 DataDump'!$H$2:$H$5000, F$2)</f>
        <v>0</v>
      </c>
      <c r="G341" s="27">
        <f>SUMIFS('FY14 DataDump'!$E$2:$E$5000, 'FY14 DataDump'!$C$2:$C$5000, 'FY14 Individual Analysis'!$A341, 'FY14 DataDump'!$H$2:$H$5000, G$2)</f>
        <v>15</v>
      </c>
      <c r="H341" s="27">
        <f>SUMIFS('FY14 DataDump'!$E$2:$E$5000, 'FY14 DataDump'!$C$2:$C$5000, 'FY14 Individual Analysis'!$A341, 'FY14 DataDump'!$H$2:$H$5000, H$2)</f>
        <v>15</v>
      </c>
      <c r="I341" s="27">
        <f>SUMIFS('FY14 DataDump'!$E$2:$E$5000, 'FY14 DataDump'!$C$2:$C$5000, 'FY14 Individual Analysis'!$A341, 'FY14 DataDump'!$H$2:$H$5000, I$2)</f>
        <v>9</v>
      </c>
      <c r="J341" s="27">
        <f>SUMIFS('FY14 DataDump'!$E$2:$E$5000, 'FY14 DataDump'!$C$2:$C$5000, 'FY14 Individual Analysis'!$A341, 'FY14 DataDump'!$H$2:$H$5000, J$2)</f>
        <v>6</v>
      </c>
      <c r="K341" s="27">
        <f>SUMIFS('FY14 DataDump'!$E$2:$E$5000, 'FY14 DataDump'!$C$2:$C$5000, 'FY14 Individual Analysis'!$A341, 'FY14 DataDump'!$H$2:$H$5000, K$2)</f>
        <v>0</v>
      </c>
      <c r="L341" s="27">
        <f>SUMIFS('FY14 DataDump'!$E$2:$E$5000, 'FY14 DataDump'!$C$2:$C$5000, 'FY14 Individual Analysis'!$A341, 'FY14 DataDump'!$H$2:$H$5000, L$2)</f>
        <v>0</v>
      </c>
      <c r="M341" s="27">
        <f>SUMIFS('FY14 DataDump'!$E$2:$E$5000, 'FY14 DataDump'!$C$2:$C$5000, 'FY14 Individual Analysis'!$A341, 'FY14 DataDump'!$H$2:$H$5000, M$2)</f>
        <v>6</v>
      </c>
      <c r="N341" s="27">
        <f>SUMIFS('FY14 DataDump'!$E$2:$E$5000, 'FY14 DataDump'!$C$2:$C$5000, 'FY14 Individual Analysis'!$A341, 'FY14 DataDump'!$H$2:$H$5000, N$2)</f>
        <v>0</v>
      </c>
      <c r="O341" s="27">
        <f>SUMIFS('FY14 DataDump'!$E$2:$E$5000, 'FY14 DataDump'!$C$2:$C$5000, 'FY14 Individual Analysis'!$A341, 'FY14 DataDump'!$H$2:$H$5000, O$2)</f>
        <v>4</v>
      </c>
      <c r="P341" s="27">
        <f t="shared" si="11"/>
        <v>68</v>
      </c>
      <c r="Q341" s="108">
        <f t="shared" si="12"/>
        <v>3.9919222279622411E-4</v>
      </c>
    </row>
    <row r="342" spans="1:17" x14ac:dyDescent="0.25">
      <c r="A342" s="75">
        <v>42255</v>
      </c>
      <c r="B342" s="75" t="str">
        <f>INDEX('FY14 DataDump'!$A$2:$H$5000, MATCH('FY14 Individual Analysis'!A342, 'FY14 DataDump'!$C$2:$C$5000, 0), MATCH('FY14 DataDump'!$B$1, 'FY14 DataDump'!$A$1:$H$1))</f>
        <v>BOXED GOODS</v>
      </c>
      <c r="C342" s="75" t="str">
        <f>INDEX('FY14 DataDump'!$A$2:$H$5000, MATCH('FY14 Individual Analysis'!A342, 'FY14 DataDump'!$C$2:$C$5000, 0), MATCH('FY14 DataDump'!$D$1, 'FY14 DataDump'!$A$1:$H$1))</f>
        <v>Frito Lay Funyuns</v>
      </c>
      <c r="D342" s="27">
        <f>SUMIFS('FY14 DataDump'!$E$2:$E$5000, 'FY14 DataDump'!$C$2:$C$5000, 'FY14 Individual Analysis'!$A342, 'FY14 DataDump'!$H$2:$H$5000, D$2)</f>
        <v>14</v>
      </c>
      <c r="E342" s="27">
        <f>SUMIFS('FY14 DataDump'!$E$2:$E$5000, 'FY14 DataDump'!$C$2:$C$5000, 'FY14 Individual Analysis'!$A342, 'FY14 DataDump'!$H$2:$H$5000, E$2)</f>
        <v>10</v>
      </c>
      <c r="F342" s="27">
        <f>SUMIFS('FY14 DataDump'!$E$2:$E$5000, 'FY14 DataDump'!$C$2:$C$5000, 'FY14 Individual Analysis'!$A342, 'FY14 DataDump'!$H$2:$H$5000, F$2)</f>
        <v>0</v>
      </c>
      <c r="G342" s="27">
        <f>SUMIFS('FY14 DataDump'!$E$2:$E$5000, 'FY14 DataDump'!$C$2:$C$5000, 'FY14 Individual Analysis'!$A342, 'FY14 DataDump'!$H$2:$H$5000, G$2)</f>
        <v>0</v>
      </c>
      <c r="H342" s="27">
        <f>SUMIFS('FY14 DataDump'!$E$2:$E$5000, 'FY14 DataDump'!$C$2:$C$5000, 'FY14 Individual Analysis'!$A342, 'FY14 DataDump'!$H$2:$H$5000, H$2)</f>
        <v>0</v>
      </c>
      <c r="I342" s="27">
        <f>SUMIFS('FY14 DataDump'!$E$2:$E$5000, 'FY14 DataDump'!$C$2:$C$5000, 'FY14 Individual Analysis'!$A342, 'FY14 DataDump'!$H$2:$H$5000, I$2)</f>
        <v>0</v>
      </c>
      <c r="J342" s="27">
        <f>SUMIFS('FY14 DataDump'!$E$2:$E$5000, 'FY14 DataDump'!$C$2:$C$5000, 'FY14 Individual Analysis'!$A342, 'FY14 DataDump'!$H$2:$H$5000, J$2)</f>
        <v>0</v>
      </c>
      <c r="K342" s="27">
        <f>SUMIFS('FY14 DataDump'!$E$2:$E$5000, 'FY14 DataDump'!$C$2:$C$5000, 'FY14 Individual Analysis'!$A342, 'FY14 DataDump'!$H$2:$H$5000, K$2)</f>
        <v>0</v>
      </c>
      <c r="L342" s="27">
        <f>SUMIFS('FY14 DataDump'!$E$2:$E$5000, 'FY14 DataDump'!$C$2:$C$5000, 'FY14 Individual Analysis'!$A342, 'FY14 DataDump'!$H$2:$H$5000, L$2)</f>
        <v>0</v>
      </c>
      <c r="M342" s="27">
        <f>SUMIFS('FY14 DataDump'!$E$2:$E$5000, 'FY14 DataDump'!$C$2:$C$5000, 'FY14 Individual Analysis'!$A342, 'FY14 DataDump'!$H$2:$H$5000, M$2)</f>
        <v>0</v>
      </c>
      <c r="N342" s="27">
        <f>SUMIFS('FY14 DataDump'!$E$2:$E$5000, 'FY14 DataDump'!$C$2:$C$5000, 'FY14 Individual Analysis'!$A342, 'FY14 DataDump'!$H$2:$H$5000, N$2)</f>
        <v>0</v>
      </c>
      <c r="O342" s="27">
        <f>SUMIFS('FY14 DataDump'!$E$2:$E$5000, 'FY14 DataDump'!$C$2:$C$5000, 'FY14 Individual Analysis'!$A342, 'FY14 DataDump'!$H$2:$H$5000, O$2)</f>
        <v>0</v>
      </c>
      <c r="P342" s="27">
        <f t="shared" si="11"/>
        <v>24</v>
      </c>
      <c r="Q342" s="108">
        <f t="shared" si="12"/>
        <v>1.408913727516085E-4</v>
      </c>
    </row>
    <row r="343" spans="1:17" x14ac:dyDescent="0.25">
      <c r="A343" s="75">
        <v>42525</v>
      </c>
      <c r="B343" s="75" t="str">
        <f>INDEX('FY14 DataDump'!$A$2:$H$5000, MATCH('FY14 Individual Analysis'!A343, 'FY14 DataDump'!$C$2:$C$5000, 0), MATCH('FY14 DataDump'!$B$1, 'FY14 DataDump'!$A$1:$H$1))</f>
        <v>BOXED GOODS</v>
      </c>
      <c r="C343" s="75" t="str">
        <f>INDEX('FY14 DataDump'!$A$2:$H$5000, MATCH('FY14 Individual Analysis'!A343, 'FY14 DataDump'!$C$2:$C$5000, 0), MATCH('FY14 DataDump'!$D$1, 'FY14 DataDump'!$A$1:$H$1))</f>
        <v>TIM JALAPENO</v>
      </c>
      <c r="D343" s="27">
        <f>SUMIFS('FY14 DataDump'!$E$2:$E$5000, 'FY14 DataDump'!$C$2:$C$5000, 'FY14 Individual Analysis'!$A343, 'FY14 DataDump'!$H$2:$H$5000, D$2)</f>
        <v>6</v>
      </c>
      <c r="E343" s="27">
        <f>SUMIFS('FY14 DataDump'!$E$2:$E$5000, 'FY14 DataDump'!$C$2:$C$5000, 'FY14 Individual Analysis'!$A343, 'FY14 DataDump'!$H$2:$H$5000, E$2)</f>
        <v>0</v>
      </c>
      <c r="F343" s="27">
        <f>SUMIFS('FY14 DataDump'!$E$2:$E$5000, 'FY14 DataDump'!$C$2:$C$5000, 'FY14 Individual Analysis'!$A343, 'FY14 DataDump'!$H$2:$H$5000, F$2)</f>
        <v>47</v>
      </c>
      <c r="G343" s="27">
        <f>SUMIFS('FY14 DataDump'!$E$2:$E$5000, 'FY14 DataDump'!$C$2:$C$5000, 'FY14 Individual Analysis'!$A343, 'FY14 DataDump'!$H$2:$H$5000, G$2)</f>
        <v>160</v>
      </c>
      <c r="H343" s="27">
        <f>SUMIFS('FY14 DataDump'!$E$2:$E$5000, 'FY14 DataDump'!$C$2:$C$5000, 'FY14 Individual Analysis'!$A343, 'FY14 DataDump'!$H$2:$H$5000, H$2)</f>
        <v>112</v>
      </c>
      <c r="I343" s="27">
        <f>SUMIFS('FY14 DataDump'!$E$2:$E$5000, 'FY14 DataDump'!$C$2:$C$5000, 'FY14 Individual Analysis'!$A343, 'FY14 DataDump'!$H$2:$H$5000, I$2)</f>
        <v>70</v>
      </c>
      <c r="J343" s="27">
        <f>SUMIFS('FY14 DataDump'!$E$2:$E$5000, 'FY14 DataDump'!$C$2:$C$5000, 'FY14 Individual Analysis'!$A343, 'FY14 DataDump'!$H$2:$H$5000, J$2)</f>
        <v>94</v>
      </c>
      <c r="K343" s="27">
        <f>SUMIFS('FY14 DataDump'!$E$2:$E$5000, 'FY14 DataDump'!$C$2:$C$5000, 'FY14 Individual Analysis'!$A343, 'FY14 DataDump'!$H$2:$H$5000, K$2)</f>
        <v>88</v>
      </c>
      <c r="L343" s="27">
        <f>SUMIFS('FY14 DataDump'!$E$2:$E$5000, 'FY14 DataDump'!$C$2:$C$5000, 'FY14 Individual Analysis'!$A343, 'FY14 DataDump'!$H$2:$H$5000, L$2)</f>
        <v>75</v>
      </c>
      <c r="M343" s="27">
        <f>SUMIFS('FY14 DataDump'!$E$2:$E$5000, 'FY14 DataDump'!$C$2:$C$5000, 'FY14 Individual Analysis'!$A343, 'FY14 DataDump'!$H$2:$H$5000, M$2)</f>
        <v>124</v>
      </c>
      <c r="N343" s="27">
        <f>SUMIFS('FY14 DataDump'!$E$2:$E$5000, 'FY14 DataDump'!$C$2:$C$5000, 'FY14 Individual Analysis'!$A343, 'FY14 DataDump'!$H$2:$H$5000, N$2)</f>
        <v>104</v>
      </c>
      <c r="O343" s="27">
        <f>SUMIFS('FY14 DataDump'!$E$2:$E$5000, 'FY14 DataDump'!$C$2:$C$5000, 'FY14 Individual Analysis'!$A343, 'FY14 DataDump'!$H$2:$H$5000, O$2)</f>
        <v>27</v>
      </c>
      <c r="P343" s="27">
        <f t="shared" si="11"/>
        <v>907</v>
      </c>
      <c r="Q343" s="108">
        <f t="shared" si="12"/>
        <v>5.3245197952378719E-3</v>
      </c>
    </row>
    <row r="344" spans="1:17" x14ac:dyDescent="0.25">
      <c r="A344" s="75">
        <v>42652</v>
      </c>
      <c r="B344" s="75" t="str">
        <f>INDEX('FY14 DataDump'!$A$2:$H$5000, MATCH('FY14 Individual Analysis'!A344, 'FY14 DataDump'!$C$2:$C$5000, 0), MATCH('FY14 DataDump'!$B$1, 'FY14 DataDump'!$A$1:$H$1))</f>
        <v>SWEETS</v>
      </c>
      <c r="C344" s="75" t="str">
        <f>INDEX('FY14 DataDump'!$A$2:$H$5000, MATCH('FY14 Individual Analysis'!A344, 'FY14 DataDump'!$C$2:$C$5000, 0), MATCH('FY14 DataDump'!$D$1, 'FY14 DataDump'!$A$1:$H$1))</f>
        <v>LINDT MILK HAZLENUT</v>
      </c>
      <c r="D344" s="27">
        <f>SUMIFS('FY14 DataDump'!$E$2:$E$5000, 'FY14 DataDump'!$C$2:$C$5000, 'FY14 Individual Analysis'!$A344, 'FY14 DataDump'!$H$2:$H$5000, D$2)</f>
        <v>0</v>
      </c>
      <c r="E344" s="27">
        <f>SUMIFS('FY14 DataDump'!$E$2:$E$5000, 'FY14 DataDump'!$C$2:$C$5000, 'FY14 Individual Analysis'!$A344, 'FY14 DataDump'!$H$2:$H$5000, E$2)</f>
        <v>3</v>
      </c>
      <c r="F344" s="27">
        <f>SUMIFS('FY14 DataDump'!$E$2:$E$5000, 'FY14 DataDump'!$C$2:$C$5000, 'FY14 Individual Analysis'!$A344, 'FY14 DataDump'!$H$2:$H$5000, F$2)</f>
        <v>3</v>
      </c>
      <c r="G344" s="27">
        <f>SUMIFS('FY14 DataDump'!$E$2:$E$5000, 'FY14 DataDump'!$C$2:$C$5000, 'FY14 Individual Analysis'!$A344, 'FY14 DataDump'!$H$2:$H$5000, G$2)</f>
        <v>0</v>
      </c>
      <c r="H344" s="27">
        <f>SUMIFS('FY14 DataDump'!$E$2:$E$5000, 'FY14 DataDump'!$C$2:$C$5000, 'FY14 Individual Analysis'!$A344, 'FY14 DataDump'!$H$2:$H$5000, H$2)</f>
        <v>0</v>
      </c>
      <c r="I344" s="27">
        <f>SUMIFS('FY14 DataDump'!$E$2:$E$5000, 'FY14 DataDump'!$C$2:$C$5000, 'FY14 Individual Analysis'!$A344, 'FY14 DataDump'!$H$2:$H$5000, I$2)</f>
        <v>0</v>
      </c>
      <c r="J344" s="27">
        <f>SUMIFS('FY14 DataDump'!$E$2:$E$5000, 'FY14 DataDump'!$C$2:$C$5000, 'FY14 Individual Analysis'!$A344, 'FY14 DataDump'!$H$2:$H$5000, J$2)</f>
        <v>0</v>
      </c>
      <c r="K344" s="27">
        <f>SUMIFS('FY14 DataDump'!$E$2:$E$5000, 'FY14 DataDump'!$C$2:$C$5000, 'FY14 Individual Analysis'!$A344, 'FY14 DataDump'!$H$2:$H$5000, K$2)</f>
        <v>0</v>
      </c>
      <c r="L344" s="27">
        <f>SUMIFS('FY14 DataDump'!$E$2:$E$5000, 'FY14 DataDump'!$C$2:$C$5000, 'FY14 Individual Analysis'!$A344, 'FY14 DataDump'!$H$2:$H$5000, L$2)</f>
        <v>0</v>
      </c>
      <c r="M344" s="27">
        <f>SUMIFS('FY14 DataDump'!$E$2:$E$5000, 'FY14 DataDump'!$C$2:$C$5000, 'FY14 Individual Analysis'!$A344, 'FY14 DataDump'!$H$2:$H$5000, M$2)</f>
        <v>0</v>
      </c>
      <c r="N344" s="27">
        <f>SUMIFS('FY14 DataDump'!$E$2:$E$5000, 'FY14 DataDump'!$C$2:$C$5000, 'FY14 Individual Analysis'!$A344, 'FY14 DataDump'!$H$2:$H$5000, N$2)</f>
        <v>0</v>
      </c>
      <c r="O344" s="27">
        <f>SUMIFS('FY14 DataDump'!$E$2:$E$5000, 'FY14 DataDump'!$C$2:$C$5000, 'FY14 Individual Analysis'!$A344, 'FY14 DataDump'!$H$2:$H$5000, O$2)</f>
        <v>0</v>
      </c>
      <c r="P344" s="27">
        <f t="shared" ref="P344:P383" si="13">SUM(D344:O344)</f>
        <v>6</v>
      </c>
      <c r="Q344" s="108">
        <f t="shared" si="12"/>
        <v>3.5222843187902125E-5</v>
      </c>
    </row>
    <row r="345" spans="1:17" x14ac:dyDescent="0.25">
      <c r="A345" s="75">
        <v>44624</v>
      </c>
      <c r="B345" s="75" t="str">
        <f>INDEX('FY14 DataDump'!$A$2:$H$5000, MATCH('FY14 Individual Analysis'!A345, 'FY14 DataDump'!$C$2:$C$5000, 0), MATCH('FY14 DataDump'!$B$1, 'FY14 DataDump'!$A$1:$H$1))</f>
        <v>DRINKS</v>
      </c>
      <c r="C345" s="75" t="str">
        <f>INDEX('FY14 DataDump'!$A$2:$H$5000, MATCH('FY14 Individual Analysis'!A345, 'FY14 DataDump'!$C$2:$C$5000, 0), MATCH('FY14 DataDump'!$D$1, 'FY14 DataDump'!$A$1:$H$1))</f>
        <v>ODWALLA D BERI GOMEGA</v>
      </c>
      <c r="D345" s="27">
        <f>SUMIFS('FY14 DataDump'!$E$2:$E$5000, 'FY14 DataDump'!$C$2:$C$5000, 'FY14 Individual Analysis'!$A345, 'FY14 DataDump'!$H$2:$H$5000, D$2)</f>
        <v>5</v>
      </c>
      <c r="E345" s="27">
        <f>SUMIFS('FY14 DataDump'!$E$2:$E$5000, 'FY14 DataDump'!$C$2:$C$5000, 'FY14 Individual Analysis'!$A345, 'FY14 DataDump'!$H$2:$H$5000, E$2)</f>
        <v>10</v>
      </c>
      <c r="F345" s="27">
        <f>SUMIFS('FY14 DataDump'!$E$2:$E$5000, 'FY14 DataDump'!$C$2:$C$5000, 'FY14 Individual Analysis'!$A345, 'FY14 DataDump'!$H$2:$H$5000, F$2)</f>
        <v>21</v>
      </c>
      <c r="G345" s="27">
        <f>SUMIFS('FY14 DataDump'!$E$2:$E$5000, 'FY14 DataDump'!$C$2:$C$5000, 'FY14 Individual Analysis'!$A345, 'FY14 DataDump'!$H$2:$H$5000, G$2)</f>
        <v>19</v>
      </c>
      <c r="H345" s="27">
        <f>SUMIFS('FY14 DataDump'!$E$2:$E$5000, 'FY14 DataDump'!$C$2:$C$5000, 'FY14 Individual Analysis'!$A345, 'FY14 DataDump'!$H$2:$H$5000, H$2)</f>
        <v>29</v>
      </c>
      <c r="I345" s="27">
        <f>SUMIFS('FY14 DataDump'!$E$2:$E$5000, 'FY14 DataDump'!$C$2:$C$5000, 'FY14 Individual Analysis'!$A345, 'FY14 DataDump'!$H$2:$H$5000, I$2)</f>
        <v>13</v>
      </c>
      <c r="J345" s="27">
        <f>SUMIFS('FY14 DataDump'!$E$2:$E$5000, 'FY14 DataDump'!$C$2:$C$5000, 'FY14 Individual Analysis'!$A345, 'FY14 DataDump'!$H$2:$H$5000, J$2)</f>
        <v>27</v>
      </c>
      <c r="K345" s="27">
        <f>SUMIFS('FY14 DataDump'!$E$2:$E$5000, 'FY14 DataDump'!$C$2:$C$5000, 'FY14 Individual Analysis'!$A345, 'FY14 DataDump'!$H$2:$H$5000, K$2)</f>
        <v>28</v>
      </c>
      <c r="L345" s="27">
        <f>SUMIFS('FY14 DataDump'!$E$2:$E$5000, 'FY14 DataDump'!$C$2:$C$5000, 'FY14 Individual Analysis'!$A345, 'FY14 DataDump'!$H$2:$H$5000, L$2)</f>
        <v>23</v>
      </c>
      <c r="M345" s="27">
        <f>SUMIFS('FY14 DataDump'!$E$2:$E$5000, 'FY14 DataDump'!$C$2:$C$5000, 'FY14 Individual Analysis'!$A345, 'FY14 DataDump'!$H$2:$H$5000, M$2)</f>
        <v>26</v>
      </c>
      <c r="N345" s="27">
        <f>SUMIFS('FY14 DataDump'!$E$2:$E$5000, 'FY14 DataDump'!$C$2:$C$5000, 'FY14 Individual Analysis'!$A345, 'FY14 DataDump'!$H$2:$H$5000, N$2)</f>
        <v>30</v>
      </c>
      <c r="O345" s="27">
        <f>SUMIFS('FY14 DataDump'!$E$2:$E$5000, 'FY14 DataDump'!$C$2:$C$5000, 'FY14 Individual Analysis'!$A345, 'FY14 DataDump'!$H$2:$H$5000, O$2)</f>
        <v>10</v>
      </c>
      <c r="P345" s="27">
        <f t="shared" si="13"/>
        <v>241</v>
      </c>
      <c r="Q345" s="108">
        <f t="shared" si="12"/>
        <v>1.4147842013807355E-3</v>
      </c>
    </row>
    <row r="346" spans="1:17" x14ac:dyDescent="0.25">
      <c r="A346" s="75">
        <v>45685</v>
      </c>
      <c r="B346" s="75" t="str">
        <f>INDEX('FY14 DataDump'!$A$2:$H$5000, MATCH('FY14 Individual Analysis'!A346, 'FY14 DataDump'!$C$2:$C$5000, 0), MATCH('FY14 DataDump'!$B$1, 'FY14 DataDump'!$A$1:$H$1))</f>
        <v>BOXED GOODS</v>
      </c>
      <c r="C346" s="75" t="str">
        <f>INDEX('FY14 DataDump'!$A$2:$H$5000, MATCH('FY14 Individual Analysis'!A346, 'FY14 DataDump'!$C$2:$C$5000, 0), MATCH('FY14 DataDump'!$D$1, 'FY14 DataDump'!$A$1:$H$1))</f>
        <v>ROCKY MTN WHT CHEDDAR</v>
      </c>
      <c r="D346" s="27">
        <f>SUMIFS('FY14 DataDump'!$E$2:$E$5000, 'FY14 DataDump'!$C$2:$C$5000, 'FY14 Individual Analysis'!$A346, 'FY14 DataDump'!$H$2:$H$5000, D$2)</f>
        <v>0</v>
      </c>
      <c r="E346" s="27">
        <f>SUMIFS('FY14 DataDump'!$E$2:$E$5000, 'FY14 DataDump'!$C$2:$C$5000, 'FY14 Individual Analysis'!$A346, 'FY14 DataDump'!$H$2:$H$5000, E$2)</f>
        <v>5</v>
      </c>
      <c r="F346" s="27">
        <f>SUMIFS('FY14 DataDump'!$E$2:$E$5000, 'FY14 DataDump'!$C$2:$C$5000, 'FY14 Individual Analysis'!$A346, 'FY14 DataDump'!$H$2:$H$5000, F$2)</f>
        <v>3</v>
      </c>
      <c r="G346" s="27">
        <f>SUMIFS('FY14 DataDump'!$E$2:$E$5000, 'FY14 DataDump'!$C$2:$C$5000, 'FY14 Individual Analysis'!$A346, 'FY14 DataDump'!$H$2:$H$5000, G$2)</f>
        <v>0</v>
      </c>
      <c r="H346" s="27">
        <f>SUMIFS('FY14 DataDump'!$E$2:$E$5000, 'FY14 DataDump'!$C$2:$C$5000, 'FY14 Individual Analysis'!$A346, 'FY14 DataDump'!$H$2:$H$5000, H$2)</f>
        <v>0</v>
      </c>
      <c r="I346" s="27">
        <f>SUMIFS('FY14 DataDump'!$E$2:$E$5000, 'FY14 DataDump'!$C$2:$C$5000, 'FY14 Individual Analysis'!$A346, 'FY14 DataDump'!$H$2:$H$5000, I$2)</f>
        <v>0</v>
      </c>
      <c r="J346" s="27">
        <f>SUMIFS('FY14 DataDump'!$E$2:$E$5000, 'FY14 DataDump'!$C$2:$C$5000, 'FY14 Individual Analysis'!$A346, 'FY14 DataDump'!$H$2:$H$5000, J$2)</f>
        <v>0</v>
      </c>
      <c r="K346" s="27">
        <f>SUMIFS('FY14 DataDump'!$E$2:$E$5000, 'FY14 DataDump'!$C$2:$C$5000, 'FY14 Individual Analysis'!$A346, 'FY14 DataDump'!$H$2:$H$5000, K$2)</f>
        <v>0</v>
      </c>
      <c r="L346" s="27">
        <f>SUMIFS('FY14 DataDump'!$E$2:$E$5000, 'FY14 DataDump'!$C$2:$C$5000, 'FY14 Individual Analysis'!$A346, 'FY14 DataDump'!$H$2:$H$5000, L$2)</f>
        <v>0</v>
      </c>
      <c r="M346" s="27">
        <f>SUMIFS('FY14 DataDump'!$E$2:$E$5000, 'FY14 DataDump'!$C$2:$C$5000, 'FY14 Individual Analysis'!$A346, 'FY14 DataDump'!$H$2:$H$5000, M$2)</f>
        <v>0</v>
      </c>
      <c r="N346" s="27">
        <f>SUMIFS('FY14 DataDump'!$E$2:$E$5000, 'FY14 DataDump'!$C$2:$C$5000, 'FY14 Individual Analysis'!$A346, 'FY14 DataDump'!$H$2:$H$5000, N$2)</f>
        <v>0</v>
      </c>
      <c r="O346" s="27">
        <f>SUMIFS('FY14 DataDump'!$E$2:$E$5000, 'FY14 DataDump'!$C$2:$C$5000, 'FY14 Individual Analysis'!$A346, 'FY14 DataDump'!$H$2:$H$5000, O$2)</f>
        <v>0</v>
      </c>
      <c r="P346" s="27">
        <f t="shared" si="13"/>
        <v>8</v>
      </c>
      <c r="Q346" s="108">
        <f t="shared" si="12"/>
        <v>4.6963790917202836E-5</v>
      </c>
    </row>
    <row r="347" spans="1:17" x14ac:dyDescent="0.25">
      <c r="A347" s="75">
        <v>45777</v>
      </c>
      <c r="B347" s="75" t="str">
        <f>INDEX('FY14 DataDump'!$A$2:$H$5000, MATCH('FY14 Individual Analysis'!A347, 'FY14 DataDump'!$C$2:$C$5000, 0), MATCH('FY14 DataDump'!$B$1, 'FY14 DataDump'!$A$1:$H$1))</f>
        <v>BOXED GOODS</v>
      </c>
      <c r="C347" s="75" t="str">
        <f>INDEX('FY14 DataDump'!$A$2:$H$5000, MATCH('FY14 Individual Analysis'!A347, 'FY14 DataDump'!$C$2:$C$5000, 0), MATCH('FY14 DataDump'!$D$1, 'FY14 DataDump'!$A$1:$H$1))</f>
        <v>TIMS SEA SALT VINEGAR</v>
      </c>
      <c r="D347" s="27">
        <f>SUMIFS('FY14 DataDump'!$E$2:$E$5000, 'FY14 DataDump'!$C$2:$C$5000, 'FY14 Individual Analysis'!$A347, 'FY14 DataDump'!$H$2:$H$5000, D$2)</f>
        <v>21</v>
      </c>
      <c r="E347" s="27">
        <f>SUMIFS('FY14 DataDump'!$E$2:$E$5000, 'FY14 DataDump'!$C$2:$C$5000, 'FY14 Individual Analysis'!$A347, 'FY14 DataDump'!$H$2:$H$5000, E$2)</f>
        <v>7</v>
      </c>
      <c r="F347" s="27">
        <f>SUMIFS('FY14 DataDump'!$E$2:$E$5000, 'FY14 DataDump'!$C$2:$C$5000, 'FY14 Individual Analysis'!$A347, 'FY14 DataDump'!$H$2:$H$5000, F$2)</f>
        <v>11</v>
      </c>
      <c r="G347" s="27">
        <f>SUMIFS('FY14 DataDump'!$E$2:$E$5000, 'FY14 DataDump'!$C$2:$C$5000, 'FY14 Individual Analysis'!$A347, 'FY14 DataDump'!$H$2:$H$5000, G$2)</f>
        <v>114</v>
      </c>
      <c r="H347" s="27">
        <f>SUMIFS('FY14 DataDump'!$E$2:$E$5000, 'FY14 DataDump'!$C$2:$C$5000, 'FY14 Individual Analysis'!$A347, 'FY14 DataDump'!$H$2:$H$5000, H$2)</f>
        <v>59</v>
      </c>
      <c r="I347" s="27">
        <f>SUMIFS('FY14 DataDump'!$E$2:$E$5000, 'FY14 DataDump'!$C$2:$C$5000, 'FY14 Individual Analysis'!$A347, 'FY14 DataDump'!$H$2:$H$5000, I$2)</f>
        <v>52</v>
      </c>
      <c r="J347" s="27">
        <f>SUMIFS('FY14 DataDump'!$E$2:$E$5000, 'FY14 DataDump'!$C$2:$C$5000, 'FY14 Individual Analysis'!$A347, 'FY14 DataDump'!$H$2:$H$5000, J$2)</f>
        <v>52</v>
      </c>
      <c r="K347" s="27">
        <f>SUMIFS('FY14 DataDump'!$E$2:$E$5000, 'FY14 DataDump'!$C$2:$C$5000, 'FY14 Individual Analysis'!$A347, 'FY14 DataDump'!$H$2:$H$5000, K$2)</f>
        <v>79</v>
      </c>
      <c r="L347" s="27">
        <f>SUMIFS('FY14 DataDump'!$E$2:$E$5000, 'FY14 DataDump'!$C$2:$C$5000, 'FY14 Individual Analysis'!$A347, 'FY14 DataDump'!$H$2:$H$5000, L$2)</f>
        <v>69</v>
      </c>
      <c r="M347" s="27">
        <f>SUMIFS('FY14 DataDump'!$E$2:$E$5000, 'FY14 DataDump'!$C$2:$C$5000, 'FY14 Individual Analysis'!$A347, 'FY14 DataDump'!$H$2:$H$5000, M$2)</f>
        <v>64</v>
      </c>
      <c r="N347" s="27">
        <f>SUMIFS('FY14 DataDump'!$E$2:$E$5000, 'FY14 DataDump'!$C$2:$C$5000, 'FY14 Individual Analysis'!$A347, 'FY14 DataDump'!$H$2:$H$5000, N$2)</f>
        <v>76</v>
      </c>
      <c r="O347" s="27">
        <f>SUMIFS('FY14 DataDump'!$E$2:$E$5000, 'FY14 DataDump'!$C$2:$C$5000, 'FY14 Individual Analysis'!$A347, 'FY14 DataDump'!$H$2:$H$5000, O$2)</f>
        <v>50</v>
      </c>
      <c r="P347" s="27">
        <f t="shared" si="13"/>
        <v>654</v>
      </c>
      <c r="Q347" s="108">
        <f t="shared" si="12"/>
        <v>3.8392899074813319E-3</v>
      </c>
    </row>
    <row r="348" spans="1:17" x14ac:dyDescent="0.25">
      <c r="A348" s="75">
        <v>45877</v>
      </c>
      <c r="B348" s="75" t="str">
        <f>INDEX('FY14 DataDump'!$A$2:$H$5000, MATCH('FY14 Individual Analysis'!A348, 'FY14 DataDump'!$C$2:$C$5000, 0), MATCH('FY14 DataDump'!$B$1, 'FY14 DataDump'!$A$1:$H$1))</f>
        <v>DAIRY</v>
      </c>
      <c r="C348" s="75" t="str">
        <f>INDEX('FY14 DataDump'!$A$2:$H$5000, MATCH('FY14 Individual Analysis'!A348, 'FY14 DataDump'!$C$2:$C$5000, 0), MATCH('FY14 DataDump'!$D$1, 'FY14 DataDump'!$A$1:$H$1))</f>
        <v>ZOI VANILLA</v>
      </c>
      <c r="D348" s="27">
        <f>SUMIFS('FY14 DataDump'!$E$2:$E$5000, 'FY14 DataDump'!$C$2:$C$5000, 'FY14 Individual Analysis'!$A348, 'FY14 DataDump'!$H$2:$H$5000, D$2)</f>
        <v>0</v>
      </c>
      <c r="E348" s="27">
        <f>SUMIFS('FY14 DataDump'!$E$2:$E$5000, 'FY14 DataDump'!$C$2:$C$5000, 'FY14 Individual Analysis'!$A348, 'FY14 DataDump'!$H$2:$H$5000, E$2)</f>
        <v>8</v>
      </c>
      <c r="F348" s="27">
        <f>SUMIFS('FY14 DataDump'!$E$2:$E$5000, 'FY14 DataDump'!$C$2:$C$5000, 'FY14 Individual Analysis'!$A348, 'FY14 DataDump'!$H$2:$H$5000, F$2)</f>
        <v>6</v>
      </c>
      <c r="G348" s="27">
        <f>SUMIFS('FY14 DataDump'!$E$2:$E$5000, 'FY14 DataDump'!$C$2:$C$5000, 'FY14 Individual Analysis'!$A348, 'FY14 DataDump'!$H$2:$H$5000, G$2)</f>
        <v>0</v>
      </c>
      <c r="H348" s="27">
        <f>SUMIFS('FY14 DataDump'!$E$2:$E$5000, 'FY14 DataDump'!$C$2:$C$5000, 'FY14 Individual Analysis'!$A348, 'FY14 DataDump'!$H$2:$H$5000, H$2)</f>
        <v>0</v>
      </c>
      <c r="I348" s="27">
        <f>SUMIFS('FY14 DataDump'!$E$2:$E$5000, 'FY14 DataDump'!$C$2:$C$5000, 'FY14 Individual Analysis'!$A348, 'FY14 DataDump'!$H$2:$H$5000, I$2)</f>
        <v>0</v>
      </c>
      <c r="J348" s="27">
        <f>SUMIFS('FY14 DataDump'!$E$2:$E$5000, 'FY14 DataDump'!$C$2:$C$5000, 'FY14 Individual Analysis'!$A348, 'FY14 DataDump'!$H$2:$H$5000, J$2)</f>
        <v>0</v>
      </c>
      <c r="K348" s="27">
        <f>SUMIFS('FY14 DataDump'!$E$2:$E$5000, 'FY14 DataDump'!$C$2:$C$5000, 'FY14 Individual Analysis'!$A348, 'FY14 DataDump'!$H$2:$H$5000, K$2)</f>
        <v>0</v>
      </c>
      <c r="L348" s="27">
        <f>SUMIFS('FY14 DataDump'!$E$2:$E$5000, 'FY14 DataDump'!$C$2:$C$5000, 'FY14 Individual Analysis'!$A348, 'FY14 DataDump'!$H$2:$H$5000, L$2)</f>
        <v>0</v>
      </c>
      <c r="M348" s="27">
        <f>SUMIFS('FY14 DataDump'!$E$2:$E$5000, 'FY14 DataDump'!$C$2:$C$5000, 'FY14 Individual Analysis'!$A348, 'FY14 DataDump'!$H$2:$H$5000, M$2)</f>
        <v>0</v>
      </c>
      <c r="N348" s="27">
        <f>SUMIFS('FY14 DataDump'!$E$2:$E$5000, 'FY14 DataDump'!$C$2:$C$5000, 'FY14 Individual Analysis'!$A348, 'FY14 DataDump'!$H$2:$H$5000, N$2)</f>
        <v>0</v>
      </c>
      <c r="O348" s="27">
        <f>SUMIFS('FY14 DataDump'!$E$2:$E$5000, 'FY14 DataDump'!$C$2:$C$5000, 'FY14 Individual Analysis'!$A348, 'FY14 DataDump'!$H$2:$H$5000, O$2)</f>
        <v>10</v>
      </c>
      <c r="P348" s="27">
        <f t="shared" si="13"/>
        <v>24</v>
      </c>
      <c r="Q348" s="108">
        <f t="shared" si="12"/>
        <v>1.408913727516085E-4</v>
      </c>
    </row>
    <row r="349" spans="1:17" x14ac:dyDescent="0.25">
      <c r="A349" s="75">
        <v>45989</v>
      </c>
      <c r="B349" s="75" t="str">
        <f>INDEX('FY14 DataDump'!$A$2:$H$5000, MATCH('FY14 Individual Analysis'!A349, 'FY14 DataDump'!$C$2:$C$5000, 0), MATCH('FY14 DataDump'!$B$1, 'FY14 DataDump'!$A$1:$H$1))</f>
        <v>BOXED GOODS</v>
      </c>
      <c r="C349" s="75" t="str">
        <f>INDEX('FY14 DataDump'!$A$2:$H$5000, MATCH('FY14 Individual Analysis'!A349, 'FY14 DataDump'!$C$2:$C$5000, 0), MATCH('FY14 DataDump'!$D$1, 'FY14 DataDump'!$A$1:$H$1))</f>
        <v>Tims Original</v>
      </c>
      <c r="D349" s="27">
        <f>SUMIFS('FY14 DataDump'!$E$2:$E$5000, 'FY14 DataDump'!$C$2:$C$5000, 'FY14 Individual Analysis'!$A349, 'FY14 DataDump'!$H$2:$H$5000, D$2)</f>
        <v>14</v>
      </c>
      <c r="E349" s="27">
        <f>SUMIFS('FY14 DataDump'!$E$2:$E$5000, 'FY14 DataDump'!$C$2:$C$5000, 'FY14 Individual Analysis'!$A349, 'FY14 DataDump'!$H$2:$H$5000, E$2)</f>
        <v>13</v>
      </c>
      <c r="F349" s="27">
        <f>SUMIFS('FY14 DataDump'!$E$2:$E$5000, 'FY14 DataDump'!$C$2:$C$5000, 'FY14 Individual Analysis'!$A349, 'FY14 DataDump'!$H$2:$H$5000, F$2)</f>
        <v>23</v>
      </c>
      <c r="G349" s="27">
        <f>SUMIFS('FY14 DataDump'!$E$2:$E$5000, 'FY14 DataDump'!$C$2:$C$5000, 'FY14 Individual Analysis'!$A349, 'FY14 DataDump'!$H$2:$H$5000, G$2)</f>
        <v>112</v>
      </c>
      <c r="H349" s="27">
        <f>SUMIFS('FY14 DataDump'!$E$2:$E$5000, 'FY14 DataDump'!$C$2:$C$5000, 'FY14 Individual Analysis'!$A349, 'FY14 DataDump'!$H$2:$H$5000, H$2)</f>
        <v>102</v>
      </c>
      <c r="I349" s="27">
        <f>SUMIFS('FY14 DataDump'!$E$2:$E$5000, 'FY14 DataDump'!$C$2:$C$5000, 'FY14 Individual Analysis'!$A349, 'FY14 DataDump'!$H$2:$H$5000, I$2)</f>
        <v>35</v>
      </c>
      <c r="J349" s="27">
        <f>SUMIFS('FY14 DataDump'!$E$2:$E$5000, 'FY14 DataDump'!$C$2:$C$5000, 'FY14 Individual Analysis'!$A349, 'FY14 DataDump'!$H$2:$H$5000, J$2)</f>
        <v>60</v>
      </c>
      <c r="K349" s="27">
        <f>SUMIFS('FY14 DataDump'!$E$2:$E$5000, 'FY14 DataDump'!$C$2:$C$5000, 'FY14 Individual Analysis'!$A349, 'FY14 DataDump'!$H$2:$H$5000, K$2)</f>
        <v>80</v>
      </c>
      <c r="L349" s="27">
        <f>SUMIFS('FY14 DataDump'!$E$2:$E$5000, 'FY14 DataDump'!$C$2:$C$5000, 'FY14 Individual Analysis'!$A349, 'FY14 DataDump'!$H$2:$H$5000, L$2)</f>
        <v>82</v>
      </c>
      <c r="M349" s="27">
        <f>SUMIFS('FY14 DataDump'!$E$2:$E$5000, 'FY14 DataDump'!$C$2:$C$5000, 'FY14 Individual Analysis'!$A349, 'FY14 DataDump'!$H$2:$H$5000, M$2)</f>
        <v>91</v>
      </c>
      <c r="N349" s="27">
        <f>SUMIFS('FY14 DataDump'!$E$2:$E$5000, 'FY14 DataDump'!$C$2:$C$5000, 'FY14 Individual Analysis'!$A349, 'FY14 DataDump'!$H$2:$H$5000, N$2)</f>
        <v>87</v>
      </c>
      <c r="O349" s="27">
        <f>SUMIFS('FY14 DataDump'!$E$2:$E$5000, 'FY14 DataDump'!$C$2:$C$5000, 'FY14 Individual Analysis'!$A349, 'FY14 DataDump'!$H$2:$H$5000, O$2)</f>
        <v>48</v>
      </c>
      <c r="P349" s="27">
        <f t="shared" si="13"/>
        <v>747</v>
      </c>
      <c r="Q349" s="108">
        <f t="shared" si="12"/>
        <v>4.3852439768938146E-3</v>
      </c>
    </row>
    <row r="350" spans="1:17" x14ac:dyDescent="0.25">
      <c r="A350" s="75">
        <v>46525</v>
      </c>
      <c r="B350" s="75" t="str">
        <f>INDEX('FY14 DataDump'!$A$2:$H$5000, MATCH('FY14 Individual Analysis'!A350, 'FY14 DataDump'!$C$2:$C$5000, 0), MATCH('FY14 DataDump'!$B$1, 'FY14 DataDump'!$A$1:$H$1))</f>
        <v>BOXED GOODS</v>
      </c>
      <c r="C350" s="75" t="str">
        <f>INDEX('FY14 DataDump'!$A$2:$H$5000, MATCH('FY14 Individual Analysis'!A350, 'FY14 DataDump'!$C$2:$C$5000, 0), MATCH('FY14 DataDump'!$D$1, 'FY14 DataDump'!$A$1:$H$1))</f>
        <v>KIND ALMOND COCONUT</v>
      </c>
      <c r="D350" s="27">
        <f>SUMIFS('FY14 DataDump'!$E$2:$E$5000, 'FY14 DataDump'!$C$2:$C$5000, 'FY14 Individual Analysis'!$A350, 'FY14 DataDump'!$H$2:$H$5000, D$2)</f>
        <v>14</v>
      </c>
      <c r="E350" s="27">
        <f>SUMIFS('FY14 DataDump'!$E$2:$E$5000, 'FY14 DataDump'!$C$2:$C$5000, 'FY14 Individual Analysis'!$A350, 'FY14 DataDump'!$H$2:$H$5000, E$2)</f>
        <v>14</v>
      </c>
      <c r="F350" s="27">
        <f>SUMIFS('FY14 DataDump'!$E$2:$E$5000, 'FY14 DataDump'!$C$2:$C$5000, 'FY14 Individual Analysis'!$A350, 'FY14 DataDump'!$H$2:$H$5000, F$2)</f>
        <v>8</v>
      </c>
      <c r="G350" s="27">
        <f>SUMIFS('FY14 DataDump'!$E$2:$E$5000, 'FY14 DataDump'!$C$2:$C$5000, 'FY14 Individual Analysis'!$A350, 'FY14 DataDump'!$H$2:$H$5000, G$2)</f>
        <v>77</v>
      </c>
      <c r="H350" s="27">
        <f>SUMIFS('FY14 DataDump'!$E$2:$E$5000, 'FY14 DataDump'!$C$2:$C$5000, 'FY14 Individual Analysis'!$A350, 'FY14 DataDump'!$H$2:$H$5000, H$2)</f>
        <v>29</v>
      </c>
      <c r="I350" s="27">
        <f>SUMIFS('FY14 DataDump'!$E$2:$E$5000, 'FY14 DataDump'!$C$2:$C$5000, 'FY14 Individual Analysis'!$A350, 'FY14 DataDump'!$H$2:$H$5000, I$2)</f>
        <v>18</v>
      </c>
      <c r="J350" s="27">
        <f>SUMIFS('FY14 DataDump'!$E$2:$E$5000, 'FY14 DataDump'!$C$2:$C$5000, 'FY14 Individual Analysis'!$A350, 'FY14 DataDump'!$H$2:$H$5000, J$2)</f>
        <v>53</v>
      </c>
      <c r="K350" s="27">
        <f>SUMIFS('FY14 DataDump'!$E$2:$E$5000, 'FY14 DataDump'!$C$2:$C$5000, 'FY14 Individual Analysis'!$A350, 'FY14 DataDump'!$H$2:$H$5000, K$2)</f>
        <v>47</v>
      </c>
      <c r="L350" s="27">
        <f>SUMIFS('FY14 DataDump'!$E$2:$E$5000, 'FY14 DataDump'!$C$2:$C$5000, 'FY14 Individual Analysis'!$A350, 'FY14 DataDump'!$H$2:$H$5000, L$2)</f>
        <v>51</v>
      </c>
      <c r="M350" s="27">
        <f>SUMIFS('FY14 DataDump'!$E$2:$E$5000, 'FY14 DataDump'!$C$2:$C$5000, 'FY14 Individual Analysis'!$A350, 'FY14 DataDump'!$H$2:$H$5000, M$2)</f>
        <v>67</v>
      </c>
      <c r="N350" s="27">
        <f>SUMIFS('FY14 DataDump'!$E$2:$E$5000, 'FY14 DataDump'!$C$2:$C$5000, 'FY14 Individual Analysis'!$A350, 'FY14 DataDump'!$H$2:$H$5000, N$2)</f>
        <v>42</v>
      </c>
      <c r="O350" s="27">
        <f>SUMIFS('FY14 DataDump'!$E$2:$E$5000, 'FY14 DataDump'!$C$2:$C$5000, 'FY14 Individual Analysis'!$A350, 'FY14 DataDump'!$H$2:$H$5000, O$2)</f>
        <v>24</v>
      </c>
      <c r="P350" s="27">
        <f t="shared" si="13"/>
        <v>444</v>
      </c>
      <c r="Q350" s="108">
        <f t="shared" si="12"/>
        <v>2.6064903959047573E-3</v>
      </c>
    </row>
    <row r="351" spans="1:17" x14ac:dyDescent="0.25">
      <c r="A351" s="75">
        <v>46959</v>
      </c>
      <c r="B351" s="75" t="str">
        <f>INDEX('FY14 DataDump'!$A$2:$H$5000, MATCH('FY14 Individual Analysis'!A351, 'FY14 DataDump'!$C$2:$C$5000, 0), MATCH('FY14 DataDump'!$B$1, 'FY14 DataDump'!$A$1:$H$1))</f>
        <v>DRINKS</v>
      </c>
      <c r="C351" s="75" t="str">
        <f>INDEX('FY14 DataDump'!$A$2:$H$5000, MATCH('FY14 Individual Analysis'!A351, 'FY14 DataDump'!$C$2:$C$5000, 0), MATCH('FY14 DataDump'!$D$1, 'FY14 DataDump'!$A$1:$H$1))</f>
        <v>CHERRY COKE</v>
      </c>
      <c r="D351" s="27">
        <f>SUMIFS('FY14 DataDump'!$E$2:$E$5000, 'FY14 DataDump'!$C$2:$C$5000, 'FY14 Individual Analysis'!$A351, 'FY14 DataDump'!$H$2:$H$5000, D$2)</f>
        <v>26</v>
      </c>
      <c r="E351" s="27">
        <f>SUMIFS('FY14 DataDump'!$E$2:$E$5000, 'FY14 DataDump'!$C$2:$C$5000, 'FY14 Individual Analysis'!$A351, 'FY14 DataDump'!$H$2:$H$5000, E$2)</f>
        <v>38</v>
      </c>
      <c r="F351" s="27">
        <f>SUMIFS('FY14 DataDump'!$E$2:$E$5000, 'FY14 DataDump'!$C$2:$C$5000, 'FY14 Individual Analysis'!$A351, 'FY14 DataDump'!$H$2:$H$5000, F$2)</f>
        <v>62</v>
      </c>
      <c r="G351" s="27">
        <f>SUMIFS('FY14 DataDump'!$E$2:$E$5000, 'FY14 DataDump'!$C$2:$C$5000, 'FY14 Individual Analysis'!$A351, 'FY14 DataDump'!$H$2:$H$5000, G$2)</f>
        <v>136</v>
      </c>
      <c r="H351" s="27">
        <f>SUMIFS('FY14 DataDump'!$E$2:$E$5000, 'FY14 DataDump'!$C$2:$C$5000, 'FY14 Individual Analysis'!$A351, 'FY14 DataDump'!$H$2:$H$5000, H$2)</f>
        <v>109</v>
      </c>
      <c r="I351" s="27">
        <f>SUMIFS('FY14 DataDump'!$E$2:$E$5000, 'FY14 DataDump'!$C$2:$C$5000, 'FY14 Individual Analysis'!$A351, 'FY14 DataDump'!$H$2:$H$5000, I$2)</f>
        <v>48</v>
      </c>
      <c r="J351" s="27">
        <f>SUMIFS('FY14 DataDump'!$E$2:$E$5000, 'FY14 DataDump'!$C$2:$C$5000, 'FY14 Individual Analysis'!$A351, 'FY14 DataDump'!$H$2:$H$5000, J$2)</f>
        <v>143</v>
      </c>
      <c r="K351" s="27">
        <f>SUMIFS('FY14 DataDump'!$E$2:$E$5000, 'FY14 DataDump'!$C$2:$C$5000, 'FY14 Individual Analysis'!$A351, 'FY14 DataDump'!$H$2:$H$5000, K$2)</f>
        <v>123</v>
      </c>
      <c r="L351" s="27">
        <f>SUMIFS('FY14 DataDump'!$E$2:$E$5000, 'FY14 DataDump'!$C$2:$C$5000, 'FY14 Individual Analysis'!$A351, 'FY14 DataDump'!$H$2:$H$5000, L$2)</f>
        <v>110</v>
      </c>
      <c r="M351" s="27">
        <f>SUMIFS('FY14 DataDump'!$E$2:$E$5000, 'FY14 DataDump'!$C$2:$C$5000, 'FY14 Individual Analysis'!$A351, 'FY14 DataDump'!$H$2:$H$5000, M$2)</f>
        <v>139</v>
      </c>
      <c r="N351" s="27">
        <f>SUMIFS('FY14 DataDump'!$E$2:$E$5000, 'FY14 DataDump'!$C$2:$C$5000, 'FY14 Individual Analysis'!$A351, 'FY14 DataDump'!$H$2:$H$5000, N$2)</f>
        <v>112</v>
      </c>
      <c r="O351" s="27">
        <f>SUMIFS('FY14 DataDump'!$E$2:$E$5000, 'FY14 DataDump'!$C$2:$C$5000, 'FY14 Individual Analysis'!$A351, 'FY14 DataDump'!$H$2:$H$5000, O$2)</f>
        <v>66</v>
      </c>
      <c r="P351" s="27">
        <f t="shared" si="13"/>
        <v>1112</v>
      </c>
      <c r="Q351" s="108">
        <f t="shared" si="12"/>
        <v>6.5279669374911945E-3</v>
      </c>
    </row>
    <row r="352" spans="1:17" x14ac:dyDescent="0.25">
      <c r="A352" s="75">
        <v>47487</v>
      </c>
      <c r="B352" s="75" t="str">
        <f>INDEX('FY14 DataDump'!$A$2:$H$5000, MATCH('FY14 Individual Analysis'!A352, 'FY14 DataDump'!$C$2:$C$5000, 0), MATCH('FY14 DataDump'!$B$1, 'FY14 DataDump'!$A$1:$H$1))</f>
        <v>DRINKS</v>
      </c>
      <c r="C352" s="75" t="str">
        <f>INDEX('FY14 DataDump'!$A$2:$H$5000, MATCH('FY14 Individual Analysis'!A352, 'FY14 DataDump'!$C$2:$C$5000, 0), MATCH('FY14 DataDump'!$D$1, 'FY14 DataDump'!$A$1:$H$1))</f>
        <v>FFT Breakfast Combo 1</v>
      </c>
      <c r="D352" s="27">
        <f>SUMIFS('FY14 DataDump'!$E$2:$E$5000, 'FY14 DataDump'!$C$2:$C$5000, 'FY14 Individual Analysis'!$A352, 'FY14 DataDump'!$H$2:$H$5000, D$2)</f>
        <v>0</v>
      </c>
      <c r="E352" s="27">
        <f>SUMIFS('FY14 DataDump'!$E$2:$E$5000, 'FY14 DataDump'!$C$2:$C$5000, 'FY14 Individual Analysis'!$A352, 'FY14 DataDump'!$H$2:$H$5000, E$2)</f>
        <v>0</v>
      </c>
      <c r="F352" s="27">
        <f>SUMIFS('FY14 DataDump'!$E$2:$E$5000, 'FY14 DataDump'!$C$2:$C$5000, 'FY14 Individual Analysis'!$A352, 'FY14 DataDump'!$H$2:$H$5000, F$2)</f>
        <v>0</v>
      </c>
      <c r="G352" s="27">
        <f>SUMIFS('FY14 DataDump'!$E$2:$E$5000, 'FY14 DataDump'!$C$2:$C$5000, 'FY14 Individual Analysis'!$A352, 'FY14 DataDump'!$H$2:$H$5000, G$2)</f>
        <v>0</v>
      </c>
      <c r="H352" s="27">
        <f>SUMIFS('FY14 DataDump'!$E$2:$E$5000, 'FY14 DataDump'!$C$2:$C$5000, 'FY14 Individual Analysis'!$A352, 'FY14 DataDump'!$H$2:$H$5000, H$2)</f>
        <v>0</v>
      </c>
      <c r="I352" s="27">
        <f>SUMIFS('FY14 DataDump'!$E$2:$E$5000, 'FY14 DataDump'!$C$2:$C$5000, 'FY14 Individual Analysis'!$A352, 'FY14 DataDump'!$H$2:$H$5000, I$2)</f>
        <v>0</v>
      </c>
      <c r="J352" s="27">
        <f>SUMIFS('FY14 DataDump'!$E$2:$E$5000, 'FY14 DataDump'!$C$2:$C$5000, 'FY14 Individual Analysis'!$A352, 'FY14 DataDump'!$H$2:$H$5000, J$2)</f>
        <v>0</v>
      </c>
      <c r="K352" s="27">
        <f>SUMIFS('FY14 DataDump'!$E$2:$E$5000, 'FY14 DataDump'!$C$2:$C$5000, 'FY14 Individual Analysis'!$A352, 'FY14 DataDump'!$H$2:$H$5000, K$2)</f>
        <v>0</v>
      </c>
      <c r="L352" s="27">
        <f>SUMIFS('FY14 DataDump'!$E$2:$E$5000, 'FY14 DataDump'!$C$2:$C$5000, 'FY14 Individual Analysis'!$A352, 'FY14 DataDump'!$H$2:$H$5000, L$2)</f>
        <v>0</v>
      </c>
      <c r="M352" s="27">
        <f>SUMIFS('FY14 DataDump'!$E$2:$E$5000, 'FY14 DataDump'!$C$2:$C$5000, 'FY14 Individual Analysis'!$A352, 'FY14 DataDump'!$H$2:$H$5000, M$2)</f>
        <v>0</v>
      </c>
      <c r="N352" s="27">
        <f>SUMIFS('FY14 DataDump'!$E$2:$E$5000, 'FY14 DataDump'!$C$2:$C$5000, 'FY14 Individual Analysis'!$A352, 'FY14 DataDump'!$H$2:$H$5000, N$2)</f>
        <v>0</v>
      </c>
      <c r="O352" s="27">
        <f>SUMIFS('FY14 DataDump'!$E$2:$E$5000, 'FY14 DataDump'!$C$2:$C$5000, 'FY14 Individual Analysis'!$A352, 'FY14 DataDump'!$H$2:$H$5000, O$2)</f>
        <v>12</v>
      </c>
      <c r="P352" s="27">
        <f t="shared" si="13"/>
        <v>12</v>
      </c>
      <c r="Q352" s="108">
        <f t="shared" ref="Q352:Q383" si="14">P352/$P$455</f>
        <v>7.044568637580425E-5</v>
      </c>
    </row>
    <row r="353" spans="1:17" x14ac:dyDescent="0.25">
      <c r="A353" s="75">
        <v>47623</v>
      </c>
      <c r="B353" s="75" t="str">
        <f>INDEX('FY14 DataDump'!$A$2:$H$5000, MATCH('FY14 Individual Analysis'!A353, 'FY14 DataDump'!$C$2:$C$5000, 0), MATCH('FY14 DataDump'!$B$1, 'FY14 DataDump'!$A$1:$H$1))</f>
        <v>BOXED GOODS</v>
      </c>
      <c r="C353" s="75" t="str">
        <f>INDEX('FY14 DataDump'!$A$2:$H$5000, MATCH('FY14 Individual Analysis'!A353, 'FY14 DataDump'!$C$2:$C$5000, 0), MATCH('FY14 DataDump'!$D$1, 'FY14 DataDump'!$A$1:$H$1))</f>
        <v>GRANDMAS CHOC BROWNIE</v>
      </c>
      <c r="D353" s="27">
        <f>SUMIFS('FY14 DataDump'!$E$2:$E$5000, 'FY14 DataDump'!$C$2:$C$5000, 'FY14 Individual Analysis'!$A353, 'FY14 DataDump'!$H$2:$H$5000, D$2)</f>
        <v>8</v>
      </c>
      <c r="E353" s="27">
        <f>SUMIFS('FY14 DataDump'!$E$2:$E$5000, 'FY14 DataDump'!$C$2:$C$5000, 'FY14 Individual Analysis'!$A353, 'FY14 DataDump'!$H$2:$H$5000, E$2)</f>
        <v>3</v>
      </c>
      <c r="F353" s="27">
        <f>SUMIFS('FY14 DataDump'!$E$2:$E$5000, 'FY14 DataDump'!$C$2:$C$5000, 'FY14 Individual Analysis'!$A353, 'FY14 DataDump'!$H$2:$H$5000, F$2)</f>
        <v>0</v>
      </c>
      <c r="G353" s="27">
        <f>SUMIFS('FY14 DataDump'!$E$2:$E$5000, 'FY14 DataDump'!$C$2:$C$5000, 'FY14 Individual Analysis'!$A353, 'FY14 DataDump'!$H$2:$H$5000, G$2)</f>
        <v>0</v>
      </c>
      <c r="H353" s="27">
        <f>SUMIFS('FY14 DataDump'!$E$2:$E$5000, 'FY14 DataDump'!$C$2:$C$5000, 'FY14 Individual Analysis'!$A353, 'FY14 DataDump'!$H$2:$H$5000, H$2)</f>
        <v>0</v>
      </c>
      <c r="I353" s="27">
        <f>SUMIFS('FY14 DataDump'!$E$2:$E$5000, 'FY14 DataDump'!$C$2:$C$5000, 'FY14 Individual Analysis'!$A353, 'FY14 DataDump'!$H$2:$H$5000, I$2)</f>
        <v>0</v>
      </c>
      <c r="J353" s="27">
        <f>SUMIFS('FY14 DataDump'!$E$2:$E$5000, 'FY14 DataDump'!$C$2:$C$5000, 'FY14 Individual Analysis'!$A353, 'FY14 DataDump'!$H$2:$H$5000, J$2)</f>
        <v>0</v>
      </c>
      <c r="K353" s="27">
        <f>SUMIFS('FY14 DataDump'!$E$2:$E$5000, 'FY14 DataDump'!$C$2:$C$5000, 'FY14 Individual Analysis'!$A353, 'FY14 DataDump'!$H$2:$H$5000, K$2)</f>
        <v>0</v>
      </c>
      <c r="L353" s="27">
        <f>SUMIFS('FY14 DataDump'!$E$2:$E$5000, 'FY14 DataDump'!$C$2:$C$5000, 'FY14 Individual Analysis'!$A353, 'FY14 DataDump'!$H$2:$H$5000, L$2)</f>
        <v>0</v>
      </c>
      <c r="M353" s="27">
        <f>SUMIFS('FY14 DataDump'!$E$2:$E$5000, 'FY14 DataDump'!$C$2:$C$5000, 'FY14 Individual Analysis'!$A353, 'FY14 DataDump'!$H$2:$H$5000, M$2)</f>
        <v>0</v>
      </c>
      <c r="N353" s="27">
        <f>SUMIFS('FY14 DataDump'!$E$2:$E$5000, 'FY14 DataDump'!$C$2:$C$5000, 'FY14 Individual Analysis'!$A353, 'FY14 DataDump'!$H$2:$H$5000, N$2)</f>
        <v>0</v>
      </c>
      <c r="O353" s="27">
        <f>SUMIFS('FY14 DataDump'!$E$2:$E$5000, 'FY14 DataDump'!$C$2:$C$5000, 'FY14 Individual Analysis'!$A353, 'FY14 DataDump'!$H$2:$H$5000, O$2)</f>
        <v>0</v>
      </c>
      <c r="P353" s="27">
        <f t="shared" si="13"/>
        <v>11</v>
      </c>
      <c r="Q353" s="108">
        <f t="shared" si="14"/>
        <v>6.4575212511153895E-5</v>
      </c>
    </row>
    <row r="354" spans="1:17" x14ac:dyDescent="0.25">
      <c r="A354" s="75">
        <v>47775</v>
      </c>
      <c r="B354" s="75" t="str">
        <f>INDEX('FY14 DataDump'!$A$2:$H$5000, MATCH('FY14 Individual Analysis'!A354, 'FY14 DataDump'!$C$2:$C$5000, 0), MATCH('FY14 DataDump'!$B$1, 'FY14 DataDump'!$A$1:$H$1))</f>
        <v>DRINKS</v>
      </c>
      <c r="C354" s="75" t="str">
        <f>INDEX('FY14 DataDump'!$A$2:$H$5000, MATCH('FY14 Individual Analysis'!A354, 'FY14 DataDump'!$C$2:$C$5000, 0), MATCH('FY14 DataDump'!$D$1, 'FY14 DataDump'!$A$1:$H$1))</f>
        <v>ODWALLA D VANILLA ALMOND</v>
      </c>
      <c r="D354" s="27">
        <f>SUMIFS('FY14 DataDump'!$E$2:$E$5000, 'FY14 DataDump'!$C$2:$C$5000, 'FY14 Individual Analysis'!$A354, 'FY14 DataDump'!$H$2:$H$5000, D$2)</f>
        <v>0</v>
      </c>
      <c r="E354" s="27">
        <f>SUMIFS('FY14 DataDump'!$E$2:$E$5000, 'FY14 DataDump'!$C$2:$C$5000, 'FY14 Individual Analysis'!$A354, 'FY14 DataDump'!$H$2:$H$5000, E$2)</f>
        <v>0</v>
      </c>
      <c r="F354" s="27">
        <f>SUMIFS('FY14 DataDump'!$E$2:$E$5000, 'FY14 DataDump'!$C$2:$C$5000, 'FY14 Individual Analysis'!$A354, 'FY14 DataDump'!$H$2:$H$5000, F$2)</f>
        <v>0</v>
      </c>
      <c r="G354" s="27">
        <f>SUMIFS('FY14 DataDump'!$E$2:$E$5000, 'FY14 DataDump'!$C$2:$C$5000, 'FY14 Individual Analysis'!$A354, 'FY14 DataDump'!$H$2:$H$5000, G$2)</f>
        <v>0</v>
      </c>
      <c r="H354" s="27">
        <f>SUMIFS('FY14 DataDump'!$E$2:$E$5000, 'FY14 DataDump'!$C$2:$C$5000, 'FY14 Individual Analysis'!$A354, 'FY14 DataDump'!$H$2:$H$5000, H$2)</f>
        <v>3</v>
      </c>
      <c r="I354" s="27">
        <f>SUMIFS('FY14 DataDump'!$E$2:$E$5000, 'FY14 DataDump'!$C$2:$C$5000, 'FY14 Individual Analysis'!$A354, 'FY14 DataDump'!$H$2:$H$5000, I$2)</f>
        <v>2</v>
      </c>
      <c r="J354" s="27">
        <f>SUMIFS('FY14 DataDump'!$E$2:$E$5000, 'FY14 DataDump'!$C$2:$C$5000, 'FY14 Individual Analysis'!$A354, 'FY14 DataDump'!$H$2:$H$5000, J$2)</f>
        <v>2</v>
      </c>
      <c r="K354" s="27">
        <f>SUMIFS('FY14 DataDump'!$E$2:$E$5000, 'FY14 DataDump'!$C$2:$C$5000, 'FY14 Individual Analysis'!$A354, 'FY14 DataDump'!$H$2:$H$5000, K$2)</f>
        <v>8</v>
      </c>
      <c r="L354" s="27">
        <f>SUMIFS('FY14 DataDump'!$E$2:$E$5000, 'FY14 DataDump'!$C$2:$C$5000, 'FY14 Individual Analysis'!$A354, 'FY14 DataDump'!$H$2:$H$5000, L$2)</f>
        <v>0</v>
      </c>
      <c r="M354" s="27">
        <f>SUMIFS('FY14 DataDump'!$E$2:$E$5000, 'FY14 DataDump'!$C$2:$C$5000, 'FY14 Individual Analysis'!$A354, 'FY14 DataDump'!$H$2:$H$5000, M$2)</f>
        <v>6</v>
      </c>
      <c r="N354" s="27">
        <f>SUMIFS('FY14 DataDump'!$E$2:$E$5000, 'FY14 DataDump'!$C$2:$C$5000, 'FY14 Individual Analysis'!$A354, 'FY14 DataDump'!$H$2:$H$5000, N$2)</f>
        <v>6</v>
      </c>
      <c r="O354" s="27">
        <f>SUMIFS('FY14 DataDump'!$E$2:$E$5000, 'FY14 DataDump'!$C$2:$C$5000, 'FY14 Individual Analysis'!$A354, 'FY14 DataDump'!$H$2:$H$5000, O$2)</f>
        <v>6</v>
      </c>
      <c r="P354" s="27">
        <f t="shared" si="13"/>
        <v>33</v>
      </c>
      <c r="Q354" s="108">
        <f t="shared" si="14"/>
        <v>1.9372563753346171E-4</v>
      </c>
    </row>
    <row r="355" spans="1:17" x14ac:dyDescent="0.25">
      <c r="A355" s="75">
        <v>47785</v>
      </c>
      <c r="B355" s="75" t="str">
        <f>INDEX('FY14 DataDump'!$A$2:$H$5000, MATCH('FY14 Individual Analysis'!A355, 'FY14 DataDump'!$C$2:$C$5000, 0), MATCH('FY14 DataDump'!$B$1, 'FY14 DataDump'!$A$1:$H$1))</f>
        <v>DRINKS</v>
      </c>
      <c r="C355" s="75" t="str">
        <f>INDEX('FY14 DataDump'!$A$2:$H$5000, MATCH('FY14 Individual Analysis'!A355, 'FY14 DataDump'!$C$2:$C$5000, 0), MATCH('FY14 DataDump'!$D$1, 'FY14 DataDump'!$A$1:$H$1))</f>
        <v>ODWALLA D STRAW BANANA</v>
      </c>
      <c r="D355" s="27">
        <f>SUMIFS('FY14 DataDump'!$E$2:$E$5000, 'FY14 DataDump'!$C$2:$C$5000, 'FY14 Individual Analysis'!$A355, 'FY14 DataDump'!$H$2:$H$5000, D$2)</f>
        <v>14</v>
      </c>
      <c r="E355" s="27">
        <f>SUMIFS('FY14 DataDump'!$E$2:$E$5000, 'FY14 DataDump'!$C$2:$C$5000, 'FY14 Individual Analysis'!$A355, 'FY14 DataDump'!$H$2:$H$5000, E$2)</f>
        <v>6</v>
      </c>
      <c r="F355" s="27">
        <f>SUMIFS('FY14 DataDump'!$E$2:$E$5000, 'FY14 DataDump'!$C$2:$C$5000, 'FY14 Individual Analysis'!$A355, 'FY14 DataDump'!$H$2:$H$5000, F$2)</f>
        <v>24</v>
      </c>
      <c r="G355" s="27">
        <f>SUMIFS('FY14 DataDump'!$E$2:$E$5000, 'FY14 DataDump'!$C$2:$C$5000, 'FY14 Individual Analysis'!$A355, 'FY14 DataDump'!$H$2:$H$5000, G$2)</f>
        <v>99</v>
      </c>
      <c r="H355" s="27">
        <f>SUMIFS('FY14 DataDump'!$E$2:$E$5000, 'FY14 DataDump'!$C$2:$C$5000, 'FY14 Individual Analysis'!$A355, 'FY14 DataDump'!$H$2:$H$5000, H$2)</f>
        <v>65</v>
      </c>
      <c r="I355" s="27">
        <f>SUMIFS('FY14 DataDump'!$E$2:$E$5000, 'FY14 DataDump'!$C$2:$C$5000, 'FY14 Individual Analysis'!$A355, 'FY14 DataDump'!$H$2:$H$5000, I$2)</f>
        <v>34</v>
      </c>
      <c r="J355" s="27">
        <f>SUMIFS('FY14 DataDump'!$E$2:$E$5000, 'FY14 DataDump'!$C$2:$C$5000, 'FY14 Individual Analysis'!$A355, 'FY14 DataDump'!$H$2:$H$5000, J$2)</f>
        <v>51</v>
      </c>
      <c r="K355" s="27">
        <f>SUMIFS('FY14 DataDump'!$E$2:$E$5000, 'FY14 DataDump'!$C$2:$C$5000, 'FY14 Individual Analysis'!$A355, 'FY14 DataDump'!$H$2:$H$5000, K$2)</f>
        <v>40</v>
      </c>
      <c r="L355" s="27">
        <f>SUMIFS('FY14 DataDump'!$E$2:$E$5000, 'FY14 DataDump'!$C$2:$C$5000, 'FY14 Individual Analysis'!$A355, 'FY14 DataDump'!$H$2:$H$5000, L$2)</f>
        <v>41</v>
      </c>
      <c r="M355" s="27">
        <f>SUMIFS('FY14 DataDump'!$E$2:$E$5000, 'FY14 DataDump'!$C$2:$C$5000, 'FY14 Individual Analysis'!$A355, 'FY14 DataDump'!$H$2:$H$5000, M$2)</f>
        <v>75</v>
      </c>
      <c r="N355" s="27">
        <f>SUMIFS('FY14 DataDump'!$E$2:$E$5000, 'FY14 DataDump'!$C$2:$C$5000, 'FY14 Individual Analysis'!$A355, 'FY14 DataDump'!$H$2:$H$5000, N$2)</f>
        <v>82</v>
      </c>
      <c r="O355" s="27">
        <f>SUMIFS('FY14 DataDump'!$E$2:$E$5000, 'FY14 DataDump'!$C$2:$C$5000, 'FY14 Individual Analysis'!$A355, 'FY14 DataDump'!$H$2:$H$5000, O$2)</f>
        <v>42</v>
      </c>
      <c r="P355" s="27">
        <f t="shared" si="13"/>
        <v>573</v>
      </c>
      <c r="Q355" s="108">
        <f t="shared" si="14"/>
        <v>3.3637815244446532E-3</v>
      </c>
    </row>
    <row r="356" spans="1:17" x14ac:dyDescent="0.25">
      <c r="A356" s="75">
        <v>48274</v>
      </c>
      <c r="B356" s="75" t="str">
        <f>INDEX('FY14 DataDump'!$A$2:$H$5000, MATCH('FY14 Individual Analysis'!A356, 'FY14 DataDump'!$C$2:$C$5000, 0), MATCH('FY14 DataDump'!$B$1, 'FY14 DataDump'!$A$1:$H$1))</f>
        <v>DRINKS</v>
      </c>
      <c r="C356" s="75" t="str">
        <f>INDEX('FY14 DataDump'!$A$2:$H$5000, MATCH('FY14 Individual Analysis'!A356, 'FY14 DataDump'!$C$2:$C$5000, 0), MATCH('FY14 DataDump'!$D$1, 'FY14 DataDump'!$A$1:$H$1))</f>
        <v>ODWALLA D ORANGE JUICE</v>
      </c>
      <c r="D356" s="27">
        <f>SUMIFS('FY14 DataDump'!$E$2:$E$5000, 'FY14 DataDump'!$C$2:$C$5000, 'FY14 Individual Analysis'!$A356, 'FY14 DataDump'!$H$2:$H$5000, D$2)</f>
        <v>12</v>
      </c>
      <c r="E356" s="27">
        <f>SUMIFS('FY14 DataDump'!$E$2:$E$5000, 'FY14 DataDump'!$C$2:$C$5000, 'FY14 Individual Analysis'!$A356, 'FY14 DataDump'!$H$2:$H$5000, E$2)</f>
        <v>15</v>
      </c>
      <c r="F356" s="27">
        <f>SUMIFS('FY14 DataDump'!$E$2:$E$5000, 'FY14 DataDump'!$C$2:$C$5000, 'FY14 Individual Analysis'!$A356, 'FY14 DataDump'!$H$2:$H$5000, F$2)</f>
        <v>15</v>
      </c>
      <c r="G356" s="27">
        <f>SUMIFS('FY14 DataDump'!$E$2:$E$5000, 'FY14 DataDump'!$C$2:$C$5000, 'FY14 Individual Analysis'!$A356, 'FY14 DataDump'!$H$2:$H$5000, G$2)</f>
        <v>31</v>
      </c>
      <c r="H356" s="27">
        <f>SUMIFS('FY14 DataDump'!$E$2:$E$5000, 'FY14 DataDump'!$C$2:$C$5000, 'FY14 Individual Analysis'!$A356, 'FY14 DataDump'!$H$2:$H$5000, H$2)</f>
        <v>23</v>
      </c>
      <c r="I356" s="27">
        <f>SUMIFS('FY14 DataDump'!$E$2:$E$5000, 'FY14 DataDump'!$C$2:$C$5000, 'FY14 Individual Analysis'!$A356, 'FY14 DataDump'!$H$2:$H$5000, I$2)</f>
        <v>4</v>
      </c>
      <c r="J356" s="27">
        <f>SUMIFS('FY14 DataDump'!$E$2:$E$5000, 'FY14 DataDump'!$C$2:$C$5000, 'FY14 Individual Analysis'!$A356, 'FY14 DataDump'!$H$2:$H$5000, J$2)</f>
        <v>19</v>
      </c>
      <c r="K356" s="27">
        <f>SUMIFS('FY14 DataDump'!$E$2:$E$5000, 'FY14 DataDump'!$C$2:$C$5000, 'FY14 Individual Analysis'!$A356, 'FY14 DataDump'!$H$2:$H$5000, K$2)</f>
        <v>2</v>
      </c>
      <c r="L356" s="27">
        <f>SUMIFS('FY14 DataDump'!$E$2:$E$5000, 'FY14 DataDump'!$C$2:$C$5000, 'FY14 Individual Analysis'!$A356, 'FY14 DataDump'!$H$2:$H$5000, L$2)</f>
        <v>1</v>
      </c>
      <c r="M356" s="27">
        <f>SUMIFS('FY14 DataDump'!$E$2:$E$5000, 'FY14 DataDump'!$C$2:$C$5000, 'FY14 Individual Analysis'!$A356, 'FY14 DataDump'!$H$2:$H$5000, M$2)</f>
        <v>16</v>
      </c>
      <c r="N356" s="27">
        <f>SUMIFS('FY14 DataDump'!$E$2:$E$5000, 'FY14 DataDump'!$C$2:$C$5000, 'FY14 Individual Analysis'!$A356, 'FY14 DataDump'!$H$2:$H$5000, N$2)</f>
        <v>23</v>
      </c>
      <c r="O356" s="27">
        <f>SUMIFS('FY14 DataDump'!$E$2:$E$5000, 'FY14 DataDump'!$C$2:$C$5000, 'FY14 Individual Analysis'!$A356, 'FY14 DataDump'!$H$2:$H$5000, O$2)</f>
        <v>12</v>
      </c>
      <c r="P356" s="27">
        <f t="shared" si="13"/>
        <v>173</v>
      </c>
      <c r="Q356" s="108">
        <f t="shared" si="14"/>
        <v>1.0155919785845113E-3</v>
      </c>
    </row>
    <row r="357" spans="1:17" x14ac:dyDescent="0.25">
      <c r="A357" s="75">
        <v>48572</v>
      </c>
      <c r="B357" s="75" t="str">
        <f>INDEX('FY14 DataDump'!$A$2:$H$5000, MATCH('FY14 Individual Analysis'!A357, 'FY14 DataDump'!$C$2:$C$5000, 0), MATCH('FY14 DataDump'!$B$1, 'FY14 DataDump'!$A$1:$H$1))</f>
        <v>BOXED GOODS</v>
      </c>
      <c r="C357" s="75" t="str">
        <f>INDEX('FY14 DataDump'!$A$2:$H$5000, MATCH('FY14 Individual Analysis'!A357, 'FY14 DataDump'!$C$2:$C$5000, 0), MATCH('FY14 DataDump'!$D$1, 'FY14 DataDump'!$A$1:$H$1))</f>
        <v>GRANDMAS OATMEAL RAISIN</v>
      </c>
      <c r="D357" s="27">
        <f>SUMIFS('FY14 DataDump'!$E$2:$E$5000, 'FY14 DataDump'!$C$2:$C$5000, 'FY14 Individual Analysis'!$A357, 'FY14 DataDump'!$H$2:$H$5000, D$2)</f>
        <v>7</v>
      </c>
      <c r="E357" s="27">
        <f>SUMIFS('FY14 DataDump'!$E$2:$E$5000, 'FY14 DataDump'!$C$2:$C$5000, 'FY14 Individual Analysis'!$A357, 'FY14 DataDump'!$H$2:$H$5000, E$2)</f>
        <v>12</v>
      </c>
      <c r="F357" s="27">
        <f>SUMIFS('FY14 DataDump'!$E$2:$E$5000, 'FY14 DataDump'!$C$2:$C$5000, 'FY14 Individual Analysis'!$A357, 'FY14 DataDump'!$H$2:$H$5000, F$2)</f>
        <v>0</v>
      </c>
      <c r="G357" s="27">
        <f>SUMIFS('FY14 DataDump'!$E$2:$E$5000, 'FY14 DataDump'!$C$2:$C$5000, 'FY14 Individual Analysis'!$A357, 'FY14 DataDump'!$H$2:$H$5000, G$2)</f>
        <v>0</v>
      </c>
      <c r="H357" s="27">
        <f>SUMIFS('FY14 DataDump'!$E$2:$E$5000, 'FY14 DataDump'!$C$2:$C$5000, 'FY14 Individual Analysis'!$A357, 'FY14 DataDump'!$H$2:$H$5000, H$2)</f>
        <v>0</v>
      </c>
      <c r="I357" s="27">
        <f>SUMIFS('FY14 DataDump'!$E$2:$E$5000, 'FY14 DataDump'!$C$2:$C$5000, 'FY14 Individual Analysis'!$A357, 'FY14 DataDump'!$H$2:$H$5000, I$2)</f>
        <v>0</v>
      </c>
      <c r="J357" s="27">
        <f>SUMIFS('FY14 DataDump'!$E$2:$E$5000, 'FY14 DataDump'!$C$2:$C$5000, 'FY14 Individual Analysis'!$A357, 'FY14 DataDump'!$H$2:$H$5000, J$2)</f>
        <v>0</v>
      </c>
      <c r="K357" s="27">
        <f>SUMIFS('FY14 DataDump'!$E$2:$E$5000, 'FY14 DataDump'!$C$2:$C$5000, 'FY14 Individual Analysis'!$A357, 'FY14 DataDump'!$H$2:$H$5000, K$2)</f>
        <v>0</v>
      </c>
      <c r="L357" s="27">
        <f>SUMIFS('FY14 DataDump'!$E$2:$E$5000, 'FY14 DataDump'!$C$2:$C$5000, 'FY14 Individual Analysis'!$A357, 'FY14 DataDump'!$H$2:$H$5000, L$2)</f>
        <v>0</v>
      </c>
      <c r="M357" s="27">
        <f>SUMIFS('FY14 DataDump'!$E$2:$E$5000, 'FY14 DataDump'!$C$2:$C$5000, 'FY14 Individual Analysis'!$A357, 'FY14 DataDump'!$H$2:$H$5000, M$2)</f>
        <v>0</v>
      </c>
      <c r="N357" s="27">
        <f>SUMIFS('FY14 DataDump'!$E$2:$E$5000, 'FY14 DataDump'!$C$2:$C$5000, 'FY14 Individual Analysis'!$A357, 'FY14 DataDump'!$H$2:$H$5000, N$2)</f>
        <v>0</v>
      </c>
      <c r="O357" s="27">
        <f>SUMIFS('FY14 DataDump'!$E$2:$E$5000, 'FY14 DataDump'!$C$2:$C$5000, 'FY14 Individual Analysis'!$A357, 'FY14 DataDump'!$H$2:$H$5000, O$2)</f>
        <v>0</v>
      </c>
      <c r="P357" s="27">
        <f t="shared" si="13"/>
        <v>19</v>
      </c>
      <c r="Q357" s="108">
        <f t="shared" si="14"/>
        <v>1.1153900342835674E-4</v>
      </c>
    </row>
    <row r="358" spans="1:17" x14ac:dyDescent="0.25">
      <c r="A358" s="75">
        <v>48758</v>
      </c>
      <c r="B358" s="75" t="str">
        <f>INDEX('FY14 DataDump'!$A$2:$H$5000, MATCH('FY14 Individual Analysis'!A358, 'FY14 DataDump'!$C$2:$C$5000, 0), MATCH('FY14 DataDump'!$B$1, 'FY14 DataDump'!$A$1:$H$1))</f>
        <v>DAIRY</v>
      </c>
      <c r="C358" s="75" t="str">
        <f>INDEX('FY14 DataDump'!$A$2:$H$5000, MATCH('FY14 Individual Analysis'!A358, 'FY14 DataDump'!$C$2:$C$5000, 0), MATCH('FY14 DataDump'!$D$1, 'FY14 DataDump'!$A$1:$H$1))</f>
        <v>ZOI Honey Yogurt</v>
      </c>
      <c r="D358" s="27">
        <f>SUMIFS('FY14 DataDump'!$E$2:$E$5000, 'FY14 DataDump'!$C$2:$C$5000, 'FY14 Individual Analysis'!$A358, 'FY14 DataDump'!$H$2:$H$5000, D$2)</f>
        <v>62</v>
      </c>
      <c r="E358" s="27">
        <f>SUMIFS('FY14 DataDump'!$E$2:$E$5000, 'FY14 DataDump'!$C$2:$C$5000, 'FY14 Individual Analysis'!$A358, 'FY14 DataDump'!$H$2:$H$5000, E$2)</f>
        <v>55</v>
      </c>
      <c r="F358" s="27">
        <f>SUMIFS('FY14 DataDump'!$E$2:$E$5000, 'FY14 DataDump'!$C$2:$C$5000, 'FY14 Individual Analysis'!$A358, 'FY14 DataDump'!$H$2:$H$5000, F$2)</f>
        <v>35</v>
      </c>
      <c r="G358" s="27">
        <f>SUMIFS('FY14 DataDump'!$E$2:$E$5000, 'FY14 DataDump'!$C$2:$C$5000, 'FY14 Individual Analysis'!$A358, 'FY14 DataDump'!$H$2:$H$5000, G$2)</f>
        <v>86</v>
      </c>
      <c r="H358" s="27">
        <f>SUMIFS('FY14 DataDump'!$E$2:$E$5000, 'FY14 DataDump'!$C$2:$C$5000, 'FY14 Individual Analysis'!$A358, 'FY14 DataDump'!$H$2:$H$5000, H$2)</f>
        <v>53</v>
      </c>
      <c r="I358" s="27">
        <f>SUMIFS('FY14 DataDump'!$E$2:$E$5000, 'FY14 DataDump'!$C$2:$C$5000, 'FY14 Individual Analysis'!$A358, 'FY14 DataDump'!$H$2:$H$5000, I$2)</f>
        <v>26</v>
      </c>
      <c r="J358" s="27">
        <f>SUMIFS('FY14 DataDump'!$E$2:$E$5000, 'FY14 DataDump'!$C$2:$C$5000, 'FY14 Individual Analysis'!$A358, 'FY14 DataDump'!$H$2:$H$5000, J$2)</f>
        <v>38</v>
      </c>
      <c r="K358" s="27">
        <f>SUMIFS('FY14 DataDump'!$E$2:$E$5000, 'FY14 DataDump'!$C$2:$C$5000, 'FY14 Individual Analysis'!$A358, 'FY14 DataDump'!$H$2:$H$5000, K$2)</f>
        <v>30</v>
      </c>
      <c r="L358" s="27">
        <f>SUMIFS('FY14 DataDump'!$E$2:$E$5000, 'FY14 DataDump'!$C$2:$C$5000, 'FY14 Individual Analysis'!$A358, 'FY14 DataDump'!$H$2:$H$5000, L$2)</f>
        <v>49</v>
      </c>
      <c r="M358" s="27">
        <f>SUMIFS('FY14 DataDump'!$E$2:$E$5000, 'FY14 DataDump'!$C$2:$C$5000, 'FY14 Individual Analysis'!$A358, 'FY14 DataDump'!$H$2:$H$5000, M$2)</f>
        <v>80</v>
      </c>
      <c r="N358" s="27">
        <f>SUMIFS('FY14 DataDump'!$E$2:$E$5000, 'FY14 DataDump'!$C$2:$C$5000, 'FY14 Individual Analysis'!$A358, 'FY14 DataDump'!$H$2:$H$5000, N$2)</f>
        <v>56</v>
      </c>
      <c r="O358" s="27">
        <f>SUMIFS('FY14 DataDump'!$E$2:$E$5000, 'FY14 DataDump'!$C$2:$C$5000, 'FY14 Individual Analysis'!$A358, 'FY14 DataDump'!$H$2:$H$5000, O$2)</f>
        <v>52</v>
      </c>
      <c r="P358" s="27">
        <f t="shared" si="13"/>
        <v>622</v>
      </c>
      <c r="Q358" s="108">
        <f t="shared" si="14"/>
        <v>3.6514347438125205E-3</v>
      </c>
    </row>
    <row r="359" spans="1:17" x14ac:dyDescent="0.25">
      <c r="A359" s="75">
        <v>51251</v>
      </c>
      <c r="B359" s="75" t="str">
        <f>INDEX('FY14 DataDump'!$A$2:$H$5000, MATCH('FY14 Individual Analysis'!A359, 'FY14 DataDump'!$C$2:$C$5000, 0), MATCH('FY14 DataDump'!$B$1, 'FY14 DataDump'!$A$1:$H$1))</f>
        <v>BOXED GOODS</v>
      </c>
      <c r="C359" s="75" t="str">
        <f>INDEX('FY14 DataDump'!$A$2:$H$5000, MATCH('FY14 Individual Analysis'!A359, 'FY14 DataDump'!$C$2:$C$5000, 0), MATCH('FY14 DataDump'!$D$1, 'FY14 DataDump'!$A$1:$H$1))</f>
        <v>ODWALLA B BERI GOMEGA</v>
      </c>
      <c r="D359" s="27">
        <f>SUMIFS('FY14 DataDump'!$E$2:$E$5000, 'FY14 DataDump'!$C$2:$C$5000, 'FY14 Individual Analysis'!$A359, 'FY14 DataDump'!$H$2:$H$5000, D$2)</f>
        <v>14</v>
      </c>
      <c r="E359" s="27">
        <f>SUMIFS('FY14 DataDump'!$E$2:$E$5000, 'FY14 DataDump'!$C$2:$C$5000, 'FY14 Individual Analysis'!$A359, 'FY14 DataDump'!$H$2:$H$5000, E$2)</f>
        <v>15</v>
      </c>
      <c r="F359" s="27">
        <f>SUMIFS('FY14 DataDump'!$E$2:$E$5000, 'FY14 DataDump'!$C$2:$C$5000, 'FY14 Individual Analysis'!$A359, 'FY14 DataDump'!$H$2:$H$5000, F$2)</f>
        <v>8</v>
      </c>
      <c r="G359" s="27">
        <f>SUMIFS('FY14 DataDump'!$E$2:$E$5000, 'FY14 DataDump'!$C$2:$C$5000, 'FY14 Individual Analysis'!$A359, 'FY14 DataDump'!$H$2:$H$5000, G$2)</f>
        <v>75</v>
      </c>
      <c r="H359" s="27">
        <f>SUMIFS('FY14 DataDump'!$E$2:$E$5000, 'FY14 DataDump'!$C$2:$C$5000, 'FY14 Individual Analysis'!$A359, 'FY14 DataDump'!$H$2:$H$5000, H$2)</f>
        <v>48</v>
      </c>
      <c r="I359" s="27">
        <f>SUMIFS('FY14 DataDump'!$E$2:$E$5000, 'FY14 DataDump'!$C$2:$C$5000, 'FY14 Individual Analysis'!$A359, 'FY14 DataDump'!$H$2:$H$5000, I$2)</f>
        <v>19</v>
      </c>
      <c r="J359" s="27">
        <f>SUMIFS('FY14 DataDump'!$E$2:$E$5000, 'FY14 DataDump'!$C$2:$C$5000, 'FY14 Individual Analysis'!$A359, 'FY14 DataDump'!$H$2:$H$5000, J$2)</f>
        <v>48</v>
      </c>
      <c r="K359" s="27">
        <f>SUMIFS('FY14 DataDump'!$E$2:$E$5000, 'FY14 DataDump'!$C$2:$C$5000, 'FY14 Individual Analysis'!$A359, 'FY14 DataDump'!$H$2:$H$5000, K$2)</f>
        <v>16</v>
      </c>
      <c r="L359" s="27">
        <f>SUMIFS('FY14 DataDump'!$E$2:$E$5000, 'FY14 DataDump'!$C$2:$C$5000, 'FY14 Individual Analysis'!$A359, 'FY14 DataDump'!$H$2:$H$5000, L$2)</f>
        <v>9</v>
      </c>
      <c r="M359" s="27">
        <f>SUMIFS('FY14 DataDump'!$E$2:$E$5000, 'FY14 DataDump'!$C$2:$C$5000, 'FY14 Individual Analysis'!$A359, 'FY14 DataDump'!$H$2:$H$5000, M$2)</f>
        <v>25</v>
      </c>
      <c r="N359" s="27">
        <f>SUMIFS('FY14 DataDump'!$E$2:$E$5000, 'FY14 DataDump'!$C$2:$C$5000, 'FY14 Individual Analysis'!$A359, 'FY14 DataDump'!$H$2:$H$5000, N$2)</f>
        <v>31</v>
      </c>
      <c r="O359" s="27">
        <f>SUMIFS('FY14 DataDump'!$E$2:$E$5000, 'FY14 DataDump'!$C$2:$C$5000, 'FY14 Individual Analysis'!$A359, 'FY14 DataDump'!$H$2:$H$5000, O$2)</f>
        <v>14</v>
      </c>
      <c r="P359" s="27">
        <f t="shared" si="13"/>
        <v>322</v>
      </c>
      <c r="Q359" s="108">
        <f t="shared" si="14"/>
        <v>1.8902925844174142E-3</v>
      </c>
    </row>
    <row r="360" spans="1:17" x14ac:dyDescent="0.25">
      <c r="A360" s="75">
        <v>52896</v>
      </c>
      <c r="B360" s="75" t="str">
        <f>INDEX('FY14 DataDump'!$A$2:$H$5000, MATCH('FY14 Individual Analysis'!A360, 'FY14 DataDump'!$C$2:$C$5000, 0), MATCH('FY14 DataDump'!$B$1, 'FY14 DataDump'!$A$1:$H$1))</f>
        <v>BOXED GOODS</v>
      </c>
      <c r="C360" s="75" t="str">
        <f>INDEX('FY14 DataDump'!$A$2:$H$5000, MATCH('FY14 Individual Analysis'!A360, 'FY14 DataDump'!$C$2:$C$5000, 0), MATCH('FY14 DataDump'!$D$1, 'FY14 DataDump'!$A$1:$H$1))</f>
        <v>MUNCHIES SALTED PEANUTS</v>
      </c>
      <c r="D360" s="27">
        <f>SUMIFS('FY14 DataDump'!$E$2:$E$5000, 'FY14 DataDump'!$C$2:$C$5000, 'FY14 Individual Analysis'!$A360, 'FY14 DataDump'!$H$2:$H$5000, D$2)</f>
        <v>2</v>
      </c>
      <c r="E360" s="27">
        <f>SUMIFS('FY14 DataDump'!$E$2:$E$5000, 'FY14 DataDump'!$C$2:$C$5000, 'FY14 Individual Analysis'!$A360, 'FY14 DataDump'!$H$2:$H$5000, E$2)</f>
        <v>0</v>
      </c>
      <c r="F360" s="27">
        <f>SUMIFS('FY14 DataDump'!$E$2:$E$5000, 'FY14 DataDump'!$C$2:$C$5000, 'FY14 Individual Analysis'!$A360, 'FY14 DataDump'!$H$2:$H$5000, F$2)</f>
        <v>0</v>
      </c>
      <c r="G360" s="27">
        <f>SUMIFS('FY14 DataDump'!$E$2:$E$5000, 'FY14 DataDump'!$C$2:$C$5000, 'FY14 Individual Analysis'!$A360, 'FY14 DataDump'!$H$2:$H$5000, G$2)</f>
        <v>0</v>
      </c>
      <c r="H360" s="27">
        <f>SUMIFS('FY14 DataDump'!$E$2:$E$5000, 'FY14 DataDump'!$C$2:$C$5000, 'FY14 Individual Analysis'!$A360, 'FY14 DataDump'!$H$2:$H$5000, H$2)</f>
        <v>0</v>
      </c>
      <c r="I360" s="27">
        <f>SUMIFS('FY14 DataDump'!$E$2:$E$5000, 'FY14 DataDump'!$C$2:$C$5000, 'FY14 Individual Analysis'!$A360, 'FY14 DataDump'!$H$2:$H$5000, I$2)</f>
        <v>0</v>
      </c>
      <c r="J360" s="27">
        <f>SUMIFS('FY14 DataDump'!$E$2:$E$5000, 'FY14 DataDump'!$C$2:$C$5000, 'FY14 Individual Analysis'!$A360, 'FY14 DataDump'!$H$2:$H$5000, J$2)</f>
        <v>0</v>
      </c>
      <c r="K360" s="27">
        <f>SUMIFS('FY14 DataDump'!$E$2:$E$5000, 'FY14 DataDump'!$C$2:$C$5000, 'FY14 Individual Analysis'!$A360, 'FY14 DataDump'!$H$2:$H$5000, K$2)</f>
        <v>0</v>
      </c>
      <c r="L360" s="27">
        <f>SUMIFS('FY14 DataDump'!$E$2:$E$5000, 'FY14 DataDump'!$C$2:$C$5000, 'FY14 Individual Analysis'!$A360, 'FY14 DataDump'!$H$2:$H$5000, L$2)</f>
        <v>0</v>
      </c>
      <c r="M360" s="27">
        <f>SUMIFS('FY14 DataDump'!$E$2:$E$5000, 'FY14 DataDump'!$C$2:$C$5000, 'FY14 Individual Analysis'!$A360, 'FY14 DataDump'!$H$2:$H$5000, M$2)</f>
        <v>0</v>
      </c>
      <c r="N360" s="27">
        <f>SUMIFS('FY14 DataDump'!$E$2:$E$5000, 'FY14 DataDump'!$C$2:$C$5000, 'FY14 Individual Analysis'!$A360, 'FY14 DataDump'!$H$2:$H$5000, N$2)</f>
        <v>0</v>
      </c>
      <c r="O360" s="27">
        <f>SUMIFS('FY14 DataDump'!$E$2:$E$5000, 'FY14 DataDump'!$C$2:$C$5000, 'FY14 Individual Analysis'!$A360, 'FY14 DataDump'!$H$2:$H$5000, O$2)</f>
        <v>0</v>
      </c>
      <c r="P360" s="27">
        <f t="shared" si="13"/>
        <v>2</v>
      </c>
      <c r="Q360" s="108">
        <f t="shared" si="14"/>
        <v>1.1740947729300709E-5</v>
      </c>
    </row>
    <row r="361" spans="1:17" x14ac:dyDescent="0.25">
      <c r="A361" s="75">
        <v>54325</v>
      </c>
      <c r="B361" s="75" t="str">
        <f>INDEX('FY14 DataDump'!$A$2:$H$5000, MATCH('FY14 Individual Analysis'!A361, 'FY14 DataDump'!$C$2:$C$5000, 0), MATCH('FY14 DataDump'!$B$1, 'FY14 DataDump'!$A$1:$H$1))</f>
        <v>BOXED GOODS</v>
      </c>
      <c r="C361" s="75" t="str">
        <f>INDEX('FY14 DataDump'!$A$2:$H$5000, MATCH('FY14 Individual Analysis'!A361, 'FY14 DataDump'!$C$2:$C$5000, 0), MATCH('FY14 DataDump'!$D$1, 'FY14 DataDump'!$A$1:$H$1))</f>
        <v>BUBBLICIOUS WATERMELON</v>
      </c>
      <c r="D361" s="27">
        <f>SUMIFS('FY14 DataDump'!$E$2:$E$5000, 'FY14 DataDump'!$C$2:$C$5000, 'FY14 Individual Analysis'!$A361, 'FY14 DataDump'!$H$2:$H$5000, D$2)</f>
        <v>4</v>
      </c>
      <c r="E361" s="27">
        <f>SUMIFS('FY14 DataDump'!$E$2:$E$5000, 'FY14 DataDump'!$C$2:$C$5000, 'FY14 Individual Analysis'!$A361, 'FY14 DataDump'!$H$2:$H$5000, E$2)</f>
        <v>6</v>
      </c>
      <c r="F361" s="27">
        <f>SUMIFS('FY14 DataDump'!$E$2:$E$5000, 'FY14 DataDump'!$C$2:$C$5000, 'FY14 Individual Analysis'!$A361, 'FY14 DataDump'!$H$2:$H$5000, F$2)</f>
        <v>4</v>
      </c>
      <c r="G361" s="27">
        <f>SUMIFS('FY14 DataDump'!$E$2:$E$5000, 'FY14 DataDump'!$C$2:$C$5000, 'FY14 Individual Analysis'!$A361, 'FY14 DataDump'!$H$2:$H$5000, G$2)</f>
        <v>0</v>
      </c>
      <c r="H361" s="27">
        <f>SUMIFS('FY14 DataDump'!$E$2:$E$5000, 'FY14 DataDump'!$C$2:$C$5000, 'FY14 Individual Analysis'!$A361, 'FY14 DataDump'!$H$2:$H$5000, H$2)</f>
        <v>0</v>
      </c>
      <c r="I361" s="27">
        <f>SUMIFS('FY14 DataDump'!$E$2:$E$5000, 'FY14 DataDump'!$C$2:$C$5000, 'FY14 Individual Analysis'!$A361, 'FY14 DataDump'!$H$2:$H$5000, I$2)</f>
        <v>0</v>
      </c>
      <c r="J361" s="27">
        <f>SUMIFS('FY14 DataDump'!$E$2:$E$5000, 'FY14 DataDump'!$C$2:$C$5000, 'FY14 Individual Analysis'!$A361, 'FY14 DataDump'!$H$2:$H$5000, J$2)</f>
        <v>0</v>
      </c>
      <c r="K361" s="27">
        <f>SUMIFS('FY14 DataDump'!$E$2:$E$5000, 'FY14 DataDump'!$C$2:$C$5000, 'FY14 Individual Analysis'!$A361, 'FY14 DataDump'!$H$2:$H$5000, K$2)</f>
        <v>0</v>
      </c>
      <c r="L361" s="27">
        <f>SUMIFS('FY14 DataDump'!$E$2:$E$5000, 'FY14 DataDump'!$C$2:$C$5000, 'FY14 Individual Analysis'!$A361, 'FY14 DataDump'!$H$2:$H$5000, L$2)</f>
        <v>0</v>
      </c>
      <c r="M361" s="27">
        <f>SUMIFS('FY14 DataDump'!$E$2:$E$5000, 'FY14 DataDump'!$C$2:$C$5000, 'FY14 Individual Analysis'!$A361, 'FY14 DataDump'!$H$2:$H$5000, M$2)</f>
        <v>0</v>
      </c>
      <c r="N361" s="27">
        <f>SUMIFS('FY14 DataDump'!$E$2:$E$5000, 'FY14 DataDump'!$C$2:$C$5000, 'FY14 Individual Analysis'!$A361, 'FY14 DataDump'!$H$2:$H$5000, N$2)</f>
        <v>0</v>
      </c>
      <c r="O361" s="27">
        <f>SUMIFS('FY14 DataDump'!$E$2:$E$5000, 'FY14 DataDump'!$C$2:$C$5000, 'FY14 Individual Analysis'!$A361, 'FY14 DataDump'!$H$2:$H$5000, O$2)</f>
        <v>0</v>
      </c>
      <c r="P361" s="27">
        <f t="shared" si="13"/>
        <v>14</v>
      </c>
      <c r="Q361" s="108">
        <f t="shared" si="14"/>
        <v>8.2186634105104961E-5</v>
      </c>
    </row>
    <row r="362" spans="1:17" x14ac:dyDescent="0.25">
      <c r="A362" s="75">
        <v>54650</v>
      </c>
      <c r="B362" s="75" t="str">
        <f>INDEX('FY14 DataDump'!$A$2:$H$5000, MATCH('FY14 Individual Analysis'!A362, 'FY14 DataDump'!$C$2:$C$5000, 0), MATCH('FY14 DataDump'!$B$1, 'FY14 DataDump'!$A$1:$H$1))</f>
        <v>DRINKS</v>
      </c>
      <c r="C362" s="75" t="str">
        <f>INDEX('FY14 DataDump'!$A$2:$H$5000, MATCH('FY14 Individual Analysis'!A362, 'FY14 DataDump'!$C$2:$C$5000, 0), MATCH('FY14 DataDump'!$D$1, 'FY14 DataDump'!$A$1:$H$1))</f>
        <v>FFT Breakfast Combo 3</v>
      </c>
      <c r="D362" s="27">
        <f>SUMIFS('FY14 DataDump'!$E$2:$E$5000, 'FY14 DataDump'!$C$2:$C$5000, 'FY14 Individual Analysis'!$A362, 'FY14 DataDump'!$H$2:$H$5000, D$2)</f>
        <v>0</v>
      </c>
      <c r="E362" s="27">
        <f>SUMIFS('FY14 DataDump'!$E$2:$E$5000, 'FY14 DataDump'!$C$2:$C$5000, 'FY14 Individual Analysis'!$A362, 'FY14 DataDump'!$H$2:$H$5000, E$2)</f>
        <v>0</v>
      </c>
      <c r="F362" s="27">
        <f>SUMIFS('FY14 DataDump'!$E$2:$E$5000, 'FY14 DataDump'!$C$2:$C$5000, 'FY14 Individual Analysis'!$A362, 'FY14 DataDump'!$H$2:$H$5000, F$2)</f>
        <v>0</v>
      </c>
      <c r="G362" s="27">
        <f>SUMIFS('FY14 DataDump'!$E$2:$E$5000, 'FY14 DataDump'!$C$2:$C$5000, 'FY14 Individual Analysis'!$A362, 'FY14 DataDump'!$H$2:$H$5000, G$2)</f>
        <v>0</v>
      </c>
      <c r="H362" s="27">
        <f>SUMIFS('FY14 DataDump'!$E$2:$E$5000, 'FY14 DataDump'!$C$2:$C$5000, 'FY14 Individual Analysis'!$A362, 'FY14 DataDump'!$H$2:$H$5000, H$2)</f>
        <v>0</v>
      </c>
      <c r="I362" s="27">
        <f>SUMIFS('FY14 DataDump'!$E$2:$E$5000, 'FY14 DataDump'!$C$2:$C$5000, 'FY14 Individual Analysis'!$A362, 'FY14 DataDump'!$H$2:$H$5000, I$2)</f>
        <v>0</v>
      </c>
      <c r="J362" s="27">
        <f>SUMIFS('FY14 DataDump'!$E$2:$E$5000, 'FY14 DataDump'!$C$2:$C$5000, 'FY14 Individual Analysis'!$A362, 'FY14 DataDump'!$H$2:$H$5000, J$2)</f>
        <v>0</v>
      </c>
      <c r="K362" s="27">
        <f>SUMIFS('FY14 DataDump'!$E$2:$E$5000, 'FY14 DataDump'!$C$2:$C$5000, 'FY14 Individual Analysis'!$A362, 'FY14 DataDump'!$H$2:$H$5000, K$2)</f>
        <v>0</v>
      </c>
      <c r="L362" s="27">
        <f>SUMIFS('FY14 DataDump'!$E$2:$E$5000, 'FY14 DataDump'!$C$2:$C$5000, 'FY14 Individual Analysis'!$A362, 'FY14 DataDump'!$H$2:$H$5000, L$2)</f>
        <v>0</v>
      </c>
      <c r="M362" s="27">
        <f>SUMIFS('FY14 DataDump'!$E$2:$E$5000, 'FY14 DataDump'!$C$2:$C$5000, 'FY14 Individual Analysis'!$A362, 'FY14 DataDump'!$H$2:$H$5000, M$2)</f>
        <v>0</v>
      </c>
      <c r="N362" s="27">
        <f>SUMIFS('FY14 DataDump'!$E$2:$E$5000, 'FY14 DataDump'!$C$2:$C$5000, 'FY14 Individual Analysis'!$A362, 'FY14 DataDump'!$H$2:$H$5000, N$2)</f>
        <v>0</v>
      </c>
      <c r="O362" s="27">
        <f>SUMIFS('FY14 DataDump'!$E$2:$E$5000, 'FY14 DataDump'!$C$2:$C$5000, 'FY14 Individual Analysis'!$A362, 'FY14 DataDump'!$H$2:$H$5000, O$2)</f>
        <v>1</v>
      </c>
      <c r="P362" s="27">
        <f t="shared" si="13"/>
        <v>1</v>
      </c>
      <c r="Q362" s="108">
        <f t="shared" si="14"/>
        <v>5.8704738646503544E-6</v>
      </c>
    </row>
    <row r="363" spans="1:17" x14ac:dyDescent="0.25">
      <c r="A363" s="75">
        <v>54685</v>
      </c>
      <c r="B363" s="75" t="str">
        <f>INDEX('FY14 DataDump'!$A$2:$H$5000, MATCH('FY14 Individual Analysis'!A363, 'FY14 DataDump'!$C$2:$C$5000, 0), MATCH('FY14 DataDump'!$B$1, 'FY14 DataDump'!$A$1:$H$1))</f>
        <v>SWEETS</v>
      </c>
      <c r="C363" s="75" t="str">
        <f>INDEX('FY14 DataDump'!$A$2:$H$5000, MATCH('FY14 Individual Analysis'!A363, 'FY14 DataDump'!$C$2:$C$5000, 0), MATCH('FY14 DataDump'!$D$1, 'FY14 DataDump'!$A$1:$H$1))</f>
        <v>5 GUM COBALT</v>
      </c>
      <c r="D363" s="27">
        <f>SUMIFS('FY14 DataDump'!$E$2:$E$5000, 'FY14 DataDump'!$C$2:$C$5000, 'FY14 Individual Analysis'!$A363, 'FY14 DataDump'!$H$2:$H$5000, D$2)</f>
        <v>14</v>
      </c>
      <c r="E363" s="27">
        <f>SUMIFS('FY14 DataDump'!$E$2:$E$5000, 'FY14 DataDump'!$C$2:$C$5000, 'FY14 Individual Analysis'!$A363, 'FY14 DataDump'!$H$2:$H$5000, E$2)</f>
        <v>12</v>
      </c>
      <c r="F363" s="27">
        <f>SUMIFS('FY14 DataDump'!$E$2:$E$5000, 'FY14 DataDump'!$C$2:$C$5000, 'FY14 Individual Analysis'!$A363, 'FY14 DataDump'!$H$2:$H$5000, F$2)</f>
        <v>35</v>
      </c>
      <c r="G363" s="27">
        <f>SUMIFS('FY14 DataDump'!$E$2:$E$5000, 'FY14 DataDump'!$C$2:$C$5000, 'FY14 Individual Analysis'!$A363, 'FY14 DataDump'!$H$2:$H$5000, G$2)</f>
        <v>142</v>
      </c>
      <c r="H363" s="27">
        <f>SUMIFS('FY14 DataDump'!$E$2:$E$5000, 'FY14 DataDump'!$C$2:$C$5000, 'FY14 Individual Analysis'!$A363, 'FY14 DataDump'!$H$2:$H$5000, H$2)</f>
        <v>96</v>
      </c>
      <c r="I363" s="27">
        <f>SUMIFS('FY14 DataDump'!$E$2:$E$5000, 'FY14 DataDump'!$C$2:$C$5000, 'FY14 Individual Analysis'!$A363, 'FY14 DataDump'!$H$2:$H$5000, I$2)</f>
        <v>41</v>
      </c>
      <c r="J363" s="27">
        <f>SUMIFS('FY14 DataDump'!$E$2:$E$5000, 'FY14 DataDump'!$C$2:$C$5000, 'FY14 Individual Analysis'!$A363, 'FY14 DataDump'!$H$2:$H$5000, J$2)</f>
        <v>114</v>
      </c>
      <c r="K363" s="27">
        <f>SUMIFS('FY14 DataDump'!$E$2:$E$5000, 'FY14 DataDump'!$C$2:$C$5000, 'FY14 Individual Analysis'!$A363, 'FY14 DataDump'!$H$2:$H$5000, K$2)</f>
        <v>126</v>
      </c>
      <c r="L363" s="27">
        <f>SUMIFS('FY14 DataDump'!$E$2:$E$5000, 'FY14 DataDump'!$C$2:$C$5000, 'FY14 Individual Analysis'!$A363, 'FY14 DataDump'!$H$2:$H$5000, L$2)</f>
        <v>84</v>
      </c>
      <c r="M363" s="27">
        <f>SUMIFS('FY14 DataDump'!$E$2:$E$5000, 'FY14 DataDump'!$C$2:$C$5000, 'FY14 Individual Analysis'!$A363, 'FY14 DataDump'!$H$2:$H$5000, M$2)</f>
        <v>137</v>
      </c>
      <c r="N363" s="27">
        <f>SUMIFS('FY14 DataDump'!$E$2:$E$5000, 'FY14 DataDump'!$C$2:$C$5000, 'FY14 Individual Analysis'!$A363, 'FY14 DataDump'!$H$2:$H$5000, N$2)</f>
        <v>122</v>
      </c>
      <c r="O363" s="27">
        <f>SUMIFS('FY14 DataDump'!$E$2:$E$5000, 'FY14 DataDump'!$C$2:$C$5000, 'FY14 Individual Analysis'!$A363, 'FY14 DataDump'!$H$2:$H$5000, O$2)</f>
        <v>56</v>
      </c>
      <c r="P363" s="27">
        <f t="shared" si="13"/>
        <v>979</v>
      </c>
      <c r="Q363" s="108">
        <f t="shared" si="14"/>
        <v>5.7471939134926976E-3</v>
      </c>
    </row>
    <row r="364" spans="1:17" x14ac:dyDescent="0.25">
      <c r="A364" s="75">
        <v>54875</v>
      </c>
      <c r="B364" s="75" t="str">
        <f>INDEX('FY14 DataDump'!$A$2:$H$5000, MATCH('FY14 Individual Analysis'!A364, 'FY14 DataDump'!$C$2:$C$5000, 0), MATCH('FY14 DataDump'!$B$1, 'FY14 DataDump'!$A$1:$H$1))</f>
        <v>SWEETS</v>
      </c>
      <c r="C364" s="75" t="str">
        <f>INDEX('FY14 DataDump'!$A$2:$H$5000, MATCH('FY14 Individual Analysis'!A364, 'FY14 DataDump'!$C$2:$C$5000, 0), MATCH('FY14 DataDump'!$D$1, 'FY14 DataDump'!$A$1:$H$1))</f>
        <v>GRANDMAS CHOC CHIP</v>
      </c>
      <c r="D364" s="27">
        <f>SUMIFS('FY14 DataDump'!$E$2:$E$5000, 'FY14 DataDump'!$C$2:$C$5000, 'FY14 Individual Analysis'!$A364, 'FY14 DataDump'!$H$2:$H$5000, D$2)</f>
        <v>10</v>
      </c>
      <c r="E364" s="27">
        <f>SUMIFS('FY14 DataDump'!$E$2:$E$5000, 'FY14 DataDump'!$C$2:$C$5000, 'FY14 Individual Analysis'!$A364, 'FY14 DataDump'!$H$2:$H$5000, E$2)</f>
        <v>0</v>
      </c>
      <c r="F364" s="27">
        <f>SUMIFS('FY14 DataDump'!$E$2:$E$5000, 'FY14 DataDump'!$C$2:$C$5000, 'FY14 Individual Analysis'!$A364, 'FY14 DataDump'!$H$2:$H$5000, F$2)</f>
        <v>0</v>
      </c>
      <c r="G364" s="27">
        <f>SUMIFS('FY14 DataDump'!$E$2:$E$5000, 'FY14 DataDump'!$C$2:$C$5000, 'FY14 Individual Analysis'!$A364, 'FY14 DataDump'!$H$2:$H$5000, G$2)</f>
        <v>0</v>
      </c>
      <c r="H364" s="27">
        <f>SUMIFS('FY14 DataDump'!$E$2:$E$5000, 'FY14 DataDump'!$C$2:$C$5000, 'FY14 Individual Analysis'!$A364, 'FY14 DataDump'!$H$2:$H$5000, H$2)</f>
        <v>0</v>
      </c>
      <c r="I364" s="27">
        <f>SUMIFS('FY14 DataDump'!$E$2:$E$5000, 'FY14 DataDump'!$C$2:$C$5000, 'FY14 Individual Analysis'!$A364, 'FY14 DataDump'!$H$2:$H$5000, I$2)</f>
        <v>0</v>
      </c>
      <c r="J364" s="27">
        <f>SUMIFS('FY14 DataDump'!$E$2:$E$5000, 'FY14 DataDump'!$C$2:$C$5000, 'FY14 Individual Analysis'!$A364, 'FY14 DataDump'!$H$2:$H$5000, J$2)</f>
        <v>0</v>
      </c>
      <c r="K364" s="27">
        <f>SUMIFS('FY14 DataDump'!$E$2:$E$5000, 'FY14 DataDump'!$C$2:$C$5000, 'FY14 Individual Analysis'!$A364, 'FY14 DataDump'!$H$2:$H$5000, K$2)</f>
        <v>0</v>
      </c>
      <c r="L364" s="27">
        <f>SUMIFS('FY14 DataDump'!$E$2:$E$5000, 'FY14 DataDump'!$C$2:$C$5000, 'FY14 Individual Analysis'!$A364, 'FY14 DataDump'!$H$2:$H$5000, L$2)</f>
        <v>0</v>
      </c>
      <c r="M364" s="27">
        <f>SUMIFS('FY14 DataDump'!$E$2:$E$5000, 'FY14 DataDump'!$C$2:$C$5000, 'FY14 Individual Analysis'!$A364, 'FY14 DataDump'!$H$2:$H$5000, M$2)</f>
        <v>0</v>
      </c>
      <c r="N364" s="27">
        <f>SUMIFS('FY14 DataDump'!$E$2:$E$5000, 'FY14 DataDump'!$C$2:$C$5000, 'FY14 Individual Analysis'!$A364, 'FY14 DataDump'!$H$2:$H$5000, N$2)</f>
        <v>0</v>
      </c>
      <c r="O364" s="27">
        <f>SUMIFS('FY14 DataDump'!$E$2:$E$5000, 'FY14 DataDump'!$C$2:$C$5000, 'FY14 Individual Analysis'!$A364, 'FY14 DataDump'!$H$2:$H$5000, O$2)</f>
        <v>0</v>
      </c>
      <c r="P364" s="27">
        <f t="shared" si="13"/>
        <v>10</v>
      </c>
      <c r="Q364" s="108">
        <f t="shared" si="14"/>
        <v>5.8704738646503546E-5</v>
      </c>
    </row>
    <row r="365" spans="1:17" x14ac:dyDescent="0.25">
      <c r="A365" s="75">
        <v>54899</v>
      </c>
      <c r="B365" s="75" t="str">
        <f>INDEX('FY14 DataDump'!$A$2:$H$5000, MATCH('FY14 Individual Analysis'!A365, 'FY14 DataDump'!$C$2:$C$5000, 0), MATCH('FY14 DataDump'!$B$1, 'FY14 DataDump'!$A$1:$H$1))</f>
        <v>BOXED GOODS</v>
      </c>
      <c r="C365" s="75" t="str">
        <f>INDEX('FY14 DataDump'!$A$2:$H$5000, MATCH('FY14 Individual Analysis'!A365, 'FY14 DataDump'!$C$2:$C$5000, 0), MATCH('FY14 DataDump'!$D$1, 'FY14 DataDump'!$A$1:$H$1))</f>
        <v>KIND VANILLA ALMOND</v>
      </c>
      <c r="D365" s="27">
        <f>SUMIFS('FY14 DataDump'!$E$2:$E$5000, 'FY14 DataDump'!$C$2:$C$5000, 'FY14 Individual Analysis'!$A365, 'FY14 DataDump'!$H$2:$H$5000, D$2)</f>
        <v>18</v>
      </c>
      <c r="E365" s="27">
        <f>SUMIFS('FY14 DataDump'!$E$2:$E$5000, 'FY14 DataDump'!$C$2:$C$5000, 'FY14 Individual Analysis'!$A365, 'FY14 DataDump'!$H$2:$H$5000, E$2)</f>
        <v>8</v>
      </c>
      <c r="F365" s="27">
        <f>SUMIFS('FY14 DataDump'!$E$2:$E$5000, 'FY14 DataDump'!$C$2:$C$5000, 'FY14 Individual Analysis'!$A365, 'FY14 DataDump'!$H$2:$H$5000, F$2)</f>
        <v>0</v>
      </c>
      <c r="G365" s="27">
        <f>SUMIFS('FY14 DataDump'!$E$2:$E$5000, 'FY14 DataDump'!$C$2:$C$5000, 'FY14 Individual Analysis'!$A365, 'FY14 DataDump'!$H$2:$H$5000, G$2)</f>
        <v>36</v>
      </c>
      <c r="H365" s="27">
        <f>SUMIFS('FY14 DataDump'!$E$2:$E$5000, 'FY14 DataDump'!$C$2:$C$5000, 'FY14 Individual Analysis'!$A365, 'FY14 DataDump'!$H$2:$H$5000, H$2)</f>
        <v>45</v>
      </c>
      <c r="I365" s="27">
        <f>SUMIFS('FY14 DataDump'!$E$2:$E$5000, 'FY14 DataDump'!$C$2:$C$5000, 'FY14 Individual Analysis'!$A365, 'FY14 DataDump'!$H$2:$H$5000, I$2)</f>
        <v>14</v>
      </c>
      <c r="J365" s="27">
        <f>SUMIFS('FY14 DataDump'!$E$2:$E$5000, 'FY14 DataDump'!$C$2:$C$5000, 'FY14 Individual Analysis'!$A365, 'FY14 DataDump'!$H$2:$H$5000, J$2)</f>
        <v>45</v>
      </c>
      <c r="K365" s="27">
        <f>SUMIFS('FY14 DataDump'!$E$2:$E$5000, 'FY14 DataDump'!$C$2:$C$5000, 'FY14 Individual Analysis'!$A365, 'FY14 DataDump'!$H$2:$H$5000, K$2)</f>
        <v>30</v>
      </c>
      <c r="L365" s="27">
        <f>SUMIFS('FY14 DataDump'!$E$2:$E$5000, 'FY14 DataDump'!$C$2:$C$5000, 'FY14 Individual Analysis'!$A365, 'FY14 DataDump'!$H$2:$H$5000, L$2)</f>
        <v>17</v>
      </c>
      <c r="M365" s="27">
        <f>SUMIFS('FY14 DataDump'!$E$2:$E$5000, 'FY14 DataDump'!$C$2:$C$5000, 'FY14 Individual Analysis'!$A365, 'FY14 DataDump'!$H$2:$H$5000, M$2)</f>
        <v>23</v>
      </c>
      <c r="N365" s="27">
        <f>SUMIFS('FY14 DataDump'!$E$2:$E$5000, 'FY14 DataDump'!$C$2:$C$5000, 'FY14 Individual Analysis'!$A365, 'FY14 DataDump'!$H$2:$H$5000, N$2)</f>
        <v>29</v>
      </c>
      <c r="O365" s="27">
        <f>SUMIFS('FY14 DataDump'!$E$2:$E$5000, 'FY14 DataDump'!$C$2:$C$5000, 'FY14 Individual Analysis'!$A365, 'FY14 DataDump'!$H$2:$H$5000, O$2)</f>
        <v>15</v>
      </c>
      <c r="P365" s="27">
        <f t="shared" si="13"/>
        <v>280</v>
      </c>
      <c r="Q365" s="108">
        <f t="shared" si="14"/>
        <v>1.6437326821020994E-3</v>
      </c>
    </row>
    <row r="366" spans="1:17" x14ac:dyDescent="0.25">
      <c r="A366" s="75">
        <v>56444</v>
      </c>
      <c r="B366" s="75" t="str">
        <f>INDEX('FY14 DataDump'!$A$2:$H$5000, MATCH('FY14 Individual Analysis'!A366, 'FY14 DataDump'!$C$2:$C$5000, 0), MATCH('FY14 DataDump'!$B$1, 'FY14 DataDump'!$A$1:$H$1))</f>
        <v>BOXED GOODS</v>
      </c>
      <c r="C366" s="75" t="str">
        <f>INDEX('FY14 DataDump'!$A$2:$H$5000, MATCH('FY14 Individual Analysis'!A366, 'FY14 DataDump'!$C$2:$C$5000, 0), MATCH('FY14 DataDump'!$D$1, 'FY14 DataDump'!$A$1:$H$1))</f>
        <v>LAYS SOUR CREAM ONION</v>
      </c>
      <c r="D366" s="27">
        <f>SUMIFS('FY14 DataDump'!$E$2:$E$5000, 'FY14 DataDump'!$C$2:$C$5000, 'FY14 Individual Analysis'!$A366, 'FY14 DataDump'!$H$2:$H$5000, D$2)</f>
        <v>25</v>
      </c>
      <c r="E366" s="27">
        <f>SUMIFS('FY14 DataDump'!$E$2:$E$5000, 'FY14 DataDump'!$C$2:$C$5000, 'FY14 Individual Analysis'!$A366, 'FY14 DataDump'!$H$2:$H$5000, E$2)</f>
        <v>2</v>
      </c>
      <c r="F366" s="27">
        <f>SUMIFS('FY14 DataDump'!$E$2:$E$5000, 'FY14 DataDump'!$C$2:$C$5000, 'FY14 Individual Analysis'!$A366, 'FY14 DataDump'!$H$2:$H$5000, F$2)</f>
        <v>19</v>
      </c>
      <c r="G366" s="27">
        <f>SUMIFS('FY14 DataDump'!$E$2:$E$5000, 'FY14 DataDump'!$C$2:$C$5000, 'FY14 Individual Analysis'!$A366, 'FY14 DataDump'!$H$2:$H$5000, G$2)</f>
        <v>100</v>
      </c>
      <c r="H366" s="27">
        <f>SUMIFS('FY14 DataDump'!$E$2:$E$5000, 'FY14 DataDump'!$C$2:$C$5000, 'FY14 Individual Analysis'!$A366, 'FY14 DataDump'!$H$2:$H$5000, H$2)</f>
        <v>83</v>
      </c>
      <c r="I366" s="27">
        <f>SUMIFS('FY14 DataDump'!$E$2:$E$5000, 'FY14 DataDump'!$C$2:$C$5000, 'FY14 Individual Analysis'!$A366, 'FY14 DataDump'!$H$2:$H$5000, I$2)</f>
        <v>65</v>
      </c>
      <c r="J366" s="27">
        <f>SUMIFS('FY14 DataDump'!$E$2:$E$5000, 'FY14 DataDump'!$C$2:$C$5000, 'FY14 Individual Analysis'!$A366, 'FY14 DataDump'!$H$2:$H$5000, J$2)</f>
        <v>69</v>
      </c>
      <c r="K366" s="27">
        <f>SUMIFS('FY14 DataDump'!$E$2:$E$5000, 'FY14 DataDump'!$C$2:$C$5000, 'FY14 Individual Analysis'!$A366, 'FY14 DataDump'!$H$2:$H$5000, K$2)</f>
        <v>106</v>
      </c>
      <c r="L366" s="27">
        <f>SUMIFS('FY14 DataDump'!$E$2:$E$5000, 'FY14 DataDump'!$C$2:$C$5000, 'FY14 Individual Analysis'!$A366, 'FY14 DataDump'!$H$2:$H$5000, L$2)</f>
        <v>68</v>
      </c>
      <c r="M366" s="27">
        <f>SUMIFS('FY14 DataDump'!$E$2:$E$5000, 'FY14 DataDump'!$C$2:$C$5000, 'FY14 Individual Analysis'!$A366, 'FY14 DataDump'!$H$2:$H$5000, M$2)</f>
        <v>84</v>
      </c>
      <c r="N366" s="27">
        <f>SUMIFS('FY14 DataDump'!$E$2:$E$5000, 'FY14 DataDump'!$C$2:$C$5000, 'FY14 Individual Analysis'!$A366, 'FY14 DataDump'!$H$2:$H$5000, N$2)</f>
        <v>63</v>
      </c>
      <c r="O366" s="27">
        <f>SUMIFS('FY14 DataDump'!$E$2:$E$5000, 'FY14 DataDump'!$C$2:$C$5000, 'FY14 Individual Analysis'!$A366, 'FY14 DataDump'!$H$2:$H$5000, O$2)</f>
        <v>65</v>
      </c>
      <c r="P366" s="27">
        <f t="shared" si="13"/>
        <v>749</v>
      </c>
      <c r="Q366" s="108">
        <f t="shared" si="14"/>
        <v>4.3969849246231155E-3</v>
      </c>
    </row>
    <row r="367" spans="1:17" x14ac:dyDescent="0.25">
      <c r="A367" s="75">
        <v>57668</v>
      </c>
      <c r="B367" s="75" t="str">
        <f>INDEX('FY14 DataDump'!$A$2:$H$5000, MATCH('FY14 Individual Analysis'!A367, 'FY14 DataDump'!$C$2:$C$5000, 0), MATCH('FY14 DataDump'!$B$1, 'FY14 DataDump'!$A$1:$H$1))</f>
        <v>DRINKS</v>
      </c>
      <c r="C367" s="75" t="str">
        <f>INDEX('FY14 DataDump'!$A$2:$H$5000, MATCH('FY14 Individual Analysis'!A367, 'FY14 DataDump'!$C$2:$C$5000, 0), MATCH('FY14 DataDump'!$D$1, 'FY14 DataDump'!$A$1:$H$1))</f>
        <v>ODWALLA D VANILLA PROTEIN</v>
      </c>
      <c r="D367" s="27">
        <f>SUMIFS('FY14 DataDump'!$E$2:$E$5000, 'FY14 DataDump'!$C$2:$C$5000, 'FY14 Individual Analysis'!$A367, 'FY14 DataDump'!$H$2:$H$5000, D$2)</f>
        <v>10</v>
      </c>
      <c r="E367" s="27">
        <f>SUMIFS('FY14 DataDump'!$E$2:$E$5000, 'FY14 DataDump'!$C$2:$C$5000, 'FY14 Individual Analysis'!$A367, 'FY14 DataDump'!$H$2:$H$5000, E$2)</f>
        <v>16</v>
      </c>
      <c r="F367" s="27">
        <f>SUMIFS('FY14 DataDump'!$E$2:$E$5000, 'FY14 DataDump'!$C$2:$C$5000, 'FY14 Individual Analysis'!$A367, 'FY14 DataDump'!$H$2:$H$5000, F$2)</f>
        <v>15</v>
      </c>
      <c r="G367" s="27">
        <f>SUMIFS('FY14 DataDump'!$E$2:$E$5000, 'FY14 DataDump'!$C$2:$C$5000, 'FY14 Individual Analysis'!$A367, 'FY14 DataDump'!$H$2:$H$5000, G$2)</f>
        <v>15</v>
      </c>
      <c r="H367" s="27">
        <f>SUMIFS('FY14 DataDump'!$E$2:$E$5000, 'FY14 DataDump'!$C$2:$C$5000, 'FY14 Individual Analysis'!$A367, 'FY14 DataDump'!$H$2:$H$5000, H$2)</f>
        <v>14</v>
      </c>
      <c r="I367" s="27">
        <f>SUMIFS('FY14 DataDump'!$E$2:$E$5000, 'FY14 DataDump'!$C$2:$C$5000, 'FY14 Individual Analysis'!$A367, 'FY14 DataDump'!$H$2:$H$5000, I$2)</f>
        <v>8</v>
      </c>
      <c r="J367" s="27">
        <f>SUMIFS('FY14 DataDump'!$E$2:$E$5000, 'FY14 DataDump'!$C$2:$C$5000, 'FY14 Individual Analysis'!$A367, 'FY14 DataDump'!$H$2:$H$5000, J$2)</f>
        <v>25</v>
      </c>
      <c r="K367" s="27">
        <f>SUMIFS('FY14 DataDump'!$E$2:$E$5000, 'FY14 DataDump'!$C$2:$C$5000, 'FY14 Individual Analysis'!$A367, 'FY14 DataDump'!$H$2:$H$5000, K$2)</f>
        <v>23</v>
      </c>
      <c r="L367" s="27">
        <f>SUMIFS('FY14 DataDump'!$E$2:$E$5000, 'FY14 DataDump'!$C$2:$C$5000, 'FY14 Individual Analysis'!$A367, 'FY14 DataDump'!$H$2:$H$5000, L$2)</f>
        <v>18</v>
      </c>
      <c r="M367" s="27">
        <f>SUMIFS('FY14 DataDump'!$E$2:$E$5000, 'FY14 DataDump'!$C$2:$C$5000, 'FY14 Individual Analysis'!$A367, 'FY14 DataDump'!$H$2:$H$5000, M$2)</f>
        <v>33</v>
      </c>
      <c r="N367" s="27">
        <f>SUMIFS('FY14 DataDump'!$E$2:$E$5000, 'FY14 DataDump'!$C$2:$C$5000, 'FY14 Individual Analysis'!$A367, 'FY14 DataDump'!$H$2:$H$5000, N$2)</f>
        <v>23</v>
      </c>
      <c r="O367" s="27">
        <f>SUMIFS('FY14 DataDump'!$E$2:$E$5000, 'FY14 DataDump'!$C$2:$C$5000, 'FY14 Individual Analysis'!$A367, 'FY14 DataDump'!$H$2:$H$5000, O$2)</f>
        <v>20</v>
      </c>
      <c r="P367" s="27">
        <f t="shared" si="13"/>
        <v>220</v>
      </c>
      <c r="Q367" s="108">
        <f t="shared" si="14"/>
        <v>1.2915042502230781E-3</v>
      </c>
    </row>
    <row r="368" spans="1:17" x14ac:dyDescent="0.25">
      <c r="A368" s="75">
        <v>57887</v>
      </c>
      <c r="B368" s="75" t="str">
        <f>INDEX('FY14 DataDump'!$A$2:$H$5000, MATCH('FY14 Individual Analysis'!A368, 'FY14 DataDump'!$C$2:$C$5000, 0), MATCH('FY14 DataDump'!$B$1, 'FY14 DataDump'!$A$1:$H$1))</f>
        <v>BOXED GOODS</v>
      </c>
      <c r="C368" s="75" t="str">
        <f>INDEX('FY14 DataDump'!$A$2:$H$5000, MATCH('FY14 Individual Analysis'!A368, 'FY14 DataDump'!$C$2:$C$5000, 0), MATCH('FY14 DataDump'!$D$1, 'FY14 DataDump'!$A$1:$H$1))</f>
        <v>Kind Fruit and Nut</v>
      </c>
      <c r="D368" s="27">
        <f>SUMIFS('FY14 DataDump'!$E$2:$E$5000, 'FY14 DataDump'!$C$2:$C$5000, 'FY14 Individual Analysis'!$A368, 'FY14 DataDump'!$H$2:$H$5000, D$2)</f>
        <v>15</v>
      </c>
      <c r="E368" s="27">
        <f>SUMIFS('FY14 DataDump'!$E$2:$E$5000, 'FY14 DataDump'!$C$2:$C$5000, 'FY14 Individual Analysis'!$A368, 'FY14 DataDump'!$H$2:$H$5000, E$2)</f>
        <v>8</v>
      </c>
      <c r="F368" s="27">
        <f>SUMIFS('FY14 DataDump'!$E$2:$E$5000, 'FY14 DataDump'!$C$2:$C$5000, 'FY14 Individual Analysis'!$A368, 'FY14 DataDump'!$H$2:$H$5000, F$2)</f>
        <v>0</v>
      </c>
      <c r="G368" s="27">
        <f>SUMIFS('FY14 DataDump'!$E$2:$E$5000, 'FY14 DataDump'!$C$2:$C$5000, 'FY14 Individual Analysis'!$A368, 'FY14 DataDump'!$H$2:$H$5000, G$2)</f>
        <v>0</v>
      </c>
      <c r="H368" s="27">
        <f>SUMIFS('FY14 DataDump'!$E$2:$E$5000, 'FY14 DataDump'!$C$2:$C$5000, 'FY14 Individual Analysis'!$A368, 'FY14 DataDump'!$H$2:$H$5000, H$2)</f>
        <v>0</v>
      </c>
      <c r="I368" s="27">
        <f>SUMIFS('FY14 DataDump'!$E$2:$E$5000, 'FY14 DataDump'!$C$2:$C$5000, 'FY14 Individual Analysis'!$A368, 'FY14 DataDump'!$H$2:$H$5000, I$2)</f>
        <v>0</v>
      </c>
      <c r="J368" s="27">
        <f>SUMIFS('FY14 DataDump'!$E$2:$E$5000, 'FY14 DataDump'!$C$2:$C$5000, 'FY14 Individual Analysis'!$A368, 'FY14 DataDump'!$H$2:$H$5000, J$2)</f>
        <v>0</v>
      </c>
      <c r="K368" s="27">
        <f>SUMIFS('FY14 DataDump'!$E$2:$E$5000, 'FY14 DataDump'!$C$2:$C$5000, 'FY14 Individual Analysis'!$A368, 'FY14 DataDump'!$H$2:$H$5000, K$2)</f>
        <v>0</v>
      </c>
      <c r="L368" s="27">
        <f>SUMIFS('FY14 DataDump'!$E$2:$E$5000, 'FY14 DataDump'!$C$2:$C$5000, 'FY14 Individual Analysis'!$A368, 'FY14 DataDump'!$H$2:$H$5000, L$2)</f>
        <v>0</v>
      </c>
      <c r="M368" s="27">
        <f>SUMIFS('FY14 DataDump'!$E$2:$E$5000, 'FY14 DataDump'!$C$2:$C$5000, 'FY14 Individual Analysis'!$A368, 'FY14 DataDump'!$H$2:$H$5000, M$2)</f>
        <v>0</v>
      </c>
      <c r="N368" s="27">
        <f>SUMIFS('FY14 DataDump'!$E$2:$E$5000, 'FY14 DataDump'!$C$2:$C$5000, 'FY14 Individual Analysis'!$A368, 'FY14 DataDump'!$H$2:$H$5000, N$2)</f>
        <v>0</v>
      </c>
      <c r="O368" s="27">
        <f>SUMIFS('FY14 DataDump'!$E$2:$E$5000, 'FY14 DataDump'!$C$2:$C$5000, 'FY14 Individual Analysis'!$A368, 'FY14 DataDump'!$H$2:$H$5000, O$2)</f>
        <v>0</v>
      </c>
      <c r="P368" s="27">
        <f t="shared" si="13"/>
        <v>23</v>
      </c>
      <c r="Q368" s="108">
        <f t="shared" si="14"/>
        <v>1.3502089888695816E-4</v>
      </c>
    </row>
    <row r="369" spans="1:17" x14ac:dyDescent="0.25">
      <c r="A369" s="75">
        <v>58365</v>
      </c>
      <c r="B369" s="75" t="str">
        <f>INDEX('FY14 DataDump'!$A$2:$H$5000, MATCH('FY14 Individual Analysis'!A369, 'FY14 DataDump'!$C$2:$C$5000, 0), MATCH('FY14 DataDump'!$B$1, 'FY14 DataDump'!$A$1:$H$1))</f>
        <v>DRINKS</v>
      </c>
      <c r="C369" s="75" t="str">
        <f>INDEX('FY14 DataDump'!$A$2:$H$5000, MATCH('FY14 Individual Analysis'!A369, 'FY14 DataDump'!$C$2:$C$5000, 0), MATCH('FY14 DataDump'!$D$1, 'FY14 DataDump'!$A$1:$H$1))</f>
        <v>ODWALLA D BLUEBERRY</v>
      </c>
      <c r="D369" s="27">
        <f>SUMIFS('FY14 DataDump'!$E$2:$E$5000, 'FY14 DataDump'!$C$2:$C$5000, 'FY14 Individual Analysis'!$A369, 'FY14 DataDump'!$H$2:$H$5000, D$2)</f>
        <v>7</v>
      </c>
      <c r="E369" s="27">
        <f>SUMIFS('FY14 DataDump'!$E$2:$E$5000, 'FY14 DataDump'!$C$2:$C$5000, 'FY14 Individual Analysis'!$A369, 'FY14 DataDump'!$H$2:$H$5000, E$2)</f>
        <v>7</v>
      </c>
      <c r="F369" s="27">
        <f>SUMIFS('FY14 DataDump'!$E$2:$E$5000, 'FY14 DataDump'!$C$2:$C$5000, 'FY14 Individual Analysis'!$A369, 'FY14 DataDump'!$H$2:$H$5000, F$2)</f>
        <v>7</v>
      </c>
      <c r="G369" s="27">
        <f>SUMIFS('FY14 DataDump'!$E$2:$E$5000, 'FY14 DataDump'!$C$2:$C$5000, 'FY14 Individual Analysis'!$A369, 'FY14 DataDump'!$H$2:$H$5000, G$2)</f>
        <v>18</v>
      </c>
      <c r="H369" s="27">
        <f>SUMIFS('FY14 DataDump'!$E$2:$E$5000, 'FY14 DataDump'!$C$2:$C$5000, 'FY14 Individual Analysis'!$A369, 'FY14 DataDump'!$H$2:$H$5000, H$2)</f>
        <v>19</v>
      </c>
      <c r="I369" s="27">
        <f>SUMIFS('FY14 DataDump'!$E$2:$E$5000, 'FY14 DataDump'!$C$2:$C$5000, 'FY14 Individual Analysis'!$A369, 'FY14 DataDump'!$H$2:$H$5000, I$2)</f>
        <v>19</v>
      </c>
      <c r="J369" s="27">
        <f>SUMIFS('FY14 DataDump'!$E$2:$E$5000, 'FY14 DataDump'!$C$2:$C$5000, 'FY14 Individual Analysis'!$A369, 'FY14 DataDump'!$H$2:$H$5000, J$2)</f>
        <v>29</v>
      </c>
      <c r="K369" s="27">
        <f>SUMIFS('FY14 DataDump'!$E$2:$E$5000, 'FY14 DataDump'!$C$2:$C$5000, 'FY14 Individual Analysis'!$A369, 'FY14 DataDump'!$H$2:$H$5000, K$2)</f>
        <v>32</v>
      </c>
      <c r="L369" s="27">
        <f>SUMIFS('FY14 DataDump'!$E$2:$E$5000, 'FY14 DataDump'!$C$2:$C$5000, 'FY14 Individual Analysis'!$A369, 'FY14 DataDump'!$H$2:$H$5000, L$2)</f>
        <v>24</v>
      </c>
      <c r="M369" s="27">
        <f>SUMIFS('FY14 DataDump'!$E$2:$E$5000, 'FY14 DataDump'!$C$2:$C$5000, 'FY14 Individual Analysis'!$A369, 'FY14 DataDump'!$H$2:$H$5000, M$2)</f>
        <v>41</v>
      </c>
      <c r="N369" s="27">
        <f>SUMIFS('FY14 DataDump'!$E$2:$E$5000, 'FY14 DataDump'!$C$2:$C$5000, 'FY14 Individual Analysis'!$A369, 'FY14 DataDump'!$H$2:$H$5000, N$2)</f>
        <v>41</v>
      </c>
      <c r="O369" s="27">
        <f>SUMIFS('FY14 DataDump'!$E$2:$E$5000, 'FY14 DataDump'!$C$2:$C$5000, 'FY14 Individual Analysis'!$A369, 'FY14 DataDump'!$H$2:$H$5000, O$2)</f>
        <v>21</v>
      </c>
      <c r="P369" s="27">
        <f t="shared" si="13"/>
        <v>265</v>
      </c>
      <c r="Q369" s="108">
        <f t="shared" si="14"/>
        <v>1.555675574132344E-3</v>
      </c>
    </row>
    <row r="370" spans="1:17" x14ac:dyDescent="0.25">
      <c r="A370" s="75">
        <v>58698</v>
      </c>
      <c r="B370" s="75" t="str">
        <f>INDEX('FY14 DataDump'!$A$2:$H$5000, MATCH('FY14 Individual Analysis'!A370, 'FY14 DataDump'!$C$2:$C$5000, 0), MATCH('FY14 DataDump'!$B$1, 'FY14 DataDump'!$A$1:$H$1))</f>
        <v>DRINKS</v>
      </c>
      <c r="C370" s="75" t="str">
        <f>INDEX('FY14 DataDump'!$A$2:$H$5000, MATCH('FY14 Individual Analysis'!A370, 'FY14 DataDump'!$C$2:$C$5000, 0), MATCH('FY14 DataDump'!$D$1, 'FY14 DataDump'!$A$1:$H$1))</f>
        <v>ODWALLA D MANGO TANGO</v>
      </c>
      <c r="D370" s="27">
        <f>SUMIFS('FY14 DataDump'!$E$2:$E$5000, 'FY14 DataDump'!$C$2:$C$5000, 'FY14 Individual Analysis'!$A370, 'FY14 DataDump'!$H$2:$H$5000, D$2)</f>
        <v>27</v>
      </c>
      <c r="E370" s="27">
        <f>SUMIFS('FY14 DataDump'!$E$2:$E$5000, 'FY14 DataDump'!$C$2:$C$5000, 'FY14 Individual Analysis'!$A370, 'FY14 DataDump'!$H$2:$H$5000, E$2)</f>
        <v>16</v>
      </c>
      <c r="F370" s="27">
        <f>SUMIFS('FY14 DataDump'!$E$2:$E$5000, 'FY14 DataDump'!$C$2:$C$5000, 'FY14 Individual Analysis'!$A370, 'FY14 DataDump'!$H$2:$H$5000, F$2)</f>
        <v>28</v>
      </c>
      <c r="G370" s="27">
        <f>SUMIFS('FY14 DataDump'!$E$2:$E$5000, 'FY14 DataDump'!$C$2:$C$5000, 'FY14 Individual Analysis'!$A370, 'FY14 DataDump'!$H$2:$H$5000, G$2)</f>
        <v>104</v>
      </c>
      <c r="H370" s="27">
        <f>SUMIFS('FY14 DataDump'!$E$2:$E$5000, 'FY14 DataDump'!$C$2:$C$5000, 'FY14 Individual Analysis'!$A370, 'FY14 DataDump'!$H$2:$H$5000, H$2)</f>
        <v>54</v>
      </c>
      <c r="I370" s="27">
        <f>SUMIFS('FY14 DataDump'!$E$2:$E$5000, 'FY14 DataDump'!$C$2:$C$5000, 'FY14 Individual Analysis'!$A370, 'FY14 DataDump'!$H$2:$H$5000, I$2)</f>
        <v>25</v>
      </c>
      <c r="J370" s="27">
        <f>SUMIFS('FY14 DataDump'!$E$2:$E$5000, 'FY14 DataDump'!$C$2:$C$5000, 'FY14 Individual Analysis'!$A370, 'FY14 DataDump'!$H$2:$H$5000, J$2)</f>
        <v>64</v>
      </c>
      <c r="K370" s="27">
        <f>SUMIFS('FY14 DataDump'!$E$2:$E$5000, 'FY14 DataDump'!$C$2:$C$5000, 'FY14 Individual Analysis'!$A370, 'FY14 DataDump'!$H$2:$H$5000, K$2)</f>
        <v>72</v>
      </c>
      <c r="L370" s="27">
        <f>SUMIFS('FY14 DataDump'!$E$2:$E$5000, 'FY14 DataDump'!$C$2:$C$5000, 'FY14 Individual Analysis'!$A370, 'FY14 DataDump'!$H$2:$H$5000, L$2)</f>
        <v>46</v>
      </c>
      <c r="M370" s="27">
        <f>SUMIFS('FY14 DataDump'!$E$2:$E$5000, 'FY14 DataDump'!$C$2:$C$5000, 'FY14 Individual Analysis'!$A370, 'FY14 DataDump'!$H$2:$H$5000, M$2)</f>
        <v>103</v>
      </c>
      <c r="N370" s="27">
        <f>SUMIFS('FY14 DataDump'!$E$2:$E$5000, 'FY14 DataDump'!$C$2:$C$5000, 'FY14 Individual Analysis'!$A370, 'FY14 DataDump'!$H$2:$H$5000, N$2)</f>
        <v>78</v>
      </c>
      <c r="O370" s="27">
        <f>SUMIFS('FY14 DataDump'!$E$2:$E$5000, 'FY14 DataDump'!$C$2:$C$5000, 'FY14 Individual Analysis'!$A370, 'FY14 DataDump'!$H$2:$H$5000, O$2)</f>
        <v>44</v>
      </c>
      <c r="P370" s="27">
        <f t="shared" si="13"/>
        <v>661</v>
      </c>
      <c r="Q370" s="108">
        <f t="shared" si="14"/>
        <v>3.8803832245338844E-3</v>
      </c>
    </row>
    <row r="371" spans="1:17" x14ac:dyDescent="0.25">
      <c r="A371" s="75">
        <v>59541</v>
      </c>
      <c r="B371" s="75" t="str">
        <f>INDEX('FY14 DataDump'!$A$2:$H$5000, MATCH('FY14 Individual Analysis'!A371, 'FY14 DataDump'!$C$2:$C$5000, 0), MATCH('FY14 DataDump'!$B$1, 'FY14 DataDump'!$A$1:$H$1))</f>
        <v>DRINKS</v>
      </c>
      <c r="C371" s="75" t="str">
        <f>INDEX('FY14 DataDump'!$A$2:$H$5000, MATCH('FY14 Individual Analysis'!A371, 'FY14 DataDump'!$C$2:$C$5000, 0), MATCH('FY14 DataDump'!$D$1, 'FY14 DataDump'!$A$1:$H$1))</f>
        <v>GATORADE GRAPE</v>
      </c>
      <c r="D371" s="27">
        <f>SUMIFS('FY14 DataDump'!$E$2:$E$5000, 'FY14 DataDump'!$C$2:$C$5000, 'FY14 Individual Analysis'!$A371, 'FY14 DataDump'!$H$2:$H$5000, D$2)</f>
        <v>18</v>
      </c>
      <c r="E371" s="27">
        <f>SUMIFS('FY14 DataDump'!$E$2:$E$5000, 'FY14 DataDump'!$C$2:$C$5000, 'FY14 Individual Analysis'!$A371, 'FY14 DataDump'!$H$2:$H$5000, E$2)</f>
        <v>21</v>
      </c>
      <c r="F371" s="27">
        <f>SUMIFS('FY14 DataDump'!$E$2:$E$5000, 'FY14 DataDump'!$C$2:$C$5000, 'FY14 Individual Analysis'!$A371, 'FY14 DataDump'!$H$2:$H$5000, F$2)</f>
        <v>0</v>
      </c>
      <c r="G371" s="27">
        <f>SUMIFS('FY14 DataDump'!$E$2:$E$5000, 'FY14 DataDump'!$C$2:$C$5000, 'FY14 Individual Analysis'!$A371, 'FY14 DataDump'!$H$2:$H$5000, G$2)</f>
        <v>0</v>
      </c>
      <c r="H371" s="27">
        <f>SUMIFS('FY14 DataDump'!$E$2:$E$5000, 'FY14 DataDump'!$C$2:$C$5000, 'FY14 Individual Analysis'!$A371, 'FY14 DataDump'!$H$2:$H$5000, H$2)</f>
        <v>0</v>
      </c>
      <c r="I371" s="27">
        <f>SUMIFS('FY14 DataDump'!$E$2:$E$5000, 'FY14 DataDump'!$C$2:$C$5000, 'FY14 Individual Analysis'!$A371, 'FY14 DataDump'!$H$2:$H$5000, I$2)</f>
        <v>0</v>
      </c>
      <c r="J371" s="27">
        <f>SUMIFS('FY14 DataDump'!$E$2:$E$5000, 'FY14 DataDump'!$C$2:$C$5000, 'FY14 Individual Analysis'!$A371, 'FY14 DataDump'!$H$2:$H$5000, J$2)</f>
        <v>0</v>
      </c>
      <c r="K371" s="27">
        <f>SUMIFS('FY14 DataDump'!$E$2:$E$5000, 'FY14 DataDump'!$C$2:$C$5000, 'FY14 Individual Analysis'!$A371, 'FY14 DataDump'!$H$2:$H$5000, K$2)</f>
        <v>0</v>
      </c>
      <c r="L371" s="27">
        <f>SUMIFS('FY14 DataDump'!$E$2:$E$5000, 'FY14 DataDump'!$C$2:$C$5000, 'FY14 Individual Analysis'!$A371, 'FY14 DataDump'!$H$2:$H$5000, L$2)</f>
        <v>0</v>
      </c>
      <c r="M371" s="27">
        <f>SUMIFS('FY14 DataDump'!$E$2:$E$5000, 'FY14 DataDump'!$C$2:$C$5000, 'FY14 Individual Analysis'!$A371, 'FY14 DataDump'!$H$2:$H$5000, M$2)</f>
        <v>0</v>
      </c>
      <c r="N371" s="27">
        <f>SUMIFS('FY14 DataDump'!$E$2:$E$5000, 'FY14 DataDump'!$C$2:$C$5000, 'FY14 Individual Analysis'!$A371, 'FY14 DataDump'!$H$2:$H$5000, N$2)</f>
        <v>0</v>
      </c>
      <c r="O371" s="27">
        <f>SUMIFS('FY14 DataDump'!$E$2:$E$5000, 'FY14 DataDump'!$C$2:$C$5000, 'FY14 Individual Analysis'!$A371, 'FY14 DataDump'!$H$2:$H$5000, O$2)</f>
        <v>0</v>
      </c>
      <c r="P371" s="27">
        <f t="shared" si="13"/>
        <v>39</v>
      </c>
      <c r="Q371" s="108">
        <f t="shared" si="14"/>
        <v>2.2894848072136382E-4</v>
      </c>
    </row>
    <row r="372" spans="1:17" x14ac:dyDescent="0.25">
      <c r="A372" s="75">
        <v>61645</v>
      </c>
      <c r="B372" s="75" t="str">
        <f>INDEX('FY14 DataDump'!$A$2:$H$5000, MATCH('FY14 Individual Analysis'!A372, 'FY14 DataDump'!$C$2:$C$5000, 0), MATCH('FY14 DataDump'!$B$1, 'FY14 DataDump'!$A$1:$H$1))</f>
        <v>BOXED GOODS</v>
      </c>
      <c r="C372" s="75" t="str">
        <f>INDEX('FY14 DataDump'!$A$2:$H$5000, MATCH('FY14 Individual Analysis'!A372, 'FY14 DataDump'!$C$2:$C$5000, 0), MATCH('FY14 DataDump'!$D$1, 'FY14 DataDump'!$A$1:$H$1))</f>
        <v>FRITOS HONEY BBQ</v>
      </c>
      <c r="D372" s="27">
        <f>SUMIFS('FY14 DataDump'!$E$2:$E$5000, 'FY14 DataDump'!$C$2:$C$5000, 'FY14 Individual Analysis'!$A372, 'FY14 DataDump'!$H$2:$H$5000, D$2)</f>
        <v>24</v>
      </c>
      <c r="E372" s="27">
        <f>SUMIFS('FY14 DataDump'!$E$2:$E$5000, 'FY14 DataDump'!$C$2:$C$5000, 'FY14 Individual Analysis'!$A372, 'FY14 DataDump'!$H$2:$H$5000, E$2)</f>
        <v>0</v>
      </c>
      <c r="F372" s="27">
        <f>SUMIFS('FY14 DataDump'!$E$2:$E$5000, 'FY14 DataDump'!$C$2:$C$5000, 'FY14 Individual Analysis'!$A372, 'FY14 DataDump'!$H$2:$H$5000, F$2)</f>
        <v>0</v>
      </c>
      <c r="G372" s="27">
        <f>SUMIFS('FY14 DataDump'!$E$2:$E$5000, 'FY14 DataDump'!$C$2:$C$5000, 'FY14 Individual Analysis'!$A372, 'FY14 DataDump'!$H$2:$H$5000, G$2)</f>
        <v>0</v>
      </c>
      <c r="H372" s="27">
        <f>SUMIFS('FY14 DataDump'!$E$2:$E$5000, 'FY14 DataDump'!$C$2:$C$5000, 'FY14 Individual Analysis'!$A372, 'FY14 DataDump'!$H$2:$H$5000, H$2)</f>
        <v>0</v>
      </c>
      <c r="I372" s="27">
        <f>SUMIFS('FY14 DataDump'!$E$2:$E$5000, 'FY14 DataDump'!$C$2:$C$5000, 'FY14 Individual Analysis'!$A372, 'FY14 DataDump'!$H$2:$H$5000, I$2)</f>
        <v>0</v>
      </c>
      <c r="J372" s="27">
        <f>SUMIFS('FY14 DataDump'!$E$2:$E$5000, 'FY14 DataDump'!$C$2:$C$5000, 'FY14 Individual Analysis'!$A372, 'FY14 DataDump'!$H$2:$H$5000, J$2)</f>
        <v>0</v>
      </c>
      <c r="K372" s="27">
        <f>SUMIFS('FY14 DataDump'!$E$2:$E$5000, 'FY14 DataDump'!$C$2:$C$5000, 'FY14 Individual Analysis'!$A372, 'FY14 DataDump'!$H$2:$H$5000, K$2)</f>
        <v>0</v>
      </c>
      <c r="L372" s="27">
        <f>SUMIFS('FY14 DataDump'!$E$2:$E$5000, 'FY14 DataDump'!$C$2:$C$5000, 'FY14 Individual Analysis'!$A372, 'FY14 DataDump'!$H$2:$H$5000, L$2)</f>
        <v>0</v>
      </c>
      <c r="M372" s="27">
        <f>SUMIFS('FY14 DataDump'!$E$2:$E$5000, 'FY14 DataDump'!$C$2:$C$5000, 'FY14 Individual Analysis'!$A372, 'FY14 DataDump'!$H$2:$H$5000, M$2)</f>
        <v>0</v>
      </c>
      <c r="N372" s="27">
        <f>SUMIFS('FY14 DataDump'!$E$2:$E$5000, 'FY14 DataDump'!$C$2:$C$5000, 'FY14 Individual Analysis'!$A372, 'FY14 DataDump'!$H$2:$H$5000, N$2)</f>
        <v>0</v>
      </c>
      <c r="O372" s="27">
        <f>SUMIFS('FY14 DataDump'!$E$2:$E$5000, 'FY14 DataDump'!$C$2:$C$5000, 'FY14 Individual Analysis'!$A372, 'FY14 DataDump'!$H$2:$H$5000, O$2)</f>
        <v>0</v>
      </c>
      <c r="P372" s="27">
        <f t="shared" si="13"/>
        <v>24</v>
      </c>
      <c r="Q372" s="108">
        <f t="shared" si="14"/>
        <v>1.408913727516085E-4</v>
      </c>
    </row>
    <row r="373" spans="1:17" x14ac:dyDescent="0.25">
      <c r="A373" s="75">
        <v>62332</v>
      </c>
      <c r="B373" s="75" t="str">
        <f>INDEX('FY14 DataDump'!$A$2:$H$5000, MATCH('FY14 Individual Analysis'!A373, 'FY14 DataDump'!$C$2:$C$5000, 0), MATCH('FY14 DataDump'!$B$1, 'FY14 DataDump'!$A$1:$H$1))</f>
        <v>SWEETS</v>
      </c>
      <c r="C373" s="75" t="str">
        <f>INDEX('FY14 DataDump'!$A$2:$H$5000, MATCH('FY14 Individual Analysis'!A373, 'FY14 DataDump'!$C$2:$C$5000, 0), MATCH('FY14 DataDump'!$D$1, 'FY14 DataDump'!$A$1:$H$1))</f>
        <v>MENTOS CINNAMON</v>
      </c>
      <c r="D373" s="27">
        <f>SUMIFS('FY14 DataDump'!$E$2:$E$5000, 'FY14 DataDump'!$C$2:$C$5000, 'FY14 Individual Analysis'!$A373, 'FY14 DataDump'!$H$2:$H$5000, D$2)</f>
        <v>4</v>
      </c>
      <c r="E373" s="27">
        <f>SUMIFS('FY14 DataDump'!$E$2:$E$5000, 'FY14 DataDump'!$C$2:$C$5000, 'FY14 Individual Analysis'!$A373, 'FY14 DataDump'!$H$2:$H$5000, E$2)</f>
        <v>0</v>
      </c>
      <c r="F373" s="27">
        <f>SUMIFS('FY14 DataDump'!$E$2:$E$5000, 'FY14 DataDump'!$C$2:$C$5000, 'FY14 Individual Analysis'!$A373, 'FY14 DataDump'!$H$2:$H$5000, F$2)</f>
        <v>0</v>
      </c>
      <c r="G373" s="27">
        <f>SUMIFS('FY14 DataDump'!$E$2:$E$5000, 'FY14 DataDump'!$C$2:$C$5000, 'FY14 Individual Analysis'!$A373, 'FY14 DataDump'!$H$2:$H$5000, G$2)</f>
        <v>1</v>
      </c>
      <c r="H373" s="27">
        <f>SUMIFS('FY14 DataDump'!$E$2:$E$5000, 'FY14 DataDump'!$C$2:$C$5000, 'FY14 Individual Analysis'!$A373, 'FY14 DataDump'!$H$2:$H$5000, H$2)</f>
        <v>0</v>
      </c>
      <c r="I373" s="27">
        <f>SUMIFS('FY14 DataDump'!$E$2:$E$5000, 'FY14 DataDump'!$C$2:$C$5000, 'FY14 Individual Analysis'!$A373, 'FY14 DataDump'!$H$2:$H$5000, I$2)</f>
        <v>0</v>
      </c>
      <c r="J373" s="27">
        <f>SUMIFS('FY14 DataDump'!$E$2:$E$5000, 'FY14 DataDump'!$C$2:$C$5000, 'FY14 Individual Analysis'!$A373, 'FY14 DataDump'!$H$2:$H$5000, J$2)</f>
        <v>0</v>
      </c>
      <c r="K373" s="27">
        <f>SUMIFS('FY14 DataDump'!$E$2:$E$5000, 'FY14 DataDump'!$C$2:$C$5000, 'FY14 Individual Analysis'!$A373, 'FY14 DataDump'!$H$2:$H$5000, K$2)</f>
        <v>0</v>
      </c>
      <c r="L373" s="27">
        <f>SUMIFS('FY14 DataDump'!$E$2:$E$5000, 'FY14 DataDump'!$C$2:$C$5000, 'FY14 Individual Analysis'!$A373, 'FY14 DataDump'!$H$2:$H$5000, L$2)</f>
        <v>0</v>
      </c>
      <c r="M373" s="27">
        <f>SUMIFS('FY14 DataDump'!$E$2:$E$5000, 'FY14 DataDump'!$C$2:$C$5000, 'FY14 Individual Analysis'!$A373, 'FY14 DataDump'!$H$2:$H$5000, M$2)</f>
        <v>0</v>
      </c>
      <c r="N373" s="27">
        <f>SUMIFS('FY14 DataDump'!$E$2:$E$5000, 'FY14 DataDump'!$C$2:$C$5000, 'FY14 Individual Analysis'!$A373, 'FY14 DataDump'!$H$2:$H$5000, N$2)</f>
        <v>0</v>
      </c>
      <c r="O373" s="27">
        <f>SUMIFS('FY14 DataDump'!$E$2:$E$5000, 'FY14 DataDump'!$C$2:$C$5000, 'FY14 Individual Analysis'!$A373, 'FY14 DataDump'!$H$2:$H$5000, O$2)</f>
        <v>0</v>
      </c>
      <c r="P373" s="27">
        <f t="shared" si="13"/>
        <v>5</v>
      </c>
      <c r="Q373" s="108">
        <f t="shared" si="14"/>
        <v>2.9352369323251773E-5</v>
      </c>
    </row>
    <row r="374" spans="1:17" x14ac:dyDescent="0.25">
      <c r="A374" s="75">
        <v>62566</v>
      </c>
      <c r="B374" s="75" t="str">
        <f>INDEX('FY14 DataDump'!$A$2:$H$5000, MATCH('FY14 Individual Analysis'!A374, 'FY14 DataDump'!$C$2:$C$5000, 0), MATCH('FY14 DataDump'!$B$1, 'FY14 DataDump'!$A$1:$H$1))</f>
        <v>DRINKS</v>
      </c>
      <c r="C374" s="75" t="str">
        <f>INDEX('FY14 DataDump'!$A$2:$H$5000, MATCH('FY14 Individual Analysis'!A374, 'FY14 DataDump'!$C$2:$C$5000, 0), MATCH('FY14 DataDump'!$D$1, 'FY14 DataDump'!$A$1:$H$1))</f>
        <v>OCEAN SPRAY CRANBERRY</v>
      </c>
      <c r="D374" s="27">
        <f>SUMIFS('FY14 DataDump'!$E$2:$E$5000, 'FY14 DataDump'!$C$2:$C$5000, 'FY14 Individual Analysis'!$A374, 'FY14 DataDump'!$H$2:$H$5000, D$2)</f>
        <v>17</v>
      </c>
      <c r="E374" s="27">
        <f>SUMIFS('FY14 DataDump'!$E$2:$E$5000, 'FY14 DataDump'!$C$2:$C$5000, 'FY14 Individual Analysis'!$A374, 'FY14 DataDump'!$H$2:$H$5000, E$2)</f>
        <v>13</v>
      </c>
      <c r="F374" s="27">
        <f>SUMIFS('FY14 DataDump'!$E$2:$E$5000, 'FY14 DataDump'!$C$2:$C$5000, 'FY14 Individual Analysis'!$A374, 'FY14 DataDump'!$H$2:$H$5000, F$2)</f>
        <v>0</v>
      </c>
      <c r="G374" s="27">
        <f>SUMIFS('FY14 DataDump'!$E$2:$E$5000, 'FY14 DataDump'!$C$2:$C$5000, 'FY14 Individual Analysis'!$A374, 'FY14 DataDump'!$H$2:$H$5000, G$2)</f>
        <v>0</v>
      </c>
      <c r="H374" s="27">
        <f>SUMIFS('FY14 DataDump'!$E$2:$E$5000, 'FY14 DataDump'!$C$2:$C$5000, 'FY14 Individual Analysis'!$A374, 'FY14 DataDump'!$H$2:$H$5000, H$2)</f>
        <v>0</v>
      </c>
      <c r="I374" s="27">
        <f>SUMIFS('FY14 DataDump'!$E$2:$E$5000, 'FY14 DataDump'!$C$2:$C$5000, 'FY14 Individual Analysis'!$A374, 'FY14 DataDump'!$H$2:$H$5000, I$2)</f>
        <v>0</v>
      </c>
      <c r="J374" s="27">
        <f>SUMIFS('FY14 DataDump'!$E$2:$E$5000, 'FY14 DataDump'!$C$2:$C$5000, 'FY14 Individual Analysis'!$A374, 'FY14 DataDump'!$H$2:$H$5000, J$2)</f>
        <v>0</v>
      </c>
      <c r="K374" s="27">
        <f>SUMIFS('FY14 DataDump'!$E$2:$E$5000, 'FY14 DataDump'!$C$2:$C$5000, 'FY14 Individual Analysis'!$A374, 'FY14 DataDump'!$H$2:$H$5000, K$2)</f>
        <v>0</v>
      </c>
      <c r="L374" s="27">
        <f>SUMIFS('FY14 DataDump'!$E$2:$E$5000, 'FY14 DataDump'!$C$2:$C$5000, 'FY14 Individual Analysis'!$A374, 'FY14 DataDump'!$H$2:$H$5000, L$2)</f>
        <v>0</v>
      </c>
      <c r="M374" s="27">
        <f>SUMIFS('FY14 DataDump'!$E$2:$E$5000, 'FY14 DataDump'!$C$2:$C$5000, 'FY14 Individual Analysis'!$A374, 'FY14 DataDump'!$H$2:$H$5000, M$2)</f>
        <v>0</v>
      </c>
      <c r="N374" s="27">
        <f>SUMIFS('FY14 DataDump'!$E$2:$E$5000, 'FY14 DataDump'!$C$2:$C$5000, 'FY14 Individual Analysis'!$A374, 'FY14 DataDump'!$H$2:$H$5000, N$2)</f>
        <v>0</v>
      </c>
      <c r="O374" s="27">
        <f>SUMIFS('FY14 DataDump'!$E$2:$E$5000, 'FY14 DataDump'!$C$2:$C$5000, 'FY14 Individual Analysis'!$A374, 'FY14 DataDump'!$H$2:$H$5000, O$2)</f>
        <v>0</v>
      </c>
      <c r="P374" s="27">
        <f t="shared" si="13"/>
        <v>30</v>
      </c>
      <c r="Q374" s="108">
        <f t="shared" si="14"/>
        <v>1.7611421593951063E-4</v>
      </c>
    </row>
    <row r="375" spans="1:17" x14ac:dyDescent="0.25">
      <c r="A375" s="75">
        <v>63554</v>
      </c>
      <c r="B375" s="75" t="str">
        <f>INDEX('FY14 DataDump'!$A$2:$H$5000, MATCH('FY14 Individual Analysis'!A375, 'FY14 DataDump'!$C$2:$C$5000, 0), MATCH('FY14 DataDump'!$B$1, 'FY14 DataDump'!$A$1:$H$1))</f>
        <v>DRINKS</v>
      </c>
      <c r="C375" s="75" t="str">
        <f>INDEX('FY14 DataDump'!$A$2:$H$5000, MATCH('FY14 Individual Analysis'!A375, 'FY14 DataDump'!$C$2:$C$5000, 0), MATCH('FY14 DataDump'!$D$1, 'FY14 DataDump'!$A$1:$H$1))</f>
        <v>ODWALLA D RED RHAPSODY</v>
      </c>
      <c r="D375" s="27">
        <f>SUMIFS('FY14 DataDump'!$E$2:$E$5000, 'FY14 DataDump'!$C$2:$C$5000, 'FY14 Individual Analysis'!$A375, 'FY14 DataDump'!$H$2:$H$5000, D$2)</f>
        <v>5</v>
      </c>
      <c r="E375" s="27">
        <f>SUMIFS('FY14 DataDump'!$E$2:$E$5000, 'FY14 DataDump'!$C$2:$C$5000, 'FY14 Individual Analysis'!$A375, 'FY14 DataDump'!$H$2:$H$5000, E$2)</f>
        <v>4</v>
      </c>
      <c r="F375" s="27">
        <f>SUMIFS('FY14 DataDump'!$E$2:$E$5000, 'FY14 DataDump'!$C$2:$C$5000, 'FY14 Individual Analysis'!$A375, 'FY14 DataDump'!$H$2:$H$5000, F$2)</f>
        <v>5</v>
      </c>
      <c r="G375" s="27">
        <f>SUMIFS('FY14 DataDump'!$E$2:$E$5000, 'FY14 DataDump'!$C$2:$C$5000, 'FY14 Individual Analysis'!$A375, 'FY14 DataDump'!$H$2:$H$5000, G$2)</f>
        <v>21</v>
      </c>
      <c r="H375" s="27">
        <f>SUMIFS('FY14 DataDump'!$E$2:$E$5000, 'FY14 DataDump'!$C$2:$C$5000, 'FY14 Individual Analysis'!$A375, 'FY14 DataDump'!$H$2:$H$5000, H$2)</f>
        <v>16</v>
      </c>
      <c r="I375" s="27">
        <f>SUMIFS('FY14 DataDump'!$E$2:$E$5000, 'FY14 DataDump'!$C$2:$C$5000, 'FY14 Individual Analysis'!$A375, 'FY14 DataDump'!$H$2:$H$5000, I$2)</f>
        <v>12</v>
      </c>
      <c r="J375" s="27">
        <f>SUMIFS('FY14 DataDump'!$E$2:$E$5000, 'FY14 DataDump'!$C$2:$C$5000, 'FY14 Individual Analysis'!$A375, 'FY14 DataDump'!$H$2:$H$5000, J$2)</f>
        <v>19</v>
      </c>
      <c r="K375" s="27">
        <f>SUMIFS('FY14 DataDump'!$E$2:$E$5000, 'FY14 DataDump'!$C$2:$C$5000, 'FY14 Individual Analysis'!$A375, 'FY14 DataDump'!$H$2:$H$5000, K$2)</f>
        <v>13</v>
      </c>
      <c r="L375" s="27">
        <f>SUMIFS('FY14 DataDump'!$E$2:$E$5000, 'FY14 DataDump'!$C$2:$C$5000, 'FY14 Individual Analysis'!$A375, 'FY14 DataDump'!$H$2:$H$5000, L$2)</f>
        <v>12</v>
      </c>
      <c r="M375" s="27">
        <f>SUMIFS('FY14 DataDump'!$E$2:$E$5000, 'FY14 DataDump'!$C$2:$C$5000, 'FY14 Individual Analysis'!$A375, 'FY14 DataDump'!$H$2:$H$5000, M$2)</f>
        <v>15</v>
      </c>
      <c r="N375" s="27">
        <f>SUMIFS('FY14 DataDump'!$E$2:$E$5000, 'FY14 DataDump'!$C$2:$C$5000, 'FY14 Individual Analysis'!$A375, 'FY14 DataDump'!$H$2:$H$5000, N$2)</f>
        <v>27</v>
      </c>
      <c r="O375" s="27">
        <f>SUMIFS('FY14 DataDump'!$E$2:$E$5000, 'FY14 DataDump'!$C$2:$C$5000, 'FY14 Individual Analysis'!$A375, 'FY14 DataDump'!$H$2:$H$5000, O$2)</f>
        <v>18</v>
      </c>
      <c r="P375" s="27">
        <f t="shared" si="13"/>
        <v>167</v>
      </c>
      <c r="Q375" s="108">
        <f t="shared" si="14"/>
        <v>9.8036913539660932E-4</v>
      </c>
    </row>
    <row r="376" spans="1:17" x14ac:dyDescent="0.25">
      <c r="A376" s="75">
        <v>64335</v>
      </c>
      <c r="B376" s="75" t="str">
        <f>INDEX('FY14 DataDump'!$A$2:$H$5000, MATCH('FY14 Individual Analysis'!A376, 'FY14 DataDump'!$C$2:$C$5000, 0), MATCH('FY14 DataDump'!$B$1, 'FY14 DataDump'!$A$1:$H$1))</f>
        <v>BOXED GOODS</v>
      </c>
      <c r="C376" s="75" t="str">
        <f>INDEX('FY14 DataDump'!$A$2:$H$5000, MATCH('FY14 Individual Analysis'!A376, 'FY14 DataDump'!$C$2:$C$5000, 0), MATCH('FY14 DataDump'!$D$1, 'FY14 DataDump'!$A$1:$H$1))</f>
        <v>CUP NOODLES CHK VEG</v>
      </c>
      <c r="D376" s="27">
        <f>SUMIFS('FY14 DataDump'!$E$2:$E$5000, 'FY14 DataDump'!$C$2:$C$5000, 'FY14 Individual Analysis'!$A376, 'FY14 DataDump'!$H$2:$H$5000, D$2)</f>
        <v>0</v>
      </c>
      <c r="E376" s="27">
        <f>SUMIFS('FY14 DataDump'!$E$2:$E$5000, 'FY14 DataDump'!$C$2:$C$5000, 'FY14 Individual Analysis'!$A376, 'FY14 DataDump'!$H$2:$H$5000, E$2)</f>
        <v>10</v>
      </c>
      <c r="F376" s="27">
        <f>SUMIFS('FY14 DataDump'!$E$2:$E$5000, 'FY14 DataDump'!$C$2:$C$5000, 'FY14 Individual Analysis'!$A376, 'FY14 DataDump'!$H$2:$H$5000, F$2)</f>
        <v>15</v>
      </c>
      <c r="G376" s="27">
        <f>SUMIFS('FY14 DataDump'!$E$2:$E$5000, 'FY14 DataDump'!$C$2:$C$5000, 'FY14 Individual Analysis'!$A376, 'FY14 DataDump'!$H$2:$H$5000, G$2)</f>
        <v>57</v>
      </c>
      <c r="H376" s="27">
        <f>SUMIFS('FY14 DataDump'!$E$2:$E$5000, 'FY14 DataDump'!$C$2:$C$5000, 'FY14 Individual Analysis'!$A376, 'FY14 DataDump'!$H$2:$H$5000, H$2)</f>
        <v>37</v>
      </c>
      <c r="I376" s="27">
        <f>SUMIFS('FY14 DataDump'!$E$2:$E$5000, 'FY14 DataDump'!$C$2:$C$5000, 'FY14 Individual Analysis'!$A376, 'FY14 DataDump'!$H$2:$H$5000, I$2)</f>
        <v>8</v>
      </c>
      <c r="J376" s="27">
        <f>SUMIFS('FY14 DataDump'!$E$2:$E$5000, 'FY14 DataDump'!$C$2:$C$5000, 'FY14 Individual Analysis'!$A376, 'FY14 DataDump'!$H$2:$H$5000, J$2)</f>
        <v>45</v>
      </c>
      <c r="K376" s="27">
        <f>SUMIFS('FY14 DataDump'!$E$2:$E$5000, 'FY14 DataDump'!$C$2:$C$5000, 'FY14 Individual Analysis'!$A376, 'FY14 DataDump'!$H$2:$H$5000, K$2)</f>
        <v>40</v>
      </c>
      <c r="L376" s="27">
        <f>SUMIFS('FY14 DataDump'!$E$2:$E$5000, 'FY14 DataDump'!$C$2:$C$5000, 'FY14 Individual Analysis'!$A376, 'FY14 DataDump'!$H$2:$H$5000, L$2)</f>
        <v>28</v>
      </c>
      <c r="M376" s="27">
        <f>SUMIFS('FY14 DataDump'!$E$2:$E$5000, 'FY14 DataDump'!$C$2:$C$5000, 'FY14 Individual Analysis'!$A376, 'FY14 DataDump'!$H$2:$H$5000, M$2)</f>
        <v>32</v>
      </c>
      <c r="N376" s="27">
        <f>SUMIFS('FY14 DataDump'!$E$2:$E$5000, 'FY14 DataDump'!$C$2:$C$5000, 'FY14 Individual Analysis'!$A376, 'FY14 DataDump'!$H$2:$H$5000, N$2)</f>
        <v>40</v>
      </c>
      <c r="O376" s="27">
        <f>SUMIFS('FY14 DataDump'!$E$2:$E$5000, 'FY14 DataDump'!$C$2:$C$5000, 'FY14 Individual Analysis'!$A376, 'FY14 DataDump'!$H$2:$H$5000, O$2)</f>
        <v>11</v>
      </c>
      <c r="P376" s="27">
        <f t="shared" si="13"/>
        <v>323</v>
      </c>
      <c r="Q376" s="108">
        <f t="shared" si="14"/>
        <v>1.8961630582820645E-3</v>
      </c>
    </row>
    <row r="377" spans="1:17" x14ac:dyDescent="0.25">
      <c r="A377" s="75">
        <v>64623</v>
      </c>
      <c r="B377" s="75" t="str">
        <f>INDEX('FY14 DataDump'!$A$2:$H$5000, MATCH('FY14 Individual Analysis'!A377, 'FY14 DataDump'!$C$2:$C$5000, 0), MATCH('FY14 DataDump'!$B$1, 'FY14 DataDump'!$A$1:$H$1))</f>
        <v>DRINKS</v>
      </c>
      <c r="C377" s="75" t="str">
        <f>INDEX('FY14 DataDump'!$A$2:$H$5000, MATCH('FY14 Individual Analysis'!A377, 'FY14 DataDump'!$C$2:$C$5000, 0), MATCH('FY14 DataDump'!$D$1, 'FY14 DataDump'!$A$1:$H$1))</f>
        <v>SNAPPLE KIWI STRAWBERRY</v>
      </c>
      <c r="D377" s="27">
        <f>SUMIFS('FY14 DataDump'!$E$2:$E$5000, 'FY14 DataDump'!$C$2:$C$5000, 'FY14 Individual Analysis'!$A377, 'FY14 DataDump'!$H$2:$H$5000, D$2)</f>
        <v>31</v>
      </c>
      <c r="E377" s="27">
        <f>SUMIFS('FY14 DataDump'!$E$2:$E$5000, 'FY14 DataDump'!$C$2:$C$5000, 'FY14 Individual Analysis'!$A377, 'FY14 DataDump'!$H$2:$H$5000, E$2)</f>
        <v>16</v>
      </c>
      <c r="F377" s="27">
        <f>SUMIFS('FY14 DataDump'!$E$2:$E$5000, 'FY14 DataDump'!$C$2:$C$5000, 'FY14 Individual Analysis'!$A377, 'FY14 DataDump'!$H$2:$H$5000, F$2)</f>
        <v>0</v>
      </c>
      <c r="G377" s="27">
        <f>SUMIFS('FY14 DataDump'!$E$2:$E$5000, 'FY14 DataDump'!$C$2:$C$5000, 'FY14 Individual Analysis'!$A377, 'FY14 DataDump'!$H$2:$H$5000, G$2)</f>
        <v>0</v>
      </c>
      <c r="H377" s="27">
        <f>SUMIFS('FY14 DataDump'!$E$2:$E$5000, 'FY14 DataDump'!$C$2:$C$5000, 'FY14 Individual Analysis'!$A377, 'FY14 DataDump'!$H$2:$H$5000, H$2)</f>
        <v>0</v>
      </c>
      <c r="I377" s="27">
        <f>SUMIFS('FY14 DataDump'!$E$2:$E$5000, 'FY14 DataDump'!$C$2:$C$5000, 'FY14 Individual Analysis'!$A377, 'FY14 DataDump'!$H$2:$H$5000, I$2)</f>
        <v>0</v>
      </c>
      <c r="J377" s="27">
        <f>SUMIFS('FY14 DataDump'!$E$2:$E$5000, 'FY14 DataDump'!$C$2:$C$5000, 'FY14 Individual Analysis'!$A377, 'FY14 DataDump'!$H$2:$H$5000, J$2)</f>
        <v>0</v>
      </c>
      <c r="K377" s="27">
        <f>SUMIFS('FY14 DataDump'!$E$2:$E$5000, 'FY14 DataDump'!$C$2:$C$5000, 'FY14 Individual Analysis'!$A377, 'FY14 DataDump'!$H$2:$H$5000, K$2)</f>
        <v>0</v>
      </c>
      <c r="L377" s="27">
        <f>SUMIFS('FY14 DataDump'!$E$2:$E$5000, 'FY14 DataDump'!$C$2:$C$5000, 'FY14 Individual Analysis'!$A377, 'FY14 DataDump'!$H$2:$H$5000, L$2)</f>
        <v>0</v>
      </c>
      <c r="M377" s="27">
        <f>SUMIFS('FY14 DataDump'!$E$2:$E$5000, 'FY14 DataDump'!$C$2:$C$5000, 'FY14 Individual Analysis'!$A377, 'FY14 DataDump'!$H$2:$H$5000, M$2)</f>
        <v>0</v>
      </c>
      <c r="N377" s="27">
        <f>SUMIFS('FY14 DataDump'!$E$2:$E$5000, 'FY14 DataDump'!$C$2:$C$5000, 'FY14 Individual Analysis'!$A377, 'FY14 DataDump'!$H$2:$H$5000, N$2)</f>
        <v>0</v>
      </c>
      <c r="O377" s="27">
        <f>SUMIFS('FY14 DataDump'!$E$2:$E$5000, 'FY14 DataDump'!$C$2:$C$5000, 'FY14 Individual Analysis'!$A377, 'FY14 DataDump'!$H$2:$H$5000, O$2)</f>
        <v>0</v>
      </c>
      <c r="P377" s="27">
        <f t="shared" si="13"/>
        <v>47</v>
      </c>
      <c r="Q377" s="108">
        <f t="shared" si="14"/>
        <v>2.7591227163856669E-4</v>
      </c>
    </row>
    <row r="378" spans="1:17" x14ac:dyDescent="0.25">
      <c r="A378" s="75">
        <v>65224</v>
      </c>
      <c r="B378" s="75" t="str">
        <f>INDEX('FY14 DataDump'!$A$2:$H$5000, MATCH('FY14 Individual Analysis'!A378, 'FY14 DataDump'!$C$2:$C$5000, 0), MATCH('FY14 DataDump'!$B$1, 'FY14 DataDump'!$A$1:$H$1))</f>
        <v>SWEETS</v>
      </c>
      <c r="C378" s="75" t="str">
        <f>INDEX('FY14 DataDump'!$A$2:$H$5000, MATCH('FY14 Individual Analysis'!A378, 'FY14 DataDump'!$C$2:$C$5000, 0), MATCH('FY14 DataDump'!$D$1, 'FY14 DataDump'!$A$1:$H$1))</f>
        <v>REESES PIECES HBAG</v>
      </c>
      <c r="D378" s="27">
        <f>SUMIFS('FY14 DataDump'!$E$2:$E$5000, 'FY14 DataDump'!$C$2:$C$5000, 'FY14 Individual Analysis'!$A378, 'FY14 DataDump'!$H$2:$H$5000, D$2)</f>
        <v>0</v>
      </c>
      <c r="E378" s="27">
        <f>SUMIFS('FY14 DataDump'!$E$2:$E$5000, 'FY14 DataDump'!$C$2:$C$5000, 'FY14 Individual Analysis'!$A378, 'FY14 DataDump'!$H$2:$H$5000, E$2)</f>
        <v>3</v>
      </c>
      <c r="F378" s="27">
        <f>SUMIFS('FY14 DataDump'!$E$2:$E$5000, 'FY14 DataDump'!$C$2:$C$5000, 'FY14 Individual Analysis'!$A378, 'FY14 DataDump'!$H$2:$H$5000, F$2)</f>
        <v>0</v>
      </c>
      <c r="G378" s="27">
        <f>SUMIFS('FY14 DataDump'!$E$2:$E$5000, 'FY14 DataDump'!$C$2:$C$5000, 'FY14 Individual Analysis'!$A378, 'FY14 DataDump'!$H$2:$H$5000, G$2)</f>
        <v>0</v>
      </c>
      <c r="H378" s="27">
        <f>SUMIFS('FY14 DataDump'!$E$2:$E$5000, 'FY14 DataDump'!$C$2:$C$5000, 'FY14 Individual Analysis'!$A378, 'FY14 DataDump'!$H$2:$H$5000, H$2)</f>
        <v>0</v>
      </c>
      <c r="I378" s="27">
        <f>SUMIFS('FY14 DataDump'!$E$2:$E$5000, 'FY14 DataDump'!$C$2:$C$5000, 'FY14 Individual Analysis'!$A378, 'FY14 DataDump'!$H$2:$H$5000, I$2)</f>
        <v>0</v>
      </c>
      <c r="J378" s="27">
        <f>SUMIFS('FY14 DataDump'!$E$2:$E$5000, 'FY14 DataDump'!$C$2:$C$5000, 'FY14 Individual Analysis'!$A378, 'FY14 DataDump'!$H$2:$H$5000, J$2)</f>
        <v>0</v>
      </c>
      <c r="K378" s="27">
        <f>SUMIFS('FY14 DataDump'!$E$2:$E$5000, 'FY14 DataDump'!$C$2:$C$5000, 'FY14 Individual Analysis'!$A378, 'FY14 DataDump'!$H$2:$H$5000, K$2)</f>
        <v>0</v>
      </c>
      <c r="L378" s="27">
        <f>SUMIFS('FY14 DataDump'!$E$2:$E$5000, 'FY14 DataDump'!$C$2:$C$5000, 'FY14 Individual Analysis'!$A378, 'FY14 DataDump'!$H$2:$H$5000, L$2)</f>
        <v>0</v>
      </c>
      <c r="M378" s="27">
        <f>SUMIFS('FY14 DataDump'!$E$2:$E$5000, 'FY14 DataDump'!$C$2:$C$5000, 'FY14 Individual Analysis'!$A378, 'FY14 DataDump'!$H$2:$H$5000, M$2)</f>
        <v>0</v>
      </c>
      <c r="N378" s="27">
        <f>SUMIFS('FY14 DataDump'!$E$2:$E$5000, 'FY14 DataDump'!$C$2:$C$5000, 'FY14 Individual Analysis'!$A378, 'FY14 DataDump'!$H$2:$H$5000, N$2)</f>
        <v>0</v>
      </c>
      <c r="O378" s="27">
        <f>SUMIFS('FY14 DataDump'!$E$2:$E$5000, 'FY14 DataDump'!$C$2:$C$5000, 'FY14 Individual Analysis'!$A378, 'FY14 DataDump'!$H$2:$H$5000, O$2)</f>
        <v>0</v>
      </c>
      <c r="P378" s="27">
        <f t="shared" si="13"/>
        <v>3</v>
      </c>
      <c r="Q378" s="108">
        <f t="shared" si="14"/>
        <v>1.7611421593951063E-5</v>
      </c>
    </row>
    <row r="379" spans="1:17" x14ac:dyDescent="0.25">
      <c r="A379" s="75">
        <v>65258</v>
      </c>
      <c r="B379" s="75" t="str">
        <f>INDEX('FY14 DataDump'!$A$2:$H$5000, MATCH('FY14 Individual Analysis'!A379, 'FY14 DataDump'!$C$2:$C$5000, 0), MATCH('FY14 DataDump'!$B$1, 'FY14 DataDump'!$A$1:$H$1))</f>
        <v>SWEETS</v>
      </c>
      <c r="C379" s="75" t="str">
        <f>INDEX('FY14 DataDump'!$A$2:$H$5000, MATCH('FY14 Individual Analysis'!A379, 'FY14 DataDump'!$C$2:$C$5000, 0), MATCH('FY14 DataDump'!$D$1, 'FY14 DataDump'!$A$1:$H$1))</f>
        <v>SATHERS GUMMI WORMS</v>
      </c>
      <c r="D379" s="27">
        <f>SUMIFS('FY14 DataDump'!$E$2:$E$5000, 'FY14 DataDump'!$C$2:$C$5000, 'FY14 Individual Analysis'!$A379, 'FY14 DataDump'!$H$2:$H$5000, D$2)</f>
        <v>0</v>
      </c>
      <c r="E379" s="27">
        <f>SUMIFS('FY14 DataDump'!$E$2:$E$5000, 'FY14 DataDump'!$C$2:$C$5000, 'FY14 Individual Analysis'!$A379, 'FY14 DataDump'!$H$2:$H$5000, E$2)</f>
        <v>7</v>
      </c>
      <c r="F379" s="27">
        <f>SUMIFS('FY14 DataDump'!$E$2:$E$5000, 'FY14 DataDump'!$C$2:$C$5000, 'FY14 Individual Analysis'!$A379, 'FY14 DataDump'!$H$2:$H$5000, F$2)</f>
        <v>9</v>
      </c>
      <c r="G379" s="27">
        <f>SUMIFS('FY14 DataDump'!$E$2:$E$5000, 'FY14 DataDump'!$C$2:$C$5000, 'FY14 Individual Analysis'!$A379, 'FY14 DataDump'!$H$2:$H$5000, G$2)</f>
        <v>0</v>
      </c>
      <c r="H379" s="27">
        <f>SUMIFS('FY14 DataDump'!$E$2:$E$5000, 'FY14 DataDump'!$C$2:$C$5000, 'FY14 Individual Analysis'!$A379, 'FY14 DataDump'!$H$2:$H$5000, H$2)</f>
        <v>0</v>
      </c>
      <c r="I379" s="27">
        <f>SUMIFS('FY14 DataDump'!$E$2:$E$5000, 'FY14 DataDump'!$C$2:$C$5000, 'FY14 Individual Analysis'!$A379, 'FY14 DataDump'!$H$2:$H$5000, I$2)</f>
        <v>0</v>
      </c>
      <c r="J379" s="27">
        <f>SUMIFS('FY14 DataDump'!$E$2:$E$5000, 'FY14 DataDump'!$C$2:$C$5000, 'FY14 Individual Analysis'!$A379, 'FY14 DataDump'!$H$2:$H$5000, J$2)</f>
        <v>0</v>
      </c>
      <c r="K379" s="27">
        <f>SUMIFS('FY14 DataDump'!$E$2:$E$5000, 'FY14 DataDump'!$C$2:$C$5000, 'FY14 Individual Analysis'!$A379, 'FY14 DataDump'!$H$2:$H$5000, K$2)</f>
        <v>0</v>
      </c>
      <c r="L379" s="27">
        <f>SUMIFS('FY14 DataDump'!$E$2:$E$5000, 'FY14 DataDump'!$C$2:$C$5000, 'FY14 Individual Analysis'!$A379, 'FY14 DataDump'!$H$2:$H$5000, L$2)</f>
        <v>0</v>
      </c>
      <c r="M379" s="27">
        <f>SUMIFS('FY14 DataDump'!$E$2:$E$5000, 'FY14 DataDump'!$C$2:$C$5000, 'FY14 Individual Analysis'!$A379, 'FY14 DataDump'!$H$2:$H$5000, M$2)</f>
        <v>0</v>
      </c>
      <c r="N379" s="27">
        <f>SUMIFS('FY14 DataDump'!$E$2:$E$5000, 'FY14 DataDump'!$C$2:$C$5000, 'FY14 Individual Analysis'!$A379, 'FY14 DataDump'!$H$2:$H$5000, N$2)</f>
        <v>0</v>
      </c>
      <c r="O379" s="27">
        <f>SUMIFS('FY14 DataDump'!$E$2:$E$5000, 'FY14 DataDump'!$C$2:$C$5000, 'FY14 Individual Analysis'!$A379, 'FY14 DataDump'!$H$2:$H$5000, O$2)</f>
        <v>0</v>
      </c>
      <c r="P379" s="27">
        <f t="shared" si="13"/>
        <v>16</v>
      </c>
      <c r="Q379" s="108">
        <f t="shared" si="14"/>
        <v>9.3927581834405671E-5</v>
      </c>
    </row>
    <row r="380" spans="1:17" x14ac:dyDescent="0.25">
      <c r="A380" s="75">
        <v>65425</v>
      </c>
      <c r="B380" s="75" t="str">
        <f>INDEX('FY14 DataDump'!$A$2:$H$5000, MATCH('FY14 Individual Analysis'!A380, 'FY14 DataDump'!$C$2:$C$5000, 0), MATCH('FY14 DataDump'!$B$1, 'FY14 DataDump'!$A$1:$H$1))</f>
        <v>BOXED GOODS</v>
      </c>
      <c r="C380" s="75" t="str">
        <f>INDEX('FY14 DataDump'!$A$2:$H$5000, MATCH('FY14 Individual Analysis'!A380, 'FY14 DataDump'!$C$2:$C$5000, 0), MATCH('FY14 DataDump'!$D$1, 'FY14 DataDump'!$A$1:$H$1))</f>
        <v>CORN NUTS</v>
      </c>
      <c r="D380" s="27">
        <f>SUMIFS('FY14 DataDump'!$E$2:$E$5000, 'FY14 DataDump'!$C$2:$C$5000, 'FY14 Individual Analysis'!$A380, 'FY14 DataDump'!$H$2:$H$5000, D$2)</f>
        <v>3</v>
      </c>
      <c r="E380" s="27">
        <f>SUMIFS('FY14 DataDump'!$E$2:$E$5000, 'FY14 DataDump'!$C$2:$C$5000, 'FY14 Individual Analysis'!$A380, 'FY14 DataDump'!$H$2:$H$5000, E$2)</f>
        <v>4</v>
      </c>
      <c r="F380" s="27">
        <f>SUMIFS('FY14 DataDump'!$E$2:$E$5000, 'FY14 DataDump'!$C$2:$C$5000, 'FY14 Individual Analysis'!$A380, 'FY14 DataDump'!$H$2:$H$5000, F$2)</f>
        <v>0</v>
      </c>
      <c r="G380" s="27">
        <f>SUMIFS('FY14 DataDump'!$E$2:$E$5000, 'FY14 DataDump'!$C$2:$C$5000, 'FY14 Individual Analysis'!$A380, 'FY14 DataDump'!$H$2:$H$5000, G$2)</f>
        <v>0</v>
      </c>
      <c r="H380" s="27">
        <f>SUMIFS('FY14 DataDump'!$E$2:$E$5000, 'FY14 DataDump'!$C$2:$C$5000, 'FY14 Individual Analysis'!$A380, 'FY14 DataDump'!$H$2:$H$5000, H$2)</f>
        <v>0</v>
      </c>
      <c r="I380" s="27">
        <f>SUMIFS('FY14 DataDump'!$E$2:$E$5000, 'FY14 DataDump'!$C$2:$C$5000, 'FY14 Individual Analysis'!$A380, 'FY14 DataDump'!$H$2:$H$5000, I$2)</f>
        <v>0</v>
      </c>
      <c r="J380" s="27">
        <f>SUMIFS('FY14 DataDump'!$E$2:$E$5000, 'FY14 DataDump'!$C$2:$C$5000, 'FY14 Individual Analysis'!$A380, 'FY14 DataDump'!$H$2:$H$5000, J$2)</f>
        <v>0</v>
      </c>
      <c r="K380" s="27">
        <f>SUMIFS('FY14 DataDump'!$E$2:$E$5000, 'FY14 DataDump'!$C$2:$C$5000, 'FY14 Individual Analysis'!$A380, 'FY14 DataDump'!$H$2:$H$5000, K$2)</f>
        <v>0</v>
      </c>
      <c r="L380" s="27">
        <f>SUMIFS('FY14 DataDump'!$E$2:$E$5000, 'FY14 DataDump'!$C$2:$C$5000, 'FY14 Individual Analysis'!$A380, 'FY14 DataDump'!$H$2:$H$5000, L$2)</f>
        <v>0</v>
      </c>
      <c r="M380" s="27">
        <f>SUMIFS('FY14 DataDump'!$E$2:$E$5000, 'FY14 DataDump'!$C$2:$C$5000, 'FY14 Individual Analysis'!$A380, 'FY14 DataDump'!$H$2:$H$5000, M$2)</f>
        <v>0</v>
      </c>
      <c r="N380" s="27">
        <f>SUMIFS('FY14 DataDump'!$E$2:$E$5000, 'FY14 DataDump'!$C$2:$C$5000, 'FY14 Individual Analysis'!$A380, 'FY14 DataDump'!$H$2:$H$5000, N$2)</f>
        <v>0</v>
      </c>
      <c r="O380" s="27">
        <f>SUMIFS('FY14 DataDump'!$E$2:$E$5000, 'FY14 DataDump'!$C$2:$C$5000, 'FY14 Individual Analysis'!$A380, 'FY14 DataDump'!$H$2:$H$5000, O$2)</f>
        <v>0</v>
      </c>
      <c r="P380" s="27">
        <f t="shared" si="13"/>
        <v>7</v>
      </c>
      <c r="Q380" s="108">
        <f t="shared" si="14"/>
        <v>4.109331705255248E-5</v>
      </c>
    </row>
    <row r="381" spans="1:17" x14ac:dyDescent="0.25">
      <c r="A381" s="75">
        <v>65465</v>
      </c>
      <c r="B381" s="75" t="str">
        <f>INDEX('FY14 DataDump'!$A$2:$H$5000, MATCH('FY14 Individual Analysis'!A381, 'FY14 DataDump'!$C$2:$C$5000, 0), MATCH('FY14 DataDump'!$B$1, 'FY14 DataDump'!$A$1:$H$1))</f>
        <v>BOXED GOODS</v>
      </c>
      <c r="C381" s="75" t="str">
        <f>INDEX('FY14 DataDump'!$A$2:$H$5000, MATCH('FY14 Individual Analysis'!A381, 'FY14 DataDump'!$C$2:$C$5000, 0), MATCH('FY14 DataDump'!$D$1, 'FY14 DataDump'!$A$1:$H$1))</f>
        <v>5 GUM SOLSTICE</v>
      </c>
      <c r="D381" s="27">
        <f>SUMIFS('FY14 DataDump'!$E$2:$E$5000, 'FY14 DataDump'!$C$2:$C$5000, 'FY14 Individual Analysis'!$A381, 'FY14 DataDump'!$H$2:$H$5000, D$2)</f>
        <v>4</v>
      </c>
      <c r="E381" s="27">
        <f>SUMIFS('FY14 DataDump'!$E$2:$E$5000, 'FY14 DataDump'!$C$2:$C$5000, 'FY14 Individual Analysis'!$A381, 'FY14 DataDump'!$H$2:$H$5000, E$2)</f>
        <v>6</v>
      </c>
      <c r="F381" s="27">
        <f>SUMIFS('FY14 DataDump'!$E$2:$E$5000, 'FY14 DataDump'!$C$2:$C$5000, 'FY14 Individual Analysis'!$A381, 'FY14 DataDump'!$H$2:$H$5000, F$2)</f>
        <v>0</v>
      </c>
      <c r="G381" s="27">
        <f>SUMIFS('FY14 DataDump'!$E$2:$E$5000, 'FY14 DataDump'!$C$2:$C$5000, 'FY14 Individual Analysis'!$A381, 'FY14 DataDump'!$H$2:$H$5000, G$2)</f>
        <v>0</v>
      </c>
      <c r="H381" s="27">
        <f>SUMIFS('FY14 DataDump'!$E$2:$E$5000, 'FY14 DataDump'!$C$2:$C$5000, 'FY14 Individual Analysis'!$A381, 'FY14 DataDump'!$H$2:$H$5000, H$2)</f>
        <v>0</v>
      </c>
      <c r="I381" s="27">
        <f>SUMIFS('FY14 DataDump'!$E$2:$E$5000, 'FY14 DataDump'!$C$2:$C$5000, 'FY14 Individual Analysis'!$A381, 'FY14 DataDump'!$H$2:$H$5000, I$2)</f>
        <v>0</v>
      </c>
      <c r="J381" s="27">
        <f>SUMIFS('FY14 DataDump'!$E$2:$E$5000, 'FY14 DataDump'!$C$2:$C$5000, 'FY14 Individual Analysis'!$A381, 'FY14 DataDump'!$H$2:$H$5000, J$2)</f>
        <v>0</v>
      </c>
      <c r="K381" s="27">
        <f>SUMIFS('FY14 DataDump'!$E$2:$E$5000, 'FY14 DataDump'!$C$2:$C$5000, 'FY14 Individual Analysis'!$A381, 'FY14 DataDump'!$H$2:$H$5000, K$2)</f>
        <v>0</v>
      </c>
      <c r="L381" s="27">
        <f>SUMIFS('FY14 DataDump'!$E$2:$E$5000, 'FY14 DataDump'!$C$2:$C$5000, 'FY14 Individual Analysis'!$A381, 'FY14 DataDump'!$H$2:$H$5000, L$2)</f>
        <v>0</v>
      </c>
      <c r="M381" s="27">
        <f>SUMIFS('FY14 DataDump'!$E$2:$E$5000, 'FY14 DataDump'!$C$2:$C$5000, 'FY14 Individual Analysis'!$A381, 'FY14 DataDump'!$H$2:$H$5000, M$2)</f>
        <v>0</v>
      </c>
      <c r="N381" s="27">
        <f>SUMIFS('FY14 DataDump'!$E$2:$E$5000, 'FY14 DataDump'!$C$2:$C$5000, 'FY14 Individual Analysis'!$A381, 'FY14 DataDump'!$H$2:$H$5000, N$2)</f>
        <v>0</v>
      </c>
      <c r="O381" s="27">
        <f>SUMIFS('FY14 DataDump'!$E$2:$E$5000, 'FY14 DataDump'!$C$2:$C$5000, 'FY14 Individual Analysis'!$A381, 'FY14 DataDump'!$H$2:$H$5000, O$2)</f>
        <v>0</v>
      </c>
      <c r="P381" s="27">
        <f t="shared" si="13"/>
        <v>10</v>
      </c>
      <c r="Q381" s="108">
        <f t="shared" si="14"/>
        <v>5.8704738646503546E-5</v>
      </c>
    </row>
    <row r="382" spans="1:17" x14ac:dyDescent="0.25">
      <c r="A382" s="75">
        <v>65485</v>
      </c>
      <c r="B382" s="75" t="str">
        <f>INDEX('FY14 DataDump'!$A$2:$H$5000, MATCH('FY14 Individual Analysis'!A382, 'FY14 DataDump'!$C$2:$C$5000, 0), MATCH('FY14 DataDump'!$B$1, 'FY14 DataDump'!$A$1:$H$1))</f>
        <v>SWEETS</v>
      </c>
      <c r="C382" s="75" t="str">
        <f>INDEX('FY14 DataDump'!$A$2:$H$5000, MATCH('FY14 Individual Analysis'!A382, 'FY14 DataDump'!$C$2:$C$5000, 0), MATCH('FY14 DataDump'!$D$1, 'FY14 DataDump'!$A$1:$H$1))</f>
        <v>Shockers</v>
      </c>
      <c r="D382" s="27">
        <f>SUMIFS('FY14 DataDump'!$E$2:$E$5000, 'FY14 DataDump'!$C$2:$C$5000, 'FY14 Individual Analysis'!$A382, 'FY14 DataDump'!$H$2:$H$5000, D$2)</f>
        <v>3</v>
      </c>
      <c r="E382" s="27">
        <f>SUMIFS('FY14 DataDump'!$E$2:$E$5000, 'FY14 DataDump'!$C$2:$C$5000, 'FY14 Individual Analysis'!$A382, 'FY14 DataDump'!$H$2:$H$5000, E$2)</f>
        <v>13</v>
      </c>
      <c r="F382" s="27">
        <f>SUMIFS('FY14 DataDump'!$E$2:$E$5000, 'FY14 DataDump'!$C$2:$C$5000, 'FY14 Individual Analysis'!$A382, 'FY14 DataDump'!$H$2:$H$5000, F$2)</f>
        <v>8</v>
      </c>
      <c r="G382" s="27">
        <f>SUMIFS('FY14 DataDump'!$E$2:$E$5000, 'FY14 DataDump'!$C$2:$C$5000, 'FY14 Individual Analysis'!$A382, 'FY14 DataDump'!$H$2:$H$5000, G$2)</f>
        <v>0</v>
      </c>
      <c r="H382" s="27">
        <f>SUMIFS('FY14 DataDump'!$E$2:$E$5000, 'FY14 DataDump'!$C$2:$C$5000, 'FY14 Individual Analysis'!$A382, 'FY14 DataDump'!$H$2:$H$5000, H$2)</f>
        <v>0</v>
      </c>
      <c r="I382" s="27">
        <f>SUMIFS('FY14 DataDump'!$E$2:$E$5000, 'FY14 DataDump'!$C$2:$C$5000, 'FY14 Individual Analysis'!$A382, 'FY14 DataDump'!$H$2:$H$5000, I$2)</f>
        <v>0</v>
      </c>
      <c r="J382" s="27">
        <f>SUMIFS('FY14 DataDump'!$E$2:$E$5000, 'FY14 DataDump'!$C$2:$C$5000, 'FY14 Individual Analysis'!$A382, 'FY14 DataDump'!$H$2:$H$5000, J$2)</f>
        <v>0</v>
      </c>
      <c r="K382" s="27">
        <f>SUMIFS('FY14 DataDump'!$E$2:$E$5000, 'FY14 DataDump'!$C$2:$C$5000, 'FY14 Individual Analysis'!$A382, 'FY14 DataDump'!$H$2:$H$5000, K$2)</f>
        <v>0</v>
      </c>
      <c r="L382" s="27">
        <f>SUMIFS('FY14 DataDump'!$E$2:$E$5000, 'FY14 DataDump'!$C$2:$C$5000, 'FY14 Individual Analysis'!$A382, 'FY14 DataDump'!$H$2:$H$5000, L$2)</f>
        <v>0</v>
      </c>
      <c r="M382" s="27">
        <f>SUMIFS('FY14 DataDump'!$E$2:$E$5000, 'FY14 DataDump'!$C$2:$C$5000, 'FY14 Individual Analysis'!$A382, 'FY14 DataDump'!$H$2:$H$5000, M$2)</f>
        <v>0</v>
      </c>
      <c r="N382" s="27">
        <f>SUMIFS('FY14 DataDump'!$E$2:$E$5000, 'FY14 DataDump'!$C$2:$C$5000, 'FY14 Individual Analysis'!$A382, 'FY14 DataDump'!$H$2:$H$5000, N$2)</f>
        <v>0</v>
      </c>
      <c r="O382" s="27">
        <f>SUMIFS('FY14 DataDump'!$E$2:$E$5000, 'FY14 DataDump'!$C$2:$C$5000, 'FY14 Individual Analysis'!$A382, 'FY14 DataDump'!$H$2:$H$5000, O$2)</f>
        <v>0</v>
      </c>
      <c r="P382" s="27">
        <f t="shared" si="13"/>
        <v>24</v>
      </c>
      <c r="Q382" s="108">
        <f t="shared" si="14"/>
        <v>1.408913727516085E-4</v>
      </c>
    </row>
    <row r="383" spans="1:17" x14ac:dyDescent="0.25">
      <c r="A383" s="75">
        <v>65877</v>
      </c>
      <c r="B383" s="75" t="str">
        <f>INDEX('FY14 DataDump'!$A$2:$H$5000, MATCH('FY14 Individual Analysis'!A383, 'FY14 DataDump'!$C$2:$C$5000, 0), MATCH('FY14 DataDump'!$B$1, 'FY14 DataDump'!$A$1:$H$1))</f>
        <v>SWEETS</v>
      </c>
      <c r="C383" s="75" t="str">
        <f>INDEX('FY14 DataDump'!$A$2:$H$5000, MATCH('FY14 Individual Analysis'!A383, 'FY14 DataDump'!$C$2:$C$5000, 0), MATCH('FY14 DataDump'!$D$1, 'FY14 DataDump'!$A$1:$H$1))</f>
        <v>LINDT WHITE CHOC</v>
      </c>
      <c r="D383" s="27">
        <f>SUMIFS('FY14 DataDump'!$E$2:$E$5000, 'FY14 DataDump'!$C$2:$C$5000, 'FY14 Individual Analysis'!$A383, 'FY14 DataDump'!$H$2:$H$5000, D$2)</f>
        <v>5</v>
      </c>
      <c r="E383" s="27">
        <f>SUMIFS('FY14 DataDump'!$E$2:$E$5000, 'FY14 DataDump'!$C$2:$C$5000, 'FY14 Individual Analysis'!$A383, 'FY14 DataDump'!$H$2:$H$5000, E$2)</f>
        <v>8</v>
      </c>
      <c r="F383" s="27">
        <f>SUMIFS('FY14 DataDump'!$E$2:$E$5000, 'FY14 DataDump'!$C$2:$C$5000, 'FY14 Individual Analysis'!$A383, 'FY14 DataDump'!$H$2:$H$5000, F$2)</f>
        <v>13</v>
      </c>
      <c r="G383" s="27">
        <f>SUMIFS('FY14 DataDump'!$E$2:$E$5000, 'FY14 DataDump'!$C$2:$C$5000, 'FY14 Individual Analysis'!$A383, 'FY14 DataDump'!$H$2:$H$5000, G$2)</f>
        <v>6</v>
      </c>
      <c r="H383" s="27">
        <f>SUMIFS('FY14 DataDump'!$E$2:$E$5000, 'FY14 DataDump'!$C$2:$C$5000, 'FY14 Individual Analysis'!$A383, 'FY14 DataDump'!$H$2:$H$5000, H$2)</f>
        <v>0</v>
      </c>
      <c r="I383" s="27">
        <f>SUMIFS('FY14 DataDump'!$E$2:$E$5000, 'FY14 DataDump'!$C$2:$C$5000, 'FY14 Individual Analysis'!$A383, 'FY14 DataDump'!$H$2:$H$5000, I$2)</f>
        <v>0</v>
      </c>
      <c r="J383" s="27">
        <f>SUMIFS('FY14 DataDump'!$E$2:$E$5000, 'FY14 DataDump'!$C$2:$C$5000, 'FY14 Individual Analysis'!$A383, 'FY14 DataDump'!$H$2:$H$5000, J$2)</f>
        <v>0</v>
      </c>
      <c r="K383" s="27">
        <f>SUMIFS('FY14 DataDump'!$E$2:$E$5000, 'FY14 DataDump'!$C$2:$C$5000, 'FY14 Individual Analysis'!$A383, 'FY14 DataDump'!$H$2:$H$5000, K$2)</f>
        <v>0</v>
      </c>
      <c r="L383" s="27">
        <f>SUMIFS('FY14 DataDump'!$E$2:$E$5000, 'FY14 DataDump'!$C$2:$C$5000, 'FY14 Individual Analysis'!$A383, 'FY14 DataDump'!$H$2:$H$5000, L$2)</f>
        <v>0</v>
      </c>
      <c r="M383" s="27">
        <f>SUMIFS('FY14 DataDump'!$E$2:$E$5000, 'FY14 DataDump'!$C$2:$C$5000, 'FY14 Individual Analysis'!$A383, 'FY14 DataDump'!$H$2:$H$5000, M$2)</f>
        <v>0</v>
      </c>
      <c r="N383" s="27">
        <f>SUMIFS('FY14 DataDump'!$E$2:$E$5000, 'FY14 DataDump'!$C$2:$C$5000, 'FY14 Individual Analysis'!$A383, 'FY14 DataDump'!$H$2:$H$5000, N$2)</f>
        <v>0</v>
      </c>
      <c r="O383" s="27">
        <f>SUMIFS('FY14 DataDump'!$E$2:$E$5000, 'FY14 DataDump'!$C$2:$C$5000, 'FY14 Individual Analysis'!$A383, 'FY14 DataDump'!$H$2:$H$5000, O$2)</f>
        <v>0</v>
      </c>
      <c r="P383" s="27">
        <f t="shared" si="13"/>
        <v>32</v>
      </c>
      <c r="Q383" s="108">
        <f t="shared" si="14"/>
        <v>1.8785516366881134E-4</v>
      </c>
    </row>
    <row r="384" spans="1:17" x14ac:dyDescent="0.25">
      <c r="A384" s="75">
        <v>67274</v>
      </c>
      <c r="B384" s="75" t="str">
        <f>INDEX('FY14 DataDump'!$A$2:$H$5000, MATCH('FY14 Individual Analysis'!A384, 'FY14 DataDump'!$C$2:$C$5000, 0), MATCH('FY14 DataDump'!$B$1, 'FY14 DataDump'!$A$1:$H$1))</f>
        <v>DRINKS</v>
      </c>
      <c r="C384" s="75" t="str">
        <f>INDEX('FY14 DataDump'!$A$2:$H$5000, MATCH('FY14 Individual Analysis'!A384, 'FY14 DataDump'!$C$2:$C$5000, 0), MATCH('FY14 DataDump'!$D$1, 'FY14 DataDump'!$A$1:$H$1))</f>
        <v>GATORADE COOL BLUE</v>
      </c>
      <c r="D384" s="27">
        <f>SUMIFS('FY14 DataDump'!$E$2:$E$5000, 'FY14 DataDump'!$C$2:$C$5000, 'FY14 Individual Analysis'!$A384, 'FY14 DataDump'!$H$2:$H$5000, D$2)</f>
        <v>20</v>
      </c>
      <c r="E384" s="27">
        <f>SUMIFS('FY14 DataDump'!$E$2:$E$5000, 'FY14 DataDump'!$C$2:$C$5000, 'FY14 Individual Analysis'!$A384, 'FY14 DataDump'!$H$2:$H$5000, E$2)</f>
        <v>17</v>
      </c>
      <c r="F384" s="27">
        <f>SUMIFS('FY14 DataDump'!$E$2:$E$5000, 'FY14 DataDump'!$C$2:$C$5000, 'FY14 Individual Analysis'!$A384, 'FY14 DataDump'!$H$2:$H$5000, F$2)</f>
        <v>0</v>
      </c>
      <c r="G384" s="27">
        <f>SUMIFS('FY14 DataDump'!$E$2:$E$5000, 'FY14 DataDump'!$C$2:$C$5000, 'FY14 Individual Analysis'!$A384, 'FY14 DataDump'!$H$2:$H$5000, G$2)</f>
        <v>0</v>
      </c>
      <c r="H384" s="27">
        <f>SUMIFS('FY14 DataDump'!$E$2:$E$5000, 'FY14 DataDump'!$C$2:$C$5000, 'FY14 Individual Analysis'!$A384, 'FY14 DataDump'!$H$2:$H$5000, H$2)</f>
        <v>0</v>
      </c>
      <c r="I384" s="27">
        <f>SUMIFS('FY14 DataDump'!$E$2:$E$5000, 'FY14 DataDump'!$C$2:$C$5000, 'FY14 Individual Analysis'!$A384, 'FY14 DataDump'!$H$2:$H$5000, I$2)</f>
        <v>0</v>
      </c>
      <c r="J384" s="27">
        <f>SUMIFS('FY14 DataDump'!$E$2:$E$5000, 'FY14 DataDump'!$C$2:$C$5000, 'FY14 Individual Analysis'!$A384, 'FY14 DataDump'!$H$2:$H$5000, J$2)</f>
        <v>0</v>
      </c>
      <c r="K384" s="27">
        <f>SUMIFS('FY14 DataDump'!$E$2:$E$5000, 'FY14 DataDump'!$C$2:$C$5000, 'FY14 Individual Analysis'!$A384, 'FY14 DataDump'!$H$2:$H$5000, K$2)</f>
        <v>0</v>
      </c>
      <c r="L384" s="27">
        <f>SUMIFS('FY14 DataDump'!$E$2:$E$5000, 'FY14 DataDump'!$C$2:$C$5000, 'FY14 Individual Analysis'!$A384, 'FY14 DataDump'!$H$2:$H$5000, L$2)</f>
        <v>0</v>
      </c>
      <c r="M384" s="27">
        <f>SUMIFS('FY14 DataDump'!$E$2:$E$5000, 'FY14 DataDump'!$C$2:$C$5000, 'FY14 Individual Analysis'!$A384, 'FY14 DataDump'!$H$2:$H$5000, M$2)</f>
        <v>0</v>
      </c>
      <c r="N384" s="27">
        <f>SUMIFS('FY14 DataDump'!$E$2:$E$5000, 'FY14 DataDump'!$C$2:$C$5000, 'FY14 Individual Analysis'!$A384, 'FY14 DataDump'!$H$2:$H$5000, N$2)</f>
        <v>0</v>
      </c>
      <c r="O384" s="27">
        <f>SUMIFS('FY14 DataDump'!$E$2:$E$5000, 'FY14 DataDump'!$C$2:$C$5000, 'FY14 Individual Analysis'!$A384, 'FY14 DataDump'!$H$2:$H$5000, O$2)</f>
        <v>0</v>
      </c>
      <c r="P384" s="27">
        <f t="shared" ref="P384:P447" si="15">SUM(D384:O384)</f>
        <v>37</v>
      </c>
      <c r="Q384" s="108">
        <f t="shared" ref="Q384:Q447" si="16">P384/$P$455</f>
        <v>2.1720753299206313E-4</v>
      </c>
    </row>
    <row r="385" spans="1:17" x14ac:dyDescent="0.25">
      <c r="A385" s="75">
        <v>70562</v>
      </c>
      <c r="B385" s="75" t="str">
        <f>INDEX('FY14 DataDump'!$A$2:$H$5000, MATCH('FY14 Individual Analysis'!A385, 'FY14 DataDump'!$C$2:$C$5000, 0), MATCH('FY14 DataDump'!$B$1, 'FY14 DataDump'!$A$1:$H$1))</f>
        <v>BOXED GOODS</v>
      </c>
      <c r="C385" s="75" t="str">
        <f>INDEX('FY14 DataDump'!$A$2:$H$5000, MATCH('FY14 Individual Analysis'!A385, 'FY14 DataDump'!$C$2:$C$5000, 0), MATCH('FY14 DataDump'!$D$1, 'FY14 DataDump'!$A$1:$H$1))</f>
        <v>CHEETOS PUFFS</v>
      </c>
      <c r="D385" s="27">
        <f>SUMIFS('FY14 DataDump'!$E$2:$E$5000, 'FY14 DataDump'!$C$2:$C$5000, 'FY14 Individual Analysis'!$A385, 'FY14 DataDump'!$H$2:$H$5000, D$2)</f>
        <v>11</v>
      </c>
      <c r="E385" s="27">
        <f>SUMIFS('FY14 DataDump'!$E$2:$E$5000, 'FY14 DataDump'!$C$2:$C$5000, 'FY14 Individual Analysis'!$A385, 'FY14 DataDump'!$H$2:$H$5000, E$2)</f>
        <v>11</v>
      </c>
      <c r="F385" s="27">
        <f>SUMIFS('FY14 DataDump'!$E$2:$E$5000, 'FY14 DataDump'!$C$2:$C$5000, 'FY14 Individual Analysis'!$A385, 'FY14 DataDump'!$H$2:$H$5000, F$2)</f>
        <v>0</v>
      </c>
      <c r="G385" s="27">
        <f>SUMIFS('FY14 DataDump'!$E$2:$E$5000, 'FY14 DataDump'!$C$2:$C$5000, 'FY14 Individual Analysis'!$A385, 'FY14 DataDump'!$H$2:$H$5000, G$2)</f>
        <v>0</v>
      </c>
      <c r="H385" s="27">
        <f>SUMIFS('FY14 DataDump'!$E$2:$E$5000, 'FY14 DataDump'!$C$2:$C$5000, 'FY14 Individual Analysis'!$A385, 'FY14 DataDump'!$H$2:$H$5000, H$2)</f>
        <v>0</v>
      </c>
      <c r="I385" s="27">
        <f>SUMIFS('FY14 DataDump'!$E$2:$E$5000, 'FY14 DataDump'!$C$2:$C$5000, 'FY14 Individual Analysis'!$A385, 'FY14 DataDump'!$H$2:$H$5000, I$2)</f>
        <v>0</v>
      </c>
      <c r="J385" s="27">
        <f>SUMIFS('FY14 DataDump'!$E$2:$E$5000, 'FY14 DataDump'!$C$2:$C$5000, 'FY14 Individual Analysis'!$A385, 'FY14 DataDump'!$H$2:$H$5000, J$2)</f>
        <v>0</v>
      </c>
      <c r="K385" s="27">
        <f>SUMIFS('FY14 DataDump'!$E$2:$E$5000, 'FY14 DataDump'!$C$2:$C$5000, 'FY14 Individual Analysis'!$A385, 'FY14 DataDump'!$H$2:$H$5000, K$2)</f>
        <v>0</v>
      </c>
      <c r="L385" s="27">
        <f>SUMIFS('FY14 DataDump'!$E$2:$E$5000, 'FY14 DataDump'!$C$2:$C$5000, 'FY14 Individual Analysis'!$A385, 'FY14 DataDump'!$H$2:$H$5000, L$2)</f>
        <v>0</v>
      </c>
      <c r="M385" s="27">
        <f>SUMIFS('FY14 DataDump'!$E$2:$E$5000, 'FY14 DataDump'!$C$2:$C$5000, 'FY14 Individual Analysis'!$A385, 'FY14 DataDump'!$H$2:$H$5000, M$2)</f>
        <v>0</v>
      </c>
      <c r="N385" s="27">
        <f>SUMIFS('FY14 DataDump'!$E$2:$E$5000, 'FY14 DataDump'!$C$2:$C$5000, 'FY14 Individual Analysis'!$A385, 'FY14 DataDump'!$H$2:$H$5000, N$2)</f>
        <v>0</v>
      </c>
      <c r="O385" s="27">
        <f>SUMIFS('FY14 DataDump'!$E$2:$E$5000, 'FY14 DataDump'!$C$2:$C$5000, 'FY14 Individual Analysis'!$A385, 'FY14 DataDump'!$H$2:$H$5000, O$2)</f>
        <v>0</v>
      </c>
      <c r="P385" s="27">
        <f t="shared" si="15"/>
        <v>22</v>
      </c>
      <c r="Q385" s="108">
        <f t="shared" si="16"/>
        <v>1.2915042502230779E-4</v>
      </c>
    </row>
    <row r="386" spans="1:17" x14ac:dyDescent="0.25">
      <c r="A386" s="75">
        <v>71111</v>
      </c>
      <c r="B386" s="75" t="str">
        <f>INDEX('FY14 DataDump'!$A$2:$H$5000, MATCH('FY14 Individual Analysis'!A386, 'FY14 DataDump'!$C$2:$C$5000, 0), MATCH('FY14 DataDump'!$B$1, 'FY14 DataDump'!$A$1:$H$1))</f>
        <v>BOXED GOODS</v>
      </c>
      <c r="C386" s="75" t="str">
        <f>INDEX('FY14 DataDump'!$A$2:$H$5000, MATCH('FY14 Individual Analysis'!A386, 'FY14 DataDump'!$C$2:$C$5000, 0), MATCH('FY14 DataDump'!$D$1, 'FY14 DataDump'!$A$1:$H$1))</f>
        <v>CHEETOS CRUNCHY</v>
      </c>
      <c r="D386" s="27">
        <f>SUMIFS('FY14 DataDump'!$E$2:$E$5000, 'FY14 DataDump'!$C$2:$C$5000, 'FY14 Individual Analysis'!$A386, 'FY14 DataDump'!$H$2:$H$5000, D$2)</f>
        <v>14</v>
      </c>
      <c r="E386" s="27">
        <f>SUMIFS('FY14 DataDump'!$E$2:$E$5000, 'FY14 DataDump'!$C$2:$C$5000, 'FY14 Individual Analysis'!$A386, 'FY14 DataDump'!$H$2:$H$5000, E$2)</f>
        <v>20</v>
      </c>
      <c r="F386" s="27">
        <f>SUMIFS('FY14 DataDump'!$E$2:$E$5000, 'FY14 DataDump'!$C$2:$C$5000, 'FY14 Individual Analysis'!$A386, 'FY14 DataDump'!$H$2:$H$5000, F$2)</f>
        <v>0</v>
      </c>
      <c r="G386" s="27">
        <f>SUMIFS('FY14 DataDump'!$E$2:$E$5000, 'FY14 DataDump'!$C$2:$C$5000, 'FY14 Individual Analysis'!$A386, 'FY14 DataDump'!$H$2:$H$5000, G$2)</f>
        <v>0</v>
      </c>
      <c r="H386" s="27">
        <f>SUMIFS('FY14 DataDump'!$E$2:$E$5000, 'FY14 DataDump'!$C$2:$C$5000, 'FY14 Individual Analysis'!$A386, 'FY14 DataDump'!$H$2:$H$5000, H$2)</f>
        <v>0</v>
      </c>
      <c r="I386" s="27">
        <f>SUMIFS('FY14 DataDump'!$E$2:$E$5000, 'FY14 DataDump'!$C$2:$C$5000, 'FY14 Individual Analysis'!$A386, 'FY14 DataDump'!$H$2:$H$5000, I$2)</f>
        <v>0</v>
      </c>
      <c r="J386" s="27">
        <f>SUMIFS('FY14 DataDump'!$E$2:$E$5000, 'FY14 DataDump'!$C$2:$C$5000, 'FY14 Individual Analysis'!$A386, 'FY14 DataDump'!$H$2:$H$5000, J$2)</f>
        <v>0</v>
      </c>
      <c r="K386" s="27">
        <f>SUMIFS('FY14 DataDump'!$E$2:$E$5000, 'FY14 DataDump'!$C$2:$C$5000, 'FY14 Individual Analysis'!$A386, 'FY14 DataDump'!$H$2:$H$5000, K$2)</f>
        <v>0</v>
      </c>
      <c r="L386" s="27">
        <f>SUMIFS('FY14 DataDump'!$E$2:$E$5000, 'FY14 DataDump'!$C$2:$C$5000, 'FY14 Individual Analysis'!$A386, 'FY14 DataDump'!$H$2:$H$5000, L$2)</f>
        <v>0</v>
      </c>
      <c r="M386" s="27">
        <f>SUMIFS('FY14 DataDump'!$E$2:$E$5000, 'FY14 DataDump'!$C$2:$C$5000, 'FY14 Individual Analysis'!$A386, 'FY14 DataDump'!$H$2:$H$5000, M$2)</f>
        <v>0</v>
      </c>
      <c r="N386" s="27">
        <f>SUMIFS('FY14 DataDump'!$E$2:$E$5000, 'FY14 DataDump'!$C$2:$C$5000, 'FY14 Individual Analysis'!$A386, 'FY14 DataDump'!$H$2:$H$5000, N$2)</f>
        <v>0</v>
      </c>
      <c r="O386" s="27">
        <f>SUMIFS('FY14 DataDump'!$E$2:$E$5000, 'FY14 DataDump'!$C$2:$C$5000, 'FY14 Individual Analysis'!$A386, 'FY14 DataDump'!$H$2:$H$5000, O$2)</f>
        <v>0</v>
      </c>
      <c r="P386" s="27">
        <f t="shared" si="15"/>
        <v>34</v>
      </c>
      <c r="Q386" s="108">
        <f t="shared" si="16"/>
        <v>1.9959611139811205E-4</v>
      </c>
    </row>
    <row r="387" spans="1:17" x14ac:dyDescent="0.25">
      <c r="A387" s="75">
        <v>72323</v>
      </c>
      <c r="B387" s="75" t="str">
        <f>INDEX('FY14 DataDump'!$A$2:$H$5000, MATCH('FY14 Individual Analysis'!A387, 'FY14 DataDump'!$C$2:$C$5000, 0), MATCH('FY14 DataDump'!$B$1, 'FY14 DataDump'!$A$1:$H$1))</f>
        <v>SWEETS</v>
      </c>
      <c r="C387" s="75" t="str">
        <f>INDEX('FY14 DataDump'!$A$2:$H$5000, MATCH('FY14 Individual Analysis'!A387, 'FY14 DataDump'!$C$2:$C$5000, 0), MATCH('FY14 DataDump'!$D$1, 'FY14 DataDump'!$A$1:$H$1))</f>
        <v>SWEDISH FISH</v>
      </c>
      <c r="D387" s="27">
        <f>SUMIFS('FY14 DataDump'!$E$2:$E$5000, 'FY14 DataDump'!$C$2:$C$5000, 'FY14 Individual Analysis'!$A387, 'FY14 DataDump'!$H$2:$H$5000, D$2)</f>
        <v>3</v>
      </c>
      <c r="E387" s="27">
        <f>SUMIFS('FY14 DataDump'!$E$2:$E$5000, 'FY14 DataDump'!$C$2:$C$5000, 'FY14 Individual Analysis'!$A387, 'FY14 DataDump'!$H$2:$H$5000, E$2)</f>
        <v>8</v>
      </c>
      <c r="F387" s="27">
        <f>SUMIFS('FY14 DataDump'!$E$2:$E$5000, 'FY14 DataDump'!$C$2:$C$5000, 'FY14 Individual Analysis'!$A387, 'FY14 DataDump'!$H$2:$H$5000, F$2)</f>
        <v>11</v>
      </c>
      <c r="G387" s="27">
        <f>SUMIFS('FY14 DataDump'!$E$2:$E$5000, 'FY14 DataDump'!$C$2:$C$5000, 'FY14 Individual Analysis'!$A387, 'FY14 DataDump'!$H$2:$H$5000, G$2)</f>
        <v>65</v>
      </c>
      <c r="H387" s="27">
        <f>SUMIFS('FY14 DataDump'!$E$2:$E$5000, 'FY14 DataDump'!$C$2:$C$5000, 'FY14 Individual Analysis'!$A387, 'FY14 DataDump'!$H$2:$H$5000, H$2)</f>
        <v>65</v>
      </c>
      <c r="I387" s="27">
        <f>SUMIFS('FY14 DataDump'!$E$2:$E$5000, 'FY14 DataDump'!$C$2:$C$5000, 'FY14 Individual Analysis'!$A387, 'FY14 DataDump'!$H$2:$H$5000, I$2)</f>
        <v>13</v>
      </c>
      <c r="J387" s="27">
        <f>SUMIFS('FY14 DataDump'!$E$2:$E$5000, 'FY14 DataDump'!$C$2:$C$5000, 'FY14 Individual Analysis'!$A387, 'FY14 DataDump'!$H$2:$H$5000, J$2)</f>
        <v>51</v>
      </c>
      <c r="K387" s="27">
        <f>SUMIFS('FY14 DataDump'!$E$2:$E$5000, 'FY14 DataDump'!$C$2:$C$5000, 'FY14 Individual Analysis'!$A387, 'FY14 DataDump'!$H$2:$H$5000, K$2)</f>
        <v>72</v>
      </c>
      <c r="L387" s="27">
        <f>SUMIFS('FY14 DataDump'!$E$2:$E$5000, 'FY14 DataDump'!$C$2:$C$5000, 'FY14 Individual Analysis'!$A387, 'FY14 DataDump'!$H$2:$H$5000, L$2)</f>
        <v>36</v>
      </c>
      <c r="M387" s="27">
        <f>SUMIFS('FY14 DataDump'!$E$2:$E$5000, 'FY14 DataDump'!$C$2:$C$5000, 'FY14 Individual Analysis'!$A387, 'FY14 DataDump'!$H$2:$H$5000, M$2)</f>
        <v>47</v>
      </c>
      <c r="N387" s="27">
        <f>SUMIFS('FY14 DataDump'!$E$2:$E$5000, 'FY14 DataDump'!$C$2:$C$5000, 'FY14 Individual Analysis'!$A387, 'FY14 DataDump'!$H$2:$H$5000, N$2)</f>
        <v>51</v>
      </c>
      <c r="O387" s="27">
        <f>SUMIFS('FY14 DataDump'!$E$2:$E$5000, 'FY14 DataDump'!$C$2:$C$5000, 'FY14 Individual Analysis'!$A387, 'FY14 DataDump'!$H$2:$H$5000, O$2)</f>
        <v>26</v>
      </c>
      <c r="P387" s="27">
        <f t="shared" si="15"/>
        <v>448</v>
      </c>
      <c r="Q387" s="108">
        <f t="shared" si="16"/>
        <v>2.6299722913633587E-3</v>
      </c>
    </row>
    <row r="388" spans="1:17" x14ac:dyDescent="0.25">
      <c r="A388" s="75">
        <v>72441</v>
      </c>
      <c r="B388" s="75" t="str">
        <f>INDEX('FY14 DataDump'!$A$2:$H$5000, MATCH('FY14 Individual Analysis'!A388, 'FY14 DataDump'!$C$2:$C$5000, 0), MATCH('FY14 DataDump'!$B$1, 'FY14 DataDump'!$A$1:$H$1))</f>
        <v>SWEETS</v>
      </c>
      <c r="C388" s="75" t="str">
        <f>INDEX('FY14 DataDump'!$A$2:$H$5000, MATCH('FY14 Individual Analysis'!A388, 'FY14 DataDump'!$C$2:$C$5000, 0), MATCH('FY14 DataDump'!$D$1, 'FY14 DataDump'!$A$1:$H$1))</f>
        <v>SOUR PATCH KIDS</v>
      </c>
      <c r="D388" s="27">
        <f>SUMIFS('FY14 DataDump'!$E$2:$E$5000, 'FY14 DataDump'!$C$2:$C$5000, 'FY14 Individual Analysis'!$A388, 'FY14 DataDump'!$H$2:$H$5000, D$2)</f>
        <v>0</v>
      </c>
      <c r="E388" s="27">
        <f>SUMIFS('FY14 DataDump'!$E$2:$E$5000, 'FY14 DataDump'!$C$2:$C$5000, 'FY14 Individual Analysis'!$A388, 'FY14 DataDump'!$H$2:$H$5000, E$2)</f>
        <v>20</v>
      </c>
      <c r="F388" s="27">
        <f>SUMIFS('FY14 DataDump'!$E$2:$E$5000, 'FY14 DataDump'!$C$2:$C$5000, 'FY14 Individual Analysis'!$A388, 'FY14 DataDump'!$H$2:$H$5000, F$2)</f>
        <v>14</v>
      </c>
      <c r="G388" s="27">
        <f>SUMIFS('FY14 DataDump'!$E$2:$E$5000, 'FY14 DataDump'!$C$2:$C$5000, 'FY14 Individual Analysis'!$A388, 'FY14 DataDump'!$H$2:$H$5000, G$2)</f>
        <v>0</v>
      </c>
      <c r="H388" s="27">
        <f>SUMIFS('FY14 DataDump'!$E$2:$E$5000, 'FY14 DataDump'!$C$2:$C$5000, 'FY14 Individual Analysis'!$A388, 'FY14 DataDump'!$H$2:$H$5000, H$2)</f>
        <v>0</v>
      </c>
      <c r="I388" s="27">
        <f>SUMIFS('FY14 DataDump'!$E$2:$E$5000, 'FY14 DataDump'!$C$2:$C$5000, 'FY14 Individual Analysis'!$A388, 'FY14 DataDump'!$H$2:$H$5000, I$2)</f>
        <v>0</v>
      </c>
      <c r="J388" s="27">
        <f>SUMIFS('FY14 DataDump'!$E$2:$E$5000, 'FY14 DataDump'!$C$2:$C$5000, 'FY14 Individual Analysis'!$A388, 'FY14 DataDump'!$H$2:$H$5000, J$2)</f>
        <v>0</v>
      </c>
      <c r="K388" s="27">
        <f>SUMIFS('FY14 DataDump'!$E$2:$E$5000, 'FY14 DataDump'!$C$2:$C$5000, 'FY14 Individual Analysis'!$A388, 'FY14 DataDump'!$H$2:$H$5000, K$2)</f>
        <v>0</v>
      </c>
      <c r="L388" s="27">
        <f>SUMIFS('FY14 DataDump'!$E$2:$E$5000, 'FY14 DataDump'!$C$2:$C$5000, 'FY14 Individual Analysis'!$A388, 'FY14 DataDump'!$H$2:$H$5000, L$2)</f>
        <v>0</v>
      </c>
      <c r="M388" s="27">
        <f>SUMIFS('FY14 DataDump'!$E$2:$E$5000, 'FY14 DataDump'!$C$2:$C$5000, 'FY14 Individual Analysis'!$A388, 'FY14 DataDump'!$H$2:$H$5000, M$2)</f>
        <v>0</v>
      </c>
      <c r="N388" s="27">
        <f>SUMIFS('FY14 DataDump'!$E$2:$E$5000, 'FY14 DataDump'!$C$2:$C$5000, 'FY14 Individual Analysis'!$A388, 'FY14 DataDump'!$H$2:$H$5000, N$2)</f>
        <v>0</v>
      </c>
      <c r="O388" s="27">
        <f>SUMIFS('FY14 DataDump'!$E$2:$E$5000, 'FY14 DataDump'!$C$2:$C$5000, 'FY14 Individual Analysis'!$A388, 'FY14 DataDump'!$H$2:$H$5000, O$2)</f>
        <v>0</v>
      </c>
      <c r="P388" s="27">
        <f t="shared" si="15"/>
        <v>34</v>
      </c>
      <c r="Q388" s="108">
        <f t="shared" si="16"/>
        <v>1.9959611139811205E-4</v>
      </c>
    </row>
    <row r="389" spans="1:17" x14ac:dyDescent="0.25">
      <c r="A389" s="75">
        <v>73475</v>
      </c>
      <c r="B389" s="75" t="str">
        <f>INDEX('FY14 DataDump'!$A$2:$H$5000, MATCH('FY14 Individual Analysis'!A389, 'FY14 DataDump'!$C$2:$C$5000, 0), MATCH('FY14 DataDump'!$B$1, 'FY14 DataDump'!$A$1:$H$1))</f>
        <v>DRINKS</v>
      </c>
      <c r="C389" s="75" t="str">
        <f>INDEX('FY14 DataDump'!$A$2:$H$5000, MATCH('FY14 Individual Analysis'!A389, 'FY14 DataDump'!$C$2:$C$5000, 0), MATCH('FY14 DataDump'!$D$1, 'FY14 DataDump'!$A$1:$H$1))</f>
        <v>SNAPPLE RASPBERRY TEA</v>
      </c>
      <c r="D389" s="27">
        <f>SUMIFS('FY14 DataDump'!$E$2:$E$5000, 'FY14 DataDump'!$C$2:$C$5000, 'FY14 Individual Analysis'!$A389, 'FY14 DataDump'!$H$2:$H$5000, D$2)</f>
        <v>24</v>
      </c>
      <c r="E389" s="27">
        <f>SUMIFS('FY14 DataDump'!$E$2:$E$5000, 'FY14 DataDump'!$C$2:$C$5000, 'FY14 Individual Analysis'!$A389, 'FY14 DataDump'!$H$2:$H$5000, E$2)</f>
        <v>16</v>
      </c>
      <c r="F389" s="27">
        <f>SUMIFS('FY14 DataDump'!$E$2:$E$5000, 'FY14 DataDump'!$C$2:$C$5000, 'FY14 Individual Analysis'!$A389, 'FY14 DataDump'!$H$2:$H$5000, F$2)</f>
        <v>0</v>
      </c>
      <c r="G389" s="27">
        <f>SUMIFS('FY14 DataDump'!$E$2:$E$5000, 'FY14 DataDump'!$C$2:$C$5000, 'FY14 Individual Analysis'!$A389, 'FY14 DataDump'!$H$2:$H$5000, G$2)</f>
        <v>0</v>
      </c>
      <c r="H389" s="27">
        <f>SUMIFS('FY14 DataDump'!$E$2:$E$5000, 'FY14 DataDump'!$C$2:$C$5000, 'FY14 Individual Analysis'!$A389, 'FY14 DataDump'!$H$2:$H$5000, H$2)</f>
        <v>0</v>
      </c>
      <c r="I389" s="27">
        <f>SUMIFS('FY14 DataDump'!$E$2:$E$5000, 'FY14 DataDump'!$C$2:$C$5000, 'FY14 Individual Analysis'!$A389, 'FY14 DataDump'!$H$2:$H$5000, I$2)</f>
        <v>0</v>
      </c>
      <c r="J389" s="27">
        <f>SUMIFS('FY14 DataDump'!$E$2:$E$5000, 'FY14 DataDump'!$C$2:$C$5000, 'FY14 Individual Analysis'!$A389, 'FY14 DataDump'!$H$2:$H$5000, J$2)</f>
        <v>0</v>
      </c>
      <c r="K389" s="27">
        <f>SUMIFS('FY14 DataDump'!$E$2:$E$5000, 'FY14 DataDump'!$C$2:$C$5000, 'FY14 Individual Analysis'!$A389, 'FY14 DataDump'!$H$2:$H$5000, K$2)</f>
        <v>0</v>
      </c>
      <c r="L389" s="27">
        <f>SUMIFS('FY14 DataDump'!$E$2:$E$5000, 'FY14 DataDump'!$C$2:$C$5000, 'FY14 Individual Analysis'!$A389, 'FY14 DataDump'!$H$2:$H$5000, L$2)</f>
        <v>0</v>
      </c>
      <c r="M389" s="27">
        <f>SUMIFS('FY14 DataDump'!$E$2:$E$5000, 'FY14 DataDump'!$C$2:$C$5000, 'FY14 Individual Analysis'!$A389, 'FY14 DataDump'!$H$2:$H$5000, M$2)</f>
        <v>0</v>
      </c>
      <c r="N389" s="27">
        <f>SUMIFS('FY14 DataDump'!$E$2:$E$5000, 'FY14 DataDump'!$C$2:$C$5000, 'FY14 Individual Analysis'!$A389, 'FY14 DataDump'!$H$2:$H$5000, N$2)</f>
        <v>0</v>
      </c>
      <c r="O389" s="27">
        <f>SUMIFS('FY14 DataDump'!$E$2:$E$5000, 'FY14 DataDump'!$C$2:$C$5000, 'FY14 Individual Analysis'!$A389, 'FY14 DataDump'!$H$2:$H$5000, O$2)</f>
        <v>0</v>
      </c>
      <c r="P389" s="27">
        <f t="shared" si="15"/>
        <v>40</v>
      </c>
      <c r="Q389" s="108">
        <f t="shared" si="16"/>
        <v>2.3481895458601418E-4</v>
      </c>
    </row>
    <row r="390" spans="1:17" x14ac:dyDescent="0.25">
      <c r="A390" s="75">
        <v>75265</v>
      </c>
      <c r="B390" s="75" t="str">
        <f>INDEX('FY14 DataDump'!$A$2:$H$5000, MATCH('FY14 Individual Analysis'!A390, 'FY14 DataDump'!$C$2:$C$5000, 0), MATCH('FY14 DataDump'!$B$1, 'FY14 DataDump'!$A$1:$H$1))</f>
        <v>BOXED GOODS</v>
      </c>
      <c r="C390" s="75" t="str">
        <f>INDEX('FY14 DataDump'!$A$2:$H$5000, MATCH('FY14 Individual Analysis'!A390, 'FY14 DataDump'!$C$2:$C$5000, 0), MATCH('FY14 DataDump'!$D$1, 'FY14 DataDump'!$A$1:$H$1))</f>
        <v>BUBBLICIOUS BUBBLEGUM</v>
      </c>
      <c r="D390" s="27">
        <f>SUMIFS('FY14 DataDump'!$E$2:$E$5000, 'FY14 DataDump'!$C$2:$C$5000, 'FY14 Individual Analysis'!$A390, 'FY14 DataDump'!$H$2:$H$5000, D$2)</f>
        <v>1</v>
      </c>
      <c r="E390" s="27">
        <f>SUMIFS('FY14 DataDump'!$E$2:$E$5000, 'FY14 DataDump'!$C$2:$C$5000, 'FY14 Individual Analysis'!$A390, 'FY14 DataDump'!$H$2:$H$5000, E$2)</f>
        <v>1</v>
      </c>
      <c r="F390" s="27">
        <f>SUMIFS('FY14 DataDump'!$E$2:$E$5000, 'FY14 DataDump'!$C$2:$C$5000, 'FY14 Individual Analysis'!$A390, 'FY14 DataDump'!$H$2:$H$5000, F$2)</f>
        <v>5</v>
      </c>
      <c r="G390" s="27">
        <f>SUMIFS('FY14 DataDump'!$E$2:$E$5000, 'FY14 DataDump'!$C$2:$C$5000, 'FY14 Individual Analysis'!$A390, 'FY14 DataDump'!$H$2:$H$5000, G$2)</f>
        <v>0</v>
      </c>
      <c r="H390" s="27">
        <f>SUMIFS('FY14 DataDump'!$E$2:$E$5000, 'FY14 DataDump'!$C$2:$C$5000, 'FY14 Individual Analysis'!$A390, 'FY14 DataDump'!$H$2:$H$5000, H$2)</f>
        <v>0</v>
      </c>
      <c r="I390" s="27">
        <f>SUMIFS('FY14 DataDump'!$E$2:$E$5000, 'FY14 DataDump'!$C$2:$C$5000, 'FY14 Individual Analysis'!$A390, 'FY14 DataDump'!$H$2:$H$5000, I$2)</f>
        <v>0</v>
      </c>
      <c r="J390" s="27">
        <f>SUMIFS('FY14 DataDump'!$E$2:$E$5000, 'FY14 DataDump'!$C$2:$C$5000, 'FY14 Individual Analysis'!$A390, 'FY14 DataDump'!$H$2:$H$5000, J$2)</f>
        <v>0</v>
      </c>
      <c r="K390" s="27">
        <f>SUMIFS('FY14 DataDump'!$E$2:$E$5000, 'FY14 DataDump'!$C$2:$C$5000, 'FY14 Individual Analysis'!$A390, 'FY14 DataDump'!$H$2:$H$5000, K$2)</f>
        <v>0</v>
      </c>
      <c r="L390" s="27">
        <f>SUMIFS('FY14 DataDump'!$E$2:$E$5000, 'FY14 DataDump'!$C$2:$C$5000, 'FY14 Individual Analysis'!$A390, 'FY14 DataDump'!$H$2:$H$5000, L$2)</f>
        <v>0</v>
      </c>
      <c r="M390" s="27">
        <f>SUMIFS('FY14 DataDump'!$E$2:$E$5000, 'FY14 DataDump'!$C$2:$C$5000, 'FY14 Individual Analysis'!$A390, 'FY14 DataDump'!$H$2:$H$5000, M$2)</f>
        <v>0</v>
      </c>
      <c r="N390" s="27">
        <f>SUMIFS('FY14 DataDump'!$E$2:$E$5000, 'FY14 DataDump'!$C$2:$C$5000, 'FY14 Individual Analysis'!$A390, 'FY14 DataDump'!$H$2:$H$5000, N$2)</f>
        <v>0</v>
      </c>
      <c r="O390" s="27">
        <f>SUMIFS('FY14 DataDump'!$E$2:$E$5000, 'FY14 DataDump'!$C$2:$C$5000, 'FY14 Individual Analysis'!$A390, 'FY14 DataDump'!$H$2:$H$5000, O$2)</f>
        <v>0</v>
      </c>
      <c r="P390" s="27">
        <f t="shared" si="15"/>
        <v>7</v>
      </c>
      <c r="Q390" s="108">
        <f t="shared" si="16"/>
        <v>4.109331705255248E-5</v>
      </c>
    </row>
    <row r="391" spans="1:17" x14ac:dyDescent="0.25">
      <c r="A391" s="75">
        <v>75455</v>
      </c>
      <c r="B391" s="75" t="str">
        <f>INDEX('FY14 DataDump'!$A$2:$H$5000, MATCH('FY14 Individual Analysis'!A391, 'FY14 DataDump'!$C$2:$C$5000, 0), MATCH('FY14 DataDump'!$B$1, 'FY14 DataDump'!$A$1:$H$1))</f>
        <v>BOXED GOODS</v>
      </c>
      <c r="C391" s="75" t="str">
        <f>INDEX('FY14 DataDump'!$A$2:$H$5000, MATCH('FY14 Individual Analysis'!A391, 'FY14 DataDump'!$C$2:$C$5000, 0), MATCH('FY14 DataDump'!$D$1, 'FY14 DataDump'!$A$1:$H$1))</f>
        <v>ODWALLA B BANANA NUT</v>
      </c>
      <c r="D391" s="27">
        <f>SUMIFS('FY14 DataDump'!$E$2:$E$5000, 'FY14 DataDump'!$C$2:$C$5000, 'FY14 Individual Analysis'!$A391, 'FY14 DataDump'!$H$2:$H$5000, D$2)</f>
        <v>0</v>
      </c>
      <c r="E391" s="27">
        <f>SUMIFS('FY14 DataDump'!$E$2:$E$5000, 'FY14 DataDump'!$C$2:$C$5000, 'FY14 Individual Analysis'!$A391, 'FY14 DataDump'!$H$2:$H$5000, E$2)</f>
        <v>0</v>
      </c>
      <c r="F391" s="27">
        <f>SUMIFS('FY14 DataDump'!$E$2:$E$5000, 'FY14 DataDump'!$C$2:$C$5000, 'FY14 Individual Analysis'!$A391, 'FY14 DataDump'!$H$2:$H$5000, F$2)</f>
        <v>0</v>
      </c>
      <c r="G391" s="27">
        <f>SUMIFS('FY14 DataDump'!$E$2:$E$5000, 'FY14 DataDump'!$C$2:$C$5000, 'FY14 Individual Analysis'!$A391, 'FY14 DataDump'!$H$2:$H$5000, G$2)</f>
        <v>0</v>
      </c>
      <c r="H391" s="27">
        <f>SUMIFS('FY14 DataDump'!$E$2:$E$5000, 'FY14 DataDump'!$C$2:$C$5000, 'FY14 Individual Analysis'!$A391, 'FY14 DataDump'!$H$2:$H$5000, H$2)</f>
        <v>0</v>
      </c>
      <c r="I391" s="27">
        <f>SUMIFS('FY14 DataDump'!$E$2:$E$5000, 'FY14 DataDump'!$C$2:$C$5000, 'FY14 Individual Analysis'!$A391, 'FY14 DataDump'!$H$2:$H$5000, I$2)</f>
        <v>0</v>
      </c>
      <c r="J391" s="27">
        <f>SUMIFS('FY14 DataDump'!$E$2:$E$5000, 'FY14 DataDump'!$C$2:$C$5000, 'FY14 Individual Analysis'!$A391, 'FY14 DataDump'!$H$2:$H$5000, J$2)</f>
        <v>0</v>
      </c>
      <c r="K391" s="27">
        <f>SUMIFS('FY14 DataDump'!$E$2:$E$5000, 'FY14 DataDump'!$C$2:$C$5000, 'FY14 Individual Analysis'!$A391, 'FY14 DataDump'!$H$2:$H$5000, K$2)</f>
        <v>8</v>
      </c>
      <c r="L391" s="27">
        <f>SUMIFS('FY14 DataDump'!$E$2:$E$5000, 'FY14 DataDump'!$C$2:$C$5000, 'FY14 Individual Analysis'!$A391, 'FY14 DataDump'!$H$2:$H$5000, L$2)</f>
        <v>18</v>
      </c>
      <c r="M391" s="27">
        <f>SUMIFS('FY14 DataDump'!$E$2:$E$5000, 'FY14 DataDump'!$C$2:$C$5000, 'FY14 Individual Analysis'!$A391, 'FY14 DataDump'!$H$2:$H$5000, M$2)</f>
        <v>32</v>
      </c>
      <c r="N391" s="27">
        <f>SUMIFS('FY14 DataDump'!$E$2:$E$5000, 'FY14 DataDump'!$C$2:$C$5000, 'FY14 Individual Analysis'!$A391, 'FY14 DataDump'!$H$2:$H$5000, N$2)</f>
        <v>19</v>
      </c>
      <c r="O391" s="27">
        <f>SUMIFS('FY14 DataDump'!$E$2:$E$5000, 'FY14 DataDump'!$C$2:$C$5000, 'FY14 Individual Analysis'!$A391, 'FY14 DataDump'!$H$2:$H$5000, O$2)</f>
        <v>15</v>
      </c>
      <c r="P391" s="27">
        <f t="shared" si="15"/>
        <v>92</v>
      </c>
      <c r="Q391" s="108">
        <f t="shared" si="16"/>
        <v>5.4008359554783263E-4</v>
      </c>
    </row>
    <row r="392" spans="1:17" x14ac:dyDescent="0.25">
      <c r="A392" s="75">
        <v>75877</v>
      </c>
      <c r="B392" s="75" t="str">
        <f>INDEX('FY14 DataDump'!$A$2:$H$5000, MATCH('FY14 Individual Analysis'!A392, 'FY14 DataDump'!$C$2:$C$5000, 0), MATCH('FY14 DataDump'!$B$1, 'FY14 DataDump'!$A$1:$H$1))</f>
        <v>BOXED GOODS</v>
      </c>
      <c r="C392" s="75" t="str">
        <f>INDEX('FY14 DataDump'!$A$2:$H$5000, MATCH('FY14 Individual Analysis'!A392, 'FY14 DataDump'!$C$2:$C$5000, 0), MATCH('FY14 DataDump'!$D$1, 'FY14 DataDump'!$A$1:$H$1))</f>
        <v>KIND ALMOND APRICOT</v>
      </c>
      <c r="D392" s="27">
        <f>SUMIFS('FY14 DataDump'!$E$2:$E$5000, 'FY14 DataDump'!$C$2:$C$5000, 'FY14 Individual Analysis'!$A392, 'FY14 DataDump'!$H$2:$H$5000, D$2)</f>
        <v>10</v>
      </c>
      <c r="E392" s="27">
        <f>SUMIFS('FY14 DataDump'!$E$2:$E$5000, 'FY14 DataDump'!$C$2:$C$5000, 'FY14 Individual Analysis'!$A392, 'FY14 DataDump'!$H$2:$H$5000, E$2)</f>
        <v>24</v>
      </c>
      <c r="F392" s="27">
        <f>SUMIFS('FY14 DataDump'!$E$2:$E$5000, 'FY14 DataDump'!$C$2:$C$5000, 'FY14 Individual Analysis'!$A392, 'FY14 DataDump'!$H$2:$H$5000, F$2)</f>
        <v>6</v>
      </c>
      <c r="G392" s="27">
        <f>SUMIFS('FY14 DataDump'!$E$2:$E$5000, 'FY14 DataDump'!$C$2:$C$5000, 'FY14 Individual Analysis'!$A392, 'FY14 DataDump'!$H$2:$H$5000, G$2)</f>
        <v>27</v>
      </c>
      <c r="H392" s="27">
        <f>SUMIFS('FY14 DataDump'!$E$2:$E$5000, 'FY14 DataDump'!$C$2:$C$5000, 'FY14 Individual Analysis'!$A392, 'FY14 DataDump'!$H$2:$H$5000, H$2)</f>
        <v>12</v>
      </c>
      <c r="I392" s="27">
        <f>SUMIFS('FY14 DataDump'!$E$2:$E$5000, 'FY14 DataDump'!$C$2:$C$5000, 'FY14 Individual Analysis'!$A392, 'FY14 DataDump'!$H$2:$H$5000, I$2)</f>
        <v>17</v>
      </c>
      <c r="J392" s="27">
        <f>SUMIFS('FY14 DataDump'!$E$2:$E$5000, 'FY14 DataDump'!$C$2:$C$5000, 'FY14 Individual Analysis'!$A392, 'FY14 DataDump'!$H$2:$H$5000, J$2)</f>
        <v>27</v>
      </c>
      <c r="K392" s="27">
        <f>SUMIFS('FY14 DataDump'!$E$2:$E$5000, 'FY14 DataDump'!$C$2:$C$5000, 'FY14 Individual Analysis'!$A392, 'FY14 DataDump'!$H$2:$H$5000, K$2)</f>
        <v>32</v>
      </c>
      <c r="L392" s="27">
        <f>SUMIFS('FY14 DataDump'!$E$2:$E$5000, 'FY14 DataDump'!$C$2:$C$5000, 'FY14 Individual Analysis'!$A392, 'FY14 DataDump'!$H$2:$H$5000, L$2)</f>
        <v>22</v>
      </c>
      <c r="M392" s="27">
        <f>SUMIFS('FY14 DataDump'!$E$2:$E$5000, 'FY14 DataDump'!$C$2:$C$5000, 'FY14 Individual Analysis'!$A392, 'FY14 DataDump'!$H$2:$H$5000, M$2)</f>
        <v>26</v>
      </c>
      <c r="N392" s="27">
        <f>SUMIFS('FY14 DataDump'!$E$2:$E$5000, 'FY14 DataDump'!$C$2:$C$5000, 'FY14 Individual Analysis'!$A392, 'FY14 DataDump'!$H$2:$H$5000, N$2)</f>
        <v>26</v>
      </c>
      <c r="O392" s="27">
        <f>SUMIFS('FY14 DataDump'!$E$2:$E$5000, 'FY14 DataDump'!$C$2:$C$5000, 'FY14 Individual Analysis'!$A392, 'FY14 DataDump'!$H$2:$H$5000, O$2)</f>
        <v>15</v>
      </c>
      <c r="P392" s="27">
        <f t="shared" si="15"/>
        <v>244</v>
      </c>
      <c r="Q392" s="108">
        <f t="shared" si="16"/>
        <v>1.4323956229746865E-3</v>
      </c>
    </row>
    <row r="393" spans="1:17" x14ac:dyDescent="0.25">
      <c r="A393" s="75">
        <v>76125</v>
      </c>
      <c r="B393" s="75" t="str">
        <f>INDEX('FY14 DataDump'!$A$2:$H$5000, MATCH('FY14 Individual Analysis'!A393, 'FY14 DataDump'!$C$2:$C$5000, 0), MATCH('FY14 DataDump'!$B$1, 'FY14 DataDump'!$A$1:$H$1))</f>
        <v>BOXED GOODS</v>
      </c>
      <c r="C393" s="75" t="str">
        <f>INDEX('FY14 DataDump'!$A$2:$H$5000, MATCH('FY14 Individual Analysis'!A393, 'FY14 DataDump'!$C$2:$C$5000, 0), MATCH('FY14 DataDump'!$D$1, 'FY14 DataDump'!$A$1:$H$1))</f>
        <v>EXTRA GUM MINT</v>
      </c>
      <c r="D393" s="27">
        <f>SUMIFS('FY14 DataDump'!$E$2:$E$5000, 'FY14 DataDump'!$C$2:$C$5000, 'FY14 Individual Analysis'!$A393, 'FY14 DataDump'!$H$2:$H$5000, D$2)</f>
        <v>7</v>
      </c>
      <c r="E393" s="27">
        <f>SUMIFS('FY14 DataDump'!$E$2:$E$5000, 'FY14 DataDump'!$C$2:$C$5000, 'FY14 Individual Analysis'!$A393, 'FY14 DataDump'!$H$2:$H$5000, E$2)</f>
        <v>13</v>
      </c>
      <c r="F393" s="27">
        <f>SUMIFS('FY14 DataDump'!$E$2:$E$5000, 'FY14 DataDump'!$C$2:$C$5000, 'FY14 Individual Analysis'!$A393, 'FY14 DataDump'!$H$2:$H$5000, F$2)</f>
        <v>0</v>
      </c>
      <c r="G393" s="27">
        <f>SUMIFS('FY14 DataDump'!$E$2:$E$5000, 'FY14 DataDump'!$C$2:$C$5000, 'FY14 Individual Analysis'!$A393, 'FY14 DataDump'!$H$2:$H$5000, G$2)</f>
        <v>0</v>
      </c>
      <c r="H393" s="27">
        <f>SUMIFS('FY14 DataDump'!$E$2:$E$5000, 'FY14 DataDump'!$C$2:$C$5000, 'FY14 Individual Analysis'!$A393, 'FY14 DataDump'!$H$2:$H$5000, H$2)</f>
        <v>0</v>
      </c>
      <c r="I393" s="27">
        <f>SUMIFS('FY14 DataDump'!$E$2:$E$5000, 'FY14 DataDump'!$C$2:$C$5000, 'FY14 Individual Analysis'!$A393, 'FY14 DataDump'!$H$2:$H$5000, I$2)</f>
        <v>0</v>
      </c>
      <c r="J393" s="27">
        <f>SUMIFS('FY14 DataDump'!$E$2:$E$5000, 'FY14 DataDump'!$C$2:$C$5000, 'FY14 Individual Analysis'!$A393, 'FY14 DataDump'!$H$2:$H$5000, J$2)</f>
        <v>0</v>
      </c>
      <c r="K393" s="27">
        <f>SUMIFS('FY14 DataDump'!$E$2:$E$5000, 'FY14 DataDump'!$C$2:$C$5000, 'FY14 Individual Analysis'!$A393, 'FY14 DataDump'!$H$2:$H$5000, K$2)</f>
        <v>0</v>
      </c>
      <c r="L393" s="27">
        <f>SUMIFS('FY14 DataDump'!$E$2:$E$5000, 'FY14 DataDump'!$C$2:$C$5000, 'FY14 Individual Analysis'!$A393, 'FY14 DataDump'!$H$2:$H$5000, L$2)</f>
        <v>0</v>
      </c>
      <c r="M393" s="27">
        <f>SUMIFS('FY14 DataDump'!$E$2:$E$5000, 'FY14 DataDump'!$C$2:$C$5000, 'FY14 Individual Analysis'!$A393, 'FY14 DataDump'!$H$2:$H$5000, M$2)</f>
        <v>0</v>
      </c>
      <c r="N393" s="27">
        <f>SUMIFS('FY14 DataDump'!$E$2:$E$5000, 'FY14 DataDump'!$C$2:$C$5000, 'FY14 Individual Analysis'!$A393, 'FY14 DataDump'!$H$2:$H$5000, N$2)</f>
        <v>0</v>
      </c>
      <c r="O393" s="27">
        <f>SUMIFS('FY14 DataDump'!$E$2:$E$5000, 'FY14 DataDump'!$C$2:$C$5000, 'FY14 Individual Analysis'!$A393, 'FY14 DataDump'!$H$2:$H$5000, O$2)</f>
        <v>0</v>
      </c>
      <c r="P393" s="27">
        <f t="shared" si="15"/>
        <v>20</v>
      </c>
      <c r="Q393" s="108">
        <f t="shared" si="16"/>
        <v>1.1740947729300709E-4</v>
      </c>
    </row>
    <row r="394" spans="1:17" x14ac:dyDescent="0.25">
      <c r="A394" s="75">
        <v>76255</v>
      </c>
      <c r="B394" s="75" t="str">
        <f>INDEX('FY14 DataDump'!$A$2:$H$5000, MATCH('FY14 Individual Analysis'!A394, 'FY14 DataDump'!$C$2:$C$5000, 0), MATCH('FY14 DataDump'!$B$1, 'FY14 DataDump'!$A$1:$H$1))</f>
        <v>SWEETS</v>
      </c>
      <c r="C394" s="75" t="str">
        <f>INDEX('FY14 DataDump'!$A$2:$H$5000, MATCH('FY14 Individual Analysis'!A394, 'FY14 DataDump'!$C$2:$C$5000, 0), MATCH('FY14 DataDump'!$D$1, 'FY14 DataDump'!$A$1:$H$1))</f>
        <v>SKITTLES RIDDLES</v>
      </c>
      <c r="D394" s="27">
        <f>SUMIFS('FY14 DataDump'!$E$2:$E$5000, 'FY14 DataDump'!$C$2:$C$5000, 'FY14 Individual Analysis'!$A394, 'FY14 DataDump'!$H$2:$H$5000, D$2)</f>
        <v>22</v>
      </c>
      <c r="E394" s="27">
        <f>SUMIFS('FY14 DataDump'!$E$2:$E$5000, 'FY14 DataDump'!$C$2:$C$5000, 'FY14 Individual Analysis'!$A394, 'FY14 DataDump'!$H$2:$H$5000, E$2)</f>
        <v>0</v>
      </c>
      <c r="F394" s="27">
        <f>SUMIFS('FY14 DataDump'!$E$2:$E$5000, 'FY14 DataDump'!$C$2:$C$5000, 'FY14 Individual Analysis'!$A394, 'FY14 DataDump'!$H$2:$H$5000, F$2)</f>
        <v>0</v>
      </c>
      <c r="G394" s="27">
        <f>SUMIFS('FY14 DataDump'!$E$2:$E$5000, 'FY14 DataDump'!$C$2:$C$5000, 'FY14 Individual Analysis'!$A394, 'FY14 DataDump'!$H$2:$H$5000, G$2)</f>
        <v>67</v>
      </c>
      <c r="H394" s="27">
        <f>SUMIFS('FY14 DataDump'!$E$2:$E$5000, 'FY14 DataDump'!$C$2:$C$5000, 'FY14 Individual Analysis'!$A394, 'FY14 DataDump'!$H$2:$H$5000, H$2)</f>
        <v>57</v>
      </c>
      <c r="I394" s="27">
        <f>SUMIFS('FY14 DataDump'!$E$2:$E$5000, 'FY14 DataDump'!$C$2:$C$5000, 'FY14 Individual Analysis'!$A394, 'FY14 DataDump'!$H$2:$H$5000, I$2)</f>
        <v>37</v>
      </c>
      <c r="J394" s="27">
        <f>SUMIFS('FY14 DataDump'!$E$2:$E$5000, 'FY14 DataDump'!$C$2:$C$5000, 'FY14 Individual Analysis'!$A394, 'FY14 DataDump'!$H$2:$H$5000, J$2)</f>
        <v>31</v>
      </c>
      <c r="K394" s="27">
        <f>SUMIFS('FY14 DataDump'!$E$2:$E$5000, 'FY14 DataDump'!$C$2:$C$5000, 'FY14 Individual Analysis'!$A394, 'FY14 DataDump'!$H$2:$H$5000, K$2)</f>
        <v>0</v>
      </c>
      <c r="L394" s="27">
        <f>SUMIFS('FY14 DataDump'!$E$2:$E$5000, 'FY14 DataDump'!$C$2:$C$5000, 'FY14 Individual Analysis'!$A394, 'FY14 DataDump'!$H$2:$H$5000, L$2)</f>
        <v>0</v>
      </c>
      <c r="M394" s="27">
        <f>SUMIFS('FY14 DataDump'!$E$2:$E$5000, 'FY14 DataDump'!$C$2:$C$5000, 'FY14 Individual Analysis'!$A394, 'FY14 DataDump'!$H$2:$H$5000, M$2)</f>
        <v>0</v>
      </c>
      <c r="N394" s="27">
        <f>SUMIFS('FY14 DataDump'!$E$2:$E$5000, 'FY14 DataDump'!$C$2:$C$5000, 'FY14 Individual Analysis'!$A394, 'FY14 DataDump'!$H$2:$H$5000, N$2)</f>
        <v>0</v>
      </c>
      <c r="O394" s="27">
        <f>SUMIFS('FY14 DataDump'!$E$2:$E$5000, 'FY14 DataDump'!$C$2:$C$5000, 'FY14 Individual Analysis'!$A394, 'FY14 DataDump'!$H$2:$H$5000, O$2)</f>
        <v>0</v>
      </c>
      <c r="P394" s="27">
        <f t="shared" si="15"/>
        <v>214</v>
      </c>
      <c r="Q394" s="108">
        <f t="shared" si="16"/>
        <v>1.2562814070351759E-3</v>
      </c>
    </row>
    <row r="395" spans="1:17" x14ac:dyDescent="0.25">
      <c r="A395" s="75">
        <v>78464</v>
      </c>
      <c r="B395" s="75" t="str">
        <f>INDEX('FY14 DataDump'!$A$2:$H$5000, MATCH('FY14 Individual Analysis'!A395, 'FY14 DataDump'!$C$2:$C$5000, 0), MATCH('FY14 DataDump'!$B$1, 'FY14 DataDump'!$A$1:$H$1))</f>
        <v>DRINKS</v>
      </c>
      <c r="C395" s="75" t="str">
        <f>INDEX('FY14 DataDump'!$A$2:$H$5000, MATCH('FY14 Individual Analysis'!A395, 'FY14 DataDump'!$C$2:$C$5000, 0), MATCH('FY14 DataDump'!$D$1, 'FY14 DataDump'!$A$1:$H$1))</f>
        <v>ODWALLA D CHOC PROTEIN</v>
      </c>
      <c r="D395" s="27">
        <f>SUMIFS('FY14 DataDump'!$E$2:$E$5000, 'FY14 DataDump'!$C$2:$C$5000, 'FY14 Individual Analysis'!$A395, 'FY14 DataDump'!$H$2:$H$5000, D$2)</f>
        <v>7</v>
      </c>
      <c r="E395" s="27">
        <f>SUMIFS('FY14 DataDump'!$E$2:$E$5000, 'FY14 DataDump'!$C$2:$C$5000, 'FY14 Individual Analysis'!$A395, 'FY14 DataDump'!$H$2:$H$5000, E$2)</f>
        <v>9</v>
      </c>
      <c r="F395" s="27">
        <f>SUMIFS('FY14 DataDump'!$E$2:$E$5000, 'FY14 DataDump'!$C$2:$C$5000, 'FY14 Individual Analysis'!$A395, 'FY14 DataDump'!$H$2:$H$5000, F$2)</f>
        <v>11</v>
      </c>
      <c r="G395" s="27">
        <f>SUMIFS('FY14 DataDump'!$E$2:$E$5000, 'FY14 DataDump'!$C$2:$C$5000, 'FY14 Individual Analysis'!$A395, 'FY14 DataDump'!$H$2:$H$5000, G$2)</f>
        <v>40</v>
      </c>
      <c r="H395" s="27">
        <f>SUMIFS('FY14 DataDump'!$E$2:$E$5000, 'FY14 DataDump'!$C$2:$C$5000, 'FY14 Individual Analysis'!$A395, 'FY14 DataDump'!$H$2:$H$5000, H$2)</f>
        <v>22</v>
      </c>
      <c r="I395" s="27">
        <f>SUMIFS('FY14 DataDump'!$E$2:$E$5000, 'FY14 DataDump'!$C$2:$C$5000, 'FY14 Individual Analysis'!$A395, 'FY14 DataDump'!$H$2:$H$5000, I$2)</f>
        <v>12</v>
      </c>
      <c r="J395" s="27">
        <f>SUMIFS('FY14 DataDump'!$E$2:$E$5000, 'FY14 DataDump'!$C$2:$C$5000, 'FY14 Individual Analysis'!$A395, 'FY14 DataDump'!$H$2:$H$5000, J$2)</f>
        <v>38</v>
      </c>
      <c r="K395" s="27">
        <f>SUMIFS('FY14 DataDump'!$E$2:$E$5000, 'FY14 DataDump'!$C$2:$C$5000, 'FY14 Individual Analysis'!$A395, 'FY14 DataDump'!$H$2:$H$5000, K$2)</f>
        <v>31</v>
      </c>
      <c r="L395" s="27">
        <f>SUMIFS('FY14 DataDump'!$E$2:$E$5000, 'FY14 DataDump'!$C$2:$C$5000, 'FY14 Individual Analysis'!$A395, 'FY14 DataDump'!$H$2:$H$5000, L$2)</f>
        <v>39</v>
      </c>
      <c r="M395" s="27">
        <f>SUMIFS('FY14 DataDump'!$E$2:$E$5000, 'FY14 DataDump'!$C$2:$C$5000, 'FY14 Individual Analysis'!$A395, 'FY14 DataDump'!$H$2:$H$5000, M$2)</f>
        <v>39</v>
      </c>
      <c r="N395" s="27">
        <f>SUMIFS('FY14 DataDump'!$E$2:$E$5000, 'FY14 DataDump'!$C$2:$C$5000, 'FY14 Individual Analysis'!$A395, 'FY14 DataDump'!$H$2:$H$5000, N$2)</f>
        <v>38</v>
      </c>
      <c r="O395" s="27">
        <f>SUMIFS('FY14 DataDump'!$E$2:$E$5000, 'FY14 DataDump'!$C$2:$C$5000, 'FY14 Individual Analysis'!$A395, 'FY14 DataDump'!$H$2:$H$5000, O$2)</f>
        <v>15</v>
      </c>
      <c r="P395" s="27">
        <f t="shared" si="15"/>
        <v>301</v>
      </c>
      <c r="Q395" s="108">
        <f t="shared" si="16"/>
        <v>1.7670126332597568E-3</v>
      </c>
    </row>
    <row r="396" spans="1:17" x14ac:dyDescent="0.25">
      <c r="A396" s="75">
        <v>78695</v>
      </c>
      <c r="B396" s="75" t="str">
        <f>INDEX('FY14 DataDump'!$A$2:$H$5000, MATCH('FY14 Individual Analysis'!A396, 'FY14 DataDump'!$C$2:$C$5000, 0), MATCH('FY14 DataDump'!$B$1, 'FY14 DataDump'!$A$1:$H$1))</f>
        <v>BOXED GOODS</v>
      </c>
      <c r="C396" s="75" t="str">
        <f>INDEX('FY14 DataDump'!$A$2:$H$5000, MATCH('FY14 Individual Analysis'!A396, 'FY14 DataDump'!$C$2:$C$5000, 0), MATCH('FY14 DataDump'!$D$1, 'FY14 DataDump'!$A$1:$H$1))</f>
        <v>CHEX MIX JALAPENO CHED</v>
      </c>
      <c r="D396" s="27">
        <f>SUMIFS('FY14 DataDump'!$E$2:$E$5000, 'FY14 DataDump'!$C$2:$C$5000, 'FY14 Individual Analysis'!$A396, 'FY14 DataDump'!$H$2:$H$5000, D$2)</f>
        <v>0</v>
      </c>
      <c r="E396" s="27">
        <f>SUMIFS('FY14 DataDump'!$E$2:$E$5000, 'FY14 DataDump'!$C$2:$C$5000, 'FY14 Individual Analysis'!$A396, 'FY14 DataDump'!$H$2:$H$5000, E$2)</f>
        <v>7</v>
      </c>
      <c r="F396" s="27">
        <f>SUMIFS('FY14 DataDump'!$E$2:$E$5000, 'FY14 DataDump'!$C$2:$C$5000, 'FY14 Individual Analysis'!$A396, 'FY14 DataDump'!$H$2:$H$5000, F$2)</f>
        <v>18</v>
      </c>
      <c r="G396" s="27">
        <f>SUMIFS('FY14 DataDump'!$E$2:$E$5000, 'FY14 DataDump'!$C$2:$C$5000, 'FY14 Individual Analysis'!$A396, 'FY14 DataDump'!$H$2:$H$5000, G$2)</f>
        <v>0</v>
      </c>
      <c r="H396" s="27">
        <f>SUMIFS('FY14 DataDump'!$E$2:$E$5000, 'FY14 DataDump'!$C$2:$C$5000, 'FY14 Individual Analysis'!$A396, 'FY14 DataDump'!$H$2:$H$5000, H$2)</f>
        <v>0</v>
      </c>
      <c r="I396" s="27">
        <f>SUMIFS('FY14 DataDump'!$E$2:$E$5000, 'FY14 DataDump'!$C$2:$C$5000, 'FY14 Individual Analysis'!$A396, 'FY14 DataDump'!$H$2:$H$5000, I$2)</f>
        <v>0</v>
      </c>
      <c r="J396" s="27">
        <f>SUMIFS('FY14 DataDump'!$E$2:$E$5000, 'FY14 DataDump'!$C$2:$C$5000, 'FY14 Individual Analysis'!$A396, 'FY14 DataDump'!$H$2:$H$5000, J$2)</f>
        <v>0</v>
      </c>
      <c r="K396" s="27">
        <f>SUMIFS('FY14 DataDump'!$E$2:$E$5000, 'FY14 DataDump'!$C$2:$C$5000, 'FY14 Individual Analysis'!$A396, 'FY14 DataDump'!$H$2:$H$5000, K$2)</f>
        <v>0</v>
      </c>
      <c r="L396" s="27">
        <f>SUMIFS('FY14 DataDump'!$E$2:$E$5000, 'FY14 DataDump'!$C$2:$C$5000, 'FY14 Individual Analysis'!$A396, 'FY14 DataDump'!$H$2:$H$5000, L$2)</f>
        <v>0</v>
      </c>
      <c r="M396" s="27">
        <f>SUMIFS('FY14 DataDump'!$E$2:$E$5000, 'FY14 DataDump'!$C$2:$C$5000, 'FY14 Individual Analysis'!$A396, 'FY14 DataDump'!$H$2:$H$5000, M$2)</f>
        <v>0</v>
      </c>
      <c r="N396" s="27">
        <f>SUMIFS('FY14 DataDump'!$E$2:$E$5000, 'FY14 DataDump'!$C$2:$C$5000, 'FY14 Individual Analysis'!$A396, 'FY14 DataDump'!$H$2:$H$5000, N$2)</f>
        <v>0</v>
      </c>
      <c r="O396" s="27">
        <f>SUMIFS('FY14 DataDump'!$E$2:$E$5000, 'FY14 DataDump'!$C$2:$C$5000, 'FY14 Individual Analysis'!$A396, 'FY14 DataDump'!$H$2:$H$5000, O$2)</f>
        <v>0</v>
      </c>
      <c r="P396" s="27">
        <f t="shared" si="15"/>
        <v>25</v>
      </c>
      <c r="Q396" s="108">
        <f t="shared" si="16"/>
        <v>1.4676184661625887E-4</v>
      </c>
    </row>
    <row r="397" spans="1:17" x14ac:dyDescent="0.25">
      <c r="A397" s="75">
        <v>84958</v>
      </c>
      <c r="B397" s="75" t="str">
        <f>INDEX('FY14 DataDump'!$A$2:$H$5000, MATCH('FY14 Individual Analysis'!A397, 'FY14 DataDump'!$C$2:$C$5000, 0), MATCH('FY14 DataDump'!$B$1, 'FY14 DataDump'!$A$1:$H$1))</f>
        <v>BOXED GOODS</v>
      </c>
      <c r="C397" s="75" t="str">
        <f>INDEX('FY14 DataDump'!$A$2:$H$5000, MATCH('FY14 Individual Analysis'!A397, 'FY14 DataDump'!$C$2:$C$5000, 0), MATCH('FY14 DataDump'!$D$1, 'FY14 DataDump'!$A$1:$H$1))</f>
        <v>CORN NUTS RANCH</v>
      </c>
      <c r="D397" s="27">
        <f>SUMIFS('FY14 DataDump'!$E$2:$E$5000, 'FY14 DataDump'!$C$2:$C$5000, 'FY14 Individual Analysis'!$A397, 'FY14 DataDump'!$H$2:$H$5000, D$2)</f>
        <v>10</v>
      </c>
      <c r="E397" s="27">
        <f>SUMIFS('FY14 DataDump'!$E$2:$E$5000, 'FY14 DataDump'!$C$2:$C$5000, 'FY14 Individual Analysis'!$A397, 'FY14 DataDump'!$H$2:$H$5000, E$2)</f>
        <v>4</v>
      </c>
      <c r="F397" s="27">
        <f>SUMIFS('FY14 DataDump'!$E$2:$E$5000, 'FY14 DataDump'!$C$2:$C$5000, 'FY14 Individual Analysis'!$A397, 'FY14 DataDump'!$H$2:$H$5000, F$2)</f>
        <v>0</v>
      </c>
      <c r="G397" s="27">
        <f>SUMIFS('FY14 DataDump'!$E$2:$E$5000, 'FY14 DataDump'!$C$2:$C$5000, 'FY14 Individual Analysis'!$A397, 'FY14 DataDump'!$H$2:$H$5000, G$2)</f>
        <v>0</v>
      </c>
      <c r="H397" s="27">
        <f>SUMIFS('FY14 DataDump'!$E$2:$E$5000, 'FY14 DataDump'!$C$2:$C$5000, 'FY14 Individual Analysis'!$A397, 'FY14 DataDump'!$H$2:$H$5000, H$2)</f>
        <v>0</v>
      </c>
      <c r="I397" s="27">
        <f>SUMIFS('FY14 DataDump'!$E$2:$E$5000, 'FY14 DataDump'!$C$2:$C$5000, 'FY14 Individual Analysis'!$A397, 'FY14 DataDump'!$H$2:$H$5000, I$2)</f>
        <v>0</v>
      </c>
      <c r="J397" s="27">
        <f>SUMIFS('FY14 DataDump'!$E$2:$E$5000, 'FY14 DataDump'!$C$2:$C$5000, 'FY14 Individual Analysis'!$A397, 'FY14 DataDump'!$H$2:$H$5000, J$2)</f>
        <v>0</v>
      </c>
      <c r="K397" s="27">
        <f>SUMIFS('FY14 DataDump'!$E$2:$E$5000, 'FY14 DataDump'!$C$2:$C$5000, 'FY14 Individual Analysis'!$A397, 'FY14 DataDump'!$H$2:$H$5000, K$2)</f>
        <v>0</v>
      </c>
      <c r="L397" s="27">
        <f>SUMIFS('FY14 DataDump'!$E$2:$E$5000, 'FY14 DataDump'!$C$2:$C$5000, 'FY14 Individual Analysis'!$A397, 'FY14 DataDump'!$H$2:$H$5000, L$2)</f>
        <v>0</v>
      </c>
      <c r="M397" s="27">
        <f>SUMIFS('FY14 DataDump'!$E$2:$E$5000, 'FY14 DataDump'!$C$2:$C$5000, 'FY14 Individual Analysis'!$A397, 'FY14 DataDump'!$H$2:$H$5000, M$2)</f>
        <v>0</v>
      </c>
      <c r="N397" s="27">
        <f>SUMIFS('FY14 DataDump'!$E$2:$E$5000, 'FY14 DataDump'!$C$2:$C$5000, 'FY14 Individual Analysis'!$A397, 'FY14 DataDump'!$H$2:$H$5000, N$2)</f>
        <v>0</v>
      </c>
      <c r="O397" s="27">
        <f>SUMIFS('FY14 DataDump'!$E$2:$E$5000, 'FY14 DataDump'!$C$2:$C$5000, 'FY14 Individual Analysis'!$A397, 'FY14 DataDump'!$H$2:$H$5000, O$2)</f>
        <v>0</v>
      </c>
      <c r="P397" s="27">
        <f t="shared" si="15"/>
        <v>14</v>
      </c>
      <c r="Q397" s="108">
        <f t="shared" si="16"/>
        <v>8.2186634105104961E-5</v>
      </c>
    </row>
    <row r="398" spans="1:17" x14ac:dyDescent="0.25">
      <c r="A398" s="75">
        <v>85967</v>
      </c>
      <c r="B398" s="75" t="str">
        <f>INDEX('FY14 DataDump'!$A$2:$H$5000, MATCH('FY14 Individual Analysis'!A398, 'FY14 DataDump'!$C$2:$C$5000, 0), MATCH('FY14 DataDump'!$B$1, 'FY14 DataDump'!$A$1:$H$1))</f>
        <v>DRINKS</v>
      </c>
      <c r="C398" s="75" t="str">
        <f>INDEX('FY14 DataDump'!$A$2:$H$5000, MATCH('FY14 Individual Analysis'!A398, 'FY14 DataDump'!$C$2:$C$5000, 0), MATCH('FY14 DataDump'!$D$1, 'FY14 DataDump'!$A$1:$H$1))</f>
        <v>SNAPPLE DIET PEACH</v>
      </c>
      <c r="D398" s="27">
        <f>SUMIFS('FY14 DataDump'!$E$2:$E$5000, 'FY14 DataDump'!$C$2:$C$5000, 'FY14 Individual Analysis'!$A398, 'FY14 DataDump'!$H$2:$H$5000, D$2)</f>
        <v>9</v>
      </c>
      <c r="E398" s="27">
        <f>SUMIFS('FY14 DataDump'!$E$2:$E$5000, 'FY14 DataDump'!$C$2:$C$5000, 'FY14 Individual Analysis'!$A398, 'FY14 DataDump'!$H$2:$H$5000, E$2)</f>
        <v>15</v>
      </c>
      <c r="F398" s="27">
        <f>SUMIFS('FY14 DataDump'!$E$2:$E$5000, 'FY14 DataDump'!$C$2:$C$5000, 'FY14 Individual Analysis'!$A398, 'FY14 DataDump'!$H$2:$H$5000, F$2)</f>
        <v>0</v>
      </c>
      <c r="G398" s="27">
        <f>SUMIFS('FY14 DataDump'!$E$2:$E$5000, 'FY14 DataDump'!$C$2:$C$5000, 'FY14 Individual Analysis'!$A398, 'FY14 DataDump'!$H$2:$H$5000, G$2)</f>
        <v>0</v>
      </c>
      <c r="H398" s="27">
        <f>SUMIFS('FY14 DataDump'!$E$2:$E$5000, 'FY14 DataDump'!$C$2:$C$5000, 'FY14 Individual Analysis'!$A398, 'FY14 DataDump'!$H$2:$H$5000, H$2)</f>
        <v>0</v>
      </c>
      <c r="I398" s="27">
        <f>SUMIFS('FY14 DataDump'!$E$2:$E$5000, 'FY14 DataDump'!$C$2:$C$5000, 'FY14 Individual Analysis'!$A398, 'FY14 DataDump'!$H$2:$H$5000, I$2)</f>
        <v>0</v>
      </c>
      <c r="J398" s="27">
        <f>SUMIFS('FY14 DataDump'!$E$2:$E$5000, 'FY14 DataDump'!$C$2:$C$5000, 'FY14 Individual Analysis'!$A398, 'FY14 DataDump'!$H$2:$H$5000, J$2)</f>
        <v>0</v>
      </c>
      <c r="K398" s="27">
        <f>SUMIFS('FY14 DataDump'!$E$2:$E$5000, 'FY14 DataDump'!$C$2:$C$5000, 'FY14 Individual Analysis'!$A398, 'FY14 DataDump'!$H$2:$H$5000, K$2)</f>
        <v>0</v>
      </c>
      <c r="L398" s="27">
        <f>SUMIFS('FY14 DataDump'!$E$2:$E$5000, 'FY14 DataDump'!$C$2:$C$5000, 'FY14 Individual Analysis'!$A398, 'FY14 DataDump'!$H$2:$H$5000, L$2)</f>
        <v>0</v>
      </c>
      <c r="M398" s="27">
        <f>SUMIFS('FY14 DataDump'!$E$2:$E$5000, 'FY14 DataDump'!$C$2:$C$5000, 'FY14 Individual Analysis'!$A398, 'FY14 DataDump'!$H$2:$H$5000, M$2)</f>
        <v>0</v>
      </c>
      <c r="N398" s="27">
        <f>SUMIFS('FY14 DataDump'!$E$2:$E$5000, 'FY14 DataDump'!$C$2:$C$5000, 'FY14 Individual Analysis'!$A398, 'FY14 DataDump'!$H$2:$H$5000, N$2)</f>
        <v>0</v>
      </c>
      <c r="O398" s="27">
        <f>SUMIFS('FY14 DataDump'!$E$2:$E$5000, 'FY14 DataDump'!$C$2:$C$5000, 'FY14 Individual Analysis'!$A398, 'FY14 DataDump'!$H$2:$H$5000, O$2)</f>
        <v>0</v>
      </c>
      <c r="P398" s="27">
        <f t="shared" si="15"/>
        <v>24</v>
      </c>
      <c r="Q398" s="108">
        <f t="shared" si="16"/>
        <v>1.408913727516085E-4</v>
      </c>
    </row>
    <row r="399" spans="1:17" x14ac:dyDescent="0.25">
      <c r="A399" s="75">
        <v>91858</v>
      </c>
      <c r="B399" s="75" t="str">
        <f>INDEX('FY14 DataDump'!$A$2:$H$5000, MATCH('FY14 Individual Analysis'!A399, 'FY14 DataDump'!$C$2:$C$5000, 0), MATCH('FY14 DataDump'!$B$1, 'FY14 DataDump'!$A$1:$H$1))</f>
        <v>BOXED GOODS</v>
      </c>
      <c r="C399" s="75" t="str">
        <f>INDEX('FY14 DataDump'!$A$2:$H$5000, MATCH('FY14 Individual Analysis'!A399, 'FY14 DataDump'!$C$2:$C$5000, 0), MATCH('FY14 DataDump'!$D$1, 'FY14 DataDump'!$A$1:$H$1))</f>
        <v>FRITOS CHILI CHEESE</v>
      </c>
      <c r="D399" s="27">
        <f>SUMIFS('FY14 DataDump'!$E$2:$E$5000, 'FY14 DataDump'!$C$2:$C$5000, 'FY14 Individual Analysis'!$A399, 'FY14 DataDump'!$H$2:$H$5000, D$2)</f>
        <v>9</v>
      </c>
      <c r="E399" s="27">
        <f>SUMIFS('FY14 DataDump'!$E$2:$E$5000, 'FY14 DataDump'!$C$2:$C$5000, 'FY14 Individual Analysis'!$A399, 'FY14 DataDump'!$H$2:$H$5000, E$2)</f>
        <v>15</v>
      </c>
      <c r="F399" s="27">
        <f>SUMIFS('FY14 DataDump'!$E$2:$E$5000, 'FY14 DataDump'!$C$2:$C$5000, 'FY14 Individual Analysis'!$A399, 'FY14 DataDump'!$H$2:$H$5000, F$2)</f>
        <v>0</v>
      </c>
      <c r="G399" s="27">
        <f>SUMIFS('FY14 DataDump'!$E$2:$E$5000, 'FY14 DataDump'!$C$2:$C$5000, 'FY14 Individual Analysis'!$A399, 'FY14 DataDump'!$H$2:$H$5000, G$2)</f>
        <v>0</v>
      </c>
      <c r="H399" s="27">
        <f>SUMIFS('FY14 DataDump'!$E$2:$E$5000, 'FY14 DataDump'!$C$2:$C$5000, 'FY14 Individual Analysis'!$A399, 'FY14 DataDump'!$H$2:$H$5000, H$2)</f>
        <v>0</v>
      </c>
      <c r="I399" s="27">
        <f>SUMIFS('FY14 DataDump'!$E$2:$E$5000, 'FY14 DataDump'!$C$2:$C$5000, 'FY14 Individual Analysis'!$A399, 'FY14 DataDump'!$H$2:$H$5000, I$2)</f>
        <v>0</v>
      </c>
      <c r="J399" s="27">
        <f>SUMIFS('FY14 DataDump'!$E$2:$E$5000, 'FY14 DataDump'!$C$2:$C$5000, 'FY14 Individual Analysis'!$A399, 'FY14 DataDump'!$H$2:$H$5000, J$2)</f>
        <v>0</v>
      </c>
      <c r="K399" s="27">
        <f>SUMIFS('FY14 DataDump'!$E$2:$E$5000, 'FY14 DataDump'!$C$2:$C$5000, 'FY14 Individual Analysis'!$A399, 'FY14 DataDump'!$H$2:$H$5000, K$2)</f>
        <v>0</v>
      </c>
      <c r="L399" s="27">
        <f>SUMIFS('FY14 DataDump'!$E$2:$E$5000, 'FY14 DataDump'!$C$2:$C$5000, 'FY14 Individual Analysis'!$A399, 'FY14 DataDump'!$H$2:$H$5000, L$2)</f>
        <v>0</v>
      </c>
      <c r="M399" s="27">
        <f>SUMIFS('FY14 DataDump'!$E$2:$E$5000, 'FY14 DataDump'!$C$2:$C$5000, 'FY14 Individual Analysis'!$A399, 'FY14 DataDump'!$H$2:$H$5000, M$2)</f>
        <v>0</v>
      </c>
      <c r="N399" s="27">
        <f>SUMIFS('FY14 DataDump'!$E$2:$E$5000, 'FY14 DataDump'!$C$2:$C$5000, 'FY14 Individual Analysis'!$A399, 'FY14 DataDump'!$H$2:$H$5000, N$2)</f>
        <v>0</v>
      </c>
      <c r="O399" s="27">
        <f>SUMIFS('FY14 DataDump'!$E$2:$E$5000, 'FY14 DataDump'!$C$2:$C$5000, 'FY14 Individual Analysis'!$A399, 'FY14 DataDump'!$H$2:$H$5000, O$2)</f>
        <v>0</v>
      </c>
      <c r="P399" s="27">
        <f t="shared" si="15"/>
        <v>24</v>
      </c>
      <c r="Q399" s="108">
        <f t="shared" si="16"/>
        <v>1.408913727516085E-4</v>
      </c>
    </row>
    <row r="400" spans="1:17" x14ac:dyDescent="0.25">
      <c r="A400" s="75">
        <v>92446</v>
      </c>
      <c r="B400" s="75" t="str">
        <f>INDEX('FY14 DataDump'!$A$2:$H$5000, MATCH('FY14 Individual Analysis'!A400, 'FY14 DataDump'!$C$2:$C$5000, 0), MATCH('FY14 DataDump'!$B$1, 'FY14 DataDump'!$A$1:$H$1))</f>
        <v>DRINKS</v>
      </c>
      <c r="C400" s="75" t="str">
        <f>INDEX('FY14 DataDump'!$A$2:$H$5000, MATCH('FY14 Individual Analysis'!A400, 'FY14 DataDump'!$C$2:$C$5000, 0), MATCH('FY14 DataDump'!$D$1, 'FY14 DataDump'!$A$1:$H$1))</f>
        <v>SNAPPLE LEMON TEA</v>
      </c>
      <c r="D400" s="27">
        <f>SUMIFS('FY14 DataDump'!$E$2:$E$5000, 'FY14 DataDump'!$C$2:$C$5000, 'FY14 Individual Analysis'!$A400, 'FY14 DataDump'!$H$2:$H$5000, D$2)</f>
        <v>13</v>
      </c>
      <c r="E400" s="27">
        <f>SUMIFS('FY14 DataDump'!$E$2:$E$5000, 'FY14 DataDump'!$C$2:$C$5000, 'FY14 Individual Analysis'!$A400, 'FY14 DataDump'!$H$2:$H$5000, E$2)</f>
        <v>16</v>
      </c>
      <c r="F400" s="27">
        <f>SUMIFS('FY14 DataDump'!$E$2:$E$5000, 'FY14 DataDump'!$C$2:$C$5000, 'FY14 Individual Analysis'!$A400, 'FY14 DataDump'!$H$2:$H$5000, F$2)</f>
        <v>0</v>
      </c>
      <c r="G400" s="27">
        <f>SUMIFS('FY14 DataDump'!$E$2:$E$5000, 'FY14 DataDump'!$C$2:$C$5000, 'FY14 Individual Analysis'!$A400, 'FY14 DataDump'!$H$2:$H$5000, G$2)</f>
        <v>0</v>
      </c>
      <c r="H400" s="27">
        <f>SUMIFS('FY14 DataDump'!$E$2:$E$5000, 'FY14 DataDump'!$C$2:$C$5000, 'FY14 Individual Analysis'!$A400, 'FY14 DataDump'!$H$2:$H$5000, H$2)</f>
        <v>0</v>
      </c>
      <c r="I400" s="27">
        <f>SUMIFS('FY14 DataDump'!$E$2:$E$5000, 'FY14 DataDump'!$C$2:$C$5000, 'FY14 Individual Analysis'!$A400, 'FY14 DataDump'!$H$2:$H$5000, I$2)</f>
        <v>0</v>
      </c>
      <c r="J400" s="27">
        <f>SUMIFS('FY14 DataDump'!$E$2:$E$5000, 'FY14 DataDump'!$C$2:$C$5000, 'FY14 Individual Analysis'!$A400, 'FY14 DataDump'!$H$2:$H$5000, J$2)</f>
        <v>0</v>
      </c>
      <c r="K400" s="27">
        <f>SUMIFS('FY14 DataDump'!$E$2:$E$5000, 'FY14 DataDump'!$C$2:$C$5000, 'FY14 Individual Analysis'!$A400, 'FY14 DataDump'!$H$2:$H$5000, K$2)</f>
        <v>0</v>
      </c>
      <c r="L400" s="27">
        <f>SUMIFS('FY14 DataDump'!$E$2:$E$5000, 'FY14 DataDump'!$C$2:$C$5000, 'FY14 Individual Analysis'!$A400, 'FY14 DataDump'!$H$2:$H$5000, L$2)</f>
        <v>0</v>
      </c>
      <c r="M400" s="27">
        <f>SUMIFS('FY14 DataDump'!$E$2:$E$5000, 'FY14 DataDump'!$C$2:$C$5000, 'FY14 Individual Analysis'!$A400, 'FY14 DataDump'!$H$2:$H$5000, M$2)</f>
        <v>0</v>
      </c>
      <c r="N400" s="27">
        <f>SUMIFS('FY14 DataDump'!$E$2:$E$5000, 'FY14 DataDump'!$C$2:$C$5000, 'FY14 Individual Analysis'!$A400, 'FY14 DataDump'!$H$2:$H$5000, N$2)</f>
        <v>0</v>
      </c>
      <c r="O400" s="27">
        <f>SUMIFS('FY14 DataDump'!$E$2:$E$5000, 'FY14 DataDump'!$C$2:$C$5000, 'FY14 Individual Analysis'!$A400, 'FY14 DataDump'!$H$2:$H$5000, O$2)</f>
        <v>0</v>
      </c>
      <c r="P400" s="27">
        <f t="shared" si="15"/>
        <v>29</v>
      </c>
      <c r="Q400" s="108">
        <f t="shared" si="16"/>
        <v>1.7024374207486029E-4</v>
      </c>
    </row>
    <row r="401" spans="1:17" x14ac:dyDescent="0.25">
      <c r="A401" s="75">
        <v>94049</v>
      </c>
      <c r="B401" s="75" t="str">
        <f>INDEX('FY14 DataDump'!$A$2:$H$5000, MATCH('FY14 Individual Analysis'!A401, 'FY14 DataDump'!$C$2:$C$5000, 0), MATCH('FY14 DataDump'!$B$1, 'FY14 DataDump'!$A$1:$H$1))</f>
        <v>BOXED GOODS</v>
      </c>
      <c r="C401" s="75" t="str">
        <f>INDEX('FY14 DataDump'!$A$2:$H$5000, MATCH('FY14 Individual Analysis'!A401, 'FY14 DataDump'!$C$2:$C$5000, 0), MATCH('FY14 DataDump'!$D$1, 'FY14 DataDump'!$A$1:$H$1))</f>
        <v>CLIF BAR CHOC PEANUT</v>
      </c>
      <c r="D401" s="27">
        <f>SUMIFS('FY14 DataDump'!$E$2:$E$5000, 'FY14 DataDump'!$C$2:$C$5000, 'FY14 Individual Analysis'!$A401, 'FY14 DataDump'!$H$2:$H$5000, D$2)</f>
        <v>14</v>
      </c>
      <c r="E401" s="27">
        <f>SUMIFS('FY14 DataDump'!$E$2:$E$5000, 'FY14 DataDump'!$C$2:$C$5000, 'FY14 Individual Analysis'!$A401, 'FY14 DataDump'!$H$2:$H$5000, E$2)</f>
        <v>15</v>
      </c>
      <c r="F401" s="27">
        <f>SUMIFS('FY14 DataDump'!$E$2:$E$5000, 'FY14 DataDump'!$C$2:$C$5000, 'FY14 Individual Analysis'!$A401, 'FY14 DataDump'!$H$2:$H$5000, F$2)</f>
        <v>20</v>
      </c>
      <c r="G401" s="27">
        <f>SUMIFS('FY14 DataDump'!$E$2:$E$5000, 'FY14 DataDump'!$C$2:$C$5000, 'FY14 Individual Analysis'!$A401, 'FY14 DataDump'!$H$2:$H$5000, G$2)</f>
        <v>7</v>
      </c>
      <c r="H401" s="27">
        <f>SUMIFS('FY14 DataDump'!$E$2:$E$5000, 'FY14 DataDump'!$C$2:$C$5000, 'FY14 Individual Analysis'!$A401, 'FY14 DataDump'!$H$2:$H$5000, H$2)</f>
        <v>0</v>
      </c>
      <c r="I401" s="27">
        <f>SUMIFS('FY14 DataDump'!$E$2:$E$5000, 'FY14 DataDump'!$C$2:$C$5000, 'FY14 Individual Analysis'!$A401, 'FY14 DataDump'!$H$2:$H$5000, I$2)</f>
        <v>0</v>
      </c>
      <c r="J401" s="27">
        <f>SUMIFS('FY14 DataDump'!$E$2:$E$5000, 'FY14 DataDump'!$C$2:$C$5000, 'FY14 Individual Analysis'!$A401, 'FY14 DataDump'!$H$2:$H$5000, J$2)</f>
        <v>0</v>
      </c>
      <c r="K401" s="27">
        <f>SUMIFS('FY14 DataDump'!$E$2:$E$5000, 'FY14 DataDump'!$C$2:$C$5000, 'FY14 Individual Analysis'!$A401, 'FY14 DataDump'!$H$2:$H$5000, K$2)</f>
        <v>0</v>
      </c>
      <c r="L401" s="27">
        <f>SUMIFS('FY14 DataDump'!$E$2:$E$5000, 'FY14 DataDump'!$C$2:$C$5000, 'FY14 Individual Analysis'!$A401, 'FY14 DataDump'!$H$2:$H$5000, L$2)</f>
        <v>0</v>
      </c>
      <c r="M401" s="27">
        <f>SUMIFS('FY14 DataDump'!$E$2:$E$5000, 'FY14 DataDump'!$C$2:$C$5000, 'FY14 Individual Analysis'!$A401, 'FY14 DataDump'!$H$2:$H$5000, M$2)</f>
        <v>0</v>
      </c>
      <c r="N401" s="27">
        <f>SUMIFS('FY14 DataDump'!$E$2:$E$5000, 'FY14 DataDump'!$C$2:$C$5000, 'FY14 Individual Analysis'!$A401, 'FY14 DataDump'!$H$2:$H$5000, N$2)</f>
        <v>0</v>
      </c>
      <c r="O401" s="27">
        <f>SUMIFS('FY14 DataDump'!$E$2:$E$5000, 'FY14 DataDump'!$C$2:$C$5000, 'FY14 Individual Analysis'!$A401, 'FY14 DataDump'!$H$2:$H$5000, O$2)</f>
        <v>0</v>
      </c>
      <c r="P401" s="27">
        <f t="shared" si="15"/>
        <v>56</v>
      </c>
      <c r="Q401" s="108">
        <f t="shared" si="16"/>
        <v>3.2874653642041984E-4</v>
      </c>
    </row>
    <row r="402" spans="1:17" x14ac:dyDescent="0.25">
      <c r="A402" s="75">
        <v>94586</v>
      </c>
      <c r="B402" s="75" t="str">
        <f>INDEX('FY14 DataDump'!$A$2:$H$5000, MATCH('FY14 Individual Analysis'!A402, 'FY14 DataDump'!$C$2:$C$5000, 0), MATCH('FY14 DataDump'!$B$1, 'FY14 DataDump'!$A$1:$H$1))</f>
        <v>BOXED GOODS</v>
      </c>
      <c r="C402" s="75" t="str">
        <f>INDEX('FY14 DataDump'!$A$2:$H$5000, MATCH('FY14 Individual Analysis'!A402, 'FY14 DataDump'!$C$2:$C$5000, 0), MATCH('FY14 DataDump'!$D$1, 'FY14 DataDump'!$A$1:$H$1))</f>
        <v>5 GUM SWERVE</v>
      </c>
      <c r="D402" s="27">
        <f>SUMIFS('FY14 DataDump'!$E$2:$E$5000, 'FY14 DataDump'!$C$2:$C$5000, 'FY14 Individual Analysis'!$A402, 'FY14 DataDump'!$H$2:$H$5000, D$2)</f>
        <v>9</v>
      </c>
      <c r="E402" s="27">
        <f>SUMIFS('FY14 DataDump'!$E$2:$E$5000, 'FY14 DataDump'!$C$2:$C$5000, 'FY14 Individual Analysis'!$A402, 'FY14 DataDump'!$H$2:$H$5000, E$2)</f>
        <v>8</v>
      </c>
      <c r="F402" s="27">
        <f>SUMIFS('FY14 DataDump'!$E$2:$E$5000, 'FY14 DataDump'!$C$2:$C$5000, 'FY14 Individual Analysis'!$A402, 'FY14 DataDump'!$H$2:$H$5000, F$2)</f>
        <v>19</v>
      </c>
      <c r="G402" s="27">
        <f>SUMIFS('FY14 DataDump'!$E$2:$E$5000, 'FY14 DataDump'!$C$2:$C$5000, 'FY14 Individual Analysis'!$A402, 'FY14 DataDump'!$H$2:$H$5000, G$2)</f>
        <v>65</v>
      </c>
      <c r="H402" s="27">
        <f>SUMIFS('FY14 DataDump'!$E$2:$E$5000, 'FY14 DataDump'!$C$2:$C$5000, 'FY14 Individual Analysis'!$A402, 'FY14 DataDump'!$H$2:$H$5000, H$2)</f>
        <v>41</v>
      </c>
      <c r="I402" s="27">
        <f>SUMIFS('FY14 DataDump'!$E$2:$E$5000, 'FY14 DataDump'!$C$2:$C$5000, 'FY14 Individual Analysis'!$A402, 'FY14 DataDump'!$H$2:$H$5000, I$2)</f>
        <v>31</v>
      </c>
      <c r="J402" s="27">
        <f>SUMIFS('FY14 DataDump'!$E$2:$E$5000, 'FY14 DataDump'!$C$2:$C$5000, 'FY14 Individual Analysis'!$A402, 'FY14 DataDump'!$H$2:$H$5000, J$2)</f>
        <v>45</v>
      </c>
      <c r="K402" s="27">
        <f>SUMIFS('FY14 DataDump'!$E$2:$E$5000, 'FY14 DataDump'!$C$2:$C$5000, 'FY14 Individual Analysis'!$A402, 'FY14 DataDump'!$H$2:$H$5000, K$2)</f>
        <v>0</v>
      </c>
      <c r="L402" s="27">
        <f>SUMIFS('FY14 DataDump'!$E$2:$E$5000, 'FY14 DataDump'!$C$2:$C$5000, 'FY14 Individual Analysis'!$A402, 'FY14 DataDump'!$H$2:$H$5000, L$2)</f>
        <v>0</v>
      </c>
      <c r="M402" s="27">
        <f>SUMIFS('FY14 DataDump'!$E$2:$E$5000, 'FY14 DataDump'!$C$2:$C$5000, 'FY14 Individual Analysis'!$A402, 'FY14 DataDump'!$H$2:$H$5000, M$2)</f>
        <v>0</v>
      </c>
      <c r="N402" s="27">
        <f>SUMIFS('FY14 DataDump'!$E$2:$E$5000, 'FY14 DataDump'!$C$2:$C$5000, 'FY14 Individual Analysis'!$A402, 'FY14 DataDump'!$H$2:$H$5000, N$2)</f>
        <v>0</v>
      </c>
      <c r="O402" s="27">
        <f>SUMIFS('FY14 DataDump'!$E$2:$E$5000, 'FY14 DataDump'!$C$2:$C$5000, 'FY14 Individual Analysis'!$A402, 'FY14 DataDump'!$H$2:$H$5000, O$2)</f>
        <v>0</v>
      </c>
      <c r="P402" s="27">
        <f t="shared" si="15"/>
        <v>218</v>
      </c>
      <c r="Q402" s="108">
        <f t="shared" si="16"/>
        <v>1.2797633024937774E-3</v>
      </c>
    </row>
    <row r="403" spans="1:17" x14ac:dyDescent="0.25">
      <c r="A403" s="75">
        <v>95049</v>
      </c>
      <c r="B403" s="75" t="str">
        <f>INDEX('FY14 DataDump'!$A$2:$H$5000, MATCH('FY14 Individual Analysis'!A403, 'FY14 DataDump'!$C$2:$C$5000, 0), MATCH('FY14 DataDump'!$B$1, 'FY14 DataDump'!$A$1:$H$1))</f>
        <v>DRINKS</v>
      </c>
      <c r="C403" s="75" t="str">
        <f>INDEX('FY14 DataDump'!$A$2:$H$5000, MATCH('FY14 Individual Analysis'!A403, 'FY14 DataDump'!$C$2:$C$5000, 0), MATCH('FY14 DataDump'!$D$1, 'FY14 DataDump'!$A$1:$H$1))</f>
        <v>ODWALLA D SUPER PROTEIN</v>
      </c>
      <c r="D403" s="27">
        <f>SUMIFS('FY14 DataDump'!$E$2:$E$5000, 'FY14 DataDump'!$C$2:$C$5000, 'FY14 Individual Analysis'!$A403, 'FY14 DataDump'!$H$2:$H$5000, D$2)</f>
        <v>7</v>
      </c>
      <c r="E403" s="27">
        <f>SUMIFS('FY14 DataDump'!$E$2:$E$5000, 'FY14 DataDump'!$C$2:$C$5000, 'FY14 Individual Analysis'!$A403, 'FY14 DataDump'!$H$2:$H$5000, E$2)</f>
        <v>4</v>
      </c>
      <c r="F403" s="27">
        <f>SUMIFS('FY14 DataDump'!$E$2:$E$5000, 'FY14 DataDump'!$C$2:$C$5000, 'FY14 Individual Analysis'!$A403, 'FY14 DataDump'!$H$2:$H$5000, F$2)</f>
        <v>3</v>
      </c>
      <c r="G403" s="27">
        <f>SUMIFS('FY14 DataDump'!$E$2:$E$5000, 'FY14 DataDump'!$C$2:$C$5000, 'FY14 Individual Analysis'!$A403, 'FY14 DataDump'!$H$2:$H$5000, G$2)</f>
        <v>6</v>
      </c>
      <c r="H403" s="27">
        <f>SUMIFS('FY14 DataDump'!$E$2:$E$5000, 'FY14 DataDump'!$C$2:$C$5000, 'FY14 Individual Analysis'!$A403, 'FY14 DataDump'!$H$2:$H$5000, H$2)</f>
        <v>9</v>
      </c>
      <c r="I403" s="27">
        <f>SUMIFS('FY14 DataDump'!$E$2:$E$5000, 'FY14 DataDump'!$C$2:$C$5000, 'FY14 Individual Analysis'!$A403, 'FY14 DataDump'!$H$2:$H$5000, I$2)</f>
        <v>0</v>
      </c>
      <c r="J403" s="27">
        <f>SUMIFS('FY14 DataDump'!$E$2:$E$5000, 'FY14 DataDump'!$C$2:$C$5000, 'FY14 Individual Analysis'!$A403, 'FY14 DataDump'!$H$2:$H$5000, J$2)</f>
        <v>2</v>
      </c>
      <c r="K403" s="27">
        <f>SUMIFS('FY14 DataDump'!$E$2:$E$5000, 'FY14 DataDump'!$C$2:$C$5000, 'FY14 Individual Analysis'!$A403, 'FY14 DataDump'!$H$2:$H$5000, K$2)</f>
        <v>11</v>
      </c>
      <c r="L403" s="27">
        <f>SUMIFS('FY14 DataDump'!$E$2:$E$5000, 'FY14 DataDump'!$C$2:$C$5000, 'FY14 Individual Analysis'!$A403, 'FY14 DataDump'!$H$2:$H$5000, L$2)</f>
        <v>14</v>
      </c>
      <c r="M403" s="27">
        <f>SUMIFS('FY14 DataDump'!$E$2:$E$5000, 'FY14 DataDump'!$C$2:$C$5000, 'FY14 Individual Analysis'!$A403, 'FY14 DataDump'!$H$2:$H$5000, M$2)</f>
        <v>4</v>
      </c>
      <c r="N403" s="27">
        <f>SUMIFS('FY14 DataDump'!$E$2:$E$5000, 'FY14 DataDump'!$C$2:$C$5000, 'FY14 Individual Analysis'!$A403, 'FY14 DataDump'!$H$2:$H$5000, N$2)</f>
        <v>1</v>
      </c>
      <c r="O403" s="27">
        <f>SUMIFS('FY14 DataDump'!$E$2:$E$5000, 'FY14 DataDump'!$C$2:$C$5000, 'FY14 Individual Analysis'!$A403, 'FY14 DataDump'!$H$2:$H$5000, O$2)</f>
        <v>7</v>
      </c>
      <c r="P403" s="27">
        <f t="shared" si="15"/>
        <v>68</v>
      </c>
      <c r="Q403" s="108">
        <f t="shared" si="16"/>
        <v>3.9919222279622411E-4</v>
      </c>
    </row>
    <row r="404" spans="1:17" x14ac:dyDescent="0.25">
      <c r="A404" s="75">
        <v>95456</v>
      </c>
      <c r="B404" s="75" t="str">
        <f>INDEX('FY14 DataDump'!$A$2:$H$5000, MATCH('FY14 Individual Analysis'!A404, 'FY14 DataDump'!$C$2:$C$5000, 0), MATCH('FY14 DataDump'!$B$1, 'FY14 DataDump'!$A$1:$H$1))</f>
        <v>DRINKS</v>
      </c>
      <c r="C404" s="75" t="str">
        <f>INDEX('FY14 DataDump'!$A$2:$H$5000, MATCH('FY14 Individual Analysis'!A404, 'FY14 DataDump'!$C$2:$C$5000, 0), MATCH('FY14 DataDump'!$D$1, 'FY14 DataDump'!$A$1:$H$1))</f>
        <v>SOYMILK</v>
      </c>
      <c r="D404" s="27">
        <f>SUMIFS('FY14 DataDump'!$E$2:$E$5000, 'FY14 DataDump'!$C$2:$C$5000, 'FY14 Individual Analysis'!$A404, 'FY14 DataDump'!$H$2:$H$5000, D$2)</f>
        <v>15</v>
      </c>
      <c r="E404" s="27">
        <f>SUMIFS('FY14 DataDump'!$E$2:$E$5000, 'FY14 DataDump'!$C$2:$C$5000, 'FY14 Individual Analysis'!$A404, 'FY14 DataDump'!$H$2:$H$5000, E$2)</f>
        <v>20</v>
      </c>
      <c r="F404" s="27">
        <f>SUMIFS('FY14 DataDump'!$E$2:$E$5000, 'FY14 DataDump'!$C$2:$C$5000, 'FY14 Individual Analysis'!$A404, 'FY14 DataDump'!$H$2:$H$5000, F$2)</f>
        <v>3</v>
      </c>
      <c r="G404" s="27">
        <f>SUMIFS('FY14 DataDump'!$E$2:$E$5000, 'FY14 DataDump'!$C$2:$C$5000, 'FY14 Individual Analysis'!$A404, 'FY14 DataDump'!$H$2:$H$5000, G$2)</f>
        <v>14</v>
      </c>
      <c r="H404" s="27">
        <f>SUMIFS('FY14 DataDump'!$E$2:$E$5000, 'FY14 DataDump'!$C$2:$C$5000, 'FY14 Individual Analysis'!$A404, 'FY14 DataDump'!$H$2:$H$5000, H$2)</f>
        <v>1</v>
      </c>
      <c r="I404" s="27">
        <f>SUMIFS('FY14 DataDump'!$E$2:$E$5000, 'FY14 DataDump'!$C$2:$C$5000, 'FY14 Individual Analysis'!$A404, 'FY14 DataDump'!$H$2:$H$5000, I$2)</f>
        <v>0</v>
      </c>
      <c r="J404" s="27">
        <f>SUMIFS('FY14 DataDump'!$E$2:$E$5000, 'FY14 DataDump'!$C$2:$C$5000, 'FY14 Individual Analysis'!$A404, 'FY14 DataDump'!$H$2:$H$5000, J$2)</f>
        <v>0</v>
      </c>
      <c r="K404" s="27">
        <f>SUMIFS('FY14 DataDump'!$E$2:$E$5000, 'FY14 DataDump'!$C$2:$C$5000, 'FY14 Individual Analysis'!$A404, 'FY14 DataDump'!$H$2:$H$5000, K$2)</f>
        <v>0</v>
      </c>
      <c r="L404" s="27">
        <f>SUMIFS('FY14 DataDump'!$E$2:$E$5000, 'FY14 DataDump'!$C$2:$C$5000, 'FY14 Individual Analysis'!$A404, 'FY14 DataDump'!$H$2:$H$5000, L$2)</f>
        <v>0</v>
      </c>
      <c r="M404" s="27">
        <f>SUMIFS('FY14 DataDump'!$E$2:$E$5000, 'FY14 DataDump'!$C$2:$C$5000, 'FY14 Individual Analysis'!$A404, 'FY14 DataDump'!$H$2:$H$5000, M$2)</f>
        <v>0</v>
      </c>
      <c r="N404" s="27">
        <f>SUMIFS('FY14 DataDump'!$E$2:$E$5000, 'FY14 DataDump'!$C$2:$C$5000, 'FY14 Individual Analysis'!$A404, 'FY14 DataDump'!$H$2:$H$5000, N$2)</f>
        <v>0</v>
      </c>
      <c r="O404" s="27">
        <f>SUMIFS('FY14 DataDump'!$E$2:$E$5000, 'FY14 DataDump'!$C$2:$C$5000, 'FY14 Individual Analysis'!$A404, 'FY14 DataDump'!$H$2:$H$5000, O$2)</f>
        <v>0</v>
      </c>
      <c r="P404" s="27">
        <f t="shared" si="15"/>
        <v>53</v>
      </c>
      <c r="Q404" s="108">
        <f t="shared" si="16"/>
        <v>3.1113511482646879E-4</v>
      </c>
    </row>
    <row r="405" spans="1:17" x14ac:dyDescent="0.25">
      <c r="A405" s="75">
        <v>95589</v>
      </c>
      <c r="B405" s="75" t="str">
        <f>INDEX('FY14 DataDump'!$A$2:$H$5000, MATCH('FY14 Individual Analysis'!A405, 'FY14 DataDump'!$C$2:$C$5000, 0), MATCH('FY14 DataDump'!$B$1, 'FY14 DataDump'!$A$1:$H$1))</f>
        <v>SWEETS</v>
      </c>
      <c r="C405" s="75" t="str">
        <f>INDEX('FY14 DataDump'!$A$2:$H$5000, MATCH('FY14 Individual Analysis'!A405, 'FY14 DataDump'!$C$2:$C$5000, 0), MATCH('FY14 DataDump'!$D$1, 'FY14 DataDump'!$A$1:$H$1))</f>
        <v>5 GUM RAIN</v>
      </c>
      <c r="D405" s="27">
        <f>SUMIFS('FY14 DataDump'!$E$2:$E$5000, 'FY14 DataDump'!$C$2:$C$5000, 'FY14 Individual Analysis'!$A405, 'FY14 DataDump'!$H$2:$H$5000, D$2)</f>
        <v>15</v>
      </c>
      <c r="E405" s="27">
        <f>SUMIFS('FY14 DataDump'!$E$2:$E$5000, 'FY14 DataDump'!$C$2:$C$5000, 'FY14 Individual Analysis'!$A405, 'FY14 DataDump'!$H$2:$H$5000, E$2)</f>
        <v>17</v>
      </c>
      <c r="F405" s="27">
        <f>SUMIFS('FY14 DataDump'!$E$2:$E$5000, 'FY14 DataDump'!$C$2:$C$5000, 'FY14 Individual Analysis'!$A405, 'FY14 DataDump'!$H$2:$H$5000, F$2)</f>
        <v>22</v>
      </c>
      <c r="G405" s="27">
        <f>SUMIFS('FY14 DataDump'!$E$2:$E$5000, 'FY14 DataDump'!$C$2:$C$5000, 'FY14 Individual Analysis'!$A405, 'FY14 DataDump'!$H$2:$H$5000, G$2)</f>
        <v>119</v>
      </c>
      <c r="H405" s="27">
        <f>SUMIFS('FY14 DataDump'!$E$2:$E$5000, 'FY14 DataDump'!$C$2:$C$5000, 'FY14 Individual Analysis'!$A405, 'FY14 DataDump'!$H$2:$H$5000, H$2)</f>
        <v>80</v>
      </c>
      <c r="I405" s="27">
        <f>SUMIFS('FY14 DataDump'!$E$2:$E$5000, 'FY14 DataDump'!$C$2:$C$5000, 'FY14 Individual Analysis'!$A405, 'FY14 DataDump'!$H$2:$H$5000, I$2)</f>
        <v>35</v>
      </c>
      <c r="J405" s="27">
        <f>SUMIFS('FY14 DataDump'!$E$2:$E$5000, 'FY14 DataDump'!$C$2:$C$5000, 'FY14 Individual Analysis'!$A405, 'FY14 DataDump'!$H$2:$H$5000, J$2)</f>
        <v>81</v>
      </c>
      <c r="K405" s="27">
        <f>SUMIFS('FY14 DataDump'!$E$2:$E$5000, 'FY14 DataDump'!$C$2:$C$5000, 'FY14 Individual Analysis'!$A405, 'FY14 DataDump'!$H$2:$H$5000, K$2)</f>
        <v>82</v>
      </c>
      <c r="L405" s="27">
        <f>SUMIFS('FY14 DataDump'!$E$2:$E$5000, 'FY14 DataDump'!$C$2:$C$5000, 'FY14 Individual Analysis'!$A405, 'FY14 DataDump'!$H$2:$H$5000, L$2)</f>
        <v>73</v>
      </c>
      <c r="M405" s="27">
        <f>SUMIFS('FY14 DataDump'!$E$2:$E$5000, 'FY14 DataDump'!$C$2:$C$5000, 'FY14 Individual Analysis'!$A405, 'FY14 DataDump'!$H$2:$H$5000, M$2)</f>
        <v>104</v>
      </c>
      <c r="N405" s="27">
        <f>SUMIFS('FY14 DataDump'!$E$2:$E$5000, 'FY14 DataDump'!$C$2:$C$5000, 'FY14 Individual Analysis'!$A405, 'FY14 DataDump'!$H$2:$H$5000, N$2)</f>
        <v>79</v>
      </c>
      <c r="O405" s="27">
        <f>SUMIFS('FY14 DataDump'!$E$2:$E$5000, 'FY14 DataDump'!$C$2:$C$5000, 'FY14 Individual Analysis'!$A405, 'FY14 DataDump'!$H$2:$H$5000, O$2)</f>
        <v>36</v>
      </c>
      <c r="P405" s="27">
        <f t="shared" si="15"/>
        <v>743</v>
      </c>
      <c r="Q405" s="108">
        <f t="shared" si="16"/>
        <v>4.3617620814352135E-3</v>
      </c>
    </row>
    <row r="406" spans="1:17" x14ac:dyDescent="0.25">
      <c r="A406" s="75">
        <v>96579</v>
      </c>
      <c r="B406" s="75" t="str">
        <f>INDEX('FY14 DataDump'!$A$2:$H$5000, MATCH('FY14 Individual Analysis'!A406, 'FY14 DataDump'!$C$2:$C$5000, 0), MATCH('FY14 DataDump'!$B$1, 'FY14 DataDump'!$A$1:$H$1))</f>
        <v>DRINKS</v>
      </c>
      <c r="C406" s="75" t="str">
        <f>INDEX('FY14 DataDump'!$A$2:$H$5000, MATCH('FY14 Individual Analysis'!A406, 'FY14 DataDump'!$C$2:$C$5000, 0), MATCH('FY14 DataDump'!$D$1, 'FY14 DataDump'!$A$1:$H$1))</f>
        <v>SNAPPLE MANGO</v>
      </c>
      <c r="D406" s="27">
        <f>SUMIFS('FY14 DataDump'!$E$2:$E$5000, 'FY14 DataDump'!$C$2:$C$5000, 'FY14 Individual Analysis'!$A406, 'FY14 DataDump'!$H$2:$H$5000, D$2)</f>
        <v>9</v>
      </c>
      <c r="E406" s="27">
        <f>SUMIFS('FY14 DataDump'!$E$2:$E$5000, 'FY14 DataDump'!$C$2:$C$5000, 'FY14 Individual Analysis'!$A406, 'FY14 DataDump'!$H$2:$H$5000, E$2)</f>
        <v>22</v>
      </c>
      <c r="F406" s="27">
        <f>SUMIFS('FY14 DataDump'!$E$2:$E$5000, 'FY14 DataDump'!$C$2:$C$5000, 'FY14 Individual Analysis'!$A406, 'FY14 DataDump'!$H$2:$H$5000, F$2)</f>
        <v>0</v>
      </c>
      <c r="G406" s="27">
        <f>SUMIFS('FY14 DataDump'!$E$2:$E$5000, 'FY14 DataDump'!$C$2:$C$5000, 'FY14 Individual Analysis'!$A406, 'FY14 DataDump'!$H$2:$H$5000, G$2)</f>
        <v>0</v>
      </c>
      <c r="H406" s="27">
        <f>SUMIFS('FY14 DataDump'!$E$2:$E$5000, 'FY14 DataDump'!$C$2:$C$5000, 'FY14 Individual Analysis'!$A406, 'FY14 DataDump'!$H$2:$H$5000, H$2)</f>
        <v>0</v>
      </c>
      <c r="I406" s="27">
        <f>SUMIFS('FY14 DataDump'!$E$2:$E$5000, 'FY14 DataDump'!$C$2:$C$5000, 'FY14 Individual Analysis'!$A406, 'FY14 DataDump'!$H$2:$H$5000, I$2)</f>
        <v>0</v>
      </c>
      <c r="J406" s="27">
        <f>SUMIFS('FY14 DataDump'!$E$2:$E$5000, 'FY14 DataDump'!$C$2:$C$5000, 'FY14 Individual Analysis'!$A406, 'FY14 DataDump'!$H$2:$H$5000, J$2)</f>
        <v>0</v>
      </c>
      <c r="K406" s="27">
        <f>SUMIFS('FY14 DataDump'!$E$2:$E$5000, 'FY14 DataDump'!$C$2:$C$5000, 'FY14 Individual Analysis'!$A406, 'FY14 DataDump'!$H$2:$H$5000, K$2)</f>
        <v>0</v>
      </c>
      <c r="L406" s="27">
        <f>SUMIFS('FY14 DataDump'!$E$2:$E$5000, 'FY14 DataDump'!$C$2:$C$5000, 'FY14 Individual Analysis'!$A406, 'FY14 DataDump'!$H$2:$H$5000, L$2)</f>
        <v>0</v>
      </c>
      <c r="M406" s="27">
        <f>SUMIFS('FY14 DataDump'!$E$2:$E$5000, 'FY14 DataDump'!$C$2:$C$5000, 'FY14 Individual Analysis'!$A406, 'FY14 DataDump'!$H$2:$H$5000, M$2)</f>
        <v>0</v>
      </c>
      <c r="N406" s="27">
        <f>SUMIFS('FY14 DataDump'!$E$2:$E$5000, 'FY14 DataDump'!$C$2:$C$5000, 'FY14 Individual Analysis'!$A406, 'FY14 DataDump'!$H$2:$H$5000, N$2)</f>
        <v>0</v>
      </c>
      <c r="O406" s="27">
        <f>SUMIFS('FY14 DataDump'!$E$2:$E$5000, 'FY14 DataDump'!$C$2:$C$5000, 'FY14 Individual Analysis'!$A406, 'FY14 DataDump'!$H$2:$H$5000, O$2)</f>
        <v>0</v>
      </c>
      <c r="P406" s="27">
        <f t="shared" si="15"/>
        <v>31</v>
      </c>
      <c r="Q406" s="108">
        <f t="shared" si="16"/>
        <v>1.81984689804161E-4</v>
      </c>
    </row>
    <row r="407" spans="1:17" x14ac:dyDescent="0.25">
      <c r="A407" s="75">
        <v>98215</v>
      </c>
      <c r="B407" s="75" t="str">
        <f>INDEX('FY14 DataDump'!$A$2:$H$5000, MATCH('FY14 Individual Analysis'!A407, 'FY14 DataDump'!$C$2:$C$5000, 0), MATCH('FY14 DataDump'!$B$1, 'FY14 DataDump'!$A$1:$H$1))</f>
        <v>DRINKS</v>
      </c>
      <c r="C407" s="75" t="str">
        <f>INDEX('FY14 DataDump'!$A$2:$H$5000, MATCH('FY14 Individual Analysis'!A407, 'FY14 DataDump'!$C$2:$C$5000, 0), MATCH('FY14 DataDump'!$D$1, 'FY14 DataDump'!$A$1:$H$1))</f>
        <v>MIO LEMONADE</v>
      </c>
      <c r="D407" s="27">
        <f>SUMIFS('FY14 DataDump'!$E$2:$E$5000, 'FY14 DataDump'!$C$2:$C$5000, 'FY14 Individual Analysis'!$A407, 'FY14 DataDump'!$H$2:$H$5000, D$2)</f>
        <v>1</v>
      </c>
      <c r="E407" s="27">
        <f>SUMIFS('FY14 DataDump'!$E$2:$E$5000, 'FY14 DataDump'!$C$2:$C$5000, 'FY14 Individual Analysis'!$A407, 'FY14 DataDump'!$H$2:$H$5000, E$2)</f>
        <v>0</v>
      </c>
      <c r="F407" s="27">
        <f>SUMIFS('FY14 DataDump'!$E$2:$E$5000, 'FY14 DataDump'!$C$2:$C$5000, 'FY14 Individual Analysis'!$A407, 'FY14 DataDump'!$H$2:$H$5000, F$2)</f>
        <v>1</v>
      </c>
      <c r="G407" s="27">
        <f>SUMIFS('FY14 DataDump'!$E$2:$E$5000, 'FY14 DataDump'!$C$2:$C$5000, 'FY14 Individual Analysis'!$A407, 'FY14 DataDump'!$H$2:$H$5000, G$2)</f>
        <v>0</v>
      </c>
      <c r="H407" s="27">
        <f>SUMIFS('FY14 DataDump'!$E$2:$E$5000, 'FY14 DataDump'!$C$2:$C$5000, 'FY14 Individual Analysis'!$A407, 'FY14 DataDump'!$H$2:$H$5000, H$2)</f>
        <v>0</v>
      </c>
      <c r="I407" s="27">
        <f>SUMIFS('FY14 DataDump'!$E$2:$E$5000, 'FY14 DataDump'!$C$2:$C$5000, 'FY14 Individual Analysis'!$A407, 'FY14 DataDump'!$H$2:$H$5000, I$2)</f>
        <v>0</v>
      </c>
      <c r="J407" s="27">
        <f>SUMIFS('FY14 DataDump'!$E$2:$E$5000, 'FY14 DataDump'!$C$2:$C$5000, 'FY14 Individual Analysis'!$A407, 'FY14 DataDump'!$H$2:$H$5000, J$2)</f>
        <v>0</v>
      </c>
      <c r="K407" s="27">
        <f>SUMIFS('FY14 DataDump'!$E$2:$E$5000, 'FY14 DataDump'!$C$2:$C$5000, 'FY14 Individual Analysis'!$A407, 'FY14 DataDump'!$H$2:$H$5000, K$2)</f>
        <v>0</v>
      </c>
      <c r="L407" s="27">
        <f>SUMIFS('FY14 DataDump'!$E$2:$E$5000, 'FY14 DataDump'!$C$2:$C$5000, 'FY14 Individual Analysis'!$A407, 'FY14 DataDump'!$H$2:$H$5000, L$2)</f>
        <v>0</v>
      </c>
      <c r="M407" s="27">
        <f>SUMIFS('FY14 DataDump'!$E$2:$E$5000, 'FY14 DataDump'!$C$2:$C$5000, 'FY14 Individual Analysis'!$A407, 'FY14 DataDump'!$H$2:$H$5000, M$2)</f>
        <v>0</v>
      </c>
      <c r="N407" s="27">
        <f>SUMIFS('FY14 DataDump'!$E$2:$E$5000, 'FY14 DataDump'!$C$2:$C$5000, 'FY14 Individual Analysis'!$A407, 'FY14 DataDump'!$H$2:$H$5000, N$2)</f>
        <v>0</v>
      </c>
      <c r="O407" s="27">
        <f>SUMIFS('FY14 DataDump'!$E$2:$E$5000, 'FY14 DataDump'!$C$2:$C$5000, 'FY14 Individual Analysis'!$A407, 'FY14 DataDump'!$H$2:$H$5000, O$2)</f>
        <v>0</v>
      </c>
      <c r="P407" s="27">
        <f t="shared" si="15"/>
        <v>2</v>
      </c>
      <c r="Q407" s="108">
        <f t="shared" si="16"/>
        <v>1.1740947729300709E-5</v>
      </c>
    </row>
    <row r="408" spans="1:17" x14ac:dyDescent="0.25">
      <c r="A408" s="75">
        <v>98568</v>
      </c>
      <c r="B408" s="75" t="str">
        <f>INDEX('FY14 DataDump'!$A$2:$H$5000, MATCH('FY14 Individual Analysis'!A408, 'FY14 DataDump'!$C$2:$C$5000, 0), MATCH('FY14 DataDump'!$B$1, 'FY14 DataDump'!$A$1:$H$1))</f>
        <v>DRINKS</v>
      </c>
      <c r="C408" s="75" t="str">
        <f>INDEX('FY14 DataDump'!$A$2:$H$5000, MATCH('FY14 Individual Analysis'!A408, 'FY14 DataDump'!$C$2:$C$5000, 0), MATCH('FY14 DataDump'!$D$1, 'FY14 DataDump'!$A$1:$H$1))</f>
        <v>ODWALLA D STRAWB PROTEIN</v>
      </c>
      <c r="D408" s="27">
        <f>SUMIFS('FY14 DataDump'!$E$2:$E$5000, 'FY14 DataDump'!$C$2:$C$5000, 'FY14 Individual Analysis'!$A408, 'FY14 DataDump'!$H$2:$H$5000, D$2)</f>
        <v>12</v>
      </c>
      <c r="E408" s="27">
        <f>SUMIFS('FY14 DataDump'!$E$2:$E$5000, 'FY14 DataDump'!$C$2:$C$5000, 'FY14 Individual Analysis'!$A408, 'FY14 DataDump'!$H$2:$H$5000, E$2)</f>
        <v>8</v>
      </c>
      <c r="F408" s="27">
        <f>SUMIFS('FY14 DataDump'!$E$2:$E$5000, 'FY14 DataDump'!$C$2:$C$5000, 'FY14 Individual Analysis'!$A408, 'FY14 DataDump'!$H$2:$H$5000, F$2)</f>
        <v>9</v>
      </c>
      <c r="G408" s="27">
        <f>SUMIFS('FY14 DataDump'!$E$2:$E$5000, 'FY14 DataDump'!$C$2:$C$5000, 'FY14 Individual Analysis'!$A408, 'FY14 DataDump'!$H$2:$H$5000, G$2)</f>
        <v>22</v>
      </c>
      <c r="H408" s="27">
        <f>SUMIFS('FY14 DataDump'!$E$2:$E$5000, 'FY14 DataDump'!$C$2:$C$5000, 'FY14 Individual Analysis'!$A408, 'FY14 DataDump'!$H$2:$H$5000, H$2)</f>
        <v>20</v>
      </c>
      <c r="I408" s="27">
        <f>SUMIFS('FY14 DataDump'!$E$2:$E$5000, 'FY14 DataDump'!$C$2:$C$5000, 'FY14 Individual Analysis'!$A408, 'FY14 DataDump'!$H$2:$H$5000, I$2)</f>
        <v>1</v>
      </c>
      <c r="J408" s="27">
        <f>SUMIFS('FY14 DataDump'!$E$2:$E$5000, 'FY14 DataDump'!$C$2:$C$5000, 'FY14 Individual Analysis'!$A408, 'FY14 DataDump'!$H$2:$H$5000, J$2)</f>
        <v>17</v>
      </c>
      <c r="K408" s="27">
        <f>SUMIFS('FY14 DataDump'!$E$2:$E$5000, 'FY14 DataDump'!$C$2:$C$5000, 'FY14 Individual Analysis'!$A408, 'FY14 DataDump'!$H$2:$H$5000, K$2)</f>
        <v>15</v>
      </c>
      <c r="L408" s="27">
        <f>SUMIFS('FY14 DataDump'!$E$2:$E$5000, 'FY14 DataDump'!$C$2:$C$5000, 'FY14 Individual Analysis'!$A408, 'FY14 DataDump'!$H$2:$H$5000, L$2)</f>
        <v>20</v>
      </c>
      <c r="M408" s="27">
        <f>SUMIFS('FY14 DataDump'!$E$2:$E$5000, 'FY14 DataDump'!$C$2:$C$5000, 'FY14 Individual Analysis'!$A408, 'FY14 DataDump'!$H$2:$H$5000, M$2)</f>
        <v>13</v>
      </c>
      <c r="N408" s="27">
        <f>SUMIFS('FY14 DataDump'!$E$2:$E$5000, 'FY14 DataDump'!$C$2:$C$5000, 'FY14 Individual Analysis'!$A408, 'FY14 DataDump'!$H$2:$H$5000, N$2)</f>
        <v>12</v>
      </c>
      <c r="O408" s="27">
        <f>SUMIFS('FY14 DataDump'!$E$2:$E$5000, 'FY14 DataDump'!$C$2:$C$5000, 'FY14 Individual Analysis'!$A408, 'FY14 DataDump'!$H$2:$H$5000, O$2)</f>
        <v>7</v>
      </c>
      <c r="P408" s="27">
        <f t="shared" si="15"/>
        <v>156</v>
      </c>
      <c r="Q408" s="108">
        <f t="shared" si="16"/>
        <v>9.1579392288545526E-4</v>
      </c>
    </row>
    <row r="409" spans="1:17" x14ac:dyDescent="0.25">
      <c r="A409" s="75">
        <v>103001</v>
      </c>
      <c r="B409" s="75" t="str">
        <f>INDEX('FY14 DataDump'!$A$2:$H$5000, MATCH('FY14 Individual Analysis'!A409, 'FY14 DataDump'!$C$2:$C$5000, 0), MATCH('FY14 DataDump'!$B$1, 'FY14 DataDump'!$A$1:$H$1))</f>
        <v>SPECIAL SANDWICH</v>
      </c>
      <c r="C409" s="75" t="str">
        <f>INDEX('FY14 DataDump'!$A$2:$H$5000, MATCH('FY14 Individual Analysis'!A409, 'FY14 DataDump'!$C$2:$C$5000, 0), MATCH('FY14 DataDump'!$D$1, 'FY14 DataDump'!$A$1:$H$1))</f>
        <v>Molly Hero Sandwich</v>
      </c>
      <c r="D409" s="27">
        <f>SUMIFS('FY14 DataDump'!$E$2:$E$5000, 'FY14 DataDump'!$C$2:$C$5000, 'FY14 Individual Analysis'!$A409, 'FY14 DataDump'!$H$2:$H$5000, D$2)</f>
        <v>0</v>
      </c>
      <c r="E409" s="27">
        <f>SUMIFS('FY14 DataDump'!$E$2:$E$5000, 'FY14 DataDump'!$C$2:$C$5000, 'FY14 Individual Analysis'!$A409, 'FY14 DataDump'!$H$2:$H$5000, E$2)</f>
        <v>0</v>
      </c>
      <c r="F409" s="27">
        <f>SUMIFS('FY14 DataDump'!$E$2:$E$5000, 'FY14 DataDump'!$C$2:$C$5000, 'FY14 Individual Analysis'!$A409, 'FY14 DataDump'!$H$2:$H$5000, F$2)</f>
        <v>0</v>
      </c>
      <c r="G409" s="27">
        <f>SUMIFS('FY14 DataDump'!$E$2:$E$5000, 'FY14 DataDump'!$C$2:$C$5000, 'FY14 Individual Analysis'!$A409, 'FY14 DataDump'!$H$2:$H$5000, G$2)</f>
        <v>2</v>
      </c>
      <c r="H409" s="27">
        <f>SUMIFS('FY14 DataDump'!$E$2:$E$5000, 'FY14 DataDump'!$C$2:$C$5000, 'FY14 Individual Analysis'!$A409, 'FY14 DataDump'!$H$2:$H$5000, H$2)</f>
        <v>27</v>
      </c>
      <c r="I409" s="27">
        <f>SUMIFS('FY14 DataDump'!$E$2:$E$5000, 'FY14 DataDump'!$C$2:$C$5000, 'FY14 Individual Analysis'!$A409, 'FY14 DataDump'!$H$2:$H$5000, I$2)</f>
        <v>19</v>
      </c>
      <c r="J409" s="27">
        <f>SUMIFS('FY14 DataDump'!$E$2:$E$5000, 'FY14 DataDump'!$C$2:$C$5000, 'FY14 Individual Analysis'!$A409, 'FY14 DataDump'!$H$2:$H$5000, J$2)</f>
        <v>28</v>
      </c>
      <c r="K409" s="27">
        <f>SUMIFS('FY14 DataDump'!$E$2:$E$5000, 'FY14 DataDump'!$C$2:$C$5000, 'FY14 Individual Analysis'!$A409, 'FY14 DataDump'!$H$2:$H$5000, K$2)</f>
        <v>30</v>
      </c>
      <c r="L409" s="27">
        <f>SUMIFS('FY14 DataDump'!$E$2:$E$5000, 'FY14 DataDump'!$C$2:$C$5000, 'FY14 Individual Analysis'!$A409, 'FY14 DataDump'!$H$2:$H$5000, L$2)</f>
        <v>16</v>
      </c>
      <c r="M409" s="27">
        <f>SUMIFS('FY14 DataDump'!$E$2:$E$5000, 'FY14 DataDump'!$C$2:$C$5000, 'FY14 Individual Analysis'!$A409, 'FY14 DataDump'!$H$2:$H$5000, M$2)</f>
        <v>19</v>
      </c>
      <c r="N409" s="27">
        <f>SUMIFS('FY14 DataDump'!$E$2:$E$5000, 'FY14 DataDump'!$C$2:$C$5000, 'FY14 Individual Analysis'!$A409, 'FY14 DataDump'!$H$2:$H$5000, N$2)</f>
        <v>24</v>
      </c>
      <c r="O409" s="27">
        <f>SUMIFS('FY14 DataDump'!$E$2:$E$5000, 'FY14 DataDump'!$C$2:$C$5000, 'FY14 Individual Analysis'!$A409, 'FY14 DataDump'!$H$2:$H$5000, O$2)</f>
        <v>16</v>
      </c>
      <c r="P409" s="27">
        <f t="shared" si="15"/>
        <v>181</v>
      </c>
      <c r="Q409" s="108">
        <f t="shared" si="16"/>
        <v>1.0625557695017143E-3</v>
      </c>
    </row>
    <row r="410" spans="1:17" x14ac:dyDescent="0.25">
      <c r="A410" s="75">
        <v>103041</v>
      </c>
      <c r="B410" s="75" t="str">
        <f>INDEX('FY14 DataDump'!$A$2:$H$5000, MATCH('FY14 Individual Analysis'!A410, 'FY14 DataDump'!$C$2:$C$5000, 0), MATCH('FY14 DataDump'!$B$1, 'FY14 DataDump'!$A$1:$H$1))</f>
        <v>ESPRESSO</v>
      </c>
      <c r="C410" s="75" t="str">
        <f>INDEX('FY14 DataDump'!$A$2:$H$5000, MATCH('FY14 Individual Analysis'!A410, 'FY14 DataDump'!$C$2:$C$5000, 0), MATCH('FY14 DataDump'!$D$1, 'FY14 DataDump'!$A$1:$H$1))</f>
        <v>Peppermint Mocha S</v>
      </c>
      <c r="D410" s="27">
        <f>SUMIFS('FY14 DataDump'!$E$2:$E$5000, 'FY14 DataDump'!$C$2:$C$5000, 'FY14 Individual Analysis'!$A410, 'FY14 DataDump'!$H$2:$H$5000, D$2)</f>
        <v>0</v>
      </c>
      <c r="E410" s="27">
        <f>SUMIFS('FY14 DataDump'!$E$2:$E$5000, 'FY14 DataDump'!$C$2:$C$5000, 'FY14 Individual Analysis'!$A410, 'FY14 DataDump'!$H$2:$H$5000, E$2)</f>
        <v>0</v>
      </c>
      <c r="F410" s="27">
        <f>SUMIFS('FY14 DataDump'!$E$2:$E$5000, 'FY14 DataDump'!$C$2:$C$5000, 'FY14 Individual Analysis'!$A410, 'FY14 DataDump'!$H$2:$H$5000, F$2)</f>
        <v>0</v>
      </c>
      <c r="G410" s="27">
        <f>SUMIFS('FY14 DataDump'!$E$2:$E$5000, 'FY14 DataDump'!$C$2:$C$5000, 'FY14 Individual Analysis'!$A410, 'FY14 DataDump'!$H$2:$H$5000, G$2)</f>
        <v>0</v>
      </c>
      <c r="H410" s="27">
        <f>SUMIFS('FY14 DataDump'!$E$2:$E$5000, 'FY14 DataDump'!$C$2:$C$5000, 'FY14 Individual Analysis'!$A410, 'FY14 DataDump'!$H$2:$H$5000, H$2)</f>
        <v>17</v>
      </c>
      <c r="I410" s="27">
        <f>SUMIFS('FY14 DataDump'!$E$2:$E$5000, 'FY14 DataDump'!$C$2:$C$5000, 'FY14 Individual Analysis'!$A410, 'FY14 DataDump'!$H$2:$H$5000, I$2)</f>
        <v>12</v>
      </c>
      <c r="J410" s="27">
        <f>SUMIFS('FY14 DataDump'!$E$2:$E$5000, 'FY14 DataDump'!$C$2:$C$5000, 'FY14 Individual Analysis'!$A410, 'FY14 DataDump'!$H$2:$H$5000, J$2)</f>
        <v>9</v>
      </c>
      <c r="K410" s="27">
        <f>SUMIFS('FY14 DataDump'!$E$2:$E$5000, 'FY14 DataDump'!$C$2:$C$5000, 'FY14 Individual Analysis'!$A410, 'FY14 DataDump'!$H$2:$H$5000, K$2)</f>
        <v>0</v>
      </c>
      <c r="L410" s="27">
        <f>SUMIFS('FY14 DataDump'!$E$2:$E$5000, 'FY14 DataDump'!$C$2:$C$5000, 'FY14 Individual Analysis'!$A410, 'FY14 DataDump'!$H$2:$H$5000, L$2)</f>
        <v>0</v>
      </c>
      <c r="M410" s="27">
        <f>SUMIFS('FY14 DataDump'!$E$2:$E$5000, 'FY14 DataDump'!$C$2:$C$5000, 'FY14 Individual Analysis'!$A410, 'FY14 DataDump'!$H$2:$H$5000, M$2)</f>
        <v>2</v>
      </c>
      <c r="N410" s="27">
        <f>SUMIFS('FY14 DataDump'!$E$2:$E$5000, 'FY14 DataDump'!$C$2:$C$5000, 'FY14 Individual Analysis'!$A410, 'FY14 DataDump'!$H$2:$H$5000, N$2)</f>
        <v>2</v>
      </c>
      <c r="O410" s="27">
        <f>SUMIFS('FY14 DataDump'!$E$2:$E$5000, 'FY14 DataDump'!$C$2:$C$5000, 'FY14 Individual Analysis'!$A410, 'FY14 DataDump'!$H$2:$H$5000, O$2)</f>
        <v>2</v>
      </c>
      <c r="P410" s="27">
        <f t="shared" si="15"/>
        <v>44</v>
      </c>
      <c r="Q410" s="108">
        <f t="shared" si="16"/>
        <v>2.5830085004461558E-4</v>
      </c>
    </row>
    <row r="411" spans="1:17" x14ac:dyDescent="0.25">
      <c r="A411" s="75">
        <v>103051</v>
      </c>
      <c r="B411" s="75" t="str">
        <f>INDEX('FY14 DataDump'!$A$2:$H$5000, MATCH('FY14 Individual Analysis'!A411, 'FY14 DataDump'!$C$2:$C$5000, 0), MATCH('FY14 DataDump'!$B$1, 'FY14 DataDump'!$A$1:$H$1))</f>
        <v>ESPRESSO</v>
      </c>
      <c r="C411" s="75" t="str">
        <f>INDEX('FY14 DataDump'!$A$2:$H$5000, MATCH('FY14 Individual Analysis'!A411, 'FY14 DataDump'!$C$2:$C$5000, 0), MATCH('FY14 DataDump'!$D$1, 'FY14 DataDump'!$A$1:$H$1))</f>
        <v>Peppermint Mocha M</v>
      </c>
      <c r="D411" s="27">
        <f>SUMIFS('FY14 DataDump'!$E$2:$E$5000, 'FY14 DataDump'!$C$2:$C$5000, 'FY14 Individual Analysis'!$A411, 'FY14 DataDump'!$H$2:$H$5000, D$2)</f>
        <v>0</v>
      </c>
      <c r="E411" s="27">
        <f>SUMIFS('FY14 DataDump'!$E$2:$E$5000, 'FY14 DataDump'!$C$2:$C$5000, 'FY14 Individual Analysis'!$A411, 'FY14 DataDump'!$H$2:$H$5000, E$2)</f>
        <v>0</v>
      </c>
      <c r="F411" s="27">
        <f>SUMIFS('FY14 DataDump'!$E$2:$E$5000, 'FY14 DataDump'!$C$2:$C$5000, 'FY14 Individual Analysis'!$A411, 'FY14 DataDump'!$H$2:$H$5000, F$2)</f>
        <v>0</v>
      </c>
      <c r="G411" s="27">
        <f>SUMIFS('FY14 DataDump'!$E$2:$E$5000, 'FY14 DataDump'!$C$2:$C$5000, 'FY14 Individual Analysis'!$A411, 'FY14 DataDump'!$H$2:$H$5000, G$2)</f>
        <v>0</v>
      </c>
      <c r="H411" s="27">
        <f>SUMIFS('FY14 DataDump'!$E$2:$E$5000, 'FY14 DataDump'!$C$2:$C$5000, 'FY14 Individual Analysis'!$A411, 'FY14 DataDump'!$H$2:$H$5000, H$2)</f>
        <v>13</v>
      </c>
      <c r="I411" s="27">
        <f>SUMIFS('FY14 DataDump'!$E$2:$E$5000, 'FY14 DataDump'!$C$2:$C$5000, 'FY14 Individual Analysis'!$A411, 'FY14 DataDump'!$H$2:$H$5000, I$2)</f>
        <v>9</v>
      </c>
      <c r="J411" s="27">
        <f>SUMIFS('FY14 DataDump'!$E$2:$E$5000, 'FY14 DataDump'!$C$2:$C$5000, 'FY14 Individual Analysis'!$A411, 'FY14 DataDump'!$H$2:$H$5000, J$2)</f>
        <v>5</v>
      </c>
      <c r="K411" s="27">
        <f>SUMIFS('FY14 DataDump'!$E$2:$E$5000, 'FY14 DataDump'!$C$2:$C$5000, 'FY14 Individual Analysis'!$A411, 'FY14 DataDump'!$H$2:$H$5000, K$2)</f>
        <v>3</v>
      </c>
      <c r="L411" s="27">
        <f>SUMIFS('FY14 DataDump'!$E$2:$E$5000, 'FY14 DataDump'!$C$2:$C$5000, 'FY14 Individual Analysis'!$A411, 'FY14 DataDump'!$H$2:$H$5000, L$2)</f>
        <v>3</v>
      </c>
      <c r="M411" s="27">
        <f>SUMIFS('FY14 DataDump'!$E$2:$E$5000, 'FY14 DataDump'!$C$2:$C$5000, 'FY14 Individual Analysis'!$A411, 'FY14 DataDump'!$H$2:$H$5000, M$2)</f>
        <v>1</v>
      </c>
      <c r="N411" s="27">
        <f>SUMIFS('FY14 DataDump'!$E$2:$E$5000, 'FY14 DataDump'!$C$2:$C$5000, 'FY14 Individual Analysis'!$A411, 'FY14 DataDump'!$H$2:$H$5000, N$2)</f>
        <v>2</v>
      </c>
      <c r="O411" s="27">
        <f>SUMIFS('FY14 DataDump'!$E$2:$E$5000, 'FY14 DataDump'!$C$2:$C$5000, 'FY14 Individual Analysis'!$A411, 'FY14 DataDump'!$H$2:$H$5000, O$2)</f>
        <v>0</v>
      </c>
      <c r="P411" s="27">
        <f t="shared" si="15"/>
        <v>36</v>
      </c>
      <c r="Q411" s="108">
        <f t="shared" si="16"/>
        <v>2.1133705912741276E-4</v>
      </c>
    </row>
    <row r="412" spans="1:17" x14ac:dyDescent="0.25">
      <c r="A412" s="75">
        <v>103061</v>
      </c>
      <c r="B412" s="75" t="str">
        <f>INDEX('FY14 DataDump'!$A$2:$H$5000, MATCH('FY14 Individual Analysis'!A412, 'FY14 DataDump'!$C$2:$C$5000, 0), MATCH('FY14 DataDump'!$B$1, 'FY14 DataDump'!$A$1:$H$1))</f>
        <v>ESPRESSO</v>
      </c>
      <c r="C412" s="75" t="str">
        <f>INDEX('FY14 DataDump'!$A$2:$H$5000, MATCH('FY14 Individual Analysis'!A412, 'FY14 DataDump'!$C$2:$C$5000, 0), MATCH('FY14 DataDump'!$D$1, 'FY14 DataDump'!$A$1:$H$1))</f>
        <v>Peppermint Mocha L</v>
      </c>
      <c r="D412" s="27">
        <f>SUMIFS('FY14 DataDump'!$E$2:$E$5000, 'FY14 DataDump'!$C$2:$C$5000, 'FY14 Individual Analysis'!$A412, 'FY14 DataDump'!$H$2:$H$5000, D$2)</f>
        <v>0</v>
      </c>
      <c r="E412" s="27">
        <f>SUMIFS('FY14 DataDump'!$E$2:$E$5000, 'FY14 DataDump'!$C$2:$C$5000, 'FY14 Individual Analysis'!$A412, 'FY14 DataDump'!$H$2:$H$5000, E$2)</f>
        <v>0</v>
      </c>
      <c r="F412" s="27">
        <f>SUMIFS('FY14 DataDump'!$E$2:$E$5000, 'FY14 DataDump'!$C$2:$C$5000, 'FY14 Individual Analysis'!$A412, 'FY14 DataDump'!$H$2:$H$5000, F$2)</f>
        <v>0</v>
      </c>
      <c r="G412" s="27">
        <f>SUMIFS('FY14 DataDump'!$E$2:$E$5000, 'FY14 DataDump'!$C$2:$C$5000, 'FY14 Individual Analysis'!$A412, 'FY14 DataDump'!$H$2:$H$5000, G$2)</f>
        <v>0</v>
      </c>
      <c r="H412" s="27">
        <f>SUMIFS('FY14 DataDump'!$E$2:$E$5000, 'FY14 DataDump'!$C$2:$C$5000, 'FY14 Individual Analysis'!$A412, 'FY14 DataDump'!$H$2:$H$5000, H$2)</f>
        <v>2</v>
      </c>
      <c r="I412" s="27">
        <f>SUMIFS('FY14 DataDump'!$E$2:$E$5000, 'FY14 DataDump'!$C$2:$C$5000, 'FY14 Individual Analysis'!$A412, 'FY14 DataDump'!$H$2:$H$5000, I$2)</f>
        <v>1</v>
      </c>
      <c r="J412" s="27">
        <f>SUMIFS('FY14 DataDump'!$E$2:$E$5000, 'FY14 DataDump'!$C$2:$C$5000, 'FY14 Individual Analysis'!$A412, 'FY14 DataDump'!$H$2:$H$5000, J$2)</f>
        <v>1</v>
      </c>
      <c r="K412" s="27">
        <f>SUMIFS('FY14 DataDump'!$E$2:$E$5000, 'FY14 DataDump'!$C$2:$C$5000, 'FY14 Individual Analysis'!$A412, 'FY14 DataDump'!$H$2:$H$5000, K$2)</f>
        <v>0</v>
      </c>
      <c r="L412" s="27">
        <f>SUMIFS('FY14 DataDump'!$E$2:$E$5000, 'FY14 DataDump'!$C$2:$C$5000, 'FY14 Individual Analysis'!$A412, 'FY14 DataDump'!$H$2:$H$5000, L$2)</f>
        <v>0</v>
      </c>
      <c r="M412" s="27">
        <f>SUMIFS('FY14 DataDump'!$E$2:$E$5000, 'FY14 DataDump'!$C$2:$C$5000, 'FY14 Individual Analysis'!$A412, 'FY14 DataDump'!$H$2:$H$5000, M$2)</f>
        <v>0</v>
      </c>
      <c r="N412" s="27">
        <f>SUMIFS('FY14 DataDump'!$E$2:$E$5000, 'FY14 DataDump'!$C$2:$C$5000, 'FY14 Individual Analysis'!$A412, 'FY14 DataDump'!$H$2:$H$5000, N$2)</f>
        <v>1</v>
      </c>
      <c r="O412" s="27">
        <f>SUMIFS('FY14 DataDump'!$E$2:$E$5000, 'FY14 DataDump'!$C$2:$C$5000, 'FY14 Individual Analysis'!$A412, 'FY14 DataDump'!$H$2:$H$5000, O$2)</f>
        <v>0</v>
      </c>
      <c r="P412" s="27">
        <f t="shared" si="15"/>
        <v>5</v>
      </c>
      <c r="Q412" s="108">
        <f t="shared" si="16"/>
        <v>2.9352369323251773E-5</v>
      </c>
    </row>
    <row r="413" spans="1:17" x14ac:dyDescent="0.25">
      <c r="A413" s="75">
        <v>103500</v>
      </c>
      <c r="B413" s="75" t="str">
        <f>INDEX('FY14 DataDump'!$A$2:$H$5000, MATCH('FY14 Individual Analysis'!A413, 'FY14 DataDump'!$C$2:$C$5000, 0), MATCH('FY14 DataDump'!$B$1, 'FY14 DataDump'!$A$1:$H$1))</f>
        <v>HOT MEALS</v>
      </c>
      <c r="C413" s="75" t="str">
        <f>INDEX('FY14 DataDump'!$A$2:$H$5000, MATCH('FY14 Individual Analysis'!A413, 'FY14 DataDump'!$C$2:$C$5000, 0), MATCH('FY14 DataDump'!$D$1, 'FY14 DataDump'!$A$1:$H$1))</f>
        <v>BB 1/2 Dog Plain</v>
      </c>
      <c r="D413" s="27">
        <f>SUMIFS('FY14 DataDump'!$E$2:$E$5000, 'FY14 DataDump'!$C$2:$C$5000, 'FY14 Individual Analysis'!$A413, 'FY14 DataDump'!$H$2:$H$5000, D$2)</f>
        <v>0</v>
      </c>
      <c r="E413" s="27">
        <f>SUMIFS('FY14 DataDump'!$E$2:$E$5000, 'FY14 DataDump'!$C$2:$C$5000, 'FY14 Individual Analysis'!$A413, 'FY14 DataDump'!$H$2:$H$5000, E$2)</f>
        <v>0</v>
      </c>
      <c r="F413" s="27">
        <f>SUMIFS('FY14 DataDump'!$E$2:$E$5000, 'FY14 DataDump'!$C$2:$C$5000, 'FY14 Individual Analysis'!$A413, 'FY14 DataDump'!$H$2:$H$5000, F$2)</f>
        <v>0</v>
      </c>
      <c r="G413" s="27">
        <f>SUMIFS('FY14 DataDump'!$E$2:$E$5000, 'FY14 DataDump'!$C$2:$C$5000, 'FY14 Individual Analysis'!$A413, 'FY14 DataDump'!$H$2:$H$5000, G$2)</f>
        <v>0</v>
      </c>
      <c r="H413" s="27">
        <f>SUMIFS('FY14 DataDump'!$E$2:$E$5000, 'FY14 DataDump'!$C$2:$C$5000, 'FY14 Individual Analysis'!$A413, 'FY14 DataDump'!$H$2:$H$5000, H$2)</f>
        <v>0</v>
      </c>
      <c r="I413" s="27">
        <f>SUMIFS('FY14 DataDump'!$E$2:$E$5000, 'FY14 DataDump'!$C$2:$C$5000, 'FY14 Individual Analysis'!$A413, 'FY14 DataDump'!$H$2:$H$5000, I$2)</f>
        <v>0</v>
      </c>
      <c r="J413" s="27">
        <f>SUMIFS('FY14 DataDump'!$E$2:$E$5000, 'FY14 DataDump'!$C$2:$C$5000, 'FY14 Individual Analysis'!$A413, 'FY14 DataDump'!$H$2:$H$5000, J$2)</f>
        <v>0</v>
      </c>
      <c r="K413" s="27">
        <f>SUMIFS('FY14 DataDump'!$E$2:$E$5000, 'FY14 DataDump'!$C$2:$C$5000, 'FY14 Individual Analysis'!$A413, 'FY14 DataDump'!$H$2:$H$5000, K$2)</f>
        <v>0</v>
      </c>
      <c r="L413" s="27">
        <f>SUMIFS('FY14 DataDump'!$E$2:$E$5000, 'FY14 DataDump'!$C$2:$C$5000, 'FY14 Individual Analysis'!$A413, 'FY14 DataDump'!$H$2:$H$5000, L$2)</f>
        <v>0</v>
      </c>
      <c r="M413" s="27">
        <f>SUMIFS('FY14 DataDump'!$E$2:$E$5000, 'FY14 DataDump'!$C$2:$C$5000, 'FY14 Individual Analysis'!$A413, 'FY14 DataDump'!$H$2:$H$5000, M$2)</f>
        <v>102</v>
      </c>
      <c r="N413" s="27">
        <f>SUMIFS('FY14 DataDump'!$E$2:$E$5000, 'FY14 DataDump'!$C$2:$C$5000, 'FY14 Individual Analysis'!$A413, 'FY14 DataDump'!$H$2:$H$5000, N$2)</f>
        <v>126</v>
      </c>
      <c r="O413" s="27">
        <f>SUMIFS('FY14 DataDump'!$E$2:$E$5000, 'FY14 DataDump'!$C$2:$C$5000, 'FY14 Individual Analysis'!$A413, 'FY14 DataDump'!$H$2:$H$5000, O$2)</f>
        <v>79</v>
      </c>
      <c r="P413" s="27">
        <f t="shared" si="15"/>
        <v>307</v>
      </c>
      <c r="Q413" s="108">
        <f t="shared" si="16"/>
        <v>1.8022354764476588E-3</v>
      </c>
    </row>
    <row r="414" spans="1:17" x14ac:dyDescent="0.25">
      <c r="A414" s="75">
        <v>103501</v>
      </c>
      <c r="B414" s="75" t="str">
        <f>INDEX('FY14 DataDump'!$A$2:$H$5000, MATCH('FY14 Individual Analysis'!A414, 'FY14 DataDump'!$C$2:$C$5000, 0), MATCH('FY14 DataDump'!$B$1, 'FY14 DataDump'!$A$1:$H$1))</f>
        <v>HOT MEALS</v>
      </c>
      <c r="C414" s="75" t="str">
        <f>INDEX('FY14 DataDump'!$A$2:$H$5000, MATCH('FY14 Individual Analysis'!A414, 'FY14 DataDump'!$C$2:$C$5000, 0), MATCH('FY14 DataDump'!$D$1, 'FY14 DataDump'!$A$1:$H$1))</f>
        <v>BB 1/2 Dog Jalapeno</v>
      </c>
      <c r="D414" s="27">
        <f>SUMIFS('FY14 DataDump'!$E$2:$E$5000, 'FY14 DataDump'!$C$2:$C$5000, 'FY14 Individual Analysis'!$A414, 'FY14 DataDump'!$H$2:$H$5000, D$2)</f>
        <v>0</v>
      </c>
      <c r="E414" s="27">
        <f>SUMIFS('FY14 DataDump'!$E$2:$E$5000, 'FY14 DataDump'!$C$2:$C$5000, 'FY14 Individual Analysis'!$A414, 'FY14 DataDump'!$H$2:$H$5000, E$2)</f>
        <v>0</v>
      </c>
      <c r="F414" s="27">
        <f>SUMIFS('FY14 DataDump'!$E$2:$E$5000, 'FY14 DataDump'!$C$2:$C$5000, 'FY14 Individual Analysis'!$A414, 'FY14 DataDump'!$H$2:$H$5000, F$2)</f>
        <v>0</v>
      </c>
      <c r="G414" s="27">
        <f>SUMIFS('FY14 DataDump'!$E$2:$E$5000, 'FY14 DataDump'!$C$2:$C$5000, 'FY14 Individual Analysis'!$A414, 'FY14 DataDump'!$H$2:$H$5000, G$2)</f>
        <v>0</v>
      </c>
      <c r="H414" s="27">
        <f>SUMIFS('FY14 DataDump'!$E$2:$E$5000, 'FY14 DataDump'!$C$2:$C$5000, 'FY14 Individual Analysis'!$A414, 'FY14 DataDump'!$H$2:$H$5000, H$2)</f>
        <v>0</v>
      </c>
      <c r="I414" s="27">
        <f>SUMIFS('FY14 DataDump'!$E$2:$E$5000, 'FY14 DataDump'!$C$2:$C$5000, 'FY14 Individual Analysis'!$A414, 'FY14 DataDump'!$H$2:$H$5000, I$2)</f>
        <v>0</v>
      </c>
      <c r="J414" s="27">
        <f>SUMIFS('FY14 DataDump'!$E$2:$E$5000, 'FY14 DataDump'!$C$2:$C$5000, 'FY14 Individual Analysis'!$A414, 'FY14 DataDump'!$H$2:$H$5000, J$2)</f>
        <v>0</v>
      </c>
      <c r="K414" s="27">
        <f>SUMIFS('FY14 DataDump'!$E$2:$E$5000, 'FY14 DataDump'!$C$2:$C$5000, 'FY14 Individual Analysis'!$A414, 'FY14 DataDump'!$H$2:$H$5000, K$2)</f>
        <v>0</v>
      </c>
      <c r="L414" s="27">
        <f>SUMIFS('FY14 DataDump'!$E$2:$E$5000, 'FY14 DataDump'!$C$2:$C$5000, 'FY14 Individual Analysis'!$A414, 'FY14 DataDump'!$H$2:$H$5000, L$2)</f>
        <v>0</v>
      </c>
      <c r="M414" s="27">
        <f>SUMIFS('FY14 DataDump'!$E$2:$E$5000, 'FY14 DataDump'!$C$2:$C$5000, 'FY14 Individual Analysis'!$A414, 'FY14 DataDump'!$H$2:$H$5000, M$2)</f>
        <v>104</v>
      </c>
      <c r="N414" s="27">
        <f>SUMIFS('FY14 DataDump'!$E$2:$E$5000, 'FY14 DataDump'!$C$2:$C$5000, 'FY14 Individual Analysis'!$A414, 'FY14 DataDump'!$H$2:$H$5000, N$2)</f>
        <v>165</v>
      </c>
      <c r="O414" s="27">
        <f>SUMIFS('FY14 DataDump'!$E$2:$E$5000, 'FY14 DataDump'!$C$2:$C$5000, 'FY14 Individual Analysis'!$A414, 'FY14 DataDump'!$H$2:$H$5000, O$2)</f>
        <v>106</v>
      </c>
      <c r="P414" s="27">
        <f t="shared" si="15"/>
        <v>375</v>
      </c>
      <c r="Q414" s="108">
        <f t="shared" si="16"/>
        <v>2.201427699243883E-3</v>
      </c>
    </row>
    <row r="415" spans="1:17" x14ac:dyDescent="0.25">
      <c r="A415" s="75">
        <v>583294</v>
      </c>
      <c r="B415" s="75" t="str">
        <f>INDEX('FY14 DataDump'!$A$2:$H$5000, MATCH('FY14 Individual Analysis'!A415, 'FY14 DataDump'!$C$2:$C$5000, 0), MATCH('FY14 DataDump'!$B$1, 'FY14 DataDump'!$A$1:$H$1))</f>
        <v>BOXED GOODS</v>
      </c>
      <c r="C415" s="75" t="str">
        <f>INDEX('FY14 DataDump'!$A$2:$H$5000, MATCH('FY14 Individual Analysis'!A415, 'FY14 DataDump'!$C$2:$C$5000, 0), MATCH('FY14 DataDump'!$D$1, 'FY14 DataDump'!$A$1:$H$1))</f>
        <v>KIND PB DARK CHOC</v>
      </c>
      <c r="D415" s="27">
        <f>SUMIFS('FY14 DataDump'!$E$2:$E$5000, 'FY14 DataDump'!$C$2:$C$5000, 'FY14 Individual Analysis'!$A415, 'FY14 DataDump'!$H$2:$H$5000, D$2)</f>
        <v>14</v>
      </c>
      <c r="E415" s="27">
        <f>SUMIFS('FY14 DataDump'!$E$2:$E$5000, 'FY14 DataDump'!$C$2:$C$5000, 'FY14 Individual Analysis'!$A415, 'FY14 DataDump'!$H$2:$H$5000, E$2)</f>
        <v>14</v>
      </c>
      <c r="F415" s="27">
        <f>SUMIFS('FY14 DataDump'!$E$2:$E$5000, 'FY14 DataDump'!$C$2:$C$5000, 'FY14 Individual Analysis'!$A415, 'FY14 DataDump'!$H$2:$H$5000, F$2)</f>
        <v>21</v>
      </c>
      <c r="G415" s="27">
        <f>SUMIFS('FY14 DataDump'!$E$2:$E$5000, 'FY14 DataDump'!$C$2:$C$5000, 'FY14 Individual Analysis'!$A415, 'FY14 DataDump'!$H$2:$H$5000, G$2)</f>
        <v>57</v>
      </c>
      <c r="H415" s="27">
        <f>SUMIFS('FY14 DataDump'!$E$2:$E$5000, 'FY14 DataDump'!$C$2:$C$5000, 'FY14 Individual Analysis'!$A415, 'FY14 DataDump'!$H$2:$H$5000, H$2)</f>
        <v>45</v>
      </c>
      <c r="I415" s="27">
        <f>SUMIFS('FY14 DataDump'!$E$2:$E$5000, 'FY14 DataDump'!$C$2:$C$5000, 'FY14 Individual Analysis'!$A415, 'FY14 DataDump'!$H$2:$H$5000, I$2)</f>
        <v>20</v>
      </c>
      <c r="J415" s="27">
        <f>SUMIFS('FY14 DataDump'!$E$2:$E$5000, 'FY14 DataDump'!$C$2:$C$5000, 'FY14 Individual Analysis'!$A415, 'FY14 DataDump'!$H$2:$H$5000, J$2)</f>
        <v>62</v>
      </c>
      <c r="K415" s="27">
        <f>SUMIFS('FY14 DataDump'!$E$2:$E$5000, 'FY14 DataDump'!$C$2:$C$5000, 'FY14 Individual Analysis'!$A415, 'FY14 DataDump'!$H$2:$H$5000, K$2)</f>
        <v>51</v>
      </c>
      <c r="L415" s="27">
        <f>SUMIFS('FY14 DataDump'!$E$2:$E$5000, 'FY14 DataDump'!$C$2:$C$5000, 'FY14 Individual Analysis'!$A415, 'FY14 DataDump'!$H$2:$H$5000, L$2)</f>
        <v>24</v>
      </c>
      <c r="M415" s="27">
        <f>SUMIFS('FY14 DataDump'!$E$2:$E$5000, 'FY14 DataDump'!$C$2:$C$5000, 'FY14 Individual Analysis'!$A415, 'FY14 DataDump'!$H$2:$H$5000, M$2)</f>
        <v>49</v>
      </c>
      <c r="N415" s="27">
        <f>SUMIFS('FY14 DataDump'!$E$2:$E$5000, 'FY14 DataDump'!$C$2:$C$5000, 'FY14 Individual Analysis'!$A415, 'FY14 DataDump'!$H$2:$H$5000, N$2)</f>
        <v>47</v>
      </c>
      <c r="O415" s="27">
        <f>SUMIFS('FY14 DataDump'!$E$2:$E$5000, 'FY14 DataDump'!$C$2:$C$5000, 'FY14 Individual Analysis'!$A415, 'FY14 DataDump'!$H$2:$H$5000, O$2)</f>
        <v>26</v>
      </c>
      <c r="P415" s="27">
        <f t="shared" si="15"/>
        <v>430</v>
      </c>
      <c r="Q415" s="108">
        <f t="shared" si="16"/>
        <v>2.5243037617996523E-3</v>
      </c>
    </row>
    <row r="416" spans="1:17" x14ac:dyDescent="0.25">
      <c r="A416" s="75">
        <v>659003</v>
      </c>
      <c r="B416" s="75" t="str">
        <f>INDEX('FY14 DataDump'!$A$2:$H$5000, MATCH('FY14 Individual Analysis'!A416, 'FY14 DataDump'!$C$2:$C$5000, 0), MATCH('FY14 DataDump'!$B$1, 'FY14 DataDump'!$A$1:$H$1))</f>
        <v>BAKED GOODS</v>
      </c>
      <c r="C416" s="75" t="str">
        <f>INDEX('FY14 DataDump'!$A$2:$H$5000, MATCH('FY14 Individual Analysis'!A416, 'FY14 DataDump'!$C$2:$C$5000, 0), MATCH('FY14 DataDump'!$D$1, 'FY14 DataDump'!$A$1:$H$1))</f>
        <v>Flying Apron Brownie</v>
      </c>
      <c r="D416" s="27">
        <f>SUMIFS('FY14 DataDump'!$E$2:$E$5000, 'FY14 DataDump'!$C$2:$C$5000, 'FY14 Individual Analysis'!$A416, 'FY14 DataDump'!$H$2:$H$5000, D$2)</f>
        <v>0</v>
      </c>
      <c r="E416" s="27">
        <f>SUMIFS('FY14 DataDump'!$E$2:$E$5000, 'FY14 DataDump'!$C$2:$C$5000, 'FY14 Individual Analysis'!$A416, 'FY14 DataDump'!$H$2:$H$5000, E$2)</f>
        <v>0</v>
      </c>
      <c r="F416" s="27">
        <f>SUMIFS('FY14 DataDump'!$E$2:$E$5000, 'FY14 DataDump'!$C$2:$C$5000, 'FY14 Individual Analysis'!$A416, 'FY14 DataDump'!$H$2:$H$5000, F$2)</f>
        <v>0</v>
      </c>
      <c r="G416" s="27">
        <f>SUMIFS('FY14 DataDump'!$E$2:$E$5000, 'FY14 DataDump'!$C$2:$C$5000, 'FY14 Individual Analysis'!$A416, 'FY14 DataDump'!$H$2:$H$5000, G$2)</f>
        <v>0</v>
      </c>
      <c r="H416" s="27">
        <f>SUMIFS('FY14 DataDump'!$E$2:$E$5000, 'FY14 DataDump'!$C$2:$C$5000, 'FY14 Individual Analysis'!$A416, 'FY14 DataDump'!$H$2:$H$5000, H$2)</f>
        <v>0</v>
      </c>
      <c r="I416" s="27">
        <f>SUMIFS('FY14 DataDump'!$E$2:$E$5000, 'FY14 DataDump'!$C$2:$C$5000, 'FY14 Individual Analysis'!$A416, 'FY14 DataDump'!$H$2:$H$5000, I$2)</f>
        <v>0</v>
      </c>
      <c r="J416" s="27">
        <f>SUMIFS('FY14 DataDump'!$E$2:$E$5000, 'FY14 DataDump'!$C$2:$C$5000, 'FY14 Individual Analysis'!$A416, 'FY14 DataDump'!$H$2:$H$5000, J$2)</f>
        <v>0</v>
      </c>
      <c r="K416" s="27">
        <f>SUMIFS('FY14 DataDump'!$E$2:$E$5000, 'FY14 DataDump'!$C$2:$C$5000, 'FY14 Individual Analysis'!$A416, 'FY14 DataDump'!$H$2:$H$5000, K$2)</f>
        <v>0</v>
      </c>
      <c r="L416" s="27">
        <f>SUMIFS('FY14 DataDump'!$E$2:$E$5000, 'FY14 DataDump'!$C$2:$C$5000, 'FY14 Individual Analysis'!$A416, 'FY14 DataDump'!$H$2:$H$5000, L$2)</f>
        <v>15</v>
      </c>
      <c r="M416" s="27">
        <f>SUMIFS('FY14 DataDump'!$E$2:$E$5000, 'FY14 DataDump'!$C$2:$C$5000, 'FY14 Individual Analysis'!$A416, 'FY14 DataDump'!$H$2:$H$5000, M$2)</f>
        <v>42</v>
      </c>
      <c r="N416" s="27">
        <f>SUMIFS('FY14 DataDump'!$E$2:$E$5000, 'FY14 DataDump'!$C$2:$C$5000, 'FY14 Individual Analysis'!$A416, 'FY14 DataDump'!$H$2:$H$5000, N$2)</f>
        <v>36</v>
      </c>
      <c r="O416" s="27">
        <f>SUMIFS('FY14 DataDump'!$E$2:$E$5000, 'FY14 DataDump'!$C$2:$C$5000, 'FY14 Individual Analysis'!$A416, 'FY14 DataDump'!$H$2:$H$5000, O$2)</f>
        <v>25</v>
      </c>
      <c r="P416" s="27">
        <f t="shared" si="15"/>
        <v>118</v>
      </c>
      <c r="Q416" s="108">
        <f t="shared" si="16"/>
        <v>6.9271591602874179E-4</v>
      </c>
    </row>
    <row r="417" spans="1:17" x14ac:dyDescent="0.25">
      <c r="A417" s="75">
        <v>659004</v>
      </c>
      <c r="B417" s="75" t="str">
        <f>INDEX('FY14 DataDump'!$A$2:$H$5000, MATCH('FY14 Individual Analysis'!A417, 'FY14 DataDump'!$C$2:$C$5000, 0), MATCH('FY14 DataDump'!$B$1, 'FY14 DataDump'!$A$1:$H$1))</f>
        <v>BAKED GOODS</v>
      </c>
      <c r="C417" s="75" t="str">
        <f>INDEX('FY14 DataDump'!$A$2:$H$5000, MATCH('FY14 Individual Analysis'!A417, 'FY14 DataDump'!$C$2:$C$5000, 0), MATCH('FY14 DataDump'!$D$1, 'FY14 DataDump'!$A$1:$H$1))</f>
        <v>Flying Ap Cho Chip Cookie</v>
      </c>
      <c r="D417" s="27">
        <f>SUMIFS('FY14 DataDump'!$E$2:$E$5000, 'FY14 DataDump'!$C$2:$C$5000, 'FY14 Individual Analysis'!$A417, 'FY14 DataDump'!$H$2:$H$5000, D$2)</f>
        <v>0</v>
      </c>
      <c r="E417" s="27">
        <f>SUMIFS('FY14 DataDump'!$E$2:$E$5000, 'FY14 DataDump'!$C$2:$C$5000, 'FY14 Individual Analysis'!$A417, 'FY14 DataDump'!$H$2:$H$5000, E$2)</f>
        <v>0</v>
      </c>
      <c r="F417" s="27">
        <f>SUMIFS('FY14 DataDump'!$E$2:$E$5000, 'FY14 DataDump'!$C$2:$C$5000, 'FY14 Individual Analysis'!$A417, 'FY14 DataDump'!$H$2:$H$5000, F$2)</f>
        <v>0</v>
      </c>
      <c r="G417" s="27">
        <f>SUMIFS('FY14 DataDump'!$E$2:$E$5000, 'FY14 DataDump'!$C$2:$C$5000, 'FY14 Individual Analysis'!$A417, 'FY14 DataDump'!$H$2:$H$5000, G$2)</f>
        <v>0</v>
      </c>
      <c r="H417" s="27">
        <f>SUMIFS('FY14 DataDump'!$E$2:$E$5000, 'FY14 DataDump'!$C$2:$C$5000, 'FY14 Individual Analysis'!$A417, 'FY14 DataDump'!$H$2:$H$5000, H$2)</f>
        <v>0</v>
      </c>
      <c r="I417" s="27">
        <f>SUMIFS('FY14 DataDump'!$E$2:$E$5000, 'FY14 DataDump'!$C$2:$C$5000, 'FY14 Individual Analysis'!$A417, 'FY14 DataDump'!$H$2:$H$5000, I$2)</f>
        <v>0</v>
      </c>
      <c r="J417" s="27">
        <f>SUMIFS('FY14 DataDump'!$E$2:$E$5000, 'FY14 DataDump'!$C$2:$C$5000, 'FY14 Individual Analysis'!$A417, 'FY14 DataDump'!$H$2:$H$5000, J$2)</f>
        <v>0</v>
      </c>
      <c r="K417" s="27">
        <f>SUMIFS('FY14 DataDump'!$E$2:$E$5000, 'FY14 DataDump'!$C$2:$C$5000, 'FY14 Individual Analysis'!$A417, 'FY14 DataDump'!$H$2:$H$5000, K$2)</f>
        <v>0</v>
      </c>
      <c r="L417" s="27">
        <f>SUMIFS('FY14 DataDump'!$E$2:$E$5000, 'FY14 DataDump'!$C$2:$C$5000, 'FY14 Individual Analysis'!$A417, 'FY14 DataDump'!$H$2:$H$5000, L$2)</f>
        <v>21</v>
      </c>
      <c r="M417" s="27">
        <f>SUMIFS('FY14 DataDump'!$E$2:$E$5000, 'FY14 DataDump'!$C$2:$C$5000, 'FY14 Individual Analysis'!$A417, 'FY14 DataDump'!$H$2:$H$5000, M$2)</f>
        <v>42</v>
      </c>
      <c r="N417" s="27">
        <f>SUMIFS('FY14 DataDump'!$E$2:$E$5000, 'FY14 DataDump'!$C$2:$C$5000, 'FY14 Individual Analysis'!$A417, 'FY14 DataDump'!$H$2:$H$5000, N$2)</f>
        <v>39</v>
      </c>
      <c r="O417" s="27">
        <f>SUMIFS('FY14 DataDump'!$E$2:$E$5000, 'FY14 DataDump'!$C$2:$C$5000, 'FY14 Individual Analysis'!$A417, 'FY14 DataDump'!$H$2:$H$5000, O$2)</f>
        <v>25</v>
      </c>
      <c r="P417" s="27">
        <f t="shared" si="15"/>
        <v>127</v>
      </c>
      <c r="Q417" s="108">
        <f t="shared" si="16"/>
        <v>7.45550180810595E-4</v>
      </c>
    </row>
    <row r="418" spans="1:17" x14ac:dyDescent="0.25">
      <c r="A418" s="75">
        <v>659006</v>
      </c>
      <c r="B418" s="75" t="str">
        <f>INDEX('FY14 DataDump'!$A$2:$H$5000, MATCH('FY14 Individual Analysis'!A418, 'FY14 DataDump'!$C$2:$C$5000, 0), MATCH('FY14 DataDump'!$B$1, 'FY14 DataDump'!$A$1:$H$1))</f>
        <v>BAKED GOODS</v>
      </c>
      <c r="C418" s="75" t="str">
        <f>INDEX('FY14 DataDump'!$A$2:$H$5000, MATCH('FY14 Individual Analysis'!A418, 'FY14 DataDump'!$C$2:$C$5000, 0), MATCH('FY14 DataDump'!$D$1, 'FY14 DataDump'!$A$1:$H$1))</f>
        <v>Flying Ap Ginger Whl Cook</v>
      </c>
      <c r="D418" s="27">
        <f>SUMIFS('FY14 DataDump'!$E$2:$E$5000, 'FY14 DataDump'!$C$2:$C$5000, 'FY14 Individual Analysis'!$A418, 'FY14 DataDump'!$H$2:$H$5000, D$2)</f>
        <v>0</v>
      </c>
      <c r="E418" s="27">
        <f>SUMIFS('FY14 DataDump'!$E$2:$E$5000, 'FY14 DataDump'!$C$2:$C$5000, 'FY14 Individual Analysis'!$A418, 'FY14 DataDump'!$H$2:$H$5000, E$2)</f>
        <v>0</v>
      </c>
      <c r="F418" s="27">
        <f>SUMIFS('FY14 DataDump'!$E$2:$E$5000, 'FY14 DataDump'!$C$2:$C$5000, 'FY14 Individual Analysis'!$A418, 'FY14 DataDump'!$H$2:$H$5000, F$2)</f>
        <v>0</v>
      </c>
      <c r="G418" s="27">
        <f>SUMIFS('FY14 DataDump'!$E$2:$E$5000, 'FY14 DataDump'!$C$2:$C$5000, 'FY14 Individual Analysis'!$A418, 'FY14 DataDump'!$H$2:$H$5000, G$2)</f>
        <v>0</v>
      </c>
      <c r="H418" s="27">
        <f>SUMIFS('FY14 DataDump'!$E$2:$E$5000, 'FY14 DataDump'!$C$2:$C$5000, 'FY14 Individual Analysis'!$A418, 'FY14 DataDump'!$H$2:$H$5000, H$2)</f>
        <v>0</v>
      </c>
      <c r="I418" s="27">
        <f>SUMIFS('FY14 DataDump'!$E$2:$E$5000, 'FY14 DataDump'!$C$2:$C$5000, 'FY14 Individual Analysis'!$A418, 'FY14 DataDump'!$H$2:$H$5000, I$2)</f>
        <v>0</v>
      </c>
      <c r="J418" s="27">
        <f>SUMIFS('FY14 DataDump'!$E$2:$E$5000, 'FY14 DataDump'!$C$2:$C$5000, 'FY14 Individual Analysis'!$A418, 'FY14 DataDump'!$H$2:$H$5000, J$2)</f>
        <v>0</v>
      </c>
      <c r="K418" s="27">
        <f>SUMIFS('FY14 DataDump'!$E$2:$E$5000, 'FY14 DataDump'!$C$2:$C$5000, 'FY14 Individual Analysis'!$A418, 'FY14 DataDump'!$H$2:$H$5000, K$2)</f>
        <v>0</v>
      </c>
      <c r="L418" s="27">
        <f>SUMIFS('FY14 DataDump'!$E$2:$E$5000, 'FY14 DataDump'!$C$2:$C$5000, 'FY14 Individual Analysis'!$A418, 'FY14 DataDump'!$H$2:$H$5000, L$2)</f>
        <v>10</v>
      </c>
      <c r="M418" s="27">
        <f>SUMIFS('FY14 DataDump'!$E$2:$E$5000, 'FY14 DataDump'!$C$2:$C$5000, 'FY14 Individual Analysis'!$A418, 'FY14 DataDump'!$H$2:$H$5000, M$2)</f>
        <v>36</v>
      </c>
      <c r="N418" s="27">
        <f>SUMIFS('FY14 DataDump'!$E$2:$E$5000, 'FY14 DataDump'!$C$2:$C$5000, 'FY14 Individual Analysis'!$A418, 'FY14 DataDump'!$H$2:$H$5000, N$2)</f>
        <v>22</v>
      </c>
      <c r="O418" s="27">
        <f>SUMIFS('FY14 DataDump'!$E$2:$E$5000, 'FY14 DataDump'!$C$2:$C$5000, 'FY14 Individual Analysis'!$A418, 'FY14 DataDump'!$H$2:$H$5000, O$2)</f>
        <v>13</v>
      </c>
      <c r="P418" s="27">
        <f t="shared" si="15"/>
        <v>81</v>
      </c>
      <c r="Q418" s="108">
        <f t="shared" si="16"/>
        <v>4.7550838303667874E-4</v>
      </c>
    </row>
    <row r="419" spans="1:17" x14ac:dyDescent="0.25">
      <c r="A419" s="75">
        <v>659008</v>
      </c>
      <c r="B419" s="75" t="str">
        <f>INDEX('FY14 DataDump'!$A$2:$H$5000, MATCH('FY14 Individual Analysis'!A419, 'FY14 DataDump'!$C$2:$C$5000, 0), MATCH('FY14 DataDump'!$B$1, 'FY14 DataDump'!$A$1:$H$1))</f>
        <v>BAKED GOODS</v>
      </c>
      <c r="C419" s="75" t="str">
        <f>INDEX('FY14 DataDump'!$A$2:$H$5000, MATCH('FY14 Individual Analysis'!A419, 'FY14 DataDump'!$C$2:$C$5000, 0), MATCH('FY14 DataDump'!$D$1, 'FY14 DataDump'!$A$1:$H$1))</f>
        <v>Flying Apron PB Bar</v>
      </c>
      <c r="D419" s="27">
        <f>SUMIFS('FY14 DataDump'!$E$2:$E$5000, 'FY14 DataDump'!$C$2:$C$5000, 'FY14 Individual Analysis'!$A419, 'FY14 DataDump'!$H$2:$H$5000, D$2)</f>
        <v>0</v>
      </c>
      <c r="E419" s="27">
        <f>SUMIFS('FY14 DataDump'!$E$2:$E$5000, 'FY14 DataDump'!$C$2:$C$5000, 'FY14 Individual Analysis'!$A419, 'FY14 DataDump'!$H$2:$H$5000, E$2)</f>
        <v>0</v>
      </c>
      <c r="F419" s="27">
        <f>SUMIFS('FY14 DataDump'!$E$2:$E$5000, 'FY14 DataDump'!$C$2:$C$5000, 'FY14 Individual Analysis'!$A419, 'FY14 DataDump'!$H$2:$H$5000, F$2)</f>
        <v>0</v>
      </c>
      <c r="G419" s="27">
        <f>SUMIFS('FY14 DataDump'!$E$2:$E$5000, 'FY14 DataDump'!$C$2:$C$5000, 'FY14 Individual Analysis'!$A419, 'FY14 DataDump'!$H$2:$H$5000, G$2)</f>
        <v>0</v>
      </c>
      <c r="H419" s="27">
        <f>SUMIFS('FY14 DataDump'!$E$2:$E$5000, 'FY14 DataDump'!$C$2:$C$5000, 'FY14 Individual Analysis'!$A419, 'FY14 DataDump'!$H$2:$H$5000, H$2)</f>
        <v>0</v>
      </c>
      <c r="I419" s="27">
        <f>SUMIFS('FY14 DataDump'!$E$2:$E$5000, 'FY14 DataDump'!$C$2:$C$5000, 'FY14 Individual Analysis'!$A419, 'FY14 DataDump'!$H$2:$H$5000, I$2)</f>
        <v>0</v>
      </c>
      <c r="J419" s="27">
        <f>SUMIFS('FY14 DataDump'!$E$2:$E$5000, 'FY14 DataDump'!$C$2:$C$5000, 'FY14 Individual Analysis'!$A419, 'FY14 DataDump'!$H$2:$H$5000, J$2)</f>
        <v>0</v>
      </c>
      <c r="K419" s="27">
        <f>SUMIFS('FY14 DataDump'!$E$2:$E$5000, 'FY14 DataDump'!$C$2:$C$5000, 'FY14 Individual Analysis'!$A419, 'FY14 DataDump'!$H$2:$H$5000, K$2)</f>
        <v>0</v>
      </c>
      <c r="L419" s="27">
        <f>SUMIFS('FY14 DataDump'!$E$2:$E$5000, 'FY14 DataDump'!$C$2:$C$5000, 'FY14 Individual Analysis'!$A419, 'FY14 DataDump'!$H$2:$H$5000, L$2)</f>
        <v>14</v>
      </c>
      <c r="M419" s="27">
        <f>SUMIFS('FY14 DataDump'!$E$2:$E$5000, 'FY14 DataDump'!$C$2:$C$5000, 'FY14 Individual Analysis'!$A419, 'FY14 DataDump'!$H$2:$H$5000, M$2)</f>
        <v>43</v>
      </c>
      <c r="N419" s="27">
        <f>SUMIFS('FY14 DataDump'!$E$2:$E$5000, 'FY14 DataDump'!$C$2:$C$5000, 'FY14 Individual Analysis'!$A419, 'FY14 DataDump'!$H$2:$H$5000, N$2)</f>
        <v>64</v>
      </c>
      <c r="O419" s="27">
        <f>SUMIFS('FY14 DataDump'!$E$2:$E$5000, 'FY14 DataDump'!$C$2:$C$5000, 'FY14 Individual Analysis'!$A419, 'FY14 DataDump'!$H$2:$H$5000, O$2)</f>
        <v>41</v>
      </c>
      <c r="P419" s="27">
        <f t="shared" si="15"/>
        <v>162</v>
      </c>
      <c r="Q419" s="108">
        <f t="shared" si="16"/>
        <v>9.5101676607335748E-4</v>
      </c>
    </row>
    <row r="420" spans="1:17" x14ac:dyDescent="0.25">
      <c r="A420" s="75">
        <v>659010</v>
      </c>
      <c r="B420" s="75" t="str">
        <f>INDEX('FY14 DataDump'!$A$2:$H$5000, MATCH('FY14 Individual Analysis'!A420, 'FY14 DataDump'!$C$2:$C$5000, 0), MATCH('FY14 DataDump'!$B$1, 'FY14 DataDump'!$A$1:$H$1))</f>
        <v>BAKED GOODS</v>
      </c>
      <c r="C420" s="75" t="str">
        <f>INDEX('FY14 DataDump'!$A$2:$H$5000, MATCH('FY14 Individual Analysis'!A420, 'FY14 DataDump'!$C$2:$C$5000, 0), MATCH('FY14 DataDump'!$D$1, 'FY14 DataDump'!$A$1:$H$1))</f>
        <v>Flying Ap PB Choc Chip Co</v>
      </c>
      <c r="D420" s="27">
        <f>SUMIFS('FY14 DataDump'!$E$2:$E$5000, 'FY14 DataDump'!$C$2:$C$5000, 'FY14 Individual Analysis'!$A420, 'FY14 DataDump'!$H$2:$H$5000, D$2)</f>
        <v>0</v>
      </c>
      <c r="E420" s="27">
        <f>SUMIFS('FY14 DataDump'!$E$2:$E$5000, 'FY14 DataDump'!$C$2:$C$5000, 'FY14 Individual Analysis'!$A420, 'FY14 DataDump'!$H$2:$H$5000, E$2)</f>
        <v>0</v>
      </c>
      <c r="F420" s="27">
        <f>SUMIFS('FY14 DataDump'!$E$2:$E$5000, 'FY14 DataDump'!$C$2:$C$5000, 'FY14 Individual Analysis'!$A420, 'FY14 DataDump'!$H$2:$H$5000, F$2)</f>
        <v>0</v>
      </c>
      <c r="G420" s="27">
        <f>SUMIFS('FY14 DataDump'!$E$2:$E$5000, 'FY14 DataDump'!$C$2:$C$5000, 'FY14 Individual Analysis'!$A420, 'FY14 DataDump'!$H$2:$H$5000, G$2)</f>
        <v>0</v>
      </c>
      <c r="H420" s="27">
        <f>SUMIFS('FY14 DataDump'!$E$2:$E$5000, 'FY14 DataDump'!$C$2:$C$5000, 'FY14 Individual Analysis'!$A420, 'FY14 DataDump'!$H$2:$H$5000, H$2)</f>
        <v>0</v>
      </c>
      <c r="I420" s="27">
        <f>SUMIFS('FY14 DataDump'!$E$2:$E$5000, 'FY14 DataDump'!$C$2:$C$5000, 'FY14 Individual Analysis'!$A420, 'FY14 DataDump'!$H$2:$H$5000, I$2)</f>
        <v>0</v>
      </c>
      <c r="J420" s="27">
        <f>SUMIFS('FY14 DataDump'!$E$2:$E$5000, 'FY14 DataDump'!$C$2:$C$5000, 'FY14 Individual Analysis'!$A420, 'FY14 DataDump'!$H$2:$H$5000, J$2)</f>
        <v>0</v>
      </c>
      <c r="K420" s="27">
        <f>SUMIFS('FY14 DataDump'!$E$2:$E$5000, 'FY14 DataDump'!$C$2:$C$5000, 'FY14 Individual Analysis'!$A420, 'FY14 DataDump'!$H$2:$H$5000, K$2)</f>
        <v>0</v>
      </c>
      <c r="L420" s="27">
        <f>SUMIFS('FY14 DataDump'!$E$2:$E$5000, 'FY14 DataDump'!$C$2:$C$5000, 'FY14 Individual Analysis'!$A420, 'FY14 DataDump'!$H$2:$H$5000, L$2)</f>
        <v>10</v>
      </c>
      <c r="M420" s="27">
        <f>SUMIFS('FY14 DataDump'!$E$2:$E$5000, 'FY14 DataDump'!$C$2:$C$5000, 'FY14 Individual Analysis'!$A420, 'FY14 DataDump'!$H$2:$H$5000, M$2)</f>
        <v>48</v>
      </c>
      <c r="N420" s="27">
        <f>SUMIFS('FY14 DataDump'!$E$2:$E$5000, 'FY14 DataDump'!$C$2:$C$5000, 'FY14 Individual Analysis'!$A420, 'FY14 DataDump'!$H$2:$H$5000, N$2)</f>
        <v>41</v>
      </c>
      <c r="O420" s="27">
        <f>SUMIFS('FY14 DataDump'!$E$2:$E$5000, 'FY14 DataDump'!$C$2:$C$5000, 'FY14 Individual Analysis'!$A420, 'FY14 DataDump'!$H$2:$H$5000, O$2)</f>
        <v>25</v>
      </c>
      <c r="P420" s="27">
        <f t="shared" si="15"/>
        <v>124</v>
      </c>
      <c r="Q420" s="108">
        <f t="shared" si="16"/>
        <v>7.27938759216644E-4</v>
      </c>
    </row>
    <row r="421" spans="1:17" x14ac:dyDescent="0.25">
      <c r="A421" s="75">
        <v>659013</v>
      </c>
      <c r="B421" s="75" t="str">
        <f>INDEX('FY14 DataDump'!$A$2:$H$5000, MATCH('FY14 Individual Analysis'!A421, 'FY14 DataDump'!$C$2:$C$5000, 0), MATCH('FY14 DataDump'!$B$1, 'FY14 DataDump'!$A$1:$H$1))</f>
        <v>BAKED GOODS</v>
      </c>
      <c r="C421" s="75" t="str">
        <f>INDEX('FY14 DataDump'!$A$2:$H$5000, MATCH('FY14 Individual Analysis'!A421, 'FY14 DataDump'!$C$2:$C$5000, 0), MATCH('FY14 DataDump'!$D$1, 'FY14 DataDump'!$A$1:$H$1))</f>
        <v>Flying Ap Banana CC Muff</v>
      </c>
      <c r="D421" s="27">
        <f>SUMIFS('FY14 DataDump'!$E$2:$E$5000, 'FY14 DataDump'!$C$2:$C$5000, 'FY14 Individual Analysis'!$A421, 'FY14 DataDump'!$H$2:$H$5000, D$2)</f>
        <v>0</v>
      </c>
      <c r="E421" s="27">
        <f>SUMIFS('FY14 DataDump'!$E$2:$E$5000, 'FY14 DataDump'!$C$2:$C$5000, 'FY14 Individual Analysis'!$A421, 'FY14 DataDump'!$H$2:$H$5000, E$2)</f>
        <v>0</v>
      </c>
      <c r="F421" s="27">
        <f>SUMIFS('FY14 DataDump'!$E$2:$E$5000, 'FY14 DataDump'!$C$2:$C$5000, 'FY14 Individual Analysis'!$A421, 'FY14 DataDump'!$H$2:$H$5000, F$2)</f>
        <v>0</v>
      </c>
      <c r="G421" s="27">
        <f>SUMIFS('FY14 DataDump'!$E$2:$E$5000, 'FY14 DataDump'!$C$2:$C$5000, 'FY14 Individual Analysis'!$A421, 'FY14 DataDump'!$H$2:$H$5000, G$2)</f>
        <v>0</v>
      </c>
      <c r="H421" s="27">
        <f>SUMIFS('FY14 DataDump'!$E$2:$E$5000, 'FY14 DataDump'!$C$2:$C$5000, 'FY14 Individual Analysis'!$A421, 'FY14 DataDump'!$H$2:$H$5000, H$2)</f>
        <v>0</v>
      </c>
      <c r="I421" s="27">
        <f>SUMIFS('FY14 DataDump'!$E$2:$E$5000, 'FY14 DataDump'!$C$2:$C$5000, 'FY14 Individual Analysis'!$A421, 'FY14 DataDump'!$H$2:$H$5000, I$2)</f>
        <v>0</v>
      </c>
      <c r="J421" s="27">
        <f>SUMIFS('FY14 DataDump'!$E$2:$E$5000, 'FY14 DataDump'!$C$2:$C$5000, 'FY14 Individual Analysis'!$A421, 'FY14 DataDump'!$H$2:$H$5000, J$2)</f>
        <v>0</v>
      </c>
      <c r="K421" s="27">
        <f>SUMIFS('FY14 DataDump'!$E$2:$E$5000, 'FY14 DataDump'!$C$2:$C$5000, 'FY14 Individual Analysis'!$A421, 'FY14 DataDump'!$H$2:$H$5000, K$2)</f>
        <v>0</v>
      </c>
      <c r="L421" s="27">
        <f>SUMIFS('FY14 DataDump'!$E$2:$E$5000, 'FY14 DataDump'!$C$2:$C$5000, 'FY14 Individual Analysis'!$A421, 'FY14 DataDump'!$H$2:$H$5000, L$2)</f>
        <v>11</v>
      </c>
      <c r="M421" s="27">
        <f>SUMIFS('FY14 DataDump'!$E$2:$E$5000, 'FY14 DataDump'!$C$2:$C$5000, 'FY14 Individual Analysis'!$A421, 'FY14 DataDump'!$H$2:$H$5000, M$2)</f>
        <v>41</v>
      </c>
      <c r="N421" s="27">
        <f>SUMIFS('FY14 DataDump'!$E$2:$E$5000, 'FY14 DataDump'!$C$2:$C$5000, 'FY14 Individual Analysis'!$A421, 'FY14 DataDump'!$H$2:$H$5000, N$2)</f>
        <v>42</v>
      </c>
      <c r="O421" s="27">
        <f>SUMIFS('FY14 DataDump'!$E$2:$E$5000, 'FY14 DataDump'!$C$2:$C$5000, 'FY14 Individual Analysis'!$A421, 'FY14 DataDump'!$H$2:$H$5000, O$2)</f>
        <v>19</v>
      </c>
      <c r="P421" s="27">
        <f t="shared" si="15"/>
        <v>113</v>
      </c>
      <c r="Q421" s="108">
        <f t="shared" si="16"/>
        <v>6.6336354670549005E-4</v>
      </c>
    </row>
    <row r="422" spans="1:17" x14ac:dyDescent="0.25">
      <c r="A422" s="75">
        <v>659018</v>
      </c>
      <c r="B422" s="75" t="str">
        <f>INDEX('FY14 DataDump'!$A$2:$H$5000, MATCH('FY14 Individual Analysis'!A422, 'FY14 DataDump'!$C$2:$C$5000, 0), MATCH('FY14 DataDump'!$B$1, 'FY14 DataDump'!$A$1:$H$1))</f>
        <v>BAKED GOODS</v>
      </c>
      <c r="C422" s="75" t="str">
        <f>INDEX('FY14 DataDump'!$A$2:$H$5000, MATCH('FY14 Individual Analysis'!A422, 'FY14 DataDump'!$C$2:$C$5000, 0), MATCH('FY14 DataDump'!$D$1, 'FY14 DataDump'!$A$1:$H$1))</f>
        <v>Flying Ap Lemon Poppy Muf</v>
      </c>
      <c r="D422" s="27">
        <f>SUMIFS('FY14 DataDump'!$E$2:$E$5000, 'FY14 DataDump'!$C$2:$C$5000, 'FY14 Individual Analysis'!$A422, 'FY14 DataDump'!$H$2:$H$5000, D$2)</f>
        <v>0</v>
      </c>
      <c r="E422" s="27">
        <f>SUMIFS('FY14 DataDump'!$E$2:$E$5000, 'FY14 DataDump'!$C$2:$C$5000, 'FY14 Individual Analysis'!$A422, 'FY14 DataDump'!$H$2:$H$5000, E$2)</f>
        <v>0</v>
      </c>
      <c r="F422" s="27">
        <f>SUMIFS('FY14 DataDump'!$E$2:$E$5000, 'FY14 DataDump'!$C$2:$C$5000, 'FY14 Individual Analysis'!$A422, 'FY14 DataDump'!$H$2:$H$5000, F$2)</f>
        <v>0</v>
      </c>
      <c r="G422" s="27">
        <f>SUMIFS('FY14 DataDump'!$E$2:$E$5000, 'FY14 DataDump'!$C$2:$C$5000, 'FY14 Individual Analysis'!$A422, 'FY14 DataDump'!$H$2:$H$5000, G$2)</f>
        <v>0</v>
      </c>
      <c r="H422" s="27">
        <f>SUMIFS('FY14 DataDump'!$E$2:$E$5000, 'FY14 DataDump'!$C$2:$C$5000, 'FY14 Individual Analysis'!$A422, 'FY14 DataDump'!$H$2:$H$5000, H$2)</f>
        <v>0</v>
      </c>
      <c r="I422" s="27">
        <f>SUMIFS('FY14 DataDump'!$E$2:$E$5000, 'FY14 DataDump'!$C$2:$C$5000, 'FY14 Individual Analysis'!$A422, 'FY14 DataDump'!$H$2:$H$5000, I$2)</f>
        <v>0</v>
      </c>
      <c r="J422" s="27">
        <f>SUMIFS('FY14 DataDump'!$E$2:$E$5000, 'FY14 DataDump'!$C$2:$C$5000, 'FY14 Individual Analysis'!$A422, 'FY14 DataDump'!$H$2:$H$5000, J$2)</f>
        <v>0</v>
      </c>
      <c r="K422" s="27">
        <f>SUMIFS('FY14 DataDump'!$E$2:$E$5000, 'FY14 DataDump'!$C$2:$C$5000, 'FY14 Individual Analysis'!$A422, 'FY14 DataDump'!$H$2:$H$5000, K$2)</f>
        <v>0</v>
      </c>
      <c r="L422" s="27">
        <f>SUMIFS('FY14 DataDump'!$E$2:$E$5000, 'FY14 DataDump'!$C$2:$C$5000, 'FY14 Individual Analysis'!$A422, 'FY14 DataDump'!$H$2:$H$5000, L$2)</f>
        <v>20</v>
      </c>
      <c r="M422" s="27">
        <f>SUMIFS('FY14 DataDump'!$E$2:$E$5000, 'FY14 DataDump'!$C$2:$C$5000, 'FY14 Individual Analysis'!$A422, 'FY14 DataDump'!$H$2:$H$5000, M$2)</f>
        <v>45</v>
      </c>
      <c r="N422" s="27">
        <f>SUMIFS('FY14 DataDump'!$E$2:$E$5000, 'FY14 DataDump'!$C$2:$C$5000, 'FY14 Individual Analysis'!$A422, 'FY14 DataDump'!$H$2:$H$5000, N$2)</f>
        <v>55</v>
      </c>
      <c r="O422" s="27">
        <f>SUMIFS('FY14 DataDump'!$E$2:$E$5000, 'FY14 DataDump'!$C$2:$C$5000, 'FY14 Individual Analysis'!$A422, 'FY14 DataDump'!$H$2:$H$5000, O$2)</f>
        <v>32</v>
      </c>
      <c r="P422" s="27">
        <f t="shared" si="15"/>
        <v>152</v>
      </c>
      <c r="Q422" s="108">
        <f t="shared" si="16"/>
        <v>8.923120274268539E-4</v>
      </c>
    </row>
    <row r="423" spans="1:17" x14ac:dyDescent="0.25">
      <c r="A423" s="75">
        <v>659021</v>
      </c>
      <c r="B423" s="75" t="str">
        <f>INDEX('FY14 DataDump'!$A$2:$H$5000, MATCH('FY14 Individual Analysis'!A423, 'FY14 DataDump'!$C$2:$C$5000, 0), MATCH('FY14 DataDump'!$B$1, 'FY14 DataDump'!$A$1:$H$1))</f>
        <v>BAKED GOODS</v>
      </c>
      <c r="C423" s="75" t="str">
        <f>INDEX('FY14 DataDump'!$A$2:$H$5000, MATCH('FY14 Individual Analysis'!A423, 'FY14 DataDump'!$C$2:$C$5000, 0), MATCH('FY14 DataDump'!$D$1, 'FY14 DataDump'!$A$1:$H$1))</f>
        <v>Flying Ap Pecan Cinn Roll</v>
      </c>
      <c r="D423" s="27">
        <f>SUMIFS('FY14 DataDump'!$E$2:$E$5000, 'FY14 DataDump'!$C$2:$C$5000, 'FY14 Individual Analysis'!$A423, 'FY14 DataDump'!$H$2:$H$5000, D$2)</f>
        <v>0</v>
      </c>
      <c r="E423" s="27">
        <f>SUMIFS('FY14 DataDump'!$E$2:$E$5000, 'FY14 DataDump'!$C$2:$C$5000, 'FY14 Individual Analysis'!$A423, 'FY14 DataDump'!$H$2:$H$5000, E$2)</f>
        <v>0</v>
      </c>
      <c r="F423" s="27">
        <f>SUMIFS('FY14 DataDump'!$E$2:$E$5000, 'FY14 DataDump'!$C$2:$C$5000, 'FY14 Individual Analysis'!$A423, 'FY14 DataDump'!$H$2:$H$5000, F$2)</f>
        <v>0</v>
      </c>
      <c r="G423" s="27">
        <f>SUMIFS('FY14 DataDump'!$E$2:$E$5000, 'FY14 DataDump'!$C$2:$C$5000, 'FY14 Individual Analysis'!$A423, 'FY14 DataDump'!$H$2:$H$5000, G$2)</f>
        <v>0</v>
      </c>
      <c r="H423" s="27">
        <f>SUMIFS('FY14 DataDump'!$E$2:$E$5000, 'FY14 DataDump'!$C$2:$C$5000, 'FY14 Individual Analysis'!$A423, 'FY14 DataDump'!$H$2:$H$5000, H$2)</f>
        <v>0</v>
      </c>
      <c r="I423" s="27">
        <f>SUMIFS('FY14 DataDump'!$E$2:$E$5000, 'FY14 DataDump'!$C$2:$C$5000, 'FY14 Individual Analysis'!$A423, 'FY14 DataDump'!$H$2:$H$5000, I$2)</f>
        <v>0</v>
      </c>
      <c r="J423" s="27">
        <f>SUMIFS('FY14 DataDump'!$E$2:$E$5000, 'FY14 DataDump'!$C$2:$C$5000, 'FY14 Individual Analysis'!$A423, 'FY14 DataDump'!$H$2:$H$5000, J$2)</f>
        <v>0</v>
      </c>
      <c r="K423" s="27">
        <f>SUMIFS('FY14 DataDump'!$E$2:$E$5000, 'FY14 DataDump'!$C$2:$C$5000, 'FY14 Individual Analysis'!$A423, 'FY14 DataDump'!$H$2:$H$5000, K$2)</f>
        <v>0</v>
      </c>
      <c r="L423" s="27">
        <f>SUMIFS('FY14 DataDump'!$E$2:$E$5000, 'FY14 DataDump'!$C$2:$C$5000, 'FY14 Individual Analysis'!$A423, 'FY14 DataDump'!$H$2:$H$5000, L$2)</f>
        <v>4</v>
      </c>
      <c r="M423" s="27">
        <f>SUMIFS('FY14 DataDump'!$E$2:$E$5000, 'FY14 DataDump'!$C$2:$C$5000, 'FY14 Individual Analysis'!$A423, 'FY14 DataDump'!$H$2:$H$5000, M$2)</f>
        <v>15</v>
      </c>
      <c r="N423" s="27">
        <f>SUMIFS('FY14 DataDump'!$E$2:$E$5000, 'FY14 DataDump'!$C$2:$C$5000, 'FY14 Individual Analysis'!$A423, 'FY14 DataDump'!$H$2:$H$5000, N$2)</f>
        <v>26</v>
      </c>
      <c r="O423" s="27">
        <f>SUMIFS('FY14 DataDump'!$E$2:$E$5000, 'FY14 DataDump'!$C$2:$C$5000, 'FY14 Individual Analysis'!$A423, 'FY14 DataDump'!$H$2:$H$5000, O$2)</f>
        <v>16</v>
      </c>
      <c r="P423" s="27">
        <f t="shared" si="15"/>
        <v>61</v>
      </c>
      <c r="Q423" s="108">
        <f t="shared" si="16"/>
        <v>3.5809890574367163E-4</v>
      </c>
    </row>
    <row r="424" spans="1:17" x14ac:dyDescent="0.25">
      <c r="A424" s="75">
        <v>659100</v>
      </c>
      <c r="B424" s="75" t="str">
        <f>INDEX('FY14 DataDump'!$A$2:$H$5000, MATCH('FY14 Individual Analysis'!A424, 'FY14 DataDump'!$C$2:$C$5000, 0), MATCH('FY14 DataDump'!$B$1, 'FY14 DataDump'!$A$1:$H$1))</f>
        <v>BAKED GOODS</v>
      </c>
      <c r="C424" s="75" t="str">
        <f>INDEX('FY14 DataDump'!$A$2:$H$5000, MATCH('FY14 Individual Analysis'!A424, 'FY14 DataDump'!$C$2:$C$5000, 0), MATCH('FY14 DataDump'!$D$1, 'FY14 DataDump'!$A$1:$H$1))</f>
        <v>BB Cinnamon Roll</v>
      </c>
      <c r="D424" s="27">
        <f>SUMIFS('FY14 DataDump'!$E$2:$E$5000, 'FY14 DataDump'!$C$2:$C$5000, 'FY14 Individual Analysis'!$A424, 'FY14 DataDump'!$H$2:$H$5000, D$2)</f>
        <v>0</v>
      </c>
      <c r="E424" s="27">
        <f>SUMIFS('FY14 DataDump'!$E$2:$E$5000, 'FY14 DataDump'!$C$2:$C$5000, 'FY14 Individual Analysis'!$A424, 'FY14 DataDump'!$H$2:$H$5000, E$2)</f>
        <v>0</v>
      </c>
      <c r="F424" s="27">
        <f>SUMIFS('FY14 DataDump'!$E$2:$E$5000, 'FY14 DataDump'!$C$2:$C$5000, 'FY14 Individual Analysis'!$A424, 'FY14 DataDump'!$H$2:$H$5000, F$2)</f>
        <v>0</v>
      </c>
      <c r="G424" s="27">
        <f>SUMIFS('FY14 DataDump'!$E$2:$E$5000, 'FY14 DataDump'!$C$2:$C$5000, 'FY14 Individual Analysis'!$A424, 'FY14 DataDump'!$H$2:$H$5000, G$2)</f>
        <v>0</v>
      </c>
      <c r="H424" s="27">
        <f>SUMIFS('FY14 DataDump'!$E$2:$E$5000, 'FY14 DataDump'!$C$2:$C$5000, 'FY14 Individual Analysis'!$A424, 'FY14 DataDump'!$H$2:$H$5000, H$2)</f>
        <v>0</v>
      </c>
      <c r="I424" s="27">
        <f>SUMIFS('FY14 DataDump'!$E$2:$E$5000, 'FY14 DataDump'!$C$2:$C$5000, 'FY14 Individual Analysis'!$A424, 'FY14 DataDump'!$H$2:$H$5000, I$2)</f>
        <v>0</v>
      </c>
      <c r="J424" s="27">
        <f>SUMIFS('FY14 DataDump'!$E$2:$E$5000, 'FY14 DataDump'!$C$2:$C$5000, 'FY14 Individual Analysis'!$A424, 'FY14 DataDump'!$H$2:$H$5000, J$2)</f>
        <v>0</v>
      </c>
      <c r="K424" s="27">
        <f>SUMIFS('FY14 DataDump'!$E$2:$E$5000, 'FY14 DataDump'!$C$2:$C$5000, 'FY14 Individual Analysis'!$A424, 'FY14 DataDump'!$H$2:$H$5000, K$2)</f>
        <v>0</v>
      </c>
      <c r="L424" s="27">
        <f>SUMIFS('FY14 DataDump'!$E$2:$E$5000, 'FY14 DataDump'!$C$2:$C$5000, 'FY14 Individual Analysis'!$A424, 'FY14 DataDump'!$H$2:$H$5000, L$2)</f>
        <v>0</v>
      </c>
      <c r="M424" s="27">
        <f>SUMIFS('FY14 DataDump'!$E$2:$E$5000, 'FY14 DataDump'!$C$2:$C$5000, 'FY14 Individual Analysis'!$A424, 'FY14 DataDump'!$H$2:$H$5000, M$2)</f>
        <v>23</v>
      </c>
      <c r="N424" s="27">
        <f>SUMIFS('FY14 DataDump'!$E$2:$E$5000, 'FY14 DataDump'!$C$2:$C$5000, 'FY14 Individual Analysis'!$A424, 'FY14 DataDump'!$H$2:$H$5000, N$2)</f>
        <v>37</v>
      </c>
      <c r="O424" s="27">
        <f>SUMIFS('FY14 DataDump'!$E$2:$E$5000, 'FY14 DataDump'!$C$2:$C$5000, 'FY14 Individual Analysis'!$A424, 'FY14 DataDump'!$H$2:$H$5000, O$2)</f>
        <v>28</v>
      </c>
      <c r="P424" s="27">
        <f t="shared" si="15"/>
        <v>88</v>
      </c>
      <c r="Q424" s="108">
        <f t="shared" si="16"/>
        <v>5.1660170008923116E-4</v>
      </c>
    </row>
    <row r="425" spans="1:17" x14ac:dyDescent="0.25">
      <c r="A425" s="75">
        <v>659101</v>
      </c>
      <c r="B425" s="75" t="str">
        <f>INDEX('FY14 DataDump'!$A$2:$H$5000, MATCH('FY14 Individual Analysis'!A425, 'FY14 DataDump'!$C$2:$C$5000, 0), MATCH('FY14 DataDump'!$B$1, 'FY14 DataDump'!$A$1:$H$1))</f>
        <v>BAKED GOODS</v>
      </c>
      <c r="C425" s="75" t="str">
        <f>INDEX('FY14 DataDump'!$A$2:$H$5000, MATCH('FY14 Individual Analysis'!A425, 'FY14 DataDump'!$C$2:$C$5000, 0), MATCH('FY14 DataDump'!$D$1, 'FY14 DataDump'!$A$1:$H$1))</f>
        <v>BB Scone</v>
      </c>
      <c r="D425" s="27">
        <f>SUMIFS('FY14 DataDump'!$E$2:$E$5000, 'FY14 DataDump'!$C$2:$C$5000, 'FY14 Individual Analysis'!$A425, 'FY14 DataDump'!$H$2:$H$5000, D$2)</f>
        <v>0</v>
      </c>
      <c r="E425" s="27">
        <f>SUMIFS('FY14 DataDump'!$E$2:$E$5000, 'FY14 DataDump'!$C$2:$C$5000, 'FY14 Individual Analysis'!$A425, 'FY14 DataDump'!$H$2:$H$5000, E$2)</f>
        <v>0</v>
      </c>
      <c r="F425" s="27">
        <f>SUMIFS('FY14 DataDump'!$E$2:$E$5000, 'FY14 DataDump'!$C$2:$C$5000, 'FY14 Individual Analysis'!$A425, 'FY14 DataDump'!$H$2:$H$5000, F$2)</f>
        <v>0</v>
      </c>
      <c r="G425" s="27">
        <f>SUMIFS('FY14 DataDump'!$E$2:$E$5000, 'FY14 DataDump'!$C$2:$C$5000, 'FY14 Individual Analysis'!$A425, 'FY14 DataDump'!$H$2:$H$5000, G$2)</f>
        <v>0</v>
      </c>
      <c r="H425" s="27">
        <f>SUMIFS('FY14 DataDump'!$E$2:$E$5000, 'FY14 DataDump'!$C$2:$C$5000, 'FY14 Individual Analysis'!$A425, 'FY14 DataDump'!$H$2:$H$5000, H$2)</f>
        <v>0</v>
      </c>
      <c r="I425" s="27">
        <f>SUMIFS('FY14 DataDump'!$E$2:$E$5000, 'FY14 DataDump'!$C$2:$C$5000, 'FY14 Individual Analysis'!$A425, 'FY14 DataDump'!$H$2:$H$5000, I$2)</f>
        <v>0</v>
      </c>
      <c r="J425" s="27">
        <f>SUMIFS('FY14 DataDump'!$E$2:$E$5000, 'FY14 DataDump'!$C$2:$C$5000, 'FY14 Individual Analysis'!$A425, 'FY14 DataDump'!$H$2:$H$5000, J$2)</f>
        <v>0</v>
      </c>
      <c r="K425" s="27">
        <f>SUMIFS('FY14 DataDump'!$E$2:$E$5000, 'FY14 DataDump'!$C$2:$C$5000, 'FY14 Individual Analysis'!$A425, 'FY14 DataDump'!$H$2:$H$5000, K$2)</f>
        <v>0</v>
      </c>
      <c r="L425" s="27">
        <f>SUMIFS('FY14 DataDump'!$E$2:$E$5000, 'FY14 DataDump'!$C$2:$C$5000, 'FY14 Individual Analysis'!$A425, 'FY14 DataDump'!$H$2:$H$5000, L$2)</f>
        <v>0</v>
      </c>
      <c r="M425" s="27">
        <f>SUMIFS('FY14 DataDump'!$E$2:$E$5000, 'FY14 DataDump'!$C$2:$C$5000, 'FY14 Individual Analysis'!$A425, 'FY14 DataDump'!$H$2:$H$5000, M$2)</f>
        <v>17</v>
      </c>
      <c r="N425" s="27">
        <f>SUMIFS('FY14 DataDump'!$E$2:$E$5000, 'FY14 DataDump'!$C$2:$C$5000, 'FY14 Individual Analysis'!$A425, 'FY14 DataDump'!$H$2:$H$5000, N$2)</f>
        <v>30</v>
      </c>
      <c r="O425" s="27">
        <f>SUMIFS('FY14 DataDump'!$E$2:$E$5000, 'FY14 DataDump'!$C$2:$C$5000, 'FY14 Individual Analysis'!$A425, 'FY14 DataDump'!$H$2:$H$5000, O$2)</f>
        <v>34</v>
      </c>
      <c r="P425" s="27">
        <f t="shared" si="15"/>
        <v>81</v>
      </c>
      <c r="Q425" s="108">
        <f t="shared" si="16"/>
        <v>4.7550838303667874E-4</v>
      </c>
    </row>
    <row r="426" spans="1:17" x14ac:dyDescent="0.25">
      <c r="A426" s="75">
        <v>659102</v>
      </c>
      <c r="B426" s="75" t="str">
        <f>INDEX('FY14 DataDump'!$A$2:$H$5000, MATCH('FY14 Individual Analysis'!A426, 'FY14 DataDump'!$C$2:$C$5000, 0), MATCH('FY14 DataDump'!$B$1, 'FY14 DataDump'!$A$1:$H$1))</f>
        <v>BAKED GOODS</v>
      </c>
      <c r="C426" s="75" t="str">
        <f>INDEX('FY14 DataDump'!$A$2:$H$5000, MATCH('FY14 Individual Analysis'!A426, 'FY14 DataDump'!$C$2:$C$5000, 0), MATCH('FY14 DataDump'!$D$1, 'FY14 DataDump'!$A$1:$H$1))</f>
        <v>BB Lemon Bar</v>
      </c>
      <c r="D426" s="27">
        <f>SUMIFS('FY14 DataDump'!$E$2:$E$5000, 'FY14 DataDump'!$C$2:$C$5000, 'FY14 Individual Analysis'!$A426, 'FY14 DataDump'!$H$2:$H$5000, D$2)</f>
        <v>0</v>
      </c>
      <c r="E426" s="27">
        <f>SUMIFS('FY14 DataDump'!$E$2:$E$5000, 'FY14 DataDump'!$C$2:$C$5000, 'FY14 Individual Analysis'!$A426, 'FY14 DataDump'!$H$2:$H$5000, E$2)</f>
        <v>0</v>
      </c>
      <c r="F426" s="27">
        <f>SUMIFS('FY14 DataDump'!$E$2:$E$5000, 'FY14 DataDump'!$C$2:$C$5000, 'FY14 Individual Analysis'!$A426, 'FY14 DataDump'!$H$2:$H$5000, F$2)</f>
        <v>0</v>
      </c>
      <c r="G426" s="27">
        <f>SUMIFS('FY14 DataDump'!$E$2:$E$5000, 'FY14 DataDump'!$C$2:$C$5000, 'FY14 Individual Analysis'!$A426, 'FY14 DataDump'!$H$2:$H$5000, G$2)</f>
        <v>0</v>
      </c>
      <c r="H426" s="27">
        <f>SUMIFS('FY14 DataDump'!$E$2:$E$5000, 'FY14 DataDump'!$C$2:$C$5000, 'FY14 Individual Analysis'!$A426, 'FY14 DataDump'!$H$2:$H$5000, H$2)</f>
        <v>0</v>
      </c>
      <c r="I426" s="27">
        <f>SUMIFS('FY14 DataDump'!$E$2:$E$5000, 'FY14 DataDump'!$C$2:$C$5000, 'FY14 Individual Analysis'!$A426, 'FY14 DataDump'!$H$2:$H$5000, I$2)</f>
        <v>0</v>
      </c>
      <c r="J426" s="27">
        <f>SUMIFS('FY14 DataDump'!$E$2:$E$5000, 'FY14 DataDump'!$C$2:$C$5000, 'FY14 Individual Analysis'!$A426, 'FY14 DataDump'!$H$2:$H$5000, J$2)</f>
        <v>0</v>
      </c>
      <c r="K426" s="27">
        <f>SUMIFS('FY14 DataDump'!$E$2:$E$5000, 'FY14 DataDump'!$C$2:$C$5000, 'FY14 Individual Analysis'!$A426, 'FY14 DataDump'!$H$2:$H$5000, K$2)</f>
        <v>0</v>
      </c>
      <c r="L426" s="27">
        <f>SUMIFS('FY14 DataDump'!$E$2:$E$5000, 'FY14 DataDump'!$C$2:$C$5000, 'FY14 Individual Analysis'!$A426, 'FY14 DataDump'!$H$2:$H$5000, L$2)</f>
        <v>0</v>
      </c>
      <c r="M426" s="27">
        <f>SUMIFS('FY14 DataDump'!$E$2:$E$5000, 'FY14 DataDump'!$C$2:$C$5000, 'FY14 Individual Analysis'!$A426, 'FY14 DataDump'!$H$2:$H$5000, M$2)</f>
        <v>41</v>
      </c>
      <c r="N426" s="27">
        <f>SUMIFS('FY14 DataDump'!$E$2:$E$5000, 'FY14 DataDump'!$C$2:$C$5000, 'FY14 Individual Analysis'!$A426, 'FY14 DataDump'!$H$2:$H$5000, N$2)</f>
        <v>72</v>
      </c>
      <c r="O426" s="27">
        <f>SUMIFS('FY14 DataDump'!$E$2:$E$5000, 'FY14 DataDump'!$C$2:$C$5000, 'FY14 Individual Analysis'!$A426, 'FY14 DataDump'!$H$2:$H$5000, O$2)</f>
        <v>32</v>
      </c>
      <c r="P426" s="27">
        <f t="shared" si="15"/>
        <v>145</v>
      </c>
      <c r="Q426" s="108">
        <f t="shared" si="16"/>
        <v>8.5121871037430142E-4</v>
      </c>
    </row>
    <row r="427" spans="1:17" x14ac:dyDescent="0.25">
      <c r="A427" s="75">
        <v>659103</v>
      </c>
      <c r="B427" s="75" t="str">
        <f>INDEX('FY14 DataDump'!$A$2:$H$5000, MATCH('FY14 Individual Analysis'!A427, 'FY14 DataDump'!$C$2:$C$5000, 0), MATCH('FY14 DataDump'!$B$1, 'FY14 DataDump'!$A$1:$H$1))</f>
        <v>BAKED GOODS</v>
      </c>
      <c r="C427" s="75" t="str">
        <f>INDEX('FY14 DataDump'!$A$2:$H$5000, MATCH('FY14 Individual Analysis'!A427, 'FY14 DataDump'!$C$2:$C$5000, 0), MATCH('FY14 DataDump'!$D$1, 'FY14 DataDump'!$A$1:$H$1))</f>
        <v>BB Pecan Bar</v>
      </c>
      <c r="D427" s="27">
        <f>SUMIFS('FY14 DataDump'!$E$2:$E$5000, 'FY14 DataDump'!$C$2:$C$5000, 'FY14 Individual Analysis'!$A427, 'FY14 DataDump'!$H$2:$H$5000, D$2)</f>
        <v>0</v>
      </c>
      <c r="E427" s="27">
        <f>SUMIFS('FY14 DataDump'!$E$2:$E$5000, 'FY14 DataDump'!$C$2:$C$5000, 'FY14 Individual Analysis'!$A427, 'FY14 DataDump'!$H$2:$H$5000, E$2)</f>
        <v>0</v>
      </c>
      <c r="F427" s="27">
        <f>SUMIFS('FY14 DataDump'!$E$2:$E$5000, 'FY14 DataDump'!$C$2:$C$5000, 'FY14 Individual Analysis'!$A427, 'FY14 DataDump'!$H$2:$H$5000, F$2)</f>
        <v>0</v>
      </c>
      <c r="G427" s="27">
        <f>SUMIFS('FY14 DataDump'!$E$2:$E$5000, 'FY14 DataDump'!$C$2:$C$5000, 'FY14 Individual Analysis'!$A427, 'FY14 DataDump'!$H$2:$H$5000, G$2)</f>
        <v>0</v>
      </c>
      <c r="H427" s="27">
        <f>SUMIFS('FY14 DataDump'!$E$2:$E$5000, 'FY14 DataDump'!$C$2:$C$5000, 'FY14 Individual Analysis'!$A427, 'FY14 DataDump'!$H$2:$H$5000, H$2)</f>
        <v>0</v>
      </c>
      <c r="I427" s="27">
        <f>SUMIFS('FY14 DataDump'!$E$2:$E$5000, 'FY14 DataDump'!$C$2:$C$5000, 'FY14 Individual Analysis'!$A427, 'FY14 DataDump'!$H$2:$H$5000, I$2)</f>
        <v>0</v>
      </c>
      <c r="J427" s="27">
        <f>SUMIFS('FY14 DataDump'!$E$2:$E$5000, 'FY14 DataDump'!$C$2:$C$5000, 'FY14 Individual Analysis'!$A427, 'FY14 DataDump'!$H$2:$H$5000, J$2)</f>
        <v>0</v>
      </c>
      <c r="K427" s="27">
        <f>SUMIFS('FY14 DataDump'!$E$2:$E$5000, 'FY14 DataDump'!$C$2:$C$5000, 'FY14 Individual Analysis'!$A427, 'FY14 DataDump'!$H$2:$H$5000, K$2)</f>
        <v>0</v>
      </c>
      <c r="L427" s="27">
        <f>SUMIFS('FY14 DataDump'!$E$2:$E$5000, 'FY14 DataDump'!$C$2:$C$5000, 'FY14 Individual Analysis'!$A427, 'FY14 DataDump'!$H$2:$H$5000, L$2)</f>
        <v>0</v>
      </c>
      <c r="M427" s="27">
        <f>SUMIFS('FY14 DataDump'!$E$2:$E$5000, 'FY14 DataDump'!$C$2:$C$5000, 'FY14 Individual Analysis'!$A427, 'FY14 DataDump'!$H$2:$H$5000, M$2)</f>
        <v>31</v>
      </c>
      <c r="N427" s="27">
        <f>SUMIFS('FY14 DataDump'!$E$2:$E$5000, 'FY14 DataDump'!$C$2:$C$5000, 'FY14 Individual Analysis'!$A427, 'FY14 DataDump'!$H$2:$H$5000, N$2)</f>
        <v>44</v>
      </c>
      <c r="O427" s="27">
        <f>SUMIFS('FY14 DataDump'!$E$2:$E$5000, 'FY14 DataDump'!$C$2:$C$5000, 'FY14 Individual Analysis'!$A427, 'FY14 DataDump'!$H$2:$H$5000, O$2)</f>
        <v>17</v>
      </c>
      <c r="P427" s="27">
        <f t="shared" si="15"/>
        <v>92</v>
      </c>
      <c r="Q427" s="108">
        <f t="shared" si="16"/>
        <v>5.4008359554783263E-4</v>
      </c>
    </row>
    <row r="428" spans="1:17" x14ac:dyDescent="0.25">
      <c r="A428" s="75">
        <v>659104</v>
      </c>
      <c r="B428" s="75" t="str">
        <f>INDEX('FY14 DataDump'!$A$2:$H$5000, MATCH('FY14 Individual Analysis'!A428, 'FY14 DataDump'!$C$2:$C$5000, 0), MATCH('FY14 DataDump'!$B$1, 'FY14 DataDump'!$A$1:$H$1))</f>
        <v>BAKED GOODS</v>
      </c>
      <c r="C428" s="75" t="str">
        <f>INDEX('FY14 DataDump'!$A$2:$H$5000, MATCH('FY14 Individual Analysis'!A428, 'FY14 DataDump'!$C$2:$C$5000, 0), MATCH('FY14 DataDump'!$D$1, 'FY14 DataDump'!$A$1:$H$1))</f>
        <v>BB Raspberry Bar</v>
      </c>
      <c r="D428" s="27">
        <f>SUMIFS('FY14 DataDump'!$E$2:$E$5000, 'FY14 DataDump'!$C$2:$C$5000, 'FY14 Individual Analysis'!$A428, 'FY14 DataDump'!$H$2:$H$5000, D$2)</f>
        <v>0</v>
      </c>
      <c r="E428" s="27">
        <f>SUMIFS('FY14 DataDump'!$E$2:$E$5000, 'FY14 DataDump'!$C$2:$C$5000, 'FY14 Individual Analysis'!$A428, 'FY14 DataDump'!$H$2:$H$5000, E$2)</f>
        <v>0</v>
      </c>
      <c r="F428" s="27">
        <f>SUMIFS('FY14 DataDump'!$E$2:$E$5000, 'FY14 DataDump'!$C$2:$C$5000, 'FY14 Individual Analysis'!$A428, 'FY14 DataDump'!$H$2:$H$5000, F$2)</f>
        <v>0</v>
      </c>
      <c r="G428" s="27">
        <f>SUMIFS('FY14 DataDump'!$E$2:$E$5000, 'FY14 DataDump'!$C$2:$C$5000, 'FY14 Individual Analysis'!$A428, 'FY14 DataDump'!$H$2:$H$5000, G$2)</f>
        <v>0</v>
      </c>
      <c r="H428" s="27">
        <f>SUMIFS('FY14 DataDump'!$E$2:$E$5000, 'FY14 DataDump'!$C$2:$C$5000, 'FY14 Individual Analysis'!$A428, 'FY14 DataDump'!$H$2:$H$5000, H$2)</f>
        <v>0</v>
      </c>
      <c r="I428" s="27">
        <f>SUMIFS('FY14 DataDump'!$E$2:$E$5000, 'FY14 DataDump'!$C$2:$C$5000, 'FY14 Individual Analysis'!$A428, 'FY14 DataDump'!$H$2:$H$5000, I$2)</f>
        <v>0</v>
      </c>
      <c r="J428" s="27">
        <f>SUMIFS('FY14 DataDump'!$E$2:$E$5000, 'FY14 DataDump'!$C$2:$C$5000, 'FY14 Individual Analysis'!$A428, 'FY14 DataDump'!$H$2:$H$5000, J$2)</f>
        <v>0</v>
      </c>
      <c r="K428" s="27">
        <f>SUMIFS('FY14 DataDump'!$E$2:$E$5000, 'FY14 DataDump'!$C$2:$C$5000, 'FY14 Individual Analysis'!$A428, 'FY14 DataDump'!$H$2:$H$5000, K$2)</f>
        <v>0</v>
      </c>
      <c r="L428" s="27">
        <f>SUMIFS('FY14 DataDump'!$E$2:$E$5000, 'FY14 DataDump'!$C$2:$C$5000, 'FY14 Individual Analysis'!$A428, 'FY14 DataDump'!$H$2:$H$5000, L$2)</f>
        <v>0</v>
      </c>
      <c r="M428" s="27">
        <f>SUMIFS('FY14 DataDump'!$E$2:$E$5000, 'FY14 DataDump'!$C$2:$C$5000, 'FY14 Individual Analysis'!$A428, 'FY14 DataDump'!$H$2:$H$5000, M$2)</f>
        <v>3</v>
      </c>
      <c r="N428" s="27">
        <f>SUMIFS('FY14 DataDump'!$E$2:$E$5000, 'FY14 DataDump'!$C$2:$C$5000, 'FY14 Individual Analysis'!$A428, 'FY14 DataDump'!$H$2:$H$5000, N$2)</f>
        <v>13</v>
      </c>
      <c r="O428" s="27">
        <f>SUMIFS('FY14 DataDump'!$E$2:$E$5000, 'FY14 DataDump'!$C$2:$C$5000, 'FY14 Individual Analysis'!$A428, 'FY14 DataDump'!$H$2:$H$5000, O$2)</f>
        <v>8</v>
      </c>
      <c r="P428" s="27">
        <f t="shared" si="15"/>
        <v>24</v>
      </c>
      <c r="Q428" s="108">
        <f t="shared" si="16"/>
        <v>1.408913727516085E-4</v>
      </c>
    </row>
    <row r="429" spans="1:17" x14ac:dyDescent="0.25">
      <c r="A429" s="75">
        <v>659105</v>
      </c>
      <c r="B429" s="75" t="str">
        <f>INDEX('FY14 DataDump'!$A$2:$H$5000, MATCH('FY14 Individual Analysis'!A429, 'FY14 DataDump'!$C$2:$C$5000, 0), MATCH('FY14 DataDump'!$B$1, 'FY14 DataDump'!$A$1:$H$1))</f>
        <v>BAKED GOODS</v>
      </c>
      <c r="C429" s="75" t="str">
        <f>INDEX('FY14 DataDump'!$A$2:$H$5000, MATCH('FY14 Individual Analysis'!A429, 'FY14 DataDump'!$C$2:$C$5000, 0), MATCH('FY14 DataDump'!$D$1, 'FY14 DataDump'!$A$1:$H$1))</f>
        <v>BB Cookie</v>
      </c>
      <c r="D429" s="27">
        <f>SUMIFS('FY14 DataDump'!$E$2:$E$5000, 'FY14 DataDump'!$C$2:$C$5000, 'FY14 Individual Analysis'!$A429, 'FY14 DataDump'!$H$2:$H$5000, D$2)</f>
        <v>0</v>
      </c>
      <c r="E429" s="27">
        <f>SUMIFS('FY14 DataDump'!$E$2:$E$5000, 'FY14 DataDump'!$C$2:$C$5000, 'FY14 Individual Analysis'!$A429, 'FY14 DataDump'!$H$2:$H$5000, E$2)</f>
        <v>0</v>
      </c>
      <c r="F429" s="27">
        <f>SUMIFS('FY14 DataDump'!$E$2:$E$5000, 'FY14 DataDump'!$C$2:$C$5000, 'FY14 Individual Analysis'!$A429, 'FY14 DataDump'!$H$2:$H$5000, F$2)</f>
        <v>0</v>
      </c>
      <c r="G429" s="27">
        <f>SUMIFS('FY14 DataDump'!$E$2:$E$5000, 'FY14 DataDump'!$C$2:$C$5000, 'FY14 Individual Analysis'!$A429, 'FY14 DataDump'!$H$2:$H$5000, G$2)</f>
        <v>0</v>
      </c>
      <c r="H429" s="27">
        <f>SUMIFS('FY14 DataDump'!$E$2:$E$5000, 'FY14 DataDump'!$C$2:$C$5000, 'FY14 Individual Analysis'!$A429, 'FY14 DataDump'!$H$2:$H$5000, H$2)</f>
        <v>0</v>
      </c>
      <c r="I429" s="27">
        <f>SUMIFS('FY14 DataDump'!$E$2:$E$5000, 'FY14 DataDump'!$C$2:$C$5000, 'FY14 Individual Analysis'!$A429, 'FY14 DataDump'!$H$2:$H$5000, I$2)</f>
        <v>0</v>
      </c>
      <c r="J429" s="27">
        <f>SUMIFS('FY14 DataDump'!$E$2:$E$5000, 'FY14 DataDump'!$C$2:$C$5000, 'FY14 Individual Analysis'!$A429, 'FY14 DataDump'!$H$2:$H$5000, J$2)</f>
        <v>0</v>
      </c>
      <c r="K429" s="27">
        <f>SUMIFS('FY14 DataDump'!$E$2:$E$5000, 'FY14 DataDump'!$C$2:$C$5000, 'FY14 Individual Analysis'!$A429, 'FY14 DataDump'!$H$2:$H$5000, K$2)</f>
        <v>0</v>
      </c>
      <c r="L429" s="27">
        <f>SUMIFS('FY14 DataDump'!$E$2:$E$5000, 'FY14 DataDump'!$C$2:$C$5000, 'FY14 Individual Analysis'!$A429, 'FY14 DataDump'!$H$2:$H$5000, L$2)</f>
        <v>0</v>
      </c>
      <c r="M429" s="27">
        <f>SUMIFS('FY14 DataDump'!$E$2:$E$5000, 'FY14 DataDump'!$C$2:$C$5000, 'FY14 Individual Analysis'!$A429, 'FY14 DataDump'!$H$2:$H$5000, M$2)</f>
        <v>71</v>
      </c>
      <c r="N429" s="27">
        <f>SUMIFS('FY14 DataDump'!$E$2:$E$5000, 'FY14 DataDump'!$C$2:$C$5000, 'FY14 Individual Analysis'!$A429, 'FY14 DataDump'!$H$2:$H$5000, N$2)</f>
        <v>112</v>
      </c>
      <c r="O429" s="27">
        <f>SUMIFS('FY14 DataDump'!$E$2:$E$5000, 'FY14 DataDump'!$C$2:$C$5000, 'FY14 Individual Analysis'!$A429, 'FY14 DataDump'!$H$2:$H$5000, O$2)</f>
        <v>107</v>
      </c>
      <c r="P429" s="27">
        <f t="shared" si="15"/>
        <v>290</v>
      </c>
      <c r="Q429" s="108">
        <f t="shared" si="16"/>
        <v>1.7024374207486028E-3</v>
      </c>
    </row>
    <row r="430" spans="1:17" x14ac:dyDescent="0.25">
      <c r="A430" s="75">
        <v>659106</v>
      </c>
      <c r="B430" s="75" t="str">
        <f>INDEX('FY14 DataDump'!$A$2:$H$5000, MATCH('FY14 Individual Analysis'!A430, 'FY14 DataDump'!$C$2:$C$5000, 0), MATCH('FY14 DataDump'!$B$1, 'FY14 DataDump'!$A$1:$H$1))</f>
        <v>BAKED GOODS</v>
      </c>
      <c r="C430" s="75" t="str">
        <f>INDEX('FY14 DataDump'!$A$2:$H$5000, MATCH('FY14 Individual Analysis'!A430, 'FY14 DataDump'!$C$2:$C$5000, 0), MATCH('FY14 DataDump'!$D$1, 'FY14 DataDump'!$A$1:$H$1))</f>
        <v>BB Brownie</v>
      </c>
      <c r="D430" s="27">
        <f>SUMIFS('FY14 DataDump'!$E$2:$E$5000, 'FY14 DataDump'!$C$2:$C$5000, 'FY14 Individual Analysis'!$A430, 'FY14 DataDump'!$H$2:$H$5000, D$2)</f>
        <v>0</v>
      </c>
      <c r="E430" s="27">
        <f>SUMIFS('FY14 DataDump'!$E$2:$E$5000, 'FY14 DataDump'!$C$2:$C$5000, 'FY14 Individual Analysis'!$A430, 'FY14 DataDump'!$H$2:$H$5000, E$2)</f>
        <v>0</v>
      </c>
      <c r="F430" s="27">
        <f>SUMIFS('FY14 DataDump'!$E$2:$E$5000, 'FY14 DataDump'!$C$2:$C$5000, 'FY14 Individual Analysis'!$A430, 'FY14 DataDump'!$H$2:$H$5000, F$2)</f>
        <v>0</v>
      </c>
      <c r="G430" s="27">
        <f>SUMIFS('FY14 DataDump'!$E$2:$E$5000, 'FY14 DataDump'!$C$2:$C$5000, 'FY14 Individual Analysis'!$A430, 'FY14 DataDump'!$H$2:$H$5000, G$2)</f>
        <v>0</v>
      </c>
      <c r="H430" s="27">
        <f>SUMIFS('FY14 DataDump'!$E$2:$E$5000, 'FY14 DataDump'!$C$2:$C$5000, 'FY14 Individual Analysis'!$A430, 'FY14 DataDump'!$H$2:$H$5000, H$2)</f>
        <v>0</v>
      </c>
      <c r="I430" s="27">
        <f>SUMIFS('FY14 DataDump'!$E$2:$E$5000, 'FY14 DataDump'!$C$2:$C$5000, 'FY14 Individual Analysis'!$A430, 'FY14 DataDump'!$H$2:$H$5000, I$2)</f>
        <v>0</v>
      </c>
      <c r="J430" s="27">
        <f>SUMIFS('FY14 DataDump'!$E$2:$E$5000, 'FY14 DataDump'!$C$2:$C$5000, 'FY14 Individual Analysis'!$A430, 'FY14 DataDump'!$H$2:$H$5000, J$2)</f>
        <v>0</v>
      </c>
      <c r="K430" s="27">
        <f>SUMIFS('FY14 DataDump'!$E$2:$E$5000, 'FY14 DataDump'!$C$2:$C$5000, 'FY14 Individual Analysis'!$A430, 'FY14 DataDump'!$H$2:$H$5000, K$2)</f>
        <v>0</v>
      </c>
      <c r="L430" s="27">
        <f>SUMIFS('FY14 DataDump'!$E$2:$E$5000, 'FY14 DataDump'!$C$2:$C$5000, 'FY14 Individual Analysis'!$A430, 'FY14 DataDump'!$H$2:$H$5000, L$2)</f>
        <v>0</v>
      </c>
      <c r="M430" s="27">
        <f>SUMIFS('FY14 DataDump'!$E$2:$E$5000, 'FY14 DataDump'!$C$2:$C$5000, 'FY14 Individual Analysis'!$A430, 'FY14 DataDump'!$H$2:$H$5000, M$2)</f>
        <v>0</v>
      </c>
      <c r="N430" s="27">
        <f>SUMIFS('FY14 DataDump'!$E$2:$E$5000, 'FY14 DataDump'!$C$2:$C$5000, 'FY14 Individual Analysis'!$A430, 'FY14 DataDump'!$H$2:$H$5000, N$2)</f>
        <v>0</v>
      </c>
      <c r="O430" s="27">
        <f>SUMIFS('FY14 DataDump'!$E$2:$E$5000, 'FY14 DataDump'!$C$2:$C$5000, 'FY14 Individual Analysis'!$A430, 'FY14 DataDump'!$H$2:$H$5000, O$2)</f>
        <v>7</v>
      </c>
      <c r="P430" s="27">
        <f t="shared" si="15"/>
        <v>7</v>
      </c>
      <c r="Q430" s="108">
        <f t="shared" si="16"/>
        <v>4.109331705255248E-5</v>
      </c>
    </row>
    <row r="431" spans="1:17" x14ac:dyDescent="0.25">
      <c r="A431" s="75">
        <v>659200</v>
      </c>
      <c r="B431" s="75" t="str">
        <f>INDEX('FY14 DataDump'!$A$2:$H$5000, MATCH('FY14 Individual Analysis'!A431, 'FY14 DataDump'!$C$2:$C$5000, 0), MATCH('FY14 DataDump'!$B$1, 'FY14 DataDump'!$A$1:$H$1))</f>
        <v>DAIRY</v>
      </c>
      <c r="C431" s="75" t="str">
        <f>INDEX('FY14 DataDump'!$A$2:$H$5000, MATCH('FY14 Individual Analysis'!A431, 'FY14 DataDump'!$C$2:$C$5000, 0), MATCH('FY14 DataDump'!$D$1, 'FY14 DataDump'!$A$1:$H$1))</f>
        <v>BB Cream Cheese</v>
      </c>
      <c r="D431" s="27">
        <f>SUMIFS('FY14 DataDump'!$E$2:$E$5000, 'FY14 DataDump'!$C$2:$C$5000, 'FY14 Individual Analysis'!$A431, 'FY14 DataDump'!$H$2:$H$5000, D$2)</f>
        <v>0</v>
      </c>
      <c r="E431" s="27">
        <f>SUMIFS('FY14 DataDump'!$E$2:$E$5000, 'FY14 DataDump'!$C$2:$C$5000, 'FY14 Individual Analysis'!$A431, 'FY14 DataDump'!$H$2:$H$5000, E$2)</f>
        <v>0</v>
      </c>
      <c r="F431" s="27">
        <f>SUMIFS('FY14 DataDump'!$E$2:$E$5000, 'FY14 DataDump'!$C$2:$C$5000, 'FY14 Individual Analysis'!$A431, 'FY14 DataDump'!$H$2:$H$5000, F$2)</f>
        <v>0</v>
      </c>
      <c r="G431" s="27">
        <f>SUMIFS('FY14 DataDump'!$E$2:$E$5000, 'FY14 DataDump'!$C$2:$C$5000, 'FY14 Individual Analysis'!$A431, 'FY14 DataDump'!$H$2:$H$5000, G$2)</f>
        <v>0</v>
      </c>
      <c r="H431" s="27">
        <f>SUMIFS('FY14 DataDump'!$E$2:$E$5000, 'FY14 DataDump'!$C$2:$C$5000, 'FY14 Individual Analysis'!$A431, 'FY14 DataDump'!$H$2:$H$5000, H$2)</f>
        <v>0</v>
      </c>
      <c r="I431" s="27">
        <f>SUMIFS('FY14 DataDump'!$E$2:$E$5000, 'FY14 DataDump'!$C$2:$C$5000, 'FY14 Individual Analysis'!$A431, 'FY14 DataDump'!$H$2:$H$5000, I$2)</f>
        <v>0</v>
      </c>
      <c r="J431" s="27">
        <f>SUMIFS('FY14 DataDump'!$E$2:$E$5000, 'FY14 DataDump'!$C$2:$C$5000, 'FY14 Individual Analysis'!$A431, 'FY14 DataDump'!$H$2:$H$5000, J$2)</f>
        <v>0</v>
      </c>
      <c r="K431" s="27">
        <f>SUMIFS('FY14 DataDump'!$E$2:$E$5000, 'FY14 DataDump'!$C$2:$C$5000, 'FY14 Individual Analysis'!$A431, 'FY14 DataDump'!$H$2:$H$5000, K$2)</f>
        <v>0</v>
      </c>
      <c r="L431" s="27">
        <f>SUMIFS('FY14 DataDump'!$E$2:$E$5000, 'FY14 DataDump'!$C$2:$C$5000, 'FY14 Individual Analysis'!$A431, 'FY14 DataDump'!$H$2:$H$5000, L$2)</f>
        <v>0</v>
      </c>
      <c r="M431" s="27">
        <f>SUMIFS('FY14 DataDump'!$E$2:$E$5000, 'FY14 DataDump'!$C$2:$C$5000, 'FY14 Individual Analysis'!$A431, 'FY14 DataDump'!$H$2:$H$5000, M$2)</f>
        <v>8</v>
      </c>
      <c r="N431" s="27">
        <f>SUMIFS('FY14 DataDump'!$E$2:$E$5000, 'FY14 DataDump'!$C$2:$C$5000, 'FY14 Individual Analysis'!$A431, 'FY14 DataDump'!$H$2:$H$5000, N$2)</f>
        <v>0</v>
      </c>
      <c r="O431" s="27">
        <f>SUMIFS('FY14 DataDump'!$E$2:$E$5000, 'FY14 DataDump'!$C$2:$C$5000, 'FY14 Individual Analysis'!$A431, 'FY14 DataDump'!$H$2:$H$5000, O$2)</f>
        <v>0</v>
      </c>
      <c r="P431" s="27">
        <f t="shared" si="15"/>
        <v>8</v>
      </c>
      <c r="Q431" s="108">
        <f t="shared" si="16"/>
        <v>4.6963790917202836E-5</v>
      </c>
    </row>
    <row r="432" spans="1:17" x14ac:dyDescent="0.25">
      <c r="A432" s="75">
        <v>659201</v>
      </c>
      <c r="B432" s="75" t="str">
        <f>INDEX('FY14 DataDump'!$A$2:$H$5000, MATCH('FY14 Individual Analysis'!A432, 'FY14 DataDump'!$C$2:$C$5000, 0), MATCH('FY14 DataDump'!$B$1, 'FY14 DataDump'!$A$1:$H$1))</f>
        <v>DAIRY</v>
      </c>
      <c r="C432" s="75" t="str">
        <f>INDEX('FY14 DataDump'!$A$2:$H$5000, MATCH('FY14 Individual Analysis'!A432, 'FY14 DataDump'!$C$2:$C$5000, 0), MATCH('FY14 DataDump'!$D$1, 'FY14 DataDump'!$A$1:$H$1))</f>
        <v>BB Cream Chs Berry</v>
      </c>
      <c r="D432" s="27">
        <f>SUMIFS('FY14 DataDump'!$E$2:$E$5000, 'FY14 DataDump'!$C$2:$C$5000, 'FY14 Individual Analysis'!$A432, 'FY14 DataDump'!$H$2:$H$5000, D$2)</f>
        <v>0</v>
      </c>
      <c r="E432" s="27">
        <f>SUMIFS('FY14 DataDump'!$E$2:$E$5000, 'FY14 DataDump'!$C$2:$C$5000, 'FY14 Individual Analysis'!$A432, 'FY14 DataDump'!$H$2:$H$5000, E$2)</f>
        <v>0</v>
      </c>
      <c r="F432" s="27">
        <f>SUMIFS('FY14 DataDump'!$E$2:$E$5000, 'FY14 DataDump'!$C$2:$C$5000, 'FY14 Individual Analysis'!$A432, 'FY14 DataDump'!$H$2:$H$5000, F$2)</f>
        <v>0</v>
      </c>
      <c r="G432" s="27">
        <f>SUMIFS('FY14 DataDump'!$E$2:$E$5000, 'FY14 DataDump'!$C$2:$C$5000, 'FY14 Individual Analysis'!$A432, 'FY14 DataDump'!$H$2:$H$5000, G$2)</f>
        <v>0</v>
      </c>
      <c r="H432" s="27">
        <f>SUMIFS('FY14 DataDump'!$E$2:$E$5000, 'FY14 DataDump'!$C$2:$C$5000, 'FY14 Individual Analysis'!$A432, 'FY14 DataDump'!$H$2:$H$5000, H$2)</f>
        <v>0</v>
      </c>
      <c r="I432" s="27">
        <f>SUMIFS('FY14 DataDump'!$E$2:$E$5000, 'FY14 DataDump'!$C$2:$C$5000, 'FY14 Individual Analysis'!$A432, 'FY14 DataDump'!$H$2:$H$5000, I$2)</f>
        <v>0</v>
      </c>
      <c r="J432" s="27">
        <f>SUMIFS('FY14 DataDump'!$E$2:$E$5000, 'FY14 DataDump'!$C$2:$C$5000, 'FY14 Individual Analysis'!$A432, 'FY14 DataDump'!$H$2:$H$5000, J$2)</f>
        <v>0</v>
      </c>
      <c r="K432" s="27">
        <f>SUMIFS('FY14 DataDump'!$E$2:$E$5000, 'FY14 DataDump'!$C$2:$C$5000, 'FY14 Individual Analysis'!$A432, 'FY14 DataDump'!$H$2:$H$5000, K$2)</f>
        <v>0</v>
      </c>
      <c r="L432" s="27">
        <f>SUMIFS('FY14 DataDump'!$E$2:$E$5000, 'FY14 DataDump'!$C$2:$C$5000, 'FY14 Individual Analysis'!$A432, 'FY14 DataDump'!$H$2:$H$5000, L$2)</f>
        <v>0</v>
      </c>
      <c r="M432" s="27">
        <f>SUMIFS('FY14 DataDump'!$E$2:$E$5000, 'FY14 DataDump'!$C$2:$C$5000, 'FY14 Individual Analysis'!$A432, 'FY14 DataDump'!$H$2:$H$5000, M$2)</f>
        <v>4</v>
      </c>
      <c r="N432" s="27">
        <f>SUMIFS('FY14 DataDump'!$E$2:$E$5000, 'FY14 DataDump'!$C$2:$C$5000, 'FY14 Individual Analysis'!$A432, 'FY14 DataDump'!$H$2:$H$5000, N$2)</f>
        <v>13</v>
      </c>
      <c r="O432" s="27">
        <f>SUMIFS('FY14 DataDump'!$E$2:$E$5000, 'FY14 DataDump'!$C$2:$C$5000, 'FY14 Individual Analysis'!$A432, 'FY14 DataDump'!$H$2:$H$5000, O$2)</f>
        <v>14</v>
      </c>
      <c r="P432" s="27">
        <f t="shared" si="15"/>
        <v>31</v>
      </c>
      <c r="Q432" s="108">
        <f t="shared" si="16"/>
        <v>1.81984689804161E-4</v>
      </c>
    </row>
    <row r="433" spans="1:17" x14ac:dyDescent="0.25">
      <c r="A433" s="75">
        <v>659202</v>
      </c>
      <c r="B433" s="75" t="str">
        <f>INDEX('FY14 DataDump'!$A$2:$H$5000, MATCH('FY14 Individual Analysis'!A433, 'FY14 DataDump'!$C$2:$C$5000, 0), MATCH('FY14 DataDump'!$B$1, 'FY14 DataDump'!$A$1:$H$1))</f>
        <v>DAIRY</v>
      </c>
      <c r="C433" s="75" t="str">
        <f>INDEX('FY14 DataDump'!$A$2:$H$5000, MATCH('FY14 Individual Analysis'!A433, 'FY14 DataDump'!$C$2:$C$5000, 0), MATCH('FY14 DataDump'!$D$1, 'FY14 DataDump'!$A$1:$H$1))</f>
        <v>BB Cream Chs Garlic Herb</v>
      </c>
      <c r="D433" s="27">
        <f>SUMIFS('FY14 DataDump'!$E$2:$E$5000, 'FY14 DataDump'!$C$2:$C$5000, 'FY14 Individual Analysis'!$A433, 'FY14 DataDump'!$H$2:$H$5000, D$2)</f>
        <v>0</v>
      </c>
      <c r="E433" s="27">
        <f>SUMIFS('FY14 DataDump'!$E$2:$E$5000, 'FY14 DataDump'!$C$2:$C$5000, 'FY14 Individual Analysis'!$A433, 'FY14 DataDump'!$H$2:$H$5000, E$2)</f>
        <v>0</v>
      </c>
      <c r="F433" s="27">
        <f>SUMIFS('FY14 DataDump'!$E$2:$E$5000, 'FY14 DataDump'!$C$2:$C$5000, 'FY14 Individual Analysis'!$A433, 'FY14 DataDump'!$H$2:$H$5000, F$2)</f>
        <v>0</v>
      </c>
      <c r="G433" s="27">
        <f>SUMIFS('FY14 DataDump'!$E$2:$E$5000, 'FY14 DataDump'!$C$2:$C$5000, 'FY14 Individual Analysis'!$A433, 'FY14 DataDump'!$H$2:$H$5000, G$2)</f>
        <v>0</v>
      </c>
      <c r="H433" s="27">
        <f>SUMIFS('FY14 DataDump'!$E$2:$E$5000, 'FY14 DataDump'!$C$2:$C$5000, 'FY14 Individual Analysis'!$A433, 'FY14 DataDump'!$H$2:$H$5000, H$2)</f>
        <v>0</v>
      </c>
      <c r="I433" s="27">
        <f>SUMIFS('FY14 DataDump'!$E$2:$E$5000, 'FY14 DataDump'!$C$2:$C$5000, 'FY14 Individual Analysis'!$A433, 'FY14 DataDump'!$H$2:$H$5000, I$2)</f>
        <v>0</v>
      </c>
      <c r="J433" s="27">
        <f>SUMIFS('FY14 DataDump'!$E$2:$E$5000, 'FY14 DataDump'!$C$2:$C$5000, 'FY14 Individual Analysis'!$A433, 'FY14 DataDump'!$H$2:$H$5000, J$2)</f>
        <v>0</v>
      </c>
      <c r="K433" s="27">
        <f>SUMIFS('FY14 DataDump'!$E$2:$E$5000, 'FY14 DataDump'!$C$2:$C$5000, 'FY14 Individual Analysis'!$A433, 'FY14 DataDump'!$H$2:$H$5000, K$2)</f>
        <v>0</v>
      </c>
      <c r="L433" s="27">
        <f>SUMIFS('FY14 DataDump'!$E$2:$E$5000, 'FY14 DataDump'!$C$2:$C$5000, 'FY14 Individual Analysis'!$A433, 'FY14 DataDump'!$H$2:$H$5000, L$2)</f>
        <v>0</v>
      </c>
      <c r="M433" s="27">
        <f>SUMIFS('FY14 DataDump'!$E$2:$E$5000, 'FY14 DataDump'!$C$2:$C$5000, 'FY14 Individual Analysis'!$A433, 'FY14 DataDump'!$H$2:$H$5000, M$2)</f>
        <v>7</v>
      </c>
      <c r="N433" s="27">
        <f>SUMIFS('FY14 DataDump'!$E$2:$E$5000, 'FY14 DataDump'!$C$2:$C$5000, 'FY14 Individual Analysis'!$A433, 'FY14 DataDump'!$H$2:$H$5000, N$2)</f>
        <v>19</v>
      </c>
      <c r="O433" s="27">
        <f>SUMIFS('FY14 DataDump'!$E$2:$E$5000, 'FY14 DataDump'!$C$2:$C$5000, 'FY14 Individual Analysis'!$A433, 'FY14 DataDump'!$H$2:$H$5000, O$2)</f>
        <v>15</v>
      </c>
      <c r="P433" s="27">
        <f t="shared" si="15"/>
        <v>41</v>
      </c>
      <c r="Q433" s="108">
        <f t="shared" si="16"/>
        <v>2.4068942845066453E-4</v>
      </c>
    </row>
    <row r="434" spans="1:17" x14ac:dyDescent="0.25">
      <c r="A434" s="75">
        <v>659204</v>
      </c>
      <c r="B434" s="75" t="str">
        <f>INDEX('FY14 DataDump'!$A$2:$H$5000, MATCH('FY14 Individual Analysis'!A434, 'FY14 DataDump'!$C$2:$C$5000, 0), MATCH('FY14 DataDump'!$B$1, 'FY14 DataDump'!$A$1:$H$1))</f>
        <v>DAIRY</v>
      </c>
      <c r="C434" s="75" t="str">
        <f>INDEX('FY14 DataDump'!$A$2:$H$5000, MATCH('FY14 Individual Analysis'!A434, 'FY14 DataDump'!$C$2:$C$5000, 0), MATCH('FY14 DataDump'!$D$1, 'FY14 DataDump'!$A$1:$H$1))</f>
        <v>BB Cream Chs Jalapeno</v>
      </c>
      <c r="D434" s="27">
        <f>SUMIFS('FY14 DataDump'!$E$2:$E$5000, 'FY14 DataDump'!$C$2:$C$5000, 'FY14 Individual Analysis'!$A434, 'FY14 DataDump'!$H$2:$H$5000, D$2)</f>
        <v>0</v>
      </c>
      <c r="E434" s="27">
        <f>SUMIFS('FY14 DataDump'!$E$2:$E$5000, 'FY14 DataDump'!$C$2:$C$5000, 'FY14 Individual Analysis'!$A434, 'FY14 DataDump'!$H$2:$H$5000, E$2)</f>
        <v>0</v>
      </c>
      <c r="F434" s="27">
        <f>SUMIFS('FY14 DataDump'!$E$2:$E$5000, 'FY14 DataDump'!$C$2:$C$5000, 'FY14 Individual Analysis'!$A434, 'FY14 DataDump'!$H$2:$H$5000, F$2)</f>
        <v>0</v>
      </c>
      <c r="G434" s="27">
        <f>SUMIFS('FY14 DataDump'!$E$2:$E$5000, 'FY14 DataDump'!$C$2:$C$5000, 'FY14 Individual Analysis'!$A434, 'FY14 DataDump'!$H$2:$H$5000, G$2)</f>
        <v>0</v>
      </c>
      <c r="H434" s="27">
        <f>SUMIFS('FY14 DataDump'!$E$2:$E$5000, 'FY14 DataDump'!$C$2:$C$5000, 'FY14 Individual Analysis'!$A434, 'FY14 DataDump'!$H$2:$H$5000, H$2)</f>
        <v>0</v>
      </c>
      <c r="I434" s="27">
        <f>SUMIFS('FY14 DataDump'!$E$2:$E$5000, 'FY14 DataDump'!$C$2:$C$5000, 'FY14 Individual Analysis'!$A434, 'FY14 DataDump'!$H$2:$H$5000, I$2)</f>
        <v>0</v>
      </c>
      <c r="J434" s="27">
        <f>SUMIFS('FY14 DataDump'!$E$2:$E$5000, 'FY14 DataDump'!$C$2:$C$5000, 'FY14 Individual Analysis'!$A434, 'FY14 DataDump'!$H$2:$H$5000, J$2)</f>
        <v>0</v>
      </c>
      <c r="K434" s="27">
        <f>SUMIFS('FY14 DataDump'!$E$2:$E$5000, 'FY14 DataDump'!$C$2:$C$5000, 'FY14 Individual Analysis'!$A434, 'FY14 DataDump'!$H$2:$H$5000, K$2)</f>
        <v>0</v>
      </c>
      <c r="L434" s="27">
        <f>SUMIFS('FY14 DataDump'!$E$2:$E$5000, 'FY14 DataDump'!$C$2:$C$5000, 'FY14 Individual Analysis'!$A434, 'FY14 DataDump'!$H$2:$H$5000, L$2)</f>
        <v>0</v>
      </c>
      <c r="M434" s="27">
        <f>SUMIFS('FY14 DataDump'!$E$2:$E$5000, 'FY14 DataDump'!$C$2:$C$5000, 'FY14 Individual Analysis'!$A434, 'FY14 DataDump'!$H$2:$H$5000, M$2)</f>
        <v>8</v>
      </c>
      <c r="N434" s="27">
        <f>SUMIFS('FY14 DataDump'!$E$2:$E$5000, 'FY14 DataDump'!$C$2:$C$5000, 'FY14 Individual Analysis'!$A434, 'FY14 DataDump'!$H$2:$H$5000, N$2)</f>
        <v>23</v>
      </c>
      <c r="O434" s="27">
        <f>SUMIFS('FY14 DataDump'!$E$2:$E$5000, 'FY14 DataDump'!$C$2:$C$5000, 'FY14 Individual Analysis'!$A434, 'FY14 DataDump'!$H$2:$H$5000, O$2)</f>
        <v>24</v>
      </c>
      <c r="P434" s="27">
        <f t="shared" si="15"/>
        <v>55</v>
      </c>
      <c r="Q434" s="108">
        <f t="shared" si="16"/>
        <v>3.2287606255576953E-4</v>
      </c>
    </row>
    <row r="435" spans="1:17" x14ac:dyDescent="0.25">
      <c r="A435" s="75">
        <v>659208</v>
      </c>
      <c r="B435" s="75" t="str">
        <f>INDEX('FY14 DataDump'!$A$2:$H$5000, MATCH('FY14 Individual Analysis'!A435, 'FY14 DataDump'!$C$2:$C$5000, 0), MATCH('FY14 DataDump'!$B$1, 'FY14 DataDump'!$A$1:$H$1))</f>
        <v>DAIRY</v>
      </c>
      <c r="C435" s="75" t="str">
        <f>INDEX('FY14 DataDump'!$A$2:$H$5000, MATCH('FY14 Individual Analysis'!A435, 'FY14 DataDump'!$C$2:$C$5000, 0), MATCH('FY14 DataDump'!$D$1, 'FY14 DataDump'!$A$1:$H$1))</f>
        <v>BB Cream Chs Lox</v>
      </c>
      <c r="D435" s="27">
        <f>SUMIFS('FY14 DataDump'!$E$2:$E$5000, 'FY14 DataDump'!$C$2:$C$5000, 'FY14 Individual Analysis'!$A435, 'FY14 DataDump'!$H$2:$H$5000, D$2)</f>
        <v>0</v>
      </c>
      <c r="E435" s="27">
        <f>SUMIFS('FY14 DataDump'!$E$2:$E$5000, 'FY14 DataDump'!$C$2:$C$5000, 'FY14 Individual Analysis'!$A435, 'FY14 DataDump'!$H$2:$H$5000, E$2)</f>
        <v>0</v>
      </c>
      <c r="F435" s="27">
        <f>SUMIFS('FY14 DataDump'!$E$2:$E$5000, 'FY14 DataDump'!$C$2:$C$5000, 'FY14 Individual Analysis'!$A435, 'FY14 DataDump'!$H$2:$H$5000, F$2)</f>
        <v>0</v>
      </c>
      <c r="G435" s="27">
        <f>SUMIFS('FY14 DataDump'!$E$2:$E$5000, 'FY14 DataDump'!$C$2:$C$5000, 'FY14 Individual Analysis'!$A435, 'FY14 DataDump'!$H$2:$H$5000, G$2)</f>
        <v>0</v>
      </c>
      <c r="H435" s="27">
        <f>SUMIFS('FY14 DataDump'!$E$2:$E$5000, 'FY14 DataDump'!$C$2:$C$5000, 'FY14 Individual Analysis'!$A435, 'FY14 DataDump'!$H$2:$H$5000, H$2)</f>
        <v>0</v>
      </c>
      <c r="I435" s="27">
        <f>SUMIFS('FY14 DataDump'!$E$2:$E$5000, 'FY14 DataDump'!$C$2:$C$5000, 'FY14 Individual Analysis'!$A435, 'FY14 DataDump'!$H$2:$H$5000, I$2)</f>
        <v>0</v>
      </c>
      <c r="J435" s="27">
        <f>SUMIFS('FY14 DataDump'!$E$2:$E$5000, 'FY14 DataDump'!$C$2:$C$5000, 'FY14 Individual Analysis'!$A435, 'FY14 DataDump'!$H$2:$H$5000, J$2)</f>
        <v>0</v>
      </c>
      <c r="K435" s="27">
        <f>SUMIFS('FY14 DataDump'!$E$2:$E$5000, 'FY14 DataDump'!$C$2:$C$5000, 'FY14 Individual Analysis'!$A435, 'FY14 DataDump'!$H$2:$H$5000, K$2)</f>
        <v>0</v>
      </c>
      <c r="L435" s="27">
        <f>SUMIFS('FY14 DataDump'!$E$2:$E$5000, 'FY14 DataDump'!$C$2:$C$5000, 'FY14 Individual Analysis'!$A435, 'FY14 DataDump'!$H$2:$H$5000, L$2)</f>
        <v>0</v>
      </c>
      <c r="M435" s="27">
        <f>SUMIFS('FY14 DataDump'!$E$2:$E$5000, 'FY14 DataDump'!$C$2:$C$5000, 'FY14 Individual Analysis'!$A435, 'FY14 DataDump'!$H$2:$H$5000, M$2)</f>
        <v>5</v>
      </c>
      <c r="N435" s="27">
        <f>SUMIFS('FY14 DataDump'!$E$2:$E$5000, 'FY14 DataDump'!$C$2:$C$5000, 'FY14 Individual Analysis'!$A435, 'FY14 DataDump'!$H$2:$H$5000, N$2)</f>
        <v>15</v>
      </c>
      <c r="O435" s="27">
        <f>SUMIFS('FY14 DataDump'!$E$2:$E$5000, 'FY14 DataDump'!$C$2:$C$5000, 'FY14 Individual Analysis'!$A435, 'FY14 DataDump'!$H$2:$H$5000, O$2)</f>
        <v>15</v>
      </c>
      <c r="P435" s="27">
        <f t="shared" si="15"/>
        <v>35</v>
      </c>
      <c r="Q435" s="108">
        <f t="shared" si="16"/>
        <v>2.0546658526276242E-4</v>
      </c>
    </row>
    <row r="436" spans="1:17" x14ac:dyDescent="0.25">
      <c r="A436" s="75">
        <v>659213</v>
      </c>
      <c r="B436" s="75" t="str">
        <f>INDEX('FY14 DataDump'!$A$2:$H$5000, MATCH('FY14 Individual Analysis'!A436, 'FY14 DataDump'!$C$2:$C$5000, 0), MATCH('FY14 DataDump'!$B$1, 'FY14 DataDump'!$A$1:$H$1))</f>
        <v>DAIRY</v>
      </c>
      <c r="C436" s="75" t="str">
        <f>INDEX('FY14 DataDump'!$A$2:$H$5000, MATCH('FY14 Individual Analysis'!A436, 'FY14 DataDump'!$C$2:$C$5000, 0), MATCH('FY14 DataDump'!$D$1, 'FY14 DataDump'!$A$1:$H$1))</f>
        <v>BB Cream Chs Chipotle</v>
      </c>
      <c r="D436" s="27">
        <f>SUMIFS('FY14 DataDump'!$E$2:$E$5000, 'FY14 DataDump'!$C$2:$C$5000, 'FY14 Individual Analysis'!$A436, 'FY14 DataDump'!$H$2:$H$5000, D$2)</f>
        <v>0</v>
      </c>
      <c r="E436" s="27">
        <f>SUMIFS('FY14 DataDump'!$E$2:$E$5000, 'FY14 DataDump'!$C$2:$C$5000, 'FY14 Individual Analysis'!$A436, 'FY14 DataDump'!$H$2:$H$5000, E$2)</f>
        <v>0</v>
      </c>
      <c r="F436" s="27">
        <f>SUMIFS('FY14 DataDump'!$E$2:$E$5000, 'FY14 DataDump'!$C$2:$C$5000, 'FY14 Individual Analysis'!$A436, 'FY14 DataDump'!$H$2:$H$5000, F$2)</f>
        <v>0</v>
      </c>
      <c r="G436" s="27">
        <f>SUMIFS('FY14 DataDump'!$E$2:$E$5000, 'FY14 DataDump'!$C$2:$C$5000, 'FY14 Individual Analysis'!$A436, 'FY14 DataDump'!$H$2:$H$5000, G$2)</f>
        <v>0</v>
      </c>
      <c r="H436" s="27">
        <f>SUMIFS('FY14 DataDump'!$E$2:$E$5000, 'FY14 DataDump'!$C$2:$C$5000, 'FY14 Individual Analysis'!$A436, 'FY14 DataDump'!$H$2:$H$5000, H$2)</f>
        <v>0</v>
      </c>
      <c r="I436" s="27">
        <f>SUMIFS('FY14 DataDump'!$E$2:$E$5000, 'FY14 DataDump'!$C$2:$C$5000, 'FY14 Individual Analysis'!$A436, 'FY14 DataDump'!$H$2:$H$5000, I$2)</f>
        <v>0</v>
      </c>
      <c r="J436" s="27">
        <f>SUMIFS('FY14 DataDump'!$E$2:$E$5000, 'FY14 DataDump'!$C$2:$C$5000, 'FY14 Individual Analysis'!$A436, 'FY14 DataDump'!$H$2:$H$5000, J$2)</f>
        <v>0</v>
      </c>
      <c r="K436" s="27">
        <f>SUMIFS('FY14 DataDump'!$E$2:$E$5000, 'FY14 DataDump'!$C$2:$C$5000, 'FY14 Individual Analysis'!$A436, 'FY14 DataDump'!$H$2:$H$5000, K$2)</f>
        <v>0</v>
      </c>
      <c r="L436" s="27">
        <f>SUMIFS('FY14 DataDump'!$E$2:$E$5000, 'FY14 DataDump'!$C$2:$C$5000, 'FY14 Individual Analysis'!$A436, 'FY14 DataDump'!$H$2:$H$5000, L$2)</f>
        <v>0</v>
      </c>
      <c r="M436" s="27">
        <f>SUMIFS('FY14 DataDump'!$E$2:$E$5000, 'FY14 DataDump'!$C$2:$C$5000, 'FY14 Individual Analysis'!$A436, 'FY14 DataDump'!$H$2:$H$5000, M$2)</f>
        <v>8</v>
      </c>
      <c r="N436" s="27">
        <f>SUMIFS('FY14 DataDump'!$E$2:$E$5000, 'FY14 DataDump'!$C$2:$C$5000, 'FY14 Individual Analysis'!$A436, 'FY14 DataDump'!$H$2:$H$5000, N$2)</f>
        <v>15</v>
      </c>
      <c r="O436" s="27">
        <f>SUMIFS('FY14 DataDump'!$E$2:$E$5000, 'FY14 DataDump'!$C$2:$C$5000, 'FY14 Individual Analysis'!$A436, 'FY14 DataDump'!$H$2:$H$5000, O$2)</f>
        <v>19</v>
      </c>
      <c r="P436" s="27">
        <f t="shared" si="15"/>
        <v>42</v>
      </c>
      <c r="Q436" s="108">
        <f t="shared" si="16"/>
        <v>2.465599023153149E-4</v>
      </c>
    </row>
    <row r="437" spans="1:17" x14ac:dyDescent="0.25">
      <c r="A437" s="75">
        <v>666211</v>
      </c>
      <c r="B437" s="75" t="str">
        <f>INDEX('FY14 DataDump'!$A$2:$H$5000, MATCH('FY14 Individual Analysis'!A437, 'FY14 DataDump'!$C$2:$C$5000, 0), MATCH('FY14 DataDump'!$B$1, 'FY14 DataDump'!$A$1:$H$1))</f>
        <v>ESPRESSO</v>
      </c>
      <c r="C437" s="75" t="str">
        <f>INDEX('FY14 DataDump'!$A$2:$H$5000, MATCH('FY14 Individual Analysis'!A437, 'FY14 DataDump'!$C$2:$C$5000, 0), MATCH('FY14 DataDump'!$D$1, 'FY14 DataDump'!$A$1:$H$1))</f>
        <v>London Fog 12oz</v>
      </c>
      <c r="D437" s="27">
        <f>SUMIFS('FY14 DataDump'!$E$2:$E$5000, 'FY14 DataDump'!$C$2:$C$5000, 'FY14 Individual Analysis'!$A437, 'FY14 DataDump'!$H$2:$H$5000, D$2)</f>
        <v>0</v>
      </c>
      <c r="E437" s="27">
        <f>SUMIFS('FY14 DataDump'!$E$2:$E$5000, 'FY14 DataDump'!$C$2:$C$5000, 'FY14 Individual Analysis'!$A437, 'FY14 DataDump'!$H$2:$H$5000, E$2)</f>
        <v>0</v>
      </c>
      <c r="F437" s="27">
        <f>SUMIFS('FY14 DataDump'!$E$2:$E$5000, 'FY14 DataDump'!$C$2:$C$5000, 'FY14 Individual Analysis'!$A437, 'FY14 DataDump'!$H$2:$H$5000, F$2)</f>
        <v>0</v>
      </c>
      <c r="G437" s="27">
        <f>SUMIFS('FY14 DataDump'!$E$2:$E$5000, 'FY14 DataDump'!$C$2:$C$5000, 'FY14 Individual Analysis'!$A437, 'FY14 DataDump'!$H$2:$H$5000, G$2)</f>
        <v>0</v>
      </c>
      <c r="H437" s="27">
        <f>SUMIFS('FY14 DataDump'!$E$2:$E$5000, 'FY14 DataDump'!$C$2:$C$5000, 'FY14 Individual Analysis'!$A437, 'FY14 DataDump'!$H$2:$H$5000, H$2)</f>
        <v>1</v>
      </c>
      <c r="I437" s="27">
        <f>SUMIFS('FY14 DataDump'!$E$2:$E$5000, 'FY14 DataDump'!$C$2:$C$5000, 'FY14 Individual Analysis'!$A437, 'FY14 DataDump'!$H$2:$H$5000, I$2)</f>
        <v>2</v>
      </c>
      <c r="J437" s="27">
        <f>SUMIFS('FY14 DataDump'!$E$2:$E$5000, 'FY14 DataDump'!$C$2:$C$5000, 'FY14 Individual Analysis'!$A437, 'FY14 DataDump'!$H$2:$H$5000, J$2)</f>
        <v>2</v>
      </c>
      <c r="K437" s="27">
        <f>SUMIFS('FY14 DataDump'!$E$2:$E$5000, 'FY14 DataDump'!$C$2:$C$5000, 'FY14 Individual Analysis'!$A437, 'FY14 DataDump'!$H$2:$H$5000, K$2)</f>
        <v>5</v>
      </c>
      <c r="L437" s="27">
        <f>SUMIFS('FY14 DataDump'!$E$2:$E$5000, 'FY14 DataDump'!$C$2:$C$5000, 'FY14 Individual Analysis'!$A437, 'FY14 DataDump'!$H$2:$H$5000, L$2)</f>
        <v>4</v>
      </c>
      <c r="M437" s="27">
        <f>SUMIFS('FY14 DataDump'!$E$2:$E$5000, 'FY14 DataDump'!$C$2:$C$5000, 'FY14 Individual Analysis'!$A437, 'FY14 DataDump'!$H$2:$H$5000, M$2)</f>
        <v>2</v>
      </c>
      <c r="N437" s="27">
        <f>SUMIFS('FY14 DataDump'!$E$2:$E$5000, 'FY14 DataDump'!$C$2:$C$5000, 'FY14 Individual Analysis'!$A437, 'FY14 DataDump'!$H$2:$H$5000, N$2)</f>
        <v>5</v>
      </c>
      <c r="O437" s="27">
        <f>SUMIFS('FY14 DataDump'!$E$2:$E$5000, 'FY14 DataDump'!$C$2:$C$5000, 'FY14 Individual Analysis'!$A437, 'FY14 DataDump'!$H$2:$H$5000, O$2)</f>
        <v>2</v>
      </c>
      <c r="P437" s="27">
        <f t="shared" si="15"/>
        <v>23</v>
      </c>
      <c r="Q437" s="108">
        <f t="shared" si="16"/>
        <v>1.3502089888695816E-4</v>
      </c>
    </row>
    <row r="438" spans="1:17" x14ac:dyDescent="0.25">
      <c r="A438" s="75">
        <v>666212</v>
      </c>
      <c r="B438" s="75" t="str">
        <f>INDEX('FY14 DataDump'!$A$2:$H$5000, MATCH('FY14 Individual Analysis'!A438, 'FY14 DataDump'!$C$2:$C$5000, 0), MATCH('FY14 DataDump'!$B$1, 'FY14 DataDump'!$A$1:$H$1))</f>
        <v>ESPRESSO</v>
      </c>
      <c r="C438" s="75" t="str">
        <f>INDEX('FY14 DataDump'!$A$2:$H$5000, MATCH('FY14 Individual Analysis'!A438, 'FY14 DataDump'!$C$2:$C$5000, 0), MATCH('FY14 DataDump'!$D$1, 'FY14 DataDump'!$A$1:$H$1))</f>
        <v>London Fog 16oz</v>
      </c>
      <c r="D438" s="27">
        <f>SUMIFS('FY14 DataDump'!$E$2:$E$5000, 'FY14 DataDump'!$C$2:$C$5000, 'FY14 Individual Analysis'!$A438, 'FY14 DataDump'!$H$2:$H$5000, D$2)</f>
        <v>0</v>
      </c>
      <c r="E438" s="27">
        <f>SUMIFS('FY14 DataDump'!$E$2:$E$5000, 'FY14 DataDump'!$C$2:$C$5000, 'FY14 Individual Analysis'!$A438, 'FY14 DataDump'!$H$2:$H$5000, E$2)</f>
        <v>0</v>
      </c>
      <c r="F438" s="27">
        <f>SUMIFS('FY14 DataDump'!$E$2:$E$5000, 'FY14 DataDump'!$C$2:$C$5000, 'FY14 Individual Analysis'!$A438, 'FY14 DataDump'!$H$2:$H$5000, F$2)</f>
        <v>0</v>
      </c>
      <c r="G438" s="27">
        <f>SUMIFS('FY14 DataDump'!$E$2:$E$5000, 'FY14 DataDump'!$C$2:$C$5000, 'FY14 Individual Analysis'!$A438, 'FY14 DataDump'!$H$2:$H$5000, G$2)</f>
        <v>0</v>
      </c>
      <c r="H438" s="27">
        <f>SUMIFS('FY14 DataDump'!$E$2:$E$5000, 'FY14 DataDump'!$C$2:$C$5000, 'FY14 Individual Analysis'!$A438, 'FY14 DataDump'!$H$2:$H$5000, H$2)</f>
        <v>5</v>
      </c>
      <c r="I438" s="27">
        <f>SUMIFS('FY14 DataDump'!$E$2:$E$5000, 'FY14 DataDump'!$C$2:$C$5000, 'FY14 Individual Analysis'!$A438, 'FY14 DataDump'!$H$2:$H$5000, I$2)</f>
        <v>5</v>
      </c>
      <c r="J438" s="27">
        <f>SUMIFS('FY14 DataDump'!$E$2:$E$5000, 'FY14 DataDump'!$C$2:$C$5000, 'FY14 Individual Analysis'!$A438, 'FY14 DataDump'!$H$2:$H$5000, J$2)</f>
        <v>5</v>
      </c>
      <c r="K438" s="27">
        <f>SUMIFS('FY14 DataDump'!$E$2:$E$5000, 'FY14 DataDump'!$C$2:$C$5000, 'FY14 Individual Analysis'!$A438, 'FY14 DataDump'!$H$2:$H$5000, K$2)</f>
        <v>6</v>
      </c>
      <c r="L438" s="27">
        <f>SUMIFS('FY14 DataDump'!$E$2:$E$5000, 'FY14 DataDump'!$C$2:$C$5000, 'FY14 Individual Analysis'!$A438, 'FY14 DataDump'!$H$2:$H$5000, L$2)</f>
        <v>10</v>
      </c>
      <c r="M438" s="27">
        <f>SUMIFS('FY14 DataDump'!$E$2:$E$5000, 'FY14 DataDump'!$C$2:$C$5000, 'FY14 Individual Analysis'!$A438, 'FY14 DataDump'!$H$2:$H$5000, M$2)</f>
        <v>5</v>
      </c>
      <c r="N438" s="27">
        <f>SUMIFS('FY14 DataDump'!$E$2:$E$5000, 'FY14 DataDump'!$C$2:$C$5000, 'FY14 Individual Analysis'!$A438, 'FY14 DataDump'!$H$2:$H$5000, N$2)</f>
        <v>1</v>
      </c>
      <c r="O438" s="27">
        <f>SUMIFS('FY14 DataDump'!$E$2:$E$5000, 'FY14 DataDump'!$C$2:$C$5000, 'FY14 Individual Analysis'!$A438, 'FY14 DataDump'!$H$2:$H$5000, O$2)</f>
        <v>4</v>
      </c>
      <c r="P438" s="27">
        <f t="shared" si="15"/>
        <v>41</v>
      </c>
      <c r="Q438" s="108">
        <f t="shared" si="16"/>
        <v>2.4068942845066453E-4</v>
      </c>
    </row>
    <row r="439" spans="1:17" x14ac:dyDescent="0.25">
      <c r="A439" s="75">
        <v>666213</v>
      </c>
      <c r="B439" s="75" t="str">
        <f>INDEX('FY14 DataDump'!$A$2:$H$5000, MATCH('FY14 Individual Analysis'!A439, 'FY14 DataDump'!$C$2:$C$5000, 0), MATCH('FY14 DataDump'!$B$1, 'FY14 DataDump'!$A$1:$H$1))</f>
        <v>ESPRESSO</v>
      </c>
      <c r="C439" s="75" t="str">
        <f>INDEX('FY14 DataDump'!$A$2:$H$5000, MATCH('FY14 Individual Analysis'!A439, 'FY14 DataDump'!$C$2:$C$5000, 0), MATCH('FY14 DataDump'!$D$1, 'FY14 DataDump'!$A$1:$H$1))</f>
        <v>London Fog 20oz</v>
      </c>
      <c r="D439" s="27">
        <f>SUMIFS('FY14 DataDump'!$E$2:$E$5000, 'FY14 DataDump'!$C$2:$C$5000, 'FY14 Individual Analysis'!$A439, 'FY14 DataDump'!$H$2:$H$5000, D$2)</f>
        <v>0</v>
      </c>
      <c r="E439" s="27">
        <f>SUMIFS('FY14 DataDump'!$E$2:$E$5000, 'FY14 DataDump'!$C$2:$C$5000, 'FY14 Individual Analysis'!$A439, 'FY14 DataDump'!$H$2:$H$5000, E$2)</f>
        <v>0</v>
      </c>
      <c r="F439" s="27">
        <f>SUMIFS('FY14 DataDump'!$E$2:$E$5000, 'FY14 DataDump'!$C$2:$C$5000, 'FY14 Individual Analysis'!$A439, 'FY14 DataDump'!$H$2:$H$5000, F$2)</f>
        <v>0</v>
      </c>
      <c r="G439" s="27">
        <f>SUMIFS('FY14 DataDump'!$E$2:$E$5000, 'FY14 DataDump'!$C$2:$C$5000, 'FY14 Individual Analysis'!$A439, 'FY14 DataDump'!$H$2:$H$5000, G$2)</f>
        <v>0</v>
      </c>
      <c r="H439" s="27">
        <f>SUMIFS('FY14 DataDump'!$E$2:$E$5000, 'FY14 DataDump'!$C$2:$C$5000, 'FY14 Individual Analysis'!$A439, 'FY14 DataDump'!$H$2:$H$5000, H$2)</f>
        <v>0</v>
      </c>
      <c r="I439" s="27">
        <f>SUMIFS('FY14 DataDump'!$E$2:$E$5000, 'FY14 DataDump'!$C$2:$C$5000, 'FY14 Individual Analysis'!$A439, 'FY14 DataDump'!$H$2:$H$5000, I$2)</f>
        <v>1</v>
      </c>
      <c r="J439" s="27">
        <f>SUMIFS('FY14 DataDump'!$E$2:$E$5000, 'FY14 DataDump'!$C$2:$C$5000, 'FY14 Individual Analysis'!$A439, 'FY14 DataDump'!$H$2:$H$5000, J$2)</f>
        <v>1</v>
      </c>
      <c r="K439" s="27">
        <f>SUMIFS('FY14 DataDump'!$E$2:$E$5000, 'FY14 DataDump'!$C$2:$C$5000, 'FY14 Individual Analysis'!$A439, 'FY14 DataDump'!$H$2:$H$5000, K$2)</f>
        <v>0</v>
      </c>
      <c r="L439" s="27">
        <f>SUMIFS('FY14 DataDump'!$E$2:$E$5000, 'FY14 DataDump'!$C$2:$C$5000, 'FY14 Individual Analysis'!$A439, 'FY14 DataDump'!$H$2:$H$5000, L$2)</f>
        <v>0</v>
      </c>
      <c r="M439" s="27">
        <f>SUMIFS('FY14 DataDump'!$E$2:$E$5000, 'FY14 DataDump'!$C$2:$C$5000, 'FY14 Individual Analysis'!$A439, 'FY14 DataDump'!$H$2:$H$5000, M$2)</f>
        <v>2</v>
      </c>
      <c r="N439" s="27">
        <f>SUMIFS('FY14 DataDump'!$E$2:$E$5000, 'FY14 DataDump'!$C$2:$C$5000, 'FY14 Individual Analysis'!$A439, 'FY14 DataDump'!$H$2:$H$5000, N$2)</f>
        <v>1</v>
      </c>
      <c r="O439" s="27">
        <f>SUMIFS('FY14 DataDump'!$E$2:$E$5000, 'FY14 DataDump'!$C$2:$C$5000, 'FY14 Individual Analysis'!$A439, 'FY14 DataDump'!$H$2:$H$5000, O$2)</f>
        <v>0</v>
      </c>
      <c r="P439" s="27">
        <f t="shared" si="15"/>
        <v>5</v>
      </c>
      <c r="Q439" s="108">
        <f t="shared" si="16"/>
        <v>2.9352369323251773E-5</v>
      </c>
    </row>
    <row r="440" spans="1:17" x14ac:dyDescent="0.25">
      <c r="A440" s="75">
        <v>1030002</v>
      </c>
      <c r="B440" s="75" t="str">
        <f>INDEX('FY14 DataDump'!$A$2:$H$5000, MATCH('FY14 Individual Analysis'!A440, 'FY14 DataDump'!$C$2:$C$5000, 0), MATCH('FY14 DataDump'!$B$1, 'FY14 DataDump'!$A$1:$H$1))</f>
        <v>DRINKS</v>
      </c>
      <c r="C440" s="75" t="str">
        <f>INDEX('FY14 DataDump'!$A$2:$H$5000, MATCH('FY14 Individual Analysis'!A440, 'FY14 DataDump'!$C$2:$C$5000, 0), MATCH('FY14 DataDump'!$D$1, 'FY14 DataDump'!$A$1:$H$1))</f>
        <v>Honest Tea Honey Green</v>
      </c>
      <c r="D440" s="27">
        <f>SUMIFS('FY14 DataDump'!$E$2:$E$5000, 'FY14 DataDump'!$C$2:$C$5000, 'FY14 Individual Analysis'!$A440, 'FY14 DataDump'!$H$2:$H$5000, D$2)</f>
        <v>0</v>
      </c>
      <c r="E440" s="27">
        <f>SUMIFS('FY14 DataDump'!$E$2:$E$5000, 'FY14 DataDump'!$C$2:$C$5000, 'FY14 Individual Analysis'!$A440, 'FY14 DataDump'!$H$2:$H$5000, E$2)</f>
        <v>0</v>
      </c>
      <c r="F440" s="27">
        <f>SUMIFS('FY14 DataDump'!$E$2:$E$5000, 'FY14 DataDump'!$C$2:$C$5000, 'FY14 Individual Analysis'!$A440, 'FY14 DataDump'!$H$2:$H$5000, F$2)</f>
        <v>0</v>
      </c>
      <c r="G440" s="27">
        <f>SUMIFS('FY14 DataDump'!$E$2:$E$5000, 'FY14 DataDump'!$C$2:$C$5000, 'FY14 Individual Analysis'!$A440, 'FY14 DataDump'!$H$2:$H$5000, G$2)</f>
        <v>1</v>
      </c>
      <c r="H440" s="27">
        <f>SUMIFS('FY14 DataDump'!$E$2:$E$5000, 'FY14 DataDump'!$C$2:$C$5000, 'FY14 Individual Analysis'!$A440, 'FY14 DataDump'!$H$2:$H$5000, H$2)</f>
        <v>50</v>
      </c>
      <c r="I440" s="27">
        <f>SUMIFS('FY14 DataDump'!$E$2:$E$5000, 'FY14 DataDump'!$C$2:$C$5000, 'FY14 Individual Analysis'!$A440, 'FY14 DataDump'!$H$2:$H$5000, I$2)</f>
        <v>30</v>
      </c>
      <c r="J440" s="27">
        <f>SUMIFS('FY14 DataDump'!$E$2:$E$5000, 'FY14 DataDump'!$C$2:$C$5000, 'FY14 Individual Analysis'!$A440, 'FY14 DataDump'!$H$2:$H$5000, J$2)</f>
        <v>47</v>
      </c>
      <c r="K440" s="27">
        <f>SUMIFS('FY14 DataDump'!$E$2:$E$5000, 'FY14 DataDump'!$C$2:$C$5000, 'FY14 Individual Analysis'!$A440, 'FY14 DataDump'!$H$2:$H$5000, K$2)</f>
        <v>44</v>
      </c>
      <c r="L440" s="27">
        <f>SUMIFS('FY14 DataDump'!$E$2:$E$5000, 'FY14 DataDump'!$C$2:$C$5000, 'FY14 Individual Analysis'!$A440, 'FY14 DataDump'!$H$2:$H$5000, L$2)</f>
        <v>31</v>
      </c>
      <c r="M440" s="27">
        <f>SUMIFS('FY14 DataDump'!$E$2:$E$5000, 'FY14 DataDump'!$C$2:$C$5000, 'FY14 Individual Analysis'!$A440, 'FY14 DataDump'!$H$2:$H$5000, M$2)</f>
        <v>56</v>
      </c>
      <c r="N440" s="27">
        <f>SUMIFS('FY14 DataDump'!$E$2:$E$5000, 'FY14 DataDump'!$C$2:$C$5000, 'FY14 Individual Analysis'!$A440, 'FY14 DataDump'!$H$2:$H$5000, N$2)</f>
        <v>69</v>
      </c>
      <c r="O440" s="27">
        <f>SUMIFS('FY14 DataDump'!$E$2:$E$5000, 'FY14 DataDump'!$C$2:$C$5000, 'FY14 Individual Analysis'!$A440, 'FY14 DataDump'!$H$2:$H$5000, O$2)</f>
        <v>29</v>
      </c>
      <c r="P440" s="27">
        <f t="shared" si="15"/>
        <v>357</v>
      </c>
      <c r="Q440" s="108">
        <f t="shared" si="16"/>
        <v>2.0957591696801766E-3</v>
      </c>
    </row>
    <row r="441" spans="1:17" x14ac:dyDescent="0.25">
      <c r="A441" s="75">
        <v>1030131</v>
      </c>
      <c r="B441" s="75" t="str">
        <f>INDEX('FY14 DataDump'!$A$2:$H$5000, MATCH('FY14 Individual Analysis'!A441, 'FY14 DataDump'!$C$2:$C$5000, 0), MATCH('FY14 DataDump'!$B$1, 'FY14 DataDump'!$A$1:$H$1))</f>
        <v>ESPRESSO</v>
      </c>
      <c r="C441" s="75" t="str">
        <f>INDEX('FY14 DataDump'!$A$2:$H$5000, MATCH('FY14 Individual Analysis'!A441, 'FY14 DataDump'!$C$2:$C$5000, 0), MATCH('FY14 DataDump'!$D$1, 'FY14 DataDump'!$A$1:$H$1))</f>
        <v>Rasp Mocha Small</v>
      </c>
      <c r="D441" s="27">
        <f>SUMIFS('FY14 DataDump'!$E$2:$E$5000, 'FY14 DataDump'!$C$2:$C$5000, 'FY14 Individual Analysis'!$A441, 'FY14 DataDump'!$H$2:$H$5000, D$2)</f>
        <v>0</v>
      </c>
      <c r="E441" s="27">
        <f>SUMIFS('FY14 DataDump'!$E$2:$E$5000, 'FY14 DataDump'!$C$2:$C$5000, 'FY14 Individual Analysis'!$A441, 'FY14 DataDump'!$H$2:$H$5000, E$2)</f>
        <v>0</v>
      </c>
      <c r="F441" s="27">
        <f>SUMIFS('FY14 DataDump'!$E$2:$E$5000, 'FY14 DataDump'!$C$2:$C$5000, 'FY14 Individual Analysis'!$A441, 'FY14 DataDump'!$H$2:$H$5000, F$2)</f>
        <v>0</v>
      </c>
      <c r="G441" s="27">
        <f>SUMIFS('FY14 DataDump'!$E$2:$E$5000, 'FY14 DataDump'!$C$2:$C$5000, 'FY14 Individual Analysis'!$A441, 'FY14 DataDump'!$H$2:$H$5000, G$2)</f>
        <v>0</v>
      </c>
      <c r="H441" s="27">
        <f>SUMIFS('FY14 DataDump'!$E$2:$E$5000, 'FY14 DataDump'!$C$2:$C$5000, 'FY14 Individual Analysis'!$A441, 'FY14 DataDump'!$H$2:$H$5000, H$2)</f>
        <v>0</v>
      </c>
      <c r="I441" s="27">
        <f>SUMIFS('FY14 DataDump'!$E$2:$E$5000, 'FY14 DataDump'!$C$2:$C$5000, 'FY14 Individual Analysis'!$A441, 'FY14 DataDump'!$H$2:$H$5000, I$2)</f>
        <v>0</v>
      </c>
      <c r="J441" s="27">
        <f>SUMIFS('FY14 DataDump'!$E$2:$E$5000, 'FY14 DataDump'!$C$2:$C$5000, 'FY14 Individual Analysis'!$A441, 'FY14 DataDump'!$H$2:$H$5000, J$2)</f>
        <v>0</v>
      </c>
      <c r="K441" s="27">
        <f>SUMIFS('FY14 DataDump'!$E$2:$E$5000, 'FY14 DataDump'!$C$2:$C$5000, 'FY14 Individual Analysis'!$A441, 'FY14 DataDump'!$H$2:$H$5000, K$2)</f>
        <v>27</v>
      </c>
      <c r="L441" s="27">
        <f>SUMIFS('FY14 DataDump'!$E$2:$E$5000, 'FY14 DataDump'!$C$2:$C$5000, 'FY14 Individual Analysis'!$A441, 'FY14 DataDump'!$H$2:$H$5000, L$2)</f>
        <v>18</v>
      </c>
      <c r="M441" s="27">
        <f>SUMIFS('FY14 DataDump'!$E$2:$E$5000, 'FY14 DataDump'!$C$2:$C$5000, 'FY14 Individual Analysis'!$A441, 'FY14 DataDump'!$H$2:$H$5000, M$2)</f>
        <v>2</v>
      </c>
      <c r="N441" s="27">
        <f>SUMIFS('FY14 DataDump'!$E$2:$E$5000, 'FY14 DataDump'!$C$2:$C$5000, 'FY14 Individual Analysis'!$A441, 'FY14 DataDump'!$H$2:$H$5000, N$2)</f>
        <v>3</v>
      </c>
      <c r="O441" s="27">
        <f>SUMIFS('FY14 DataDump'!$E$2:$E$5000, 'FY14 DataDump'!$C$2:$C$5000, 'FY14 Individual Analysis'!$A441, 'FY14 DataDump'!$H$2:$H$5000, O$2)</f>
        <v>3</v>
      </c>
      <c r="P441" s="27">
        <f t="shared" si="15"/>
        <v>53</v>
      </c>
      <c r="Q441" s="108">
        <f t="shared" si="16"/>
        <v>3.1113511482646879E-4</v>
      </c>
    </row>
    <row r="442" spans="1:17" x14ac:dyDescent="0.25">
      <c r="A442" s="75">
        <v>1030132</v>
      </c>
      <c r="B442" s="75" t="str">
        <f>INDEX('FY14 DataDump'!$A$2:$H$5000, MATCH('FY14 Individual Analysis'!A442, 'FY14 DataDump'!$C$2:$C$5000, 0), MATCH('FY14 DataDump'!$B$1, 'FY14 DataDump'!$A$1:$H$1))</f>
        <v>ESPRESSO</v>
      </c>
      <c r="C442" s="75" t="str">
        <f>INDEX('FY14 DataDump'!$A$2:$H$5000, MATCH('FY14 Individual Analysis'!A442, 'FY14 DataDump'!$C$2:$C$5000, 0), MATCH('FY14 DataDump'!$D$1, 'FY14 DataDump'!$A$1:$H$1))</f>
        <v>Rasp Mocha Medium</v>
      </c>
      <c r="D442" s="27">
        <f>SUMIFS('FY14 DataDump'!$E$2:$E$5000, 'FY14 DataDump'!$C$2:$C$5000, 'FY14 Individual Analysis'!$A442, 'FY14 DataDump'!$H$2:$H$5000, D$2)</f>
        <v>0</v>
      </c>
      <c r="E442" s="27">
        <f>SUMIFS('FY14 DataDump'!$E$2:$E$5000, 'FY14 DataDump'!$C$2:$C$5000, 'FY14 Individual Analysis'!$A442, 'FY14 DataDump'!$H$2:$H$5000, E$2)</f>
        <v>0</v>
      </c>
      <c r="F442" s="27">
        <f>SUMIFS('FY14 DataDump'!$E$2:$E$5000, 'FY14 DataDump'!$C$2:$C$5000, 'FY14 Individual Analysis'!$A442, 'FY14 DataDump'!$H$2:$H$5000, F$2)</f>
        <v>0</v>
      </c>
      <c r="G442" s="27">
        <f>SUMIFS('FY14 DataDump'!$E$2:$E$5000, 'FY14 DataDump'!$C$2:$C$5000, 'FY14 Individual Analysis'!$A442, 'FY14 DataDump'!$H$2:$H$5000, G$2)</f>
        <v>0</v>
      </c>
      <c r="H442" s="27">
        <f>SUMIFS('FY14 DataDump'!$E$2:$E$5000, 'FY14 DataDump'!$C$2:$C$5000, 'FY14 Individual Analysis'!$A442, 'FY14 DataDump'!$H$2:$H$5000, H$2)</f>
        <v>0</v>
      </c>
      <c r="I442" s="27">
        <f>SUMIFS('FY14 DataDump'!$E$2:$E$5000, 'FY14 DataDump'!$C$2:$C$5000, 'FY14 Individual Analysis'!$A442, 'FY14 DataDump'!$H$2:$H$5000, I$2)</f>
        <v>0</v>
      </c>
      <c r="J442" s="27">
        <f>SUMIFS('FY14 DataDump'!$E$2:$E$5000, 'FY14 DataDump'!$C$2:$C$5000, 'FY14 Individual Analysis'!$A442, 'FY14 DataDump'!$H$2:$H$5000, J$2)</f>
        <v>0</v>
      </c>
      <c r="K442" s="27">
        <f>SUMIFS('FY14 DataDump'!$E$2:$E$5000, 'FY14 DataDump'!$C$2:$C$5000, 'FY14 Individual Analysis'!$A442, 'FY14 DataDump'!$H$2:$H$5000, K$2)</f>
        <v>34</v>
      </c>
      <c r="L442" s="27">
        <f>SUMIFS('FY14 DataDump'!$E$2:$E$5000, 'FY14 DataDump'!$C$2:$C$5000, 'FY14 Individual Analysis'!$A442, 'FY14 DataDump'!$H$2:$H$5000, L$2)</f>
        <v>27</v>
      </c>
      <c r="M442" s="27">
        <f>SUMIFS('FY14 DataDump'!$E$2:$E$5000, 'FY14 DataDump'!$C$2:$C$5000, 'FY14 Individual Analysis'!$A442, 'FY14 DataDump'!$H$2:$H$5000, M$2)</f>
        <v>4</v>
      </c>
      <c r="N442" s="27">
        <f>SUMIFS('FY14 DataDump'!$E$2:$E$5000, 'FY14 DataDump'!$C$2:$C$5000, 'FY14 Individual Analysis'!$A442, 'FY14 DataDump'!$H$2:$H$5000, N$2)</f>
        <v>1</v>
      </c>
      <c r="O442" s="27">
        <f>SUMIFS('FY14 DataDump'!$E$2:$E$5000, 'FY14 DataDump'!$C$2:$C$5000, 'FY14 Individual Analysis'!$A442, 'FY14 DataDump'!$H$2:$H$5000, O$2)</f>
        <v>3</v>
      </c>
      <c r="P442" s="27">
        <f t="shared" si="15"/>
        <v>69</v>
      </c>
      <c r="Q442" s="108">
        <f t="shared" si="16"/>
        <v>4.0506269666087447E-4</v>
      </c>
    </row>
    <row r="443" spans="1:17" x14ac:dyDescent="0.25">
      <c r="A443" s="75">
        <v>1030133</v>
      </c>
      <c r="B443" s="75" t="str">
        <f>INDEX('FY14 DataDump'!$A$2:$H$5000, MATCH('FY14 Individual Analysis'!A443, 'FY14 DataDump'!$C$2:$C$5000, 0), MATCH('FY14 DataDump'!$B$1, 'FY14 DataDump'!$A$1:$H$1))</f>
        <v>ESPRESSO</v>
      </c>
      <c r="C443" s="75" t="str">
        <f>INDEX('FY14 DataDump'!$A$2:$H$5000, MATCH('FY14 Individual Analysis'!A443, 'FY14 DataDump'!$C$2:$C$5000, 0), MATCH('FY14 DataDump'!$D$1, 'FY14 DataDump'!$A$1:$H$1))</f>
        <v>Rasp Mocha Large</v>
      </c>
      <c r="D443" s="27">
        <f>SUMIFS('FY14 DataDump'!$E$2:$E$5000, 'FY14 DataDump'!$C$2:$C$5000, 'FY14 Individual Analysis'!$A443, 'FY14 DataDump'!$H$2:$H$5000, D$2)</f>
        <v>0</v>
      </c>
      <c r="E443" s="27">
        <f>SUMIFS('FY14 DataDump'!$E$2:$E$5000, 'FY14 DataDump'!$C$2:$C$5000, 'FY14 Individual Analysis'!$A443, 'FY14 DataDump'!$H$2:$H$5000, E$2)</f>
        <v>0</v>
      </c>
      <c r="F443" s="27">
        <f>SUMIFS('FY14 DataDump'!$E$2:$E$5000, 'FY14 DataDump'!$C$2:$C$5000, 'FY14 Individual Analysis'!$A443, 'FY14 DataDump'!$H$2:$H$5000, F$2)</f>
        <v>0</v>
      </c>
      <c r="G443" s="27">
        <f>SUMIFS('FY14 DataDump'!$E$2:$E$5000, 'FY14 DataDump'!$C$2:$C$5000, 'FY14 Individual Analysis'!$A443, 'FY14 DataDump'!$H$2:$H$5000, G$2)</f>
        <v>0</v>
      </c>
      <c r="H443" s="27">
        <f>SUMIFS('FY14 DataDump'!$E$2:$E$5000, 'FY14 DataDump'!$C$2:$C$5000, 'FY14 Individual Analysis'!$A443, 'FY14 DataDump'!$H$2:$H$5000, H$2)</f>
        <v>0</v>
      </c>
      <c r="I443" s="27">
        <f>SUMIFS('FY14 DataDump'!$E$2:$E$5000, 'FY14 DataDump'!$C$2:$C$5000, 'FY14 Individual Analysis'!$A443, 'FY14 DataDump'!$H$2:$H$5000, I$2)</f>
        <v>0</v>
      </c>
      <c r="J443" s="27">
        <f>SUMIFS('FY14 DataDump'!$E$2:$E$5000, 'FY14 DataDump'!$C$2:$C$5000, 'FY14 Individual Analysis'!$A443, 'FY14 DataDump'!$H$2:$H$5000, J$2)</f>
        <v>0</v>
      </c>
      <c r="K443" s="27">
        <f>SUMIFS('FY14 DataDump'!$E$2:$E$5000, 'FY14 DataDump'!$C$2:$C$5000, 'FY14 Individual Analysis'!$A443, 'FY14 DataDump'!$H$2:$H$5000, K$2)</f>
        <v>6</v>
      </c>
      <c r="L443" s="27">
        <f>SUMIFS('FY14 DataDump'!$E$2:$E$5000, 'FY14 DataDump'!$C$2:$C$5000, 'FY14 Individual Analysis'!$A443, 'FY14 DataDump'!$H$2:$H$5000, L$2)</f>
        <v>4</v>
      </c>
      <c r="M443" s="27">
        <f>SUMIFS('FY14 DataDump'!$E$2:$E$5000, 'FY14 DataDump'!$C$2:$C$5000, 'FY14 Individual Analysis'!$A443, 'FY14 DataDump'!$H$2:$H$5000, M$2)</f>
        <v>2</v>
      </c>
      <c r="N443" s="27">
        <f>SUMIFS('FY14 DataDump'!$E$2:$E$5000, 'FY14 DataDump'!$C$2:$C$5000, 'FY14 Individual Analysis'!$A443, 'FY14 DataDump'!$H$2:$H$5000, N$2)</f>
        <v>3</v>
      </c>
      <c r="O443" s="27">
        <f>SUMIFS('FY14 DataDump'!$E$2:$E$5000, 'FY14 DataDump'!$C$2:$C$5000, 'FY14 Individual Analysis'!$A443, 'FY14 DataDump'!$H$2:$H$5000, O$2)</f>
        <v>0</v>
      </c>
      <c r="P443" s="27">
        <f t="shared" si="15"/>
        <v>15</v>
      </c>
      <c r="Q443" s="108">
        <f t="shared" si="16"/>
        <v>8.8057107969755316E-5</v>
      </c>
    </row>
    <row r="444" spans="1:17" x14ac:dyDescent="0.25">
      <c r="A444" s="75">
        <v>1030411</v>
      </c>
      <c r="B444" s="75" t="str">
        <f>INDEX('FY14 DataDump'!$A$2:$H$5000, MATCH('FY14 Individual Analysis'!A444, 'FY14 DataDump'!$C$2:$C$5000, 0), MATCH('FY14 DataDump'!$B$1, 'FY14 DataDump'!$A$1:$H$1))</f>
        <v>BAKED GOODS</v>
      </c>
      <c r="C444" s="75" t="str">
        <f>INDEX('FY14 DataDump'!$A$2:$H$5000, MATCH('FY14 Individual Analysis'!A444, 'FY14 DataDump'!$C$2:$C$5000, 0), MATCH('FY14 DataDump'!$D$1, 'FY14 DataDump'!$A$1:$H$1))</f>
        <v>Gingerbread Man Cookie</v>
      </c>
      <c r="D444" s="27">
        <f>SUMIFS('FY14 DataDump'!$E$2:$E$5000, 'FY14 DataDump'!$C$2:$C$5000, 'FY14 Individual Analysis'!$A444, 'FY14 DataDump'!$H$2:$H$5000, D$2)</f>
        <v>0</v>
      </c>
      <c r="E444" s="27">
        <f>SUMIFS('FY14 DataDump'!$E$2:$E$5000, 'FY14 DataDump'!$C$2:$C$5000, 'FY14 Individual Analysis'!$A444, 'FY14 DataDump'!$H$2:$H$5000, E$2)</f>
        <v>0</v>
      </c>
      <c r="F444" s="27">
        <f>SUMIFS('FY14 DataDump'!$E$2:$E$5000, 'FY14 DataDump'!$C$2:$C$5000, 'FY14 Individual Analysis'!$A444, 'FY14 DataDump'!$H$2:$H$5000, F$2)</f>
        <v>0</v>
      </c>
      <c r="G444" s="27">
        <f>SUMIFS('FY14 DataDump'!$E$2:$E$5000, 'FY14 DataDump'!$C$2:$C$5000, 'FY14 Individual Analysis'!$A444, 'FY14 DataDump'!$H$2:$H$5000, G$2)</f>
        <v>0</v>
      </c>
      <c r="H444" s="27">
        <f>SUMIFS('FY14 DataDump'!$E$2:$E$5000, 'FY14 DataDump'!$C$2:$C$5000, 'FY14 Individual Analysis'!$A444, 'FY14 DataDump'!$H$2:$H$5000, H$2)</f>
        <v>57</v>
      </c>
      <c r="I444" s="27">
        <f>SUMIFS('FY14 DataDump'!$E$2:$E$5000, 'FY14 DataDump'!$C$2:$C$5000, 'FY14 Individual Analysis'!$A444, 'FY14 DataDump'!$H$2:$H$5000, I$2)</f>
        <v>64</v>
      </c>
      <c r="J444" s="27">
        <f>SUMIFS('FY14 DataDump'!$E$2:$E$5000, 'FY14 DataDump'!$C$2:$C$5000, 'FY14 Individual Analysis'!$A444, 'FY14 DataDump'!$H$2:$H$5000, J$2)</f>
        <v>0</v>
      </c>
      <c r="K444" s="27">
        <f>SUMIFS('FY14 DataDump'!$E$2:$E$5000, 'FY14 DataDump'!$C$2:$C$5000, 'FY14 Individual Analysis'!$A444, 'FY14 DataDump'!$H$2:$H$5000, K$2)</f>
        <v>0</v>
      </c>
      <c r="L444" s="27">
        <f>SUMIFS('FY14 DataDump'!$E$2:$E$5000, 'FY14 DataDump'!$C$2:$C$5000, 'FY14 Individual Analysis'!$A444, 'FY14 DataDump'!$H$2:$H$5000, L$2)</f>
        <v>0</v>
      </c>
      <c r="M444" s="27">
        <f>SUMIFS('FY14 DataDump'!$E$2:$E$5000, 'FY14 DataDump'!$C$2:$C$5000, 'FY14 Individual Analysis'!$A444, 'FY14 DataDump'!$H$2:$H$5000, M$2)</f>
        <v>0</v>
      </c>
      <c r="N444" s="27">
        <f>SUMIFS('FY14 DataDump'!$E$2:$E$5000, 'FY14 DataDump'!$C$2:$C$5000, 'FY14 Individual Analysis'!$A444, 'FY14 DataDump'!$H$2:$H$5000, N$2)</f>
        <v>0</v>
      </c>
      <c r="O444" s="27">
        <f>SUMIFS('FY14 DataDump'!$E$2:$E$5000, 'FY14 DataDump'!$C$2:$C$5000, 'FY14 Individual Analysis'!$A444, 'FY14 DataDump'!$H$2:$H$5000, O$2)</f>
        <v>0</v>
      </c>
      <c r="P444" s="27">
        <f t="shared" si="15"/>
        <v>121</v>
      </c>
      <c r="Q444" s="108">
        <f t="shared" si="16"/>
        <v>7.103273376226929E-4</v>
      </c>
    </row>
    <row r="445" spans="1:17" x14ac:dyDescent="0.25">
      <c r="A445" s="75">
        <v>3874846</v>
      </c>
      <c r="B445" s="75" t="str">
        <f>INDEX('FY14 DataDump'!$A$2:$H$5000, MATCH('FY14 Individual Analysis'!A445, 'FY14 DataDump'!$C$2:$C$5000, 0), MATCH('FY14 DataDump'!$B$1, 'FY14 DataDump'!$A$1:$H$1))</f>
        <v>BOXED GOODS</v>
      </c>
      <c r="C445" s="75" t="str">
        <f>INDEX('FY14 DataDump'!$A$2:$H$5000, MATCH('FY14 Individual Analysis'!A445, 'FY14 DataDump'!$C$2:$C$5000, 0), MATCH('FY14 DataDump'!$D$1, 'FY14 DataDump'!$A$1:$H$1))</f>
        <v>KIND Drk Ch Nt &amp; Ss</v>
      </c>
      <c r="D445" s="27">
        <f>SUMIFS('FY14 DataDump'!$E$2:$E$5000, 'FY14 DataDump'!$C$2:$C$5000, 'FY14 Individual Analysis'!$A445, 'FY14 DataDump'!$H$2:$H$5000, D$2)</f>
        <v>15</v>
      </c>
      <c r="E445" s="27">
        <f>SUMIFS('FY14 DataDump'!$E$2:$E$5000, 'FY14 DataDump'!$C$2:$C$5000, 'FY14 Individual Analysis'!$A445, 'FY14 DataDump'!$H$2:$H$5000, E$2)</f>
        <v>12</v>
      </c>
      <c r="F445" s="27">
        <f>SUMIFS('FY14 DataDump'!$E$2:$E$5000, 'FY14 DataDump'!$C$2:$C$5000, 'FY14 Individual Analysis'!$A445, 'FY14 DataDump'!$H$2:$H$5000, F$2)</f>
        <v>0</v>
      </c>
      <c r="G445" s="27">
        <f>SUMIFS('FY14 DataDump'!$E$2:$E$5000, 'FY14 DataDump'!$C$2:$C$5000, 'FY14 Individual Analysis'!$A445, 'FY14 DataDump'!$H$2:$H$5000, G$2)</f>
        <v>51</v>
      </c>
      <c r="H445" s="27">
        <f>SUMIFS('FY14 DataDump'!$E$2:$E$5000, 'FY14 DataDump'!$C$2:$C$5000, 'FY14 Individual Analysis'!$A445, 'FY14 DataDump'!$H$2:$H$5000, H$2)</f>
        <v>36</v>
      </c>
      <c r="I445" s="27">
        <f>SUMIFS('FY14 DataDump'!$E$2:$E$5000, 'FY14 DataDump'!$C$2:$C$5000, 'FY14 Individual Analysis'!$A445, 'FY14 DataDump'!$H$2:$H$5000, I$2)</f>
        <v>18</v>
      </c>
      <c r="J445" s="27">
        <f>SUMIFS('FY14 DataDump'!$E$2:$E$5000, 'FY14 DataDump'!$C$2:$C$5000, 'FY14 Individual Analysis'!$A445, 'FY14 DataDump'!$H$2:$H$5000, J$2)</f>
        <v>46</v>
      </c>
      <c r="K445" s="27">
        <f>SUMIFS('FY14 DataDump'!$E$2:$E$5000, 'FY14 DataDump'!$C$2:$C$5000, 'FY14 Individual Analysis'!$A445, 'FY14 DataDump'!$H$2:$H$5000, K$2)</f>
        <v>36</v>
      </c>
      <c r="L445" s="27">
        <f>SUMIFS('FY14 DataDump'!$E$2:$E$5000, 'FY14 DataDump'!$C$2:$C$5000, 'FY14 Individual Analysis'!$A445, 'FY14 DataDump'!$H$2:$H$5000, L$2)</f>
        <v>41</v>
      </c>
      <c r="M445" s="27">
        <f>SUMIFS('FY14 DataDump'!$E$2:$E$5000, 'FY14 DataDump'!$C$2:$C$5000, 'FY14 Individual Analysis'!$A445, 'FY14 DataDump'!$H$2:$H$5000, M$2)</f>
        <v>73</v>
      </c>
      <c r="N445" s="27">
        <f>SUMIFS('FY14 DataDump'!$E$2:$E$5000, 'FY14 DataDump'!$C$2:$C$5000, 'FY14 Individual Analysis'!$A445, 'FY14 DataDump'!$H$2:$H$5000, N$2)</f>
        <v>71</v>
      </c>
      <c r="O445" s="27">
        <f>SUMIFS('FY14 DataDump'!$E$2:$E$5000, 'FY14 DataDump'!$C$2:$C$5000, 'FY14 Individual Analysis'!$A445, 'FY14 DataDump'!$H$2:$H$5000, O$2)</f>
        <v>33</v>
      </c>
      <c r="P445" s="27">
        <f t="shared" si="15"/>
        <v>432</v>
      </c>
      <c r="Q445" s="108">
        <f t="shared" si="16"/>
        <v>2.5360447095289533E-3</v>
      </c>
    </row>
    <row r="446" spans="1:17" x14ac:dyDescent="0.25">
      <c r="A446" s="75">
        <v>3874850</v>
      </c>
      <c r="B446" s="75" t="str">
        <f>INDEX('FY14 DataDump'!$A$2:$H$5000, MATCH('FY14 Individual Analysis'!A446, 'FY14 DataDump'!$C$2:$C$5000, 0), MATCH('FY14 DataDump'!$B$1, 'FY14 DataDump'!$A$1:$H$1))</f>
        <v>DRINKS</v>
      </c>
      <c r="C446" s="75" t="str">
        <f>INDEX('FY14 DataDump'!$A$2:$H$5000, MATCH('FY14 Individual Analysis'!A446, 'FY14 DataDump'!$C$2:$C$5000, 0), MATCH('FY14 DataDump'!$D$1, 'FY14 DataDump'!$A$1:$H$1))</f>
        <v>San Pellegrino Limonata</v>
      </c>
      <c r="D446" s="27">
        <f>SUMIFS('FY14 DataDump'!$E$2:$E$5000, 'FY14 DataDump'!$C$2:$C$5000, 'FY14 Individual Analysis'!$A446, 'FY14 DataDump'!$H$2:$H$5000, D$2)</f>
        <v>19</v>
      </c>
      <c r="E446" s="27">
        <f>SUMIFS('FY14 DataDump'!$E$2:$E$5000, 'FY14 DataDump'!$C$2:$C$5000, 'FY14 Individual Analysis'!$A446, 'FY14 DataDump'!$H$2:$H$5000, E$2)</f>
        <v>6</v>
      </c>
      <c r="F446" s="27">
        <f>SUMIFS('FY14 DataDump'!$E$2:$E$5000, 'FY14 DataDump'!$C$2:$C$5000, 'FY14 Individual Analysis'!$A446, 'FY14 DataDump'!$H$2:$H$5000, F$2)</f>
        <v>0</v>
      </c>
      <c r="G446" s="27">
        <f>SUMIFS('FY14 DataDump'!$E$2:$E$5000, 'FY14 DataDump'!$C$2:$C$5000, 'FY14 Individual Analysis'!$A446, 'FY14 DataDump'!$H$2:$H$5000, G$2)</f>
        <v>0</v>
      </c>
      <c r="H446" s="27">
        <f>SUMIFS('FY14 DataDump'!$E$2:$E$5000, 'FY14 DataDump'!$C$2:$C$5000, 'FY14 Individual Analysis'!$A446, 'FY14 DataDump'!$H$2:$H$5000, H$2)</f>
        <v>0</v>
      </c>
      <c r="I446" s="27">
        <f>SUMIFS('FY14 DataDump'!$E$2:$E$5000, 'FY14 DataDump'!$C$2:$C$5000, 'FY14 Individual Analysis'!$A446, 'FY14 DataDump'!$H$2:$H$5000, I$2)</f>
        <v>0</v>
      </c>
      <c r="J446" s="27">
        <f>SUMIFS('FY14 DataDump'!$E$2:$E$5000, 'FY14 DataDump'!$C$2:$C$5000, 'FY14 Individual Analysis'!$A446, 'FY14 DataDump'!$H$2:$H$5000, J$2)</f>
        <v>0</v>
      </c>
      <c r="K446" s="27">
        <f>SUMIFS('FY14 DataDump'!$E$2:$E$5000, 'FY14 DataDump'!$C$2:$C$5000, 'FY14 Individual Analysis'!$A446, 'FY14 DataDump'!$H$2:$H$5000, K$2)</f>
        <v>0</v>
      </c>
      <c r="L446" s="27">
        <f>SUMIFS('FY14 DataDump'!$E$2:$E$5000, 'FY14 DataDump'!$C$2:$C$5000, 'FY14 Individual Analysis'!$A446, 'FY14 DataDump'!$H$2:$H$5000, L$2)</f>
        <v>0</v>
      </c>
      <c r="M446" s="27">
        <f>SUMIFS('FY14 DataDump'!$E$2:$E$5000, 'FY14 DataDump'!$C$2:$C$5000, 'FY14 Individual Analysis'!$A446, 'FY14 DataDump'!$H$2:$H$5000, M$2)</f>
        <v>0</v>
      </c>
      <c r="N446" s="27">
        <f>SUMIFS('FY14 DataDump'!$E$2:$E$5000, 'FY14 DataDump'!$C$2:$C$5000, 'FY14 Individual Analysis'!$A446, 'FY14 DataDump'!$H$2:$H$5000, N$2)</f>
        <v>0</v>
      </c>
      <c r="O446" s="27">
        <f>SUMIFS('FY14 DataDump'!$E$2:$E$5000, 'FY14 DataDump'!$C$2:$C$5000, 'FY14 Individual Analysis'!$A446, 'FY14 DataDump'!$H$2:$H$5000, O$2)</f>
        <v>0</v>
      </c>
      <c r="P446" s="27">
        <f t="shared" si="15"/>
        <v>25</v>
      </c>
      <c r="Q446" s="108">
        <f t="shared" si="16"/>
        <v>1.4676184661625887E-4</v>
      </c>
    </row>
    <row r="447" spans="1:17" x14ac:dyDescent="0.25">
      <c r="A447" s="75">
        <v>3874851</v>
      </c>
      <c r="B447" s="75" t="str">
        <f>INDEX('FY14 DataDump'!$A$2:$H$5000, MATCH('FY14 Individual Analysis'!A447, 'FY14 DataDump'!$C$2:$C$5000, 0), MATCH('FY14 DataDump'!$B$1, 'FY14 DataDump'!$A$1:$H$1))</f>
        <v>BOXED GOODS</v>
      </c>
      <c r="C447" s="75" t="str">
        <f>INDEX('FY14 DataDump'!$A$2:$H$5000, MATCH('FY14 Individual Analysis'!A447, 'FY14 DataDump'!$C$2:$C$5000, 0), MATCH('FY14 DataDump'!$D$1, 'FY14 DataDump'!$A$1:$H$1))</f>
        <v>Lays BBQ Chips</v>
      </c>
      <c r="D447" s="27">
        <f>SUMIFS('FY14 DataDump'!$E$2:$E$5000, 'FY14 DataDump'!$C$2:$C$5000, 'FY14 Individual Analysis'!$A447, 'FY14 DataDump'!$H$2:$H$5000, D$2)</f>
        <v>19</v>
      </c>
      <c r="E447" s="27">
        <f>SUMIFS('FY14 DataDump'!$E$2:$E$5000, 'FY14 DataDump'!$C$2:$C$5000, 'FY14 Individual Analysis'!$A447, 'FY14 DataDump'!$H$2:$H$5000, E$2)</f>
        <v>26</v>
      </c>
      <c r="F447" s="27">
        <f>SUMIFS('FY14 DataDump'!$E$2:$E$5000, 'FY14 DataDump'!$C$2:$C$5000, 'FY14 Individual Analysis'!$A447, 'FY14 DataDump'!$H$2:$H$5000, F$2)</f>
        <v>30</v>
      </c>
      <c r="G447" s="27">
        <f>SUMIFS('FY14 DataDump'!$E$2:$E$5000, 'FY14 DataDump'!$C$2:$C$5000, 'FY14 Individual Analysis'!$A447, 'FY14 DataDump'!$H$2:$H$5000, G$2)</f>
        <v>104</v>
      </c>
      <c r="H447" s="27">
        <f>SUMIFS('FY14 DataDump'!$E$2:$E$5000, 'FY14 DataDump'!$C$2:$C$5000, 'FY14 Individual Analysis'!$A447, 'FY14 DataDump'!$H$2:$H$5000, H$2)</f>
        <v>89</v>
      </c>
      <c r="I447" s="27">
        <f>SUMIFS('FY14 DataDump'!$E$2:$E$5000, 'FY14 DataDump'!$C$2:$C$5000, 'FY14 Individual Analysis'!$A447, 'FY14 DataDump'!$H$2:$H$5000, I$2)</f>
        <v>50</v>
      </c>
      <c r="J447" s="27">
        <f>SUMIFS('FY14 DataDump'!$E$2:$E$5000, 'FY14 DataDump'!$C$2:$C$5000, 'FY14 Individual Analysis'!$A447, 'FY14 DataDump'!$H$2:$H$5000, J$2)</f>
        <v>71</v>
      </c>
      <c r="K447" s="27">
        <f>SUMIFS('FY14 DataDump'!$E$2:$E$5000, 'FY14 DataDump'!$C$2:$C$5000, 'FY14 Individual Analysis'!$A447, 'FY14 DataDump'!$H$2:$H$5000, K$2)</f>
        <v>79</v>
      </c>
      <c r="L447" s="27">
        <f>SUMIFS('FY14 DataDump'!$E$2:$E$5000, 'FY14 DataDump'!$C$2:$C$5000, 'FY14 Individual Analysis'!$A447, 'FY14 DataDump'!$H$2:$H$5000, L$2)</f>
        <v>40</v>
      </c>
      <c r="M447" s="27">
        <f>SUMIFS('FY14 DataDump'!$E$2:$E$5000, 'FY14 DataDump'!$C$2:$C$5000, 'FY14 Individual Analysis'!$A447, 'FY14 DataDump'!$H$2:$H$5000, M$2)</f>
        <v>104</v>
      </c>
      <c r="N447" s="27">
        <f>SUMIFS('FY14 DataDump'!$E$2:$E$5000, 'FY14 DataDump'!$C$2:$C$5000, 'FY14 Individual Analysis'!$A447, 'FY14 DataDump'!$H$2:$H$5000, N$2)</f>
        <v>113</v>
      </c>
      <c r="O447" s="27">
        <f>SUMIFS('FY14 DataDump'!$E$2:$E$5000, 'FY14 DataDump'!$C$2:$C$5000, 'FY14 Individual Analysis'!$A447, 'FY14 DataDump'!$H$2:$H$5000, O$2)</f>
        <v>45</v>
      </c>
      <c r="P447" s="27">
        <f t="shared" si="15"/>
        <v>770</v>
      </c>
      <c r="Q447" s="108">
        <f t="shared" si="16"/>
        <v>4.520264875780773E-3</v>
      </c>
    </row>
    <row r="448" spans="1:17" x14ac:dyDescent="0.25">
      <c r="A448" s="75">
        <v>3874852</v>
      </c>
      <c r="B448" s="75" t="str">
        <f>INDEX('FY14 DataDump'!$A$2:$H$5000, MATCH('FY14 Individual Analysis'!A448, 'FY14 DataDump'!$C$2:$C$5000, 0), MATCH('FY14 DataDump'!$B$1, 'FY14 DataDump'!$A$1:$H$1))</f>
        <v>ESPRESSO</v>
      </c>
      <c r="C448" s="75" t="str">
        <f>INDEX('FY14 DataDump'!$A$2:$H$5000, MATCH('FY14 Individual Analysis'!A448, 'FY14 DataDump'!$C$2:$C$5000, 0), MATCH('FY14 DataDump'!$D$1, 'FY14 DataDump'!$A$1:$H$1))</f>
        <v>Blended Coffee Medium</v>
      </c>
      <c r="D448" s="27">
        <f>SUMIFS('FY14 DataDump'!$E$2:$E$5000, 'FY14 DataDump'!$C$2:$C$5000, 'FY14 Individual Analysis'!$A448, 'FY14 DataDump'!$H$2:$H$5000, D$2)</f>
        <v>22</v>
      </c>
      <c r="E448" s="27">
        <f>SUMIFS('FY14 DataDump'!$E$2:$E$5000, 'FY14 DataDump'!$C$2:$C$5000, 'FY14 Individual Analysis'!$A448, 'FY14 DataDump'!$H$2:$H$5000, E$2)</f>
        <v>29</v>
      </c>
      <c r="F448" s="27">
        <f>SUMIFS('FY14 DataDump'!$E$2:$E$5000, 'FY14 DataDump'!$C$2:$C$5000, 'FY14 Individual Analysis'!$A448, 'FY14 DataDump'!$H$2:$H$5000, F$2)</f>
        <v>9</v>
      </c>
      <c r="G448" s="27">
        <f>SUMIFS('FY14 DataDump'!$E$2:$E$5000, 'FY14 DataDump'!$C$2:$C$5000, 'FY14 Individual Analysis'!$A448, 'FY14 DataDump'!$H$2:$H$5000, G$2)</f>
        <v>55</v>
      </c>
      <c r="H448" s="27">
        <f>SUMIFS('FY14 DataDump'!$E$2:$E$5000, 'FY14 DataDump'!$C$2:$C$5000, 'FY14 Individual Analysis'!$A448, 'FY14 DataDump'!$H$2:$H$5000, H$2)</f>
        <v>19</v>
      </c>
      <c r="I448" s="27">
        <f>SUMIFS('FY14 DataDump'!$E$2:$E$5000, 'FY14 DataDump'!$C$2:$C$5000, 'FY14 Individual Analysis'!$A448, 'FY14 DataDump'!$H$2:$H$5000, I$2)</f>
        <v>9</v>
      </c>
      <c r="J448" s="27">
        <f>SUMIFS('FY14 DataDump'!$E$2:$E$5000, 'FY14 DataDump'!$C$2:$C$5000, 'FY14 Individual Analysis'!$A448, 'FY14 DataDump'!$H$2:$H$5000, J$2)</f>
        <v>24</v>
      </c>
      <c r="K448" s="27">
        <f>SUMIFS('FY14 DataDump'!$E$2:$E$5000, 'FY14 DataDump'!$C$2:$C$5000, 'FY14 Individual Analysis'!$A448, 'FY14 DataDump'!$H$2:$H$5000, K$2)</f>
        <v>38</v>
      </c>
      <c r="L448" s="27">
        <f>SUMIFS('FY14 DataDump'!$E$2:$E$5000, 'FY14 DataDump'!$C$2:$C$5000, 'FY14 Individual Analysis'!$A448, 'FY14 DataDump'!$H$2:$H$5000, L$2)</f>
        <v>21</v>
      </c>
      <c r="M448" s="27">
        <f>SUMIFS('FY14 DataDump'!$E$2:$E$5000, 'FY14 DataDump'!$C$2:$C$5000, 'FY14 Individual Analysis'!$A448, 'FY14 DataDump'!$H$2:$H$5000, M$2)</f>
        <v>59</v>
      </c>
      <c r="N448" s="27">
        <f>SUMIFS('FY14 DataDump'!$E$2:$E$5000, 'FY14 DataDump'!$C$2:$C$5000, 'FY14 Individual Analysis'!$A448, 'FY14 DataDump'!$H$2:$H$5000, N$2)</f>
        <v>73</v>
      </c>
      <c r="O448" s="27">
        <f>SUMIFS('FY14 DataDump'!$E$2:$E$5000, 'FY14 DataDump'!$C$2:$C$5000, 'FY14 Individual Analysis'!$A448, 'FY14 DataDump'!$H$2:$H$5000, O$2)</f>
        <v>39</v>
      </c>
      <c r="P448" s="27">
        <f t="shared" ref="P448:P454" si="17">SUM(D448:O448)</f>
        <v>397</v>
      </c>
      <c r="Q448" s="108">
        <f t="shared" ref="Q448:Q454" si="18">P448/$P$455</f>
        <v>2.3305781242661909E-3</v>
      </c>
    </row>
    <row r="449" spans="1:20" x14ac:dyDescent="0.25">
      <c r="A449" s="75">
        <v>3874853</v>
      </c>
      <c r="B449" s="75" t="str">
        <f>INDEX('FY14 DataDump'!$A$2:$H$5000, MATCH('FY14 Individual Analysis'!A449, 'FY14 DataDump'!$C$2:$C$5000, 0), MATCH('FY14 DataDump'!$B$1, 'FY14 DataDump'!$A$1:$H$1))</f>
        <v>ESPRESSO</v>
      </c>
      <c r="C449" s="75" t="str">
        <f>INDEX('FY14 DataDump'!$A$2:$H$5000, MATCH('FY14 Individual Analysis'!A449, 'FY14 DataDump'!$C$2:$C$5000, 0), MATCH('FY14 DataDump'!$D$1, 'FY14 DataDump'!$A$1:$H$1))</f>
        <v>Blended coffee Large</v>
      </c>
      <c r="D449" s="27">
        <f>SUMIFS('FY14 DataDump'!$E$2:$E$5000, 'FY14 DataDump'!$C$2:$C$5000, 'FY14 Individual Analysis'!$A449, 'FY14 DataDump'!$H$2:$H$5000, D$2)</f>
        <v>15</v>
      </c>
      <c r="E449" s="27">
        <f>SUMIFS('FY14 DataDump'!$E$2:$E$5000, 'FY14 DataDump'!$C$2:$C$5000, 'FY14 Individual Analysis'!$A449, 'FY14 DataDump'!$H$2:$H$5000, E$2)</f>
        <v>8</v>
      </c>
      <c r="F449" s="27">
        <f>SUMIFS('FY14 DataDump'!$E$2:$E$5000, 'FY14 DataDump'!$C$2:$C$5000, 'FY14 Individual Analysis'!$A449, 'FY14 DataDump'!$H$2:$H$5000, F$2)</f>
        <v>3</v>
      </c>
      <c r="G449" s="27">
        <f>SUMIFS('FY14 DataDump'!$E$2:$E$5000, 'FY14 DataDump'!$C$2:$C$5000, 'FY14 Individual Analysis'!$A449, 'FY14 DataDump'!$H$2:$H$5000, G$2)</f>
        <v>6</v>
      </c>
      <c r="H449" s="27">
        <f>SUMIFS('FY14 DataDump'!$E$2:$E$5000, 'FY14 DataDump'!$C$2:$C$5000, 'FY14 Individual Analysis'!$A449, 'FY14 DataDump'!$H$2:$H$5000, H$2)</f>
        <v>8</v>
      </c>
      <c r="I449" s="27">
        <f>SUMIFS('FY14 DataDump'!$E$2:$E$5000, 'FY14 DataDump'!$C$2:$C$5000, 'FY14 Individual Analysis'!$A449, 'FY14 DataDump'!$H$2:$H$5000, I$2)</f>
        <v>0</v>
      </c>
      <c r="J449" s="27">
        <f>SUMIFS('FY14 DataDump'!$E$2:$E$5000, 'FY14 DataDump'!$C$2:$C$5000, 'FY14 Individual Analysis'!$A449, 'FY14 DataDump'!$H$2:$H$5000, J$2)</f>
        <v>5</v>
      </c>
      <c r="K449" s="27">
        <f>SUMIFS('FY14 DataDump'!$E$2:$E$5000, 'FY14 DataDump'!$C$2:$C$5000, 'FY14 Individual Analysis'!$A449, 'FY14 DataDump'!$H$2:$H$5000, K$2)</f>
        <v>9</v>
      </c>
      <c r="L449" s="27">
        <f>SUMIFS('FY14 DataDump'!$E$2:$E$5000, 'FY14 DataDump'!$C$2:$C$5000, 'FY14 Individual Analysis'!$A449, 'FY14 DataDump'!$H$2:$H$5000, L$2)</f>
        <v>4</v>
      </c>
      <c r="M449" s="27">
        <f>SUMIFS('FY14 DataDump'!$E$2:$E$5000, 'FY14 DataDump'!$C$2:$C$5000, 'FY14 Individual Analysis'!$A449, 'FY14 DataDump'!$H$2:$H$5000, M$2)</f>
        <v>20</v>
      </c>
      <c r="N449" s="27">
        <f>SUMIFS('FY14 DataDump'!$E$2:$E$5000, 'FY14 DataDump'!$C$2:$C$5000, 'FY14 Individual Analysis'!$A449, 'FY14 DataDump'!$H$2:$H$5000, N$2)</f>
        <v>34</v>
      </c>
      <c r="O449" s="27">
        <f>SUMIFS('FY14 DataDump'!$E$2:$E$5000, 'FY14 DataDump'!$C$2:$C$5000, 'FY14 Individual Analysis'!$A449, 'FY14 DataDump'!$H$2:$H$5000, O$2)</f>
        <v>18</v>
      </c>
      <c r="P449" s="27">
        <f t="shared" si="17"/>
        <v>130</v>
      </c>
      <c r="Q449" s="108">
        <f t="shared" si="18"/>
        <v>7.6316160240454611E-4</v>
      </c>
    </row>
    <row r="450" spans="1:20" x14ac:dyDescent="0.25">
      <c r="A450" s="75" t="s">
        <v>576</v>
      </c>
      <c r="B450" s="75" t="e">
        <f>INDEX('FY14 DataDump'!$A$2:$H$5000, MATCH('FY14 Individual Analysis'!A450, 'FY14 DataDump'!$C$2:$C$5000, 0), MATCH('FY14 DataDump'!$B$1, 'FY14 DataDump'!$A$1:$H$1))</f>
        <v>#N/A</v>
      </c>
      <c r="C450" s="75" t="e">
        <f>INDEX('FY14 DataDump'!$A$2:$H$5000, MATCH('FY14 Individual Analysis'!A450, 'FY14 DataDump'!$C$2:$C$5000, 0), MATCH('FY14 DataDump'!$D$1, 'FY14 DataDump'!$A$1:$H$1))</f>
        <v>#N/A</v>
      </c>
      <c r="D450" s="27">
        <f>SUMIFS('FY14 DataDump'!$E$2:$E$5000, 'FY14 DataDump'!$C$2:$C$5000, 'FY14 Individual Analysis'!$A450, 'FY14 DataDump'!$H$2:$H$5000, D$2)</f>
        <v>0</v>
      </c>
      <c r="E450" s="27">
        <f>SUMIFS('FY14 DataDump'!$E$2:$E$5000, 'FY14 DataDump'!$C$2:$C$5000, 'FY14 Individual Analysis'!$A450, 'FY14 DataDump'!$H$2:$H$5000, E$2)</f>
        <v>0</v>
      </c>
      <c r="F450" s="27">
        <f>SUMIFS('FY14 DataDump'!$E$2:$E$5000, 'FY14 DataDump'!$C$2:$C$5000, 'FY14 Individual Analysis'!$A450, 'FY14 DataDump'!$H$2:$H$5000, F$2)</f>
        <v>0</v>
      </c>
      <c r="G450" s="27">
        <f>SUMIFS('FY14 DataDump'!$E$2:$E$5000, 'FY14 DataDump'!$C$2:$C$5000, 'FY14 Individual Analysis'!$A450, 'FY14 DataDump'!$H$2:$H$5000, G$2)</f>
        <v>0</v>
      </c>
      <c r="H450" s="27">
        <f>SUMIFS('FY14 DataDump'!$E$2:$E$5000, 'FY14 DataDump'!$C$2:$C$5000, 'FY14 Individual Analysis'!$A450, 'FY14 DataDump'!$H$2:$H$5000, H$2)</f>
        <v>0</v>
      </c>
      <c r="I450" s="27">
        <f>SUMIFS('FY14 DataDump'!$E$2:$E$5000, 'FY14 DataDump'!$C$2:$C$5000, 'FY14 Individual Analysis'!$A450, 'FY14 DataDump'!$H$2:$H$5000, I$2)</f>
        <v>0</v>
      </c>
      <c r="J450" s="27">
        <f>SUMIFS('FY14 DataDump'!$E$2:$E$5000, 'FY14 DataDump'!$C$2:$C$5000, 'FY14 Individual Analysis'!$A450, 'FY14 DataDump'!$H$2:$H$5000, J$2)</f>
        <v>0</v>
      </c>
      <c r="K450" s="27">
        <f>SUMIFS('FY14 DataDump'!$E$2:$E$5000, 'FY14 DataDump'!$C$2:$C$5000, 'FY14 Individual Analysis'!$A450, 'FY14 DataDump'!$H$2:$H$5000, K$2)</f>
        <v>0</v>
      </c>
      <c r="L450" s="27">
        <f>SUMIFS('FY14 DataDump'!$E$2:$E$5000, 'FY14 DataDump'!$C$2:$C$5000, 'FY14 Individual Analysis'!$A450, 'FY14 DataDump'!$H$2:$H$5000, L$2)</f>
        <v>0</v>
      </c>
      <c r="M450" s="27">
        <f>SUMIFS('FY14 DataDump'!$E$2:$E$5000, 'FY14 DataDump'!$C$2:$C$5000, 'FY14 Individual Analysis'!$A450, 'FY14 DataDump'!$H$2:$H$5000, M$2)</f>
        <v>0</v>
      </c>
      <c r="N450" s="27">
        <f>SUMIFS('FY14 DataDump'!$E$2:$E$5000, 'FY14 DataDump'!$C$2:$C$5000, 'FY14 Individual Analysis'!$A450, 'FY14 DataDump'!$H$2:$H$5000, N$2)</f>
        <v>0</v>
      </c>
      <c r="O450" s="27">
        <f>SUMIFS('FY14 DataDump'!$E$2:$E$5000, 'FY14 DataDump'!$C$2:$C$5000, 'FY14 Individual Analysis'!$A450, 'FY14 DataDump'!$H$2:$H$5000, O$2)</f>
        <v>0</v>
      </c>
      <c r="P450" s="27">
        <f t="shared" si="17"/>
        <v>0</v>
      </c>
      <c r="Q450" s="108">
        <f t="shared" si="18"/>
        <v>0</v>
      </c>
    </row>
    <row r="451" spans="1:20" x14ac:dyDescent="0.25">
      <c r="A451" s="75" t="s">
        <v>576</v>
      </c>
      <c r="B451" s="75" t="e">
        <f>INDEX('FY14 DataDump'!$A$2:$H$5000, MATCH('FY14 Individual Analysis'!A451, 'FY14 DataDump'!$C$2:$C$5000, 0), MATCH('FY14 DataDump'!$B$1, 'FY14 DataDump'!$A$1:$H$1))</f>
        <v>#N/A</v>
      </c>
      <c r="C451" s="75" t="e">
        <f>INDEX('FY14 DataDump'!$A$2:$H$5000, MATCH('FY14 Individual Analysis'!A451, 'FY14 DataDump'!$C$2:$C$5000, 0), MATCH('FY14 DataDump'!$D$1, 'FY14 DataDump'!$A$1:$H$1))</f>
        <v>#N/A</v>
      </c>
      <c r="D451" s="27">
        <f>SUMIFS('FY14 DataDump'!$E$2:$E$5000, 'FY14 DataDump'!$C$2:$C$5000, 'FY14 Individual Analysis'!$A451, 'FY14 DataDump'!$H$2:$H$5000, D$2)</f>
        <v>0</v>
      </c>
      <c r="E451" s="27">
        <f>SUMIFS('FY14 DataDump'!$E$2:$E$5000, 'FY14 DataDump'!$C$2:$C$5000, 'FY14 Individual Analysis'!$A451, 'FY14 DataDump'!$H$2:$H$5000, E$2)</f>
        <v>0</v>
      </c>
      <c r="F451" s="27">
        <f>SUMIFS('FY14 DataDump'!$E$2:$E$5000, 'FY14 DataDump'!$C$2:$C$5000, 'FY14 Individual Analysis'!$A451, 'FY14 DataDump'!$H$2:$H$5000, F$2)</f>
        <v>0</v>
      </c>
      <c r="G451" s="27">
        <f>SUMIFS('FY14 DataDump'!$E$2:$E$5000, 'FY14 DataDump'!$C$2:$C$5000, 'FY14 Individual Analysis'!$A451, 'FY14 DataDump'!$H$2:$H$5000, G$2)</f>
        <v>0</v>
      </c>
      <c r="H451" s="27">
        <f>SUMIFS('FY14 DataDump'!$E$2:$E$5000, 'FY14 DataDump'!$C$2:$C$5000, 'FY14 Individual Analysis'!$A451, 'FY14 DataDump'!$H$2:$H$5000, H$2)</f>
        <v>0</v>
      </c>
      <c r="I451" s="27">
        <f>SUMIFS('FY14 DataDump'!$E$2:$E$5000, 'FY14 DataDump'!$C$2:$C$5000, 'FY14 Individual Analysis'!$A451, 'FY14 DataDump'!$H$2:$H$5000, I$2)</f>
        <v>0</v>
      </c>
      <c r="J451" s="27">
        <f>SUMIFS('FY14 DataDump'!$E$2:$E$5000, 'FY14 DataDump'!$C$2:$C$5000, 'FY14 Individual Analysis'!$A451, 'FY14 DataDump'!$H$2:$H$5000, J$2)</f>
        <v>0</v>
      </c>
      <c r="K451" s="27">
        <f>SUMIFS('FY14 DataDump'!$E$2:$E$5000, 'FY14 DataDump'!$C$2:$C$5000, 'FY14 Individual Analysis'!$A451, 'FY14 DataDump'!$H$2:$H$5000, K$2)</f>
        <v>0</v>
      </c>
      <c r="L451" s="27">
        <f>SUMIFS('FY14 DataDump'!$E$2:$E$5000, 'FY14 DataDump'!$C$2:$C$5000, 'FY14 Individual Analysis'!$A451, 'FY14 DataDump'!$H$2:$H$5000, L$2)</f>
        <v>0</v>
      </c>
      <c r="M451" s="27">
        <f>SUMIFS('FY14 DataDump'!$E$2:$E$5000, 'FY14 DataDump'!$C$2:$C$5000, 'FY14 Individual Analysis'!$A451, 'FY14 DataDump'!$H$2:$H$5000, M$2)</f>
        <v>0</v>
      </c>
      <c r="N451" s="27">
        <f>SUMIFS('FY14 DataDump'!$E$2:$E$5000, 'FY14 DataDump'!$C$2:$C$5000, 'FY14 Individual Analysis'!$A451, 'FY14 DataDump'!$H$2:$H$5000, N$2)</f>
        <v>0</v>
      </c>
      <c r="O451" s="27">
        <f>SUMIFS('FY14 DataDump'!$E$2:$E$5000, 'FY14 DataDump'!$C$2:$C$5000, 'FY14 Individual Analysis'!$A451, 'FY14 DataDump'!$H$2:$H$5000, O$2)</f>
        <v>0</v>
      </c>
      <c r="P451" s="27">
        <f t="shared" si="17"/>
        <v>0</v>
      </c>
      <c r="Q451" s="108">
        <f t="shared" si="18"/>
        <v>0</v>
      </c>
    </row>
    <row r="452" spans="1:20" x14ac:dyDescent="0.25">
      <c r="A452" s="75" t="s">
        <v>576</v>
      </c>
      <c r="B452" s="75" t="e">
        <f>INDEX('FY14 DataDump'!$A$2:$H$5000, MATCH('FY14 Individual Analysis'!A452, 'FY14 DataDump'!$C$2:$C$5000, 0), MATCH('FY14 DataDump'!$B$1, 'FY14 DataDump'!$A$1:$H$1))</f>
        <v>#N/A</v>
      </c>
      <c r="C452" s="75" t="e">
        <f>INDEX('FY14 DataDump'!$A$2:$H$5000, MATCH('FY14 Individual Analysis'!A452, 'FY14 DataDump'!$C$2:$C$5000, 0), MATCH('FY14 DataDump'!$D$1, 'FY14 DataDump'!$A$1:$H$1))</f>
        <v>#N/A</v>
      </c>
      <c r="D452" s="27">
        <f>SUMIFS('FY14 DataDump'!$E$2:$E$5000, 'FY14 DataDump'!$C$2:$C$5000, 'FY14 Individual Analysis'!$A452, 'FY14 DataDump'!$H$2:$H$5000, D$2)</f>
        <v>0</v>
      </c>
      <c r="E452" s="27">
        <f>SUMIFS('FY14 DataDump'!$E$2:$E$5000, 'FY14 DataDump'!$C$2:$C$5000, 'FY14 Individual Analysis'!$A452, 'FY14 DataDump'!$H$2:$H$5000, E$2)</f>
        <v>0</v>
      </c>
      <c r="F452" s="27">
        <f>SUMIFS('FY14 DataDump'!$E$2:$E$5000, 'FY14 DataDump'!$C$2:$C$5000, 'FY14 Individual Analysis'!$A452, 'FY14 DataDump'!$H$2:$H$5000, F$2)</f>
        <v>0</v>
      </c>
      <c r="G452" s="27">
        <f>SUMIFS('FY14 DataDump'!$E$2:$E$5000, 'FY14 DataDump'!$C$2:$C$5000, 'FY14 Individual Analysis'!$A452, 'FY14 DataDump'!$H$2:$H$5000, G$2)</f>
        <v>0</v>
      </c>
      <c r="H452" s="27">
        <f>SUMIFS('FY14 DataDump'!$E$2:$E$5000, 'FY14 DataDump'!$C$2:$C$5000, 'FY14 Individual Analysis'!$A452, 'FY14 DataDump'!$H$2:$H$5000, H$2)</f>
        <v>0</v>
      </c>
      <c r="I452" s="27">
        <f>SUMIFS('FY14 DataDump'!$E$2:$E$5000, 'FY14 DataDump'!$C$2:$C$5000, 'FY14 Individual Analysis'!$A452, 'FY14 DataDump'!$H$2:$H$5000, I$2)</f>
        <v>0</v>
      </c>
      <c r="J452" s="27">
        <f>SUMIFS('FY14 DataDump'!$E$2:$E$5000, 'FY14 DataDump'!$C$2:$C$5000, 'FY14 Individual Analysis'!$A452, 'FY14 DataDump'!$H$2:$H$5000, J$2)</f>
        <v>0</v>
      </c>
      <c r="K452" s="27">
        <f>SUMIFS('FY14 DataDump'!$E$2:$E$5000, 'FY14 DataDump'!$C$2:$C$5000, 'FY14 Individual Analysis'!$A452, 'FY14 DataDump'!$H$2:$H$5000, K$2)</f>
        <v>0</v>
      </c>
      <c r="L452" s="27">
        <f>SUMIFS('FY14 DataDump'!$E$2:$E$5000, 'FY14 DataDump'!$C$2:$C$5000, 'FY14 Individual Analysis'!$A452, 'FY14 DataDump'!$H$2:$H$5000, L$2)</f>
        <v>0</v>
      </c>
      <c r="M452" s="27">
        <f>SUMIFS('FY14 DataDump'!$E$2:$E$5000, 'FY14 DataDump'!$C$2:$C$5000, 'FY14 Individual Analysis'!$A452, 'FY14 DataDump'!$H$2:$H$5000, M$2)</f>
        <v>0</v>
      </c>
      <c r="N452" s="27">
        <f>SUMIFS('FY14 DataDump'!$E$2:$E$5000, 'FY14 DataDump'!$C$2:$C$5000, 'FY14 Individual Analysis'!$A452, 'FY14 DataDump'!$H$2:$H$5000, N$2)</f>
        <v>0</v>
      </c>
      <c r="O452" s="27">
        <f>SUMIFS('FY14 DataDump'!$E$2:$E$5000, 'FY14 DataDump'!$C$2:$C$5000, 'FY14 Individual Analysis'!$A452, 'FY14 DataDump'!$H$2:$H$5000, O$2)</f>
        <v>0</v>
      </c>
      <c r="P452" s="27">
        <f t="shared" si="17"/>
        <v>0</v>
      </c>
      <c r="Q452" s="108">
        <f t="shared" si="18"/>
        <v>0</v>
      </c>
    </row>
    <row r="453" spans="1:20" x14ac:dyDescent="0.25">
      <c r="A453" s="75" t="s">
        <v>576</v>
      </c>
      <c r="B453" s="75" t="e">
        <f>INDEX('FY14 DataDump'!$A$2:$H$5000, MATCH('FY14 Individual Analysis'!A453, 'FY14 DataDump'!$C$2:$C$5000, 0), MATCH('FY14 DataDump'!$B$1, 'FY14 DataDump'!$A$1:$H$1))</f>
        <v>#N/A</v>
      </c>
      <c r="C453" s="75" t="e">
        <f>INDEX('FY14 DataDump'!$A$2:$H$5000, MATCH('FY14 Individual Analysis'!A453, 'FY14 DataDump'!$C$2:$C$5000, 0), MATCH('FY14 DataDump'!$D$1, 'FY14 DataDump'!$A$1:$H$1))</f>
        <v>#N/A</v>
      </c>
      <c r="D453" s="27">
        <f>SUMIFS('FY14 DataDump'!$E$2:$E$5000, 'FY14 DataDump'!$C$2:$C$5000, 'FY14 Individual Analysis'!$A453, 'FY14 DataDump'!$H$2:$H$5000, D$2)</f>
        <v>0</v>
      </c>
      <c r="E453" s="27">
        <f>SUMIFS('FY14 DataDump'!$E$2:$E$5000, 'FY14 DataDump'!$C$2:$C$5000, 'FY14 Individual Analysis'!$A453, 'FY14 DataDump'!$H$2:$H$5000, E$2)</f>
        <v>0</v>
      </c>
      <c r="F453" s="27">
        <f>SUMIFS('FY14 DataDump'!$E$2:$E$5000, 'FY14 DataDump'!$C$2:$C$5000, 'FY14 Individual Analysis'!$A453, 'FY14 DataDump'!$H$2:$H$5000, F$2)</f>
        <v>0</v>
      </c>
      <c r="G453" s="27">
        <f>SUMIFS('FY14 DataDump'!$E$2:$E$5000, 'FY14 DataDump'!$C$2:$C$5000, 'FY14 Individual Analysis'!$A453, 'FY14 DataDump'!$H$2:$H$5000, G$2)</f>
        <v>0</v>
      </c>
      <c r="H453" s="27">
        <f>SUMIFS('FY14 DataDump'!$E$2:$E$5000, 'FY14 DataDump'!$C$2:$C$5000, 'FY14 Individual Analysis'!$A453, 'FY14 DataDump'!$H$2:$H$5000, H$2)</f>
        <v>0</v>
      </c>
      <c r="I453" s="27">
        <f>SUMIFS('FY14 DataDump'!$E$2:$E$5000, 'FY14 DataDump'!$C$2:$C$5000, 'FY14 Individual Analysis'!$A453, 'FY14 DataDump'!$H$2:$H$5000, I$2)</f>
        <v>0</v>
      </c>
      <c r="J453" s="27">
        <f>SUMIFS('FY14 DataDump'!$E$2:$E$5000, 'FY14 DataDump'!$C$2:$C$5000, 'FY14 Individual Analysis'!$A453, 'FY14 DataDump'!$H$2:$H$5000, J$2)</f>
        <v>0</v>
      </c>
      <c r="K453" s="27">
        <f>SUMIFS('FY14 DataDump'!$E$2:$E$5000, 'FY14 DataDump'!$C$2:$C$5000, 'FY14 Individual Analysis'!$A453, 'FY14 DataDump'!$H$2:$H$5000, K$2)</f>
        <v>0</v>
      </c>
      <c r="L453" s="27">
        <f>SUMIFS('FY14 DataDump'!$E$2:$E$5000, 'FY14 DataDump'!$C$2:$C$5000, 'FY14 Individual Analysis'!$A453, 'FY14 DataDump'!$H$2:$H$5000, L$2)</f>
        <v>0</v>
      </c>
      <c r="M453" s="27">
        <f>SUMIFS('FY14 DataDump'!$E$2:$E$5000, 'FY14 DataDump'!$C$2:$C$5000, 'FY14 Individual Analysis'!$A453, 'FY14 DataDump'!$H$2:$H$5000, M$2)</f>
        <v>0</v>
      </c>
      <c r="N453" s="27">
        <f>SUMIFS('FY14 DataDump'!$E$2:$E$5000, 'FY14 DataDump'!$C$2:$C$5000, 'FY14 Individual Analysis'!$A453, 'FY14 DataDump'!$H$2:$H$5000, N$2)</f>
        <v>0</v>
      </c>
      <c r="O453" s="27">
        <f>SUMIFS('FY14 DataDump'!$E$2:$E$5000, 'FY14 DataDump'!$C$2:$C$5000, 'FY14 Individual Analysis'!$A453, 'FY14 DataDump'!$H$2:$H$5000, O$2)</f>
        <v>0</v>
      </c>
      <c r="P453" s="27">
        <f t="shared" si="17"/>
        <v>0</v>
      </c>
      <c r="Q453" s="108">
        <f t="shared" si="18"/>
        <v>0</v>
      </c>
    </row>
    <row r="454" spans="1:20" x14ac:dyDescent="0.25">
      <c r="A454" s="75" t="s">
        <v>576</v>
      </c>
      <c r="B454" s="75" t="e">
        <f>INDEX('FY14 DataDump'!$A$2:$H$5000, MATCH('FY14 Individual Analysis'!A454, 'FY14 DataDump'!$C$2:$C$5000, 0), MATCH('FY14 DataDump'!$B$1, 'FY14 DataDump'!$A$1:$H$1))</f>
        <v>#N/A</v>
      </c>
      <c r="C454" s="75" t="e">
        <f>INDEX('FY14 DataDump'!$A$2:$H$5000, MATCH('FY14 Individual Analysis'!A454, 'FY14 DataDump'!$C$2:$C$5000, 0), MATCH('FY14 DataDump'!$D$1, 'FY14 DataDump'!$A$1:$H$1))</f>
        <v>#N/A</v>
      </c>
      <c r="D454" s="27">
        <f>SUMIFS('FY14 DataDump'!$E$2:$E$5000, 'FY14 DataDump'!$C$2:$C$5000, 'FY14 Individual Analysis'!$A454, 'FY14 DataDump'!$H$2:$H$5000, D$2)</f>
        <v>0</v>
      </c>
      <c r="E454" s="27">
        <f>SUMIFS('FY14 DataDump'!$E$2:$E$5000, 'FY14 DataDump'!$C$2:$C$5000, 'FY14 Individual Analysis'!$A454, 'FY14 DataDump'!$H$2:$H$5000, E$2)</f>
        <v>0</v>
      </c>
      <c r="F454" s="27">
        <f>SUMIFS('FY14 DataDump'!$E$2:$E$5000, 'FY14 DataDump'!$C$2:$C$5000, 'FY14 Individual Analysis'!$A454, 'FY14 DataDump'!$H$2:$H$5000, F$2)</f>
        <v>0</v>
      </c>
      <c r="G454" s="27">
        <f>SUMIFS('FY14 DataDump'!$E$2:$E$5000, 'FY14 DataDump'!$C$2:$C$5000, 'FY14 Individual Analysis'!$A454, 'FY14 DataDump'!$H$2:$H$5000, G$2)</f>
        <v>0</v>
      </c>
      <c r="H454" s="27">
        <f>SUMIFS('FY14 DataDump'!$E$2:$E$5000, 'FY14 DataDump'!$C$2:$C$5000, 'FY14 Individual Analysis'!$A454, 'FY14 DataDump'!$H$2:$H$5000, H$2)</f>
        <v>0</v>
      </c>
      <c r="I454" s="27">
        <f>SUMIFS('FY14 DataDump'!$E$2:$E$5000, 'FY14 DataDump'!$C$2:$C$5000, 'FY14 Individual Analysis'!$A454, 'FY14 DataDump'!$H$2:$H$5000, I$2)</f>
        <v>0</v>
      </c>
      <c r="J454" s="27">
        <f>SUMIFS('FY14 DataDump'!$E$2:$E$5000, 'FY14 DataDump'!$C$2:$C$5000, 'FY14 Individual Analysis'!$A454, 'FY14 DataDump'!$H$2:$H$5000, J$2)</f>
        <v>0</v>
      </c>
      <c r="K454" s="27">
        <f>SUMIFS('FY14 DataDump'!$E$2:$E$5000, 'FY14 DataDump'!$C$2:$C$5000, 'FY14 Individual Analysis'!$A454, 'FY14 DataDump'!$H$2:$H$5000, K$2)</f>
        <v>0</v>
      </c>
      <c r="L454" s="27">
        <f>SUMIFS('FY14 DataDump'!$E$2:$E$5000, 'FY14 DataDump'!$C$2:$C$5000, 'FY14 Individual Analysis'!$A454, 'FY14 DataDump'!$H$2:$H$5000, L$2)</f>
        <v>0</v>
      </c>
      <c r="M454" s="27">
        <f>SUMIFS('FY14 DataDump'!$E$2:$E$5000, 'FY14 DataDump'!$C$2:$C$5000, 'FY14 Individual Analysis'!$A454, 'FY14 DataDump'!$H$2:$H$5000, M$2)</f>
        <v>0</v>
      </c>
      <c r="N454" s="27">
        <f>SUMIFS('FY14 DataDump'!$E$2:$E$5000, 'FY14 DataDump'!$C$2:$C$5000, 'FY14 Individual Analysis'!$A454, 'FY14 DataDump'!$H$2:$H$5000, N$2)</f>
        <v>0</v>
      </c>
      <c r="O454" s="27">
        <f>SUMIFS('FY14 DataDump'!$E$2:$E$5000, 'FY14 DataDump'!$C$2:$C$5000, 'FY14 Individual Analysis'!$A454, 'FY14 DataDump'!$H$2:$H$5000, O$2)</f>
        <v>0</v>
      </c>
      <c r="P454" s="27">
        <f t="shared" si="17"/>
        <v>0</v>
      </c>
      <c r="Q454" s="108">
        <f t="shared" si="18"/>
        <v>0</v>
      </c>
    </row>
    <row r="455" spans="1:20" s="27" customFormat="1" x14ac:dyDescent="0.25">
      <c r="A455" s="78"/>
      <c r="B455" s="78"/>
      <c r="C455" s="78" t="s">
        <v>348</v>
      </c>
      <c r="D455" s="27">
        <f t="shared" ref="D455:P455" si="19">SUM(D3:D454)</f>
        <v>8103</v>
      </c>
      <c r="E455" s="27">
        <f t="shared" si="19"/>
        <v>9742</v>
      </c>
      <c r="F455" s="27">
        <f t="shared" si="19"/>
        <v>8366</v>
      </c>
      <c r="G455" s="27">
        <f t="shared" si="19"/>
        <v>21677</v>
      </c>
      <c r="H455" s="27">
        <f t="shared" si="19"/>
        <v>15530</v>
      </c>
      <c r="I455" s="27">
        <f t="shared" si="19"/>
        <v>9012</v>
      </c>
      <c r="J455" s="27">
        <f t="shared" si="19"/>
        <v>16412</v>
      </c>
      <c r="K455" s="27">
        <f t="shared" si="19"/>
        <v>16331</v>
      </c>
      <c r="L455" s="27">
        <f t="shared" si="19"/>
        <v>13587</v>
      </c>
      <c r="M455" s="27">
        <f t="shared" si="19"/>
        <v>20310</v>
      </c>
      <c r="N455" s="27">
        <f t="shared" si="19"/>
        <v>19200</v>
      </c>
      <c r="O455" s="27">
        <f t="shared" si="19"/>
        <v>12074</v>
      </c>
      <c r="P455" s="27">
        <f t="shared" si="19"/>
        <v>170344</v>
      </c>
      <c r="Q455" s="108"/>
      <c r="R455" s="12"/>
      <c r="T455" s="30"/>
    </row>
    <row r="456" spans="1:20" s="27" customFormat="1" ht="15.75" thickBot="1" x14ac:dyDescent="0.3">
      <c r="A456" s="79"/>
      <c r="B456" s="79"/>
      <c r="C456" s="79" t="s">
        <v>352</v>
      </c>
      <c r="D456" s="28">
        <f>D455/$P$455</f>
        <v>4.7568449725261822E-2</v>
      </c>
      <c r="E456" s="28">
        <f t="shared" ref="E456:O456" si="20">E455/$P$455</f>
        <v>5.7190156389423756E-2</v>
      </c>
      <c r="F456" s="28">
        <f t="shared" si="20"/>
        <v>4.9112384351664866E-2</v>
      </c>
      <c r="G456" s="28">
        <f t="shared" si="20"/>
        <v>0.12725426196402573</v>
      </c>
      <c r="H456" s="28">
        <f t="shared" si="20"/>
        <v>9.1168459118020004E-2</v>
      </c>
      <c r="I456" s="28">
        <f t="shared" si="20"/>
        <v>5.2904710468228998E-2</v>
      </c>
      <c r="J456" s="28">
        <f t="shared" si="20"/>
        <v>9.6346217066641621E-2</v>
      </c>
      <c r="K456" s="28">
        <f t="shared" si="20"/>
        <v>9.5870708683604935E-2</v>
      </c>
      <c r="L456" s="28">
        <f t="shared" si="20"/>
        <v>7.9762128399004373E-2</v>
      </c>
      <c r="M456" s="28">
        <f t="shared" si="20"/>
        <v>0.1192293241910487</v>
      </c>
      <c r="N456" s="28">
        <f t="shared" si="20"/>
        <v>0.1127130982012868</v>
      </c>
      <c r="O456" s="28">
        <f t="shared" si="20"/>
        <v>7.0880101441788385E-2</v>
      </c>
      <c r="P456" s="28"/>
      <c r="Q456" s="109"/>
      <c r="R456" s="12"/>
      <c r="T456" s="30"/>
    </row>
  </sheetData>
  <mergeCells count="1">
    <mergeCell ref="D1:Q1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:H4"/>
  <sheetViews>
    <sheetView workbookViewId="0">
      <selection activeCell="A28" sqref="A28"/>
    </sheetView>
  </sheetViews>
  <sheetFormatPr defaultRowHeight="15" x14ac:dyDescent="0.25"/>
  <cols>
    <col min="1" max="1" width="18.42578125" bestFit="1" customWidth="1"/>
    <col min="2" max="2" width="25.140625" bestFit="1" customWidth="1"/>
    <col min="3" max="3" width="15.7109375" bestFit="1" customWidth="1"/>
    <col min="4" max="4" width="18.7109375" bestFit="1" customWidth="1"/>
    <col min="5" max="5" width="23" bestFit="1" customWidth="1"/>
    <col min="6" max="6" width="27.5703125" bestFit="1" customWidth="1"/>
    <col min="7" max="7" width="29.28515625" bestFit="1" customWidth="1"/>
    <col min="8" max="8" width="6.85546875" bestFit="1" customWidth="1"/>
  </cols>
  <sheetData>
    <row r="1" spans="1:8" ht="15.75" thickBot="1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328</v>
      </c>
      <c r="H1" s="2" t="s">
        <v>570</v>
      </c>
    </row>
    <row r="2" spans="1:8" ht="29.25" thickBot="1" x14ac:dyDescent="0.3">
      <c r="A2" s="3" t="s">
        <v>321</v>
      </c>
      <c r="B2" s="3" t="s">
        <v>598</v>
      </c>
      <c r="C2" s="3">
        <v>99999999999</v>
      </c>
      <c r="D2" s="3" t="s">
        <v>599</v>
      </c>
      <c r="E2" s="3">
        <v>0</v>
      </c>
      <c r="F2" s="4">
        <v>0</v>
      </c>
      <c r="G2" s="4">
        <v>0</v>
      </c>
      <c r="H2" s="2" t="str">
        <f t="shared" ref="H2:H4" si="0">"July"</f>
        <v>July</v>
      </c>
    </row>
    <row r="3" spans="1:8" ht="29.25" thickBot="1" x14ac:dyDescent="0.3">
      <c r="A3" s="3" t="s">
        <v>321</v>
      </c>
      <c r="B3" s="3" t="s">
        <v>598</v>
      </c>
      <c r="C3" s="3">
        <v>99999999999</v>
      </c>
      <c r="D3" s="3" t="s">
        <v>599</v>
      </c>
      <c r="E3" s="3">
        <v>0</v>
      </c>
      <c r="F3" s="4">
        <v>0</v>
      </c>
      <c r="G3" s="4">
        <v>0</v>
      </c>
      <c r="H3" s="2" t="str">
        <f t="shared" si="0"/>
        <v>July</v>
      </c>
    </row>
    <row r="4" spans="1:8" ht="29.25" thickBot="1" x14ac:dyDescent="0.3">
      <c r="A4" s="3" t="s">
        <v>321</v>
      </c>
      <c r="B4" s="3" t="s">
        <v>601</v>
      </c>
      <c r="C4" s="3">
        <v>99999999991</v>
      </c>
      <c r="D4" s="3" t="s">
        <v>600</v>
      </c>
      <c r="E4" s="3">
        <v>0</v>
      </c>
      <c r="F4" s="4">
        <v>0</v>
      </c>
      <c r="G4" s="4">
        <v>0</v>
      </c>
      <c r="H4" s="2" t="str">
        <f t="shared" si="0"/>
        <v>July</v>
      </c>
    </row>
  </sheetData>
  <hyperlinks>
    <hyperlink ref="A1" r:id="rId1" display="javascript:__doPostBack('ctl00$PageCenterContentPlaceHolder$GridView1','Sort$Profit Center Name')"/>
    <hyperlink ref="B1" r:id="rId2" display="javascript:__doPostBack('ctl00$PageCenterContentPlaceHolder$GridView1','Sort$Product Department Name')"/>
    <hyperlink ref="C1" r:id="rId3" display="javascript:__doPostBack('ctl00$PageCenterContentPlaceHolder$GridView1','Sort$Product Number')"/>
    <hyperlink ref="D1" r:id="rId4" display="javascript:__doPostBack('ctl00$PageCenterContentPlaceHolder$GridView1','Sort$Product Description')"/>
    <hyperlink ref="E1" r:id="rId5" display="javascript:__doPostBack('ctl00$PageCenterContentPlaceHolder$GridView1','Sort$Sum of Product Quantity')"/>
    <hyperlink ref="F1" r:id="rId6" display="javascript:__doPostBack('ctl00$PageCenterContentPlaceHolder$GridView1','Sort$Sum of Product Sales Amount')"/>
    <hyperlink ref="G1" r:id="rId7" display="javascript:__doPostBack('ctl00$PageCenterContentPlaceHolder$GridView1','Sort$Sum of Product Tender Tax Amt')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0000"/>
  </sheetPr>
  <dimension ref="A1:H5000"/>
  <sheetViews>
    <sheetView workbookViewId="0">
      <selection activeCell="B9" sqref="B9"/>
    </sheetView>
  </sheetViews>
  <sheetFormatPr defaultRowHeight="15" x14ac:dyDescent="0.25"/>
  <cols>
    <col min="1" max="1" width="25.140625" bestFit="1" customWidth="1"/>
    <col min="2" max="5" width="25.140625" style="2" customWidth="1"/>
    <col min="6" max="6" width="13.5703125" customWidth="1"/>
    <col min="7" max="7" width="14.7109375" customWidth="1"/>
    <col min="8" max="8" width="11" customWidth="1"/>
  </cols>
  <sheetData>
    <row r="1" spans="1:8" x14ac:dyDescent="0.25">
      <c r="A1" s="2" t="s">
        <v>1</v>
      </c>
      <c r="B1" s="2" t="s">
        <v>606</v>
      </c>
      <c r="C1" s="2" t="s">
        <v>607</v>
      </c>
      <c r="D1" s="2" t="s">
        <v>608</v>
      </c>
      <c r="E1" s="2" t="s">
        <v>609</v>
      </c>
      <c r="F1" s="2" t="s">
        <v>570</v>
      </c>
      <c r="G1" s="95" t="s">
        <v>639</v>
      </c>
      <c r="H1" s="95" t="s">
        <v>638</v>
      </c>
    </row>
    <row r="2" spans="1:8" x14ac:dyDescent="0.25">
      <c r="A2" s="96"/>
      <c r="B2" s="95"/>
      <c r="C2" s="95"/>
      <c r="D2" s="95"/>
      <c r="E2" s="98"/>
      <c r="G2">
        <f>IFERROR(IF(C2=" ",0,C2),0)</f>
        <v>0</v>
      </c>
      <c r="H2">
        <f>IFERROR(G2 * E2, 0)</f>
        <v>0</v>
      </c>
    </row>
    <row r="3" spans="1:8" x14ac:dyDescent="0.25">
      <c r="G3" s="359">
        <f t="shared" ref="G3:G66" si="0">IFERROR(IF(C3=" ",0,C3),0)</f>
        <v>0</v>
      </c>
      <c r="H3" s="359">
        <f t="shared" ref="H3:H66" si="1">IFERROR(G3 * E3, 0)</f>
        <v>0</v>
      </c>
    </row>
    <row r="4" spans="1:8" x14ac:dyDescent="0.25">
      <c r="G4" s="359">
        <f t="shared" si="0"/>
        <v>0</v>
      </c>
      <c r="H4" s="359">
        <f t="shared" si="1"/>
        <v>0</v>
      </c>
    </row>
    <row r="5" spans="1:8" x14ac:dyDescent="0.25">
      <c r="G5" s="359">
        <f t="shared" si="0"/>
        <v>0</v>
      </c>
      <c r="H5" s="359">
        <f t="shared" si="1"/>
        <v>0</v>
      </c>
    </row>
    <row r="6" spans="1:8" x14ac:dyDescent="0.25">
      <c r="G6" s="359">
        <f t="shared" si="0"/>
        <v>0</v>
      </c>
      <c r="H6" s="359">
        <f t="shared" si="1"/>
        <v>0</v>
      </c>
    </row>
    <row r="7" spans="1:8" x14ac:dyDescent="0.25">
      <c r="G7" s="359">
        <f t="shared" si="0"/>
        <v>0</v>
      </c>
      <c r="H7" s="359">
        <f t="shared" si="1"/>
        <v>0</v>
      </c>
    </row>
    <row r="8" spans="1:8" x14ac:dyDescent="0.25">
      <c r="G8" s="359">
        <f t="shared" si="0"/>
        <v>0</v>
      </c>
      <c r="H8" s="359">
        <f t="shared" si="1"/>
        <v>0</v>
      </c>
    </row>
    <row r="9" spans="1:8" x14ac:dyDescent="0.25">
      <c r="G9" s="359">
        <f t="shared" si="0"/>
        <v>0</v>
      </c>
      <c r="H9" s="359">
        <f t="shared" si="1"/>
        <v>0</v>
      </c>
    </row>
    <row r="10" spans="1:8" x14ac:dyDescent="0.25">
      <c r="G10" s="359">
        <f t="shared" si="0"/>
        <v>0</v>
      </c>
      <c r="H10" s="359">
        <f t="shared" si="1"/>
        <v>0</v>
      </c>
    </row>
    <row r="11" spans="1:8" x14ac:dyDescent="0.25">
      <c r="G11" s="359">
        <f t="shared" si="0"/>
        <v>0</v>
      </c>
      <c r="H11" s="359">
        <f t="shared" si="1"/>
        <v>0</v>
      </c>
    </row>
    <row r="12" spans="1:8" x14ac:dyDescent="0.25">
      <c r="G12" s="359">
        <f t="shared" si="0"/>
        <v>0</v>
      </c>
      <c r="H12" s="359">
        <f t="shared" si="1"/>
        <v>0</v>
      </c>
    </row>
    <row r="13" spans="1:8" x14ac:dyDescent="0.25">
      <c r="G13" s="359">
        <f t="shared" si="0"/>
        <v>0</v>
      </c>
      <c r="H13" s="359">
        <f t="shared" si="1"/>
        <v>0</v>
      </c>
    </row>
    <row r="14" spans="1:8" x14ac:dyDescent="0.25">
      <c r="G14" s="359">
        <f t="shared" si="0"/>
        <v>0</v>
      </c>
      <c r="H14" s="359">
        <f t="shared" si="1"/>
        <v>0</v>
      </c>
    </row>
    <row r="15" spans="1:8" x14ac:dyDescent="0.25">
      <c r="G15" s="359">
        <f t="shared" si="0"/>
        <v>0</v>
      </c>
      <c r="H15" s="359">
        <f t="shared" si="1"/>
        <v>0</v>
      </c>
    </row>
    <row r="16" spans="1:8" x14ac:dyDescent="0.25">
      <c r="G16" s="359">
        <f t="shared" si="0"/>
        <v>0</v>
      </c>
      <c r="H16" s="359">
        <f t="shared" si="1"/>
        <v>0</v>
      </c>
    </row>
    <row r="17" spans="7:8" x14ac:dyDescent="0.25">
      <c r="G17" s="359">
        <f t="shared" si="0"/>
        <v>0</v>
      </c>
      <c r="H17" s="359">
        <f t="shared" si="1"/>
        <v>0</v>
      </c>
    </row>
    <row r="18" spans="7:8" x14ac:dyDescent="0.25">
      <c r="G18" s="359">
        <f t="shared" si="0"/>
        <v>0</v>
      </c>
      <c r="H18" s="359">
        <f t="shared" si="1"/>
        <v>0</v>
      </c>
    </row>
    <row r="19" spans="7:8" x14ac:dyDescent="0.25">
      <c r="G19" s="359">
        <f t="shared" si="0"/>
        <v>0</v>
      </c>
      <c r="H19" s="359">
        <f t="shared" si="1"/>
        <v>0</v>
      </c>
    </row>
    <row r="20" spans="7:8" x14ac:dyDescent="0.25">
      <c r="G20" s="359">
        <f t="shared" si="0"/>
        <v>0</v>
      </c>
      <c r="H20" s="359">
        <f t="shared" si="1"/>
        <v>0</v>
      </c>
    </row>
    <row r="21" spans="7:8" x14ac:dyDescent="0.25">
      <c r="G21" s="359">
        <f t="shared" si="0"/>
        <v>0</v>
      </c>
      <c r="H21" s="359">
        <f t="shared" si="1"/>
        <v>0</v>
      </c>
    </row>
    <row r="22" spans="7:8" x14ac:dyDescent="0.25">
      <c r="G22" s="359">
        <f t="shared" si="0"/>
        <v>0</v>
      </c>
      <c r="H22" s="359">
        <f t="shared" si="1"/>
        <v>0</v>
      </c>
    </row>
    <row r="23" spans="7:8" x14ac:dyDescent="0.25">
      <c r="G23" s="359">
        <f t="shared" si="0"/>
        <v>0</v>
      </c>
      <c r="H23" s="359">
        <f t="shared" si="1"/>
        <v>0</v>
      </c>
    </row>
    <row r="24" spans="7:8" x14ac:dyDescent="0.25">
      <c r="G24" s="359">
        <f t="shared" si="0"/>
        <v>0</v>
      </c>
      <c r="H24" s="359">
        <f t="shared" si="1"/>
        <v>0</v>
      </c>
    </row>
    <row r="25" spans="7:8" x14ac:dyDescent="0.25">
      <c r="G25" s="359">
        <f t="shared" si="0"/>
        <v>0</v>
      </c>
      <c r="H25" s="359">
        <f t="shared" si="1"/>
        <v>0</v>
      </c>
    </row>
    <row r="26" spans="7:8" x14ac:dyDescent="0.25">
      <c r="G26" s="359">
        <f t="shared" si="0"/>
        <v>0</v>
      </c>
      <c r="H26" s="359">
        <f t="shared" si="1"/>
        <v>0</v>
      </c>
    </row>
    <row r="27" spans="7:8" x14ac:dyDescent="0.25">
      <c r="G27" s="359">
        <f t="shared" si="0"/>
        <v>0</v>
      </c>
      <c r="H27" s="359">
        <f t="shared" si="1"/>
        <v>0</v>
      </c>
    </row>
    <row r="28" spans="7:8" x14ac:dyDescent="0.25">
      <c r="G28" s="359">
        <f t="shared" si="0"/>
        <v>0</v>
      </c>
      <c r="H28" s="359">
        <f t="shared" si="1"/>
        <v>0</v>
      </c>
    </row>
    <row r="29" spans="7:8" x14ac:dyDescent="0.25">
      <c r="G29" s="359">
        <f t="shared" si="0"/>
        <v>0</v>
      </c>
      <c r="H29" s="359">
        <f t="shared" si="1"/>
        <v>0</v>
      </c>
    </row>
    <row r="30" spans="7:8" x14ac:dyDescent="0.25">
      <c r="G30" s="359">
        <f t="shared" si="0"/>
        <v>0</v>
      </c>
      <c r="H30" s="359">
        <f t="shared" si="1"/>
        <v>0</v>
      </c>
    </row>
    <row r="31" spans="7:8" x14ac:dyDescent="0.25">
      <c r="G31" s="359">
        <f t="shared" si="0"/>
        <v>0</v>
      </c>
      <c r="H31" s="359">
        <f t="shared" si="1"/>
        <v>0</v>
      </c>
    </row>
    <row r="32" spans="7:8" x14ac:dyDescent="0.25">
      <c r="G32" s="359">
        <f t="shared" si="0"/>
        <v>0</v>
      </c>
      <c r="H32" s="359">
        <f t="shared" si="1"/>
        <v>0</v>
      </c>
    </row>
    <row r="33" spans="7:8" x14ac:dyDescent="0.25">
      <c r="G33" s="359">
        <f t="shared" si="0"/>
        <v>0</v>
      </c>
      <c r="H33" s="359">
        <f t="shared" si="1"/>
        <v>0</v>
      </c>
    </row>
    <row r="34" spans="7:8" x14ac:dyDescent="0.25">
      <c r="G34" s="359">
        <f t="shared" si="0"/>
        <v>0</v>
      </c>
      <c r="H34" s="359">
        <f t="shared" si="1"/>
        <v>0</v>
      </c>
    </row>
    <row r="35" spans="7:8" x14ac:dyDescent="0.25">
      <c r="G35" s="359">
        <f t="shared" si="0"/>
        <v>0</v>
      </c>
      <c r="H35" s="359">
        <f t="shared" si="1"/>
        <v>0</v>
      </c>
    </row>
    <row r="36" spans="7:8" x14ac:dyDescent="0.25">
      <c r="G36" s="359">
        <f t="shared" si="0"/>
        <v>0</v>
      </c>
      <c r="H36" s="359">
        <f t="shared" si="1"/>
        <v>0</v>
      </c>
    </row>
    <row r="37" spans="7:8" x14ac:dyDescent="0.25">
      <c r="G37" s="359">
        <f t="shared" si="0"/>
        <v>0</v>
      </c>
      <c r="H37" s="359">
        <f t="shared" si="1"/>
        <v>0</v>
      </c>
    </row>
    <row r="38" spans="7:8" x14ac:dyDescent="0.25">
      <c r="G38" s="359">
        <f t="shared" si="0"/>
        <v>0</v>
      </c>
      <c r="H38" s="359">
        <f t="shared" si="1"/>
        <v>0</v>
      </c>
    </row>
    <row r="39" spans="7:8" x14ac:dyDescent="0.25">
      <c r="G39" s="359">
        <f t="shared" si="0"/>
        <v>0</v>
      </c>
      <c r="H39" s="359">
        <f t="shared" si="1"/>
        <v>0</v>
      </c>
    </row>
    <row r="40" spans="7:8" x14ac:dyDescent="0.25">
      <c r="G40" s="359">
        <f t="shared" si="0"/>
        <v>0</v>
      </c>
      <c r="H40" s="359">
        <f t="shared" si="1"/>
        <v>0</v>
      </c>
    </row>
    <row r="41" spans="7:8" x14ac:dyDescent="0.25">
      <c r="G41" s="359">
        <f t="shared" si="0"/>
        <v>0</v>
      </c>
      <c r="H41" s="359">
        <f t="shared" si="1"/>
        <v>0</v>
      </c>
    </row>
    <row r="42" spans="7:8" x14ac:dyDescent="0.25">
      <c r="G42" s="359">
        <f t="shared" si="0"/>
        <v>0</v>
      </c>
      <c r="H42" s="359">
        <f t="shared" si="1"/>
        <v>0</v>
      </c>
    </row>
    <row r="43" spans="7:8" x14ac:dyDescent="0.25">
      <c r="G43" s="359">
        <f t="shared" si="0"/>
        <v>0</v>
      </c>
      <c r="H43" s="359">
        <f t="shared" si="1"/>
        <v>0</v>
      </c>
    </row>
    <row r="44" spans="7:8" x14ac:dyDescent="0.25">
      <c r="G44" s="359">
        <f t="shared" si="0"/>
        <v>0</v>
      </c>
      <c r="H44" s="359">
        <f t="shared" si="1"/>
        <v>0</v>
      </c>
    </row>
    <row r="45" spans="7:8" x14ac:dyDescent="0.25">
      <c r="G45" s="359">
        <f t="shared" si="0"/>
        <v>0</v>
      </c>
      <c r="H45" s="359">
        <f t="shared" si="1"/>
        <v>0</v>
      </c>
    </row>
    <row r="46" spans="7:8" x14ac:dyDescent="0.25">
      <c r="G46" s="359">
        <f t="shared" si="0"/>
        <v>0</v>
      </c>
      <c r="H46" s="359">
        <f t="shared" si="1"/>
        <v>0</v>
      </c>
    </row>
    <row r="47" spans="7:8" x14ac:dyDescent="0.25">
      <c r="G47" s="359">
        <f t="shared" si="0"/>
        <v>0</v>
      </c>
      <c r="H47" s="359">
        <f t="shared" si="1"/>
        <v>0</v>
      </c>
    </row>
    <row r="48" spans="7:8" x14ac:dyDescent="0.25">
      <c r="G48" s="359">
        <f t="shared" si="0"/>
        <v>0</v>
      </c>
      <c r="H48" s="359">
        <f t="shared" si="1"/>
        <v>0</v>
      </c>
    </row>
    <row r="49" spans="7:8" x14ac:dyDescent="0.25">
      <c r="G49" s="359">
        <f t="shared" si="0"/>
        <v>0</v>
      </c>
      <c r="H49" s="359">
        <f t="shared" si="1"/>
        <v>0</v>
      </c>
    </row>
    <row r="50" spans="7:8" x14ac:dyDescent="0.25">
      <c r="G50" s="359">
        <f t="shared" si="0"/>
        <v>0</v>
      </c>
      <c r="H50" s="359">
        <f t="shared" si="1"/>
        <v>0</v>
      </c>
    </row>
    <row r="51" spans="7:8" x14ac:dyDescent="0.25">
      <c r="G51" s="359">
        <f t="shared" si="0"/>
        <v>0</v>
      </c>
      <c r="H51" s="359">
        <f t="shared" si="1"/>
        <v>0</v>
      </c>
    </row>
    <row r="52" spans="7:8" x14ac:dyDescent="0.25">
      <c r="G52" s="359">
        <f t="shared" si="0"/>
        <v>0</v>
      </c>
      <c r="H52" s="359">
        <f t="shared" si="1"/>
        <v>0</v>
      </c>
    </row>
    <row r="53" spans="7:8" x14ac:dyDescent="0.25">
      <c r="G53" s="359">
        <f t="shared" si="0"/>
        <v>0</v>
      </c>
      <c r="H53" s="359">
        <f t="shared" si="1"/>
        <v>0</v>
      </c>
    </row>
    <row r="54" spans="7:8" x14ac:dyDescent="0.25">
      <c r="G54" s="359">
        <f t="shared" si="0"/>
        <v>0</v>
      </c>
      <c r="H54" s="359">
        <f t="shared" si="1"/>
        <v>0</v>
      </c>
    </row>
    <row r="55" spans="7:8" x14ac:dyDescent="0.25">
      <c r="G55" s="359">
        <f t="shared" si="0"/>
        <v>0</v>
      </c>
      <c r="H55" s="359">
        <f t="shared" si="1"/>
        <v>0</v>
      </c>
    </row>
    <row r="56" spans="7:8" x14ac:dyDescent="0.25">
      <c r="G56" s="359">
        <f t="shared" si="0"/>
        <v>0</v>
      </c>
      <c r="H56" s="359">
        <f t="shared" si="1"/>
        <v>0</v>
      </c>
    </row>
    <row r="57" spans="7:8" x14ac:dyDescent="0.25">
      <c r="G57" s="359">
        <f t="shared" si="0"/>
        <v>0</v>
      </c>
      <c r="H57" s="359">
        <f t="shared" si="1"/>
        <v>0</v>
      </c>
    </row>
    <row r="58" spans="7:8" x14ac:dyDescent="0.25">
      <c r="G58" s="359">
        <f t="shared" si="0"/>
        <v>0</v>
      </c>
      <c r="H58" s="359">
        <f t="shared" si="1"/>
        <v>0</v>
      </c>
    </row>
    <row r="59" spans="7:8" x14ac:dyDescent="0.25">
      <c r="G59" s="359">
        <f t="shared" si="0"/>
        <v>0</v>
      </c>
      <c r="H59" s="359">
        <f t="shared" si="1"/>
        <v>0</v>
      </c>
    </row>
    <row r="60" spans="7:8" x14ac:dyDescent="0.25">
      <c r="G60" s="359">
        <f t="shared" si="0"/>
        <v>0</v>
      </c>
      <c r="H60" s="359">
        <f t="shared" si="1"/>
        <v>0</v>
      </c>
    </row>
    <row r="61" spans="7:8" x14ac:dyDescent="0.25">
      <c r="G61" s="359">
        <f t="shared" si="0"/>
        <v>0</v>
      </c>
      <c r="H61" s="359">
        <f t="shared" si="1"/>
        <v>0</v>
      </c>
    </row>
    <row r="62" spans="7:8" x14ac:dyDescent="0.25">
      <c r="G62" s="359">
        <f t="shared" si="0"/>
        <v>0</v>
      </c>
      <c r="H62" s="359">
        <f t="shared" si="1"/>
        <v>0</v>
      </c>
    </row>
    <row r="63" spans="7:8" x14ac:dyDescent="0.25">
      <c r="G63" s="359">
        <f t="shared" si="0"/>
        <v>0</v>
      </c>
      <c r="H63" s="359">
        <f t="shared" si="1"/>
        <v>0</v>
      </c>
    </row>
    <row r="64" spans="7:8" x14ac:dyDescent="0.25">
      <c r="G64" s="359">
        <f t="shared" si="0"/>
        <v>0</v>
      </c>
      <c r="H64" s="359">
        <f t="shared" si="1"/>
        <v>0</v>
      </c>
    </row>
    <row r="65" spans="7:8" x14ac:dyDescent="0.25">
      <c r="G65" s="359">
        <f t="shared" si="0"/>
        <v>0</v>
      </c>
      <c r="H65" s="359">
        <f t="shared" si="1"/>
        <v>0</v>
      </c>
    </row>
    <row r="66" spans="7:8" x14ac:dyDescent="0.25">
      <c r="G66" s="359">
        <f t="shared" si="0"/>
        <v>0</v>
      </c>
      <c r="H66" s="359">
        <f t="shared" si="1"/>
        <v>0</v>
      </c>
    </row>
    <row r="67" spans="7:8" x14ac:dyDescent="0.25">
      <c r="G67" s="359">
        <f t="shared" ref="G67:G130" si="2">IFERROR(IF(C67=" ",0,C67),0)</f>
        <v>0</v>
      </c>
      <c r="H67" s="359">
        <f t="shared" ref="H67:H130" si="3">IFERROR(G67 * E67, 0)</f>
        <v>0</v>
      </c>
    </row>
    <row r="68" spans="7:8" x14ac:dyDescent="0.25">
      <c r="G68" s="359">
        <f t="shared" si="2"/>
        <v>0</v>
      </c>
      <c r="H68" s="359">
        <f t="shared" si="3"/>
        <v>0</v>
      </c>
    </row>
    <row r="69" spans="7:8" x14ac:dyDescent="0.25">
      <c r="G69" s="359">
        <f t="shared" si="2"/>
        <v>0</v>
      </c>
      <c r="H69" s="359">
        <f t="shared" si="3"/>
        <v>0</v>
      </c>
    </row>
    <row r="70" spans="7:8" x14ac:dyDescent="0.25">
      <c r="G70" s="359">
        <f t="shared" si="2"/>
        <v>0</v>
      </c>
      <c r="H70" s="359">
        <f t="shared" si="3"/>
        <v>0</v>
      </c>
    </row>
    <row r="71" spans="7:8" x14ac:dyDescent="0.25">
      <c r="G71" s="359">
        <f t="shared" si="2"/>
        <v>0</v>
      </c>
      <c r="H71" s="359">
        <f t="shared" si="3"/>
        <v>0</v>
      </c>
    </row>
    <row r="72" spans="7:8" x14ac:dyDescent="0.25">
      <c r="G72" s="359">
        <f t="shared" si="2"/>
        <v>0</v>
      </c>
      <c r="H72" s="359">
        <f t="shared" si="3"/>
        <v>0</v>
      </c>
    </row>
    <row r="73" spans="7:8" x14ac:dyDescent="0.25">
      <c r="G73" s="359">
        <f t="shared" si="2"/>
        <v>0</v>
      </c>
      <c r="H73" s="359">
        <f t="shared" si="3"/>
        <v>0</v>
      </c>
    </row>
    <row r="74" spans="7:8" x14ac:dyDescent="0.25">
      <c r="G74" s="359">
        <f t="shared" si="2"/>
        <v>0</v>
      </c>
      <c r="H74" s="359">
        <f t="shared" si="3"/>
        <v>0</v>
      </c>
    </row>
    <row r="75" spans="7:8" x14ac:dyDescent="0.25">
      <c r="G75" s="359">
        <f t="shared" si="2"/>
        <v>0</v>
      </c>
      <c r="H75" s="359">
        <f t="shared" si="3"/>
        <v>0</v>
      </c>
    </row>
    <row r="76" spans="7:8" x14ac:dyDescent="0.25">
      <c r="G76" s="359">
        <f t="shared" si="2"/>
        <v>0</v>
      </c>
      <c r="H76" s="359">
        <f t="shared" si="3"/>
        <v>0</v>
      </c>
    </row>
    <row r="77" spans="7:8" x14ac:dyDescent="0.25">
      <c r="G77" s="359">
        <f t="shared" si="2"/>
        <v>0</v>
      </c>
      <c r="H77" s="359">
        <f t="shared" si="3"/>
        <v>0</v>
      </c>
    </row>
    <row r="78" spans="7:8" x14ac:dyDescent="0.25">
      <c r="G78" s="359">
        <f t="shared" si="2"/>
        <v>0</v>
      </c>
      <c r="H78" s="359">
        <f t="shared" si="3"/>
        <v>0</v>
      </c>
    </row>
    <row r="79" spans="7:8" x14ac:dyDescent="0.25">
      <c r="G79" s="359">
        <f t="shared" si="2"/>
        <v>0</v>
      </c>
      <c r="H79" s="359">
        <f t="shared" si="3"/>
        <v>0</v>
      </c>
    </row>
    <row r="80" spans="7:8" x14ac:dyDescent="0.25">
      <c r="G80" s="359">
        <f t="shared" si="2"/>
        <v>0</v>
      </c>
      <c r="H80" s="359">
        <f t="shared" si="3"/>
        <v>0</v>
      </c>
    </row>
    <row r="81" spans="7:8" x14ac:dyDescent="0.25">
      <c r="G81" s="359">
        <f t="shared" si="2"/>
        <v>0</v>
      </c>
      <c r="H81" s="359">
        <f t="shared" si="3"/>
        <v>0</v>
      </c>
    </row>
    <row r="82" spans="7:8" x14ac:dyDescent="0.25">
      <c r="G82" s="359">
        <f t="shared" si="2"/>
        <v>0</v>
      </c>
      <c r="H82" s="359">
        <f t="shared" si="3"/>
        <v>0</v>
      </c>
    </row>
    <row r="83" spans="7:8" x14ac:dyDescent="0.25">
      <c r="G83" s="359">
        <f t="shared" si="2"/>
        <v>0</v>
      </c>
      <c r="H83" s="359">
        <f t="shared" si="3"/>
        <v>0</v>
      </c>
    </row>
    <row r="84" spans="7:8" x14ac:dyDescent="0.25">
      <c r="G84" s="359">
        <f t="shared" si="2"/>
        <v>0</v>
      </c>
      <c r="H84" s="359">
        <f t="shared" si="3"/>
        <v>0</v>
      </c>
    </row>
    <row r="85" spans="7:8" x14ac:dyDescent="0.25">
      <c r="G85" s="359">
        <f t="shared" si="2"/>
        <v>0</v>
      </c>
      <c r="H85" s="359">
        <f t="shared" si="3"/>
        <v>0</v>
      </c>
    </row>
    <row r="86" spans="7:8" x14ac:dyDescent="0.25">
      <c r="G86" s="359">
        <f t="shared" si="2"/>
        <v>0</v>
      </c>
      <c r="H86" s="359">
        <f t="shared" si="3"/>
        <v>0</v>
      </c>
    </row>
    <row r="87" spans="7:8" x14ac:dyDescent="0.25">
      <c r="G87" s="359">
        <f t="shared" si="2"/>
        <v>0</v>
      </c>
      <c r="H87" s="359">
        <f t="shared" si="3"/>
        <v>0</v>
      </c>
    </row>
    <row r="88" spans="7:8" x14ac:dyDescent="0.25">
      <c r="G88" s="359">
        <f t="shared" si="2"/>
        <v>0</v>
      </c>
      <c r="H88" s="359">
        <f t="shared" si="3"/>
        <v>0</v>
      </c>
    </row>
    <row r="89" spans="7:8" x14ac:dyDescent="0.25">
      <c r="G89" s="359">
        <f t="shared" si="2"/>
        <v>0</v>
      </c>
      <c r="H89" s="359">
        <f t="shared" si="3"/>
        <v>0</v>
      </c>
    </row>
    <row r="90" spans="7:8" x14ac:dyDescent="0.25">
      <c r="G90" s="359">
        <f t="shared" si="2"/>
        <v>0</v>
      </c>
      <c r="H90" s="359">
        <f t="shared" si="3"/>
        <v>0</v>
      </c>
    </row>
    <row r="91" spans="7:8" x14ac:dyDescent="0.25">
      <c r="G91" s="359">
        <f t="shared" si="2"/>
        <v>0</v>
      </c>
      <c r="H91" s="359">
        <f t="shared" si="3"/>
        <v>0</v>
      </c>
    </row>
    <row r="92" spans="7:8" x14ac:dyDescent="0.25">
      <c r="G92" s="359">
        <f t="shared" si="2"/>
        <v>0</v>
      </c>
      <c r="H92" s="359">
        <f t="shared" si="3"/>
        <v>0</v>
      </c>
    </row>
    <row r="93" spans="7:8" x14ac:dyDescent="0.25">
      <c r="G93" s="359">
        <f t="shared" si="2"/>
        <v>0</v>
      </c>
      <c r="H93" s="359">
        <f t="shared" si="3"/>
        <v>0</v>
      </c>
    </row>
    <row r="94" spans="7:8" x14ac:dyDescent="0.25">
      <c r="G94" s="359">
        <f t="shared" si="2"/>
        <v>0</v>
      </c>
      <c r="H94" s="359">
        <f t="shared" si="3"/>
        <v>0</v>
      </c>
    </row>
    <row r="95" spans="7:8" x14ac:dyDescent="0.25">
      <c r="G95" s="359">
        <f t="shared" si="2"/>
        <v>0</v>
      </c>
      <c r="H95" s="359">
        <f t="shared" si="3"/>
        <v>0</v>
      </c>
    </row>
    <row r="96" spans="7:8" x14ac:dyDescent="0.25">
      <c r="G96" s="359">
        <f t="shared" si="2"/>
        <v>0</v>
      </c>
      <c r="H96" s="359">
        <f t="shared" si="3"/>
        <v>0</v>
      </c>
    </row>
    <row r="97" spans="7:8" x14ac:dyDescent="0.25">
      <c r="G97" s="359">
        <f t="shared" si="2"/>
        <v>0</v>
      </c>
      <c r="H97" s="359">
        <f t="shared" si="3"/>
        <v>0</v>
      </c>
    </row>
    <row r="98" spans="7:8" x14ac:dyDescent="0.25">
      <c r="G98" s="359">
        <f t="shared" si="2"/>
        <v>0</v>
      </c>
      <c r="H98" s="359">
        <f t="shared" si="3"/>
        <v>0</v>
      </c>
    </row>
    <row r="99" spans="7:8" x14ac:dyDescent="0.25">
      <c r="G99" s="359">
        <f t="shared" si="2"/>
        <v>0</v>
      </c>
      <c r="H99" s="359">
        <f t="shared" si="3"/>
        <v>0</v>
      </c>
    </row>
    <row r="100" spans="7:8" x14ac:dyDescent="0.25">
      <c r="G100" s="359">
        <f t="shared" si="2"/>
        <v>0</v>
      </c>
      <c r="H100" s="359">
        <f t="shared" si="3"/>
        <v>0</v>
      </c>
    </row>
    <row r="101" spans="7:8" x14ac:dyDescent="0.25">
      <c r="G101" s="359">
        <f t="shared" si="2"/>
        <v>0</v>
      </c>
      <c r="H101" s="359">
        <f t="shared" si="3"/>
        <v>0</v>
      </c>
    </row>
    <row r="102" spans="7:8" x14ac:dyDescent="0.25">
      <c r="G102" s="359">
        <f t="shared" si="2"/>
        <v>0</v>
      </c>
      <c r="H102" s="359">
        <f t="shared" si="3"/>
        <v>0</v>
      </c>
    </row>
    <row r="103" spans="7:8" x14ac:dyDescent="0.25">
      <c r="G103" s="359">
        <f t="shared" si="2"/>
        <v>0</v>
      </c>
      <c r="H103" s="359">
        <f t="shared" si="3"/>
        <v>0</v>
      </c>
    </row>
    <row r="104" spans="7:8" x14ac:dyDescent="0.25">
      <c r="G104" s="359">
        <f t="shared" si="2"/>
        <v>0</v>
      </c>
      <c r="H104" s="359">
        <f t="shared" si="3"/>
        <v>0</v>
      </c>
    </row>
    <row r="105" spans="7:8" x14ac:dyDescent="0.25">
      <c r="G105" s="359">
        <f t="shared" si="2"/>
        <v>0</v>
      </c>
      <c r="H105" s="359">
        <f t="shared" si="3"/>
        <v>0</v>
      </c>
    </row>
    <row r="106" spans="7:8" x14ac:dyDescent="0.25">
      <c r="G106" s="359">
        <f t="shared" si="2"/>
        <v>0</v>
      </c>
      <c r="H106" s="359">
        <f t="shared" si="3"/>
        <v>0</v>
      </c>
    </row>
    <row r="107" spans="7:8" x14ac:dyDescent="0.25">
      <c r="G107" s="359">
        <f t="shared" si="2"/>
        <v>0</v>
      </c>
      <c r="H107" s="359">
        <f t="shared" si="3"/>
        <v>0</v>
      </c>
    </row>
    <row r="108" spans="7:8" x14ac:dyDescent="0.25">
      <c r="G108" s="359">
        <f t="shared" si="2"/>
        <v>0</v>
      </c>
      <c r="H108" s="359">
        <f t="shared" si="3"/>
        <v>0</v>
      </c>
    </row>
    <row r="109" spans="7:8" x14ac:dyDescent="0.25">
      <c r="G109" s="359">
        <f t="shared" si="2"/>
        <v>0</v>
      </c>
      <c r="H109" s="359">
        <f t="shared" si="3"/>
        <v>0</v>
      </c>
    </row>
    <row r="110" spans="7:8" x14ac:dyDescent="0.25">
      <c r="G110" s="359">
        <f t="shared" si="2"/>
        <v>0</v>
      </c>
      <c r="H110" s="359">
        <f t="shared" si="3"/>
        <v>0</v>
      </c>
    </row>
    <row r="111" spans="7:8" x14ac:dyDescent="0.25">
      <c r="G111" s="359">
        <f t="shared" si="2"/>
        <v>0</v>
      </c>
      <c r="H111" s="359">
        <f t="shared" si="3"/>
        <v>0</v>
      </c>
    </row>
    <row r="112" spans="7:8" x14ac:dyDescent="0.25">
      <c r="G112" s="359">
        <f t="shared" si="2"/>
        <v>0</v>
      </c>
      <c r="H112" s="359">
        <f t="shared" si="3"/>
        <v>0</v>
      </c>
    </row>
    <row r="113" spans="7:8" x14ac:dyDescent="0.25">
      <c r="G113" s="359">
        <f t="shared" si="2"/>
        <v>0</v>
      </c>
      <c r="H113" s="359">
        <f t="shared" si="3"/>
        <v>0</v>
      </c>
    </row>
    <row r="114" spans="7:8" x14ac:dyDescent="0.25">
      <c r="G114" s="359">
        <f t="shared" si="2"/>
        <v>0</v>
      </c>
      <c r="H114" s="359">
        <f t="shared" si="3"/>
        <v>0</v>
      </c>
    </row>
    <row r="115" spans="7:8" x14ac:dyDescent="0.25">
      <c r="G115" s="359">
        <f t="shared" si="2"/>
        <v>0</v>
      </c>
      <c r="H115" s="359">
        <f t="shared" si="3"/>
        <v>0</v>
      </c>
    </row>
    <row r="116" spans="7:8" x14ac:dyDescent="0.25">
      <c r="G116" s="359">
        <f t="shared" si="2"/>
        <v>0</v>
      </c>
      <c r="H116" s="359">
        <f t="shared" si="3"/>
        <v>0</v>
      </c>
    </row>
    <row r="117" spans="7:8" x14ac:dyDescent="0.25">
      <c r="G117" s="359">
        <f t="shared" si="2"/>
        <v>0</v>
      </c>
      <c r="H117" s="359">
        <f t="shared" si="3"/>
        <v>0</v>
      </c>
    </row>
    <row r="118" spans="7:8" x14ac:dyDescent="0.25">
      <c r="G118" s="359">
        <f t="shared" si="2"/>
        <v>0</v>
      </c>
      <c r="H118" s="359">
        <f t="shared" si="3"/>
        <v>0</v>
      </c>
    </row>
    <row r="119" spans="7:8" x14ac:dyDescent="0.25">
      <c r="G119" s="359">
        <f t="shared" si="2"/>
        <v>0</v>
      </c>
      <c r="H119" s="359">
        <f t="shared" si="3"/>
        <v>0</v>
      </c>
    </row>
    <row r="120" spans="7:8" x14ac:dyDescent="0.25">
      <c r="G120" s="359">
        <f t="shared" si="2"/>
        <v>0</v>
      </c>
      <c r="H120" s="359">
        <f t="shared" si="3"/>
        <v>0</v>
      </c>
    </row>
    <row r="121" spans="7:8" x14ac:dyDescent="0.25">
      <c r="G121" s="359">
        <f t="shared" si="2"/>
        <v>0</v>
      </c>
      <c r="H121" s="359">
        <f t="shared" si="3"/>
        <v>0</v>
      </c>
    </row>
    <row r="122" spans="7:8" x14ac:dyDescent="0.25">
      <c r="G122" s="359">
        <f t="shared" si="2"/>
        <v>0</v>
      </c>
      <c r="H122" s="359">
        <f t="shared" si="3"/>
        <v>0</v>
      </c>
    </row>
    <row r="123" spans="7:8" x14ac:dyDescent="0.25">
      <c r="G123" s="359">
        <f t="shared" si="2"/>
        <v>0</v>
      </c>
      <c r="H123" s="359">
        <f t="shared" si="3"/>
        <v>0</v>
      </c>
    </row>
    <row r="124" spans="7:8" x14ac:dyDescent="0.25">
      <c r="G124" s="359">
        <f t="shared" si="2"/>
        <v>0</v>
      </c>
      <c r="H124" s="359">
        <f t="shared" si="3"/>
        <v>0</v>
      </c>
    </row>
    <row r="125" spans="7:8" x14ac:dyDescent="0.25">
      <c r="G125" s="359">
        <f t="shared" si="2"/>
        <v>0</v>
      </c>
      <c r="H125" s="359">
        <f t="shared" si="3"/>
        <v>0</v>
      </c>
    </row>
    <row r="126" spans="7:8" x14ac:dyDescent="0.25">
      <c r="G126" s="359">
        <f t="shared" si="2"/>
        <v>0</v>
      </c>
      <c r="H126" s="359">
        <f t="shared" si="3"/>
        <v>0</v>
      </c>
    </row>
    <row r="127" spans="7:8" x14ac:dyDescent="0.25">
      <c r="G127" s="359">
        <f t="shared" si="2"/>
        <v>0</v>
      </c>
      <c r="H127" s="359">
        <f t="shared" si="3"/>
        <v>0</v>
      </c>
    </row>
    <row r="128" spans="7:8" x14ac:dyDescent="0.25">
      <c r="G128" s="359">
        <f t="shared" si="2"/>
        <v>0</v>
      </c>
      <c r="H128" s="359">
        <f t="shared" si="3"/>
        <v>0</v>
      </c>
    </row>
    <row r="129" spans="7:8" x14ac:dyDescent="0.25">
      <c r="G129" s="359">
        <f t="shared" si="2"/>
        <v>0</v>
      </c>
      <c r="H129" s="359">
        <f t="shared" si="3"/>
        <v>0</v>
      </c>
    </row>
    <row r="130" spans="7:8" x14ac:dyDescent="0.25">
      <c r="G130" s="359">
        <f t="shared" si="2"/>
        <v>0</v>
      </c>
      <c r="H130" s="359">
        <f t="shared" si="3"/>
        <v>0</v>
      </c>
    </row>
    <row r="131" spans="7:8" x14ac:dyDescent="0.25">
      <c r="G131" s="359">
        <f t="shared" ref="G131:G194" si="4">IFERROR(IF(C131=" ",0,C131),0)</f>
        <v>0</v>
      </c>
      <c r="H131" s="359">
        <f t="shared" ref="H131:H194" si="5">IFERROR(G131 * E131, 0)</f>
        <v>0</v>
      </c>
    </row>
    <row r="132" spans="7:8" x14ac:dyDescent="0.25">
      <c r="G132" s="359">
        <f t="shared" si="4"/>
        <v>0</v>
      </c>
      <c r="H132" s="359">
        <f t="shared" si="5"/>
        <v>0</v>
      </c>
    </row>
    <row r="133" spans="7:8" x14ac:dyDescent="0.25">
      <c r="G133" s="359">
        <f t="shared" si="4"/>
        <v>0</v>
      </c>
      <c r="H133" s="359">
        <f t="shared" si="5"/>
        <v>0</v>
      </c>
    </row>
    <row r="134" spans="7:8" x14ac:dyDescent="0.25">
      <c r="G134" s="359">
        <f t="shared" si="4"/>
        <v>0</v>
      </c>
      <c r="H134" s="359">
        <f t="shared" si="5"/>
        <v>0</v>
      </c>
    </row>
    <row r="135" spans="7:8" x14ac:dyDescent="0.25">
      <c r="G135" s="359">
        <f t="shared" si="4"/>
        <v>0</v>
      </c>
      <c r="H135" s="359">
        <f t="shared" si="5"/>
        <v>0</v>
      </c>
    </row>
    <row r="136" spans="7:8" x14ac:dyDescent="0.25">
      <c r="G136" s="359">
        <f t="shared" si="4"/>
        <v>0</v>
      </c>
      <c r="H136" s="359">
        <f t="shared" si="5"/>
        <v>0</v>
      </c>
    </row>
    <row r="137" spans="7:8" x14ac:dyDescent="0.25">
      <c r="G137" s="359">
        <f t="shared" si="4"/>
        <v>0</v>
      </c>
      <c r="H137" s="359">
        <f t="shared" si="5"/>
        <v>0</v>
      </c>
    </row>
    <row r="138" spans="7:8" x14ac:dyDescent="0.25">
      <c r="G138" s="359">
        <f t="shared" si="4"/>
        <v>0</v>
      </c>
      <c r="H138" s="359">
        <f t="shared" si="5"/>
        <v>0</v>
      </c>
    </row>
    <row r="139" spans="7:8" x14ac:dyDescent="0.25">
      <c r="G139" s="359">
        <f t="shared" si="4"/>
        <v>0</v>
      </c>
      <c r="H139" s="359">
        <f t="shared" si="5"/>
        <v>0</v>
      </c>
    </row>
    <row r="140" spans="7:8" x14ac:dyDescent="0.25">
      <c r="G140" s="359">
        <f t="shared" si="4"/>
        <v>0</v>
      </c>
      <c r="H140" s="359">
        <f t="shared" si="5"/>
        <v>0</v>
      </c>
    </row>
    <row r="141" spans="7:8" x14ac:dyDescent="0.25">
      <c r="G141" s="359">
        <f t="shared" si="4"/>
        <v>0</v>
      </c>
      <c r="H141" s="359">
        <f t="shared" si="5"/>
        <v>0</v>
      </c>
    </row>
    <row r="142" spans="7:8" x14ac:dyDescent="0.25">
      <c r="G142" s="359">
        <f t="shared" si="4"/>
        <v>0</v>
      </c>
      <c r="H142" s="359">
        <f t="shared" si="5"/>
        <v>0</v>
      </c>
    </row>
    <row r="143" spans="7:8" x14ac:dyDescent="0.25">
      <c r="G143" s="359">
        <f t="shared" si="4"/>
        <v>0</v>
      </c>
      <c r="H143" s="359">
        <f t="shared" si="5"/>
        <v>0</v>
      </c>
    </row>
    <row r="144" spans="7:8" x14ac:dyDescent="0.25">
      <c r="G144" s="359">
        <f t="shared" si="4"/>
        <v>0</v>
      </c>
      <c r="H144" s="359">
        <f t="shared" si="5"/>
        <v>0</v>
      </c>
    </row>
    <row r="145" spans="7:8" x14ac:dyDescent="0.25">
      <c r="G145" s="359">
        <f t="shared" si="4"/>
        <v>0</v>
      </c>
      <c r="H145" s="359">
        <f t="shared" si="5"/>
        <v>0</v>
      </c>
    </row>
    <row r="146" spans="7:8" x14ac:dyDescent="0.25">
      <c r="G146" s="359">
        <f t="shared" si="4"/>
        <v>0</v>
      </c>
      <c r="H146" s="359">
        <f t="shared" si="5"/>
        <v>0</v>
      </c>
    </row>
    <row r="147" spans="7:8" x14ac:dyDescent="0.25">
      <c r="G147" s="359">
        <f t="shared" si="4"/>
        <v>0</v>
      </c>
      <c r="H147" s="359">
        <f t="shared" si="5"/>
        <v>0</v>
      </c>
    </row>
    <row r="148" spans="7:8" x14ac:dyDescent="0.25">
      <c r="G148" s="359">
        <f t="shared" si="4"/>
        <v>0</v>
      </c>
      <c r="H148" s="359">
        <f t="shared" si="5"/>
        <v>0</v>
      </c>
    </row>
    <row r="149" spans="7:8" x14ac:dyDescent="0.25">
      <c r="G149" s="359">
        <f t="shared" si="4"/>
        <v>0</v>
      </c>
      <c r="H149" s="359">
        <f t="shared" si="5"/>
        <v>0</v>
      </c>
    </row>
    <row r="150" spans="7:8" x14ac:dyDescent="0.25">
      <c r="G150" s="359">
        <f t="shared" si="4"/>
        <v>0</v>
      </c>
      <c r="H150" s="359">
        <f t="shared" si="5"/>
        <v>0</v>
      </c>
    </row>
    <row r="151" spans="7:8" x14ac:dyDescent="0.25">
      <c r="G151" s="359">
        <f t="shared" si="4"/>
        <v>0</v>
      </c>
      <c r="H151" s="359">
        <f t="shared" si="5"/>
        <v>0</v>
      </c>
    </row>
    <row r="152" spans="7:8" x14ac:dyDescent="0.25">
      <c r="G152" s="359">
        <f t="shared" si="4"/>
        <v>0</v>
      </c>
      <c r="H152" s="359">
        <f t="shared" si="5"/>
        <v>0</v>
      </c>
    </row>
    <row r="153" spans="7:8" x14ac:dyDescent="0.25">
      <c r="G153" s="359">
        <f t="shared" si="4"/>
        <v>0</v>
      </c>
      <c r="H153" s="359">
        <f t="shared" si="5"/>
        <v>0</v>
      </c>
    </row>
    <row r="154" spans="7:8" x14ac:dyDescent="0.25">
      <c r="G154" s="359">
        <f t="shared" si="4"/>
        <v>0</v>
      </c>
      <c r="H154" s="359">
        <f t="shared" si="5"/>
        <v>0</v>
      </c>
    </row>
    <row r="155" spans="7:8" x14ac:dyDescent="0.25">
      <c r="G155" s="359">
        <f t="shared" si="4"/>
        <v>0</v>
      </c>
      <c r="H155" s="359">
        <f t="shared" si="5"/>
        <v>0</v>
      </c>
    </row>
    <row r="156" spans="7:8" x14ac:dyDescent="0.25">
      <c r="G156" s="359">
        <f t="shared" si="4"/>
        <v>0</v>
      </c>
      <c r="H156" s="359">
        <f t="shared" si="5"/>
        <v>0</v>
      </c>
    </row>
    <row r="157" spans="7:8" x14ac:dyDescent="0.25">
      <c r="G157" s="359">
        <f t="shared" si="4"/>
        <v>0</v>
      </c>
      <c r="H157" s="359">
        <f t="shared" si="5"/>
        <v>0</v>
      </c>
    </row>
    <row r="158" spans="7:8" x14ac:dyDescent="0.25">
      <c r="G158" s="359">
        <f t="shared" si="4"/>
        <v>0</v>
      </c>
      <c r="H158" s="359">
        <f t="shared" si="5"/>
        <v>0</v>
      </c>
    </row>
    <row r="159" spans="7:8" x14ac:dyDescent="0.25">
      <c r="G159" s="359">
        <f t="shared" si="4"/>
        <v>0</v>
      </c>
      <c r="H159" s="359">
        <f t="shared" si="5"/>
        <v>0</v>
      </c>
    </row>
    <row r="160" spans="7:8" x14ac:dyDescent="0.25">
      <c r="G160" s="359">
        <f t="shared" si="4"/>
        <v>0</v>
      </c>
      <c r="H160" s="359">
        <f t="shared" si="5"/>
        <v>0</v>
      </c>
    </row>
    <row r="161" spans="7:8" x14ac:dyDescent="0.25">
      <c r="G161" s="359">
        <f t="shared" si="4"/>
        <v>0</v>
      </c>
      <c r="H161" s="359">
        <f t="shared" si="5"/>
        <v>0</v>
      </c>
    </row>
    <row r="162" spans="7:8" x14ac:dyDescent="0.25">
      <c r="G162" s="359">
        <f t="shared" si="4"/>
        <v>0</v>
      </c>
      <c r="H162" s="359">
        <f t="shared" si="5"/>
        <v>0</v>
      </c>
    </row>
    <row r="163" spans="7:8" x14ac:dyDescent="0.25">
      <c r="G163" s="359">
        <f t="shared" si="4"/>
        <v>0</v>
      </c>
      <c r="H163" s="359">
        <f t="shared" si="5"/>
        <v>0</v>
      </c>
    </row>
    <row r="164" spans="7:8" x14ac:dyDescent="0.25">
      <c r="G164" s="359">
        <f t="shared" si="4"/>
        <v>0</v>
      </c>
      <c r="H164" s="359">
        <f t="shared" si="5"/>
        <v>0</v>
      </c>
    </row>
    <row r="165" spans="7:8" x14ac:dyDescent="0.25">
      <c r="G165" s="359">
        <f t="shared" si="4"/>
        <v>0</v>
      </c>
      <c r="H165" s="359">
        <f t="shared" si="5"/>
        <v>0</v>
      </c>
    </row>
    <row r="166" spans="7:8" x14ac:dyDescent="0.25">
      <c r="G166" s="359">
        <f t="shared" si="4"/>
        <v>0</v>
      </c>
      <c r="H166" s="359">
        <f t="shared" si="5"/>
        <v>0</v>
      </c>
    </row>
    <row r="167" spans="7:8" x14ac:dyDescent="0.25">
      <c r="G167" s="359">
        <f t="shared" si="4"/>
        <v>0</v>
      </c>
      <c r="H167" s="359">
        <f t="shared" si="5"/>
        <v>0</v>
      </c>
    </row>
    <row r="168" spans="7:8" x14ac:dyDescent="0.25">
      <c r="G168" s="359">
        <f t="shared" si="4"/>
        <v>0</v>
      </c>
      <c r="H168" s="359">
        <f t="shared" si="5"/>
        <v>0</v>
      </c>
    </row>
    <row r="169" spans="7:8" x14ac:dyDescent="0.25">
      <c r="G169" s="359">
        <f t="shared" si="4"/>
        <v>0</v>
      </c>
      <c r="H169" s="359">
        <f t="shared" si="5"/>
        <v>0</v>
      </c>
    </row>
    <row r="170" spans="7:8" x14ac:dyDescent="0.25">
      <c r="G170" s="359">
        <f t="shared" si="4"/>
        <v>0</v>
      </c>
      <c r="H170" s="359">
        <f t="shared" si="5"/>
        <v>0</v>
      </c>
    </row>
    <row r="171" spans="7:8" x14ac:dyDescent="0.25">
      <c r="G171" s="359">
        <f t="shared" si="4"/>
        <v>0</v>
      </c>
      <c r="H171" s="359">
        <f t="shared" si="5"/>
        <v>0</v>
      </c>
    </row>
    <row r="172" spans="7:8" x14ac:dyDescent="0.25">
      <c r="G172" s="359">
        <f t="shared" si="4"/>
        <v>0</v>
      </c>
      <c r="H172" s="359">
        <f t="shared" si="5"/>
        <v>0</v>
      </c>
    </row>
    <row r="173" spans="7:8" x14ac:dyDescent="0.25">
      <c r="G173" s="359">
        <f t="shared" si="4"/>
        <v>0</v>
      </c>
      <c r="H173" s="359">
        <f t="shared" si="5"/>
        <v>0</v>
      </c>
    </row>
    <row r="174" spans="7:8" x14ac:dyDescent="0.25">
      <c r="G174" s="359">
        <f t="shared" si="4"/>
        <v>0</v>
      </c>
      <c r="H174" s="359">
        <f t="shared" si="5"/>
        <v>0</v>
      </c>
    </row>
    <row r="175" spans="7:8" x14ac:dyDescent="0.25">
      <c r="G175" s="359">
        <f t="shared" si="4"/>
        <v>0</v>
      </c>
      <c r="H175" s="359">
        <f t="shared" si="5"/>
        <v>0</v>
      </c>
    </row>
    <row r="176" spans="7:8" x14ac:dyDescent="0.25">
      <c r="G176" s="359">
        <f t="shared" si="4"/>
        <v>0</v>
      </c>
      <c r="H176" s="359">
        <f t="shared" si="5"/>
        <v>0</v>
      </c>
    </row>
    <row r="177" spans="7:8" x14ac:dyDescent="0.25">
      <c r="G177" s="359">
        <f t="shared" si="4"/>
        <v>0</v>
      </c>
      <c r="H177" s="359">
        <f t="shared" si="5"/>
        <v>0</v>
      </c>
    </row>
    <row r="178" spans="7:8" x14ac:dyDescent="0.25">
      <c r="G178" s="359">
        <f t="shared" si="4"/>
        <v>0</v>
      </c>
      <c r="H178" s="359">
        <f t="shared" si="5"/>
        <v>0</v>
      </c>
    </row>
    <row r="179" spans="7:8" x14ac:dyDescent="0.25">
      <c r="G179" s="359">
        <f t="shared" si="4"/>
        <v>0</v>
      </c>
      <c r="H179" s="359">
        <f t="shared" si="5"/>
        <v>0</v>
      </c>
    </row>
    <row r="180" spans="7:8" x14ac:dyDescent="0.25">
      <c r="G180" s="359">
        <f t="shared" si="4"/>
        <v>0</v>
      </c>
      <c r="H180" s="359">
        <f t="shared" si="5"/>
        <v>0</v>
      </c>
    </row>
    <row r="181" spans="7:8" x14ac:dyDescent="0.25">
      <c r="G181" s="359">
        <f t="shared" si="4"/>
        <v>0</v>
      </c>
      <c r="H181" s="359">
        <f t="shared" si="5"/>
        <v>0</v>
      </c>
    </row>
    <row r="182" spans="7:8" x14ac:dyDescent="0.25">
      <c r="G182" s="359">
        <f t="shared" si="4"/>
        <v>0</v>
      </c>
      <c r="H182" s="359">
        <f t="shared" si="5"/>
        <v>0</v>
      </c>
    </row>
    <row r="183" spans="7:8" x14ac:dyDescent="0.25">
      <c r="G183" s="359">
        <f t="shared" si="4"/>
        <v>0</v>
      </c>
      <c r="H183" s="359">
        <f t="shared" si="5"/>
        <v>0</v>
      </c>
    </row>
    <row r="184" spans="7:8" x14ac:dyDescent="0.25">
      <c r="G184" s="359">
        <f t="shared" si="4"/>
        <v>0</v>
      </c>
      <c r="H184" s="359">
        <f t="shared" si="5"/>
        <v>0</v>
      </c>
    </row>
    <row r="185" spans="7:8" x14ac:dyDescent="0.25">
      <c r="G185" s="359">
        <f t="shared" si="4"/>
        <v>0</v>
      </c>
      <c r="H185" s="359">
        <f t="shared" si="5"/>
        <v>0</v>
      </c>
    </row>
    <row r="186" spans="7:8" x14ac:dyDescent="0.25">
      <c r="G186" s="359">
        <f t="shared" si="4"/>
        <v>0</v>
      </c>
      <c r="H186" s="359">
        <f t="shared" si="5"/>
        <v>0</v>
      </c>
    </row>
    <row r="187" spans="7:8" x14ac:dyDescent="0.25">
      <c r="G187" s="359">
        <f t="shared" si="4"/>
        <v>0</v>
      </c>
      <c r="H187" s="359">
        <f t="shared" si="5"/>
        <v>0</v>
      </c>
    </row>
    <row r="188" spans="7:8" x14ac:dyDescent="0.25">
      <c r="G188" s="359">
        <f t="shared" si="4"/>
        <v>0</v>
      </c>
      <c r="H188" s="359">
        <f t="shared" si="5"/>
        <v>0</v>
      </c>
    </row>
    <row r="189" spans="7:8" x14ac:dyDescent="0.25">
      <c r="G189" s="359">
        <f t="shared" si="4"/>
        <v>0</v>
      </c>
      <c r="H189" s="359">
        <f t="shared" si="5"/>
        <v>0</v>
      </c>
    </row>
    <row r="190" spans="7:8" x14ac:dyDescent="0.25">
      <c r="G190" s="359">
        <f t="shared" si="4"/>
        <v>0</v>
      </c>
      <c r="H190" s="359">
        <f t="shared" si="5"/>
        <v>0</v>
      </c>
    </row>
    <row r="191" spans="7:8" x14ac:dyDescent="0.25">
      <c r="G191" s="359">
        <f t="shared" si="4"/>
        <v>0</v>
      </c>
      <c r="H191" s="359">
        <f t="shared" si="5"/>
        <v>0</v>
      </c>
    </row>
    <row r="192" spans="7:8" x14ac:dyDescent="0.25">
      <c r="G192" s="359">
        <f t="shared" si="4"/>
        <v>0</v>
      </c>
      <c r="H192" s="359">
        <f t="shared" si="5"/>
        <v>0</v>
      </c>
    </row>
    <row r="193" spans="7:8" x14ac:dyDescent="0.25">
      <c r="G193" s="359">
        <f t="shared" si="4"/>
        <v>0</v>
      </c>
      <c r="H193" s="359">
        <f t="shared" si="5"/>
        <v>0</v>
      </c>
    </row>
    <row r="194" spans="7:8" x14ac:dyDescent="0.25">
      <c r="G194" s="359">
        <f t="shared" si="4"/>
        <v>0</v>
      </c>
      <c r="H194" s="359">
        <f t="shared" si="5"/>
        <v>0</v>
      </c>
    </row>
    <row r="195" spans="7:8" x14ac:dyDescent="0.25">
      <c r="G195" s="359">
        <f t="shared" ref="G195:G258" si="6">IFERROR(IF(C195=" ",0,C195),0)</f>
        <v>0</v>
      </c>
      <c r="H195" s="359">
        <f t="shared" ref="H195:H258" si="7">IFERROR(G195 * E195, 0)</f>
        <v>0</v>
      </c>
    </row>
    <row r="196" spans="7:8" x14ac:dyDescent="0.25">
      <c r="G196" s="359">
        <f t="shared" si="6"/>
        <v>0</v>
      </c>
      <c r="H196" s="359">
        <f t="shared" si="7"/>
        <v>0</v>
      </c>
    </row>
    <row r="197" spans="7:8" x14ac:dyDescent="0.25">
      <c r="G197" s="359">
        <f t="shared" si="6"/>
        <v>0</v>
      </c>
      <c r="H197" s="359">
        <f t="shared" si="7"/>
        <v>0</v>
      </c>
    </row>
    <row r="198" spans="7:8" x14ac:dyDescent="0.25">
      <c r="G198" s="359">
        <f t="shared" si="6"/>
        <v>0</v>
      </c>
      <c r="H198" s="359">
        <f t="shared" si="7"/>
        <v>0</v>
      </c>
    </row>
    <row r="199" spans="7:8" x14ac:dyDescent="0.25">
      <c r="G199" s="359">
        <f t="shared" si="6"/>
        <v>0</v>
      </c>
      <c r="H199" s="359">
        <f t="shared" si="7"/>
        <v>0</v>
      </c>
    </row>
    <row r="200" spans="7:8" x14ac:dyDescent="0.25">
      <c r="G200" s="359">
        <f t="shared" si="6"/>
        <v>0</v>
      </c>
      <c r="H200" s="359">
        <f t="shared" si="7"/>
        <v>0</v>
      </c>
    </row>
    <row r="201" spans="7:8" x14ac:dyDescent="0.25">
      <c r="G201" s="359">
        <f t="shared" si="6"/>
        <v>0</v>
      </c>
      <c r="H201" s="359">
        <f t="shared" si="7"/>
        <v>0</v>
      </c>
    </row>
    <row r="202" spans="7:8" x14ac:dyDescent="0.25">
      <c r="G202" s="359">
        <f t="shared" si="6"/>
        <v>0</v>
      </c>
      <c r="H202" s="359">
        <f t="shared" si="7"/>
        <v>0</v>
      </c>
    </row>
    <row r="203" spans="7:8" x14ac:dyDescent="0.25">
      <c r="G203" s="359">
        <f t="shared" si="6"/>
        <v>0</v>
      </c>
      <c r="H203" s="359">
        <f t="shared" si="7"/>
        <v>0</v>
      </c>
    </row>
    <row r="204" spans="7:8" x14ac:dyDescent="0.25">
      <c r="G204" s="359">
        <f t="shared" si="6"/>
        <v>0</v>
      </c>
      <c r="H204" s="359">
        <f t="shared" si="7"/>
        <v>0</v>
      </c>
    </row>
    <row r="205" spans="7:8" x14ac:dyDescent="0.25">
      <c r="G205" s="359">
        <f t="shared" si="6"/>
        <v>0</v>
      </c>
      <c r="H205" s="359">
        <f t="shared" si="7"/>
        <v>0</v>
      </c>
    </row>
    <row r="206" spans="7:8" x14ac:dyDescent="0.25">
      <c r="G206" s="359">
        <f t="shared" si="6"/>
        <v>0</v>
      </c>
      <c r="H206" s="359">
        <f t="shared" si="7"/>
        <v>0</v>
      </c>
    </row>
    <row r="207" spans="7:8" x14ac:dyDescent="0.25">
      <c r="G207" s="359">
        <f t="shared" si="6"/>
        <v>0</v>
      </c>
      <c r="H207" s="359">
        <f t="shared" si="7"/>
        <v>0</v>
      </c>
    </row>
    <row r="208" spans="7:8" x14ac:dyDescent="0.25">
      <c r="G208" s="359">
        <f t="shared" si="6"/>
        <v>0</v>
      </c>
      <c r="H208" s="359">
        <f t="shared" si="7"/>
        <v>0</v>
      </c>
    </row>
    <row r="209" spans="7:8" x14ac:dyDescent="0.25">
      <c r="G209" s="359">
        <f t="shared" si="6"/>
        <v>0</v>
      </c>
      <c r="H209" s="359">
        <f t="shared" si="7"/>
        <v>0</v>
      </c>
    </row>
    <row r="210" spans="7:8" x14ac:dyDescent="0.25">
      <c r="G210" s="359">
        <f t="shared" si="6"/>
        <v>0</v>
      </c>
      <c r="H210" s="359">
        <f t="shared" si="7"/>
        <v>0</v>
      </c>
    </row>
    <row r="211" spans="7:8" x14ac:dyDescent="0.25">
      <c r="G211" s="359">
        <f t="shared" si="6"/>
        <v>0</v>
      </c>
      <c r="H211" s="359">
        <f t="shared" si="7"/>
        <v>0</v>
      </c>
    </row>
    <row r="212" spans="7:8" x14ac:dyDescent="0.25">
      <c r="G212" s="359">
        <f t="shared" si="6"/>
        <v>0</v>
      </c>
      <c r="H212" s="359">
        <f t="shared" si="7"/>
        <v>0</v>
      </c>
    </row>
    <row r="213" spans="7:8" x14ac:dyDescent="0.25">
      <c r="G213" s="359">
        <f t="shared" si="6"/>
        <v>0</v>
      </c>
      <c r="H213" s="359">
        <f t="shared" si="7"/>
        <v>0</v>
      </c>
    </row>
    <row r="214" spans="7:8" x14ac:dyDescent="0.25">
      <c r="G214" s="359">
        <f t="shared" si="6"/>
        <v>0</v>
      </c>
      <c r="H214" s="359">
        <f t="shared" si="7"/>
        <v>0</v>
      </c>
    </row>
    <row r="215" spans="7:8" x14ac:dyDescent="0.25">
      <c r="G215" s="359">
        <f t="shared" si="6"/>
        <v>0</v>
      </c>
      <c r="H215" s="359">
        <f t="shared" si="7"/>
        <v>0</v>
      </c>
    </row>
    <row r="216" spans="7:8" x14ac:dyDescent="0.25">
      <c r="G216" s="359">
        <f t="shared" si="6"/>
        <v>0</v>
      </c>
      <c r="H216" s="359">
        <f t="shared" si="7"/>
        <v>0</v>
      </c>
    </row>
    <row r="217" spans="7:8" x14ac:dyDescent="0.25">
      <c r="G217" s="359">
        <f t="shared" si="6"/>
        <v>0</v>
      </c>
      <c r="H217" s="359">
        <f t="shared" si="7"/>
        <v>0</v>
      </c>
    </row>
    <row r="218" spans="7:8" x14ac:dyDescent="0.25">
      <c r="G218" s="359">
        <f t="shared" si="6"/>
        <v>0</v>
      </c>
      <c r="H218" s="359">
        <f t="shared" si="7"/>
        <v>0</v>
      </c>
    </row>
    <row r="219" spans="7:8" x14ac:dyDescent="0.25">
      <c r="G219" s="359">
        <f t="shared" si="6"/>
        <v>0</v>
      </c>
      <c r="H219" s="359">
        <f t="shared" si="7"/>
        <v>0</v>
      </c>
    </row>
    <row r="220" spans="7:8" x14ac:dyDescent="0.25">
      <c r="G220" s="359">
        <f t="shared" si="6"/>
        <v>0</v>
      </c>
      <c r="H220" s="359">
        <f t="shared" si="7"/>
        <v>0</v>
      </c>
    </row>
    <row r="221" spans="7:8" x14ac:dyDescent="0.25">
      <c r="G221" s="359">
        <f t="shared" si="6"/>
        <v>0</v>
      </c>
      <c r="H221" s="359">
        <f t="shared" si="7"/>
        <v>0</v>
      </c>
    </row>
    <row r="222" spans="7:8" x14ac:dyDescent="0.25">
      <c r="G222" s="359">
        <f t="shared" si="6"/>
        <v>0</v>
      </c>
      <c r="H222" s="359">
        <f t="shared" si="7"/>
        <v>0</v>
      </c>
    </row>
    <row r="223" spans="7:8" x14ac:dyDescent="0.25">
      <c r="G223" s="359">
        <f t="shared" si="6"/>
        <v>0</v>
      </c>
      <c r="H223" s="359">
        <f t="shared" si="7"/>
        <v>0</v>
      </c>
    </row>
    <row r="224" spans="7:8" x14ac:dyDescent="0.25">
      <c r="G224" s="359">
        <f t="shared" si="6"/>
        <v>0</v>
      </c>
      <c r="H224" s="359">
        <f t="shared" si="7"/>
        <v>0</v>
      </c>
    </row>
    <row r="225" spans="7:8" x14ac:dyDescent="0.25">
      <c r="G225" s="359">
        <f t="shared" si="6"/>
        <v>0</v>
      </c>
      <c r="H225" s="359">
        <f t="shared" si="7"/>
        <v>0</v>
      </c>
    </row>
    <row r="226" spans="7:8" x14ac:dyDescent="0.25">
      <c r="G226" s="359">
        <f t="shared" si="6"/>
        <v>0</v>
      </c>
      <c r="H226" s="359">
        <f t="shared" si="7"/>
        <v>0</v>
      </c>
    </row>
    <row r="227" spans="7:8" x14ac:dyDescent="0.25">
      <c r="G227" s="359">
        <f t="shared" si="6"/>
        <v>0</v>
      </c>
      <c r="H227" s="359">
        <f t="shared" si="7"/>
        <v>0</v>
      </c>
    </row>
    <row r="228" spans="7:8" x14ac:dyDescent="0.25">
      <c r="G228" s="359">
        <f t="shared" si="6"/>
        <v>0</v>
      </c>
      <c r="H228" s="359">
        <f t="shared" si="7"/>
        <v>0</v>
      </c>
    </row>
    <row r="229" spans="7:8" x14ac:dyDescent="0.25">
      <c r="G229" s="359">
        <f t="shared" si="6"/>
        <v>0</v>
      </c>
      <c r="H229" s="359">
        <f t="shared" si="7"/>
        <v>0</v>
      </c>
    </row>
    <row r="230" spans="7:8" x14ac:dyDescent="0.25">
      <c r="G230" s="359">
        <f t="shared" si="6"/>
        <v>0</v>
      </c>
      <c r="H230" s="359">
        <f t="shared" si="7"/>
        <v>0</v>
      </c>
    </row>
    <row r="231" spans="7:8" x14ac:dyDescent="0.25">
      <c r="G231" s="359">
        <f t="shared" si="6"/>
        <v>0</v>
      </c>
      <c r="H231" s="359">
        <f t="shared" si="7"/>
        <v>0</v>
      </c>
    </row>
    <row r="232" spans="7:8" x14ac:dyDescent="0.25">
      <c r="G232" s="359">
        <f t="shared" si="6"/>
        <v>0</v>
      </c>
      <c r="H232" s="359">
        <f t="shared" si="7"/>
        <v>0</v>
      </c>
    </row>
    <row r="233" spans="7:8" x14ac:dyDescent="0.25">
      <c r="G233" s="359">
        <f t="shared" si="6"/>
        <v>0</v>
      </c>
      <c r="H233" s="359">
        <f t="shared" si="7"/>
        <v>0</v>
      </c>
    </row>
    <row r="234" spans="7:8" x14ac:dyDescent="0.25">
      <c r="G234" s="359">
        <f t="shared" si="6"/>
        <v>0</v>
      </c>
      <c r="H234" s="359">
        <f t="shared" si="7"/>
        <v>0</v>
      </c>
    </row>
    <row r="235" spans="7:8" x14ac:dyDescent="0.25">
      <c r="G235" s="359">
        <f t="shared" si="6"/>
        <v>0</v>
      </c>
      <c r="H235" s="359">
        <f t="shared" si="7"/>
        <v>0</v>
      </c>
    </row>
    <row r="236" spans="7:8" x14ac:dyDescent="0.25">
      <c r="G236" s="359">
        <f t="shared" si="6"/>
        <v>0</v>
      </c>
      <c r="H236" s="359">
        <f t="shared" si="7"/>
        <v>0</v>
      </c>
    </row>
    <row r="237" spans="7:8" x14ac:dyDescent="0.25">
      <c r="G237" s="359">
        <f t="shared" si="6"/>
        <v>0</v>
      </c>
      <c r="H237" s="359">
        <f t="shared" si="7"/>
        <v>0</v>
      </c>
    </row>
    <row r="238" spans="7:8" x14ac:dyDescent="0.25">
      <c r="G238" s="359">
        <f t="shared" si="6"/>
        <v>0</v>
      </c>
      <c r="H238" s="359">
        <f t="shared" si="7"/>
        <v>0</v>
      </c>
    </row>
    <row r="239" spans="7:8" x14ac:dyDescent="0.25">
      <c r="G239" s="359">
        <f t="shared" si="6"/>
        <v>0</v>
      </c>
      <c r="H239" s="359">
        <f t="shared" si="7"/>
        <v>0</v>
      </c>
    </row>
    <row r="240" spans="7:8" x14ac:dyDescent="0.25">
      <c r="G240" s="359">
        <f t="shared" si="6"/>
        <v>0</v>
      </c>
      <c r="H240" s="359">
        <f t="shared" si="7"/>
        <v>0</v>
      </c>
    </row>
    <row r="241" spans="7:8" x14ac:dyDescent="0.25">
      <c r="G241" s="359">
        <f t="shared" si="6"/>
        <v>0</v>
      </c>
      <c r="H241" s="359">
        <f t="shared" si="7"/>
        <v>0</v>
      </c>
    </row>
    <row r="242" spans="7:8" x14ac:dyDescent="0.25">
      <c r="G242" s="359">
        <f t="shared" si="6"/>
        <v>0</v>
      </c>
      <c r="H242" s="359">
        <f t="shared" si="7"/>
        <v>0</v>
      </c>
    </row>
    <row r="243" spans="7:8" x14ac:dyDescent="0.25">
      <c r="G243" s="359">
        <f t="shared" si="6"/>
        <v>0</v>
      </c>
      <c r="H243" s="359">
        <f t="shared" si="7"/>
        <v>0</v>
      </c>
    </row>
    <row r="244" spans="7:8" x14ac:dyDescent="0.25">
      <c r="G244" s="359">
        <f t="shared" si="6"/>
        <v>0</v>
      </c>
      <c r="H244" s="359">
        <f t="shared" si="7"/>
        <v>0</v>
      </c>
    </row>
    <row r="245" spans="7:8" x14ac:dyDescent="0.25">
      <c r="G245" s="359">
        <f t="shared" si="6"/>
        <v>0</v>
      </c>
      <c r="H245" s="359">
        <f t="shared" si="7"/>
        <v>0</v>
      </c>
    </row>
    <row r="246" spans="7:8" x14ac:dyDescent="0.25">
      <c r="G246" s="359">
        <f t="shared" si="6"/>
        <v>0</v>
      </c>
      <c r="H246" s="359">
        <f t="shared" si="7"/>
        <v>0</v>
      </c>
    </row>
    <row r="247" spans="7:8" x14ac:dyDescent="0.25">
      <c r="G247" s="359">
        <f t="shared" si="6"/>
        <v>0</v>
      </c>
      <c r="H247" s="359">
        <f t="shared" si="7"/>
        <v>0</v>
      </c>
    </row>
    <row r="248" spans="7:8" x14ac:dyDescent="0.25">
      <c r="G248" s="359">
        <f t="shared" si="6"/>
        <v>0</v>
      </c>
      <c r="H248" s="359">
        <f t="shared" si="7"/>
        <v>0</v>
      </c>
    </row>
    <row r="249" spans="7:8" x14ac:dyDescent="0.25">
      <c r="G249" s="359">
        <f t="shared" si="6"/>
        <v>0</v>
      </c>
      <c r="H249" s="359">
        <f t="shared" si="7"/>
        <v>0</v>
      </c>
    </row>
    <row r="250" spans="7:8" x14ac:dyDescent="0.25">
      <c r="G250" s="359">
        <f t="shared" si="6"/>
        <v>0</v>
      </c>
      <c r="H250" s="359">
        <f t="shared" si="7"/>
        <v>0</v>
      </c>
    </row>
    <row r="251" spans="7:8" x14ac:dyDescent="0.25">
      <c r="G251" s="359">
        <f t="shared" si="6"/>
        <v>0</v>
      </c>
      <c r="H251" s="359">
        <f t="shared" si="7"/>
        <v>0</v>
      </c>
    </row>
    <row r="252" spans="7:8" x14ac:dyDescent="0.25">
      <c r="G252" s="359">
        <f t="shared" si="6"/>
        <v>0</v>
      </c>
      <c r="H252" s="359">
        <f t="shared" si="7"/>
        <v>0</v>
      </c>
    </row>
    <row r="253" spans="7:8" x14ac:dyDescent="0.25">
      <c r="G253" s="359">
        <f t="shared" si="6"/>
        <v>0</v>
      </c>
      <c r="H253" s="359">
        <f t="shared" si="7"/>
        <v>0</v>
      </c>
    </row>
    <row r="254" spans="7:8" x14ac:dyDescent="0.25">
      <c r="G254" s="359">
        <f t="shared" si="6"/>
        <v>0</v>
      </c>
      <c r="H254" s="359">
        <f t="shared" si="7"/>
        <v>0</v>
      </c>
    </row>
    <row r="255" spans="7:8" x14ac:dyDescent="0.25">
      <c r="G255" s="359">
        <f t="shared" si="6"/>
        <v>0</v>
      </c>
      <c r="H255" s="359">
        <f t="shared" si="7"/>
        <v>0</v>
      </c>
    </row>
    <row r="256" spans="7:8" x14ac:dyDescent="0.25">
      <c r="G256" s="359">
        <f t="shared" si="6"/>
        <v>0</v>
      </c>
      <c r="H256" s="359">
        <f t="shared" si="7"/>
        <v>0</v>
      </c>
    </row>
    <row r="257" spans="7:8" x14ac:dyDescent="0.25">
      <c r="G257" s="359">
        <f t="shared" si="6"/>
        <v>0</v>
      </c>
      <c r="H257" s="359">
        <f t="shared" si="7"/>
        <v>0</v>
      </c>
    </row>
    <row r="258" spans="7:8" x14ac:dyDescent="0.25">
      <c r="G258" s="359">
        <f t="shared" si="6"/>
        <v>0</v>
      </c>
      <c r="H258" s="359">
        <f t="shared" si="7"/>
        <v>0</v>
      </c>
    </row>
    <row r="259" spans="7:8" x14ac:dyDescent="0.25">
      <c r="G259" s="359">
        <f t="shared" ref="G259:G322" si="8">IFERROR(IF(C259=" ",0,C259),0)</f>
        <v>0</v>
      </c>
      <c r="H259" s="359">
        <f t="shared" ref="H259:H322" si="9">IFERROR(G259 * E259, 0)</f>
        <v>0</v>
      </c>
    </row>
    <row r="260" spans="7:8" x14ac:dyDescent="0.25">
      <c r="G260" s="359">
        <f t="shared" si="8"/>
        <v>0</v>
      </c>
      <c r="H260" s="359">
        <f t="shared" si="9"/>
        <v>0</v>
      </c>
    </row>
    <row r="261" spans="7:8" x14ac:dyDescent="0.25">
      <c r="G261" s="359">
        <f t="shared" si="8"/>
        <v>0</v>
      </c>
      <c r="H261" s="359">
        <f t="shared" si="9"/>
        <v>0</v>
      </c>
    </row>
    <row r="262" spans="7:8" x14ac:dyDescent="0.25">
      <c r="G262" s="359">
        <f t="shared" si="8"/>
        <v>0</v>
      </c>
      <c r="H262" s="359">
        <f t="shared" si="9"/>
        <v>0</v>
      </c>
    </row>
    <row r="263" spans="7:8" x14ac:dyDescent="0.25">
      <c r="G263" s="359">
        <f t="shared" si="8"/>
        <v>0</v>
      </c>
      <c r="H263" s="359">
        <f t="shared" si="9"/>
        <v>0</v>
      </c>
    </row>
    <row r="264" spans="7:8" x14ac:dyDescent="0.25">
      <c r="G264" s="359">
        <f t="shared" si="8"/>
        <v>0</v>
      </c>
      <c r="H264" s="359">
        <f t="shared" si="9"/>
        <v>0</v>
      </c>
    </row>
    <row r="265" spans="7:8" x14ac:dyDescent="0.25">
      <c r="G265" s="359">
        <f t="shared" si="8"/>
        <v>0</v>
      </c>
      <c r="H265" s="359">
        <f t="shared" si="9"/>
        <v>0</v>
      </c>
    </row>
    <row r="266" spans="7:8" x14ac:dyDescent="0.25">
      <c r="G266" s="359">
        <f t="shared" si="8"/>
        <v>0</v>
      </c>
      <c r="H266" s="359">
        <f t="shared" si="9"/>
        <v>0</v>
      </c>
    </row>
    <row r="267" spans="7:8" x14ac:dyDescent="0.25">
      <c r="G267" s="359">
        <f t="shared" si="8"/>
        <v>0</v>
      </c>
      <c r="H267" s="359">
        <f t="shared" si="9"/>
        <v>0</v>
      </c>
    </row>
    <row r="268" spans="7:8" x14ac:dyDescent="0.25">
      <c r="G268" s="359">
        <f t="shared" si="8"/>
        <v>0</v>
      </c>
      <c r="H268" s="359">
        <f t="shared" si="9"/>
        <v>0</v>
      </c>
    </row>
    <row r="269" spans="7:8" x14ac:dyDescent="0.25">
      <c r="G269" s="359">
        <f t="shared" si="8"/>
        <v>0</v>
      </c>
      <c r="H269" s="359">
        <f t="shared" si="9"/>
        <v>0</v>
      </c>
    </row>
    <row r="270" spans="7:8" x14ac:dyDescent="0.25">
      <c r="G270" s="359">
        <f t="shared" si="8"/>
        <v>0</v>
      </c>
      <c r="H270" s="359">
        <f t="shared" si="9"/>
        <v>0</v>
      </c>
    </row>
    <row r="271" spans="7:8" x14ac:dyDescent="0.25">
      <c r="G271" s="359">
        <f t="shared" si="8"/>
        <v>0</v>
      </c>
      <c r="H271" s="359">
        <f t="shared" si="9"/>
        <v>0</v>
      </c>
    </row>
    <row r="272" spans="7:8" x14ac:dyDescent="0.25">
      <c r="G272" s="359">
        <f t="shared" si="8"/>
        <v>0</v>
      </c>
      <c r="H272" s="359">
        <f t="shared" si="9"/>
        <v>0</v>
      </c>
    </row>
    <row r="273" spans="7:8" x14ac:dyDescent="0.25">
      <c r="G273" s="359">
        <f t="shared" si="8"/>
        <v>0</v>
      </c>
      <c r="H273" s="359">
        <f t="shared" si="9"/>
        <v>0</v>
      </c>
    </row>
    <row r="274" spans="7:8" x14ac:dyDescent="0.25">
      <c r="G274" s="359">
        <f t="shared" si="8"/>
        <v>0</v>
      </c>
      <c r="H274" s="359">
        <f t="shared" si="9"/>
        <v>0</v>
      </c>
    </row>
    <row r="275" spans="7:8" x14ac:dyDescent="0.25">
      <c r="G275" s="359">
        <f t="shared" si="8"/>
        <v>0</v>
      </c>
      <c r="H275" s="359">
        <f t="shared" si="9"/>
        <v>0</v>
      </c>
    </row>
    <row r="276" spans="7:8" x14ac:dyDescent="0.25">
      <c r="G276" s="359">
        <f t="shared" si="8"/>
        <v>0</v>
      </c>
      <c r="H276" s="359">
        <f t="shared" si="9"/>
        <v>0</v>
      </c>
    </row>
    <row r="277" spans="7:8" x14ac:dyDescent="0.25">
      <c r="G277" s="359">
        <f t="shared" si="8"/>
        <v>0</v>
      </c>
      <c r="H277" s="359">
        <f t="shared" si="9"/>
        <v>0</v>
      </c>
    </row>
    <row r="278" spans="7:8" x14ac:dyDescent="0.25">
      <c r="G278" s="359">
        <f t="shared" si="8"/>
        <v>0</v>
      </c>
      <c r="H278" s="359">
        <f t="shared" si="9"/>
        <v>0</v>
      </c>
    </row>
    <row r="279" spans="7:8" x14ac:dyDescent="0.25">
      <c r="G279" s="359">
        <f t="shared" si="8"/>
        <v>0</v>
      </c>
      <c r="H279" s="359">
        <f t="shared" si="9"/>
        <v>0</v>
      </c>
    </row>
    <row r="280" spans="7:8" x14ac:dyDescent="0.25">
      <c r="G280" s="359">
        <f t="shared" si="8"/>
        <v>0</v>
      </c>
      <c r="H280" s="359">
        <f t="shared" si="9"/>
        <v>0</v>
      </c>
    </row>
    <row r="281" spans="7:8" x14ac:dyDescent="0.25">
      <c r="G281" s="359">
        <f t="shared" si="8"/>
        <v>0</v>
      </c>
      <c r="H281" s="359">
        <f t="shared" si="9"/>
        <v>0</v>
      </c>
    </row>
    <row r="282" spans="7:8" x14ac:dyDescent="0.25">
      <c r="G282" s="359">
        <f t="shared" si="8"/>
        <v>0</v>
      </c>
      <c r="H282" s="359">
        <f t="shared" si="9"/>
        <v>0</v>
      </c>
    </row>
    <row r="283" spans="7:8" x14ac:dyDescent="0.25">
      <c r="G283" s="359">
        <f t="shared" si="8"/>
        <v>0</v>
      </c>
      <c r="H283" s="359">
        <f t="shared" si="9"/>
        <v>0</v>
      </c>
    </row>
    <row r="284" spans="7:8" x14ac:dyDescent="0.25">
      <c r="G284" s="359">
        <f t="shared" si="8"/>
        <v>0</v>
      </c>
      <c r="H284" s="359">
        <f t="shared" si="9"/>
        <v>0</v>
      </c>
    </row>
    <row r="285" spans="7:8" x14ac:dyDescent="0.25">
      <c r="G285" s="359">
        <f t="shared" si="8"/>
        <v>0</v>
      </c>
      <c r="H285" s="359">
        <f t="shared" si="9"/>
        <v>0</v>
      </c>
    </row>
    <row r="286" spans="7:8" x14ac:dyDescent="0.25">
      <c r="G286" s="359">
        <f t="shared" si="8"/>
        <v>0</v>
      </c>
      <c r="H286" s="359">
        <f t="shared" si="9"/>
        <v>0</v>
      </c>
    </row>
    <row r="287" spans="7:8" x14ac:dyDescent="0.25">
      <c r="G287" s="359">
        <f t="shared" si="8"/>
        <v>0</v>
      </c>
      <c r="H287" s="359">
        <f t="shared" si="9"/>
        <v>0</v>
      </c>
    </row>
    <row r="288" spans="7:8" x14ac:dyDescent="0.25">
      <c r="G288" s="359">
        <f t="shared" si="8"/>
        <v>0</v>
      </c>
      <c r="H288" s="359">
        <f t="shared" si="9"/>
        <v>0</v>
      </c>
    </row>
    <row r="289" spans="7:8" x14ac:dyDescent="0.25">
      <c r="G289" s="359">
        <f t="shared" si="8"/>
        <v>0</v>
      </c>
      <c r="H289" s="359">
        <f t="shared" si="9"/>
        <v>0</v>
      </c>
    </row>
    <row r="290" spans="7:8" x14ac:dyDescent="0.25">
      <c r="G290" s="359">
        <f t="shared" si="8"/>
        <v>0</v>
      </c>
      <c r="H290" s="359">
        <f t="shared" si="9"/>
        <v>0</v>
      </c>
    </row>
    <row r="291" spans="7:8" x14ac:dyDescent="0.25">
      <c r="G291" s="359">
        <f t="shared" si="8"/>
        <v>0</v>
      </c>
      <c r="H291" s="359">
        <f t="shared" si="9"/>
        <v>0</v>
      </c>
    </row>
    <row r="292" spans="7:8" x14ac:dyDescent="0.25">
      <c r="G292" s="359">
        <f t="shared" si="8"/>
        <v>0</v>
      </c>
      <c r="H292" s="359">
        <f t="shared" si="9"/>
        <v>0</v>
      </c>
    </row>
    <row r="293" spans="7:8" x14ac:dyDescent="0.25">
      <c r="G293" s="359">
        <f t="shared" si="8"/>
        <v>0</v>
      </c>
      <c r="H293" s="359">
        <f t="shared" si="9"/>
        <v>0</v>
      </c>
    </row>
    <row r="294" spans="7:8" x14ac:dyDescent="0.25">
      <c r="G294" s="359">
        <f t="shared" si="8"/>
        <v>0</v>
      </c>
      <c r="H294" s="359">
        <f t="shared" si="9"/>
        <v>0</v>
      </c>
    </row>
    <row r="295" spans="7:8" x14ac:dyDescent="0.25">
      <c r="G295" s="359">
        <f t="shared" si="8"/>
        <v>0</v>
      </c>
      <c r="H295" s="359">
        <f t="shared" si="9"/>
        <v>0</v>
      </c>
    </row>
    <row r="296" spans="7:8" x14ac:dyDescent="0.25">
      <c r="G296" s="359">
        <f t="shared" si="8"/>
        <v>0</v>
      </c>
      <c r="H296" s="359">
        <f t="shared" si="9"/>
        <v>0</v>
      </c>
    </row>
    <row r="297" spans="7:8" x14ac:dyDescent="0.25">
      <c r="G297" s="359">
        <f t="shared" si="8"/>
        <v>0</v>
      </c>
      <c r="H297" s="359">
        <f t="shared" si="9"/>
        <v>0</v>
      </c>
    </row>
    <row r="298" spans="7:8" x14ac:dyDescent="0.25">
      <c r="G298" s="359">
        <f t="shared" si="8"/>
        <v>0</v>
      </c>
      <c r="H298" s="359">
        <f t="shared" si="9"/>
        <v>0</v>
      </c>
    </row>
    <row r="299" spans="7:8" x14ac:dyDescent="0.25">
      <c r="G299" s="359">
        <f t="shared" si="8"/>
        <v>0</v>
      </c>
      <c r="H299" s="359">
        <f t="shared" si="9"/>
        <v>0</v>
      </c>
    </row>
    <row r="300" spans="7:8" x14ac:dyDescent="0.25">
      <c r="G300" s="359">
        <f t="shared" si="8"/>
        <v>0</v>
      </c>
      <c r="H300" s="359">
        <f t="shared" si="9"/>
        <v>0</v>
      </c>
    </row>
    <row r="301" spans="7:8" x14ac:dyDescent="0.25">
      <c r="G301" s="359">
        <f t="shared" si="8"/>
        <v>0</v>
      </c>
      <c r="H301" s="359">
        <f t="shared" si="9"/>
        <v>0</v>
      </c>
    </row>
    <row r="302" spans="7:8" x14ac:dyDescent="0.25">
      <c r="G302" s="359">
        <f t="shared" si="8"/>
        <v>0</v>
      </c>
      <c r="H302" s="359">
        <f t="shared" si="9"/>
        <v>0</v>
      </c>
    </row>
    <row r="303" spans="7:8" x14ac:dyDescent="0.25">
      <c r="G303" s="359">
        <f t="shared" si="8"/>
        <v>0</v>
      </c>
      <c r="H303" s="359">
        <f t="shared" si="9"/>
        <v>0</v>
      </c>
    </row>
    <row r="304" spans="7:8" x14ac:dyDescent="0.25">
      <c r="G304" s="359">
        <f t="shared" si="8"/>
        <v>0</v>
      </c>
      <c r="H304" s="359">
        <f t="shared" si="9"/>
        <v>0</v>
      </c>
    </row>
    <row r="305" spans="7:8" x14ac:dyDescent="0.25">
      <c r="G305" s="359">
        <f t="shared" si="8"/>
        <v>0</v>
      </c>
      <c r="H305" s="359">
        <f t="shared" si="9"/>
        <v>0</v>
      </c>
    </row>
    <row r="306" spans="7:8" x14ac:dyDescent="0.25">
      <c r="G306" s="359">
        <f t="shared" si="8"/>
        <v>0</v>
      </c>
      <c r="H306" s="359">
        <f t="shared" si="9"/>
        <v>0</v>
      </c>
    </row>
    <row r="307" spans="7:8" x14ac:dyDescent="0.25">
      <c r="G307" s="359">
        <f t="shared" si="8"/>
        <v>0</v>
      </c>
      <c r="H307" s="359">
        <f t="shared" si="9"/>
        <v>0</v>
      </c>
    </row>
    <row r="308" spans="7:8" x14ac:dyDescent="0.25">
      <c r="G308" s="359">
        <f t="shared" si="8"/>
        <v>0</v>
      </c>
      <c r="H308" s="359">
        <f t="shared" si="9"/>
        <v>0</v>
      </c>
    </row>
    <row r="309" spans="7:8" x14ac:dyDescent="0.25">
      <c r="G309" s="359">
        <f t="shared" si="8"/>
        <v>0</v>
      </c>
      <c r="H309" s="359">
        <f t="shared" si="9"/>
        <v>0</v>
      </c>
    </row>
    <row r="310" spans="7:8" x14ac:dyDescent="0.25">
      <c r="G310" s="359">
        <f t="shared" si="8"/>
        <v>0</v>
      </c>
      <c r="H310" s="359">
        <f t="shared" si="9"/>
        <v>0</v>
      </c>
    </row>
    <row r="311" spans="7:8" x14ac:dyDescent="0.25">
      <c r="G311" s="359">
        <f t="shared" si="8"/>
        <v>0</v>
      </c>
      <c r="H311" s="359">
        <f t="shared" si="9"/>
        <v>0</v>
      </c>
    </row>
    <row r="312" spans="7:8" x14ac:dyDescent="0.25">
      <c r="G312" s="359">
        <f t="shared" si="8"/>
        <v>0</v>
      </c>
      <c r="H312" s="359">
        <f t="shared" si="9"/>
        <v>0</v>
      </c>
    </row>
    <row r="313" spans="7:8" x14ac:dyDescent="0.25">
      <c r="G313" s="359">
        <f t="shared" si="8"/>
        <v>0</v>
      </c>
      <c r="H313" s="359">
        <f t="shared" si="9"/>
        <v>0</v>
      </c>
    </row>
    <row r="314" spans="7:8" x14ac:dyDescent="0.25">
      <c r="G314" s="359">
        <f t="shared" si="8"/>
        <v>0</v>
      </c>
      <c r="H314" s="359">
        <f t="shared" si="9"/>
        <v>0</v>
      </c>
    </row>
    <row r="315" spans="7:8" x14ac:dyDescent="0.25">
      <c r="G315" s="359">
        <f t="shared" si="8"/>
        <v>0</v>
      </c>
      <c r="H315" s="359">
        <f t="shared" si="9"/>
        <v>0</v>
      </c>
    </row>
    <row r="316" spans="7:8" x14ac:dyDescent="0.25">
      <c r="G316" s="359">
        <f t="shared" si="8"/>
        <v>0</v>
      </c>
      <c r="H316" s="359">
        <f t="shared" si="9"/>
        <v>0</v>
      </c>
    </row>
    <row r="317" spans="7:8" x14ac:dyDescent="0.25">
      <c r="G317" s="359">
        <f t="shared" si="8"/>
        <v>0</v>
      </c>
      <c r="H317" s="359">
        <f t="shared" si="9"/>
        <v>0</v>
      </c>
    </row>
    <row r="318" spans="7:8" x14ac:dyDescent="0.25">
      <c r="G318" s="359">
        <f t="shared" si="8"/>
        <v>0</v>
      </c>
      <c r="H318" s="359">
        <f t="shared" si="9"/>
        <v>0</v>
      </c>
    </row>
    <row r="319" spans="7:8" x14ac:dyDescent="0.25">
      <c r="G319" s="359">
        <f t="shared" si="8"/>
        <v>0</v>
      </c>
      <c r="H319" s="359">
        <f t="shared" si="9"/>
        <v>0</v>
      </c>
    </row>
    <row r="320" spans="7:8" x14ac:dyDescent="0.25">
      <c r="G320" s="359">
        <f t="shared" si="8"/>
        <v>0</v>
      </c>
      <c r="H320" s="359">
        <f t="shared" si="9"/>
        <v>0</v>
      </c>
    </row>
    <row r="321" spans="7:8" x14ac:dyDescent="0.25">
      <c r="G321" s="359">
        <f t="shared" si="8"/>
        <v>0</v>
      </c>
      <c r="H321" s="359">
        <f t="shared" si="9"/>
        <v>0</v>
      </c>
    </row>
    <row r="322" spans="7:8" x14ac:dyDescent="0.25">
      <c r="G322" s="359">
        <f t="shared" si="8"/>
        <v>0</v>
      </c>
      <c r="H322" s="359">
        <f t="shared" si="9"/>
        <v>0</v>
      </c>
    </row>
    <row r="323" spans="7:8" x14ac:dyDescent="0.25">
      <c r="G323" s="359">
        <f t="shared" ref="G323:G386" si="10">IFERROR(IF(C323=" ",0,C323),0)</f>
        <v>0</v>
      </c>
      <c r="H323" s="359">
        <f t="shared" ref="H323:H386" si="11">IFERROR(G323 * E323, 0)</f>
        <v>0</v>
      </c>
    </row>
    <row r="324" spans="7:8" x14ac:dyDescent="0.25">
      <c r="G324" s="359">
        <f t="shared" si="10"/>
        <v>0</v>
      </c>
      <c r="H324" s="359">
        <f t="shared" si="11"/>
        <v>0</v>
      </c>
    </row>
    <row r="325" spans="7:8" x14ac:dyDescent="0.25">
      <c r="G325" s="359">
        <f t="shared" si="10"/>
        <v>0</v>
      </c>
      <c r="H325" s="359">
        <f t="shared" si="11"/>
        <v>0</v>
      </c>
    </row>
    <row r="326" spans="7:8" x14ac:dyDescent="0.25">
      <c r="G326" s="359">
        <f t="shared" si="10"/>
        <v>0</v>
      </c>
      <c r="H326" s="359">
        <f t="shared" si="11"/>
        <v>0</v>
      </c>
    </row>
    <row r="327" spans="7:8" x14ac:dyDescent="0.25">
      <c r="G327" s="359">
        <f t="shared" si="10"/>
        <v>0</v>
      </c>
      <c r="H327" s="359">
        <f t="shared" si="11"/>
        <v>0</v>
      </c>
    </row>
    <row r="328" spans="7:8" x14ac:dyDescent="0.25">
      <c r="G328" s="359">
        <f t="shared" si="10"/>
        <v>0</v>
      </c>
      <c r="H328" s="359">
        <f t="shared" si="11"/>
        <v>0</v>
      </c>
    </row>
    <row r="329" spans="7:8" x14ac:dyDescent="0.25">
      <c r="G329" s="359">
        <f t="shared" si="10"/>
        <v>0</v>
      </c>
      <c r="H329" s="359">
        <f t="shared" si="11"/>
        <v>0</v>
      </c>
    </row>
    <row r="330" spans="7:8" x14ac:dyDescent="0.25">
      <c r="G330" s="359">
        <f t="shared" si="10"/>
        <v>0</v>
      </c>
      <c r="H330" s="359">
        <f t="shared" si="11"/>
        <v>0</v>
      </c>
    </row>
    <row r="331" spans="7:8" x14ac:dyDescent="0.25">
      <c r="G331" s="359">
        <f t="shared" si="10"/>
        <v>0</v>
      </c>
      <c r="H331" s="359">
        <f t="shared" si="11"/>
        <v>0</v>
      </c>
    </row>
    <row r="332" spans="7:8" x14ac:dyDescent="0.25">
      <c r="G332" s="359">
        <f t="shared" si="10"/>
        <v>0</v>
      </c>
      <c r="H332" s="359">
        <f t="shared" si="11"/>
        <v>0</v>
      </c>
    </row>
    <row r="333" spans="7:8" x14ac:dyDescent="0.25">
      <c r="G333" s="359">
        <f t="shared" si="10"/>
        <v>0</v>
      </c>
      <c r="H333" s="359">
        <f t="shared" si="11"/>
        <v>0</v>
      </c>
    </row>
    <row r="334" spans="7:8" x14ac:dyDescent="0.25">
      <c r="G334" s="359">
        <f t="shared" si="10"/>
        <v>0</v>
      </c>
      <c r="H334" s="359">
        <f t="shared" si="11"/>
        <v>0</v>
      </c>
    </row>
    <row r="335" spans="7:8" x14ac:dyDescent="0.25">
      <c r="G335" s="359">
        <f t="shared" si="10"/>
        <v>0</v>
      </c>
      <c r="H335" s="359">
        <f t="shared" si="11"/>
        <v>0</v>
      </c>
    </row>
    <row r="336" spans="7:8" x14ac:dyDescent="0.25">
      <c r="G336" s="359">
        <f t="shared" si="10"/>
        <v>0</v>
      </c>
      <c r="H336" s="359">
        <f t="shared" si="11"/>
        <v>0</v>
      </c>
    </row>
    <row r="337" spans="7:8" x14ac:dyDescent="0.25">
      <c r="G337" s="359">
        <f t="shared" si="10"/>
        <v>0</v>
      </c>
      <c r="H337" s="359">
        <f t="shared" si="11"/>
        <v>0</v>
      </c>
    </row>
    <row r="338" spans="7:8" x14ac:dyDescent="0.25">
      <c r="G338" s="359">
        <f t="shared" si="10"/>
        <v>0</v>
      </c>
      <c r="H338" s="359">
        <f t="shared" si="11"/>
        <v>0</v>
      </c>
    </row>
    <row r="339" spans="7:8" x14ac:dyDescent="0.25">
      <c r="G339" s="359">
        <f t="shared" si="10"/>
        <v>0</v>
      </c>
      <c r="H339" s="359">
        <f t="shared" si="11"/>
        <v>0</v>
      </c>
    </row>
    <row r="340" spans="7:8" x14ac:dyDescent="0.25">
      <c r="G340" s="359">
        <f t="shared" si="10"/>
        <v>0</v>
      </c>
      <c r="H340" s="359">
        <f t="shared" si="11"/>
        <v>0</v>
      </c>
    </row>
    <row r="341" spans="7:8" x14ac:dyDescent="0.25">
      <c r="G341" s="359">
        <f t="shared" si="10"/>
        <v>0</v>
      </c>
      <c r="H341" s="359">
        <f t="shared" si="11"/>
        <v>0</v>
      </c>
    </row>
    <row r="342" spans="7:8" x14ac:dyDescent="0.25">
      <c r="G342" s="359">
        <f t="shared" si="10"/>
        <v>0</v>
      </c>
      <c r="H342" s="359">
        <f t="shared" si="11"/>
        <v>0</v>
      </c>
    </row>
    <row r="343" spans="7:8" x14ac:dyDescent="0.25">
      <c r="G343" s="359">
        <f t="shared" si="10"/>
        <v>0</v>
      </c>
      <c r="H343" s="359">
        <f t="shared" si="11"/>
        <v>0</v>
      </c>
    </row>
    <row r="344" spans="7:8" x14ac:dyDescent="0.25">
      <c r="G344" s="359">
        <f t="shared" si="10"/>
        <v>0</v>
      </c>
      <c r="H344" s="359">
        <f t="shared" si="11"/>
        <v>0</v>
      </c>
    </row>
    <row r="345" spans="7:8" x14ac:dyDescent="0.25">
      <c r="G345" s="359">
        <f t="shared" si="10"/>
        <v>0</v>
      </c>
      <c r="H345" s="359">
        <f t="shared" si="11"/>
        <v>0</v>
      </c>
    </row>
    <row r="346" spans="7:8" x14ac:dyDescent="0.25">
      <c r="G346" s="359">
        <f t="shared" si="10"/>
        <v>0</v>
      </c>
      <c r="H346" s="359">
        <f t="shared" si="11"/>
        <v>0</v>
      </c>
    </row>
    <row r="347" spans="7:8" x14ac:dyDescent="0.25">
      <c r="G347" s="359">
        <f t="shared" si="10"/>
        <v>0</v>
      </c>
      <c r="H347" s="359">
        <f t="shared" si="11"/>
        <v>0</v>
      </c>
    </row>
    <row r="348" spans="7:8" x14ac:dyDescent="0.25">
      <c r="G348" s="359">
        <f t="shared" si="10"/>
        <v>0</v>
      </c>
      <c r="H348" s="359">
        <f t="shared" si="11"/>
        <v>0</v>
      </c>
    </row>
    <row r="349" spans="7:8" x14ac:dyDescent="0.25">
      <c r="G349" s="359">
        <f t="shared" si="10"/>
        <v>0</v>
      </c>
      <c r="H349" s="359">
        <f t="shared" si="11"/>
        <v>0</v>
      </c>
    </row>
    <row r="350" spans="7:8" x14ac:dyDescent="0.25">
      <c r="G350" s="359">
        <f t="shared" si="10"/>
        <v>0</v>
      </c>
      <c r="H350" s="359">
        <f t="shared" si="11"/>
        <v>0</v>
      </c>
    </row>
    <row r="351" spans="7:8" x14ac:dyDescent="0.25">
      <c r="G351" s="359">
        <f t="shared" si="10"/>
        <v>0</v>
      </c>
      <c r="H351" s="359">
        <f t="shared" si="11"/>
        <v>0</v>
      </c>
    </row>
    <row r="352" spans="7:8" x14ac:dyDescent="0.25">
      <c r="G352" s="359">
        <f t="shared" si="10"/>
        <v>0</v>
      </c>
      <c r="H352" s="359">
        <f t="shared" si="11"/>
        <v>0</v>
      </c>
    </row>
    <row r="353" spans="7:8" x14ac:dyDescent="0.25">
      <c r="G353" s="359">
        <f t="shared" si="10"/>
        <v>0</v>
      </c>
      <c r="H353" s="359">
        <f t="shared" si="11"/>
        <v>0</v>
      </c>
    </row>
    <row r="354" spans="7:8" x14ac:dyDescent="0.25">
      <c r="G354" s="359">
        <f t="shared" si="10"/>
        <v>0</v>
      </c>
      <c r="H354" s="359">
        <f t="shared" si="11"/>
        <v>0</v>
      </c>
    </row>
    <row r="355" spans="7:8" x14ac:dyDescent="0.25">
      <c r="G355" s="359">
        <f t="shared" si="10"/>
        <v>0</v>
      </c>
      <c r="H355" s="359">
        <f t="shared" si="11"/>
        <v>0</v>
      </c>
    </row>
    <row r="356" spans="7:8" x14ac:dyDescent="0.25">
      <c r="G356" s="359">
        <f t="shared" si="10"/>
        <v>0</v>
      </c>
      <c r="H356" s="359">
        <f t="shared" si="11"/>
        <v>0</v>
      </c>
    </row>
    <row r="357" spans="7:8" x14ac:dyDescent="0.25">
      <c r="G357" s="359">
        <f t="shared" si="10"/>
        <v>0</v>
      </c>
      <c r="H357" s="359">
        <f t="shared" si="11"/>
        <v>0</v>
      </c>
    </row>
    <row r="358" spans="7:8" x14ac:dyDescent="0.25">
      <c r="G358" s="359">
        <f t="shared" si="10"/>
        <v>0</v>
      </c>
      <c r="H358" s="359">
        <f t="shared" si="11"/>
        <v>0</v>
      </c>
    </row>
    <row r="359" spans="7:8" x14ac:dyDescent="0.25">
      <c r="G359" s="359">
        <f t="shared" si="10"/>
        <v>0</v>
      </c>
      <c r="H359" s="359">
        <f t="shared" si="11"/>
        <v>0</v>
      </c>
    </row>
    <row r="360" spans="7:8" x14ac:dyDescent="0.25">
      <c r="G360" s="359">
        <f t="shared" si="10"/>
        <v>0</v>
      </c>
      <c r="H360" s="359">
        <f t="shared" si="11"/>
        <v>0</v>
      </c>
    </row>
    <row r="361" spans="7:8" x14ac:dyDescent="0.25">
      <c r="G361" s="359">
        <f t="shared" si="10"/>
        <v>0</v>
      </c>
      <c r="H361" s="359">
        <f t="shared" si="11"/>
        <v>0</v>
      </c>
    </row>
    <row r="362" spans="7:8" x14ac:dyDescent="0.25">
      <c r="G362" s="359">
        <f t="shared" si="10"/>
        <v>0</v>
      </c>
      <c r="H362" s="359">
        <f t="shared" si="11"/>
        <v>0</v>
      </c>
    </row>
    <row r="363" spans="7:8" x14ac:dyDescent="0.25">
      <c r="G363" s="359">
        <f t="shared" si="10"/>
        <v>0</v>
      </c>
      <c r="H363" s="359">
        <f t="shared" si="11"/>
        <v>0</v>
      </c>
    </row>
    <row r="364" spans="7:8" x14ac:dyDescent="0.25">
      <c r="G364" s="359">
        <f t="shared" si="10"/>
        <v>0</v>
      </c>
      <c r="H364" s="359">
        <f t="shared" si="11"/>
        <v>0</v>
      </c>
    </row>
    <row r="365" spans="7:8" x14ac:dyDescent="0.25">
      <c r="G365" s="359">
        <f t="shared" si="10"/>
        <v>0</v>
      </c>
      <c r="H365" s="359">
        <f t="shared" si="11"/>
        <v>0</v>
      </c>
    </row>
    <row r="366" spans="7:8" x14ac:dyDescent="0.25">
      <c r="G366" s="359">
        <f t="shared" si="10"/>
        <v>0</v>
      </c>
      <c r="H366" s="359">
        <f t="shared" si="11"/>
        <v>0</v>
      </c>
    </row>
    <row r="367" spans="7:8" x14ac:dyDescent="0.25">
      <c r="G367" s="359">
        <f t="shared" si="10"/>
        <v>0</v>
      </c>
      <c r="H367" s="359">
        <f t="shared" si="11"/>
        <v>0</v>
      </c>
    </row>
    <row r="368" spans="7:8" x14ac:dyDescent="0.25">
      <c r="G368" s="359">
        <f t="shared" si="10"/>
        <v>0</v>
      </c>
      <c r="H368" s="359">
        <f t="shared" si="11"/>
        <v>0</v>
      </c>
    </row>
    <row r="369" spans="7:8" x14ac:dyDescent="0.25">
      <c r="G369" s="359">
        <f t="shared" si="10"/>
        <v>0</v>
      </c>
      <c r="H369" s="359">
        <f t="shared" si="11"/>
        <v>0</v>
      </c>
    </row>
    <row r="370" spans="7:8" x14ac:dyDescent="0.25">
      <c r="G370" s="359">
        <f t="shared" si="10"/>
        <v>0</v>
      </c>
      <c r="H370" s="359">
        <f t="shared" si="11"/>
        <v>0</v>
      </c>
    </row>
    <row r="371" spans="7:8" x14ac:dyDescent="0.25">
      <c r="G371" s="359">
        <f t="shared" si="10"/>
        <v>0</v>
      </c>
      <c r="H371" s="359">
        <f t="shared" si="11"/>
        <v>0</v>
      </c>
    </row>
    <row r="372" spans="7:8" x14ac:dyDescent="0.25">
      <c r="G372" s="359">
        <f t="shared" si="10"/>
        <v>0</v>
      </c>
      <c r="H372" s="359">
        <f t="shared" si="11"/>
        <v>0</v>
      </c>
    </row>
    <row r="373" spans="7:8" x14ac:dyDescent="0.25">
      <c r="G373" s="359">
        <f t="shared" si="10"/>
        <v>0</v>
      </c>
      <c r="H373" s="359">
        <f t="shared" si="11"/>
        <v>0</v>
      </c>
    </row>
    <row r="374" spans="7:8" x14ac:dyDescent="0.25">
      <c r="G374" s="359">
        <f t="shared" si="10"/>
        <v>0</v>
      </c>
      <c r="H374" s="359">
        <f t="shared" si="11"/>
        <v>0</v>
      </c>
    </row>
    <row r="375" spans="7:8" x14ac:dyDescent="0.25">
      <c r="G375" s="359">
        <f t="shared" si="10"/>
        <v>0</v>
      </c>
      <c r="H375" s="359">
        <f t="shared" si="11"/>
        <v>0</v>
      </c>
    </row>
    <row r="376" spans="7:8" x14ac:dyDescent="0.25">
      <c r="G376" s="359">
        <f t="shared" si="10"/>
        <v>0</v>
      </c>
      <c r="H376" s="359">
        <f t="shared" si="11"/>
        <v>0</v>
      </c>
    </row>
    <row r="377" spans="7:8" x14ac:dyDescent="0.25">
      <c r="G377" s="359">
        <f t="shared" si="10"/>
        <v>0</v>
      </c>
      <c r="H377" s="359">
        <f t="shared" si="11"/>
        <v>0</v>
      </c>
    </row>
    <row r="378" spans="7:8" x14ac:dyDescent="0.25">
      <c r="G378" s="359">
        <f t="shared" si="10"/>
        <v>0</v>
      </c>
      <c r="H378" s="359">
        <f t="shared" si="11"/>
        <v>0</v>
      </c>
    </row>
    <row r="379" spans="7:8" x14ac:dyDescent="0.25">
      <c r="G379" s="359">
        <f t="shared" si="10"/>
        <v>0</v>
      </c>
      <c r="H379" s="359">
        <f t="shared" si="11"/>
        <v>0</v>
      </c>
    </row>
    <row r="380" spans="7:8" x14ac:dyDescent="0.25">
      <c r="G380" s="359">
        <f t="shared" si="10"/>
        <v>0</v>
      </c>
      <c r="H380" s="359">
        <f t="shared" si="11"/>
        <v>0</v>
      </c>
    </row>
    <row r="381" spans="7:8" x14ac:dyDescent="0.25">
      <c r="G381" s="359">
        <f t="shared" si="10"/>
        <v>0</v>
      </c>
      <c r="H381" s="359">
        <f t="shared" si="11"/>
        <v>0</v>
      </c>
    </row>
    <row r="382" spans="7:8" x14ac:dyDescent="0.25">
      <c r="G382" s="359">
        <f t="shared" si="10"/>
        <v>0</v>
      </c>
      <c r="H382" s="359">
        <f t="shared" si="11"/>
        <v>0</v>
      </c>
    </row>
    <row r="383" spans="7:8" x14ac:dyDescent="0.25">
      <c r="G383" s="359">
        <f t="shared" si="10"/>
        <v>0</v>
      </c>
      <c r="H383" s="359">
        <f t="shared" si="11"/>
        <v>0</v>
      </c>
    </row>
    <row r="384" spans="7:8" x14ac:dyDescent="0.25">
      <c r="G384" s="359">
        <f t="shared" si="10"/>
        <v>0</v>
      </c>
      <c r="H384" s="359">
        <f t="shared" si="11"/>
        <v>0</v>
      </c>
    </row>
    <row r="385" spans="7:8" x14ac:dyDescent="0.25">
      <c r="G385" s="359">
        <f t="shared" si="10"/>
        <v>0</v>
      </c>
      <c r="H385" s="359">
        <f t="shared" si="11"/>
        <v>0</v>
      </c>
    </row>
    <row r="386" spans="7:8" x14ac:dyDescent="0.25">
      <c r="G386" s="359">
        <f t="shared" si="10"/>
        <v>0</v>
      </c>
      <c r="H386" s="359">
        <f t="shared" si="11"/>
        <v>0</v>
      </c>
    </row>
    <row r="387" spans="7:8" x14ac:dyDescent="0.25">
      <c r="G387" s="359">
        <f t="shared" ref="G387:G450" si="12">IFERROR(IF(C387=" ",0,C387),0)</f>
        <v>0</v>
      </c>
      <c r="H387" s="359">
        <f t="shared" ref="H387:H450" si="13">IFERROR(G387 * E387, 0)</f>
        <v>0</v>
      </c>
    </row>
    <row r="388" spans="7:8" x14ac:dyDescent="0.25">
      <c r="G388" s="359">
        <f t="shared" si="12"/>
        <v>0</v>
      </c>
      <c r="H388" s="359">
        <f t="shared" si="13"/>
        <v>0</v>
      </c>
    </row>
    <row r="389" spans="7:8" x14ac:dyDescent="0.25">
      <c r="G389" s="359">
        <f t="shared" si="12"/>
        <v>0</v>
      </c>
      <c r="H389" s="359">
        <f t="shared" si="13"/>
        <v>0</v>
      </c>
    </row>
    <row r="390" spans="7:8" x14ac:dyDescent="0.25">
      <c r="G390" s="359">
        <f t="shared" si="12"/>
        <v>0</v>
      </c>
      <c r="H390" s="359">
        <f t="shared" si="13"/>
        <v>0</v>
      </c>
    </row>
    <row r="391" spans="7:8" x14ac:dyDescent="0.25">
      <c r="G391" s="359">
        <f t="shared" si="12"/>
        <v>0</v>
      </c>
      <c r="H391" s="359">
        <f t="shared" si="13"/>
        <v>0</v>
      </c>
    </row>
    <row r="392" spans="7:8" x14ac:dyDescent="0.25">
      <c r="G392" s="359">
        <f t="shared" si="12"/>
        <v>0</v>
      </c>
      <c r="H392" s="359">
        <f t="shared" si="13"/>
        <v>0</v>
      </c>
    </row>
    <row r="393" spans="7:8" x14ac:dyDescent="0.25">
      <c r="G393" s="359">
        <f t="shared" si="12"/>
        <v>0</v>
      </c>
      <c r="H393" s="359">
        <f t="shared" si="13"/>
        <v>0</v>
      </c>
    </row>
    <row r="394" spans="7:8" x14ac:dyDescent="0.25">
      <c r="G394" s="359">
        <f t="shared" si="12"/>
        <v>0</v>
      </c>
      <c r="H394" s="359">
        <f t="shared" si="13"/>
        <v>0</v>
      </c>
    </row>
    <row r="395" spans="7:8" x14ac:dyDescent="0.25">
      <c r="G395" s="359">
        <f t="shared" si="12"/>
        <v>0</v>
      </c>
      <c r="H395" s="359">
        <f t="shared" si="13"/>
        <v>0</v>
      </c>
    </row>
    <row r="396" spans="7:8" x14ac:dyDescent="0.25">
      <c r="G396" s="359">
        <f t="shared" si="12"/>
        <v>0</v>
      </c>
      <c r="H396" s="359">
        <f t="shared" si="13"/>
        <v>0</v>
      </c>
    </row>
    <row r="397" spans="7:8" x14ac:dyDescent="0.25">
      <c r="G397" s="359">
        <f t="shared" si="12"/>
        <v>0</v>
      </c>
      <c r="H397" s="359">
        <f t="shared" si="13"/>
        <v>0</v>
      </c>
    </row>
    <row r="398" spans="7:8" x14ac:dyDescent="0.25">
      <c r="G398" s="359">
        <f t="shared" si="12"/>
        <v>0</v>
      </c>
      <c r="H398" s="359">
        <f t="shared" si="13"/>
        <v>0</v>
      </c>
    </row>
    <row r="399" spans="7:8" x14ac:dyDescent="0.25">
      <c r="G399" s="359">
        <f t="shared" si="12"/>
        <v>0</v>
      </c>
      <c r="H399" s="359">
        <f t="shared" si="13"/>
        <v>0</v>
      </c>
    </row>
    <row r="400" spans="7:8" x14ac:dyDescent="0.25">
      <c r="G400" s="359">
        <f t="shared" si="12"/>
        <v>0</v>
      </c>
      <c r="H400" s="359">
        <f t="shared" si="13"/>
        <v>0</v>
      </c>
    </row>
    <row r="401" spans="7:8" x14ac:dyDescent="0.25">
      <c r="G401" s="359">
        <f t="shared" si="12"/>
        <v>0</v>
      </c>
      <c r="H401" s="359">
        <f t="shared" si="13"/>
        <v>0</v>
      </c>
    </row>
    <row r="402" spans="7:8" x14ac:dyDescent="0.25">
      <c r="G402" s="359">
        <f t="shared" si="12"/>
        <v>0</v>
      </c>
      <c r="H402" s="359">
        <f t="shared" si="13"/>
        <v>0</v>
      </c>
    </row>
    <row r="403" spans="7:8" x14ac:dyDescent="0.25">
      <c r="G403" s="359">
        <f t="shared" si="12"/>
        <v>0</v>
      </c>
      <c r="H403" s="359">
        <f t="shared" si="13"/>
        <v>0</v>
      </c>
    </row>
    <row r="404" spans="7:8" x14ac:dyDescent="0.25">
      <c r="G404" s="359">
        <f t="shared" si="12"/>
        <v>0</v>
      </c>
      <c r="H404" s="359">
        <f t="shared" si="13"/>
        <v>0</v>
      </c>
    </row>
    <row r="405" spans="7:8" x14ac:dyDescent="0.25">
      <c r="G405" s="359">
        <f t="shared" si="12"/>
        <v>0</v>
      </c>
      <c r="H405" s="359">
        <f t="shared" si="13"/>
        <v>0</v>
      </c>
    </row>
    <row r="406" spans="7:8" x14ac:dyDescent="0.25">
      <c r="G406" s="359">
        <f t="shared" si="12"/>
        <v>0</v>
      </c>
      <c r="H406" s="359">
        <f t="shared" si="13"/>
        <v>0</v>
      </c>
    </row>
    <row r="407" spans="7:8" x14ac:dyDescent="0.25">
      <c r="G407" s="359">
        <f t="shared" si="12"/>
        <v>0</v>
      </c>
      <c r="H407" s="359">
        <f t="shared" si="13"/>
        <v>0</v>
      </c>
    </row>
    <row r="408" spans="7:8" x14ac:dyDescent="0.25">
      <c r="G408" s="359">
        <f t="shared" si="12"/>
        <v>0</v>
      </c>
      <c r="H408" s="359">
        <f t="shared" si="13"/>
        <v>0</v>
      </c>
    </row>
    <row r="409" spans="7:8" x14ac:dyDescent="0.25">
      <c r="G409" s="359">
        <f t="shared" si="12"/>
        <v>0</v>
      </c>
      <c r="H409" s="359">
        <f t="shared" si="13"/>
        <v>0</v>
      </c>
    </row>
    <row r="410" spans="7:8" x14ac:dyDescent="0.25">
      <c r="G410" s="359">
        <f t="shared" si="12"/>
        <v>0</v>
      </c>
      <c r="H410" s="359">
        <f t="shared" si="13"/>
        <v>0</v>
      </c>
    </row>
    <row r="411" spans="7:8" x14ac:dyDescent="0.25">
      <c r="G411" s="359">
        <f t="shared" si="12"/>
        <v>0</v>
      </c>
      <c r="H411" s="359">
        <f t="shared" si="13"/>
        <v>0</v>
      </c>
    </row>
    <row r="412" spans="7:8" x14ac:dyDescent="0.25">
      <c r="G412" s="359">
        <f t="shared" si="12"/>
        <v>0</v>
      </c>
      <c r="H412" s="359">
        <f t="shared" si="13"/>
        <v>0</v>
      </c>
    </row>
    <row r="413" spans="7:8" x14ac:dyDescent="0.25">
      <c r="G413" s="359">
        <f t="shared" si="12"/>
        <v>0</v>
      </c>
      <c r="H413" s="359">
        <f t="shared" si="13"/>
        <v>0</v>
      </c>
    </row>
    <row r="414" spans="7:8" x14ac:dyDescent="0.25">
      <c r="G414" s="359">
        <f t="shared" si="12"/>
        <v>0</v>
      </c>
      <c r="H414" s="359">
        <f t="shared" si="13"/>
        <v>0</v>
      </c>
    </row>
    <row r="415" spans="7:8" x14ac:dyDescent="0.25">
      <c r="G415" s="359">
        <f t="shared" si="12"/>
        <v>0</v>
      </c>
      <c r="H415" s="359">
        <f t="shared" si="13"/>
        <v>0</v>
      </c>
    </row>
    <row r="416" spans="7:8" x14ac:dyDescent="0.25">
      <c r="G416" s="359">
        <f t="shared" si="12"/>
        <v>0</v>
      </c>
      <c r="H416" s="359">
        <f t="shared" si="13"/>
        <v>0</v>
      </c>
    </row>
    <row r="417" spans="7:8" x14ac:dyDescent="0.25">
      <c r="G417" s="359">
        <f t="shared" si="12"/>
        <v>0</v>
      </c>
      <c r="H417" s="359">
        <f t="shared" si="13"/>
        <v>0</v>
      </c>
    </row>
    <row r="418" spans="7:8" x14ac:dyDescent="0.25">
      <c r="G418" s="359">
        <f t="shared" si="12"/>
        <v>0</v>
      </c>
      <c r="H418" s="359">
        <f t="shared" si="13"/>
        <v>0</v>
      </c>
    </row>
    <row r="419" spans="7:8" x14ac:dyDescent="0.25">
      <c r="G419" s="359">
        <f t="shared" si="12"/>
        <v>0</v>
      </c>
      <c r="H419" s="359">
        <f t="shared" si="13"/>
        <v>0</v>
      </c>
    </row>
    <row r="420" spans="7:8" x14ac:dyDescent="0.25">
      <c r="G420" s="359">
        <f t="shared" si="12"/>
        <v>0</v>
      </c>
      <c r="H420" s="359">
        <f t="shared" si="13"/>
        <v>0</v>
      </c>
    </row>
    <row r="421" spans="7:8" x14ac:dyDescent="0.25">
      <c r="G421" s="359">
        <f t="shared" si="12"/>
        <v>0</v>
      </c>
      <c r="H421" s="359">
        <f t="shared" si="13"/>
        <v>0</v>
      </c>
    </row>
    <row r="422" spans="7:8" x14ac:dyDescent="0.25">
      <c r="G422" s="359">
        <f t="shared" si="12"/>
        <v>0</v>
      </c>
      <c r="H422" s="359">
        <f t="shared" si="13"/>
        <v>0</v>
      </c>
    </row>
    <row r="423" spans="7:8" x14ac:dyDescent="0.25">
      <c r="G423" s="359">
        <f t="shared" si="12"/>
        <v>0</v>
      </c>
      <c r="H423" s="359">
        <f t="shared" si="13"/>
        <v>0</v>
      </c>
    </row>
    <row r="424" spans="7:8" x14ac:dyDescent="0.25">
      <c r="G424" s="359">
        <f t="shared" si="12"/>
        <v>0</v>
      </c>
      <c r="H424" s="359">
        <f t="shared" si="13"/>
        <v>0</v>
      </c>
    </row>
    <row r="425" spans="7:8" x14ac:dyDescent="0.25">
      <c r="G425" s="359">
        <f t="shared" si="12"/>
        <v>0</v>
      </c>
      <c r="H425" s="359">
        <f t="shared" si="13"/>
        <v>0</v>
      </c>
    </row>
    <row r="426" spans="7:8" x14ac:dyDescent="0.25">
      <c r="G426" s="359">
        <f t="shared" si="12"/>
        <v>0</v>
      </c>
      <c r="H426" s="359">
        <f t="shared" si="13"/>
        <v>0</v>
      </c>
    </row>
    <row r="427" spans="7:8" x14ac:dyDescent="0.25">
      <c r="G427" s="359">
        <f t="shared" si="12"/>
        <v>0</v>
      </c>
      <c r="H427" s="359">
        <f t="shared" si="13"/>
        <v>0</v>
      </c>
    </row>
    <row r="428" spans="7:8" x14ac:dyDescent="0.25">
      <c r="G428" s="359">
        <f t="shared" si="12"/>
        <v>0</v>
      </c>
      <c r="H428" s="359">
        <f t="shared" si="13"/>
        <v>0</v>
      </c>
    </row>
    <row r="429" spans="7:8" x14ac:dyDescent="0.25">
      <c r="G429" s="359">
        <f t="shared" si="12"/>
        <v>0</v>
      </c>
      <c r="H429" s="359">
        <f t="shared" si="13"/>
        <v>0</v>
      </c>
    </row>
    <row r="430" spans="7:8" x14ac:dyDescent="0.25">
      <c r="G430" s="359">
        <f t="shared" si="12"/>
        <v>0</v>
      </c>
      <c r="H430" s="359">
        <f t="shared" si="13"/>
        <v>0</v>
      </c>
    </row>
    <row r="431" spans="7:8" x14ac:dyDescent="0.25">
      <c r="G431" s="359">
        <f t="shared" si="12"/>
        <v>0</v>
      </c>
      <c r="H431" s="359">
        <f t="shared" si="13"/>
        <v>0</v>
      </c>
    </row>
    <row r="432" spans="7:8" x14ac:dyDescent="0.25">
      <c r="G432" s="359">
        <f t="shared" si="12"/>
        <v>0</v>
      </c>
      <c r="H432" s="359">
        <f t="shared" si="13"/>
        <v>0</v>
      </c>
    </row>
    <row r="433" spans="7:8" x14ac:dyDescent="0.25">
      <c r="G433" s="359">
        <f t="shared" si="12"/>
        <v>0</v>
      </c>
      <c r="H433" s="359">
        <f t="shared" si="13"/>
        <v>0</v>
      </c>
    </row>
    <row r="434" spans="7:8" x14ac:dyDescent="0.25">
      <c r="G434" s="359">
        <f t="shared" si="12"/>
        <v>0</v>
      </c>
      <c r="H434" s="359">
        <f t="shared" si="13"/>
        <v>0</v>
      </c>
    </row>
    <row r="435" spans="7:8" x14ac:dyDescent="0.25">
      <c r="G435" s="359">
        <f t="shared" si="12"/>
        <v>0</v>
      </c>
      <c r="H435" s="359">
        <f t="shared" si="13"/>
        <v>0</v>
      </c>
    </row>
    <row r="436" spans="7:8" x14ac:dyDescent="0.25">
      <c r="G436" s="359">
        <f t="shared" si="12"/>
        <v>0</v>
      </c>
      <c r="H436" s="359">
        <f t="shared" si="13"/>
        <v>0</v>
      </c>
    </row>
    <row r="437" spans="7:8" x14ac:dyDescent="0.25">
      <c r="G437" s="359">
        <f t="shared" si="12"/>
        <v>0</v>
      </c>
      <c r="H437" s="359">
        <f t="shared" si="13"/>
        <v>0</v>
      </c>
    </row>
    <row r="438" spans="7:8" x14ac:dyDescent="0.25">
      <c r="G438" s="359">
        <f t="shared" si="12"/>
        <v>0</v>
      </c>
      <c r="H438" s="359">
        <f t="shared" si="13"/>
        <v>0</v>
      </c>
    </row>
    <row r="439" spans="7:8" x14ac:dyDescent="0.25">
      <c r="G439" s="359">
        <f t="shared" si="12"/>
        <v>0</v>
      </c>
      <c r="H439" s="359">
        <f t="shared" si="13"/>
        <v>0</v>
      </c>
    </row>
    <row r="440" spans="7:8" x14ac:dyDescent="0.25">
      <c r="G440" s="359">
        <f t="shared" si="12"/>
        <v>0</v>
      </c>
      <c r="H440" s="359">
        <f t="shared" si="13"/>
        <v>0</v>
      </c>
    </row>
    <row r="441" spans="7:8" x14ac:dyDescent="0.25">
      <c r="G441" s="359">
        <f t="shared" si="12"/>
        <v>0</v>
      </c>
      <c r="H441" s="359">
        <f t="shared" si="13"/>
        <v>0</v>
      </c>
    </row>
    <row r="442" spans="7:8" x14ac:dyDescent="0.25">
      <c r="G442" s="359">
        <f t="shared" si="12"/>
        <v>0</v>
      </c>
      <c r="H442" s="359">
        <f t="shared" si="13"/>
        <v>0</v>
      </c>
    </row>
    <row r="443" spans="7:8" x14ac:dyDescent="0.25">
      <c r="G443" s="359">
        <f t="shared" si="12"/>
        <v>0</v>
      </c>
      <c r="H443" s="359">
        <f t="shared" si="13"/>
        <v>0</v>
      </c>
    </row>
    <row r="444" spans="7:8" x14ac:dyDescent="0.25">
      <c r="G444" s="359">
        <f t="shared" si="12"/>
        <v>0</v>
      </c>
      <c r="H444" s="359">
        <f t="shared" si="13"/>
        <v>0</v>
      </c>
    </row>
    <row r="445" spans="7:8" x14ac:dyDescent="0.25">
      <c r="G445" s="359">
        <f t="shared" si="12"/>
        <v>0</v>
      </c>
      <c r="H445" s="359">
        <f t="shared" si="13"/>
        <v>0</v>
      </c>
    </row>
    <row r="446" spans="7:8" x14ac:dyDescent="0.25">
      <c r="G446" s="359">
        <f t="shared" si="12"/>
        <v>0</v>
      </c>
      <c r="H446" s="359">
        <f t="shared" si="13"/>
        <v>0</v>
      </c>
    </row>
    <row r="447" spans="7:8" x14ac:dyDescent="0.25">
      <c r="G447" s="359">
        <f t="shared" si="12"/>
        <v>0</v>
      </c>
      <c r="H447" s="359">
        <f t="shared" si="13"/>
        <v>0</v>
      </c>
    </row>
    <row r="448" spans="7:8" x14ac:dyDescent="0.25">
      <c r="G448" s="359">
        <f t="shared" si="12"/>
        <v>0</v>
      </c>
      <c r="H448" s="359">
        <f t="shared" si="13"/>
        <v>0</v>
      </c>
    </row>
    <row r="449" spans="7:8" x14ac:dyDescent="0.25">
      <c r="G449" s="359">
        <f t="shared" si="12"/>
        <v>0</v>
      </c>
      <c r="H449" s="359">
        <f t="shared" si="13"/>
        <v>0</v>
      </c>
    </row>
    <row r="450" spans="7:8" x14ac:dyDescent="0.25">
      <c r="G450" s="359">
        <f t="shared" si="12"/>
        <v>0</v>
      </c>
      <c r="H450" s="359">
        <f t="shared" si="13"/>
        <v>0</v>
      </c>
    </row>
    <row r="451" spans="7:8" x14ac:dyDescent="0.25">
      <c r="G451" s="359">
        <f t="shared" ref="G451:G514" si="14">IFERROR(IF(C451=" ",0,C451),0)</f>
        <v>0</v>
      </c>
      <c r="H451" s="359">
        <f t="shared" ref="H451:H514" si="15">IFERROR(G451 * E451, 0)</f>
        <v>0</v>
      </c>
    </row>
    <row r="452" spans="7:8" x14ac:dyDescent="0.25">
      <c r="G452" s="359">
        <f t="shared" si="14"/>
        <v>0</v>
      </c>
      <c r="H452" s="359">
        <f t="shared" si="15"/>
        <v>0</v>
      </c>
    </row>
    <row r="453" spans="7:8" x14ac:dyDescent="0.25">
      <c r="G453" s="359">
        <f t="shared" si="14"/>
        <v>0</v>
      </c>
      <c r="H453" s="359">
        <f t="shared" si="15"/>
        <v>0</v>
      </c>
    </row>
    <row r="454" spans="7:8" x14ac:dyDescent="0.25">
      <c r="G454" s="359">
        <f t="shared" si="14"/>
        <v>0</v>
      </c>
      <c r="H454" s="359">
        <f t="shared" si="15"/>
        <v>0</v>
      </c>
    </row>
    <row r="455" spans="7:8" x14ac:dyDescent="0.25">
      <c r="G455" s="359">
        <f t="shared" si="14"/>
        <v>0</v>
      </c>
      <c r="H455" s="359">
        <f t="shared" si="15"/>
        <v>0</v>
      </c>
    </row>
    <row r="456" spans="7:8" x14ac:dyDescent="0.25">
      <c r="G456" s="359">
        <f t="shared" si="14"/>
        <v>0</v>
      </c>
      <c r="H456" s="359">
        <f t="shared" si="15"/>
        <v>0</v>
      </c>
    </row>
    <row r="457" spans="7:8" x14ac:dyDescent="0.25">
      <c r="G457" s="359">
        <f t="shared" si="14"/>
        <v>0</v>
      </c>
      <c r="H457" s="359">
        <f t="shared" si="15"/>
        <v>0</v>
      </c>
    </row>
    <row r="458" spans="7:8" x14ac:dyDescent="0.25">
      <c r="G458" s="359">
        <f t="shared" si="14"/>
        <v>0</v>
      </c>
      <c r="H458" s="359">
        <f t="shared" si="15"/>
        <v>0</v>
      </c>
    </row>
    <row r="459" spans="7:8" x14ac:dyDescent="0.25">
      <c r="G459" s="359">
        <f t="shared" si="14"/>
        <v>0</v>
      </c>
      <c r="H459" s="359">
        <f t="shared" si="15"/>
        <v>0</v>
      </c>
    </row>
    <row r="460" spans="7:8" x14ac:dyDescent="0.25">
      <c r="G460" s="359">
        <f t="shared" si="14"/>
        <v>0</v>
      </c>
      <c r="H460" s="359">
        <f t="shared" si="15"/>
        <v>0</v>
      </c>
    </row>
    <row r="461" spans="7:8" x14ac:dyDescent="0.25">
      <c r="G461" s="359">
        <f t="shared" si="14"/>
        <v>0</v>
      </c>
      <c r="H461" s="359">
        <f t="shared" si="15"/>
        <v>0</v>
      </c>
    </row>
    <row r="462" spans="7:8" x14ac:dyDescent="0.25">
      <c r="G462" s="359">
        <f t="shared" si="14"/>
        <v>0</v>
      </c>
      <c r="H462" s="359">
        <f t="shared" si="15"/>
        <v>0</v>
      </c>
    </row>
    <row r="463" spans="7:8" x14ac:dyDescent="0.25">
      <c r="G463" s="359">
        <f t="shared" si="14"/>
        <v>0</v>
      </c>
      <c r="H463" s="359">
        <f t="shared" si="15"/>
        <v>0</v>
      </c>
    </row>
    <row r="464" spans="7:8" x14ac:dyDescent="0.25">
      <c r="G464" s="359">
        <f t="shared" si="14"/>
        <v>0</v>
      </c>
      <c r="H464" s="359">
        <f t="shared" si="15"/>
        <v>0</v>
      </c>
    </row>
    <row r="465" spans="7:8" x14ac:dyDescent="0.25">
      <c r="G465" s="359">
        <f t="shared" si="14"/>
        <v>0</v>
      </c>
      <c r="H465" s="359">
        <f t="shared" si="15"/>
        <v>0</v>
      </c>
    </row>
    <row r="466" spans="7:8" x14ac:dyDescent="0.25">
      <c r="G466" s="359">
        <f t="shared" si="14"/>
        <v>0</v>
      </c>
      <c r="H466" s="359">
        <f t="shared" si="15"/>
        <v>0</v>
      </c>
    </row>
    <row r="467" spans="7:8" x14ac:dyDescent="0.25">
      <c r="G467" s="359">
        <f t="shared" si="14"/>
        <v>0</v>
      </c>
      <c r="H467" s="359">
        <f t="shared" si="15"/>
        <v>0</v>
      </c>
    </row>
    <row r="468" spans="7:8" x14ac:dyDescent="0.25">
      <c r="G468" s="359">
        <f t="shared" si="14"/>
        <v>0</v>
      </c>
      <c r="H468" s="359">
        <f t="shared" si="15"/>
        <v>0</v>
      </c>
    </row>
    <row r="469" spans="7:8" x14ac:dyDescent="0.25">
      <c r="G469" s="359">
        <f t="shared" si="14"/>
        <v>0</v>
      </c>
      <c r="H469" s="359">
        <f t="shared" si="15"/>
        <v>0</v>
      </c>
    </row>
    <row r="470" spans="7:8" x14ac:dyDescent="0.25">
      <c r="G470" s="359">
        <f t="shared" si="14"/>
        <v>0</v>
      </c>
      <c r="H470" s="359">
        <f t="shared" si="15"/>
        <v>0</v>
      </c>
    </row>
    <row r="471" spans="7:8" x14ac:dyDescent="0.25">
      <c r="G471" s="359">
        <f t="shared" si="14"/>
        <v>0</v>
      </c>
      <c r="H471" s="359">
        <f t="shared" si="15"/>
        <v>0</v>
      </c>
    </row>
    <row r="472" spans="7:8" x14ac:dyDescent="0.25">
      <c r="G472" s="359">
        <f t="shared" si="14"/>
        <v>0</v>
      </c>
      <c r="H472" s="359">
        <f t="shared" si="15"/>
        <v>0</v>
      </c>
    </row>
    <row r="473" spans="7:8" x14ac:dyDescent="0.25">
      <c r="G473" s="359">
        <f t="shared" si="14"/>
        <v>0</v>
      </c>
      <c r="H473" s="359">
        <f t="shared" si="15"/>
        <v>0</v>
      </c>
    </row>
    <row r="474" spans="7:8" x14ac:dyDescent="0.25">
      <c r="G474" s="359">
        <f t="shared" si="14"/>
        <v>0</v>
      </c>
      <c r="H474" s="359">
        <f t="shared" si="15"/>
        <v>0</v>
      </c>
    </row>
    <row r="475" spans="7:8" x14ac:dyDescent="0.25">
      <c r="G475" s="359">
        <f t="shared" si="14"/>
        <v>0</v>
      </c>
      <c r="H475" s="359">
        <f t="shared" si="15"/>
        <v>0</v>
      </c>
    </row>
    <row r="476" spans="7:8" x14ac:dyDescent="0.25">
      <c r="G476" s="359">
        <f t="shared" si="14"/>
        <v>0</v>
      </c>
      <c r="H476" s="359">
        <f t="shared" si="15"/>
        <v>0</v>
      </c>
    </row>
    <row r="477" spans="7:8" x14ac:dyDescent="0.25">
      <c r="G477" s="359">
        <f t="shared" si="14"/>
        <v>0</v>
      </c>
      <c r="H477" s="359">
        <f t="shared" si="15"/>
        <v>0</v>
      </c>
    </row>
    <row r="478" spans="7:8" x14ac:dyDescent="0.25">
      <c r="G478" s="359">
        <f t="shared" si="14"/>
        <v>0</v>
      </c>
      <c r="H478" s="359">
        <f t="shared" si="15"/>
        <v>0</v>
      </c>
    </row>
    <row r="479" spans="7:8" x14ac:dyDescent="0.25">
      <c r="G479" s="359">
        <f t="shared" si="14"/>
        <v>0</v>
      </c>
      <c r="H479" s="359">
        <f t="shared" si="15"/>
        <v>0</v>
      </c>
    </row>
    <row r="480" spans="7:8" x14ac:dyDescent="0.25">
      <c r="G480" s="359">
        <f t="shared" si="14"/>
        <v>0</v>
      </c>
      <c r="H480" s="359">
        <f t="shared" si="15"/>
        <v>0</v>
      </c>
    </row>
    <row r="481" spans="7:8" x14ac:dyDescent="0.25">
      <c r="G481" s="359">
        <f t="shared" si="14"/>
        <v>0</v>
      </c>
      <c r="H481" s="359">
        <f t="shared" si="15"/>
        <v>0</v>
      </c>
    </row>
    <row r="482" spans="7:8" x14ac:dyDescent="0.25">
      <c r="G482" s="359">
        <f t="shared" si="14"/>
        <v>0</v>
      </c>
      <c r="H482" s="359">
        <f t="shared" si="15"/>
        <v>0</v>
      </c>
    </row>
    <row r="483" spans="7:8" x14ac:dyDescent="0.25">
      <c r="G483" s="359">
        <f t="shared" si="14"/>
        <v>0</v>
      </c>
      <c r="H483" s="359">
        <f t="shared" si="15"/>
        <v>0</v>
      </c>
    </row>
    <row r="484" spans="7:8" x14ac:dyDescent="0.25">
      <c r="G484" s="359">
        <f t="shared" si="14"/>
        <v>0</v>
      </c>
      <c r="H484" s="359">
        <f t="shared" si="15"/>
        <v>0</v>
      </c>
    </row>
    <row r="485" spans="7:8" x14ac:dyDescent="0.25">
      <c r="G485" s="359">
        <f t="shared" si="14"/>
        <v>0</v>
      </c>
      <c r="H485" s="359">
        <f t="shared" si="15"/>
        <v>0</v>
      </c>
    </row>
    <row r="486" spans="7:8" x14ac:dyDescent="0.25">
      <c r="G486" s="359">
        <f t="shared" si="14"/>
        <v>0</v>
      </c>
      <c r="H486" s="359">
        <f t="shared" si="15"/>
        <v>0</v>
      </c>
    </row>
    <row r="487" spans="7:8" x14ac:dyDescent="0.25">
      <c r="G487" s="359">
        <f t="shared" si="14"/>
        <v>0</v>
      </c>
      <c r="H487" s="359">
        <f t="shared" si="15"/>
        <v>0</v>
      </c>
    </row>
    <row r="488" spans="7:8" x14ac:dyDescent="0.25">
      <c r="G488" s="359">
        <f t="shared" si="14"/>
        <v>0</v>
      </c>
      <c r="H488" s="359">
        <f t="shared" si="15"/>
        <v>0</v>
      </c>
    </row>
    <row r="489" spans="7:8" x14ac:dyDescent="0.25">
      <c r="G489" s="359">
        <f t="shared" si="14"/>
        <v>0</v>
      </c>
      <c r="H489" s="359">
        <f t="shared" si="15"/>
        <v>0</v>
      </c>
    </row>
    <row r="490" spans="7:8" x14ac:dyDescent="0.25">
      <c r="G490" s="359">
        <f t="shared" si="14"/>
        <v>0</v>
      </c>
      <c r="H490" s="359">
        <f t="shared" si="15"/>
        <v>0</v>
      </c>
    </row>
    <row r="491" spans="7:8" x14ac:dyDescent="0.25">
      <c r="G491" s="359">
        <f t="shared" si="14"/>
        <v>0</v>
      </c>
      <c r="H491" s="359">
        <f t="shared" si="15"/>
        <v>0</v>
      </c>
    </row>
    <row r="492" spans="7:8" x14ac:dyDescent="0.25">
      <c r="G492" s="359">
        <f t="shared" si="14"/>
        <v>0</v>
      </c>
      <c r="H492" s="359">
        <f t="shared" si="15"/>
        <v>0</v>
      </c>
    </row>
    <row r="493" spans="7:8" x14ac:dyDescent="0.25">
      <c r="G493" s="359">
        <f t="shared" si="14"/>
        <v>0</v>
      </c>
      <c r="H493" s="359">
        <f t="shared" si="15"/>
        <v>0</v>
      </c>
    </row>
    <row r="494" spans="7:8" x14ac:dyDescent="0.25">
      <c r="G494" s="359">
        <f t="shared" si="14"/>
        <v>0</v>
      </c>
      <c r="H494" s="359">
        <f t="shared" si="15"/>
        <v>0</v>
      </c>
    </row>
    <row r="495" spans="7:8" x14ac:dyDescent="0.25">
      <c r="G495" s="359">
        <f t="shared" si="14"/>
        <v>0</v>
      </c>
      <c r="H495" s="359">
        <f t="shared" si="15"/>
        <v>0</v>
      </c>
    </row>
    <row r="496" spans="7:8" x14ac:dyDescent="0.25">
      <c r="G496" s="359">
        <f t="shared" si="14"/>
        <v>0</v>
      </c>
      <c r="H496" s="359">
        <f t="shared" si="15"/>
        <v>0</v>
      </c>
    </row>
    <row r="497" spans="7:8" x14ac:dyDescent="0.25">
      <c r="G497" s="359">
        <f t="shared" si="14"/>
        <v>0</v>
      </c>
      <c r="H497" s="359">
        <f t="shared" si="15"/>
        <v>0</v>
      </c>
    </row>
    <row r="498" spans="7:8" x14ac:dyDescent="0.25">
      <c r="G498" s="359">
        <f t="shared" si="14"/>
        <v>0</v>
      </c>
      <c r="H498" s="359">
        <f t="shared" si="15"/>
        <v>0</v>
      </c>
    </row>
    <row r="499" spans="7:8" x14ac:dyDescent="0.25">
      <c r="G499" s="359">
        <f t="shared" si="14"/>
        <v>0</v>
      </c>
      <c r="H499" s="359">
        <f t="shared" si="15"/>
        <v>0</v>
      </c>
    </row>
    <row r="500" spans="7:8" x14ac:dyDescent="0.25">
      <c r="G500" s="359">
        <f t="shared" si="14"/>
        <v>0</v>
      </c>
      <c r="H500" s="359">
        <f t="shared" si="15"/>
        <v>0</v>
      </c>
    </row>
    <row r="501" spans="7:8" x14ac:dyDescent="0.25">
      <c r="G501" s="359">
        <f t="shared" si="14"/>
        <v>0</v>
      </c>
      <c r="H501" s="359">
        <f t="shared" si="15"/>
        <v>0</v>
      </c>
    </row>
    <row r="502" spans="7:8" x14ac:dyDescent="0.25">
      <c r="G502" s="359">
        <f t="shared" si="14"/>
        <v>0</v>
      </c>
      <c r="H502" s="359">
        <f t="shared" si="15"/>
        <v>0</v>
      </c>
    </row>
    <row r="503" spans="7:8" x14ac:dyDescent="0.25">
      <c r="G503" s="359">
        <f t="shared" si="14"/>
        <v>0</v>
      </c>
      <c r="H503" s="359">
        <f t="shared" si="15"/>
        <v>0</v>
      </c>
    </row>
    <row r="504" spans="7:8" x14ac:dyDescent="0.25">
      <c r="G504" s="359">
        <f t="shared" si="14"/>
        <v>0</v>
      </c>
      <c r="H504" s="359">
        <f t="shared" si="15"/>
        <v>0</v>
      </c>
    </row>
    <row r="505" spans="7:8" x14ac:dyDescent="0.25">
      <c r="G505" s="359">
        <f t="shared" si="14"/>
        <v>0</v>
      </c>
      <c r="H505" s="359">
        <f t="shared" si="15"/>
        <v>0</v>
      </c>
    </row>
    <row r="506" spans="7:8" x14ac:dyDescent="0.25">
      <c r="G506" s="359">
        <f t="shared" si="14"/>
        <v>0</v>
      </c>
      <c r="H506" s="359">
        <f t="shared" si="15"/>
        <v>0</v>
      </c>
    </row>
    <row r="507" spans="7:8" x14ac:dyDescent="0.25">
      <c r="G507" s="359">
        <f t="shared" si="14"/>
        <v>0</v>
      </c>
      <c r="H507" s="359">
        <f t="shared" si="15"/>
        <v>0</v>
      </c>
    </row>
    <row r="508" spans="7:8" x14ac:dyDescent="0.25">
      <c r="G508" s="359">
        <f t="shared" si="14"/>
        <v>0</v>
      </c>
      <c r="H508" s="359">
        <f t="shared" si="15"/>
        <v>0</v>
      </c>
    </row>
    <row r="509" spans="7:8" x14ac:dyDescent="0.25">
      <c r="G509" s="359">
        <f t="shared" si="14"/>
        <v>0</v>
      </c>
      <c r="H509" s="359">
        <f t="shared" si="15"/>
        <v>0</v>
      </c>
    </row>
    <row r="510" spans="7:8" x14ac:dyDescent="0.25">
      <c r="G510" s="359">
        <f t="shared" si="14"/>
        <v>0</v>
      </c>
      <c r="H510" s="359">
        <f t="shared" si="15"/>
        <v>0</v>
      </c>
    </row>
    <row r="511" spans="7:8" x14ac:dyDescent="0.25">
      <c r="G511" s="359">
        <f t="shared" si="14"/>
        <v>0</v>
      </c>
      <c r="H511" s="359">
        <f t="shared" si="15"/>
        <v>0</v>
      </c>
    </row>
    <row r="512" spans="7:8" x14ac:dyDescent="0.25">
      <c r="G512" s="359">
        <f t="shared" si="14"/>
        <v>0</v>
      </c>
      <c r="H512" s="359">
        <f t="shared" si="15"/>
        <v>0</v>
      </c>
    </row>
    <row r="513" spans="7:8" x14ac:dyDescent="0.25">
      <c r="G513" s="359">
        <f t="shared" si="14"/>
        <v>0</v>
      </c>
      <c r="H513" s="359">
        <f t="shared" si="15"/>
        <v>0</v>
      </c>
    </row>
    <row r="514" spans="7:8" x14ac:dyDescent="0.25">
      <c r="G514" s="359">
        <f t="shared" si="14"/>
        <v>0</v>
      </c>
      <c r="H514" s="359">
        <f t="shared" si="15"/>
        <v>0</v>
      </c>
    </row>
    <row r="515" spans="7:8" x14ac:dyDescent="0.25">
      <c r="G515" s="359">
        <f t="shared" ref="G515:G578" si="16">IFERROR(IF(C515=" ",0,C515),0)</f>
        <v>0</v>
      </c>
      <c r="H515" s="359">
        <f t="shared" ref="H515:H578" si="17">IFERROR(G515 * E515, 0)</f>
        <v>0</v>
      </c>
    </row>
    <row r="516" spans="7:8" x14ac:dyDescent="0.25">
      <c r="G516" s="359">
        <f t="shared" si="16"/>
        <v>0</v>
      </c>
      <c r="H516" s="359">
        <f t="shared" si="17"/>
        <v>0</v>
      </c>
    </row>
    <row r="517" spans="7:8" x14ac:dyDescent="0.25">
      <c r="G517" s="359">
        <f t="shared" si="16"/>
        <v>0</v>
      </c>
      <c r="H517" s="359">
        <f t="shared" si="17"/>
        <v>0</v>
      </c>
    </row>
    <row r="518" spans="7:8" x14ac:dyDescent="0.25">
      <c r="G518" s="359">
        <f t="shared" si="16"/>
        <v>0</v>
      </c>
      <c r="H518" s="359">
        <f t="shared" si="17"/>
        <v>0</v>
      </c>
    </row>
    <row r="519" spans="7:8" x14ac:dyDescent="0.25">
      <c r="G519" s="359">
        <f t="shared" si="16"/>
        <v>0</v>
      </c>
      <c r="H519" s="359">
        <f t="shared" si="17"/>
        <v>0</v>
      </c>
    </row>
    <row r="520" spans="7:8" x14ac:dyDescent="0.25">
      <c r="G520" s="359">
        <f t="shared" si="16"/>
        <v>0</v>
      </c>
      <c r="H520" s="359">
        <f t="shared" si="17"/>
        <v>0</v>
      </c>
    </row>
    <row r="521" spans="7:8" x14ac:dyDescent="0.25">
      <c r="G521" s="359">
        <f t="shared" si="16"/>
        <v>0</v>
      </c>
      <c r="H521" s="359">
        <f t="shared" si="17"/>
        <v>0</v>
      </c>
    </row>
    <row r="522" spans="7:8" x14ac:dyDescent="0.25">
      <c r="G522" s="359">
        <f t="shared" si="16"/>
        <v>0</v>
      </c>
      <c r="H522" s="359">
        <f t="shared" si="17"/>
        <v>0</v>
      </c>
    </row>
    <row r="523" spans="7:8" x14ac:dyDescent="0.25">
      <c r="G523" s="359">
        <f t="shared" si="16"/>
        <v>0</v>
      </c>
      <c r="H523" s="359">
        <f t="shared" si="17"/>
        <v>0</v>
      </c>
    </row>
    <row r="524" spans="7:8" x14ac:dyDescent="0.25">
      <c r="G524" s="359">
        <f t="shared" si="16"/>
        <v>0</v>
      </c>
      <c r="H524" s="359">
        <f t="shared" si="17"/>
        <v>0</v>
      </c>
    </row>
    <row r="525" spans="7:8" x14ac:dyDescent="0.25">
      <c r="G525" s="359">
        <f t="shared" si="16"/>
        <v>0</v>
      </c>
      <c r="H525" s="359">
        <f t="shared" si="17"/>
        <v>0</v>
      </c>
    </row>
    <row r="526" spans="7:8" x14ac:dyDescent="0.25">
      <c r="G526" s="359">
        <f t="shared" si="16"/>
        <v>0</v>
      </c>
      <c r="H526" s="359">
        <f t="shared" si="17"/>
        <v>0</v>
      </c>
    </row>
    <row r="527" spans="7:8" x14ac:dyDescent="0.25">
      <c r="G527" s="359">
        <f t="shared" si="16"/>
        <v>0</v>
      </c>
      <c r="H527" s="359">
        <f t="shared" si="17"/>
        <v>0</v>
      </c>
    </row>
    <row r="528" spans="7:8" x14ac:dyDescent="0.25">
      <c r="G528" s="359">
        <f t="shared" si="16"/>
        <v>0</v>
      </c>
      <c r="H528" s="359">
        <f t="shared" si="17"/>
        <v>0</v>
      </c>
    </row>
    <row r="529" spans="7:8" x14ac:dyDescent="0.25">
      <c r="G529" s="359">
        <f t="shared" si="16"/>
        <v>0</v>
      </c>
      <c r="H529" s="359">
        <f t="shared" si="17"/>
        <v>0</v>
      </c>
    </row>
    <row r="530" spans="7:8" x14ac:dyDescent="0.25">
      <c r="G530" s="359">
        <f t="shared" si="16"/>
        <v>0</v>
      </c>
      <c r="H530" s="359">
        <f t="shared" si="17"/>
        <v>0</v>
      </c>
    </row>
    <row r="531" spans="7:8" x14ac:dyDescent="0.25">
      <c r="G531" s="359">
        <f t="shared" si="16"/>
        <v>0</v>
      </c>
      <c r="H531" s="359">
        <f t="shared" si="17"/>
        <v>0</v>
      </c>
    </row>
    <row r="532" spans="7:8" x14ac:dyDescent="0.25">
      <c r="G532" s="359">
        <f t="shared" si="16"/>
        <v>0</v>
      </c>
      <c r="H532" s="359">
        <f t="shared" si="17"/>
        <v>0</v>
      </c>
    </row>
    <row r="533" spans="7:8" x14ac:dyDescent="0.25">
      <c r="G533" s="359">
        <f t="shared" si="16"/>
        <v>0</v>
      </c>
      <c r="H533" s="359">
        <f t="shared" si="17"/>
        <v>0</v>
      </c>
    </row>
    <row r="534" spans="7:8" x14ac:dyDescent="0.25">
      <c r="G534" s="359">
        <f t="shared" si="16"/>
        <v>0</v>
      </c>
      <c r="H534" s="359">
        <f t="shared" si="17"/>
        <v>0</v>
      </c>
    </row>
    <row r="535" spans="7:8" x14ac:dyDescent="0.25">
      <c r="G535" s="359">
        <f t="shared" si="16"/>
        <v>0</v>
      </c>
      <c r="H535" s="359">
        <f t="shared" si="17"/>
        <v>0</v>
      </c>
    </row>
    <row r="536" spans="7:8" x14ac:dyDescent="0.25">
      <c r="G536" s="359">
        <f t="shared" si="16"/>
        <v>0</v>
      </c>
      <c r="H536" s="359">
        <f t="shared" si="17"/>
        <v>0</v>
      </c>
    </row>
    <row r="537" spans="7:8" x14ac:dyDescent="0.25">
      <c r="G537" s="359">
        <f t="shared" si="16"/>
        <v>0</v>
      </c>
      <c r="H537" s="359">
        <f t="shared" si="17"/>
        <v>0</v>
      </c>
    </row>
    <row r="538" spans="7:8" x14ac:dyDescent="0.25">
      <c r="G538" s="359">
        <f t="shared" si="16"/>
        <v>0</v>
      </c>
      <c r="H538" s="359">
        <f t="shared" si="17"/>
        <v>0</v>
      </c>
    </row>
    <row r="539" spans="7:8" x14ac:dyDescent="0.25">
      <c r="G539" s="359">
        <f t="shared" si="16"/>
        <v>0</v>
      </c>
      <c r="H539" s="359">
        <f t="shared" si="17"/>
        <v>0</v>
      </c>
    </row>
    <row r="540" spans="7:8" x14ac:dyDescent="0.25">
      <c r="G540" s="359">
        <f t="shared" si="16"/>
        <v>0</v>
      </c>
      <c r="H540" s="359">
        <f t="shared" si="17"/>
        <v>0</v>
      </c>
    </row>
    <row r="541" spans="7:8" x14ac:dyDescent="0.25">
      <c r="G541" s="359">
        <f t="shared" si="16"/>
        <v>0</v>
      </c>
      <c r="H541" s="359">
        <f t="shared" si="17"/>
        <v>0</v>
      </c>
    </row>
    <row r="542" spans="7:8" x14ac:dyDescent="0.25">
      <c r="G542" s="359">
        <f t="shared" si="16"/>
        <v>0</v>
      </c>
      <c r="H542" s="359">
        <f t="shared" si="17"/>
        <v>0</v>
      </c>
    </row>
    <row r="543" spans="7:8" x14ac:dyDescent="0.25">
      <c r="G543" s="359">
        <f t="shared" si="16"/>
        <v>0</v>
      </c>
      <c r="H543" s="359">
        <f t="shared" si="17"/>
        <v>0</v>
      </c>
    </row>
    <row r="544" spans="7:8" x14ac:dyDescent="0.25">
      <c r="G544" s="359">
        <f t="shared" si="16"/>
        <v>0</v>
      </c>
      <c r="H544" s="359">
        <f t="shared" si="17"/>
        <v>0</v>
      </c>
    </row>
    <row r="545" spans="7:8" x14ac:dyDescent="0.25">
      <c r="G545" s="359">
        <f t="shared" si="16"/>
        <v>0</v>
      </c>
      <c r="H545" s="359">
        <f t="shared" si="17"/>
        <v>0</v>
      </c>
    </row>
    <row r="546" spans="7:8" x14ac:dyDescent="0.25">
      <c r="G546" s="359">
        <f t="shared" si="16"/>
        <v>0</v>
      </c>
      <c r="H546" s="359">
        <f t="shared" si="17"/>
        <v>0</v>
      </c>
    </row>
    <row r="547" spans="7:8" x14ac:dyDescent="0.25">
      <c r="G547" s="359">
        <f t="shared" si="16"/>
        <v>0</v>
      </c>
      <c r="H547" s="359">
        <f t="shared" si="17"/>
        <v>0</v>
      </c>
    </row>
    <row r="548" spans="7:8" x14ac:dyDescent="0.25">
      <c r="G548" s="359">
        <f t="shared" si="16"/>
        <v>0</v>
      </c>
      <c r="H548" s="359">
        <f t="shared" si="17"/>
        <v>0</v>
      </c>
    </row>
    <row r="549" spans="7:8" x14ac:dyDescent="0.25">
      <c r="G549" s="359">
        <f t="shared" si="16"/>
        <v>0</v>
      </c>
      <c r="H549" s="359">
        <f t="shared" si="17"/>
        <v>0</v>
      </c>
    </row>
    <row r="550" spans="7:8" x14ac:dyDescent="0.25">
      <c r="G550" s="359">
        <f t="shared" si="16"/>
        <v>0</v>
      </c>
      <c r="H550" s="359">
        <f t="shared" si="17"/>
        <v>0</v>
      </c>
    </row>
    <row r="551" spans="7:8" x14ac:dyDescent="0.25">
      <c r="G551" s="359">
        <f t="shared" si="16"/>
        <v>0</v>
      </c>
      <c r="H551" s="359">
        <f t="shared" si="17"/>
        <v>0</v>
      </c>
    </row>
    <row r="552" spans="7:8" x14ac:dyDescent="0.25">
      <c r="G552" s="359">
        <f t="shared" si="16"/>
        <v>0</v>
      </c>
      <c r="H552" s="359">
        <f t="shared" si="17"/>
        <v>0</v>
      </c>
    </row>
    <row r="553" spans="7:8" x14ac:dyDescent="0.25">
      <c r="G553" s="359">
        <f t="shared" si="16"/>
        <v>0</v>
      </c>
      <c r="H553" s="359">
        <f t="shared" si="17"/>
        <v>0</v>
      </c>
    </row>
    <row r="554" spans="7:8" x14ac:dyDescent="0.25">
      <c r="G554" s="359">
        <f t="shared" si="16"/>
        <v>0</v>
      </c>
      <c r="H554" s="359">
        <f t="shared" si="17"/>
        <v>0</v>
      </c>
    </row>
    <row r="555" spans="7:8" x14ac:dyDescent="0.25">
      <c r="G555" s="359">
        <f t="shared" si="16"/>
        <v>0</v>
      </c>
      <c r="H555" s="359">
        <f t="shared" si="17"/>
        <v>0</v>
      </c>
    </row>
    <row r="556" spans="7:8" x14ac:dyDescent="0.25">
      <c r="G556" s="359">
        <f t="shared" si="16"/>
        <v>0</v>
      </c>
      <c r="H556" s="359">
        <f t="shared" si="17"/>
        <v>0</v>
      </c>
    </row>
    <row r="557" spans="7:8" x14ac:dyDescent="0.25">
      <c r="G557" s="359">
        <f t="shared" si="16"/>
        <v>0</v>
      </c>
      <c r="H557" s="359">
        <f t="shared" si="17"/>
        <v>0</v>
      </c>
    </row>
    <row r="558" spans="7:8" x14ac:dyDescent="0.25">
      <c r="G558" s="359">
        <f t="shared" si="16"/>
        <v>0</v>
      </c>
      <c r="H558" s="359">
        <f t="shared" si="17"/>
        <v>0</v>
      </c>
    </row>
    <row r="559" spans="7:8" x14ac:dyDescent="0.25">
      <c r="G559" s="359">
        <f t="shared" si="16"/>
        <v>0</v>
      </c>
      <c r="H559" s="359">
        <f t="shared" si="17"/>
        <v>0</v>
      </c>
    </row>
    <row r="560" spans="7:8" x14ac:dyDescent="0.25">
      <c r="G560" s="359">
        <f t="shared" si="16"/>
        <v>0</v>
      </c>
      <c r="H560" s="359">
        <f t="shared" si="17"/>
        <v>0</v>
      </c>
    </row>
    <row r="561" spans="7:8" x14ac:dyDescent="0.25">
      <c r="G561" s="359">
        <f t="shared" si="16"/>
        <v>0</v>
      </c>
      <c r="H561" s="359">
        <f t="shared" si="17"/>
        <v>0</v>
      </c>
    </row>
    <row r="562" spans="7:8" x14ac:dyDescent="0.25">
      <c r="G562" s="359">
        <f t="shared" si="16"/>
        <v>0</v>
      </c>
      <c r="H562" s="359">
        <f t="shared" si="17"/>
        <v>0</v>
      </c>
    </row>
    <row r="563" spans="7:8" x14ac:dyDescent="0.25">
      <c r="G563" s="359">
        <f t="shared" si="16"/>
        <v>0</v>
      </c>
      <c r="H563" s="359">
        <f t="shared" si="17"/>
        <v>0</v>
      </c>
    </row>
    <row r="564" spans="7:8" x14ac:dyDescent="0.25">
      <c r="G564" s="359">
        <f t="shared" si="16"/>
        <v>0</v>
      </c>
      <c r="H564" s="359">
        <f t="shared" si="17"/>
        <v>0</v>
      </c>
    </row>
    <row r="565" spans="7:8" x14ac:dyDescent="0.25">
      <c r="G565" s="359">
        <f t="shared" si="16"/>
        <v>0</v>
      </c>
      <c r="H565" s="359">
        <f t="shared" si="17"/>
        <v>0</v>
      </c>
    </row>
    <row r="566" spans="7:8" x14ac:dyDescent="0.25">
      <c r="G566" s="359">
        <f t="shared" si="16"/>
        <v>0</v>
      </c>
      <c r="H566" s="359">
        <f t="shared" si="17"/>
        <v>0</v>
      </c>
    </row>
    <row r="567" spans="7:8" x14ac:dyDescent="0.25">
      <c r="G567" s="359">
        <f t="shared" si="16"/>
        <v>0</v>
      </c>
      <c r="H567" s="359">
        <f t="shared" si="17"/>
        <v>0</v>
      </c>
    </row>
    <row r="568" spans="7:8" x14ac:dyDescent="0.25">
      <c r="G568" s="359">
        <f t="shared" si="16"/>
        <v>0</v>
      </c>
      <c r="H568" s="359">
        <f t="shared" si="17"/>
        <v>0</v>
      </c>
    </row>
    <row r="569" spans="7:8" x14ac:dyDescent="0.25">
      <c r="G569" s="359">
        <f t="shared" si="16"/>
        <v>0</v>
      </c>
      <c r="H569" s="359">
        <f t="shared" si="17"/>
        <v>0</v>
      </c>
    </row>
    <row r="570" spans="7:8" x14ac:dyDescent="0.25">
      <c r="G570" s="359">
        <f t="shared" si="16"/>
        <v>0</v>
      </c>
      <c r="H570" s="359">
        <f t="shared" si="17"/>
        <v>0</v>
      </c>
    </row>
    <row r="571" spans="7:8" x14ac:dyDescent="0.25">
      <c r="G571" s="359">
        <f t="shared" si="16"/>
        <v>0</v>
      </c>
      <c r="H571" s="359">
        <f t="shared" si="17"/>
        <v>0</v>
      </c>
    </row>
    <row r="572" spans="7:8" x14ac:dyDescent="0.25">
      <c r="G572" s="359">
        <f t="shared" si="16"/>
        <v>0</v>
      </c>
      <c r="H572" s="359">
        <f t="shared" si="17"/>
        <v>0</v>
      </c>
    </row>
    <row r="573" spans="7:8" x14ac:dyDescent="0.25">
      <c r="G573" s="359">
        <f t="shared" si="16"/>
        <v>0</v>
      </c>
      <c r="H573" s="359">
        <f t="shared" si="17"/>
        <v>0</v>
      </c>
    </row>
    <row r="574" spans="7:8" x14ac:dyDescent="0.25">
      <c r="G574" s="359">
        <f t="shared" si="16"/>
        <v>0</v>
      </c>
      <c r="H574" s="359">
        <f t="shared" si="17"/>
        <v>0</v>
      </c>
    </row>
    <row r="575" spans="7:8" x14ac:dyDescent="0.25">
      <c r="G575" s="359">
        <f t="shared" si="16"/>
        <v>0</v>
      </c>
      <c r="H575" s="359">
        <f t="shared" si="17"/>
        <v>0</v>
      </c>
    </row>
    <row r="576" spans="7:8" x14ac:dyDescent="0.25">
      <c r="G576" s="359">
        <f t="shared" si="16"/>
        <v>0</v>
      </c>
      <c r="H576" s="359">
        <f t="shared" si="17"/>
        <v>0</v>
      </c>
    </row>
    <row r="577" spans="7:8" x14ac:dyDescent="0.25">
      <c r="G577" s="359">
        <f t="shared" si="16"/>
        <v>0</v>
      </c>
      <c r="H577" s="359">
        <f t="shared" si="17"/>
        <v>0</v>
      </c>
    </row>
    <row r="578" spans="7:8" x14ac:dyDescent="0.25">
      <c r="G578" s="359">
        <f t="shared" si="16"/>
        <v>0</v>
      </c>
      <c r="H578" s="359">
        <f t="shared" si="17"/>
        <v>0</v>
      </c>
    </row>
    <row r="579" spans="7:8" x14ac:dyDescent="0.25">
      <c r="G579" s="359">
        <f t="shared" ref="G579:G642" si="18">IFERROR(IF(C579=" ",0,C579),0)</f>
        <v>0</v>
      </c>
      <c r="H579" s="359">
        <f t="shared" ref="H579:H642" si="19">IFERROR(G579 * E579, 0)</f>
        <v>0</v>
      </c>
    </row>
    <row r="580" spans="7:8" x14ac:dyDescent="0.25">
      <c r="G580" s="359">
        <f t="shared" si="18"/>
        <v>0</v>
      </c>
      <c r="H580" s="359">
        <f t="shared" si="19"/>
        <v>0</v>
      </c>
    </row>
    <row r="581" spans="7:8" x14ac:dyDescent="0.25">
      <c r="G581" s="359">
        <f t="shared" si="18"/>
        <v>0</v>
      </c>
      <c r="H581" s="359">
        <f t="shared" si="19"/>
        <v>0</v>
      </c>
    </row>
    <row r="582" spans="7:8" x14ac:dyDescent="0.25">
      <c r="G582" s="359">
        <f t="shared" si="18"/>
        <v>0</v>
      </c>
      <c r="H582" s="359">
        <f t="shared" si="19"/>
        <v>0</v>
      </c>
    </row>
    <row r="583" spans="7:8" x14ac:dyDescent="0.25">
      <c r="G583" s="359">
        <f t="shared" si="18"/>
        <v>0</v>
      </c>
      <c r="H583" s="359">
        <f t="shared" si="19"/>
        <v>0</v>
      </c>
    </row>
    <row r="584" spans="7:8" x14ac:dyDescent="0.25">
      <c r="G584" s="359">
        <f t="shared" si="18"/>
        <v>0</v>
      </c>
      <c r="H584" s="359">
        <f t="shared" si="19"/>
        <v>0</v>
      </c>
    </row>
    <row r="585" spans="7:8" x14ac:dyDescent="0.25">
      <c r="G585" s="359">
        <f t="shared" si="18"/>
        <v>0</v>
      </c>
      <c r="H585" s="359">
        <f t="shared" si="19"/>
        <v>0</v>
      </c>
    </row>
    <row r="586" spans="7:8" x14ac:dyDescent="0.25">
      <c r="G586" s="359">
        <f t="shared" si="18"/>
        <v>0</v>
      </c>
      <c r="H586" s="359">
        <f t="shared" si="19"/>
        <v>0</v>
      </c>
    </row>
    <row r="587" spans="7:8" x14ac:dyDescent="0.25">
      <c r="G587" s="359">
        <f t="shared" si="18"/>
        <v>0</v>
      </c>
      <c r="H587" s="359">
        <f t="shared" si="19"/>
        <v>0</v>
      </c>
    </row>
    <row r="588" spans="7:8" x14ac:dyDescent="0.25">
      <c r="G588" s="359">
        <f t="shared" si="18"/>
        <v>0</v>
      </c>
      <c r="H588" s="359">
        <f t="shared" si="19"/>
        <v>0</v>
      </c>
    </row>
    <row r="589" spans="7:8" x14ac:dyDescent="0.25">
      <c r="G589" s="359">
        <f t="shared" si="18"/>
        <v>0</v>
      </c>
      <c r="H589" s="359">
        <f t="shared" si="19"/>
        <v>0</v>
      </c>
    </row>
    <row r="590" spans="7:8" x14ac:dyDescent="0.25">
      <c r="G590" s="359">
        <f t="shared" si="18"/>
        <v>0</v>
      </c>
      <c r="H590" s="359">
        <f t="shared" si="19"/>
        <v>0</v>
      </c>
    </row>
    <row r="591" spans="7:8" x14ac:dyDescent="0.25">
      <c r="G591" s="359">
        <f t="shared" si="18"/>
        <v>0</v>
      </c>
      <c r="H591" s="359">
        <f t="shared" si="19"/>
        <v>0</v>
      </c>
    </row>
    <row r="592" spans="7:8" x14ac:dyDescent="0.25">
      <c r="G592" s="359">
        <f t="shared" si="18"/>
        <v>0</v>
      </c>
      <c r="H592" s="359">
        <f t="shared" si="19"/>
        <v>0</v>
      </c>
    </row>
    <row r="593" spans="7:8" x14ac:dyDescent="0.25">
      <c r="G593" s="359">
        <f t="shared" si="18"/>
        <v>0</v>
      </c>
      <c r="H593" s="359">
        <f t="shared" si="19"/>
        <v>0</v>
      </c>
    </row>
    <row r="594" spans="7:8" x14ac:dyDescent="0.25">
      <c r="G594" s="359">
        <f t="shared" si="18"/>
        <v>0</v>
      </c>
      <c r="H594" s="359">
        <f t="shared" si="19"/>
        <v>0</v>
      </c>
    </row>
    <row r="595" spans="7:8" x14ac:dyDescent="0.25">
      <c r="G595" s="359">
        <f t="shared" si="18"/>
        <v>0</v>
      </c>
      <c r="H595" s="359">
        <f t="shared" si="19"/>
        <v>0</v>
      </c>
    </row>
    <row r="596" spans="7:8" x14ac:dyDescent="0.25">
      <c r="G596" s="359">
        <f t="shared" si="18"/>
        <v>0</v>
      </c>
      <c r="H596" s="359">
        <f t="shared" si="19"/>
        <v>0</v>
      </c>
    </row>
    <row r="597" spans="7:8" x14ac:dyDescent="0.25">
      <c r="G597" s="359">
        <f t="shared" si="18"/>
        <v>0</v>
      </c>
      <c r="H597" s="359">
        <f t="shared" si="19"/>
        <v>0</v>
      </c>
    </row>
    <row r="598" spans="7:8" x14ac:dyDescent="0.25">
      <c r="G598" s="359">
        <f t="shared" si="18"/>
        <v>0</v>
      </c>
      <c r="H598" s="359">
        <f t="shared" si="19"/>
        <v>0</v>
      </c>
    </row>
    <row r="599" spans="7:8" x14ac:dyDescent="0.25">
      <c r="G599" s="359">
        <f t="shared" si="18"/>
        <v>0</v>
      </c>
      <c r="H599" s="359">
        <f t="shared" si="19"/>
        <v>0</v>
      </c>
    </row>
    <row r="600" spans="7:8" x14ac:dyDescent="0.25">
      <c r="G600" s="359">
        <f t="shared" si="18"/>
        <v>0</v>
      </c>
      <c r="H600" s="359">
        <f t="shared" si="19"/>
        <v>0</v>
      </c>
    </row>
    <row r="601" spans="7:8" x14ac:dyDescent="0.25">
      <c r="G601" s="359">
        <f t="shared" si="18"/>
        <v>0</v>
      </c>
      <c r="H601" s="359">
        <f t="shared" si="19"/>
        <v>0</v>
      </c>
    </row>
    <row r="602" spans="7:8" x14ac:dyDescent="0.25">
      <c r="G602" s="359">
        <f t="shared" si="18"/>
        <v>0</v>
      </c>
      <c r="H602" s="359">
        <f t="shared" si="19"/>
        <v>0</v>
      </c>
    </row>
    <row r="603" spans="7:8" x14ac:dyDescent="0.25">
      <c r="G603" s="359">
        <f t="shared" si="18"/>
        <v>0</v>
      </c>
      <c r="H603" s="359">
        <f t="shared" si="19"/>
        <v>0</v>
      </c>
    </row>
    <row r="604" spans="7:8" x14ac:dyDescent="0.25">
      <c r="G604" s="359">
        <f t="shared" si="18"/>
        <v>0</v>
      </c>
      <c r="H604" s="359">
        <f t="shared" si="19"/>
        <v>0</v>
      </c>
    </row>
    <row r="605" spans="7:8" x14ac:dyDescent="0.25">
      <c r="G605" s="359">
        <f t="shared" si="18"/>
        <v>0</v>
      </c>
      <c r="H605" s="359">
        <f t="shared" si="19"/>
        <v>0</v>
      </c>
    </row>
    <row r="606" spans="7:8" x14ac:dyDescent="0.25">
      <c r="G606" s="359">
        <f t="shared" si="18"/>
        <v>0</v>
      </c>
      <c r="H606" s="359">
        <f t="shared" si="19"/>
        <v>0</v>
      </c>
    </row>
    <row r="607" spans="7:8" x14ac:dyDescent="0.25">
      <c r="G607" s="359">
        <f t="shared" si="18"/>
        <v>0</v>
      </c>
      <c r="H607" s="359">
        <f t="shared" si="19"/>
        <v>0</v>
      </c>
    </row>
    <row r="608" spans="7:8" x14ac:dyDescent="0.25">
      <c r="G608" s="359">
        <f t="shared" si="18"/>
        <v>0</v>
      </c>
      <c r="H608" s="359">
        <f t="shared" si="19"/>
        <v>0</v>
      </c>
    </row>
    <row r="609" spans="7:8" x14ac:dyDescent="0.25">
      <c r="G609" s="359">
        <f t="shared" si="18"/>
        <v>0</v>
      </c>
      <c r="H609" s="359">
        <f t="shared" si="19"/>
        <v>0</v>
      </c>
    </row>
    <row r="610" spans="7:8" x14ac:dyDescent="0.25">
      <c r="G610" s="359">
        <f t="shared" si="18"/>
        <v>0</v>
      </c>
      <c r="H610" s="359">
        <f t="shared" si="19"/>
        <v>0</v>
      </c>
    </row>
    <row r="611" spans="7:8" x14ac:dyDescent="0.25">
      <c r="G611" s="359">
        <f t="shared" si="18"/>
        <v>0</v>
      </c>
      <c r="H611" s="359">
        <f t="shared" si="19"/>
        <v>0</v>
      </c>
    </row>
    <row r="612" spans="7:8" x14ac:dyDescent="0.25">
      <c r="G612" s="359">
        <f t="shared" si="18"/>
        <v>0</v>
      </c>
      <c r="H612" s="359">
        <f t="shared" si="19"/>
        <v>0</v>
      </c>
    </row>
    <row r="613" spans="7:8" x14ac:dyDescent="0.25">
      <c r="G613" s="359">
        <f t="shared" si="18"/>
        <v>0</v>
      </c>
      <c r="H613" s="359">
        <f t="shared" si="19"/>
        <v>0</v>
      </c>
    </row>
    <row r="614" spans="7:8" x14ac:dyDescent="0.25">
      <c r="G614" s="359">
        <f t="shared" si="18"/>
        <v>0</v>
      </c>
      <c r="H614" s="359">
        <f t="shared" si="19"/>
        <v>0</v>
      </c>
    </row>
    <row r="615" spans="7:8" x14ac:dyDescent="0.25">
      <c r="G615" s="359">
        <f t="shared" si="18"/>
        <v>0</v>
      </c>
      <c r="H615" s="359">
        <f t="shared" si="19"/>
        <v>0</v>
      </c>
    </row>
    <row r="616" spans="7:8" x14ac:dyDescent="0.25">
      <c r="G616" s="359">
        <f t="shared" si="18"/>
        <v>0</v>
      </c>
      <c r="H616" s="359">
        <f t="shared" si="19"/>
        <v>0</v>
      </c>
    </row>
    <row r="617" spans="7:8" x14ac:dyDescent="0.25">
      <c r="G617" s="359">
        <f t="shared" si="18"/>
        <v>0</v>
      </c>
      <c r="H617" s="359">
        <f t="shared" si="19"/>
        <v>0</v>
      </c>
    </row>
    <row r="618" spans="7:8" x14ac:dyDescent="0.25">
      <c r="G618" s="359">
        <f t="shared" si="18"/>
        <v>0</v>
      </c>
      <c r="H618" s="359">
        <f t="shared" si="19"/>
        <v>0</v>
      </c>
    </row>
    <row r="619" spans="7:8" x14ac:dyDescent="0.25">
      <c r="G619" s="359">
        <f t="shared" si="18"/>
        <v>0</v>
      </c>
      <c r="H619" s="359">
        <f t="shared" si="19"/>
        <v>0</v>
      </c>
    </row>
    <row r="620" spans="7:8" x14ac:dyDescent="0.25">
      <c r="G620" s="359">
        <f t="shared" si="18"/>
        <v>0</v>
      </c>
      <c r="H620" s="359">
        <f t="shared" si="19"/>
        <v>0</v>
      </c>
    </row>
    <row r="621" spans="7:8" x14ac:dyDescent="0.25">
      <c r="G621" s="359">
        <f t="shared" si="18"/>
        <v>0</v>
      </c>
      <c r="H621" s="359">
        <f t="shared" si="19"/>
        <v>0</v>
      </c>
    </row>
    <row r="622" spans="7:8" x14ac:dyDescent="0.25">
      <c r="G622" s="359">
        <f t="shared" si="18"/>
        <v>0</v>
      </c>
      <c r="H622" s="359">
        <f t="shared" si="19"/>
        <v>0</v>
      </c>
    </row>
    <row r="623" spans="7:8" x14ac:dyDescent="0.25">
      <c r="G623" s="359">
        <f t="shared" si="18"/>
        <v>0</v>
      </c>
      <c r="H623" s="359">
        <f t="shared" si="19"/>
        <v>0</v>
      </c>
    </row>
    <row r="624" spans="7:8" x14ac:dyDescent="0.25">
      <c r="G624" s="359">
        <f t="shared" si="18"/>
        <v>0</v>
      </c>
      <c r="H624" s="359">
        <f t="shared" si="19"/>
        <v>0</v>
      </c>
    </row>
    <row r="625" spans="7:8" x14ac:dyDescent="0.25">
      <c r="G625" s="359">
        <f t="shared" si="18"/>
        <v>0</v>
      </c>
      <c r="H625" s="359">
        <f t="shared" si="19"/>
        <v>0</v>
      </c>
    </row>
    <row r="626" spans="7:8" x14ac:dyDescent="0.25">
      <c r="G626" s="359">
        <f t="shared" si="18"/>
        <v>0</v>
      </c>
      <c r="H626" s="359">
        <f t="shared" si="19"/>
        <v>0</v>
      </c>
    </row>
    <row r="627" spans="7:8" x14ac:dyDescent="0.25">
      <c r="G627" s="359">
        <f t="shared" si="18"/>
        <v>0</v>
      </c>
      <c r="H627" s="359">
        <f t="shared" si="19"/>
        <v>0</v>
      </c>
    </row>
    <row r="628" spans="7:8" x14ac:dyDescent="0.25">
      <c r="G628" s="359">
        <f t="shared" si="18"/>
        <v>0</v>
      </c>
      <c r="H628" s="359">
        <f t="shared" si="19"/>
        <v>0</v>
      </c>
    </row>
    <row r="629" spans="7:8" x14ac:dyDescent="0.25">
      <c r="G629" s="359">
        <f t="shared" si="18"/>
        <v>0</v>
      </c>
      <c r="H629" s="359">
        <f t="shared" si="19"/>
        <v>0</v>
      </c>
    </row>
    <row r="630" spans="7:8" x14ac:dyDescent="0.25">
      <c r="G630" s="359">
        <f t="shared" si="18"/>
        <v>0</v>
      </c>
      <c r="H630" s="359">
        <f t="shared" si="19"/>
        <v>0</v>
      </c>
    </row>
    <row r="631" spans="7:8" x14ac:dyDescent="0.25">
      <c r="G631" s="359">
        <f t="shared" si="18"/>
        <v>0</v>
      </c>
      <c r="H631" s="359">
        <f t="shared" si="19"/>
        <v>0</v>
      </c>
    </row>
    <row r="632" spans="7:8" x14ac:dyDescent="0.25">
      <c r="G632" s="359">
        <f t="shared" si="18"/>
        <v>0</v>
      </c>
      <c r="H632" s="359">
        <f t="shared" si="19"/>
        <v>0</v>
      </c>
    </row>
    <row r="633" spans="7:8" x14ac:dyDescent="0.25">
      <c r="G633" s="359">
        <f t="shared" si="18"/>
        <v>0</v>
      </c>
      <c r="H633" s="359">
        <f t="shared" si="19"/>
        <v>0</v>
      </c>
    </row>
    <row r="634" spans="7:8" x14ac:dyDescent="0.25">
      <c r="G634" s="359">
        <f t="shared" si="18"/>
        <v>0</v>
      </c>
      <c r="H634" s="359">
        <f t="shared" si="19"/>
        <v>0</v>
      </c>
    </row>
    <row r="635" spans="7:8" x14ac:dyDescent="0.25">
      <c r="G635" s="359">
        <f t="shared" si="18"/>
        <v>0</v>
      </c>
      <c r="H635" s="359">
        <f t="shared" si="19"/>
        <v>0</v>
      </c>
    </row>
    <row r="636" spans="7:8" x14ac:dyDescent="0.25">
      <c r="G636" s="359">
        <f t="shared" si="18"/>
        <v>0</v>
      </c>
      <c r="H636" s="359">
        <f t="shared" si="19"/>
        <v>0</v>
      </c>
    </row>
    <row r="637" spans="7:8" x14ac:dyDescent="0.25">
      <c r="G637" s="359">
        <f t="shared" si="18"/>
        <v>0</v>
      </c>
      <c r="H637" s="359">
        <f t="shared" si="19"/>
        <v>0</v>
      </c>
    </row>
    <row r="638" spans="7:8" x14ac:dyDescent="0.25">
      <c r="G638" s="359">
        <f t="shared" si="18"/>
        <v>0</v>
      </c>
      <c r="H638" s="359">
        <f t="shared" si="19"/>
        <v>0</v>
      </c>
    </row>
    <row r="639" spans="7:8" x14ac:dyDescent="0.25">
      <c r="G639" s="359">
        <f t="shared" si="18"/>
        <v>0</v>
      </c>
      <c r="H639" s="359">
        <f t="shared" si="19"/>
        <v>0</v>
      </c>
    </row>
    <row r="640" spans="7:8" x14ac:dyDescent="0.25">
      <c r="G640" s="359">
        <f t="shared" si="18"/>
        <v>0</v>
      </c>
      <c r="H640" s="359">
        <f t="shared" si="19"/>
        <v>0</v>
      </c>
    </row>
    <row r="641" spans="7:8" x14ac:dyDescent="0.25">
      <c r="G641" s="359">
        <f t="shared" si="18"/>
        <v>0</v>
      </c>
      <c r="H641" s="359">
        <f t="shared" si="19"/>
        <v>0</v>
      </c>
    </row>
    <row r="642" spans="7:8" x14ac:dyDescent="0.25">
      <c r="G642" s="359">
        <f t="shared" si="18"/>
        <v>0</v>
      </c>
      <c r="H642" s="359">
        <f t="shared" si="19"/>
        <v>0</v>
      </c>
    </row>
    <row r="643" spans="7:8" x14ac:dyDescent="0.25">
      <c r="G643" s="359">
        <f t="shared" ref="G643:G706" si="20">IFERROR(IF(C643=" ",0,C643),0)</f>
        <v>0</v>
      </c>
      <c r="H643" s="359">
        <f t="shared" ref="H643:H706" si="21">IFERROR(G643 * E643, 0)</f>
        <v>0</v>
      </c>
    </row>
    <row r="644" spans="7:8" x14ac:dyDescent="0.25">
      <c r="G644" s="359">
        <f t="shared" si="20"/>
        <v>0</v>
      </c>
      <c r="H644" s="359">
        <f t="shared" si="21"/>
        <v>0</v>
      </c>
    </row>
    <row r="645" spans="7:8" x14ac:dyDescent="0.25">
      <c r="G645" s="359">
        <f t="shared" si="20"/>
        <v>0</v>
      </c>
      <c r="H645" s="359">
        <f t="shared" si="21"/>
        <v>0</v>
      </c>
    </row>
    <row r="646" spans="7:8" x14ac:dyDescent="0.25">
      <c r="G646" s="359">
        <f t="shared" si="20"/>
        <v>0</v>
      </c>
      <c r="H646" s="359">
        <f t="shared" si="21"/>
        <v>0</v>
      </c>
    </row>
    <row r="647" spans="7:8" x14ac:dyDescent="0.25">
      <c r="G647" s="359">
        <f t="shared" si="20"/>
        <v>0</v>
      </c>
      <c r="H647" s="359">
        <f t="shared" si="21"/>
        <v>0</v>
      </c>
    </row>
    <row r="648" spans="7:8" x14ac:dyDescent="0.25">
      <c r="G648" s="359">
        <f t="shared" si="20"/>
        <v>0</v>
      </c>
      <c r="H648" s="359">
        <f t="shared" si="21"/>
        <v>0</v>
      </c>
    </row>
    <row r="649" spans="7:8" x14ac:dyDescent="0.25">
      <c r="G649" s="359">
        <f t="shared" si="20"/>
        <v>0</v>
      </c>
      <c r="H649" s="359">
        <f t="shared" si="21"/>
        <v>0</v>
      </c>
    </row>
    <row r="650" spans="7:8" x14ac:dyDescent="0.25">
      <c r="G650" s="359">
        <f t="shared" si="20"/>
        <v>0</v>
      </c>
      <c r="H650" s="359">
        <f t="shared" si="21"/>
        <v>0</v>
      </c>
    </row>
    <row r="651" spans="7:8" x14ac:dyDescent="0.25">
      <c r="G651" s="359">
        <f t="shared" si="20"/>
        <v>0</v>
      </c>
      <c r="H651" s="359">
        <f t="shared" si="21"/>
        <v>0</v>
      </c>
    </row>
    <row r="652" spans="7:8" x14ac:dyDescent="0.25">
      <c r="G652" s="359">
        <f t="shared" si="20"/>
        <v>0</v>
      </c>
      <c r="H652" s="359">
        <f t="shared" si="21"/>
        <v>0</v>
      </c>
    </row>
    <row r="653" spans="7:8" x14ac:dyDescent="0.25">
      <c r="G653" s="359">
        <f t="shared" si="20"/>
        <v>0</v>
      </c>
      <c r="H653" s="359">
        <f t="shared" si="21"/>
        <v>0</v>
      </c>
    </row>
    <row r="654" spans="7:8" x14ac:dyDescent="0.25">
      <c r="G654" s="359">
        <f t="shared" si="20"/>
        <v>0</v>
      </c>
      <c r="H654" s="359">
        <f t="shared" si="21"/>
        <v>0</v>
      </c>
    </row>
    <row r="655" spans="7:8" x14ac:dyDescent="0.25">
      <c r="G655" s="359">
        <f t="shared" si="20"/>
        <v>0</v>
      </c>
      <c r="H655" s="359">
        <f t="shared" si="21"/>
        <v>0</v>
      </c>
    </row>
    <row r="656" spans="7:8" x14ac:dyDescent="0.25">
      <c r="G656" s="359">
        <f t="shared" si="20"/>
        <v>0</v>
      </c>
      <c r="H656" s="359">
        <f t="shared" si="21"/>
        <v>0</v>
      </c>
    </row>
    <row r="657" spans="7:8" x14ac:dyDescent="0.25">
      <c r="G657" s="359">
        <f t="shared" si="20"/>
        <v>0</v>
      </c>
      <c r="H657" s="359">
        <f t="shared" si="21"/>
        <v>0</v>
      </c>
    </row>
    <row r="658" spans="7:8" x14ac:dyDescent="0.25">
      <c r="G658" s="359">
        <f t="shared" si="20"/>
        <v>0</v>
      </c>
      <c r="H658" s="359">
        <f t="shared" si="21"/>
        <v>0</v>
      </c>
    </row>
    <row r="659" spans="7:8" x14ac:dyDescent="0.25">
      <c r="G659" s="359">
        <f t="shared" si="20"/>
        <v>0</v>
      </c>
      <c r="H659" s="359">
        <f t="shared" si="21"/>
        <v>0</v>
      </c>
    </row>
    <row r="660" spans="7:8" x14ac:dyDescent="0.25">
      <c r="G660" s="359">
        <f t="shared" si="20"/>
        <v>0</v>
      </c>
      <c r="H660" s="359">
        <f t="shared" si="21"/>
        <v>0</v>
      </c>
    </row>
    <row r="661" spans="7:8" x14ac:dyDescent="0.25">
      <c r="G661" s="359">
        <f t="shared" si="20"/>
        <v>0</v>
      </c>
      <c r="H661" s="359">
        <f t="shared" si="21"/>
        <v>0</v>
      </c>
    </row>
    <row r="662" spans="7:8" x14ac:dyDescent="0.25">
      <c r="G662" s="359">
        <f t="shared" si="20"/>
        <v>0</v>
      </c>
      <c r="H662" s="359">
        <f t="shared" si="21"/>
        <v>0</v>
      </c>
    </row>
    <row r="663" spans="7:8" x14ac:dyDescent="0.25">
      <c r="G663" s="359">
        <f t="shared" si="20"/>
        <v>0</v>
      </c>
      <c r="H663" s="359">
        <f t="shared" si="21"/>
        <v>0</v>
      </c>
    </row>
    <row r="664" spans="7:8" x14ac:dyDescent="0.25">
      <c r="G664" s="359">
        <f t="shared" si="20"/>
        <v>0</v>
      </c>
      <c r="H664" s="359">
        <f t="shared" si="21"/>
        <v>0</v>
      </c>
    </row>
    <row r="665" spans="7:8" x14ac:dyDescent="0.25">
      <c r="G665" s="359">
        <f t="shared" si="20"/>
        <v>0</v>
      </c>
      <c r="H665" s="359">
        <f t="shared" si="21"/>
        <v>0</v>
      </c>
    </row>
    <row r="666" spans="7:8" x14ac:dyDescent="0.25">
      <c r="G666" s="359">
        <f t="shared" si="20"/>
        <v>0</v>
      </c>
      <c r="H666" s="359">
        <f t="shared" si="21"/>
        <v>0</v>
      </c>
    </row>
    <row r="667" spans="7:8" x14ac:dyDescent="0.25">
      <c r="G667" s="359">
        <f t="shared" si="20"/>
        <v>0</v>
      </c>
      <c r="H667" s="359">
        <f t="shared" si="21"/>
        <v>0</v>
      </c>
    </row>
    <row r="668" spans="7:8" x14ac:dyDescent="0.25">
      <c r="G668" s="359">
        <f t="shared" si="20"/>
        <v>0</v>
      </c>
      <c r="H668" s="359">
        <f t="shared" si="21"/>
        <v>0</v>
      </c>
    </row>
    <row r="669" spans="7:8" x14ac:dyDescent="0.25">
      <c r="G669" s="359">
        <f t="shared" si="20"/>
        <v>0</v>
      </c>
      <c r="H669" s="359">
        <f t="shared" si="21"/>
        <v>0</v>
      </c>
    </row>
    <row r="670" spans="7:8" x14ac:dyDescent="0.25">
      <c r="G670" s="359">
        <f t="shared" si="20"/>
        <v>0</v>
      </c>
      <c r="H670" s="359">
        <f t="shared" si="21"/>
        <v>0</v>
      </c>
    </row>
    <row r="671" spans="7:8" x14ac:dyDescent="0.25">
      <c r="G671" s="359">
        <f t="shared" si="20"/>
        <v>0</v>
      </c>
      <c r="H671" s="359">
        <f t="shared" si="21"/>
        <v>0</v>
      </c>
    </row>
    <row r="672" spans="7:8" x14ac:dyDescent="0.25">
      <c r="G672" s="359">
        <f t="shared" si="20"/>
        <v>0</v>
      </c>
      <c r="H672" s="359">
        <f t="shared" si="21"/>
        <v>0</v>
      </c>
    </row>
    <row r="673" spans="7:8" x14ac:dyDescent="0.25">
      <c r="G673" s="359">
        <f t="shared" si="20"/>
        <v>0</v>
      </c>
      <c r="H673" s="359">
        <f t="shared" si="21"/>
        <v>0</v>
      </c>
    </row>
    <row r="674" spans="7:8" x14ac:dyDescent="0.25">
      <c r="G674" s="359">
        <f t="shared" si="20"/>
        <v>0</v>
      </c>
      <c r="H674" s="359">
        <f t="shared" si="21"/>
        <v>0</v>
      </c>
    </row>
    <row r="675" spans="7:8" x14ac:dyDescent="0.25">
      <c r="G675" s="359">
        <f t="shared" si="20"/>
        <v>0</v>
      </c>
      <c r="H675" s="359">
        <f t="shared" si="21"/>
        <v>0</v>
      </c>
    </row>
    <row r="676" spans="7:8" x14ac:dyDescent="0.25">
      <c r="G676" s="359">
        <f t="shared" si="20"/>
        <v>0</v>
      </c>
      <c r="H676" s="359">
        <f t="shared" si="21"/>
        <v>0</v>
      </c>
    </row>
    <row r="677" spans="7:8" x14ac:dyDescent="0.25">
      <c r="G677" s="359">
        <f t="shared" si="20"/>
        <v>0</v>
      </c>
      <c r="H677" s="359">
        <f t="shared" si="21"/>
        <v>0</v>
      </c>
    </row>
    <row r="678" spans="7:8" x14ac:dyDescent="0.25">
      <c r="G678" s="359">
        <f t="shared" si="20"/>
        <v>0</v>
      </c>
      <c r="H678" s="359">
        <f t="shared" si="21"/>
        <v>0</v>
      </c>
    </row>
    <row r="679" spans="7:8" x14ac:dyDescent="0.25">
      <c r="G679" s="359">
        <f t="shared" si="20"/>
        <v>0</v>
      </c>
      <c r="H679" s="359">
        <f t="shared" si="21"/>
        <v>0</v>
      </c>
    </row>
    <row r="680" spans="7:8" x14ac:dyDescent="0.25">
      <c r="G680" s="359">
        <f t="shared" si="20"/>
        <v>0</v>
      </c>
      <c r="H680" s="359">
        <f t="shared" si="21"/>
        <v>0</v>
      </c>
    </row>
    <row r="681" spans="7:8" x14ac:dyDescent="0.25">
      <c r="G681" s="359">
        <f t="shared" si="20"/>
        <v>0</v>
      </c>
      <c r="H681" s="359">
        <f t="shared" si="21"/>
        <v>0</v>
      </c>
    </row>
    <row r="682" spans="7:8" x14ac:dyDescent="0.25">
      <c r="G682" s="359">
        <f t="shared" si="20"/>
        <v>0</v>
      </c>
      <c r="H682" s="359">
        <f t="shared" si="21"/>
        <v>0</v>
      </c>
    </row>
    <row r="683" spans="7:8" x14ac:dyDescent="0.25">
      <c r="G683" s="359">
        <f t="shared" si="20"/>
        <v>0</v>
      </c>
      <c r="H683" s="359">
        <f t="shared" si="21"/>
        <v>0</v>
      </c>
    </row>
    <row r="684" spans="7:8" x14ac:dyDescent="0.25">
      <c r="G684" s="359">
        <f t="shared" si="20"/>
        <v>0</v>
      </c>
      <c r="H684" s="359">
        <f t="shared" si="21"/>
        <v>0</v>
      </c>
    </row>
    <row r="685" spans="7:8" x14ac:dyDescent="0.25">
      <c r="G685" s="359">
        <f t="shared" si="20"/>
        <v>0</v>
      </c>
      <c r="H685" s="359">
        <f t="shared" si="21"/>
        <v>0</v>
      </c>
    </row>
    <row r="686" spans="7:8" x14ac:dyDescent="0.25">
      <c r="G686" s="359">
        <f t="shared" si="20"/>
        <v>0</v>
      </c>
      <c r="H686" s="359">
        <f t="shared" si="21"/>
        <v>0</v>
      </c>
    </row>
    <row r="687" spans="7:8" x14ac:dyDescent="0.25">
      <c r="G687" s="359">
        <f t="shared" si="20"/>
        <v>0</v>
      </c>
      <c r="H687" s="359">
        <f t="shared" si="21"/>
        <v>0</v>
      </c>
    </row>
    <row r="688" spans="7:8" x14ac:dyDescent="0.25">
      <c r="G688" s="359">
        <f t="shared" si="20"/>
        <v>0</v>
      </c>
      <c r="H688" s="359">
        <f t="shared" si="21"/>
        <v>0</v>
      </c>
    </row>
    <row r="689" spans="7:8" x14ac:dyDescent="0.25">
      <c r="G689" s="359">
        <f t="shared" si="20"/>
        <v>0</v>
      </c>
      <c r="H689" s="359">
        <f t="shared" si="21"/>
        <v>0</v>
      </c>
    </row>
    <row r="690" spans="7:8" x14ac:dyDescent="0.25">
      <c r="G690" s="359">
        <f t="shared" si="20"/>
        <v>0</v>
      </c>
      <c r="H690" s="359">
        <f t="shared" si="21"/>
        <v>0</v>
      </c>
    </row>
    <row r="691" spans="7:8" x14ac:dyDescent="0.25">
      <c r="G691" s="359">
        <f t="shared" si="20"/>
        <v>0</v>
      </c>
      <c r="H691" s="359">
        <f t="shared" si="21"/>
        <v>0</v>
      </c>
    </row>
    <row r="692" spans="7:8" x14ac:dyDescent="0.25">
      <c r="G692" s="359">
        <f t="shared" si="20"/>
        <v>0</v>
      </c>
      <c r="H692" s="359">
        <f t="shared" si="21"/>
        <v>0</v>
      </c>
    </row>
    <row r="693" spans="7:8" x14ac:dyDescent="0.25">
      <c r="G693" s="359">
        <f t="shared" si="20"/>
        <v>0</v>
      </c>
      <c r="H693" s="359">
        <f t="shared" si="21"/>
        <v>0</v>
      </c>
    </row>
    <row r="694" spans="7:8" x14ac:dyDescent="0.25">
      <c r="G694" s="359">
        <f t="shared" si="20"/>
        <v>0</v>
      </c>
      <c r="H694" s="359">
        <f t="shared" si="21"/>
        <v>0</v>
      </c>
    </row>
    <row r="695" spans="7:8" x14ac:dyDescent="0.25">
      <c r="G695" s="359">
        <f t="shared" si="20"/>
        <v>0</v>
      </c>
      <c r="H695" s="359">
        <f t="shared" si="21"/>
        <v>0</v>
      </c>
    </row>
    <row r="696" spans="7:8" x14ac:dyDescent="0.25">
      <c r="G696" s="359">
        <f t="shared" si="20"/>
        <v>0</v>
      </c>
      <c r="H696" s="359">
        <f t="shared" si="21"/>
        <v>0</v>
      </c>
    </row>
    <row r="697" spans="7:8" x14ac:dyDescent="0.25">
      <c r="G697" s="359">
        <f t="shared" si="20"/>
        <v>0</v>
      </c>
      <c r="H697" s="359">
        <f t="shared" si="21"/>
        <v>0</v>
      </c>
    </row>
    <row r="698" spans="7:8" x14ac:dyDescent="0.25">
      <c r="G698" s="359">
        <f t="shared" si="20"/>
        <v>0</v>
      </c>
      <c r="H698" s="359">
        <f t="shared" si="21"/>
        <v>0</v>
      </c>
    </row>
    <row r="699" spans="7:8" x14ac:dyDescent="0.25">
      <c r="G699" s="359">
        <f t="shared" si="20"/>
        <v>0</v>
      </c>
      <c r="H699" s="359">
        <f t="shared" si="21"/>
        <v>0</v>
      </c>
    </row>
    <row r="700" spans="7:8" x14ac:dyDescent="0.25">
      <c r="G700" s="359">
        <f t="shared" si="20"/>
        <v>0</v>
      </c>
      <c r="H700" s="359">
        <f t="shared" si="21"/>
        <v>0</v>
      </c>
    </row>
    <row r="701" spans="7:8" x14ac:dyDescent="0.25">
      <c r="G701" s="359">
        <f t="shared" si="20"/>
        <v>0</v>
      </c>
      <c r="H701" s="359">
        <f t="shared" si="21"/>
        <v>0</v>
      </c>
    </row>
    <row r="702" spans="7:8" x14ac:dyDescent="0.25">
      <c r="G702" s="359">
        <f t="shared" si="20"/>
        <v>0</v>
      </c>
      <c r="H702" s="359">
        <f t="shared" si="21"/>
        <v>0</v>
      </c>
    </row>
    <row r="703" spans="7:8" x14ac:dyDescent="0.25">
      <c r="G703" s="359">
        <f t="shared" si="20"/>
        <v>0</v>
      </c>
      <c r="H703" s="359">
        <f t="shared" si="21"/>
        <v>0</v>
      </c>
    </row>
    <row r="704" spans="7:8" x14ac:dyDescent="0.25">
      <c r="G704" s="359">
        <f t="shared" si="20"/>
        <v>0</v>
      </c>
      <c r="H704" s="359">
        <f t="shared" si="21"/>
        <v>0</v>
      </c>
    </row>
    <row r="705" spans="7:8" x14ac:dyDescent="0.25">
      <c r="G705" s="359">
        <f t="shared" si="20"/>
        <v>0</v>
      </c>
      <c r="H705" s="359">
        <f t="shared" si="21"/>
        <v>0</v>
      </c>
    </row>
    <row r="706" spans="7:8" x14ac:dyDescent="0.25">
      <c r="G706" s="359">
        <f t="shared" si="20"/>
        <v>0</v>
      </c>
      <c r="H706" s="359">
        <f t="shared" si="21"/>
        <v>0</v>
      </c>
    </row>
    <row r="707" spans="7:8" x14ac:dyDescent="0.25">
      <c r="G707" s="359">
        <f t="shared" ref="G707:G770" si="22">IFERROR(IF(C707=" ",0,C707),0)</f>
        <v>0</v>
      </c>
      <c r="H707" s="359">
        <f t="shared" ref="H707:H770" si="23">IFERROR(G707 * E707, 0)</f>
        <v>0</v>
      </c>
    </row>
    <row r="708" spans="7:8" x14ac:dyDescent="0.25">
      <c r="G708" s="359">
        <f t="shared" si="22"/>
        <v>0</v>
      </c>
      <c r="H708" s="359">
        <f t="shared" si="23"/>
        <v>0</v>
      </c>
    </row>
    <row r="709" spans="7:8" x14ac:dyDescent="0.25">
      <c r="G709" s="359">
        <f t="shared" si="22"/>
        <v>0</v>
      </c>
      <c r="H709" s="359">
        <f t="shared" si="23"/>
        <v>0</v>
      </c>
    </row>
    <row r="710" spans="7:8" x14ac:dyDescent="0.25">
      <c r="G710" s="359">
        <f t="shared" si="22"/>
        <v>0</v>
      </c>
      <c r="H710" s="359">
        <f t="shared" si="23"/>
        <v>0</v>
      </c>
    </row>
    <row r="711" spans="7:8" x14ac:dyDescent="0.25">
      <c r="G711" s="359">
        <f t="shared" si="22"/>
        <v>0</v>
      </c>
      <c r="H711" s="359">
        <f t="shared" si="23"/>
        <v>0</v>
      </c>
    </row>
    <row r="712" spans="7:8" x14ac:dyDescent="0.25">
      <c r="G712" s="359">
        <f t="shared" si="22"/>
        <v>0</v>
      </c>
      <c r="H712" s="359">
        <f t="shared" si="23"/>
        <v>0</v>
      </c>
    </row>
    <row r="713" spans="7:8" x14ac:dyDescent="0.25">
      <c r="G713" s="359">
        <f t="shared" si="22"/>
        <v>0</v>
      </c>
      <c r="H713" s="359">
        <f t="shared" si="23"/>
        <v>0</v>
      </c>
    </row>
    <row r="714" spans="7:8" x14ac:dyDescent="0.25">
      <c r="G714" s="359">
        <f t="shared" si="22"/>
        <v>0</v>
      </c>
      <c r="H714" s="359">
        <f t="shared" si="23"/>
        <v>0</v>
      </c>
    </row>
    <row r="715" spans="7:8" x14ac:dyDescent="0.25">
      <c r="G715" s="359">
        <f t="shared" si="22"/>
        <v>0</v>
      </c>
      <c r="H715" s="359">
        <f t="shared" si="23"/>
        <v>0</v>
      </c>
    </row>
    <row r="716" spans="7:8" x14ac:dyDescent="0.25">
      <c r="G716" s="359">
        <f t="shared" si="22"/>
        <v>0</v>
      </c>
      <c r="H716" s="359">
        <f t="shared" si="23"/>
        <v>0</v>
      </c>
    </row>
    <row r="717" spans="7:8" x14ac:dyDescent="0.25">
      <c r="G717" s="359">
        <f t="shared" si="22"/>
        <v>0</v>
      </c>
      <c r="H717" s="359">
        <f t="shared" si="23"/>
        <v>0</v>
      </c>
    </row>
    <row r="718" spans="7:8" x14ac:dyDescent="0.25">
      <c r="G718" s="359">
        <f t="shared" si="22"/>
        <v>0</v>
      </c>
      <c r="H718" s="359">
        <f t="shared" si="23"/>
        <v>0</v>
      </c>
    </row>
    <row r="719" spans="7:8" x14ac:dyDescent="0.25">
      <c r="G719" s="359">
        <f t="shared" si="22"/>
        <v>0</v>
      </c>
      <c r="H719" s="359">
        <f t="shared" si="23"/>
        <v>0</v>
      </c>
    </row>
    <row r="720" spans="7:8" x14ac:dyDescent="0.25">
      <c r="G720" s="359">
        <f t="shared" si="22"/>
        <v>0</v>
      </c>
      <c r="H720" s="359">
        <f t="shared" si="23"/>
        <v>0</v>
      </c>
    </row>
    <row r="721" spans="7:8" x14ac:dyDescent="0.25">
      <c r="G721" s="359">
        <f t="shared" si="22"/>
        <v>0</v>
      </c>
      <c r="H721" s="359">
        <f t="shared" si="23"/>
        <v>0</v>
      </c>
    </row>
    <row r="722" spans="7:8" x14ac:dyDescent="0.25">
      <c r="G722" s="359">
        <f t="shared" si="22"/>
        <v>0</v>
      </c>
      <c r="H722" s="359">
        <f t="shared" si="23"/>
        <v>0</v>
      </c>
    </row>
    <row r="723" spans="7:8" x14ac:dyDescent="0.25">
      <c r="G723" s="359">
        <f t="shared" si="22"/>
        <v>0</v>
      </c>
      <c r="H723" s="359">
        <f t="shared" si="23"/>
        <v>0</v>
      </c>
    </row>
    <row r="724" spans="7:8" x14ac:dyDescent="0.25">
      <c r="G724" s="359">
        <f t="shared" si="22"/>
        <v>0</v>
      </c>
      <c r="H724" s="359">
        <f t="shared" si="23"/>
        <v>0</v>
      </c>
    </row>
    <row r="725" spans="7:8" x14ac:dyDescent="0.25">
      <c r="G725" s="359">
        <f t="shared" si="22"/>
        <v>0</v>
      </c>
      <c r="H725" s="359">
        <f t="shared" si="23"/>
        <v>0</v>
      </c>
    </row>
    <row r="726" spans="7:8" x14ac:dyDescent="0.25">
      <c r="G726" s="359">
        <f t="shared" si="22"/>
        <v>0</v>
      </c>
      <c r="H726" s="359">
        <f t="shared" si="23"/>
        <v>0</v>
      </c>
    </row>
    <row r="727" spans="7:8" x14ac:dyDescent="0.25">
      <c r="G727" s="359">
        <f t="shared" si="22"/>
        <v>0</v>
      </c>
      <c r="H727" s="359">
        <f t="shared" si="23"/>
        <v>0</v>
      </c>
    </row>
    <row r="728" spans="7:8" x14ac:dyDescent="0.25">
      <c r="G728" s="359">
        <f t="shared" si="22"/>
        <v>0</v>
      </c>
      <c r="H728" s="359">
        <f t="shared" si="23"/>
        <v>0</v>
      </c>
    </row>
    <row r="729" spans="7:8" x14ac:dyDescent="0.25">
      <c r="G729" s="359">
        <f t="shared" si="22"/>
        <v>0</v>
      </c>
      <c r="H729" s="359">
        <f t="shared" si="23"/>
        <v>0</v>
      </c>
    </row>
    <row r="730" spans="7:8" x14ac:dyDescent="0.25">
      <c r="G730" s="359">
        <f t="shared" si="22"/>
        <v>0</v>
      </c>
      <c r="H730" s="359">
        <f t="shared" si="23"/>
        <v>0</v>
      </c>
    </row>
    <row r="731" spans="7:8" x14ac:dyDescent="0.25">
      <c r="G731" s="359">
        <f t="shared" si="22"/>
        <v>0</v>
      </c>
      <c r="H731" s="359">
        <f t="shared" si="23"/>
        <v>0</v>
      </c>
    </row>
    <row r="732" spans="7:8" x14ac:dyDescent="0.25">
      <c r="G732" s="359">
        <f t="shared" si="22"/>
        <v>0</v>
      </c>
      <c r="H732" s="359">
        <f t="shared" si="23"/>
        <v>0</v>
      </c>
    </row>
    <row r="733" spans="7:8" x14ac:dyDescent="0.25">
      <c r="G733" s="359">
        <f t="shared" si="22"/>
        <v>0</v>
      </c>
      <c r="H733" s="359">
        <f t="shared" si="23"/>
        <v>0</v>
      </c>
    </row>
    <row r="734" spans="7:8" x14ac:dyDescent="0.25">
      <c r="G734" s="359">
        <f t="shared" si="22"/>
        <v>0</v>
      </c>
      <c r="H734" s="359">
        <f t="shared" si="23"/>
        <v>0</v>
      </c>
    </row>
    <row r="735" spans="7:8" x14ac:dyDescent="0.25">
      <c r="G735" s="359">
        <f t="shared" si="22"/>
        <v>0</v>
      </c>
      <c r="H735" s="359">
        <f t="shared" si="23"/>
        <v>0</v>
      </c>
    </row>
    <row r="736" spans="7:8" x14ac:dyDescent="0.25">
      <c r="G736" s="359">
        <f t="shared" si="22"/>
        <v>0</v>
      </c>
      <c r="H736" s="359">
        <f t="shared" si="23"/>
        <v>0</v>
      </c>
    </row>
    <row r="737" spans="7:8" x14ac:dyDescent="0.25">
      <c r="G737" s="359">
        <f t="shared" si="22"/>
        <v>0</v>
      </c>
      <c r="H737" s="359">
        <f t="shared" si="23"/>
        <v>0</v>
      </c>
    </row>
    <row r="738" spans="7:8" x14ac:dyDescent="0.25">
      <c r="G738" s="359">
        <f t="shared" si="22"/>
        <v>0</v>
      </c>
      <c r="H738" s="359">
        <f t="shared" si="23"/>
        <v>0</v>
      </c>
    </row>
    <row r="739" spans="7:8" x14ac:dyDescent="0.25">
      <c r="G739" s="359">
        <f t="shared" si="22"/>
        <v>0</v>
      </c>
      <c r="H739" s="359">
        <f t="shared" si="23"/>
        <v>0</v>
      </c>
    </row>
    <row r="740" spans="7:8" x14ac:dyDescent="0.25">
      <c r="G740" s="359">
        <f t="shared" si="22"/>
        <v>0</v>
      </c>
      <c r="H740" s="359">
        <f t="shared" si="23"/>
        <v>0</v>
      </c>
    </row>
    <row r="741" spans="7:8" x14ac:dyDescent="0.25">
      <c r="G741" s="359">
        <f t="shared" si="22"/>
        <v>0</v>
      </c>
      <c r="H741" s="359">
        <f t="shared" si="23"/>
        <v>0</v>
      </c>
    </row>
    <row r="742" spans="7:8" x14ac:dyDescent="0.25">
      <c r="G742" s="359">
        <f t="shared" si="22"/>
        <v>0</v>
      </c>
      <c r="H742" s="359">
        <f t="shared" si="23"/>
        <v>0</v>
      </c>
    </row>
    <row r="743" spans="7:8" x14ac:dyDescent="0.25">
      <c r="G743" s="359">
        <f t="shared" si="22"/>
        <v>0</v>
      </c>
      <c r="H743" s="359">
        <f t="shared" si="23"/>
        <v>0</v>
      </c>
    </row>
    <row r="744" spans="7:8" x14ac:dyDescent="0.25">
      <c r="G744" s="359">
        <f t="shared" si="22"/>
        <v>0</v>
      </c>
      <c r="H744" s="359">
        <f t="shared" si="23"/>
        <v>0</v>
      </c>
    </row>
    <row r="745" spans="7:8" x14ac:dyDescent="0.25">
      <c r="G745" s="359">
        <f t="shared" si="22"/>
        <v>0</v>
      </c>
      <c r="H745" s="359">
        <f t="shared" si="23"/>
        <v>0</v>
      </c>
    </row>
    <row r="746" spans="7:8" x14ac:dyDescent="0.25">
      <c r="G746" s="359">
        <f t="shared" si="22"/>
        <v>0</v>
      </c>
      <c r="H746" s="359">
        <f t="shared" si="23"/>
        <v>0</v>
      </c>
    </row>
    <row r="747" spans="7:8" x14ac:dyDescent="0.25">
      <c r="G747" s="359">
        <f t="shared" si="22"/>
        <v>0</v>
      </c>
      <c r="H747" s="359">
        <f t="shared" si="23"/>
        <v>0</v>
      </c>
    </row>
    <row r="748" spans="7:8" x14ac:dyDescent="0.25">
      <c r="G748" s="359">
        <f t="shared" si="22"/>
        <v>0</v>
      </c>
      <c r="H748" s="359">
        <f t="shared" si="23"/>
        <v>0</v>
      </c>
    </row>
    <row r="749" spans="7:8" x14ac:dyDescent="0.25">
      <c r="G749" s="359">
        <f t="shared" si="22"/>
        <v>0</v>
      </c>
      <c r="H749" s="359">
        <f t="shared" si="23"/>
        <v>0</v>
      </c>
    </row>
    <row r="750" spans="7:8" x14ac:dyDescent="0.25">
      <c r="G750" s="359">
        <f t="shared" si="22"/>
        <v>0</v>
      </c>
      <c r="H750" s="359">
        <f t="shared" si="23"/>
        <v>0</v>
      </c>
    </row>
    <row r="751" spans="7:8" x14ac:dyDescent="0.25">
      <c r="G751" s="359">
        <f t="shared" si="22"/>
        <v>0</v>
      </c>
      <c r="H751" s="359">
        <f t="shared" si="23"/>
        <v>0</v>
      </c>
    </row>
    <row r="752" spans="7:8" x14ac:dyDescent="0.25">
      <c r="G752" s="359">
        <f t="shared" si="22"/>
        <v>0</v>
      </c>
      <c r="H752" s="359">
        <f t="shared" si="23"/>
        <v>0</v>
      </c>
    </row>
    <row r="753" spans="7:8" x14ac:dyDescent="0.25">
      <c r="G753" s="359">
        <f t="shared" si="22"/>
        <v>0</v>
      </c>
      <c r="H753" s="359">
        <f t="shared" si="23"/>
        <v>0</v>
      </c>
    </row>
    <row r="754" spans="7:8" x14ac:dyDescent="0.25">
      <c r="G754" s="359">
        <f t="shared" si="22"/>
        <v>0</v>
      </c>
      <c r="H754" s="359">
        <f t="shared" si="23"/>
        <v>0</v>
      </c>
    </row>
    <row r="755" spans="7:8" x14ac:dyDescent="0.25">
      <c r="G755" s="359">
        <f t="shared" si="22"/>
        <v>0</v>
      </c>
      <c r="H755" s="359">
        <f t="shared" si="23"/>
        <v>0</v>
      </c>
    </row>
    <row r="756" spans="7:8" x14ac:dyDescent="0.25">
      <c r="G756" s="359">
        <f t="shared" si="22"/>
        <v>0</v>
      </c>
      <c r="H756" s="359">
        <f t="shared" si="23"/>
        <v>0</v>
      </c>
    </row>
    <row r="757" spans="7:8" x14ac:dyDescent="0.25">
      <c r="G757" s="359">
        <f t="shared" si="22"/>
        <v>0</v>
      </c>
      <c r="H757" s="359">
        <f t="shared" si="23"/>
        <v>0</v>
      </c>
    </row>
    <row r="758" spans="7:8" x14ac:dyDescent="0.25">
      <c r="G758" s="359">
        <f t="shared" si="22"/>
        <v>0</v>
      </c>
      <c r="H758" s="359">
        <f t="shared" si="23"/>
        <v>0</v>
      </c>
    </row>
    <row r="759" spans="7:8" x14ac:dyDescent="0.25">
      <c r="G759" s="359">
        <f t="shared" si="22"/>
        <v>0</v>
      </c>
      <c r="H759" s="359">
        <f t="shared" si="23"/>
        <v>0</v>
      </c>
    </row>
    <row r="760" spans="7:8" x14ac:dyDescent="0.25">
      <c r="G760" s="359">
        <f t="shared" si="22"/>
        <v>0</v>
      </c>
      <c r="H760" s="359">
        <f t="shared" si="23"/>
        <v>0</v>
      </c>
    </row>
    <row r="761" spans="7:8" x14ac:dyDescent="0.25">
      <c r="G761" s="359">
        <f t="shared" si="22"/>
        <v>0</v>
      </c>
      <c r="H761" s="359">
        <f t="shared" si="23"/>
        <v>0</v>
      </c>
    </row>
    <row r="762" spans="7:8" x14ac:dyDescent="0.25">
      <c r="G762" s="359">
        <f t="shared" si="22"/>
        <v>0</v>
      </c>
      <c r="H762" s="359">
        <f t="shared" si="23"/>
        <v>0</v>
      </c>
    </row>
    <row r="763" spans="7:8" x14ac:dyDescent="0.25">
      <c r="G763" s="359">
        <f t="shared" si="22"/>
        <v>0</v>
      </c>
      <c r="H763" s="359">
        <f t="shared" si="23"/>
        <v>0</v>
      </c>
    </row>
    <row r="764" spans="7:8" x14ac:dyDescent="0.25">
      <c r="G764" s="359">
        <f t="shared" si="22"/>
        <v>0</v>
      </c>
      <c r="H764" s="359">
        <f t="shared" si="23"/>
        <v>0</v>
      </c>
    </row>
    <row r="765" spans="7:8" x14ac:dyDescent="0.25">
      <c r="G765" s="359">
        <f t="shared" si="22"/>
        <v>0</v>
      </c>
      <c r="H765" s="359">
        <f t="shared" si="23"/>
        <v>0</v>
      </c>
    </row>
    <row r="766" spans="7:8" x14ac:dyDescent="0.25">
      <c r="G766" s="359">
        <f t="shared" si="22"/>
        <v>0</v>
      </c>
      <c r="H766" s="359">
        <f t="shared" si="23"/>
        <v>0</v>
      </c>
    </row>
    <row r="767" spans="7:8" x14ac:dyDescent="0.25">
      <c r="G767" s="359">
        <f t="shared" si="22"/>
        <v>0</v>
      </c>
      <c r="H767" s="359">
        <f t="shared" si="23"/>
        <v>0</v>
      </c>
    </row>
    <row r="768" spans="7:8" x14ac:dyDescent="0.25">
      <c r="G768" s="359">
        <f t="shared" si="22"/>
        <v>0</v>
      </c>
      <c r="H768" s="359">
        <f t="shared" si="23"/>
        <v>0</v>
      </c>
    </row>
    <row r="769" spans="7:8" x14ac:dyDescent="0.25">
      <c r="G769" s="359">
        <f t="shared" si="22"/>
        <v>0</v>
      </c>
      <c r="H769" s="359">
        <f t="shared" si="23"/>
        <v>0</v>
      </c>
    </row>
    <row r="770" spans="7:8" x14ac:dyDescent="0.25">
      <c r="G770" s="359">
        <f t="shared" si="22"/>
        <v>0</v>
      </c>
      <c r="H770" s="359">
        <f t="shared" si="23"/>
        <v>0</v>
      </c>
    </row>
    <row r="771" spans="7:8" x14ac:dyDescent="0.25">
      <c r="G771" s="359">
        <f t="shared" ref="G771:G834" si="24">IFERROR(IF(C771=" ",0,C771),0)</f>
        <v>0</v>
      </c>
      <c r="H771" s="359">
        <f t="shared" ref="H771:H834" si="25">IFERROR(G771 * E771, 0)</f>
        <v>0</v>
      </c>
    </row>
    <row r="772" spans="7:8" x14ac:dyDescent="0.25">
      <c r="G772" s="359">
        <f t="shared" si="24"/>
        <v>0</v>
      </c>
      <c r="H772" s="359">
        <f t="shared" si="25"/>
        <v>0</v>
      </c>
    </row>
    <row r="773" spans="7:8" x14ac:dyDescent="0.25">
      <c r="G773" s="359">
        <f t="shared" si="24"/>
        <v>0</v>
      </c>
      <c r="H773" s="359">
        <f t="shared" si="25"/>
        <v>0</v>
      </c>
    </row>
    <row r="774" spans="7:8" x14ac:dyDescent="0.25">
      <c r="G774" s="359">
        <f t="shared" si="24"/>
        <v>0</v>
      </c>
      <c r="H774" s="359">
        <f t="shared" si="25"/>
        <v>0</v>
      </c>
    </row>
    <row r="775" spans="7:8" x14ac:dyDescent="0.25">
      <c r="G775" s="359">
        <f t="shared" si="24"/>
        <v>0</v>
      </c>
      <c r="H775" s="359">
        <f t="shared" si="25"/>
        <v>0</v>
      </c>
    </row>
    <row r="776" spans="7:8" x14ac:dyDescent="0.25">
      <c r="G776" s="359">
        <f t="shared" si="24"/>
        <v>0</v>
      </c>
      <c r="H776" s="359">
        <f t="shared" si="25"/>
        <v>0</v>
      </c>
    </row>
    <row r="777" spans="7:8" x14ac:dyDescent="0.25">
      <c r="G777" s="359">
        <f t="shared" si="24"/>
        <v>0</v>
      </c>
      <c r="H777" s="359">
        <f t="shared" si="25"/>
        <v>0</v>
      </c>
    </row>
    <row r="778" spans="7:8" x14ac:dyDescent="0.25">
      <c r="G778" s="359">
        <f t="shared" si="24"/>
        <v>0</v>
      </c>
      <c r="H778" s="359">
        <f t="shared" si="25"/>
        <v>0</v>
      </c>
    </row>
    <row r="779" spans="7:8" x14ac:dyDescent="0.25">
      <c r="G779" s="359">
        <f t="shared" si="24"/>
        <v>0</v>
      </c>
      <c r="H779" s="359">
        <f t="shared" si="25"/>
        <v>0</v>
      </c>
    </row>
    <row r="780" spans="7:8" x14ac:dyDescent="0.25">
      <c r="G780" s="359">
        <f t="shared" si="24"/>
        <v>0</v>
      </c>
      <c r="H780" s="359">
        <f t="shared" si="25"/>
        <v>0</v>
      </c>
    </row>
    <row r="781" spans="7:8" x14ac:dyDescent="0.25">
      <c r="G781" s="359">
        <f t="shared" si="24"/>
        <v>0</v>
      </c>
      <c r="H781" s="359">
        <f t="shared" si="25"/>
        <v>0</v>
      </c>
    </row>
    <row r="782" spans="7:8" x14ac:dyDescent="0.25">
      <c r="G782" s="359">
        <f t="shared" si="24"/>
        <v>0</v>
      </c>
      <c r="H782" s="359">
        <f t="shared" si="25"/>
        <v>0</v>
      </c>
    </row>
    <row r="783" spans="7:8" x14ac:dyDescent="0.25">
      <c r="G783" s="359">
        <f t="shared" si="24"/>
        <v>0</v>
      </c>
      <c r="H783" s="359">
        <f t="shared" si="25"/>
        <v>0</v>
      </c>
    </row>
    <row r="784" spans="7:8" x14ac:dyDescent="0.25">
      <c r="G784" s="359">
        <f t="shared" si="24"/>
        <v>0</v>
      </c>
      <c r="H784" s="359">
        <f t="shared" si="25"/>
        <v>0</v>
      </c>
    </row>
    <row r="785" spans="7:8" x14ac:dyDescent="0.25">
      <c r="G785" s="359">
        <f t="shared" si="24"/>
        <v>0</v>
      </c>
      <c r="H785" s="359">
        <f t="shared" si="25"/>
        <v>0</v>
      </c>
    </row>
    <row r="786" spans="7:8" x14ac:dyDescent="0.25">
      <c r="G786" s="359">
        <f t="shared" si="24"/>
        <v>0</v>
      </c>
      <c r="H786" s="359">
        <f t="shared" si="25"/>
        <v>0</v>
      </c>
    </row>
    <row r="787" spans="7:8" x14ac:dyDescent="0.25">
      <c r="G787" s="359">
        <f t="shared" si="24"/>
        <v>0</v>
      </c>
      <c r="H787" s="359">
        <f t="shared" si="25"/>
        <v>0</v>
      </c>
    </row>
    <row r="788" spans="7:8" x14ac:dyDescent="0.25">
      <c r="G788" s="359">
        <f t="shared" si="24"/>
        <v>0</v>
      </c>
      <c r="H788" s="359">
        <f t="shared" si="25"/>
        <v>0</v>
      </c>
    </row>
    <row r="789" spans="7:8" x14ac:dyDescent="0.25">
      <c r="G789" s="359">
        <f t="shared" si="24"/>
        <v>0</v>
      </c>
      <c r="H789" s="359">
        <f t="shared" si="25"/>
        <v>0</v>
      </c>
    </row>
    <row r="790" spans="7:8" x14ac:dyDescent="0.25">
      <c r="G790" s="359">
        <f t="shared" si="24"/>
        <v>0</v>
      </c>
      <c r="H790" s="359">
        <f t="shared" si="25"/>
        <v>0</v>
      </c>
    </row>
    <row r="791" spans="7:8" x14ac:dyDescent="0.25">
      <c r="G791" s="359">
        <f t="shared" si="24"/>
        <v>0</v>
      </c>
      <c r="H791" s="359">
        <f t="shared" si="25"/>
        <v>0</v>
      </c>
    </row>
    <row r="792" spans="7:8" x14ac:dyDescent="0.25">
      <c r="G792" s="359">
        <f t="shared" si="24"/>
        <v>0</v>
      </c>
      <c r="H792" s="359">
        <f t="shared" si="25"/>
        <v>0</v>
      </c>
    </row>
    <row r="793" spans="7:8" x14ac:dyDescent="0.25">
      <c r="G793" s="359">
        <f t="shared" si="24"/>
        <v>0</v>
      </c>
      <c r="H793" s="359">
        <f t="shared" si="25"/>
        <v>0</v>
      </c>
    </row>
    <row r="794" spans="7:8" x14ac:dyDescent="0.25">
      <c r="G794" s="359">
        <f t="shared" si="24"/>
        <v>0</v>
      </c>
      <c r="H794" s="359">
        <f t="shared" si="25"/>
        <v>0</v>
      </c>
    </row>
    <row r="795" spans="7:8" x14ac:dyDescent="0.25">
      <c r="G795" s="359">
        <f t="shared" si="24"/>
        <v>0</v>
      </c>
      <c r="H795" s="359">
        <f t="shared" si="25"/>
        <v>0</v>
      </c>
    </row>
    <row r="796" spans="7:8" x14ac:dyDescent="0.25">
      <c r="G796" s="359">
        <f t="shared" si="24"/>
        <v>0</v>
      </c>
      <c r="H796" s="359">
        <f t="shared" si="25"/>
        <v>0</v>
      </c>
    </row>
    <row r="797" spans="7:8" x14ac:dyDescent="0.25">
      <c r="G797" s="359">
        <f t="shared" si="24"/>
        <v>0</v>
      </c>
      <c r="H797" s="359">
        <f t="shared" si="25"/>
        <v>0</v>
      </c>
    </row>
    <row r="798" spans="7:8" x14ac:dyDescent="0.25">
      <c r="G798" s="359">
        <f t="shared" si="24"/>
        <v>0</v>
      </c>
      <c r="H798" s="359">
        <f t="shared" si="25"/>
        <v>0</v>
      </c>
    </row>
    <row r="799" spans="7:8" x14ac:dyDescent="0.25">
      <c r="G799" s="359">
        <f t="shared" si="24"/>
        <v>0</v>
      </c>
      <c r="H799" s="359">
        <f t="shared" si="25"/>
        <v>0</v>
      </c>
    </row>
    <row r="800" spans="7:8" x14ac:dyDescent="0.25">
      <c r="G800" s="359">
        <f t="shared" si="24"/>
        <v>0</v>
      </c>
      <c r="H800" s="359">
        <f t="shared" si="25"/>
        <v>0</v>
      </c>
    </row>
    <row r="801" spans="7:8" x14ac:dyDescent="0.25">
      <c r="G801" s="359">
        <f t="shared" si="24"/>
        <v>0</v>
      </c>
      <c r="H801" s="359">
        <f t="shared" si="25"/>
        <v>0</v>
      </c>
    </row>
    <row r="802" spans="7:8" x14ac:dyDescent="0.25">
      <c r="G802" s="359">
        <f t="shared" si="24"/>
        <v>0</v>
      </c>
      <c r="H802" s="359">
        <f t="shared" si="25"/>
        <v>0</v>
      </c>
    </row>
    <row r="803" spans="7:8" x14ac:dyDescent="0.25">
      <c r="G803" s="359">
        <f t="shared" si="24"/>
        <v>0</v>
      </c>
      <c r="H803" s="359">
        <f t="shared" si="25"/>
        <v>0</v>
      </c>
    </row>
    <row r="804" spans="7:8" x14ac:dyDescent="0.25">
      <c r="G804" s="359">
        <f t="shared" si="24"/>
        <v>0</v>
      </c>
      <c r="H804" s="359">
        <f t="shared" si="25"/>
        <v>0</v>
      </c>
    </row>
    <row r="805" spans="7:8" x14ac:dyDescent="0.25">
      <c r="G805" s="359">
        <f t="shared" si="24"/>
        <v>0</v>
      </c>
      <c r="H805" s="359">
        <f t="shared" si="25"/>
        <v>0</v>
      </c>
    </row>
    <row r="806" spans="7:8" x14ac:dyDescent="0.25">
      <c r="G806" s="359">
        <f t="shared" si="24"/>
        <v>0</v>
      </c>
      <c r="H806" s="359">
        <f t="shared" si="25"/>
        <v>0</v>
      </c>
    </row>
    <row r="807" spans="7:8" x14ac:dyDescent="0.25">
      <c r="G807" s="359">
        <f t="shared" si="24"/>
        <v>0</v>
      </c>
      <c r="H807" s="359">
        <f t="shared" si="25"/>
        <v>0</v>
      </c>
    </row>
    <row r="808" spans="7:8" x14ac:dyDescent="0.25">
      <c r="G808" s="359">
        <f t="shared" si="24"/>
        <v>0</v>
      </c>
      <c r="H808" s="359">
        <f t="shared" si="25"/>
        <v>0</v>
      </c>
    </row>
    <row r="809" spans="7:8" x14ac:dyDescent="0.25">
      <c r="G809" s="359">
        <f t="shared" si="24"/>
        <v>0</v>
      </c>
      <c r="H809" s="359">
        <f t="shared" si="25"/>
        <v>0</v>
      </c>
    </row>
    <row r="810" spans="7:8" x14ac:dyDescent="0.25">
      <c r="G810" s="359">
        <f t="shared" si="24"/>
        <v>0</v>
      </c>
      <c r="H810" s="359">
        <f t="shared" si="25"/>
        <v>0</v>
      </c>
    </row>
    <row r="811" spans="7:8" x14ac:dyDescent="0.25">
      <c r="G811" s="359">
        <f t="shared" si="24"/>
        <v>0</v>
      </c>
      <c r="H811" s="359">
        <f t="shared" si="25"/>
        <v>0</v>
      </c>
    </row>
    <row r="812" spans="7:8" x14ac:dyDescent="0.25">
      <c r="G812" s="359">
        <f t="shared" si="24"/>
        <v>0</v>
      </c>
      <c r="H812" s="359">
        <f t="shared" si="25"/>
        <v>0</v>
      </c>
    </row>
    <row r="813" spans="7:8" x14ac:dyDescent="0.25">
      <c r="G813" s="359">
        <f t="shared" si="24"/>
        <v>0</v>
      </c>
      <c r="H813" s="359">
        <f t="shared" si="25"/>
        <v>0</v>
      </c>
    </row>
    <row r="814" spans="7:8" x14ac:dyDescent="0.25">
      <c r="G814" s="359">
        <f t="shared" si="24"/>
        <v>0</v>
      </c>
      <c r="H814" s="359">
        <f t="shared" si="25"/>
        <v>0</v>
      </c>
    </row>
    <row r="815" spans="7:8" x14ac:dyDescent="0.25">
      <c r="G815" s="359">
        <f t="shared" si="24"/>
        <v>0</v>
      </c>
      <c r="H815" s="359">
        <f t="shared" si="25"/>
        <v>0</v>
      </c>
    </row>
    <row r="816" spans="7:8" x14ac:dyDescent="0.25">
      <c r="G816" s="359">
        <f t="shared" si="24"/>
        <v>0</v>
      </c>
      <c r="H816" s="359">
        <f t="shared" si="25"/>
        <v>0</v>
      </c>
    </row>
    <row r="817" spans="7:8" x14ac:dyDescent="0.25">
      <c r="G817" s="359">
        <f t="shared" si="24"/>
        <v>0</v>
      </c>
      <c r="H817" s="359">
        <f t="shared" si="25"/>
        <v>0</v>
      </c>
    </row>
    <row r="818" spans="7:8" x14ac:dyDescent="0.25">
      <c r="G818" s="359">
        <f t="shared" si="24"/>
        <v>0</v>
      </c>
      <c r="H818" s="359">
        <f t="shared" si="25"/>
        <v>0</v>
      </c>
    </row>
    <row r="819" spans="7:8" x14ac:dyDescent="0.25">
      <c r="G819" s="359">
        <f t="shared" si="24"/>
        <v>0</v>
      </c>
      <c r="H819" s="359">
        <f t="shared" si="25"/>
        <v>0</v>
      </c>
    </row>
    <row r="820" spans="7:8" x14ac:dyDescent="0.25">
      <c r="G820" s="359">
        <f t="shared" si="24"/>
        <v>0</v>
      </c>
      <c r="H820" s="359">
        <f t="shared" si="25"/>
        <v>0</v>
      </c>
    </row>
    <row r="821" spans="7:8" x14ac:dyDescent="0.25">
      <c r="G821" s="359">
        <f t="shared" si="24"/>
        <v>0</v>
      </c>
      <c r="H821" s="359">
        <f t="shared" si="25"/>
        <v>0</v>
      </c>
    </row>
    <row r="822" spans="7:8" x14ac:dyDescent="0.25">
      <c r="G822" s="359">
        <f t="shared" si="24"/>
        <v>0</v>
      </c>
      <c r="H822" s="359">
        <f t="shared" si="25"/>
        <v>0</v>
      </c>
    </row>
    <row r="823" spans="7:8" x14ac:dyDescent="0.25">
      <c r="G823" s="359">
        <f t="shared" si="24"/>
        <v>0</v>
      </c>
      <c r="H823" s="359">
        <f t="shared" si="25"/>
        <v>0</v>
      </c>
    </row>
    <row r="824" spans="7:8" x14ac:dyDescent="0.25">
      <c r="G824" s="359">
        <f t="shared" si="24"/>
        <v>0</v>
      </c>
      <c r="H824" s="359">
        <f t="shared" si="25"/>
        <v>0</v>
      </c>
    </row>
    <row r="825" spans="7:8" x14ac:dyDescent="0.25">
      <c r="G825" s="359">
        <f t="shared" si="24"/>
        <v>0</v>
      </c>
      <c r="H825" s="359">
        <f t="shared" si="25"/>
        <v>0</v>
      </c>
    </row>
    <row r="826" spans="7:8" x14ac:dyDescent="0.25">
      <c r="G826" s="359">
        <f t="shared" si="24"/>
        <v>0</v>
      </c>
      <c r="H826" s="359">
        <f t="shared" si="25"/>
        <v>0</v>
      </c>
    </row>
    <row r="827" spans="7:8" x14ac:dyDescent="0.25">
      <c r="G827" s="359">
        <f t="shared" si="24"/>
        <v>0</v>
      </c>
      <c r="H827" s="359">
        <f t="shared" si="25"/>
        <v>0</v>
      </c>
    </row>
    <row r="828" spans="7:8" x14ac:dyDescent="0.25">
      <c r="G828" s="359">
        <f t="shared" si="24"/>
        <v>0</v>
      </c>
      <c r="H828" s="359">
        <f t="shared" si="25"/>
        <v>0</v>
      </c>
    </row>
    <row r="829" spans="7:8" x14ac:dyDescent="0.25">
      <c r="G829" s="359">
        <f t="shared" si="24"/>
        <v>0</v>
      </c>
      <c r="H829" s="359">
        <f t="shared" si="25"/>
        <v>0</v>
      </c>
    </row>
    <row r="830" spans="7:8" x14ac:dyDescent="0.25">
      <c r="G830" s="359">
        <f t="shared" si="24"/>
        <v>0</v>
      </c>
      <c r="H830" s="359">
        <f t="shared" si="25"/>
        <v>0</v>
      </c>
    </row>
    <row r="831" spans="7:8" x14ac:dyDescent="0.25">
      <c r="G831" s="359">
        <f t="shared" si="24"/>
        <v>0</v>
      </c>
      <c r="H831" s="359">
        <f t="shared" si="25"/>
        <v>0</v>
      </c>
    </row>
    <row r="832" spans="7:8" x14ac:dyDescent="0.25">
      <c r="G832" s="359">
        <f t="shared" si="24"/>
        <v>0</v>
      </c>
      <c r="H832" s="359">
        <f t="shared" si="25"/>
        <v>0</v>
      </c>
    </row>
    <row r="833" spans="7:8" x14ac:dyDescent="0.25">
      <c r="G833" s="359">
        <f t="shared" si="24"/>
        <v>0</v>
      </c>
      <c r="H833" s="359">
        <f t="shared" si="25"/>
        <v>0</v>
      </c>
    </row>
    <row r="834" spans="7:8" x14ac:dyDescent="0.25">
      <c r="G834" s="359">
        <f t="shared" si="24"/>
        <v>0</v>
      </c>
      <c r="H834" s="359">
        <f t="shared" si="25"/>
        <v>0</v>
      </c>
    </row>
    <row r="835" spans="7:8" x14ac:dyDescent="0.25">
      <c r="G835" s="359">
        <f t="shared" ref="G835:G898" si="26">IFERROR(IF(C835=" ",0,C835),0)</f>
        <v>0</v>
      </c>
      <c r="H835" s="359">
        <f t="shared" ref="H835:H898" si="27">IFERROR(G835 * E835, 0)</f>
        <v>0</v>
      </c>
    </row>
    <row r="836" spans="7:8" x14ac:dyDescent="0.25">
      <c r="G836" s="359">
        <f t="shared" si="26"/>
        <v>0</v>
      </c>
      <c r="H836" s="359">
        <f t="shared" si="27"/>
        <v>0</v>
      </c>
    </row>
    <row r="837" spans="7:8" x14ac:dyDescent="0.25">
      <c r="G837" s="359">
        <f t="shared" si="26"/>
        <v>0</v>
      </c>
      <c r="H837" s="359">
        <f t="shared" si="27"/>
        <v>0</v>
      </c>
    </row>
    <row r="838" spans="7:8" x14ac:dyDescent="0.25">
      <c r="G838" s="359">
        <f t="shared" si="26"/>
        <v>0</v>
      </c>
      <c r="H838" s="359">
        <f t="shared" si="27"/>
        <v>0</v>
      </c>
    </row>
    <row r="839" spans="7:8" x14ac:dyDescent="0.25">
      <c r="G839" s="359">
        <f t="shared" si="26"/>
        <v>0</v>
      </c>
      <c r="H839" s="359">
        <f t="shared" si="27"/>
        <v>0</v>
      </c>
    </row>
    <row r="840" spans="7:8" x14ac:dyDescent="0.25">
      <c r="G840" s="359">
        <f t="shared" si="26"/>
        <v>0</v>
      </c>
      <c r="H840" s="359">
        <f t="shared" si="27"/>
        <v>0</v>
      </c>
    </row>
    <row r="841" spans="7:8" x14ac:dyDescent="0.25">
      <c r="G841" s="359">
        <f t="shared" si="26"/>
        <v>0</v>
      </c>
      <c r="H841" s="359">
        <f t="shared" si="27"/>
        <v>0</v>
      </c>
    </row>
    <row r="842" spans="7:8" x14ac:dyDescent="0.25">
      <c r="G842" s="359">
        <f t="shared" si="26"/>
        <v>0</v>
      </c>
      <c r="H842" s="359">
        <f t="shared" si="27"/>
        <v>0</v>
      </c>
    </row>
    <row r="843" spans="7:8" x14ac:dyDescent="0.25">
      <c r="G843" s="359">
        <f t="shared" si="26"/>
        <v>0</v>
      </c>
      <c r="H843" s="359">
        <f t="shared" si="27"/>
        <v>0</v>
      </c>
    </row>
    <row r="844" spans="7:8" x14ac:dyDescent="0.25">
      <c r="G844" s="359">
        <f t="shared" si="26"/>
        <v>0</v>
      </c>
      <c r="H844" s="359">
        <f t="shared" si="27"/>
        <v>0</v>
      </c>
    </row>
    <row r="845" spans="7:8" x14ac:dyDescent="0.25">
      <c r="G845" s="359">
        <f t="shared" si="26"/>
        <v>0</v>
      </c>
      <c r="H845" s="359">
        <f t="shared" si="27"/>
        <v>0</v>
      </c>
    </row>
    <row r="846" spans="7:8" x14ac:dyDescent="0.25">
      <c r="G846" s="359">
        <f t="shared" si="26"/>
        <v>0</v>
      </c>
      <c r="H846" s="359">
        <f t="shared" si="27"/>
        <v>0</v>
      </c>
    </row>
    <row r="847" spans="7:8" x14ac:dyDescent="0.25">
      <c r="G847" s="359">
        <f t="shared" si="26"/>
        <v>0</v>
      </c>
      <c r="H847" s="359">
        <f t="shared" si="27"/>
        <v>0</v>
      </c>
    </row>
    <row r="848" spans="7:8" x14ac:dyDescent="0.25">
      <c r="G848" s="359">
        <f t="shared" si="26"/>
        <v>0</v>
      </c>
      <c r="H848" s="359">
        <f t="shared" si="27"/>
        <v>0</v>
      </c>
    </row>
    <row r="849" spans="7:8" x14ac:dyDescent="0.25">
      <c r="G849" s="359">
        <f t="shared" si="26"/>
        <v>0</v>
      </c>
      <c r="H849" s="359">
        <f t="shared" si="27"/>
        <v>0</v>
      </c>
    </row>
    <row r="850" spans="7:8" x14ac:dyDescent="0.25">
      <c r="G850" s="359">
        <f t="shared" si="26"/>
        <v>0</v>
      </c>
      <c r="H850" s="359">
        <f t="shared" si="27"/>
        <v>0</v>
      </c>
    </row>
    <row r="851" spans="7:8" x14ac:dyDescent="0.25">
      <c r="G851" s="359">
        <f t="shared" si="26"/>
        <v>0</v>
      </c>
      <c r="H851" s="359">
        <f t="shared" si="27"/>
        <v>0</v>
      </c>
    </row>
    <row r="852" spans="7:8" x14ac:dyDescent="0.25">
      <c r="G852" s="359">
        <f t="shared" si="26"/>
        <v>0</v>
      </c>
      <c r="H852" s="359">
        <f t="shared" si="27"/>
        <v>0</v>
      </c>
    </row>
    <row r="853" spans="7:8" x14ac:dyDescent="0.25">
      <c r="G853" s="359">
        <f t="shared" si="26"/>
        <v>0</v>
      </c>
      <c r="H853" s="359">
        <f t="shared" si="27"/>
        <v>0</v>
      </c>
    </row>
    <row r="854" spans="7:8" x14ac:dyDescent="0.25">
      <c r="G854" s="359">
        <f t="shared" si="26"/>
        <v>0</v>
      </c>
      <c r="H854" s="359">
        <f t="shared" si="27"/>
        <v>0</v>
      </c>
    </row>
    <row r="855" spans="7:8" x14ac:dyDescent="0.25">
      <c r="G855" s="359">
        <f t="shared" si="26"/>
        <v>0</v>
      </c>
      <c r="H855" s="359">
        <f t="shared" si="27"/>
        <v>0</v>
      </c>
    </row>
    <row r="856" spans="7:8" x14ac:dyDescent="0.25">
      <c r="G856" s="359">
        <f t="shared" si="26"/>
        <v>0</v>
      </c>
      <c r="H856" s="359">
        <f t="shared" si="27"/>
        <v>0</v>
      </c>
    </row>
    <row r="857" spans="7:8" x14ac:dyDescent="0.25">
      <c r="G857" s="359">
        <f t="shared" si="26"/>
        <v>0</v>
      </c>
      <c r="H857" s="359">
        <f t="shared" si="27"/>
        <v>0</v>
      </c>
    </row>
    <row r="858" spans="7:8" x14ac:dyDescent="0.25">
      <c r="G858" s="359">
        <f t="shared" si="26"/>
        <v>0</v>
      </c>
      <c r="H858" s="359">
        <f t="shared" si="27"/>
        <v>0</v>
      </c>
    </row>
    <row r="859" spans="7:8" x14ac:dyDescent="0.25">
      <c r="G859" s="359">
        <f t="shared" si="26"/>
        <v>0</v>
      </c>
      <c r="H859" s="359">
        <f t="shared" si="27"/>
        <v>0</v>
      </c>
    </row>
    <row r="860" spans="7:8" x14ac:dyDescent="0.25">
      <c r="G860" s="359">
        <f t="shared" si="26"/>
        <v>0</v>
      </c>
      <c r="H860" s="359">
        <f t="shared" si="27"/>
        <v>0</v>
      </c>
    </row>
    <row r="861" spans="7:8" x14ac:dyDescent="0.25">
      <c r="G861" s="359">
        <f t="shared" si="26"/>
        <v>0</v>
      </c>
      <c r="H861" s="359">
        <f t="shared" si="27"/>
        <v>0</v>
      </c>
    </row>
    <row r="862" spans="7:8" x14ac:dyDescent="0.25">
      <c r="G862" s="359">
        <f t="shared" si="26"/>
        <v>0</v>
      </c>
      <c r="H862" s="359">
        <f t="shared" si="27"/>
        <v>0</v>
      </c>
    </row>
    <row r="863" spans="7:8" x14ac:dyDescent="0.25">
      <c r="G863" s="359">
        <f t="shared" si="26"/>
        <v>0</v>
      </c>
      <c r="H863" s="359">
        <f t="shared" si="27"/>
        <v>0</v>
      </c>
    </row>
    <row r="864" spans="7:8" x14ac:dyDescent="0.25">
      <c r="G864" s="359">
        <f t="shared" si="26"/>
        <v>0</v>
      </c>
      <c r="H864" s="359">
        <f t="shared" si="27"/>
        <v>0</v>
      </c>
    </row>
    <row r="865" spans="7:8" x14ac:dyDescent="0.25">
      <c r="G865" s="359">
        <f t="shared" si="26"/>
        <v>0</v>
      </c>
      <c r="H865" s="359">
        <f t="shared" si="27"/>
        <v>0</v>
      </c>
    </row>
    <row r="866" spans="7:8" x14ac:dyDescent="0.25">
      <c r="G866" s="359">
        <f t="shared" si="26"/>
        <v>0</v>
      </c>
      <c r="H866" s="359">
        <f t="shared" si="27"/>
        <v>0</v>
      </c>
    </row>
    <row r="867" spans="7:8" x14ac:dyDescent="0.25">
      <c r="G867" s="359">
        <f t="shared" si="26"/>
        <v>0</v>
      </c>
      <c r="H867" s="359">
        <f t="shared" si="27"/>
        <v>0</v>
      </c>
    </row>
    <row r="868" spans="7:8" x14ac:dyDescent="0.25">
      <c r="G868" s="359">
        <f t="shared" si="26"/>
        <v>0</v>
      </c>
      <c r="H868" s="359">
        <f t="shared" si="27"/>
        <v>0</v>
      </c>
    </row>
    <row r="869" spans="7:8" x14ac:dyDescent="0.25">
      <c r="G869" s="359">
        <f t="shared" si="26"/>
        <v>0</v>
      </c>
      <c r="H869" s="359">
        <f t="shared" si="27"/>
        <v>0</v>
      </c>
    </row>
    <row r="870" spans="7:8" x14ac:dyDescent="0.25">
      <c r="G870" s="359">
        <f t="shared" si="26"/>
        <v>0</v>
      </c>
      <c r="H870" s="359">
        <f t="shared" si="27"/>
        <v>0</v>
      </c>
    </row>
    <row r="871" spans="7:8" x14ac:dyDescent="0.25">
      <c r="G871" s="359">
        <f t="shared" si="26"/>
        <v>0</v>
      </c>
      <c r="H871" s="359">
        <f t="shared" si="27"/>
        <v>0</v>
      </c>
    </row>
    <row r="872" spans="7:8" x14ac:dyDescent="0.25">
      <c r="G872" s="359">
        <f t="shared" si="26"/>
        <v>0</v>
      </c>
      <c r="H872" s="359">
        <f t="shared" si="27"/>
        <v>0</v>
      </c>
    </row>
    <row r="873" spans="7:8" x14ac:dyDescent="0.25">
      <c r="G873" s="359">
        <f t="shared" si="26"/>
        <v>0</v>
      </c>
      <c r="H873" s="359">
        <f t="shared" si="27"/>
        <v>0</v>
      </c>
    </row>
    <row r="874" spans="7:8" x14ac:dyDescent="0.25">
      <c r="G874" s="359">
        <f t="shared" si="26"/>
        <v>0</v>
      </c>
      <c r="H874" s="359">
        <f t="shared" si="27"/>
        <v>0</v>
      </c>
    </row>
    <row r="875" spans="7:8" x14ac:dyDescent="0.25">
      <c r="G875" s="359">
        <f t="shared" si="26"/>
        <v>0</v>
      </c>
      <c r="H875" s="359">
        <f t="shared" si="27"/>
        <v>0</v>
      </c>
    </row>
    <row r="876" spans="7:8" x14ac:dyDescent="0.25">
      <c r="G876" s="359">
        <f t="shared" si="26"/>
        <v>0</v>
      </c>
      <c r="H876" s="359">
        <f t="shared" si="27"/>
        <v>0</v>
      </c>
    </row>
    <row r="877" spans="7:8" x14ac:dyDescent="0.25">
      <c r="G877" s="359">
        <f t="shared" si="26"/>
        <v>0</v>
      </c>
      <c r="H877" s="359">
        <f t="shared" si="27"/>
        <v>0</v>
      </c>
    </row>
    <row r="878" spans="7:8" x14ac:dyDescent="0.25">
      <c r="G878" s="359">
        <f t="shared" si="26"/>
        <v>0</v>
      </c>
      <c r="H878" s="359">
        <f t="shared" si="27"/>
        <v>0</v>
      </c>
    </row>
    <row r="879" spans="7:8" x14ac:dyDescent="0.25">
      <c r="G879" s="359">
        <f t="shared" si="26"/>
        <v>0</v>
      </c>
      <c r="H879" s="359">
        <f t="shared" si="27"/>
        <v>0</v>
      </c>
    </row>
    <row r="880" spans="7:8" x14ac:dyDescent="0.25">
      <c r="G880" s="359">
        <f t="shared" si="26"/>
        <v>0</v>
      </c>
      <c r="H880" s="359">
        <f t="shared" si="27"/>
        <v>0</v>
      </c>
    </row>
    <row r="881" spans="7:8" x14ac:dyDescent="0.25">
      <c r="G881" s="359">
        <f t="shared" si="26"/>
        <v>0</v>
      </c>
      <c r="H881" s="359">
        <f t="shared" si="27"/>
        <v>0</v>
      </c>
    </row>
    <row r="882" spans="7:8" x14ac:dyDescent="0.25">
      <c r="G882" s="359">
        <f t="shared" si="26"/>
        <v>0</v>
      </c>
      <c r="H882" s="359">
        <f t="shared" si="27"/>
        <v>0</v>
      </c>
    </row>
    <row r="883" spans="7:8" x14ac:dyDescent="0.25">
      <c r="G883" s="359">
        <f t="shared" si="26"/>
        <v>0</v>
      </c>
      <c r="H883" s="359">
        <f t="shared" si="27"/>
        <v>0</v>
      </c>
    </row>
    <row r="884" spans="7:8" x14ac:dyDescent="0.25">
      <c r="G884" s="359">
        <f t="shared" si="26"/>
        <v>0</v>
      </c>
      <c r="H884" s="359">
        <f t="shared" si="27"/>
        <v>0</v>
      </c>
    </row>
    <row r="885" spans="7:8" x14ac:dyDescent="0.25">
      <c r="G885" s="359">
        <f t="shared" si="26"/>
        <v>0</v>
      </c>
      <c r="H885" s="359">
        <f t="shared" si="27"/>
        <v>0</v>
      </c>
    </row>
    <row r="886" spans="7:8" x14ac:dyDescent="0.25">
      <c r="G886" s="359">
        <f t="shared" si="26"/>
        <v>0</v>
      </c>
      <c r="H886" s="359">
        <f t="shared" si="27"/>
        <v>0</v>
      </c>
    </row>
    <row r="887" spans="7:8" x14ac:dyDescent="0.25">
      <c r="G887" s="359">
        <f t="shared" si="26"/>
        <v>0</v>
      </c>
      <c r="H887" s="359">
        <f t="shared" si="27"/>
        <v>0</v>
      </c>
    </row>
    <row r="888" spans="7:8" x14ac:dyDescent="0.25">
      <c r="G888" s="359">
        <f t="shared" si="26"/>
        <v>0</v>
      </c>
      <c r="H888" s="359">
        <f t="shared" si="27"/>
        <v>0</v>
      </c>
    </row>
    <row r="889" spans="7:8" x14ac:dyDescent="0.25">
      <c r="G889" s="359">
        <f t="shared" si="26"/>
        <v>0</v>
      </c>
      <c r="H889" s="359">
        <f t="shared" si="27"/>
        <v>0</v>
      </c>
    </row>
    <row r="890" spans="7:8" x14ac:dyDescent="0.25">
      <c r="G890" s="359">
        <f t="shared" si="26"/>
        <v>0</v>
      </c>
      <c r="H890" s="359">
        <f t="shared" si="27"/>
        <v>0</v>
      </c>
    </row>
    <row r="891" spans="7:8" x14ac:dyDescent="0.25">
      <c r="G891" s="359">
        <f t="shared" si="26"/>
        <v>0</v>
      </c>
      <c r="H891" s="359">
        <f t="shared" si="27"/>
        <v>0</v>
      </c>
    </row>
    <row r="892" spans="7:8" x14ac:dyDescent="0.25">
      <c r="G892" s="359">
        <f t="shared" si="26"/>
        <v>0</v>
      </c>
      <c r="H892" s="359">
        <f t="shared" si="27"/>
        <v>0</v>
      </c>
    </row>
    <row r="893" spans="7:8" x14ac:dyDescent="0.25">
      <c r="G893" s="359">
        <f t="shared" si="26"/>
        <v>0</v>
      </c>
      <c r="H893" s="359">
        <f t="shared" si="27"/>
        <v>0</v>
      </c>
    </row>
    <row r="894" spans="7:8" x14ac:dyDescent="0.25">
      <c r="G894" s="359">
        <f t="shared" si="26"/>
        <v>0</v>
      </c>
      <c r="H894" s="359">
        <f t="shared" si="27"/>
        <v>0</v>
      </c>
    </row>
    <row r="895" spans="7:8" x14ac:dyDescent="0.25">
      <c r="G895" s="359">
        <f t="shared" si="26"/>
        <v>0</v>
      </c>
      <c r="H895" s="359">
        <f t="shared" si="27"/>
        <v>0</v>
      </c>
    </row>
    <row r="896" spans="7:8" x14ac:dyDescent="0.25">
      <c r="G896" s="359">
        <f t="shared" si="26"/>
        <v>0</v>
      </c>
      <c r="H896" s="359">
        <f t="shared" si="27"/>
        <v>0</v>
      </c>
    </row>
    <row r="897" spans="7:8" x14ac:dyDescent="0.25">
      <c r="G897" s="359">
        <f t="shared" si="26"/>
        <v>0</v>
      </c>
      <c r="H897" s="359">
        <f t="shared" si="27"/>
        <v>0</v>
      </c>
    </row>
    <row r="898" spans="7:8" x14ac:dyDescent="0.25">
      <c r="G898" s="359">
        <f t="shared" si="26"/>
        <v>0</v>
      </c>
      <c r="H898" s="359">
        <f t="shared" si="27"/>
        <v>0</v>
      </c>
    </row>
    <row r="899" spans="7:8" x14ac:dyDescent="0.25">
      <c r="G899" s="359">
        <f t="shared" ref="G899:G962" si="28">IFERROR(IF(C899=" ",0,C899),0)</f>
        <v>0</v>
      </c>
      <c r="H899" s="359">
        <f t="shared" ref="H899:H962" si="29">IFERROR(G899 * E899, 0)</f>
        <v>0</v>
      </c>
    </row>
    <row r="900" spans="7:8" x14ac:dyDescent="0.25">
      <c r="G900" s="359">
        <f t="shared" si="28"/>
        <v>0</v>
      </c>
      <c r="H900" s="359">
        <f t="shared" si="29"/>
        <v>0</v>
      </c>
    </row>
    <row r="901" spans="7:8" x14ac:dyDescent="0.25">
      <c r="G901" s="359">
        <f t="shared" si="28"/>
        <v>0</v>
      </c>
      <c r="H901" s="359">
        <f t="shared" si="29"/>
        <v>0</v>
      </c>
    </row>
    <row r="902" spans="7:8" x14ac:dyDescent="0.25">
      <c r="G902" s="359">
        <f t="shared" si="28"/>
        <v>0</v>
      </c>
      <c r="H902" s="359">
        <f t="shared" si="29"/>
        <v>0</v>
      </c>
    </row>
    <row r="903" spans="7:8" x14ac:dyDescent="0.25">
      <c r="G903" s="359">
        <f t="shared" si="28"/>
        <v>0</v>
      </c>
      <c r="H903" s="359">
        <f t="shared" si="29"/>
        <v>0</v>
      </c>
    </row>
    <row r="904" spans="7:8" x14ac:dyDescent="0.25">
      <c r="G904" s="359">
        <f t="shared" si="28"/>
        <v>0</v>
      </c>
      <c r="H904" s="359">
        <f t="shared" si="29"/>
        <v>0</v>
      </c>
    </row>
    <row r="905" spans="7:8" x14ac:dyDescent="0.25">
      <c r="G905" s="359">
        <f t="shared" si="28"/>
        <v>0</v>
      </c>
      <c r="H905" s="359">
        <f t="shared" si="29"/>
        <v>0</v>
      </c>
    </row>
    <row r="906" spans="7:8" x14ac:dyDescent="0.25">
      <c r="G906" s="359">
        <f t="shared" si="28"/>
        <v>0</v>
      </c>
      <c r="H906" s="359">
        <f t="shared" si="29"/>
        <v>0</v>
      </c>
    </row>
    <row r="907" spans="7:8" x14ac:dyDescent="0.25">
      <c r="G907" s="359">
        <f t="shared" si="28"/>
        <v>0</v>
      </c>
      <c r="H907" s="359">
        <f t="shared" si="29"/>
        <v>0</v>
      </c>
    </row>
    <row r="908" spans="7:8" x14ac:dyDescent="0.25">
      <c r="G908" s="359">
        <f t="shared" si="28"/>
        <v>0</v>
      </c>
      <c r="H908" s="359">
        <f t="shared" si="29"/>
        <v>0</v>
      </c>
    </row>
    <row r="909" spans="7:8" x14ac:dyDescent="0.25">
      <c r="G909" s="359">
        <f t="shared" si="28"/>
        <v>0</v>
      </c>
      <c r="H909" s="359">
        <f t="shared" si="29"/>
        <v>0</v>
      </c>
    </row>
    <row r="910" spans="7:8" x14ac:dyDescent="0.25">
      <c r="G910" s="359">
        <f t="shared" si="28"/>
        <v>0</v>
      </c>
      <c r="H910" s="359">
        <f t="shared" si="29"/>
        <v>0</v>
      </c>
    </row>
    <row r="911" spans="7:8" x14ac:dyDescent="0.25">
      <c r="G911" s="359">
        <f t="shared" si="28"/>
        <v>0</v>
      </c>
      <c r="H911" s="359">
        <f t="shared" si="29"/>
        <v>0</v>
      </c>
    </row>
    <row r="912" spans="7:8" x14ac:dyDescent="0.25">
      <c r="G912" s="359">
        <f t="shared" si="28"/>
        <v>0</v>
      </c>
      <c r="H912" s="359">
        <f t="shared" si="29"/>
        <v>0</v>
      </c>
    </row>
    <row r="913" spans="7:8" x14ac:dyDescent="0.25">
      <c r="G913" s="359">
        <f t="shared" si="28"/>
        <v>0</v>
      </c>
      <c r="H913" s="359">
        <f t="shared" si="29"/>
        <v>0</v>
      </c>
    </row>
    <row r="914" spans="7:8" x14ac:dyDescent="0.25">
      <c r="G914" s="359">
        <f t="shared" si="28"/>
        <v>0</v>
      </c>
      <c r="H914" s="359">
        <f t="shared" si="29"/>
        <v>0</v>
      </c>
    </row>
    <row r="915" spans="7:8" x14ac:dyDescent="0.25">
      <c r="G915" s="359">
        <f t="shared" si="28"/>
        <v>0</v>
      </c>
      <c r="H915" s="359">
        <f t="shared" si="29"/>
        <v>0</v>
      </c>
    </row>
    <row r="916" spans="7:8" x14ac:dyDescent="0.25">
      <c r="G916" s="359">
        <f t="shared" si="28"/>
        <v>0</v>
      </c>
      <c r="H916" s="359">
        <f t="shared" si="29"/>
        <v>0</v>
      </c>
    </row>
    <row r="917" spans="7:8" x14ac:dyDescent="0.25">
      <c r="G917" s="359">
        <f t="shared" si="28"/>
        <v>0</v>
      </c>
      <c r="H917" s="359">
        <f t="shared" si="29"/>
        <v>0</v>
      </c>
    </row>
    <row r="918" spans="7:8" x14ac:dyDescent="0.25">
      <c r="G918" s="359">
        <f t="shared" si="28"/>
        <v>0</v>
      </c>
      <c r="H918" s="359">
        <f t="shared" si="29"/>
        <v>0</v>
      </c>
    </row>
    <row r="919" spans="7:8" x14ac:dyDescent="0.25">
      <c r="G919" s="359">
        <f t="shared" si="28"/>
        <v>0</v>
      </c>
      <c r="H919" s="359">
        <f t="shared" si="29"/>
        <v>0</v>
      </c>
    </row>
    <row r="920" spans="7:8" x14ac:dyDescent="0.25">
      <c r="G920" s="359">
        <f t="shared" si="28"/>
        <v>0</v>
      </c>
      <c r="H920" s="359">
        <f t="shared" si="29"/>
        <v>0</v>
      </c>
    </row>
    <row r="921" spans="7:8" x14ac:dyDescent="0.25">
      <c r="G921" s="359">
        <f t="shared" si="28"/>
        <v>0</v>
      </c>
      <c r="H921" s="359">
        <f t="shared" si="29"/>
        <v>0</v>
      </c>
    </row>
    <row r="922" spans="7:8" x14ac:dyDescent="0.25">
      <c r="G922" s="359">
        <f t="shared" si="28"/>
        <v>0</v>
      </c>
      <c r="H922" s="359">
        <f t="shared" si="29"/>
        <v>0</v>
      </c>
    </row>
    <row r="923" spans="7:8" x14ac:dyDescent="0.25">
      <c r="G923" s="359">
        <f t="shared" si="28"/>
        <v>0</v>
      </c>
      <c r="H923" s="359">
        <f t="shared" si="29"/>
        <v>0</v>
      </c>
    </row>
    <row r="924" spans="7:8" x14ac:dyDescent="0.25">
      <c r="G924" s="359">
        <f t="shared" si="28"/>
        <v>0</v>
      </c>
      <c r="H924" s="359">
        <f t="shared" si="29"/>
        <v>0</v>
      </c>
    </row>
    <row r="925" spans="7:8" x14ac:dyDescent="0.25">
      <c r="G925" s="359">
        <f t="shared" si="28"/>
        <v>0</v>
      </c>
      <c r="H925" s="359">
        <f t="shared" si="29"/>
        <v>0</v>
      </c>
    </row>
    <row r="926" spans="7:8" x14ac:dyDescent="0.25">
      <c r="G926" s="359">
        <f t="shared" si="28"/>
        <v>0</v>
      </c>
      <c r="H926" s="359">
        <f t="shared" si="29"/>
        <v>0</v>
      </c>
    </row>
    <row r="927" spans="7:8" x14ac:dyDescent="0.25">
      <c r="G927" s="359">
        <f t="shared" si="28"/>
        <v>0</v>
      </c>
      <c r="H927" s="359">
        <f t="shared" si="29"/>
        <v>0</v>
      </c>
    </row>
    <row r="928" spans="7:8" x14ac:dyDescent="0.25">
      <c r="G928" s="359">
        <f t="shared" si="28"/>
        <v>0</v>
      </c>
      <c r="H928" s="359">
        <f t="shared" si="29"/>
        <v>0</v>
      </c>
    </row>
    <row r="929" spans="7:8" x14ac:dyDescent="0.25">
      <c r="G929" s="359">
        <f t="shared" si="28"/>
        <v>0</v>
      </c>
      <c r="H929" s="359">
        <f t="shared" si="29"/>
        <v>0</v>
      </c>
    </row>
    <row r="930" spans="7:8" x14ac:dyDescent="0.25">
      <c r="G930" s="359">
        <f t="shared" si="28"/>
        <v>0</v>
      </c>
      <c r="H930" s="359">
        <f t="shared" si="29"/>
        <v>0</v>
      </c>
    </row>
    <row r="931" spans="7:8" x14ac:dyDescent="0.25">
      <c r="G931" s="359">
        <f t="shared" si="28"/>
        <v>0</v>
      </c>
      <c r="H931" s="359">
        <f t="shared" si="29"/>
        <v>0</v>
      </c>
    </row>
    <row r="932" spans="7:8" x14ac:dyDescent="0.25">
      <c r="G932" s="359">
        <f t="shared" si="28"/>
        <v>0</v>
      </c>
      <c r="H932" s="359">
        <f t="shared" si="29"/>
        <v>0</v>
      </c>
    </row>
    <row r="933" spans="7:8" x14ac:dyDescent="0.25">
      <c r="G933" s="359">
        <f t="shared" si="28"/>
        <v>0</v>
      </c>
      <c r="H933" s="359">
        <f t="shared" si="29"/>
        <v>0</v>
      </c>
    </row>
    <row r="934" spans="7:8" x14ac:dyDescent="0.25">
      <c r="G934" s="359">
        <f t="shared" si="28"/>
        <v>0</v>
      </c>
      <c r="H934" s="359">
        <f t="shared" si="29"/>
        <v>0</v>
      </c>
    </row>
    <row r="935" spans="7:8" x14ac:dyDescent="0.25">
      <c r="G935" s="359">
        <f t="shared" si="28"/>
        <v>0</v>
      </c>
      <c r="H935" s="359">
        <f t="shared" si="29"/>
        <v>0</v>
      </c>
    </row>
    <row r="936" spans="7:8" x14ac:dyDescent="0.25">
      <c r="G936" s="359">
        <f t="shared" si="28"/>
        <v>0</v>
      </c>
      <c r="H936" s="359">
        <f t="shared" si="29"/>
        <v>0</v>
      </c>
    </row>
    <row r="937" spans="7:8" x14ac:dyDescent="0.25">
      <c r="G937" s="359">
        <f t="shared" si="28"/>
        <v>0</v>
      </c>
      <c r="H937" s="359">
        <f t="shared" si="29"/>
        <v>0</v>
      </c>
    </row>
    <row r="938" spans="7:8" x14ac:dyDescent="0.25">
      <c r="G938" s="359">
        <f t="shared" si="28"/>
        <v>0</v>
      </c>
      <c r="H938" s="359">
        <f t="shared" si="29"/>
        <v>0</v>
      </c>
    </row>
    <row r="939" spans="7:8" x14ac:dyDescent="0.25">
      <c r="G939" s="359">
        <f t="shared" si="28"/>
        <v>0</v>
      </c>
      <c r="H939" s="359">
        <f t="shared" si="29"/>
        <v>0</v>
      </c>
    </row>
    <row r="940" spans="7:8" x14ac:dyDescent="0.25">
      <c r="G940" s="359">
        <f t="shared" si="28"/>
        <v>0</v>
      </c>
      <c r="H940" s="359">
        <f t="shared" si="29"/>
        <v>0</v>
      </c>
    </row>
    <row r="941" spans="7:8" x14ac:dyDescent="0.25">
      <c r="G941" s="359">
        <f t="shared" si="28"/>
        <v>0</v>
      </c>
      <c r="H941" s="359">
        <f t="shared" si="29"/>
        <v>0</v>
      </c>
    </row>
    <row r="942" spans="7:8" x14ac:dyDescent="0.25">
      <c r="G942" s="359">
        <f t="shared" si="28"/>
        <v>0</v>
      </c>
      <c r="H942" s="359">
        <f t="shared" si="29"/>
        <v>0</v>
      </c>
    </row>
    <row r="943" spans="7:8" x14ac:dyDescent="0.25">
      <c r="G943" s="359">
        <f t="shared" si="28"/>
        <v>0</v>
      </c>
      <c r="H943" s="359">
        <f t="shared" si="29"/>
        <v>0</v>
      </c>
    </row>
    <row r="944" spans="7:8" x14ac:dyDescent="0.25">
      <c r="G944" s="359">
        <f t="shared" si="28"/>
        <v>0</v>
      </c>
      <c r="H944" s="359">
        <f t="shared" si="29"/>
        <v>0</v>
      </c>
    </row>
    <row r="945" spans="7:8" x14ac:dyDescent="0.25">
      <c r="G945" s="359">
        <f t="shared" si="28"/>
        <v>0</v>
      </c>
      <c r="H945" s="359">
        <f t="shared" si="29"/>
        <v>0</v>
      </c>
    </row>
    <row r="946" spans="7:8" x14ac:dyDescent="0.25">
      <c r="G946" s="359">
        <f t="shared" si="28"/>
        <v>0</v>
      </c>
      <c r="H946" s="359">
        <f t="shared" si="29"/>
        <v>0</v>
      </c>
    </row>
    <row r="947" spans="7:8" x14ac:dyDescent="0.25">
      <c r="G947" s="359">
        <f t="shared" si="28"/>
        <v>0</v>
      </c>
      <c r="H947" s="359">
        <f t="shared" si="29"/>
        <v>0</v>
      </c>
    </row>
    <row r="948" spans="7:8" x14ac:dyDescent="0.25">
      <c r="G948" s="359">
        <f t="shared" si="28"/>
        <v>0</v>
      </c>
      <c r="H948" s="359">
        <f t="shared" si="29"/>
        <v>0</v>
      </c>
    </row>
    <row r="949" spans="7:8" x14ac:dyDescent="0.25">
      <c r="G949" s="359">
        <f t="shared" si="28"/>
        <v>0</v>
      </c>
      <c r="H949" s="359">
        <f t="shared" si="29"/>
        <v>0</v>
      </c>
    </row>
    <row r="950" spans="7:8" x14ac:dyDescent="0.25">
      <c r="G950" s="359">
        <f t="shared" si="28"/>
        <v>0</v>
      </c>
      <c r="H950" s="359">
        <f t="shared" si="29"/>
        <v>0</v>
      </c>
    </row>
    <row r="951" spans="7:8" x14ac:dyDescent="0.25">
      <c r="G951" s="359">
        <f t="shared" si="28"/>
        <v>0</v>
      </c>
      <c r="H951" s="359">
        <f t="shared" si="29"/>
        <v>0</v>
      </c>
    </row>
    <row r="952" spans="7:8" x14ac:dyDescent="0.25">
      <c r="G952" s="359">
        <f t="shared" si="28"/>
        <v>0</v>
      </c>
      <c r="H952" s="359">
        <f t="shared" si="29"/>
        <v>0</v>
      </c>
    </row>
    <row r="953" spans="7:8" x14ac:dyDescent="0.25">
      <c r="G953" s="359">
        <f t="shared" si="28"/>
        <v>0</v>
      </c>
      <c r="H953" s="359">
        <f t="shared" si="29"/>
        <v>0</v>
      </c>
    </row>
    <row r="954" spans="7:8" x14ac:dyDescent="0.25">
      <c r="G954" s="359">
        <f t="shared" si="28"/>
        <v>0</v>
      </c>
      <c r="H954" s="359">
        <f t="shared" si="29"/>
        <v>0</v>
      </c>
    </row>
    <row r="955" spans="7:8" x14ac:dyDescent="0.25">
      <c r="G955" s="359">
        <f t="shared" si="28"/>
        <v>0</v>
      </c>
      <c r="H955" s="359">
        <f t="shared" si="29"/>
        <v>0</v>
      </c>
    </row>
    <row r="956" spans="7:8" x14ac:dyDescent="0.25">
      <c r="G956" s="359">
        <f t="shared" si="28"/>
        <v>0</v>
      </c>
      <c r="H956" s="359">
        <f t="shared" si="29"/>
        <v>0</v>
      </c>
    </row>
    <row r="957" spans="7:8" x14ac:dyDescent="0.25">
      <c r="G957" s="359">
        <f t="shared" si="28"/>
        <v>0</v>
      </c>
      <c r="H957" s="359">
        <f t="shared" si="29"/>
        <v>0</v>
      </c>
    </row>
    <row r="958" spans="7:8" x14ac:dyDescent="0.25">
      <c r="G958" s="359">
        <f t="shared" si="28"/>
        <v>0</v>
      </c>
      <c r="H958" s="359">
        <f t="shared" si="29"/>
        <v>0</v>
      </c>
    </row>
    <row r="959" spans="7:8" x14ac:dyDescent="0.25">
      <c r="G959" s="359">
        <f t="shared" si="28"/>
        <v>0</v>
      </c>
      <c r="H959" s="359">
        <f t="shared" si="29"/>
        <v>0</v>
      </c>
    </row>
    <row r="960" spans="7:8" x14ac:dyDescent="0.25">
      <c r="G960" s="359">
        <f t="shared" si="28"/>
        <v>0</v>
      </c>
      <c r="H960" s="359">
        <f t="shared" si="29"/>
        <v>0</v>
      </c>
    </row>
    <row r="961" spans="7:8" x14ac:dyDescent="0.25">
      <c r="G961" s="359">
        <f t="shared" si="28"/>
        <v>0</v>
      </c>
      <c r="H961" s="359">
        <f t="shared" si="29"/>
        <v>0</v>
      </c>
    </row>
    <row r="962" spans="7:8" x14ac:dyDescent="0.25">
      <c r="G962" s="359">
        <f t="shared" si="28"/>
        <v>0</v>
      </c>
      <c r="H962" s="359">
        <f t="shared" si="29"/>
        <v>0</v>
      </c>
    </row>
    <row r="963" spans="7:8" x14ac:dyDescent="0.25">
      <c r="G963" s="359">
        <f t="shared" ref="G963:G1026" si="30">IFERROR(IF(C963=" ",0,C963),0)</f>
        <v>0</v>
      </c>
      <c r="H963" s="359">
        <f t="shared" ref="H963:H1026" si="31">IFERROR(G963 * E963, 0)</f>
        <v>0</v>
      </c>
    </row>
    <row r="964" spans="7:8" x14ac:dyDescent="0.25">
      <c r="G964" s="359">
        <f t="shared" si="30"/>
        <v>0</v>
      </c>
      <c r="H964" s="359">
        <f t="shared" si="31"/>
        <v>0</v>
      </c>
    </row>
    <row r="965" spans="7:8" x14ac:dyDescent="0.25">
      <c r="G965" s="359">
        <f t="shared" si="30"/>
        <v>0</v>
      </c>
      <c r="H965" s="359">
        <f t="shared" si="31"/>
        <v>0</v>
      </c>
    </row>
    <row r="966" spans="7:8" x14ac:dyDescent="0.25">
      <c r="G966" s="359">
        <f t="shared" si="30"/>
        <v>0</v>
      </c>
      <c r="H966" s="359">
        <f t="shared" si="31"/>
        <v>0</v>
      </c>
    </row>
    <row r="967" spans="7:8" x14ac:dyDescent="0.25">
      <c r="G967" s="359">
        <f t="shared" si="30"/>
        <v>0</v>
      </c>
      <c r="H967" s="359">
        <f t="shared" si="31"/>
        <v>0</v>
      </c>
    </row>
    <row r="968" spans="7:8" x14ac:dyDescent="0.25">
      <c r="G968" s="359">
        <f t="shared" si="30"/>
        <v>0</v>
      </c>
      <c r="H968" s="359">
        <f t="shared" si="31"/>
        <v>0</v>
      </c>
    </row>
    <row r="969" spans="7:8" x14ac:dyDescent="0.25">
      <c r="G969" s="359">
        <f t="shared" si="30"/>
        <v>0</v>
      </c>
      <c r="H969" s="359">
        <f t="shared" si="31"/>
        <v>0</v>
      </c>
    </row>
    <row r="970" spans="7:8" x14ac:dyDescent="0.25">
      <c r="G970" s="359">
        <f t="shared" si="30"/>
        <v>0</v>
      </c>
      <c r="H970" s="359">
        <f t="shared" si="31"/>
        <v>0</v>
      </c>
    </row>
    <row r="971" spans="7:8" x14ac:dyDescent="0.25">
      <c r="G971" s="359">
        <f t="shared" si="30"/>
        <v>0</v>
      </c>
      <c r="H971" s="359">
        <f t="shared" si="31"/>
        <v>0</v>
      </c>
    </row>
    <row r="972" spans="7:8" x14ac:dyDescent="0.25">
      <c r="G972" s="359">
        <f t="shared" si="30"/>
        <v>0</v>
      </c>
      <c r="H972" s="359">
        <f t="shared" si="31"/>
        <v>0</v>
      </c>
    </row>
    <row r="973" spans="7:8" x14ac:dyDescent="0.25">
      <c r="G973" s="359">
        <f t="shared" si="30"/>
        <v>0</v>
      </c>
      <c r="H973" s="359">
        <f t="shared" si="31"/>
        <v>0</v>
      </c>
    </row>
    <row r="974" spans="7:8" x14ac:dyDescent="0.25">
      <c r="G974" s="359">
        <f t="shared" si="30"/>
        <v>0</v>
      </c>
      <c r="H974" s="359">
        <f t="shared" si="31"/>
        <v>0</v>
      </c>
    </row>
    <row r="975" spans="7:8" x14ac:dyDescent="0.25">
      <c r="G975" s="359">
        <f t="shared" si="30"/>
        <v>0</v>
      </c>
      <c r="H975" s="359">
        <f t="shared" si="31"/>
        <v>0</v>
      </c>
    </row>
    <row r="976" spans="7:8" x14ac:dyDescent="0.25">
      <c r="G976" s="359">
        <f t="shared" si="30"/>
        <v>0</v>
      </c>
      <c r="H976" s="359">
        <f t="shared" si="31"/>
        <v>0</v>
      </c>
    </row>
    <row r="977" spans="7:8" x14ac:dyDescent="0.25">
      <c r="G977" s="359">
        <f t="shared" si="30"/>
        <v>0</v>
      </c>
      <c r="H977" s="359">
        <f t="shared" si="31"/>
        <v>0</v>
      </c>
    </row>
    <row r="978" spans="7:8" x14ac:dyDescent="0.25">
      <c r="G978" s="359">
        <f t="shared" si="30"/>
        <v>0</v>
      </c>
      <c r="H978" s="359">
        <f t="shared" si="31"/>
        <v>0</v>
      </c>
    </row>
    <row r="979" spans="7:8" x14ac:dyDescent="0.25">
      <c r="G979" s="359">
        <f t="shared" si="30"/>
        <v>0</v>
      </c>
      <c r="H979" s="359">
        <f t="shared" si="31"/>
        <v>0</v>
      </c>
    </row>
    <row r="980" spans="7:8" x14ac:dyDescent="0.25">
      <c r="G980" s="359">
        <f t="shared" si="30"/>
        <v>0</v>
      </c>
      <c r="H980" s="359">
        <f t="shared" si="31"/>
        <v>0</v>
      </c>
    </row>
    <row r="981" spans="7:8" x14ac:dyDescent="0.25">
      <c r="G981" s="359">
        <f t="shared" si="30"/>
        <v>0</v>
      </c>
      <c r="H981" s="359">
        <f t="shared" si="31"/>
        <v>0</v>
      </c>
    </row>
    <row r="982" spans="7:8" x14ac:dyDescent="0.25">
      <c r="G982" s="359">
        <f t="shared" si="30"/>
        <v>0</v>
      </c>
      <c r="H982" s="359">
        <f t="shared" si="31"/>
        <v>0</v>
      </c>
    </row>
    <row r="983" spans="7:8" x14ac:dyDescent="0.25">
      <c r="G983" s="359">
        <f t="shared" si="30"/>
        <v>0</v>
      </c>
      <c r="H983" s="359">
        <f t="shared" si="31"/>
        <v>0</v>
      </c>
    </row>
    <row r="984" spans="7:8" x14ac:dyDescent="0.25">
      <c r="G984" s="359">
        <f t="shared" si="30"/>
        <v>0</v>
      </c>
      <c r="H984" s="359">
        <f t="shared" si="31"/>
        <v>0</v>
      </c>
    </row>
    <row r="985" spans="7:8" x14ac:dyDescent="0.25">
      <c r="G985" s="359">
        <f t="shared" si="30"/>
        <v>0</v>
      </c>
      <c r="H985" s="359">
        <f t="shared" si="31"/>
        <v>0</v>
      </c>
    </row>
    <row r="986" spans="7:8" x14ac:dyDescent="0.25">
      <c r="G986" s="359">
        <f t="shared" si="30"/>
        <v>0</v>
      </c>
      <c r="H986" s="359">
        <f t="shared" si="31"/>
        <v>0</v>
      </c>
    </row>
    <row r="987" spans="7:8" x14ac:dyDescent="0.25">
      <c r="G987" s="359">
        <f t="shared" si="30"/>
        <v>0</v>
      </c>
      <c r="H987" s="359">
        <f t="shared" si="31"/>
        <v>0</v>
      </c>
    </row>
    <row r="988" spans="7:8" x14ac:dyDescent="0.25">
      <c r="G988" s="359">
        <f t="shared" si="30"/>
        <v>0</v>
      </c>
      <c r="H988" s="359">
        <f t="shared" si="31"/>
        <v>0</v>
      </c>
    </row>
    <row r="989" spans="7:8" x14ac:dyDescent="0.25">
      <c r="G989" s="359">
        <f t="shared" si="30"/>
        <v>0</v>
      </c>
      <c r="H989" s="359">
        <f t="shared" si="31"/>
        <v>0</v>
      </c>
    </row>
    <row r="990" spans="7:8" x14ac:dyDescent="0.25">
      <c r="G990" s="359">
        <f t="shared" si="30"/>
        <v>0</v>
      </c>
      <c r="H990" s="359">
        <f t="shared" si="31"/>
        <v>0</v>
      </c>
    </row>
    <row r="991" spans="7:8" x14ac:dyDescent="0.25">
      <c r="G991" s="359">
        <f t="shared" si="30"/>
        <v>0</v>
      </c>
      <c r="H991" s="359">
        <f t="shared" si="31"/>
        <v>0</v>
      </c>
    </row>
    <row r="992" spans="7:8" x14ac:dyDescent="0.25">
      <c r="G992" s="359">
        <f t="shared" si="30"/>
        <v>0</v>
      </c>
      <c r="H992" s="359">
        <f t="shared" si="31"/>
        <v>0</v>
      </c>
    </row>
    <row r="993" spans="7:8" x14ac:dyDescent="0.25">
      <c r="G993" s="359">
        <f t="shared" si="30"/>
        <v>0</v>
      </c>
      <c r="H993" s="359">
        <f t="shared" si="31"/>
        <v>0</v>
      </c>
    </row>
    <row r="994" spans="7:8" x14ac:dyDescent="0.25">
      <c r="G994" s="359">
        <f t="shared" si="30"/>
        <v>0</v>
      </c>
      <c r="H994" s="359">
        <f t="shared" si="31"/>
        <v>0</v>
      </c>
    </row>
    <row r="995" spans="7:8" x14ac:dyDescent="0.25">
      <c r="G995" s="359">
        <f t="shared" si="30"/>
        <v>0</v>
      </c>
      <c r="H995" s="359">
        <f t="shared" si="31"/>
        <v>0</v>
      </c>
    </row>
    <row r="996" spans="7:8" x14ac:dyDescent="0.25">
      <c r="G996" s="359">
        <f t="shared" si="30"/>
        <v>0</v>
      </c>
      <c r="H996" s="359">
        <f t="shared" si="31"/>
        <v>0</v>
      </c>
    </row>
    <row r="997" spans="7:8" x14ac:dyDescent="0.25">
      <c r="G997" s="359">
        <f t="shared" si="30"/>
        <v>0</v>
      </c>
      <c r="H997" s="359">
        <f t="shared" si="31"/>
        <v>0</v>
      </c>
    </row>
    <row r="998" spans="7:8" x14ac:dyDescent="0.25">
      <c r="G998" s="359">
        <f t="shared" si="30"/>
        <v>0</v>
      </c>
      <c r="H998" s="359">
        <f t="shared" si="31"/>
        <v>0</v>
      </c>
    </row>
    <row r="999" spans="7:8" x14ac:dyDescent="0.25">
      <c r="G999" s="359">
        <f t="shared" si="30"/>
        <v>0</v>
      </c>
      <c r="H999" s="359">
        <f t="shared" si="31"/>
        <v>0</v>
      </c>
    </row>
    <row r="1000" spans="7:8" x14ac:dyDescent="0.25">
      <c r="G1000" s="359">
        <f t="shared" si="30"/>
        <v>0</v>
      </c>
      <c r="H1000" s="359">
        <f t="shared" si="31"/>
        <v>0</v>
      </c>
    </row>
    <row r="1001" spans="7:8" x14ac:dyDescent="0.25">
      <c r="G1001" s="359">
        <f t="shared" si="30"/>
        <v>0</v>
      </c>
      <c r="H1001" s="359">
        <f t="shared" si="31"/>
        <v>0</v>
      </c>
    </row>
    <row r="1002" spans="7:8" x14ac:dyDescent="0.25">
      <c r="G1002" s="359">
        <f t="shared" si="30"/>
        <v>0</v>
      </c>
      <c r="H1002" s="359">
        <f t="shared" si="31"/>
        <v>0</v>
      </c>
    </row>
    <row r="1003" spans="7:8" x14ac:dyDescent="0.25">
      <c r="G1003" s="359">
        <f t="shared" si="30"/>
        <v>0</v>
      </c>
      <c r="H1003" s="359">
        <f t="shared" si="31"/>
        <v>0</v>
      </c>
    </row>
    <row r="1004" spans="7:8" x14ac:dyDescent="0.25">
      <c r="G1004" s="359">
        <f t="shared" si="30"/>
        <v>0</v>
      </c>
      <c r="H1004" s="359">
        <f t="shared" si="31"/>
        <v>0</v>
      </c>
    </row>
    <row r="1005" spans="7:8" x14ac:dyDescent="0.25">
      <c r="G1005" s="359">
        <f t="shared" si="30"/>
        <v>0</v>
      </c>
      <c r="H1005" s="359">
        <f t="shared" si="31"/>
        <v>0</v>
      </c>
    </row>
    <row r="1006" spans="7:8" x14ac:dyDescent="0.25">
      <c r="G1006" s="359">
        <f t="shared" si="30"/>
        <v>0</v>
      </c>
      <c r="H1006" s="359">
        <f t="shared" si="31"/>
        <v>0</v>
      </c>
    </row>
    <row r="1007" spans="7:8" x14ac:dyDescent="0.25">
      <c r="G1007" s="359">
        <f t="shared" si="30"/>
        <v>0</v>
      </c>
      <c r="H1007" s="359">
        <f t="shared" si="31"/>
        <v>0</v>
      </c>
    </row>
    <row r="1008" spans="7:8" x14ac:dyDescent="0.25">
      <c r="G1008" s="359">
        <f t="shared" si="30"/>
        <v>0</v>
      </c>
      <c r="H1008" s="359">
        <f t="shared" si="31"/>
        <v>0</v>
      </c>
    </row>
    <row r="1009" spans="7:8" x14ac:dyDescent="0.25">
      <c r="G1009" s="359">
        <f t="shared" si="30"/>
        <v>0</v>
      </c>
      <c r="H1009" s="359">
        <f t="shared" si="31"/>
        <v>0</v>
      </c>
    </row>
    <row r="1010" spans="7:8" x14ac:dyDescent="0.25">
      <c r="G1010" s="359">
        <f t="shared" si="30"/>
        <v>0</v>
      </c>
      <c r="H1010" s="359">
        <f t="shared" si="31"/>
        <v>0</v>
      </c>
    </row>
    <row r="1011" spans="7:8" x14ac:dyDescent="0.25">
      <c r="G1011" s="359">
        <f t="shared" si="30"/>
        <v>0</v>
      </c>
      <c r="H1011" s="359">
        <f t="shared" si="31"/>
        <v>0</v>
      </c>
    </row>
    <row r="1012" spans="7:8" x14ac:dyDescent="0.25">
      <c r="G1012" s="359">
        <f t="shared" si="30"/>
        <v>0</v>
      </c>
      <c r="H1012" s="359">
        <f t="shared" si="31"/>
        <v>0</v>
      </c>
    </row>
    <row r="1013" spans="7:8" x14ac:dyDescent="0.25">
      <c r="G1013" s="359">
        <f t="shared" si="30"/>
        <v>0</v>
      </c>
      <c r="H1013" s="359">
        <f t="shared" si="31"/>
        <v>0</v>
      </c>
    </row>
    <row r="1014" spans="7:8" x14ac:dyDescent="0.25">
      <c r="G1014" s="359">
        <f t="shared" si="30"/>
        <v>0</v>
      </c>
      <c r="H1014" s="359">
        <f t="shared" si="31"/>
        <v>0</v>
      </c>
    </row>
    <row r="1015" spans="7:8" x14ac:dyDescent="0.25">
      <c r="G1015" s="359">
        <f t="shared" si="30"/>
        <v>0</v>
      </c>
      <c r="H1015" s="359">
        <f t="shared" si="31"/>
        <v>0</v>
      </c>
    </row>
    <row r="1016" spans="7:8" x14ac:dyDescent="0.25">
      <c r="G1016" s="359">
        <f t="shared" si="30"/>
        <v>0</v>
      </c>
      <c r="H1016" s="359">
        <f t="shared" si="31"/>
        <v>0</v>
      </c>
    </row>
    <row r="1017" spans="7:8" x14ac:dyDescent="0.25">
      <c r="G1017" s="359">
        <f t="shared" si="30"/>
        <v>0</v>
      </c>
      <c r="H1017" s="359">
        <f t="shared" si="31"/>
        <v>0</v>
      </c>
    </row>
    <row r="1018" spans="7:8" x14ac:dyDescent="0.25">
      <c r="G1018" s="359">
        <f t="shared" si="30"/>
        <v>0</v>
      </c>
      <c r="H1018" s="359">
        <f t="shared" si="31"/>
        <v>0</v>
      </c>
    </row>
    <row r="1019" spans="7:8" x14ac:dyDescent="0.25">
      <c r="G1019" s="359">
        <f t="shared" si="30"/>
        <v>0</v>
      </c>
      <c r="H1019" s="359">
        <f t="shared" si="31"/>
        <v>0</v>
      </c>
    </row>
    <row r="1020" spans="7:8" x14ac:dyDescent="0.25">
      <c r="G1020" s="359">
        <f t="shared" si="30"/>
        <v>0</v>
      </c>
      <c r="H1020" s="359">
        <f t="shared" si="31"/>
        <v>0</v>
      </c>
    </row>
    <row r="1021" spans="7:8" x14ac:dyDescent="0.25">
      <c r="G1021" s="359">
        <f t="shared" si="30"/>
        <v>0</v>
      </c>
      <c r="H1021" s="359">
        <f t="shared" si="31"/>
        <v>0</v>
      </c>
    </row>
    <row r="1022" spans="7:8" x14ac:dyDescent="0.25">
      <c r="G1022" s="359">
        <f t="shared" si="30"/>
        <v>0</v>
      </c>
      <c r="H1022" s="359">
        <f t="shared" si="31"/>
        <v>0</v>
      </c>
    </row>
    <row r="1023" spans="7:8" x14ac:dyDescent="0.25">
      <c r="G1023" s="359">
        <f t="shared" si="30"/>
        <v>0</v>
      </c>
      <c r="H1023" s="359">
        <f t="shared" si="31"/>
        <v>0</v>
      </c>
    </row>
    <row r="1024" spans="7:8" x14ac:dyDescent="0.25">
      <c r="G1024" s="359">
        <f t="shared" si="30"/>
        <v>0</v>
      </c>
      <c r="H1024" s="359">
        <f t="shared" si="31"/>
        <v>0</v>
      </c>
    </row>
    <row r="1025" spans="7:8" x14ac:dyDescent="0.25">
      <c r="G1025" s="359">
        <f t="shared" si="30"/>
        <v>0</v>
      </c>
      <c r="H1025" s="359">
        <f t="shared" si="31"/>
        <v>0</v>
      </c>
    </row>
    <row r="1026" spans="7:8" x14ac:dyDescent="0.25">
      <c r="G1026" s="359">
        <f t="shared" si="30"/>
        <v>0</v>
      </c>
      <c r="H1026" s="359">
        <f t="shared" si="31"/>
        <v>0</v>
      </c>
    </row>
    <row r="1027" spans="7:8" x14ac:dyDescent="0.25">
      <c r="G1027" s="359">
        <f t="shared" ref="G1027:G1090" si="32">IFERROR(IF(C1027=" ",0,C1027),0)</f>
        <v>0</v>
      </c>
      <c r="H1027" s="359">
        <f t="shared" ref="H1027:H1090" si="33">IFERROR(G1027 * E1027, 0)</f>
        <v>0</v>
      </c>
    </row>
    <row r="1028" spans="7:8" x14ac:dyDescent="0.25">
      <c r="G1028" s="359">
        <f t="shared" si="32"/>
        <v>0</v>
      </c>
      <c r="H1028" s="359">
        <f t="shared" si="33"/>
        <v>0</v>
      </c>
    </row>
    <row r="1029" spans="7:8" x14ac:dyDescent="0.25">
      <c r="G1029" s="359">
        <f t="shared" si="32"/>
        <v>0</v>
      </c>
      <c r="H1029" s="359">
        <f t="shared" si="33"/>
        <v>0</v>
      </c>
    </row>
    <row r="1030" spans="7:8" x14ac:dyDescent="0.25">
      <c r="G1030" s="359">
        <f t="shared" si="32"/>
        <v>0</v>
      </c>
      <c r="H1030" s="359">
        <f t="shared" si="33"/>
        <v>0</v>
      </c>
    </row>
    <row r="1031" spans="7:8" x14ac:dyDescent="0.25">
      <c r="G1031" s="359">
        <f t="shared" si="32"/>
        <v>0</v>
      </c>
      <c r="H1031" s="359">
        <f t="shared" si="33"/>
        <v>0</v>
      </c>
    </row>
    <row r="1032" spans="7:8" x14ac:dyDescent="0.25">
      <c r="G1032" s="359">
        <f t="shared" si="32"/>
        <v>0</v>
      </c>
      <c r="H1032" s="359">
        <f t="shared" si="33"/>
        <v>0</v>
      </c>
    </row>
    <row r="1033" spans="7:8" x14ac:dyDescent="0.25">
      <c r="G1033" s="359">
        <f t="shared" si="32"/>
        <v>0</v>
      </c>
      <c r="H1033" s="359">
        <f t="shared" si="33"/>
        <v>0</v>
      </c>
    </row>
    <row r="1034" spans="7:8" x14ac:dyDescent="0.25">
      <c r="G1034" s="359">
        <f t="shared" si="32"/>
        <v>0</v>
      </c>
      <c r="H1034" s="359">
        <f t="shared" si="33"/>
        <v>0</v>
      </c>
    </row>
    <row r="1035" spans="7:8" x14ac:dyDescent="0.25">
      <c r="G1035" s="359">
        <f t="shared" si="32"/>
        <v>0</v>
      </c>
      <c r="H1035" s="359">
        <f t="shared" si="33"/>
        <v>0</v>
      </c>
    </row>
    <row r="1036" spans="7:8" x14ac:dyDescent="0.25">
      <c r="G1036" s="359">
        <f t="shared" si="32"/>
        <v>0</v>
      </c>
      <c r="H1036" s="359">
        <f t="shared" si="33"/>
        <v>0</v>
      </c>
    </row>
    <row r="1037" spans="7:8" x14ac:dyDescent="0.25">
      <c r="G1037" s="359">
        <f t="shared" si="32"/>
        <v>0</v>
      </c>
      <c r="H1037" s="359">
        <f t="shared" si="33"/>
        <v>0</v>
      </c>
    </row>
    <row r="1038" spans="7:8" x14ac:dyDescent="0.25">
      <c r="G1038" s="359">
        <f t="shared" si="32"/>
        <v>0</v>
      </c>
      <c r="H1038" s="359">
        <f t="shared" si="33"/>
        <v>0</v>
      </c>
    </row>
    <row r="1039" spans="7:8" x14ac:dyDescent="0.25">
      <c r="G1039" s="359">
        <f t="shared" si="32"/>
        <v>0</v>
      </c>
      <c r="H1039" s="359">
        <f t="shared" si="33"/>
        <v>0</v>
      </c>
    </row>
    <row r="1040" spans="7:8" x14ac:dyDescent="0.25">
      <c r="G1040" s="359">
        <f t="shared" si="32"/>
        <v>0</v>
      </c>
      <c r="H1040" s="359">
        <f t="shared" si="33"/>
        <v>0</v>
      </c>
    </row>
    <row r="1041" spans="7:8" x14ac:dyDescent="0.25">
      <c r="G1041" s="359">
        <f t="shared" si="32"/>
        <v>0</v>
      </c>
      <c r="H1041" s="359">
        <f t="shared" si="33"/>
        <v>0</v>
      </c>
    </row>
    <row r="1042" spans="7:8" x14ac:dyDescent="0.25">
      <c r="G1042" s="359">
        <f t="shared" si="32"/>
        <v>0</v>
      </c>
      <c r="H1042" s="359">
        <f t="shared" si="33"/>
        <v>0</v>
      </c>
    </row>
    <row r="1043" spans="7:8" x14ac:dyDescent="0.25">
      <c r="G1043" s="359">
        <f t="shared" si="32"/>
        <v>0</v>
      </c>
      <c r="H1043" s="359">
        <f t="shared" si="33"/>
        <v>0</v>
      </c>
    </row>
    <row r="1044" spans="7:8" x14ac:dyDescent="0.25">
      <c r="G1044" s="359">
        <f t="shared" si="32"/>
        <v>0</v>
      </c>
      <c r="H1044" s="359">
        <f t="shared" si="33"/>
        <v>0</v>
      </c>
    </row>
    <row r="1045" spans="7:8" x14ac:dyDescent="0.25">
      <c r="G1045" s="359">
        <f t="shared" si="32"/>
        <v>0</v>
      </c>
      <c r="H1045" s="359">
        <f t="shared" si="33"/>
        <v>0</v>
      </c>
    </row>
    <row r="1046" spans="7:8" x14ac:dyDescent="0.25">
      <c r="G1046" s="359">
        <f t="shared" si="32"/>
        <v>0</v>
      </c>
      <c r="H1046" s="359">
        <f t="shared" si="33"/>
        <v>0</v>
      </c>
    </row>
    <row r="1047" spans="7:8" x14ac:dyDescent="0.25">
      <c r="G1047" s="359">
        <f t="shared" si="32"/>
        <v>0</v>
      </c>
      <c r="H1047" s="359">
        <f t="shared" si="33"/>
        <v>0</v>
      </c>
    </row>
    <row r="1048" spans="7:8" x14ac:dyDescent="0.25">
      <c r="G1048" s="359">
        <f t="shared" si="32"/>
        <v>0</v>
      </c>
      <c r="H1048" s="359">
        <f t="shared" si="33"/>
        <v>0</v>
      </c>
    </row>
    <row r="1049" spans="7:8" x14ac:dyDescent="0.25">
      <c r="G1049" s="359">
        <f t="shared" si="32"/>
        <v>0</v>
      </c>
      <c r="H1049" s="359">
        <f t="shared" si="33"/>
        <v>0</v>
      </c>
    </row>
    <row r="1050" spans="7:8" x14ac:dyDescent="0.25">
      <c r="G1050" s="359">
        <f t="shared" si="32"/>
        <v>0</v>
      </c>
      <c r="H1050" s="359">
        <f t="shared" si="33"/>
        <v>0</v>
      </c>
    </row>
    <row r="1051" spans="7:8" x14ac:dyDescent="0.25">
      <c r="G1051" s="359">
        <f t="shared" si="32"/>
        <v>0</v>
      </c>
      <c r="H1051" s="359">
        <f t="shared" si="33"/>
        <v>0</v>
      </c>
    </row>
    <row r="1052" spans="7:8" x14ac:dyDescent="0.25">
      <c r="G1052" s="359">
        <f t="shared" si="32"/>
        <v>0</v>
      </c>
      <c r="H1052" s="359">
        <f t="shared" si="33"/>
        <v>0</v>
      </c>
    </row>
    <row r="1053" spans="7:8" x14ac:dyDescent="0.25">
      <c r="G1053" s="359">
        <f t="shared" si="32"/>
        <v>0</v>
      </c>
      <c r="H1053" s="359">
        <f t="shared" si="33"/>
        <v>0</v>
      </c>
    </row>
    <row r="1054" spans="7:8" x14ac:dyDescent="0.25">
      <c r="G1054" s="359">
        <f t="shared" si="32"/>
        <v>0</v>
      </c>
      <c r="H1054" s="359">
        <f t="shared" si="33"/>
        <v>0</v>
      </c>
    </row>
    <row r="1055" spans="7:8" x14ac:dyDescent="0.25">
      <c r="G1055" s="359">
        <f t="shared" si="32"/>
        <v>0</v>
      </c>
      <c r="H1055" s="359">
        <f t="shared" si="33"/>
        <v>0</v>
      </c>
    </row>
    <row r="1056" spans="7:8" x14ac:dyDescent="0.25">
      <c r="G1056" s="359">
        <f t="shared" si="32"/>
        <v>0</v>
      </c>
      <c r="H1056" s="359">
        <f t="shared" si="33"/>
        <v>0</v>
      </c>
    </row>
    <row r="1057" spans="7:8" x14ac:dyDescent="0.25">
      <c r="G1057" s="359">
        <f t="shared" si="32"/>
        <v>0</v>
      </c>
      <c r="H1057" s="359">
        <f t="shared" si="33"/>
        <v>0</v>
      </c>
    </row>
    <row r="1058" spans="7:8" x14ac:dyDescent="0.25">
      <c r="G1058" s="359">
        <f t="shared" si="32"/>
        <v>0</v>
      </c>
      <c r="H1058" s="359">
        <f t="shared" si="33"/>
        <v>0</v>
      </c>
    </row>
    <row r="1059" spans="7:8" x14ac:dyDescent="0.25">
      <c r="G1059" s="359">
        <f t="shared" si="32"/>
        <v>0</v>
      </c>
      <c r="H1059" s="359">
        <f t="shared" si="33"/>
        <v>0</v>
      </c>
    </row>
    <row r="1060" spans="7:8" x14ac:dyDescent="0.25">
      <c r="G1060" s="359">
        <f t="shared" si="32"/>
        <v>0</v>
      </c>
      <c r="H1060" s="359">
        <f t="shared" si="33"/>
        <v>0</v>
      </c>
    </row>
    <row r="1061" spans="7:8" x14ac:dyDescent="0.25">
      <c r="G1061" s="359">
        <f t="shared" si="32"/>
        <v>0</v>
      </c>
      <c r="H1061" s="359">
        <f t="shared" si="33"/>
        <v>0</v>
      </c>
    </row>
    <row r="1062" spans="7:8" x14ac:dyDescent="0.25">
      <c r="G1062" s="359">
        <f t="shared" si="32"/>
        <v>0</v>
      </c>
      <c r="H1062" s="359">
        <f t="shared" si="33"/>
        <v>0</v>
      </c>
    </row>
    <row r="1063" spans="7:8" x14ac:dyDescent="0.25">
      <c r="G1063" s="359">
        <f t="shared" si="32"/>
        <v>0</v>
      </c>
      <c r="H1063" s="359">
        <f t="shared" si="33"/>
        <v>0</v>
      </c>
    </row>
    <row r="1064" spans="7:8" x14ac:dyDescent="0.25">
      <c r="G1064" s="359">
        <f t="shared" si="32"/>
        <v>0</v>
      </c>
      <c r="H1064" s="359">
        <f t="shared" si="33"/>
        <v>0</v>
      </c>
    </row>
    <row r="1065" spans="7:8" x14ac:dyDescent="0.25">
      <c r="G1065" s="359">
        <f t="shared" si="32"/>
        <v>0</v>
      </c>
      <c r="H1065" s="359">
        <f t="shared" si="33"/>
        <v>0</v>
      </c>
    </row>
    <row r="1066" spans="7:8" x14ac:dyDescent="0.25">
      <c r="G1066" s="359">
        <f t="shared" si="32"/>
        <v>0</v>
      </c>
      <c r="H1066" s="359">
        <f t="shared" si="33"/>
        <v>0</v>
      </c>
    </row>
    <row r="1067" spans="7:8" x14ac:dyDescent="0.25">
      <c r="G1067" s="359">
        <f t="shared" si="32"/>
        <v>0</v>
      </c>
      <c r="H1067" s="359">
        <f t="shared" si="33"/>
        <v>0</v>
      </c>
    </row>
    <row r="1068" spans="7:8" x14ac:dyDescent="0.25">
      <c r="G1068" s="359">
        <f t="shared" si="32"/>
        <v>0</v>
      </c>
      <c r="H1068" s="359">
        <f t="shared" si="33"/>
        <v>0</v>
      </c>
    </row>
    <row r="1069" spans="7:8" x14ac:dyDescent="0.25">
      <c r="G1069" s="359">
        <f t="shared" si="32"/>
        <v>0</v>
      </c>
      <c r="H1069" s="359">
        <f t="shared" si="33"/>
        <v>0</v>
      </c>
    </row>
    <row r="1070" spans="7:8" x14ac:dyDescent="0.25">
      <c r="G1070" s="359">
        <f t="shared" si="32"/>
        <v>0</v>
      </c>
      <c r="H1070" s="359">
        <f t="shared" si="33"/>
        <v>0</v>
      </c>
    </row>
    <row r="1071" spans="7:8" x14ac:dyDescent="0.25">
      <c r="G1071" s="359">
        <f t="shared" si="32"/>
        <v>0</v>
      </c>
      <c r="H1071" s="359">
        <f t="shared" si="33"/>
        <v>0</v>
      </c>
    </row>
    <row r="1072" spans="7:8" x14ac:dyDescent="0.25">
      <c r="G1072" s="359">
        <f t="shared" si="32"/>
        <v>0</v>
      </c>
      <c r="H1072" s="359">
        <f t="shared" si="33"/>
        <v>0</v>
      </c>
    </row>
    <row r="1073" spans="7:8" x14ac:dyDescent="0.25">
      <c r="G1073" s="359">
        <f t="shared" si="32"/>
        <v>0</v>
      </c>
      <c r="H1073" s="359">
        <f t="shared" si="33"/>
        <v>0</v>
      </c>
    </row>
    <row r="1074" spans="7:8" x14ac:dyDescent="0.25">
      <c r="G1074" s="359">
        <f t="shared" si="32"/>
        <v>0</v>
      </c>
      <c r="H1074" s="359">
        <f t="shared" si="33"/>
        <v>0</v>
      </c>
    </row>
    <row r="1075" spans="7:8" x14ac:dyDescent="0.25">
      <c r="G1075" s="359">
        <f t="shared" si="32"/>
        <v>0</v>
      </c>
      <c r="H1075" s="359">
        <f t="shared" si="33"/>
        <v>0</v>
      </c>
    </row>
    <row r="1076" spans="7:8" x14ac:dyDescent="0.25">
      <c r="G1076" s="359">
        <f t="shared" si="32"/>
        <v>0</v>
      </c>
      <c r="H1076" s="359">
        <f t="shared" si="33"/>
        <v>0</v>
      </c>
    </row>
    <row r="1077" spans="7:8" x14ac:dyDescent="0.25">
      <c r="G1077" s="359">
        <f t="shared" si="32"/>
        <v>0</v>
      </c>
      <c r="H1077" s="359">
        <f t="shared" si="33"/>
        <v>0</v>
      </c>
    </row>
    <row r="1078" spans="7:8" x14ac:dyDescent="0.25">
      <c r="G1078" s="359">
        <f t="shared" si="32"/>
        <v>0</v>
      </c>
      <c r="H1078" s="359">
        <f t="shared" si="33"/>
        <v>0</v>
      </c>
    </row>
    <row r="1079" spans="7:8" x14ac:dyDescent="0.25">
      <c r="G1079" s="359">
        <f t="shared" si="32"/>
        <v>0</v>
      </c>
      <c r="H1079" s="359">
        <f t="shared" si="33"/>
        <v>0</v>
      </c>
    </row>
    <row r="1080" spans="7:8" x14ac:dyDescent="0.25">
      <c r="G1080" s="359">
        <f t="shared" si="32"/>
        <v>0</v>
      </c>
      <c r="H1080" s="359">
        <f t="shared" si="33"/>
        <v>0</v>
      </c>
    </row>
    <row r="1081" spans="7:8" x14ac:dyDescent="0.25">
      <c r="G1081" s="359">
        <f t="shared" si="32"/>
        <v>0</v>
      </c>
      <c r="H1081" s="359">
        <f t="shared" si="33"/>
        <v>0</v>
      </c>
    </row>
    <row r="1082" spans="7:8" x14ac:dyDescent="0.25">
      <c r="G1082" s="359">
        <f t="shared" si="32"/>
        <v>0</v>
      </c>
      <c r="H1082" s="359">
        <f t="shared" si="33"/>
        <v>0</v>
      </c>
    </row>
    <row r="1083" spans="7:8" x14ac:dyDescent="0.25">
      <c r="G1083" s="359">
        <f t="shared" si="32"/>
        <v>0</v>
      </c>
      <c r="H1083" s="359">
        <f t="shared" si="33"/>
        <v>0</v>
      </c>
    </row>
    <row r="1084" spans="7:8" x14ac:dyDescent="0.25">
      <c r="G1084" s="359">
        <f t="shared" si="32"/>
        <v>0</v>
      </c>
      <c r="H1084" s="359">
        <f t="shared" si="33"/>
        <v>0</v>
      </c>
    </row>
    <row r="1085" spans="7:8" x14ac:dyDescent="0.25">
      <c r="G1085" s="359">
        <f t="shared" si="32"/>
        <v>0</v>
      </c>
      <c r="H1085" s="359">
        <f t="shared" si="33"/>
        <v>0</v>
      </c>
    </row>
    <row r="1086" spans="7:8" x14ac:dyDescent="0.25">
      <c r="G1086" s="359">
        <f t="shared" si="32"/>
        <v>0</v>
      </c>
      <c r="H1086" s="359">
        <f t="shared" si="33"/>
        <v>0</v>
      </c>
    </row>
    <row r="1087" spans="7:8" x14ac:dyDescent="0.25">
      <c r="G1087" s="359">
        <f t="shared" si="32"/>
        <v>0</v>
      </c>
      <c r="H1087" s="359">
        <f t="shared" si="33"/>
        <v>0</v>
      </c>
    </row>
    <row r="1088" spans="7:8" x14ac:dyDescent="0.25">
      <c r="G1088" s="359">
        <f t="shared" si="32"/>
        <v>0</v>
      </c>
      <c r="H1088" s="359">
        <f t="shared" si="33"/>
        <v>0</v>
      </c>
    </row>
    <row r="1089" spans="7:8" x14ac:dyDescent="0.25">
      <c r="G1089" s="359">
        <f t="shared" si="32"/>
        <v>0</v>
      </c>
      <c r="H1089" s="359">
        <f t="shared" si="33"/>
        <v>0</v>
      </c>
    </row>
    <row r="1090" spans="7:8" x14ac:dyDescent="0.25">
      <c r="G1090" s="359">
        <f t="shared" si="32"/>
        <v>0</v>
      </c>
      <c r="H1090" s="359">
        <f t="shared" si="33"/>
        <v>0</v>
      </c>
    </row>
    <row r="1091" spans="7:8" x14ac:dyDescent="0.25">
      <c r="G1091" s="359">
        <f t="shared" ref="G1091:G1154" si="34">IFERROR(IF(C1091=" ",0,C1091),0)</f>
        <v>0</v>
      </c>
      <c r="H1091" s="359">
        <f t="shared" ref="H1091:H1154" si="35">IFERROR(G1091 * E1091, 0)</f>
        <v>0</v>
      </c>
    </row>
    <row r="1092" spans="7:8" x14ac:dyDescent="0.25">
      <c r="G1092" s="359">
        <f t="shared" si="34"/>
        <v>0</v>
      </c>
      <c r="H1092" s="359">
        <f t="shared" si="35"/>
        <v>0</v>
      </c>
    </row>
    <row r="1093" spans="7:8" x14ac:dyDescent="0.25">
      <c r="G1093" s="359">
        <f t="shared" si="34"/>
        <v>0</v>
      </c>
      <c r="H1093" s="359">
        <f t="shared" si="35"/>
        <v>0</v>
      </c>
    </row>
    <row r="1094" spans="7:8" x14ac:dyDescent="0.25">
      <c r="G1094" s="359">
        <f t="shared" si="34"/>
        <v>0</v>
      </c>
      <c r="H1094" s="359">
        <f t="shared" si="35"/>
        <v>0</v>
      </c>
    </row>
    <row r="1095" spans="7:8" x14ac:dyDescent="0.25">
      <c r="G1095" s="359">
        <f t="shared" si="34"/>
        <v>0</v>
      </c>
      <c r="H1095" s="359">
        <f t="shared" si="35"/>
        <v>0</v>
      </c>
    </row>
    <row r="1096" spans="7:8" x14ac:dyDescent="0.25">
      <c r="G1096" s="359">
        <f t="shared" si="34"/>
        <v>0</v>
      </c>
      <c r="H1096" s="359">
        <f t="shared" si="35"/>
        <v>0</v>
      </c>
    </row>
    <row r="1097" spans="7:8" x14ac:dyDescent="0.25">
      <c r="G1097" s="359">
        <f t="shared" si="34"/>
        <v>0</v>
      </c>
      <c r="H1097" s="359">
        <f t="shared" si="35"/>
        <v>0</v>
      </c>
    </row>
    <row r="1098" spans="7:8" x14ac:dyDescent="0.25">
      <c r="G1098" s="359">
        <f t="shared" si="34"/>
        <v>0</v>
      </c>
      <c r="H1098" s="359">
        <f t="shared" si="35"/>
        <v>0</v>
      </c>
    </row>
    <row r="1099" spans="7:8" x14ac:dyDescent="0.25">
      <c r="G1099" s="359">
        <f t="shared" si="34"/>
        <v>0</v>
      </c>
      <c r="H1099" s="359">
        <f t="shared" si="35"/>
        <v>0</v>
      </c>
    </row>
    <row r="1100" spans="7:8" x14ac:dyDescent="0.25">
      <c r="G1100" s="359">
        <f t="shared" si="34"/>
        <v>0</v>
      </c>
      <c r="H1100" s="359">
        <f t="shared" si="35"/>
        <v>0</v>
      </c>
    </row>
    <row r="1101" spans="7:8" x14ac:dyDescent="0.25">
      <c r="G1101" s="359">
        <f t="shared" si="34"/>
        <v>0</v>
      </c>
      <c r="H1101" s="359">
        <f t="shared" si="35"/>
        <v>0</v>
      </c>
    </row>
    <row r="1102" spans="7:8" x14ac:dyDescent="0.25">
      <c r="G1102" s="359">
        <f t="shared" si="34"/>
        <v>0</v>
      </c>
      <c r="H1102" s="359">
        <f t="shared" si="35"/>
        <v>0</v>
      </c>
    </row>
    <row r="1103" spans="7:8" x14ac:dyDescent="0.25">
      <c r="G1103" s="359">
        <f t="shared" si="34"/>
        <v>0</v>
      </c>
      <c r="H1103" s="359">
        <f t="shared" si="35"/>
        <v>0</v>
      </c>
    </row>
    <row r="1104" spans="7:8" x14ac:dyDescent="0.25">
      <c r="G1104" s="359">
        <f t="shared" si="34"/>
        <v>0</v>
      </c>
      <c r="H1104" s="359">
        <f t="shared" si="35"/>
        <v>0</v>
      </c>
    </row>
    <row r="1105" spans="7:8" x14ac:dyDescent="0.25">
      <c r="G1105" s="359">
        <f t="shared" si="34"/>
        <v>0</v>
      </c>
      <c r="H1105" s="359">
        <f t="shared" si="35"/>
        <v>0</v>
      </c>
    </row>
    <row r="1106" spans="7:8" x14ac:dyDescent="0.25">
      <c r="G1106" s="359">
        <f t="shared" si="34"/>
        <v>0</v>
      </c>
      <c r="H1106" s="359">
        <f t="shared" si="35"/>
        <v>0</v>
      </c>
    </row>
    <row r="1107" spans="7:8" x14ac:dyDescent="0.25">
      <c r="G1107" s="359">
        <f t="shared" si="34"/>
        <v>0</v>
      </c>
      <c r="H1107" s="359">
        <f t="shared" si="35"/>
        <v>0</v>
      </c>
    </row>
    <row r="1108" spans="7:8" x14ac:dyDescent="0.25">
      <c r="G1108" s="359">
        <f t="shared" si="34"/>
        <v>0</v>
      </c>
      <c r="H1108" s="359">
        <f t="shared" si="35"/>
        <v>0</v>
      </c>
    </row>
    <row r="1109" spans="7:8" x14ac:dyDescent="0.25">
      <c r="G1109" s="359">
        <f t="shared" si="34"/>
        <v>0</v>
      </c>
      <c r="H1109" s="359">
        <f t="shared" si="35"/>
        <v>0</v>
      </c>
    </row>
    <row r="1110" spans="7:8" x14ac:dyDescent="0.25">
      <c r="G1110" s="359">
        <f t="shared" si="34"/>
        <v>0</v>
      </c>
      <c r="H1110" s="359">
        <f t="shared" si="35"/>
        <v>0</v>
      </c>
    </row>
    <row r="1111" spans="7:8" x14ac:dyDescent="0.25">
      <c r="G1111" s="359">
        <f t="shared" si="34"/>
        <v>0</v>
      </c>
      <c r="H1111" s="359">
        <f t="shared" si="35"/>
        <v>0</v>
      </c>
    </row>
    <row r="1112" spans="7:8" x14ac:dyDescent="0.25">
      <c r="G1112" s="359">
        <f t="shared" si="34"/>
        <v>0</v>
      </c>
      <c r="H1112" s="359">
        <f t="shared" si="35"/>
        <v>0</v>
      </c>
    </row>
    <row r="1113" spans="7:8" x14ac:dyDescent="0.25">
      <c r="G1113" s="359">
        <f t="shared" si="34"/>
        <v>0</v>
      </c>
      <c r="H1113" s="359">
        <f t="shared" si="35"/>
        <v>0</v>
      </c>
    </row>
    <row r="1114" spans="7:8" x14ac:dyDescent="0.25">
      <c r="G1114" s="359">
        <f t="shared" si="34"/>
        <v>0</v>
      </c>
      <c r="H1114" s="359">
        <f t="shared" si="35"/>
        <v>0</v>
      </c>
    </row>
    <row r="1115" spans="7:8" x14ac:dyDescent="0.25">
      <c r="G1115" s="359">
        <f t="shared" si="34"/>
        <v>0</v>
      </c>
      <c r="H1115" s="359">
        <f t="shared" si="35"/>
        <v>0</v>
      </c>
    </row>
    <row r="1116" spans="7:8" x14ac:dyDescent="0.25">
      <c r="G1116" s="359">
        <f t="shared" si="34"/>
        <v>0</v>
      </c>
      <c r="H1116" s="359">
        <f t="shared" si="35"/>
        <v>0</v>
      </c>
    </row>
    <row r="1117" spans="7:8" x14ac:dyDescent="0.25">
      <c r="G1117" s="359">
        <f t="shared" si="34"/>
        <v>0</v>
      </c>
      <c r="H1117" s="359">
        <f t="shared" si="35"/>
        <v>0</v>
      </c>
    </row>
    <row r="1118" spans="7:8" x14ac:dyDescent="0.25">
      <c r="G1118" s="359">
        <f t="shared" si="34"/>
        <v>0</v>
      </c>
      <c r="H1118" s="359">
        <f t="shared" si="35"/>
        <v>0</v>
      </c>
    </row>
    <row r="1119" spans="7:8" x14ac:dyDescent="0.25">
      <c r="G1119" s="359">
        <f t="shared" si="34"/>
        <v>0</v>
      </c>
      <c r="H1119" s="359">
        <f t="shared" si="35"/>
        <v>0</v>
      </c>
    </row>
    <row r="1120" spans="7:8" x14ac:dyDescent="0.25">
      <c r="G1120" s="359">
        <f t="shared" si="34"/>
        <v>0</v>
      </c>
      <c r="H1120" s="359">
        <f t="shared" si="35"/>
        <v>0</v>
      </c>
    </row>
    <row r="1121" spans="7:8" x14ac:dyDescent="0.25">
      <c r="G1121" s="359">
        <f t="shared" si="34"/>
        <v>0</v>
      </c>
      <c r="H1121" s="359">
        <f t="shared" si="35"/>
        <v>0</v>
      </c>
    </row>
    <row r="1122" spans="7:8" x14ac:dyDescent="0.25">
      <c r="G1122" s="359">
        <f t="shared" si="34"/>
        <v>0</v>
      </c>
      <c r="H1122" s="359">
        <f t="shared" si="35"/>
        <v>0</v>
      </c>
    </row>
    <row r="1123" spans="7:8" x14ac:dyDescent="0.25">
      <c r="G1123" s="359">
        <f t="shared" si="34"/>
        <v>0</v>
      </c>
      <c r="H1123" s="359">
        <f t="shared" si="35"/>
        <v>0</v>
      </c>
    </row>
    <row r="1124" spans="7:8" x14ac:dyDescent="0.25">
      <c r="G1124" s="359">
        <f t="shared" si="34"/>
        <v>0</v>
      </c>
      <c r="H1124" s="359">
        <f t="shared" si="35"/>
        <v>0</v>
      </c>
    </row>
    <row r="1125" spans="7:8" x14ac:dyDescent="0.25">
      <c r="G1125" s="359">
        <f t="shared" si="34"/>
        <v>0</v>
      </c>
      <c r="H1125" s="359">
        <f t="shared" si="35"/>
        <v>0</v>
      </c>
    </row>
    <row r="1126" spans="7:8" x14ac:dyDescent="0.25">
      <c r="G1126" s="359">
        <f t="shared" si="34"/>
        <v>0</v>
      </c>
      <c r="H1126" s="359">
        <f t="shared" si="35"/>
        <v>0</v>
      </c>
    </row>
    <row r="1127" spans="7:8" x14ac:dyDescent="0.25">
      <c r="G1127" s="359">
        <f t="shared" si="34"/>
        <v>0</v>
      </c>
      <c r="H1127" s="359">
        <f t="shared" si="35"/>
        <v>0</v>
      </c>
    </row>
    <row r="1128" spans="7:8" x14ac:dyDescent="0.25">
      <c r="G1128" s="359">
        <f t="shared" si="34"/>
        <v>0</v>
      </c>
      <c r="H1128" s="359">
        <f t="shared" si="35"/>
        <v>0</v>
      </c>
    </row>
    <row r="1129" spans="7:8" x14ac:dyDescent="0.25">
      <c r="G1129" s="359">
        <f t="shared" si="34"/>
        <v>0</v>
      </c>
      <c r="H1129" s="359">
        <f t="shared" si="35"/>
        <v>0</v>
      </c>
    </row>
    <row r="1130" spans="7:8" x14ac:dyDescent="0.25">
      <c r="G1130" s="359">
        <f t="shared" si="34"/>
        <v>0</v>
      </c>
      <c r="H1130" s="359">
        <f t="shared" si="35"/>
        <v>0</v>
      </c>
    </row>
    <row r="1131" spans="7:8" x14ac:dyDescent="0.25">
      <c r="G1131" s="359">
        <f t="shared" si="34"/>
        <v>0</v>
      </c>
      <c r="H1131" s="359">
        <f t="shared" si="35"/>
        <v>0</v>
      </c>
    </row>
    <row r="1132" spans="7:8" x14ac:dyDescent="0.25">
      <c r="G1132" s="359">
        <f t="shared" si="34"/>
        <v>0</v>
      </c>
      <c r="H1132" s="359">
        <f t="shared" si="35"/>
        <v>0</v>
      </c>
    </row>
    <row r="1133" spans="7:8" x14ac:dyDescent="0.25">
      <c r="G1133" s="359">
        <f t="shared" si="34"/>
        <v>0</v>
      </c>
      <c r="H1133" s="359">
        <f t="shared" si="35"/>
        <v>0</v>
      </c>
    </row>
    <row r="1134" spans="7:8" x14ac:dyDescent="0.25">
      <c r="G1134" s="359">
        <f t="shared" si="34"/>
        <v>0</v>
      </c>
      <c r="H1134" s="359">
        <f t="shared" si="35"/>
        <v>0</v>
      </c>
    </row>
    <row r="1135" spans="7:8" x14ac:dyDescent="0.25">
      <c r="G1135" s="359">
        <f t="shared" si="34"/>
        <v>0</v>
      </c>
      <c r="H1135" s="359">
        <f t="shared" si="35"/>
        <v>0</v>
      </c>
    </row>
    <row r="1136" spans="7:8" x14ac:dyDescent="0.25">
      <c r="G1136" s="359">
        <f t="shared" si="34"/>
        <v>0</v>
      </c>
      <c r="H1136" s="359">
        <f t="shared" si="35"/>
        <v>0</v>
      </c>
    </row>
    <row r="1137" spans="7:8" x14ac:dyDescent="0.25">
      <c r="G1137" s="359">
        <f t="shared" si="34"/>
        <v>0</v>
      </c>
      <c r="H1137" s="359">
        <f t="shared" si="35"/>
        <v>0</v>
      </c>
    </row>
    <row r="1138" spans="7:8" x14ac:dyDescent="0.25">
      <c r="G1138" s="359">
        <f t="shared" si="34"/>
        <v>0</v>
      </c>
      <c r="H1138" s="359">
        <f t="shared" si="35"/>
        <v>0</v>
      </c>
    </row>
    <row r="1139" spans="7:8" x14ac:dyDescent="0.25">
      <c r="G1139" s="359">
        <f t="shared" si="34"/>
        <v>0</v>
      </c>
      <c r="H1139" s="359">
        <f t="shared" si="35"/>
        <v>0</v>
      </c>
    </row>
    <row r="1140" spans="7:8" x14ac:dyDescent="0.25">
      <c r="G1140" s="359">
        <f t="shared" si="34"/>
        <v>0</v>
      </c>
      <c r="H1140" s="359">
        <f t="shared" si="35"/>
        <v>0</v>
      </c>
    </row>
    <row r="1141" spans="7:8" x14ac:dyDescent="0.25">
      <c r="G1141" s="359">
        <f t="shared" si="34"/>
        <v>0</v>
      </c>
      <c r="H1141" s="359">
        <f t="shared" si="35"/>
        <v>0</v>
      </c>
    </row>
    <row r="1142" spans="7:8" x14ac:dyDescent="0.25">
      <c r="G1142" s="359">
        <f t="shared" si="34"/>
        <v>0</v>
      </c>
      <c r="H1142" s="359">
        <f t="shared" si="35"/>
        <v>0</v>
      </c>
    </row>
    <row r="1143" spans="7:8" x14ac:dyDescent="0.25">
      <c r="G1143" s="359">
        <f t="shared" si="34"/>
        <v>0</v>
      </c>
      <c r="H1143" s="359">
        <f t="shared" si="35"/>
        <v>0</v>
      </c>
    </row>
    <row r="1144" spans="7:8" x14ac:dyDescent="0.25">
      <c r="G1144" s="359">
        <f t="shared" si="34"/>
        <v>0</v>
      </c>
      <c r="H1144" s="359">
        <f t="shared" si="35"/>
        <v>0</v>
      </c>
    </row>
    <row r="1145" spans="7:8" x14ac:dyDescent="0.25">
      <c r="G1145" s="359">
        <f t="shared" si="34"/>
        <v>0</v>
      </c>
      <c r="H1145" s="359">
        <f t="shared" si="35"/>
        <v>0</v>
      </c>
    </row>
    <row r="1146" spans="7:8" x14ac:dyDescent="0.25">
      <c r="G1146" s="359">
        <f t="shared" si="34"/>
        <v>0</v>
      </c>
      <c r="H1146" s="359">
        <f t="shared" si="35"/>
        <v>0</v>
      </c>
    </row>
    <row r="1147" spans="7:8" x14ac:dyDescent="0.25">
      <c r="G1147" s="359">
        <f t="shared" si="34"/>
        <v>0</v>
      </c>
      <c r="H1147" s="359">
        <f t="shared" si="35"/>
        <v>0</v>
      </c>
    </row>
    <row r="1148" spans="7:8" x14ac:dyDescent="0.25">
      <c r="G1148" s="359">
        <f t="shared" si="34"/>
        <v>0</v>
      </c>
      <c r="H1148" s="359">
        <f t="shared" si="35"/>
        <v>0</v>
      </c>
    </row>
    <row r="1149" spans="7:8" x14ac:dyDescent="0.25">
      <c r="G1149" s="359">
        <f t="shared" si="34"/>
        <v>0</v>
      </c>
      <c r="H1149" s="359">
        <f t="shared" si="35"/>
        <v>0</v>
      </c>
    </row>
    <row r="1150" spans="7:8" x14ac:dyDescent="0.25">
      <c r="G1150" s="359">
        <f t="shared" si="34"/>
        <v>0</v>
      </c>
      <c r="H1150" s="359">
        <f t="shared" si="35"/>
        <v>0</v>
      </c>
    </row>
    <row r="1151" spans="7:8" x14ac:dyDescent="0.25">
      <c r="G1151" s="359">
        <f t="shared" si="34"/>
        <v>0</v>
      </c>
      <c r="H1151" s="359">
        <f t="shared" si="35"/>
        <v>0</v>
      </c>
    </row>
    <row r="1152" spans="7:8" x14ac:dyDescent="0.25">
      <c r="G1152" s="359">
        <f t="shared" si="34"/>
        <v>0</v>
      </c>
      <c r="H1152" s="359">
        <f t="shared" si="35"/>
        <v>0</v>
      </c>
    </row>
    <row r="1153" spans="7:8" x14ac:dyDescent="0.25">
      <c r="G1153" s="359">
        <f t="shared" si="34"/>
        <v>0</v>
      </c>
      <c r="H1153" s="359">
        <f t="shared" si="35"/>
        <v>0</v>
      </c>
    </row>
    <row r="1154" spans="7:8" x14ac:dyDescent="0.25">
      <c r="G1154" s="359">
        <f t="shared" si="34"/>
        <v>0</v>
      </c>
      <c r="H1154" s="359">
        <f t="shared" si="35"/>
        <v>0</v>
      </c>
    </row>
    <row r="1155" spans="7:8" x14ac:dyDescent="0.25">
      <c r="G1155" s="359">
        <f t="shared" ref="G1155:G1218" si="36">IFERROR(IF(C1155=" ",0,C1155),0)</f>
        <v>0</v>
      </c>
      <c r="H1155" s="359">
        <f t="shared" ref="H1155:H1218" si="37">IFERROR(G1155 * E1155, 0)</f>
        <v>0</v>
      </c>
    </row>
    <row r="1156" spans="7:8" x14ac:dyDescent="0.25">
      <c r="G1156" s="359">
        <f t="shared" si="36"/>
        <v>0</v>
      </c>
      <c r="H1156" s="359">
        <f t="shared" si="37"/>
        <v>0</v>
      </c>
    </row>
    <row r="1157" spans="7:8" x14ac:dyDescent="0.25">
      <c r="G1157" s="359">
        <f t="shared" si="36"/>
        <v>0</v>
      </c>
      <c r="H1157" s="359">
        <f t="shared" si="37"/>
        <v>0</v>
      </c>
    </row>
    <row r="1158" spans="7:8" x14ac:dyDescent="0.25">
      <c r="G1158" s="359">
        <f t="shared" si="36"/>
        <v>0</v>
      </c>
      <c r="H1158" s="359">
        <f t="shared" si="37"/>
        <v>0</v>
      </c>
    </row>
    <row r="1159" spans="7:8" x14ac:dyDescent="0.25">
      <c r="G1159" s="359">
        <f t="shared" si="36"/>
        <v>0</v>
      </c>
      <c r="H1159" s="359">
        <f t="shared" si="37"/>
        <v>0</v>
      </c>
    </row>
    <row r="1160" spans="7:8" x14ac:dyDescent="0.25">
      <c r="G1160" s="359">
        <f t="shared" si="36"/>
        <v>0</v>
      </c>
      <c r="H1160" s="359">
        <f t="shared" si="37"/>
        <v>0</v>
      </c>
    </row>
    <row r="1161" spans="7:8" x14ac:dyDescent="0.25">
      <c r="G1161" s="359">
        <f t="shared" si="36"/>
        <v>0</v>
      </c>
      <c r="H1161" s="359">
        <f t="shared" si="37"/>
        <v>0</v>
      </c>
    </row>
    <row r="1162" spans="7:8" x14ac:dyDescent="0.25">
      <c r="G1162" s="359">
        <f t="shared" si="36"/>
        <v>0</v>
      </c>
      <c r="H1162" s="359">
        <f t="shared" si="37"/>
        <v>0</v>
      </c>
    </row>
    <row r="1163" spans="7:8" x14ac:dyDescent="0.25">
      <c r="G1163" s="359">
        <f t="shared" si="36"/>
        <v>0</v>
      </c>
      <c r="H1163" s="359">
        <f t="shared" si="37"/>
        <v>0</v>
      </c>
    </row>
    <row r="1164" spans="7:8" x14ac:dyDescent="0.25">
      <c r="G1164" s="359">
        <f t="shared" si="36"/>
        <v>0</v>
      </c>
      <c r="H1164" s="359">
        <f t="shared" si="37"/>
        <v>0</v>
      </c>
    </row>
    <row r="1165" spans="7:8" x14ac:dyDescent="0.25">
      <c r="G1165" s="359">
        <f t="shared" si="36"/>
        <v>0</v>
      </c>
      <c r="H1165" s="359">
        <f t="shared" si="37"/>
        <v>0</v>
      </c>
    </row>
    <row r="1166" spans="7:8" x14ac:dyDescent="0.25">
      <c r="G1166" s="359">
        <f t="shared" si="36"/>
        <v>0</v>
      </c>
      <c r="H1166" s="359">
        <f t="shared" si="37"/>
        <v>0</v>
      </c>
    </row>
    <row r="1167" spans="7:8" x14ac:dyDescent="0.25">
      <c r="G1167" s="359">
        <f t="shared" si="36"/>
        <v>0</v>
      </c>
      <c r="H1167" s="359">
        <f t="shared" si="37"/>
        <v>0</v>
      </c>
    </row>
    <row r="1168" spans="7:8" x14ac:dyDescent="0.25">
      <c r="G1168" s="359">
        <f t="shared" si="36"/>
        <v>0</v>
      </c>
      <c r="H1168" s="359">
        <f t="shared" si="37"/>
        <v>0</v>
      </c>
    </row>
    <row r="1169" spans="7:8" x14ac:dyDescent="0.25">
      <c r="G1169" s="359">
        <f t="shared" si="36"/>
        <v>0</v>
      </c>
      <c r="H1169" s="359">
        <f t="shared" si="37"/>
        <v>0</v>
      </c>
    </row>
    <row r="1170" spans="7:8" x14ac:dyDescent="0.25">
      <c r="G1170" s="359">
        <f t="shared" si="36"/>
        <v>0</v>
      </c>
      <c r="H1170" s="359">
        <f t="shared" si="37"/>
        <v>0</v>
      </c>
    </row>
    <row r="1171" spans="7:8" x14ac:dyDescent="0.25">
      <c r="G1171" s="359">
        <f t="shared" si="36"/>
        <v>0</v>
      </c>
      <c r="H1171" s="359">
        <f t="shared" si="37"/>
        <v>0</v>
      </c>
    </row>
    <row r="1172" spans="7:8" x14ac:dyDescent="0.25">
      <c r="G1172" s="359">
        <f t="shared" si="36"/>
        <v>0</v>
      </c>
      <c r="H1172" s="359">
        <f t="shared" si="37"/>
        <v>0</v>
      </c>
    </row>
    <row r="1173" spans="7:8" x14ac:dyDescent="0.25">
      <c r="G1173" s="359">
        <f t="shared" si="36"/>
        <v>0</v>
      </c>
      <c r="H1173" s="359">
        <f t="shared" si="37"/>
        <v>0</v>
      </c>
    </row>
    <row r="1174" spans="7:8" x14ac:dyDescent="0.25">
      <c r="G1174" s="359">
        <f t="shared" si="36"/>
        <v>0</v>
      </c>
      <c r="H1174" s="359">
        <f t="shared" si="37"/>
        <v>0</v>
      </c>
    </row>
    <row r="1175" spans="7:8" x14ac:dyDescent="0.25">
      <c r="G1175" s="359">
        <f t="shared" si="36"/>
        <v>0</v>
      </c>
      <c r="H1175" s="359">
        <f t="shared" si="37"/>
        <v>0</v>
      </c>
    </row>
    <row r="1176" spans="7:8" x14ac:dyDescent="0.25">
      <c r="G1176" s="359">
        <f t="shared" si="36"/>
        <v>0</v>
      </c>
      <c r="H1176" s="359">
        <f t="shared" si="37"/>
        <v>0</v>
      </c>
    </row>
    <row r="1177" spans="7:8" x14ac:dyDescent="0.25">
      <c r="G1177" s="359">
        <f t="shared" si="36"/>
        <v>0</v>
      </c>
      <c r="H1177" s="359">
        <f t="shared" si="37"/>
        <v>0</v>
      </c>
    </row>
    <row r="1178" spans="7:8" x14ac:dyDescent="0.25">
      <c r="G1178" s="359">
        <f t="shared" si="36"/>
        <v>0</v>
      </c>
      <c r="H1178" s="359">
        <f t="shared" si="37"/>
        <v>0</v>
      </c>
    </row>
    <row r="1179" spans="7:8" x14ac:dyDescent="0.25">
      <c r="G1179" s="359">
        <f t="shared" si="36"/>
        <v>0</v>
      </c>
      <c r="H1179" s="359">
        <f t="shared" si="37"/>
        <v>0</v>
      </c>
    </row>
    <row r="1180" spans="7:8" x14ac:dyDescent="0.25">
      <c r="G1180" s="359">
        <f t="shared" si="36"/>
        <v>0</v>
      </c>
      <c r="H1180" s="359">
        <f t="shared" si="37"/>
        <v>0</v>
      </c>
    </row>
    <row r="1181" spans="7:8" x14ac:dyDescent="0.25">
      <c r="G1181" s="359">
        <f t="shared" si="36"/>
        <v>0</v>
      </c>
      <c r="H1181" s="359">
        <f t="shared" si="37"/>
        <v>0</v>
      </c>
    </row>
    <row r="1182" spans="7:8" x14ac:dyDescent="0.25">
      <c r="G1182" s="359">
        <f t="shared" si="36"/>
        <v>0</v>
      </c>
      <c r="H1182" s="359">
        <f t="shared" si="37"/>
        <v>0</v>
      </c>
    </row>
    <row r="1183" spans="7:8" x14ac:dyDescent="0.25">
      <c r="G1183" s="359">
        <f t="shared" si="36"/>
        <v>0</v>
      </c>
      <c r="H1183" s="359">
        <f t="shared" si="37"/>
        <v>0</v>
      </c>
    </row>
    <row r="1184" spans="7:8" x14ac:dyDescent="0.25">
      <c r="G1184" s="359">
        <f t="shared" si="36"/>
        <v>0</v>
      </c>
      <c r="H1184" s="359">
        <f t="shared" si="37"/>
        <v>0</v>
      </c>
    </row>
    <row r="1185" spans="7:8" x14ac:dyDescent="0.25">
      <c r="G1185" s="359">
        <f t="shared" si="36"/>
        <v>0</v>
      </c>
      <c r="H1185" s="359">
        <f t="shared" si="37"/>
        <v>0</v>
      </c>
    </row>
    <row r="1186" spans="7:8" x14ac:dyDescent="0.25">
      <c r="G1186" s="359">
        <f t="shared" si="36"/>
        <v>0</v>
      </c>
      <c r="H1186" s="359">
        <f t="shared" si="37"/>
        <v>0</v>
      </c>
    </row>
    <row r="1187" spans="7:8" x14ac:dyDescent="0.25">
      <c r="G1187" s="359">
        <f t="shared" si="36"/>
        <v>0</v>
      </c>
      <c r="H1187" s="359">
        <f t="shared" si="37"/>
        <v>0</v>
      </c>
    </row>
    <row r="1188" spans="7:8" x14ac:dyDescent="0.25">
      <c r="G1188" s="359">
        <f t="shared" si="36"/>
        <v>0</v>
      </c>
      <c r="H1188" s="359">
        <f t="shared" si="37"/>
        <v>0</v>
      </c>
    </row>
    <row r="1189" spans="7:8" x14ac:dyDescent="0.25">
      <c r="G1189" s="359">
        <f t="shared" si="36"/>
        <v>0</v>
      </c>
      <c r="H1189" s="359">
        <f t="shared" si="37"/>
        <v>0</v>
      </c>
    </row>
    <row r="1190" spans="7:8" x14ac:dyDescent="0.25">
      <c r="G1190" s="359">
        <f t="shared" si="36"/>
        <v>0</v>
      </c>
      <c r="H1190" s="359">
        <f t="shared" si="37"/>
        <v>0</v>
      </c>
    </row>
    <row r="1191" spans="7:8" x14ac:dyDescent="0.25">
      <c r="G1191" s="359">
        <f t="shared" si="36"/>
        <v>0</v>
      </c>
      <c r="H1191" s="359">
        <f t="shared" si="37"/>
        <v>0</v>
      </c>
    </row>
    <row r="1192" spans="7:8" x14ac:dyDescent="0.25">
      <c r="G1192" s="359">
        <f t="shared" si="36"/>
        <v>0</v>
      </c>
      <c r="H1192" s="359">
        <f t="shared" si="37"/>
        <v>0</v>
      </c>
    </row>
    <row r="1193" spans="7:8" x14ac:dyDescent="0.25">
      <c r="G1193" s="359">
        <f t="shared" si="36"/>
        <v>0</v>
      </c>
      <c r="H1193" s="359">
        <f t="shared" si="37"/>
        <v>0</v>
      </c>
    </row>
    <row r="1194" spans="7:8" x14ac:dyDescent="0.25">
      <c r="G1194" s="359">
        <f t="shared" si="36"/>
        <v>0</v>
      </c>
      <c r="H1194" s="359">
        <f t="shared" si="37"/>
        <v>0</v>
      </c>
    </row>
    <row r="1195" spans="7:8" x14ac:dyDescent="0.25">
      <c r="G1195" s="359">
        <f t="shared" si="36"/>
        <v>0</v>
      </c>
      <c r="H1195" s="359">
        <f t="shared" si="37"/>
        <v>0</v>
      </c>
    </row>
    <row r="1196" spans="7:8" x14ac:dyDescent="0.25">
      <c r="G1196" s="359">
        <f t="shared" si="36"/>
        <v>0</v>
      </c>
      <c r="H1196" s="359">
        <f t="shared" si="37"/>
        <v>0</v>
      </c>
    </row>
    <row r="1197" spans="7:8" x14ac:dyDescent="0.25">
      <c r="G1197" s="359">
        <f t="shared" si="36"/>
        <v>0</v>
      </c>
      <c r="H1197" s="359">
        <f t="shared" si="37"/>
        <v>0</v>
      </c>
    </row>
    <row r="1198" spans="7:8" x14ac:dyDescent="0.25">
      <c r="G1198" s="359">
        <f t="shared" si="36"/>
        <v>0</v>
      </c>
      <c r="H1198" s="359">
        <f t="shared" si="37"/>
        <v>0</v>
      </c>
    </row>
    <row r="1199" spans="7:8" x14ac:dyDescent="0.25">
      <c r="G1199" s="359">
        <f t="shared" si="36"/>
        <v>0</v>
      </c>
      <c r="H1199" s="359">
        <f t="shared" si="37"/>
        <v>0</v>
      </c>
    </row>
    <row r="1200" spans="7:8" x14ac:dyDescent="0.25">
      <c r="G1200" s="359">
        <f t="shared" si="36"/>
        <v>0</v>
      </c>
      <c r="H1200" s="359">
        <f t="shared" si="37"/>
        <v>0</v>
      </c>
    </row>
    <row r="1201" spans="7:8" x14ac:dyDescent="0.25">
      <c r="G1201" s="359">
        <f t="shared" si="36"/>
        <v>0</v>
      </c>
      <c r="H1201" s="359">
        <f t="shared" si="37"/>
        <v>0</v>
      </c>
    </row>
    <row r="1202" spans="7:8" x14ac:dyDescent="0.25">
      <c r="G1202" s="359">
        <f t="shared" si="36"/>
        <v>0</v>
      </c>
      <c r="H1202" s="359">
        <f t="shared" si="37"/>
        <v>0</v>
      </c>
    </row>
    <row r="1203" spans="7:8" x14ac:dyDescent="0.25">
      <c r="G1203" s="359">
        <f t="shared" si="36"/>
        <v>0</v>
      </c>
      <c r="H1203" s="359">
        <f t="shared" si="37"/>
        <v>0</v>
      </c>
    </row>
    <row r="1204" spans="7:8" x14ac:dyDescent="0.25">
      <c r="G1204" s="359">
        <f t="shared" si="36"/>
        <v>0</v>
      </c>
      <c r="H1204" s="359">
        <f t="shared" si="37"/>
        <v>0</v>
      </c>
    </row>
    <row r="1205" spans="7:8" x14ac:dyDescent="0.25">
      <c r="G1205" s="359">
        <f t="shared" si="36"/>
        <v>0</v>
      </c>
      <c r="H1205" s="359">
        <f t="shared" si="37"/>
        <v>0</v>
      </c>
    </row>
    <row r="1206" spans="7:8" x14ac:dyDescent="0.25">
      <c r="G1206" s="359">
        <f t="shared" si="36"/>
        <v>0</v>
      </c>
      <c r="H1206" s="359">
        <f t="shared" si="37"/>
        <v>0</v>
      </c>
    </row>
    <row r="1207" spans="7:8" x14ac:dyDescent="0.25">
      <c r="G1207" s="359">
        <f t="shared" si="36"/>
        <v>0</v>
      </c>
      <c r="H1207" s="359">
        <f t="shared" si="37"/>
        <v>0</v>
      </c>
    </row>
    <row r="1208" spans="7:8" x14ac:dyDescent="0.25">
      <c r="G1208" s="359">
        <f t="shared" si="36"/>
        <v>0</v>
      </c>
      <c r="H1208" s="359">
        <f t="shared" si="37"/>
        <v>0</v>
      </c>
    </row>
    <row r="1209" spans="7:8" x14ac:dyDescent="0.25">
      <c r="G1209" s="359">
        <f t="shared" si="36"/>
        <v>0</v>
      </c>
      <c r="H1209" s="359">
        <f t="shared" si="37"/>
        <v>0</v>
      </c>
    </row>
    <row r="1210" spans="7:8" x14ac:dyDescent="0.25">
      <c r="G1210" s="359">
        <f t="shared" si="36"/>
        <v>0</v>
      </c>
      <c r="H1210" s="359">
        <f t="shared" si="37"/>
        <v>0</v>
      </c>
    </row>
    <row r="1211" spans="7:8" x14ac:dyDescent="0.25">
      <c r="G1211" s="359">
        <f t="shared" si="36"/>
        <v>0</v>
      </c>
      <c r="H1211" s="359">
        <f t="shared" si="37"/>
        <v>0</v>
      </c>
    </row>
    <row r="1212" spans="7:8" x14ac:dyDescent="0.25">
      <c r="G1212" s="359">
        <f t="shared" si="36"/>
        <v>0</v>
      </c>
      <c r="H1212" s="359">
        <f t="shared" si="37"/>
        <v>0</v>
      </c>
    </row>
    <row r="1213" spans="7:8" x14ac:dyDescent="0.25">
      <c r="G1213" s="359">
        <f t="shared" si="36"/>
        <v>0</v>
      </c>
      <c r="H1213" s="359">
        <f t="shared" si="37"/>
        <v>0</v>
      </c>
    </row>
    <row r="1214" spans="7:8" x14ac:dyDescent="0.25">
      <c r="G1214" s="359">
        <f t="shared" si="36"/>
        <v>0</v>
      </c>
      <c r="H1214" s="359">
        <f t="shared" si="37"/>
        <v>0</v>
      </c>
    </row>
    <row r="1215" spans="7:8" x14ac:dyDescent="0.25">
      <c r="G1215" s="359">
        <f t="shared" si="36"/>
        <v>0</v>
      </c>
      <c r="H1215" s="359">
        <f t="shared" si="37"/>
        <v>0</v>
      </c>
    </row>
    <row r="1216" spans="7:8" x14ac:dyDescent="0.25">
      <c r="G1216" s="359">
        <f t="shared" si="36"/>
        <v>0</v>
      </c>
      <c r="H1216" s="359">
        <f t="shared" si="37"/>
        <v>0</v>
      </c>
    </row>
    <row r="1217" spans="7:8" x14ac:dyDescent="0.25">
      <c r="G1217" s="359">
        <f t="shared" si="36"/>
        <v>0</v>
      </c>
      <c r="H1217" s="359">
        <f t="shared" si="37"/>
        <v>0</v>
      </c>
    </row>
    <row r="1218" spans="7:8" x14ac:dyDescent="0.25">
      <c r="G1218" s="359">
        <f t="shared" si="36"/>
        <v>0</v>
      </c>
      <c r="H1218" s="359">
        <f t="shared" si="37"/>
        <v>0</v>
      </c>
    </row>
    <row r="1219" spans="7:8" x14ac:dyDescent="0.25">
      <c r="G1219" s="359">
        <f t="shared" ref="G1219:G1282" si="38">IFERROR(IF(C1219=" ",0,C1219),0)</f>
        <v>0</v>
      </c>
      <c r="H1219" s="359">
        <f t="shared" ref="H1219:H1282" si="39">IFERROR(G1219 * E1219, 0)</f>
        <v>0</v>
      </c>
    </row>
    <row r="1220" spans="7:8" x14ac:dyDescent="0.25">
      <c r="G1220" s="359">
        <f t="shared" si="38"/>
        <v>0</v>
      </c>
      <c r="H1220" s="359">
        <f t="shared" si="39"/>
        <v>0</v>
      </c>
    </row>
    <row r="1221" spans="7:8" x14ac:dyDescent="0.25">
      <c r="G1221" s="359">
        <f t="shared" si="38"/>
        <v>0</v>
      </c>
      <c r="H1221" s="359">
        <f t="shared" si="39"/>
        <v>0</v>
      </c>
    </row>
    <row r="1222" spans="7:8" x14ac:dyDescent="0.25">
      <c r="G1222" s="359">
        <f t="shared" si="38"/>
        <v>0</v>
      </c>
      <c r="H1222" s="359">
        <f t="shared" si="39"/>
        <v>0</v>
      </c>
    </row>
    <row r="1223" spans="7:8" x14ac:dyDescent="0.25">
      <c r="G1223" s="359">
        <f t="shared" si="38"/>
        <v>0</v>
      </c>
      <c r="H1223" s="359">
        <f t="shared" si="39"/>
        <v>0</v>
      </c>
    </row>
    <row r="1224" spans="7:8" x14ac:dyDescent="0.25">
      <c r="G1224" s="359">
        <f t="shared" si="38"/>
        <v>0</v>
      </c>
      <c r="H1224" s="359">
        <f t="shared" si="39"/>
        <v>0</v>
      </c>
    </row>
    <row r="1225" spans="7:8" x14ac:dyDescent="0.25">
      <c r="G1225" s="359">
        <f t="shared" si="38"/>
        <v>0</v>
      </c>
      <c r="H1225" s="359">
        <f t="shared" si="39"/>
        <v>0</v>
      </c>
    </row>
    <row r="1226" spans="7:8" x14ac:dyDescent="0.25">
      <c r="G1226" s="359">
        <f t="shared" si="38"/>
        <v>0</v>
      </c>
      <c r="H1226" s="359">
        <f t="shared" si="39"/>
        <v>0</v>
      </c>
    </row>
    <row r="1227" spans="7:8" x14ac:dyDescent="0.25">
      <c r="G1227" s="359">
        <f t="shared" si="38"/>
        <v>0</v>
      </c>
      <c r="H1227" s="359">
        <f t="shared" si="39"/>
        <v>0</v>
      </c>
    </row>
    <row r="1228" spans="7:8" x14ac:dyDescent="0.25">
      <c r="G1228" s="359">
        <f t="shared" si="38"/>
        <v>0</v>
      </c>
      <c r="H1228" s="359">
        <f t="shared" si="39"/>
        <v>0</v>
      </c>
    </row>
    <row r="1229" spans="7:8" x14ac:dyDescent="0.25">
      <c r="G1229" s="359">
        <f t="shared" si="38"/>
        <v>0</v>
      </c>
      <c r="H1229" s="359">
        <f t="shared" si="39"/>
        <v>0</v>
      </c>
    </row>
    <row r="1230" spans="7:8" x14ac:dyDescent="0.25">
      <c r="G1230" s="359">
        <f t="shared" si="38"/>
        <v>0</v>
      </c>
      <c r="H1230" s="359">
        <f t="shared" si="39"/>
        <v>0</v>
      </c>
    </row>
    <row r="1231" spans="7:8" x14ac:dyDescent="0.25">
      <c r="G1231" s="359">
        <f t="shared" si="38"/>
        <v>0</v>
      </c>
      <c r="H1231" s="359">
        <f t="shared" si="39"/>
        <v>0</v>
      </c>
    </row>
    <row r="1232" spans="7:8" x14ac:dyDescent="0.25">
      <c r="G1232" s="359">
        <f t="shared" si="38"/>
        <v>0</v>
      </c>
      <c r="H1232" s="359">
        <f t="shared" si="39"/>
        <v>0</v>
      </c>
    </row>
    <row r="1233" spans="7:8" x14ac:dyDescent="0.25">
      <c r="G1233" s="359">
        <f t="shared" si="38"/>
        <v>0</v>
      </c>
      <c r="H1233" s="359">
        <f t="shared" si="39"/>
        <v>0</v>
      </c>
    </row>
    <row r="1234" spans="7:8" x14ac:dyDescent="0.25">
      <c r="G1234" s="359">
        <f t="shared" si="38"/>
        <v>0</v>
      </c>
      <c r="H1234" s="359">
        <f t="shared" si="39"/>
        <v>0</v>
      </c>
    </row>
    <row r="1235" spans="7:8" x14ac:dyDescent="0.25">
      <c r="G1235" s="359">
        <f t="shared" si="38"/>
        <v>0</v>
      </c>
      <c r="H1235" s="359">
        <f t="shared" si="39"/>
        <v>0</v>
      </c>
    </row>
    <row r="1236" spans="7:8" x14ac:dyDescent="0.25">
      <c r="G1236" s="359">
        <f t="shared" si="38"/>
        <v>0</v>
      </c>
      <c r="H1236" s="359">
        <f t="shared" si="39"/>
        <v>0</v>
      </c>
    </row>
    <row r="1237" spans="7:8" x14ac:dyDescent="0.25">
      <c r="G1237" s="359">
        <f t="shared" si="38"/>
        <v>0</v>
      </c>
      <c r="H1237" s="359">
        <f t="shared" si="39"/>
        <v>0</v>
      </c>
    </row>
    <row r="1238" spans="7:8" x14ac:dyDescent="0.25">
      <c r="G1238" s="359">
        <f t="shared" si="38"/>
        <v>0</v>
      </c>
      <c r="H1238" s="359">
        <f t="shared" si="39"/>
        <v>0</v>
      </c>
    </row>
    <row r="1239" spans="7:8" x14ac:dyDescent="0.25">
      <c r="G1239" s="359">
        <f t="shared" si="38"/>
        <v>0</v>
      </c>
      <c r="H1239" s="359">
        <f t="shared" si="39"/>
        <v>0</v>
      </c>
    </row>
    <row r="1240" spans="7:8" x14ac:dyDescent="0.25">
      <c r="G1240" s="359">
        <f t="shared" si="38"/>
        <v>0</v>
      </c>
      <c r="H1240" s="359">
        <f t="shared" si="39"/>
        <v>0</v>
      </c>
    </row>
    <row r="1241" spans="7:8" x14ac:dyDescent="0.25">
      <c r="G1241" s="359">
        <f t="shared" si="38"/>
        <v>0</v>
      </c>
      <c r="H1241" s="359">
        <f t="shared" si="39"/>
        <v>0</v>
      </c>
    </row>
    <row r="1242" spans="7:8" x14ac:dyDescent="0.25">
      <c r="G1242" s="359">
        <f t="shared" si="38"/>
        <v>0</v>
      </c>
      <c r="H1242" s="359">
        <f t="shared" si="39"/>
        <v>0</v>
      </c>
    </row>
    <row r="1243" spans="7:8" x14ac:dyDescent="0.25">
      <c r="G1243" s="359">
        <f t="shared" si="38"/>
        <v>0</v>
      </c>
      <c r="H1243" s="359">
        <f t="shared" si="39"/>
        <v>0</v>
      </c>
    </row>
    <row r="1244" spans="7:8" x14ac:dyDescent="0.25">
      <c r="G1244" s="359">
        <f t="shared" si="38"/>
        <v>0</v>
      </c>
      <c r="H1244" s="359">
        <f t="shared" si="39"/>
        <v>0</v>
      </c>
    </row>
    <row r="1245" spans="7:8" x14ac:dyDescent="0.25">
      <c r="G1245" s="359">
        <f t="shared" si="38"/>
        <v>0</v>
      </c>
      <c r="H1245" s="359">
        <f t="shared" si="39"/>
        <v>0</v>
      </c>
    </row>
    <row r="1246" spans="7:8" x14ac:dyDescent="0.25">
      <c r="G1246" s="359">
        <f t="shared" si="38"/>
        <v>0</v>
      </c>
      <c r="H1246" s="359">
        <f t="shared" si="39"/>
        <v>0</v>
      </c>
    </row>
    <row r="1247" spans="7:8" x14ac:dyDescent="0.25">
      <c r="G1247" s="359">
        <f t="shared" si="38"/>
        <v>0</v>
      </c>
      <c r="H1247" s="359">
        <f t="shared" si="39"/>
        <v>0</v>
      </c>
    </row>
    <row r="1248" spans="7:8" x14ac:dyDescent="0.25">
      <c r="G1248" s="359">
        <f t="shared" si="38"/>
        <v>0</v>
      </c>
      <c r="H1248" s="359">
        <f t="shared" si="39"/>
        <v>0</v>
      </c>
    </row>
    <row r="1249" spans="7:8" x14ac:dyDescent="0.25">
      <c r="G1249" s="359">
        <f t="shared" si="38"/>
        <v>0</v>
      </c>
      <c r="H1249" s="359">
        <f t="shared" si="39"/>
        <v>0</v>
      </c>
    </row>
    <row r="1250" spans="7:8" x14ac:dyDescent="0.25">
      <c r="G1250" s="359">
        <f t="shared" si="38"/>
        <v>0</v>
      </c>
      <c r="H1250" s="359">
        <f t="shared" si="39"/>
        <v>0</v>
      </c>
    </row>
    <row r="1251" spans="7:8" x14ac:dyDescent="0.25">
      <c r="G1251" s="359">
        <f t="shared" si="38"/>
        <v>0</v>
      </c>
      <c r="H1251" s="359">
        <f t="shared" si="39"/>
        <v>0</v>
      </c>
    </row>
    <row r="1252" spans="7:8" x14ac:dyDescent="0.25">
      <c r="G1252" s="359">
        <f t="shared" si="38"/>
        <v>0</v>
      </c>
      <c r="H1252" s="359">
        <f t="shared" si="39"/>
        <v>0</v>
      </c>
    </row>
    <row r="1253" spans="7:8" x14ac:dyDescent="0.25">
      <c r="G1253" s="359">
        <f t="shared" si="38"/>
        <v>0</v>
      </c>
      <c r="H1253" s="359">
        <f t="shared" si="39"/>
        <v>0</v>
      </c>
    </row>
    <row r="1254" spans="7:8" x14ac:dyDescent="0.25">
      <c r="G1254" s="359">
        <f t="shared" si="38"/>
        <v>0</v>
      </c>
      <c r="H1254" s="359">
        <f t="shared" si="39"/>
        <v>0</v>
      </c>
    </row>
    <row r="1255" spans="7:8" x14ac:dyDescent="0.25">
      <c r="G1255" s="359">
        <f t="shared" si="38"/>
        <v>0</v>
      </c>
      <c r="H1255" s="359">
        <f t="shared" si="39"/>
        <v>0</v>
      </c>
    </row>
    <row r="1256" spans="7:8" x14ac:dyDescent="0.25">
      <c r="G1256" s="359">
        <f t="shared" si="38"/>
        <v>0</v>
      </c>
      <c r="H1256" s="359">
        <f t="shared" si="39"/>
        <v>0</v>
      </c>
    </row>
    <row r="1257" spans="7:8" x14ac:dyDescent="0.25">
      <c r="G1257" s="359">
        <f t="shared" si="38"/>
        <v>0</v>
      </c>
      <c r="H1257" s="359">
        <f t="shared" si="39"/>
        <v>0</v>
      </c>
    </row>
    <row r="1258" spans="7:8" x14ac:dyDescent="0.25">
      <c r="G1258" s="359">
        <f t="shared" si="38"/>
        <v>0</v>
      </c>
      <c r="H1258" s="359">
        <f t="shared" si="39"/>
        <v>0</v>
      </c>
    </row>
    <row r="1259" spans="7:8" x14ac:dyDescent="0.25">
      <c r="G1259" s="359">
        <f t="shared" si="38"/>
        <v>0</v>
      </c>
      <c r="H1259" s="359">
        <f t="shared" si="39"/>
        <v>0</v>
      </c>
    </row>
    <row r="1260" spans="7:8" x14ac:dyDescent="0.25">
      <c r="G1260" s="359">
        <f t="shared" si="38"/>
        <v>0</v>
      </c>
      <c r="H1260" s="359">
        <f t="shared" si="39"/>
        <v>0</v>
      </c>
    </row>
    <row r="1261" spans="7:8" x14ac:dyDescent="0.25">
      <c r="G1261" s="359">
        <f t="shared" si="38"/>
        <v>0</v>
      </c>
      <c r="H1261" s="359">
        <f t="shared" si="39"/>
        <v>0</v>
      </c>
    </row>
    <row r="1262" spans="7:8" x14ac:dyDescent="0.25">
      <c r="G1262" s="359">
        <f t="shared" si="38"/>
        <v>0</v>
      </c>
      <c r="H1262" s="359">
        <f t="shared" si="39"/>
        <v>0</v>
      </c>
    </row>
    <row r="1263" spans="7:8" x14ac:dyDescent="0.25">
      <c r="G1263" s="359">
        <f t="shared" si="38"/>
        <v>0</v>
      </c>
      <c r="H1263" s="359">
        <f t="shared" si="39"/>
        <v>0</v>
      </c>
    </row>
    <row r="1264" spans="7:8" x14ac:dyDescent="0.25">
      <c r="G1264" s="359">
        <f t="shared" si="38"/>
        <v>0</v>
      </c>
      <c r="H1264" s="359">
        <f t="shared" si="39"/>
        <v>0</v>
      </c>
    </row>
    <row r="1265" spans="7:8" x14ac:dyDescent="0.25">
      <c r="G1265" s="359">
        <f t="shared" si="38"/>
        <v>0</v>
      </c>
      <c r="H1265" s="359">
        <f t="shared" si="39"/>
        <v>0</v>
      </c>
    </row>
    <row r="1266" spans="7:8" x14ac:dyDescent="0.25">
      <c r="G1266" s="359">
        <f t="shared" si="38"/>
        <v>0</v>
      </c>
      <c r="H1266" s="359">
        <f t="shared" si="39"/>
        <v>0</v>
      </c>
    </row>
    <row r="1267" spans="7:8" x14ac:dyDescent="0.25">
      <c r="G1267" s="359">
        <f t="shared" si="38"/>
        <v>0</v>
      </c>
      <c r="H1267" s="359">
        <f t="shared" si="39"/>
        <v>0</v>
      </c>
    </row>
    <row r="1268" spans="7:8" x14ac:dyDescent="0.25">
      <c r="G1268" s="359">
        <f t="shared" si="38"/>
        <v>0</v>
      </c>
      <c r="H1268" s="359">
        <f t="shared" si="39"/>
        <v>0</v>
      </c>
    </row>
    <row r="1269" spans="7:8" x14ac:dyDescent="0.25">
      <c r="G1269" s="359">
        <f t="shared" si="38"/>
        <v>0</v>
      </c>
      <c r="H1269" s="359">
        <f t="shared" si="39"/>
        <v>0</v>
      </c>
    </row>
    <row r="1270" spans="7:8" x14ac:dyDescent="0.25">
      <c r="G1270" s="359">
        <f t="shared" si="38"/>
        <v>0</v>
      </c>
      <c r="H1270" s="359">
        <f t="shared" si="39"/>
        <v>0</v>
      </c>
    </row>
    <row r="1271" spans="7:8" x14ac:dyDescent="0.25">
      <c r="G1271" s="359">
        <f t="shared" si="38"/>
        <v>0</v>
      </c>
      <c r="H1271" s="359">
        <f t="shared" si="39"/>
        <v>0</v>
      </c>
    </row>
    <row r="1272" spans="7:8" x14ac:dyDescent="0.25">
      <c r="G1272" s="359">
        <f t="shared" si="38"/>
        <v>0</v>
      </c>
      <c r="H1272" s="359">
        <f t="shared" si="39"/>
        <v>0</v>
      </c>
    </row>
    <row r="1273" spans="7:8" x14ac:dyDescent="0.25">
      <c r="G1273" s="359">
        <f t="shared" si="38"/>
        <v>0</v>
      </c>
      <c r="H1273" s="359">
        <f t="shared" si="39"/>
        <v>0</v>
      </c>
    </row>
    <row r="1274" spans="7:8" x14ac:dyDescent="0.25">
      <c r="G1274" s="359">
        <f t="shared" si="38"/>
        <v>0</v>
      </c>
      <c r="H1274" s="359">
        <f t="shared" si="39"/>
        <v>0</v>
      </c>
    </row>
    <row r="1275" spans="7:8" x14ac:dyDescent="0.25">
      <c r="G1275" s="359">
        <f t="shared" si="38"/>
        <v>0</v>
      </c>
      <c r="H1275" s="359">
        <f t="shared" si="39"/>
        <v>0</v>
      </c>
    </row>
    <row r="1276" spans="7:8" x14ac:dyDescent="0.25">
      <c r="G1276" s="359">
        <f t="shared" si="38"/>
        <v>0</v>
      </c>
      <c r="H1276" s="359">
        <f t="shared" si="39"/>
        <v>0</v>
      </c>
    </row>
    <row r="1277" spans="7:8" x14ac:dyDescent="0.25">
      <c r="G1277" s="359">
        <f t="shared" si="38"/>
        <v>0</v>
      </c>
      <c r="H1277" s="359">
        <f t="shared" si="39"/>
        <v>0</v>
      </c>
    </row>
    <row r="1278" spans="7:8" x14ac:dyDescent="0.25">
      <c r="G1278" s="359">
        <f t="shared" si="38"/>
        <v>0</v>
      </c>
      <c r="H1278" s="359">
        <f t="shared" si="39"/>
        <v>0</v>
      </c>
    </row>
    <row r="1279" spans="7:8" x14ac:dyDescent="0.25">
      <c r="G1279" s="359">
        <f t="shared" si="38"/>
        <v>0</v>
      </c>
      <c r="H1279" s="359">
        <f t="shared" si="39"/>
        <v>0</v>
      </c>
    </row>
    <row r="1280" spans="7:8" x14ac:dyDescent="0.25">
      <c r="G1280" s="359">
        <f t="shared" si="38"/>
        <v>0</v>
      </c>
      <c r="H1280" s="359">
        <f t="shared" si="39"/>
        <v>0</v>
      </c>
    </row>
    <row r="1281" spans="7:8" x14ac:dyDescent="0.25">
      <c r="G1281" s="359">
        <f t="shared" si="38"/>
        <v>0</v>
      </c>
      <c r="H1281" s="359">
        <f t="shared" si="39"/>
        <v>0</v>
      </c>
    </row>
    <row r="1282" spans="7:8" x14ac:dyDescent="0.25">
      <c r="G1282" s="359">
        <f t="shared" si="38"/>
        <v>0</v>
      </c>
      <c r="H1282" s="359">
        <f t="shared" si="39"/>
        <v>0</v>
      </c>
    </row>
    <row r="1283" spans="7:8" x14ac:dyDescent="0.25">
      <c r="G1283" s="359">
        <f t="shared" ref="G1283:G1346" si="40">IFERROR(IF(C1283=" ",0,C1283),0)</f>
        <v>0</v>
      </c>
      <c r="H1283" s="359">
        <f t="shared" ref="H1283:H1346" si="41">IFERROR(G1283 * E1283, 0)</f>
        <v>0</v>
      </c>
    </row>
    <row r="1284" spans="7:8" x14ac:dyDescent="0.25">
      <c r="G1284" s="359">
        <f t="shared" si="40"/>
        <v>0</v>
      </c>
      <c r="H1284" s="359">
        <f t="shared" si="41"/>
        <v>0</v>
      </c>
    </row>
    <row r="1285" spans="7:8" x14ac:dyDescent="0.25">
      <c r="G1285" s="359">
        <f t="shared" si="40"/>
        <v>0</v>
      </c>
      <c r="H1285" s="359">
        <f t="shared" si="41"/>
        <v>0</v>
      </c>
    </row>
    <row r="1286" spans="7:8" x14ac:dyDescent="0.25">
      <c r="G1286" s="359">
        <f t="shared" si="40"/>
        <v>0</v>
      </c>
      <c r="H1286" s="359">
        <f t="shared" si="41"/>
        <v>0</v>
      </c>
    </row>
    <row r="1287" spans="7:8" x14ac:dyDescent="0.25">
      <c r="G1287" s="359">
        <f t="shared" si="40"/>
        <v>0</v>
      </c>
      <c r="H1287" s="359">
        <f t="shared" si="41"/>
        <v>0</v>
      </c>
    </row>
    <row r="1288" spans="7:8" x14ac:dyDescent="0.25">
      <c r="G1288" s="359">
        <f t="shared" si="40"/>
        <v>0</v>
      </c>
      <c r="H1288" s="359">
        <f t="shared" si="41"/>
        <v>0</v>
      </c>
    </row>
    <row r="1289" spans="7:8" x14ac:dyDescent="0.25">
      <c r="G1289" s="359">
        <f t="shared" si="40"/>
        <v>0</v>
      </c>
      <c r="H1289" s="359">
        <f t="shared" si="41"/>
        <v>0</v>
      </c>
    </row>
    <row r="1290" spans="7:8" x14ac:dyDescent="0.25">
      <c r="G1290" s="359">
        <f t="shared" si="40"/>
        <v>0</v>
      </c>
      <c r="H1290" s="359">
        <f t="shared" si="41"/>
        <v>0</v>
      </c>
    </row>
    <row r="1291" spans="7:8" x14ac:dyDescent="0.25">
      <c r="G1291" s="359">
        <f t="shared" si="40"/>
        <v>0</v>
      </c>
      <c r="H1291" s="359">
        <f t="shared" si="41"/>
        <v>0</v>
      </c>
    </row>
    <row r="1292" spans="7:8" x14ac:dyDescent="0.25">
      <c r="G1292" s="359">
        <f t="shared" si="40"/>
        <v>0</v>
      </c>
      <c r="H1292" s="359">
        <f t="shared" si="41"/>
        <v>0</v>
      </c>
    </row>
    <row r="1293" spans="7:8" x14ac:dyDescent="0.25">
      <c r="G1293" s="359">
        <f t="shared" si="40"/>
        <v>0</v>
      </c>
      <c r="H1293" s="359">
        <f t="shared" si="41"/>
        <v>0</v>
      </c>
    </row>
    <row r="1294" spans="7:8" x14ac:dyDescent="0.25">
      <c r="G1294" s="359">
        <f t="shared" si="40"/>
        <v>0</v>
      </c>
      <c r="H1294" s="359">
        <f t="shared" si="41"/>
        <v>0</v>
      </c>
    </row>
    <row r="1295" spans="7:8" x14ac:dyDescent="0.25">
      <c r="G1295" s="359">
        <f t="shared" si="40"/>
        <v>0</v>
      </c>
      <c r="H1295" s="359">
        <f t="shared" si="41"/>
        <v>0</v>
      </c>
    </row>
    <row r="1296" spans="7:8" x14ac:dyDescent="0.25">
      <c r="G1296" s="359">
        <f t="shared" si="40"/>
        <v>0</v>
      </c>
      <c r="H1296" s="359">
        <f t="shared" si="41"/>
        <v>0</v>
      </c>
    </row>
    <row r="1297" spans="7:8" x14ac:dyDescent="0.25">
      <c r="G1297" s="359">
        <f t="shared" si="40"/>
        <v>0</v>
      </c>
      <c r="H1297" s="359">
        <f t="shared" si="41"/>
        <v>0</v>
      </c>
    </row>
    <row r="1298" spans="7:8" x14ac:dyDescent="0.25">
      <c r="G1298" s="359">
        <f t="shared" si="40"/>
        <v>0</v>
      </c>
      <c r="H1298" s="359">
        <f t="shared" si="41"/>
        <v>0</v>
      </c>
    </row>
    <row r="1299" spans="7:8" x14ac:dyDescent="0.25">
      <c r="G1299" s="359">
        <f t="shared" si="40"/>
        <v>0</v>
      </c>
      <c r="H1299" s="359">
        <f t="shared" si="41"/>
        <v>0</v>
      </c>
    </row>
    <row r="1300" spans="7:8" x14ac:dyDescent="0.25">
      <c r="G1300" s="359">
        <f t="shared" si="40"/>
        <v>0</v>
      </c>
      <c r="H1300" s="359">
        <f t="shared" si="41"/>
        <v>0</v>
      </c>
    </row>
    <row r="1301" spans="7:8" x14ac:dyDescent="0.25">
      <c r="G1301" s="359">
        <f t="shared" si="40"/>
        <v>0</v>
      </c>
      <c r="H1301" s="359">
        <f t="shared" si="41"/>
        <v>0</v>
      </c>
    </row>
    <row r="1302" spans="7:8" x14ac:dyDescent="0.25">
      <c r="G1302" s="359">
        <f t="shared" si="40"/>
        <v>0</v>
      </c>
      <c r="H1302" s="359">
        <f t="shared" si="41"/>
        <v>0</v>
      </c>
    </row>
    <row r="1303" spans="7:8" x14ac:dyDescent="0.25">
      <c r="G1303" s="359">
        <f t="shared" si="40"/>
        <v>0</v>
      </c>
      <c r="H1303" s="359">
        <f t="shared" si="41"/>
        <v>0</v>
      </c>
    </row>
    <row r="1304" spans="7:8" x14ac:dyDescent="0.25">
      <c r="G1304" s="359">
        <f t="shared" si="40"/>
        <v>0</v>
      </c>
      <c r="H1304" s="359">
        <f t="shared" si="41"/>
        <v>0</v>
      </c>
    </row>
    <row r="1305" spans="7:8" x14ac:dyDescent="0.25">
      <c r="G1305" s="359">
        <f t="shared" si="40"/>
        <v>0</v>
      </c>
      <c r="H1305" s="359">
        <f t="shared" si="41"/>
        <v>0</v>
      </c>
    </row>
    <row r="1306" spans="7:8" x14ac:dyDescent="0.25">
      <c r="G1306" s="359">
        <f t="shared" si="40"/>
        <v>0</v>
      </c>
      <c r="H1306" s="359">
        <f t="shared" si="41"/>
        <v>0</v>
      </c>
    </row>
    <row r="1307" spans="7:8" x14ac:dyDescent="0.25">
      <c r="G1307" s="359">
        <f t="shared" si="40"/>
        <v>0</v>
      </c>
      <c r="H1307" s="359">
        <f t="shared" si="41"/>
        <v>0</v>
      </c>
    </row>
    <row r="1308" spans="7:8" x14ac:dyDescent="0.25">
      <c r="G1308" s="359">
        <f t="shared" si="40"/>
        <v>0</v>
      </c>
      <c r="H1308" s="359">
        <f t="shared" si="41"/>
        <v>0</v>
      </c>
    </row>
    <row r="1309" spans="7:8" x14ac:dyDescent="0.25">
      <c r="G1309" s="359">
        <f t="shared" si="40"/>
        <v>0</v>
      </c>
      <c r="H1309" s="359">
        <f t="shared" si="41"/>
        <v>0</v>
      </c>
    </row>
    <row r="1310" spans="7:8" x14ac:dyDescent="0.25">
      <c r="G1310" s="359">
        <f t="shared" si="40"/>
        <v>0</v>
      </c>
      <c r="H1310" s="359">
        <f t="shared" si="41"/>
        <v>0</v>
      </c>
    </row>
    <row r="1311" spans="7:8" x14ac:dyDescent="0.25">
      <c r="G1311" s="359">
        <f t="shared" si="40"/>
        <v>0</v>
      </c>
      <c r="H1311" s="359">
        <f t="shared" si="41"/>
        <v>0</v>
      </c>
    </row>
    <row r="1312" spans="7:8" x14ac:dyDescent="0.25">
      <c r="G1312" s="359">
        <f t="shared" si="40"/>
        <v>0</v>
      </c>
      <c r="H1312" s="359">
        <f t="shared" si="41"/>
        <v>0</v>
      </c>
    </row>
    <row r="1313" spans="7:8" x14ac:dyDescent="0.25">
      <c r="G1313" s="359">
        <f t="shared" si="40"/>
        <v>0</v>
      </c>
      <c r="H1313" s="359">
        <f t="shared" si="41"/>
        <v>0</v>
      </c>
    </row>
    <row r="1314" spans="7:8" x14ac:dyDescent="0.25">
      <c r="G1314" s="359">
        <f t="shared" si="40"/>
        <v>0</v>
      </c>
      <c r="H1314" s="359">
        <f t="shared" si="41"/>
        <v>0</v>
      </c>
    </row>
    <row r="1315" spans="7:8" x14ac:dyDescent="0.25">
      <c r="G1315" s="359">
        <f t="shared" si="40"/>
        <v>0</v>
      </c>
      <c r="H1315" s="359">
        <f t="shared" si="41"/>
        <v>0</v>
      </c>
    </row>
    <row r="1316" spans="7:8" x14ac:dyDescent="0.25">
      <c r="G1316" s="359">
        <f t="shared" si="40"/>
        <v>0</v>
      </c>
      <c r="H1316" s="359">
        <f t="shared" si="41"/>
        <v>0</v>
      </c>
    </row>
    <row r="1317" spans="7:8" x14ac:dyDescent="0.25">
      <c r="G1317" s="359">
        <f t="shared" si="40"/>
        <v>0</v>
      </c>
      <c r="H1317" s="359">
        <f t="shared" si="41"/>
        <v>0</v>
      </c>
    </row>
    <row r="1318" spans="7:8" x14ac:dyDescent="0.25">
      <c r="G1318" s="359">
        <f t="shared" si="40"/>
        <v>0</v>
      </c>
      <c r="H1318" s="359">
        <f t="shared" si="41"/>
        <v>0</v>
      </c>
    </row>
    <row r="1319" spans="7:8" x14ac:dyDescent="0.25">
      <c r="G1319" s="359">
        <f t="shared" si="40"/>
        <v>0</v>
      </c>
      <c r="H1319" s="359">
        <f t="shared" si="41"/>
        <v>0</v>
      </c>
    </row>
    <row r="1320" spans="7:8" x14ac:dyDescent="0.25">
      <c r="G1320" s="359">
        <f t="shared" si="40"/>
        <v>0</v>
      </c>
      <c r="H1320" s="359">
        <f t="shared" si="41"/>
        <v>0</v>
      </c>
    </row>
    <row r="1321" spans="7:8" x14ac:dyDescent="0.25">
      <c r="G1321" s="359">
        <f t="shared" si="40"/>
        <v>0</v>
      </c>
      <c r="H1321" s="359">
        <f t="shared" si="41"/>
        <v>0</v>
      </c>
    </row>
    <row r="1322" spans="7:8" x14ac:dyDescent="0.25">
      <c r="G1322" s="359">
        <f t="shared" si="40"/>
        <v>0</v>
      </c>
      <c r="H1322" s="359">
        <f t="shared" si="41"/>
        <v>0</v>
      </c>
    </row>
    <row r="1323" spans="7:8" x14ac:dyDescent="0.25">
      <c r="G1323" s="359">
        <f t="shared" si="40"/>
        <v>0</v>
      </c>
      <c r="H1323" s="359">
        <f t="shared" si="41"/>
        <v>0</v>
      </c>
    </row>
    <row r="1324" spans="7:8" x14ac:dyDescent="0.25">
      <c r="G1324" s="359">
        <f t="shared" si="40"/>
        <v>0</v>
      </c>
      <c r="H1324" s="359">
        <f t="shared" si="41"/>
        <v>0</v>
      </c>
    </row>
    <row r="1325" spans="7:8" x14ac:dyDescent="0.25">
      <c r="G1325" s="359">
        <f t="shared" si="40"/>
        <v>0</v>
      </c>
      <c r="H1325" s="359">
        <f t="shared" si="41"/>
        <v>0</v>
      </c>
    </row>
    <row r="1326" spans="7:8" x14ac:dyDescent="0.25">
      <c r="G1326" s="359">
        <f t="shared" si="40"/>
        <v>0</v>
      </c>
      <c r="H1326" s="359">
        <f t="shared" si="41"/>
        <v>0</v>
      </c>
    </row>
    <row r="1327" spans="7:8" x14ac:dyDescent="0.25">
      <c r="G1327" s="359">
        <f t="shared" si="40"/>
        <v>0</v>
      </c>
      <c r="H1327" s="359">
        <f t="shared" si="41"/>
        <v>0</v>
      </c>
    </row>
    <row r="1328" spans="7:8" x14ac:dyDescent="0.25">
      <c r="G1328" s="359">
        <f t="shared" si="40"/>
        <v>0</v>
      </c>
      <c r="H1328" s="359">
        <f t="shared" si="41"/>
        <v>0</v>
      </c>
    </row>
    <row r="1329" spans="7:8" x14ac:dyDescent="0.25">
      <c r="G1329" s="359">
        <f t="shared" si="40"/>
        <v>0</v>
      </c>
      <c r="H1329" s="359">
        <f t="shared" si="41"/>
        <v>0</v>
      </c>
    </row>
    <row r="1330" spans="7:8" x14ac:dyDescent="0.25">
      <c r="G1330" s="359">
        <f t="shared" si="40"/>
        <v>0</v>
      </c>
      <c r="H1330" s="359">
        <f t="shared" si="41"/>
        <v>0</v>
      </c>
    </row>
    <row r="1331" spans="7:8" x14ac:dyDescent="0.25">
      <c r="G1331" s="359">
        <f t="shared" si="40"/>
        <v>0</v>
      </c>
      <c r="H1331" s="359">
        <f t="shared" si="41"/>
        <v>0</v>
      </c>
    </row>
    <row r="1332" spans="7:8" x14ac:dyDescent="0.25">
      <c r="G1332" s="359">
        <f t="shared" si="40"/>
        <v>0</v>
      </c>
      <c r="H1332" s="359">
        <f t="shared" si="41"/>
        <v>0</v>
      </c>
    </row>
    <row r="1333" spans="7:8" x14ac:dyDescent="0.25">
      <c r="G1333" s="359">
        <f t="shared" si="40"/>
        <v>0</v>
      </c>
      <c r="H1333" s="359">
        <f t="shared" si="41"/>
        <v>0</v>
      </c>
    </row>
    <row r="1334" spans="7:8" x14ac:dyDescent="0.25">
      <c r="G1334" s="359">
        <f t="shared" si="40"/>
        <v>0</v>
      </c>
      <c r="H1334" s="359">
        <f t="shared" si="41"/>
        <v>0</v>
      </c>
    </row>
    <row r="1335" spans="7:8" x14ac:dyDescent="0.25">
      <c r="G1335" s="359">
        <f t="shared" si="40"/>
        <v>0</v>
      </c>
      <c r="H1335" s="359">
        <f t="shared" si="41"/>
        <v>0</v>
      </c>
    </row>
    <row r="1336" spans="7:8" x14ac:dyDescent="0.25">
      <c r="G1336" s="359">
        <f t="shared" si="40"/>
        <v>0</v>
      </c>
      <c r="H1336" s="359">
        <f t="shared" si="41"/>
        <v>0</v>
      </c>
    </row>
    <row r="1337" spans="7:8" x14ac:dyDescent="0.25">
      <c r="G1337" s="359">
        <f t="shared" si="40"/>
        <v>0</v>
      </c>
      <c r="H1337" s="359">
        <f t="shared" si="41"/>
        <v>0</v>
      </c>
    </row>
    <row r="1338" spans="7:8" x14ac:dyDescent="0.25">
      <c r="G1338" s="359">
        <f t="shared" si="40"/>
        <v>0</v>
      </c>
      <c r="H1338" s="359">
        <f t="shared" si="41"/>
        <v>0</v>
      </c>
    </row>
    <row r="1339" spans="7:8" x14ac:dyDescent="0.25">
      <c r="G1339" s="359">
        <f t="shared" si="40"/>
        <v>0</v>
      </c>
      <c r="H1339" s="359">
        <f t="shared" si="41"/>
        <v>0</v>
      </c>
    </row>
    <row r="1340" spans="7:8" x14ac:dyDescent="0.25">
      <c r="G1340" s="359">
        <f t="shared" si="40"/>
        <v>0</v>
      </c>
      <c r="H1340" s="359">
        <f t="shared" si="41"/>
        <v>0</v>
      </c>
    </row>
    <row r="1341" spans="7:8" x14ac:dyDescent="0.25">
      <c r="G1341" s="359">
        <f t="shared" si="40"/>
        <v>0</v>
      </c>
      <c r="H1341" s="359">
        <f t="shared" si="41"/>
        <v>0</v>
      </c>
    </row>
    <row r="1342" spans="7:8" x14ac:dyDescent="0.25">
      <c r="G1342" s="359">
        <f t="shared" si="40"/>
        <v>0</v>
      </c>
      <c r="H1342" s="359">
        <f t="shared" si="41"/>
        <v>0</v>
      </c>
    </row>
    <row r="1343" spans="7:8" x14ac:dyDescent="0.25">
      <c r="G1343" s="359">
        <f t="shared" si="40"/>
        <v>0</v>
      </c>
      <c r="H1343" s="359">
        <f t="shared" si="41"/>
        <v>0</v>
      </c>
    </row>
    <row r="1344" spans="7:8" x14ac:dyDescent="0.25">
      <c r="G1344" s="359">
        <f t="shared" si="40"/>
        <v>0</v>
      </c>
      <c r="H1344" s="359">
        <f t="shared" si="41"/>
        <v>0</v>
      </c>
    </row>
    <row r="1345" spans="7:8" x14ac:dyDescent="0.25">
      <c r="G1345" s="359">
        <f t="shared" si="40"/>
        <v>0</v>
      </c>
      <c r="H1345" s="359">
        <f t="shared" si="41"/>
        <v>0</v>
      </c>
    </row>
    <row r="1346" spans="7:8" x14ac:dyDescent="0.25">
      <c r="G1346" s="359">
        <f t="shared" si="40"/>
        <v>0</v>
      </c>
      <c r="H1346" s="359">
        <f t="shared" si="41"/>
        <v>0</v>
      </c>
    </row>
    <row r="1347" spans="7:8" x14ac:dyDescent="0.25">
      <c r="G1347" s="359">
        <f t="shared" ref="G1347:G1410" si="42">IFERROR(IF(C1347=" ",0,C1347),0)</f>
        <v>0</v>
      </c>
      <c r="H1347" s="359">
        <f t="shared" ref="H1347:H1410" si="43">IFERROR(G1347 * E1347, 0)</f>
        <v>0</v>
      </c>
    </row>
    <row r="1348" spans="7:8" x14ac:dyDescent="0.25">
      <c r="G1348" s="359">
        <f t="shared" si="42"/>
        <v>0</v>
      </c>
      <c r="H1348" s="359">
        <f t="shared" si="43"/>
        <v>0</v>
      </c>
    </row>
    <row r="1349" spans="7:8" x14ac:dyDescent="0.25">
      <c r="G1349" s="359">
        <f t="shared" si="42"/>
        <v>0</v>
      </c>
      <c r="H1349" s="359">
        <f t="shared" si="43"/>
        <v>0</v>
      </c>
    </row>
    <row r="1350" spans="7:8" x14ac:dyDescent="0.25">
      <c r="G1350" s="359">
        <f t="shared" si="42"/>
        <v>0</v>
      </c>
      <c r="H1350" s="359">
        <f t="shared" si="43"/>
        <v>0</v>
      </c>
    </row>
    <row r="1351" spans="7:8" x14ac:dyDescent="0.25">
      <c r="G1351" s="359">
        <f t="shared" si="42"/>
        <v>0</v>
      </c>
      <c r="H1351" s="359">
        <f t="shared" si="43"/>
        <v>0</v>
      </c>
    </row>
    <row r="1352" spans="7:8" x14ac:dyDescent="0.25">
      <c r="G1352" s="359">
        <f t="shared" si="42"/>
        <v>0</v>
      </c>
      <c r="H1352" s="359">
        <f t="shared" si="43"/>
        <v>0</v>
      </c>
    </row>
    <row r="1353" spans="7:8" x14ac:dyDescent="0.25">
      <c r="G1353" s="359">
        <f t="shared" si="42"/>
        <v>0</v>
      </c>
      <c r="H1353" s="359">
        <f t="shared" si="43"/>
        <v>0</v>
      </c>
    </row>
    <row r="1354" spans="7:8" x14ac:dyDescent="0.25">
      <c r="G1354" s="359">
        <f t="shared" si="42"/>
        <v>0</v>
      </c>
      <c r="H1354" s="359">
        <f t="shared" si="43"/>
        <v>0</v>
      </c>
    </row>
    <row r="1355" spans="7:8" x14ac:dyDescent="0.25">
      <c r="G1355" s="359">
        <f t="shared" si="42"/>
        <v>0</v>
      </c>
      <c r="H1355" s="359">
        <f t="shared" si="43"/>
        <v>0</v>
      </c>
    </row>
    <row r="1356" spans="7:8" x14ac:dyDescent="0.25">
      <c r="G1356" s="359">
        <f t="shared" si="42"/>
        <v>0</v>
      </c>
      <c r="H1356" s="359">
        <f t="shared" si="43"/>
        <v>0</v>
      </c>
    </row>
    <row r="1357" spans="7:8" x14ac:dyDescent="0.25">
      <c r="G1357" s="359">
        <f t="shared" si="42"/>
        <v>0</v>
      </c>
      <c r="H1357" s="359">
        <f t="shared" si="43"/>
        <v>0</v>
      </c>
    </row>
    <row r="1358" spans="7:8" x14ac:dyDescent="0.25">
      <c r="G1358" s="359">
        <f t="shared" si="42"/>
        <v>0</v>
      </c>
      <c r="H1358" s="359">
        <f t="shared" si="43"/>
        <v>0</v>
      </c>
    </row>
    <row r="1359" spans="7:8" x14ac:dyDescent="0.25">
      <c r="G1359" s="359">
        <f t="shared" si="42"/>
        <v>0</v>
      </c>
      <c r="H1359" s="359">
        <f t="shared" si="43"/>
        <v>0</v>
      </c>
    </row>
    <row r="1360" spans="7:8" x14ac:dyDescent="0.25">
      <c r="G1360" s="359">
        <f t="shared" si="42"/>
        <v>0</v>
      </c>
      <c r="H1360" s="359">
        <f t="shared" si="43"/>
        <v>0</v>
      </c>
    </row>
    <row r="1361" spans="7:8" x14ac:dyDescent="0.25">
      <c r="G1361" s="359">
        <f t="shared" si="42"/>
        <v>0</v>
      </c>
      <c r="H1361" s="359">
        <f t="shared" si="43"/>
        <v>0</v>
      </c>
    </row>
    <row r="1362" spans="7:8" x14ac:dyDescent="0.25">
      <c r="G1362" s="359">
        <f t="shared" si="42"/>
        <v>0</v>
      </c>
      <c r="H1362" s="359">
        <f t="shared" si="43"/>
        <v>0</v>
      </c>
    </row>
    <row r="1363" spans="7:8" x14ac:dyDescent="0.25">
      <c r="G1363" s="359">
        <f t="shared" si="42"/>
        <v>0</v>
      </c>
      <c r="H1363" s="359">
        <f t="shared" si="43"/>
        <v>0</v>
      </c>
    </row>
    <row r="1364" spans="7:8" x14ac:dyDescent="0.25">
      <c r="G1364" s="359">
        <f t="shared" si="42"/>
        <v>0</v>
      </c>
      <c r="H1364" s="359">
        <f t="shared" si="43"/>
        <v>0</v>
      </c>
    </row>
    <row r="1365" spans="7:8" x14ac:dyDescent="0.25">
      <c r="G1365" s="359">
        <f t="shared" si="42"/>
        <v>0</v>
      </c>
      <c r="H1365" s="359">
        <f t="shared" si="43"/>
        <v>0</v>
      </c>
    </row>
    <row r="1366" spans="7:8" x14ac:dyDescent="0.25">
      <c r="G1366" s="359">
        <f t="shared" si="42"/>
        <v>0</v>
      </c>
      <c r="H1366" s="359">
        <f t="shared" si="43"/>
        <v>0</v>
      </c>
    </row>
    <row r="1367" spans="7:8" x14ac:dyDescent="0.25">
      <c r="G1367" s="359">
        <f t="shared" si="42"/>
        <v>0</v>
      </c>
      <c r="H1367" s="359">
        <f t="shared" si="43"/>
        <v>0</v>
      </c>
    </row>
    <row r="1368" spans="7:8" x14ac:dyDescent="0.25">
      <c r="G1368" s="359">
        <f t="shared" si="42"/>
        <v>0</v>
      </c>
      <c r="H1368" s="359">
        <f t="shared" si="43"/>
        <v>0</v>
      </c>
    </row>
    <row r="1369" spans="7:8" x14ac:dyDescent="0.25">
      <c r="G1369" s="359">
        <f t="shared" si="42"/>
        <v>0</v>
      </c>
      <c r="H1369" s="359">
        <f t="shared" si="43"/>
        <v>0</v>
      </c>
    </row>
    <row r="1370" spans="7:8" x14ac:dyDescent="0.25">
      <c r="G1370" s="359">
        <f t="shared" si="42"/>
        <v>0</v>
      </c>
      <c r="H1370" s="359">
        <f t="shared" si="43"/>
        <v>0</v>
      </c>
    </row>
    <row r="1371" spans="7:8" x14ac:dyDescent="0.25">
      <c r="G1371" s="359">
        <f t="shared" si="42"/>
        <v>0</v>
      </c>
      <c r="H1371" s="359">
        <f t="shared" si="43"/>
        <v>0</v>
      </c>
    </row>
    <row r="1372" spans="7:8" x14ac:dyDescent="0.25">
      <c r="G1372" s="359">
        <f t="shared" si="42"/>
        <v>0</v>
      </c>
      <c r="H1372" s="359">
        <f t="shared" si="43"/>
        <v>0</v>
      </c>
    </row>
    <row r="1373" spans="7:8" x14ac:dyDescent="0.25">
      <c r="G1373" s="359">
        <f t="shared" si="42"/>
        <v>0</v>
      </c>
      <c r="H1373" s="359">
        <f t="shared" si="43"/>
        <v>0</v>
      </c>
    </row>
    <row r="1374" spans="7:8" x14ac:dyDescent="0.25">
      <c r="G1374" s="359">
        <f t="shared" si="42"/>
        <v>0</v>
      </c>
      <c r="H1374" s="359">
        <f t="shared" si="43"/>
        <v>0</v>
      </c>
    </row>
    <row r="1375" spans="7:8" x14ac:dyDescent="0.25">
      <c r="G1375" s="359">
        <f t="shared" si="42"/>
        <v>0</v>
      </c>
      <c r="H1375" s="359">
        <f t="shared" si="43"/>
        <v>0</v>
      </c>
    </row>
    <row r="1376" spans="7:8" x14ac:dyDescent="0.25">
      <c r="G1376" s="359">
        <f t="shared" si="42"/>
        <v>0</v>
      </c>
      <c r="H1376" s="359">
        <f t="shared" si="43"/>
        <v>0</v>
      </c>
    </row>
    <row r="1377" spans="7:8" x14ac:dyDescent="0.25">
      <c r="G1377" s="359">
        <f t="shared" si="42"/>
        <v>0</v>
      </c>
      <c r="H1377" s="359">
        <f t="shared" si="43"/>
        <v>0</v>
      </c>
    </row>
    <row r="1378" spans="7:8" x14ac:dyDescent="0.25">
      <c r="G1378" s="359">
        <f t="shared" si="42"/>
        <v>0</v>
      </c>
      <c r="H1378" s="359">
        <f t="shared" si="43"/>
        <v>0</v>
      </c>
    </row>
    <row r="1379" spans="7:8" x14ac:dyDescent="0.25">
      <c r="G1379" s="359">
        <f t="shared" si="42"/>
        <v>0</v>
      </c>
      <c r="H1379" s="359">
        <f t="shared" si="43"/>
        <v>0</v>
      </c>
    </row>
    <row r="1380" spans="7:8" x14ac:dyDescent="0.25">
      <c r="G1380" s="359">
        <f t="shared" si="42"/>
        <v>0</v>
      </c>
      <c r="H1380" s="359">
        <f t="shared" si="43"/>
        <v>0</v>
      </c>
    </row>
    <row r="1381" spans="7:8" x14ac:dyDescent="0.25">
      <c r="G1381" s="359">
        <f t="shared" si="42"/>
        <v>0</v>
      </c>
      <c r="H1381" s="359">
        <f t="shared" si="43"/>
        <v>0</v>
      </c>
    </row>
    <row r="1382" spans="7:8" x14ac:dyDescent="0.25">
      <c r="G1382" s="359">
        <f t="shared" si="42"/>
        <v>0</v>
      </c>
      <c r="H1382" s="359">
        <f t="shared" si="43"/>
        <v>0</v>
      </c>
    </row>
    <row r="1383" spans="7:8" x14ac:dyDescent="0.25">
      <c r="G1383" s="359">
        <f t="shared" si="42"/>
        <v>0</v>
      </c>
      <c r="H1383" s="359">
        <f t="shared" si="43"/>
        <v>0</v>
      </c>
    </row>
    <row r="1384" spans="7:8" x14ac:dyDescent="0.25">
      <c r="G1384" s="359">
        <f t="shared" si="42"/>
        <v>0</v>
      </c>
      <c r="H1384" s="359">
        <f t="shared" si="43"/>
        <v>0</v>
      </c>
    </row>
    <row r="1385" spans="7:8" x14ac:dyDescent="0.25">
      <c r="G1385" s="359">
        <f t="shared" si="42"/>
        <v>0</v>
      </c>
      <c r="H1385" s="359">
        <f t="shared" si="43"/>
        <v>0</v>
      </c>
    </row>
    <row r="1386" spans="7:8" x14ac:dyDescent="0.25">
      <c r="G1386" s="359">
        <f t="shared" si="42"/>
        <v>0</v>
      </c>
      <c r="H1386" s="359">
        <f t="shared" si="43"/>
        <v>0</v>
      </c>
    </row>
    <row r="1387" spans="7:8" x14ac:dyDescent="0.25">
      <c r="G1387" s="359">
        <f t="shared" si="42"/>
        <v>0</v>
      </c>
      <c r="H1387" s="359">
        <f t="shared" si="43"/>
        <v>0</v>
      </c>
    </row>
    <row r="1388" spans="7:8" x14ac:dyDescent="0.25">
      <c r="G1388" s="359">
        <f t="shared" si="42"/>
        <v>0</v>
      </c>
      <c r="H1388" s="359">
        <f t="shared" si="43"/>
        <v>0</v>
      </c>
    </row>
    <row r="1389" spans="7:8" x14ac:dyDescent="0.25">
      <c r="G1389" s="359">
        <f t="shared" si="42"/>
        <v>0</v>
      </c>
      <c r="H1389" s="359">
        <f t="shared" si="43"/>
        <v>0</v>
      </c>
    </row>
    <row r="1390" spans="7:8" x14ac:dyDescent="0.25">
      <c r="G1390" s="359">
        <f t="shared" si="42"/>
        <v>0</v>
      </c>
      <c r="H1390" s="359">
        <f t="shared" si="43"/>
        <v>0</v>
      </c>
    </row>
    <row r="1391" spans="7:8" x14ac:dyDescent="0.25">
      <c r="G1391" s="359">
        <f t="shared" si="42"/>
        <v>0</v>
      </c>
      <c r="H1391" s="359">
        <f t="shared" si="43"/>
        <v>0</v>
      </c>
    </row>
    <row r="1392" spans="7:8" x14ac:dyDescent="0.25">
      <c r="G1392" s="359">
        <f t="shared" si="42"/>
        <v>0</v>
      </c>
      <c r="H1392" s="359">
        <f t="shared" si="43"/>
        <v>0</v>
      </c>
    </row>
    <row r="1393" spans="7:8" x14ac:dyDescent="0.25">
      <c r="G1393" s="359">
        <f t="shared" si="42"/>
        <v>0</v>
      </c>
      <c r="H1393" s="359">
        <f t="shared" si="43"/>
        <v>0</v>
      </c>
    </row>
    <row r="1394" spans="7:8" x14ac:dyDescent="0.25">
      <c r="G1394" s="359">
        <f t="shared" si="42"/>
        <v>0</v>
      </c>
      <c r="H1394" s="359">
        <f t="shared" si="43"/>
        <v>0</v>
      </c>
    </row>
    <row r="1395" spans="7:8" x14ac:dyDescent="0.25">
      <c r="G1395" s="359">
        <f t="shared" si="42"/>
        <v>0</v>
      </c>
      <c r="H1395" s="359">
        <f t="shared" si="43"/>
        <v>0</v>
      </c>
    </row>
    <row r="1396" spans="7:8" x14ac:dyDescent="0.25">
      <c r="G1396" s="359">
        <f t="shared" si="42"/>
        <v>0</v>
      </c>
      <c r="H1396" s="359">
        <f t="shared" si="43"/>
        <v>0</v>
      </c>
    </row>
    <row r="1397" spans="7:8" x14ac:dyDescent="0.25">
      <c r="G1397" s="359">
        <f t="shared" si="42"/>
        <v>0</v>
      </c>
      <c r="H1397" s="359">
        <f t="shared" si="43"/>
        <v>0</v>
      </c>
    </row>
    <row r="1398" spans="7:8" x14ac:dyDescent="0.25">
      <c r="G1398" s="359">
        <f t="shared" si="42"/>
        <v>0</v>
      </c>
      <c r="H1398" s="359">
        <f t="shared" si="43"/>
        <v>0</v>
      </c>
    </row>
    <row r="1399" spans="7:8" x14ac:dyDescent="0.25">
      <c r="G1399" s="359">
        <f t="shared" si="42"/>
        <v>0</v>
      </c>
      <c r="H1399" s="359">
        <f t="shared" si="43"/>
        <v>0</v>
      </c>
    </row>
    <row r="1400" spans="7:8" x14ac:dyDescent="0.25">
      <c r="G1400" s="359">
        <f t="shared" si="42"/>
        <v>0</v>
      </c>
      <c r="H1400" s="359">
        <f t="shared" si="43"/>
        <v>0</v>
      </c>
    </row>
    <row r="1401" spans="7:8" x14ac:dyDescent="0.25">
      <c r="G1401" s="359">
        <f t="shared" si="42"/>
        <v>0</v>
      </c>
      <c r="H1401" s="359">
        <f t="shared" si="43"/>
        <v>0</v>
      </c>
    </row>
    <row r="1402" spans="7:8" x14ac:dyDescent="0.25">
      <c r="G1402" s="359">
        <f t="shared" si="42"/>
        <v>0</v>
      </c>
      <c r="H1402" s="359">
        <f t="shared" si="43"/>
        <v>0</v>
      </c>
    </row>
    <row r="1403" spans="7:8" x14ac:dyDescent="0.25">
      <c r="G1403" s="359">
        <f t="shared" si="42"/>
        <v>0</v>
      </c>
      <c r="H1403" s="359">
        <f t="shared" si="43"/>
        <v>0</v>
      </c>
    </row>
    <row r="1404" spans="7:8" x14ac:dyDescent="0.25">
      <c r="G1404" s="359">
        <f t="shared" si="42"/>
        <v>0</v>
      </c>
      <c r="H1404" s="359">
        <f t="shared" si="43"/>
        <v>0</v>
      </c>
    </row>
    <row r="1405" spans="7:8" x14ac:dyDescent="0.25">
      <c r="G1405" s="359">
        <f t="shared" si="42"/>
        <v>0</v>
      </c>
      <c r="H1405" s="359">
        <f t="shared" si="43"/>
        <v>0</v>
      </c>
    </row>
    <row r="1406" spans="7:8" x14ac:dyDescent="0.25">
      <c r="G1406" s="359">
        <f t="shared" si="42"/>
        <v>0</v>
      </c>
      <c r="H1406" s="359">
        <f t="shared" si="43"/>
        <v>0</v>
      </c>
    </row>
    <row r="1407" spans="7:8" x14ac:dyDescent="0.25">
      <c r="G1407" s="359">
        <f t="shared" si="42"/>
        <v>0</v>
      </c>
      <c r="H1407" s="359">
        <f t="shared" si="43"/>
        <v>0</v>
      </c>
    </row>
    <row r="1408" spans="7:8" x14ac:dyDescent="0.25">
      <c r="G1408" s="359">
        <f t="shared" si="42"/>
        <v>0</v>
      </c>
      <c r="H1408" s="359">
        <f t="shared" si="43"/>
        <v>0</v>
      </c>
    </row>
    <row r="1409" spans="7:8" x14ac:dyDescent="0.25">
      <c r="G1409" s="359">
        <f t="shared" si="42"/>
        <v>0</v>
      </c>
      <c r="H1409" s="359">
        <f t="shared" si="43"/>
        <v>0</v>
      </c>
    </row>
    <row r="1410" spans="7:8" x14ac:dyDescent="0.25">
      <c r="G1410" s="359">
        <f t="shared" si="42"/>
        <v>0</v>
      </c>
      <c r="H1410" s="359">
        <f t="shared" si="43"/>
        <v>0</v>
      </c>
    </row>
    <row r="1411" spans="7:8" x14ac:dyDescent="0.25">
      <c r="G1411" s="359">
        <f t="shared" ref="G1411:G1474" si="44">IFERROR(IF(C1411=" ",0,C1411),0)</f>
        <v>0</v>
      </c>
      <c r="H1411" s="359">
        <f t="shared" ref="H1411:H1474" si="45">IFERROR(G1411 * E1411, 0)</f>
        <v>0</v>
      </c>
    </row>
    <row r="1412" spans="7:8" x14ac:dyDescent="0.25">
      <c r="G1412" s="359">
        <f t="shared" si="44"/>
        <v>0</v>
      </c>
      <c r="H1412" s="359">
        <f t="shared" si="45"/>
        <v>0</v>
      </c>
    </row>
    <row r="1413" spans="7:8" x14ac:dyDescent="0.25">
      <c r="G1413" s="359">
        <f t="shared" si="44"/>
        <v>0</v>
      </c>
      <c r="H1413" s="359">
        <f t="shared" si="45"/>
        <v>0</v>
      </c>
    </row>
    <row r="1414" spans="7:8" x14ac:dyDescent="0.25">
      <c r="G1414" s="359">
        <f t="shared" si="44"/>
        <v>0</v>
      </c>
      <c r="H1414" s="359">
        <f t="shared" si="45"/>
        <v>0</v>
      </c>
    </row>
    <row r="1415" spans="7:8" x14ac:dyDescent="0.25">
      <c r="G1415" s="359">
        <f t="shared" si="44"/>
        <v>0</v>
      </c>
      <c r="H1415" s="359">
        <f t="shared" si="45"/>
        <v>0</v>
      </c>
    </row>
    <row r="1416" spans="7:8" x14ac:dyDescent="0.25">
      <c r="G1416" s="359">
        <f t="shared" si="44"/>
        <v>0</v>
      </c>
      <c r="H1416" s="359">
        <f t="shared" si="45"/>
        <v>0</v>
      </c>
    </row>
    <row r="1417" spans="7:8" x14ac:dyDescent="0.25">
      <c r="G1417" s="359">
        <f t="shared" si="44"/>
        <v>0</v>
      </c>
      <c r="H1417" s="359">
        <f t="shared" si="45"/>
        <v>0</v>
      </c>
    </row>
    <row r="1418" spans="7:8" x14ac:dyDescent="0.25">
      <c r="G1418" s="359">
        <f t="shared" si="44"/>
        <v>0</v>
      </c>
      <c r="H1418" s="359">
        <f t="shared" si="45"/>
        <v>0</v>
      </c>
    </row>
    <row r="1419" spans="7:8" x14ac:dyDescent="0.25">
      <c r="G1419" s="359">
        <f t="shared" si="44"/>
        <v>0</v>
      </c>
      <c r="H1419" s="359">
        <f t="shared" si="45"/>
        <v>0</v>
      </c>
    </row>
    <row r="1420" spans="7:8" x14ac:dyDescent="0.25">
      <c r="G1420" s="359">
        <f t="shared" si="44"/>
        <v>0</v>
      </c>
      <c r="H1420" s="359">
        <f t="shared" si="45"/>
        <v>0</v>
      </c>
    </row>
    <row r="1421" spans="7:8" x14ac:dyDescent="0.25">
      <c r="G1421" s="359">
        <f t="shared" si="44"/>
        <v>0</v>
      </c>
      <c r="H1421" s="359">
        <f t="shared" si="45"/>
        <v>0</v>
      </c>
    </row>
    <row r="1422" spans="7:8" x14ac:dyDescent="0.25">
      <c r="G1422" s="359">
        <f t="shared" si="44"/>
        <v>0</v>
      </c>
      <c r="H1422" s="359">
        <f t="shared" si="45"/>
        <v>0</v>
      </c>
    </row>
    <row r="1423" spans="7:8" x14ac:dyDescent="0.25">
      <c r="G1423" s="359">
        <f t="shared" si="44"/>
        <v>0</v>
      </c>
      <c r="H1423" s="359">
        <f t="shared" si="45"/>
        <v>0</v>
      </c>
    </row>
    <row r="1424" spans="7:8" x14ac:dyDescent="0.25">
      <c r="G1424" s="359">
        <f t="shared" si="44"/>
        <v>0</v>
      </c>
      <c r="H1424" s="359">
        <f t="shared" si="45"/>
        <v>0</v>
      </c>
    </row>
    <row r="1425" spans="7:8" x14ac:dyDescent="0.25">
      <c r="G1425" s="359">
        <f t="shared" si="44"/>
        <v>0</v>
      </c>
      <c r="H1425" s="359">
        <f t="shared" si="45"/>
        <v>0</v>
      </c>
    </row>
    <row r="1426" spans="7:8" x14ac:dyDescent="0.25">
      <c r="G1426" s="359">
        <f t="shared" si="44"/>
        <v>0</v>
      </c>
      <c r="H1426" s="359">
        <f t="shared" si="45"/>
        <v>0</v>
      </c>
    </row>
    <row r="1427" spans="7:8" x14ac:dyDescent="0.25">
      <c r="G1427" s="359">
        <f t="shared" si="44"/>
        <v>0</v>
      </c>
      <c r="H1427" s="359">
        <f t="shared" si="45"/>
        <v>0</v>
      </c>
    </row>
    <row r="1428" spans="7:8" x14ac:dyDescent="0.25">
      <c r="G1428" s="359">
        <f t="shared" si="44"/>
        <v>0</v>
      </c>
      <c r="H1428" s="359">
        <f t="shared" si="45"/>
        <v>0</v>
      </c>
    </row>
    <row r="1429" spans="7:8" x14ac:dyDescent="0.25">
      <c r="G1429" s="359">
        <f t="shared" si="44"/>
        <v>0</v>
      </c>
      <c r="H1429" s="359">
        <f t="shared" si="45"/>
        <v>0</v>
      </c>
    </row>
    <row r="1430" spans="7:8" x14ac:dyDescent="0.25">
      <c r="G1430" s="359">
        <f t="shared" si="44"/>
        <v>0</v>
      </c>
      <c r="H1430" s="359">
        <f t="shared" si="45"/>
        <v>0</v>
      </c>
    </row>
    <row r="1431" spans="7:8" x14ac:dyDescent="0.25">
      <c r="G1431" s="359">
        <f t="shared" si="44"/>
        <v>0</v>
      </c>
      <c r="H1431" s="359">
        <f t="shared" si="45"/>
        <v>0</v>
      </c>
    </row>
    <row r="1432" spans="7:8" x14ac:dyDescent="0.25">
      <c r="G1432" s="359">
        <f t="shared" si="44"/>
        <v>0</v>
      </c>
      <c r="H1432" s="359">
        <f t="shared" si="45"/>
        <v>0</v>
      </c>
    </row>
    <row r="1433" spans="7:8" x14ac:dyDescent="0.25">
      <c r="G1433" s="359">
        <f t="shared" si="44"/>
        <v>0</v>
      </c>
      <c r="H1433" s="359">
        <f t="shared" si="45"/>
        <v>0</v>
      </c>
    </row>
    <row r="1434" spans="7:8" x14ac:dyDescent="0.25">
      <c r="G1434" s="359">
        <f t="shared" si="44"/>
        <v>0</v>
      </c>
      <c r="H1434" s="359">
        <f t="shared" si="45"/>
        <v>0</v>
      </c>
    </row>
    <row r="1435" spans="7:8" x14ac:dyDescent="0.25">
      <c r="G1435" s="359">
        <f t="shared" si="44"/>
        <v>0</v>
      </c>
      <c r="H1435" s="359">
        <f t="shared" si="45"/>
        <v>0</v>
      </c>
    </row>
    <row r="1436" spans="7:8" x14ac:dyDescent="0.25">
      <c r="G1436" s="359">
        <f t="shared" si="44"/>
        <v>0</v>
      </c>
      <c r="H1436" s="359">
        <f t="shared" si="45"/>
        <v>0</v>
      </c>
    </row>
    <row r="1437" spans="7:8" x14ac:dyDescent="0.25">
      <c r="G1437" s="359">
        <f t="shared" si="44"/>
        <v>0</v>
      </c>
      <c r="H1437" s="359">
        <f t="shared" si="45"/>
        <v>0</v>
      </c>
    </row>
    <row r="1438" spans="7:8" x14ac:dyDescent="0.25">
      <c r="G1438" s="359">
        <f t="shared" si="44"/>
        <v>0</v>
      </c>
      <c r="H1438" s="359">
        <f t="shared" si="45"/>
        <v>0</v>
      </c>
    </row>
    <row r="1439" spans="7:8" x14ac:dyDescent="0.25">
      <c r="G1439" s="359">
        <f t="shared" si="44"/>
        <v>0</v>
      </c>
      <c r="H1439" s="359">
        <f t="shared" si="45"/>
        <v>0</v>
      </c>
    </row>
    <row r="1440" spans="7:8" x14ac:dyDescent="0.25">
      <c r="G1440" s="359">
        <f t="shared" si="44"/>
        <v>0</v>
      </c>
      <c r="H1440" s="359">
        <f t="shared" si="45"/>
        <v>0</v>
      </c>
    </row>
    <row r="1441" spans="7:8" x14ac:dyDescent="0.25">
      <c r="G1441" s="359">
        <f t="shared" si="44"/>
        <v>0</v>
      </c>
      <c r="H1441" s="359">
        <f t="shared" si="45"/>
        <v>0</v>
      </c>
    </row>
    <row r="1442" spans="7:8" x14ac:dyDescent="0.25">
      <c r="G1442" s="359">
        <f t="shared" si="44"/>
        <v>0</v>
      </c>
      <c r="H1442" s="359">
        <f t="shared" si="45"/>
        <v>0</v>
      </c>
    </row>
    <row r="1443" spans="7:8" x14ac:dyDescent="0.25">
      <c r="G1443" s="359">
        <f t="shared" si="44"/>
        <v>0</v>
      </c>
      <c r="H1443" s="359">
        <f t="shared" si="45"/>
        <v>0</v>
      </c>
    </row>
    <row r="1444" spans="7:8" x14ac:dyDescent="0.25">
      <c r="G1444" s="359">
        <f t="shared" si="44"/>
        <v>0</v>
      </c>
      <c r="H1444" s="359">
        <f t="shared" si="45"/>
        <v>0</v>
      </c>
    </row>
    <row r="1445" spans="7:8" x14ac:dyDescent="0.25">
      <c r="G1445" s="359">
        <f t="shared" si="44"/>
        <v>0</v>
      </c>
      <c r="H1445" s="359">
        <f t="shared" si="45"/>
        <v>0</v>
      </c>
    </row>
    <row r="1446" spans="7:8" x14ac:dyDescent="0.25">
      <c r="G1446" s="359">
        <f t="shared" si="44"/>
        <v>0</v>
      </c>
      <c r="H1446" s="359">
        <f t="shared" si="45"/>
        <v>0</v>
      </c>
    </row>
    <row r="1447" spans="7:8" x14ac:dyDescent="0.25">
      <c r="G1447" s="359">
        <f t="shared" si="44"/>
        <v>0</v>
      </c>
      <c r="H1447" s="359">
        <f t="shared" si="45"/>
        <v>0</v>
      </c>
    </row>
    <row r="1448" spans="7:8" x14ac:dyDescent="0.25">
      <c r="G1448" s="359">
        <f t="shared" si="44"/>
        <v>0</v>
      </c>
      <c r="H1448" s="359">
        <f t="shared" si="45"/>
        <v>0</v>
      </c>
    </row>
    <row r="1449" spans="7:8" x14ac:dyDescent="0.25">
      <c r="G1449" s="359">
        <f t="shared" si="44"/>
        <v>0</v>
      </c>
      <c r="H1449" s="359">
        <f t="shared" si="45"/>
        <v>0</v>
      </c>
    </row>
    <row r="1450" spans="7:8" x14ac:dyDescent="0.25">
      <c r="G1450" s="359">
        <f t="shared" si="44"/>
        <v>0</v>
      </c>
      <c r="H1450" s="359">
        <f t="shared" si="45"/>
        <v>0</v>
      </c>
    </row>
    <row r="1451" spans="7:8" x14ac:dyDescent="0.25">
      <c r="G1451" s="359">
        <f t="shared" si="44"/>
        <v>0</v>
      </c>
      <c r="H1451" s="359">
        <f t="shared" si="45"/>
        <v>0</v>
      </c>
    </row>
    <row r="1452" spans="7:8" x14ac:dyDescent="0.25">
      <c r="G1452" s="359">
        <f t="shared" si="44"/>
        <v>0</v>
      </c>
      <c r="H1452" s="359">
        <f t="shared" si="45"/>
        <v>0</v>
      </c>
    </row>
    <row r="1453" spans="7:8" x14ac:dyDescent="0.25">
      <c r="G1453" s="359">
        <f t="shared" si="44"/>
        <v>0</v>
      </c>
      <c r="H1453" s="359">
        <f t="shared" si="45"/>
        <v>0</v>
      </c>
    </row>
    <row r="1454" spans="7:8" x14ac:dyDescent="0.25">
      <c r="G1454" s="359">
        <f t="shared" si="44"/>
        <v>0</v>
      </c>
      <c r="H1454" s="359">
        <f t="shared" si="45"/>
        <v>0</v>
      </c>
    </row>
    <row r="1455" spans="7:8" x14ac:dyDescent="0.25">
      <c r="G1455" s="359">
        <f t="shared" si="44"/>
        <v>0</v>
      </c>
      <c r="H1455" s="359">
        <f t="shared" si="45"/>
        <v>0</v>
      </c>
    </row>
    <row r="1456" spans="7:8" x14ac:dyDescent="0.25">
      <c r="G1456" s="359">
        <f t="shared" si="44"/>
        <v>0</v>
      </c>
      <c r="H1456" s="359">
        <f t="shared" si="45"/>
        <v>0</v>
      </c>
    </row>
    <row r="1457" spans="7:8" x14ac:dyDescent="0.25">
      <c r="G1457" s="359">
        <f t="shared" si="44"/>
        <v>0</v>
      </c>
      <c r="H1457" s="359">
        <f t="shared" si="45"/>
        <v>0</v>
      </c>
    </row>
    <row r="1458" spans="7:8" x14ac:dyDescent="0.25">
      <c r="G1458" s="359">
        <f t="shared" si="44"/>
        <v>0</v>
      </c>
      <c r="H1458" s="359">
        <f t="shared" si="45"/>
        <v>0</v>
      </c>
    </row>
    <row r="1459" spans="7:8" x14ac:dyDescent="0.25">
      <c r="G1459" s="359">
        <f t="shared" si="44"/>
        <v>0</v>
      </c>
      <c r="H1459" s="359">
        <f t="shared" si="45"/>
        <v>0</v>
      </c>
    </row>
    <row r="1460" spans="7:8" x14ac:dyDescent="0.25">
      <c r="G1460" s="359">
        <f t="shared" si="44"/>
        <v>0</v>
      </c>
      <c r="H1460" s="359">
        <f t="shared" si="45"/>
        <v>0</v>
      </c>
    </row>
    <row r="1461" spans="7:8" x14ac:dyDescent="0.25">
      <c r="G1461" s="359">
        <f t="shared" si="44"/>
        <v>0</v>
      </c>
      <c r="H1461" s="359">
        <f t="shared" si="45"/>
        <v>0</v>
      </c>
    </row>
    <row r="1462" spans="7:8" x14ac:dyDescent="0.25">
      <c r="G1462" s="359">
        <f t="shared" si="44"/>
        <v>0</v>
      </c>
      <c r="H1462" s="359">
        <f t="shared" si="45"/>
        <v>0</v>
      </c>
    </row>
    <row r="1463" spans="7:8" x14ac:dyDescent="0.25">
      <c r="G1463" s="359">
        <f t="shared" si="44"/>
        <v>0</v>
      </c>
      <c r="H1463" s="359">
        <f t="shared" si="45"/>
        <v>0</v>
      </c>
    </row>
    <row r="1464" spans="7:8" x14ac:dyDescent="0.25">
      <c r="G1464" s="359">
        <f t="shared" si="44"/>
        <v>0</v>
      </c>
      <c r="H1464" s="359">
        <f t="shared" si="45"/>
        <v>0</v>
      </c>
    </row>
    <row r="1465" spans="7:8" x14ac:dyDescent="0.25">
      <c r="G1465" s="359">
        <f t="shared" si="44"/>
        <v>0</v>
      </c>
      <c r="H1465" s="359">
        <f t="shared" si="45"/>
        <v>0</v>
      </c>
    </row>
    <row r="1466" spans="7:8" x14ac:dyDescent="0.25">
      <c r="G1466" s="359">
        <f t="shared" si="44"/>
        <v>0</v>
      </c>
      <c r="H1466" s="359">
        <f t="shared" si="45"/>
        <v>0</v>
      </c>
    </row>
    <row r="1467" spans="7:8" x14ac:dyDescent="0.25">
      <c r="G1467" s="359">
        <f t="shared" si="44"/>
        <v>0</v>
      </c>
      <c r="H1467" s="359">
        <f t="shared" si="45"/>
        <v>0</v>
      </c>
    </row>
    <row r="1468" spans="7:8" x14ac:dyDescent="0.25">
      <c r="G1468" s="359">
        <f t="shared" si="44"/>
        <v>0</v>
      </c>
      <c r="H1468" s="359">
        <f t="shared" si="45"/>
        <v>0</v>
      </c>
    </row>
    <row r="1469" spans="7:8" x14ac:dyDescent="0.25">
      <c r="G1469" s="359">
        <f t="shared" si="44"/>
        <v>0</v>
      </c>
      <c r="H1469" s="359">
        <f t="shared" si="45"/>
        <v>0</v>
      </c>
    </row>
    <row r="1470" spans="7:8" x14ac:dyDescent="0.25">
      <c r="G1470" s="359">
        <f t="shared" si="44"/>
        <v>0</v>
      </c>
      <c r="H1470" s="359">
        <f t="shared" si="45"/>
        <v>0</v>
      </c>
    </row>
    <row r="1471" spans="7:8" x14ac:dyDescent="0.25">
      <c r="G1471" s="359">
        <f t="shared" si="44"/>
        <v>0</v>
      </c>
      <c r="H1471" s="359">
        <f t="shared" si="45"/>
        <v>0</v>
      </c>
    </row>
    <row r="1472" spans="7:8" x14ac:dyDescent="0.25">
      <c r="G1472" s="359">
        <f t="shared" si="44"/>
        <v>0</v>
      </c>
      <c r="H1472" s="359">
        <f t="shared" si="45"/>
        <v>0</v>
      </c>
    </row>
    <row r="1473" spans="7:8" x14ac:dyDescent="0.25">
      <c r="G1473" s="359">
        <f t="shared" si="44"/>
        <v>0</v>
      </c>
      <c r="H1473" s="359">
        <f t="shared" si="45"/>
        <v>0</v>
      </c>
    </row>
    <row r="1474" spans="7:8" x14ac:dyDescent="0.25">
      <c r="G1474" s="359">
        <f t="shared" si="44"/>
        <v>0</v>
      </c>
      <c r="H1474" s="359">
        <f t="shared" si="45"/>
        <v>0</v>
      </c>
    </row>
    <row r="1475" spans="7:8" x14ac:dyDescent="0.25">
      <c r="G1475" s="359">
        <f t="shared" ref="G1475:G1538" si="46">IFERROR(IF(C1475=" ",0,C1475),0)</f>
        <v>0</v>
      </c>
      <c r="H1475" s="359">
        <f t="shared" ref="H1475:H1538" si="47">IFERROR(G1475 * E1475, 0)</f>
        <v>0</v>
      </c>
    </row>
    <row r="1476" spans="7:8" x14ac:dyDescent="0.25">
      <c r="G1476" s="359">
        <f t="shared" si="46"/>
        <v>0</v>
      </c>
      <c r="H1476" s="359">
        <f t="shared" si="47"/>
        <v>0</v>
      </c>
    </row>
    <row r="1477" spans="7:8" x14ac:dyDescent="0.25">
      <c r="G1477" s="359">
        <f t="shared" si="46"/>
        <v>0</v>
      </c>
      <c r="H1477" s="359">
        <f t="shared" si="47"/>
        <v>0</v>
      </c>
    </row>
    <row r="1478" spans="7:8" x14ac:dyDescent="0.25">
      <c r="G1478" s="359">
        <f t="shared" si="46"/>
        <v>0</v>
      </c>
      <c r="H1478" s="359">
        <f t="shared" si="47"/>
        <v>0</v>
      </c>
    </row>
    <row r="1479" spans="7:8" x14ac:dyDescent="0.25">
      <c r="G1479" s="359">
        <f t="shared" si="46"/>
        <v>0</v>
      </c>
      <c r="H1479" s="359">
        <f t="shared" si="47"/>
        <v>0</v>
      </c>
    </row>
    <row r="1480" spans="7:8" x14ac:dyDescent="0.25">
      <c r="G1480" s="359">
        <f t="shared" si="46"/>
        <v>0</v>
      </c>
      <c r="H1480" s="359">
        <f t="shared" si="47"/>
        <v>0</v>
      </c>
    </row>
    <row r="1481" spans="7:8" x14ac:dyDescent="0.25">
      <c r="G1481" s="359">
        <f t="shared" si="46"/>
        <v>0</v>
      </c>
      <c r="H1481" s="359">
        <f t="shared" si="47"/>
        <v>0</v>
      </c>
    </row>
    <row r="1482" spans="7:8" x14ac:dyDescent="0.25">
      <c r="G1482" s="359">
        <f t="shared" si="46"/>
        <v>0</v>
      </c>
      <c r="H1482" s="359">
        <f t="shared" si="47"/>
        <v>0</v>
      </c>
    </row>
    <row r="1483" spans="7:8" x14ac:dyDescent="0.25">
      <c r="G1483" s="359">
        <f t="shared" si="46"/>
        <v>0</v>
      </c>
      <c r="H1483" s="359">
        <f t="shared" si="47"/>
        <v>0</v>
      </c>
    </row>
    <row r="1484" spans="7:8" x14ac:dyDescent="0.25">
      <c r="G1484" s="359">
        <f t="shared" si="46"/>
        <v>0</v>
      </c>
      <c r="H1484" s="359">
        <f t="shared" si="47"/>
        <v>0</v>
      </c>
    </row>
    <row r="1485" spans="7:8" x14ac:dyDescent="0.25">
      <c r="G1485" s="359">
        <f t="shared" si="46"/>
        <v>0</v>
      </c>
      <c r="H1485" s="359">
        <f t="shared" si="47"/>
        <v>0</v>
      </c>
    </row>
    <row r="1486" spans="7:8" x14ac:dyDescent="0.25">
      <c r="G1486" s="359">
        <f t="shared" si="46"/>
        <v>0</v>
      </c>
      <c r="H1486" s="359">
        <f t="shared" si="47"/>
        <v>0</v>
      </c>
    </row>
    <row r="1487" spans="7:8" x14ac:dyDescent="0.25">
      <c r="G1487" s="359">
        <f t="shared" si="46"/>
        <v>0</v>
      </c>
      <c r="H1487" s="359">
        <f t="shared" si="47"/>
        <v>0</v>
      </c>
    </row>
    <row r="1488" spans="7:8" x14ac:dyDescent="0.25">
      <c r="G1488" s="359">
        <f t="shared" si="46"/>
        <v>0</v>
      </c>
      <c r="H1488" s="359">
        <f t="shared" si="47"/>
        <v>0</v>
      </c>
    </row>
    <row r="1489" spans="7:8" x14ac:dyDescent="0.25">
      <c r="G1489" s="359">
        <f t="shared" si="46"/>
        <v>0</v>
      </c>
      <c r="H1489" s="359">
        <f t="shared" si="47"/>
        <v>0</v>
      </c>
    </row>
    <row r="1490" spans="7:8" x14ac:dyDescent="0.25">
      <c r="G1490" s="359">
        <f t="shared" si="46"/>
        <v>0</v>
      </c>
      <c r="H1490" s="359">
        <f t="shared" si="47"/>
        <v>0</v>
      </c>
    </row>
    <row r="1491" spans="7:8" x14ac:dyDescent="0.25">
      <c r="G1491" s="359">
        <f t="shared" si="46"/>
        <v>0</v>
      </c>
      <c r="H1491" s="359">
        <f t="shared" si="47"/>
        <v>0</v>
      </c>
    </row>
    <row r="1492" spans="7:8" x14ac:dyDescent="0.25">
      <c r="G1492" s="359">
        <f t="shared" si="46"/>
        <v>0</v>
      </c>
      <c r="H1492" s="359">
        <f t="shared" si="47"/>
        <v>0</v>
      </c>
    </row>
    <row r="1493" spans="7:8" x14ac:dyDescent="0.25">
      <c r="G1493" s="359">
        <f t="shared" si="46"/>
        <v>0</v>
      </c>
      <c r="H1493" s="359">
        <f t="shared" si="47"/>
        <v>0</v>
      </c>
    </row>
    <row r="1494" spans="7:8" x14ac:dyDescent="0.25">
      <c r="G1494" s="359">
        <f t="shared" si="46"/>
        <v>0</v>
      </c>
      <c r="H1494" s="359">
        <f t="shared" si="47"/>
        <v>0</v>
      </c>
    </row>
    <row r="1495" spans="7:8" x14ac:dyDescent="0.25">
      <c r="G1495" s="359">
        <f t="shared" si="46"/>
        <v>0</v>
      </c>
      <c r="H1495" s="359">
        <f t="shared" si="47"/>
        <v>0</v>
      </c>
    </row>
    <row r="1496" spans="7:8" x14ac:dyDescent="0.25">
      <c r="G1496" s="359">
        <f t="shared" si="46"/>
        <v>0</v>
      </c>
      <c r="H1496" s="359">
        <f t="shared" si="47"/>
        <v>0</v>
      </c>
    </row>
    <row r="1497" spans="7:8" x14ac:dyDescent="0.25">
      <c r="G1497" s="359">
        <f t="shared" si="46"/>
        <v>0</v>
      </c>
      <c r="H1497" s="359">
        <f t="shared" si="47"/>
        <v>0</v>
      </c>
    </row>
    <row r="1498" spans="7:8" x14ac:dyDescent="0.25">
      <c r="G1498" s="359">
        <f t="shared" si="46"/>
        <v>0</v>
      </c>
      <c r="H1498" s="359">
        <f t="shared" si="47"/>
        <v>0</v>
      </c>
    </row>
    <row r="1499" spans="7:8" x14ac:dyDescent="0.25">
      <c r="G1499" s="359">
        <f t="shared" si="46"/>
        <v>0</v>
      </c>
      <c r="H1499" s="359">
        <f t="shared" si="47"/>
        <v>0</v>
      </c>
    </row>
    <row r="1500" spans="7:8" x14ac:dyDescent="0.25">
      <c r="G1500" s="359">
        <f t="shared" si="46"/>
        <v>0</v>
      </c>
      <c r="H1500" s="359">
        <f t="shared" si="47"/>
        <v>0</v>
      </c>
    </row>
    <row r="1501" spans="7:8" x14ac:dyDescent="0.25">
      <c r="G1501" s="359">
        <f t="shared" si="46"/>
        <v>0</v>
      </c>
      <c r="H1501" s="359">
        <f t="shared" si="47"/>
        <v>0</v>
      </c>
    </row>
    <row r="1502" spans="7:8" x14ac:dyDescent="0.25">
      <c r="G1502" s="359">
        <f t="shared" si="46"/>
        <v>0</v>
      </c>
      <c r="H1502" s="359">
        <f t="shared" si="47"/>
        <v>0</v>
      </c>
    </row>
    <row r="1503" spans="7:8" x14ac:dyDescent="0.25">
      <c r="G1503" s="359">
        <f t="shared" si="46"/>
        <v>0</v>
      </c>
      <c r="H1503" s="359">
        <f t="shared" si="47"/>
        <v>0</v>
      </c>
    </row>
    <row r="1504" spans="7:8" x14ac:dyDescent="0.25">
      <c r="G1504" s="359">
        <f t="shared" si="46"/>
        <v>0</v>
      </c>
      <c r="H1504" s="359">
        <f t="shared" si="47"/>
        <v>0</v>
      </c>
    </row>
    <row r="1505" spans="7:8" x14ac:dyDescent="0.25">
      <c r="G1505" s="359">
        <f t="shared" si="46"/>
        <v>0</v>
      </c>
      <c r="H1505" s="359">
        <f t="shared" si="47"/>
        <v>0</v>
      </c>
    </row>
    <row r="1506" spans="7:8" x14ac:dyDescent="0.25">
      <c r="G1506" s="359">
        <f t="shared" si="46"/>
        <v>0</v>
      </c>
      <c r="H1506" s="359">
        <f t="shared" si="47"/>
        <v>0</v>
      </c>
    </row>
    <row r="1507" spans="7:8" x14ac:dyDescent="0.25">
      <c r="G1507" s="359">
        <f t="shared" si="46"/>
        <v>0</v>
      </c>
      <c r="H1507" s="359">
        <f t="shared" si="47"/>
        <v>0</v>
      </c>
    </row>
    <row r="1508" spans="7:8" x14ac:dyDescent="0.25">
      <c r="G1508" s="359">
        <f t="shared" si="46"/>
        <v>0</v>
      </c>
      <c r="H1508" s="359">
        <f t="shared" si="47"/>
        <v>0</v>
      </c>
    </row>
    <row r="1509" spans="7:8" x14ac:dyDescent="0.25">
      <c r="G1509" s="359">
        <f t="shared" si="46"/>
        <v>0</v>
      </c>
      <c r="H1509" s="359">
        <f t="shared" si="47"/>
        <v>0</v>
      </c>
    </row>
    <row r="1510" spans="7:8" x14ac:dyDescent="0.25">
      <c r="G1510" s="359">
        <f t="shared" si="46"/>
        <v>0</v>
      </c>
      <c r="H1510" s="359">
        <f t="shared" si="47"/>
        <v>0</v>
      </c>
    </row>
    <row r="1511" spans="7:8" x14ac:dyDescent="0.25">
      <c r="G1511" s="359">
        <f t="shared" si="46"/>
        <v>0</v>
      </c>
      <c r="H1511" s="359">
        <f t="shared" si="47"/>
        <v>0</v>
      </c>
    </row>
    <row r="1512" spans="7:8" x14ac:dyDescent="0.25">
      <c r="G1512" s="359">
        <f t="shared" si="46"/>
        <v>0</v>
      </c>
      <c r="H1512" s="359">
        <f t="shared" si="47"/>
        <v>0</v>
      </c>
    </row>
    <row r="1513" spans="7:8" x14ac:dyDescent="0.25">
      <c r="G1513" s="359">
        <f t="shared" si="46"/>
        <v>0</v>
      </c>
      <c r="H1513" s="359">
        <f t="shared" si="47"/>
        <v>0</v>
      </c>
    </row>
    <row r="1514" spans="7:8" x14ac:dyDescent="0.25">
      <c r="G1514" s="359">
        <f t="shared" si="46"/>
        <v>0</v>
      </c>
      <c r="H1514" s="359">
        <f t="shared" si="47"/>
        <v>0</v>
      </c>
    </row>
    <row r="1515" spans="7:8" x14ac:dyDescent="0.25">
      <c r="G1515" s="359">
        <f t="shared" si="46"/>
        <v>0</v>
      </c>
      <c r="H1515" s="359">
        <f t="shared" si="47"/>
        <v>0</v>
      </c>
    </row>
    <row r="1516" spans="7:8" x14ac:dyDescent="0.25">
      <c r="G1516" s="359">
        <f t="shared" si="46"/>
        <v>0</v>
      </c>
      <c r="H1516" s="359">
        <f t="shared" si="47"/>
        <v>0</v>
      </c>
    </row>
    <row r="1517" spans="7:8" x14ac:dyDescent="0.25">
      <c r="G1517" s="359">
        <f t="shared" si="46"/>
        <v>0</v>
      </c>
      <c r="H1517" s="359">
        <f t="shared" si="47"/>
        <v>0</v>
      </c>
    </row>
    <row r="1518" spans="7:8" x14ac:dyDescent="0.25">
      <c r="G1518" s="359">
        <f t="shared" si="46"/>
        <v>0</v>
      </c>
      <c r="H1518" s="359">
        <f t="shared" si="47"/>
        <v>0</v>
      </c>
    </row>
    <row r="1519" spans="7:8" x14ac:dyDescent="0.25">
      <c r="G1519" s="359">
        <f t="shared" si="46"/>
        <v>0</v>
      </c>
      <c r="H1519" s="359">
        <f t="shared" si="47"/>
        <v>0</v>
      </c>
    </row>
    <row r="1520" spans="7:8" x14ac:dyDescent="0.25">
      <c r="G1520" s="359">
        <f t="shared" si="46"/>
        <v>0</v>
      </c>
      <c r="H1520" s="359">
        <f t="shared" si="47"/>
        <v>0</v>
      </c>
    </row>
    <row r="1521" spans="7:8" x14ac:dyDescent="0.25">
      <c r="G1521" s="359">
        <f t="shared" si="46"/>
        <v>0</v>
      </c>
      <c r="H1521" s="359">
        <f t="shared" si="47"/>
        <v>0</v>
      </c>
    </row>
    <row r="1522" spans="7:8" x14ac:dyDescent="0.25">
      <c r="G1522" s="359">
        <f t="shared" si="46"/>
        <v>0</v>
      </c>
      <c r="H1522" s="359">
        <f t="shared" si="47"/>
        <v>0</v>
      </c>
    </row>
    <row r="1523" spans="7:8" x14ac:dyDescent="0.25">
      <c r="G1523" s="359">
        <f t="shared" si="46"/>
        <v>0</v>
      </c>
      <c r="H1523" s="359">
        <f t="shared" si="47"/>
        <v>0</v>
      </c>
    </row>
    <row r="1524" spans="7:8" x14ac:dyDescent="0.25">
      <c r="G1524" s="359">
        <f t="shared" si="46"/>
        <v>0</v>
      </c>
      <c r="H1524" s="359">
        <f t="shared" si="47"/>
        <v>0</v>
      </c>
    </row>
    <row r="1525" spans="7:8" x14ac:dyDescent="0.25">
      <c r="G1525" s="359">
        <f t="shared" si="46"/>
        <v>0</v>
      </c>
      <c r="H1525" s="359">
        <f t="shared" si="47"/>
        <v>0</v>
      </c>
    </row>
    <row r="1526" spans="7:8" x14ac:dyDescent="0.25">
      <c r="G1526" s="359">
        <f t="shared" si="46"/>
        <v>0</v>
      </c>
      <c r="H1526" s="359">
        <f t="shared" si="47"/>
        <v>0</v>
      </c>
    </row>
    <row r="1527" spans="7:8" x14ac:dyDescent="0.25">
      <c r="G1527" s="359">
        <f t="shared" si="46"/>
        <v>0</v>
      </c>
      <c r="H1527" s="359">
        <f t="shared" si="47"/>
        <v>0</v>
      </c>
    </row>
    <row r="1528" spans="7:8" x14ac:dyDescent="0.25">
      <c r="G1528" s="359">
        <f t="shared" si="46"/>
        <v>0</v>
      </c>
      <c r="H1528" s="359">
        <f t="shared" si="47"/>
        <v>0</v>
      </c>
    </row>
    <row r="1529" spans="7:8" x14ac:dyDescent="0.25">
      <c r="G1529" s="359">
        <f t="shared" si="46"/>
        <v>0</v>
      </c>
      <c r="H1529" s="359">
        <f t="shared" si="47"/>
        <v>0</v>
      </c>
    </row>
    <row r="1530" spans="7:8" x14ac:dyDescent="0.25">
      <c r="G1530" s="359">
        <f t="shared" si="46"/>
        <v>0</v>
      </c>
      <c r="H1530" s="359">
        <f t="shared" si="47"/>
        <v>0</v>
      </c>
    </row>
    <row r="1531" spans="7:8" x14ac:dyDescent="0.25">
      <c r="G1531" s="359">
        <f t="shared" si="46"/>
        <v>0</v>
      </c>
      <c r="H1531" s="359">
        <f t="shared" si="47"/>
        <v>0</v>
      </c>
    </row>
    <row r="1532" spans="7:8" x14ac:dyDescent="0.25">
      <c r="G1532" s="359">
        <f t="shared" si="46"/>
        <v>0</v>
      </c>
      <c r="H1532" s="359">
        <f t="shared" si="47"/>
        <v>0</v>
      </c>
    </row>
    <row r="1533" spans="7:8" x14ac:dyDescent="0.25">
      <c r="G1533" s="359">
        <f t="shared" si="46"/>
        <v>0</v>
      </c>
      <c r="H1533" s="359">
        <f t="shared" si="47"/>
        <v>0</v>
      </c>
    </row>
    <row r="1534" spans="7:8" x14ac:dyDescent="0.25">
      <c r="G1534" s="359">
        <f t="shared" si="46"/>
        <v>0</v>
      </c>
      <c r="H1534" s="359">
        <f t="shared" si="47"/>
        <v>0</v>
      </c>
    </row>
    <row r="1535" spans="7:8" x14ac:dyDescent="0.25">
      <c r="G1535" s="359">
        <f t="shared" si="46"/>
        <v>0</v>
      </c>
      <c r="H1535" s="359">
        <f t="shared" si="47"/>
        <v>0</v>
      </c>
    </row>
    <row r="1536" spans="7:8" x14ac:dyDescent="0.25">
      <c r="G1536" s="359">
        <f t="shared" si="46"/>
        <v>0</v>
      </c>
      <c r="H1536" s="359">
        <f t="shared" si="47"/>
        <v>0</v>
      </c>
    </row>
    <row r="1537" spans="7:8" x14ac:dyDescent="0.25">
      <c r="G1537" s="359">
        <f t="shared" si="46"/>
        <v>0</v>
      </c>
      <c r="H1537" s="359">
        <f t="shared" si="47"/>
        <v>0</v>
      </c>
    </row>
    <row r="1538" spans="7:8" x14ac:dyDescent="0.25">
      <c r="G1538" s="359">
        <f t="shared" si="46"/>
        <v>0</v>
      </c>
      <c r="H1538" s="359">
        <f t="shared" si="47"/>
        <v>0</v>
      </c>
    </row>
    <row r="1539" spans="7:8" x14ac:dyDescent="0.25">
      <c r="G1539" s="359">
        <f t="shared" ref="G1539:G1602" si="48">IFERROR(IF(C1539=" ",0,C1539),0)</f>
        <v>0</v>
      </c>
      <c r="H1539" s="359">
        <f t="shared" ref="H1539:H1602" si="49">IFERROR(G1539 * E1539, 0)</f>
        <v>0</v>
      </c>
    </row>
    <row r="1540" spans="7:8" x14ac:dyDescent="0.25">
      <c r="G1540" s="359">
        <f t="shared" si="48"/>
        <v>0</v>
      </c>
      <c r="H1540" s="359">
        <f t="shared" si="49"/>
        <v>0</v>
      </c>
    </row>
    <row r="1541" spans="7:8" x14ac:dyDescent="0.25">
      <c r="G1541" s="359">
        <f t="shared" si="48"/>
        <v>0</v>
      </c>
      <c r="H1541" s="359">
        <f t="shared" si="49"/>
        <v>0</v>
      </c>
    </row>
    <row r="1542" spans="7:8" x14ac:dyDescent="0.25">
      <c r="G1542" s="359">
        <f t="shared" si="48"/>
        <v>0</v>
      </c>
      <c r="H1542" s="359">
        <f t="shared" si="49"/>
        <v>0</v>
      </c>
    </row>
    <row r="1543" spans="7:8" x14ac:dyDescent="0.25">
      <c r="G1543" s="359">
        <f t="shared" si="48"/>
        <v>0</v>
      </c>
      <c r="H1543" s="359">
        <f t="shared" si="49"/>
        <v>0</v>
      </c>
    </row>
    <row r="1544" spans="7:8" x14ac:dyDescent="0.25">
      <c r="G1544" s="359">
        <f t="shared" si="48"/>
        <v>0</v>
      </c>
      <c r="H1544" s="359">
        <f t="shared" si="49"/>
        <v>0</v>
      </c>
    </row>
    <row r="1545" spans="7:8" x14ac:dyDescent="0.25">
      <c r="G1545" s="359">
        <f t="shared" si="48"/>
        <v>0</v>
      </c>
      <c r="H1545" s="359">
        <f t="shared" si="49"/>
        <v>0</v>
      </c>
    </row>
    <row r="1546" spans="7:8" x14ac:dyDescent="0.25">
      <c r="G1546" s="359">
        <f t="shared" si="48"/>
        <v>0</v>
      </c>
      <c r="H1546" s="359">
        <f t="shared" si="49"/>
        <v>0</v>
      </c>
    </row>
    <row r="1547" spans="7:8" x14ac:dyDescent="0.25">
      <c r="G1547" s="359">
        <f t="shared" si="48"/>
        <v>0</v>
      </c>
      <c r="H1547" s="359">
        <f t="shared" si="49"/>
        <v>0</v>
      </c>
    </row>
    <row r="1548" spans="7:8" x14ac:dyDescent="0.25">
      <c r="G1548" s="359">
        <f t="shared" si="48"/>
        <v>0</v>
      </c>
      <c r="H1548" s="359">
        <f t="shared" si="49"/>
        <v>0</v>
      </c>
    </row>
    <row r="1549" spans="7:8" x14ac:dyDescent="0.25">
      <c r="G1549" s="359">
        <f t="shared" si="48"/>
        <v>0</v>
      </c>
      <c r="H1549" s="359">
        <f t="shared" si="49"/>
        <v>0</v>
      </c>
    </row>
    <row r="1550" spans="7:8" x14ac:dyDescent="0.25">
      <c r="G1550" s="359">
        <f t="shared" si="48"/>
        <v>0</v>
      </c>
      <c r="H1550" s="359">
        <f t="shared" si="49"/>
        <v>0</v>
      </c>
    </row>
    <row r="1551" spans="7:8" x14ac:dyDescent="0.25">
      <c r="G1551" s="359">
        <f t="shared" si="48"/>
        <v>0</v>
      </c>
      <c r="H1551" s="359">
        <f t="shared" si="49"/>
        <v>0</v>
      </c>
    </row>
    <row r="1552" spans="7:8" x14ac:dyDescent="0.25">
      <c r="G1552" s="359">
        <f t="shared" si="48"/>
        <v>0</v>
      </c>
      <c r="H1552" s="359">
        <f t="shared" si="49"/>
        <v>0</v>
      </c>
    </row>
    <row r="1553" spans="7:8" x14ac:dyDescent="0.25">
      <c r="G1553" s="359">
        <f t="shared" si="48"/>
        <v>0</v>
      </c>
      <c r="H1553" s="359">
        <f t="shared" si="49"/>
        <v>0</v>
      </c>
    </row>
    <row r="1554" spans="7:8" x14ac:dyDescent="0.25">
      <c r="G1554" s="359">
        <f t="shared" si="48"/>
        <v>0</v>
      </c>
      <c r="H1554" s="359">
        <f t="shared" si="49"/>
        <v>0</v>
      </c>
    </row>
    <row r="1555" spans="7:8" x14ac:dyDescent="0.25">
      <c r="G1555" s="359">
        <f t="shared" si="48"/>
        <v>0</v>
      </c>
      <c r="H1555" s="359">
        <f t="shared" si="49"/>
        <v>0</v>
      </c>
    </row>
    <row r="1556" spans="7:8" x14ac:dyDescent="0.25">
      <c r="G1556" s="359">
        <f t="shared" si="48"/>
        <v>0</v>
      </c>
      <c r="H1556" s="359">
        <f t="shared" si="49"/>
        <v>0</v>
      </c>
    </row>
    <row r="1557" spans="7:8" x14ac:dyDescent="0.25">
      <c r="G1557" s="359">
        <f t="shared" si="48"/>
        <v>0</v>
      </c>
      <c r="H1557" s="359">
        <f t="shared" si="49"/>
        <v>0</v>
      </c>
    </row>
    <row r="1558" spans="7:8" x14ac:dyDescent="0.25">
      <c r="G1558" s="359">
        <f t="shared" si="48"/>
        <v>0</v>
      </c>
      <c r="H1558" s="359">
        <f t="shared" si="49"/>
        <v>0</v>
      </c>
    </row>
    <row r="1559" spans="7:8" x14ac:dyDescent="0.25">
      <c r="G1559" s="359">
        <f t="shared" si="48"/>
        <v>0</v>
      </c>
      <c r="H1559" s="359">
        <f t="shared" si="49"/>
        <v>0</v>
      </c>
    </row>
    <row r="1560" spans="7:8" x14ac:dyDescent="0.25">
      <c r="G1560" s="359">
        <f t="shared" si="48"/>
        <v>0</v>
      </c>
      <c r="H1560" s="359">
        <f t="shared" si="49"/>
        <v>0</v>
      </c>
    </row>
    <row r="1561" spans="7:8" x14ac:dyDescent="0.25">
      <c r="G1561" s="359">
        <f t="shared" si="48"/>
        <v>0</v>
      </c>
      <c r="H1561" s="359">
        <f t="shared" si="49"/>
        <v>0</v>
      </c>
    </row>
    <row r="1562" spans="7:8" x14ac:dyDescent="0.25">
      <c r="G1562" s="359">
        <f t="shared" si="48"/>
        <v>0</v>
      </c>
      <c r="H1562" s="359">
        <f t="shared" si="49"/>
        <v>0</v>
      </c>
    </row>
    <row r="1563" spans="7:8" x14ac:dyDescent="0.25">
      <c r="G1563" s="359">
        <f t="shared" si="48"/>
        <v>0</v>
      </c>
      <c r="H1563" s="359">
        <f t="shared" si="49"/>
        <v>0</v>
      </c>
    </row>
    <row r="1564" spans="7:8" x14ac:dyDescent="0.25">
      <c r="G1564" s="359">
        <f t="shared" si="48"/>
        <v>0</v>
      </c>
      <c r="H1564" s="359">
        <f t="shared" si="49"/>
        <v>0</v>
      </c>
    </row>
    <row r="1565" spans="7:8" x14ac:dyDescent="0.25">
      <c r="G1565" s="359">
        <f t="shared" si="48"/>
        <v>0</v>
      </c>
      <c r="H1565" s="359">
        <f t="shared" si="49"/>
        <v>0</v>
      </c>
    </row>
    <row r="1566" spans="7:8" x14ac:dyDescent="0.25">
      <c r="G1566" s="359">
        <f t="shared" si="48"/>
        <v>0</v>
      </c>
      <c r="H1566" s="359">
        <f t="shared" si="49"/>
        <v>0</v>
      </c>
    </row>
    <row r="1567" spans="7:8" x14ac:dyDescent="0.25">
      <c r="G1567" s="359">
        <f t="shared" si="48"/>
        <v>0</v>
      </c>
      <c r="H1567" s="359">
        <f t="shared" si="49"/>
        <v>0</v>
      </c>
    </row>
    <row r="1568" spans="7:8" x14ac:dyDescent="0.25">
      <c r="G1568" s="359">
        <f t="shared" si="48"/>
        <v>0</v>
      </c>
      <c r="H1568" s="359">
        <f t="shared" si="49"/>
        <v>0</v>
      </c>
    </row>
    <row r="1569" spans="7:8" x14ac:dyDescent="0.25">
      <c r="G1569" s="359">
        <f t="shared" si="48"/>
        <v>0</v>
      </c>
      <c r="H1569" s="359">
        <f t="shared" si="49"/>
        <v>0</v>
      </c>
    </row>
    <row r="1570" spans="7:8" x14ac:dyDescent="0.25">
      <c r="G1570" s="359">
        <f t="shared" si="48"/>
        <v>0</v>
      </c>
      <c r="H1570" s="359">
        <f t="shared" si="49"/>
        <v>0</v>
      </c>
    </row>
    <row r="1571" spans="7:8" x14ac:dyDescent="0.25">
      <c r="G1571" s="359">
        <f t="shared" si="48"/>
        <v>0</v>
      </c>
      <c r="H1571" s="359">
        <f t="shared" si="49"/>
        <v>0</v>
      </c>
    </row>
    <row r="1572" spans="7:8" x14ac:dyDescent="0.25">
      <c r="G1572" s="359">
        <f t="shared" si="48"/>
        <v>0</v>
      </c>
      <c r="H1572" s="359">
        <f t="shared" si="49"/>
        <v>0</v>
      </c>
    </row>
    <row r="1573" spans="7:8" x14ac:dyDescent="0.25">
      <c r="G1573" s="359">
        <f t="shared" si="48"/>
        <v>0</v>
      </c>
      <c r="H1573" s="359">
        <f t="shared" si="49"/>
        <v>0</v>
      </c>
    </row>
    <row r="1574" spans="7:8" x14ac:dyDescent="0.25">
      <c r="G1574" s="359">
        <f t="shared" si="48"/>
        <v>0</v>
      </c>
      <c r="H1574" s="359">
        <f t="shared" si="49"/>
        <v>0</v>
      </c>
    </row>
    <row r="1575" spans="7:8" x14ac:dyDescent="0.25">
      <c r="G1575" s="359">
        <f t="shared" si="48"/>
        <v>0</v>
      </c>
      <c r="H1575" s="359">
        <f t="shared" si="49"/>
        <v>0</v>
      </c>
    </row>
    <row r="1576" spans="7:8" x14ac:dyDescent="0.25">
      <c r="G1576" s="359">
        <f t="shared" si="48"/>
        <v>0</v>
      </c>
      <c r="H1576" s="359">
        <f t="shared" si="49"/>
        <v>0</v>
      </c>
    </row>
    <row r="1577" spans="7:8" x14ac:dyDescent="0.25">
      <c r="G1577" s="359">
        <f t="shared" si="48"/>
        <v>0</v>
      </c>
      <c r="H1577" s="359">
        <f t="shared" si="49"/>
        <v>0</v>
      </c>
    </row>
    <row r="1578" spans="7:8" x14ac:dyDescent="0.25">
      <c r="G1578" s="359">
        <f t="shared" si="48"/>
        <v>0</v>
      </c>
      <c r="H1578" s="359">
        <f t="shared" si="49"/>
        <v>0</v>
      </c>
    </row>
    <row r="1579" spans="7:8" x14ac:dyDescent="0.25">
      <c r="G1579" s="359">
        <f t="shared" si="48"/>
        <v>0</v>
      </c>
      <c r="H1579" s="359">
        <f t="shared" si="49"/>
        <v>0</v>
      </c>
    </row>
    <row r="1580" spans="7:8" x14ac:dyDescent="0.25">
      <c r="G1580" s="359">
        <f t="shared" si="48"/>
        <v>0</v>
      </c>
      <c r="H1580" s="359">
        <f t="shared" si="49"/>
        <v>0</v>
      </c>
    </row>
    <row r="1581" spans="7:8" x14ac:dyDescent="0.25">
      <c r="G1581" s="359">
        <f t="shared" si="48"/>
        <v>0</v>
      </c>
      <c r="H1581" s="359">
        <f t="shared" si="49"/>
        <v>0</v>
      </c>
    </row>
    <row r="1582" spans="7:8" x14ac:dyDescent="0.25">
      <c r="G1582" s="359">
        <f t="shared" si="48"/>
        <v>0</v>
      </c>
      <c r="H1582" s="359">
        <f t="shared" si="49"/>
        <v>0</v>
      </c>
    </row>
    <row r="1583" spans="7:8" x14ac:dyDescent="0.25">
      <c r="G1583" s="359">
        <f t="shared" si="48"/>
        <v>0</v>
      </c>
      <c r="H1583" s="359">
        <f t="shared" si="49"/>
        <v>0</v>
      </c>
    </row>
    <row r="1584" spans="7:8" x14ac:dyDescent="0.25">
      <c r="G1584" s="359">
        <f t="shared" si="48"/>
        <v>0</v>
      </c>
      <c r="H1584" s="359">
        <f t="shared" si="49"/>
        <v>0</v>
      </c>
    </row>
    <row r="1585" spans="7:8" x14ac:dyDescent="0.25">
      <c r="G1585" s="359">
        <f t="shared" si="48"/>
        <v>0</v>
      </c>
      <c r="H1585" s="359">
        <f t="shared" si="49"/>
        <v>0</v>
      </c>
    </row>
    <row r="1586" spans="7:8" x14ac:dyDescent="0.25">
      <c r="G1586" s="359">
        <f t="shared" si="48"/>
        <v>0</v>
      </c>
      <c r="H1586" s="359">
        <f t="shared" si="49"/>
        <v>0</v>
      </c>
    </row>
    <row r="1587" spans="7:8" x14ac:dyDescent="0.25">
      <c r="G1587" s="359">
        <f t="shared" si="48"/>
        <v>0</v>
      </c>
      <c r="H1587" s="359">
        <f t="shared" si="49"/>
        <v>0</v>
      </c>
    </row>
    <row r="1588" spans="7:8" x14ac:dyDescent="0.25">
      <c r="G1588" s="359">
        <f t="shared" si="48"/>
        <v>0</v>
      </c>
      <c r="H1588" s="359">
        <f t="shared" si="49"/>
        <v>0</v>
      </c>
    </row>
    <row r="1589" spans="7:8" x14ac:dyDescent="0.25">
      <c r="G1589" s="359">
        <f t="shared" si="48"/>
        <v>0</v>
      </c>
      <c r="H1589" s="359">
        <f t="shared" si="49"/>
        <v>0</v>
      </c>
    </row>
    <row r="1590" spans="7:8" x14ac:dyDescent="0.25">
      <c r="G1590" s="359">
        <f t="shared" si="48"/>
        <v>0</v>
      </c>
      <c r="H1590" s="359">
        <f t="shared" si="49"/>
        <v>0</v>
      </c>
    </row>
    <row r="1591" spans="7:8" x14ac:dyDescent="0.25">
      <c r="G1591" s="359">
        <f t="shared" si="48"/>
        <v>0</v>
      </c>
      <c r="H1591" s="359">
        <f t="shared" si="49"/>
        <v>0</v>
      </c>
    </row>
    <row r="1592" spans="7:8" x14ac:dyDescent="0.25">
      <c r="G1592" s="359">
        <f t="shared" si="48"/>
        <v>0</v>
      </c>
      <c r="H1592" s="359">
        <f t="shared" si="49"/>
        <v>0</v>
      </c>
    </row>
    <row r="1593" spans="7:8" x14ac:dyDescent="0.25">
      <c r="G1593" s="359">
        <f t="shared" si="48"/>
        <v>0</v>
      </c>
      <c r="H1593" s="359">
        <f t="shared" si="49"/>
        <v>0</v>
      </c>
    </row>
    <row r="1594" spans="7:8" x14ac:dyDescent="0.25">
      <c r="G1594" s="359">
        <f t="shared" si="48"/>
        <v>0</v>
      </c>
      <c r="H1594" s="359">
        <f t="shared" si="49"/>
        <v>0</v>
      </c>
    </row>
    <row r="1595" spans="7:8" x14ac:dyDescent="0.25">
      <c r="G1595" s="359">
        <f t="shared" si="48"/>
        <v>0</v>
      </c>
      <c r="H1595" s="359">
        <f t="shared" si="49"/>
        <v>0</v>
      </c>
    </row>
    <row r="1596" spans="7:8" x14ac:dyDescent="0.25">
      <c r="G1596" s="359">
        <f t="shared" si="48"/>
        <v>0</v>
      </c>
      <c r="H1596" s="359">
        <f t="shared" si="49"/>
        <v>0</v>
      </c>
    </row>
    <row r="1597" spans="7:8" x14ac:dyDescent="0.25">
      <c r="G1597" s="359">
        <f t="shared" si="48"/>
        <v>0</v>
      </c>
      <c r="H1597" s="359">
        <f t="shared" si="49"/>
        <v>0</v>
      </c>
    </row>
    <row r="1598" spans="7:8" x14ac:dyDescent="0.25">
      <c r="G1598" s="359">
        <f t="shared" si="48"/>
        <v>0</v>
      </c>
      <c r="H1598" s="359">
        <f t="shared" si="49"/>
        <v>0</v>
      </c>
    </row>
    <row r="1599" spans="7:8" x14ac:dyDescent="0.25">
      <c r="G1599" s="359">
        <f t="shared" si="48"/>
        <v>0</v>
      </c>
      <c r="H1599" s="359">
        <f t="shared" si="49"/>
        <v>0</v>
      </c>
    </row>
    <row r="1600" spans="7:8" x14ac:dyDescent="0.25">
      <c r="G1600" s="359">
        <f t="shared" si="48"/>
        <v>0</v>
      </c>
      <c r="H1600" s="359">
        <f t="shared" si="49"/>
        <v>0</v>
      </c>
    </row>
    <row r="1601" spans="7:8" x14ac:dyDescent="0.25">
      <c r="G1601" s="359">
        <f t="shared" si="48"/>
        <v>0</v>
      </c>
      <c r="H1601" s="359">
        <f t="shared" si="49"/>
        <v>0</v>
      </c>
    </row>
    <row r="1602" spans="7:8" x14ac:dyDescent="0.25">
      <c r="G1602" s="359">
        <f t="shared" si="48"/>
        <v>0</v>
      </c>
      <c r="H1602" s="359">
        <f t="shared" si="49"/>
        <v>0</v>
      </c>
    </row>
    <row r="1603" spans="7:8" x14ac:dyDescent="0.25">
      <c r="G1603" s="359">
        <f t="shared" ref="G1603:G1666" si="50">IFERROR(IF(C1603=" ",0,C1603),0)</f>
        <v>0</v>
      </c>
      <c r="H1603" s="359">
        <f t="shared" ref="H1603:H1666" si="51">IFERROR(G1603 * E1603, 0)</f>
        <v>0</v>
      </c>
    </row>
    <row r="1604" spans="7:8" x14ac:dyDescent="0.25">
      <c r="G1604" s="359">
        <f t="shared" si="50"/>
        <v>0</v>
      </c>
      <c r="H1604" s="359">
        <f t="shared" si="51"/>
        <v>0</v>
      </c>
    </row>
    <row r="1605" spans="7:8" x14ac:dyDescent="0.25">
      <c r="G1605" s="359">
        <f t="shared" si="50"/>
        <v>0</v>
      </c>
      <c r="H1605" s="359">
        <f t="shared" si="51"/>
        <v>0</v>
      </c>
    </row>
    <row r="1606" spans="7:8" x14ac:dyDescent="0.25">
      <c r="G1606" s="359">
        <f t="shared" si="50"/>
        <v>0</v>
      </c>
      <c r="H1606" s="359">
        <f t="shared" si="51"/>
        <v>0</v>
      </c>
    </row>
    <row r="1607" spans="7:8" x14ac:dyDescent="0.25">
      <c r="G1607" s="359">
        <f t="shared" si="50"/>
        <v>0</v>
      </c>
      <c r="H1607" s="359">
        <f t="shared" si="51"/>
        <v>0</v>
      </c>
    </row>
    <row r="1608" spans="7:8" x14ac:dyDescent="0.25">
      <c r="G1608" s="359">
        <f t="shared" si="50"/>
        <v>0</v>
      </c>
      <c r="H1608" s="359">
        <f t="shared" si="51"/>
        <v>0</v>
      </c>
    </row>
    <row r="1609" spans="7:8" x14ac:dyDescent="0.25">
      <c r="G1609" s="359">
        <f t="shared" si="50"/>
        <v>0</v>
      </c>
      <c r="H1609" s="359">
        <f t="shared" si="51"/>
        <v>0</v>
      </c>
    </row>
    <row r="1610" spans="7:8" x14ac:dyDescent="0.25">
      <c r="G1610" s="359">
        <f t="shared" si="50"/>
        <v>0</v>
      </c>
      <c r="H1610" s="359">
        <f t="shared" si="51"/>
        <v>0</v>
      </c>
    </row>
    <row r="1611" spans="7:8" x14ac:dyDescent="0.25">
      <c r="G1611" s="359">
        <f t="shared" si="50"/>
        <v>0</v>
      </c>
      <c r="H1611" s="359">
        <f t="shared" si="51"/>
        <v>0</v>
      </c>
    </row>
    <row r="1612" spans="7:8" x14ac:dyDescent="0.25">
      <c r="G1612" s="359">
        <f t="shared" si="50"/>
        <v>0</v>
      </c>
      <c r="H1612" s="359">
        <f t="shared" si="51"/>
        <v>0</v>
      </c>
    </row>
    <row r="1613" spans="7:8" x14ac:dyDescent="0.25">
      <c r="G1613" s="359">
        <f t="shared" si="50"/>
        <v>0</v>
      </c>
      <c r="H1613" s="359">
        <f t="shared" si="51"/>
        <v>0</v>
      </c>
    </row>
    <row r="1614" spans="7:8" x14ac:dyDescent="0.25">
      <c r="G1614" s="359">
        <f t="shared" si="50"/>
        <v>0</v>
      </c>
      <c r="H1614" s="359">
        <f t="shared" si="51"/>
        <v>0</v>
      </c>
    </row>
    <row r="1615" spans="7:8" x14ac:dyDescent="0.25">
      <c r="G1615" s="359">
        <f t="shared" si="50"/>
        <v>0</v>
      </c>
      <c r="H1615" s="359">
        <f t="shared" si="51"/>
        <v>0</v>
      </c>
    </row>
    <row r="1616" spans="7:8" x14ac:dyDescent="0.25">
      <c r="G1616" s="359">
        <f t="shared" si="50"/>
        <v>0</v>
      </c>
      <c r="H1616" s="359">
        <f t="shared" si="51"/>
        <v>0</v>
      </c>
    </row>
    <row r="1617" spans="7:8" x14ac:dyDescent="0.25">
      <c r="G1617" s="359">
        <f t="shared" si="50"/>
        <v>0</v>
      </c>
      <c r="H1617" s="359">
        <f t="shared" si="51"/>
        <v>0</v>
      </c>
    </row>
    <row r="1618" spans="7:8" x14ac:dyDescent="0.25">
      <c r="G1618" s="359">
        <f t="shared" si="50"/>
        <v>0</v>
      </c>
      <c r="H1618" s="359">
        <f t="shared" si="51"/>
        <v>0</v>
      </c>
    </row>
    <row r="1619" spans="7:8" x14ac:dyDescent="0.25">
      <c r="G1619" s="359">
        <f t="shared" si="50"/>
        <v>0</v>
      </c>
      <c r="H1619" s="359">
        <f t="shared" si="51"/>
        <v>0</v>
      </c>
    </row>
    <row r="1620" spans="7:8" x14ac:dyDescent="0.25">
      <c r="G1620" s="359">
        <f t="shared" si="50"/>
        <v>0</v>
      </c>
      <c r="H1620" s="359">
        <f t="shared" si="51"/>
        <v>0</v>
      </c>
    </row>
    <row r="1621" spans="7:8" x14ac:dyDescent="0.25">
      <c r="G1621" s="359">
        <f t="shared" si="50"/>
        <v>0</v>
      </c>
      <c r="H1621" s="359">
        <f t="shared" si="51"/>
        <v>0</v>
      </c>
    </row>
    <row r="1622" spans="7:8" x14ac:dyDescent="0.25">
      <c r="G1622" s="359">
        <f t="shared" si="50"/>
        <v>0</v>
      </c>
      <c r="H1622" s="359">
        <f t="shared" si="51"/>
        <v>0</v>
      </c>
    </row>
    <row r="1623" spans="7:8" x14ac:dyDescent="0.25">
      <c r="G1623" s="359">
        <f t="shared" si="50"/>
        <v>0</v>
      </c>
      <c r="H1623" s="359">
        <f t="shared" si="51"/>
        <v>0</v>
      </c>
    </row>
    <row r="1624" spans="7:8" x14ac:dyDescent="0.25">
      <c r="G1624" s="359">
        <f t="shared" si="50"/>
        <v>0</v>
      </c>
      <c r="H1624" s="359">
        <f t="shared" si="51"/>
        <v>0</v>
      </c>
    </row>
    <row r="1625" spans="7:8" x14ac:dyDescent="0.25">
      <c r="G1625" s="359">
        <f t="shared" si="50"/>
        <v>0</v>
      </c>
      <c r="H1625" s="359">
        <f t="shared" si="51"/>
        <v>0</v>
      </c>
    </row>
    <row r="1626" spans="7:8" x14ac:dyDescent="0.25">
      <c r="G1626" s="359">
        <f t="shared" si="50"/>
        <v>0</v>
      </c>
      <c r="H1626" s="359">
        <f t="shared" si="51"/>
        <v>0</v>
      </c>
    </row>
    <row r="1627" spans="7:8" x14ac:dyDescent="0.25">
      <c r="G1627" s="359">
        <f t="shared" si="50"/>
        <v>0</v>
      </c>
      <c r="H1627" s="359">
        <f t="shared" si="51"/>
        <v>0</v>
      </c>
    </row>
    <row r="1628" spans="7:8" x14ac:dyDescent="0.25">
      <c r="G1628" s="359">
        <f t="shared" si="50"/>
        <v>0</v>
      </c>
      <c r="H1628" s="359">
        <f t="shared" si="51"/>
        <v>0</v>
      </c>
    </row>
    <row r="1629" spans="7:8" x14ac:dyDescent="0.25">
      <c r="G1629" s="359">
        <f t="shared" si="50"/>
        <v>0</v>
      </c>
      <c r="H1629" s="359">
        <f t="shared" si="51"/>
        <v>0</v>
      </c>
    </row>
    <row r="1630" spans="7:8" x14ac:dyDescent="0.25">
      <c r="G1630" s="359">
        <f t="shared" si="50"/>
        <v>0</v>
      </c>
      <c r="H1630" s="359">
        <f t="shared" si="51"/>
        <v>0</v>
      </c>
    </row>
    <row r="1631" spans="7:8" x14ac:dyDescent="0.25">
      <c r="G1631" s="359">
        <f t="shared" si="50"/>
        <v>0</v>
      </c>
      <c r="H1631" s="359">
        <f t="shared" si="51"/>
        <v>0</v>
      </c>
    </row>
    <row r="1632" spans="7:8" x14ac:dyDescent="0.25">
      <c r="G1632" s="359">
        <f t="shared" si="50"/>
        <v>0</v>
      </c>
      <c r="H1632" s="359">
        <f t="shared" si="51"/>
        <v>0</v>
      </c>
    </row>
    <row r="1633" spans="7:8" x14ac:dyDescent="0.25">
      <c r="G1633" s="359">
        <f t="shared" si="50"/>
        <v>0</v>
      </c>
      <c r="H1633" s="359">
        <f t="shared" si="51"/>
        <v>0</v>
      </c>
    </row>
    <row r="1634" spans="7:8" x14ac:dyDescent="0.25">
      <c r="G1634" s="359">
        <f t="shared" si="50"/>
        <v>0</v>
      </c>
      <c r="H1634" s="359">
        <f t="shared" si="51"/>
        <v>0</v>
      </c>
    </row>
    <row r="1635" spans="7:8" x14ac:dyDescent="0.25">
      <c r="G1635" s="359">
        <f t="shared" si="50"/>
        <v>0</v>
      </c>
      <c r="H1635" s="359">
        <f t="shared" si="51"/>
        <v>0</v>
      </c>
    </row>
    <row r="1636" spans="7:8" x14ac:dyDescent="0.25">
      <c r="G1636" s="359">
        <f t="shared" si="50"/>
        <v>0</v>
      </c>
      <c r="H1636" s="359">
        <f t="shared" si="51"/>
        <v>0</v>
      </c>
    </row>
    <row r="1637" spans="7:8" x14ac:dyDescent="0.25">
      <c r="G1637" s="359">
        <f t="shared" si="50"/>
        <v>0</v>
      </c>
      <c r="H1637" s="359">
        <f t="shared" si="51"/>
        <v>0</v>
      </c>
    </row>
    <row r="1638" spans="7:8" x14ac:dyDescent="0.25">
      <c r="G1638" s="359">
        <f t="shared" si="50"/>
        <v>0</v>
      </c>
      <c r="H1638" s="359">
        <f t="shared" si="51"/>
        <v>0</v>
      </c>
    </row>
    <row r="1639" spans="7:8" x14ac:dyDescent="0.25">
      <c r="G1639" s="359">
        <f t="shared" si="50"/>
        <v>0</v>
      </c>
      <c r="H1639" s="359">
        <f t="shared" si="51"/>
        <v>0</v>
      </c>
    </row>
    <row r="1640" spans="7:8" x14ac:dyDescent="0.25">
      <c r="G1640" s="359">
        <f t="shared" si="50"/>
        <v>0</v>
      </c>
      <c r="H1640" s="359">
        <f t="shared" si="51"/>
        <v>0</v>
      </c>
    </row>
    <row r="1641" spans="7:8" x14ac:dyDescent="0.25">
      <c r="G1641" s="359">
        <f t="shared" si="50"/>
        <v>0</v>
      </c>
      <c r="H1641" s="359">
        <f t="shared" si="51"/>
        <v>0</v>
      </c>
    </row>
    <row r="1642" spans="7:8" x14ac:dyDescent="0.25">
      <c r="G1642" s="359">
        <f t="shared" si="50"/>
        <v>0</v>
      </c>
      <c r="H1642" s="359">
        <f t="shared" si="51"/>
        <v>0</v>
      </c>
    </row>
    <row r="1643" spans="7:8" x14ac:dyDescent="0.25">
      <c r="G1643" s="359">
        <f t="shared" si="50"/>
        <v>0</v>
      </c>
      <c r="H1643" s="359">
        <f t="shared" si="51"/>
        <v>0</v>
      </c>
    </row>
    <row r="1644" spans="7:8" x14ac:dyDescent="0.25">
      <c r="G1644" s="359">
        <f t="shared" si="50"/>
        <v>0</v>
      </c>
      <c r="H1644" s="359">
        <f t="shared" si="51"/>
        <v>0</v>
      </c>
    </row>
    <row r="1645" spans="7:8" x14ac:dyDescent="0.25">
      <c r="G1645" s="359">
        <f t="shared" si="50"/>
        <v>0</v>
      </c>
      <c r="H1645" s="359">
        <f t="shared" si="51"/>
        <v>0</v>
      </c>
    </row>
    <row r="1646" spans="7:8" x14ac:dyDescent="0.25">
      <c r="G1646" s="359">
        <f t="shared" si="50"/>
        <v>0</v>
      </c>
      <c r="H1646" s="359">
        <f t="shared" si="51"/>
        <v>0</v>
      </c>
    </row>
    <row r="1647" spans="7:8" x14ac:dyDescent="0.25">
      <c r="G1647" s="359">
        <f t="shared" si="50"/>
        <v>0</v>
      </c>
      <c r="H1647" s="359">
        <f t="shared" si="51"/>
        <v>0</v>
      </c>
    </row>
    <row r="1648" spans="7:8" x14ac:dyDescent="0.25">
      <c r="G1648" s="359">
        <f t="shared" si="50"/>
        <v>0</v>
      </c>
      <c r="H1648" s="359">
        <f t="shared" si="51"/>
        <v>0</v>
      </c>
    </row>
    <row r="1649" spans="7:8" x14ac:dyDescent="0.25">
      <c r="G1649" s="359">
        <f t="shared" si="50"/>
        <v>0</v>
      </c>
      <c r="H1649" s="359">
        <f t="shared" si="51"/>
        <v>0</v>
      </c>
    </row>
    <row r="1650" spans="7:8" x14ac:dyDescent="0.25">
      <c r="G1650" s="359">
        <f t="shared" si="50"/>
        <v>0</v>
      </c>
      <c r="H1650" s="359">
        <f t="shared" si="51"/>
        <v>0</v>
      </c>
    </row>
    <row r="1651" spans="7:8" x14ac:dyDescent="0.25">
      <c r="G1651" s="359">
        <f t="shared" si="50"/>
        <v>0</v>
      </c>
      <c r="H1651" s="359">
        <f t="shared" si="51"/>
        <v>0</v>
      </c>
    </row>
    <row r="1652" spans="7:8" x14ac:dyDescent="0.25">
      <c r="G1652" s="359">
        <f t="shared" si="50"/>
        <v>0</v>
      </c>
      <c r="H1652" s="359">
        <f t="shared" si="51"/>
        <v>0</v>
      </c>
    </row>
    <row r="1653" spans="7:8" x14ac:dyDescent="0.25">
      <c r="G1653" s="359">
        <f t="shared" si="50"/>
        <v>0</v>
      </c>
      <c r="H1653" s="359">
        <f t="shared" si="51"/>
        <v>0</v>
      </c>
    </row>
    <row r="1654" spans="7:8" x14ac:dyDescent="0.25">
      <c r="G1654" s="359">
        <f t="shared" si="50"/>
        <v>0</v>
      </c>
      <c r="H1654" s="359">
        <f t="shared" si="51"/>
        <v>0</v>
      </c>
    </row>
    <row r="1655" spans="7:8" x14ac:dyDescent="0.25">
      <c r="G1655" s="359">
        <f t="shared" si="50"/>
        <v>0</v>
      </c>
      <c r="H1655" s="359">
        <f t="shared" si="51"/>
        <v>0</v>
      </c>
    </row>
    <row r="1656" spans="7:8" x14ac:dyDescent="0.25">
      <c r="G1656" s="359">
        <f t="shared" si="50"/>
        <v>0</v>
      </c>
      <c r="H1656" s="359">
        <f t="shared" si="51"/>
        <v>0</v>
      </c>
    </row>
    <row r="1657" spans="7:8" x14ac:dyDescent="0.25">
      <c r="G1657" s="359">
        <f t="shared" si="50"/>
        <v>0</v>
      </c>
      <c r="H1657" s="359">
        <f t="shared" si="51"/>
        <v>0</v>
      </c>
    </row>
    <row r="1658" spans="7:8" x14ac:dyDescent="0.25">
      <c r="G1658" s="359">
        <f t="shared" si="50"/>
        <v>0</v>
      </c>
      <c r="H1658" s="359">
        <f t="shared" si="51"/>
        <v>0</v>
      </c>
    </row>
    <row r="1659" spans="7:8" x14ac:dyDescent="0.25">
      <c r="G1659" s="359">
        <f t="shared" si="50"/>
        <v>0</v>
      </c>
      <c r="H1659" s="359">
        <f t="shared" si="51"/>
        <v>0</v>
      </c>
    </row>
    <row r="1660" spans="7:8" x14ac:dyDescent="0.25">
      <c r="G1660" s="359">
        <f t="shared" si="50"/>
        <v>0</v>
      </c>
      <c r="H1660" s="359">
        <f t="shared" si="51"/>
        <v>0</v>
      </c>
    </row>
    <row r="1661" spans="7:8" x14ac:dyDescent="0.25">
      <c r="G1661" s="359">
        <f t="shared" si="50"/>
        <v>0</v>
      </c>
      <c r="H1661" s="359">
        <f t="shared" si="51"/>
        <v>0</v>
      </c>
    </row>
    <row r="1662" spans="7:8" x14ac:dyDescent="0.25">
      <c r="G1662" s="359">
        <f t="shared" si="50"/>
        <v>0</v>
      </c>
      <c r="H1662" s="359">
        <f t="shared" si="51"/>
        <v>0</v>
      </c>
    </row>
    <row r="1663" spans="7:8" x14ac:dyDescent="0.25">
      <c r="G1663" s="359">
        <f t="shared" si="50"/>
        <v>0</v>
      </c>
      <c r="H1663" s="359">
        <f t="shared" si="51"/>
        <v>0</v>
      </c>
    </row>
    <row r="1664" spans="7:8" x14ac:dyDescent="0.25">
      <c r="G1664" s="359">
        <f t="shared" si="50"/>
        <v>0</v>
      </c>
      <c r="H1664" s="359">
        <f t="shared" si="51"/>
        <v>0</v>
      </c>
    </row>
    <row r="1665" spans="7:8" x14ac:dyDescent="0.25">
      <c r="G1665" s="359">
        <f t="shared" si="50"/>
        <v>0</v>
      </c>
      <c r="H1665" s="359">
        <f t="shared" si="51"/>
        <v>0</v>
      </c>
    </row>
    <row r="1666" spans="7:8" x14ac:dyDescent="0.25">
      <c r="G1666" s="359">
        <f t="shared" si="50"/>
        <v>0</v>
      </c>
      <c r="H1666" s="359">
        <f t="shared" si="51"/>
        <v>0</v>
      </c>
    </row>
    <row r="1667" spans="7:8" x14ac:dyDescent="0.25">
      <c r="G1667" s="359">
        <f t="shared" ref="G1667:G1730" si="52">IFERROR(IF(C1667=" ",0,C1667),0)</f>
        <v>0</v>
      </c>
      <c r="H1667" s="359">
        <f t="shared" ref="H1667:H1730" si="53">IFERROR(G1667 * E1667, 0)</f>
        <v>0</v>
      </c>
    </row>
    <row r="1668" spans="7:8" x14ac:dyDescent="0.25">
      <c r="G1668" s="359">
        <f t="shared" si="52"/>
        <v>0</v>
      </c>
      <c r="H1668" s="359">
        <f t="shared" si="53"/>
        <v>0</v>
      </c>
    </row>
    <row r="1669" spans="7:8" x14ac:dyDescent="0.25">
      <c r="G1669" s="359">
        <f t="shared" si="52"/>
        <v>0</v>
      </c>
      <c r="H1669" s="359">
        <f t="shared" si="53"/>
        <v>0</v>
      </c>
    </row>
    <row r="1670" spans="7:8" x14ac:dyDescent="0.25">
      <c r="G1670" s="359">
        <f t="shared" si="52"/>
        <v>0</v>
      </c>
      <c r="H1670" s="359">
        <f t="shared" si="53"/>
        <v>0</v>
      </c>
    </row>
    <row r="1671" spans="7:8" x14ac:dyDescent="0.25">
      <c r="G1671" s="359">
        <f t="shared" si="52"/>
        <v>0</v>
      </c>
      <c r="H1671" s="359">
        <f t="shared" si="53"/>
        <v>0</v>
      </c>
    </row>
    <row r="1672" spans="7:8" x14ac:dyDescent="0.25">
      <c r="G1672" s="359">
        <f t="shared" si="52"/>
        <v>0</v>
      </c>
      <c r="H1672" s="359">
        <f t="shared" si="53"/>
        <v>0</v>
      </c>
    </row>
    <row r="1673" spans="7:8" x14ac:dyDescent="0.25">
      <c r="G1673" s="359">
        <f t="shared" si="52"/>
        <v>0</v>
      </c>
      <c r="H1673" s="359">
        <f t="shared" si="53"/>
        <v>0</v>
      </c>
    </row>
    <row r="1674" spans="7:8" x14ac:dyDescent="0.25">
      <c r="G1674" s="359">
        <f t="shared" si="52"/>
        <v>0</v>
      </c>
      <c r="H1674" s="359">
        <f t="shared" si="53"/>
        <v>0</v>
      </c>
    </row>
    <row r="1675" spans="7:8" x14ac:dyDescent="0.25">
      <c r="G1675" s="359">
        <f t="shared" si="52"/>
        <v>0</v>
      </c>
      <c r="H1675" s="359">
        <f t="shared" si="53"/>
        <v>0</v>
      </c>
    </row>
    <row r="1676" spans="7:8" x14ac:dyDescent="0.25">
      <c r="G1676" s="359">
        <f t="shared" si="52"/>
        <v>0</v>
      </c>
      <c r="H1676" s="359">
        <f t="shared" si="53"/>
        <v>0</v>
      </c>
    </row>
    <row r="1677" spans="7:8" x14ac:dyDescent="0.25">
      <c r="G1677" s="359">
        <f t="shared" si="52"/>
        <v>0</v>
      </c>
      <c r="H1677" s="359">
        <f t="shared" si="53"/>
        <v>0</v>
      </c>
    </row>
    <row r="1678" spans="7:8" x14ac:dyDescent="0.25">
      <c r="G1678" s="359">
        <f t="shared" si="52"/>
        <v>0</v>
      </c>
      <c r="H1678" s="359">
        <f t="shared" si="53"/>
        <v>0</v>
      </c>
    </row>
    <row r="1679" spans="7:8" x14ac:dyDescent="0.25">
      <c r="G1679" s="359">
        <f t="shared" si="52"/>
        <v>0</v>
      </c>
      <c r="H1679" s="359">
        <f t="shared" si="53"/>
        <v>0</v>
      </c>
    </row>
    <row r="1680" spans="7:8" x14ac:dyDescent="0.25">
      <c r="G1680" s="359">
        <f t="shared" si="52"/>
        <v>0</v>
      </c>
      <c r="H1680" s="359">
        <f t="shared" si="53"/>
        <v>0</v>
      </c>
    </row>
    <row r="1681" spans="7:8" x14ac:dyDescent="0.25">
      <c r="G1681" s="359">
        <f t="shared" si="52"/>
        <v>0</v>
      </c>
      <c r="H1681" s="359">
        <f t="shared" si="53"/>
        <v>0</v>
      </c>
    </row>
    <row r="1682" spans="7:8" x14ac:dyDescent="0.25">
      <c r="G1682" s="359">
        <f t="shared" si="52"/>
        <v>0</v>
      </c>
      <c r="H1682" s="359">
        <f t="shared" si="53"/>
        <v>0</v>
      </c>
    </row>
    <row r="1683" spans="7:8" x14ac:dyDescent="0.25">
      <c r="G1683" s="359">
        <f t="shared" si="52"/>
        <v>0</v>
      </c>
      <c r="H1683" s="359">
        <f t="shared" si="53"/>
        <v>0</v>
      </c>
    </row>
    <row r="1684" spans="7:8" x14ac:dyDescent="0.25">
      <c r="G1684" s="359">
        <f t="shared" si="52"/>
        <v>0</v>
      </c>
      <c r="H1684" s="359">
        <f t="shared" si="53"/>
        <v>0</v>
      </c>
    </row>
    <row r="1685" spans="7:8" x14ac:dyDescent="0.25">
      <c r="G1685" s="359">
        <f t="shared" si="52"/>
        <v>0</v>
      </c>
      <c r="H1685" s="359">
        <f t="shared" si="53"/>
        <v>0</v>
      </c>
    </row>
    <row r="1686" spans="7:8" x14ac:dyDescent="0.25">
      <c r="G1686" s="359">
        <f t="shared" si="52"/>
        <v>0</v>
      </c>
      <c r="H1686" s="359">
        <f t="shared" si="53"/>
        <v>0</v>
      </c>
    </row>
    <row r="1687" spans="7:8" x14ac:dyDescent="0.25">
      <c r="G1687" s="359">
        <f t="shared" si="52"/>
        <v>0</v>
      </c>
      <c r="H1687" s="359">
        <f t="shared" si="53"/>
        <v>0</v>
      </c>
    </row>
    <row r="1688" spans="7:8" x14ac:dyDescent="0.25">
      <c r="G1688" s="359">
        <f t="shared" si="52"/>
        <v>0</v>
      </c>
      <c r="H1688" s="359">
        <f t="shared" si="53"/>
        <v>0</v>
      </c>
    </row>
    <row r="1689" spans="7:8" x14ac:dyDescent="0.25">
      <c r="G1689" s="359">
        <f t="shared" si="52"/>
        <v>0</v>
      </c>
      <c r="H1689" s="359">
        <f t="shared" si="53"/>
        <v>0</v>
      </c>
    </row>
    <row r="1690" spans="7:8" x14ac:dyDescent="0.25">
      <c r="G1690" s="359">
        <f t="shared" si="52"/>
        <v>0</v>
      </c>
      <c r="H1690" s="359">
        <f t="shared" si="53"/>
        <v>0</v>
      </c>
    </row>
    <row r="1691" spans="7:8" x14ac:dyDescent="0.25">
      <c r="G1691" s="359">
        <f t="shared" si="52"/>
        <v>0</v>
      </c>
      <c r="H1691" s="359">
        <f t="shared" si="53"/>
        <v>0</v>
      </c>
    </row>
    <row r="1692" spans="7:8" x14ac:dyDescent="0.25">
      <c r="G1692" s="359">
        <f t="shared" si="52"/>
        <v>0</v>
      </c>
      <c r="H1692" s="359">
        <f t="shared" si="53"/>
        <v>0</v>
      </c>
    </row>
    <row r="1693" spans="7:8" x14ac:dyDescent="0.25">
      <c r="G1693" s="359">
        <f t="shared" si="52"/>
        <v>0</v>
      </c>
      <c r="H1693" s="359">
        <f t="shared" si="53"/>
        <v>0</v>
      </c>
    </row>
    <row r="1694" spans="7:8" x14ac:dyDescent="0.25">
      <c r="G1694" s="359">
        <f t="shared" si="52"/>
        <v>0</v>
      </c>
      <c r="H1694" s="359">
        <f t="shared" si="53"/>
        <v>0</v>
      </c>
    </row>
    <row r="1695" spans="7:8" x14ac:dyDescent="0.25">
      <c r="G1695" s="359">
        <f t="shared" si="52"/>
        <v>0</v>
      </c>
      <c r="H1695" s="359">
        <f t="shared" si="53"/>
        <v>0</v>
      </c>
    </row>
    <row r="1696" spans="7:8" x14ac:dyDescent="0.25">
      <c r="G1696" s="359">
        <f t="shared" si="52"/>
        <v>0</v>
      </c>
      <c r="H1696" s="359">
        <f t="shared" si="53"/>
        <v>0</v>
      </c>
    </row>
    <row r="1697" spans="7:8" x14ac:dyDescent="0.25">
      <c r="G1697" s="359">
        <f t="shared" si="52"/>
        <v>0</v>
      </c>
      <c r="H1697" s="359">
        <f t="shared" si="53"/>
        <v>0</v>
      </c>
    </row>
    <row r="1698" spans="7:8" x14ac:dyDescent="0.25">
      <c r="G1698" s="359">
        <f t="shared" si="52"/>
        <v>0</v>
      </c>
      <c r="H1698" s="359">
        <f t="shared" si="53"/>
        <v>0</v>
      </c>
    </row>
    <row r="1699" spans="7:8" x14ac:dyDescent="0.25">
      <c r="G1699" s="359">
        <f t="shared" si="52"/>
        <v>0</v>
      </c>
      <c r="H1699" s="359">
        <f t="shared" si="53"/>
        <v>0</v>
      </c>
    </row>
    <row r="1700" spans="7:8" x14ac:dyDescent="0.25">
      <c r="G1700" s="359">
        <f t="shared" si="52"/>
        <v>0</v>
      </c>
      <c r="H1700" s="359">
        <f t="shared" si="53"/>
        <v>0</v>
      </c>
    </row>
    <row r="1701" spans="7:8" x14ac:dyDescent="0.25">
      <c r="G1701" s="359">
        <f t="shared" si="52"/>
        <v>0</v>
      </c>
      <c r="H1701" s="359">
        <f t="shared" si="53"/>
        <v>0</v>
      </c>
    </row>
    <row r="1702" spans="7:8" x14ac:dyDescent="0.25">
      <c r="G1702" s="359">
        <f t="shared" si="52"/>
        <v>0</v>
      </c>
      <c r="H1702" s="359">
        <f t="shared" si="53"/>
        <v>0</v>
      </c>
    </row>
    <row r="1703" spans="7:8" x14ac:dyDescent="0.25">
      <c r="G1703" s="359">
        <f t="shared" si="52"/>
        <v>0</v>
      </c>
      <c r="H1703" s="359">
        <f t="shared" si="53"/>
        <v>0</v>
      </c>
    </row>
    <row r="1704" spans="7:8" x14ac:dyDescent="0.25">
      <c r="G1704" s="359">
        <f t="shared" si="52"/>
        <v>0</v>
      </c>
      <c r="H1704" s="359">
        <f t="shared" si="53"/>
        <v>0</v>
      </c>
    </row>
    <row r="1705" spans="7:8" x14ac:dyDescent="0.25">
      <c r="G1705" s="359">
        <f t="shared" si="52"/>
        <v>0</v>
      </c>
      <c r="H1705" s="359">
        <f t="shared" si="53"/>
        <v>0</v>
      </c>
    </row>
    <row r="1706" spans="7:8" x14ac:dyDescent="0.25">
      <c r="G1706" s="359">
        <f t="shared" si="52"/>
        <v>0</v>
      </c>
      <c r="H1706" s="359">
        <f t="shared" si="53"/>
        <v>0</v>
      </c>
    </row>
    <row r="1707" spans="7:8" x14ac:dyDescent="0.25">
      <c r="G1707" s="359">
        <f t="shared" si="52"/>
        <v>0</v>
      </c>
      <c r="H1707" s="359">
        <f t="shared" si="53"/>
        <v>0</v>
      </c>
    </row>
    <row r="1708" spans="7:8" x14ac:dyDescent="0.25">
      <c r="G1708" s="359">
        <f t="shared" si="52"/>
        <v>0</v>
      </c>
      <c r="H1708" s="359">
        <f t="shared" si="53"/>
        <v>0</v>
      </c>
    </row>
    <row r="1709" spans="7:8" x14ac:dyDescent="0.25">
      <c r="G1709" s="359">
        <f t="shared" si="52"/>
        <v>0</v>
      </c>
      <c r="H1709" s="359">
        <f t="shared" si="53"/>
        <v>0</v>
      </c>
    </row>
    <row r="1710" spans="7:8" x14ac:dyDescent="0.25">
      <c r="G1710" s="359">
        <f t="shared" si="52"/>
        <v>0</v>
      </c>
      <c r="H1710" s="359">
        <f t="shared" si="53"/>
        <v>0</v>
      </c>
    </row>
    <row r="1711" spans="7:8" x14ac:dyDescent="0.25">
      <c r="G1711" s="359">
        <f t="shared" si="52"/>
        <v>0</v>
      </c>
      <c r="H1711" s="359">
        <f t="shared" si="53"/>
        <v>0</v>
      </c>
    </row>
    <row r="1712" spans="7:8" x14ac:dyDescent="0.25">
      <c r="G1712" s="359">
        <f t="shared" si="52"/>
        <v>0</v>
      </c>
      <c r="H1712" s="359">
        <f t="shared" si="53"/>
        <v>0</v>
      </c>
    </row>
    <row r="1713" spans="7:8" x14ac:dyDescent="0.25">
      <c r="G1713" s="359">
        <f t="shared" si="52"/>
        <v>0</v>
      </c>
      <c r="H1713" s="359">
        <f t="shared" si="53"/>
        <v>0</v>
      </c>
    </row>
    <row r="1714" spans="7:8" x14ac:dyDescent="0.25">
      <c r="G1714" s="359">
        <f t="shared" si="52"/>
        <v>0</v>
      </c>
      <c r="H1714" s="359">
        <f t="shared" si="53"/>
        <v>0</v>
      </c>
    </row>
    <row r="1715" spans="7:8" x14ac:dyDescent="0.25">
      <c r="G1715" s="359">
        <f t="shared" si="52"/>
        <v>0</v>
      </c>
      <c r="H1715" s="359">
        <f t="shared" si="53"/>
        <v>0</v>
      </c>
    </row>
    <row r="1716" spans="7:8" x14ac:dyDescent="0.25">
      <c r="G1716" s="359">
        <f t="shared" si="52"/>
        <v>0</v>
      </c>
      <c r="H1716" s="359">
        <f t="shared" si="53"/>
        <v>0</v>
      </c>
    </row>
    <row r="1717" spans="7:8" x14ac:dyDescent="0.25">
      <c r="G1717" s="359">
        <f t="shared" si="52"/>
        <v>0</v>
      </c>
      <c r="H1717" s="359">
        <f t="shared" si="53"/>
        <v>0</v>
      </c>
    </row>
    <row r="1718" spans="7:8" x14ac:dyDescent="0.25">
      <c r="G1718" s="359">
        <f t="shared" si="52"/>
        <v>0</v>
      </c>
      <c r="H1718" s="359">
        <f t="shared" si="53"/>
        <v>0</v>
      </c>
    </row>
    <row r="1719" spans="7:8" x14ac:dyDescent="0.25">
      <c r="G1719" s="359">
        <f t="shared" si="52"/>
        <v>0</v>
      </c>
      <c r="H1719" s="359">
        <f t="shared" si="53"/>
        <v>0</v>
      </c>
    </row>
    <row r="1720" spans="7:8" x14ac:dyDescent="0.25">
      <c r="G1720" s="359">
        <f t="shared" si="52"/>
        <v>0</v>
      </c>
      <c r="H1720" s="359">
        <f t="shared" si="53"/>
        <v>0</v>
      </c>
    </row>
    <row r="1721" spans="7:8" x14ac:dyDescent="0.25">
      <c r="G1721" s="359">
        <f t="shared" si="52"/>
        <v>0</v>
      </c>
      <c r="H1721" s="359">
        <f t="shared" si="53"/>
        <v>0</v>
      </c>
    </row>
    <row r="1722" spans="7:8" x14ac:dyDescent="0.25">
      <c r="G1722" s="359">
        <f t="shared" si="52"/>
        <v>0</v>
      </c>
      <c r="H1722" s="359">
        <f t="shared" si="53"/>
        <v>0</v>
      </c>
    </row>
    <row r="1723" spans="7:8" x14ac:dyDescent="0.25">
      <c r="G1723" s="359">
        <f t="shared" si="52"/>
        <v>0</v>
      </c>
      <c r="H1723" s="359">
        <f t="shared" si="53"/>
        <v>0</v>
      </c>
    </row>
    <row r="1724" spans="7:8" x14ac:dyDescent="0.25">
      <c r="G1724" s="359">
        <f t="shared" si="52"/>
        <v>0</v>
      </c>
      <c r="H1724" s="359">
        <f t="shared" si="53"/>
        <v>0</v>
      </c>
    </row>
    <row r="1725" spans="7:8" x14ac:dyDescent="0.25">
      <c r="G1725" s="359">
        <f t="shared" si="52"/>
        <v>0</v>
      </c>
      <c r="H1725" s="359">
        <f t="shared" si="53"/>
        <v>0</v>
      </c>
    </row>
    <row r="1726" spans="7:8" x14ac:dyDescent="0.25">
      <c r="G1726" s="359">
        <f t="shared" si="52"/>
        <v>0</v>
      </c>
      <c r="H1726" s="359">
        <f t="shared" si="53"/>
        <v>0</v>
      </c>
    </row>
    <row r="1727" spans="7:8" x14ac:dyDescent="0.25">
      <c r="G1727" s="359">
        <f t="shared" si="52"/>
        <v>0</v>
      </c>
      <c r="H1727" s="359">
        <f t="shared" si="53"/>
        <v>0</v>
      </c>
    </row>
    <row r="1728" spans="7:8" x14ac:dyDescent="0.25">
      <c r="G1728" s="359">
        <f t="shared" si="52"/>
        <v>0</v>
      </c>
      <c r="H1728" s="359">
        <f t="shared" si="53"/>
        <v>0</v>
      </c>
    </row>
    <row r="1729" spans="7:8" x14ac:dyDescent="0.25">
      <c r="G1729" s="359">
        <f t="shared" si="52"/>
        <v>0</v>
      </c>
      <c r="H1729" s="359">
        <f t="shared" si="53"/>
        <v>0</v>
      </c>
    </row>
    <row r="1730" spans="7:8" x14ac:dyDescent="0.25">
      <c r="G1730" s="359">
        <f t="shared" si="52"/>
        <v>0</v>
      </c>
      <c r="H1730" s="359">
        <f t="shared" si="53"/>
        <v>0</v>
      </c>
    </row>
    <row r="1731" spans="7:8" x14ac:dyDescent="0.25">
      <c r="G1731" s="359">
        <f t="shared" ref="G1731:G1794" si="54">IFERROR(IF(C1731=" ",0,C1731),0)</f>
        <v>0</v>
      </c>
      <c r="H1731" s="359">
        <f t="shared" ref="H1731:H1794" si="55">IFERROR(G1731 * E1731, 0)</f>
        <v>0</v>
      </c>
    </row>
    <row r="1732" spans="7:8" x14ac:dyDescent="0.25">
      <c r="G1732" s="359">
        <f t="shared" si="54"/>
        <v>0</v>
      </c>
      <c r="H1732" s="359">
        <f t="shared" si="55"/>
        <v>0</v>
      </c>
    </row>
    <row r="1733" spans="7:8" x14ac:dyDescent="0.25">
      <c r="G1733" s="359">
        <f t="shared" si="54"/>
        <v>0</v>
      </c>
      <c r="H1733" s="359">
        <f t="shared" si="55"/>
        <v>0</v>
      </c>
    </row>
    <row r="1734" spans="7:8" x14ac:dyDescent="0.25">
      <c r="G1734" s="359">
        <f t="shared" si="54"/>
        <v>0</v>
      </c>
      <c r="H1734" s="359">
        <f t="shared" si="55"/>
        <v>0</v>
      </c>
    </row>
    <row r="1735" spans="7:8" x14ac:dyDescent="0.25">
      <c r="G1735" s="359">
        <f t="shared" si="54"/>
        <v>0</v>
      </c>
      <c r="H1735" s="359">
        <f t="shared" si="55"/>
        <v>0</v>
      </c>
    </row>
    <row r="1736" spans="7:8" x14ac:dyDescent="0.25">
      <c r="G1736" s="359">
        <f t="shared" si="54"/>
        <v>0</v>
      </c>
      <c r="H1736" s="359">
        <f t="shared" si="55"/>
        <v>0</v>
      </c>
    </row>
    <row r="1737" spans="7:8" x14ac:dyDescent="0.25">
      <c r="G1737" s="359">
        <f t="shared" si="54"/>
        <v>0</v>
      </c>
      <c r="H1737" s="359">
        <f t="shared" si="55"/>
        <v>0</v>
      </c>
    </row>
    <row r="1738" spans="7:8" x14ac:dyDescent="0.25">
      <c r="G1738" s="359">
        <f t="shared" si="54"/>
        <v>0</v>
      </c>
      <c r="H1738" s="359">
        <f t="shared" si="55"/>
        <v>0</v>
      </c>
    </row>
    <row r="1739" spans="7:8" x14ac:dyDescent="0.25">
      <c r="G1739" s="359">
        <f t="shared" si="54"/>
        <v>0</v>
      </c>
      <c r="H1739" s="359">
        <f t="shared" si="55"/>
        <v>0</v>
      </c>
    </row>
    <row r="1740" spans="7:8" x14ac:dyDescent="0.25">
      <c r="G1740" s="359">
        <f t="shared" si="54"/>
        <v>0</v>
      </c>
      <c r="H1740" s="359">
        <f t="shared" si="55"/>
        <v>0</v>
      </c>
    </row>
    <row r="1741" spans="7:8" x14ac:dyDescent="0.25">
      <c r="G1741" s="359">
        <f t="shared" si="54"/>
        <v>0</v>
      </c>
      <c r="H1741" s="359">
        <f t="shared" si="55"/>
        <v>0</v>
      </c>
    </row>
    <row r="1742" spans="7:8" x14ac:dyDescent="0.25">
      <c r="G1742" s="359">
        <f t="shared" si="54"/>
        <v>0</v>
      </c>
      <c r="H1742" s="359">
        <f t="shared" si="55"/>
        <v>0</v>
      </c>
    </row>
    <row r="1743" spans="7:8" x14ac:dyDescent="0.25">
      <c r="G1743" s="359">
        <f t="shared" si="54"/>
        <v>0</v>
      </c>
      <c r="H1743" s="359">
        <f t="shared" si="55"/>
        <v>0</v>
      </c>
    </row>
    <row r="1744" spans="7:8" x14ac:dyDescent="0.25">
      <c r="G1744" s="359">
        <f t="shared" si="54"/>
        <v>0</v>
      </c>
      <c r="H1744" s="359">
        <f t="shared" si="55"/>
        <v>0</v>
      </c>
    </row>
    <row r="1745" spans="7:8" x14ac:dyDescent="0.25">
      <c r="G1745" s="359">
        <f t="shared" si="54"/>
        <v>0</v>
      </c>
      <c r="H1745" s="359">
        <f t="shared" si="55"/>
        <v>0</v>
      </c>
    </row>
    <row r="1746" spans="7:8" x14ac:dyDescent="0.25">
      <c r="G1746" s="359">
        <f t="shared" si="54"/>
        <v>0</v>
      </c>
      <c r="H1746" s="359">
        <f t="shared" si="55"/>
        <v>0</v>
      </c>
    </row>
    <row r="1747" spans="7:8" x14ac:dyDescent="0.25">
      <c r="G1747" s="359">
        <f t="shared" si="54"/>
        <v>0</v>
      </c>
      <c r="H1747" s="359">
        <f t="shared" si="55"/>
        <v>0</v>
      </c>
    </row>
    <row r="1748" spans="7:8" x14ac:dyDescent="0.25">
      <c r="G1748" s="359">
        <f t="shared" si="54"/>
        <v>0</v>
      </c>
      <c r="H1748" s="359">
        <f t="shared" si="55"/>
        <v>0</v>
      </c>
    </row>
    <row r="1749" spans="7:8" x14ac:dyDescent="0.25">
      <c r="G1749" s="359">
        <f t="shared" si="54"/>
        <v>0</v>
      </c>
      <c r="H1749" s="359">
        <f t="shared" si="55"/>
        <v>0</v>
      </c>
    </row>
    <row r="1750" spans="7:8" x14ac:dyDescent="0.25">
      <c r="G1750" s="359">
        <f t="shared" si="54"/>
        <v>0</v>
      </c>
      <c r="H1750" s="359">
        <f t="shared" si="55"/>
        <v>0</v>
      </c>
    </row>
    <row r="1751" spans="7:8" x14ac:dyDescent="0.25">
      <c r="G1751" s="359">
        <f t="shared" si="54"/>
        <v>0</v>
      </c>
      <c r="H1751" s="359">
        <f t="shared" si="55"/>
        <v>0</v>
      </c>
    </row>
    <row r="1752" spans="7:8" x14ac:dyDescent="0.25">
      <c r="G1752" s="359">
        <f t="shared" si="54"/>
        <v>0</v>
      </c>
      <c r="H1752" s="359">
        <f t="shared" si="55"/>
        <v>0</v>
      </c>
    </row>
    <row r="1753" spans="7:8" x14ac:dyDescent="0.25">
      <c r="G1753" s="359">
        <f t="shared" si="54"/>
        <v>0</v>
      </c>
      <c r="H1753" s="359">
        <f t="shared" si="55"/>
        <v>0</v>
      </c>
    </row>
    <row r="1754" spans="7:8" x14ac:dyDescent="0.25">
      <c r="G1754" s="359">
        <f t="shared" si="54"/>
        <v>0</v>
      </c>
      <c r="H1754" s="359">
        <f t="shared" si="55"/>
        <v>0</v>
      </c>
    </row>
    <row r="1755" spans="7:8" x14ac:dyDescent="0.25">
      <c r="G1755" s="359">
        <f t="shared" si="54"/>
        <v>0</v>
      </c>
      <c r="H1755" s="359">
        <f t="shared" si="55"/>
        <v>0</v>
      </c>
    </row>
    <row r="1756" spans="7:8" x14ac:dyDescent="0.25">
      <c r="G1756" s="359">
        <f t="shared" si="54"/>
        <v>0</v>
      </c>
      <c r="H1756" s="359">
        <f t="shared" si="55"/>
        <v>0</v>
      </c>
    </row>
    <row r="1757" spans="7:8" x14ac:dyDescent="0.25">
      <c r="G1757" s="359">
        <f t="shared" si="54"/>
        <v>0</v>
      </c>
      <c r="H1757" s="359">
        <f t="shared" si="55"/>
        <v>0</v>
      </c>
    </row>
    <row r="1758" spans="7:8" x14ac:dyDescent="0.25">
      <c r="G1758" s="359">
        <f t="shared" si="54"/>
        <v>0</v>
      </c>
      <c r="H1758" s="359">
        <f t="shared" si="55"/>
        <v>0</v>
      </c>
    </row>
    <row r="1759" spans="7:8" x14ac:dyDescent="0.25">
      <c r="G1759" s="359">
        <f t="shared" si="54"/>
        <v>0</v>
      </c>
      <c r="H1759" s="359">
        <f t="shared" si="55"/>
        <v>0</v>
      </c>
    </row>
    <row r="1760" spans="7:8" x14ac:dyDescent="0.25">
      <c r="G1760" s="359">
        <f t="shared" si="54"/>
        <v>0</v>
      </c>
      <c r="H1760" s="359">
        <f t="shared" si="55"/>
        <v>0</v>
      </c>
    </row>
    <row r="1761" spans="7:8" x14ac:dyDescent="0.25">
      <c r="G1761" s="359">
        <f t="shared" si="54"/>
        <v>0</v>
      </c>
      <c r="H1761" s="359">
        <f t="shared" si="55"/>
        <v>0</v>
      </c>
    </row>
    <row r="1762" spans="7:8" x14ac:dyDescent="0.25">
      <c r="G1762" s="359">
        <f t="shared" si="54"/>
        <v>0</v>
      </c>
      <c r="H1762" s="359">
        <f t="shared" si="55"/>
        <v>0</v>
      </c>
    </row>
    <row r="1763" spans="7:8" x14ac:dyDescent="0.25">
      <c r="G1763" s="359">
        <f t="shared" si="54"/>
        <v>0</v>
      </c>
      <c r="H1763" s="359">
        <f t="shared" si="55"/>
        <v>0</v>
      </c>
    </row>
    <row r="1764" spans="7:8" x14ac:dyDescent="0.25">
      <c r="G1764" s="359">
        <f t="shared" si="54"/>
        <v>0</v>
      </c>
      <c r="H1764" s="359">
        <f t="shared" si="55"/>
        <v>0</v>
      </c>
    </row>
    <row r="1765" spans="7:8" x14ac:dyDescent="0.25">
      <c r="G1765" s="359">
        <f t="shared" si="54"/>
        <v>0</v>
      </c>
      <c r="H1765" s="359">
        <f t="shared" si="55"/>
        <v>0</v>
      </c>
    </row>
    <row r="1766" spans="7:8" x14ac:dyDescent="0.25">
      <c r="G1766" s="359">
        <f t="shared" si="54"/>
        <v>0</v>
      </c>
      <c r="H1766" s="359">
        <f t="shared" si="55"/>
        <v>0</v>
      </c>
    </row>
    <row r="1767" spans="7:8" x14ac:dyDescent="0.25">
      <c r="G1767" s="359">
        <f t="shared" si="54"/>
        <v>0</v>
      </c>
      <c r="H1767" s="359">
        <f t="shared" si="55"/>
        <v>0</v>
      </c>
    </row>
    <row r="1768" spans="7:8" x14ac:dyDescent="0.25">
      <c r="G1768" s="359">
        <f t="shared" si="54"/>
        <v>0</v>
      </c>
      <c r="H1768" s="359">
        <f t="shared" si="55"/>
        <v>0</v>
      </c>
    </row>
    <row r="1769" spans="7:8" x14ac:dyDescent="0.25">
      <c r="G1769" s="359">
        <f t="shared" si="54"/>
        <v>0</v>
      </c>
      <c r="H1769" s="359">
        <f t="shared" si="55"/>
        <v>0</v>
      </c>
    </row>
    <row r="1770" spans="7:8" x14ac:dyDescent="0.25">
      <c r="G1770" s="359">
        <f t="shared" si="54"/>
        <v>0</v>
      </c>
      <c r="H1770" s="359">
        <f t="shared" si="55"/>
        <v>0</v>
      </c>
    </row>
    <row r="1771" spans="7:8" x14ac:dyDescent="0.25">
      <c r="G1771" s="359">
        <f t="shared" si="54"/>
        <v>0</v>
      </c>
      <c r="H1771" s="359">
        <f t="shared" si="55"/>
        <v>0</v>
      </c>
    </row>
    <row r="1772" spans="7:8" x14ac:dyDescent="0.25">
      <c r="G1772" s="359">
        <f t="shared" si="54"/>
        <v>0</v>
      </c>
      <c r="H1772" s="359">
        <f t="shared" si="55"/>
        <v>0</v>
      </c>
    </row>
    <row r="1773" spans="7:8" x14ac:dyDescent="0.25">
      <c r="G1773" s="359">
        <f t="shared" si="54"/>
        <v>0</v>
      </c>
      <c r="H1773" s="359">
        <f t="shared" si="55"/>
        <v>0</v>
      </c>
    </row>
    <row r="1774" spans="7:8" x14ac:dyDescent="0.25">
      <c r="G1774" s="359">
        <f t="shared" si="54"/>
        <v>0</v>
      </c>
      <c r="H1774" s="359">
        <f t="shared" si="55"/>
        <v>0</v>
      </c>
    </row>
    <row r="1775" spans="7:8" x14ac:dyDescent="0.25">
      <c r="G1775" s="359">
        <f t="shared" si="54"/>
        <v>0</v>
      </c>
      <c r="H1775" s="359">
        <f t="shared" si="55"/>
        <v>0</v>
      </c>
    </row>
    <row r="1776" spans="7:8" x14ac:dyDescent="0.25">
      <c r="G1776" s="359">
        <f t="shared" si="54"/>
        <v>0</v>
      </c>
      <c r="H1776" s="359">
        <f t="shared" si="55"/>
        <v>0</v>
      </c>
    </row>
    <row r="1777" spans="7:8" x14ac:dyDescent="0.25">
      <c r="G1777" s="359">
        <f t="shared" si="54"/>
        <v>0</v>
      </c>
      <c r="H1777" s="359">
        <f t="shared" si="55"/>
        <v>0</v>
      </c>
    </row>
    <row r="1778" spans="7:8" x14ac:dyDescent="0.25">
      <c r="G1778" s="359">
        <f t="shared" si="54"/>
        <v>0</v>
      </c>
      <c r="H1778" s="359">
        <f t="shared" si="55"/>
        <v>0</v>
      </c>
    </row>
    <row r="1779" spans="7:8" x14ac:dyDescent="0.25">
      <c r="G1779" s="359">
        <f t="shared" si="54"/>
        <v>0</v>
      </c>
      <c r="H1779" s="359">
        <f t="shared" si="55"/>
        <v>0</v>
      </c>
    </row>
    <row r="1780" spans="7:8" x14ac:dyDescent="0.25">
      <c r="G1780" s="359">
        <f t="shared" si="54"/>
        <v>0</v>
      </c>
      <c r="H1780" s="359">
        <f t="shared" si="55"/>
        <v>0</v>
      </c>
    </row>
    <row r="1781" spans="7:8" x14ac:dyDescent="0.25">
      <c r="G1781" s="359">
        <f t="shared" si="54"/>
        <v>0</v>
      </c>
      <c r="H1781" s="359">
        <f t="shared" si="55"/>
        <v>0</v>
      </c>
    </row>
    <row r="1782" spans="7:8" x14ac:dyDescent="0.25">
      <c r="G1782" s="359">
        <f t="shared" si="54"/>
        <v>0</v>
      </c>
      <c r="H1782" s="359">
        <f t="shared" si="55"/>
        <v>0</v>
      </c>
    </row>
    <row r="1783" spans="7:8" x14ac:dyDescent="0.25">
      <c r="G1783" s="359">
        <f t="shared" si="54"/>
        <v>0</v>
      </c>
      <c r="H1783" s="359">
        <f t="shared" si="55"/>
        <v>0</v>
      </c>
    </row>
    <row r="1784" spans="7:8" x14ac:dyDescent="0.25">
      <c r="G1784" s="359">
        <f t="shared" si="54"/>
        <v>0</v>
      </c>
      <c r="H1784" s="359">
        <f t="shared" si="55"/>
        <v>0</v>
      </c>
    </row>
    <row r="1785" spans="7:8" x14ac:dyDescent="0.25">
      <c r="G1785" s="359">
        <f t="shared" si="54"/>
        <v>0</v>
      </c>
      <c r="H1785" s="359">
        <f t="shared" si="55"/>
        <v>0</v>
      </c>
    </row>
    <row r="1786" spans="7:8" x14ac:dyDescent="0.25">
      <c r="G1786" s="359">
        <f t="shared" si="54"/>
        <v>0</v>
      </c>
      <c r="H1786" s="359">
        <f t="shared" si="55"/>
        <v>0</v>
      </c>
    </row>
    <row r="1787" spans="7:8" x14ac:dyDescent="0.25">
      <c r="G1787" s="359">
        <f t="shared" si="54"/>
        <v>0</v>
      </c>
      <c r="H1787" s="359">
        <f t="shared" si="55"/>
        <v>0</v>
      </c>
    </row>
    <row r="1788" spans="7:8" x14ac:dyDescent="0.25">
      <c r="G1788" s="359">
        <f t="shared" si="54"/>
        <v>0</v>
      </c>
      <c r="H1788" s="359">
        <f t="shared" si="55"/>
        <v>0</v>
      </c>
    </row>
    <row r="1789" spans="7:8" x14ac:dyDescent="0.25">
      <c r="G1789" s="359">
        <f t="shared" si="54"/>
        <v>0</v>
      </c>
      <c r="H1789" s="359">
        <f t="shared" si="55"/>
        <v>0</v>
      </c>
    </row>
    <row r="1790" spans="7:8" x14ac:dyDescent="0.25">
      <c r="G1790" s="359">
        <f t="shared" si="54"/>
        <v>0</v>
      </c>
      <c r="H1790" s="359">
        <f t="shared" si="55"/>
        <v>0</v>
      </c>
    </row>
    <row r="1791" spans="7:8" x14ac:dyDescent="0.25">
      <c r="G1791" s="359">
        <f t="shared" si="54"/>
        <v>0</v>
      </c>
      <c r="H1791" s="359">
        <f t="shared" si="55"/>
        <v>0</v>
      </c>
    </row>
    <row r="1792" spans="7:8" x14ac:dyDescent="0.25">
      <c r="G1792" s="359">
        <f t="shared" si="54"/>
        <v>0</v>
      </c>
      <c r="H1792" s="359">
        <f t="shared" si="55"/>
        <v>0</v>
      </c>
    </row>
    <row r="1793" spans="7:8" x14ac:dyDescent="0.25">
      <c r="G1793" s="359">
        <f t="shared" si="54"/>
        <v>0</v>
      </c>
      <c r="H1793" s="359">
        <f t="shared" si="55"/>
        <v>0</v>
      </c>
    </row>
    <row r="1794" spans="7:8" x14ac:dyDescent="0.25">
      <c r="G1794" s="359">
        <f t="shared" si="54"/>
        <v>0</v>
      </c>
      <c r="H1794" s="359">
        <f t="shared" si="55"/>
        <v>0</v>
      </c>
    </row>
    <row r="1795" spans="7:8" x14ac:dyDescent="0.25">
      <c r="G1795" s="359">
        <f t="shared" ref="G1795:G1858" si="56">IFERROR(IF(C1795=" ",0,C1795),0)</f>
        <v>0</v>
      </c>
      <c r="H1795" s="359">
        <f t="shared" ref="H1795:H1858" si="57">IFERROR(G1795 * E1795, 0)</f>
        <v>0</v>
      </c>
    </row>
    <row r="1796" spans="7:8" x14ac:dyDescent="0.25">
      <c r="G1796" s="359">
        <f t="shared" si="56"/>
        <v>0</v>
      </c>
      <c r="H1796" s="359">
        <f t="shared" si="57"/>
        <v>0</v>
      </c>
    </row>
    <row r="1797" spans="7:8" x14ac:dyDescent="0.25">
      <c r="G1797" s="359">
        <f t="shared" si="56"/>
        <v>0</v>
      </c>
      <c r="H1797" s="359">
        <f t="shared" si="57"/>
        <v>0</v>
      </c>
    </row>
    <row r="1798" spans="7:8" x14ac:dyDescent="0.25">
      <c r="G1798" s="359">
        <f t="shared" si="56"/>
        <v>0</v>
      </c>
      <c r="H1798" s="359">
        <f t="shared" si="57"/>
        <v>0</v>
      </c>
    </row>
    <row r="1799" spans="7:8" x14ac:dyDescent="0.25">
      <c r="G1799" s="359">
        <f t="shared" si="56"/>
        <v>0</v>
      </c>
      <c r="H1799" s="359">
        <f t="shared" si="57"/>
        <v>0</v>
      </c>
    </row>
    <row r="1800" spans="7:8" x14ac:dyDescent="0.25">
      <c r="G1800" s="359">
        <f t="shared" si="56"/>
        <v>0</v>
      </c>
      <c r="H1800" s="359">
        <f t="shared" si="57"/>
        <v>0</v>
      </c>
    </row>
    <row r="1801" spans="7:8" x14ac:dyDescent="0.25">
      <c r="G1801" s="359">
        <f t="shared" si="56"/>
        <v>0</v>
      </c>
      <c r="H1801" s="359">
        <f t="shared" si="57"/>
        <v>0</v>
      </c>
    </row>
    <row r="1802" spans="7:8" x14ac:dyDescent="0.25">
      <c r="G1802" s="359">
        <f t="shared" si="56"/>
        <v>0</v>
      </c>
      <c r="H1802" s="359">
        <f t="shared" si="57"/>
        <v>0</v>
      </c>
    </row>
    <row r="1803" spans="7:8" x14ac:dyDescent="0.25">
      <c r="G1803" s="359">
        <f t="shared" si="56"/>
        <v>0</v>
      </c>
      <c r="H1803" s="359">
        <f t="shared" si="57"/>
        <v>0</v>
      </c>
    </row>
    <row r="1804" spans="7:8" x14ac:dyDescent="0.25">
      <c r="G1804" s="359">
        <f t="shared" si="56"/>
        <v>0</v>
      </c>
      <c r="H1804" s="359">
        <f t="shared" si="57"/>
        <v>0</v>
      </c>
    </row>
    <row r="1805" spans="7:8" x14ac:dyDescent="0.25">
      <c r="G1805" s="359">
        <f t="shared" si="56"/>
        <v>0</v>
      </c>
      <c r="H1805" s="359">
        <f t="shared" si="57"/>
        <v>0</v>
      </c>
    </row>
    <row r="1806" spans="7:8" x14ac:dyDescent="0.25">
      <c r="G1806" s="359">
        <f t="shared" si="56"/>
        <v>0</v>
      </c>
      <c r="H1806" s="359">
        <f t="shared" si="57"/>
        <v>0</v>
      </c>
    </row>
    <row r="1807" spans="7:8" x14ac:dyDescent="0.25">
      <c r="G1807" s="359">
        <f t="shared" si="56"/>
        <v>0</v>
      </c>
      <c r="H1807" s="359">
        <f t="shared" si="57"/>
        <v>0</v>
      </c>
    </row>
    <row r="1808" spans="7:8" x14ac:dyDescent="0.25">
      <c r="G1808" s="359">
        <f t="shared" si="56"/>
        <v>0</v>
      </c>
      <c r="H1808" s="359">
        <f t="shared" si="57"/>
        <v>0</v>
      </c>
    </row>
    <row r="1809" spans="7:8" x14ac:dyDescent="0.25">
      <c r="G1809" s="359">
        <f t="shared" si="56"/>
        <v>0</v>
      </c>
      <c r="H1809" s="359">
        <f t="shared" si="57"/>
        <v>0</v>
      </c>
    </row>
    <row r="1810" spans="7:8" x14ac:dyDescent="0.25">
      <c r="G1810" s="359">
        <f t="shared" si="56"/>
        <v>0</v>
      </c>
      <c r="H1810" s="359">
        <f t="shared" si="57"/>
        <v>0</v>
      </c>
    </row>
    <row r="1811" spans="7:8" x14ac:dyDescent="0.25">
      <c r="G1811" s="359">
        <f t="shared" si="56"/>
        <v>0</v>
      </c>
      <c r="H1811" s="359">
        <f t="shared" si="57"/>
        <v>0</v>
      </c>
    </row>
    <row r="1812" spans="7:8" x14ac:dyDescent="0.25">
      <c r="G1812" s="359">
        <f t="shared" si="56"/>
        <v>0</v>
      </c>
      <c r="H1812" s="359">
        <f t="shared" si="57"/>
        <v>0</v>
      </c>
    </row>
    <row r="1813" spans="7:8" x14ac:dyDescent="0.25">
      <c r="G1813" s="359">
        <f t="shared" si="56"/>
        <v>0</v>
      </c>
      <c r="H1813" s="359">
        <f t="shared" si="57"/>
        <v>0</v>
      </c>
    </row>
    <row r="1814" spans="7:8" x14ac:dyDescent="0.25">
      <c r="G1814" s="359">
        <f t="shared" si="56"/>
        <v>0</v>
      </c>
      <c r="H1814" s="359">
        <f t="shared" si="57"/>
        <v>0</v>
      </c>
    </row>
    <row r="1815" spans="7:8" x14ac:dyDescent="0.25">
      <c r="G1815" s="359">
        <f t="shared" si="56"/>
        <v>0</v>
      </c>
      <c r="H1815" s="359">
        <f t="shared" si="57"/>
        <v>0</v>
      </c>
    </row>
    <row r="1816" spans="7:8" x14ac:dyDescent="0.25">
      <c r="G1816" s="359">
        <f t="shared" si="56"/>
        <v>0</v>
      </c>
      <c r="H1816" s="359">
        <f t="shared" si="57"/>
        <v>0</v>
      </c>
    </row>
    <row r="1817" spans="7:8" x14ac:dyDescent="0.25">
      <c r="G1817" s="359">
        <f t="shared" si="56"/>
        <v>0</v>
      </c>
      <c r="H1817" s="359">
        <f t="shared" si="57"/>
        <v>0</v>
      </c>
    </row>
    <row r="1818" spans="7:8" x14ac:dyDescent="0.25">
      <c r="G1818" s="359">
        <f t="shared" si="56"/>
        <v>0</v>
      </c>
      <c r="H1818" s="359">
        <f t="shared" si="57"/>
        <v>0</v>
      </c>
    </row>
    <row r="1819" spans="7:8" x14ac:dyDescent="0.25">
      <c r="G1819" s="359">
        <f t="shared" si="56"/>
        <v>0</v>
      </c>
      <c r="H1819" s="359">
        <f t="shared" si="57"/>
        <v>0</v>
      </c>
    </row>
    <row r="1820" spans="7:8" x14ac:dyDescent="0.25">
      <c r="G1820" s="359">
        <f t="shared" si="56"/>
        <v>0</v>
      </c>
      <c r="H1820" s="359">
        <f t="shared" si="57"/>
        <v>0</v>
      </c>
    </row>
    <row r="1821" spans="7:8" x14ac:dyDescent="0.25">
      <c r="G1821" s="359">
        <f t="shared" si="56"/>
        <v>0</v>
      </c>
      <c r="H1821" s="359">
        <f t="shared" si="57"/>
        <v>0</v>
      </c>
    </row>
    <row r="1822" spans="7:8" x14ac:dyDescent="0.25">
      <c r="G1822" s="359">
        <f t="shared" si="56"/>
        <v>0</v>
      </c>
      <c r="H1822" s="359">
        <f t="shared" si="57"/>
        <v>0</v>
      </c>
    </row>
    <row r="1823" spans="7:8" x14ac:dyDescent="0.25">
      <c r="G1823" s="359">
        <f t="shared" si="56"/>
        <v>0</v>
      </c>
      <c r="H1823" s="359">
        <f t="shared" si="57"/>
        <v>0</v>
      </c>
    </row>
    <row r="1824" spans="7:8" x14ac:dyDescent="0.25">
      <c r="G1824" s="359">
        <f t="shared" si="56"/>
        <v>0</v>
      </c>
      <c r="H1824" s="359">
        <f t="shared" si="57"/>
        <v>0</v>
      </c>
    </row>
    <row r="1825" spans="7:8" x14ac:dyDescent="0.25">
      <c r="G1825" s="359">
        <f t="shared" si="56"/>
        <v>0</v>
      </c>
      <c r="H1825" s="359">
        <f t="shared" si="57"/>
        <v>0</v>
      </c>
    </row>
    <row r="1826" spans="7:8" x14ac:dyDescent="0.25">
      <c r="G1826" s="359">
        <f t="shared" si="56"/>
        <v>0</v>
      </c>
      <c r="H1826" s="359">
        <f t="shared" si="57"/>
        <v>0</v>
      </c>
    </row>
    <row r="1827" spans="7:8" x14ac:dyDescent="0.25">
      <c r="G1827" s="359">
        <f t="shared" si="56"/>
        <v>0</v>
      </c>
      <c r="H1827" s="359">
        <f t="shared" si="57"/>
        <v>0</v>
      </c>
    </row>
    <row r="1828" spans="7:8" x14ac:dyDescent="0.25">
      <c r="G1828" s="359">
        <f t="shared" si="56"/>
        <v>0</v>
      </c>
      <c r="H1828" s="359">
        <f t="shared" si="57"/>
        <v>0</v>
      </c>
    </row>
    <row r="1829" spans="7:8" x14ac:dyDescent="0.25">
      <c r="G1829" s="359">
        <f t="shared" si="56"/>
        <v>0</v>
      </c>
      <c r="H1829" s="359">
        <f t="shared" si="57"/>
        <v>0</v>
      </c>
    </row>
    <row r="1830" spans="7:8" x14ac:dyDescent="0.25">
      <c r="G1830" s="359">
        <f t="shared" si="56"/>
        <v>0</v>
      </c>
      <c r="H1830" s="359">
        <f t="shared" si="57"/>
        <v>0</v>
      </c>
    </row>
    <row r="1831" spans="7:8" x14ac:dyDescent="0.25">
      <c r="G1831" s="359">
        <f t="shared" si="56"/>
        <v>0</v>
      </c>
      <c r="H1831" s="359">
        <f t="shared" si="57"/>
        <v>0</v>
      </c>
    </row>
    <row r="1832" spans="7:8" x14ac:dyDescent="0.25">
      <c r="G1832" s="359">
        <f t="shared" si="56"/>
        <v>0</v>
      </c>
      <c r="H1832" s="359">
        <f t="shared" si="57"/>
        <v>0</v>
      </c>
    </row>
    <row r="1833" spans="7:8" x14ac:dyDescent="0.25">
      <c r="G1833" s="359">
        <f t="shared" si="56"/>
        <v>0</v>
      </c>
      <c r="H1833" s="359">
        <f t="shared" si="57"/>
        <v>0</v>
      </c>
    </row>
    <row r="1834" spans="7:8" x14ac:dyDescent="0.25">
      <c r="G1834" s="359">
        <f t="shared" si="56"/>
        <v>0</v>
      </c>
      <c r="H1834" s="359">
        <f t="shared" si="57"/>
        <v>0</v>
      </c>
    </row>
    <row r="1835" spans="7:8" x14ac:dyDescent="0.25">
      <c r="G1835" s="359">
        <f t="shared" si="56"/>
        <v>0</v>
      </c>
      <c r="H1835" s="359">
        <f t="shared" si="57"/>
        <v>0</v>
      </c>
    </row>
    <row r="1836" spans="7:8" x14ac:dyDescent="0.25">
      <c r="G1836" s="359">
        <f t="shared" si="56"/>
        <v>0</v>
      </c>
      <c r="H1836" s="359">
        <f t="shared" si="57"/>
        <v>0</v>
      </c>
    </row>
    <row r="1837" spans="7:8" x14ac:dyDescent="0.25">
      <c r="G1837" s="359">
        <f t="shared" si="56"/>
        <v>0</v>
      </c>
      <c r="H1837" s="359">
        <f t="shared" si="57"/>
        <v>0</v>
      </c>
    </row>
    <row r="1838" spans="7:8" x14ac:dyDescent="0.25">
      <c r="G1838" s="359">
        <f t="shared" si="56"/>
        <v>0</v>
      </c>
      <c r="H1838" s="359">
        <f t="shared" si="57"/>
        <v>0</v>
      </c>
    </row>
    <row r="1839" spans="7:8" x14ac:dyDescent="0.25">
      <c r="G1839" s="359">
        <f t="shared" si="56"/>
        <v>0</v>
      </c>
      <c r="H1839" s="359">
        <f t="shared" si="57"/>
        <v>0</v>
      </c>
    </row>
    <row r="1840" spans="7:8" x14ac:dyDescent="0.25">
      <c r="G1840" s="359">
        <f t="shared" si="56"/>
        <v>0</v>
      </c>
      <c r="H1840" s="359">
        <f t="shared" si="57"/>
        <v>0</v>
      </c>
    </row>
    <row r="1841" spans="7:8" x14ac:dyDescent="0.25">
      <c r="G1841" s="359">
        <f t="shared" si="56"/>
        <v>0</v>
      </c>
      <c r="H1841" s="359">
        <f t="shared" si="57"/>
        <v>0</v>
      </c>
    </row>
    <row r="1842" spans="7:8" x14ac:dyDescent="0.25">
      <c r="G1842" s="359">
        <f t="shared" si="56"/>
        <v>0</v>
      </c>
      <c r="H1842" s="359">
        <f t="shared" si="57"/>
        <v>0</v>
      </c>
    </row>
    <row r="1843" spans="7:8" x14ac:dyDescent="0.25">
      <c r="G1843" s="359">
        <f t="shared" si="56"/>
        <v>0</v>
      </c>
      <c r="H1843" s="359">
        <f t="shared" si="57"/>
        <v>0</v>
      </c>
    </row>
    <row r="1844" spans="7:8" x14ac:dyDescent="0.25">
      <c r="G1844" s="359">
        <f t="shared" si="56"/>
        <v>0</v>
      </c>
      <c r="H1844" s="359">
        <f t="shared" si="57"/>
        <v>0</v>
      </c>
    </row>
    <row r="1845" spans="7:8" x14ac:dyDescent="0.25">
      <c r="G1845" s="359">
        <f t="shared" si="56"/>
        <v>0</v>
      </c>
      <c r="H1845" s="359">
        <f t="shared" si="57"/>
        <v>0</v>
      </c>
    </row>
    <row r="1846" spans="7:8" x14ac:dyDescent="0.25">
      <c r="G1846" s="359">
        <f t="shared" si="56"/>
        <v>0</v>
      </c>
      <c r="H1846" s="359">
        <f t="shared" si="57"/>
        <v>0</v>
      </c>
    </row>
    <row r="1847" spans="7:8" x14ac:dyDescent="0.25">
      <c r="G1847" s="359">
        <f t="shared" si="56"/>
        <v>0</v>
      </c>
      <c r="H1847" s="359">
        <f t="shared" si="57"/>
        <v>0</v>
      </c>
    </row>
    <row r="1848" spans="7:8" x14ac:dyDescent="0.25">
      <c r="G1848" s="359">
        <f t="shared" si="56"/>
        <v>0</v>
      </c>
      <c r="H1848" s="359">
        <f t="shared" si="57"/>
        <v>0</v>
      </c>
    </row>
    <row r="1849" spans="7:8" x14ac:dyDescent="0.25">
      <c r="G1849" s="359">
        <f t="shared" si="56"/>
        <v>0</v>
      </c>
      <c r="H1849" s="359">
        <f t="shared" si="57"/>
        <v>0</v>
      </c>
    </row>
    <row r="1850" spans="7:8" x14ac:dyDescent="0.25">
      <c r="G1850" s="359">
        <f t="shared" si="56"/>
        <v>0</v>
      </c>
      <c r="H1850" s="359">
        <f t="shared" si="57"/>
        <v>0</v>
      </c>
    </row>
    <row r="1851" spans="7:8" x14ac:dyDescent="0.25">
      <c r="G1851" s="359">
        <f t="shared" si="56"/>
        <v>0</v>
      </c>
      <c r="H1851" s="359">
        <f t="shared" si="57"/>
        <v>0</v>
      </c>
    </row>
    <row r="1852" spans="7:8" x14ac:dyDescent="0.25">
      <c r="G1852" s="359">
        <f t="shared" si="56"/>
        <v>0</v>
      </c>
      <c r="H1852" s="359">
        <f t="shared" si="57"/>
        <v>0</v>
      </c>
    </row>
    <row r="1853" spans="7:8" x14ac:dyDescent="0.25">
      <c r="G1853" s="359">
        <f t="shared" si="56"/>
        <v>0</v>
      </c>
      <c r="H1853" s="359">
        <f t="shared" si="57"/>
        <v>0</v>
      </c>
    </row>
    <row r="1854" spans="7:8" x14ac:dyDescent="0.25">
      <c r="G1854" s="359">
        <f t="shared" si="56"/>
        <v>0</v>
      </c>
      <c r="H1854" s="359">
        <f t="shared" si="57"/>
        <v>0</v>
      </c>
    </row>
    <row r="1855" spans="7:8" x14ac:dyDescent="0.25">
      <c r="G1855" s="359">
        <f t="shared" si="56"/>
        <v>0</v>
      </c>
      <c r="H1855" s="359">
        <f t="shared" si="57"/>
        <v>0</v>
      </c>
    </row>
    <row r="1856" spans="7:8" x14ac:dyDescent="0.25">
      <c r="G1856" s="359">
        <f t="shared" si="56"/>
        <v>0</v>
      </c>
      <c r="H1856" s="359">
        <f t="shared" si="57"/>
        <v>0</v>
      </c>
    </row>
    <row r="1857" spans="7:8" x14ac:dyDescent="0.25">
      <c r="G1857" s="359">
        <f t="shared" si="56"/>
        <v>0</v>
      </c>
      <c r="H1857" s="359">
        <f t="shared" si="57"/>
        <v>0</v>
      </c>
    </row>
    <row r="1858" spans="7:8" x14ac:dyDescent="0.25">
      <c r="G1858" s="359">
        <f t="shared" si="56"/>
        <v>0</v>
      </c>
      <c r="H1858" s="359">
        <f t="shared" si="57"/>
        <v>0</v>
      </c>
    </row>
    <row r="1859" spans="7:8" x14ac:dyDescent="0.25">
      <c r="G1859" s="359">
        <f t="shared" ref="G1859:G1922" si="58">IFERROR(IF(C1859=" ",0,C1859),0)</f>
        <v>0</v>
      </c>
      <c r="H1859" s="359">
        <f t="shared" ref="H1859:H1922" si="59">IFERROR(G1859 * E1859, 0)</f>
        <v>0</v>
      </c>
    </row>
    <row r="1860" spans="7:8" x14ac:dyDescent="0.25">
      <c r="G1860" s="359">
        <f t="shared" si="58"/>
        <v>0</v>
      </c>
      <c r="H1860" s="359">
        <f t="shared" si="59"/>
        <v>0</v>
      </c>
    </row>
    <row r="1861" spans="7:8" x14ac:dyDescent="0.25">
      <c r="G1861" s="359">
        <f t="shared" si="58"/>
        <v>0</v>
      </c>
      <c r="H1861" s="359">
        <f t="shared" si="59"/>
        <v>0</v>
      </c>
    </row>
    <row r="1862" spans="7:8" x14ac:dyDescent="0.25">
      <c r="G1862" s="359">
        <f t="shared" si="58"/>
        <v>0</v>
      </c>
      <c r="H1862" s="359">
        <f t="shared" si="59"/>
        <v>0</v>
      </c>
    </row>
    <row r="1863" spans="7:8" x14ac:dyDescent="0.25">
      <c r="G1863" s="359">
        <f t="shared" si="58"/>
        <v>0</v>
      </c>
      <c r="H1863" s="359">
        <f t="shared" si="59"/>
        <v>0</v>
      </c>
    </row>
    <row r="1864" spans="7:8" x14ac:dyDescent="0.25">
      <c r="G1864" s="359">
        <f t="shared" si="58"/>
        <v>0</v>
      </c>
      <c r="H1864" s="359">
        <f t="shared" si="59"/>
        <v>0</v>
      </c>
    </row>
    <row r="1865" spans="7:8" x14ac:dyDescent="0.25">
      <c r="G1865" s="359">
        <f t="shared" si="58"/>
        <v>0</v>
      </c>
      <c r="H1865" s="359">
        <f t="shared" si="59"/>
        <v>0</v>
      </c>
    </row>
    <row r="1866" spans="7:8" x14ac:dyDescent="0.25">
      <c r="G1866" s="359">
        <f t="shared" si="58"/>
        <v>0</v>
      </c>
      <c r="H1866" s="359">
        <f t="shared" si="59"/>
        <v>0</v>
      </c>
    </row>
    <row r="1867" spans="7:8" x14ac:dyDescent="0.25">
      <c r="G1867" s="359">
        <f t="shared" si="58"/>
        <v>0</v>
      </c>
      <c r="H1867" s="359">
        <f t="shared" si="59"/>
        <v>0</v>
      </c>
    </row>
    <row r="1868" spans="7:8" x14ac:dyDescent="0.25">
      <c r="G1868" s="359">
        <f t="shared" si="58"/>
        <v>0</v>
      </c>
      <c r="H1868" s="359">
        <f t="shared" si="59"/>
        <v>0</v>
      </c>
    </row>
    <row r="1869" spans="7:8" x14ac:dyDescent="0.25">
      <c r="G1869" s="359">
        <f t="shared" si="58"/>
        <v>0</v>
      </c>
      <c r="H1869" s="359">
        <f t="shared" si="59"/>
        <v>0</v>
      </c>
    </row>
    <row r="1870" spans="7:8" x14ac:dyDescent="0.25">
      <c r="G1870" s="359">
        <f t="shared" si="58"/>
        <v>0</v>
      </c>
      <c r="H1870" s="359">
        <f t="shared" si="59"/>
        <v>0</v>
      </c>
    </row>
    <row r="1871" spans="7:8" x14ac:dyDescent="0.25">
      <c r="G1871" s="359">
        <f t="shared" si="58"/>
        <v>0</v>
      </c>
      <c r="H1871" s="359">
        <f t="shared" si="59"/>
        <v>0</v>
      </c>
    </row>
    <row r="1872" spans="7:8" x14ac:dyDescent="0.25">
      <c r="G1872" s="359">
        <f t="shared" si="58"/>
        <v>0</v>
      </c>
      <c r="H1872" s="359">
        <f t="shared" si="59"/>
        <v>0</v>
      </c>
    </row>
    <row r="1873" spans="7:8" x14ac:dyDescent="0.25">
      <c r="G1873" s="359">
        <f t="shared" si="58"/>
        <v>0</v>
      </c>
      <c r="H1873" s="359">
        <f t="shared" si="59"/>
        <v>0</v>
      </c>
    </row>
    <row r="1874" spans="7:8" x14ac:dyDescent="0.25">
      <c r="G1874" s="359">
        <f t="shared" si="58"/>
        <v>0</v>
      </c>
      <c r="H1874" s="359">
        <f t="shared" si="59"/>
        <v>0</v>
      </c>
    </row>
    <row r="1875" spans="7:8" x14ac:dyDescent="0.25">
      <c r="G1875" s="359">
        <f t="shared" si="58"/>
        <v>0</v>
      </c>
      <c r="H1875" s="359">
        <f t="shared" si="59"/>
        <v>0</v>
      </c>
    </row>
    <row r="1876" spans="7:8" x14ac:dyDescent="0.25">
      <c r="G1876" s="359">
        <f t="shared" si="58"/>
        <v>0</v>
      </c>
      <c r="H1876" s="359">
        <f t="shared" si="59"/>
        <v>0</v>
      </c>
    </row>
    <row r="1877" spans="7:8" x14ac:dyDescent="0.25">
      <c r="G1877" s="359">
        <f t="shared" si="58"/>
        <v>0</v>
      </c>
      <c r="H1877" s="359">
        <f t="shared" si="59"/>
        <v>0</v>
      </c>
    </row>
    <row r="1878" spans="7:8" x14ac:dyDescent="0.25">
      <c r="G1878" s="359">
        <f t="shared" si="58"/>
        <v>0</v>
      </c>
      <c r="H1878" s="359">
        <f t="shared" si="59"/>
        <v>0</v>
      </c>
    </row>
    <row r="1879" spans="7:8" x14ac:dyDescent="0.25">
      <c r="G1879" s="359">
        <f t="shared" si="58"/>
        <v>0</v>
      </c>
      <c r="H1879" s="359">
        <f t="shared" si="59"/>
        <v>0</v>
      </c>
    </row>
    <row r="1880" spans="7:8" x14ac:dyDescent="0.25">
      <c r="G1880" s="359">
        <f t="shared" si="58"/>
        <v>0</v>
      </c>
      <c r="H1880" s="359">
        <f t="shared" si="59"/>
        <v>0</v>
      </c>
    </row>
    <row r="1881" spans="7:8" x14ac:dyDescent="0.25">
      <c r="G1881" s="359">
        <f t="shared" si="58"/>
        <v>0</v>
      </c>
      <c r="H1881" s="359">
        <f t="shared" si="59"/>
        <v>0</v>
      </c>
    </row>
    <row r="1882" spans="7:8" x14ac:dyDescent="0.25">
      <c r="G1882" s="359">
        <f t="shared" si="58"/>
        <v>0</v>
      </c>
      <c r="H1882" s="359">
        <f t="shared" si="59"/>
        <v>0</v>
      </c>
    </row>
    <row r="1883" spans="7:8" x14ac:dyDescent="0.25">
      <c r="G1883" s="359">
        <f t="shared" si="58"/>
        <v>0</v>
      </c>
      <c r="H1883" s="359">
        <f t="shared" si="59"/>
        <v>0</v>
      </c>
    </row>
    <row r="1884" spans="7:8" x14ac:dyDescent="0.25">
      <c r="G1884" s="359">
        <f t="shared" si="58"/>
        <v>0</v>
      </c>
      <c r="H1884" s="359">
        <f t="shared" si="59"/>
        <v>0</v>
      </c>
    </row>
    <row r="1885" spans="7:8" x14ac:dyDescent="0.25">
      <c r="G1885" s="359">
        <f t="shared" si="58"/>
        <v>0</v>
      </c>
      <c r="H1885" s="359">
        <f t="shared" si="59"/>
        <v>0</v>
      </c>
    </row>
    <row r="1886" spans="7:8" x14ac:dyDescent="0.25">
      <c r="G1886" s="359">
        <f t="shared" si="58"/>
        <v>0</v>
      </c>
      <c r="H1886" s="359">
        <f t="shared" si="59"/>
        <v>0</v>
      </c>
    </row>
    <row r="1887" spans="7:8" x14ac:dyDescent="0.25">
      <c r="G1887" s="359">
        <f t="shared" si="58"/>
        <v>0</v>
      </c>
      <c r="H1887" s="359">
        <f t="shared" si="59"/>
        <v>0</v>
      </c>
    </row>
    <row r="1888" spans="7:8" x14ac:dyDescent="0.25">
      <c r="G1888" s="359">
        <f t="shared" si="58"/>
        <v>0</v>
      </c>
      <c r="H1888" s="359">
        <f t="shared" si="59"/>
        <v>0</v>
      </c>
    </row>
    <row r="1889" spans="7:8" x14ac:dyDescent="0.25">
      <c r="G1889" s="359">
        <f t="shared" si="58"/>
        <v>0</v>
      </c>
      <c r="H1889" s="359">
        <f t="shared" si="59"/>
        <v>0</v>
      </c>
    </row>
    <row r="1890" spans="7:8" x14ac:dyDescent="0.25">
      <c r="G1890" s="359">
        <f t="shared" si="58"/>
        <v>0</v>
      </c>
      <c r="H1890" s="359">
        <f t="shared" si="59"/>
        <v>0</v>
      </c>
    </row>
    <row r="1891" spans="7:8" x14ac:dyDescent="0.25">
      <c r="G1891" s="359">
        <f t="shared" si="58"/>
        <v>0</v>
      </c>
      <c r="H1891" s="359">
        <f t="shared" si="59"/>
        <v>0</v>
      </c>
    </row>
    <row r="1892" spans="7:8" x14ac:dyDescent="0.25">
      <c r="G1892" s="359">
        <f t="shared" si="58"/>
        <v>0</v>
      </c>
      <c r="H1892" s="359">
        <f t="shared" si="59"/>
        <v>0</v>
      </c>
    </row>
    <row r="1893" spans="7:8" x14ac:dyDescent="0.25">
      <c r="G1893" s="359">
        <f t="shared" si="58"/>
        <v>0</v>
      </c>
      <c r="H1893" s="359">
        <f t="shared" si="59"/>
        <v>0</v>
      </c>
    </row>
    <row r="1894" spans="7:8" x14ac:dyDescent="0.25">
      <c r="G1894" s="359">
        <f t="shared" si="58"/>
        <v>0</v>
      </c>
      <c r="H1894" s="359">
        <f t="shared" si="59"/>
        <v>0</v>
      </c>
    </row>
    <row r="1895" spans="7:8" x14ac:dyDescent="0.25">
      <c r="G1895" s="359">
        <f t="shared" si="58"/>
        <v>0</v>
      </c>
      <c r="H1895" s="359">
        <f t="shared" si="59"/>
        <v>0</v>
      </c>
    </row>
    <row r="1896" spans="7:8" x14ac:dyDescent="0.25">
      <c r="G1896" s="359">
        <f t="shared" si="58"/>
        <v>0</v>
      </c>
      <c r="H1896" s="359">
        <f t="shared" si="59"/>
        <v>0</v>
      </c>
    </row>
    <row r="1897" spans="7:8" x14ac:dyDescent="0.25">
      <c r="G1897" s="359">
        <f t="shared" si="58"/>
        <v>0</v>
      </c>
      <c r="H1897" s="359">
        <f t="shared" si="59"/>
        <v>0</v>
      </c>
    </row>
    <row r="1898" spans="7:8" x14ac:dyDescent="0.25">
      <c r="G1898" s="359">
        <f t="shared" si="58"/>
        <v>0</v>
      </c>
      <c r="H1898" s="359">
        <f t="shared" si="59"/>
        <v>0</v>
      </c>
    </row>
    <row r="1899" spans="7:8" x14ac:dyDescent="0.25">
      <c r="G1899" s="359">
        <f t="shared" si="58"/>
        <v>0</v>
      </c>
      <c r="H1899" s="359">
        <f t="shared" si="59"/>
        <v>0</v>
      </c>
    </row>
    <row r="1900" spans="7:8" x14ac:dyDescent="0.25">
      <c r="G1900" s="359">
        <f t="shared" si="58"/>
        <v>0</v>
      </c>
      <c r="H1900" s="359">
        <f t="shared" si="59"/>
        <v>0</v>
      </c>
    </row>
    <row r="1901" spans="7:8" x14ac:dyDescent="0.25">
      <c r="G1901" s="359">
        <f t="shared" si="58"/>
        <v>0</v>
      </c>
      <c r="H1901" s="359">
        <f t="shared" si="59"/>
        <v>0</v>
      </c>
    </row>
    <row r="1902" spans="7:8" x14ac:dyDescent="0.25">
      <c r="G1902" s="359">
        <f t="shared" si="58"/>
        <v>0</v>
      </c>
      <c r="H1902" s="359">
        <f t="shared" si="59"/>
        <v>0</v>
      </c>
    </row>
    <row r="1903" spans="7:8" x14ac:dyDescent="0.25">
      <c r="G1903" s="359">
        <f t="shared" si="58"/>
        <v>0</v>
      </c>
      <c r="H1903" s="359">
        <f t="shared" si="59"/>
        <v>0</v>
      </c>
    </row>
    <row r="1904" spans="7:8" x14ac:dyDescent="0.25">
      <c r="G1904" s="359">
        <f t="shared" si="58"/>
        <v>0</v>
      </c>
      <c r="H1904" s="359">
        <f t="shared" si="59"/>
        <v>0</v>
      </c>
    </row>
    <row r="1905" spans="7:8" x14ac:dyDescent="0.25">
      <c r="G1905" s="359">
        <f t="shared" si="58"/>
        <v>0</v>
      </c>
      <c r="H1905" s="359">
        <f t="shared" si="59"/>
        <v>0</v>
      </c>
    </row>
    <row r="1906" spans="7:8" x14ac:dyDescent="0.25">
      <c r="G1906" s="359">
        <f t="shared" si="58"/>
        <v>0</v>
      </c>
      <c r="H1906" s="359">
        <f t="shared" si="59"/>
        <v>0</v>
      </c>
    </row>
    <row r="1907" spans="7:8" x14ac:dyDescent="0.25">
      <c r="G1907" s="359">
        <f t="shared" si="58"/>
        <v>0</v>
      </c>
      <c r="H1907" s="359">
        <f t="shared" si="59"/>
        <v>0</v>
      </c>
    </row>
    <row r="1908" spans="7:8" x14ac:dyDescent="0.25">
      <c r="G1908" s="359">
        <f t="shared" si="58"/>
        <v>0</v>
      </c>
      <c r="H1908" s="359">
        <f t="shared" si="59"/>
        <v>0</v>
      </c>
    </row>
    <row r="1909" spans="7:8" x14ac:dyDescent="0.25">
      <c r="G1909" s="359">
        <f t="shared" si="58"/>
        <v>0</v>
      </c>
      <c r="H1909" s="359">
        <f t="shared" si="59"/>
        <v>0</v>
      </c>
    </row>
    <row r="1910" spans="7:8" x14ac:dyDescent="0.25">
      <c r="G1910" s="359">
        <f t="shared" si="58"/>
        <v>0</v>
      </c>
      <c r="H1910" s="359">
        <f t="shared" si="59"/>
        <v>0</v>
      </c>
    </row>
    <row r="1911" spans="7:8" x14ac:dyDescent="0.25">
      <c r="G1911" s="359">
        <f t="shared" si="58"/>
        <v>0</v>
      </c>
      <c r="H1911" s="359">
        <f t="shared" si="59"/>
        <v>0</v>
      </c>
    </row>
    <row r="1912" spans="7:8" x14ac:dyDescent="0.25">
      <c r="G1912" s="359">
        <f t="shared" si="58"/>
        <v>0</v>
      </c>
      <c r="H1912" s="359">
        <f t="shared" si="59"/>
        <v>0</v>
      </c>
    </row>
    <row r="1913" spans="7:8" x14ac:dyDescent="0.25">
      <c r="G1913" s="359">
        <f t="shared" si="58"/>
        <v>0</v>
      </c>
      <c r="H1913" s="359">
        <f t="shared" si="59"/>
        <v>0</v>
      </c>
    </row>
    <row r="1914" spans="7:8" x14ac:dyDescent="0.25">
      <c r="G1914" s="359">
        <f t="shared" si="58"/>
        <v>0</v>
      </c>
      <c r="H1914" s="359">
        <f t="shared" si="59"/>
        <v>0</v>
      </c>
    </row>
    <row r="1915" spans="7:8" x14ac:dyDescent="0.25">
      <c r="G1915" s="359">
        <f t="shared" si="58"/>
        <v>0</v>
      </c>
      <c r="H1915" s="359">
        <f t="shared" si="59"/>
        <v>0</v>
      </c>
    </row>
    <row r="1916" spans="7:8" x14ac:dyDescent="0.25">
      <c r="G1916" s="359">
        <f t="shared" si="58"/>
        <v>0</v>
      </c>
      <c r="H1916" s="359">
        <f t="shared" si="59"/>
        <v>0</v>
      </c>
    </row>
    <row r="1917" spans="7:8" x14ac:dyDescent="0.25">
      <c r="G1917" s="359">
        <f t="shared" si="58"/>
        <v>0</v>
      </c>
      <c r="H1917" s="359">
        <f t="shared" si="59"/>
        <v>0</v>
      </c>
    </row>
    <row r="1918" spans="7:8" x14ac:dyDescent="0.25">
      <c r="G1918" s="359">
        <f t="shared" si="58"/>
        <v>0</v>
      </c>
      <c r="H1918" s="359">
        <f t="shared" si="59"/>
        <v>0</v>
      </c>
    </row>
    <row r="1919" spans="7:8" x14ac:dyDescent="0.25">
      <c r="G1919" s="359">
        <f t="shared" si="58"/>
        <v>0</v>
      </c>
      <c r="H1919" s="359">
        <f t="shared" si="59"/>
        <v>0</v>
      </c>
    </row>
    <row r="1920" spans="7:8" x14ac:dyDescent="0.25">
      <c r="G1920" s="359">
        <f t="shared" si="58"/>
        <v>0</v>
      </c>
      <c r="H1920" s="359">
        <f t="shared" si="59"/>
        <v>0</v>
      </c>
    </row>
    <row r="1921" spans="7:8" x14ac:dyDescent="0.25">
      <c r="G1921" s="359">
        <f t="shared" si="58"/>
        <v>0</v>
      </c>
      <c r="H1921" s="359">
        <f t="shared" si="59"/>
        <v>0</v>
      </c>
    </row>
    <row r="1922" spans="7:8" x14ac:dyDescent="0.25">
      <c r="G1922" s="359">
        <f t="shared" si="58"/>
        <v>0</v>
      </c>
      <c r="H1922" s="359">
        <f t="shared" si="59"/>
        <v>0</v>
      </c>
    </row>
    <row r="1923" spans="7:8" x14ac:dyDescent="0.25">
      <c r="G1923" s="359">
        <f t="shared" ref="G1923:G1986" si="60">IFERROR(IF(C1923=" ",0,C1923),0)</f>
        <v>0</v>
      </c>
      <c r="H1923" s="359">
        <f t="shared" ref="H1923:H1986" si="61">IFERROR(G1923 * E1923, 0)</f>
        <v>0</v>
      </c>
    </row>
    <row r="1924" spans="7:8" x14ac:dyDescent="0.25">
      <c r="G1924" s="359">
        <f t="shared" si="60"/>
        <v>0</v>
      </c>
      <c r="H1924" s="359">
        <f t="shared" si="61"/>
        <v>0</v>
      </c>
    </row>
    <row r="1925" spans="7:8" x14ac:dyDescent="0.25">
      <c r="G1925" s="359">
        <f t="shared" si="60"/>
        <v>0</v>
      </c>
      <c r="H1925" s="359">
        <f t="shared" si="61"/>
        <v>0</v>
      </c>
    </row>
    <row r="1926" spans="7:8" x14ac:dyDescent="0.25">
      <c r="G1926" s="359">
        <f t="shared" si="60"/>
        <v>0</v>
      </c>
      <c r="H1926" s="359">
        <f t="shared" si="61"/>
        <v>0</v>
      </c>
    </row>
    <row r="1927" spans="7:8" x14ac:dyDescent="0.25">
      <c r="G1927" s="359">
        <f t="shared" si="60"/>
        <v>0</v>
      </c>
      <c r="H1927" s="359">
        <f t="shared" si="61"/>
        <v>0</v>
      </c>
    </row>
    <row r="1928" spans="7:8" x14ac:dyDescent="0.25">
      <c r="G1928" s="359">
        <f t="shared" si="60"/>
        <v>0</v>
      </c>
      <c r="H1928" s="359">
        <f t="shared" si="61"/>
        <v>0</v>
      </c>
    </row>
    <row r="1929" spans="7:8" x14ac:dyDescent="0.25">
      <c r="G1929" s="359">
        <f t="shared" si="60"/>
        <v>0</v>
      </c>
      <c r="H1929" s="359">
        <f t="shared" si="61"/>
        <v>0</v>
      </c>
    </row>
    <row r="1930" spans="7:8" x14ac:dyDescent="0.25">
      <c r="G1930" s="359">
        <f t="shared" si="60"/>
        <v>0</v>
      </c>
      <c r="H1930" s="359">
        <f t="shared" si="61"/>
        <v>0</v>
      </c>
    </row>
    <row r="1931" spans="7:8" x14ac:dyDescent="0.25">
      <c r="G1931" s="359">
        <f t="shared" si="60"/>
        <v>0</v>
      </c>
      <c r="H1931" s="359">
        <f t="shared" si="61"/>
        <v>0</v>
      </c>
    </row>
    <row r="1932" spans="7:8" x14ac:dyDescent="0.25">
      <c r="G1932" s="359">
        <f t="shared" si="60"/>
        <v>0</v>
      </c>
      <c r="H1932" s="359">
        <f t="shared" si="61"/>
        <v>0</v>
      </c>
    </row>
    <row r="1933" spans="7:8" x14ac:dyDescent="0.25">
      <c r="G1933" s="359">
        <f t="shared" si="60"/>
        <v>0</v>
      </c>
      <c r="H1933" s="359">
        <f t="shared" si="61"/>
        <v>0</v>
      </c>
    </row>
    <row r="1934" spans="7:8" x14ac:dyDescent="0.25">
      <c r="G1934" s="359">
        <f t="shared" si="60"/>
        <v>0</v>
      </c>
      <c r="H1934" s="359">
        <f t="shared" si="61"/>
        <v>0</v>
      </c>
    </row>
    <row r="1935" spans="7:8" x14ac:dyDescent="0.25">
      <c r="G1935" s="359">
        <f t="shared" si="60"/>
        <v>0</v>
      </c>
      <c r="H1935" s="359">
        <f t="shared" si="61"/>
        <v>0</v>
      </c>
    </row>
    <row r="1936" spans="7:8" x14ac:dyDescent="0.25">
      <c r="G1936" s="359">
        <f t="shared" si="60"/>
        <v>0</v>
      </c>
      <c r="H1936" s="359">
        <f t="shared" si="61"/>
        <v>0</v>
      </c>
    </row>
    <row r="1937" spans="7:8" x14ac:dyDescent="0.25">
      <c r="G1937" s="359">
        <f t="shared" si="60"/>
        <v>0</v>
      </c>
      <c r="H1937" s="359">
        <f t="shared" si="61"/>
        <v>0</v>
      </c>
    </row>
    <row r="1938" spans="7:8" x14ac:dyDescent="0.25">
      <c r="G1938" s="359">
        <f t="shared" si="60"/>
        <v>0</v>
      </c>
      <c r="H1938" s="359">
        <f t="shared" si="61"/>
        <v>0</v>
      </c>
    </row>
    <row r="1939" spans="7:8" x14ac:dyDescent="0.25">
      <c r="G1939" s="359">
        <f t="shared" si="60"/>
        <v>0</v>
      </c>
      <c r="H1939" s="359">
        <f t="shared" si="61"/>
        <v>0</v>
      </c>
    </row>
    <row r="1940" spans="7:8" x14ac:dyDescent="0.25">
      <c r="G1940" s="359">
        <f t="shared" si="60"/>
        <v>0</v>
      </c>
      <c r="H1940" s="359">
        <f t="shared" si="61"/>
        <v>0</v>
      </c>
    </row>
    <row r="1941" spans="7:8" x14ac:dyDescent="0.25">
      <c r="G1941" s="359">
        <f t="shared" si="60"/>
        <v>0</v>
      </c>
      <c r="H1941" s="359">
        <f t="shared" si="61"/>
        <v>0</v>
      </c>
    </row>
    <row r="1942" spans="7:8" x14ac:dyDescent="0.25">
      <c r="G1942" s="359">
        <f t="shared" si="60"/>
        <v>0</v>
      </c>
      <c r="H1942" s="359">
        <f t="shared" si="61"/>
        <v>0</v>
      </c>
    </row>
    <row r="1943" spans="7:8" x14ac:dyDescent="0.25">
      <c r="G1943" s="359">
        <f t="shared" si="60"/>
        <v>0</v>
      </c>
      <c r="H1943" s="359">
        <f t="shared" si="61"/>
        <v>0</v>
      </c>
    </row>
    <row r="1944" spans="7:8" x14ac:dyDescent="0.25">
      <c r="G1944" s="359">
        <f t="shared" si="60"/>
        <v>0</v>
      </c>
      <c r="H1944" s="359">
        <f t="shared" si="61"/>
        <v>0</v>
      </c>
    </row>
    <row r="1945" spans="7:8" x14ac:dyDescent="0.25">
      <c r="G1945" s="359">
        <f t="shared" si="60"/>
        <v>0</v>
      </c>
      <c r="H1945" s="359">
        <f t="shared" si="61"/>
        <v>0</v>
      </c>
    </row>
    <row r="1946" spans="7:8" x14ac:dyDescent="0.25">
      <c r="G1946" s="359">
        <f t="shared" si="60"/>
        <v>0</v>
      </c>
      <c r="H1946" s="359">
        <f t="shared" si="61"/>
        <v>0</v>
      </c>
    </row>
    <row r="1947" spans="7:8" x14ac:dyDescent="0.25">
      <c r="G1947" s="359">
        <f t="shared" si="60"/>
        <v>0</v>
      </c>
      <c r="H1947" s="359">
        <f t="shared" si="61"/>
        <v>0</v>
      </c>
    </row>
    <row r="1948" spans="7:8" x14ac:dyDescent="0.25">
      <c r="G1948" s="359">
        <f t="shared" si="60"/>
        <v>0</v>
      </c>
      <c r="H1948" s="359">
        <f t="shared" si="61"/>
        <v>0</v>
      </c>
    </row>
    <row r="1949" spans="7:8" x14ac:dyDescent="0.25">
      <c r="G1949" s="359">
        <f t="shared" si="60"/>
        <v>0</v>
      </c>
      <c r="H1949" s="359">
        <f t="shared" si="61"/>
        <v>0</v>
      </c>
    </row>
    <row r="1950" spans="7:8" x14ac:dyDescent="0.25">
      <c r="G1950" s="359">
        <f t="shared" si="60"/>
        <v>0</v>
      </c>
      <c r="H1950" s="359">
        <f t="shared" si="61"/>
        <v>0</v>
      </c>
    </row>
    <row r="1951" spans="7:8" x14ac:dyDescent="0.25">
      <c r="G1951" s="359">
        <f t="shared" si="60"/>
        <v>0</v>
      </c>
      <c r="H1951" s="359">
        <f t="shared" si="61"/>
        <v>0</v>
      </c>
    </row>
    <row r="1952" spans="7:8" x14ac:dyDescent="0.25">
      <c r="G1952" s="359">
        <f t="shared" si="60"/>
        <v>0</v>
      </c>
      <c r="H1952" s="359">
        <f t="shared" si="61"/>
        <v>0</v>
      </c>
    </row>
    <row r="1953" spans="7:8" x14ac:dyDescent="0.25">
      <c r="G1953" s="359">
        <f t="shared" si="60"/>
        <v>0</v>
      </c>
      <c r="H1953" s="359">
        <f t="shared" si="61"/>
        <v>0</v>
      </c>
    </row>
    <row r="1954" spans="7:8" x14ac:dyDescent="0.25">
      <c r="G1954" s="359">
        <f t="shared" si="60"/>
        <v>0</v>
      </c>
      <c r="H1954" s="359">
        <f t="shared" si="61"/>
        <v>0</v>
      </c>
    </row>
    <row r="1955" spans="7:8" x14ac:dyDescent="0.25">
      <c r="G1955" s="359">
        <f t="shared" si="60"/>
        <v>0</v>
      </c>
      <c r="H1955" s="359">
        <f t="shared" si="61"/>
        <v>0</v>
      </c>
    </row>
    <row r="1956" spans="7:8" x14ac:dyDescent="0.25">
      <c r="G1956" s="359">
        <f t="shared" si="60"/>
        <v>0</v>
      </c>
      <c r="H1956" s="359">
        <f t="shared" si="61"/>
        <v>0</v>
      </c>
    </row>
    <row r="1957" spans="7:8" x14ac:dyDescent="0.25">
      <c r="G1957" s="359">
        <f t="shared" si="60"/>
        <v>0</v>
      </c>
      <c r="H1957" s="359">
        <f t="shared" si="61"/>
        <v>0</v>
      </c>
    </row>
    <row r="1958" spans="7:8" x14ac:dyDescent="0.25">
      <c r="G1958" s="359">
        <f t="shared" si="60"/>
        <v>0</v>
      </c>
      <c r="H1958" s="359">
        <f t="shared" si="61"/>
        <v>0</v>
      </c>
    </row>
    <row r="1959" spans="7:8" x14ac:dyDescent="0.25">
      <c r="G1959" s="359">
        <f t="shared" si="60"/>
        <v>0</v>
      </c>
      <c r="H1959" s="359">
        <f t="shared" si="61"/>
        <v>0</v>
      </c>
    </row>
    <row r="1960" spans="7:8" x14ac:dyDescent="0.25">
      <c r="G1960" s="359">
        <f t="shared" si="60"/>
        <v>0</v>
      </c>
      <c r="H1960" s="359">
        <f t="shared" si="61"/>
        <v>0</v>
      </c>
    </row>
    <row r="1961" spans="7:8" x14ac:dyDescent="0.25">
      <c r="G1961" s="359">
        <f t="shared" si="60"/>
        <v>0</v>
      </c>
      <c r="H1961" s="359">
        <f t="shared" si="61"/>
        <v>0</v>
      </c>
    </row>
    <row r="1962" spans="7:8" x14ac:dyDescent="0.25">
      <c r="G1962" s="359">
        <f t="shared" si="60"/>
        <v>0</v>
      </c>
      <c r="H1962" s="359">
        <f t="shared" si="61"/>
        <v>0</v>
      </c>
    </row>
    <row r="1963" spans="7:8" x14ac:dyDescent="0.25">
      <c r="G1963" s="359">
        <f t="shared" si="60"/>
        <v>0</v>
      </c>
      <c r="H1963" s="359">
        <f t="shared" si="61"/>
        <v>0</v>
      </c>
    </row>
    <row r="1964" spans="7:8" x14ac:dyDescent="0.25">
      <c r="G1964" s="359">
        <f t="shared" si="60"/>
        <v>0</v>
      </c>
      <c r="H1964" s="359">
        <f t="shared" si="61"/>
        <v>0</v>
      </c>
    </row>
    <row r="1965" spans="7:8" x14ac:dyDescent="0.25">
      <c r="G1965" s="359">
        <f t="shared" si="60"/>
        <v>0</v>
      </c>
      <c r="H1965" s="359">
        <f t="shared" si="61"/>
        <v>0</v>
      </c>
    </row>
    <row r="1966" spans="7:8" x14ac:dyDescent="0.25">
      <c r="G1966" s="359">
        <f t="shared" si="60"/>
        <v>0</v>
      </c>
      <c r="H1966" s="359">
        <f t="shared" si="61"/>
        <v>0</v>
      </c>
    </row>
    <row r="1967" spans="7:8" x14ac:dyDescent="0.25">
      <c r="G1967" s="359">
        <f t="shared" si="60"/>
        <v>0</v>
      </c>
      <c r="H1967" s="359">
        <f t="shared" si="61"/>
        <v>0</v>
      </c>
    </row>
    <row r="1968" spans="7:8" x14ac:dyDescent="0.25">
      <c r="G1968" s="359">
        <f t="shared" si="60"/>
        <v>0</v>
      </c>
      <c r="H1968" s="359">
        <f t="shared" si="61"/>
        <v>0</v>
      </c>
    </row>
    <row r="1969" spans="7:8" x14ac:dyDescent="0.25">
      <c r="G1969" s="359">
        <f t="shared" si="60"/>
        <v>0</v>
      </c>
      <c r="H1969" s="359">
        <f t="shared" si="61"/>
        <v>0</v>
      </c>
    </row>
    <row r="1970" spans="7:8" x14ac:dyDescent="0.25">
      <c r="G1970" s="359">
        <f t="shared" si="60"/>
        <v>0</v>
      </c>
      <c r="H1970" s="359">
        <f t="shared" si="61"/>
        <v>0</v>
      </c>
    </row>
    <row r="1971" spans="7:8" x14ac:dyDescent="0.25">
      <c r="G1971" s="359">
        <f t="shared" si="60"/>
        <v>0</v>
      </c>
      <c r="H1971" s="359">
        <f t="shared" si="61"/>
        <v>0</v>
      </c>
    </row>
    <row r="1972" spans="7:8" x14ac:dyDescent="0.25">
      <c r="G1972" s="359">
        <f t="shared" si="60"/>
        <v>0</v>
      </c>
      <c r="H1972" s="359">
        <f t="shared" si="61"/>
        <v>0</v>
      </c>
    </row>
    <row r="1973" spans="7:8" x14ac:dyDescent="0.25">
      <c r="G1973" s="359">
        <f t="shared" si="60"/>
        <v>0</v>
      </c>
      <c r="H1973" s="359">
        <f t="shared" si="61"/>
        <v>0</v>
      </c>
    </row>
    <row r="1974" spans="7:8" x14ac:dyDescent="0.25">
      <c r="G1974" s="359">
        <f t="shared" si="60"/>
        <v>0</v>
      </c>
      <c r="H1974" s="359">
        <f t="shared" si="61"/>
        <v>0</v>
      </c>
    </row>
    <row r="1975" spans="7:8" x14ac:dyDescent="0.25">
      <c r="G1975" s="359">
        <f t="shared" si="60"/>
        <v>0</v>
      </c>
      <c r="H1975" s="359">
        <f t="shared" si="61"/>
        <v>0</v>
      </c>
    </row>
    <row r="1976" spans="7:8" x14ac:dyDescent="0.25">
      <c r="G1976" s="359">
        <f t="shared" si="60"/>
        <v>0</v>
      </c>
      <c r="H1976" s="359">
        <f t="shared" si="61"/>
        <v>0</v>
      </c>
    </row>
    <row r="1977" spans="7:8" x14ac:dyDescent="0.25">
      <c r="G1977" s="359">
        <f t="shared" si="60"/>
        <v>0</v>
      </c>
      <c r="H1977" s="359">
        <f t="shared" si="61"/>
        <v>0</v>
      </c>
    </row>
    <row r="1978" spans="7:8" x14ac:dyDescent="0.25">
      <c r="G1978" s="359">
        <f t="shared" si="60"/>
        <v>0</v>
      </c>
      <c r="H1978" s="359">
        <f t="shared" si="61"/>
        <v>0</v>
      </c>
    </row>
    <row r="1979" spans="7:8" x14ac:dyDescent="0.25">
      <c r="G1979" s="359">
        <f t="shared" si="60"/>
        <v>0</v>
      </c>
      <c r="H1979" s="359">
        <f t="shared" si="61"/>
        <v>0</v>
      </c>
    </row>
    <row r="1980" spans="7:8" x14ac:dyDescent="0.25">
      <c r="G1980" s="359">
        <f t="shared" si="60"/>
        <v>0</v>
      </c>
      <c r="H1980" s="359">
        <f t="shared" si="61"/>
        <v>0</v>
      </c>
    </row>
    <row r="1981" spans="7:8" x14ac:dyDescent="0.25">
      <c r="G1981" s="359">
        <f t="shared" si="60"/>
        <v>0</v>
      </c>
      <c r="H1981" s="359">
        <f t="shared" si="61"/>
        <v>0</v>
      </c>
    </row>
    <row r="1982" spans="7:8" x14ac:dyDescent="0.25">
      <c r="G1982" s="359">
        <f t="shared" si="60"/>
        <v>0</v>
      </c>
      <c r="H1982" s="359">
        <f t="shared" si="61"/>
        <v>0</v>
      </c>
    </row>
    <row r="1983" spans="7:8" x14ac:dyDescent="0.25">
      <c r="G1983" s="359">
        <f t="shared" si="60"/>
        <v>0</v>
      </c>
      <c r="H1983" s="359">
        <f t="shared" si="61"/>
        <v>0</v>
      </c>
    </row>
    <row r="1984" spans="7:8" x14ac:dyDescent="0.25">
      <c r="G1984" s="359">
        <f t="shared" si="60"/>
        <v>0</v>
      </c>
      <c r="H1984" s="359">
        <f t="shared" si="61"/>
        <v>0</v>
      </c>
    </row>
    <row r="1985" spans="7:8" x14ac:dyDescent="0.25">
      <c r="G1985" s="359">
        <f t="shared" si="60"/>
        <v>0</v>
      </c>
      <c r="H1985" s="359">
        <f t="shared" si="61"/>
        <v>0</v>
      </c>
    </row>
    <row r="1986" spans="7:8" x14ac:dyDescent="0.25">
      <c r="G1986" s="359">
        <f t="shared" si="60"/>
        <v>0</v>
      </c>
      <c r="H1986" s="359">
        <f t="shared" si="61"/>
        <v>0</v>
      </c>
    </row>
    <row r="1987" spans="7:8" x14ac:dyDescent="0.25">
      <c r="G1987" s="359">
        <f t="shared" ref="G1987:G2050" si="62">IFERROR(IF(C1987=" ",0,C1987),0)</f>
        <v>0</v>
      </c>
      <c r="H1987" s="359">
        <f t="shared" ref="H1987:H2050" si="63">IFERROR(G1987 * E1987, 0)</f>
        <v>0</v>
      </c>
    </row>
    <row r="1988" spans="7:8" x14ac:dyDescent="0.25">
      <c r="G1988" s="359">
        <f t="shared" si="62"/>
        <v>0</v>
      </c>
      <c r="H1988" s="359">
        <f t="shared" si="63"/>
        <v>0</v>
      </c>
    </row>
    <row r="1989" spans="7:8" x14ac:dyDescent="0.25">
      <c r="G1989" s="359">
        <f t="shared" si="62"/>
        <v>0</v>
      </c>
      <c r="H1989" s="359">
        <f t="shared" si="63"/>
        <v>0</v>
      </c>
    </row>
    <row r="1990" spans="7:8" x14ac:dyDescent="0.25">
      <c r="G1990" s="359">
        <f t="shared" si="62"/>
        <v>0</v>
      </c>
      <c r="H1990" s="359">
        <f t="shared" si="63"/>
        <v>0</v>
      </c>
    </row>
    <row r="1991" spans="7:8" x14ac:dyDescent="0.25">
      <c r="G1991" s="359">
        <f t="shared" si="62"/>
        <v>0</v>
      </c>
      <c r="H1991" s="359">
        <f t="shared" si="63"/>
        <v>0</v>
      </c>
    </row>
    <row r="1992" spans="7:8" x14ac:dyDescent="0.25">
      <c r="G1992" s="359">
        <f t="shared" si="62"/>
        <v>0</v>
      </c>
      <c r="H1992" s="359">
        <f t="shared" si="63"/>
        <v>0</v>
      </c>
    </row>
    <row r="1993" spans="7:8" x14ac:dyDescent="0.25">
      <c r="G1993" s="359">
        <f t="shared" si="62"/>
        <v>0</v>
      </c>
      <c r="H1993" s="359">
        <f t="shared" si="63"/>
        <v>0</v>
      </c>
    </row>
    <row r="1994" spans="7:8" x14ac:dyDescent="0.25">
      <c r="G1994" s="359">
        <f t="shared" si="62"/>
        <v>0</v>
      </c>
      <c r="H1994" s="359">
        <f t="shared" si="63"/>
        <v>0</v>
      </c>
    </row>
    <row r="1995" spans="7:8" x14ac:dyDescent="0.25">
      <c r="G1995" s="359">
        <f t="shared" si="62"/>
        <v>0</v>
      </c>
      <c r="H1995" s="359">
        <f t="shared" si="63"/>
        <v>0</v>
      </c>
    </row>
    <row r="1996" spans="7:8" x14ac:dyDescent="0.25">
      <c r="G1996" s="359">
        <f t="shared" si="62"/>
        <v>0</v>
      </c>
      <c r="H1996" s="359">
        <f t="shared" si="63"/>
        <v>0</v>
      </c>
    </row>
    <row r="1997" spans="7:8" x14ac:dyDescent="0.25">
      <c r="G1997" s="359">
        <f t="shared" si="62"/>
        <v>0</v>
      </c>
      <c r="H1997" s="359">
        <f t="shared" si="63"/>
        <v>0</v>
      </c>
    </row>
    <row r="1998" spans="7:8" x14ac:dyDescent="0.25">
      <c r="G1998" s="359">
        <f t="shared" si="62"/>
        <v>0</v>
      </c>
      <c r="H1998" s="359">
        <f t="shared" si="63"/>
        <v>0</v>
      </c>
    </row>
    <row r="1999" spans="7:8" x14ac:dyDescent="0.25">
      <c r="G1999" s="359">
        <f t="shared" si="62"/>
        <v>0</v>
      </c>
      <c r="H1999" s="359">
        <f t="shared" si="63"/>
        <v>0</v>
      </c>
    </row>
    <row r="2000" spans="7:8" x14ac:dyDescent="0.25">
      <c r="G2000" s="359">
        <f t="shared" si="62"/>
        <v>0</v>
      </c>
      <c r="H2000" s="359">
        <f t="shared" si="63"/>
        <v>0</v>
      </c>
    </row>
    <row r="2001" spans="7:8" x14ac:dyDescent="0.25">
      <c r="G2001" s="359">
        <f t="shared" si="62"/>
        <v>0</v>
      </c>
      <c r="H2001" s="359">
        <f t="shared" si="63"/>
        <v>0</v>
      </c>
    </row>
    <row r="2002" spans="7:8" x14ac:dyDescent="0.25">
      <c r="G2002" s="359">
        <f t="shared" si="62"/>
        <v>0</v>
      </c>
      <c r="H2002" s="359">
        <f t="shared" si="63"/>
        <v>0</v>
      </c>
    </row>
    <row r="2003" spans="7:8" x14ac:dyDescent="0.25">
      <c r="G2003" s="359">
        <f t="shared" si="62"/>
        <v>0</v>
      </c>
      <c r="H2003" s="359">
        <f t="shared" si="63"/>
        <v>0</v>
      </c>
    </row>
    <row r="2004" spans="7:8" x14ac:dyDescent="0.25">
      <c r="G2004" s="359">
        <f t="shared" si="62"/>
        <v>0</v>
      </c>
      <c r="H2004" s="359">
        <f t="shared" si="63"/>
        <v>0</v>
      </c>
    </row>
    <row r="2005" spans="7:8" x14ac:dyDescent="0.25">
      <c r="G2005" s="359">
        <f t="shared" si="62"/>
        <v>0</v>
      </c>
      <c r="H2005" s="359">
        <f t="shared" si="63"/>
        <v>0</v>
      </c>
    </row>
    <row r="2006" spans="7:8" x14ac:dyDescent="0.25">
      <c r="G2006" s="359">
        <f t="shared" si="62"/>
        <v>0</v>
      </c>
      <c r="H2006" s="359">
        <f t="shared" si="63"/>
        <v>0</v>
      </c>
    </row>
    <row r="2007" spans="7:8" x14ac:dyDescent="0.25">
      <c r="G2007" s="359">
        <f t="shared" si="62"/>
        <v>0</v>
      </c>
      <c r="H2007" s="359">
        <f t="shared" si="63"/>
        <v>0</v>
      </c>
    </row>
    <row r="2008" spans="7:8" x14ac:dyDescent="0.25">
      <c r="G2008" s="359">
        <f t="shared" si="62"/>
        <v>0</v>
      </c>
      <c r="H2008" s="359">
        <f t="shared" si="63"/>
        <v>0</v>
      </c>
    </row>
    <row r="2009" spans="7:8" x14ac:dyDescent="0.25">
      <c r="G2009" s="359">
        <f t="shared" si="62"/>
        <v>0</v>
      </c>
      <c r="H2009" s="359">
        <f t="shared" si="63"/>
        <v>0</v>
      </c>
    </row>
    <row r="2010" spans="7:8" x14ac:dyDescent="0.25">
      <c r="G2010" s="359">
        <f t="shared" si="62"/>
        <v>0</v>
      </c>
      <c r="H2010" s="359">
        <f t="shared" si="63"/>
        <v>0</v>
      </c>
    </row>
    <row r="2011" spans="7:8" x14ac:dyDescent="0.25">
      <c r="G2011" s="359">
        <f t="shared" si="62"/>
        <v>0</v>
      </c>
      <c r="H2011" s="359">
        <f t="shared" si="63"/>
        <v>0</v>
      </c>
    </row>
    <row r="2012" spans="7:8" x14ac:dyDescent="0.25">
      <c r="G2012" s="359">
        <f t="shared" si="62"/>
        <v>0</v>
      </c>
      <c r="H2012" s="359">
        <f t="shared" si="63"/>
        <v>0</v>
      </c>
    </row>
    <row r="2013" spans="7:8" x14ac:dyDescent="0.25">
      <c r="G2013" s="359">
        <f t="shared" si="62"/>
        <v>0</v>
      </c>
      <c r="H2013" s="359">
        <f t="shared" si="63"/>
        <v>0</v>
      </c>
    </row>
    <row r="2014" spans="7:8" x14ac:dyDescent="0.25">
      <c r="G2014" s="359">
        <f t="shared" si="62"/>
        <v>0</v>
      </c>
      <c r="H2014" s="359">
        <f t="shared" si="63"/>
        <v>0</v>
      </c>
    </row>
    <row r="2015" spans="7:8" x14ac:dyDescent="0.25">
      <c r="G2015" s="359">
        <f t="shared" si="62"/>
        <v>0</v>
      </c>
      <c r="H2015" s="359">
        <f t="shared" si="63"/>
        <v>0</v>
      </c>
    </row>
    <row r="2016" spans="7:8" x14ac:dyDescent="0.25">
      <c r="G2016" s="359">
        <f t="shared" si="62"/>
        <v>0</v>
      </c>
      <c r="H2016" s="359">
        <f t="shared" si="63"/>
        <v>0</v>
      </c>
    </row>
    <row r="2017" spans="7:8" x14ac:dyDescent="0.25">
      <c r="G2017" s="359">
        <f t="shared" si="62"/>
        <v>0</v>
      </c>
      <c r="H2017" s="359">
        <f t="shared" si="63"/>
        <v>0</v>
      </c>
    </row>
    <row r="2018" spans="7:8" x14ac:dyDescent="0.25">
      <c r="G2018" s="359">
        <f t="shared" si="62"/>
        <v>0</v>
      </c>
      <c r="H2018" s="359">
        <f t="shared" si="63"/>
        <v>0</v>
      </c>
    </row>
    <row r="2019" spans="7:8" x14ac:dyDescent="0.25">
      <c r="G2019" s="359">
        <f t="shared" si="62"/>
        <v>0</v>
      </c>
      <c r="H2019" s="359">
        <f t="shared" si="63"/>
        <v>0</v>
      </c>
    </row>
    <row r="2020" spans="7:8" x14ac:dyDescent="0.25">
      <c r="G2020" s="359">
        <f t="shared" si="62"/>
        <v>0</v>
      </c>
      <c r="H2020" s="359">
        <f t="shared" si="63"/>
        <v>0</v>
      </c>
    </row>
    <row r="2021" spans="7:8" x14ac:dyDescent="0.25">
      <c r="G2021" s="359">
        <f t="shared" si="62"/>
        <v>0</v>
      </c>
      <c r="H2021" s="359">
        <f t="shared" si="63"/>
        <v>0</v>
      </c>
    </row>
    <row r="2022" spans="7:8" x14ac:dyDescent="0.25">
      <c r="G2022" s="359">
        <f t="shared" si="62"/>
        <v>0</v>
      </c>
      <c r="H2022" s="359">
        <f t="shared" si="63"/>
        <v>0</v>
      </c>
    </row>
    <row r="2023" spans="7:8" x14ac:dyDescent="0.25">
      <c r="G2023" s="359">
        <f t="shared" si="62"/>
        <v>0</v>
      </c>
      <c r="H2023" s="359">
        <f t="shared" si="63"/>
        <v>0</v>
      </c>
    </row>
    <row r="2024" spans="7:8" x14ac:dyDescent="0.25">
      <c r="G2024" s="359">
        <f t="shared" si="62"/>
        <v>0</v>
      </c>
      <c r="H2024" s="359">
        <f t="shared" si="63"/>
        <v>0</v>
      </c>
    </row>
    <row r="2025" spans="7:8" x14ac:dyDescent="0.25">
      <c r="G2025" s="359">
        <f t="shared" si="62"/>
        <v>0</v>
      </c>
      <c r="H2025" s="359">
        <f t="shared" si="63"/>
        <v>0</v>
      </c>
    </row>
    <row r="2026" spans="7:8" x14ac:dyDescent="0.25">
      <c r="G2026" s="359">
        <f t="shared" si="62"/>
        <v>0</v>
      </c>
      <c r="H2026" s="359">
        <f t="shared" si="63"/>
        <v>0</v>
      </c>
    </row>
    <row r="2027" spans="7:8" x14ac:dyDescent="0.25">
      <c r="G2027" s="359">
        <f t="shared" si="62"/>
        <v>0</v>
      </c>
      <c r="H2027" s="359">
        <f t="shared" si="63"/>
        <v>0</v>
      </c>
    </row>
    <row r="2028" spans="7:8" x14ac:dyDescent="0.25">
      <c r="G2028" s="359">
        <f t="shared" si="62"/>
        <v>0</v>
      </c>
      <c r="H2028" s="359">
        <f t="shared" si="63"/>
        <v>0</v>
      </c>
    </row>
    <row r="2029" spans="7:8" x14ac:dyDescent="0.25">
      <c r="G2029" s="359">
        <f t="shared" si="62"/>
        <v>0</v>
      </c>
      <c r="H2029" s="359">
        <f t="shared" si="63"/>
        <v>0</v>
      </c>
    </row>
    <row r="2030" spans="7:8" x14ac:dyDescent="0.25">
      <c r="G2030" s="359">
        <f t="shared" si="62"/>
        <v>0</v>
      </c>
      <c r="H2030" s="359">
        <f t="shared" si="63"/>
        <v>0</v>
      </c>
    </row>
    <row r="2031" spans="7:8" x14ac:dyDescent="0.25">
      <c r="G2031" s="359">
        <f t="shared" si="62"/>
        <v>0</v>
      </c>
      <c r="H2031" s="359">
        <f t="shared" si="63"/>
        <v>0</v>
      </c>
    </row>
    <row r="2032" spans="7:8" x14ac:dyDescent="0.25">
      <c r="G2032" s="359">
        <f t="shared" si="62"/>
        <v>0</v>
      </c>
      <c r="H2032" s="359">
        <f t="shared" si="63"/>
        <v>0</v>
      </c>
    </row>
    <row r="2033" spans="7:8" x14ac:dyDescent="0.25">
      <c r="G2033" s="359">
        <f t="shared" si="62"/>
        <v>0</v>
      </c>
      <c r="H2033" s="359">
        <f t="shared" si="63"/>
        <v>0</v>
      </c>
    </row>
    <row r="2034" spans="7:8" x14ac:dyDescent="0.25">
      <c r="G2034" s="359">
        <f t="shared" si="62"/>
        <v>0</v>
      </c>
      <c r="H2034" s="359">
        <f t="shared" si="63"/>
        <v>0</v>
      </c>
    </row>
    <row r="2035" spans="7:8" x14ac:dyDescent="0.25">
      <c r="G2035" s="359">
        <f t="shared" si="62"/>
        <v>0</v>
      </c>
      <c r="H2035" s="359">
        <f t="shared" si="63"/>
        <v>0</v>
      </c>
    </row>
    <row r="2036" spans="7:8" x14ac:dyDescent="0.25">
      <c r="G2036" s="359">
        <f t="shared" si="62"/>
        <v>0</v>
      </c>
      <c r="H2036" s="359">
        <f t="shared" si="63"/>
        <v>0</v>
      </c>
    </row>
    <row r="2037" spans="7:8" x14ac:dyDescent="0.25">
      <c r="G2037" s="359">
        <f t="shared" si="62"/>
        <v>0</v>
      </c>
      <c r="H2037" s="359">
        <f t="shared" si="63"/>
        <v>0</v>
      </c>
    </row>
    <row r="2038" spans="7:8" x14ac:dyDescent="0.25">
      <c r="G2038" s="359">
        <f t="shared" si="62"/>
        <v>0</v>
      </c>
      <c r="H2038" s="359">
        <f t="shared" si="63"/>
        <v>0</v>
      </c>
    </row>
    <row r="2039" spans="7:8" x14ac:dyDescent="0.25">
      <c r="G2039" s="359">
        <f t="shared" si="62"/>
        <v>0</v>
      </c>
      <c r="H2039" s="359">
        <f t="shared" si="63"/>
        <v>0</v>
      </c>
    </row>
    <row r="2040" spans="7:8" x14ac:dyDescent="0.25">
      <c r="G2040" s="359">
        <f t="shared" si="62"/>
        <v>0</v>
      </c>
      <c r="H2040" s="359">
        <f t="shared" si="63"/>
        <v>0</v>
      </c>
    </row>
    <row r="2041" spans="7:8" x14ac:dyDescent="0.25">
      <c r="G2041" s="359">
        <f t="shared" si="62"/>
        <v>0</v>
      </c>
      <c r="H2041" s="359">
        <f t="shared" si="63"/>
        <v>0</v>
      </c>
    </row>
    <row r="2042" spans="7:8" x14ac:dyDescent="0.25">
      <c r="G2042" s="359">
        <f t="shared" si="62"/>
        <v>0</v>
      </c>
      <c r="H2042" s="359">
        <f t="shared" si="63"/>
        <v>0</v>
      </c>
    </row>
    <row r="2043" spans="7:8" x14ac:dyDescent="0.25">
      <c r="G2043" s="359">
        <f t="shared" si="62"/>
        <v>0</v>
      </c>
      <c r="H2043" s="359">
        <f t="shared" si="63"/>
        <v>0</v>
      </c>
    </row>
    <row r="2044" spans="7:8" x14ac:dyDescent="0.25">
      <c r="G2044" s="359">
        <f t="shared" si="62"/>
        <v>0</v>
      </c>
      <c r="H2044" s="359">
        <f t="shared" si="63"/>
        <v>0</v>
      </c>
    </row>
    <row r="2045" spans="7:8" x14ac:dyDescent="0.25">
      <c r="G2045" s="359">
        <f t="shared" si="62"/>
        <v>0</v>
      </c>
      <c r="H2045" s="359">
        <f t="shared" si="63"/>
        <v>0</v>
      </c>
    </row>
    <row r="2046" spans="7:8" x14ac:dyDescent="0.25">
      <c r="G2046" s="359">
        <f t="shared" si="62"/>
        <v>0</v>
      </c>
      <c r="H2046" s="359">
        <f t="shared" si="63"/>
        <v>0</v>
      </c>
    </row>
    <row r="2047" spans="7:8" x14ac:dyDescent="0.25">
      <c r="G2047" s="359">
        <f t="shared" si="62"/>
        <v>0</v>
      </c>
      <c r="H2047" s="359">
        <f t="shared" si="63"/>
        <v>0</v>
      </c>
    </row>
    <row r="2048" spans="7:8" x14ac:dyDescent="0.25">
      <c r="G2048" s="359">
        <f t="shared" si="62"/>
        <v>0</v>
      </c>
      <c r="H2048" s="359">
        <f t="shared" si="63"/>
        <v>0</v>
      </c>
    </row>
    <row r="2049" spans="7:8" x14ac:dyDescent="0.25">
      <c r="G2049" s="359">
        <f t="shared" si="62"/>
        <v>0</v>
      </c>
      <c r="H2049" s="359">
        <f t="shared" si="63"/>
        <v>0</v>
      </c>
    </row>
    <row r="2050" spans="7:8" x14ac:dyDescent="0.25">
      <c r="G2050" s="359">
        <f t="shared" si="62"/>
        <v>0</v>
      </c>
      <c r="H2050" s="359">
        <f t="shared" si="63"/>
        <v>0</v>
      </c>
    </row>
    <row r="2051" spans="7:8" x14ac:dyDescent="0.25">
      <c r="G2051" s="359">
        <f t="shared" ref="G2051:G2114" si="64">IFERROR(IF(C2051=" ",0,C2051),0)</f>
        <v>0</v>
      </c>
      <c r="H2051" s="359">
        <f t="shared" ref="H2051:H2114" si="65">IFERROR(G2051 * E2051, 0)</f>
        <v>0</v>
      </c>
    </row>
    <row r="2052" spans="7:8" x14ac:dyDescent="0.25">
      <c r="G2052" s="359">
        <f t="shared" si="64"/>
        <v>0</v>
      </c>
      <c r="H2052" s="359">
        <f t="shared" si="65"/>
        <v>0</v>
      </c>
    </row>
    <row r="2053" spans="7:8" x14ac:dyDescent="0.25">
      <c r="G2053" s="359">
        <f t="shared" si="64"/>
        <v>0</v>
      </c>
      <c r="H2053" s="359">
        <f t="shared" si="65"/>
        <v>0</v>
      </c>
    </row>
    <row r="2054" spans="7:8" x14ac:dyDescent="0.25">
      <c r="G2054" s="359">
        <f t="shared" si="64"/>
        <v>0</v>
      </c>
      <c r="H2054" s="359">
        <f t="shared" si="65"/>
        <v>0</v>
      </c>
    </row>
    <row r="2055" spans="7:8" x14ac:dyDescent="0.25">
      <c r="G2055" s="359">
        <f t="shared" si="64"/>
        <v>0</v>
      </c>
      <c r="H2055" s="359">
        <f t="shared" si="65"/>
        <v>0</v>
      </c>
    </row>
    <row r="2056" spans="7:8" x14ac:dyDescent="0.25">
      <c r="G2056" s="359">
        <f t="shared" si="64"/>
        <v>0</v>
      </c>
      <c r="H2056" s="359">
        <f t="shared" si="65"/>
        <v>0</v>
      </c>
    </row>
    <row r="2057" spans="7:8" x14ac:dyDescent="0.25">
      <c r="G2057" s="359">
        <f t="shared" si="64"/>
        <v>0</v>
      </c>
      <c r="H2057" s="359">
        <f t="shared" si="65"/>
        <v>0</v>
      </c>
    </row>
    <row r="2058" spans="7:8" x14ac:dyDescent="0.25">
      <c r="G2058" s="359">
        <f t="shared" si="64"/>
        <v>0</v>
      </c>
      <c r="H2058" s="359">
        <f t="shared" si="65"/>
        <v>0</v>
      </c>
    </row>
    <row r="2059" spans="7:8" x14ac:dyDescent="0.25">
      <c r="G2059" s="359">
        <f t="shared" si="64"/>
        <v>0</v>
      </c>
      <c r="H2059" s="359">
        <f t="shared" si="65"/>
        <v>0</v>
      </c>
    </row>
    <row r="2060" spans="7:8" x14ac:dyDescent="0.25">
      <c r="G2060" s="359">
        <f t="shared" si="64"/>
        <v>0</v>
      </c>
      <c r="H2060" s="359">
        <f t="shared" si="65"/>
        <v>0</v>
      </c>
    </row>
    <row r="2061" spans="7:8" x14ac:dyDescent="0.25">
      <c r="G2061" s="359">
        <f t="shared" si="64"/>
        <v>0</v>
      </c>
      <c r="H2061" s="359">
        <f t="shared" si="65"/>
        <v>0</v>
      </c>
    </row>
    <row r="2062" spans="7:8" x14ac:dyDescent="0.25">
      <c r="G2062" s="359">
        <f t="shared" si="64"/>
        <v>0</v>
      </c>
      <c r="H2062" s="359">
        <f t="shared" si="65"/>
        <v>0</v>
      </c>
    </row>
    <row r="2063" spans="7:8" x14ac:dyDescent="0.25">
      <c r="G2063" s="359">
        <f t="shared" si="64"/>
        <v>0</v>
      </c>
      <c r="H2063" s="359">
        <f t="shared" si="65"/>
        <v>0</v>
      </c>
    </row>
    <row r="2064" spans="7:8" x14ac:dyDescent="0.25">
      <c r="G2064" s="359">
        <f t="shared" si="64"/>
        <v>0</v>
      </c>
      <c r="H2064" s="359">
        <f t="shared" si="65"/>
        <v>0</v>
      </c>
    </row>
    <row r="2065" spans="7:8" x14ac:dyDescent="0.25">
      <c r="G2065" s="359">
        <f t="shared" si="64"/>
        <v>0</v>
      </c>
      <c r="H2065" s="359">
        <f t="shared" si="65"/>
        <v>0</v>
      </c>
    </row>
    <row r="2066" spans="7:8" x14ac:dyDescent="0.25">
      <c r="G2066" s="359">
        <f t="shared" si="64"/>
        <v>0</v>
      </c>
      <c r="H2066" s="359">
        <f t="shared" si="65"/>
        <v>0</v>
      </c>
    </row>
    <row r="2067" spans="7:8" x14ac:dyDescent="0.25">
      <c r="G2067" s="359">
        <f t="shared" si="64"/>
        <v>0</v>
      </c>
      <c r="H2067" s="359">
        <f t="shared" si="65"/>
        <v>0</v>
      </c>
    </row>
    <row r="2068" spans="7:8" x14ac:dyDescent="0.25">
      <c r="G2068" s="359">
        <f t="shared" si="64"/>
        <v>0</v>
      </c>
      <c r="H2068" s="359">
        <f t="shared" si="65"/>
        <v>0</v>
      </c>
    </row>
    <row r="2069" spans="7:8" x14ac:dyDescent="0.25">
      <c r="G2069" s="359">
        <f t="shared" si="64"/>
        <v>0</v>
      </c>
      <c r="H2069" s="359">
        <f t="shared" si="65"/>
        <v>0</v>
      </c>
    </row>
    <row r="2070" spans="7:8" x14ac:dyDescent="0.25">
      <c r="G2070" s="359">
        <f t="shared" si="64"/>
        <v>0</v>
      </c>
      <c r="H2070" s="359">
        <f t="shared" si="65"/>
        <v>0</v>
      </c>
    </row>
    <row r="2071" spans="7:8" x14ac:dyDescent="0.25">
      <c r="G2071" s="359">
        <f t="shared" si="64"/>
        <v>0</v>
      </c>
      <c r="H2071" s="359">
        <f t="shared" si="65"/>
        <v>0</v>
      </c>
    </row>
    <row r="2072" spans="7:8" x14ac:dyDescent="0.25">
      <c r="G2072" s="359">
        <f t="shared" si="64"/>
        <v>0</v>
      </c>
      <c r="H2072" s="359">
        <f t="shared" si="65"/>
        <v>0</v>
      </c>
    </row>
    <row r="2073" spans="7:8" x14ac:dyDescent="0.25">
      <c r="G2073" s="359">
        <f t="shared" si="64"/>
        <v>0</v>
      </c>
      <c r="H2073" s="359">
        <f t="shared" si="65"/>
        <v>0</v>
      </c>
    </row>
    <row r="2074" spans="7:8" x14ac:dyDescent="0.25">
      <c r="G2074" s="359">
        <f t="shared" si="64"/>
        <v>0</v>
      </c>
      <c r="H2074" s="359">
        <f t="shared" si="65"/>
        <v>0</v>
      </c>
    </row>
    <row r="2075" spans="7:8" x14ac:dyDescent="0.25">
      <c r="G2075" s="359">
        <f t="shared" si="64"/>
        <v>0</v>
      </c>
      <c r="H2075" s="359">
        <f t="shared" si="65"/>
        <v>0</v>
      </c>
    </row>
    <row r="2076" spans="7:8" x14ac:dyDescent="0.25">
      <c r="G2076" s="359">
        <f t="shared" si="64"/>
        <v>0</v>
      </c>
      <c r="H2076" s="359">
        <f t="shared" si="65"/>
        <v>0</v>
      </c>
    </row>
    <row r="2077" spans="7:8" x14ac:dyDescent="0.25">
      <c r="G2077" s="359">
        <f t="shared" si="64"/>
        <v>0</v>
      </c>
      <c r="H2077" s="359">
        <f t="shared" si="65"/>
        <v>0</v>
      </c>
    </row>
    <row r="2078" spans="7:8" x14ac:dyDescent="0.25">
      <c r="G2078" s="359">
        <f t="shared" si="64"/>
        <v>0</v>
      </c>
      <c r="H2078" s="359">
        <f t="shared" si="65"/>
        <v>0</v>
      </c>
    </row>
    <row r="2079" spans="7:8" x14ac:dyDescent="0.25">
      <c r="G2079" s="359">
        <f t="shared" si="64"/>
        <v>0</v>
      </c>
      <c r="H2079" s="359">
        <f t="shared" si="65"/>
        <v>0</v>
      </c>
    </row>
    <row r="2080" spans="7:8" x14ac:dyDescent="0.25">
      <c r="G2080" s="359">
        <f t="shared" si="64"/>
        <v>0</v>
      </c>
      <c r="H2080" s="359">
        <f t="shared" si="65"/>
        <v>0</v>
      </c>
    </row>
    <row r="2081" spans="7:8" x14ac:dyDescent="0.25">
      <c r="G2081" s="359">
        <f t="shared" si="64"/>
        <v>0</v>
      </c>
      <c r="H2081" s="359">
        <f t="shared" si="65"/>
        <v>0</v>
      </c>
    </row>
    <row r="2082" spans="7:8" x14ac:dyDescent="0.25">
      <c r="G2082" s="359">
        <f t="shared" si="64"/>
        <v>0</v>
      </c>
      <c r="H2082" s="359">
        <f t="shared" si="65"/>
        <v>0</v>
      </c>
    </row>
    <row r="2083" spans="7:8" x14ac:dyDescent="0.25">
      <c r="G2083" s="359">
        <f t="shared" si="64"/>
        <v>0</v>
      </c>
      <c r="H2083" s="359">
        <f t="shared" si="65"/>
        <v>0</v>
      </c>
    </row>
    <row r="2084" spans="7:8" x14ac:dyDescent="0.25">
      <c r="G2084" s="359">
        <f t="shared" si="64"/>
        <v>0</v>
      </c>
      <c r="H2084" s="359">
        <f t="shared" si="65"/>
        <v>0</v>
      </c>
    </row>
    <row r="2085" spans="7:8" x14ac:dyDescent="0.25">
      <c r="G2085" s="359">
        <f t="shared" si="64"/>
        <v>0</v>
      </c>
      <c r="H2085" s="359">
        <f t="shared" si="65"/>
        <v>0</v>
      </c>
    </row>
    <row r="2086" spans="7:8" x14ac:dyDescent="0.25">
      <c r="G2086" s="359">
        <f t="shared" si="64"/>
        <v>0</v>
      </c>
      <c r="H2086" s="359">
        <f t="shared" si="65"/>
        <v>0</v>
      </c>
    </row>
    <row r="2087" spans="7:8" x14ac:dyDescent="0.25">
      <c r="G2087" s="359">
        <f t="shared" si="64"/>
        <v>0</v>
      </c>
      <c r="H2087" s="359">
        <f t="shared" si="65"/>
        <v>0</v>
      </c>
    </row>
    <row r="2088" spans="7:8" x14ac:dyDescent="0.25">
      <c r="G2088" s="359">
        <f t="shared" si="64"/>
        <v>0</v>
      </c>
      <c r="H2088" s="359">
        <f t="shared" si="65"/>
        <v>0</v>
      </c>
    </row>
    <row r="2089" spans="7:8" x14ac:dyDescent="0.25">
      <c r="G2089" s="359">
        <f t="shared" si="64"/>
        <v>0</v>
      </c>
      <c r="H2089" s="359">
        <f t="shared" si="65"/>
        <v>0</v>
      </c>
    </row>
    <row r="2090" spans="7:8" x14ac:dyDescent="0.25">
      <c r="G2090" s="359">
        <f t="shared" si="64"/>
        <v>0</v>
      </c>
      <c r="H2090" s="359">
        <f t="shared" si="65"/>
        <v>0</v>
      </c>
    </row>
    <row r="2091" spans="7:8" x14ac:dyDescent="0.25">
      <c r="G2091" s="359">
        <f t="shared" si="64"/>
        <v>0</v>
      </c>
      <c r="H2091" s="359">
        <f t="shared" si="65"/>
        <v>0</v>
      </c>
    </row>
    <row r="2092" spans="7:8" x14ac:dyDescent="0.25">
      <c r="G2092" s="359">
        <f t="shared" si="64"/>
        <v>0</v>
      </c>
      <c r="H2092" s="359">
        <f t="shared" si="65"/>
        <v>0</v>
      </c>
    </row>
    <row r="2093" spans="7:8" x14ac:dyDescent="0.25">
      <c r="G2093" s="359">
        <f t="shared" si="64"/>
        <v>0</v>
      </c>
      <c r="H2093" s="359">
        <f t="shared" si="65"/>
        <v>0</v>
      </c>
    </row>
    <row r="2094" spans="7:8" x14ac:dyDescent="0.25">
      <c r="G2094" s="359">
        <f t="shared" si="64"/>
        <v>0</v>
      </c>
      <c r="H2094" s="359">
        <f t="shared" si="65"/>
        <v>0</v>
      </c>
    </row>
    <row r="2095" spans="7:8" x14ac:dyDescent="0.25">
      <c r="G2095" s="359">
        <f t="shared" si="64"/>
        <v>0</v>
      </c>
      <c r="H2095" s="359">
        <f t="shared" si="65"/>
        <v>0</v>
      </c>
    </row>
    <row r="2096" spans="7:8" x14ac:dyDescent="0.25">
      <c r="G2096" s="359">
        <f t="shared" si="64"/>
        <v>0</v>
      </c>
      <c r="H2096" s="359">
        <f t="shared" si="65"/>
        <v>0</v>
      </c>
    </row>
    <row r="2097" spans="7:8" x14ac:dyDescent="0.25">
      <c r="G2097" s="359">
        <f t="shared" si="64"/>
        <v>0</v>
      </c>
      <c r="H2097" s="359">
        <f t="shared" si="65"/>
        <v>0</v>
      </c>
    </row>
    <row r="2098" spans="7:8" x14ac:dyDescent="0.25">
      <c r="G2098" s="359">
        <f t="shared" si="64"/>
        <v>0</v>
      </c>
      <c r="H2098" s="359">
        <f t="shared" si="65"/>
        <v>0</v>
      </c>
    </row>
    <row r="2099" spans="7:8" x14ac:dyDescent="0.25">
      <c r="G2099" s="359">
        <f t="shared" si="64"/>
        <v>0</v>
      </c>
      <c r="H2099" s="359">
        <f t="shared" si="65"/>
        <v>0</v>
      </c>
    </row>
    <row r="2100" spans="7:8" x14ac:dyDescent="0.25">
      <c r="G2100" s="359">
        <f t="shared" si="64"/>
        <v>0</v>
      </c>
      <c r="H2100" s="359">
        <f t="shared" si="65"/>
        <v>0</v>
      </c>
    </row>
    <row r="2101" spans="7:8" x14ac:dyDescent="0.25">
      <c r="G2101" s="359">
        <f t="shared" si="64"/>
        <v>0</v>
      </c>
      <c r="H2101" s="359">
        <f t="shared" si="65"/>
        <v>0</v>
      </c>
    </row>
    <row r="2102" spans="7:8" x14ac:dyDescent="0.25">
      <c r="G2102" s="359">
        <f t="shared" si="64"/>
        <v>0</v>
      </c>
      <c r="H2102" s="359">
        <f t="shared" si="65"/>
        <v>0</v>
      </c>
    </row>
    <row r="2103" spans="7:8" x14ac:dyDescent="0.25">
      <c r="G2103" s="359">
        <f t="shared" si="64"/>
        <v>0</v>
      </c>
      <c r="H2103" s="359">
        <f t="shared" si="65"/>
        <v>0</v>
      </c>
    </row>
    <row r="2104" spans="7:8" x14ac:dyDescent="0.25">
      <c r="G2104" s="359">
        <f t="shared" si="64"/>
        <v>0</v>
      </c>
      <c r="H2104" s="359">
        <f t="shared" si="65"/>
        <v>0</v>
      </c>
    </row>
    <row r="2105" spans="7:8" x14ac:dyDescent="0.25">
      <c r="G2105" s="359">
        <f t="shared" si="64"/>
        <v>0</v>
      </c>
      <c r="H2105" s="359">
        <f t="shared" si="65"/>
        <v>0</v>
      </c>
    </row>
    <row r="2106" spans="7:8" x14ac:dyDescent="0.25">
      <c r="G2106" s="359">
        <f t="shared" si="64"/>
        <v>0</v>
      </c>
      <c r="H2106" s="359">
        <f t="shared" si="65"/>
        <v>0</v>
      </c>
    </row>
    <row r="2107" spans="7:8" x14ac:dyDescent="0.25">
      <c r="G2107" s="359">
        <f t="shared" si="64"/>
        <v>0</v>
      </c>
      <c r="H2107" s="359">
        <f t="shared" si="65"/>
        <v>0</v>
      </c>
    </row>
    <row r="2108" spans="7:8" x14ac:dyDescent="0.25">
      <c r="G2108" s="359">
        <f t="shared" si="64"/>
        <v>0</v>
      </c>
      <c r="H2108" s="359">
        <f t="shared" si="65"/>
        <v>0</v>
      </c>
    </row>
    <row r="2109" spans="7:8" x14ac:dyDescent="0.25">
      <c r="G2109" s="359">
        <f t="shared" si="64"/>
        <v>0</v>
      </c>
      <c r="H2109" s="359">
        <f t="shared" si="65"/>
        <v>0</v>
      </c>
    </row>
    <row r="2110" spans="7:8" x14ac:dyDescent="0.25">
      <c r="G2110" s="359">
        <f t="shared" si="64"/>
        <v>0</v>
      </c>
      <c r="H2110" s="359">
        <f t="shared" si="65"/>
        <v>0</v>
      </c>
    </row>
    <row r="2111" spans="7:8" x14ac:dyDescent="0.25">
      <c r="G2111" s="359">
        <f t="shared" si="64"/>
        <v>0</v>
      </c>
      <c r="H2111" s="359">
        <f t="shared" si="65"/>
        <v>0</v>
      </c>
    </row>
    <row r="2112" spans="7:8" x14ac:dyDescent="0.25">
      <c r="G2112" s="359">
        <f t="shared" si="64"/>
        <v>0</v>
      </c>
      <c r="H2112" s="359">
        <f t="shared" si="65"/>
        <v>0</v>
      </c>
    </row>
    <row r="2113" spans="7:8" x14ac:dyDescent="0.25">
      <c r="G2113" s="359">
        <f t="shared" si="64"/>
        <v>0</v>
      </c>
      <c r="H2113" s="359">
        <f t="shared" si="65"/>
        <v>0</v>
      </c>
    </row>
    <row r="2114" spans="7:8" x14ac:dyDescent="0.25">
      <c r="G2114" s="359">
        <f t="shared" si="64"/>
        <v>0</v>
      </c>
      <c r="H2114" s="359">
        <f t="shared" si="65"/>
        <v>0</v>
      </c>
    </row>
    <row r="2115" spans="7:8" x14ac:dyDescent="0.25">
      <c r="G2115" s="359">
        <f t="shared" ref="G2115:G2178" si="66">IFERROR(IF(C2115=" ",0,C2115),0)</f>
        <v>0</v>
      </c>
      <c r="H2115" s="359">
        <f t="shared" ref="H2115:H2178" si="67">IFERROR(G2115 * E2115, 0)</f>
        <v>0</v>
      </c>
    </row>
    <row r="2116" spans="7:8" x14ac:dyDescent="0.25">
      <c r="G2116" s="359">
        <f t="shared" si="66"/>
        <v>0</v>
      </c>
      <c r="H2116" s="359">
        <f t="shared" si="67"/>
        <v>0</v>
      </c>
    </row>
    <row r="2117" spans="7:8" x14ac:dyDescent="0.25">
      <c r="G2117" s="359">
        <f t="shared" si="66"/>
        <v>0</v>
      </c>
      <c r="H2117" s="359">
        <f t="shared" si="67"/>
        <v>0</v>
      </c>
    </row>
    <row r="2118" spans="7:8" x14ac:dyDescent="0.25">
      <c r="G2118" s="359">
        <f t="shared" si="66"/>
        <v>0</v>
      </c>
      <c r="H2118" s="359">
        <f t="shared" si="67"/>
        <v>0</v>
      </c>
    </row>
    <row r="2119" spans="7:8" x14ac:dyDescent="0.25">
      <c r="G2119" s="359">
        <f t="shared" si="66"/>
        <v>0</v>
      </c>
      <c r="H2119" s="359">
        <f t="shared" si="67"/>
        <v>0</v>
      </c>
    </row>
    <row r="2120" spans="7:8" x14ac:dyDescent="0.25">
      <c r="G2120" s="359">
        <f t="shared" si="66"/>
        <v>0</v>
      </c>
      <c r="H2120" s="359">
        <f t="shared" si="67"/>
        <v>0</v>
      </c>
    </row>
    <row r="2121" spans="7:8" x14ac:dyDescent="0.25">
      <c r="G2121" s="359">
        <f t="shared" si="66"/>
        <v>0</v>
      </c>
      <c r="H2121" s="359">
        <f t="shared" si="67"/>
        <v>0</v>
      </c>
    </row>
    <row r="2122" spans="7:8" x14ac:dyDescent="0.25">
      <c r="G2122" s="359">
        <f t="shared" si="66"/>
        <v>0</v>
      </c>
      <c r="H2122" s="359">
        <f t="shared" si="67"/>
        <v>0</v>
      </c>
    </row>
    <row r="2123" spans="7:8" x14ac:dyDescent="0.25">
      <c r="G2123" s="359">
        <f t="shared" si="66"/>
        <v>0</v>
      </c>
      <c r="H2123" s="359">
        <f t="shared" si="67"/>
        <v>0</v>
      </c>
    </row>
    <row r="2124" spans="7:8" x14ac:dyDescent="0.25">
      <c r="G2124" s="359">
        <f t="shared" si="66"/>
        <v>0</v>
      </c>
      <c r="H2124" s="359">
        <f t="shared" si="67"/>
        <v>0</v>
      </c>
    </row>
    <row r="2125" spans="7:8" x14ac:dyDescent="0.25">
      <c r="G2125" s="359">
        <f t="shared" si="66"/>
        <v>0</v>
      </c>
      <c r="H2125" s="359">
        <f t="shared" si="67"/>
        <v>0</v>
      </c>
    </row>
    <row r="2126" spans="7:8" x14ac:dyDescent="0.25">
      <c r="G2126" s="359">
        <f t="shared" si="66"/>
        <v>0</v>
      </c>
      <c r="H2126" s="359">
        <f t="shared" si="67"/>
        <v>0</v>
      </c>
    </row>
    <row r="2127" spans="7:8" x14ac:dyDescent="0.25">
      <c r="G2127" s="359">
        <f t="shared" si="66"/>
        <v>0</v>
      </c>
      <c r="H2127" s="359">
        <f t="shared" si="67"/>
        <v>0</v>
      </c>
    </row>
    <row r="2128" spans="7:8" x14ac:dyDescent="0.25">
      <c r="G2128" s="359">
        <f t="shared" si="66"/>
        <v>0</v>
      </c>
      <c r="H2128" s="359">
        <f t="shared" si="67"/>
        <v>0</v>
      </c>
    </row>
    <row r="2129" spans="7:8" x14ac:dyDescent="0.25">
      <c r="G2129" s="359">
        <f t="shared" si="66"/>
        <v>0</v>
      </c>
      <c r="H2129" s="359">
        <f t="shared" si="67"/>
        <v>0</v>
      </c>
    </row>
    <row r="2130" spans="7:8" x14ac:dyDescent="0.25">
      <c r="G2130" s="359">
        <f t="shared" si="66"/>
        <v>0</v>
      </c>
      <c r="H2130" s="359">
        <f t="shared" si="67"/>
        <v>0</v>
      </c>
    </row>
    <row r="2131" spans="7:8" x14ac:dyDescent="0.25">
      <c r="G2131" s="359">
        <f t="shared" si="66"/>
        <v>0</v>
      </c>
      <c r="H2131" s="359">
        <f t="shared" si="67"/>
        <v>0</v>
      </c>
    </row>
    <row r="2132" spans="7:8" x14ac:dyDescent="0.25">
      <c r="G2132" s="359">
        <f t="shared" si="66"/>
        <v>0</v>
      </c>
      <c r="H2132" s="359">
        <f t="shared" si="67"/>
        <v>0</v>
      </c>
    </row>
    <row r="2133" spans="7:8" x14ac:dyDescent="0.25">
      <c r="G2133" s="359">
        <f t="shared" si="66"/>
        <v>0</v>
      </c>
      <c r="H2133" s="359">
        <f t="shared" si="67"/>
        <v>0</v>
      </c>
    </row>
    <row r="2134" spans="7:8" x14ac:dyDescent="0.25">
      <c r="G2134" s="359">
        <f t="shared" si="66"/>
        <v>0</v>
      </c>
      <c r="H2134" s="359">
        <f t="shared" si="67"/>
        <v>0</v>
      </c>
    </row>
    <row r="2135" spans="7:8" x14ac:dyDescent="0.25">
      <c r="G2135" s="359">
        <f t="shared" si="66"/>
        <v>0</v>
      </c>
      <c r="H2135" s="359">
        <f t="shared" si="67"/>
        <v>0</v>
      </c>
    </row>
    <row r="2136" spans="7:8" x14ac:dyDescent="0.25">
      <c r="G2136" s="359">
        <f t="shared" si="66"/>
        <v>0</v>
      </c>
      <c r="H2136" s="359">
        <f t="shared" si="67"/>
        <v>0</v>
      </c>
    </row>
    <row r="2137" spans="7:8" x14ac:dyDescent="0.25">
      <c r="G2137" s="359">
        <f t="shared" si="66"/>
        <v>0</v>
      </c>
      <c r="H2137" s="359">
        <f t="shared" si="67"/>
        <v>0</v>
      </c>
    </row>
    <row r="2138" spans="7:8" x14ac:dyDescent="0.25">
      <c r="G2138" s="359">
        <f t="shared" si="66"/>
        <v>0</v>
      </c>
      <c r="H2138" s="359">
        <f t="shared" si="67"/>
        <v>0</v>
      </c>
    </row>
    <row r="2139" spans="7:8" x14ac:dyDescent="0.25">
      <c r="G2139" s="359">
        <f t="shared" si="66"/>
        <v>0</v>
      </c>
      <c r="H2139" s="359">
        <f t="shared" si="67"/>
        <v>0</v>
      </c>
    </row>
    <row r="2140" spans="7:8" x14ac:dyDescent="0.25">
      <c r="G2140" s="359">
        <f t="shared" si="66"/>
        <v>0</v>
      </c>
      <c r="H2140" s="359">
        <f t="shared" si="67"/>
        <v>0</v>
      </c>
    </row>
    <row r="2141" spans="7:8" x14ac:dyDescent="0.25">
      <c r="G2141" s="359">
        <f t="shared" si="66"/>
        <v>0</v>
      </c>
      <c r="H2141" s="359">
        <f t="shared" si="67"/>
        <v>0</v>
      </c>
    </row>
    <row r="2142" spans="7:8" x14ac:dyDescent="0.25">
      <c r="G2142" s="359">
        <f t="shared" si="66"/>
        <v>0</v>
      </c>
      <c r="H2142" s="359">
        <f t="shared" si="67"/>
        <v>0</v>
      </c>
    </row>
    <row r="2143" spans="7:8" x14ac:dyDescent="0.25">
      <c r="G2143" s="359">
        <f t="shared" si="66"/>
        <v>0</v>
      </c>
      <c r="H2143" s="359">
        <f t="shared" si="67"/>
        <v>0</v>
      </c>
    </row>
    <row r="2144" spans="7:8" x14ac:dyDescent="0.25">
      <c r="G2144" s="359">
        <f t="shared" si="66"/>
        <v>0</v>
      </c>
      <c r="H2144" s="359">
        <f t="shared" si="67"/>
        <v>0</v>
      </c>
    </row>
    <row r="2145" spans="7:8" x14ac:dyDescent="0.25">
      <c r="G2145" s="359">
        <f t="shared" si="66"/>
        <v>0</v>
      </c>
      <c r="H2145" s="359">
        <f t="shared" si="67"/>
        <v>0</v>
      </c>
    </row>
    <row r="2146" spans="7:8" x14ac:dyDescent="0.25">
      <c r="G2146" s="359">
        <f t="shared" si="66"/>
        <v>0</v>
      </c>
      <c r="H2146" s="359">
        <f t="shared" si="67"/>
        <v>0</v>
      </c>
    </row>
    <row r="2147" spans="7:8" x14ac:dyDescent="0.25">
      <c r="G2147" s="359">
        <f t="shared" si="66"/>
        <v>0</v>
      </c>
      <c r="H2147" s="359">
        <f t="shared" si="67"/>
        <v>0</v>
      </c>
    </row>
    <row r="2148" spans="7:8" x14ac:dyDescent="0.25">
      <c r="G2148" s="359">
        <f t="shared" si="66"/>
        <v>0</v>
      </c>
      <c r="H2148" s="359">
        <f t="shared" si="67"/>
        <v>0</v>
      </c>
    </row>
    <row r="2149" spans="7:8" x14ac:dyDescent="0.25">
      <c r="G2149" s="359">
        <f t="shared" si="66"/>
        <v>0</v>
      </c>
      <c r="H2149" s="359">
        <f t="shared" si="67"/>
        <v>0</v>
      </c>
    </row>
    <row r="2150" spans="7:8" x14ac:dyDescent="0.25">
      <c r="G2150" s="359">
        <f t="shared" si="66"/>
        <v>0</v>
      </c>
      <c r="H2150" s="359">
        <f t="shared" si="67"/>
        <v>0</v>
      </c>
    </row>
    <row r="2151" spans="7:8" x14ac:dyDescent="0.25">
      <c r="G2151" s="359">
        <f t="shared" si="66"/>
        <v>0</v>
      </c>
      <c r="H2151" s="359">
        <f t="shared" si="67"/>
        <v>0</v>
      </c>
    </row>
    <row r="2152" spans="7:8" x14ac:dyDescent="0.25">
      <c r="G2152" s="359">
        <f t="shared" si="66"/>
        <v>0</v>
      </c>
      <c r="H2152" s="359">
        <f t="shared" si="67"/>
        <v>0</v>
      </c>
    </row>
    <row r="2153" spans="7:8" x14ac:dyDescent="0.25">
      <c r="G2153" s="359">
        <f t="shared" si="66"/>
        <v>0</v>
      </c>
      <c r="H2153" s="359">
        <f t="shared" si="67"/>
        <v>0</v>
      </c>
    </row>
    <row r="2154" spans="7:8" x14ac:dyDescent="0.25">
      <c r="G2154" s="359">
        <f t="shared" si="66"/>
        <v>0</v>
      </c>
      <c r="H2154" s="359">
        <f t="shared" si="67"/>
        <v>0</v>
      </c>
    </row>
    <row r="2155" spans="7:8" x14ac:dyDescent="0.25">
      <c r="G2155" s="359">
        <f t="shared" si="66"/>
        <v>0</v>
      </c>
      <c r="H2155" s="359">
        <f t="shared" si="67"/>
        <v>0</v>
      </c>
    </row>
    <row r="2156" spans="7:8" x14ac:dyDescent="0.25">
      <c r="G2156" s="359">
        <f t="shared" si="66"/>
        <v>0</v>
      </c>
      <c r="H2156" s="359">
        <f t="shared" si="67"/>
        <v>0</v>
      </c>
    </row>
    <row r="2157" spans="7:8" x14ac:dyDescent="0.25">
      <c r="G2157" s="359">
        <f t="shared" si="66"/>
        <v>0</v>
      </c>
      <c r="H2157" s="359">
        <f t="shared" si="67"/>
        <v>0</v>
      </c>
    </row>
    <row r="2158" spans="7:8" x14ac:dyDescent="0.25">
      <c r="G2158" s="359">
        <f t="shared" si="66"/>
        <v>0</v>
      </c>
      <c r="H2158" s="359">
        <f t="shared" si="67"/>
        <v>0</v>
      </c>
    </row>
    <row r="2159" spans="7:8" x14ac:dyDescent="0.25">
      <c r="G2159" s="359">
        <f t="shared" si="66"/>
        <v>0</v>
      </c>
      <c r="H2159" s="359">
        <f t="shared" si="67"/>
        <v>0</v>
      </c>
    </row>
    <row r="2160" spans="7:8" x14ac:dyDescent="0.25">
      <c r="G2160" s="359">
        <f t="shared" si="66"/>
        <v>0</v>
      </c>
      <c r="H2160" s="359">
        <f t="shared" si="67"/>
        <v>0</v>
      </c>
    </row>
    <row r="2161" spans="7:8" x14ac:dyDescent="0.25">
      <c r="G2161" s="359">
        <f t="shared" si="66"/>
        <v>0</v>
      </c>
      <c r="H2161" s="359">
        <f t="shared" si="67"/>
        <v>0</v>
      </c>
    </row>
    <row r="2162" spans="7:8" x14ac:dyDescent="0.25">
      <c r="G2162" s="359">
        <f t="shared" si="66"/>
        <v>0</v>
      </c>
      <c r="H2162" s="359">
        <f t="shared" si="67"/>
        <v>0</v>
      </c>
    </row>
    <row r="2163" spans="7:8" x14ac:dyDescent="0.25">
      <c r="G2163" s="359">
        <f t="shared" si="66"/>
        <v>0</v>
      </c>
      <c r="H2163" s="359">
        <f t="shared" si="67"/>
        <v>0</v>
      </c>
    </row>
    <row r="2164" spans="7:8" x14ac:dyDescent="0.25">
      <c r="G2164" s="359">
        <f t="shared" si="66"/>
        <v>0</v>
      </c>
      <c r="H2164" s="359">
        <f t="shared" si="67"/>
        <v>0</v>
      </c>
    </row>
    <row r="2165" spans="7:8" x14ac:dyDescent="0.25">
      <c r="G2165" s="359">
        <f t="shared" si="66"/>
        <v>0</v>
      </c>
      <c r="H2165" s="359">
        <f t="shared" si="67"/>
        <v>0</v>
      </c>
    </row>
    <row r="2166" spans="7:8" x14ac:dyDescent="0.25">
      <c r="G2166" s="359">
        <f t="shared" si="66"/>
        <v>0</v>
      </c>
      <c r="H2166" s="359">
        <f t="shared" si="67"/>
        <v>0</v>
      </c>
    </row>
    <row r="2167" spans="7:8" x14ac:dyDescent="0.25">
      <c r="G2167" s="359">
        <f t="shared" si="66"/>
        <v>0</v>
      </c>
      <c r="H2167" s="359">
        <f t="shared" si="67"/>
        <v>0</v>
      </c>
    </row>
    <row r="2168" spans="7:8" x14ac:dyDescent="0.25">
      <c r="G2168" s="359">
        <f t="shared" si="66"/>
        <v>0</v>
      </c>
      <c r="H2168" s="359">
        <f t="shared" si="67"/>
        <v>0</v>
      </c>
    </row>
    <row r="2169" spans="7:8" x14ac:dyDescent="0.25">
      <c r="G2169" s="359">
        <f t="shared" si="66"/>
        <v>0</v>
      </c>
      <c r="H2169" s="359">
        <f t="shared" si="67"/>
        <v>0</v>
      </c>
    </row>
    <row r="2170" spans="7:8" x14ac:dyDescent="0.25">
      <c r="G2170" s="359">
        <f t="shared" si="66"/>
        <v>0</v>
      </c>
      <c r="H2170" s="359">
        <f t="shared" si="67"/>
        <v>0</v>
      </c>
    </row>
    <row r="2171" spans="7:8" x14ac:dyDescent="0.25">
      <c r="G2171" s="359">
        <f t="shared" si="66"/>
        <v>0</v>
      </c>
      <c r="H2171" s="359">
        <f t="shared" si="67"/>
        <v>0</v>
      </c>
    </row>
    <row r="2172" spans="7:8" x14ac:dyDescent="0.25">
      <c r="G2172" s="359">
        <f t="shared" si="66"/>
        <v>0</v>
      </c>
      <c r="H2172" s="359">
        <f t="shared" si="67"/>
        <v>0</v>
      </c>
    </row>
    <row r="2173" spans="7:8" x14ac:dyDescent="0.25">
      <c r="G2173" s="359">
        <f t="shared" si="66"/>
        <v>0</v>
      </c>
      <c r="H2173" s="359">
        <f t="shared" si="67"/>
        <v>0</v>
      </c>
    </row>
    <row r="2174" spans="7:8" x14ac:dyDescent="0.25">
      <c r="G2174" s="359">
        <f t="shared" si="66"/>
        <v>0</v>
      </c>
      <c r="H2174" s="359">
        <f t="shared" si="67"/>
        <v>0</v>
      </c>
    </row>
    <row r="2175" spans="7:8" x14ac:dyDescent="0.25">
      <c r="G2175" s="359">
        <f t="shared" si="66"/>
        <v>0</v>
      </c>
      <c r="H2175" s="359">
        <f t="shared" si="67"/>
        <v>0</v>
      </c>
    </row>
    <row r="2176" spans="7:8" x14ac:dyDescent="0.25">
      <c r="G2176" s="359">
        <f t="shared" si="66"/>
        <v>0</v>
      </c>
      <c r="H2176" s="359">
        <f t="shared" si="67"/>
        <v>0</v>
      </c>
    </row>
    <row r="2177" spans="7:8" x14ac:dyDescent="0.25">
      <c r="G2177" s="359">
        <f t="shared" si="66"/>
        <v>0</v>
      </c>
      <c r="H2177" s="359">
        <f t="shared" si="67"/>
        <v>0</v>
      </c>
    </row>
    <row r="2178" spans="7:8" x14ac:dyDescent="0.25">
      <c r="G2178" s="359">
        <f t="shared" si="66"/>
        <v>0</v>
      </c>
      <c r="H2178" s="359">
        <f t="shared" si="67"/>
        <v>0</v>
      </c>
    </row>
    <row r="2179" spans="7:8" x14ac:dyDescent="0.25">
      <c r="G2179" s="359">
        <f t="shared" ref="G2179:G2242" si="68">IFERROR(IF(C2179=" ",0,C2179),0)</f>
        <v>0</v>
      </c>
      <c r="H2179" s="359">
        <f t="shared" ref="H2179:H2242" si="69">IFERROR(G2179 * E2179, 0)</f>
        <v>0</v>
      </c>
    </row>
    <row r="2180" spans="7:8" x14ac:dyDescent="0.25">
      <c r="G2180" s="359">
        <f t="shared" si="68"/>
        <v>0</v>
      </c>
      <c r="H2180" s="359">
        <f t="shared" si="69"/>
        <v>0</v>
      </c>
    </row>
    <row r="2181" spans="7:8" x14ac:dyDescent="0.25">
      <c r="G2181" s="359">
        <f t="shared" si="68"/>
        <v>0</v>
      </c>
      <c r="H2181" s="359">
        <f t="shared" si="69"/>
        <v>0</v>
      </c>
    </row>
    <row r="2182" spans="7:8" x14ac:dyDescent="0.25">
      <c r="G2182" s="359">
        <f t="shared" si="68"/>
        <v>0</v>
      </c>
      <c r="H2182" s="359">
        <f t="shared" si="69"/>
        <v>0</v>
      </c>
    </row>
    <row r="2183" spans="7:8" x14ac:dyDescent="0.25">
      <c r="G2183" s="359">
        <f t="shared" si="68"/>
        <v>0</v>
      </c>
      <c r="H2183" s="359">
        <f t="shared" si="69"/>
        <v>0</v>
      </c>
    </row>
    <row r="2184" spans="7:8" x14ac:dyDescent="0.25">
      <c r="G2184" s="359">
        <f t="shared" si="68"/>
        <v>0</v>
      </c>
      <c r="H2184" s="359">
        <f t="shared" si="69"/>
        <v>0</v>
      </c>
    </row>
    <row r="2185" spans="7:8" x14ac:dyDescent="0.25">
      <c r="G2185" s="359">
        <f t="shared" si="68"/>
        <v>0</v>
      </c>
      <c r="H2185" s="359">
        <f t="shared" si="69"/>
        <v>0</v>
      </c>
    </row>
    <row r="2186" spans="7:8" x14ac:dyDescent="0.25">
      <c r="G2186" s="359">
        <f t="shared" si="68"/>
        <v>0</v>
      </c>
      <c r="H2186" s="359">
        <f t="shared" si="69"/>
        <v>0</v>
      </c>
    </row>
    <row r="2187" spans="7:8" x14ac:dyDescent="0.25">
      <c r="G2187" s="359">
        <f t="shared" si="68"/>
        <v>0</v>
      </c>
      <c r="H2187" s="359">
        <f t="shared" si="69"/>
        <v>0</v>
      </c>
    </row>
    <row r="2188" spans="7:8" x14ac:dyDescent="0.25">
      <c r="G2188" s="359">
        <f t="shared" si="68"/>
        <v>0</v>
      </c>
      <c r="H2188" s="359">
        <f t="shared" si="69"/>
        <v>0</v>
      </c>
    </row>
    <row r="2189" spans="7:8" x14ac:dyDescent="0.25">
      <c r="G2189" s="359">
        <f t="shared" si="68"/>
        <v>0</v>
      </c>
      <c r="H2189" s="359">
        <f t="shared" si="69"/>
        <v>0</v>
      </c>
    </row>
    <row r="2190" spans="7:8" x14ac:dyDescent="0.25">
      <c r="G2190" s="359">
        <f t="shared" si="68"/>
        <v>0</v>
      </c>
      <c r="H2190" s="359">
        <f t="shared" si="69"/>
        <v>0</v>
      </c>
    </row>
    <row r="2191" spans="7:8" x14ac:dyDescent="0.25">
      <c r="G2191" s="359">
        <f t="shared" si="68"/>
        <v>0</v>
      </c>
      <c r="H2191" s="359">
        <f t="shared" si="69"/>
        <v>0</v>
      </c>
    </row>
    <row r="2192" spans="7:8" x14ac:dyDescent="0.25">
      <c r="G2192" s="359">
        <f t="shared" si="68"/>
        <v>0</v>
      </c>
      <c r="H2192" s="359">
        <f t="shared" si="69"/>
        <v>0</v>
      </c>
    </row>
    <row r="2193" spans="7:8" x14ac:dyDescent="0.25">
      <c r="G2193" s="359">
        <f t="shared" si="68"/>
        <v>0</v>
      </c>
      <c r="H2193" s="359">
        <f t="shared" si="69"/>
        <v>0</v>
      </c>
    </row>
    <row r="2194" spans="7:8" x14ac:dyDescent="0.25">
      <c r="G2194" s="359">
        <f t="shared" si="68"/>
        <v>0</v>
      </c>
      <c r="H2194" s="359">
        <f t="shared" si="69"/>
        <v>0</v>
      </c>
    </row>
    <row r="2195" spans="7:8" x14ac:dyDescent="0.25">
      <c r="G2195" s="359">
        <f t="shared" si="68"/>
        <v>0</v>
      </c>
      <c r="H2195" s="359">
        <f t="shared" si="69"/>
        <v>0</v>
      </c>
    </row>
    <row r="2196" spans="7:8" x14ac:dyDescent="0.25">
      <c r="G2196" s="359">
        <f t="shared" si="68"/>
        <v>0</v>
      </c>
      <c r="H2196" s="359">
        <f t="shared" si="69"/>
        <v>0</v>
      </c>
    </row>
    <row r="2197" spans="7:8" x14ac:dyDescent="0.25">
      <c r="G2197" s="359">
        <f t="shared" si="68"/>
        <v>0</v>
      </c>
      <c r="H2197" s="359">
        <f t="shared" si="69"/>
        <v>0</v>
      </c>
    </row>
    <row r="2198" spans="7:8" x14ac:dyDescent="0.25">
      <c r="G2198" s="359">
        <f t="shared" si="68"/>
        <v>0</v>
      </c>
      <c r="H2198" s="359">
        <f t="shared" si="69"/>
        <v>0</v>
      </c>
    </row>
    <row r="2199" spans="7:8" x14ac:dyDescent="0.25">
      <c r="G2199" s="359">
        <f t="shared" si="68"/>
        <v>0</v>
      </c>
      <c r="H2199" s="359">
        <f t="shared" si="69"/>
        <v>0</v>
      </c>
    </row>
    <row r="2200" spans="7:8" x14ac:dyDescent="0.25">
      <c r="G2200" s="359">
        <f t="shared" si="68"/>
        <v>0</v>
      </c>
      <c r="H2200" s="359">
        <f t="shared" si="69"/>
        <v>0</v>
      </c>
    </row>
    <row r="2201" spans="7:8" x14ac:dyDescent="0.25">
      <c r="G2201" s="359">
        <f t="shared" si="68"/>
        <v>0</v>
      </c>
      <c r="H2201" s="359">
        <f t="shared" si="69"/>
        <v>0</v>
      </c>
    </row>
    <row r="2202" spans="7:8" x14ac:dyDescent="0.25">
      <c r="G2202" s="359">
        <f t="shared" si="68"/>
        <v>0</v>
      </c>
      <c r="H2202" s="359">
        <f t="shared" si="69"/>
        <v>0</v>
      </c>
    </row>
    <row r="2203" spans="7:8" x14ac:dyDescent="0.25">
      <c r="G2203" s="359">
        <f t="shared" si="68"/>
        <v>0</v>
      </c>
      <c r="H2203" s="359">
        <f t="shared" si="69"/>
        <v>0</v>
      </c>
    </row>
    <row r="2204" spans="7:8" x14ac:dyDescent="0.25">
      <c r="G2204" s="359">
        <f t="shared" si="68"/>
        <v>0</v>
      </c>
      <c r="H2204" s="359">
        <f t="shared" si="69"/>
        <v>0</v>
      </c>
    </row>
    <row r="2205" spans="7:8" x14ac:dyDescent="0.25">
      <c r="G2205" s="359">
        <f t="shared" si="68"/>
        <v>0</v>
      </c>
      <c r="H2205" s="359">
        <f t="shared" si="69"/>
        <v>0</v>
      </c>
    </row>
    <row r="2206" spans="7:8" x14ac:dyDescent="0.25">
      <c r="G2206" s="359">
        <f t="shared" si="68"/>
        <v>0</v>
      </c>
      <c r="H2206" s="359">
        <f t="shared" si="69"/>
        <v>0</v>
      </c>
    </row>
    <row r="2207" spans="7:8" x14ac:dyDescent="0.25">
      <c r="G2207" s="359">
        <f t="shared" si="68"/>
        <v>0</v>
      </c>
      <c r="H2207" s="359">
        <f t="shared" si="69"/>
        <v>0</v>
      </c>
    </row>
    <row r="2208" spans="7:8" x14ac:dyDescent="0.25">
      <c r="G2208" s="359">
        <f t="shared" si="68"/>
        <v>0</v>
      </c>
      <c r="H2208" s="359">
        <f t="shared" si="69"/>
        <v>0</v>
      </c>
    </row>
    <row r="2209" spans="7:8" x14ac:dyDescent="0.25">
      <c r="G2209" s="359">
        <f t="shared" si="68"/>
        <v>0</v>
      </c>
      <c r="H2209" s="359">
        <f t="shared" si="69"/>
        <v>0</v>
      </c>
    </row>
    <row r="2210" spans="7:8" x14ac:dyDescent="0.25">
      <c r="G2210" s="359">
        <f t="shared" si="68"/>
        <v>0</v>
      </c>
      <c r="H2210" s="359">
        <f t="shared" si="69"/>
        <v>0</v>
      </c>
    </row>
    <row r="2211" spans="7:8" x14ac:dyDescent="0.25">
      <c r="G2211" s="359">
        <f t="shared" si="68"/>
        <v>0</v>
      </c>
      <c r="H2211" s="359">
        <f t="shared" si="69"/>
        <v>0</v>
      </c>
    </row>
    <row r="2212" spans="7:8" x14ac:dyDescent="0.25">
      <c r="G2212" s="359">
        <f t="shared" si="68"/>
        <v>0</v>
      </c>
      <c r="H2212" s="359">
        <f t="shared" si="69"/>
        <v>0</v>
      </c>
    </row>
    <row r="2213" spans="7:8" x14ac:dyDescent="0.25">
      <c r="G2213" s="359">
        <f t="shared" si="68"/>
        <v>0</v>
      </c>
      <c r="H2213" s="359">
        <f t="shared" si="69"/>
        <v>0</v>
      </c>
    </row>
    <row r="2214" spans="7:8" x14ac:dyDescent="0.25">
      <c r="G2214" s="359">
        <f t="shared" si="68"/>
        <v>0</v>
      </c>
      <c r="H2214" s="359">
        <f t="shared" si="69"/>
        <v>0</v>
      </c>
    </row>
    <row r="2215" spans="7:8" x14ac:dyDescent="0.25">
      <c r="G2215" s="359">
        <f t="shared" si="68"/>
        <v>0</v>
      </c>
      <c r="H2215" s="359">
        <f t="shared" si="69"/>
        <v>0</v>
      </c>
    </row>
    <row r="2216" spans="7:8" x14ac:dyDescent="0.25">
      <c r="G2216" s="359">
        <f t="shared" si="68"/>
        <v>0</v>
      </c>
      <c r="H2216" s="359">
        <f t="shared" si="69"/>
        <v>0</v>
      </c>
    </row>
    <row r="2217" spans="7:8" x14ac:dyDescent="0.25">
      <c r="G2217" s="359">
        <f t="shared" si="68"/>
        <v>0</v>
      </c>
      <c r="H2217" s="359">
        <f t="shared" si="69"/>
        <v>0</v>
      </c>
    </row>
    <row r="2218" spans="7:8" x14ac:dyDescent="0.25">
      <c r="G2218" s="359">
        <f t="shared" si="68"/>
        <v>0</v>
      </c>
      <c r="H2218" s="359">
        <f t="shared" si="69"/>
        <v>0</v>
      </c>
    </row>
    <row r="2219" spans="7:8" x14ac:dyDescent="0.25">
      <c r="G2219" s="359">
        <f t="shared" si="68"/>
        <v>0</v>
      </c>
      <c r="H2219" s="359">
        <f t="shared" si="69"/>
        <v>0</v>
      </c>
    </row>
    <row r="2220" spans="7:8" x14ac:dyDescent="0.25">
      <c r="G2220" s="359">
        <f t="shared" si="68"/>
        <v>0</v>
      </c>
      <c r="H2220" s="359">
        <f t="shared" si="69"/>
        <v>0</v>
      </c>
    </row>
    <row r="2221" spans="7:8" x14ac:dyDescent="0.25">
      <c r="G2221" s="359">
        <f t="shared" si="68"/>
        <v>0</v>
      </c>
      <c r="H2221" s="359">
        <f t="shared" si="69"/>
        <v>0</v>
      </c>
    </row>
    <row r="2222" spans="7:8" x14ac:dyDescent="0.25">
      <c r="G2222" s="359">
        <f t="shared" si="68"/>
        <v>0</v>
      </c>
      <c r="H2222" s="359">
        <f t="shared" si="69"/>
        <v>0</v>
      </c>
    </row>
    <row r="2223" spans="7:8" x14ac:dyDescent="0.25">
      <c r="G2223" s="359">
        <f t="shared" si="68"/>
        <v>0</v>
      </c>
      <c r="H2223" s="359">
        <f t="shared" si="69"/>
        <v>0</v>
      </c>
    </row>
    <row r="2224" spans="7:8" x14ac:dyDescent="0.25">
      <c r="G2224" s="359">
        <f t="shared" si="68"/>
        <v>0</v>
      </c>
      <c r="H2224" s="359">
        <f t="shared" si="69"/>
        <v>0</v>
      </c>
    </row>
    <row r="2225" spans="7:8" x14ac:dyDescent="0.25">
      <c r="G2225" s="359">
        <f t="shared" si="68"/>
        <v>0</v>
      </c>
      <c r="H2225" s="359">
        <f t="shared" si="69"/>
        <v>0</v>
      </c>
    </row>
    <row r="2226" spans="7:8" x14ac:dyDescent="0.25">
      <c r="G2226" s="359">
        <f t="shared" si="68"/>
        <v>0</v>
      </c>
      <c r="H2226" s="359">
        <f t="shared" si="69"/>
        <v>0</v>
      </c>
    </row>
    <row r="2227" spans="7:8" x14ac:dyDescent="0.25">
      <c r="G2227" s="359">
        <f t="shared" si="68"/>
        <v>0</v>
      </c>
      <c r="H2227" s="359">
        <f t="shared" si="69"/>
        <v>0</v>
      </c>
    </row>
    <row r="2228" spans="7:8" x14ac:dyDescent="0.25">
      <c r="G2228" s="359">
        <f t="shared" si="68"/>
        <v>0</v>
      </c>
      <c r="H2228" s="359">
        <f t="shared" si="69"/>
        <v>0</v>
      </c>
    </row>
    <row r="2229" spans="7:8" x14ac:dyDescent="0.25">
      <c r="G2229" s="359">
        <f t="shared" si="68"/>
        <v>0</v>
      </c>
      <c r="H2229" s="359">
        <f t="shared" si="69"/>
        <v>0</v>
      </c>
    </row>
    <row r="2230" spans="7:8" x14ac:dyDescent="0.25">
      <c r="G2230" s="359">
        <f t="shared" si="68"/>
        <v>0</v>
      </c>
      <c r="H2230" s="359">
        <f t="shared" si="69"/>
        <v>0</v>
      </c>
    </row>
    <row r="2231" spans="7:8" x14ac:dyDescent="0.25">
      <c r="G2231" s="359">
        <f t="shared" si="68"/>
        <v>0</v>
      </c>
      <c r="H2231" s="359">
        <f t="shared" si="69"/>
        <v>0</v>
      </c>
    </row>
    <row r="2232" spans="7:8" x14ac:dyDescent="0.25">
      <c r="G2232" s="359">
        <f t="shared" si="68"/>
        <v>0</v>
      </c>
      <c r="H2232" s="359">
        <f t="shared" si="69"/>
        <v>0</v>
      </c>
    </row>
    <row r="2233" spans="7:8" x14ac:dyDescent="0.25">
      <c r="G2233" s="359">
        <f t="shared" si="68"/>
        <v>0</v>
      </c>
      <c r="H2233" s="359">
        <f t="shared" si="69"/>
        <v>0</v>
      </c>
    </row>
    <row r="2234" spans="7:8" x14ac:dyDescent="0.25">
      <c r="G2234" s="359">
        <f t="shared" si="68"/>
        <v>0</v>
      </c>
      <c r="H2234" s="359">
        <f t="shared" si="69"/>
        <v>0</v>
      </c>
    </row>
    <row r="2235" spans="7:8" x14ac:dyDescent="0.25">
      <c r="G2235" s="359">
        <f t="shared" si="68"/>
        <v>0</v>
      </c>
      <c r="H2235" s="359">
        <f t="shared" si="69"/>
        <v>0</v>
      </c>
    </row>
    <row r="2236" spans="7:8" x14ac:dyDescent="0.25">
      <c r="G2236" s="359">
        <f t="shared" si="68"/>
        <v>0</v>
      </c>
      <c r="H2236" s="359">
        <f t="shared" si="69"/>
        <v>0</v>
      </c>
    </row>
    <row r="2237" spans="7:8" x14ac:dyDescent="0.25">
      <c r="G2237" s="359">
        <f t="shared" si="68"/>
        <v>0</v>
      </c>
      <c r="H2237" s="359">
        <f t="shared" si="69"/>
        <v>0</v>
      </c>
    </row>
    <row r="2238" spans="7:8" x14ac:dyDescent="0.25">
      <c r="G2238" s="359">
        <f t="shared" si="68"/>
        <v>0</v>
      </c>
      <c r="H2238" s="359">
        <f t="shared" si="69"/>
        <v>0</v>
      </c>
    </row>
    <row r="2239" spans="7:8" x14ac:dyDescent="0.25">
      <c r="G2239" s="359">
        <f t="shared" si="68"/>
        <v>0</v>
      </c>
      <c r="H2239" s="359">
        <f t="shared" si="69"/>
        <v>0</v>
      </c>
    </row>
    <row r="2240" spans="7:8" x14ac:dyDescent="0.25">
      <c r="G2240" s="359">
        <f t="shared" si="68"/>
        <v>0</v>
      </c>
      <c r="H2240" s="359">
        <f t="shared" si="69"/>
        <v>0</v>
      </c>
    </row>
    <row r="2241" spans="7:8" x14ac:dyDescent="0.25">
      <c r="G2241" s="359">
        <f t="shared" si="68"/>
        <v>0</v>
      </c>
      <c r="H2241" s="359">
        <f t="shared" si="69"/>
        <v>0</v>
      </c>
    </row>
    <row r="2242" spans="7:8" x14ac:dyDescent="0.25">
      <c r="G2242" s="359">
        <f t="shared" si="68"/>
        <v>0</v>
      </c>
      <c r="H2242" s="359">
        <f t="shared" si="69"/>
        <v>0</v>
      </c>
    </row>
    <row r="2243" spans="7:8" x14ac:dyDescent="0.25">
      <c r="G2243" s="359">
        <f t="shared" ref="G2243:G2306" si="70">IFERROR(IF(C2243=" ",0,C2243),0)</f>
        <v>0</v>
      </c>
      <c r="H2243" s="359">
        <f t="shared" ref="H2243:H2306" si="71">IFERROR(G2243 * E2243, 0)</f>
        <v>0</v>
      </c>
    </row>
    <row r="2244" spans="7:8" x14ac:dyDescent="0.25">
      <c r="G2244" s="359">
        <f t="shared" si="70"/>
        <v>0</v>
      </c>
      <c r="H2244" s="359">
        <f t="shared" si="71"/>
        <v>0</v>
      </c>
    </row>
    <row r="2245" spans="7:8" x14ac:dyDescent="0.25">
      <c r="G2245" s="359">
        <f t="shared" si="70"/>
        <v>0</v>
      </c>
      <c r="H2245" s="359">
        <f t="shared" si="71"/>
        <v>0</v>
      </c>
    </row>
    <row r="2246" spans="7:8" x14ac:dyDescent="0.25">
      <c r="G2246" s="359">
        <f t="shared" si="70"/>
        <v>0</v>
      </c>
      <c r="H2246" s="359">
        <f t="shared" si="71"/>
        <v>0</v>
      </c>
    </row>
    <row r="2247" spans="7:8" x14ac:dyDescent="0.25">
      <c r="G2247" s="359">
        <f t="shared" si="70"/>
        <v>0</v>
      </c>
      <c r="H2247" s="359">
        <f t="shared" si="71"/>
        <v>0</v>
      </c>
    </row>
    <row r="2248" spans="7:8" x14ac:dyDescent="0.25">
      <c r="G2248" s="359">
        <f t="shared" si="70"/>
        <v>0</v>
      </c>
      <c r="H2248" s="359">
        <f t="shared" si="71"/>
        <v>0</v>
      </c>
    </row>
    <row r="2249" spans="7:8" x14ac:dyDescent="0.25">
      <c r="G2249" s="359">
        <f t="shared" si="70"/>
        <v>0</v>
      </c>
      <c r="H2249" s="359">
        <f t="shared" si="71"/>
        <v>0</v>
      </c>
    </row>
    <row r="2250" spans="7:8" x14ac:dyDescent="0.25">
      <c r="G2250" s="359">
        <f t="shared" si="70"/>
        <v>0</v>
      </c>
      <c r="H2250" s="359">
        <f t="shared" si="71"/>
        <v>0</v>
      </c>
    </row>
    <row r="2251" spans="7:8" x14ac:dyDescent="0.25">
      <c r="G2251" s="359">
        <f t="shared" si="70"/>
        <v>0</v>
      </c>
      <c r="H2251" s="359">
        <f t="shared" si="71"/>
        <v>0</v>
      </c>
    </row>
    <row r="2252" spans="7:8" x14ac:dyDescent="0.25">
      <c r="G2252" s="359">
        <f t="shared" si="70"/>
        <v>0</v>
      </c>
      <c r="H2252" s="359">
        <f t="shared" si="71"/>
        <v>0</v>
      </c>
    </row>
    <row r="2253" spans="7:8" x14ac:dyDescent="0.25">
      <c r="G2253" s="359">
        <f t="shared" si="70"/>
        <v>0</v>
      </c>
      <c r="H2253" s="359">
        <f t="shared" si="71"/>
        <v>0</v>
      </c>
    </row>
    <row r="2254" spans="7:8" x14ac:dyDescent="0.25">
      <c r="G2254" s="359">
        <f t="shared" si="70"/>
        <v>0</v>
      </c>
      <c r="H2254" s="359">
        <f t="shared" si="71"/>
        <v>0</v>
      </c>
    </row>
    <row r="2255" spans="7:8" x14ac:dyDescent="0.25">
      <c r="G2255" s="359">
        <f t="shared" si="70"/>
        <v>0</v>
      </c>
      <c r="H2255" s="359">
        <f t="shared" si="71"/>
        <v>0</v>
      </c>
    </row>
    <row r="2256" spans="7:8" x14ac:dyDescent="0.25">
      <c r="G2256" s="359">
        <f t="shared" si="70"/>
        <v>0</v>
      </c>
      <c r="H2256" s="359">
        <f t="shared" si="71"/>
        <v>0</v>
      </c>
    </row>
    <row r="2257" spans="7:8" x14ac:dyDescent="0.25">
      <c r="G2257" s="359">
        <f t="shared" si="70"/>
        <v>0</v>
      </c>
      <c r="H2257" s="359">
        <f t="shared" si="71"/>
        <v>0</v>
      </c>
    </row>
    <row r="2258" spans="7:8" x14ac:dyDescent="0.25">
      <c r="G2258" s="359">
        <f t="shared" si="70"/>
        <v>0</v>
      </c>
      <c r="H2258" s="359">
        <f t="shared" si="71"/>
        <v>0</v>
      </c>
    </row>
    <row r="2259" spans="7:8" x14ac:dyDescent="0.25">
      <c r="G2259" s="359">
        <f t="shared" si="70"/>
        <v>0</v>
      </c>
      <c r="H2259" s="359">
        <f t="shared" si="71"/>
        <v>0</v>
      </c>
    </row>
    <row r="2260" spans="7:8" x14ac:dyDescent="0.25">
      <c r="G2260" s="359">
        <f t="shared" si="70"/>
        <v>0</v>
      </c>
      <c r="H2260" s="359">
        <f t="shared" si="71"/>
        <v>0</v>
      </c>
    </row>
    <row r="2261" spans="7:8" x14ac:dyDescent="0.25">
      <c r="G2261" s="359">
        <f t="shared" si="70"/>
        <v>0</v>
      </c>
      <c r="H2261" s="359">
        <f t="shared" si="71"/>
        <v>0</v>
      </c>
    </row>
    <row r="2262" spans="7:8" x14ac:dyDescent="0.25">
      <c r="G2262" s="359">
        <f t="shared" si="70"/>
        <v>0</v>
      </c>
      <c r="H2262" s="359">
        <f t="shared" si="71"/>
        <v>0</v>
      </c>
    </row>
    <row r="2263" spans="7:8" x14ac:dyDescent="0.25">
      <c r="G2263" s="359">
        <f t="shared" si="70"/>
        <v>0</v>
      </c>
      <c r="H2263" s="359">
        <f t="shared" si="71"/>
        <v>0</v>
      </c>
    </row>
    <row r="2264" spans="7:8" x14ac:dyDescent="0.25">
      <c r="G2264" s="359">
        <f t="shared" si="70"/>
        <v>0</v>
      </c>
      <c r="H2264" s="359">
        <f t="shared" si="71"/>
        <v>0</v>
      </c>
    </row>
    <row r="2265" spans="7:8" x14ac:dyDescent="0.25">
      <c r="G2265" s="359">
        <f t="shared" si="70"/>
        <v>0</v>
      </c>
      <c r="H2265" s="359">
        <f t="shared" si="71"/>
        <v>0</v>
      </c>
    </row>
    <row r="2266" spans="7:8" x14ac:dyDescent="0.25">
      <c r="G2266" s="359">
        <f t="shared" si="70"/>
        <v>0</v>
      </c>
      <c r="H2266" s="359">
        <f t="shared" si="71"/>
        <v>0</v>
      </c>
    </row>
    <row r="2267" spans="7:8" x14ac:dyDescent="0.25">
      <c r="G2267" s="359">
        <f t="shared" si="70"/>
        <v>0</v>
      </c>
      <c r="H2267" s="359">
        <f t="shared" si="71"/>
        <v>0</v>
      </c>
    </row>
    <row r="2268" spans="7:8" x14ac:dyDescent="0.25">
      <c r="G2268" s="359">
        <f t="shared" si="70"/>
        <v>0</v>
      </c>
      <c r="H2268" s="359">
        <f t="shared" si="71"/>
        <v>0</v>
      </c>
    </row>
    <row r="2269" spans="7:8" x14ac:dyDescent="0.25">
      <c r="G2269" s="359">
        <f t="shared" si="70"/>
        <v>0</v>
      </c>
      <c r="H2269" s="359">
        <f t="shared" si="71"/>
        <v>0</v>
      </c>
    </row>
    <row r="2270" spans="7:8" x14ac:dyDescent="0.25">
      <c r="G2270" s="359">
        <f t="shared" si="70"/>
        <v>0</v>
      </c>
      <c r="H2270" s="359">
        <f t="shared" si="71"/>
        <v>0</v>
      </c>
    </row>
    <row r="2271" spans="7:8" x14ac:dyDescent="0.25">
      <c r="G2271" s="359">
        <f t="shared" si="70"/>
        <v>0</v>
      </c>
      <c r="H2271" s="359">
        <f t="shared" si="71"/>
        <v>0</v>
      </c>
    </row>
    <row r="2272" spans="7:8" x14ac:dyDescent="0.25">
      <c r="G2272" s="359">
        <f t="shared" si="70"/>
        <v>0</v>
      </c>
      <c r="H2272" s="359">
        <f t="shared" si="71"/>
        <v>0</v>
      </c>
    </row>
    <row r="2273" spans="7:8" x14ac:dyDescent="0.25">
      <c r="G2273" s="359">
        <f t="shared" si="70"/>
        <v>0</v>
      </c>
      <c r="H2273" s="359">
        <f t="shared" si="71"/>
        <v>0</v>
      </c>
    </row>
    <row r="2274" spans="7:8" x14ac:dyDescent="0.25">
      <c r="G2274" s="359">
        <f t="shared" si="70"/>
        <v>0</v>
      </c>
      <c r="H2274" s="359">
        <f t="shared" si="71"/>
        <v>0</v>
      </c>
    </row>
    <row r="2275" spans="7:8" x14ac:dyDescent="0.25">
      <c r="G2275" s="359">
        <f t="shared" si="70"/>
        <v>0</v>
      </c>
      <c r="H2275" s="359">
        <f t="shared" si="71"/>
        <v>0</v>
      </c>
    </row>
    <row r="2276" spans="7:8" x14ac:dyDescent="0.25">
      <c r="G2276" s="359">
        <f t="shared" si="70"/>
        <v>0</v>
      </c>
      <c r="H2276" s="359">
        <f t="shared" si="71"/>
        <v>0</v>
      </c>
    </row>
    <row r="2277" spans="7:8" x14ac:dyDescent="0.25">
      <c r="G2277" s="359">
        <f t="shared" si="70"/>
        <v>0</v>
      </c>
      <c r="H2277" s="359">
        <f t="shared" si="71"/>
        <v>0</v>
      </c>
    </row>
    <row r="2278" spans="7:8" x14ac:dyDescent="0.25">
      <c r="G2278" s="359">
        <f t="shared" si="70"/>
        <v>0</v>
      </c>
      <c r="H2278" s="359">
        <f t="shared" si="71"/>
        <v>0</v>
      </c>
    </row>
    <row r="2279" spans="7:8" x14ac:dyDescent="0.25">
      <c r="G2279" s="359">
        <f t="shared" si="70"/>
        <v>0</v>
      </c>
      <c r="H2279" s="359">
        <f t="shared" si="71"/>
        <v>0</v>
      </c>
    </row>
    <row r="2280" spans="7:8" x14ac:dyDescent="0.25">
      <c r="G2280" s="359">
        <f t="shared" si="70"/>
        <v>0</v>
      </c>
      <c r="H2280" s="359">
        <f t="shared" si="71"/>
        <v>0</v>
      </c>
    </row>
    <row r="2281" spans="7:8" x14ac:dyDescent="0.25">
      <c r="G2281" s="359">
        <f t="shared" si="70"/>
        <v>0</v>
      </c>
      <c r="H2281" s="359">
        <f t="shared" si="71"/>
        <v>0</v>
      </c>
    </row>
    <row r="2282" spans="7:8" x14ac:dyDescent="0.25">
      <c r="G2282" s="359">
        <f t="shared" si="70"/>
        <v>0</v>
      </c>
      <c r="H2282" s="359">
        <f t="shared" si="71"/>
        <v>0</v>
      </c>
    </row>
    <row r="2283" spans="7:8" x14ac:dyDescent="0.25">
      <c r="G2283" s="359">
        <f t="shared" si="70"/>
        <v>0</v>
      </c>
      <c r="H2283" s="359">
        <f t="shared" si="71"/>
        <v>0</v>
      </c>
    </row>
    <row r="2284" spans="7:8" x14ac:dyDescent="0.25">
      <c r="G2284" s="359">
        <f t="shared" si="70"/>
        <v>0</v>
      </c>
      <c r="H2284" s="359">
        <f t="shared" si="71"/>
        <v>0</v>
      </c>
    </row>
    <row r="2285" spans="7:8" x14ac:dyDescent="0.25">
      <c r="G2285" s="359">
        <f t="shared" si="70"/>
        <v>0</v>
      </c>
      <c r="H2285" s="359">
        <f t="shared" si="71"/>
        <v>0</v>
      </c>
    </row>
    <row r="2286" spans="7:8" x14ac:dyDescent="0.25">
      <c r="G2286" s="359">
        <f t="shared" si="70"/>
        <v>0</v>
      </c>
      <c r="H2286" s="359">
        <f t="shared" si="71"/>
        <v>0</v>
      </c>
    </row>
    <row r="2287" spans="7:8" x14ac:dyDescent="0.25">
      <c r="G2287" s="359">
        <f t="shared" si="70"/>
        <v>0</v>
      </c>
      <c r="H2287" s="359">
        <f t="shared" si="71"/>
        <v>0</v>
      </c>
    </row>
    <row r="2288" spans="7:8" x14ac:dyDescent="0.25">
      <c r="G2288" s="359">
        <f t="shared" si="70"/>
        <v>0</v>
      </c>
      <c r="H2288" s="359">
        <f t="shared" si="71"/>
        <v>0</v>
      </c>
    </row>
    <row r="2289" spans="7:8" x14ac:dyDescent="0.25">
      <c r="G2289" s="359">
        <f t="shared" si="70"/>
        <v>0</v>
      </c>
      <c r="H2289" s="359">
        <f t="shared" si="71"/>
        <v>0</v>
      </c>
    </row>
    <row r="2290" spans="7:8" x14ac:dyDescent="0.25">
      <c r="G2290" s="359">
        <f t="shared" si="70"/>
        <v>0</v>
      </c>
      <c r="H2290" s="359">
        <f t="shared" si="71"/>
        <v>0</v>
      </c>
    </row>
    <row r="2291" spans="7:8" x14ac:dyDescent="0.25">
      <c r="G2291" s="359">
        <f t="shared" si="70"/>
        <v>0</v>
      </c>
      <c r="H2291" s="359">
        <f t="shared" si="71"/>
        <v>0</v>
      </c>
    </row>
    <row r="2292" spans="7:8" x14ac:dyDescent="0.25">
      <c r="G2292" s="359">
        <f t="shared" si="70"/>
        <v>0</v>
      </c>
      <c r="H2292" s="359">
        <f t="shared" si="71"/>
        <v>0</v>
      </c>
    </row>
    <row r="2293" spans="7:8" x14ac:dyDescent="0.25">
      <c r="G2293" s="359">
        <f t="shared" si="70"/>
        <v>0</v>
      </c>
      <c r="H2293" s="359">
        <f t="shared" si="71"/>
        <v>0</v>
      </c>
    </row>
    <row r="2294" spans="7:8" x14ac:dyDescent="0.25">
      <c r="G2294" s="359">
        <f t="shared" si="70"/>
        <v>0</v>
      </c>
      <c r="H2294" s="359">
        <f t="shared" si="71"/>
        <v>0</v>
      </c>
    </row>
    <row r="2295" spans="7:8" x14ac:dyDescent="0.25">
      <c r="G2295" s="359">
        <f t="shared" si="70"/>
        <v>0</v>
      </c>
      <c r="H2295" s="359">
        <f t="shared" si="71"/>
        <v>0</v>
      </c>
    </row>
    <row r="2296" spans="7:8" x14ac:dyDescent="0.25">
      <c r="G2296" s="359">
        <f t="shared" si="70"/>
        <v>0</v>
      </c>
      <c r="H2296" s="359">
        <f t="shared" si="71"/>
        <v>0</v>
      </c>
    </row>
    <row r="2297" spans="7:8" x14ac:dyDescent="0.25">
      <c r="G2297" s="359">
        <f t="shared" si="70"/>
        <v>0</v>
      </c>
      <c r="H2297" s="359">
        <f t="shared" si="71"/>
        <v>0</v>
      </c>
    </row>
    <row r="2298" spans="7:8" x14ac:dyDescent="0.25">
      <c r="G2298" s="359">
        <f t="shared" si="70"/>
        <v>0</v>
      </c>
      <c r="H2298" s="359">
        <f t="shared" si="71"/>
        <v>0</v>
      </c>
    </row>
    <row r="2299" spans="7:8" x14ac:dyDescent="0.25">
      <c r="G2299" s="359">
        <f t="shared" si="70"/>
        <v>0</v>
      </c>
      <c r="H2299" s="359">
        <f t="shared" si="71"/>
        <v>0</v>
      </c>
    </row>
    <row r="2300" spans="7:8" x14ac:dyDescent="0.25">
      <c r="G2300" s="359">
        <f t="shared" si="70"/>
        <v>0</v>
      </c>
      <c r="H2300" s="359">
        <f t="shared" si="71"/>
        <v>0</v>
      </c>
    </row>
    <row r="2301" spans="7:8" x14ac:dyDescent="0.25">
      <c r="G2301" s="359">
        <f t="shared" si="70"/>
        <v>0</v>
      </c>
      <c r="H2301" s="359">
        <f t="shared" si="71"/>
        <v>0</v>
      </c>
    </row>
    <row r="2302" spans="7:8" x14ac:dyDescent="0.25">
      <c r="G2302" s="359">
        <f t="shared" si="70"/>
        <v>0</v>
      </c>
      <c r="H2302" s="359">
        <f t="shared" si="71"/>
        <v>0</v>
      </c>
    </row>
    <row r="2303" spans="7:8" x14ac:dyDescent="0.25">
      <c r="G2303" s="359">
        <f t="shared" si="70"/>
        <v>0</v>
      </c>
      <c r="H2303" s="359">
        <f t="shared" si="71"/>
        <v>0</v>
      </c>
    </row>
    <row r="2304" spans="7:8" x14ac:dyDescent="0.25">
      <c r="G2304" s="359">
        <f t="shared" si="70"/>
        <v>0</v>
      </c>
      <c r="H2304" s="359">
        <f t="shared" si="71"/>
        <v>0</v>
      </c>
    </row>
    <row r="2305" spans="7:8" x14ac:dyDescent="0.25">
      <c r="G2305" s="359">
        <f t="shared" si="70"/>
        <v>0</v>
      </c>
      <c r="H2305" s="359">
        <f t="shared" si="71"/>
        <v>0</v>
      </c>
    </row>
    <row r="2306" spans="7:8" x14ac:dyDescent="0.25">
      <c r="G2306" s="359">
        <f t="shared" si="70"/>
        <v>0</v>
      </c>
      <c r="H2306" s="359">
        <f t="shared" si="71"/>
        <v>0</v>
      </c>
    </row>
    <row r="2307" spans="7:8" x14ac:dyDescent="0.25">
      <c r="G2307" s="359">
        <f t="shared" ref="G2307:G2370" si="72">IFERROR(IF(C2307=" ",0,C2307),0)</f>
        <v>0</v>
      </c>
      <c r="H2307" s="359">
        <f t="shared" ref="H2307:H2370" si="73">IFERROR(G2307 * E2307, 0)</f>
        <v>0</v>
      </c>
    </row>
    <row r="2308" spans="7:8" x14ac:dyDescent="0.25">
      <c r="G2308" s="359">
        <f t="shared" si="72"/>
        <v>0</v>
      </c>
      <c r="H2308" s="359">
        <f t="shared" si="73"/>
        <v>0</v>
      </c>
    </row>
    <row r="2309" spans="7:8" x14ac:dyDescent="0.25">
      <c r="G2309" s="359">
        <f t="shared" si="72"/>
        <v>0</v>
      </c>
      <c r="H2309" s="359">
        <f t="shared" si="73"/>
        <v>0</v>
      </c>
    </row>
    <row r="2310" spans="7:8" x14ac:dyDescent="0.25">
      <c r="G2310" s="359">
        <f t="shared" si="72"/>
        <v>0</v>
      </c>
      <c r="H2310" s="359">
        <f t="shared" si="73"/>
        <v>0</v>
      </c>
    </row>
    <row r="2311" spans="7:8" x14ac:dyDescent="0.25">
      <c r="G2311" s="359">
        <f t="shared" si="72"/>
        <v>0</v>
      </c>
      <c r="H2311" s="359">
        <f t="shared" si="73"/>
        <v>0</v>
      </c>
    </row>
    <row r="2312" spans="7:8" x14ac:dyDescent="0.25">
      <c r="G2312" s="359">
        <f t="shared" si="72"/>
        <v>0</v>
      </c>
      <c r="H2312" s="359">
        <f t="shared" si="73"/>
        <v>0</v>
      </c>
    </row>
    <row r="2313" spans="7:8" x14ac:dyDescent="0.25">
      <c r="G2313" s="359">
        <f t="shared" si="72"/>
        <v>0</v>
      </c>
      <c r="H2313" s="359">
        <f t="shared" si="73"/>
        <v>0</v>
      </c>
    </row>
    <row r="2314" spans="7:8" x14ac:dyDescent="0.25">
      <c r="G2314" s="359">
        <f t="shared" si="72"/>
        <v>0</v>
      </c>
      <c r="H2314" s="359">
        <f t="shared" si="73"/>
        <v>0</v>
      </c>
    </row>
    <row r="2315" spans="7:8" x14ac:dyDescent="0.25">
      <c r="G2315" s="359">
        <f t="shared" si="72"/>
        <v>0</v>
      </c>
      <c r="H2315" s="359">
        <f t="shared" si="73"/>
        <v>0</v>
      </c>
    </row>
    <row r="2316" spans="7:8" x14ac:dyDescent="0.25">
      <c r="G2316" s="359">
        <f t="shared" si="72"/>
        <v>0</v>
      </c>
      <c r="H2316" s="359">
        <f t="shared" si="73"/>
        <v>0</v>
      </c>
    </row>
    <row r="2317" spans="7:8" x14ac:dyDescent="0.25">
      <c r="G2317" s="359">
        <f t="shared" si="72"/>
        <v>0</v>
      </c>
      <c r="H2317" s="359">
        <f t="shared" si="73"/>
        <v>0</v>
      </c>
    </row>
    <row r="2318" spans="7:8" x14ac:dyDescent="0.25">
      <c r="G2318" s="359">
        <f t="shared" si="72"/>
        <v>0</v>
      </c>
      <c r="H2318" s="359">
        <f t="shared" si="73"/>
        <v>0</v>
      </c>
    </row>
    <row r="2319" spans="7:8" x14ac:dyDescent="0.25">
      <c r="G2319" s="359">
        <f t="shared" si="72"/>
        <v>0</v>
      </c>
      <c r="H2319" s="359">
        <f t="shared" si="73"/>
        <v>0</v>
      </c>
    </row>
    <row r="2320" spans="7:8" x14ac:dyDescent="0.25">
      <c r="G2320" s="359">
        <f t="shared" si="72"/>
        <v>0</v>
      </c>
      <c r="H2320" s="359">
        <f t="shared" si="73"/>
        <v>0</v>
      </c>
    </row>
    <row r="2321" spans="7:8" x14ac:dyDescent="0.25">
      <c r="G2321" s="359">
        <f t="shared" si="72"/>
        <v>0</v>
      </c>
      <c r="H2321" s="359">
        <f t="shared" si="73"/>
        <v>0</v>
      </c>
    </row>
    <row r="2322" spans="7:8" x14ac:dyDescent="0.25">
      <c r="G2322" s="359">
        <f t="shared" si="72"/>
        <v>0</v>
      </c>
      <c r="H2322" s="359">
        <f t="shared" si="73"/>
        <v>0</v>
      </c>
    </row>
    <row r="2323" spans="7:8" x14ac:dyDescent="0.25">
      <c r="G2323" s="359">
        <f t="shared" si="72"/>
        <v>0</v>
      </c>
      <c r="H2323" s="359">
        <f t="shared" si="73"/>
        <v>0</v>
      </c>
    </row>
    <row r="2324" spans="7:8" x14ac:dyDescent="0.25">
      <c r="G2324" s="359">
        <f t="shared" si="72"/>
        <v>0</v>
      </c>
      <c r="H2324" s="359">
        <f t="shared" si="73"/>
        <v>0</v>
      </c>
    </row>
    <row r="2325" spans="7:8" x14ac:dyDescent="0.25">
      <c r="G2325" s="359">
        <f t="shared" si="72"/>
        <v>0</v>
      </c>
      <c r="H2325" s="359">
        <f t="shared" si="73"/>
        <v>0</v>
      </c>
    </row>
    <row r="2326" spans="7:8" x14ac:dyDescent="0.25">
      <c r="G2326" s="359">
        <f t="shared" si="72"/>
        <v>0</v>
      </c>
      <c r="H2326" s="359">
        <f t="shared" si="73"/>
        <v>0</v>
      </c>
    </row>
    <row r="2327" spans="7:8" x14ac:dyDescent="0.25">
      <c r="G2327" s="359">
        <f t="shared" si="72"/>
        <v>0</v>
      </c>
      <c r="H2327" s="359">
        <f t="shared" si="73"/>
        <v>0</v>
      </c>
    </row>
    <row r="2328" spans="7:8" x14ac:dyDescent="0.25">
      <c r="G2328" s="359">
        <f t="shared" si="72"/>
        <v>0</v>
      </c>
      <c r="H2328" s="359">
        <f t="shared" si="73"/>
        <v>0</v>
      </c>
    </row>
    <row r="2329" spans="7:8" x14ac:dyDescent="0.25">
      <c r="G2329" s="359">
        <f t="shared" si="72"/>
        <v>0</v>
      </c>
      <c r="H2329" s="359">
        <f t="shared" si="73"/>
        <v>0</v>
      </c>
    </row>
    <row r="2330" spans="7:8" x14ac:dyDescent="0.25">
      <c r="G2330" s="359">
        <f t="shared" si="72"/>
        <v>0</v>
      </c>
      <c r="H2330" s="359">
        <f t="shared" si="73"/>
        <v>0</v>
      </c>
    </row>
    <row r="2331" spans="7:8" x14ac:dyDescent="0.25">
      <c r="G2331" s="359">
        <f t="shared" si="72"/>
        <v>0</v>
      </c>
      <c r="H2331" s="359">
        <f t="shared" si="73"/>
        <v>0</v>
      </c>
    </row>
    <row r="2332" spans="7:8" x14ac:dyDescent="0.25">
      <c r="G2332" s="359">
        <f t="shared" si="72"/>
        <v>0</v>
      </c>
      <c r="H2332" s="359">
        <f t="shared" si="73"/>
        <v>0</v>
      </c>
    </row>
    <row r="2333" spans="7:8" x14ac:dyDescent="0.25">
      <c r="G2333" s="359">
        <f t="shared" si="72"/>
        <v>0</v>
      </c>
      <c r="H2333" s="359">
        <f t="shared" si="73"/>
        <v>0</v>
      </c>
    </row>
    <row r="2334" spans="7:8" x14ac:dyDescent="0.25">
      <c r="G2334" s="359">
        <f t="shared" si="72"/>
        <v>0</v>
      </c>
      <c r="H2334" s="359">
        <f t="shared" si="73"/>
        <v>0</v>
      </c>
    </row>
    <row r="2335" spans="7:8" x14ac:dyDescent="0.25">
      <c r="G2335" s="359">
        <f t="shared" si="72"/>
        <v>0</v>
      </c>
      <c r="H2335" s="359">
        <f t="shared" si="73"/>
        <v>0</v>
      </c>
    </row>
    <row r="2336" spans="7:8" x14ac:dyDescent="0.25">
      <c r="G2336" s="359">
        <f t="shared" si="72"/>
        <v>0</v>
      </c>
      <c r="H2336" s="359">
        <f t="shared" si="73"/>
        <v>0</v>
      </c>
    </row>
    <row r="2337" spans="7:8" x14ac:dyDescent="0.25">
      <c r="G2337" s="359">
        <f t="shared" si="72"/>
        <v>0</v>
      </c>
      <c r="H2337" s="359">
        <f t="shared" si="73"/>
        <v>0</v>
      </c>
    </row>
    <row r="2338" spans="7:8" x14ac:dyDescent="0.25">
      <c r="G2338" s="359">
        <f t="shared" si="72"/>
        <v>0</v>
      </c>
      <c r="H2338" s="359">
        <f t="shared" si="73"/>
        <v>0</v>
      </c>
    </row>
    <row r="2339" spans="7:8" x14ac:dyDescent="0.25">
      <c r="G2339" s="359">
        <f t="shared" si="72"/>
        <v>0</v>
      </c>
      <c r="H2339" s="359">
        <f t="shared" si="73"/>
        <v>0</v>
      </c>
    </row>
    <row r="2340" spans="7:8" x14ac:dyDescent="0.25">
      <c r="G2340" s="359">
        <f t="shared" si="72"/>
        <v>0</v>
      </c>
      <c r="H2340" s="359">
        <f t="shared" si="73"/>
        <v>0</v>
      </c>
    </row>
    <row r="2341" spans="7:8" x14ac:dyDescent="0.25">
      <c r="G2341" s="359">
        <f t="shared" si="72"/>
        <v>0</v>
      </c>
      <c r="H2341" s="359">
        <f t="shared" si="73"/>
        <v>0</v>
      </c>
    </row>
    <row r="2342" spans="7:8" x14ac:dyDescent="0.25">
      <c r="G2342" s="359">
        <f t="shared" si="72"/>
        <v>0</v>
      </c>
      <c r="H2342" s="359">
        <f t="shared" si="73"/>
        <v>0</v>
      </c>
    </row>
    <row r="2343" spans="7:8" x14ac:dyDescent="0.25">
      <c r="G2343" s="359">
        <f t="shared" si="72"/>
        <v>0</v>
      </c>
      <c r="H2343" s="359">
        <f t="shared" si="73"/>
        <v>0</v>
      </c>
    </row>
    <row r="2344" spans="7:8" x14ac:dyDescent="0.25">
      <c r="G2344" s="359">
        <f t="shared" si="72"/>
        <v>0</v>
      </c>
      <c r="H2344" s="359">
        <f t="shared" si="73"/>
        <v>0</v>
      </c>
    </row>
    <row r="2345" spans="7:8" x14ac:dyDescent="0.25">
      <c r="G2345" s="359">
        <f t="shared" si="72"/>
        <v>0</v>
      </c>
      <c r="H2345" s="359">
        <f t="shared" si="73"/>
        <v>0</v>
      </c>
    </row>
    <row r="2346" spans="7:8" x14ac:dyDescent="0.25">
      <c r="G2346" s="359">
        <f t="shared" si="72"/>
        <v>0</v>
      </c>
      <c r="H2346" s="359">
        <f t="shared" si="73"/>
        <v>0</v>
      </c>
    </row>
    <row r="2347" spans="7:8" x14ac:dyDescent="0.25">
      <c r="G2347" s="359">
        <f t="shared" si="72"/>
        <v>0</v>
      </c>
      <c r="H2347" s="359">
        <f t="shared" si="73"/>
        <v>0</v>
      </c>
    </row>
    <row r="2348" spans="7:8" x14ac:dyDescent="0.25">
      <c r="G2348" s="359">
        <f t="shared" si="72"/>
        <v>0</v>
      </c>
      <c r="H2348" s="359">
        <f t="shared" si="73"/>
        <v>0</v>
      </c>
    </row>
    <row r="2349" spans="7:8" x14ac:dyDescent="0.25">
      <c r="G2349" s="359">
        <f t="shared" si="72"/>
        <v>0</v>
      </c>
      <c r="H2349" s="359">
        <f t="shared" si="73"/>
        <v>0</v>
      </c>
    </row>
    <row r="2350" spans="7:8" x14ac:dyDescent="0.25">
      <c r="G2350" s="359">
        <f t="shared" si="72"/>
        <v>0</v>
      </c>
      <c r="H2350" s="359">
        <f t="shared" si="73"/>
        <v>0</v>
      </c>
    </row>
    <row r="2351" spans="7:8" x14ac:dyDescent="0.25">
      <c r="G2351" s="359">
        <f t="shared" si="72"/>
        <v>0</v>
      </c>
      <c r="H2351" s="359">
        <f t="shared" si="73"/>
        <v>0</v>
      </c>
    </row>
    <row r="2352" spans="7:8" x14ac:dyDescent="0.25">
      <c r="G2352" s="359">
        <f t="shared" si="72"/>
        <v>0</v>
      </c>
      <c r="H2352" s="359">
        <f t="shared" si="73"/>
        <v>0</v>
      </c>
    </row>
    <row r="2353" spans="7:8" x14ac:dyDescent="0.25">
      <c r="G2353" s="359">
        <f t="shared" si="72"/>
        <v>0</v>
      </c>
      <c r="H2353" s="359">
        <f t="shared" si="73"/>
        <v>0</v>
      </c>
    </row>
    <row r="2354" spans="7:8" x14ac:dyDescent="0.25">
      <c r="G2354" s="359">
        <f t="shared" si="72"/>
        <v>0</v>
      </c>
      <c r="H2354" s="359">
        <f t="shared" si="73"/>
        <v>0</v>
      </c>
    </row>
    <row r="2355" spans="7:8" x14ac:dyDescent="0.25">
      <c r="G2355" s="359">
        <f t="shared" si="72"/>
        <v>0</v>
      </c>
      <c r="H2355" s="359">
        <f t="shared" si="73"/>
        <v>0</v>
      </c>
    </row>
    <row r="2356" spans="7:8" x14ac:dyDescent="0.25">
      <c r="G2356" s="359">
        <f t="shared" si="72"/>
        <v>0</v>
      </c>
      <c r="H2356" s="359">
        <f t="shared" si="73"/>
        <v>0</v>
      </c>
    </row>
    <row r="2357" spans="7:8" x14ac:dyDescent="0.25">
      <c r="G2357" s="359">
        <f t="shared" si="72"/>
        <v>0</v>
      </c>
      <c r="H2357" s="359">
        <f t="shared" si="73"/>
        <v>0</v>
      </c>
    </row>
    <row r="2358" spans="7:8" x14ac:dyDescent="0.25">
      <c r="G2358" s="359">
        <f t="shared" si="72"/>
        <v>0</v>
      </c>
      <c r="H2358" s="359">
        <f t="shared" si="73"/>
        <v>0</v>
      </c>
    </row>
    <row r="2359" spans="7:8" x14ac:dyDescent="0.25">
      <c r="G2359" s="359">
        <f t="shared" si="72"/>
        <v>0</v>
      </c>
      <c r="H2359" s="359">
        <f t="shared" si="73"/>
        <v>0</v>
      </c>
    </row>
    <row r="2360" spans="7:8" x14ac:dyDescent="0.25">
      <c r="G2360" s="359">
        <f t="shared" si="72"/>
        <v>0</v>
      </c>
      <c r="H2360" s="359">
        <f t="shared" si="73"/>
        <v>0</v>
      </c>
    </row>
    <row r="2361" spans="7:8" x14ac:dyDescent="0.25">
      <c r="G2361" s="359">
        <f t="shared" si="72"/>
        <v>0</v>
      </c>
      <c r="H2361" s="359">
        <f t="shared" si="73"/>
        <v>0</v>
      </c>
    </row>
    <row r="2362" spans="7:8" x14ac:dyDescent="0.25">
      <c r="G2362" s="359">
        <f t="shared" si="72"/>
        <v>0</v>
      </c>
      <c r="H2362" s="359">
        <f t="shared" si="73"/>
        <v>0</v>
      </c>
    </row>
    <row r="2363" spans="7:8" x14ac:dyDescent="0.25">
      <c r="G2363" s="359">
        <f t="shared" si="72"/>
        <v>0</v>
      </c>
      <c r="H2363" s="359">
        <f t="shared" si="73"/>
        <v>0</v>
      </c>
    </row>
    <row r="2364" spans="7:8" x14ac:dyDescent="0.25">
      <c r="G2364" s="359">
        <f t="shared" si="72"/>
        <v>0</v>
      </c>
      <c r="H2364" s="359">
        <f t="shared" si="73"/>
        <v>0</v>
      </c>
    </row>
    <row r="2365" spans="7:8" x14ac:dyDescent="0.25">
      <c r="G2365" s="359">
        <f t="shared" si="72"/>
        <v>0</v>
      </c>
      <c r="H2365" s="359">
        <f t="shared" si="73"/>
        <v>0</v>
      </c>
    </row>
    <row r="2366" spans="7:8" x14ac:dyDescent="0.25">
      <c r="G2366" s="359">
        <f t="shared" si="72"/>
        <v>0</v>
      </c>
      <c r="H2366" s="359">
        <f t="shared" si="73"/>
        <v>0</v>
      </c>
    </row>
    <row r="2367" spans="7:8" x14ac:dyDescent="0.25">
      <c r="G2367" s="359">
        <f t="shared" si="72"/>
        <v>0</v>
      </c>
      <c r="H2367" s="359">
        <f t="shared" si="73"/>
        <v>0</v>
      </c>
    </row>
    <row r="2368" spans="7:8" x14ac:dyDescent="0.25">
      <c r="G2368" s="359">
        <f t="shared" si="72"/>
        <v>0</v>
      </c>
      <c r="H2368" s="359">
        <f t="shared" si="73"/>
        <v>0</v>
      </c>
    </row>
    <row r="2369" spans="7:8" x14ac:dyDescent="0.25">
      <c r="G2369" s="359">
        <f t="shared" si="72"/>
        <v>0</v>
      </c>
      <c r="H2369" s="359">
        <f t="shared" si="73"/>
        <v>0</v>
      </c>
    </row>
    <row r="2370" spans="7:8" x14ac:dyDescent="0.25">
      <c r="G2370" s="359">
        <f t="shared" si="72"/>
        <v>0</v>
      </c>
      <c r="H2370" s="359">
        <f t="shared" si="73"/>
        <v>0</v>
      </c>
    </row>
    <row r="2371" spans="7:8" x14ac:dyDescent="0.25">
      <c r="G2371" s="359">
        <f t="shared" ref="G2371:G2434" si="74">IFERROR(IF(C2371=" ",0,C2371),0)</f>
        <v>0</v>
      </c>
      <c r="H2371" s="359">
        <f t="shared" ref="H2371:H2434" si="75">IFERROR(G2371 * E2371, 0)</f>
        <v>0</v>
      </c>
    </row>
    <row r="2372" spans="7:8" x14ac:dyDescent="0.25">
      <c r="G2372" s="359">
        <f t="shared" si="74"/>
        <v>0</v>
      </c>
      <c r="H2372" s="359">
        <f t="shared" si="75"/>
        <v>0</v>
      </c>
    </row>
    <row r="2373" spans="7:8" x14ac:dyDescent="0.25">
      <c r="G2373" s="359">
        <f t="shared" si="74"/>
        <v>0</v>
      </c>
      <c r="H2373" s="359">
        <f t="shared" si="75"/>
        <v>0</v>
      </c>
    </row>
    <row r="2374" spans="7:8" x14ac:dyDescent="0.25">
      <c r="G2374" s="359">
        <f t="shared" si="74"/>
        <v>0</v>
      </c>
      <c r="H2374" s="359">
        <f t="shared" si="75"/>
        <v>0</v>
      </c>
    </row>
    <row r="2375" spans="7:8" x14ac:dyDescent="0.25">
      <c r="G2375" s="359">
        <f t="shared" si="74"/>
        <v>0</v>
      </c>
      <c r="H2375" s="359">
        <f t="shared" si="75"/>
        <v>0</v>
      </c>
    </row>
    <row r="2376" spans="7:8" x14ac:dyDescent="0.25">
      <c r="G2376" s="359">
        <f t="shared" si="74"/>
        <v>0</v>
      </c>
      <c r="H2376" s="359">
        <f t="shared" si="75"/>
        <v>0</v>
      </c>
    </row>
    <row r="2377" spans="7:8" x14ac:dyDescent="0.25">
      <c r="G2377" s="359">
        <f t="shared" si="74"/>
        <v>0</v>
      </c>
      <c r="H2377" s="359">
        <f t="shared" si="75"/>
        <v>0</v>
      </c>
    </row>
    <row r="2378" spans="7:8" x14ac:dyDescent="0.25">
      <c r="G2378" s="359">
        <f t="shared" si="74"/>
        <v>0</v>
      </c>
      <c r="H2378" s="359">
        <f t="shared" si="75"/>
        <v>0</v>
      </c>
    </row>
    <row r="2379" spans="7:8" x14ac:dyDescent="0.25">
      <c r="G2379" s="359">
        <f t="shared" si="74"/>
        <v>0</v>
      </c>
      <c r="H2379" s="359">
        <f t="shared" si="75"/>
        <v>0</v>
      </c>
    </row>
    <row r="2380" spans="7:8" x14ac:dyDescent="0.25">
      <c r="G2380" s="359">
        <f t="shared" si="74"/>
        <v>0</v>
      </c>
      <c r="H2380" s="359">
        <f t="shared" si="75"/>
        <v>0</v>
      </c>
    </row>
    <row r="2381" spans="7:8" x14ac:dyDescent="0.25">
      <c r="G2381" s="359">
        <f t="shared" si="74"/>
        <v>0</v>
      </c>
      <c r="H2381" s="359">
        <f t="shared" si="75"/>
        <v>0</v>
      </c>
    </row>
    <row r="2382" spans="7:8" x14ac:dyDescent="0.25">
      <c r="G2382" s="359">
        <f t="shared" si="74"/>
        <v>0</v>
      </c>
      <c r="H2382" s="359">
        <f t="shared" si="75"/>
        <v>0</v>
      </c>
    </row>
    <row r="2383" spans="7:8" x14ac:dyDescent="0.25">
      <c r="G2383" s="359">
        <f t="shared" si="74"/>
        <v>0</v>
      </c>
      <c r="H2383" s="359">
        <f t="shared" si="75"/>
        <v>0</v>
      </c>
    </row>
    <row r="2384" spans="7:8" x14ac:dyDescent="0.25">
      <c r="G2384" s="359">
        <f t="shared" si="74"/>
        <v>0</v>
      </c>
      <c r="H2384" s="359">
        <f t="shared" si="75"/>
        <v>0</v>
      </c>
    </row>
    <row r="2385" spans="7:8" x14ac:dyDescent="0.25">
      <c r="G2385" s="359">
        <f t="shared" si="74"/>
        <v>0</v>
      </c>
      <c r="H2385" s="359">
        <f t="shared" si="75"/>
        <v>0</v>
      </c>
    </row>
    <row r="2386" spans="7:8" x14ac:dyDescent="0.25">
      <c r="G2386" s="359">
        <f t="shared" si="74"/>
        <v>0</v>
      </c>
      <c r="H2386" s="359">
        <f t="shared" si="75"/>
        <v>0</v>
      </c>
    </row>
    <row r="2387" spans="7:8" x14ac:dyDescent="0.25">
      <c r="G2387" s="359">
        <f t="shared" si="74"/>
        <v>0</v>
      </c>
      <c r="H2387" s="359">
        <f t="shared" si="75"/>
        <v>0</v>
      </c>
    </row>
    <row r="2388" spans="7:8" x14ac:dyDescent="0.25">
      <c r="G2388" s="359">
        <f t="shared" si="74"/>
        <v>0</v>
      </c>
      <c r="H2388" s="359">
        <f t="shared" si="75"/>
        <v>0</v>
      </c>
    </row>
    <row r="2389" spans="7:8" x14ac:dyDescent="0.25">
      <c r="G2389" s="359">
        <f t="shared" si="74"/>
        <v>0</v>
      </c>
      <c r="H2389" s="359">
        <f t="shared" si="75"/>
        <v>0</v>
      </c>
    </row>
    <row r="2390" spans="7:8" x14ac:dyDescent="0.25">
      <c r="G2390" s="359">
        <f t="shared" si="74"/>
        <v>0</v>
      </c>
      <c r="H2390" s="359">
        <f t="shared" si="75"/>
        <v>0</v>
      </c>
    </row>
    <row r="2391" spans="7:8" x14ac:dyDescent="0.25">
      <c r="G2391" s="359">
        <f t="shared" si="74"/>
        <v>0</v>
      </c>
      <c r="H2391" s="359">
        <f t="shared" si="75"/>
        <v>0</v>
      </c>
    </row>
    <row r="2392" spans="7:8" x14ac:dyDescent="0.25">
      <c r="G2392" s="359">
        <f t="shared" si="74"/>
        <v>0</v>
      </c>
      <c r="H2392" s="359">
        <f t="shared" si="75"/>
        <v>0</v>
      </c>
    </row>
    <row r="2393" spans="7:8" x14ac:dyDescent="0.25">
      <c r="G2393" s="359">
        <f t="shared" si="74"/>
        <v>0</v>
      </c>
      <c r="H2393" s="359">
        <f t="shared" si="75"/>
        <v>0</v>
      </c>
    </row>
    <row r="2394" spans="7:8" x14ac:dyDescent="0.25">
      <c r="G2394" s="359">
        <f t="shared" si="74"/>
        <v>0</v>
      </c>
      <c r="H2394" s="359">
        <f t="shared" si="75"/>
        <v>0</v>
      </c>
    </row>
    <row r="2395" spans="7:8" x14ac:dyDescent="0.25">
      <c r="G2395" s="359">
        <f t="shared" si="74"/>
        <v>0</v>
      </c>
      <c r="H2395" s="359">
        <f t="shared" si="75"/>
        <v>0</v>
      </c>
    </row>
    <row r="2396" spans="7:8" x14ac:dyDescent="0.25">
      <c r="G2396" s="359">
        <f t="shared" si="74"/>
        <v>0</v>
      </c>
      <c r="H2396" s="359">
        <f t="shared" si="75"/>
        <v>0</v>
      </c>
    </row>
    <row r="2397" spans="7:8" x14ac:dyDescent="0.25">
      <c r="G2397" s="359">
        <f t="shared" si="74"/>
        <v>0</v>
      </c>
      <c r="H2397" s="359">
        <f t="shared" si="75"/>
        <v>0</v>
      </c>
    </row>
    <row r="2398" spans="7:8" x14ac:dyDescent="0.25">
      <c r="G2398" s="359">
        <f t="shared" si="74"/>
        <v>0</v>
      </c>
      <c r="H2398" s="359">
        <f t="shared" si="75"/>
        <v>0</v>
      </c>
    </row>
    <row r="2399" spans="7:8" x14ac:dyDescent="0.25">
      <c r="G2399" s="359">
        <f t="shared" si="74"/>
        <v>0</v>
      </c>
      <c r="H2399" s="359">
        <f t="shared" si="75"/>
        <v>0</v>
      </c>
    </row>
    <row r="2400" spans="7:8" x14ac:dyDescent="0.25">
      <c r="G2400" s="359">
        <f t="shared" si="74"/>
        <v>0</v>
      </c>
      <c r="H2400" s="359">
        <f t="shared" si="75"/>
        <v>0</v>
      </c>
    </row>
    <row r="2401" spans="7:8" x14ac:dyDescent="0.25">
      <c r="G2401" s="359">
        <f t="shared" si="74"/>
        <v>0</v>
      </c>
      <c r="H2401" s="359">
        <f t="shared" si="75"/>
        <v>0</v>
      </c>
    </row>
    <row r="2402" spans="7:8" x14ac:dyDescent="0.25">
      <c r="G2402" s="359">
        <f t="shared" si="74"/>
        <v>0</v>
      </c>
      <c r="H2402" s="359">
        <f t="shared" si="75"/>
        <v>0</v>
      </c>
    </row>
    <row r="2403" spans="7:8" x14ac:dyDescent="0.25">
      <c r="G2403" s="359">
        <f t="shared" si="74"/>
        <v>0</v>
      </c>
      <c r="H2403" s="359">
        <f t="shared" si="75"/>
        <v>0</v>
      </c>
    </row>
    <row r="2404" spans="7:8" x14ac:dyDescent="0.25">
      <c r="G2404" s="359">
        <f t="shared" si="74"/>
        <v>0</v>
      </c>
      <c r="H2404" s="359">
        <f t="shared" si="75"/>
        <v>0</v>
      </c>
    </row>
    <row r="2405" spans="7:8" x14ac:dyDescent="0.25">
      <c r="G2405" s="359">
        <f t="shared" si="74"/>
        <v>0</v>
      </c>
      <c r="H2405" s="359">
        <f t="shared" si="75"/>
        <v>0</v>
      </c>
    </row>
    <row r="2406" spans="7:8" x14ac:dyDescent="0.25">
      <c r="G2406" s="359">
        <f t="shared" si="74"/>
        <v>0</v>
      </c>
      <c r="H2406" s="359">
        <f t="shared" si="75"/>
        <v>0</v>
      </c>
    </row>
    <row r="2407" spans="7:8" x14ac:dyDescent="0.25">
      <c r="G2407" s="359">
        <f t="shared" si="74"/>
        <v>0</v>
      </c>
      <c r="H2407" s="359">
        <f t="shared" si="75"/>
        <v>0</v>
      </c>
    </row>
    <row r="2408" spans="7:8" x14ac:dyDescent="0.25">
      <c r="G2408" s="359">
        <f t="shared" si="74"/>
        <v>0</v>
      </c>
      <c r="H2408" s="359">
        <f t="shared" si="75"/>
        <v>0</v>
      </c>
    </row>
    <row r="2409" spans="7:8" x14ac:dyDescent="0.25">
      <c r="G2409" s="359">
        <f t="shared" si="74"/>
        <v>0</v>
      </c>
      <c r="H2409" s="359">
        <f t="shared" si="75"/>
        <v>0</v>
      </c>
    </row>
    <row r="2410" spans="7:8" x14ac:dyDescent="0.25">
      <c r="G2410" s="359">
        <f t="shared" si="74"/>
        <v>0</v>
      </c>
      <c r="H2410" s="359">
        <f t="shared" si="75"/>
        <v>0</v>
      </c>
    </row>
    <row r="2411" spans="7:8" x14ac:dyDescent="0.25">
      <c r="G2411" s="359">
        <f t="shared" si="74"/>
        <v>0</v>
      </c>
      <c r="H2411" s="359">
        <f t="shared" si="75"/>
        <v>0</v>
      </c>
    </row>
    <row r="2412" spans="7:8" x14ac:dyDescent="0.25">
      <c r="G2412" s="359">
        <f t="shared" si="74"/>
        <v>0</v>
      </c>
      <c r="H2412" s="359">
        <f t="shared" si="75"/>
        <v>0</v>
      </c>
    </row>
    <row r="2413" spans="7:8" x14ac:dyDescent="0.25">
      <c r="G2413" s="359">
        <f t="shared" si="74"/>
        <v>0</v>
      </c>
      <c r="H2413" s="359">
        <f t="shared" si="75"/>
        <v>0</v>
      </c>
    </row>
    <row r="2414" spans="7:8" x14ac:dyDescent="0.25">
      <c r="G2414" s="359">
        <f t="shared" si="74"/>
        <v>0</v>
      </c>
      <c r="H2414" s="359">
        <f t="shared" si="75"/>
        <v>0</v>
      </c>
    </row>
    <row r="2415" spans="7:8" x14ac:dyDescent="0.25">
      <c r="G2415" s="359">
        <f t="shared" si="74"/>
        <v>0</v>
      </c>
      <c r="H2415" s="359">
        <f t="shared" si="75"/>
        <v>0</v>
      </c>
    </row>
    <row r="2416" spans="7:8" x14ac:dyDescent="0.25">
      <c r="G2416" s="359">
        <f t="shared" si="74"/>
        <v>0</v>
      </c>
      <c r="H2416" s="359">
        <f t="shared" si="75"/>
        <v>0</v>
      </c>
    </row>
    <row r="2417" spans="7:8" x14ac:dyDescent="0.25">
      <c r="G2417" s="359">
        <f t="shared" si="74"/>
        <v>0</v>
      </c>
      <c r="H2417" s="359">
        <f t="shared" si="75"/>
        <v>0</v>
      </c>
    </row>
    <row r="2418" spans="7:8" x14ac:dyDescent="0.25">
      <c r="G2418" s="359">
        <f t="shared" si="74"/>
        <v>0</v>
      </c>
      <c r="H2418" s="359">
        <f t="shared" si="75"/>
        <v>0</v>
      </c>
    </row>
    <row r="2419" spans="7:8" x14ac:dyDescent="0.25">
      <c r="G2419" s="359">
        <f t="shared" si="74"/>
        <v>0</v>
      </c>
      <c r="H2419" s="359">
        <f t="shared" si="75"/>
        <v>0</v>
      </c>
    </row>
    <row r="2420" spans="7:8" x14ac:dyDescent="0.25">
      <c r="G2420" s="359">
        <f t="shared" si="74"/>
        <v>0</v>
      </c>
      <c r="H2420" s="359">
        <f t="shared" si="75"/>
        <v>0</v>
      </c>
    </row>
    <row r="2421" spans="7:8" x14ac:dyDescent="0.25">
      <c r="G2421" s="359">
        <f t="shared" si="74"/>
        <v>0</v>
      </c>
      <c r="H2421" s="359">
        <f t="shared" si="75"/>
        <v>0</v>
      </c>
    </row>
    <row r="2422" spans="7:8" x14ac:dyDescent="0.25">
      <c r="G2422" s="359">
        <f t="shared" si="74"/>
        <v>0</v>
      </c>
      <c r="H2422" s="359">
        <f t="shared" si="75"/>
        <v>0</v>
      </c>
    </row>
    <row r="2423" spans="7:8" x14ac:dyDescent="0.25">
      <c r="G2423" s="359">
        <f t="shared" si="74"/>
        <v>0</v>
      </c>
      <c r="H2423" s="359">
        <f t="shared" si="75"/>
        <v>0</v>
      </c>
    </row>
    <row r="2424" spans="7:8" x14ac:dyDescent="0.25">
      <c r="G2424" s="359">
        <f t="shared" si="74"/>
        <v>0</v>
      </c>
      <c r="H2424" s="359">
        <f t="shared" si="75"/>
        <v>0</v>
      </c>
    </row>
    <row r="2425" spans="7:8" x14ac:dyDescent="0.25">
      <c r="G2425" s="359">
        <f t="shared" si="74"/>
        <v>0</v>
      </c>
      <c r="H2425" s="359">
        <f t="shared" si="75"/>
        <v>0</v>
      </c>
    </row>
    <row r="2426" spans="7:8" x14ac:dyDescent="0.25">
      <c r="G2426" s="359">
        <f t="shared" si="74"/>
        <v>0</v>
      </c>
      <c r="H2426" s="359">
        <f t="shared" si="75"/>
        <v>0</v>
      </c>
    </row>
    <row r="2427" spans="7:8" x14ac:dyDescent="0.25">
      <c r="G2427" s="359">
        <f t="shared" si="74"/>
        <v>0</v>
      </c>
      <c r="H2427" s="359">
        <f t="shared" si="75"/>
        <v>0</v>
      </c>
    </row>
    <row r="2428" spans="7:8" x14ac:dyDescent="0.25">
      <c r="G2428" s="359">
        <f t="shared" si="74"/>
        <v>0</v>
      </c>
      <c r="H2428" s="359">
        <f t="shared" si="75"/>
        <v>0</v>
      </c>
    </row>
    <row r="2429" spans="7:8" x14ac:dyDescent="0.25">
      <c r="G2429" s="359">
        <f t="shared" si="74"/>
        <v>0</v>
      </c>
      <c r="H2429" s="359">
        <f t="shared" si="75"/>
        <v>0</v>
      </c>
    </row>
    <row r="2430" spans="7:8" x14ac:dyDescent="0.25">
      <c r="G2430" s="359">
        <f t="shared" si="74"/>
        <v>0</v>
      </c>
      <c r="H2430" s="359">
        <f t="shared" si="75"/>
        <v>0</v>
      </c>
    </row>
    <row r="2431" spans="7:8" x14ac:dyDescent="0.25">
      <c r="G2431" s="359">
        <f t="shared" si="74"/>
        <v>0</v>
      </c>
      <c r="H2431" s="359">
        <f t="shared" si="75"/>
        <v>0</v>
      </c>
    </row>
    <row r="2432" spans="7:8" x14ac:dyDescent="0.25">
      <c r="G2432" s="359">
        <f t="shared" si="74"/>
        <v>0</v>
      </c>
      <c r="H2432" s="359">
        <f t="shared" si="75"/>
        <v>0</v>
      </c>
    </row>
    <row r="2433" spans="7:8" x14ac:dyDescent="0.25">
      <c r="G2433" s="359">
        <f t="shared" si="74"/>
        <v>0</v>
      </c>
      <c r="H2433" s="359">
        <f t="shared" si="75"/>
        <v>0</v>
      </c>
    </row>
    <row r="2434" spans="7:8" x14ac:dyDescent="0.25">
      <c r="G2434" s="359">
        <f t="shared" si="74"/>
        <v>0</v>
      </c>
      <c r="H2434" s="359">
        <f t="shared" si="75"/>
        <v>0</v>
      </c>
    </row>
    <row r="2435" spans="7:8" x14ac:dyDescent="0.25">
      <c r="G2435" s="359">
        <f t="shared" ref="G2435:G2498" si="76">IFERROR(IF(C2435=" ",0,C2435),0)</f>
        <v>0</v>
      </c>
      <c r="H2435" s="359">
        <f t="shared" ref="H2435:H2498" si="77">IFERROR(G2435 * E2435, 0)</f>
        <v>0</v>
      </c>
    </row>
    <row r="2436" spans="7:8" x14ac:dyDescent="0.25">
      <c r="G2436" s="359">
        <f t="shared" si="76"/>
        <v>0</v>
      </c>
      <c r="H2436" s="359">
        <f t="shared" si="77"/>
        <v>0</v>
      </c>
    </row>
    <row r="2437" spans="7:8" x14ac:dyDescent="0.25">
      <c r="G2437" s="359">
        <f t="shared" si="76"/>
        <v>0</v>
      </c>
      <c r="H2437" s="359">
        <f t="shared" si="77"/>
        <v>0</v>
      </c>
    </row>
    <row r="2438" spans="7:8" x14ac:dyDescent="0.25">
      <c r="G2438" s="359">
        <f t="shared" si="76"/>
        <v>0</v>
      </c>
      <c r="H2438" s="359">
        <f t="shared" si="77"/>
        <v>0</v>
      </c>
    </row>
    <row r="2439" spans="7:8" x14ac:dyDescent="0.25">
      <c r="G2439" s="359">
        <f t="shared" si="76"/>
        <v>0</v>
      </c>
      <c r="H2439" s="359">
        <f t="shared" si="77"/>
        <v>0</v>
      </c>
    </row>
    <row r="2440" spans="7:8" x14ac:dyDescent="0.25">
      <c r="G2440" s="359">
        <f t="shared" si="76"/>
        <v>0</v>
      </c>
      <c r="H2440" s="359">
        <f t="shared" si="77"/>
        <v>0</v>
      </c>
    </row>
    <row r="2441" spans="7:8" x14ac:dyDescent="0.25">
      <c r="G2441" s="359">
        <f t="shared" si="76"/>
        <v>0</v>
      </c>
      <c r="H2441" s="359">
        <f t="shared" si="77"/>
        <v>0</v>
      </c>
    </row>
    <row r="2442" spans="7:8" x14ac:dyDescent="0.25">
      <c r="G2442" s="359">
        <f t="shared" si="76"/>
        <v>0</v>
      </c>
      <c r="H2442" s="359">
        <f t="shared" si="77"/>
        <v>0</v>
      </c>
    </row>
    <row r="2443" spans="7:8" x14ac:dyDescent="0.25">
      <c r="G2443" s="359">
        <f t="shared" si="76"/>
        <v>0</v>
      </c>
      <c r="H2443" s="359">
        <f t="shared" si="77"/>
        <v>0</v>
      </c>
    </row>
    <row r="2444" spans="7:8" x14ac:dyDescent="0.25">
      <c r="G2444" s="359">
        <f t="shared" si="76"/>
        <v>0</v>
      </c>
      <c r="H2444" s="359">
        <f t="shared" si="77"/>
        <v>0</v>
      </c>
    </row>
    <row r="2445" spans="7:8" x14ac:dyDescent="0.25">
      <c r="G2445" s="359">
        <f t="shared" si="76"/>
        <v>0</v>
      </c>
      <c r="H2445" s="359">
        <f t="shared" si="77"/>
        <v>0</v>
      </c>
    </row>
    <row r="2446" spans="7:8" x14ac:dyDescent="0.25">
      <c r="G2446" s="359">
        <f t="shared" si="76"/>
        <v>0</v>
      </c>
      <c r="H2446" s="359">
        <f t="shared" si="77"/>
        <v>0</v>
      </c>
    </row>
    <row r="2447" spans="7:8" x14ac:dyDescent="0.25">
      <c r="G2447" s="359">
        <f t="shared" si="76"/>
        <v>0</v>
      </c>
      <c r="H2447" s="359">
        <f t="shared" si="77"/>
        <v>0</v>
      </c>
    </row>
    <row r="2448" spans="7:8" x14ac:dyDescent="0.25">
      <c r="G2448" s="359">
        <f t="shared" si="76"/>
        <v>0</v>
      </c>
      <c r="H2448" s="359">
        <f t="shared" si="77"/>
        <v>0</v>
      </c>
    </row>
    <row r="2449" spans="7:8" x14ac:dyDescent="0.25">
      <c r="G2449" s="359">
        <f t="shared" si="76"/>
        <v>0</v>
      </c>
      <c r="H2449" s="359">
        <f t="shared" si="77"/>
        <v>0</v>
      </c>
    </row>
    <row r="2450" spans="7:8" x14ac:dyDescent="0.25">
      <c r="G2450" s="359">
        <f t="shared" si="76"/>
        <v>0</v>
      </c>
      <c r="H2450" s="359">
        <f t="shared" si="77"/>
        <v>0</v>
      </c>
    </row>
    <row r="2451" spans="7:8" x14ac:dyDescent="0.25">
      <c r="G2451" s="359">
        <f t="shared" si="76"/>
        <v>0</v>
      </c>
      <c r="H2451" s="359">
        <f t="shared" si="77"/>
        <v>0</v>
      </c>
    </row>
    <row r="2452" spans="7:8" x14ac:dyDescent="0.25">
      <c r="G2452" s="359">
        <f t="shared" si="76"/>
        <v>0</v>
      </c>
      <c r="H2452" s="359">
        <f t="shared" si="77"/>
        <v>0</v>
      </c>
    </row>
    <row r="2453" spans="7:8" x14ac:dyDescent="0.25">
      <c r="G2453" s="359">
        <f t="shared" si="76"/>
        <v>0</v>
      </c>
      <c r="H2453" s="359">
        <f t="shared" si="77"/>
        <v>0</v>
      </c>
    </row>
    <row r="2454" spans="7:8" x14ac:dyDescent="0.25">
      <c r="G2454" s="359">
        <f t="shared" si="76"/>
        <v>0</v>
      </c>
      <c r="H2454" s="359">
        <f t="shared" si="77"/>
        <v>0</v>
      </c>
    </row>
    <row r="2455" spans="7:8" x14ac:dyDescent="0.25">
      <c r="G2455" s="359">
        <f t="shared" si="76"/>
        <v>0</v>
      </c>
      <c r="H2455" s="359">
        <f t="shared" si="77"/>
        <v>0</v>
      </c>
    </row>
    <row r="2456" spans="7:8" x14ac:dyDescent="0.25">
      <c r="G2456" s="359">
        <f t="shared" si="76"/>
        <v>0</v>
      </c>
      <c r="H2456" s="359">
        <f t="shared" si="77"/>
        <v>0</v>
      </c>
    </row>
    <row r="2457" spans="7:8" x14ac:dyDescent="0.25">
      <c r="G2457" s="359">
        <f t="shared" si="76"/>
        <v>0</v>
      </c>
      <c r="H2457" s="359">
        <f t="shared" si="77"/>
        <v>0</v>
      </c>
    </row>
    <row r="2458" spans="7:8" x14ac:dyDescent="0.25">
      <c r="G2458" s="359">
        <f t="shared" si="76"/>
        <v>0</v>
      </c>
      <c r="H2458" s="359">
        <f t="shared" si="77"/>
        <v>0</v>
      </c>
    </row>
    <row r="2459" spans="7:8" x14ac:dyDescent="0.25">
      <c r="G2459" s="359">
        <f t="shared" si="76"/>
        <v>0</v>
      </c>
      <c r="H2459" s="359">
        <f t="shared" si="77"/>
        <v>0</v>
      </c>
    </row>
    <row r="2460" spans="7:8" x14ac:dyDescent="0.25">
      <c r="G2460" s="359">
        <f t="shared" si="76"/>
        <v>0</v>
      </c>
      <c r="H2460" s="359">
        <f t="shared" si="77"/>
        <v>0</v>
      </c>
    </row>
    <row r="2461" spans="7:8" x14ac:dyDescent="0.25">
      <c r="G2461" s="359">
        <f t="shared" si="76"/>
        <v>0</v>
      </c>
      <c r="H2461" s="359">
        <f t="shared" si="77"/>
        <v>0</v>
      </c>
    </row>
    <row r="2462" spans="7:8" x14ac:dyDescent="0.25">
      <c r="G2462" s="359">
        <f t="shared" si="76"/>
        <v>0</v>
      </c>
      <c r="H2462" s="359">
        <f t="shared" si="77"/>
        <v>0</v>
      </c>
    </row>
    <row r="2463" spans="7:8" x14ac:dyDescent="0.25">
      <c r="G2463" s="359">
        <f t="shared" si="76"/>
        <v>0</v>
      </c>
      <c r="H2463" s="359">
        <f t="shared" si="77"/>
        <v>0</v>
      </c>
    </row>
    <row r="2464" spans="7:8" x14ac:dyDescent="0.25">
      <c r="G2464" s="359">
        <f t="shared" si="76"/>
        <v>0</v>
      </c>
      <c r="H2464" s="359">
        <f t="shared" si="77"/>
        <v>0</v>
      </c>
    </row>
    <row r="2465" spans="7:8" x14ac:dyDescent="0.25">
      <c r="G2465" s="359">
        <f t="shared" si="76"/>
        <v>0</v>
      </c>
      <c r="H2465" s="359">
        <f t="shared" si="77"/>
        <v>0</v>
      </c>
    </row>
    <row r="2466" spans="7:8" x14ac:dyDescent="0.25">
      <c r="G2466" s="359">
        <f t="shared" si="76"/>
        <v>0</v>
      </c>
      <c r="H2466" s="359">
        <f t="shared" si="77"/>
        <v>0</v>
      </c>
    </row>
    <row r="2467" spans="7:8" x14ac:dyDescent="0.25">
      <c r="G2467" s="359">
        <f t="shared" si="76"/>
        <v>0</v>
      </c>
      <c r="H2467" s="359">
        <f t="shared" si="77"/>
        <v>0</v>
      </c>
    </row>
    <row r="2468" spans="7:8" x14ac:dyDescent="0.25">
      <c r="G2468" s="359">
        <f t="shared" si="76"/>
        <v>0</v>
      </c>
      <c r="H2468" s="359">
        <f t="shared" si="77"/>
        <v>0</v>
      </c>
    </row>
    <row r="2469" spans="7:8" x14ac:dyDescent="0.25">
      <c r="G2469" s="359">
        <f t="shared" si="76"/>
        <v>0</v>
      </c>
      <c r="H2469" s="359">
        <f t="shared" si="77"/>
        <v>0</v>
      </c>
    </row>
    <row r="2470" spans="7:8" x14ac:dyDescent="0.25">
      <c r="G2470" s="359">
        <f t="shared" si="76"/>
        <v>0</v>
      </c>
      <c r="H2470" s="359">
        <f t="shared" si="77"/>
        <v>0</v>
      </c>
    </row>
    <row r="2471" spans="7:8" x14ac:dyDescent="0.25">
      <c r="G2471" s="359">
        <f t="shared" si="76"/>
        <v>0</v>
      </c>
      <c r="H2471" s="359">
        <f t="shared" si="77"/>
        <v>0</v>
      </c>
    </row>
    <row r="2472" spans="7:8" x14ac:dyDescent="0.25">
      <c r="G2472" s="359">
        <f t="shared" si="76"/>
        <v>0</v>
      </c>
      <c r="H2472" s="359">
        <f t="shared" si="77"/>
        <v>0</v>
      </c>
    </row>
    <row r="2473" spans="7:8" x14ac:dyDescent="0.25">
      <c r="G2473" s="359">
        <f t="shared" si="76"/>
        <v>0</v>
      </c>
      <c r="H2473" s="359">
        <f t="shared" si="77"/>
        <v>0</v>
      </c>
    </row>
    <row r="2474" spans="7:8" x14ac:dyDescent="0.25">
      <c r="G2474" s="359">
        <f t="shared" si="76"/>
        <v>0</v>
      </c>
      <c r="H2474" s="359">
        <f t="shared" si="77"/>
        <v>0</v>
      </c>
    </row>
    <row r="2475" spans="7:8" x14ac:dyDescent="0.25">
      <c r="G2475" s="359">
        <f t="shared" si="76"/>
        <v>0</v>
      </c>
      <c r="H2475" s="359">
        <f t="shared" si="77"/>
        <v>0</v>
      </c>
    </row>
    <row r="2476" spans="7:8" x14ac:dyDescent="0.25">
      <c r="G2476" s="359">
        <f t="shared" si="76"/>
        <v>0</v>
      </c>
      <c r="H2476" s="359">
        <f t="shared" si="77"/>
        <v>0</v>
      </c>
    </row>
    <row r="2477" spans="7:8" x14ac:dyDescent="0.25">
      <c r="G2477" s="359">
        <f t="shared" si="76"/>
        <v>0</v>
      </c>
      <c r="H2477" s="359">
        <f t="shared" si="77"/>
        <v>0</v>
      </c>
    </row>
    <row r="2478" spans="7:8" x14ac:dyDescent="0.25">
      <c r="G2478" s="359">
        <f t="shared" si="76"/>
        <v>0</v>
      </c>
      <c r="H2478" s="359">
        <f t="shared" si="77"/>
        <v>0</v>
      </c>
    </row>
    <row r="2479" spans="7:8" x14ac:dyDescent="0.25">
      <c r="G2479" s="359">
        <f t="shared" si="76"/>
        <v>0</v>
      </c>
      <c r="H2479" s="359">
        <f t="shared" si="77"/>
        <v>0</v>
      </c>
    </row>
    <row r="2480" spans="7:8" x14ac:dyDescent="0.25">
      <c r="G2480" s="359">
        <f t="shared" si="76"/>
        <v>0</v>
      </c>
      <c r="H2480" s="359">
        <f t="shared" si="77"/>
        <v>0</v>
      </c>
    </row>
    <row r="2481" spans="7:8" x14ac:dyDescent="0.25">
      <c r="G2481" s="359">
        <f t="shared" si="76"/>
        <v>0</v>
      </c>
      <c r="H2481" s="359">
        <f t="shared" si="77"/>
        <v>0</v>
      </c>
    </row>
    <row r="2482" spans="7:8" x14ac:dyDescent="0.25">
      <c r="G2482" s="359">
        <f t="shared" si="76"/>
        <v>0</v>
      </c>
      <c r="H2482" s="359">
        <f t="shared" si="77"/>
        <v>0</v>
      </c>
    </row>
    <row r="2483" spans="7:8" x14ac:dyDescent="0.25">
      <c r="G2483" s="359">
        <f t="shared" si="76"/>
        <v>0</v>
      </c>
      <c r="H2483" s="359">
        <f t="shared" si="77"/>
        <v>0</v>
      </c>
    </row>
    <row r="2484" spans="7:8" x14ac:dyDescent="0.25">
      <c r="G2484" s="359">
        <f t="shared" si="76"/>
        <v>0</v>
      </c>
      <c r="H2484" s="359">
        <f t="shared" si="77"/>
        <v>0</v>
      </c>
    </row>
    <row r="2485" spans="7:8" x14ac:dyDescent="0.25">
      <c r="G2485" s="359">
        <f t="shared" si="76"/>
        <v>0</v>
      </c>
      <c r="H2485" s="359">
        <f t="shared" si="77"/>
        <v>0</v>
      </c>
    </row>
    <row r="2486" spans="7:8" x14ac:dyDescent="0.25">
      <c r="G2486" s="359">
        <f t="shared" si="76"/>
        <v>0</v>
      </c>
      <c r="H2486" s="359">
        <f t="shared" si="77"/>
        <v>0</v>
      </c>
    </row>
    <row r="2487" spans="7:8" x14ac:dyDescent="0.25">
      <c r="G2487" s="359">
        <f t="shared" si="76"/>
        <v>0</v>
      </c>
      <c r="H2487" s="359">
        <f t="shared" si="77"/>
        <v>0</v>
      </c>
    </row>
    <row r="2488" spans="7:8" x14ac:dyDescent="0.25">
      <c r="G2488" s="359">
        <f t="shared" si="76"/>
        <v>0</v>
      </c>
      <c r="H2488" s="359">
        <f t="shared" si="77"/>
        <v>0</v>
      </c>
    </row>
    <row r="2489" spans="7:8" x14ac:dyDescent="0.25">
      <c r="G2489" s="359">
        <f t="shared" si="76"/>
        <v>0</v>
      </c>
      <c r="H2489" s="359">
        <f t="shared" si="77"/>
        <v>0</v>
      </c>
    </row>
    <row r="2490" spans="7:8" x14ac:dyDescent="0.25">
      <c r="G2490" s="359">
        <f t="shared" si="76"/>
        <v>0</v>
      </c>
      <c r="H2490" s="359">
        <f t="shared" si="77"/>
        <v>0</v>
      </c>
    </row>
    <row r="2491" spans="7:8" x14ac:dyDescent="0.25">
      <c r="G2491" s="359">
        <f t="shared" si="76"/>
        <v>0</v>
      </c>
      <c r="H2491" s="359">
        <f t="shared" si="77"/>
        <v>0</v>
      </c>
    </row>
    <row r="2492" spans="7:8" x14ac:dyDescent="0.25">
      <c r="G2492" s="359">
        <f t="shared" si="76"/>
        <v>0</v>
      </c>
      <c r="H2492" s="359">
        <f t="shared" si="77"/>
        <v>0</v>
      </c>
    </row>
    <row r="2493" spans="7:8" x14ac:dyDescent="0.25">
      <c r="G2493" s="359">
        <f t="shared" si="76"/>
        <v>0</v>
      </c>
      <c r="H2493" s="359">
        <f t="shared" si="77"/>
        <v>0</v>
      </c>
    </row>
    <row r="2494" spans="7:8" x14ac:dyDescent="0.25">
      <c r="G2494" s="359">
        <f t="shared" si="76"/>
        <v>0</v>
      </c>
      <c r="H2494" s="359">
        <f t="shared" si="77"/>
        <v>0</v>
      </c>
    </row>
    <row r="2495" spans="7:8" x14ac:dyDescent="0.25">
      <c r="G2495" s="359">
        <f t="shared" si="76"/>
        <v>0</v>
      </c>
      <c r="H2495" s="359">
        <f t="shared" si="77"/>
        <v>0</v>
      </c>
    </row>
    <row r="2496" spans="7:8" x14ac:dyDescent="0.25">
      <c r="G2496" s="359">
        <f t="shared" si="76"/>
        <v>0</v>
      </c>
      <c r="H2496" s="359">
        <f t="shared" si="77"/>
        <v>0</v>
      </c>
    </row>
    <row r="2497" spans="7:8" x14ac:dyDescent="0.25">
      <c r="G2497" s="359">
        <f t="shared" si="76"/>
        <v>0</v>
      </c>
      <c r="H2497" s="359">
        <f t="shared" si="77"/>
        <v>0</v>
      </c>
    </row>
    <row r="2498" spans="7:8" x14ac:dyDescent="0.25">
      <c r="G2498" s="359">
        <f t="shared" si="76"/>
        <v>0</v>
      </c>
      <c r="H2498" s="359">
        <f t="shared" si="77"/>
        <v>0</v>
      </c>
    </row>
    <row r="2499" spans="7:8" x14ac:dyDescent="0.25">
      <c r="G2499" s="359">
        <f t="shared" ref="G2499:G2562" si="78">IFERROR(IF(C2499=" ",0,C2499),0)</f>
        <v>0</v>
      </c>
      <c r="H2499" s="359">
        <f t="shared" ref="H2499:H2562" si="79">IFERROR(G2499 * E2499, 0)</f>
        <v>0</v>
      </c>
    </row>
    <row r="2500" spans="7:8" x14ac:dyDescent="0.25">
      <c r="G2500" s="359">
        <f t="shared" si="78"/>
        <v>0</v>
      </c>
      <c r="H2500" s="359">
        <f t="shared" si="79"/>
        <v>0</v>
      </c>
    </row>
    <row r="2501" spans="7:8" x14ac:dyDescent="0.25">
      <c r="G2501" s="359">
        <f t="shared" si="78"/>
        <v>0</v>
      </c>
      <c r="H2501" s="359">
        <f t="shared" si="79"/>
        <v>0</v>
      </c>
    </row>
    <row r="2502" spans="7:8" x14ac:dyDescent="0.25">
      <c r="G2502" s="359">
        <f t="shared" si="78"/>
        <v>0</v>
      </c>
      <c r="H2502" s="359">
        <f t="shared" si="79"/>
        <v>0</v>
      </c>
    </row>
    <row r="2503" spans="7:8" x14ac:dyDescent="0.25">
      <c r="G2503" s="359">
        <f t="shared" si="78"/>
        <v>0</v>
      </c>
      <c r="H2503" s="359">
        <f t="shared" si="79"/>
        <v>0</v>
      </c>
    </row>
    <row r="2504" spans="7:8" x14ac:dyDescent="0.25">
      <c r="G2504" s="359">
        <f t="shared" si="78"/>
        <v>0</v>
      </c>
      <c r="H2504" s="359">
        <f t="shared" si="79"/>
        <v>0</v>
      </c>
    </row>
    <row r="2505" spans="7:8" x14ac:dyDescent="0.25">
      <c r="G2505" s="359">
        <f t="shared" si="78"/>
        <v>0</v>
      </c>
      <c r="H2505" s="359">
        <f t="shared" si="79"/>
        <v>0</v>
      </c>
    </row>
    <row r="2506" spans="7:8" x14ac:dyDescent="0.25">
      <c r="G2506" s="359">
        <f t="shared" si="78"/>
        <v>0</v>
      </c>
      <c r="H2506" s="359">
        <f t="shared" si="79"/>
        <v>0</v>
      </c>
    </row>
    <row r="2507" spans="7:8" x14ac:dyDescent="0.25">
      <c r="G2507" s="359">
        <f t="shared" si="78"/>
        <v>0</v>
      </c>
      <c r="H2507" s="359">
        <f t="shared" si="79"/>
        <v>0</v>
      </c>
    </row>
    <row r="2508" spans="7:8" x14ac:dyDescent="0.25">
      <c r="G2508" s="359">
        <f t="shared" si="78"/>
        <v>0</v>
      </c>
      <c r="H2508" s="359">
        <f t="shared" si="79"/>
        <v>0</v>
      </c>
    </row>
    <row r="2509" spans="7:8" x14ac:dyDescent="0.25">
      <c r="G2509" s="359">
        <f t="shared" si="78"/>
        <v>0</v>
      </c>
      <c r="H2509" s="359">
        <f t="shared" si="79"/>
        <v>0</v>
      </c>
    </row>
    <row r="2510" spans="7:8" x14ac:dyDescent="0.25">
      <c r="G2510" s="359">
        <f t="shared" si="78"/>
        <v>0</v>
      </c>
      <c r="H2510" s="359">
        <f t="shared" si="79"/>
        <v>0</v>
      </c>
    </row>
    <row r="2511" spans="7:8" x14ac:dyDescent="0.25">
      <c r="G2511" s="359">
        <f t="shared" si="78"/>
        <v>0</v>
      </c>
      <c r="H2511" s="359">
        <f t="shared" si="79"/>
        <v>0</v>
      </c>
    </row>
    <row r="2512" spans="7:8" x14ac:dyDescent="0.25">
      <c r="G2512" s="359">
        <f t="shared" si="78"/>
        <v>0</v>
      </c>
      <c r="H2512" s="359">
        <f t="shared" si="79"/>
        <v>0</v>
      </c>
    </row>
    <row r="2513" spans="7:8" x14ac:dyDescent="0.25">
      <c r="G2513" s="359">
        <f t="shared" si="78"/>
        <v>0</v>
      </c>
      <c r="H2513" s="359">
        <f t="shared" si="79"/>
        <v>0</v>
      </c>
    </row>
    <row r="2514" spans="7:8" x14ac:dyDescent="0.25">
      <c r="G2514" s="359">
        <f t="shared" si="78"/>
        <v>0</v>
      </c>
      <c r="H2514" s="359">
        <f t="shared" si="79"/>
        <v>0</v>
      </c>
    </row>
    <row r="2515" spans="7:8" x14ac:dyDescent="0.25">
      <c r="G2515" s="359">
        <f t="shared" si="78"/>
        <v>0</v>
      </c>
      <c r="H2515" s="359">
        <f t="shared" si="79"/>
        <v>0</v>
      </c>
    </row>
    <row r="2516" spans="7:8" x14ac:dyDescent="0.25">
      <c r="G2516" s="359">
        <f t="shared" si="78"/>
        <v>0</v>
      </c>
      <c r="H2516" s="359">
        <f t="shared" si="79"/>
        <v>0</v>
      </c>
    </row>
    <row r="2517" spans="7:8" x14ac:dyDescent="0.25">
      <c r="G2517" s="359">
        <f t="shared" si="78"/>
        <v>0</v>
      </c>
      <c r="H2517" s="359">
        <f t="shared" si="79"/>
        <v>0</v>
      </c>
    </row>
    <row r="2518" spans="7:8" x14ac:dyDescent="0.25">
      <c r="G2518" s="359">
        <f t="shared" si="78"/>
        <v>0</v>
      </c>
      <c r="H2518" s="359">
        <f t="shared" si="79"/>
        <v>0</v>
      </c>
    </row>
    <row r="2519" spans="7:8" x14ac:dyDescent="0.25">
      <c r="G2519" s="359">
        <f t="shared" si="78"/>
        <v>0</v>
      </c>
      <c r="H2519" s="359">
        <f t="shared" si="79"/>
        <v>0</v>
      </c>
    </row>
    <row r="2520" spans="7:8" x14ac:dyDescent="0.25">
      <c r="G2520" s="359">
        <f t="shared" si="78"/>
        <v>0</v>
      </c>
      <c r="H2520" s="359">
        <f t="shared" si="79"/>
        <v>0</v>
      </c>
    </row>
    <row r="2521" spans="7:8" x14ac:dyDescent="0.25">
      <c r="G2521" s="359">
        <f t="shared" si="78"/>
        <v>0</v>
      </c>
      <c r="H2521" s="359">
        <f t="shared" si="79"/>
        <v>0</v>
      </c>
    </row>
    <row r="2522" spans="7:8" x14ac:dyDescent="0.25">
      <c r="G2522" s="359">
        <f t="shared" si="78"/>
        <v>0</v>
      </c>
      <c r="H2522" s="359">
        <f t="shared" si="79"/>
        <v>0</v>
      </c>
    </row>
    <row r="2523" spans="7:8" x14ac:dyDescent="0.25">
      <c r="G2523" s="359">
        <f t="shared" si="78"/>
        <v>0</v>
      </c>
      <c r="H2523" s="359">
        <f t="shared" si="79"/>
        <v>0</v>
      </c>
    </row>
    <row r="2524" spans="7:8" x14ac:dyDescent="0.25">
      <c r="G2524" s="359">
        <f t="shared" si="78"/>
        <v>0</v>
      </c>
      <c r="H2524" s="359">
        <f t="shared" si="79"/>
        <v>0</v>
      </c>
    </row>
    <row r="2525" spans="7:8" x14ac:dyDescent="0.25">
      <c r="G2525" s="359">
        <f t="shared" si="78"/>
        <v>0</v>
      </c>
      <c r="H2525" s="359">
        <f t="shared" si="79"/>
        <v>0</v>
      </c>
    </row>
    <row r="2526" spans="7:8" x14ac:dyDescent="0.25">
      <c r="G2526" s="359">
        <f t="shared" si="78"/>
        <v>0</v>
      </c>
      <c r="H2526" s="359">
        <f t="shared" si="79"/>
        <v>0</v>
      </c>
    </row>
    <row r="2527" spans="7:8" x14ac:dyDescent="0.25">
      <c r="G2527" s="359">
        <f t="shared" si="78"/>
        <v>0</v>
      </c>
      <c r="H2527" s="359">
        <f t="shared" si="79"/>
        <v>0</v>
      </c>
    </row>
    <row r="2528" spans="7:8" x14ac:dyDescent="0.25">
      <c r="G2528" s="359">
        <f t="shared" si="78"/>
        <v>0</v>
      </c>
      <c r="H2528" s="359">
        <f t="shared" si="79"/>
        <v>0</v>
      </c>
    </row>
    <row r="2529" spans="7:8" x14ac:dyDescent="0.25">
      <c r="G2529" s="359">
        <f t="shared" si="78"/>
        <v>0</v>
      </c>
      <c r="H2529" s="359">
        <f t="shared" si="79"/>
        <v>0</v>
      </c>
    </row>
    <row r="2530" spans="7:8" x14ac:dyDescent="0.25">
      <c r="G2530" s="359">
        <f t="shared" si="78"/>
        <v>0</v>
      </c>
      <c r="H2530" s="359">
        <f t="shared" si="79"/>
        <v>0</v>
      </c>
    </row>
    <row r="2531" spans="7:8" x14ac:dyDescent="0.25">
      <c r="G2531" s="359">
        <f t="shared" si="78"/>
        <v>0</v>
      </c>
      <c r="H2531" s="359">
        <f t="shared" si="79"/>
        <v>0</v>
      </c>
    </row>
    <row r="2532" spans="7:8" x14ac:dyDescent="0.25">
      <c r="G2532" s="359">
        <f t="shared" si="78"/>
        <v>0</v>
      </c>
      <c r="H2532" s="359">
        <f t="shared" si="79"/>
        <v>0</v>
      </c>
    </row>
    <row r="2533" spans="7:8" x14ac:dyDescent="0.25">
      <c r="G2533" s="359">
        <f t="shared" si="78"/>
        <v>0</v>
      </c>
      <c r="H2533" s="359">
        <f t="shared" si="79"/>
        <v>0</v>
      </c>
    </row>
    <row r="2534" spans="7:8" x14ac:dyDescent="0.25">
      <c r="G2534" s="359">
        <f t="shared" si="78"/>
        <v>0</v>
      </c>
      <c r="H2534" s="359">
        <f t="shared" si="79"/>
        <v>0</v>
      </c>
    </row>
    <row r="2535" spans="7:8" x14ac:dyDescent="0.25">
      <c r="G2535" s="359">
        <f t="shared" si="78"/>
        <v>0</v>
      </c>
      <c r="H2535" s="359">
        <f t="shared" si="79"/>
        <v>0</v>
      </c>
    </row>
    <row r="2536" spans="7:8" x14ac:dyDescent="0.25">
      <c r="G2536" s="359">
        <f t="shared" si="78"/>
        <v>0</v>
      </c>
      <c r="H2536" s="359">
        <f t="shared" si="79"/>
        <v>0</v>
      </c>
    </row>
    <row r="2537" spans="7:8" x14ac:dyDescent="0.25">
      <c r="G2537" s="359">
        <f t="shared" si="78"/>
        <v>0</v>
      </c>
      <c r="H2537" s="359">
        <f t="shared" si="79"/>
        <v>0</v>
      </c>
    </row>
    <row r="2538" spans="7:8" x14ac:dyDescent="0.25">
      <c r="G2538" s="359">
        <f t="shared" si="78"/>
        <v>0</v>
      </c>
      <c r="H2538" s="359">
        <f t="shared" si="79"/>
        <v>0</v>
      </c>
    </row>
    <row r="2539" spans="7:8" x14ac:dyDescent="0.25">
      <c r="G2539" s="359">
        <f t="shared" si="78"/>
        <v>0</v>
      </c>
      <c r="H2539" s="359">
        <f t="shared" si="79"/>
        <v>0</v>
      </c>
    </row>
    <row r="2540" spans="7:8" x14ac:dyDescent="0.25">
      <c r="G2540" s="359">
        <f t="shared" si="78"/>
        <v>0</v>
      </c>
      <c r="H2540" s="359">
        <f t="shared" si="79"/>
        <v>0</v>
      </c>
    </row>
    <row r="2541" spans="7:8" x14ac:dyDescent="0.25">
      <c r="G2541" s="359">
        <f t="shared" si="78"/>
        <v>0</v>
      </c>
      <c r="H2541" s="359">
        <f t="shared" si="79"/>
        <v>0</v>
      </c>
    </row>
    <row r="2542" spans="7:8" x14ac:dyDescent="0.25">
      <c r="G2542" s="359">
        <f t="shared" si="78"/>
        <v>0</v>
      </c>
      <c r="H2542" s="359">
        <f t="shared" si="79"/>
        <v>0</v>
      </c>
    </row>
    <row r="2543" spans="7:8" x14ac:dyDescent="0.25">
      <c r="G2543" s="359">
        <f t="shared" si="78"/>
        <v>0</v>
      </c>
      <c r="H2543" s="359">
        <f t="shared" si="79"/>
        <v>0</v>
      </c>
    </row>
    <row r="2544" spans="7:8" x14ac:dyDescent="0.25">
      <c r="G2544" s="359">
        <f t="shared" si="78"/>
        <v>0</v>
      </c>
      <c r="H2544" s="359">
        <f t="shared" si="79"/>
        <v>0</v>
      </c>
    </row>
    <row r="2545" spans="7:8" x14ac:dyDescent="0.25">
      <c r="G2545" s="359">
        <f t="shared" si="78"/>
        <v>0</v>
      </c>
      <c r="H2545" s="359">
        <f t="shared" si="79"/>
        <v>0</v>
      </c>
    </row>
    <row r="2546" spans="7:8" x14ac:dyDescent="0.25">
      <c r="G2546" s="359">
        <f t="shared" si="78"/>
        <v>0</v>
      </c>
      <c r="H2546" s="359">
        <f t="shared" si="79"/>
        <v>0</v>
      </c>
    </row>
    <row r="2547" spans="7:8" x14ac:dyDescent="0.25">
      <c r="G2547" s="359">
        <f t="shared" si="78"/>
        <v>0</v>
      </c>
      <c r="H2547" s="359">
        <f t="shared" si="79"/>
        <v>0</v>
      </c>
    </row>
    <row r="2548" spans="7:8" x14ac:dyDescent="0.25">
      <c r="G2548" s="359">
        <f t="shared" si="78"/>
        <v>0</v>
      </c>
      <c r="H2548" s="359">
        <f t="shared" si="79"/>
        <v>0</v>
      </c>
    </row>
    <row r="2549" spans="7:8" x14ac:dyDescent="0.25">
      <c r="G2549" s="359">
        <f t="shared" si="78"/>
        <v>0</v>
      </c>
      <c r="H2549" s="359">
        <f t="shared" si="79"/>
        <v>0</v>
      </c>
    </row>
    <row r="2550" spans="7:8" x14ac:dyDescent="0.25">
      <c r="G2550" s="359">
        <f t="shared" si="78"/>
        <v>0</v>
      </c>
      <c r="H2550" s="359">
        <f t="shared" si="79"/>
        <v>0</v>
      </c>
    </row>
    <row r="2551" spans="7:8" x14ac:dyDescent="0.25">
      <c r="G2551" s="359">
        <f t="shared" si="78"/>
        <v>0</v>
      </c>
      <c r="H2551" s="359">
        <f t="shared" si="79"/>
        <v>0</v>
      </c>
    </row>
    <row r="2552" spans="7:8" x14ac:dyDescent="0.25">
      <c r="G2552" s="359">
        <f t="shared" si="78"/>
        <v>0</v>
      </c>
      <c r="H2552" s="359">
        <f t="shared" si="79"/>
        <v>0</v>
      </c>
    </row>
    <row r="2553" spans="7:8" x14ac:dyDescent="0.25">
      <c r="G2553" s="359">
        <f t="shared" si="78"/>
        <v>0</v>
      </c>
      <c r="H2553" s="359">
        <f t="shared" si="79"/>
        <v>0</v>
      </c>
    </row>
    <row r="2554" spans="7:8" x14ac:dyDescent="0.25">
      <c r="G2554" s="359">
        <f t="shared" si="78"/>
        <v>0</v>
      </c>
      <c r="H2554" s="359">
        <f t="shared" si="79"/>
        <v>0</v>
      </c>
    </row>
    <row r="2555" spans="7:8" x14ac:dyDescent="0.25">
      <c r="G2555" s="359">
        <f t="shared" si="78"/>
        <v>0</v>
      </c>
      <c r="H2555" s="359">
        <f t="shared" si="79"/>
        <v>0</v>
      </c>
    </row>
    <row r="2556" spans="7:8" x14ac:dyDescent="0.25">
      <c r="G2556" s="359">
        <f t="shared" si="78"/>
        <v>0</v>
      </c>
      <c r="H2556" s="359">
        <f t="shared" si="79"/>
        <v>0</v>
      </c>
    </row>
    <row r="2557" spans="7:8" x14ac:dyDescent="0.25">
      <c r="G2557" s="359">
        <f t="shared" si="78"/>
        <v>0</v>
      </c>
      <c r="H2557" s="359">
        <f t="shared" si="79"/>
        <v>0</v>
      </c>
    </row>
    <row r="2558" spans="7:8" x14ac:dyDescent="0.25">
      <c r="G2558" s="359">
        <f t="shared" si="78"/>
        <v>0</v>
      </c>
      <c r="H2558" s="359">
        <f t="shared" si="79"/>
        <v>0</v>
      </c>
    </row>
    <row r="2559" spans="7:8" x14ac:dyDescent="0.25">
      <c r="G2559" s="359">
        <f t="shared" si="78"/>
        <v>0</v>
      </c>
      <c r="H2559" s="359">
        <f t="shared" si="79"/>
        <v>0</v>
      </c>
    </row>
    <row r="2560" spans="7:8" x14ac:dyDescent="0.25">
      <c r="G2560" s="359">
        <f t="shared" si="78"/>
        <v>0</v>
      </c>
      <c r="H2560" s="359">
        <f t="shared" si="79"/>
        <v>0</v>
      </c>
    </row>
    <row r="2561" spans="7:8" x14ac:dyDescent="0.25">
      <c r="G2561" s="359">
        <f t="shared" si="78"/>
        <v>0</v>
      </c>
      <c r="H2561" s="359">
        <f t="shared" si="79"/>
        <v>0</v>
      </c>
    </row>
    <row r="2562" spans="7:8" x14ac:dyDescent="0.25">
      <c r="G2562" s="359">
        <f t="shared" si="78"/>
        <v>0</v>
      </c>
      <c r="H2562" s="359">
        <f t="shared" si="79"/>
        <v>0</v>
      </c>
    </row>
    <row r="2563" spans="7:8" x14ac:dyDescent="0.25">
      <c r="G2563" s="359">
        <f t="shared" ref="G2563:G2626" si="80">IFERROR(IF(C2563=" ",0,C2563),0)</f>
        <v>0</v>
      </c>
      <c r="H2563" s="359">
        <f t="shared" ref="H2563:H2626" si="81">IFERROR(G2563 * E2563, 0)</f>
        <v>0</v>
      </c>
    </row>
    <row r="2564" spans="7:8" x14ac:dyDescent="0.25">
      <c r="G2564" s="359">
        <f t="shared" si="80"/>
        <v>0</v>
      </c>
      <c r="H2564" s="359">
        <f t="shared" si="81"/>
        <v>0</v>
      </c>
    </row>
    <row r="2565" spans="7:8" x14ac:dyDescent="0.25">
      <c r="G2565" s="359">
        <f t="shared" si="80"/>
        <v>0</v>
      </c>
      <c r="H2565" s="359">
        <f t="shared" si="81"/>
        <v>0</v>
      </c>
    </row>
    <row r="2566" spans="7:8" x14ac:dyDescent="0.25">
      <c r="G2566" s="359">
        <f t="shared" si="80"/>
        <v>0</v>
      </c>
      <c r="H2566" s="359">
        <f t="shared" si="81"/>
        <v>0</v>
      </c>
    </row>
    <row r="2567" spans="7:8" x14ac:dyDescent="0.25">
      <c r="G2567" s="359">
        <f t="shared" si="80"/>
        <v>0</v>
      </c>
      <c r="H2567" s="359">
        <f t="shared" si="81"/>
        <v>0</v>
      </c>
    </row>
    <row r="2568" spans="7:8" x14ac:dyDescent="0.25">
      <c r="G2568" s="359">
        <f t="shared" si="80"/>
        <v>0</v>
      </c>
      <c r="H2568" s="359">
        <f t="shared" si="81"/>
        <v>0</v>
      </c>
    </row>
    <row r="2569" spans="7:8" x14ac:dyDescent="0.25">
      <c r="G2569" s="359">
        <f t="shared" si="80"/>
        <v>0</v>
      </c>
      <c r="H2569" s="359">
        <f t="shared" si="81"/>
        <v>0</v>
      </c>
    </row>
    <row r="2570" spans="7:8" x14ac:dyDescent="0.25">
      <c r="G2570" s="359">
        <f t="shared" si="80"/>
        <v>0</v>
      </c>
      <c r="H2570" s="359">
        <f t="shared" si="81"/>
        <v>0</v>
      </c>
    </row>
    <row r="2571" spans="7:8" x14ac:dyDescent="0.25">
      <c r="G2571" s="359">
        <f t="shared" si="80"/>
        <v>0</v>
      </c>
      <c r="H2571" s="359">
        <f t="shared" si="81"/>
        <v>0</v>
      </c>
    </row>
    <row r="2572" spans="7:8" x14ac:dyDescent="0.25">
      <c r="G2572" s="359">
        <f t="shared" si="80"/>
        <v>0</v>
      </c>
      <c r="H2572" s="359">
        <f t="shared" si="81"/>
        <v>0</v>
      </c>
    </row>
    <row r="2573" spans="7:8" x14ac:dyDescent="0.25">
      <c r="G2573" s="359">
        <f t="shared" si="80"/>
        <v>0</v>
      </c>
      <c r="H2573" s="359">
        <f t="shared" si="81"/>
        <v>0</v>
      </c>
    </row>
    <row r="2574" spans="7:8" x14ac:dyDescent="0.25">
      <c r="G2574" s="359">
        <f t="shared" si="80"/>
        <v>0</v>
      </c>
      <c r="H2574" s="359">
        <f t="shared" si="81"/>
        <v>0</v>
      </c>
    </row>
    <row r="2575" spans="7:8" x14ac:dyDescent="0.25">
      <c r="G2575" s="359">
        <f t="shared" si="80"/>
        <v>0</v>
      </c>
      <c r="H2575" s="359">
        <f t="shared" si="81"/>
        <v>0</v>
      </c>
    </row>
    <row r="2576" spans="7:8" x14ac:dyDescent="0.25">
      <c r="G2576" s="359">
        <f t="shared" si="80"/>
        <v>0</v>
      </c>
      <c r="H2576" s="359">
        <f t="shared" si="81"/>
        <v>0</v>
      </c>
    </row>
    <row r="2577" spans="7:8" x14ac:dyDescent="0.25">
      <c r="G2577" s="359">
        <f t="shared" si="80"/>
        <v>0</v>
      </c>
      <c r="H2577" s="359">
        <f t="shared" si="81"/>
        <v>0</v>
      </c>
    </row>
    <row r="2578" spans="7:8" x14ac:dyDescent="0.25">
      <c r="G2578" s="359">
        <f t="shared" si="80"/>
        <v>0</v>
      </c>
      <c r="H2578" s="359">
        <f t="shared" si="81"/>
        <v>0</v>
      </c>
    </row>
    <row r="2579" spans="7:8" x14ac:dyDescent="0.25">
      <c r="G2579" s="359">
        <f t="shared" si="80"/>
        <v>0</v>
      </c>
      <c r="H2579" s="359">
        <f t="shared" si="81"/>
        <v>0</v>
      </c>
    </row>
    <row r="2580" spans="7:8" x14ac:dyDescent="0.25">
      <c r="G2580" s="359">
        <f t="shared" si="80"/>
        <v>0</v>
      </c>
      <c r="H2580" s="359">
        <f t="shared" si="81"/>
        <v>0</v>
      </c>
    </row>
    <row r="2581" spans="7:8" x14ac:dyDescent="0.25">
      <c r="G2581" s="359">
        <f t="shared" si="80"/>
        <v>0</v>
      </c>
      <c r="H2581" s="359">
        <f t="shared" si="81"/>
        <v>0</v>
      </c>
    </row>
    <row r="2582" spans="7:8" x14ac:dyDescent="0.25">
      <c r="G2582" s="359">
        <f t="shared" si="80"/>
        <v>0</v>
      </c>
      <c r="H2582" s="359">
        <f t="shared" si="81"/>
        <v>0</v>
      </c>
    </row>
    <row r="2583" spans="7:8" x14ac:dyDescent="0.25">
      <c r="G2583" s="359">
        <f t="shared" si="80"/>
        <v>0</v>
      </c>
      <c r="H2583" s="359">
        <f t="shared" si="81"/>
        <v>0</v>
      </c>
    </row>
    <row r="2584" spans="7:8" x14ac:dyDescent="0.25">
      <c r="G2584" s="359">
        <f t="shared" si="80"/>
        <v>0</v>
      </c>
      <c r="H2584" s="359">
        <f t="shared" si="81"/>
        <v>0</v>
      </c>
    </row>
    <row r="2585" spans="7:8" x14ac:dyDescent="0.25">
      <c r="G2585" s="359">
        <f t="shared" si="80"/>
        <v>0</v>
      </c>
      <c r="H2585" s="359">
        <f t="shared" si="81"/>
        <v>0</v>
      </c>
    </row>
    <row r="2586" spans="7:8" x14ac:dyDescent="0.25">
      <c r="G2586" s="359">
        <f t="shared" si="80"/>
        <v>0</v>
      </c>
      <c r="H2586" s="359">
        <f t="shared" si="81"/>
        <v>0</v>
      </c>
    </row>
    <row r="2587" spans="7:8" x14ac:dyDescent="0.25">
      <c r="G2587" s="359">
        <f t="shared" si="80"/>
        <v>0</v>
      </c>
      <c r="H2587" s="359">
        <f t="shared" si="81"/>
        <v>0</v>
      </c>
    </row>
    <row r="2588" spans="7:8" x14ac:dyDescent="0.25">
      <c r="G2588" s="359">
        <f t="shared" si="80"/>
        <v>0</v>
      </c>
      <c r="H2588" s="359">
        <f t="shared" si="81"/>
        <v>0</v>
      </c>
    </row>
    <row r="2589" spans="7:8" x14ac:dyDescent="0.25">
      <c r="G2589" s="359">
        <f t="shared" si="80"/>
        <v>0</v>
      </c>
      <c r="H2589" s="359">
        <f t="shared" si="81"/>
        <v>0</v>
      </c>
    </row>
    <row r="2590" spans="7:8" x14ac:dyDescent="0.25">
      <c r="G2590" s="359">
        <f t="shared" si="80"/>
        <v>0</v>
      </c>
      <c r="H2590" s="359">
        <f t="shared" si="81"/>
        <v>0</v>
      </c>
    </row>
    <row r="2591" spans="7:8" x14ac:dyDescent="0.25">
      <c r="G2591" s="359">
        <f t="shared" si="80"/>
        <v>0</v>
      </c>
      <c r="H2591" s="359">
        <f t="shared" si="81"/>
        <v>0</v>
      </c>
    </row>
    <row r="2592" spans="7:8" x14ac:dyDescent="0.25">
      <c r="G2592" s="359">
        <f t="shared" si="80"/>
        <v>0</v>
      </c>
      <c r="H2592" s="359">
        <f t="shared" si="81"/>
        <v>0</v>
      </c>
    </row>
    <row r="2593" spans="7:8" x14ac:dyDescent="0.25">
      <c r="G2593" s="359">
        <f t="shared" si="80"/>
        <v>0</v>
      </c>
      <c r="H2593" s="359">
        <f t="shared" si="81"/>
        <v>0</v>
      </c>
    </row>
    <row r="2594" spans="7:8" x14ac:dyDescent="0.25">
      <c r="G2594" s="359">
        <f t="shared" si="80"/>
        <v>0</v>
      </c>
      <c r="H2594" s="359">
        <f t="shared" si="81"/>
        <v>0</v>
      </c>
    </row>
    <row r="2595" spans="7:8" x14ac:dyDescent="0.25">
      <c r="G2595" s="359">
        <f t="shared" si="80"/>
        <v>0</v>
      </c>
      <c r="H2595" s="359">
        <f t="shared" si="81"/>
        <v>0</v>
      </c>
    </row>
    <row r="2596" spans="7:8" x14ac:dyDescent="0.25">
      <c r="G2596" s="359">
        <f t="shared" si="80"/>
        <v>0</v>
      </c>
      <c r="H2596" s="359">
        <f t="shared" si="81"/>
        <v>0</v>
      </c>
    </row>
    <row r="2597" spans="7:8" x14ac:dyDescent="0.25">
      <c r="G2597" s="359">
        <f t="shared" si="80"/>
        <v>0</v>
      </c>
      <c r="H2597" s="359">
        <f t="shared" si="81"/>
        <v>0</v>
      </c>
    </row>
    <row r="2598" spans="7:8" x14ac:dyDescent="0.25">
      <c r="G2598" s="359">
        <f t="shared" si="80"/>
        <v>0</v>
      </c>
      <c r="H2598" s="359">
        <f t="shared" si="81"/>
        <v>0</v>
      </c>
    </row>
    <row r="2599" spans="7:8" x14ac:dyDescent="0.25">
      <c r="G2599" s="359">
        <f t="shared" si="80"/>
        <v>0</v>
      </c>
      <c r="H2599" s="359">
        <f t="shared" si="81"/>
        <v>0</v>
      </c>
    </row>
    <row r="2600" spans="7:8" x14ac:dyDescent="0.25">
      <c r="G2600" s="359">
        <f t="shared" si="80"/>
        <v>0</v>
      </c>
      <c r="H2600" s="359">
        <f t="shared" si="81"/>
        <v>0</v>
      </c>
    </row>
    <row r="2601" spans="7:8" x14ac:dyDescent="0.25">
      <c r="G2601" s="359">
        <f t="shared" si="80"/>
        <v>0</v>
      </c>
      <c r="H2601" s="359">
        <f t="shared" si="81"/>
        <v>0</v>
      </c>
    </row>
    <row r="2602" spans="7:8" x14ac:dyDescent="0.25">
      <c r="G2602" s="359">
        <f t="shared" si="80"/>
        <v>0</v>
      </c>
      <c r="H2602" s="359">
        <f t="shared" si="81"/>
        <v>0</v>
      </c>
    </row>
    <row r="2603" spans="7:8" x14ac:dyDescent="0.25">
      <c r="G2603" s="359">
        <f t="shared" si="80"/>
        <v>0</v>
      </c>
      <c r="H2603" s="359">
        <f t="shared" si="81"/>
        <v>0</v>
      </c>
    </row>
    <row r="2604" spans="7:8" x14ac:dyDescent="0.25">
      <c r="G2604" s="359">
        <f t="shared" si="80"/>
        <v>0</v>
      </c>
      <c r="H2604" s="359">
        <f t="shared" si="81"/>
        <v>0</v>
      </c>
    </row>
    <row r="2605" spans="7:8" x14ac:dyDescent="0.25">
      <c r="G2605" s="359">
        <f t="shared" si="80"/>
        <v>0</v>
      </c>
      <c r="H2605" s="359">
        <f t="shared" si="81"/>
        <v>0</v>
      </c>
    </row>
    <row r="2606" spans="7:8" x14ac:dyDescent="0.25">
      <c r="G2606" s="359">
        <f t="shared" si="80"/>
        <v>0</v>
      </c>
      <c r="H2606" s="359">
        <f t="shared" si="81"/>
        <v>0</v>
      </c>
    </row>
    <row r="2607" spans="7:8" x14ac:dyDescent="0.25">
      <c r="G2607" s="359">
        <f t="shared" si="80"/>
        <v>0</v>
      </c>
      <c r="H2607" s="359">
        <f t="shared" si="81"/>
        <v>0</v>
      </c>
    </row>
    <row r="2608" spans="7:8" x14ac:dyDescent="0.25">
      <c r="G2608" s="359">
        <f t="shared" si="80"/>
        <v>0</v>
      </c>
      <c r="H2608" s="359">
        <f t="shared" si="81"/>
        <v>0</v>
      </c>
    </row>
    <row r="2609" spans="7:8" x14ac:dyDescent="0.25">
      <c r="G2609" s="359">
        <f t="shared" si="80"/>
        <v>0</v>
      </c>
      <c r="H2609" s="359">
        <f t="shared" si="81"/>
        <v>0</v>
      </c>
    </row>
    <row r="2610" spans="7:8" x14ac:dyDescent="0.25">
      <c r="G2610" s="359">
        <f t="shared" si="80"/>
        <v>0</v>
      </c>
      <c r="H2610" s="359">
        <f t="shared" si="81"/>
        <v>0</v>
      </c>
    </row>
    <row r="2611" spans="7:8" x14ac:dyDescent="0.25">
      <c r="G2611" s="359">
        <f t="shared" si="80"/>
        <v>0</v>
      </c>
      <c r="H2611" s="359">
        <f t="shared" si="81"/>
        <v>0</v>
      </c>
    </row>
    <row r="2612" spans="7:8" x14ac:dyDescent="0.25">
      <c r="G2612" s="359">
        <f t="shared" si="80"/>
        <v>0</v>
      </c>
      <c r="H2612" s="359">
        <f t="shared" si="81"/>
        <v>0</v>
      </c>
    </row>
    <row r="2613" spans="7:8" x14ac:dyDescent="0.25">
      <c r="G2613" s="359">
        <f t="shared" si="80"/>
        <v>0</v>
      </c>
      <c r="H2613" s="359">
        <f t="shared" si="81"/>
        <v>0</v>
      </c>
    </row>
    <row r="2614" spans="7:8" x14ac:dyDescent="0.25">
      <c r="G2614" s="359">
        <f t="shared" si="80"/>
        <v>0</v>
      </c>
      <c r="H2614" s="359">
        <f t="shared" si="81"/>
        <v>0</v>
      </c>
    </row>
    <row r="2615" spans="7:8" x14ac:dyDescent="0.25">
      <c r="G2615" s="359">
        <f t="shared" si="80"/>
        <v>0</v>
      </c>
      <c r="H2615" s="359">
        <f t="shared" si="81"/>
        <v>0</v>
      </c>
    </row>
    <row r="2616" spans="7:8" x14ac:dyDescent="0.25">
      <c r="G2616" s="359">
        <f t="shared" si="80"/>
        <v>0</v>
      </c>
      <c r="H2616" s="359">
        <f t="shared" si="81"/>
        <v>0</v>
      </c>
    </row>
    <row r="2617" spans="7:8" x14ac:dyDescent="0.25">
      <c r="G2617" s="359">
        <f t="shared" si="80"/>
        <v>0</v>
      </c>
      <c r="H2617" s="359">
        <f t="shared" si="81"/>
        <v>0</v>
      </c>
    </row>
    <row r="2618" spans="7:8" x14ac:dyDescent="0.25">
      <c r="G2618" s="359">
        <f t="shared" si="80"/>
        <v>0</v>
      </c>
      <c r="H2618" s="359">
        <f t="shared" si="81"/>
        <v>0</v>
      </c>
    </row>
    <row r="2619" spans="7:8" x14ac:dyDescent="0.25">
      <c r="G2619" s="359">
        <f t="shared" si="80"/>
        <v>0</v>
      </c>
      <c r="H2619" s="359">
        <f t="shared" si="81"/>
        <v>0</v>
      </c>
    </row>
    <row r="2620" spans="7:8" x14ac:dyDescent="0.25">
      <c r="G2620" s="359">
        <f t="shared" si="80"/>
        <v>0</v>
      </c>
      <c r="H2620" s="359">
        <f t="shared" si="81"/>
        <v>0</v>
      </c>
    </row>
    <row r="2621" spans="7:8" x14ac:dyDescent="0.25">
      <c r="G2621" s="359">
        <f t="shared" si="80"/>
        <v>0</v>
      </c>
      <c r="H2621" s="359">
        <f t="shared" si="81"/>
        <v>0</v>
      </c>
    </row>
    <row r="2622" spans="7:8" x14ac:dyDescent="0.25">
      <c r="G2622" s="359">
        <f t="shared" si="80"/>
        <v>0</v>
      </c>
      <c r="H2622" s="359">
        <f t="shared" si="81"/>
        <v>0</v>
      </c>
    </row>
    <row r="2623" spans="7:8" x14ac:dyDescent="0.25">
      <c r="G2623" s="359">
        <f t="shared" si="80"/>
        <v>0</v>
      </c>
      <c r="H2623" s="359">
        <f t="shared" si="81"/>
        <v>0</v>
      </c>
    </row>
    <row r="2624" spans="7:8" x14ac:dyDescent="0.25">
      <c r="G2624" s="359">
        <f t="shared" si="80"/>
        <v>0</v>
      </c>
      <c r="H2624" s="359">
        <f t="shared" si="81"/>
        <v>0</v>
      </c>
    </row>
    <row r="2625" spans="7:8" x14ac:dyDescent="0.25">
      <c r="G2625" s="359">
        <f t="shared" si="80"/>
        <v>0</v>
      </c>
      <c r="H2625" s="359">
        <f t="shared" si="81"/>
        <v>0</v>
      </c>
    </row>
    <row r="2626" spans="7:8" x14ac:dyDescent="0.25">
      <c r="G2626" s="359">
        <f t="shared" si="80"/>
        <v>0</v>
      </c>
      <c r="H2626" s="359">
        <f t="shared" si="81"/>
        <v>0</v>
      </c>
    </row>
    <row r="2627" spans="7:8" x14ac:dyDescent="0.25">
      <c r="G2627" s="359">
        <f t="shared" ref="G2627:G2690" si="82">IFERROR(IF(C2627=" ",0,C2627),0)</f>
        <v>0</v>
      </c>
      <c r="H2627" s="359">
        <f t="shared" ref="H2627:H2690" si="83">IFERROR(G2627 * E2627, 0)</f>
        <v>0</v>
      </c>
    </row>
    <row r="2628" spans="7:8" x14ac:dyDescent="0.25">
      <c r="G2628" s="359">
        <f t="shared" si="82"/>
        <v>0</v>
      </c>
      <c r="H2628" s="359">
        <f t="shared" si="83"/>
        <v>0</v>
      </c>
    </row>
    <row r="2629" spans="7:8" x14ac:dyDescent="0.25">
      <c r="G2629" s="359">
        <f t="shared" si="82"/>
        <v>0</v>
      </c>
      <c r="H2629" s="359">
        <f t="shared" si="83"/>
        <v>0</v>
      </c>
    </row>
    <row r="2630" spans="7:8" x14ac:dyDescent="0.25">
      <c r="G2630" s="359">
        <f t="shared" si="82"/>
        <v>0</v>
      </c>
      <c r="H2630" s="359">
        <f t="shared" si="83"/>
        <v>0</v>
      </c>
    </row>
    <row r="2631" spans="7:8" x14ac:dyDescent="0.25">
      <c r="G2631" s="359">
        <f t="shared" si="82"/>
        <v>0</v>
      </c>
      <c r="H2631" s="359">
        <f t="shared" si="83"/>
        <v>0</v>
      </c>
    </row>
    <row r="2632" spans="7:8" x14ac:dyDescent="0.25">
      <c r="G2632" s="359">
        <f t="shared" si="82"/>
        <v>0</v>
      </c>
      <c r="H2632" s="359">
        <f t="shared" si="83"/>
        <v>0</v>
      </c>
    </row>
    <row r="2633" spans="7:8" x14ac:dyDescent="0.25">
      <c r="G2633" s="359">
        <f t="shared" si="82"/>
        <v>0</v>
      </c>
      <c r="H2633" s="359">
        <f t="shared" si="83"/>
        <v>0</v>
      </c>
    </row>
    <row r="2634" spans="7:8" x14ac:dyDescent="0.25">
      <c r="G2634" s="359">
        <f t="shared" si="82"/>
        <v>0</v>
      </c>
      <c r="H2634" s="359">
        <f t="shared" si="83"/>
        <v>0</v>
      </c>
    </row>
    <row r="2635" spans="7:8" x14ac:dyDescent="0.25">
      <c r="G2635" s="359">
        <f t="shared" si="82"/>
        <v>0</v>
      </c>
      <c r="H2635" s="359">
        <f t="shared" si="83"/>
        <v>0</v>
      </c>
    </row>
    <row r="2636" spans="7:8" x14ac:dyDescent="0.25">
      <c r="G2636" s="359">
        <f t="shared" si="82"/>
        <v>0</v>
      </c>
      <c r="H2636" s="359">
        <f t="shared" si="83"/>
        <v>0</v>
      </c>
    </row>
    <row r="2637" spans="7:8" x14ac:dyDescent="0.25">
      <c r="G2637" s="359">
        <f t="shared" si="82"/>
        <v>0</v>
      </c>
      <c r="H2637" s="359">
        <f t="shared" si="83"/>
        <v>0</v>
      </c>
    </row>
    <row r="2638" spans="7:8" x14ac:dyDescent="0.25">
      <c r="G2638" s="359">
        <f t="shared" si="82"/>
        <v>0</v>
      </c>
      <c r="H2638" s="359">
        <f t="shared" si="83"/>
        <v>0</v>
      </c>
    </row>
    <row r="2639" spans="7:8" x14ac:dyDescent="0.25">
      <c r="G2639" s="359">
        <f t="shared" si="82"/>
        <v>0</v>
      </c>
      <c r="H2639" s="359">
        <f t="shared" si="83"/>
        <v>0</v>
      </c>
    </row>
    <row r="2640" spans="7:8" x14ac:dyDescent="0.25">
      <c r="G2640" s="359">
        <f t="shared" si="82"/>
        <v>0</v>
      </c>
      <c r="H2640" s="359">
        <f t="shared" si="83"/>
        <v>0</v>
      </c>
    </row>
    <row r="2641" spans="7:8" x14ac:dyDescent="0.25">
      <c r="G2641" s="359">
        <f t="shared" si="82"/>
        <v>0</v>
      </c>
      <c r="H2641" s="359">
        <f t="shared" si="83"/>
        <v>0</v>
      </c>
    </row>
    <row r="2642" spans="7:8" x14ac:dyDescent="0.25">
      <c r="G2642" s="359">
        <f t="shared" si="82"/>
        <v>0</v>
      </c>
      <c r="H2642" s="359">
        <f t="shared" si="83"/>
        <v>0</v>
      </c>
    </row>
    <row r="2643" spans="7:8" x14ac:dyDescent="0.25">
      <c r="G2643" s="359">
        <f t="shared" si="82"/>
        <v>0</v>
      </c>
      <c r="H2643" s="359">
        <f t="shared" si="83"/>
        <v>0</v>
      </c>
    </row>
    <row r="2644" spans="7:8" x14ac:dyDescent="0.25">
      <c r="G2644" s="359">
        <f t="shared" si="82"/>
        <v>0</v>
      </c>
      <c r="H2644" s="359">
        <f t="shared" si="83"/>
        <v>0</v>
      </c>
    </row>
    <row r="2645" spans="7:8" x14ac:dyDescent="0.25">
      <c r="G2645" s="359">
        <f t="shared" si="82"/>
        <v>0</v>
      </c>
      <c r="H2645" s="359">
        <f t="shared" si="83"/>
        <v>0</v>
      </c>
    </row>
    <row r="2646" spans="7:8" x14ac:dyDescent="0.25">
      <c r="G2646" s="359">
        <f t="shared" si="82"/>
        <v>0</v>
      </c>
      <c r="H2646" s="359">
        <f t="shared" si="83"/>
        <v>0</v>
      </c>
    </row>
    <row r="2647" spans="7:8" x14ac:dyDescent="0.25">
      <c r="G2647" s="359">
        <f t="shared" si="82"/>
        <v>0</v>
      </c>
      <c r="H2647" s="359">
        <f t="shared" si="83"/>
        <v>0</v>
      </c>
    </row>
    <row r="2648" spans="7:8" x14ac:dyDescent="0.25">
      <c r="G2648" s="359">
        <f t="shared" si="82"/>
        <v>0</v>
      </c>
      <c r="H2648" s="359">
        <f t="shared" si="83"/>
        <v>0</v>
      </c>
    </row>
    <row r="2649" spans="7:8" x14ac:dyDescent="0.25">
      <c r="G2649" s="359">
        <f t="shared" si="82"/>
        <v>0</v>
      </c>
      <c r="H2649" s="359">
        <f t="shared" si="83"/>
        <v>0</v>
      </c>
    </row>
    <row r="2650" spans="7:8" x14ac:dyDescent="0.25">
      <c r="G2650" s="359">
        <f t="shared" si="82"/>
        <v>0</v>
      </c>
      <c r="H2650" s="359">
        <f t="shared" si="83"/>
        <v>0</v>
      </c>
    </row>
    <row r="2651" spans="7:8" x14ac:dyDescent="0.25">
      <c r="G2651" s="359">
        <f t="shared" si="82"/>
        <v>0</v>
      </c>
      <c r="H2651" s="359">
        <f t="shared" si="83"/>
        <v>0</v>
      </c>
    </row>
    <row r="2652" spans="7:8" x14ac:dyDescent="0.25">
      <c r="G2652" s="359">
        <f t="shared" si="82"/>
        <v>0</v>
      </c>
      <c r="H2652" s="359">
        <f t="shared" si="83"/>
        <v>0</v>
      </c>
    </row>
    <row r="2653" spans="7:8" x14ac:dyDescent="0.25">
      <c r="G2653" s="359">
        <f t="shared" si="82"/>
        <v>0</v>
      </c>
      <c r="H2653" s="359">
        <f t="shared" si="83"/>
        <v>0</v>
      </c>
    </row>
    <row r="2654" spans="7:8" x14ac:dyDescent="0.25">
      <c r="G2654" s="359">
        <f t="shared" si="82"/>
        <v>0</v>
      </c>
      <c r="H2654" s="359">
        <f t="shared" si="83"/>
        <v>0</v>
      </c>
    </row>
    <row r="2655" spans="7:8" x14ac:dyDescent="0.25">
      <c r="G2655" s="359">
        <f t="shared" si="82"/>
        <v>0</v>
      </c>
      <c r="H2655" s="359">
        <f t="shared" si="83"/>
        <v>0</v>
      </c>
    </row>
    <row r="2656" spans="7:8" x14ac:dyDescent="0.25">
      <c r="G2656" s="359">
        <f t="shared" si="82"/>
        <v>0</v>
      </c>
      <c r="H2656" s="359">
        <f t="shared" si="83"/>
        <v>0</v>
      </c>
    </row>
    <row r="2657" spans="7:8" x14ac:dyDescent="0.25">
      <c r="G2657" s="359">
        <f t="shared" si="82"/>
        <v>0</v>
      </c>
      <c r="H2657" s="359">
        <f t="shared" si="83"/>
        <v>0</v>
      </c>
    </row>
    <row r="2658" spans="7:8" x14ac:dyDescent="0.25">
      <c r="G2658" s="359">
        <f t="shared" si="82"/>
        <v>0</v>
      </c>
      <c r="H2658" s="359">
        <f t="shared" si="83"/>
        <v>0</v>
      </c>
    </row>
    <row r="2659" spans="7:8" x14ac:dyDescent="0.25">
      <c r="G2659" s="359">
        <f t="shared" si="82"/>
        <v>0</v>
      </c>
      <c r="H2659" s="359">
        <f t="shared" si="83"/>
        <v>0</v>
      </c>
    </row>
    <row r="2660" spans="7:8" x14ac:dyDescent="0.25">
      <c r="G2660" s="359">
        <f t="shared" si="82"/>
        <v>0</v>
      </c>
      <c r="H2660" s="359">
        <f t="shared" si="83"/>
        <v>0</v>
      </c>
    </row>
    <row r="2661" spans="7:8" x14ac:dyDescent="0.25">
      <c r="G2661" s="359">
        <f t="shared" si="82"/>
        <v>0</v>
      </c>
      <c r="H2661" s="359">
        <f t="shared" si="83"/>
        <v>0</v>
      </c>
    </row>
    <row r="2662" spans="7:8" x14ac:dyDescent="0.25">
      <c r="G2662" s="359">
        <f t="shared" si="82"/>
        <v>0</v>
      </c>
      <c r="H2662" s="359">
        <f t="shared" si="83"/>
        <v>0</v>
      </c>
    </row>
    <row r="2663" spans="7:8" x14ac:dyDescent="0.25">
      <c r="G2663" s="359">
        <f t="shared" si="82"/>
        <v>0</v>
      </c>
      <c r="H2663" s="359">
        <f t="shared" si="83"/>
        <v>0</v>
      </c>
    </row>
    <row r="2664" spans="7:8" x14ac:dyDescent="0.25">
      <c r="G2664" s="359">
        <f t="shared" si="82"/>
        <v>0</v>
      </c>
      <c r="H2664" s="359">
        <f t="shared" si="83"/>
        <v>0</v>
      </c>
    </row>
    <row r="2665" spans="7:8" x14ac:dyDescent="0.25">
      <c r="G2665" s="359">
        <f t="shared" si="82"/>
        <v>0</v>
      </c>
      <c r="H2665" s="359">
        <f t="shared" si="83"/>
        <v>0</v>
      </c>
    </row>
    <row r="2666" spans="7:8" x14ac:dyDescent="0.25">
      <c r="G2666" s="359">
        <f t="shared" si="82"/>
        <v>0</v>
      </c>
      <c r="H2666" s="359">
        <f t="shared" si="83"/>
        <v>0</v>
      </c>
    </row>
    <row r="2667" spans="7:8" x14ac:dyDescent="0.25">
      <c r="G2667" s="359">
        <f t="shared" si="82"/>
        <v>0</v>
      </c>
      <c r="H2667" s="359">
        <f t="shared" si="83"/>
        <v>0</v>
      </c>
    </row>
    <row r="2668" spans="7:8" x14ac:dyDescent="0.25">
      <c r="G2668" s="359">
        <f t="shared" si="82"/>
        <v>0</v>
      </c>
      <c r="H2668" s="359">
        <f t="shared" si="83"/>
        <v>0</v>
      </c>
    </row>
    <row r="2669" spans="7:8" x14ac:dyDescent="0.25">
      <c r="G2669" s="359">
        <f t="shared" si="82"/>
        <v>0</v>
      </c>
      <c r="H2669" s="359">
        <f t="shared" si="83"/>
        <v>0</v>
      </c>
    </row>
    <row r="2670" spans="7:8" x14ac:dyDescent="0.25">
      <c r="G2670" s="359">
        <f t="shared" si="82"/>
        <v>0</v>
      </c>
      <c r="H2670" s="359">
        <f t="shared" si="83"/>
        <v>0</v>
      </c>
    </row>
    <row r="2671" spans="7:8" x14ac:dyDescent="0.25">
      <c r="G2671" s="359">
        <f t="shared" si="82"/>
        <v>0</v>
      </c>
      <c r="H2671" s="359">
        <f t="shared" si="83"/>
        <v>0</v>
      </c>
    </row>
    <row r="2672" spans="7:8" x14ac:dyDescent="0.25">
      <c r="G2672" s="359">
        <f t="shared" si="82"/>
        <v>0</v>
      </c>
      <c r="H2672" s="359">
        <f t="shared" si="83"/>
        <v>0</v>
      </c>
    </row>
    <row r="2673" spans="7:8" x14ac:dyDescent="0.25">
      <c r="G2673" s="359">
        <f t="shared" si="82"/>
        <v>0</v>
      </c>
      <c r="H2673" s="359">
        <f t="shared" si="83"/>
        <v>0</v>
      </c>
    </row>
    <row r="2674" spans="7:8" x14ac:dyDescent="0.25">
      <c r="G2674" s="359">
        <f t="shared" si="82"/>
        <v>0</v>
      </c>
      <c r="H2674" s="359">
        <f t="shared" si="83"/>
        <v>0</v>
      </c>
    </row>
    <row r="2675" spans="7:8" x14ac:dyDescent="0.25">
      <c r="G2675" s="359">
        <f t="shared" si="82"/>
        <v>0</v>
      </c>
      <c r="H2675" s="359">
        <f t="shared" si="83"/>
        <v>0</v>
      </c>
    </row>
    <row r="2676" spans="7:8" x14ac:dyDescent="0.25">
      <c r="G2676" s="359">
        <f t="shared" si="82"/>
        <v>0</v>
      </c>
      <c r="H2676" s="359">
        <f t="shared" si="83"/>
        <v>0</v>
      </c>
    </row>
    <row r="2677" spans="7:8" x14ac:dyDescent="0.25">
      <c r="G2677" s="359">
        <f t="shared" si="82"/>
        <v>0</v>
      </c>
      <c r="H2677" s="359">
        <f t="shared" si="83"/>
        <v>0</v>
      </c>
    </row>
    <row r="2678" spans="7:8" x14ac:dyDescent="0.25">
      <c r="G2678" s="359">
        <f t="shared" si="82"/>
        <v>0</v>
      </c>
      <c r="H2678" s="359">
        <f t="shared" si="83"/>
        <v>0</v>
      </c>
    </row>
    <row r="2679" spans="7:8" x14ac:dyDescent="0.25">
      <c r="G2679" s="359">
        <f t="shared" si="82"/>
        <v>0</v>
      </c>
      <c r="H2679" s="359">
        <f t="shared" si="83"/>
        <v>0</v>
      </c>
    </row>
    <row r="2680" spans="7:8" x14ac:dyDescent="0.25">
      <c r="G2680" s="359">
        <f t="shared" si="82"/>
        <v>0</v>
      </c>
      <c r="H2680" s="359">
        <f t="shared" si="83"/>
        <v>0</v>
      </c>
    </row>
    <row r="2681" spans="7:8" x14ac:dyDescent="0.25">
      <c r="G2681" s="359">
        <f t="shared" si="82"/>
        <v>0</v>
      </c>
      <c r="H2681" s="359">
        <f t="shared" si="83"/>
        <v>0</v>
      </c>
    </row>
    <row r="2682" spans="7:8" x14ac:dyDescent="0.25">
      <c r="G2682" s="359">
        <f t="shared" si="82"/>
        <v>0</v>
      </c>
      <c r="H2682" s="359">
        <f t="shared" si="83"/>
        <v>0</v>
      </c>
    </row>
    <row r="2683" spans="7:8" x14ac:dyDescent="0.25">
      <c r="G2683" s="359">
        <f t="shared" si="82"/>
        <v>0</v>
      </c>
      <c r="H2683" s="359">
        <f t="shared" si="83"/>
        <v>0</v>
      </c>
    </row>
    <row r="2684" spans="7:8" x14ac:dyDescent="0.25">
      <c r="G2684" s="359">
        <f t="shared" si="82"/>
        <v>0</v>
      </c>
      <c r="H2684" s="359">
        <f t="shared" si="83"/>
        <v>0</v>
      </c>
    </row>
    <row r="2685" spans="7:8" x14ac:dyDescent="0.25">
      <c r="G2685" s="359">
        <f t="shared" si="82"/>
        <v>0</v>
      </c>
      <c r="H2685" s="359">
        <f t="shared" si="83"/>
        <v>0</v>
      </c>
    </row>
    <row r="2686" spans="7:8" x14ac:dyDescent="0.25">
      <c r="G2686" s="359">
        <f t="shared" si="82"/>
        <v>0</v>
      </c>
      <c r="H2686" s="359">
        <f t="shared" si="83"/>
        <v>0</v>
      </c>
    </row>
    <row r="2687" spans="7:8" x14ac:dyDescent="0.25">
      <c r="G2687" s="359">
        <f t="shared" si="82"/>
        <v>0</v>
      </c>
      <c r="H2687" s="359">
        <f t="shared" si="83"/>
        <v>0</v>
      </c>
    </row>
    <row r="2688" spans="7:8" x14ac:dyDescent="0.25">
      <c r="G2688" s="359">
        <f t="shared" si="82"/>
        <v>0</v>
      </c>
      <c r="H2688" s="359">
        <f t="shared" si="83"/>
        <v>0</v>
      </c>
    </row>
    <row r="2689" spans="7:8" x14ac:dyDescent="0.25">
      <c r="G2689" s="359">
        <f t="shared" si="82"/>
        <v>0</v>
      </c>
      <c r="H2689" s="359">
        <f t="shared" si="83"/>
        <v>0</v>
      </c>
    </row>
    <row r="2690" spans="7:8" x14ac:dyDescent="0.25">
      <c r="G2690" s="359">
        <f t="shared" si="82"/>
        <v>0</v>
      </c>
      <c r="H2690" s="359">
        <f t="shared" si="83"/>
        <v>0</v>
      </c>
    </row>
    <row r="2691" spans="7:8" x14ac:dyDescent="0.25">
      <c r="G2691" s="359">
        <f t="shared" ref="G2691:G2754" si="84">IFERROR(IF(C2691=" ",0,C2691),0)</f>
        <v>0</v>
      </c>
      <c r="H2691" s="359">
        <f t="shared" ref="H2691:H2754" si="85">IFERROR(G2691 * E2691, 0)</f>
        <v>0</v>
      </c>
    </row>
    <row r="2692" spans="7:8" x14ac:dyDescent="0.25">
      <c r="G2692" s="359">
        <f t="shared" si="84"/>
        <v>0</v>
      </c>
      <c r="H2692" s="359">
        <f t="shared" si="85"/>
        <v>0</v>
      </c>
    </row>
    <row r="2693" spans="7:8" x14ac:dyDescent="0.25">
      <c r="G2693" s="359">
        <f t="shared" si="84"/>
        <v>0</v>
      </c>
      <c r="H2693" s="359">
        <f t="shared" si="85"/>
        <v>0</v>
      </c>
    </row>
    <row r="2694" spans="7:8" x14ac:dyDescent="0.25">
      <c r="G2694" s="359">
        <f t="shared" si="84"/>
        <v>0</v>
      </c>
      <c r="H2694" s="359">
        <f t="shared" si="85"/>
        <v>0</v>
      </c>
    </row>
    <row r="2695" spans="7:8" x14ac:dyDescent="0.25">
      <c r="G2695" s="359">
        <f t="shared" si="84"/>
        <v>0</v>
      </c>
      <c r="H2695" s="359">
        <f t="shared" si="85"/>
        <v>0</v>
      </c>
    </row>
    <row r="2696" spans="7:8" x14ac:dyDescent="0.25">
      <c r="G2696" s="359">
        <f t="shared" si="84"/>
        <v>0</v>
      </c>
      <c r="H2696" s="359">
        <f t="shared" si="85"/>
        <v>0</v>
      </c>
    </row>
    <row r="2697" spans="7:8" x14ac:dyDescent="0.25">
      <c r="G2697" s="359">
        <f t="shared" si="84"/>
        <v>0</v>
      </c>
      <c r="H2697" s="359">
        <f t="shared" si="85"/>
        <v>0</v>
      </c>
    </row>
    <row r="2698" spans="7:8" x14ac:dyDescent="0.25">
      <c r="G2698" s="359">
        <f t="shared" si="84"/>
        <v>0</v>
      </c>
      <c r="H2698" s="359">
        <f t="shared" si="85"/>
        <v>0</v>
      </c>
    </row>
    <row r="2699" spans="7:8" x14ac:dyDescent="0.25">
      <c r="G2699" s="359">
        <f t="shared" si="84"/>
        <v>0</v>
      </c>
      <c r="H2699" s="359">
        <f t="shared" si="85"/>
        <v>0</v>
      </c>
    </row>
    <row r="2700" spans="7:8" x14ac:dyDescent="0.25">
      <c r="G2700" s="359">
        <f t="shared" si="84"/>
        <v>0</v>
      </c>
      <c r="H2700" s="359">
        <f t="shared" si="85"/>
        <v>0</v>
      </c>
    </row>
    <row r="2701" spans="7:8" x14ac:dyDescent="0.25">
      <c r="G2701" s="359">
        <f t="shared" si="84"/>
        <v>0</v>
      </c>
      <c r="H2701" s="359">
        <f t="shared" si="85"/>
        <v>0</v>
      </c>
    </row>
    <row r="2702" spans="7:8" x14ac:dyDescent="0.25">
      <c r="G2702" s="359">
        <f t="shared" si="84"/>
        <v>0</v>
      </c>
      <c r="H2702" s="359">
        <f t="shared" si="85"/>
        <v>0</v>
      </c>
    </row>
    <row r="2703" spans="7:8" x14ac:dyDescent="0.25">
      <c r="G2703" s="359">
        <f t="shared" si="84"/>
        <v>0</v>
      </c>
      <c r="H2703" s="359">
        <f t="shared" si="85"/>
        <v>0</v>
      </c>
    </row>
    <row r="2704" spans="7:8" x14ac:dyDescent="0.25">
      <c r="G2704" s="359">
        <f t="shared" si="84"/>
        <v>0</v>
      </c>
      <c r="H2704" s="359">
        <f t="shared" si="85"/>
        <v>0</v>
      </c>
    </row>
    <row r="2705" spans="7:8" x14ac:dyDescent="0.25">
      <c r="G2705" s="359">
        <f t="shared" si="84"/>
        <v>0</v>
      </c>
      <c r="H2705" s="359">
        <f t="shared" si="85"/>
        <v>0</v>
      </c>
    </row>
    <row r="2706" spans="7:8" x14ac:dyDescent="0.25">
      <c r="G2706" s="359">
        <f t="shared" si="84"/>
        <v>0</v>
      </c>
      <c r="H2706" s="359">
        <f t="shared" si="85"/>
        <v>0</v>
      </c>
    </row>
    <row r="2707" spans="7:8" x14ac:dyDescent="0.25">
      <c r="G2707" s="359">
        <f t="shared" si="84"/>
        <v>0</v>
      </c>
      <c r="H2707" s="359">
        <f t="shared" si="85"/>
        <v>0</v>
      </c>
    </row>
    <row r="2708" spans="7:8" x14ac:dyDescent="0.25">
      <c r="G2708" s="359">
        <f t="shared" si="84"/>
        <v>0</v>
      </c>
      <c r="H2708" s="359">
        <f t="shared" si="85"/>
        <v>0</v>
      </c>
    </row>
    <row r="2709" spans="7:8" x14ac:dyDescent="0.25">
      <c r="G2709" s="359">
        <f t="shared" si="84"/>
        <v>0</v>
      </c>
      <c r="H2709" s="359">
        <f t="shared" si="85"/>
        <v>0</v>
      </c>
    </row>
    <row r="2710" spans="7:8" x14ac:dyDescent="0.25">
      <c r="G2710" s="359">
        <f t="shared" si="84"/>
        <v>0</v>
      </c>
      <c r="H2710" s="359">
        <f t="shared" si="85"/>
        <v>0</v>
      </c>
    </row>
    <row r="2711" spans="7:8" x14ac:dyDescent="0.25">
      <c r="G2711" s="359">
        <f t="shared" si="84"/>
        <v>0</v>
      </c>
      <c r="H2711" s="359">
        <f t="shared" si="85"/>
        <v>0</v>
      </c>
    </row>
    <row r="2712" spans="7:8" x14ac:dyDescent="0.25">
      <c r="G2712" s="359">
        <f t="shared" si="84"/>
        <v>0</v>
      </c>
      <c r="H2712" s="359">
        <f t="shared" si="85"/>
        <v>0</v>
      </c>
    </row>
    <row r="2713" spans="7:8" x14ac:dyDescent="0.25">
      <c r="G2713" s="359">
        <f t="shared" si="84"/>
        <v>0</v>
      </c>
      <c r="H2713" s="359">
        <f t="shared" si="85"/>
        <v>0</v>
      </c>
    </row>
    <row r="2714" spans="7:8" x14ac:dyDescent="0.25">
      <c r="G2714" s="359">
        <f t="shared" si="84"/>
        <v>0</v>
      </c>
      <c r="H2714" s="359">
        <f t="shared" si="85"/>
        <v>0</v>
      </c>
    </row>
    <row r="2715" spans="7:8" x14ac:dyDescent="0.25">
      <c r="G2715" s="359">
        <f t="shared" si="84"/>
        <v>0</v>
      </c>
      <c r="H2715" s="359">
        <f t="shared" si="85"/>
        <v>0</v>
      </c>
    </row>
    <row r="2716" spans="7:8" x14ac:dyDescent="0.25">
      <c r="G2716" s="359">
        <f t="shared" si="84"/>
        <v>0</v>
      </c>
      <c r="H2716" s="359">
        <f t="shared" si="85"/>
        <v>0</v>
      </c>
    </row>
    <row r="2717" spans="7:8" x14ac:dyDescent="0.25">
      <c r="G2717" s="359">
        <f t="shared" si="84"/>
        <v>0</v>
      </c>
      <c r="H2717" s="359">
        <f t="shared" si="85"/>
        <v>0</v>
      </c>
    </row>
    <row r="2718" spans="7:8" x14ac:dyDescent="0.25">
      <c r="G2718" s="359">
        <f t="shared" si="84"/>
        <v>0</v>
      </c>
      <c r="H2718" s="359">
        <f t="shared" si="85"/>
        <v>0</v>
      </c>
    </row>
    <row r="2719" spans="7:8" x14ac:dyDescent="0.25">
      <c r="G2719" s="359">
        <f t="shared" si="84"/>
        <v>0</v>
      </c>
      <c r="H2719" s="359">
        <f t="shared" si="85"/>
        <v>0</v>
      </c>
    </row>
    <row r="2720" spans="7:8" x14ac:dyDescent="0.25">
      <c r="G2720" s="359">
        <f t="shared" si="84"/>
        <v>0</v>
      </c>
      <c r="H2720" s="359">
        <f t="shared" si="85"/>
        <v>0</v>
      </c>
    </row>
    <row r="2721" spans="7:8" x14ac:dyDescent="0.25">
      <c r="G2721" s="359">
        <f t="shared" si="84"/>
        <v>0</v>
      </c>
      <c r="H2721" s="359">
        <f t="shared" si="85"/>
        <v>0</v>
      </c>
    </row>
    <row r="2722" spans="7:8" x14ac:dyDescent="0.25">
      <c r="G2722" s="359">
        <f t="shared" si="84"/>
        <v>0</v>
      </c>
      <c r="H2722" s="359">
        <f t="shared" si="85"/>
        <v>0</v>
      </c>
    </row>
    <row r="2723" spans="7:8" x14ac:dyDescent="0.25">
      <c r="G2723" s="359">
        <f t="shared" si="84"/>
        <v>0</v>
      </c>
      <c r="H2723" s="359">
        <f t="shared" si="85"/>
        <v>0</v>
      </c>
    </row>
    <row r="2724" spans="7:8" x14ac:dyDescent="0.25">
      <c r="G2724" s="359">
        <f t="shared" si="84"/>
        <v>0</v>
      </c>
      <c r="H2724" s="359">
        <f t="shared" si="85"/>
        <v>0</v>
      </c>
    </row>
    <row r="2725" spans="7:8" x14ac:dyDescent="0.25">
      <c r="G2725" s="359">
        <f t="shared" si="84"/>
        <v>0</v>
      </c>
      <c r="H2725" s="359">
        <f t="shared" si="85"/>
        <v>0</v>
      </c>
    </row>
    <row r="2726" spans="7:8" x14ac:dyDescent="0.25">
      <c r="G2726" s="359">
        <f t="shared" si="84"/>
        <v>0</v>
      </c>
      <c r="H2726" s="359">
        <f t="shared" si="85"/>
        <v>0</v>
      </c>
    </row>
    <row r="2727" spans="7:8" x14ac:dyDescent="0.25">
      <c r="G2727" s="359">
        <f t="shared" si="84"/>
        <v>0</v>
      </c>
      <c r="H2727" s="359">
        <f t="shared" si="85"/>
        <v>0</v>
      </c>
    </row>
    <row r="2728" spans="7:8" x14ac:dyDescent="0.25">
      <c r="G2728" s="359">
        <f t="shared" si="84"/>
        <v>0</v>
      </c>
      <c r="H2728" s="359">
        <f t="shared" si="85"/>
        <v>0</v>
      </c>
    </row>
    <row r="2729" spans="7:8" x14ac:dyDescent="0.25">
      <c r="G2729" s="359">
        <f t="shared" si="84"/>
        <v>0</v>
      </c>
      <c r="H2729" s="359">
        <f t="shared" si="85"/>
        <v>0</v>
      </c>
    </row>
    <row r="2730" spans="7:8" x14ac:dyDescent="0.25">
      <c r="G2730" s="359">
        <f t="shared" si="84"/>
        <v>0</v>
      </c>
      <c r="H2730" s="359">
        <f t="shared" si="85"/>
        <v>0</v>
      </c>
    </row>
    <row r="2731" spans="7:8" x14ac:dyDescent="0.25">
      <c r="G2731" s="359">
        <f t="shared" si="84"/>
        <v>0</v>
      </c>
      <c r="H2731" s="359">
        <f t="shared" si="85"/>
        <v>0</v>
      </c>
    </row>
    <row r="2732" spans="7:8" x14ac:dyDescent="0.25">
      <c r="G2732" s="359">
        <f t="shared" si="84"/>
        <v>0</v>
      </c>
      <c r="H2732" s="359">
        <f t="shared" si="85"/>
        <v>0</v>
      </c>
    </row>
    <row r="2733" spans="7:8" x14ac:dyDescent="0.25">
      <c r="G2733" s="359">
        <f t="shared" si="84"/>
        <v>0</v>
      </c>
      <c r="H2733" s="359">
        <f t="shared" si="85"/>
        <v>0</v>
      </c>
    </row>
    <row r="2734" spans="7:8" x14ac:dyDescent="0.25">
      <c r="G2734" s="359">
        <f t="shared" si="84"/>
        <v>0</v>
      </c>
      <c r="H2734" s="359">
        <f t="shared" si="85"/>
        <v>0</v>
      </c>
    </row>
    <row r="2735" spans="7:8" x14ac:dyDescent="0.25">
      <c r="G2735" s="359">
        <f t="shared" si="84"/>
        <v>0</v>
      </c>
      <c r="H2735" s="359">
        <f t="shared" si="85"/>
        <v>0</v>
      </c>
    </row>
    <row r="2736" spans="7:8" x14ac:dyDescent="0.25">
      <c r="G2736" s="359">
        <f t="shared" si="84"/>
        <v>0</v>
      </c>
      <c r="H2736" s="359">
        <f t="shared" si="85"/>
        <v>0</v>
      </c>
    </row>
    <row r="2737" spans="7:8" x14ac:dyDescent="0.25">
      <c r="G2737" s="359">
        <f t="shared" si="84"/>
        <v>0</v>
      </c>
      <c r="H2737" s="359">
        <f t="shared" si="85"/>
        <v>0</v>
      </c>
    </row>
    <row r="2738" spans="7:8" x14ac:dyDescent="0.25">
      <c r="G2738" s="359">
        <f t="shared" si="84"/>
        <v>0</v>
      </c>
      <c r="H2738" s="359">
        <f t="shared" si="85"/>
        <v>0</v>
      </c>
    </row>
    <row r="2739" spans="7:8" x14ac:dyDescent="0.25">
      <c r="G2739" s="359">
        <f t="shared" si="84"/>
        <v>0</v>
      </c>
      <c r="H2739" s="359">
        <f t="shared" si="85"/>
        <v>0</v>
      </c>
    </row>
    <row r="2740" spans="7:8" x14ac:dyDescent="0.25">
      <c r="G2740" s="359">
        <f t="shared" si="84"/>
        <v>0</v>
      </c>
      <c r="H2740" s="359">
        <f t="shared" si="85"/>
        <v>0</v>
      </c>
    </row>
    <row r="2741" spans="7:8" x14ac:dyDescent="0.25">
      <c r="G2741" s="359">
        <f t="shared" si="84"/>
        <v>0</v>
      </c>
      <c r="H2741" s="359">
        <f t="shared" si="85"/>
        <v>0</v>
      </c>
    </row>
    <row r="2742" spans="7:8" x14ac:dyDescent="0.25">
      <c r="G2742" s="359">
        <f t="shared" si="84"/>
        <v>0</v>
      </c>
      <c r="H2742" s="359">
        <f t="shared" si="85"/>
        <v>0</v>
      </c>
    </row>
    <row r="2743" spans="7:8" x14ac:dyDescent="0.25">
      <c r="G2743" s="359">
        <f t="shared" si="84"/>
        <v>0</v>
      </c>
      <c r="H2743" s="359">
        <f t="shared" si="85"/>
        <v>0</v>
      </c>
    </row>
    <row r="2744" spans="7:8" x14ac:dyDescent="0.25">
      <c r="G2744" s="359">
        <f t="shared" si="84"/>
        <v>0</v>
      </c>
      <c r="H2744" s="359">
        <f t="shared" si="85"/>
        <v>0</v>
      </c>
    </row>
    <row r="2745" spans="7:8" x14ac:dyDescent="0.25">
      <c r="G2745" s="359">
        <f t="shared" si="84"/>
        <v>0</v>
      </c>
      <c r="H2745" s="359">
        <f t="shared" si="85"/>
        <v>0</v>
      </c>
    </row>
    <row r="2746" spans="7:8" x14ac:dyDescent="0.25">
      <c r="G2746" s="359">
        <f t="shared" si="84"/>
        <v>0</v>
      </c>
      <c r="H2746" s="359">
        <f t="shared" si="85"/>
        <v>0</v>
      </c>
    </row>
    <row r="2747" spans="7:8" x14ac:dyDescent="0.25">
      <c r="G2747" s="359">
        <f t="shared" si="84"/>
        <v>0</v>
      </c>
      <c r="H2747" s="359">
        <f t="shared" si="85"/>
        <v>0</v>
      </c>
    </row>
    <row r="2748" spans="7:8" x14ac:dyDescent="0.25">
      <c r="G2748" s="359">
        <f t="shared" si="84"/>
        <v>0</v>
      </c>
      <c r="H2748" s="359">
        <f t="shared" si="85"/>
        <v>0</v>
      </c>
    </row>
    <row r="2749" spans="7:8" x14ac:dyDescent="0.25">
      <c r="G2749" s="359">
        <f t="shared" si="84"/>
        <v>0</v>
      </c>
      <c r="H2749" s="359">
        <f t="shared" si="85"/>
        <v>0</v>
      </c>
    </row>
    <row r="2750" spans="7:8" x14ac:dyDescent="0.25">
      <c r="G2750" s="359">
        <f t="shared" si="84"/>
        <v>0</v>
      </c>
      <c r="H2750" s="359">
        <f t="shared" si="85"/>
        <v>0</v>
      </c>
    </row>
    <row r="2751" spans="7:8" x14ac:dyDescent="0.25">
      <c r="G2751" s="359">
        <f t="shared" si="84"/>
        <v>0</v>
      </c>
      <c r="H2751" s="359">
        <f t="shared" si="85"/>
        <v>0</v>
      </c>
    </row>
    <row r="2752" spans="7:8" x14ac:dyDescent="0.25">
      <c r="G2752" s="359">
        <f t="shared" si="84"/>
        <v>0</v>
      </c>
      <c r="H2752" s="359">
        <f t="shared" si="85"/>
        <v>0</v>
      </c>
    </row>
    <row r="2753" spans="7:8" x14ac:dyDescent="0.25">
      <c r="G2753" s="359">
        <f t="shared" si="84"/>
        <v>0</v>
      </c>
      <c r="H2753" s="359">
        <f t="shared" si="85"/>
        <v>0</v>
      </c>
    </row>
    <row r="2754" spans="7:8" x14ac:dyDescent="0.25">
      <c r="G2754" s="359">
        <f t="shared" si="84"/>
        <v>0</v>
      </c>
      <c r="H2754" s="359">
        <f t="shared" si="85"/>
        <v>0</v>
      </c>
    </row>
    <row r="2755" spans="7:8" x14ac:dyDescent="0.25">
      <c r="G2755" s="359">
        <f t="shared" ref="G2755:G2818" si="86">IFERROR(IF(C2755=" ",0,C2755),0)</f>
        <v>0</v>
      </c>
      <c r="H2755" s="359">
        <f t="shared" ref="H2755:H2818" si="87">IFERROR(G2755 * E2755, 0)</f>
        <v>0</v>
      </c>
    </row>
    <row r="2756" spans="7:8" x14ac:dyDescent="0.25">
      <c r="G2756" s="359">
        <f t="shared" si="86"/>
        <v>0</v>
      </c>
      <c r="H2756" s="359">
        <f t="shared" si="87"/>
        <v>0</v>
      </c>
    </row>
    <row r="2757" spans="7:8" x14ac:dyDescent="0.25">
      <c r="G2757" s="359">
        <f t="shared" si="86"/>
        <v>0</v>
      </c>
      <c r="H2757" s="359">
        <f t="shared" si="87"/>
        <v>0</v>
      </c>
    </row>
    <row r="2758" spans="7:8" x14ac:dyDescent="0.25">
      <c r="G2758" s="359">
        <f t="shared" si="86"/>
        <v>0</v>
      </c>
      <c r="H2758" s="359">
        <f t="shared" si="87"/>
        <v>0</v>
      </c>
    </row>
    <row r="2759" spans="7:8" x14ac:dyDescent="0.25">
      <c r="G2759" s="359">
        <f t="shared" si="86"/>
        <v>0</v>
      </c>
      <c r="H2759" s="359">
        <f t="shared" si="87"/>
        <v>0</v>
      </c>
    </row>
    <row r="2760" spans="7:8" x14ac:dyDescent="0.25">
      <c r="G2760" s="359">
        <f t="shared" si="86"/>
        <v>0</v>
      </c>
      <c r="H2760" s="359">
        <f t="shared" si="87"/>
        <v>0</v>
      </c>
    </row>
    <row r="2761" spans="7:8" x14ac:dyDescent="0.25">
      <c r="G2761" s="359">
        <f t="shared" si="86"/>
        <v>0</v>
      </c>
      <c r="H2761" s="359">
        <f t="shared" si="87"/>
        <v>0</v>
      </c>
    </row>
    <row r="2762" spans="7:8" x14ac:dyDescent="0.25">
      <c r="G2762" s="359">
        <f t="shared" si="86"/>
        <v>0</v>
      </c>
      <c r="H2762" s="359">
        <f t="shared" si="87"/>
        <v>0</v>
      </c>
    </row>
    <row r="2763" spans="7:8" x14ac:dyDescent="0.25">
      <c r="G2763" s="359">
        <f t="shared" si="86"/>
        <v>0</v>
      </c>
      <c r="H2763" s="359">
        <f t="shared" si="87"/>
        <v>0</v>
      </c>
    </row>
    <row r="2764" spans="7:8" x14ac:dyDescent="0.25">
      <c r="G2764" s="359">
        <f t="shared" si="86"/>
        <v>0</v>
      </c>
      <c r="H2764" s="359">
        <f t="shared" si="87"/>
        <v>0</v>
      </c>
    </row>
    <row r="2765" spans="7:8" x14ac:dyDescent="0.25">
      <c r="G2765" s="359">
        <f t="shared" si="86"/>
        <v>0</v>
      </c>
      <c r="H2765" s="359">
        <f t="shared" si="87"/>
        <v>0</v>
      </c>
    </row>
    <row r="2766" spans="7:8" x14ac:dyDescent="0.25">
      <c r="G2766" s="359">
        <f t="shared" si="86"/>
        <v>0</v>
      </c>
      <c r="H2766" s="359">
        <f t="shared" si="87"/>
        <v>0</v>
      </c>
    </row>
    <row r="2767" spans="7:8" x14ac:dyDescent="0.25">
      <c r="G2767" s="359">
        <f t="shared" si="86"/>
        <v>0</v>
      </c>
      <c r="H2767" s="359">
        <f t="shared" si="87"/>
        <v>0</v>
      </c>
    </row>
    <row r="2768" spans="7:8" x14ac:dyDescent="0.25">
      <c r="G2768" s="359">
        <f t="shared" si="86"/>
        <v>0</v>
      </c>
      <c r="H2768" s="359">
        <f t="shared" si="87"/>
        <v>0</v>
      </c>
    </row>
    <row r="2769" spans="7:8" x14ac:dyDescent="0.25">
      <c r="G2769" s="359">
        <f t="shared" si="86"/>
        <v>0</v>
      </c>
      <c r="H2769" s="359">
        <f t="shared" si="87"/>
        <v>0</v>
      </c>
    </row>
    <row r="2770" spans="7:8" x14ac:dyDescent="0.25">
      <c r="G2770" s="359">
        <f t="shared" si="86"/>
        <v>0</v>
      </c>
      <c r="H2770" s="359">
        <f t="shared" si="87"/>
        <v>0</v>
      </c>
    </row>
    <row r="2771" spans="7:8" x14ac:dyDescent="0.25">
      <c r="G2771" s="359">
        <f t="shared" si="86"/>
        <v>0</v>
      </c>
      <c r="H2771" s="359">
        <f t="shared" si="87"/>
        <v>0</v>
      </c>
    </row>
    <row r="2772" spans="7:8" x14ac:dyDescent="0.25">
      <c r="G2772" s="359">
        <f t="shared" si="86"/>
        <v>0</v>
      </c>
      <c r="H2772" s="359">
        <f t="shared" si="87"/>
        <v>0</v>
      </c>
    </row>
    <row r="2773" spans="7:8" x14ac:dyDescent="0.25">
      <c r="G2773" s="359">
        <f t="shared" si="86"/>
        <v>0</v>
      </c>
      <c r="H2773" s="359">
        <f t="shared" si="87"/>
        <v>0</v>
      </c>
    </row>
    <row r="2774" spans="7:8" x14ac:dyDescent="0.25">
      <c r="G2774" s="359">
        <f t="shared" si="86"/>
        <v>0</v>
      </c>
      <c r="H2774" s="359">
        <f t="shared" si="87"/>
        <v>0</v>
      </c>
    </row>
    <row r="2775" spans="7:8" x14ac:dyDescent="0.25">
      <c r="G2775" s="359">
        <f t="shared" si="86"/>
        <v>0</v>
      </c>
      <c r="H2775" s="359">
        <f t="shared" si="87"/>
        <v>0</v>
      </c>
    </row>
    <row r="2776" spans="7:8" x14ac:dyDescent="0.25">
      <c r="G2776" s="359">
        <f t="shared" si="86"/>
        <v>0</v>
      </c>
      <c r="H2776" s="359">
        <f t="shared" si="87"/>
        <v>0</v>
      </c>
    </row>
    <row r="2777" spans="7:8" x14ac:dyDescent="0.25">
      <c r="G2777" s="359">
        <f t="shared" si="86"/>
        <v>0</v>
      </c>
      <c r="H2777" s="359">
        <f t="shared" si="87"/>
        <v>0</v>
      </c>
    </row>
    <row r="2778" spans="7:8" x14ac:dyDescent="0.25">
      <c r="G2778" s="359">
        <f t="shared" si="86"/>
        <v>0</v>
      </c>
      <c r="H2778" s="359">
        <f t="shared" si="87"/>
        <v>0</v>
      </c>
    </row>
    <row r="2779" spans="7:8" x14ac:dyDescent="0.25">
      <c r="G2779" s="359">
        <f t="shared" si="86"/>
        <v>0</v>
      </c>
      <c r="H2779" s="359">
        <f t="shared" si="87"/>
        <v>0</v>
      </c>
    </row>
    <row r="2780" spans="7:8" x14ac:dyDescent="0.25">
      <c r="G2780" s="359">
        <f t="shared" si="86"/>
        <v>0</v>
      </c>
      <c r="H2780" s="359">
        <f t="shared" si="87"/>
        <v>0</v>
      </c>
    </row>
    <row r="2781" spans="7:8" x14ac:dyDescent="0.25">
      <c r="G2781" s="359">
        <f t="shared" si="86"/>
        <v>0</v>
      </c>
      <c r="H2781" s="359">
        <f t="shared" si="87"/>
        <v>0</v>
      </c>
    </row>
    <row r="2782" spans="7:8" x14ac:dyDescent="0.25">
      <c r="G2782" s="359">
        <f t="shared" si="86"/>
        <v>0</v>
      </c>
      <c r="H2782" s="359">
        <f t="shared" si="87"/>
        <v>0</v>
      </c>
    </row>
    <row r="2783" spans="7:8" x14ac:dyDescent="0.25">
      <c r="G2783" s="359">
        <f t="shared" si="86"/>
        <v>0</v>
      </c>
      <c r="H2783" s="359">
        <f t="shared" si="87"/>
        <v>0</v>
      </c>
    </row>
    <row r="2784" spans="7:8" x14ac:dyDescent="0.25">
      <c r="G2784" s="359">
        <f t="shared" si="86"/>
        <v>0</v>
      </c>
      <c r="H2784" s="359">
        <f t="shared" si="87"/>
        <v>0</v>
      </c>
    </row>
    <row r="2785" spans="7:8" x14ac:dyDescent="0.25">
      <c r="G2785" s="359">
        <f t="shared" si="86"/>
        <v>0</v>
      </c>
      <c r="H2785" s="359">
        <f t="shared" si="87"/>
        <v>0</v>
      </c>
    </row>
    <row r="2786" spans="7:8" x14ac:dyDescent="0.25">
      <c r="G2786" s="359">
        <f t="shared" si="86"/>
        <v>0</v>
      </c>
      <c r="H2786" s="359">
        <f t="shared" si="87"/>
        <v>0</v>
      </c>
    </row>
    <row r="2787" spans="7:8" x14ac:dyDescent="0.25">
      <c r="G2787" s="359">
        <f t="shared" si="86"/>
        <v>0</v>
      </c>
      <c r="H2787" s="359">
        <f t="shared" si="87"/>
        <v>0</v>
      </c>
    </row>
    <row r="2788" spans="7:8" x14ac:dyDescent="0.25">
      <c r="G2788" s="359">
        <f t="shared" si="86"/>
        <v>0</v>
      </c>
      <c r="H2788" s="359">
        <f t="shared" si="87"/>
        <v>0</v>
      </c>
    </row>
    <row r="2789" spans="7:8" x14ac:dyDescent="0.25">
      <c r="G2789" s="359">
        <f t="shared" si="86"/>
        <v>0</v>
      </c>
      <c r="H2789" s="359">
        <f t="shared" si="87"/>
        <v>0</v>
      </c>
    </row>
    <row r="2790" spans="7:8" x14ac:dyDescent="0.25">
      <c r="G2790" s="359">
        <f t="shared" si="86"/>
        <v>0</v>
      </c>
      <c r="H2790" s="359">
        <f t="shared" si="87"/>
        <v>0</v>
      </c>
    </row>
    <row r="2791" spans="7:8" x14ac:dyDescent="0.25">
      <c r="G2791" s="359">
        <f t="shared" si="86"/>
        <v>0</v>
      </c>
      <c r="H2791" s="359">
        <f t="shared" si="87"/>
        <v>0</v>
      </c>
    </row>
    <row r="2792" spans="7:8" x14ac:dyDescent="0.25">
      <c r="G2792" s="359">
        <f t="shared" si="86"/>
        <v>0</v>
      </c>
      <c r="H2792" s="359">
        <f t="shared" si="87"/>
        <v>0</v>
      </c>
    </row>
    <row r="2793" spans="7:8" x14ac:dyDescent="0.25">
      <c r="G2793" s="359">
        <f t="shared" si="86"/>
        <v>0</v>
      </c>
      <c r="H2793" s="359">
        <f t="shared" si="87"/>
        <v>0</v>
      </c>
    </row>
    <row r="2794" spans="7:8" x14ac:dyDescent="0.25">
      <c r="G2794" s="359">
        <f t="shared" si="86"/>
        <v>0</v>
      </c>
      <c r="H2794" s="359">
        <f t="shared" si="87"/>
        <v>0</v>
      </c>
    </row>
    <row r="2795" spans="7:8" x14ac:dyDescent="0.25">
      <c r="G2795" s="359">
        <f t="shared" si="86"/>
        <v>0</v>
      </c>
      <c r="H2795" s="359">
        <f t="shared" si="87"/>
        <v>0</v>
      </c>
    </row>
    <row r="2796" spans="7:8" x14ac:dyDescent="0.25">
      <c r="G2796" s="359">
        <f t="shared" si="86"/>
        <v>0</v>
      </c>
      <c r="H2796" s="359">
        <f t="shared" si="87"/>
        <v>0</v>
      </c>
    </row>
    <row r="2797" spans="7:8" x14ac:dyDescent="0.25">
      <c r="G2797" s="359">
        <f t="shared" si="86"/>
        <v>0</v>
      </c>
      <c r="H2797" s="359">
        <f t="shared" si="87"/>
        <v>0</v>
      </c>
    </row>
    <row r="2798" spans="7:8" x14ac:dyDescent="0.25">
      <c r="G2798" s="359">
        <f t="shared" si="86"/>
        <v>0</v>
      </c>
      <c r="H2798" s="359">
        <f t="shared" si="87"/>
        <v>0</v>
      </c>
    </row>
    <row r="2799" spans="7:8" x14ac:dyDescent="0.25">
      <c r="G2799" s="359">
        <f t="shared" si="86"/>
        <v>0</v>
      </c>
      <c r="H2799" s="359">
        <f t="shared" si="87"/>
        <v>0</v>
      </c>
    </row>
    <row r="2800" spans="7:8" x14ac:dyDescent="0.25">
      <c r="G2800" s="359">
        <f t="shared" si="86"/>
        <v>0</v>
      </c>
      <c r="H2800" s="359">
        <f t="shared" si="87"/>
        <v>0</v>
      </c>
    </row>
    <row r="2801" spans="7:8" x14ac:dyDescent="0.25">
      <c r="G2801" s="359">
        <f t="shared" si="86"/>
        <v>0</v>
      </c>
      <c r="H2801" s="359">
        <f t="shared" si="87"/>
        <v>0</v>
      </c>
    </row>
    <row r="2802" spans="7:8" x14ac:dyDescent="0.25">
      <c r="G2802" s="359">
        <f t="shared" si="86"/>
        <v>0</v>
      </c>
      <c r="H2802" s="359">
        <f t="shared" si="87"/>
        <v>0</v>
      </c>
    </row>
    <row r="2803" spans="7:8" x14ac:dyDescent="0.25">
      <c r="G2803" s="359">
        <f t="shared" si="86"/>
        <v>0</v>
      </c>
      <c r="H2803" s="359">
        <f t="shared" si="87"/>
        <v>0</v>
      </c>
    </row>
    <row r="2804" spans="7:8" x14ac:dyDescent="0.25">
      <c r="G2804" s="359">
        <f t="shared" si="86"/>
        <v>0</v>
      </c>
      <c r="H2804" s="359">
        <f t="shared" si="87"/>
        <v>0</v>
      </c>
    </row>
    <row r="2805" spans="7:8" x14ac:dyDescent="0.25">
      <c r="G2805" s="359">
        <f t="shared" si="86"/>
        <v>0</v>
      </c>
      <c r="H2805" s="359">
        <f t="shared" si="87"/>
        <v>0</v>
      </c>
    </row>
    <row r="2806" spans="7:8" x14ac:dyDescent="0.25">
      <c r="G2806" s="359">
        <f t="shared" si="86"/>
        <v>0</v>
      </c>
      <c r="H2806" s="359">
        <f t="shared" si="87"/>
        <v>0</v>
      </c>
    </row>
    <row r="2807" spans="7:8" x14ac:dyDescent="0.25">
      <c r="G2807" s="359">
        <f t="shared" si="86"/>
        <v>0</v>
      </c>
      <c r="H2807" s="359">
        <f t="shared" si="87"/>
        <v>0</v>
      </c>
    </row>
    <row r="2808" spans="7:8" x14ac:dyDescent="0.25">
      <c r="G2808" s="359">
        <f t="shared" si="86"/>
        <v>0</v>
      </c>
      <c r="H2808" s="359">
        <f t="shared" si="87"/>
        <v>0</v>
      </c>
    </row>
    <row r="2809" spans="7:8" x14ac:dyDescent="0.25">
      <c r="G2809" s="359">
        <f t="shared" si="86"/>
        <v>0</v>
      </c>
      <c r="H2809" s="359">
        <f t="shared" si="87"/>
        <v>0</v>
      </c>
    </row>
    <row r="2810" spans="7:8" x14ac:dyDescent="0.25">
      <c r="G2810" s="359">
        <f t="shared" si="86"/>
        <v>0</v>
      </c>
      <c r="H2810" s="359">
        <f t="shared" si="87"/>
        <v>0</v>
      </c>
    </row>
    <row r="2811" spans="7:8" x14ac:dyDescent="0.25">
      <c r="G2811" s="359">
        <f t="shared" si="86"/>
        <v>0</v>
      </c>
      <c r="H2811" s="359">
        <f t="shared" si="87"/>
        <v>0</v>
      </c>
    </row>
    <row r="2812" spans="7:8" x14ac:dyDescent="0.25">
      <c r="G2812" s="359">
        <f t="shared" si="86"/>
        <v>0</v>
      </c>
      <c r="H2812" s="359">
        <f t="shared" si="87"/>
        <v>0</v>
      </c>
    </row>
    <row r="2813" spans="7:8" x14ac:dyDescent="0.25">
      <c r="G2813" s="359">
        <f t="shared" si="86"/>
        <v>0</v>
      </c>
      <c r="H2813" s="359">
        <f t="shared" si="87"/>
        <v>0</v>
      </c>
    </row>
    <row r="2814" spans="7:8" x14ac:dyDescent="0.25">
      <c r="G2814" s="359">
        <f t="shared" si="86"/>
        <v>0</v>
      </c>
      <c r="H2814" s="359">
        <f t="shared" si="87"/>
        <v>0</v>
      </c>
    </row>
    <row r="2815" spans="7:8" x14ac:dyDescent="0.25">
      <c r="G2815" s="359">
        <f t="shared" si="86"/>
        <v>0</v>
      </c>
      <c r="H2815" s="359">
        <f t="shared" si="87"/>
        <v>0</v>
      </c>
    </row>
    <row r="2816" spans="7:8" x14ac:dyDescent="0.25">
      <c r="G2816" s="359">
        <f t="shared" si="86"/>
        <v>0</v>
      </c>
      <c r="H2816" s="359">
        <f t="shared" si="87"/>
        <v>0</v>
      </c>
    </row>
    <row r="2817" spans="7:8" x14ac:dyDescent="0.25">
      <c r="G2817" s="359">
        <f t="shared" si="86"/>
        <v>0</v>
      </c>
      <c r="H2817" s="359">
        <f t="shared" si="87"/>
        <v>0</v>
      </c>
    </row>
    <row r="2818" spans="7:8" x14ac:dyDescent="0.25">
      <c r="G2818" s="359">
        <f t="shared" si="86"/>
        <v>0</v>
      </c>
      <c r="H2818" s="359">
        <f t="shared" si="87"/>
        <v>0</v>
      </c>
    </row>
    <row r="2819" spans="7:8" x14ac:dyDescent="0.25">
      <c r="G2819" s="359">
        <f t="shared" ref="G2819:G2882" si="88">IFERROR(IF(C2819=" ",0,C2819),0)</f>
        <v>0</v>
      </c>
      <c r="H2819" s="359">
        <f t="shared" ref="H2819:H2882" si="89">IFERROR(G2819 * E2819, 0)</f>
        <v>0</v>
      </c>
    </row>
    <row r="2820" spans="7:8" x14ac:dyDescent="0.25">
      <c r="G2820" s="359">
        <f t="shared" si="88"/>
        <v>0</v>
      </c>
      <c r="H2820" s="359">
        <f t="shared" si="89"/>
        <v>0</v>
      </c>
    </row>
    <row r="2821" spans="7:8" x14ac:dyDescent="0.25">
      <c r="G2821" s="359">
        <f t="shared" si="88"/>
        <v>0</v>
      </c>
      <c r="H2821" s="359">
        <f t="shared" si="89"/>
        <v>0</v>
      </c>
    </row>
    <row r="2822" spans="7:8" x14ac:dyDescent="0.25">
      <c r="G2822" s="359">
        <f t="shared" si="88"/>
        <v>0</v>
      </c>
      <c r="H2822" s="359">
        <f t="shared" si="89"/>
        <v>0</v>
      </c>
    </row>
    <row r="2823" spans="7:8" x14ac:dyDescent="0.25">
      <c r="G2823" s="359">
        <f t="shared" si="88"/>
        <v>0</v>
      </c>
      <c r="H2823" s="359">
        <f t="shared" si="89"/>
        <v>0</v>
      </c>
    </row>
    <row r="2824" spans="7:8" x14ac:dyDescent="0.25">
      <c r="G2824" s="359">
        <f t="shared" si="88"/>
        <v>0</v>
      </c>
      <c r="H2824" s="359">
        <f t="shared" si="89"/>
        <v>0</v>
      </c>
    </row>
    <row r="2825" spans="7:8" x14ac:dyDescent="0.25">
      <c r="G2825" s="359">
        <f t="shared" si="88"/>
        <v>0</v>
      </c>
      <c r="H2825" s="359">
        <f t="shared" si="89"/>
        <v>0</v>
      </c>
    </row>
    <row r="2826" spans="7:8" x14ac:dyDescent="0.25">
      <c r="G2826" s="359">
        <f t="shared" si="88"/>
        <v>0</v>
      </c>
      <c r="H2826" s="359">
        <f t="shared" si="89"/>
        <v>0</v>
      </c>
    </row>
    <row r="2827" spans="7:8" x14ac:dyDescent="0.25">
      <c r="G2827" s="359">
        <f t="shared" si="88"/>
        <v>0</v>
      </c>
      <c r="H2827" s="359">
        <f t="shared" si="89"/>
        <v>0</v>
      </c>
    </row>
    <row r="2828" spans="7:8" x14ac:dyDescent="0.25">
      <c r="G2828" s="359">
        <f t="shared" si="88"/>
        <v>0</v>
      </c>
      <c r="H2828" s="359">
        <f t="shared" si="89"/>
        <v>0</v>
      </c>
    </row>
    <row r="2829" spans="7:8" x14ac:dyDescent="0.25">
      <c r="G2829" s="359">
        <f t="shared" si="88"/>
        <v>0</v>
      </c>
      <c r="H2829" s="359">
        <f t="shared" si="89"/>
        <v>0</v>
      </c>
    </row>
    <row r="2830" spans="7:8" x14ac:dyDescent="0.25">
      <c r="G2830" s="359">
        <f t="shared" si="88"/>
        <v>0</v>
      </c>
      <c r="H2830" s="359">
        <f t="shared" si="89"/>
        <v>0</v>
      </c>
    </row>
    <row r="2831" spans="7:8" x14ac:dyDescent="0.25">
      <c r="G2831" s="359">
        <f t="shared" si="88"/>
        <v>0</v>
      </c>
      <c r="H2831" s="359">
        <f t="shared" si="89"/>
        <v>0</v>
      </c>
    </row>
    <row r="2832" spans="7:8" x14ac:dyDescent="0.25">
      <c r="G2832" s="359">
        <f t="shared" si="88"/>
        <v>0</v>
      </c>
      <c r="H2832" s="359">
        <f t="shared" si="89"/>
        <v>0</v>
      </c>
    </row>
    <row r="2833" spans="7:8" x14ac:dyDescent="0.25">
      <c r="G2833" s="359">
        <f t="shared" si="88"/>
        <v>0</v>
      </c>
      <c r="H2833" s="359">
        <f t="shared" si="89"/>
        <v>0</v>
      </c>
    </row>
    <row r="2834" spans="7:8" x14ac:dyDescent="0.25">
      <c r="G2834" s="359">
        <f t="shared" si="88"/>
        <v>0</v>
      </c>
      <c r="H2834" s="359">
        <f t="shared" si="89"/>
        <v>0</v>
      </c>
    </row>
    <row r="2835" spans="7:8" x14ac:dyDescent="0.25">
      <c r="G2835" s="359">
        <f t="shared" si="88"/>
        <v>0</v>
      </c>
      <c r="H2835" s="359">
        <f t="shared" si="89"/>
        <v>0</v>
      </c>
    </row>
    <row r="2836" spans="7:8" x14ac:dyDescent="0.25">
      <c r="G2836" s="359">
        <f t="shared" si="88"/>
        <v>0</v>
      </c>
      <c r="H2836" s="359">
        <f t="shared" si="89"/>
        <v>0</v>
      </c>
    </row>
    <row r="2837" spans="7:8" x14ac:dyDescent="0.25">
      <c r="G2837" s="359">
        <f t="shared" si="88"/>
        <v>0</v>
      </c>
      <c r="H2837" s="359">
        <f t="shared" si="89"/>
        <v>0</v>
      </c>
    </row>
    <row r="2838" spans="7:8" x14ac:dyDescent="0.25">
      <c r="G2838" s="359">
        <f t="shared" si="88"/>
        <v>0</v>
      </c>
      <c r="H2838" s="359">
        <f t="shared" si="89"/>
        <v>0</v>
      </c>
    </row>
    <row r="2839" spans="7:8" x14ac:dyDescent="0.25">
      <c r="G2839" s="359">
        <f t="shared" si="88"/>
        <v>0</v>
      </c>
      <c r="H2839" s="359">
        <f t="shared" si="89"/>
        <v>0</v>
      </c>
    </row>
    <row r="2840" spans="7:8" x14ac:dyDescent="0.25">
      <c r="G2840" s="359">
        <f t="shared" si="88"/>
        <v>0</v>
      </c>
      <c r="H2840" s="359">
        <f t="shared" si="89"/>
        <v>0</v>
      </c>
    </row>
    <row r="2841" spans="7:8" x14ac:dyDescent="0.25">
      <c r="G2841" s="359">
        <f t="shared" si="88"/>
        <v>0</v>
      </c>
      <c r="H2841" s="359">
        <f t="shared" si="89"/>
        <v>0</v>
      </c>
    </row>
    <row r="2842" spans="7:8" x14ac:dyDescent="0.25">
      <c r="G2842" s="359">
        <f t="shared" si="88"/>
        <v>0</v>
      </c>
      <c r="H2842" s="359">
        <f t="shared" si="89"/>
        <v>0</v>
      </c>
    </row>
    <row r="2843" spans="7:8" x14ac:dyDescent="0.25">
      <c r="G2843" s="359">
        <f t="shared" si="88"/>
        <v>0</v>
      </c>
      <c r="H2843" s="359">
        <f t="shared" si="89"/>
        <v>0</v>
      </c>
    </row>
    <row r="2844" spans="7:8" x14ac:dyDescent="0.25">
      <c r="G2844" s="359">
        <f t="shared" si="88"/>
        <v>0</v>
      </c>
      <c r="H2844" s="359">
        <f t="shared" si="89"/>
        <v>0</v>
      </c>
    </row>
    <row r="2845" spans="7:8" x14ac:dyDescent="0.25">
      <c r="G2845" s="359">
        <f t="shared" si="88"/>
        <v>0</v>
      </c>
      <c r="H2845" s="359">
        <f t="shared" si="89"/>
        <v>0</v>
      </c>
    </row>
    <row r="2846" spans="7:8" x14ac:dyDescent="0.25">
      <c r="G2846" s="359">
        <f t="shared" si="88"/>
        <v>0</v>
      </c>
      <c r="H2846" s="359">
        <f t="shared" si="89"/>
        <v>0</v>
      </c>
    </row>
    <row r="2847" spans="7:8" x14ac:dyDescent="0.25">
      <c r="G2847" s="359">
        <f t="shared" si="88"/>
        <v>0</v>
      </c>
      <c r="H2847" s="359">
        <f t="shared" si="89"/>
        <v>0</v>
      </c>
    </row>
    <row r="2848" spans="7:8" x14ac:dyDescent="0.25">
      <c r="G2848" s="359">
        <f t="shared" si="88"/>
        <v>0</v>
      </c>
      <c r="H2848" s="359">
        <f t="shared" si="89"/>
        <v>0</v>
      </c>
    </row>
    <row r="2849" spans="7:8" x14ac:dyDescent="0.25">
      <c r="G2849" s="359">
        <f t="shared" si="88"/>
        <v>0</v>
      </c>
      <c r="H2849" s="359">
        <f t="shared" si="89"/>
        <v>0</v>
      </c>
    </row>
    <row r="2850" spans="7:8" x14ac:dyDescent="0.25">
      <c r="G2850" s="359">
        <f t="shared" si="88"/>
        <v>0</v>
      </c>
      <c r="H2850" s="359">
        <f t="shared" si="89"/>
        <v>0</v>
      </c>
    </row>
    <row r="2851" spans="7:8" x14ac:dyDescent="0.25">
      <c r="G2851" s="359">
        <f t="shared" si="88"/>
        <v>0</v>
      </c>
      <c r="H2851" s="359">
        <f t="shared" si="89"/>
        <v>0</v>
      </c>
    </row>
    <row r="2852" spans="7:8" x14ac:dyDescent="0.25">
      <c r="G2852" s="359">
        <f t="shared" si="88"/>
        <v>0</v>
      </c>
      <c r="H2852" s="359">
        <f t="shared" si="89"/>
        <v>0</v>
      </c>
    </row>
    <row r="2853" spans="7:8" x14ac:dyDescent="0.25">
      <c r="G2853" s="359">
        <f t="shared" si="88"/>
        <v>0</v>
      </c>
      <c r="H2853" s="359">
        <f t="shared" si="89"/>
        <v>0</v>
      </c>
    </row>
    <row r="2854" spans="7:8" x14ac:dyDescent="0.25">
      <c r="G2854" s="359">
        <f t="shared" si="88"/>
        <v>0</v>
      </c>
      <c r="H2854" s="359">
        <f t="shared" si="89"/>
        <v>0</v>
      </c>
    </row>
    <row r="2855" spans="7:8" x14ac:dyDescent="0.25">
      <c r="G2855" s="359">
        <f t="shared" si="88"/>
        <v>0</v>
      </c>
      <c r="H2855" s="359">
        <f t="shared" si="89"/>
        <v>0</v>
      </c>
    </row>
    <row r="2856" spans="7:8" x14ac:dyDescent="0.25">
      <c r="G2856" s="359">
        <f t="shared" si="88"/>
        <v>0</v>
      </c>
      <c r="H2856" s="359">
        <f t="shared" si="89"/>
        <v>0</v>
      </c>
    </row>
    <row r="2857" spans="7:8" x14ac:dyDescent="0.25">
      <c r="G2857" s="359">
        <f t="shared" si="88"/>
        <v>0</v>
      </c>
      <c r="H2857" s="359">
        <f t="shared" si="89"/>
        <v>0</v>
      </c>
    </row>
    <row r="2858" spans="7:8" x14ac:dyDescent="0.25">
      <c r="G2858" s="359">
        <f t="shared" si="88"/>
        <v>0</v>
      </c>
      <c r="H2858" s="359">
        <f t="shared" si="89"/>
        <v>0</v>
      </c>
    </row>
    <row r="2859" spans="7:8" x14ac:dyDescent="0.25">
      <c r="G2859" s="359">
        <f t="shared" si="88"/>
        <v>0</v>
      </c>
      <c r="H2859" s="359">
        <f t="shared" si="89"/>
        <v>0</v>
      </c>
    </row>
    <row r="2860" spans="7:8" x14ac:dyDescent="0.25">
      <c r="G2860" s="359">
        <f t="shared" si="88"/>
        <v>0</v>
      </c>
      <c r="H2860" s="359">
        <f t="shared" si="89"/>
        <v>0</v>
      </c>
    </row>
    <row r="2861" spans="7:8" x14ac:dyDescent="0.25">
      <c r="G2861" s="359">
        <f t="shared" si="88"/>
        <v>0</v>
      </c>
      <c r="H2861" s="359">
        <f t="shared" si="89"/>
        <v>0</v>
      </c>
    </row>
    <row r="2862" spans="7:8" x14ac:dyDescent="0.25">
      <c r="G2862" s="359">
        <f t="shared" si="88"/>
        <v>0</v>
      </c>
      <c r="H2862" s="359">
        <f t="shared" si="89"/>
        <v>0</v>
      </c>
    </row>
    <row r="2863" spans="7:8" x14ac:dyDescent="0.25">
      <c r="G2863" s="359">
        <f t="shared" si="88"/>
        <v>0</v>
      </c>
      <c r="H2863" s="359">
        <f t="shared" si="89"/>
        <v>0</v>
      </c>
    </row>
    <row r="2864" spans="7:8" x14ac:dyDescent="0.25">
      <c r="G2864" s="359">
        <f t="shared" si="88"/>
        <v>0</v>
      </c>
      <c r="H2864" s="359">
        <f t="shared" si="89"/>
        <v>0</v>
      </c>
    </row>
    <row r="2865" spans="7:8" x14ac:dyDescent="0.25">
      <c r="G2865" s="359">
        <f t="shared" si="88"/>
        <v>0</v>
      </c>
      <c r="H2865" s="359">
        <f t="shared" si="89"/>
        <v>0</v>
      </c>
    </row>
    <row r="2866" spans="7:8" x14ac:dyDescent="0.25">
      <c r="G2866" s="359">
        <f t="shared" si="88"/>
        <v>0</v>
      </c>
      <c r="H2866" s="359">
        <f t="shared" si="89"/>
        <v>0</v>
      </c>
    </row>
    <row r="2867" spans="7:8" x14ac:dyDescent="0.25">
      <c r="G2867" s="359">
        <f t="shared" si="88"/>
        <v>0</v>
      </c>
      <c r="H2867" s="359">
        <f t="shared" si="89"/>
        <v>0</v>
      </c>
    </row>
    <row r="2868" spans="7:8" x14ac:dyDescent="0.25">
      <c r="G2868" s="359">
        <f t="shared" si="88"/>
        <v>0</v>
      </c>
      <c r="H2868" s="359">
        <f t="shared" si="89"/>
        <v>0</v>
      </c>
    </row>
    <row r="2869" spans="7:8" x14ac:dyDescent="0.25">
      <c r="G2869" s="359">
        <f t="shared" si="88"/>
        <v>0</v>
      </c>
      <c r="H2869" s="359">
        <f t="shared" si="89"/>
        <v>0</v>
      </c>
    </row>
    <row r="2870" spans="7:8" x14ac:dyDescent="0.25">
      <c r="G2870" s="359">
        <f t="shared" si="88"/>
        <v>0</v>
      </c>
      <c r="H2870" s="359">
        <f t="shared" si="89"/>
        <v>0</v>
      </c>
    </row>
    <row r="2871" spans="7:8" x14ac:dyDescent="0.25">
      <c r="G2871" s="359">
        <f t="shared" si="88"/>
        <v>0</v>
      </c>
      <c r="H2871" s="359">
        <f t="shared" si="89"/>
        <v>0</v>
      </c>
    </row>
    <row r="2872" spans="7:8" x14ac:dyDescent="0.25">
      <c r="G2872" s="359">
        <f t="shared" si="88"/>
        <v>0</v>
      </c>
      <c r="H2872" s="359">
        <f t="shared" si="89"/>
        <v>0</v>
      </c>
    </row>
    <row r="2873" spans="7:8" x14ac:dyDescent="0.25">
      <c r="G2873" s="359">
        <f t="shared" si="88"/>
        <v>0</v>
      </c>
      <c r="H2873" s="359">
        <f t="shared" si="89"/>
        <v>0</v>
      </c>
    </row>
    <row r="2874" spans="7:8" x14ac:dyDescent="0.25">
      <c r="G2874" s="359">
        <f t="shared" si="88"/>
        <v>0</v>
      </c>
      <c r="H2874" s="359">
        <f t="shared" si="89"/>
        <v>0</v>
      </c>
    </row>
    <row r="2875" spans="7:8" x14ac:dyDescent="0.25">
      <c r="G2875" s="359">
        <f t="shared" si="88"/>
        <v>0</v>
      </c>
      <c r="H2875" s="359">
        <f t="shared" si="89"/>
        <v>0</v>
      </c>
    </row>
    <row r="2876" spans="7:8" x14ac:dyDescent="0.25">
      <c r="G2876" s="359">
        <f t="shared" si="88"/>
        <v>0</v>
      </c>
      <c r="H2876" s="359">
        <f t="shared" si="89"/>
        <v>0</v>
      </c>
    </row>
    <row r="2877" spans="7:8" x14ac:dyDescent="0.25">
      <c r="G2877" s="359">
        <f t="shared" si="88"/>
        <v>0</v>
      </c>
      <c r="H2877" s="359">
        <f t="shared" si="89"/>
        <v>0</v>
      </c>
    </row>
    <row r="2878" spans="7:8" x14ac:dyDescent="0.25">
      <c r="G2878" s="359">
        <f t="shared" si="88"/>
        <v>0</v>
      </c>
      <c r="H2878" s="359">
        <f t="shared" si="89"/>
        <v>0</v>
      </c>
    </row>
    <row r="2879" spans="7:8" x14ac:dyDescent="0.25">
      <c r="G2879" s="359">
        <f t="shared" si="88"/>
        <v>0</v>
      </c>
      <c r="H2879" s="359">
        <f t="shared" si="89"/>
        <v>0</v>
      </c>
    </row>
    <row r="2880" spans="7:8" x14ac:dyDescent="0.25">
      <c r="G2880" s="359">
        <f t="shared" si="88"/>
        <v>0</v>
      </c>
      <c r="H2880" s="359">
        <f t="shared" si="89"/>
        <v>0</v>
      </c>
    </row>
    <row r="2881" spans="7:8" x14ac:dyDescent="0.25">
      <c r="G2881" s="359">
        <f t="shared" si="88"/>
        <v>0</v>
      </c>
      <c r="H2881" s="359">
        <f t="shared" si="89"/>
        <v>0</v>
      </c>
    </row>
    <row r="2882" spans="7:8" x14ac:dyDescent="0.25">
      <c r="G2882" s="359">
        <f t="shared" si="88"/>
        <v>0</v>
      </c>
      <c r="H2882" s="359">
        <f t="shared" si="89"/>
        <v>0</v>
      </c>
    </row>
    <row r="2883" spans="7:8" x14ac:dyDescent="0.25">
      <c r="G2883" s="359">
        <f t="shared" ref="G2883:G2946" si="90">IFERROR(IF(C2883=" ",0,C2883),0)</f>
        <v>0</v>
      </c>
      <c r="H2883" s="359">
        <f t="shared" ref="H2883:H2946" si="91">IFERROR(G2883 * E2883, 0)</f>
        <v>0</v>
      </c>
    </row>
    <row r="2884" spans="7:8" x14ac:dyDescent="0.25">
      <c r="G2884" s="359">
        <f t="shared" si="90"/>
        <v>0</v>
      </c>
      <c r="H2884" s="359">
        <f t="shared" si="91"/>
        <v>0</v>
      </c>
    </row>
    <row r="2885" spans="7:8" x14ac:dyDescent="0.25">
      <c r="G2885" s="359">
        <f t="shared" si="90"/>
        <v>0</v>
      </c>
      <c r="H2885" s="359">
        <f t="shared" si="91"/>
        <v>0</v>
      </c>
    </row>
    <row r="2886" spans="7:8" x14ac:dyDescent="0.25">
      <c r="G2886" s="359">
        <f t="shared" si="90"/>
        <v>0</v>
      </c>
      <c r="H2886" s="359">
        <f t="shared" si="91"/>
        <v>0</v>
      </c>
    </row>
    <row r="2887" spans="7:8" x14ac:dyDescent="0.25">
      <c r="G2887" s="359">
        <f t="shared" si="90"/>
        <v>0</v>
      </c>
      <c r="H2887" s="359">
        <f t="shared" si="91"/>
        <v>0</v>
      </c>
    </row>
    <row r="2888" spans="7:8" x14ac:dyDescent="0.25">
      <c r="G2888" s="359">
        <f t="shared" si="90"/>
        <v>0</v>
      </c>
      <c r="H2888" s="359">
        <f t="shared" si="91"/>
        <v>0</v>
      </c>
    </row>
    <row r="2889" spans="7:8" x14ac:dyDescent="0.25">
      <c r="G2889" s="359">
        <f t="shared" si="90"/>
        <v>0</v>
      </c>
      <c r="H2889" s="359">
        <f t="shared" si="91"/>
        <v>0</v>
      </c>
    </row>
    <row r="2890" spans="7:8" x14ac:dyDescent="0.25">
      <c r="G2890" s="359">
        <f t="shared" si="90"/>
        <v>0</v>
      </c>
      <c r="H2890" s="359">
        <f t="shared" si="91"/>
        <v>0</v>
      </c>
    </row>
    <row r="2891" spans="7:8" x14ac:dyDescent="0.25">
      <c r="G2891" s="359">
        <f t="shared" si="90"/>
        <v>0</v>
      </c>
      <c r="H2891" s="359">
        <f t="shared" si="91"/>
        <v>0</v>
      </c>
    </row>
    <row r="2892" spans="7:8" x14ac:dyDescent="0.25">
      <c r="G2892" s="359">
        <f t="shared" si="90"/>
        <v>0</v>
      </c>
      <c r="H2892" s="359">
        <f t="shared" si="91"/>
        <v>0</v>
      </c>
    </row>
    <row r="2893" spans="7:8" x14ac:dyDescent="0.25">
      <c r="G2893" s="359">
        <f t="shared" si="90"/>
        <v>0</v>
      </c>
      <c r="H2893" s="359">
        <f t="shared" si="91"/>
        <v>0</v>
      </c>
    </row>
    <row r="2894" spans="7:8" x14ac:dyDescent="0.25">
      <c r="G2894" s="359">
        <f t="shared" si="90"/>
        <v>0</v>
      </c>
      <c r="H2894" s="359">
        <f t="shared" si="91"/>
        <v>0</v>
      </c>
    </row>
    <row r="2895" spans="7:8" x14ac:dyDescent="0.25">
      <c r="G2895" s="359">
        <f t="shared" si="90"/>
        <v>0</v>
      </c>
      <c r="H2895" s="359">
        <f t="shared" si="91"/>
        <v>0</v>
      </c>
    </row>
    <row r="2896" spans="7:8" x14ac:dyDescent="0.25">
      <c r="G2896" s="359">
        <f t="shared" si="90"/>
        <v>0</v>
      </c>
      <c r="H2896" s="359">
        <f t="shared" si="91"/>
        <v>0</v>
      </c>
    </row>
    <row r="2897" spans="7:8" x14ac:dyDescent="0.25">
      <c r="G2897" s="359">
        <f t="shared" si="90"/>
        <v>0</v>
      </c>
      <c r="H2897" s="359">
        <f t="shared" si="91"/>
        <v>0</v>
      </c>
    </row>
    <row r="2898" spans="7:8" x14ac:dyDescent="0.25">
      <c r="G2898" s="359">
        <f t="shared" si="90"/>
        <v>0</v>
      </c>
      <c r="H2898" s="359">
        <f t="shared" si="91"/>
        <v>0</v>
      </c>
    </row>
    <row r="2899" spans="7:8" x14ac:dyDescent="0.25">
      <c r="G2899" s="359">
        <f t="shared" si="90"/>
        <v>0</v>
      </c>
      <c r="H2899" s="359">
        <f t="shared" si="91"/>
        <v>0</v>
      </c>
    </row>
    <row r="2900" spans="7:8" x14ac:dyDescent="0.25">
      <c r="G2900" s="359">
        <f t="shared" si="90"/>
        <v>0</v>
      </c>
      <c r="H2900" s="359">
        <f t="shared" si="91"/>
        <v>0</v>
      </c>
    </row>
    <row r="2901" spans="7:8" x14ac:dyDescent="0.25">
      <c r="G2901" s="359">
        <f t="shared" si="90"/>
        <v>0</v>
      </c>
      <c r="H2901" s="359">
        <f t="shared" si="91"/>
        <v>0</v>
      </c>
    </row>
    <row r="2902" spans="7:8" x14ac:dyDescent="0.25">
      <c r="G2902" s="359">
        <f t="shared" si="90"/>
        <v>0</v>
      </c>
      <c r="H2902" s="359">
        <f t="shared" si="91"/>
        <v>0</v>
      </c>
    </row>
    <row r="2903" spans="7:8" x14ac:dyDescent="0.25">
      <c r="G2903" s="359">
        <f t="shared" si="90"/>
        <v>0</v>
      </c>
      <c r="H2903" s="359">
        <f t="shared" si="91"/>
        <v>0</v>
      </c>
    </row>
    <row r="2904" spans="7:8" x14ac:dyDescent="0.25">
      <c r="G2904" s="359">
        <f t="shared" si="90"/>
        <v>0</v>
      </c>
      <c r="H2904" s="359">
        <f t="shared" si="91"/>
        <v>0</v>
      </c>
    </row>
    <row r="2905" spans="7:8" x14ac:dyDescent="0.25">
      <c r="G2905" s="359">
        <f t="shared" si="90"/>
        <v>0</v>
      </c>
      <c r="H2905" s="359">
        <f t="shared" si="91"/>
        <v>0</v>
      </c>
    </row>
    <row r="2906" spans="7:8" x14ac:dyDescent="0.25">
      <c r="G2906" s="359">
        <f t="shared" si="90"/>
        <v>0</v>
      </c>
      <c r="H2906" s="359">
        <f t="shared" si="91"/>
        <v>0</v>
      </c>
    </row>
    <row r="2907" spans="7:8" x14ac:dyDescent="0.25">
      <c r="G2907" s="359">
        <f t="shared" si="90"/>
        <v>0</v>
      </c>
      <c r="H2907" s="359">
        <f t="shared" si="91"/>
        <v>0</v>
      </c>
    </row>
    <row r="2908" spans="7:8" x14ac:dyDescent="0.25">
      <c r="G2908" s="359">
        <f t="shared" si="90"/>
        <v>0</v>
      </c>
      <c r="H2908" s="359">
        <f t="shared" si="91"/>
        <v>0</v>
      </c>
    </row>
    <row r="2909" spans="7:8" x14ac:dyDescent="0.25">
      <c r="G2909" s="359">
        <f t="shared" si="90"/>
        <v>0</v>
      </c>
      <c r="H2909" s="359">
        <f t="shared" si="91"/>
        <v>0</v>
      </c>
    </row>
    <row r="2910" spans="7:8" x14ac:dyDescent="0.25">
      <c r="G2910" s="359">
        <f t="shared" si="90"/>
        <v>0</v>
      </c>
      <c r="H2910" s="359">
        <f t="shared" si="91"/>
        <v>0</v>
      </c>
    </row>
    <row r="2911" spans="7:8" x14ac:dyDescent="0.25">
      <c r="G2911" s="359">
        <f t="shared" si="90"/>
        <v>0</v>
      </c>
      <c r="H2911" s="359">
        <f t="shared" si="91"/>
        <v>0</v>
      </c>
    </row>
    <row r="2912" spans="7:8" x14ac:dyDescent="0.25">
      <c r="G2912" s="359">
        <f t="shared" si="90"/>
        <v>0</v>
      </c>
      <c r="H2912" s="359">
        <f t="shared" si="91"/>
        <v>0</v>
      </c>
    </row>
    <row r="2913" spans="7:8" x14ac:dyDescent="0.25">
      <c r="G2913" s="359">
        <f t="shared" si="90"/>
        <v>0</v>
      </c>
      <c r="H2913" s="359">
        <f t="shared" si="91"/>
        <v>0</v>
      </c>
    </row>
    <row r="2914" spans="7:8" x14ac:dyDescent="0.25">
      <c r="G2914" s="359">
        <f t="shared" si="90"/>
        <v>0</v>
      </c>
      <c r="H2914" s="359">
        <f t="shared" si="91"/>
        <v>0</v>
      </c>
    </row>
    <row r="2915" spans="7:8" x14ac:dyDescent="0.25">
      <c r="G2915" s="359">
        <f t="shared" si="90"/>
        <v>0</v>
      </c>
      <c r="H2915" s="359">
        <f t="shared" si="91"/>
        <v>0</v>
      </c>
    </row>
    <row r="2916" spans="7:8" x14ac:dyDescent="0.25">
      <c r="G2916" s="359">
        <f t="shared" si="90"/>
        <v>0</v>
      </c>
      <c r="H2916" s="359">
        <f t="shared" si="91"/>
        <v>0</v>
      </c>
    </row>
    <row r="2917" spans="7:8" x14ac:dyDescent="0.25">
      <c r="G2917" s="359">
        <f t="shared" si="90"/>
        <v>0</v>
      </c>
      <c r="H2917" s="359">
        <f t="shared" si="91"/>
        <v>0</v>
      </c>
    </row>
    <row r="2918" spans="7:8" x14ac:dyDescent="0.25">
      <c r="G2918" s="359">
        <f t="shared" si="90"/>
        <v>0</v>
      </c>
      <c r="H2918" s="359">
        <f t="shared" si="91"/>
        <v>0</v>
      </c>
    </row>
    <row r="2919" spans="7:8" x14ac:dyDescent="0.25">
      <c r="G2919" s="359">
        <f t="shared" si="90"/>
        <v>0</v>
      </c>
      <c r="H2919" s="359">
        <f t="shared" si="91"/>
        <v>0</v>
      </c>
    </row>
    <row r="2920" spans="7:8" x14ac:dyDescent="0.25">
      <c r="G2920" s="359">
        <f t="shared" si="90"/>
        <v>0</v>
      </c>
      <c r="H2920" s="359">
        <f t="shared" si="91"/>
        <v>0</v>
      </c>
    </row>
    <row r="2921" spans="7:8" x14ac:dyDescent="0.25">
      <c r="G2921" s="359">
        <f t="shared" si="90"/>
        <v>0</v>
      </c>
      <c r="H2921" s="359">
        <f t="shared" si="91"/>
        <v>0</v>
      </c>
    </row>
    <row r="2922" spans="7:8" x14ac:dyDescent="0.25">
      <c r="G2922" s="359">
        <f t="shared" si="90"/>
        <v>0</v>
      </c>
      <c r="H2922" s="359">
        <f t="shared" si="91"/>
        <v>0</v>
      </c>
    </row>
    <row r="2923" spans="7:8" x14ac:dyDescent="0.25">
      <c r="G2923" s="359">
        <f t="shared" si="90"/>
        <v>0</v>
      </c>
      <c r="H2923" s="359">
        <f t="shared" si="91"/>
        <v>0</v>
      </c>
    </row>
    <row r="2924" spans="7:8" x14ac:dyDescent="0.25">
      <c r="G2924" s="359">
        <f t="shared" si="90"/>
        <v>0</v>
      </c>
      <c r="H2924" s="359">
        <f t="shared" si="91"/>
        <v>0</v>
      </c>
    </row>
    <row r="2925" spans="7:8" x14ac:dyDescent="0.25">
      <c r="G2925" s="359">
        <f t="shared" si="90"/>
        <v>0</v>
      </c>
      <c r="H2925" s="359">
        <f t="shared" si="91"/>
        <v>0</v>
      </c>
    </row>
    <row r="2926" spans="7:8" x14ac:dyDescent="0.25">
      <c r="G2926" s="359">
        <f t="shared" si="90"/>
        <v>0</v>
      </c>
      <c r="H2926" s="359">
        <f t="shared" si="91"/>
        <v>0</v>
      </c>
    </row>
    <row r="2927" spans="7:8" x14ac:dyDescent="0.25">
      <c r="G2927" s="359">
        <f t="shared" si="90"/>
        <v>0</v>
      </c>
      <c r="H2927" s="359">
        <f t="shared" si="91"/>
        <v>0</v>
      </c>
    </row>
    <row r="2928" spans="7:8" x14ac:dyDescent="0.25">
      <c r="G2928" s="359">
        <f t="shared" si="90"/>
        <v>0</v>
      </c>
      <c r="H2928" s="359">
        <f t="shared" si="91"/>
        <v>0</v>
      </c>
    </row>
    <row r="2929" spans="7:8" x14ac:dyDescent="0.25">
      <c r="G2929" s="359">
        <f t="shared" si="90"/>
        <v>0</v>
      </c>
      <c r="H2929" s="359">
        <f t="shared" si="91"/>
        <v>0</v>
      </c>
    </row>
    <row r="2930" spans="7:8" x14ac:dyDescent="0.25">
      <c r="G2930" s="359">
        <f t="shared" si="90"/>
        <v>0</v>
      </c>
      <c r="H2930" s="359">
        <f t="shared" si="91"/>
        <v>0</v>
      </c>
    </row>
    <row r="2931" spans="7:8" x14ac:dyDescent="0.25">
      <c r="G2931" s="359">
        <f t="shared" si="90"/>
        <v>0</v>
      </c>
      <c r="H2931" s="359">
        <f t="shared" si="91"/>
        <v>0</v>
      </c>
    </row>
    <row r="2932" spans="7:8" x14ac:dyDescent="0.25">
      <c r="G2932" s="359">
        <f t="shared" si="90"/>
        <v>0</v>
      </c>
      <c r="H2932" s="359">
        <f t="shared" si="91"/>
        <v>0</v>
      </c>
    </row>
    <row r="2933" spans="7:8" x14ac:dyDescent="0.25">
      <c r="G2933" s="359">
        <f t="shared" si="90"/>
        <v>0</v>
      </c>
      <c r="H2933" s="359">
        <f t="shared" si="91"/>
        <v>0</v>
      </c>
    </row>
    <row r="2934" spans="7:8" x14ac:dyDescent="0.25">
      <c r="G2934" s="359">
        <f t="shared" si="90"/>
        <v>0</v>
      </c>
      <c r="H2934" s="359">
        <f t="shared" si="91"/>
        <v>0</v>
      </c>
    </row>
    <row r="2935" spans="7:8" x14ac:dyDescent="0.25">
      <c r="G2935" s="359">
        <f t="shared" si="90"/>
        <v>0</v>
      </c>
      <c r="H2935" s="359">
        <f t="shared" si="91"/>
        <v>0</v>
      </c>
    </row>
    <row r="2936" spans="7:8" x14ac:dyDescent="0.25">
      <c r="G2936" s="359">
        <f t="shared" si="90"/>
        <v>0</v>
      </c>
      <c r="H2936" s="359">
        <f t="shared" si="91"/>
        <v>0</v>
      </c>
    </row>
    <row r="2937" spans="7:8" x14ac:dyDescent="0.25">
      <c r="G2937" s="359">
        <f t="shared" si="90"/>
        <v>0</v>
      </c>
      <c r="H2937" s="359">
        <f t="shared" si="91"/>
        <v>0</v>
      </c>
    </row>
    <row r="2938" spans="7:8" x14ac:dyDescent="0.25">
      <c r="G2938" s="359">
        <f t="shared" si="90"/>
        <v>0</v>
      </c>
      <c r="H2938" s="359">
        <f t="shared" si="91"/>
        <v>0</v>
      </c>
    </row>
    <row r="2939" spans="7:8" x14ac:dyDescent="0.25">
      <c r="G2939" s="359">
        <f t="shared" si="90"/>
        <v>0</v>
      </c>
      <c r="H2939" s="359">
        <f t="shared" si="91"/>
        <v>0</v>
      </c>
    </row>
    <row r="2940" spans="7:8" x14ac:dyDescent="0.25">
      <c r="G2940" s="359">
        <f t="shared" si="90"/>
        <v>0</v>
      </c>
      <c r="H2940" s="359">
        <f t="shared" si="91"/>
        <v>0</v>
      </c>
    </row>
    <row r="2941" spans="7:8" x14ac:dyDescent="0.25">
      <c r="G2941" s="359">
        <f t="shared" si="90"/>
        <v>0</v>
      </c>
      <c r="H2941" s="359">
        <f t="shared" si="91"/>
        <v>0</v>
      </c>
    </row>
    <row r="2942" spans="7:8" x14ac:dyDescent="0.25">
      <c r="G2942" s="359">
        <f t="shared" si="90"/>
        <v>0</v>
      </c>
      <c r="H2942" s="359">
        <f t="shared" si="91"/>
        <v>0</v>
      </c>
    </row>
    <row r="2943" spans="7:8" x14ac:dyDescent="0.25">
      <c r="G2943" s="359">
        <f t="shared" si="90"/>
        <v>0</v>
      </c>
      <c r="H2943" s="359">
        <f t="shared" si="91"/>
        <v>0</v>
      </c>
    </row>
    <row r="2944" spans="7:8" x14ac:dyDescent="0.25">
      <c r="G2944" s="359">
        <f t="shared" si="90"/>
        <v>0</v>
      </c>
      <c r="H2944" s="359">
        <f t="shared" si="91"/>
        <v>0</v>
      </c>
    </row>
    <row r="2945" spans="7:8" x14ac:dyDescent="0.25">
      <c r="G2945" s="359">
        <f t="shared" si="90"/>
        <v>0</v>
      </c>
      <c r="H2945" s="359">
        <f t="shared" si="91"/>
        <v>0</v>
      </c>
    </row>
    <row r="2946" spans="7:8" x14ac:dyDescent="0.25">
      <c r="G2946" s="359">
        <f t="shared" si="90"/>
        <v>0</v>
      </c>
      <c r="H2946" s="359">
        <f t="shared" si="91"/>
        <v>0</v>
      </c>
    </row>
    <row r="2947" spans="7:8" x14ac:dyDescent="0.25">
      <c r="G2947" s="359">
        <f t="shared" ref="G2947:G3010" si="92">IFERROR(IF(C2947=" ",0,C2947),0)</f>
        <v>0</v>
      </c>
      <c r="H2947" s="359">
        <f t="shared" ref="H2947:H3010" si="93">IFERROR(G2947 * E2947, 0)</f>
        <v>0</v>
      </c>
    </row>
    <row r="2948" spans="7:8" x14ac:dyDescent="0.25">
      <c r="G2948" s="359">
        <f t="shared" si="92"/>
        <v>0</v>
      </c>
      <c r="H2948" s="359">
        <f t="shared" si="93"/>
        <v>0</v>
      </c>
    </row>
    <row r="2949" spans="7:8" x14ac:dyDescent="0.25">
      <c r="G2949" s="359">
        <f t="shared" si="92"/>
        <v>0</v>
      </c>
      <c r="H2949" s="359">
        <f t="shared" si="93"/>
        <v>0</v>
      </c>
    </row>
    <row r="2950" spans="7:8" x14ac:dyDescent="0.25">
      <c r="G2950" s="359">
        <f t="shared" si="92"/>
        <v>0</v>
      </c>
      <c r="H2950" s="359">
        <f t="shared" si="93"/>
        <v>0</v>
      </c>
    </row>
    <row r="2951" spans="7:8" x14ac:dyDescent="0.25">
      <c r="G2951" s="359">
        <f t="shared" si="92"/>
        <v>0</v>
      </c>
      <c r="H2951" s="359">
        <f t="shared" si="93"/>
        <v>0</v>
      </c>
    </row>
    <row r="2952" spans="7:8" x14ac:dyDescent="0.25">
      <c r="G2952" s="359">
        <f t="shared" si="92"/>
        <v>0</v>
      </c>
      <c r="H2952" s="359">
        <f t="shared" si="93"/>
        <v>0</v>
      </c>
    </row>
    <row r="2953" spans="7:8" x14ac:dyDescent="0.25">
      <c r="G2953" s="359">
        <f t="shared" si="92"/>
        <v>0</v>
      </c>
      <c r="H2953" s="359">
        <f t="shared" si="93"/>
        <v>0</v>
      </c>
    </row>
    <row r="2954" spans="7:8" x14ac:dyDescent="0.25">
      <c r="G2954" s="359">
        <f t="shared" si="92"/>
        <v>0</v>
      </c>
      <c r="H2954" s="359">
        <f t="shared" si="93"/>
        <v>0</v>
      </c>
    </row>
    <row r="2955" spans="7:8" x14ac:dyDescent="0.25">
      <c r="G2955" s="359">
        <f t="shared" si="92"/>
        <v>0</v>
      </c>
      <c r="H2955" s="359">
        <f t="shared" si="93"/>
        <v>0</v>
      </c>
    </row>
    <row r="2956" spans="7:8" x14ac:dyDescent="0.25">
      <c r="G2956" s="359">
        <f t="shared" si="92"/>
        <v>0</v>
      </c>
      <c r="H2956" s="359">
        <f t="shared" si="93"/>
        <v>0</v>
      </c>
    </row>
    <row r="2957" spans="7:8" x14ac:dyDescent="0.25">
      <c r="G2957" s="359">
        <f t="shared" si="92"/>
        <v>0</v>
      </c>
      <c r="H2957" s="359">
        <f t="shared" si="93"/>
        <v>0</v>
      </c>
    </row>
    <row r="2958" spans="7:8" x14ac:dyDescent="0.25">
      <c r="G2958" s="359">
        <f t="shared" si="92"/>
        <v>0</v>
      </c>
      <c r="H2958" s="359">
        <f t="shared" si="93"/>
        <v>0</v>
      </c>
    </row>
    <row r="2959" spans="7:8" x14ac:dyDescent="0.25">
      <c r="G2959" s="359">
        <f t="shared" si="92"/>
        <v>0</v>
      </c>
      <c r="H2959" s="359">
        <f t="shared" si="93"/>
        <v>0</v>
      </c>
    </row>
    <row r="2960" spans="7:8" x14ac:dyDescent="0.25">
      <c r="G2960" s="359">
        <f t="shared" si="92"/>
        <v>0</v>
      </c>
      <c r="H2960" s="359">
        <f t="shared" si="93"/>
        <v>0</v>
      </c>
    </row>
    <row r="2961" spans="7:8" x14ac:dyDescent="0.25">
      <c r="G2961" s="359">
        <f t="shared" si="92"/>
        <v>0</v>
      </c>
      <c r="H2961" s="359">
        <f t="shared" si="93"/>
        <v>0</v>
      </c>
    </row>
    <row r="2962" spans="7:8" x14ac:dyDescent="0.25">
      <c r="G2962" s="359">
        <f t="shared" si="92"/>
        <v>0</v>
      </c>
      <c r="H2962" s="359">
        <f t="shared" si="93"/>
        <v>0</v>
      </c>
    </row>
    <row r="2963" spans="7:8" x14ac:dyDescent="0.25">
      <c r="G2963" s="359">
        <f t="shared" si="92"/>
        <v>0</v>
      </c>
      <c r="H2963" s="359">
        <f t="shared" si="93"/>
        <v>0</v>
      </c>
    </row>
    <row r="2964" spans="7:8" x14ac:dyDescent="0.25">
      <c r="G2964" s="359">
        <f t="shared" si="92"/>
        <v>0</v>
      </c>
      <c r="H2964" s="359">
        <f t="shared" si="93"/>
        <v>0</v>
      </c>
    </row>
    <row r="2965" spans="7:8" x14ac:dyDescent="0.25">
      <c r="G2965" s="359">
        <f t="shared" si="92"/>
        <v>0</v>
      </c>
      <c r="H2965" s="359">
        <f t="shared" si="93"/>
        <v>0</v>
      </c>
    </row>
    <row r="2966" spans="7:8" x14ac:dyDescent="0.25">
      <c r="G2966" s="359">
        <f t="shared" si="92"/>
        <v>0</v>
      </c>
      <c r="H2966" s="359">
        <f t="shared" si="93"/>
        <v>0</v>
      </c>
    </row>
    <row r="2967" spans="7:8" x14ac:dyDescent="0.25">
      <c r="G2967" s="359">
        <f t="shared" si="92"/>
        <v>0</v>
      </c>
      <c r="H2967" s="359">
        <f t="shared" si="93"/>
        <v>0</v>
      </c>
    </row>
    <row r="2968" spans="7:8" x14ac:dyDescent="0.25">
      <c r="G2968" s="359">
        <f t="shared" si="92"/>
        <v>0</v>
      </c>
      <c r="H2968" s="359">
        <f t="shared" si="93"/>
        <v>0</v>
      </c>
    </row>
    <row r="2969" spans="7:8" x14ac:dyDescent="0.25">
      <c r="G2969" s="359">
        <f t="shared" si="92"/>
        <v>0</v>
      </c>
      <c r="H2969" s="359">
        <f t="shared" si="93"/>
        <v>0</v>
      </c>
    </row>
    <row r="2970" spans="7:8" x14ac:dyDescent="0.25">
      <c r="G2970" s="359">
        <f t="shared" si="92"/>
        <v>0</v>
      </c>
      <c r="H2970" s="359">
        <f t="shared" si="93"/>
        <v>0</v>
      </c>
    </row>
    <row r="2971" spans="7:8" x14ac:dyDescent="0.25">
      <c r="G2971" s="359">
        <f t="shared" si="92"/>
        <v>0</v>
      </c>
      <c r="H2971" s="359">
        <f t="shared" si="93"/>
        <v>0</v>
      </c>
    </row>
    <row r="2972" spans="7:8" x14ac:dyDescent="0.25">
      <c r="G2972" s="359">
        <f t="shared" si="92"/>
        <v>0</v>
      </c>
      <c r="H2972" s="359">
        <f t="shared" si="93"/>
        <v>0</v>
      </c>
    </row>
    <row r="2973" spans="7:8" x14ac:dyDescent="0.25">
      <c r="G2973" s="359">
        <f t="shared" si="92"/>
        <v>0</v>
      </c>
      <c r="H2973" s="359">
        <f t="shared" si="93"/>
        <v>0</v>
      </c>
    </row>
    <row r="2974" spans="7:8" x14ac:dyDescent="0.25">
      <c r="G2974" s="359">
        <f t="shared" si="92"/>
        <v>0</v>
      </c>
      <c r="H2974" s="359">
        <f t="shared" si="93"/>
        <v>0</v>
      </c>
    </row>
    <row r="2975" spans="7:8" x14ac:dyDescent="0.25">
      <c r="G2975" s="359">
        <f t="shared" si="92"/>
        <v>0</v>
      </c>
      <c r="H2975" s="359">
        <f t="shared" si="93"/>
        <v>0</v>
      </c>
    </row>
    <row r="2976" spans="7:8" x14ac:dyDescent="0.25">
      <c r="G2976" s="359">
        <f t="shared" si="92"/>
        <v>0</v>
      </c>
      <c r="H2976" s="359">
        <f t="shared" si="93"/>
        <v>0</v>
      </c>
    </row>
    <row r="2977" spans="7:8" x14ac:dyDescent="0.25">
      <c r="G2977" s="359">
        <f t="shared" si="92"/>
        <v>0</v>
      </c>
      <c r="H2977" s="359">
        <f t="shared" si="93"/>
        <v>0</v>
      </c>
    </row>
    <row r="2978" spans="7:8" x14ac:dyDescent="0.25">
      <c r="G2978" s="359">
        <f t="shared" si="92"/>
        <v>0</v>
      </c>
      <c r="H2978" s="359">
        <f t="shared" si="93"/>
        <v>0</v>
      </c>
    </row>
    <row r="2979" spans="7:8" x14ac:dyDescent="0.25">
      <c r="G2979" s="359">
        <f t="shared" si="92"/>
        <v>0</v>
      </c>
      <c r="H2979" s="359">
        <f t="shared" si="93"/>
        <v>0</v>
      </c>
    </row>
    <row r="2980" spans="7:8" x14ac:dyDescent="0.25">
      <c r="G2980" s="359">
        <f t="shared" si="92"/>
        <v>0</v>
      </c>
      <c r="H2980" s="359">
        <f t="shared" si="93"/>
        <v>0</v>
      </c>
    </row>
    <row r="2981" spans="7:8" x14ac:dyDescent="0.25">
      <c r="G2981" s="359">
        <f t="shared" si="92"/>
        <v>0</v>
      </c>
      <c r="H2981" s="359">
        <f t="shared" si="93"/>
        <v>0</v>
      </c>
    </row>
    <row r="2982" spans="7:8" x14ac:dyDescent="0.25">
      <c r="G2982" s="359">
        <f t="shared" si="92"/>
        <v>0</v>
      </c>
      <c r="H2982" s="359">
        <f t="shared" si="93"/>
        <v>0</v>
      </c>
    </row>
    <row r="2983" spans="7:8" x14ac:dyDescent="0.25">
      <c r="G2983" s="359">
        <f t="shared" si="92"/>
        <v>0</v>
      </c>
      <c r="H2983" s="359">
        <f t="shared" si="93"/>
        <v>0</v>
      </c>
    </row>
    <row r="2984" spans="7:8" x14ac:dyDescent="0.25">
      <c r="G2984" s="359">
        <f t="shared" si="92"/>
        <v>0</v>
      </c>
      <c r="H2984" s="359">
        <f t="shared" si="93"/>
        <v>0</v>
      </c>
    </row>
    <row r="2985" spans="7:8" x14ac:dyDescent="0.25">
      <c r="G2985" s="359">
        <f t="shared" si="92"/>
        <v>0</v>
      </c>
      <c r="H2985" s="359">
        <f t="shared" si="93"/>
        <v>0</v>
      </c>
    </row>
    <row r="2986" spans="7:8" x14ac:dyDescent="0.25">
      <c r="G2986" s="359">
        <f t="shared" si="92"/>
        <v>0</v>
      </c>
      <c r="H2986" s="359">
        <f t="shared" si="93"/>
        <v>0</v>
      </c>
    </row>
    <row r="2987" spans="7:8" x14ac:dyDescent="0.25">
      <c r="G2987" s="359">
        <f t="shared" si="92"/>
        <v>0</v>
      </c>
      <c r="H2987" s="359">
        <f t="shared" si="93"/>
        <v>0</v>
      </c>
    </row>
    <row r="2988" spans="7:8" x14ac:dyDescent="0.25">
      <c r="G2988" s="359">
        <f t="shared" si="92"/>
        <v>0</v>
      </c>
      <c r="H2988" s="359">
        <f t="shared" si="93"/>
        <v>0</v>
      </c>
    </row>
    <row r="2989" spans="7:8" x14ac:dyDescent="0.25">
      <c r="G2989" s="359">
        <f t="shared" si="92"/>
        <v>0</v>
      </c>
      <c r="H2989" s="359">
        <f t="shared" si="93"/>
        <v>0</v>
      </c>
    </row>
    <row r="2990" spans="7:8" x14ac:dyDescent="0.25">
      <c r="G2990" s="359">
        <f t="shared" si="92"/>
        <v>0</v>
      </c>
      <c r="H2990" s="359">
        <f t="shared" si="93"/>
        <v>0</v>
      </c>
    </row>
    <row r="2991" spans="7:8" x14ac:dyDescent="0.25">
      <c r="G2991" s="359">
        <f t="shared" si="92"/>
        <v>0</v>
      </c>
      <c r="H2991" s="359">
        <f t="shared" si="93"/>
        <v>0</v>
      </c>
    </row>
    <row r="2992" spans="7:8" x14ac:dyDescent="0.25">
      <c r="G2992" s="359">
        <f t="shared" si="92"/>
        <v>0</v>
      </c>
      <c r="H2992" s="359">
        <f t="shared" si="93"/>
        <v>0</v>
      </c>
    </row>
    <row r="2993" spans="7:8" x14ac:dyDescent="0.25">
      <c r="G2993" s="359">
        <f t="shared" si="92"/>
        <v>0</v>
      </c>
      <c r="H2993" s="359">
        <f t="shared" si="93"/>
        <v>0</v>
      </c>
    </row>
    <row r="2994" spans="7:8" x14ac:dyDescent="0.25">
      <c r="G2994" s="359">
        <f t="shared" si="92"/>
        <v>0</v>
      </c>
      <c r="H2994" s="359">
        <f t="shared" si="93"/>
        <v>0</v>
      </c>
    </row>
    <row r="2995" spans="7:8" x14ac:dyDescent="0.25">
      <c r="G2995" s="359">
        <f t="shared" si="92"/>
        <v>0</v>
      </c>
      <c r="H2995" s="359">
        <f t="shared" si="93"/>
        <v>0</v>
      </c>
    </row>
    <row r="2996" spans="7:8" x14ac:dyDescent="0.25">
      <c r="G2996" s="359">
        <f t="shared" si="92"/>
        <v>0</v>
      </c>
      <c r="H2996" s="359">
        <f t="shared" si="93"/>
        <v>0</v>
      </c>
    </row>
    <row r="2997" spans="7:8" x14ac:dyDescent="0.25">
      <c r="G2997" s="359">
        <f t="shared" si="92"/>
        <v>0</v>
      </c>
      <c r="H2997" s="359">
        <f t="shared" si="93"/>
        <v>0</v>
      </c>
    </row>
    <row r="2998" spans="7:8" x14ac:dyDescent="0.25">
      <c r="G2998" s="359">
        <f t="shared" si="92"/>
        <v>0</v>
      </c>
      <c r="H2998" s="359">
        <f t="shared" si="93"/>
        <v>0</v>
      </c>
    </row>
    <row r="2999" spans="7:8" x14ac:dyDescent="0.25">
      <c r="G2999" s="359">
        <f t="shared" si="92"/>
        <v>0</v>
      </c>
      <c r="H2999" s="359">
        <f t="shared" si="93"/>
        <v>0</v>
      </c>
    </row>
    <row r="3000" spans="7:8" x14ac:dyDescent="0.25">
      <c r="G3000" s="359">
        <f t="shared" si="92"/>
        <v>0</v>
      </c>
      <c r="H3000" s="359">
        <f t="shared" si="93"/>
        <v>0</v>
      </c>
    </row>
    <row r="3001" spans="7:8" x14ac:dyDescent="0.25">
      <c r="G3001" s="359">
        <f t="shared" si="92"/>
        <v>0</v>
      </c>
      <c r="H3001" s="359">
        <f t="shared" si="93"/>
        <v>0</v>
      </c>
    </row>
    <row r="3002" spans="7:8" x14ac:dyDescent="0.25">
      <c r="G3002" s="359">
        <f t="shared" si="92"/>
        <v>0</v>
      </c>
      <c r="H3002" s="359">
        <f t="shared" si="93"/>
        <v>0</v>
      </c>
    </row>
    <row r="3003" spans="7:8" x14ac:dyDescent="0.25">
      <c r="G3003" s="359">
        <f t="shared" si="92"/>
        <v>0</v>
      </c>
      <c r="H3003" s="359">
        <f t="shared" si="93"/>
        <v>0</v>
      </c>
    </row>
    <row r="3004" spans="7:8" x14ac:dyDescent="0.25">
      <c r="G3004" s="359">
        <f t="shared" si="92"/>
        <v>0</v>
      </c>
      <c r="H3004" s="359">
        <f t="shared" si="93"/>
        <v>0</v>
      </c>
    </row>
    <row r="3005" spans="7:8" x14ac:dyDescent="0.25">
      <c r="G3005" s="359">
        <f t="shared" si="92"/>
        <v>0</v>
      </c>
      <c r="H3005" s="359">
        <f t="shared" si="93"/>
        <v>0</v>
      </c>
    </row>
    <row r="3006" spans="7:8" x14ac:dyDescent="0.25">
      <c r="G3006" s="359">
        <f t="shared" si="92"/>
        <v>0</v>
      </c>
      <c r="H3006" s="359">
        <f t="shared" si="93"/>
        <v>0</v>
      </c>
    </row>
    <row r="3007" spans="7:8" x14ac:dyDescent="0.25">
      <c r="G3007" s="359">
        <f t="shared" si="92"/>
        <v>0</v>
      </c>
      <c r="H3007" s="359">
        <f t="shared" si="93"/>
        <v>0</v>
      </c>
    </row>
    <row r="3008" spans="7:8" x14ac:dyDescent="0.25">
      <c r="G3008" s="359">
        <f t="shared" si="92"/>
        <v>0</v>
      </c>
      <c r="H3008" s="359">
        <f t="shared" si="93"/>
        <v>0</v>
      </c>
    </row>
    <row r="3009" spans="7:8" x14ac:dyDescent="0.25">
      <c r="G3009" s="359">
        <f t="shared" si="92"/>
        <v>0</v>
      </c>
      <c r="H3009" s="359">
        <f t="shared" si="93"/>
        <v>0</v>
      </c>
    </row>
    <row r="3010" spans="7:8" x14ac:dyDescent="0.25">
      <c r="G3010" s="359">
        <f t="shared" si="92"/>
        <v>0</v>
      </c>
      <c r="H3010" s="359">
        <f t="shared" si="93"/>
        <v>0</v>
      </c>
    </row>
    <row r="3011" spans="7:8" x14ac:dyDescent="0.25">
      <c r="G3011" s="359">
        <f t="shared" ref="G3011:G3074" si="94">IFERROR(IF(C3011=" ",0,C3011),0)</f>
        <v>0</v>
      </c>
      <c r="H3011" s="359">
        <f t="shared" ref="H3011:H3074" si="95">IFERROR(G3011 * E3011, 0)</f>
        <v>0</v>
      </c>
    </row>
    <row r="3012" spans="7:8" x14ac:dyDescent="0.25">
      <c r="G3012" s="359">
        <f t="shared" si="94"/>
        <v>0</v>
      </c>
      <c r="H3012" s="359">
        <f t="shared" si="95"/>
        <v>0</v>
      </c>
    </row>
    <row r="3013" spans="7:8" x14ac:dyDescent="0.25">
      <c r="G3013" s="359">
        <f t="shared" si="94"/>
        <v>0</v>
      </c>
      <c r="H3013" s="359">
        <f t="shared" si="95"/>
        <v>0</v>
      </c>
    </row>
    <row r="3014" spans="7:8" x14ac:dyDescent="0.25">
      <c r="G3014" s="359">
        <f t="shared" si="94"/>
        <v>0</v>
      </c>
      <c r="H3014" s="359">
        <f t="shared" si="95"/>
        <v>0</v>
      </c>
    </row>
    <row r="3015" spans="7:8" x14ac:dyDescent="0.25">
      <c r="G3015" s="359">
        <f t="shared" si="94"/>
        <v>0</v>
      </c>
      <c r="H3015" s="359">
        <f t="shared" si="95"/>
        <v>0</v>
      </c>
    </row>
    <row r="3016" spans="7:8" x14ac:dyDescent="0.25">
      <c r="G3016" s="359">
        <f t="shared" si="94"/>
        <v>0</v>
      </c>
      <c r="H3016" s="359">
        <f t="shared" si="95"/>
        <v>0</v>
      </c>
    </row>
    <row r="3017" spans="7:8" x14ac:dyDescent="0.25">
      <c r="G3017" s="359">
        <f t="shared" si="94"/>
        <v>0</v>
      </c>
      <c r="H3017" s="359">
        <f t="shared" si="95"/>
        <v>0</v>
      </c>
    </row>
    <row r="3018" spans="7:8" x14ac:dyDescent="0.25">
      <c r="G3018" s="359">
        <f t="shared" si="94"/>
        <v>0</v>
      </c>
      <c r="H3018" s="359">
        <f t="shared" si="95"/>
        <v>0</v>
      </c>
    </row>
    <row r="3019" spans="7:8" x14ac:dyDescent="0.25">
      <c r="G3019" s="359">
        <f t="shared" si="94"/>
        <v>0</v>
      </c>
      <c r="H3019" s="359">
        <f t="shared" si="95"/>
        <v>0</v>
      </c>
    </row>
    <row r="3020" spans="7:8" x14ac:dyDescent="0.25">
      <c r="G3020" s="359">
        <f t="shared" si="94"/>
        <v>0</v>
      </c>
      <c r="H3020" s="359">
        <f t="shared" si="95"/>
        <v>0</v>
      </c>
    </row>
    <row r="3021" spans="7:8" x14ac:dyDescent="0.25">
      <c r="G3021" s="359">
        <f t="shared" si="94"/>
        <v>0</v>
      </c>
      <c r="H3021" s="359">
        <f t="shared" si="95"/>
        <v>0</v>
      </c>
    </row>
    <row r="3022" spans="7:8" x14ac:dyDescent="0.25">
      <c r="G3022" s="359">
        <f t="shared" si="94"/>
        <v>0</v>
      </c>
      <c r="H3022" s="359">
        <f t="shared" si="95"/>
        <v>0</v>
      </c>
    </row>
    <row r="3023" spans="7:8" x14ac:dyDescent="0.25">
      <c r="G3023" s="359">
        <f t="shared" si="94"/>
        <v>0</v>
      </c>
      <c r="H3023" s="359">
        <f t="shared" si="95"/>
        <v>0</v>
      </c>
    </row>
    <row r="3024" spans="7:8" x14ac:dyDescent="0.25">
      <c r="G3024" s="359">
        <f t="shared" si="94"/>
        <v>0</v>
      </c>
      <c r="H3024" s="359">
        <f t="shared" si="95"/>
        <v>0</v>
      </c>
    </row>
    <row r="3025" spans="7:8" x14ac:dyDescent="0.25">
      <c r="G3025" s="359">
        <f t="shared" si="94"/>
        <v>0</v>
      </c>
      <c r="H3025" s="359">
        <f t="shared" si="95"/>
        <v>0</v>
      </c>
    </row>
    <row r="3026" spans="7:8" x14ac:dyDescent="0.25">
      <c r="G3026" s="359">
        <f t="shared" si="94"/>
        <v>0</v>
      </c>
      <c r="H3026" s="359">
        <f t="shared" si="95"/>
        <v>0</v>
      </c>
    </row>
    <row r="3027" spans="7:8" x14ac:dyDescent="0.25">
      <c r="G3027" s="359">
        <f t="shared" si="94"/>
        <v>0</v>
      </c>
      <c r="H3027" s="359">
        <f t="shared" si="95"/>
        <v>0</v>
      </c>
    </row>
    <row r="3028" spans="7:8" x14ac:dyDescent="0.25">
      <c r="G3028" s="359">
        <f t="shared" si="94"/>
        <v>0</v>
      </c>
      <c r="H3028" s="359">
        <f t="shared" si="95"/>
        <v>0</v>
      </c>
    </row>
    <row r="3029" spans="7:8" x14ac:dyDescent="0.25">
      <c r="G3029" s="359">
        <f t="shared" si="94"/>
        <v>0</v>
      </c>
      <c r="H3029" s="359">
        <f t="shared" si="95"/>
        <v>0</v>
      </c>
    </row>
    <row r="3030" spans="7:8" x14ac:dyDescent="0.25">
      <c r="G3030" s="359">
        <f t="shared" si="94"/>
        <v>0</v>
      </c>
      <c r="H3030" s="359">
        <f t="shared" si="95"/>
        <v>0</v>
      </c>
    </row>
    <row r="3031" spans="7:8" x14ac:dyDescent="0.25">
      <c r="G3031" s="359">
        <f t="shared" si="94"/>
        <v>0</v>
      </c>
      <c r="H3031" s="359">
        <f t="shared" si="95"/>
        <v>0</v>
      </c>
    </row>
    <row r="3032" spans="7:8" x14ac:dyDescent="0.25">
      <c r="G3032" s="359">
        <f t="shared" si="94"/>
        <v>0</v>
      </c>
      <c r="H3032" s="359">
        <f t="shared" si="95"/>
        <v>0</v>
      </c>
    </row>
    <row r="3033" spans="7:8" x14ac:dyDescent="0.25">
      <c r="G3033" s="359">
        <f t="shared" si="94"/>
        <v>0</v>
      </c>
      <c r="H3033" s="359">
        <f t="shared" si="95"/>
        <v>0</v>
      </c>
    </row>
    <row r="3034" spans="7:8" x14ac:dyDescent="0.25">
      <c r="G3034" s="359">
        <f t="shared" si="94"/>
        <v>0</v>
      </c>
      <c r="H3034" s="359">
        <f t="shared" si="95"/>
        <v>0</v>
      </c>
    </row>
    <row r="3035" spans="7:8" x14ac:dyDescent="0.25">
      <c r="G3035" s="359">
        <f t="shared" si="94"/>
        <v>0</v>
      </c>
      <c r="H3035" s="359">
        <f t="shared" si="95"/>
        <v>0</v>
      </c>
    </row>
    <row r="3036" spans="7:8" x14ac:dyDescent="0.25">
      <c r="G3036" s="359">
        <f t="shared" si="94"/>
        <v>0</v>
      </c>
      <c r="H3036" s="359">
        <f t="shared" si="95"/>
        <v>0</v>
      </c>
    </row>
    <row r="3037" spans="7:8" x14ac:dyDescent="0.25">
      <c r="G3037" s="359">
        <f t="shared" si="94"/>
        <v>0</v>
      </c>
      <c r="H3037" s="359">
        <f t="shared" si="95"/>
        <v>0</v>
      </c>
    </row>
    <row r="3038" spans="7:8" x14ac:dyDescent="0.25">
      <c r="G3038" s="359">
        <f t="shared" si="94"/>
        <v>0</v>
      </c>
      <c r="H3038" s="359">
        <f t="shared" si="95"/>
        <v>0</v>
      </c>
    </row>
    <row r="3039" spans="7:8" x14ac:dyDescent="0.25">
      <c r="G3039" s="359">
        <f t="shared" si="94"/>
        <v>0</v>
      </c>
      <c r="H3039" s="359">
        <f t="shared" si="95"/>
        <v>0</v>
      </c>
    </row>
    <row r="3040" spans="7:8" x14ac:dyDescent="0.25">
      <c r="G3040" s="359">
        <f t="shared" si="94"/>
        <v>0</v>
      </c>
      <c r="H3040" s="359">
        <f t="shared" si="95"/>
        <v>0</v>
      </c>
    </row>
    <row r="3041" spans="7:8" x14ac:dyDescent="0.25">
      <c r="G3041" s="359">
        <f t="shared" si="94"/>
        <v>0</v>
      </c>
      <c r="H3041" s="359">
        <f t="shared" si="95"/>
        <v>0</v>
      </c>
    </row>
    <row r="3042" spans="7:8" x14ac:dyDescent="0.25">
      <c r="G3042" s="359">
        <f t="shared" si="94"/>
        <v>0</v>
      </c>
      <c r="H3042" s="359">
        <f t="shared" si="95"/>
        <v>0</v>
      </c>
    </row>
    <row r="3043" spans="7:8" x14ac:dyDescent="0.25">
      <c r="G3043" s="359">
        <f t="shared" si="94"/>
        <v>0</v>
      </c>
      <c r="H3043" s="359">
        <f t="shared" si="95"/>
        <v>0</v>
      </c>
    </row>
    <row r="3044" spans="7:8" x14ac:dyDescent="0.25">
      <c r="G3044" s="359">
        <f t="shared" si="94"/>
        <v>0</v>
      </c>
      <c r="H3044" s="359">
        <f t="shared" si="95"/>
        <v>0</v>
      </c>
    </row>
    <row r="3045" spans="7:8" x14ac:dyDescent="0.25">
      <c r="G3045" s="359">
        <f t="shared" si="94"/>
        <v>0</v>
      </c>
      <c r="H3045" s="359">
        <f t="shared" si="95"/>
        <v>0</v>
      </c>
    </row>
    <row r="3046" spans="7:8" x14ac:dyDescent="0.25">
      <c r="G3046" s="359">
        <f t="shared" si="94"/>
        <v>0</v>
      </c>
      <c r="H3046" s="359">
        <f t="shared" si="95"/>
        <v>0</v>
      </c>
    </row>
    <row r="3047" spans="7:8" x14ac:dyDescent="0.25">
      <c r="G3047" s="359">
        <f t="shared" si="94"/>
        <v>0</v>
      </c>
      <c r="H3047" s="359">
        <f t="shared" si="95"/>
        <v>0</v>
      </c>
    </row>
    <row r="3048" spans="7:8" x14ac:dyDescent="0.25">
      <c r="G3048" s="359">
        <f t="shared" si="94"/>
        <v>0</v>
      </c>
      <c r="H3048" s="359">
        <f t="shared" si="95"/>
        <v>0</v>
      </c>
    </row>
    <row r="3049" spans="7:8" x14ac:dyDescent="0.25">
      <c r="G3049" s="359">
        <f t="shared" si="94"/>
        <v>0</v>
      </c>
      <c r="H3049" s="359">
        <f t="shared" si="95"/>
        <v>0</v>
      </c>
    </row>
    <row r="3050" spans="7:8" x14ac:dyDescent="0.25">
      <c r="G3050" s="359">
        <f t="shared" si="94"/>
        <v>0</v>
      </c>
      <c r="H3050" s="359">
        <f t="shared" si="95"/>
        <v>0</v>
      </c>
    </row>
    <row r="3051" spans="7:8" x14ac:dyDescent="0.25">
      <c r="G3051" s="359">
        <f t="shared" si="94"/>
        <v>0</v>
      </c>
      <c r="H3051" s="359">
        <f t="shared" si="95"/>
        <v>0</v>
      </c>
    </row>
    <row r="3052" spans="7:8" x14ac:dyDescent="0.25">
      <c r="G3052" s="359">
        <f t="shared" si="94"/>
        <v>0</v>
      </c>
      <c r="H3052" s="359">
        <f t="shared" si="95"/>
        <v>0</v>
      </c>
    </row>
    <row r="3053" spans="7:8" x14ac:dyDescent="0.25">
      <c r="G3053" s="359">
        <f t="shared" si="94"/>
        <v>0</v>
      </c>
      <c r="H3053" s="359">
        <f t="shared" si="95"/>
        <v>0</v>
      </c>
    </row>
    <row r="3054" spans="7:8" x14ac:dyDescent="0.25">
      <c r="G3054" s="359">
        <f t="shared" si="94"/>
        <v>0</v>
      </c>
      <c r="H3054" s="359">
        <f t="shared" si="95"/>
        <v>0</v>
      </c>
    </row>
    <row r="3055" spans="7:8" x14ac:dyDescent="0.25">
      <c r="G3055" s="359">
        <f t="shared" si="94"/>
        <v>0</v>
      </c>
      <c r="H3055" s="359">
        <f t="shared" si="95"/>
        <v>0</v>
      </c>
    </row>
    <row r="3056" spans="7:8" x14ac:dyDescent="0.25">
      <c r="G3056" s="359">
        <f t="shared" si="94"/>
        <v>0</v>
      </c>
      <c r="H3056" s="359">
        <f t="shared" si="95"/>
        <v>0</v>
      </c>
    </row>
    <row r="3057" spans="7:8" x14ac:dyDescent="0.25">
      <c r="G3057" s="359">
        <f t="shared" si="94"/>
        <v>0</v>
      </c>
      <c r="H3057" s="359">
        <f t="shared" si="95"/>
        <v>0</v>
      </c>
    </row>
    <row r="3058" spans="7:8" x14ac:dyDescent="0.25">
      <c r="G3058" s="359">
        <f t="shared" si="94"/>
        <v>0</v>
      </c>
      <c r="H3058" s="359">
        <f t="shared" si="95"/>
        <v>0</v>
      </c>
    </row>
    <row r="3059" spans="7:8" x14ac:dyDescent="0.25">
      <c r="G3059" s="359">
        <f t="shared" si="94"/>
        <v>0</v>
      </c>
      <c r="H3059" s="359">
        <f t="shared" si="95"/>
        <v>0</v>
      </c>
    </row>
    <row r="3060" spans="7:8" x14ac:dyDescent="0.25">
      <c r="G3060" s="359">
        <f t="shared" si="94"/>
        <v>0</v>
      </c>
      <c r="H3060" s="359">
        <f t="shared" si="95"/>
        <v>0</v>
      </c>
    </row>
    <row r="3061" spans="7:8" x14ac:dyDescent="0.25">
      <c r="G3061" s="359">
        <f t="shared" si="94"/>
        <v>0</v>
      </c>
      <c r="H3061" s="359">
        <f t="shared" si="95"/>
        <v>0</v>
      </c>
    </row>
    <row r="3062" spans="7:8" x14ac:dyDescent="0.25">
      <c r="G3062" s="359">
        <f t="shared" si="94"/>
        <v>0</v>
      </c>
      <c r="H3062" s="359">
        <f t="shared" si="95"/>
        <v>0</v>
      </c>
    </row>
    <row r="3063" spans="7:8" x14ac:dyDescent="0.25">
      <c r="G3063" s="359">
        <f t="shared" si="94"/>
        <v>0</v>
      </c>
      <c r="H3063" s="359">
        <f t="shared" si="95"/>
        <v>0</v>
      </c>
    </row>
    <row r="3064" spans="7:8" x14ac:dyDescent="0.25">
      <c r="G3064" s="359">
        <f t="shared" si="94"/>
        <v>0</v>
      </c>
      <c r="H3064" s="359">
        <f t="shared" si="95"/>
        <v>0</v>
      </c>
    </row>
    <row r="3065" spans="7:8" x14ac:dyDescent="0.25">
      <c r="G3065" s="359">
        <f t="shared" si="94"/>
        <v>0</v>
      </c>
      <c r="H3065" s="359">
        <f t="shared" si="95"/>
        <v>0</v>
      </c>
    </row>
    <row r="3066" spans="7:8" x14ac:dyDescent="0.25">
      <c r="G3066" s="359">
        <f t="shared" si="94"/>
        <v>0</v>
      </c>
      <c r="H3066" s="359">
        <f t="shared" si="95"/>
        <v>0</v>
      </c>
    </row>
    <row r="3067" spans="7:8" x14ac:dyDescent="0.25">
      <c r="G3067" s="359">
        <f t="shared" si="94"/>
        <v>0</v>
      </c>
      <c r="H3067" s="359">
        <f t="shared" si="95"/>
        <v>0</v>
      </c>
    </row>
    <row r="3068" spans="7:8" x14ac:dyDescent="0.25">
      <c r="G3068" s="359">
        <f t="shared" si="94"/>
        <v>0</v>
      </c>
      <c r="H3068" s="359">
        <f t="shared" si="95"/>
        <v>0</v>
      </c>
    </row>
    <row r="3069" spans="7:8" x14ac:dyDescent="0.25">
      <c r="G3069" s="359">
        <f t="shared" si="94"/>
        <v>0</v>
      </c>
      <c r="H3069" s="359">
        <f t="shared" si="95"/>
        <v>0</v>
      </c>
    </row>
    <row r="3070" spans="7:8" x14ac:dyDescent="0.25">
      <c r="G3070" s="359">
        <f t="shared" si="94"/>
        <v>0</v>
      </c>
      <c r="H3070" s="359">
        <f t="shared" si="95"/>
        <v>0</v>
      </c>
    </row>
    <row r="3071" spans="7:8" x14ac:dyDescent="0.25">
      <c r="G3071" s="359">
        <f t="shared" si="94"/>
        <v>0</v>
      </c>
      <c r="H3071" s="359">
        <f t="shared" si="95"/>
        <v>0</v>
      </c>
    </row>
    <row r="3072" spans="7:8" x14ac:dyDescent="0.25">
      <c r="G3072" s="359">
        <f t="shared" si="94"/>
        <v>0</v>
      </c>
      <c r="H3072" s="359">
        <f t="shared" si="95"/>
        <v>0</v>
      </c>
    </row>
    <row r="3073" spans="7:8" x14ac:dyDescent="0.25">
      <c r="G3073" s="359">
        <f t="shared" si="94"/>
        <v>0</v>
      </c>
      <c r="H3073" s="359">
        <f t="shared" si="95"/>
        <v>0</v>
      </c>
    </row>
    <row r="3074" spans="7:8" x14ac:dyDescent="0.25">
      <c r="G3074" s="359">
        <f t="shared" si="94"/>
        <v>0</v>
      </c>
      <c r="H3074" s="359">
        <f t="shared" si="95"/>
        <v>0</v>
      </c>
    </row>
    <row r="3075" spans="7:8" x14ac:dyDescent="0.25">
      <c r="G3075" s="359">
        <f t="shared" ref="G3075:G3138" si="96">IFERROR(IF(C3075=" ",0,C3075),0)</f>
        <v>0</v>
      </c>
      <c r="H3075" s="359">
        <f t="shared" ref="H3075:H3138" si="97">IFERROR(G3075 * E3075, 0)</f>
        <v>0</v>
      </c>
    </row>
    <row r="3076" spans="7:8" x14ac:dyDescent="0.25">
      <c r="G3076" s="359">
        <f t="shared" si="96"/>
        <v>0</v>
      </c>
      <c r="H3076" s="359">
        <f t="shared" si="97"/>
        <v>0</v>
      </c>
    </row>
    <row r="3077" spans="7:8" x14ac:dyDescent="0.25">
      <c r="G3077" s="359">
        <f t="shared" si="96"/>
        <v>0</v>
      </c>
      <c r="H3077" s="359">
        <f t="shared" si="97"/>
        <v>0</v>
      </c>
    </row>
    <row r="3078" spans="7:8" x14ac:dyDescent="0.25">
      <c r="G3078" s="359">
        <f t="shared" si="96"/>
        <v>0</v>
      </c>
      <c r="H3078" s="359">
        <f t="shared" si="97"/>
        <v>0</v>
      </c>
    </row>
    <row r="3079" spans="7:8" x14ac:dyDescent="0.25">
      <c r="G3079" s="359">
        <f t="shared" si="96"/>
        <v>0</v>
      </c>
      <c r="H3079" s="359">
        <f t="shared" si="97"/>
        <v>0</v>
      </c>
    </row>
    <row r="3080" spans="7:8" x14ac:dyDescent="0.25">
      <c r="G3080" s="359">
        <f t="shared" si="96"/>
        <v>0</v>
      </c>
      <c r="H3080" s="359">
        <f t="shared" si="97"/>
        <v>0</v>
      </c>
    </row>
    <row r="3081" spans="7:8" x14ac:dyDescent="0.25">
      <c r="G3081" s="359">
        <f t="shared" si="96"/>
        <v>0</v>
      </c>
      <c r="H3081" s="359">
        <f t="shared" si="97"/>
        <v>0</v>
      </c>
    </row>
    <row r="3082" spans="7:8" x14ac:dyDescent="0.25">
      <c r="G3082" s="359">
        <f t="shared" si="96"/>
        <v>0</v>
      </c>
      <c r="H3082" s="359">
        <f t="shared" si="97"/>
        <v>0</v>
      </c>
    </row>
    <row r="3083" spans="7:8" x14ac:dyDescent="0.25">
      <c r="G3083" s="359">
        <f t="shared" si="96"/>
        <v>0</v>
      </c>
      <c r="H3083" s="359">
        <f t="shared" si="97"/>
        <v>0</v>
      </c>
    </row>
    <row r="3084" spans="7:8" x14ac:dyDescent="0.25">
      <c r="G3084" s="359">
        <f t="shared" si="96"/>
        <v>0</v>
      </c>
      <c r="H3084" s="359">
        <f t="shared" si="97"/>
        <v>0</v>
      </c>
    </row>
    <row r="3085" spans="7:8" x14ac:dyDescent="0.25">
      <c r="G3085" s="359">
        <f t="shared" si="96"/>
        <v>0</v>
      </c>
      <c r="H3085" s="359">
        <f t="shared" si="97"/>
        <v>0</v>
      </c>
    </row>
    <row r="3086" spans="7:8" x14ac:dyDescent="0.25">
      <c r="G3086" s="359">
        <f t="shared" si="96"/>
        <v>0</v>
      </c>
      <c r="H3086" s="359">
        <f t="shared" si="97"/>
        <v>0</v>
      </c>
    </row>
    <row r="3087" spans="7:8" x14ac:dyDescent="0.25">
      <c r="G3087" s="359">
        <f t="shared" si="96"/>
        <v>0</v>
      </c>
      <c r="H3087" s="359">
        <f t="shared" si="97"/>
        <v>0</v>
      </c>
    </row>
    <row r="3088" spans="7:8" x14ac:dyDescent="0.25">
      <c r="G3088" s="359">
        <f t="shared" si="96"/>
        <v>0</v>
      </c>
      <c r="H3088" s="359">
        <f t="shared" si="97"/>
        <v>0</v>
      </c>
    </row>
    <row r="3089" spans="7:8" x14ac:dyDescent="0.25">
      <c r="G3089" s="359">
        <f t="shared" si="96"/>
        <v>0</v>
      </c>
      <c r="H3089" s="359">
        <f t="shared" si="97"/>
        <v>0</v>
      </c>
    </row>
    <row r="3090" spans="7:8" x14ac:dyDescent="0.25">
      <c r="G3090" s="359">
        <f t="shared" si="96"/>
        <v>0</v>
      </c>
      <c r="H3090" s="359">
        <f t="shared" si="97"/>
        <v>0</v>
      </c>
    </row>
    <row r="3091" spans="7:8" x14ac:dyDescent="0.25">
      <c r="G3091" s="359">
        <f t="shared" si="96"/>
        <v>0</v>
      </c>
      <c r="H3091" s="359">
        <f t="shared" si="97"/>
        <v>0</v>
      </c>
    </row>
    <row r="3092" spans="7:8" x14ac:dyDescent="0.25">
      <c r="G3092" s="359">
        <f t="shared" si="96"/>
        <v>0</v>
      </c>
      <c r="H3092" s="359">
        <f t="shared" si="97"/>
        <v>0</v>
      </c>
    </row>
    <row r="3093" spans="7:8" x14ac:dyDescent="0.25">
      <c r="G3093" s="359">
        <f t="shared" si="96"/>
        <v>0</v>
      </c>
      <c r="H3093" s="359">
        <f t="shared" si="97"/>
        <v>0</v>
      </c>
    </row>
    <row r="3094" spans="7:8" x14ac:dyDescent="0.25">
      <c r="G3094" s="359">
        <f t="shared" si="96"/>
        <v>0</v>
      </c>
      <c r="H3094" s="359">
        <f t="shared" si="97"/>
        <v>0</v>
      </c>
    </row>
    <row r="3095" spans="7:8" x14ac:dyDescent="0.25">
      <c r="G3095" s="359">
        <f t="shared" si="96"/>
        <v>0</v>
      </c>
      <c r="H3095" s="359">
        <f t="shared" si="97"/>
        <v>0</v>
      </c>
    </row>
    <row r="3096" spans="7:8" x14ac:dyDescent="0.25">
      <c r="G3096" s="359">
        <f t="shared" si="96"/>
        <v>0</v>
      </c>
      <c r="H3096" s="359">
        <f t="shared" si="97"/>
        <v>0</v>
      </c>
    </row>
    <row r="3097" spans="7:8" x14ac:dyDescent="0.25">
      <c r="G3097" s="359">
        <f t="shared" si="96"/>
        <v>0</v>
      </c>
      <c r="H3097" s="359">
        <f t="shared" si="97"/>
        <v>0</v>
      </c>
    </row>
    <row r="3098" spans="7:8" x14ac:dyDescent="0.25">
      <c r="G3098" s="359">
        <f t="shared" si="96"/>
        <v>0</v>
      </c>
      <c r="H3098" s="359">
        <f t="shared" si="97"/>
        <v>0</v>
      </c>
    </row>
    <row r="3099" spans="7:8" x14ac:dyDescent="0.25">
      <c r="G3099" s="359">
        <f t="shared" si="96"/>
        <v>0</v>
      </c>
      <c r="H3099" s="359">
        <f t="shared" si="97"/>
        <v>0</v>
      </c>
    </row>
    <row r="3100" spans="7:8" x14ac:dyDescent="0.25">
      <c r="G3100" s="359">
        <f t="shared" si="96"/>
        <v>0</v>
      </c>
      <c r="H3100" s="359">
        <f t="shared" si="97"/>
        <v>0</v>
      </c>
    </row>
    <row r="3101" spans="7:8" x14ac:dyDescent="0.25">
      <c r="G3101" s="359">
        <f t="shared" si="96"/>
        <v>0</v>
      </c>
      <c r="H3101" s="359">
        <f t="shared" si="97"/>
        <v>0</v>
      </c>
    </row>
    <row r="3102" spans="7:8" x14ac:dyDescent="0.25">
      <c r="G3102" s="359">
        <f t="shared" si="96"/>
        <v>0</v>
      </c>
      <c r="H3102" s="359">
        <f t="shared" si="97"/>
        <v>0</v>
      </c>
    </row>
    <row r="3103" spans="7:8" x14ac:dyDescent="0.25">
      <c r="G3103" s="359">
        <f t="shared" si="96"/>
        <v>0</v>
      </c>
      <c r="H3103" s="359">
        <f t="shared" si="97"/>
        <v>0</v>
      </c>
    </row>
    <row r="3104" spans="7:8" x14ac:dyDescent="0.25">
      <c r="G3104" s="359">
        <f t="shared" si="96"/>
        <v>0</v>
      </c>
      <c r="H3104" s="359">
        <f t="shared" si="97"/>
        <v>0</v>
      </c>
    </row>
    <row r="3105" spans="7:8" x14ac:dyDescent="0.25">
      <c r="G3105" s="359">
        <f t="shared" si="96"/>
        <v>0</v>
      </c>
      <c r="H3105" s="359">
        <f t="shared" si="97"/>
        <v>0</v>
      </c>
    </row>
    <row r="3106" spans="7:8" x14ac:dyDescent="0.25">
      <c r="G3106" s="359">
        <f t="shared" si="96"/>
        <v>0</v>
      </c>
      <c r="H3106" s="359">
        <f t="shared" si="97"/>
        <v>0</v>
      </c>
    </row>
    <row r="3107" spans="7:8" x14ac:dyDescent="0.25">
      <c r="G3107" s="359">
        <f t="shared" si="96"/>
        <v>0</v>
      </c>
      <c r="H3107" s="359">
        <f t="shared" si="97"/>
        <v>0</v>
      </c>
    </row>
    <row r="3108" spans="7:8" x14ac:dyDescent="0.25">
      <c r="G3108" s="359">
        <f t="shared" si="96"/>
        <v>0</v>
      </c>
      <c r="H3108" s="359">
        <f t="shared" si="97"/>
        <v>0</v>
      </c>
    </row>
    <row r="3109" spans="7:8" x14ac:dyDescent="0.25">
      <c r="G3109" s="359">
        <f t="shared" si="96"/>
        <v>0</v>
      </c>
      <c r="H3109" s="359">
        <f t="shared" si="97"/>
        <v>0</v>
      </c>
    </row>
    <row r="3110" spans="7:8" x14ac:dyDescent="0.25">
      <c r="G3110" s="359">
        <f t="shared" si="96"/>
        <v>0</v>
      </c>
      <c r="H3110" s="359">
        <f t="shared" si="97"/>
        <v>0</v>
      </c>
    </row>
    <row r="3111" spans="7:8" x14ac:dyDescent="0.25">
      <c r="G3111" s="359">
        <f t="shared" si="96"/>
        <v>0</v>
      </c>
      <c r="H3111" s="359">
        <f t="shared" si="97"/>
        <v>0</v>
      </c>
    </row>
    <row r="3112" spans="7:8" x14ac:dyDescent="0.25">
      <c r="G3112" s="359">
        <f t="shared" si="96"/>
        <v>0</v>
      </c>
      <c r="H3112" s="359">
        <f t="shared" si="97"/>
        <v>0</v>
      </c>
    </row>
    <row r="3113" spans="7:8" x14ac:dyDescent="0.25">
      <c r="G3113" s="359">
        <f t="shared" si="96"/>
        <v>0</v>
      </c>
      <c r="H3113" s="359">
        <f t="shared" si="97"/>
        <v>0</v>
      </c>
    </row>
    <row r="3114" spans="7:8" x14ac:dyDescent="0.25">
      <c r="G3114" s="359">
        <f t="shared" si="96"/>
        <v>0</v>
      </c>
      <c r="H3114" s="359">
        <f t="shared" si="97"/>
        <v>0</v>
      </c>
    </row>
    <row r="3115" spans="7:8" x14ac:dyDescent="0.25">
      <c r="G3115" s="359">
        <f t="shared" si="96"/>
        <v>0</v>
      </c>
      <c r="H3115" s="359">
        <f t="shared" si="97"/>
        <v>0</v>
      </c>
    </row>
    <row r="3116" spans="7:8" x14ac:dyDescent="0.25">
      <c r="G3116" s="359">
        <f t="shared" si="96"/>
        <v>0</v>
      </c>
      <c r="H3116" s="359">
        <f t="shared" si="97"/>
        <v>0</v>
      </c>
    </row>
    <row r="3117" spans="7:8" x14ac:dyDescent="0.25">
      <c r="G3117" s="359">
        <f t="shared" si="96"/>
        <v>0</v>
      </c>
      <c r="H3117" s="359">
        <f t="shared" si="97"/>
        <v>0</v>
      </c>
    </row>
    <row r="3118" spans="7:8" x14ac:dyDescent="0.25">
      <c r="G3118" s="359">
        <f t="shared" si="96"/>
        <v>0</v>
      </c>
      <c r="H3118" s="359">
        <f t="shared" si="97"/>
        <v>0</v>
      </c>
    </row>
    <row r="3119" spans="7:8" x14ac:dyDescent="0.25">
      <c r="G3119" s="359">
        <f t="shared" si="96"/>
        <v>0</v>
      </c>
      <c r="H3119" s="359">
        <f t="shared" si="97"/>
        <v>0</v>
      </c>
    </row>
    <row r="3120" spans="7:8" x14ac:dyDescent="0.25">
      <c r="G3120" s="359">
        <f t="shared" si="96"/>
        <v>0</v>
      </c>
      <c r="H3120" s="359">
        <f t="shared" si="97"/>
        <v>0</v>
      </c>
    </row>
    <row r="3121" spans="7:8" x14ac:dyDescent="0.25">
      <c r="G3121" s="359">
        <f t="shared" si="96"/>
        <v>0</v>
      </c>
      <c r="H3121" s="359">
        <f t="shared" si="97"/>
        <v>0</v>
      </c>
    </row>
    <row r="3122" spans="7:8" x14ac:dyDescent="0.25">
      <c r="G3122" s="359">
        <f t="shared" si="96"/>
        <v>0</v>
      </c>
      <c r="H3122" s="359">
        <f t="shared" si="97"/>
        <v>0</v>
      </c>
    </row>
    <row r="3123" spans="7:8" x14ac:dyDescent="0.25">
      <c r="G3123" s="359">
        <f t="shared" si="96"/>
        <v>0</v>
      </c>
      <c r="H3123" s="359">
        <f t="shared" si="97"/>
        <v>0</v>
      </c>
    </row>
    <row r="3124" spans="7:8" x14ac:dyDescent="0.25">
      <c r="G3124" s="359">
        <f t="shared" si="96"/>
        <v>0</v>
      </c>
      <c r="H3124" s="359">
        <f t="shared" si="97"/>
        <v>0</v>
      </c>
    </row>
    <row r="3125" spans="7:8" x14ac:dyDescent="0.25">
      <c r="G3125" s="359">
        <f t="shared" si="96"/>
        <v>0</v>
      </c>
      <c r="H3125" s="359">
        <f t="shared" si="97"/>
        <v>0</v>
      </c>
    </row>
    <row r="3126" spans="7:8" x14ac:dyDescent="0.25">
      <c r="G3126" s="359">
        <f t="shared" si="96"/>
        <v>0</v>
      </c>
      <c r="H3126" s="359">
        <f t="shared" si="97"/>
        <v>0</v>
      </c>
    </row>
    <row r="3127" spans="7:8" x14ac:dyDescent="0.25">
      <c r="G3127" s="359">
        <f t="shared" si="96"/>
        <v>0</v>
      </c>
      <c r="H3127" s="359">
        <f t="shared" si="97"/>
        <v>0</v>
      </c>
    </row>
    <row r="3128" spans="7:8" x14ac:dyDescent="0.25">
      <c r="G3128" s="359">
        <f t="shared" si="96"/>
        <v>0</v>
      </c>
      <c r="H3128" s="359">
        <f t="shared" si="97"/>
        <v>0</v>
      </c>
    </row>
    <row r="3129" spans="7:8" x14ac:dyDescent="0.25">
      <c r="G3129" s="359">
        <f t="shared" si="96"/>
        <v>0</v>
      </c>
      <c r="H3129" s="359">
        <f t="shared" si="97"/>
        <v>0</v>
      </c>
    </row>
    <row r="3130" spans="7:8" x14ac:dyDescent="0.25">
      <c r="G3130" s="359">
        <f t="shared" si="96"/>
        <v>0</v>
      </c>
      <c r="H3130" s="359">
        <f t="shared" si="97"/>
        <v>0</v>
      </c>
    </row>
    <row r="3131" spans="7:8" x14ac:dyDescent="0.25">
      <c r="G3131" s="359">
        <f t="shared" si="96"/>
        <v>0</v>
      </c>
      <c r="H3131" s="359">
        <f t="shared" si="97"/>
        <v>0</v>
      </c>
    </row>
    <row r="3132" spans="7:8" x14ac:dyDescent="0.25">
      <c r="G3132" s="359">
        <f t="shared" si="96"/>
        <v>0</v>
      </c>
      <c r="H3132" s="359">
        <f t="shared" si="97"/>
        <v>0</v>
      </c>
    </row>
    <row r="3133" spans="7:8" x14ac:dyDescent="0.25">
      <c r="G3133" s="359">
        <f t="shared" si="96"/>
        <v>0</v>
      </c>
      <c r="H3133" s="359">
        <f t="shared" si="97"/>
        <v>0</v>
      </c>
    </row>
    <row r="3134" spans="7:8" x14ac:dyDescent="0.25">
      <c r="G3134" s="359">
        <f t="shared" si="96"/>
        <v>0</v>
      </c>
      <c r="H3134" s="359">
        <f t="shared" si="97"/>
        <v>0</v>
      </c>
    </row>
    <row r="3135" spans="7:8" x14ac:dyDescent="0.25">
      <c r="G3135" s="359">
        <f t="shared" si="96"/>
        <v>0</v>
      </c>
      <c r="H3135" s="359">
        <f t="shared" si="97"/>
        <v>0</v>
      </c>
    </row>
    <row r="3136" spans="7:8" x14ac:dyDescent="0.25">
      <c r="G3136" s="359">
        <f t="shared" si="96"/>
        <v>0</v>
      </c>
      <c r="H3136" s="359">
        <f t="shared" si="97"/>
        <v>0</v>
      </c>
    </row>
    <row r="3137" spans="7:8" x14ac:dyDescent="0.25">
      <c r="G3137" s="359">
        <f t="shared" si="96"/>
        <v>0</v>
      </c>
      <c r="H3137" s="359">
        <f t="shared" si="97"/>
        <v>0</v>
      </c>
    </row>
    <row r="3138" spans="7:8" x14ac:dyDescent="0.25">
      <c r="G3138" s="359">
        <f t="shared" si="96"/>
        <v>0</v>
      </c>
      <c r="H3138" s="359">
        <f t="shared" si="97"/>
        <v>0</v>
      </c>
    </row>
    <row r="3139" spans="7:8" x14ac:dyDescent="0.25">
      <c r="G3139" s="359">
        <f t="shared" ref="G3139:G3202" si="98">IFERROR(IF(C3139=" ",0,C3139),0)</f>
        <v>0</v>
      </c>
      <c r="H3139" s="359">
        <f t="shared" ref="H3139:H3202" si="99">IFERROR(G3139 * E3139, 0)</f>
        <v>0</v>
      </c>
    </row>
    <row r="3140" spans="7:8" x14ac:dyDescent="0.25">
      <c r="G3140" s="359">
        <f t="shared" si="98"/>
        <v>0</v>
      </c>
      <c r="H3140" s="359">
        <f t="shared" si="99"/>
        <v>0</v>
      </c>
    </row>
    <row r="3141" spans="7:8" x14ac:dyDescent="0.25">
      <c r="G3141" s="359">
        <f t="shared" si="98"/>
        <v>0</v>
      </c>
      <c r="H3141" s="359">
        <f t="shared" si="99"/>
        <v>0</v>
      </c>
    </row>
    <row r="3142" spans="7:8" x14ac:dyDescent="0.25">
      <c r="G3142" s="359">
        <f t="shared" si="98"/>
        <v>0</v>
      </c>
      <c r="H3142" s="359">
        <f t="shared" si="99"/>
        <v>0</v>
      </c>
    </row>
    <row r="3143" spans="7:8" x14ac:dyDescent="0.25">
      <c r="G3143" s="359">
        <f t="shared" si="98"/>
        <v>0</v>
      </c>
      <c r="H3143" s="359">
        <f t="shared" si="99"/>
        <v>0</v>
      </c>
    </row>
    <row r="3144" spans="7:8" x14ac:dyDescent="0.25">
      <c r="G3144" s="359">
        <f t="shared" si="98"/>
        <v>0</v>
      </c>
      <c r="H3144" s="359">
        <f t="shared" si="99"/>
        <v>0</v>
      </c>
    </row>
    <row r="3145" spans="7:8" x14ac:dyDescent="0.25">
      <c r="G3145" s="359">
        <f t="shared" si="98"/>
        <v>0</v>
      </c>
      <c r="H3145" s="359">
        <f t="shared" si="99"/>
        <v>0</v>
      </c>
    </row>
    <row r="3146" spans="7:8" x14ac:dyDescent="0.25">
      <c r="G3146" s="359">
        <f t="shared" si="98"/>
        <v>0</v>
      </c>
      <c r="H3146" s="359">
        <f t="shared" si="99"/>
        <v>0</v>
      </c>
    </row>
    <row r="3147" spans="7:8" x14ac:dyDescent="0.25">
      <c r="G3147" s="359">
        <f t="shared" si="98"/>
        <v>0</v>
      </c>
      <c r="H3147" s="359">
        <f t="shared" si="99"/>
        <v>0</v>
      </c>
    </row>
    <row r="3148" spans="7:8" x14ac:dyDescent="0.25">
      <c r="G3148" s="359">
        <f t="shared" si="98"/>
        <v>0</v>
      </c>
      <c r="H3148" s="359">
        <f t="shared" si="99"/>
        <v>0</v>
      </c>
    </row>
    <row r="3149" spans="7:8" x14ac:dyDescent="0.25">
      <c r="G3149" s="359">
        <f t="shared" si="98"/>
        <v>0</v>
      </c>
      <c r="H3149" s="359">
        <f t="shared" si="99"/>
        <v>0</v>
      </c>
    </row>
    <row r="3150" spans="7:8" x14ac:dyDescent="0.25">
      <c r="G3150" s="359">
        <f t="shared" si="98"/>
        <v>0</v>
      </c>
      <c r="H3150" s="359">
        <f t="shared" si="99"/>
        <v>0</v>
      </c>
    </row>
    <row r="3151" spans="7:8" x14ac:dyDescent="0.25">
      <c r="G3151" s="359">
        <f t="shared" si="98"/>
        <v>0</v>
      </c>
      <c r="H3151" s="359">
        <f t="shared" si="99"/>
        <v>0</v>
      </c>
    </row>
    <row r="3152" spans="7:8" x14ac:dyDescent="0.25">
      <c r="G3152" s="359">
        <f t="shared" si="98"/>
        <v>0</v>
      </c>
      <c r="H3152" s="359">
        <f t="shared" si="99"/>
        <v>0</v>
      </c>
    </row>
    <row r="3153" spans="7:8" x14ac:dyDescent="0.25">
      <c r="G3153" s="359">
        <f t="shared" si="98"/>
        <v>0</v>
      </c>
      <c r="H3153" s="359">
        <f t="shared" si="99"/>
        <v>0</v>
      </c>
    </row>
    <row r="3154" spans="7:8" x14ac:dyDescent="0.25">
      <c r="G3154" s="359">
        <f t="shared" si="98"/>
        <v>0</v>
      </c>
      <c r="H3154" s="359">
        <f t="shared" si="99"/>
        <v>0</v>
      </c>
    </row>
    <row r="3155" spans="7:8" x14ac:dyDescent="0.25">
      <c r="G3155" s="359">
        <f t="shared" si="98"/>
        <v>0</v>
      </c>
      <c r="H3155" s="359">
        <f t="shared" si="99"/>
        <v>0</v>
      </c>
    </row>
    <row r="3156" spans="7:8" x14ac:dyDescent="0.25">
      <c r="G3156" s="359">
        <f t="shared" si="98"/>
        <v>0</v>
      </c>
      <c r="H3156" s="359">
        <f t="shared" si="99"/>
        <v>0</v>
      </c>
    </row>
    <row r="3157" spans="7:8" x14ac:dyDescent="0.25">
      <c r="G3157" s="359">
        <f t="shared" si="98"/>
        <v>0</v>
      </c>
      <c r="H3157" s="359">
        <f t="shared" si="99"/>
        <v>0</v>
      </c>
    </row>
    <row r="3158" spans="7:8" x14ac:dyDescent="0.25">
      <c r="G3158" s="359">
        <f t="shared" si="98"/>
        <v>0</v>
      </c>
      <c r="H3158" s="359">
        <f t="shared" si="99"/>
        <v>0</v>
      </c>
    </row>
    <row r="3159" spans="7:8" x14ac:dyDescent="0.25">
      <c r="G3159" s="359">
        <f t="shared" si="98"/>
        <v>0</v>
      </c>
      <c r="H3159" s="359">
        <f t="shared" si="99"/>
        <v>0</v>
      </c>
    </row>
    <row r="3160" spans="7:8" x14ac:dyDescent="0.25">
      <c r="G3160" s="359">
        <f t="shared" si="98"/>
        <v>0</v>
      </c>
      <c r="H3160" s="359">
        <f t="shared" si="99"/>
        <v>0</v>
      </c>
    </row>
    <row r="3161" spans="7:8" x14ac:dyDescent="0.25">
      <c r="G3161" s="359">
        <f t="shared" si="98"/>
        <v>0</v>
      </c>
      <c r="H3161" s="359">
        <f t="shared" si="99"/>
        <v>0</v>
      </c>
    </row>
    <row r="3162" spans="7:8" x14ac:dyDescent="0.25">
      <c r="G3162" s="359">
        <f t="shared" si="98"/>
        <v>0</v>
      </c>
      <c r="H3162" s="359">
        <f t="shared" si="99"/>
        <v>0</v>
      </c>
    </row>
    <row r="3163" spans="7:8" x14ac:dyDescent="0.25">
      <c r="G3163" s="359">
        <f t="shared" si="98"/>
        <v>0</v>
      </c>
      <c r="H3163" s="359">
        <f t="shared" si="99"/>
        <v>0</v>
      </c>
    </row>
    <row r="3164" spans="7:8" x14ac:dyDescent="0.25">
      <c r="G3164" s="359">
        <f t="shared" si="98"/>
        <v>0</v>
      </c>
      <c r="H3164" s="359">
        <f t="shared" si="99"/>
        <v>0</v>
      </c>
    </row>
    <row r="3165" spans="7:8" x14ac:dyDescent="0.25">
      <c r="G3165" s="359">
        <f t="shared" si="98"/>
        <v>0</v>
      </c>
      <c r="H3165" s="359">
        <f t="shared" si="99"/>
        <v>0</v>
      </c>
    </row>
    <row r="3166" spans="7:8" x14ac:dyDescent="0.25">
      <c r="G3166" s="359">
        <f t="shared" si="98"/>
        <v>0</v>
      </c>
      <c r="H3166" s="359">
        <f t="shared" si="99"/>
        <v>0</v>
      </c>
    </row>
    <row r="3167" spans="7:8" x14ac:dyDescent="0.25">
      <c r="G3167" s="359">
        <f t="shared" si="98"/>
        <v>0</v>
      </c>
      <c r="H3167" s="359">
        <f t="shared" si="99"/>
        <v>0</v>
      </c>
    </row>
    <row r="3168" spans="7:8" x14ac:dyDescent="0.25">
      <c r="G3168" s="359">
        <f t="shared" si="98"/>
        <v>0</v>
      </c>
      <c r="H3168" s="359">
        <f t="shared" si="99"/>
        <v>0</v>
      </c>
    </row>
    <row r="3169" spans="7:8" x14ac:dyDescent="0.25">
      <c r="G3169" s="359">
        <f t="shared" si="98"/>
        <v>0</v>
      </c>
      <c r="H3169" s="359">
        <f t="shared" si="99"/>
        <v>0</v>
      </c>
    </row>
    <row r="3170" spans="7:8" x14ac:dyDescent="0.25">
      <c r="G3170" s="359">
        <f t="shared" si="98"/>
        <v>0</v>
      </c>
      <c r="H3170" s="359">
        <f t="shared" si="99"/>
        <v>0</v>
      </c>
    </row>
    <row r="3171" spans="7:8" x14ac:dyDescent="0.25">
      <c r="G3171" s="359">
        <f t="shared" si="98"/>
        <v>0</v>
      </c>
      <c r="H3171" s="359">
        <f t="shared" si="99"/>
        <v>0</v>
      </c>
    </row>
    <row r="3172" spans="7:8" x14ac:dyDescent="0.25">
      <c r="G3172" s="359">
        <f t="shared" si="98"/>
        <v>0</v>
      </c>
      <c r="H3172" s="359">
        <f t="shared" si="99"/>
        <v>0</v>
      </c>
    </row>
    <row r="3173" spans="7:8" x14ac:dyDescent="0.25">
      <c r="G3173" s="359">
        <f t="shared" si="98"/>
        <v>0</v>
      </c>
      <c r="H3173" s="359">
        <f t="shared" si="99"/>
        <v>0</v>
      </c>
    </row>
    <row r="3174" spans="7:8" x14ac:dyDescent="0.25">
      <c r="G3174" s="359">
        <f t="shared" si="98"/>
        <v>0</v>
      </c>
      <c r="H3174" s="359">
        <f t="shared" si="99"/>
        <v>0</v>
      </c>
    </row>
    <row r="3175" spans="7:8" x14ac:dyDescent="0.25">
      <c r="G3175" s="359">
        <f t="shared" si="98"/>
        <v>0</v>
      </c>
      <c r="H3175" s="359">
        <f t="shared" si="99"/>
        <v>0</v>
      </c>
    </row>
    <row r="3176" spans="7:8" x14ac:dyDescent="0.25">
      <c r="G3176" s="359">
        <f t="shared" si="98"/>
        <v>0</v>
      </c>
      <c r="H3176" s="359">
        <f t="shared" si="99"/>
        <v>0</v>
      </c>
    </row>
    <row r="3177" spans="7:8" x14ac:dyDescent="0.25">
      <c r="G3177" s="359">
        <f t="shared" si="98"/>
        <v>0</v>
      </c>
      <c r="H3177" s="359">
        <f t="shared" si="99"/>
        <v>0</v>
      </c>
    </row>
    <row r="3178" spans="7:8" x14ac:dyDescent="0.25">
      <c r="G3178" s="359">
        <f t="shared" si="98"/>
        <v>0</v>
      </c>
      <c r="H3178" s="359">
        <f t="shared" si="99"/>
        <v>0</v>
      </c>
    </row>
    <row r="3179" spans="7:8" x14ac:dyDescent="0.25">
      <c r="G3179" s="359">
        <f t="shared" si="98"/>
        <v>0</v>
      </c>
      <c r="H3179" s="359">
        <f t="shared" si="99"/>
        <v>0</v>
      </c>
    </row>
    <row r="3180" spans="7:8" x14ac:dyDescent="0.25">
      <c r="G3180" s="359">
        <f t="shared" si="98"/>
        <v>0</v>
      </c>
      <c r="H3180" s="359">
        <f t="shared" si="99"/>
        <v>0</v>
      </c>
    </row>
    <row r="3181" spans="7:8" x14ac:dyDescent="0.25">
      <c r="G3181" s="359">
        <f t="shared" si="98"/>
        <v>0</v>
      </c>
      <c r="H3181" s="359">
        <f t="shared" si="99"/>
        <v>0</v>
      </c>
    </row>
    <row r="3182" spans="7:8" x14ac:dyDescent="0.25">
      <c r="G3182" s="359">
        <f t="shared" si="98"/>
        <v>0</v>
      </c>
      <c r="H3182" s="359">
        <f t="shared" si="99"/>
        <v>0</v>
      </c>
    </row>
    <row r="3183" spans="7:8" x14ac:dyDescent="0.25">
      <c r="G3183" s="359">
        <f t="shared" si="98"/>
        <v>0</v>
      </c>
      <c r="H3183" s="359">
        <f t="shared" si="99"/>
        <v>0</v>
      </c>
    </row>
    <row r="3184" spans="7:8" x14ac:dyDescent="0.25">
      <c r="G3184" s="359">
        <f t="shared" si="98"/>
        <v>0</v>
      </c>
      <c r="H3184" s="359">
        <f t="shared" si="99"/>
        <v>0</v>
      </c>
    </row>
    <row r="3185" spans="7:8" x14ac:dyDescent="0.25">
      <c r="G3185" s="359">
        <f t="shared" si="98"/>
        <v>0</v>
      </c>
      <c r="H3185" s="359">
        <f t="shared" si="99"/>
        <v>0</v>
      </c>
    </row>
    <row r="3186" spans="7:8" x14ac:dyDescent="0.25">
      <c r="G3186" s="359">
        <f t="shared" si="98"/>
        <v>0</v>
      </c>
      <c r="H3186" s="359">
        <f t="shared" si="99"/>
        <v>0</v>
      </c>
    </row>
    <row r="3187" spans="7:8" x14ac:dyDescent="0.25">
      <c r="G3187" s="359">
        <f t="shared" si="98"/>
        <v>0</v>
      </c>
      <c r="H3187" s="359">
        <f t="shared" si="99"/>
        <v>0</v>
      </c>
    </row>
    <row r="3188" spans="7:8" x14ac:dyDescent="0.25">
      <c r="G3188" s="359">
        <f t="shared" si="98"/>
        <v>0</v>
      </c>
      <c r="H3188" s="359">
        <f t="shared" si="99"/>
        <v>0</v>
      </c>
    </row>
    <row r="3189" spans="7:8" x14ac:dyDescent="0.25">
      <c r="G3189" s="359">
        <f t="shared" si="98"/>
        <v>0</v>
      </c>
      <c r="H3189" s="359">
        <f t="shared" si="99"/>
        <v>0</v>
      </c>
    </row>
    <row r="3190" spans="7:8" x14ac:dyDescent="0.25">
      <c r="G3190" s="359">
        <f t="shared" si="98"/>
        <v>0</v>
      </c>
      <c r="H3190" s="359">
        <f t="shared" si="99"/>
        <v>0</v>
      </c>
    </row>
    <row r="3191" spans="7:8" x14ac:dyDescent="0.25">
      <c r="G3191" s="359">
        <f t="shared" si="98"/>
        <v>0</v>
      </c>
      <c r="H3191" s="359">
        <f t="shared" si="99"/>
        <v>0</v>
      </c>
    </row>
    <row r="3192" spans="7:8" x14ac:dyDescent="0.25">
      <c r="G3192" s="359">
        <f t="shared" si="98"/>
        <v>0</v>
      </c>
      <c r="H3192" s="359">
        <f t="shared" si="99"/>
        <v>0</v>
      </c>
    </row>
    <row r="3193" spans="7:8" x14ac:dyDescent="0.25">
      <c r="G3193" s="359">
        <f t="shared" si="98"/>
        <v>0</v>
      </c>
      <c r="H3193" s="359">
        <f t="shared" si="99"/>
        <v>0</v>
      </c>
    </row>
    <row r="3194" spans="7:8" x14ac:dyDescent="0.25">
      <c r="G3194" s="359">
        <f t="shared" si="98"/>
        <v>0</v>
      </c>
      <c r="H3194" s="359">
        <f t="shared" si="99"/>
        <v>0</v>
      </c>
    </row>
    <row r="3195" spans="7:8" x14ac:dyDescent="0.25">
      <c r="G3195" s="359">
        <f t="shared" si="98"/>
        <v>0</v>
      </c>
      <c r="H3195" s="359">
        <f t="shared" si="99"/>
        <v>0</v>
      </c>
    </row>
    <row r="3196" spans="7:8" x14ac:dyDescent="0.25">
      <c r="G3196" s="359">
        <f t="shared" si="98"/>
        <v>0</v>
      </c>
      <c r="H3196" s="359">
        <f t="shared" si="99"/>
        <v>0</v>
      </c>
    </row>
    <row r="3197" spans="7:8" x14ac:dyDescent="0.25">
      <c r="G3197" s="359">
        <f t="shared" si="98"/>
        <v>0</v>
      </c>
      <c r="H3197" s="359">
        <f t="shared" si="99"/>
        <v>0</v>
      </c>
    </row>
    <row r="3198" spans="7:8" x14ac:dyDescent="0.25">
      <c r="G3198" s="359">
        <f t="shared" si="98"/>
        <v>0</v>
      </c>
      <c r="H3198" s="359">
        <f t="shared" si="99"/>
        <v>0</v>
      </c>
    </row>
    <row r="3199" spans="7:8" x14ac:dyDescent="0.25">
      <c r="G3199" s="359">
        <f t="shared" si="98"/>
        <v>0</v>
      </c>
      <c r="H3199" s="359">
        <f t="shared" si="99"/>
        <v>0</v>
      </c>
    </row>
    <row r="3200" spans="7:8" x14ac:dyDescent="0.25">
      <c r="G3200" s="359">
        <f t="shared" si="98"/>
        <v>0</v>
      </c>
      <c r="H3200" s="359">
        <f t="shared" si="99"/>
        <v>0</v>
      </c>
    </row>
    <row r="3201" spans="7:8" x14ac:dyDescent="0.25">
      <c r="G3201" s="359">
        <f t="shared" si="98"/>
        <v>0</v>
      </c>
      <c r="H3201" s="359">
        <f t="shared" si="99"/>
        <v>0</v>
      </c>
    </row>
    <row r="3202" spans="7:8" x14ac:dyDescent="0.25">
      <c r="G3202" s="359">
        <f t="shared" si="98"/>
        <v>0</v>
      </c>
      <c r="H3202" s="359">
        <f t="shared" si="99"/>
        <v>0</v>
      </c>
    </row>
    <row r="3203" spans="7:8" x14ac:dyDescent="0.25">
      <c r="G3203" s="359">
        <f t="shared" ref="G3203:G3266" si="100">IFERROR(IF(C3203=" ",0,C3203),0)</f>
        <v>0</v>
      </c>
      <c r="H3203" s="359">
        <f t="shared" ref="H3203:H3266" si="101">IFERROR(G3203 * E3203, 0)</f>
        <v>0</v>
      </c>
    </row>
    <row r="3204" spans="7:8" x14ac:dyDescent="0.25">
      <c r="G3204" s="359">
        <f t="shared" si="100"/>
        <v>0</v>
      </c>
      <c r="H3204" s="359">
        <f t="shared" si="101"/>
        <v>0</v>
      </c>
    </row>
    <row r="3205" spans="7:8" x14ac:dyDescent="0.25">
      <c r="G3205" s="359">
        <f t="shared" si="100"/>
        <v>0</v>
      </c>
      <c r="H3205" s="359">
        <f t="shared" si="101"/>
        <v>0</v>
      </c>
    </row>
    <row r="3206" spans="7:8" x14ac:dyDescent="0.25">
      <c r="G3206" s="359">
        <f t="shared" si="100"/>
        <v>0</v>
      </c>
      <c r="H3206" s="359">
        <f t="shared" si="101"/>
        <v>0</v>
      </c>
    </row>
    <row r="3207" spans="7:8" x14ac:dyDescent="0.25">
      <c r="G3207" s="359">
        <f t="shared" si="100"/>
        <v>0</v>
      </c>
      <c r="H3207" s="359">
        <f t="shared" si="101"/>
        <v>0</v>
      </c>
    </row>
    <row r="3208" spans="7:8" x14ac:dyDescent="0.25">
      <c r="G3208" s="359">
        <f t="shared" si="100"/>
        <v>0</v>
      </c>
      <c r="H3208" s="359">
        <f t="shared" si="101"/>
        <v>0</v>
      </c>
    </row>
    <row r="3209" spans="7:8" x14ac:dyDescent="0.25">
      <c r="G3209" s="359">
        <f t="shared" si="100"/>
        <v>0</v>
      </c>
      <c r="H3209" s="359">
        <f t="shared" si="101"/>
        <v>0</v>
      </c>
    </row>
    <row r="3210" spans="7:8" x14ac:dyDescent="0.25">
      <c r="G3210" s="359">
        <f t="shared" si="100"/>
        <v>0</v>
      </c>
      <c r="H3210" s="359">
        <f t="shared" si="101"/>
        <v>0</v>
      </c>
    </row>
    <row r="3211" spans="7:8" x14ac:dyDescent="0.25">
      <c r="G3211" s="359">
        <f t="shared" si="100"/>
        <v>0</v>
      </c>
      <c r="H3211" s="359">
        <f t="shared" si="101"/>
        <v>0</v>
      </c>
    </row>
    <row r="3212" spans="7:8" x14ac:dyDescent="0.25">
      <c r="G3212" s="359">
        <f t="shared" si="100"/>
        <v>0</v>
      </c>
      <c r="H3212" s="359">
        <f t="shared" si="101"/>
        <v>0</v>
      </c>
    </row>
    <row r="3213" spans="7:8" x14ac:dyDescent="0.25">
      <c r="G3213" s="359">
        <f t="shared" si="100"/>
        <v>0</v>
      </c>
      <c r="H3213" s="359">
        <f t="shared" si="101"/>
        <v>0</v>
      </c>
    </row>
    <row r="3214" spans="7:8" x14ac:dyDescent="0.25">
      <c r="G3214" s="359">
        <f t="shared" si="100"/>
        <v>0</v>
      </c>
      <c r="H3214" s="359">
        <f t="shared" si="101"/>
        <v>0</v>
      </c>
    </row>
    <row r="3215" spans="7:8" x14ac:dyDescent="0.25">
      <c r="G3215" s="359">
        <f t="shared" si="100"/>
        <v>0</v>
      </c>
      <c r="H3215" s="359">
        <f t="shared" si="101"/>
        <v>0</v>
      </c>
    </row>
    <row r="3216" spans="7:8" x14ac:dyDescent="0.25">
      <c r="G3216" s="359">
        <f t="shared" si="100"/>
        <v>0</v>
      </c>
      <c r="H3216" s="359">
        <f t="shared" si="101"/>
        <v>0</v>
      </c>
    </row>
    <row r="3217" spans="7:8" x14ac:dyDescent="0.25">
      <c r="G3217" s="359">
        <f t="shared" si="100"/>
        <v>0</v>
      </c>
      <c r="H3217" s="359">
        <f t="shared" si="101"/>
        <v>0</v>
      </c>
    </row>
    <row r="3218" spans="7:8" x14ac:dyDescent="0.25">
      <c r="G3218" s="359">
        <f t="shared" si="100"/>
        <v>0</v>
      </c>
      <c r="H3218" s="359">
        <f t="shared" si="101"/>
        <v>0</v>
      </c>
    </row>
    <row r="3219" spans="7:8" x14ac:dyDescent="0.25">
      <c r="G3219" s="359">
        <f t="shared" si="100"/>
        <v>0</v>
      </c>
      <c r="H3219" s="359">
        <f t="shared" si="101"/>
        <v>0</v>
      </c>
    </row>
    <row r="3220" spans="7:8" x14ac:dyDescent="0.25">
      <c r="G3220" s="359">
        <f t="shared" si="100"/>
        <v>0</v>
      </c>
      <c r="H3220" s="359">
        <f t="shared" si="101"/>
        <v>0</v>
      </c>
    </row>
    <row r="3221" spans="7:8" x14ac:dyDescent="0.25">
      <c r="G3221" s="359">
        <f t="shared" si="100"/>
        <v>0</v>
      </c>
      <c r="H3221" s="359">
        <f t="shared" si="101"/>
        <v>0</v>
      </c>
    </row>
    <row r="3222" spans="7:8" x14ac:dyDescent="0.25">
      <c r="G3222" s="359">
        <f t="shared" si="100"/>
        <v>0</v>
      </c>
      <c r="H3222" s="359">
        <f t="shared" si="101"/>
        <v>0</v>
      </c>
    </row>
    <row r="3223" spans="7:8" x14ac:dyDescent="0.25">
      <c r="G3223" s="359">
        <f t="shared" si="100"/>
        <v>0</v>
      </c>
      <c r="H3223" s="359">
        <f t="shared" si="101"/>
        <v>0</v>
      </c>
    </row>
    <row r="3224" spans="7:8" x14ac:dyDescent="0.25">
      <c r="G3224" s="359">
        <f t="shared" si="100"/>
        <v>0</v>
      </c>
      <c r="H3224" s="359">
        <f t="shared" si="101"/>
        <v>0</v>
      </c>
    </row>
    <row r="3225" spans="7:8" x14ac:dyDescent="0.25">
      <c r="G3225" s="359">
        <f t="shared" si="100"/>
        <v>0</v>
      </c>
      <c r="H3225" s="359">
        <f t="shared" si="101"/>
        <v>0</v>
      </c>
    </row>
    <row r="3226" spans="7:8" x14ac:dyDescent="0.25">
      <c r="G3226" s="359">
        <f t="shared" si="100"/>
        <v>0</v>
      </c>
      <c r="H3226" s="359">
        <f t="shared" si="101"/>
        <v>0</v>
      </c>
    </row>
    <row r="3227" spans="7:8" x14ac:dyDescent="0.25">
      <c r="G3227" s="359">
        <f t="shared" si="100"/>
        <v>0</v>
      </c>
      <c r="H3227" s="359">
        <f t="shared" si="101"/>
        <v>0</v>
      </c>
    </row>
    <row r="3228" spans="7:8" x14ac:dyDescent="0.25">
      <c r="G3228" s="359">
        <f t="shared" si="100"/>
        <v>0</v>
      </c>
      <c r="H3228" s="359">
        <f t="shared" si="101"/>
        <v>0</v>
      </c>
    </row>
    <row r="3229" spans="7:8" x14ac:dyDescent="0.25">
      <c r="G3229" s="359">
        <f t="shared" si="100"/>
        <v>0</v>
      </c>
      <c r="H3229" s="359">
        <f t="shared" si="101"/>
        <v>0</v>
      </c>
    </row>
    <row r="3230" spans="7:8" x14ac:dyDescent="0.25">
      <c r="G3230" s="359">
        <f t="shared" si="100"/>
        <v>0</v>
      </c>
      <c r="H3230" s="359">
        <f t="shared" si="101"/>
        <v>0</v>
      </c>
    </row>
    <row r="3231" spans="7:8" x14ac:dyDescent="0.25">
      <c r="G3231" s="359">
        <f t="shared" si="100"/>
        <v>0</v>
      </c>
      <c r="H3231" s="359">
        <f t="shared" si="101"/>
        <v>0</v>
      </c>
    </row>
    <row r="3232" spans="7:8" x14ac:dyDescent="0.25">
      <c r="G3232" s="359">
        <f t="shared" si="100"/>
        <v>0</v>
      </c>
      <c r="H3232" s="359">
        <f t="shared" si="101"/>
        <v>0</v>
      </c>
    </row>
    <row r="3233" spans="7:8" x14ac:dyDescent="0.25">
      <c r="G3233" s="359">
        <f t="shared" si="100"/>
        <v>0</v>
      </c>
      <c r="H3233" s="359">
        <f t="shared" si="101"/>
        <v>0</v>
      </c>
    </row>
    <row r="3234" spans="7:8" x14ac:dyDescent="0.25">
      <c r="G3234" s="359">
        <f t="shared" si="100"/>
        <v>0</v>
      </c>
      <c r="H3234" s="359">
        <f t="shared" si="101"/>
        <v>0</v>
      </c>
    </row>
    <row r="3235" spans="7:8" x14ac:dyDescent="0.25">
      <c r="G3235" s="359">
        <f t="shared" si="100"/>
        <v>0</v>
      </c>
      <c r="H3235" s="359">
        <f t="shared" si="101"/>
        <v>0</v>
      </c>
    </row>
    <row r="3236" spans="7:8" x14ac:dyDescent="0.25">
      <c r="G3236" s="359">
        <f t="shared" si="100"/>
        <v>0</v>
      </c>
      <c r="H3236" s="359">
        <f t="shared" si="101"/>
        <v>0</v>
      </c>
    </row>
    <row r="3237" spans="7:8" x14ac:dyDescent="0.25">
      <c r="G3237" s="359">
        <f t="shared" si="100"/>
        <v>0</v>
      </c>
      <c r="H3237" s="359">
        <f t="shared" si="101"/>
        <v>0</v>
      </c>
    </row>
    <row r="3238" spans="7:8" x14ac:dyDescent="0.25">
      <c r="G3238" s="359">
        <f t="shared" si="100"/>
        <v>0</v>
      </c>
      <c r="H3238" s="359">
        <f t="shared" si="101"/>
        <v>0</v>
      </c>
    </row>
    <row r="3239" spans="7:8" x14ac:dyDescent="0.25">
      <c r="G3239" s="359">
        <f t="shared" si="100"/>
        <v>0</v>
      </c>
      <c r="H3239" s="359">
        <f t="shared" si="101"/>
        <v>0</v>
      </c>
    </row>
    <row r="3240" spans="7:8" x14ac:dyDescent="0.25">
      <c r="G3240" s="359">
        <f t="shared" si="100"/>
        <v>0</v>
      </c>
      <c r="H3240" s="359">
        <f t="shared" si="101"/>
        <v>0</v>
      </c>
    </row>
    <row r="3241" spans="7:8" x14ac:dyDescent="0.25">
      <c r="G3241" s="359">
        <f t="shared" si="100"/>
        <v>0</v>
      </c>
      <c r="H3241" s="359">
        <f t="shared" si="101"/>
        <v>0</v>
      </c>
    </row>
    <row r="3242" spans="7:8" x14ac:dyDescent="0.25">
      <c r="G3242" s="359">
        <f t="shared" si="100"/>
        <v>0</v>
      </c>
      <c r="H3242" s="359">
        <f t="shared" si="101"/>
        <v>0</v>
      </c>
    </row>
    <row r="3243" spans="7:8" x14ac:dyDescent="0.25">
      <c r="G3243" s="359">
        <f t="shared" si="100"/>
        <v>0</v>
      </c>
      <c r="H3243" s="359">
        <f t="shared" si="101"/>
        <v>0</v>
      </c>
    </row>
    <row r="3244" spans="7:8" x14ac:dyDescent="0.25">
      <c r="G3244" s="359">
        <f t="shared" si="100"/>
        <v>0</v>
      </c>
      <c r="H3244" s="359">
        <f t="shared" si="101"/>
        <v>0</v>
      </c>
    </row>
    <row r="3245" spans="7:8" x14ac:dyDescent="0.25">
      <c r="G3245" s="359">
        <f t="shared" si="100"/>
        <v>0</v>
      </c>
      <c r="H3245" s="359">
        <f t="shared" si="101"/>
        <v>0</v>
      </c>
    </row>
    <row r="3246" spans="7:8" x14ac:dyDescent="0.25">
      <c r="G3246" s="359">
        <f t="shared" si="100"/>
        <v>0</v>
      </c>
      <c r="H3246" s="359">
        <f t="shared" si="101"/>
        <v>0</v>
      </c>
    </row>
    <row r="3247" spans="7:8" x14ac:dyDescent="0.25">
      <c r="G3247" s="359">
        <f t="shared" si="100"/>
        <v>0</v>
      </c>
      <c r="H3247" s="359">
        <f t="shared" si="101"/>
        <v>0</v>
      </c>
    </row>
    <row r="3248" spans="7:8" x14ac:dyDescent="0.25">
      <c r="G3248" s="359">
        <f t="shared" si="100"/>
        <v>0</v>
      </c>
      <c r="H3248" s="359">
        <f t="shared" si="101"/>
        <v>0</v>
      </c>
    </row>
    <row r="3249" spans="7:8" x14ac:dyDescent="0.25">
      <c r="G3249" s="359">
        <f t="shared" si="100"/>
        <v>0</v>
      </c>
      <c r="H3249" s="359">
        <f t="shared" si="101"/>
        <v>0</v>
      </c>
    </row>
    <row r="3250" spans="7:8" x14ac:dyDescent="0.25">
      <c r="G3250" s="359">
        <f t="shared" si="100"/>
        <v>0</v>
      </c>
      <c r="H3250" s="359">
        <f t="shared" si="101"/>
        <v>0</v>
      </c>
    </row>
    <row r="3251" spans="7:8" x14ac:dyDescent="0.25">
      <c r="G3251" s="359">
        <f t="shared" si="100"/>
        <v>0</v>
      </c>
      <c r="H3251" s="359">
        <f t="shared" si="101"/>
        <v>0</v>
      </c>
    </row>
    <row r="3252" spans="7:8" x14ac:dyDescent="0.25">
      <c r="G3252" s="359">
        <f t="shared" si="100"/>
        <v>0</v>
      </c>
      <c r="H3252" s="359">
        <f t="shared" si="101"/>
        <v>0</v>
      </c>
    </row>
    <row r="3253" spans="7:8" x14ac:dyDescent="0.25">
      <c r="G3253" s="359">
        <f t="shared" si="100"/>
        <v>0</v>
      </c>
      <c r="H3253" s="359">
        <f t="shared" si="101"/>
        <v>0</v>
      </c>
    </row>
    <row r="3254" spans="7:8" x14ac:dyDescent="0.25">
      <c r="G3254" s="359">
        <f t="shared" si="100"/>
        <v>0</v>
      </c>
      <c r="H3254" s="359">
        <f t="shared" si="101"/>
        <v>0</v>
      </c>
    </row>
    <row r="3255" spans="7:8" x14ac:dyDescent="0.25">
      <c r="G3255" s="359">
        <f t="shared" si="100"/>
        <v>0</v>
      </c>
      <c r="H3255" s="359">
        <f t="shared" si="101"/>
        <v>0</v>
      </c>
    </row>
    <row r="3256" spans="7:8" x14ac:dyDescent="0.25">
      <c r="G3256" s="359">
        <f t="shared" si="100"/>
        <v>0</v>
      </c>
      <c r="H3256" s="359">
        <f t="shared" si="101"/>
        <v>0</v>
      </c>
    </row>
    <row r="3257" spans="7:8" x14ac:dyDescent="0.25">
      <c r="G3257" s="359">
        <f t="shared" si="100"/>
        <v>0</v>
      </c>
      <c r="H3257" s="359">
        <f t="shared" si="101"/>
        <v>0</v>
      </c>
    </row>
    <row r="3258" spans="7:8" x14ac:dyDescent="0.25">
      <c r="G3258" s="359">
        <f t="shared" si="100"/>
        <v>0</v>
      </c>
      <c r="H3258" s="359">
        <f t="shared" si="101"/>
        <v>0</v>
      </c>
    </row>
    <row r="3259" spans="7:8" x14ac:dyDescent="0.25">
      <c r="G3259" s="359">
        <f t="shared" si="100"/>
        <v>0</v>
      </c>
      <c r="H3259" s="359">
        <f t="shared" si="101"/>
        <v>0</v>
      </c>
    </row>
    <row r="3260" spans="7:8" x14ac:dyDescent="0.25">
      <c r="G3260" s="359">
        <f t="shared" si="100"/>
        <v>0</v>
      </c>
      <c r="H3260" s="359">
        <f t="shared" si="101"/>
        <v>0</v>
      </c>
    </row>
    <row r="3261" spans="7:8" x14ac:dyDescent="0.25">
      <c r="G3261" s="359">
        <f t="shared" si="100"/>
        <v>0</v>
      </c>
      <c r="H3261" s="359">
        <f t="shared" si="101"/>
        <v>0</v>
      </c>
    </row>
    <row r="3262" spans="7:8" x14ac:dyDescent="0.25">
      <c r="G3262" s="359">
        <f t="shared" si="100"/>
        <v>0</v>
      </c>
      <c r="H3262" s="359">
        <f t="shared" si="101"/>
        <v>0</v>
      </c>
    </row>
    <row r="3263" spans="7:8" x14ac:dyDescent="0.25">
      <c r="G3263" s="359">
        <f t="shared" si="100"/>
        <v>0</v>
      </c>
      <c r="H3263" s="359">
        <f t="shared" si="101"/>
        <v>0</v>
      </c>
    </row>
    <row r="3264" spans="7:8" x14ac:dyDescent="0.25">
      <c r="G3264" s="359">
        <f t="shared" si="100"/>
        <v>0</v>
      </c>
      <c r="H3264" s="359">
        <f t="shared" si="101"/>
        <v>0</v>
      </c>
    </row>
    <row r="3265" spans="7:8" x14ac:dyDescent="0.25">
      <c r="G3265" s="359">
        <f t="shared" si="100"/>
        <v>0</v>
      </c>
      <c r="H3265" s="359">
        <f t="shared" si="101"/>
        <v>0</v>
      </c>
    </row>
    <row r="3266" spans="7:8" x14ac:dyDescent="0.25">
      <c r="G3266" s="359">
        <f t="shared" si="100"/>
        <v>0</v>
      </c>
      <c r="H3266" s="359">
        <f t="shared" si="101"/>
        <v>0</v>
      </c>
    </row>
    <row r="3267" spans="7:8" x14ac:dyDescent="0.25">
      <c r="G3267" s="359">
        <f t="shared" ref="G3267:G3330" si="102">IFERROR(IF(C3267=" ",0,C3267),0)</f>
        <v>0</v>
      </c>
      <c r="H3267" s="359">
        <f t="shared" ref="H3267:H3330" si="103">IFERROR(G3267 * E3267, 0)</f>
        <v>0</v>
      </c>
    </row>
    <row r="3268" spans="7:8" x14ac:dyDescent="0.25">
      <c r="G3268" s="359">
        <f t="shared" si="102"/>
        <v>0</v>
      </c>
      <c r="H3268" s="359">
        <f t="shared" si="103"/>
        <v>0</v>
      </c>
    </row>
    <row r="3269" spans="7:8" x14ac:dyDescent="0.25">
      <c r="G3269" s="359">
        <f t="shared" si="102"/>
        <v>0</v>
      </c>
      <c r="H3269" s="359">
        <f t="shared" si="103"/>
        <v>0</v>
      </c>
    </row>
    <row r="3270" spans="7:8" x14ac:dyDescent="0.25">
      <c r="G3270" s="359">
        <f t="shared" si="102"/>
        <v>0</v>
      </c>
      <c r="H3270" s="359">
        <f t="shared" si="103"/>
        <v>0</v>
      </c>
    </row>
    <row r="3271" spans="7:8" x14ac:dyDescent="0.25">
      <c r="G3271" s="359">
        <f t="shared" si="102"/>
        <v>0</v>
      </c>
      <c r="H3271" s="359">
        <f t="shared" si="103"/>
        <v>0</v>
      </c>
    </row>
    <row r="3272" spans="7:8" x14ac:dyDescent="0.25">
      <c r="G3272" s="359">
        <f t="shared" si="102"/>
        <v>0</v>
      </c>
      <c r="H3272" s="359">
        <f t="shared" si="103"/>
        <v>0</v>
      </c>
    </row>
    <row r="3273" spans="7:8" x14ac:dyDescent="0.25">
      <c r="G3273" s="359">
        <f t="shared" si="102"/>
        <v>0</v>
      </c>
      <c r="H3273" s="359">
        <f t="shared" si="103"/>
        <v>0</v>
      </c>
    </row>
    <row r="3274" spans="7:8" x14ac:dyDescent="0.25">
      <c r="G3274" s="359">
        <f t="shared" si="102"/>
        <v>0</v>
      </c>
      <c r="H3274" s="359">
        <f t="shared" si="103"/>
        <v>0</v>
      </c>
    </row>
    <row r="3275" spans="7:8" x14ac:dyDescent="0.25">
      <c r="G3275" s="359">
        <f t="shared" si="102"/>
        <v>0</v>
      </c>
      <c r="H3275" s="359">
        <f t="shared" si="103"/>
        <v>0</v>
      </c>
    </row>
    <row r="3276" spans="7:8" x14ac:dyDescent="0.25">
      <c r="G3276" s="359">
        <f t="shared" si="102"/>
        <v>0</v>
      </c>
      <c r="H3276" s="359">
        <f t="shared" si="103"/>
        <v>0</v>
      </c>
    </row>
    <row r="3277" spans="7:8" x14ac:dyDescent="0.25">
      <c r="G3277" s="359">
        <f t="shared" si="102"/>
        <v>0</v>
      </c>
      <c r="H3277" s="359">
        <f t="shared" si="103"/>
        <v>0</v>
      </c>
    </row>
    <row r="3278" spans="7:8" x14ac:dyDescent="0.25">
      <c r="G3278" s="359">
        <f t="shared" si="102"/>
        <v>0</v>
      </c>
      <c r="H3278" s="359">
        <f t="shared" si="103"/>
        <v>0</v>
      </c>
    </row>
    <row r="3279" spans="7:8" x14ac:dyDescent="0.25">
      <c r="G3279" s="359">
        <f t="shared" si="102"/>
        <v>0</v>
      </c>
      <c r="H3279" s="359">
        <f t="shared" si="103"/>
        <v>0</v>
      </c>
    </row>
    <row r="3280" spans="7:8" x14ac:dyDescent="0.25">
      <c r="G3280" s="359">
        <f t="shared" si="102"/>
        <v>0</v>
      </c>
      <c r="H3280" s="359">
        <f t="shared" si="103"/>
        <v>0</v>
      </c>
    </row>
    <row r="3281" spans="7:8" x14ac:dyDescent="0.25">
      <c r="G3281" s="359">
        <f t="shared" si="102"/>
        <v>0</v>
      </c>
      <c r="H3281" s="359">
        <f t="shared" si="103"/>
        <v>0</v>
      </c>
    </row>
    <row r="3282" spans="7:8" x14ac:dyDescent="0.25">
      <c r="G3282" s="359">
        <f t="shared" si="102"/>
        <v>0</v>
      </c>
      <c r="H3282" s="359">
        <f t="shared" si="103"/>
        <v>0</v>
      </c>
    </row>
    <row r="3283" spans="7:8" x14ac:dyDescent="0.25">
      <c r="G3283" s="359">
        <f t="shared" si="102"/>
        <v>0</v>
      </c>
      <c r="H3283" s="359">
        <f t="shared" si="103"/>
        <v>0</v>
      </c>
    </row>
    <row r="3284" spans="7:8" x14ac:dyDescent="0.25">
      <c r="G3284" s="359">
        <f t="shared" si="102"/>
        <v>0</v>
      </c>
      <c r="H3284" s="359">
        <f t="shared" si="103"/>
        <v>0</v>
      </c>
    </row>
    <row r="3285" spans="7:8" x14ac:dyDescent="0.25">
      <c r="G3285" s="359">
        <f t="shared" si="102"/>
        <v>0</v>
      </c>
      <c r="H3285" s="359">
        <f t="shared" si="103"/>
        <v>0</v>
      </c>
    </row>
    <row r="3286" spans="7:8" x14ac:dyDescent="0.25">
      <c r="G3286" s="359">
        <f t="shared" si="102"/>
        <v>0</v>
      </c>
      <c r="H3286" s="359">
        <f t="shared" si="103"/>
        <v>0</v>
      </c>
    </row>
    <row r="3287" spans="7:8" x14ac:dyDescent="0.25">
      <c r="G3287" s="359">
        <f t="shared" si="102"/>
        <v>0</v>
      </c>
      <c r="H3287" s="359">
        <f t="shared" si="103"/>
        <v>0</v>
      </c>
    </row>
    <row r="3288" spans="7:8" x14ac:dyDescent="0.25">
      <c r="G3288" s="359">
        <f t="shared" si="102"/>
        <v>0</v>
      </c>
      <c r="H3288" s="359">
        <f t="shared" si="103"/>
        <v>0</v>
      </c>
    </row>
    <row r="3289" spans="7:8" x14ac:dyDescent="0.25">
      <c r="G3289" s="359">
        <f t="shared" si="102"/>
        <v>0</v>
      </c>
      <c r="H3289" s="359">
        <f t="shared" si="103"/>
        <v>0</v>
      </c>
    </row>
    <row r="3290" spans="7:8" x14ac:dyDescent="0.25">
      <c r="G3290" s="359">
        <f t="shared" si="102"/>
        <v>0</v>
      </c>
      <c r="H3290" s="359">
        <f t="shared" si="103"/>
        <v>0</v>
      </c>
    </row>
    <row r="3291" spans="7:8" x14ac:dyDescent="0.25">
      <c r="G3291" s="359">
        <f t="shared" si="102"/>
        <v>0</v>
      </c>
      <c r="H3291" s="359">
        <f t="shared" si="103"/>
        <v>0</v>
      </c>
    </row>
    <row r="3292" spans="7:8" x14ac:dyDescent="0.25">
      <c r="G3292" s="359">
        <f t="shared" si="102"/>
        <v>0</v>
      </c>
      <c r="H3292" s="359">
        <f t="shared" si="103"/>
        <v>0</v>
      </c>
    </row>
    <row r="3293" spans="7:8" x14ac:dyDescent="0.25">
      <c r="G3293" s="359">
        <f t="shared" si="102"/>
        <v>0</v>
      </c>
      <c r="H3293" s="359">
        <f t="shared" si="103"/>
        <v>0</v>
      </c>
    </row>
    <row r="3294" spans="7:8" x14ac:dyDescent="0.25">
      <c r="G3294" s="359">
        <f t="shared" si="102"/>
        <v>0</v>
      </c>
      <c r="H3294" s="359">
        <f t="shared" si="103"/>
        <v>0</v>
      </c>
    </row>
    <row r="3295" spans="7:8" x14ac:dyDescent="0.25">
      <c r="G3295" s="359">
        <f t="shared" si="102"/>
        <v>0</v>
      </c>
      <c r="H3295" s="359">
        <f t="shared" si="103"/>
        <v>0</v>
      </c>
    </row>
    <row r="3296" spans="7:8" x14ac:dyDescent="0.25">
      <c r="G3296" s="359">
        <f t="shared" si="102"/>
        <v>0</v>
      </c>
      <c r="H3296" s="359">
        <f t="shared" si="103"/>
        <v>0</v>
      </c>
    </row>
    <row r="3297" spans="7:8" x14ac:dyDescent="0.25">
      <c r="G3297" s="359">
        <f t="shared" si="102"/>
        <v>0</v>
      </c>
      <c r="H3297" s="359">
        <f t="shared" si="103"/>
        <v>0</v>
      </c>
    </row>
    <row r="3298" spans="7:8" x14ac:dyDescent="0.25">
      <c r="G3298" s="359">
        <f t="shared" si="102"/>
        <v>0</v>
      </c>
      <c r="H3298" s="359">
        <f t="shared" si="103"/>
        <v>0</v>
      </c>
    </row>
    <row r="3299" spans="7:8" x14ac:dyDescent="0.25">
      <c r="G3299" s="359">
        <f t="shared" si="102"/>
        <v>0</v>
      </c>
      <c r="H3299" s="359">
        <f t="shared" si="103"/>
        <v>0</v>
      </c>
    </row>
    <row r="3300" spans="7:8" x14ac:dyDescent="0.25">
      <c r="G3300" s="359">
        <f t="shared" si="102"/>
        <v>0</v>
      </c>
      <c r="H3300" s="359">
        <f t="shared" si="103"/>
        <v>0</v>
      </c>
    </row>
    <row r="3301" spans="7:8" x14ac:dyDescent="0.25">
      <c r="G3301" s="359">
        <f t="shared" si="102"/>
        <v>0</v>
      </c>
      <c r="H3301" s="359">
        <f t="shared" si="103"/>
        <v>0</v>
      </c>
    </row>
    <row r="3302" spans="7:8" x14ac:dyDescent="0.25">
      <c r="G3302" s="359">
        <f t="shared" si="102"/>
        <v>0</v>
      </c>
      <c r="H3302" s="359">
        <f t="shared" si="103"/>
        <v>0</v>
      </c>
    </row>
    <row r="3303" spans="7:8" x14ac:dyDescent="0.25">
      <c r="G3303" s="359">
        <f t="shared" si="102"/>
        <v>0</v>
      </c>
      <c r="H3303" s="359">
        <f t="shared" si="103"/>
        <v>0</v>
      </c>
    </row>
    <row r="3304" spans="7:8" x14ac:dyDescent="0.25">
      <c r="G3304" s="359">
        <f t="shared" si="102"/>
        <v>0</v>
      </c>
      <c r="H3304" s="359">
        <f t="shared" si="103"/>
        <v>0</v>
      </c>
    </row>
    <row r="3305" spans="7:8" x14ac:dyDescent="0.25">
      <c r="G3305" s="359">
        <f t="shared" si="102"/>
        <v>0</v>
      </c>
      <c r="H3305" s="359">
        <f t="shared" si="103"/>
        <v>0</v>
      </c>
    </row>
    <row r="3306" spans="7:8" x14ac:dyDescent="0.25">
      <c r="G3306" s="359">
        <f t="shared" si="102"/>
        <v>0</v>
      </c>
      <c r="H3306" s="359">
        <f t="shared" si="103"/>
        <v>0</v>
      </c>
    </row>
    <row r="3307" spans="7:8" x14ac:dyDescent="0.25">
      <c r="G3307" s="359">
        <f t="shared" si="102"/>
        <v>0</v>
      </c>
      <c r="H3307" s="359">
        <f t="shared" si="103"/>
        <v>0</v>
      </c>
    </row>
    <row r="3308" spans="7:8" x14ac:dyDescent="0.25">
      <c r="G3308" s="359">
        <f t="shared" si="102"/>
        <v>0</v>
      </c>
      <c r="H3308" s="359">
        <f t="shared" si="103"/>
        <v>0</v>
      </c>
    </row>
    <row r="3309" spans="7:8" x14ac:dyDescent="0.25">
      <c r="G3309" s="359">
        <f t="shared" si="102"/>
        <v>0</v>
      </c>
      <c r="H3309" s="359">
        <f t="shared" si="103"/>
        <v>0</v>
      </c>
    </row>
    <row r="3310" spans="7:8" x14ac:dyDescent="0.25">
      <c r="G3310" s="359">
        <f t="shared" si="102"/>
        <v>0</v>
      </c>
      <c r="H3310" s="359">
        <f t="shared" si="103"/>
        <v>0</v>
      </c>
    </row>
    <row r="3311" spans="7:8" x14ac:dyDescent="0.25">
      <c r="G3311" s="359">
        <f t="shared" si="102"/>
        <v>0</v>
      </c>
      <c r="H3311" s="359">
        <f t="shared" si="103"/>
        <v>0</v>
      </c>
    </row>
    <row r="3312" spans="7:8" x14ac:dyDescent="0.25">
      <c r="G3312" s="359">
        <f t="shared" si="102"/>
        <v>0</v>
      </c>
      <c r="H3312" s="359">
        <f t="shared" si="103"/>
        <v>0</v>
      </c>
    </row>
    <row r="3313" spans="7:8" x14ac:dyDescent="0.25">
      <c r="G3313" s="359">
        <f t="shared" si="102"/>
        <v>0</v>
      </c>
      <c r="H3313" s="359">
        <f t="shared" si="103"/>
        <v>0</v>
      </c>
    </row>
    <row r="3314" spans="7:8" x14ac:dyDescent="0.25">
      <c r="G3314" s="359">
        <f t="shared" si="102"/>
        <v>0</v>
      </c>
      <c r="H3314" s="359">
        <f t="shared" si="103"/>
        <v>0</v>
      </c>
    </row>
    <row r="3315" spans="7:8" x14ac:dyDescent="0.25">
      <c r="G3315" s="359">
        <f t="shared" si="102"/>
        <v>0</v>
      </c>
      <c r="H3315" s="359">
        <f t="shared" si="103"/>
        <v>0</v>
      </c>
    </row>
    <row r="3316" spans="7:8" x14ac:dyDescent="0.25">
      <c r="G3316" s="359">
        <f t="shared" si="102"/>
        <v>0</v>
      </c>
      <c r="H3316" s="359">
        <f t="shared" si="103"/>
        <v>0</v>
      </c>
    </row>
    <row r="3317" spans="7:8" x14ac:dyDescent="0.25">
      <c r="G3317" s="359">
        <f t="shared" si="102"/>
        <v>0</v>
      </c>
      <c r="H3317" s="359">
        <f t="shared" si="103"/>
        <v>0</v>
      </c>
    </row>
    <row r="3318" spans="7:8" x14ac:dyDescent="0.25">
      <c r="G3318" s="359">
        <f t="shared" si="102"/>
        <v>0</v>
      </c>
      <c r="H3318" s="359">
        <f t="shared" si="103"/>
        <v>0</v>
      </c>
    </row>
    <row r="3319" spans="7:8" x14ac:dyDescent="0.25">
      <c r="G3319" s="359">
        <f t="shared" si="102"/>
        <v>0</v>
      </c>
      <c r="H3319" s="359">
        <f t="shared" si="103"/>
        <v>0</v>
      </c>
    </row>
    <row r="3320" spans="7:8" x14ac:dyDescent="0.25">
      <c r="G3320" s="359">
        <f t="shared" si="102"/>
        <v>0</v>
      </c>
      <c r="H3320" s="359">
        <f t="shared" si="103"/>
        <v>0</v>
      </c>
    </row>
    <row r="3321" spans="7:8" x14ac:dyDescent="0.25">
      <c r="G3321" s="359">
        <f t="shared" si="102"/>
        <v>0</v>
      </c>
      <c r="H3321" s="359">
        <f t="shared" si="103"/>
        <v>0</v>
      </c>
    </row>
    <row r="3322" spans="7:8" x14ac:dyDescent="0.25">
      <c r="G3322" s="359">
        <f t="shared" si="102"/>
        <v>0</v>
      </c>
      <c r="H3322" s="359">
        <f t="shared" si="103"/>
        <v>0</v>
      </c>
    </row>
    <row r="3323" spans="7:8" x14ac:dyDescent="0.25">
      <c r="G3323" s="359">
        <f t="shared" si="102"/>
        <v>0</v>
      </c>
      <c r="H3323" s="359">
        <f t="shared" si="103"/>
        <v>0</v>
      </c>
    </row>
    <row r="3324" spans="7:8" x14ac:dyDescent="0.25">
      <c r="G3324" s="359">
        <f t="shared" si="102"/>
        <v>0</v>
      </c>
      <c r="H3324" s="359">
        <f t="shared" si="103"/>
        <v>0</v>
      </c>
    </row>
    <row r="3325" spans="7:8" x14ac:dyDescent="0.25">
      <c r="G3325" s="359">
        <f t="shared" si="102"/>
        <v>0</v>
      </c>
      <c r="H3325" s="359">
        <f t="shared" si="103"/>
        <v>0</v>
      </c>
    </row>
    <row r="3326" spans="7:8" x14ac:dyDescent="0.25">
      <c r="G3326" s="359">
        <f t="shared" si="102"/>
        <v>0</v>
      </c>
      <c r="H3326" s="359">
        <f t="shared" si="103"/>
        <v>0</v>
      </c>
    </row>
    <row r="3327" spans="7:8" x14ac:dyDescent="0.25">
      <c r="G3327" s="359">
        <f t="shared" si="102"/>
        <v>0</v>
      </c>
      <c r="H3327" s="359">
        <f t="shared" si="103"/>
        <v>0</v>
      </c>
    </row>
    <row r="3328" spans="7:8" x14ac:dyDescent="0.25">
      <c r="G3328" s="359">
        <f t="shared" si="102"/>
        <v>0</v>
      </c>
      <c r="H3328" s="359">
        <f t="shared" si="103"/>
        <v>0</v>
      </c>
    </row>
    <row r="3329" spans="7:8" x14ac:dyDescent="0.25">
      <c r="G3329" s="359">
        <f t="shared" si="102"/>
        <v>0</v>
      </c>
      <c r="H3329" s="359">
        <f t="shared" si="103"/>
        <v>0</v>
      </c>
    </row>
    <row r="3330" spans="7:8" x14ac:dyDescent="0.25">
      <c r="G3330" s="359">
        <f t="shared" si="102"/>
        <v>0</v>
      </c>
      <c r="H3330" s="359">
        <f t="shared" si="103"/>
        <v>0</v>
      </c>
    </row>
    <row r="3331" spans="7:8" x14ac:dyDescent="0.25">
      <c r="G3331" s="359">
        <f t="shared" ref="G3331:G3394" si="104">IFERROR(IF(C3331=" ",0,C3331),0)</f>
        <v>0</v>
      </c>
      <c r="H3331" s="359">
        <f t="shared" ref="H3331:H3394" si="105">IFERROR(G3331 * E3331, 0)</f>
        <v>0</v>
      </c>
    </row>
    <row r="3332" spans="7:8" x14ac:dyDescent="0.25">
      <c r="G3332" s="359">
        <f t="shared" si="104"/>
        <v>0</v>
      </c>
      <c r="H3332" s="359">
        <f t="shared" si="105"/>
        <v>0</v>
      </c>
    </row>
    <row r="3333" spans="7:8" x14ac:dyDescent="0.25">
      <c r="G3333" s="359">
        <f t="shared" si="104"/>
        <v>0</v>
      </c>
      <c r="H3333" s="359">
        <f t="shared" si="105"/>
        <v>0</v>
      </c>
    </row>
    <row r="3334" spans="7:8" x14ac:dyDescent="0.25">
      <c r="G3334" s="359">
        <f t="shared" si="104"/>
        <v>0</v>
      </c>
      <c r="H3334" s="359">
        <f t="shared" si="105"/>
        <v>0</v>
      </c>
    </row>
    <row r="3335" spans="7:8" x14ac:dyDescent="0.25">
      <c r="G3335" s="359">
        <f t="shared" si="104"/>
        <v>0</v>
      </c>
      <c r="H3335" s="359">
        <f t="shared" si="105"/>
        <v>0</v>
      </c>
    </row>
    <row r="3336" spans="7:8" x14ac:dyDescent="0.25">
      <c r="G3336" s="359">
        <f t="shared" si="104"/>
        <v>0</v>
      </c>
      <c r="H3336" s="359">
        <f t="shared" si="105"/>
        <v>0</v>
      </c>
    </row>
    <row r="3337" spans="7:8" x14ac:dyDescent="0.25">
      <c r="G3337" s="359">
        <f t="shared" si="104"/>
        <v>0</v>
      </c>
      <c r="H3337" s="359">
        <f t="shared" si="105"/>
        <v>0</v>
      </c>
    </row>
    <row r="3338" spans="7:8" x14ac:dyDescent="0.25">
      <c r="G3338" s="359">
        <f t="shared" si="104"/>
        <v>0</v>
      </c>
      <c r="H3338" s="359">
        <f t="shared" si="105"/>
        <v>0</v>
      </c>
    </row>
    <row r="3339" spans="7:8" x14ac:dyDescent="0.25">
      <c r="G3339" s="359">
        <f t="shared" si="104"/>
        <v>0</v>
      </c>
      <c r="H3339" s="359">
        <f t="shared" si="105"/>
        <v>0</v>
      </c>
    </row>
    <row r="3340" spans="7:8" x14ac:dyDescent="0.25">
      <c r="G3340" s="359">
        <f t="shared" si="104"/>
        <v>0</v>
      </c>
      <c r="H3340" s="359">
        <f t="shared" si="105"/>
        <v>0</v>
      </c>
    </row>
    <row r="3341" spans="7:8" x14ac:dyDescent="0.25">
      <c r="G3341" s="359">
        <f t="shared" si="104"/>
        <v>0</v>
      </c>
      <c r="H3341" s="359">
        <f t="shared" si="105"/>
        <v>0</v>
      </c>
    </row>
    <row r="3342" spans="7:8" x14ac:dyDescent="0.25">
      <c r="G3342" s="359">
        <f t="shared" si="104"/>
        <v>0</v>
      </c>
      <c r="H3342" s="359">
        <f t="shared" si="105"/>
        <v>0</v>
      </c>
    </row>
    <row r="3343" spans="7:8" x14ac:dyDescent="0.25">
      <c r="G3343" s="359">
        <f t="shared" si="104"/>
        <v>0</v>
      </c>
      <c r="H3343" s="359">
        <f t="shared" si="105"/>
        <v>0</v>
      </c>
    </row>
    <row r="3344" spans="7:8" x14ac:dyDescent="0.25">
      <c r="G3344" s="359">
        <f t="shared" si="104"/>
        <v>0</v>
      </c>
      <c r="H3344" s="359">
        <f t="shared" si="105"/>
        <v>0</v>
      </c>
    </row>
    <row r="3345" spans="7:8" x14ac:dyDescent="0.25">
      <c r="G3345" s="359">
        <f t="shared" si="104"/>
        <v>0</v>
      </c>
      <c r="H3345" s="359">
        <f t="shared" si="105"/>
        <v>0</v>
      </c>
    </row>
    <row r="3346" spans="7:8" x14ac:dyDescent="0.25">
      <c r="G3346" s="359">
        <f t="shared" si="104"/>
        <v>0</v>
      </c>
      <c r="H3346" s="359">
        <f t="shared" si="105"/>
        <v>0</v>
      </c>
    </row>
    <row r="3347" spans="7:8" x14ac:dyDescent="0.25">
      <c r="G3347" s="359">
        <f t="shared" si="104"/>
        <v>0</v>
      </c>
      <c r="H3347" s="359">
        <f t="shared" si="105"/>
        <v>0</v>
      </c>
    </row>
    <row r="3348" spans="7:8" x14ac:dyDescent="0.25">
      <c r="G3348" s="359">
        <f t="shared" si="104"/>
        <v>0</v>
      </c>
      <c r="H3348" s="359">
        <f t="shared" si="105"/>
        <v>0</v>
      </c>
    </row>
    <row r="3349" spans="7:8" x14ac:dyDescent="0.25">
      <c r="G3349" s="359">
        <f t="shared" si="104"/>
        <v>0</v>
      </c>
      <c r="H3349" s="359">
        <f t="shared" si="105"/>
        <v>0</v>
      </c>
    </row>
    <row r="3350" spans="7:8" x14ac:dyDescent="0.25">
      <c r="G3350" s="359">
        <f t="shared" si="104"/>
        <v>0</v>
      </c>
      <c r="H3350" s="359">
        <f t="shared" si="105"/>
        <v>0</v>
      </c>
    </row>
    <row r="3351" spans="7:8" x14ac:dyDescent="0.25">
      <c r="G3351" s="359">
        <f t="shared" si="104"/>
        <v>0</v>
      </c>
      <c r="H3351" s="359">
        <f t="shared" si="105"/>
        <v>0</v>
      </c>
    </row>
    <row r="3352" spans="7:8" x14ac:dyDescent="0.25">
      <c r="G3352" s="359">
        <f t="shared" si="104"/>
        <v>0</v>
      </c>
      <c r="H3352" s="359">
        <f t="shared" si="105"/>
        <v>0</v>
      </c>
    </row>
    <row r="3353" spans="7:8" x14ac:dyDescent="0.25">
      <c r="G3353" s="359">
        <f t="shared" si="104"/>
        <v>0</v>
      </c>
      <c r="H3353" s="359">
        <f t="shared" si="105"/>
        <v>0</v>
      </c>
    </row>
    <row r="3354" spans="7:8" x14ac:dyDescent="0.25">
      <c r="G3354" s="359">
        <f t="shared" si="104"/>
        <v>0</v>
      </c>
      <c r="H3354" s="359">
        <f t="shared" si="105"/>
        <v>0</v>
      </c>
    </row>
    <row r="3355" spans="7:8" x14ac:dyDescent="0.25">
      <c r="G3355" s="359">
        <f t="shared" si="104"/>
        <v>0</v>
      </c>
      <c r="H3355" s="359">
        <f t="shared" si="105"/>
        <v>0</v>
      </c>
    </row>
    <row r="3356" spans="7:8" x14ac:dyDescent="0.25">
      <c r="G3356" s="359">
        <f t="shared" si="104"/>
        <v>0</v>
      </c>
      <c r="H3356" s="359">
        <f t="shared" si="105"/>
        <v>0</v>
      </c>
    </row>
    <row r="3357" spans="7:8" x14ac:dyDescent="0.25">
      <c r="G3357" s="359">
        <f t="shared" si="104"/>
        <v>0</v>
      </c>
      <c r="H3357" s="359">
        <f t="shared" si="105"/>
        <v>0</v>
      </c>
    </row>
    <row r="3358" spans="7:8" x14ac:dyDescent="0.25">
      <c r="G3358" s="359">
        <f t="shared" si="104"/>
        <v>0</v>
      </c>
      <c r="H3358" s="359">
        <f t="shared" si="105"/>
        <v>0</v>
      </c>
    </row>
    <row r="3359" spans="7:8" x14ac:dyDescent="0.25">
      <c r="G3359" s="359">
        <f t="shared" si="104"/>
        <v>0</v>
      </c>
      <c r="H3359" s="359">
        <f t="shared" si="105"/>
        <v>0</v>
      </c>
    </row>
    <row r="3360" spans="7:8" x14ac:dyDescent="0.25">
      <c r="G3360" s="359">
        <f t="shared" si="104"/>
        <v>0</v>
      </c>
      <c r="H3360" s="359">
        <f t="shared" si="105"/>
        <v>0</v>
      </c>
    </row>
    <row r="3361" spans="7:8" x14ac:dyDescent="0.25">
      <c r="G3361" s="359">
        <f t="shared" si="104"/>
        <v>0</v>
      </c>
      <c r="H3361" s="359">
        <f t="shared" si="105"/>
        <v>0</v>
      </c>
    </row>
    <row r="3362" spans="7:8" x14ac:dyDescent="0.25">
      <c r="G3362" s="359">
        <f t="shared" si="104"/>
        <v>0</v>
      </c>
      <c r="H3362" s="359">
        <f t="shared" si="105"/>
        <v>0</v>
      </c>
    </row>
    <row r="3363" spans="7:8" x14ac:dyDescent="0.25">
      <c r="G3363" s="359">
        <f t="shared" si="104"/>
        <v>0</v>
      </c>
      <c r="H3363" s="359">
        <f t="shared" si="105"/>
        <v>0</v>
      </c>
    </row>
    <row r="3364" spans="7:8" x14ac:dyDescent="0.25">
      <c r="G3364" s="359">
        <f t="shared" si="104"/>
        <v>0</v>
      </c>
      <c r="H3364" s="359">
        <f t="shared" si="105"/>
        <v>0</v>
      </c>
    </row>
    <row r="3365" spans="7:8" x14ac:dyDescent="0.25">
      <c r="G3365" s="359">
        <f t="shared" si="104"/>
        <v>0</v>
      </c>
      <c r="H3365" s="359">
        <f t="shared" si="105"/>
        <v>0</v>
      </c>
    </row>
    <row r="3366" spans="7:8" x14ac:dyDescent="0.25">
      <c r="G3366" s="359">
        <f t="shared" si="104"/>
        <v>0</v>
      </c>
      <c r="H3366" s="359">
        <f t="shared" si="105"/>
        <v>0</v>
      </c>
    </row>
    <row r="3367" spans="7:8" x14ac:dyDescent="0.25">
      <c r="G3367" s="359">
        <f t="shared" si="104"/>
        <v>0</v>
      </c>
      <c r="H3367" s="359">
        <f t="shared" si="105"/>
        <v>0</v>
      </c>
    </row>
    <row r="3368" spans="7:8" x14ac:dyDescent="0.25">
      <c r="G3368" s="359">
        <f t="shared" si="104"/>
        <v>0</v>
      </c>
      <c r="H3368" s="359">
        <f t="shared" si="105"/>
        <v>0</v>
      </c>
    </row>
    <row r="3369" spans="7:8" x14ac:dyDescent="0.25">
      <c r="G3369" s="359">
        <f t="shared" si="104"/>
        <v>0</v>
      </c>
      <c r="H3369" s="359">
        <f t="shared" si="105"/>
        <v>0</v>
      </c>
    </row>
    <row r="3370" spans="7:8" x14ac:dyDescent="0.25">
      <c r="G3370" s="359">
        <f t="shared" si="104"/>
        <v>0</v>
      </c>
      <c r="H3370" s="359">
        <f t="shared" si="105"/>
        <v>0</v>
      </c>
    </row>
    <row r="3371" spans="7:8" x14ac:dyDescent="0.25">
      <c r="G3371" s="359">
        <f t="shared" si="104"/>
        <v>0</v>
      </c>
      <c r="H3371" s="359">
        <f t="shared" si="105"/>
        <v>0</v>
      </c>
    </row>
    <row r="3372" spans="7:8" x14ac:dyDescent="0.25">
      <c r="G3372" s="359">
        <f t="shared" si="104"/>
        <v>0</v>
      </c>
      <c r="H3372" s="359">
        <f t="shared" si="105"/>
        <v>0</v>
      </c>
    </row>
    <row r="3373" spans="7:8" x14ac:dyDescent="0.25">
      <c r="G3373" s="359">
        <f t="shared" si="104"/>
        <v>0</v>
      </c>
      <c r="H3373" s="359">
        <f t="shared" si="105"/>
        <v>0</v>
      </c>
    </row>
    <row r="3374" spans="7:8" x14ac:dyDescent="0.25">
      <c r="G3374" s="359">
        <f t="shared" si="104"/>
        <v>0</v>
      </c>
      <c r="H3374" s="359">
        <f t="shared" si="105"/>
        <v>0</v>
      </c>
    </row>
    <row r="3375" spans="7:8" x14ac:dyDescent="0.25">
      <c r="G3375" s="359">
        <f t="shared" si="104"/>
        <v>0</v>
      </c>
      <c r="H3375" s="359">
        <f t="shared" si="105"/>
        <v>0</v>
      </c>
    </row>
    <row r="3376" spans="7:8" x14ac:dyDescent="0.25">
      <c r="G3376" s="359">
        <f t="shared" si="104"/>
        <v>0</v>
      </c>
      <c r="H3376" s="359">
        <f t="shared" si="105"/>
        <v>0</v>
      </c>
    </row>
    <row r="3377" spans="7:8" x14ac:dyDescent="0.25">
      <c r="G3377" s="359">
        <f t="shared" si="104"/>
        <v>0</v>
      </c>
      <c r="H3377" s="359">
        <f t="shared" si="105"/>
        <v>0</v>
      </c>
    </row>
    <row r="3378" spans="7:8" x14ac:dyDescent="0.25">
      <c r="G3378" s="359">
        <f t="shared" si="104"/>
        <v>0</v>
      </c>
      <c r="H3378" s="359">
        <f t="shared" si="105"/>
        <v>0</v>
      </c>
    </row>
    <row r="3379" spans="7:8" x14ac:dyDescent="0.25">
      <c r="G3379" s="359">
        <f t="shared" si="104"/>
        <v>0</v>
      </c>
      <c r="H3379" s="359">
        <f t="shared" si="105"/>
        <v>0</v>
      </c>
    </row>
    <row r="3380" spans="7:8" x14ac:dyDescent="0.25">
      <c r="G3380" s="359">
        <f t="shared" si="104"/>
        <v>0</v>
      </c>
      <c r="H3380" s="359">
        <f t="shared" si="105"/>
        <v>0</v>
      </c>
    </row>
    <row r="3381" spans="7:8" x14ac:dyDescent="0.25">
      <c r="G3381" s="359">
        <f t="shared" si="104"/>
        <v>0</v>
      </c>
      <c r="H3381" s="359">
        <f t="shared" si="105"/>
        <v>0</v>
      </c>
    </row>
    <row r="3382" spans="7:8" x14ac:dyDescent="0.25">
      <c r="G3382" s="359">
        <f t="shared" si="104"/>
        <v>0</v>
      </c>
      <c r="H3382" s="359">
        <f t="shared" si="105"/>
        <v>0</v>
      </c>
    </row>
    <row r="3383" spans="7:8" x14ac:dyDescent="0.25">
      <c r="G3383" s="359">
        <f t="shared" si="104"/>
        <v>0</v>
      </c>
      <c r="H3383" s="359">
        <f t="shared" si="105"/>
        <v>0</v>
      </c>
    </row>
    <row r="3384" spans="7:8" x14ac:dyDescent="0.25">
      <c r="G3384" s="359">
        <f t="shared" si="104"/>
        <v>0</v>
      </c>
      <c r="H3384" s="359">
        <f t="shared" si="105"/>
        <v>0</v>
      </c>
    </row>
    <row r="3385" spans="7:8" x14ac:dyDescent="0.25">
      <c r="G3385" s="359">
        <f t="shared" si="104"/>
        <v>0</v>
      </c>
      <c r="H3385" s="359">
        <f t="shared" si="105"/>
        <v>0</v>
      </c>
    </row>
    <row r="3386" spans="7:8" x14ac:dyDescent="0.25">
      <c r="G3386" s="359">
        <f t="shared" si="104"/>
        <v>0</v>
      </c>
      <c r="H3386" s="359">
        <f t="shared" si="105"/>
        <v>0</v>
      </c>
    </row>
    <row r="3387" spans="7:8" x14ac:dyDescent="0.25">
      <c r="G3387" s="359">
        <f t="shared" si="104"/>
        <v>0</v>
      </c>
      <c r="H3387" s="359">
        <f t="shared" si="105"/>
        <v>0</v>
      </c>
    </row>
    <row r="3388" spans="7:8" x14ac:dyDescent="0.25">
      <c r="G3388" s="359">
        <f t="shared" si="104"/>
        <v>0</v>
      </c>
      <c r="H3388" s="359">
        <f t="shared" si="105"/>
        <v>0</v>
      </c>
    </row>
    <row r="3389" spans="7:8" x14ac:dyDescent="0.25">
      <c r="G3389" s="359">
        <f t="shared" si="104"/>
        <v>0</v>
      </c>
      <c r="H3389" s="359">
        <f t="shared" si="105"/>
        <v>0</v>
      </c>
    </row>
    <row r="3390" spans="7:8" x14ac:dyDescent="0.25">
      <c r="G3390" s="359">
        <f t="shared" si="104"/>
        <v>0</v>
      </c>
      <c r="H3390" s="359">
        <f t="shared" si="105"/>
        <v>0</v>
      </c>
    </row>
    <row r="3391" spans="7:8" x14ac:dyDescent="0.25">
      <c r="G3391" s="359">
        <f t="shared" si="104"/>
        <v>0</v>
      </c>
      <c r="H3391" s="359">
        <f t="shared" si="105"/>
        <v>0</v>
      </c>
    </row>
    <row r="3392" spans="7:8" x14ac:dyDescent="0.25">
      <c r="G3392" s="359">
        <f t="shared" si="104"/>
        <v>0</v>
      </c>
      <c r="H3392" s="359">
        <f t="shared" si="105"/>
        <v>0</v>
      </c>
    </row>
    <row r="3393" spans="7:8" x14ac:dyDescent="0.25">
      <c r="G3393" s="359">
        <f t="shared" si="104"/>
        <v>0</v>
      </c>
      <c r="H3393" s="359">
        <f t="shared" si="105"/>
        <v>0</v>
      </c>
    </row>
    <row r="3394" spans="7:8" x14ac:dyDescent="0.25">
      <c r="G3394" s="359">
        <f t="shared" si="104"/>
        <v>0</v>
      </c>
      <c r="H3394" s="359">
        <f t="shared" si="105"/>
        <v>0</v>
      </c>
    </row>
    <row r="3395" spans="7:8" x14ac:dyDescent="0.25">
      <c r="G3395" s="359">
        <f t="shared" ref="G3395:G3458" si="106">IFERROR(IF(C3395=" ",0,C3395),0)</f>
        <v>0</v>
      </c>
      <c r="H3395" s="359">
        <f t="shared" ref="H3395:H3458" si="107">IFERROR(G3395 * E3395, 0)</f>
        <v>0</v>
      </c>
    </row>
    <row r="3396" spans="7:8" x14ac:dyDescent="0.25">
      <c r="G3396" s="359">
        <f t="shared" si="106"/>
        <v>0</v>
      </c>
      <c r="H3396" s="359">
        <f t="shared" si="107"/>
        <v>0</v>
      </c>
    </row>
    <row r="3397" spans="7:8" x14ac:dyDescent="0.25">
      <c r="G3397" s="359">
        <f t="shared" si="106"/>
        <v>0</v>
      </c>
      <c r="H3397" s="359">
        <f t="shared" si="107"/>
        <v>0</v>
      </c>
    </row>
    <row r="3398" spans="7:8" x14ac:dyDescent="0.25">
      <c r="G3398" s="359">
        <f t="shared" si="106"/>
        <v>0</v>
      </c>
      <c r="H3398" s="359">
        <f t="shared" si="107"/>
        <v>0</v>
      </c>
    </row>
    <row r="3399" spans="7:8" x14ac:dyDescent="0.25">
      <c r="G3399" s="359">
        <f t="shared" si="106"/>
        <v>0</v>
      </c>
      <c r="H3399" s="359">
        <f t="shared" si="107"/>
        <v>0</v>
      </c>
    </row>
    <row r="3400" spans="7:8" x14ac:dyDescent="0.25">
      <c r="G3400" s="359">
        <f t="shared" si="106"/>
        <v>0</v>
      </c>
      <c r="H3400" s="359">
        <f t="shared" si="107"/>
        <v>0</v>
      </c>
    </row>
    <row r="3401" spans="7:8" x14ac:dyDescent="0.25">
      <c r="G3401" s="359">
        <f t="shared" si="106"/>
        <v>0</v>
      </c>
      <c r="H3401" s="359">
        <f t="shared" si="107"/>
        <v>0</v>
      </c>
    </row>
    <row r="3402" spans="7:8" x14ac:dyDescent="0.25">
      <c r="G3402" s="359">
        <f t="shared" si="106"/>
        <v>0</v>
      </c>
      <c r="H3402" s="359">
        <f t="shared" si="107"/>
        <v>0</v>
      </c>
    </row>
    <row r="3403" spans="7:8" x14ac:dyDescent="0.25">
      <c r="G3403" s="359">
        <f t="shared" si="106"/>
        <v>0</v>
      </c>
      <c r="H3403" s="359">
        <f t="shared" si="107"/>
        <v>0</v>
      </c>
    </row>
    <row r="3404" spans="7:8" x14ac:dyDescent="0.25">
      <c r="G3404" s="359">
        <f t="shared" si="106"/>
        <v>0</v>
      </c>
      <c r="H3404" s="359">
        <f t="shared" si="107"/>
        <v>0</v>
      </c>
    </row>
    <row r="3405" spans="7:8" x14ac:dyDescent="0.25">
      <c r="G3405" s="359">
        <f t="shared" si="106"/>
        <v>0</v>
      </c>
      <c r="H3405" s="359">
        <f t="shared" si="107"/>
        <v>0</v>
      </c>
    </row>
    <row r="3406" spans="7:8" x14ac:dyDescent="0.25">
      <c r="G3406" s="359">
        <f t="shared" si="106"/>
        <v>0</v>
      </c>
      <c r="H3406" s="359">
        <f t="shared" si="107"/>
        <v>0</v>
      </c>
    </row>
    <row r="3407" spans="7:8" x14ac:dyDescent="0.25">
      <c r="G3407" s="359">
        <f t="shared" si="106"/>
        <v>0</v>
      </c>
      <c r="H3407" s="359">
        <f t="shared" si="107"/>
        <v>0</v>
      </c>
    </row>
    <row r="3408" spans="7:8" x14ac:dyDescent="0.25">
      <c r="G3408" s="359">
        <f t="shared" si="106"/>
        <v>0</v>
      </c>
      <c r="H3408" s="359">
        <f t="shared" si="107"/>
        <v>0</v>
      </c>
    </row>
    <row r="3409" spans="7:8" x14ac:dyDescent="0.25">
      <c r="G3409" s="359">
        <f t="shared" si="106"/>
        <v>0</v>
      </c>
      <c r="H3409" s="359">
        <f t="shared" si="107"/>
        <v>0</v>
      </c>
    </row>
    <row r="3410" spans="7:8" x14ac:dyDescent="0.25">
      <c r="G3410" s="359">
        <f t="shared" si="106"/>
        <v>0</v>
      </c>
      <c r="H3410" s="359">
        <f t="shared" si="107"/>
        <v>0</v>
      </c>
    </row>
    <row r="3411" spans="7:8" x14ac:dyDescent="0.25">
      <c r="G3411" s="359">
        <f t="shared" si="106"/>
        <v>0</v>
      </c>
      <c r="H3411" s="359">
        <f t="shared" si="107"/>
        <v>0</v>
      </c>
    </row>
    <row r="3412" spans="7:8" x14ac:dyDescent="0.25">
      <c r="G3412" s="359">
        <f t="shared" si="106"/>
        <v>0</v>
      </c>
      <c r="H3412" s="359">
        <f t="shared" si="107"/>
        <v>0</v>
      </c>
    </row>
    <row r="3413" spans="7:8" x14ac:dyDescent="0.25">
      <c r="G3413" s="359">
        <f t="shared" si="106"/>
        <v>0</v>
      </c>
      <c r="H3413" s="359">
        <f t="shared" si="107"/>
        <v>0</v>
      </c>
    </row>
    <row r="3414" spans="7:8" x14ac:dyDescent="0.25">
      <c r="G3414" s="359">
        <f t="shared" si="106"/>
        <v>0</v>
      </c>
      <c r="H3414" s="359">
        <f t="shared" si="107"/>
        <v>0</v>
      </c>
    </row>
    <row r="3415" spans="7:8" x14ac:dyDescent="0.25">
      <c r="G3415" s="359">
        <f t="shared" si="106"/>
        <v>0</v>
      </c>
      <c r="H3415" s="359">
        <f t="shared" si="107"/>
        <v>0</v>
      </c>
    </row>
    <row r="3416" spans="7:8" x14ac:dyDescent="0.25">
      <c r="G3416" s="359">
        <f t="shared" si="106"/>
        <v>0</v>
      </c>
      <c r="H3416" s="359">
        <f t="shared" si="107"/>
        <v>0</v>
      </c>
    </row>
    <row r="3417" spans="7:8" x14ac:dyDescent="0.25">
      <c r="G3417" s="359">
        <f t="shared" si="106"/>
        <v>0</v>
      </c>
      <c r="H3417" s="359">
        <f t="shared" si="107"/>
        <v>0</v>
      </c>
    </row>
    <row r="3418" spans="7:8" x14ac:dyDescent="0.25">
      <c r="G3418" s="359">
        <f t="shared" si="106"/>
        <v>0</v>
      </c>
      <c r="H3418" s="359">
        <f t="shared" si="107"/>
        <v>0</v>
      </c>
    </row>
    <row r="3419" spans="7:8" x14ac:dyDescent="0.25">
      <c r="G3419" s="359">
        <f t="shared" si="106"/>
        <v>0</v>
      </c>
      <c r="H3419" s="359">
        <f t="shared" si="107"/>
        <v>0</v>
      </c>
    </row>
    <row r="3420" spans="7:8" x14ac:dyDescent="0.25">
      <c r="G3420" s="359">
        <f t="shared" si="106"/>
        <v>0</v>
      </c>
      <c r="H3420" s="359">
        <f t="shared" si="107"/>
        <v>0</v>
      </c>
    </row>
    <row r="3421" spans="7:8" x14ac:dyDescent="0.25">
      <c r="G3421" s="359">
        <f t="shared" si="106"/>
        <v>0</v>
      </c>
      <c r="H3421" s="359">
        <f t="shared" si="107"/>
        <v>0</v>
      </c>
    </row>
    <row r="3422" spans="7:8" x14ac:dyDescent="0.25">
      <c r="G3422" s="359">
        <f t="shared" si="106"/>
        <v>0</v>
      </c>
      <c r="H3422" s="359">
        <f t="shared" si="107"/>
        <v>0</v>
      </c>
    </row>
    <row r="3423" spans="7:8" x14ac:dyDescent="0.25">
      <c r="G3423" s="359">
        <f t="shared" si="106"/>
        <v>0</v>
      </c>
      <c r="H3423" s="359">
        <f t="shared" si="107"/>
        <v>0</v>
      </c>
    </row>
    <row r="3424" spans="7:8" x14ac:dyDescent="0.25">
      <c r="G3424" s="359">
        <f t="shared" si="106"/>
        <v>0</v>
      </c>
      <c r="H3424" s="359">
        <f t="shared" si="107"/>
        <v>0</v>
      </c>
    </row>
    <row r="3425" spans="7:8" x14ac:dyDescent="0.25">
      <c r="G3425" s="359">
        <f t="shared" si="106"/>
        <v>0</v>
      </c>
      <c r="H3425" s="359">
        <f t="shared" si="107"/>
        <v>0</v>
      </c>
    </row>
    <row r="3426" spans="7:8" x14ac:dyDescent="0.25">
      <c r="G3426" s="359">
        <f t="shared" si="106"/>
        <v>0</v>
      </c>
      <c r="H3426" s="359">
        <f t="shared" si="107"/>
        <v>0</v>
      </c>
    </row>
    <row r="3427" spans="7:8" x14ac:dyDescent="0.25">
      <c r="G3427" s="359">
        <f t="shared" si="106"/>
        <v>0</v>
      </c>
      <c r="H3427" s="359">
        <f t="shared" si="107"/>
        <v>0</v>
      </c>
    </row>
    <row r="3428" spans="7:8" x14ac:dyDescent="0.25">
      <c r="G3428" s="359">
        <f t="shared" si="106"/>
        <v>0</v>
      </c>
      <c r="H3428" s="359">
        <f t="shared" si="107"/>
        <v>0</v>
      </c>
    </row>
    <row r="3429" spans="7:8" x14ac:dyDescent="0.25">
      <c r="G3429" s="359">
        <f t="shared" si="106"/>
        <v>0</v>
      </c>
      <c r="H3429" s="359">
        <f t="shared" si="107"/>
        <v>0</v>
      </c>
    </row>
    <row r="3430" spans="7:8" x14ac:dyDescent="0.25">
      <c r="G3430" s="359">
        <f t="shared" si="106"/>
        <v>0</v>
      </c>
      <c r="H3430" s="359">
        <f t="shared" si="107"/>
        <v>0</v>
      </c>
    </row>
    <row r="3431" spans="7:8" x14ac:dyDescent="0.25">
      <c r="G3431" s="359">
        <f t="shared" si="106"/>
        <v>0</v>
      </c>
      <c r="H3431" s="359">
        <f t="shared" si="107"/>
        <v>0</v>
      </c>
    </row>
    <row r="3432" spans="7:8" x14ac:dyDescent="0.25">
      <c r="G3432" s="359">
        <f t="shared" si="106"/>
        <v>0</v>
      </c>
      <c r="H3432" s="359">
        <f t="shared" si="107"/>
        <v>0</v>
      </c>
    </row>
    <row r="3433" spans="7:8" x14ac:dyDescent="0.25">
      <c r="G3433" s="359">
        <f t="shared" si="106"/>
        <v>0</v>
      </c>
      <c r="H3433" s="359">
        <f t="shared" si="107"/>
        <v>0</v>
      </c>
    </row>
    <row r="3434" spans="7:8" x14ac:dyDescent="0.25">
      <c r="G3434" s="359">
        <f t="shared" si="106"/>
        <v>0</v>
      </c>
      <c r="H3434" s="359">
        <f t="shared" si="107"/>
        <v>0</v>
      </c>
    </row>
    <row r="3435" spans="7:8" x14ac:dyDescent="0.25">
      <c r="G3435" s="359">
        <f t="shared" si="106"/>
        <v>0</v>
      </c>
      <c r="H3435" s="359">
        <f t="shared" si="107"/>
        <v>0</v>
      </c>
    </row>
    <row r="3436" spans="7:8" x14ac:dyDescent="0.25">
      <c r="G3436" s="359">
        <f t="shared" si="106"/>
        <v>0</v>
      </c>
      <c r="H3436" s="359">
        <f t="shared" si="107"/>
        <v>0</v>
      </c>
    </row>
    <row r="3437" spans="7:8" x14ac:dyDescent="0.25">
      <c r="G3437" s="359">
        <f t="shared" si="106"/>
        <v>0</v>
      </c>
      <c r="H3437" s="359">
        <f t="shared" si="107"/>
        <v>0</v>
      </c>
    </row>
    <row r="3438" spans="7:8" x14ac:dyDescent="0.25">
      <c r="G3438" s="359">
        <f t="shared" si="106"/>
        <v>0</v>
      </c>
      <c r="H3438" s="359">
        <f t="shared" si="107"/>
        <v>0</v>
      </c>
    </row>
    <row r="3439" spans="7:8" x14ac:dyDescent="0.25">
      <c r="G3439" s="359">
        <f t="shared" si="106"/>
        <v>0</v>
      </c>
      <c r="H3439" s="359">
        <f t="shared" si="107"/>
        <v>0</v>
      </c>
    </row>
    <row r="3440" spans="7:8" x14ac:dyDescent="0.25">
      <c r="G3440" s="359">
        <f t="shared" si="106"/>
        <v>0</v>
      </c>
      <c r="H3440" s="359">
        <f t="shared" si="107"/>
        <v>0</v>
      </c>
    </row>
    <row r="3441" spans="7:8" x14ac:dyDescent="0.25">
      <c r="G3441" s="359">
        <f t="shared" si="106"/>
        <v>0</v>
      </c>
      <c r="H3441" s="359">
        <f t="shared" si="107"/>
        <v>0</v>
      </c>
    </row>
    <row r="3442" spans="7:8" x14ac:dyDescent="0.25">
      <c r="G3442" s="359">
        <f t="shared" si="106"/>
        <v>0</v>
      </c>
      <c r="H3442" s="359">
        <f t="shared" si="107"/>
        <v>0</v>
      </c>
    </row>
    <row r="3443" spans="7:8" x14ac:dyDescent="0.25">
      <c r="G3443" s="359">
        <f t="shared" si="106"/>
        <v>0</v>
      </c>
      <c r="H3443" s="359">
        <f t="shared" si="107"/>
        <v>0</v>
      </c>
    </row>
    <row r="3444" spans="7:8" x14ac:dyDescent="0.25">
      <c r="G3444" s="359">
        <f t="shared" si="106"/>
        <v>0</v>
      </c>
      <c r="H3444" s="359">
        <f t="shared" si="107"/>
        <v>0</v>
      </c>
    </row>
    <row r="3445" spans="7:8" x14ac:dyDescent="0.25">
      <c r="G3445" s="359">
        <f t="shared" si="106"/>
        <v>0</v>
      </c>
      <c r="H3445" s="359">
        <f t="shared" si="107"/>
        <v>0</v>
      </c>
    </row>
    <row r="3446" spans="7:8" x14ac:dyDescent="0.25">
      <c r="G3446" s="359">
        <f t="shared" si="106"/>
        <v>0</v>
      </c>
      <c r="H3446" s="359">
        <f t="shared" si="107"/>
        <v>0</v>
      </c>
    </row>
    <row r="3447" spans="7:8" x14ac:dyDescent="0.25">
      <c r="G3447" s="359">
        <f t="shared" si="106"/>
        <v>0</v>
      </c>
      <c r="H3447" s="359">
        <f t="shared" si="107"/>
        <v>0</v>
      </c>
    </row>
    <row r="3448" spans="7:8" x14ac:dyDescent="0.25">
      <c r="G3448" s="359">
        <f t="shared" si="106"/>
        <v>0</v>
      </c>
      <c r="H3448" s="359">
        <f t="shared" si="107"/>
        <v>0</v>
      </c>
    </row>
    <row r="3449" spans="7:8" x14ac:dyDescent="0.25">
      <c r="G3449" s="359">
        <f t="shared" si="106"/>
        <v>0</v>
      </c>
      <c r="H3449" s="359">
        <f t="shared" si="107"/>
        <v>0</v>
      </c>
    </row>
    <row r="3450" spans="7:8" x14ac:dyDescent="0.25">
      <c r="G3450" s="359">
        <f t="shared" si="106"/>
        <v>0</v>
      </c>
      <c r="H3450" s="359">
        <f t="shared" si="107"/>
        <v>0</v>
      </c>
    </row>
    <row r="3451" spans="7:8" x14ac:dyDescent="0.25">
      <c r="G3451" s="359">
        <f t="shared" si="106"/>
        <v>0</v>
      </c>
      <c r="H3451" s="359">
        <f t="shared" si="107"/>
        <v>0</v>
      </c>
    </row>
    <row r="3452" spans="7:8" x14ac:dyDescent="0.25">
      <c r="G3452" s="359">
        <f t="shared" si="106"/>
        <v>0</v>
      </c>
      <c r="H3452" s="359">
        <f t="shared" si="107"/>
        <v>0</v>
      </c>
    </row>
    <row r="3453" spans="7:8" x14ac:dyDescent="0.25">
      <c r="G3453" s="359">
        <f t="shared" si="106"/>
        <v>0</v>
      </c>
      <c r="H3453" s="359">
        <f t="shared" si="107"/>
        <v>0</v>
      </c>
    </row>
    <row r="3454" spans="7:8" x14ac:dyDescent="0.25">
      <c r="G3454" s="359">
        <f t="shared" si="106"/>
        <v>0</v>
      </c>
      <c r="H3454" s="359">
        <f t="shared" si="107"/>
        <v>0</v>
      </c>
    </row>
    <row r="3455" spans="7:8" x14ac:dyDescent="0.25">
      <c r="G3455" s="359">
        <f t="shared" si="106"/>
        <v>0</v>
      </c>
      <c r="H3455" s="359">
        <f t="shared" si="107"/>
        <v>0</v>
      </c>
    </row>
    <row r="3456" spans="7:8" x14ac:dyDescent="0.25">
      <c r="G3456" s="359">
        <f t="shared" si="106"/>
        <v>0</v>
      </c>
      <c r="H3456" s="359">
        <f t="shared" si="107"/>
        <v>0</v>
      </c>
    </row>
    <row r="3457" spans="7:8" x14ac:dyDescent="0.25">
      <c r="G3457" s="359">
        <f t="shared" si="106"/>
        <v>0</v>
      </c>
      <c r="H3457" s="359">
        <f t="shared" si="107"/>
        <v>0</v>
      </c>
    </row>
    <row r="3458" spans="7:8" x14ac:dyDescent="0.25">
      <c r="G3458" s="359">
        <f t="shared" si="106"/>
        <v>0</v>
      </c>
      <c r="H3458" s="359">
        <f t="shared" si="107"/>
        <v>0</v>
      </c>
    </row>
    <row r="3459" spans="7:8" x14ac:dyDescent="0.25">
      <c r="G3459" s="359">
        <f t="shared" ref="G3459:G3522" si="108">IFERROR(IF(C3459=" ",0,C3459),0)</f>
        <v>0</v>
      </c>
      <c r="H3459" s="359">
        <f t="shared" ref="H3459:H3522" si="109">IFERROR(G3459 * E3459, 0)</f>
        <v>0</v>
      </c>
    </row>
    <row r="3460" spans="7:8" x14ac:dyDescent="0.25">
      <c r="G3460" s="359">
        <f t="shared" si="108"/>
        <v>0</v>
      </c>
      <c r="H3460" s="359">
        <f t="shared" si="109"/>
        <v>0</v>
      </c>
    </row>
    <row r="3461" spans="7:8" x14ac:dyDescent="0.25">
      <c r="G3461" s="359">
        <f t="shared" si="108"/>
        <v>0</v>
      </c>
      <c r="H3461" s="359">
        <f t="shared" si="109"/>
        <v>0</v>
      </c>
    </row>
    <row r="3462" spans="7:8" x14ac:dyDescent="0.25">
      <c r="G3462" s="359">
        <f t="shared" si="108"/>
        <v>0</v>
      </c>
      <c r="H3462" s="359">
        <f t="shared" si="109"/>
        <v>0</v>
      </c>
    </row>
    <row r="3463" spans="7:8" x14ac:dyDescent="0.25">
      <c r="G3463" s="359">
        <f t="shared" si="108"/>
        <v>0</v>
      </c>
      <c r="H3463" s="359">
        <f t="shared" si="109"/>
        <v>0</v>
      </c>
    </row>
    <row r="3464" spans="7:8" x14ac:dyDescent="0.25">
      <c r="G3464" s="359">
        <f t="shared" si="108"/>
        <v>0</v>
      </c>
      <c r="H3464" s="359">
        <f t="shared" si="109"/>
        <v>0</v>
      </c>
    </row>
    <row r="3465" spans="7:8" x14ac:dyDescent="0.25">
      <c r="G3465" s="359">
        <f t="shared" si="108"/>
        <v>0</v>
      </c>
      <c r="H3465" s="359">
        <f t="shared" si="109"/>
        <v>0</v>
      </c>
    </row>
    <row r="3466" spans="7:8" x14ac:dyDescent="0.25">
      <c r="G3466" s="359">
        <f t="shared" si="108"/>
        <v>0</v>
      </c>
      <c r="H3466" s="359">
        <f t="shared" si="109"/>
        <v>0</v>
      </c>
    </row>
    <row r="3467" spans="7:8" x14ac:dyDescent="0.25">
      <c r="G3467" s="359">
        <f t="shared" si="108"/>
        <v>0</v>
      </c>
      <c r="H3467" s="359">
        <f t="shared" si="109"/>
        <v>0</v>
      </c>
    </row>
    <row r="3468" spans="7:8" x14ac:dyDescent="0.25">
      <c r="G3468" s="359">
        <f t="shared" si="108"/>
        <v>0</v>
      </c>
      <c r="H3468" s="359">
        <f t="shared" si="109"/>
        <v>0</v>
      </c>
    </row>
    <row r="3469" spans="7:8" x14ac:dyDescent="0.25">
      <c r="G3469" s="359">
        <f t="shared" si="108"/>
        <v>0</v>
      </c>
      <c r="H3469" s="359">
        <f t="shared" si="109"/>
        <v>0</v>
      </c>
    </row>
    <row r="3470" spans="7:8" x14ac:dyDescent="0.25">
      <c r="G3470" s="359">
        <f t="shared" si="108"/>
        <v>0</v>
      </c>
      <c r="H3470" s="359">
        <f t="shared" si="109"/>
        <v>0</v>
      </c>
    </row>
    <row r="3471" spans="7:8" x14ac:dyDescent="0.25">
      <c r="G3471" s="359">
        <f t="shared" si="108"/>
        <v>0</v>
      </c>
      <c r="H3471" s="359">
        <f t="shared" si="109"/>
        <v>0</v>
      </c>
    </row>
    <row r="3472" spans="7:8" x14ac:dyDescent="0.25">
      <c r="G3472" s="359">
        <f t="shared" si="108"/>
        <v>0</v>
      </c>
      <c r="H3472" s="359">
        <f t="shared" si="109"/>
        <v>0</v>
      </c>
    </row>
    <row r="3473" spans="7:8" x14ac:dyDescent="0.25">
      <c r="G3473" s="359">
        <f t="shared" si="108"/>
        <v>0</v>
      </c>
      <c r="H3473" s="359">
        <f t="shared" si="109"/>
        <v>0</v>
      </c>
    </row>
    <row r="3474" spans="7:8" x14ac:dyDescent="0.25">
      <c r="G3474" s="359">
        <f t="shared" si="108"/>
        <v>0</v>
      </c>
      <c r="H3474" s="359">
        <f t="shared" si="109"/>
        <v>0</v>
      </c>
    </row>
    <row r="3475" spans="7:8" x14ac:dyDescent="0.25">
      <c r="G3475" s="359">
        <f t="shared" si="108"/>
        <v>0</v>
      </c>
      <c r="H3475" s="359">
        <f t="shared" si="109"/>
        <v>0</v>
      </c>
    </row>
    <row r="3476" spans="7:8" x14ac:dyDescent="0.25">
      <c r="G3476" s="359">
        <f t="shared" si="108"/>
        <v>0</v>
      </c>
      <c r="H3476" s="359">
        <f t="shared" si="109"/>
        <v>0</v>
      </c>
    </row>
    <row r="3477" spans="7:8" x14ac:dyDescent="0.25">
      <c r="G3477" s="359">
        <f t="shared" si="108"/>
        <v>0</v>
      </c>
      <c r="H3477" s="359">
        <f t="shared" si="109"/>
        <v>0</v>
      </c>
    </row>
    <row r="3478" spans="7:8" x14ac:dyDescent="0.25">
      <c r="G3478" s="359">
        <f t="shared" si="108"/>
        <v>0</v>
      </c>
      <c r="H3478" s="359">
        <f t="shared" si="109"/>
        <v>0</v>
      </c>
    </row>
    <row r="3479" spans="7:8" x14ac:dyDescent="0.25">
      <c r="G3479" s="359">
        <f t="shared" si="108"/>
        <v>0</v>
      </c>
      <c r="H3479" s="359">
        <f t="shared" si="109"/>
        <v>0</v>
      </c>
    </row>
    <row r="3480" spans="7:8" x14ac:dyDescent="0.25">
      <c r="G3480" s="359">
        <f t="shared" si="108"/>
        <v>0</v>
      </c>
      <c r="H3480" s="359">
        <f t="shared" si="109"/>
        <v>0</v>
      </c>
    </row>
    <row r="3481" spans="7:8" x14ac:dyDescent="0.25">
      <c r="G3481" s="359">
        <f t="shared" si="108"/>
        <v>0</v>
      </c>
      <c r="H3481" s="359">
        <f t="shared" si="109"/>
        <v>0</v>
      </c>
    </row>
    <row r="3482" spans="7:8" x14ac:dyDescent="0.25">
      <c r="G3482" s="359">
        <f t="shared" si="108"/>
        <v>0</v>
      </c>
      <c r="H3482" s="359">
        <f t="shared" si="109"/>
        <v>0</v>
      </c>
    </row>
    <row r="3483" spans="7:8" x14ac:dyDescent="0.25">
      <c r="G3483" s="359">
        <f t="shared" si="108"/>
        <v>0</v>
      </c>
      <c r="H3483" s="359">
        <f t="shared" si="109"/>
        <v>0</v>
      </c>
    </row>
    <row r="3484" spans="7:8" x14ac:dyDescent="0.25">
      <c r="G3484" s="359">
        <f t="shared" si="108"/>
        <v>0</v>
      </c>
      <c r="H3484" s="359">
        <f t="shared" si="109"/>
        <v>0</v>
      </c>
    </row>
    <row r="3485" spans="7:8" x14ac:dyDescent="0.25">
      <c r="G3485" s="359">
        <f t="shared" si="108"/>
        <v>0</v>
      </c>
      <c r="H3485" s="359">
        <f t="shared" si="109"/>
        <v>0</v>
      </c>
    </row>
    <row r="3486" spans="7:8" x14ac:dyDescent="0.25">
      <c r="G3486" s="359">
        <f t="shared" si="108"/>
        <v>0</v>
      </c>
      <c r="H3486" s="359">
        <f t="shared" si="109"/>
        <v>0</v>
      </c>
    </row>
    <row r="3487" spans="7:8" x14ac:dyDescent="0.25">
      <c r="G3487" s="359">
        <f t="shared" si="108"/>
        <v>0</v>
      </c>
      <c r="H3487" s="359">
        <f t="shared" si="109"/>
        <v>0</v>
      </c>
    </row>
    <row r="3488" spans="7:8" x14ac:dyDescent="0.25">
      <c r="G3488" s="359">
        <f t="shared" si="108"/>
        <v>0</v>
      </c>
      <c r="H3488" s="359">
        <f t="shared" si="109"/>
        <v>0</v>
      </c>
    </row>
    <row r="3489" spans="7:8" x14ac:dyDescent="0.25">
      <c r="G3489" s="359">
        <f t="shared" si="108"/>
        <v>0</v>
      </c>
      <c r="H3489" s="359">
        <f t="shared" si="109"/>
        <v>0</v>
      </c>
    </row>
    <row r="3490" spans="7:8" x14ac:dyDescent="0.25">
      <c r="G3490" s="359">
        <f t="shared" si="108"/>
        <v>0</v>
      </c>
      <c r="H3490" s="359">
        <f t="shared" si="109"/>
        <v>0</v>
      </c>
    </row>
    <row r="3491" spans="7:8" x14ac:dyDescent="0.25">
      <c r="G3491" s="359">
        <f t="shared" si="108"/>
        <v>0</v>
      </c>
      <c r="H3491" s="359">
        <f t="shared" si="109"/>
        <v>0</v>
      </c>
    </row>
    <row r="3492" spans="7:8" x14ac:dyDescent="0.25">
      <c r="G3492" s="359">
        <f t="shared" si="108"/>
        <v>0</v>
      </c>
      <c r="H3492" s="359">
        <f t="shared" si="109"/>
        <v>0</v>
      </c>
    </row>
    <row r="3493" spans="7:8" x14ac:dyDescent="0.25">
      <c r="G3493" s="359">
        <f t="shared" si="108"/>
        <v>0</v>
      </c>
      <c r="H3493" s="359">
        <f t="shared" si="109"/>
        <v>0</v>
      </c>
    </row>
    <row r="3494" spans="7:8" x14ac:dyDescent="0.25">
      <c r="G3494" s="359">
        <f t="shared" si="108"/>
        <v>0</v>
      </c>
      <c r="H3494" s="359">
        <f t="shared" si="109"/>
        <v>0</v>
      </c>
    </row>
    <row r="3495" spans="7:8" x14ac:dyDescent="0.25">
      <c r="G3495" s="359">
        <f t="shared" si="108"/>
        <v>0</v>
      </c>
      <c r="H3495" s="359">
        <f t="shared" si="109"/>
        <v>0</v>
      </c>
    </row>
    <row r="3496" spans="7:8" x14ac:dyDescent="0.25">
      <c r="G3496" s="359">
        <f t="shared" si="108"/>
        <v>0</v>
      </c>
      <c r="H3496" s="359">
        <f t="shared" si="109"/>
        <v>0</v>
      </c>
    </row>
    <row r="3497" spans="7:8" x14ac:dyDescent="0.25">
      <c r="G3497" s="359">
        <f t="shared" si="108"/>
        <v>0</v>
      </c>
      <c r="H3497" s="359">
        <f t="shared" si="109"/>
        <v>0</v>
      </c>
    </row>
    <row r="3498" spans="7:8" x14ac:dyDescent="0.25">
      <c r="G3498" s="359">
        <f t="shared" si="108"/>
        <v>0</v>
      </c>
      <c r="H3498" s="359">
        <f t="shared" si="109"/>
        <v>0</v>
      </c>
    </row>
    <row r="3499" spans="7:8" x14ac:dyDescent="0.25">
      <c r="G3499" s="359">
        <f t="shared" si="108"/>
        <v>0</v>
      </c>
      <c r="H3499" s="359">
        <f t="shared" si="109"/>
        <v>0</v>
      </c>
    </row>
    <row r="3500" spans="7:8" x14ac:dyDescent="0.25">
      <c r="G3500" s="359">
        <f t="shared" si="108"/>
        <v>0</v>
      </c>
      <c r="H3500" s="359">
        <f t="shared" si="109"/>
        <v>0</v>
      </c>
    </row>
    <row r="3501" spans="7:8" x14ac:dyDescent="0.25">
      <c r="G3501" s="359">
        <f t="shared" si="108"/>
        <v>0</v>
      </c>
      <c r="H3501" s="359">
        <f t="shared" si="109"/>
        <v>0</v>
      </c>
    </row>
    <row r="3502" spans="7:8" x14ac:dyDescent="0.25">
      <c r="G3502" s="359">
        <f t="shared" si="108"/>
        <v>0</v>
      </c>
      <c r="H3502" s="359">
        <f t="shared" si="109"/>
        <v>0</v>
      </c>
    </row>
    <row r="3503" spans="7:8" x14ac:dyDescent="0.25">
      <c r="G3503" s="359">
        <f t="shared" si="108"/>
        <v>0</v>
      </c>
      <c r="H3503" s="359">
        <f t="shared" si="109"/>
        <v>0</v>
      </c>
    </row>
    <row r="3504" spans="7:8" x14ac:dyDescent="0.25">
      <c r="G3504" s="359">
        <f t="shared" si="108"/>
        <v>0</v>
      </c>
      <c r="H3504" s="359">
        <f t="shared" si="109"/>
        <v>0</v>
      </c>
    </row>
    <row r="3505" spans="7:8" x14ac:dyDescent="0.25">
      <c r="G3505" s="359">
        <f t="shared" si="108"/>
        <v>0</v>
      </c>
      <c r="H3505" s="359">
        <f t="shared" si="109"/>
        <v>0</v>
      </c>
    </row>
    <row r="3506" spans="7:8" x14ac:dyDescent="0.25">
      <c r="G3506" s="359">
        <f t="shared" si="108"/>
        <v>0</v>
      </c>
      <c r="H3506" s="359">
        <f t="shared" si="109"/>
        <v>0</v>
      </c>
    </row>
    <row r="3507" spans="7:8" x14ac:dyDescent="0.25">
      <c r="G3507" s="359">
        <f t="shared" si="108"/>
        <v>0</v>
      </c>
      <c r="H3507" s="359">
        <f t="shared" si="109"/>
        <v>0</v>
      </c>
    </row>
    <row r="3508" spans="7:8" x14ac:dyDescent="0.25">
      <c r="G3508" s="359">
        <f t="shared" si="108"/>
        <v>0</v>
      </c>
      <c r="H3508" s="359">
        <f t="shared" si="109"/>
        <v>0</v>
      </c>
    </row>
    <row r="3509" spans="7:8" x14ac:dyDescent="0.25">
      <c r="G3509" s="359">
        <f t="shared" si="108"/>
        <v>0</v>
      </c>
      <c r="H3509" s="359">
        <f t="shared" si="109"/>
        <v>0</v>
      </c>
    </row>
    <row r="3510" spans="7:8" x14ac:dyDescent="0.25">
      <c r="G3510" s="359">
        <f t="shared" si="108"/>
        <v>0</v>
      </c>
      <c r="H3510" s="359">
        <f t="shared" si="109"/>
        <v>0</v>
      </c>
    </row>
    <row r="3511" spans="7:8" x14ac:dyDescent="0.25">
      <c r="G3511" s="359">
        <f t="shared" si="108"/>
        <v>0</v>
      </c>
      <c r="H3511" s="359">
        <f t="shared" si="109"/>
        <v>0</v>
      </c>
    </row>
    <row r="3512" spans="7:8" x14ac:dyDescent="0.25">
      <c r="G3512" s="359">
        <f t="shared" si="108"/>
        <v>0</v>
      </c>
      <c r="H3512" s="359">
        <f t="shared" si="109"/>
        <v>0</v>
      </c>
    </row>
    <row r="3513" spans="7:8" x14ac:dyDescent="0.25">
      <c r="G3513" s="359">
        <f t="shared" si="108"/>
        <v>0</v>
      </c>
      <c r="H3513" s="359">
        <f t="shared" si="109"/>
        <v>0</v>
      </c>
    </row>
    <row r="3514" spans="7:8" x14ac:dyDescent="0.25">
      <c r="G3514" s="359">
        <f t="shared" si="108"/>
        <v>0</v>
      </c>
      <c r="H3514" s="359">
        <f t="shared" si="109"/>
        <v>0</v>
      </c>
    </row>
    <row r="3515" spans="7:8" x14ac:dyDescent="0.25">
      <c r="G3515" s="359">
        <f t="shared" si="108"/>
        <v>0</v>
      </c>
      <c r="H3515" s="359">
        <f t="shared" si="109"/>
        <v>0</v>
      </c>
    </row>
    <row r="3516" spans="7:8" x14ac:dyDescent="0.25">
      <c r="G3516" s="359">
        <f t="shared" si="108"/>
        <v>0</v>
      </c>
      <c r="H3516" s="359">
        <f t="shared" si="109"/>
        <v>0</v>
      </c>
    </row>
    <row r="3517" spans="7:8" x14ac:dyDescent="0.25">
      <c r="G3517" s="359">
        <f t="shared" si="108"/>
        <v>0</v>
      </c>
      <c r="H3517" s="359">
        <f t="shared" si="109"/>
        <v>0</v>
      </c>
    </row>
    <row r="3518" spans="7:8" x14ac:dyDescent="0.25">
      <c r="G3518" s="359">
        <f t="shared" si="108"/>
        <v>0</v>
      </c>
      <c r="H3518" s="359">
        <f t="shared" si="109"/>
        <v>0</v>
      </c>
    </row>
    <row r="3519" spans="7:8" x14ac:dyDescent="0.25">
      <c r="G3519" s="359">
        <f t="shared" si="108"/>
        <v>0</v>
      </c>
      <c r="H3519" s="359">
        <f t="shared" si="109"/>
        <v>0</v>
      </c>
    </row>
    <row r="3520" spans="7:8" x14ac:dyDescent="0.25">
      <c r="G3520" s="359">
        <f t="shared" si="108"/>
        <v>0</v>
      </c>
      <c r="H3520" s="359">
        <f t="shared" si="109"/>
        <v>0</v>
      </c>
    </row>
    <row r="3521" spans="7:8" x14ac:dyDescent="0.25">
      <c r="G3521" s="359">
        <f t="shared" si="108"/>
        <v>0</v>
      </c>
      <c r="H3521" s="359">
        <f t="shared" si="109"/>
        <v>0</v>
      </c>
    </row>
    <row r="3522" spans="7:8" x14ac:dyDescent="0.25">
      <c r="G3522" s="359">
        <f t="shared" si="108"/>
        <v>0</v>
      </c>
      <c r="H3522" s="359">
        <f t="shared" si="109"/>
        <v>0</v>
      </c>
    </row>
    <row r="3523" spans="7:8" x14ac:dyDescent="0.25">
      <c r="G3523" s="359">
        <f t="shared" ref="G3523:G3586" si="110">IFERROR(IF(C3523=" ",0,C3523),0)</f>
        <v>0</v>
      </c>
      <c r="H3523" s="359">
        <f t="shared" ref="H3523:H3586" si="111">IFERROR(G3523 * E3523, 0)</f>
        <v>0</v>
      </c>
    </row>
    <row r="3524" spans="7:8" x14ac:dyDescent="0.25">
      <c r="G3524" s="359">
        <f t="shared" si="110"/>
        <v>0</v>
      </c>
      <c r="H3524" s="359">
        <f t="shared" si="111"/>
        <v>0</v>
      </c>
    </row>
    <row r="3525" spans="7:8" x14ac:dyDescent="0.25">
      <c r="G3525" s="359">
        <f t="shared" si="110"/>
        <v>0</v>
      </c>
      <c r="H3525" s="359">
        <f t="shared" si="111"/>
        <v>0</v>
      </c>
    </row>
    <row r="3526" spans="7:8" x14ac:dyDescent="0.25">
      <c r="G3526" s="359">
        <f t="shared" si="110"/>
        <v>0</v>
      </c>
      <c r="H3526" s="359">
        <f t="shared" si="111"/>
        <v>0</v>
      </c>
    </row>
    <row r="3527" spans="7:8" x14ac:dyDescent="0.25">
      <c r="G3527" s="359">
        <f t="shared" si="110"/>
        <v>0</v>
      </c>
      <c r="H3527" s="359">
        <f t="shared" si="111"/>
        <v>0</v>
      </c>
    </row>
    <row r="3528" spans="7:8" x14ac:dyDescent="0.25">
      <c r="G3528" s="359">
        <f t="shared" si="110"/>
        <v>0</v>
      </c>
      <c r="H3528" s="359">
        <f t="shared" si="111"/>
        <v>0</v>
      </c>
    </row>
    <row r="3529" spans="7:8" x14ac:dyDescent="0.25">
      <c r="G3529" s="359">
        <f t="shared" si="110"/>
        <v>0</v>
      </c>
      <c r="H3529" s="359">
        <f t="shared" si="111"/>
        <v>0</v>
      </c>
    </row>
    <row r="3530" spans="7:8" x14ac:dyDescent="0.25">
      <c r="G3530" s="359">
        <f t="shared" si="110"/>
        <v>0</v>
      </c>
      <c r="H3530" s="359">
        <f t="shared" si="111"/>
        <v>0</v>
      </c>
    </row>
    <row r="3531" spans="7:8" x14ac:dyDescent="0.25">
      <c r="G3531" s="359">
        <f t="shared" si="110"/>
        <v>0</v>
      </c>
      <c r="H3531" s="359">
        <f t="shared" si="111"/>
        <v>0</v>
      </c>
    </row>
    <row r="3532" spans="7:8" x14ac:dyDescent="0.25">
      <c r="G3532" s="359">
        <f t="shared" si="110"/>
        <v>0</v>
      </c>
      <c r="H3532" s="359">
        <f t="shared" si="111"/>
        <v>0</v>
      </c>
    </row>
    <row r="3533" spans="7:8" x14ac:dyDescent="0.25">
      <c r="G3533" s="359">
        <f t="shared" si="110"/>
        <v>0</v>
      </c>
      <c r="H3533" s="359">
        <f t="shared" si="111"/>
        <v>0</v>
      </c>
    </row>
    <row r="3534" spans="7:8" x14ac:dyDescent="0.25">
      <c r="G3534" s="359">
        <f t="shared" si="110"/>
        <v>0</v>
      </c>
      <c r="H3534" s="359">
        <f t="shared" si="111"/>
        <v>0</v>
      </c>
    </row>
    <row r="3535" spans="7:8" x14ac:dyDescent="0.25">
      <c r="G3535" s="359">
        <f t="shared" si="110"/>
        <v>0</v>
      </c>
      <c r="H3535" s="359">
        <f t="shared" si="111"/>
        <v>0</v>
      </c>
    </row>
    <row r="3536" spans="7:8" x14ac:dyDescent="0.25">
      <c r="G3536" s="359">
        <f t="shared" si="110"/>
        <v>0</v>
      </c>
      <c r="H3536" s="359">
        <f t="shared" si="111"/>
        <v>0</v>
      </c>
    </row>
    <row r="3537" spans="7:8" x14ac:dyDescent="0.25">
      <c r="G3537" s="359">
        <f t="shared" si="110"/>
        <v>0</v>
      </c>
      <c r="H3537" s="359">
        <f t="shared" si="111"/>
        <v>0</v>
      </c>
    </row>
    <row r="3538" spans="7:8" x14ac:dyDescent="0.25">
      <c r="G3538" s="359">
        <f t="shared" si="110"/>
        <v>0</v>
      </c>
      <c r="H3538" s="359">
        <f t="shared" si="111"/>
        <v>0</v>
      </c>
    </row>
    <row r="3539" spans="7:8" x14ac:dyDescent="0.25">
      <c r="G3539" s="359">
        <f t="shared" si="110"/>
        <v>0</v>
      </c>
      <c r="H3539" s="359">
        <f t="shared" si="111"/>
        <v>0</v>
      </c>
    </row>
    <row r="3540" spans="7:8" x14ac:dyDescent="0.25">
      <c r="G3540" s="359">
        <f t="shared" si="110"/>
        <v>0</v>
      </c>
      <c r="H3540" s="359">
        <f t="shared" si="111"/>
        <v>0</v>
      </c>
    </row>
    <row r="3541" spans="7:8" x14ac:dyDescent="0.25">
      <c r="G3541" s="359">
        <f t="shared" si="110"/>
        <v>0</v>
      </c>
      <c r="H3541" s="359">
        <f t="shared" si="111"/>
        <v>0</v>
      </c>
    </row>
    <row r="3542" spans="7:8" x14ac:dyDescent="0.25">
      <c r="G3542" s="359">
        <f t="shared" si="110"/>
        <v>0</v>
      </c>
      <c r="H3542" s="359">
        <f t="shared" si="111"/>
        <v>0</v>
      </c>
    </row>
    <row r="3543" spans="7:8" x14ac:dyDescent="0.25">
      <c r="G3543" s="359">
        <f t="shared" si="110"/>
        <v>0</v>
      </c>
      <c r="H3543" s="359">
        <f t="shared" si="111"/>
        <v>0</v>
      </c>
    </row>
    <row r="3544" spans="7:8" x14ac:dyDescent="0.25">
      <c r="G3544" s="359">
        <f t="shared" si="110"/>
        <v>0</v>
      </c>
      <c r="H3544" s="359">
        <f t="shared" si="111"/>
        <v>0</v>
      </c>
    </row>
    <row r="3545" spans="7:8" x14ac:dyDescent="0.25">
      <c r="G3545" s="359">
        <f t="shared" si="110"/>
        <v>0</v>
      </c>
      <c r="H3545" s="359">
        <f t="shared" si="111"/>
        <v>0</v>
      </c>
    </row>
    <row r="3546" spans="7:8" x14ac:dyDescent="0.25">
      <c r="G3546" s="359">
        <f t="shared" si="110"/>
        <v>0</v>
      </c>
      <c r="H3546" s="359">
        <f t="shared" si="111"/>
        <v>0</v>
      </c>
    </row>
    <row r="3547" spans="7:8" x14ac:dyDescent="0.25">
      <c r="G3547" s="359">
        <f t="shared" si="110"/>
        <v>0</v>
      </c>
      <c r="H3547" s="359">
        <f t="shared" si="111"/>
        <v>0</v>
      </c>
    </row>
    <row r="3548" spans="7:8" x14ac:dyDescent="0.25">
      <c r="G3548" s="359">
        <f t="shared" si="110"/>
        <v>0</v>
      </c>
      <c r="H3548" s="359">
        <f t="shared" si="111"/>
        <v>0</v>
      </c>
    </row>
    <row r="3549" spans="7:8" x14ac:dyDescent="0.25">
      <c r="G3549" s="359">
        <f t="shared" si="110"/>
        <v>0</v>
      </c>
      <c r="H3549" s="359">
        <f t="shared" si="111"/>
        <v>0</v>
      </c>
    </row>
    <row r="3550" spans="7:8" x14ac:dyDescent="0.25">
      <c r="G3550" s="359">
        <f t="shared" si="110"/>
        <v>0</v>
      </c>
      <c r="H3550" s="359">
        <f t="shared" si="111"/>
        <v>0</v>
      </c>
    </row>
    <row r="3551" spans="7:8" x14ac:dyDescent="0.25">
      <c r="G3551" s="359">
        <f t="shared" si="110"/>
        <v>0</v>
      </c>
      <c r="H3551" s="359">
        <f t="shared" si="111"/>
        <v>0</v>
      </c>
    </row>
    <row r="3552" spans="7:8" x14ac:dyDescent="0.25">
      <c r="G3552" s="359">
        <f t="shared" si="110"/>
        <v>0</v>
      </c>
      <c r="H3552" s="359">
        <f t="shared" si="111"/>
        <v>0</v>
      </c>
    </row>
    <row r="3553" spans="7:8" x14ac:dyDescent="0.25">
      <c r="G3553" s="359">
        <f t="shared" si="110"/>
        <v>0</v>
      </c>
      <c r="H3553" s="359">
        <f t="shared" si="111"/>
        <v>0</v>
      </c>
    </row>
    <row r="3554" spans="7:8" x14ac:dyDescent="0.25">
      <c r="G3554" s="359">
        <f t="shared" si="110"/>
        <v>0</v>
      </c>
      <c r="H3554" s="359">
        <f t="shared" si="111"/>
        <v>0</v>
      </c>
    </row>
    <row r="3555" spans="7:8" x14ac:dyDescent="0.25">
      <c r="G3555" s="359">
        <f t="shared" si="110"/>
        <v>0</v>
      </c>
      <c r="H3555" s="359">
        <f t="shared" si="111"/>
        <v>0</v>
      </c>
    </row>
    <row r="3556" spans="7:8" x14ac:dyDescent="0.25">
      <c r="G3556" s="359">
        <f t="shared" si="110"/>
        <v>0</v>
      </c>
      <c r="H3556" s="359">
        <f t="shared" si="111"/>
        <v>0</v>
      </c>
    </row>
    <row r="3557" spans="7:8" x14ac:dyDescent="0.25">
      <c r="G3557" s="359">
        <f t="shared" si="110"/>
        <v>0</v>
      </c>
      <c r="H3557" s="359">
        <f t="shared" si="111"/>
        <v>0</v>
      </c>
    </row>
    <row r="3558" spans="7:8" x14ac:dyDescent="0.25">
      <c r="G3558" s="359">
        <f t="shared" si="110"/>
        <v>0</v>
      </c>
      <c r="H3558" s="359">
        <f t="shared" si="111"/>
        <v>0</v>
      </c>
    </row>
    <row r="3559" spans="7:8" x14ac:dyDescent="0.25">
      <c r="G3559" s="359">
        <f t="shared" si="110"/>
        <v>0</v>
      </c>
      <c r="H3559" s="359">
        <f t="shared" si="111"/>
        <v>0</v>
      </c>
    </row>
    <row r="3560" spans="7:8" x14ac:dyDescent="0.25">
      <c r="G3560" s="359">
        <f t="shared" si="110"/>
        <v>0</v>
      </c>
      <c r="H3560" s="359">
        <f t="shared" si="111"/>
        <v>0</v>
      </c>
    </row>
    <row r="3561" spans="7:8" x14ac:dyDescent="0.25">
      <c r="G3561" s="359">
        <f t="shared" si="110"/>
        <v>0</v>
      </c>
      <c r="H3561" s="359">
        <f t="shared" si="111"/>
        <v>0</v>
      </c>
    </row>
    <row r="3562" spans="7:8" x14ac:dyDescent="0.25">
      <c r="G3562" s="359">
        <f t="shared" si="110"/>
        <v>0</v>
      </c>
      <c r="H3562" s="359">
        <f t="shared" si="111"/>
        <v>0</v>
      </c>
    </row>
    <row r="3563" spans="7:8" x14ac:dyDescent="0.25">
      <c r="G3563" s="359">
        <f t="shared" si="110"/>
        <v>0</v>
      </c>
      <c r="H3563" s="359">
        <f t="shared" si="111"/>
        <v>0</v>
      </c>
    </row>
    <row r="3564" spans="7:8" x14ac:dyDescent="0.25">
      <c r="G3564" s="359">
        <f t="shared" si="110"/>
        <v>0</v>
      </c>
      <c r="H3564" s="359">
        <f t="shared" si="111"/>
        <v>0</v>
      </c>
    </row>
    <row r="3565" spans="7:8" x14ac:dyDescent="0.25">
      <c r="G3565" s="359">
        <f t="shared" si="110"/>
        <v>0</v>
      </c>
      <c r="H3565" s="359">
        <f t="shared" si="111"/>
        <v>0</v>
      </c>
    </row>
    <row r="3566" spans="7:8" x14ac:dyDescent="0.25">
      <c r="G3566" s="359">
        <f t="shared" si="110"/>
        <v>0</v>
      </c>
      <c r="H3566" s="359">
        <f t="shared" si="111"/>
        <v>0</v>
      </c>
    </row>
    <row r="3567" spans="7:8" x14ac:dyDescent="0.25">
      <c r="G3567" s="359">
        <f t="shared" si="110"/>
        <v>0</v>
      </c>
      <c r="H3567" s="359">
        <f t="shared" si="111"/>
        <v>0</v>
      </c>
    </row>
    <row r="3568" spans="7:8" x14ac:dyDescent="0.25">
      <c r="G3568" s="359">
        <f t="shared" si="110"/>
        <v>0</v>
      </c>
      <c r="H3568" s="359">
        <f t="shared" si="111"/>
        <v>0</v>
      </c>
    </row>
    <row r="3569" spans="7:8" x14ac:dyDescent="0.25">
      <c r="G3569" s="359">
        <f t="shared" si="110"/>
        <v>0</v>
      </c>
      <c r="H3569" s="359">
        <f t="shared" si="111"/>
        <v>0</v>
      </c>
    </row>
    <row r="3570" spans="7:8" x14ac:dyDescent="0.25">
      <c r="G3570" s="359">
        <f t="shared" si="110"/>
        <v>0</v>
      </c>
      <c r="H3570" s="359">
        <f t="shared" si="111"/>
        <v>0</v>
      </c>
    </row>
    <row r="3571" spans="7:8" x14ac:dyDescent="0.25">
      <c r="G3571" s="359">
        <f t="shared" si="110"/>
        <v>0</v>
      </c>
      <c r="H3571" s="359">
        <f t="shared" si="111"/>
        <v>0</v>
      </c>
    </row>
    <row r="3572" spans="7:8" x14ac:dyDescent="0.25">
      <c r="G3572" s="359">
        <f t="shared" si="110"/>
        <v>0</v>
      </c>
      <c r="H3572" s="359">
        <f t="shared" si="111"/>
        <v>0</v>
      </c>
    </row>
    <row r="3573" spans="7:8" x14ac:dyDescent="0.25">
      <c r="G3573" s="359">
        <f t="shared" si="110"/>
        <v>0</v>
      </c>
      <c r="H3573" s="359">
        <f t="shared" si="111"/>
        <v>0</v>
      </c>
    </row>
    <row r="3574" spans="7:8" x14ac:dyDescent="0.25">
      <c r="G3574" s="359">
        <f t="shared" si="110"/>
        <v>0</v>
      </c>
      <c r="H3574" s="359">
        <f t="shared" si="111"/>
        <v>0</v>
      </c>
    </row>
    <row r="3575" spans="7:8" x14ac:dyDescent="0.25">
      <c r="G3575" s="359">
        <f t="shared" si="110"/>
        <v>0</v>
      </c>
      <c r="H3575" s="359">
        <f t="shared" si="111"/>
        <v>0</v>
      </c>
    </row>
    <row r="3576" spans="7:8" x14ac:dyDescent="0.25">
      <c r="G3576" s="359">
        <f t="shared" si="110"/>
        <v>0</v>
      </c>
      <c r="H3576" s="359">
        <f t="shared" si="111"/>
        <v>0</v>
      </c>
    </row>
    <row r="3577" spans="7:8" x14ac:dyDescent="0.25">
      <c r="G3577" s="359">
        <f t="shared" si="110"/>
        <v>0</v>
      </c>
      <c r="H3577" s="359">
        <f t="shared" si="111"/>
        <v>0</v>
      </c>
    </row>
    <row r="3578" spans="7:8" x14ac:dyDescent="0.25">
      <c r="G3578" s="359">
        <f t="shared" si="110"/>
        <v>0</v>
      </c>
      <c r="H3578" s="359">
        <f t="shared" si="111"/>
        <v>0</v>
      </c>
    </row>
    <row r="3579" spans="7:8" x14ac:dyDescent="0.25">
      <c r="G3579" s="359">
        <f t="shared" si="110"/>
        <v>0</v>
      </c>
      <c r="H3579" s="359">
        <f t="shared" si="111"/>
        <v>0</v>
      </c>
    </row>
    <row r="3580" spans="7:8" x14ac:dyDescent="0.25">
      <c r="G3580" s="359">
        <f t="shared" si="110"/>
        <v>0</v>
      </c>
      <c r="H3580" s="359">
        <f t="shared" si="111"/>
        <v>0</v>
      </c>
    </row>
    <row r="3581" spans="7:8" x14ac:dyDescent="0.25">
      <c r="G3581" s="359">
        <f t="shared" si="110"/>
        <v>0</v>
      </c>
      <c r="H3581" s="359">
        <f t="shared" si="111"/>
        <v>0</v>
      </c>
    </row>
    <row r="3582" spans="7:8" x14ac:dyDescent="0.25">
      <c r="G3582" s="359">
        <f t="shared" si="110"/>
        <v>0</v>
      </c>
      <c r="H3582" s="359">
        <f t="shared" si="111"/>
        <v>0</v>
      </c>
    </row>
    <row r="3583" spans="7:8" x14ac:dyDescent="0.25">
      <c r="G3583" s="359">
        <f t="shared" si="110"/>
        <v>0</v>
      </c>
      <c r="H3583" s="359">
        <f t="shared" si="111"/>
        <v>0</v>
      </c>
    </row>
    <row r="3584" spans="7:8" x14ac:dyDescent="0.25">
      <c r="G3584" s="359">
        <f t="shared" si="110"/>
        <v>0</v>
      </c>
      <c r="H3584" s="359">
        <f t="shared" si="111"/>
        <v>0</v>
      </c>
    </row>
    <row r="3585" spans="7:8" x14ac:dyDescent="0.25">
      <c r="G3585" s="359">
        <f t="shared" si="110"/>
        <v>0</v>
      </c>
      <c r="H3585" s="359">
        <f t="shared" si="111"/>
        <v>0</v>
      </c>
    </row>
    <row r="3586" spans="7:8" x14ac:dyDescent="0.25">
      <c r="G3586" s="359">
        <f t="shared" si="110"/>
        <v>0</v>
      </c>
      <c r="H3586" s="359">
        <f t="shared" si="111"/>
        <v>0</v>
      </c>
    </row>
    <row r="3587" spans="7:8" x14ac:dyDescent="0.25">
      <c r="G3587" s="359">
        <f t="shared" ref="G3587:G3650" si="112">IFERROR(IF(C3587=" ",0,C3587),0)</f>
        <v>0</v>
      </c>
      <c r="H3587" s="359">
        <f t="shared" ref="H3587:H3650" si="113">IFERROR(G3587 * E3587, 0)</f>
        <v>0</v>
      </c>
    </row>
    <row r="3588" spans="7:8" x14ac:dyDescent="0.25">
      <c r="G3588" s="359">
        <f t="shared" si="112"/>
        <v>0</v>
      </c>
      <c r="H3588" s="359">
        <f t="shared" si="113"/>
        <v>0</v>
      </c>
    </row>
    <row r="3589" spans="7:8" x14ac:dyDescent="0.25">
      <c r="G3589" s="359">
        <f t="shared" si="112"/>
        <v>0</v>
      </c>
      <c r="H3589" s="359">
        <f t="shared" si="113"/>
        <v>0</v>
      </c>
    </row>
    <row r="3590" spans="7:8" x14ac:dyDescent="0.25">
      <c r="G3590" s="359">
        <f t="shared" si="112"/>
        <v>0</v>
      </c>
      <c r="H3590" s="359">
        <f t="shared" si="113"/>
        <v>0</v>
      </c>
    </row>
    <row r="3591" spans="7:8" x14ac:dyDescent="0.25">
      <c r="G3591" s="359">
        <f t="shared" si="112"/>
        <v>0</v>
      </c>
      <c r="H3591" s="359">
        <f t="shared" si="113"/>
        <v>0</v>
      </c>
    </row>
    <row r="3592" spans="7:8" x14ac:dyDescent="0.25">
      <c r="G3592" s="359">
        <f t="shared" si="112"/>
        <v>0</v>
      </c>
      <c r="H3592" s="359">
        <f t="shared" si="113"/>
        <v>0</v>
      </c>
    </row>
    <row r="3593" spans="7:8" x14ac:dyDescent="0.25">
      <c r="G3593" s="359">
        <f t="shared" si="112"/>
        <v>0</v>
      </c>
      <c r="H3593" s="359">
        <f t="shared" si="113"/>
        <v>0</v>
      </c>
    </row>
    <row r="3594" spans="7:8" x14ac:dyDescent="0.25">
      <c r="G3594" s="359">
        <f t="shared" si="112"/>
        <v>0</v>
      </c>
      <c r="H3594" s="359">
        <f t="shared" si="113"/>
        <v>0</v>
      </c>
    </row>
    <row r="3595" spans="7:8" x14ac:dyDescent="0.25">
      <c r="G3595" s="359">
        <f t="shared" si="112"/>
        <v>0</v>
      </c>
      <c r="H3595" s="359">
        <f t="shared" si="113"/>
        <v>0</v>
      </c>
    </row>
    <row r="3596" spans="7:8" x14ac:dyDescent="0.25">
      <c r="G3596" s="359">
        <f t="shared" si="112"/>
        <v>0</v>
      </c>
      <c r="H3596" s="359">
        <f t="shared" si="113"/>
        <v>0</v>
      </c>
    </row>
    <row r="3597" spans="7:8" x14ac:dyDescent="0.25">
      <c r="G3597" s="359">
        <f t="shared" si="112"/>
        <v>0</v>
      </c>
      <c r="H3597" s="359">
        <f t="shared" si="113"/>
        <v>0</v>
      </c>
    </row>
    <row r="3598" spans="7:8" x14ac:dyDescent="0.25">
      <c r="G3598" s="359">
        <f t="shared" si="112"/>
        <v>0</v>
      </c>
      <c r="H3598" s="359">
        <f t="shared" si="113"/>
        <v>0</v>
      </c>
    </row>
    <row r="3599" spans="7:8" x14ac:dyDescent="0.25">
      <c r="G3599" s="359">
        <f t="shared" si="112"/>
        <v>0</v>
      </c>
      <c r="H3599" s="359">
        <f t="shared" si="113"/>
        <v>0</v>
      </c>
    </row>
    <row r="3600" spans="7:8" x14ac:dyDescent="0.25">
      <c r="G3600" s="359">
        <f t="shared" si="112"/>
        <v>0</v>
      </c>
      <c r="H3600" s="359">
        <f t="shared" si="113"/>
        <v>0</v>
      </c>
    </row>
    <row r="3601" spans="7:8" x14ac:dyDescent="0.25">
      <c r="G3601" s="359">
        <f t="shared" si="112"/>
        <v>0</v>
      </c>
      <c r="H3601" s="359">
        <f t="shared" si="113"/>
        <v>0</v>
      </c>
    </row>
    <row r="3602" spans="7:8" x14ac:dyDescent="0.25">
      <c r="G3602" s="359">
        <f t="shared" si="112"/>
        <v>0</v>
      </c>
      <c r="H3602" s="359">
        <f t="shared" si="113"/>
        <v>0</v>
      </c>
    </row>
    <row r="3603" spans="7:8" x14ac:dyDescent="0.25">
      <c r="G3603" s="359">
        <f t="shared" si="112"/>
        <v>0</v>
      </c>
      <c r="H3603" s="359">
        <f t="shared" si="113"/>
        <v>0</v>
      </c>
    </row>
    <row r="3604" spans="7:8" x14ac:dyDescent="0.25">
      <c r="G3604" s="359">
        <f t="shared" si="112"/>
        <v>0</v>
      </c>
      <c r="H3604" s="359">
        <f t="shared" si="113"/>
        <v>0</v>
      </c>
    </row>
    <row r="3605" spans="7:8" x14ac:dyDescent="0.25">
      <c r="G3605" s="359">
        <f t="shared" si="112"/>
        <v>0</v>
      </c>
      <c r="H3605" s="359">
        <f t="shared" si="113"/>
        <v>0</v>
      </c>
    </row>
    <row r="3606" spans="7:8" x14ac:dyDescent="0.25">
      <c r="G3606" s="359">
        <f t="shared" si="112"/>
        <v>0</v>
      </c>
      <c r="H3606" s="359">
        <f t="shared" si="113"/>
        <v>0</v>
      </c>
    </row>
    <row r="3607" spans="7:8" x14ac:dyDescent="0.25">
      <c r="G3607" s="359">
        <f t="shared" si="112"/>
        <v>0</v>
      </c>
      <c r="H3607" s="359">
        <f t="shared" si="113"/>
        <v>0</v>
      </c>
    </row>
    <row r="3608" spans="7:8" x14ac:dyDescent="0.25">
      <c r="G3608" s="359">
        <f t="shared" si="112"/>
        <v>0</v>
      </c>
      <c r="H3608" s="359">
        <f t="shared" si="113"/>
        <v>0</v>
      </c>
    </row>
    <row r="3609" spans="7:8" x14ac:dyDescent="0.25">
      <c r="G3609" s="359">
        <f t="shared" si="112"/>
        <v>0</v>
      </c>
      <c r="H3609" s="359">
        <f t="shared" si="113"/>
        <v>0</v>
      </c>
    </row>
    <row r="3610" spans="7:8" x14ac:dyDescent="0.25">
      <c r="G3610" s="359">
        <f t="shared" si="112"/>
        <v>0</v>
      </c>
      <c r="H3610" s="359">
        <f t="shared" si="113"/>
        <v>0</v>
      </c>
    </row>
    <row r="3611" spans="7:8" x14ac:dyDescent="0.25">
      <c r="G3611" s="359">
        <f t="shared" si="112"/>
        <v>0</v>
      </c>
      <c r="H3611" s="359">
        <f t="shared" si="113"/>
        <v>0</v>
      </c>
    </row>
    <row r="3612" spans="7:8" x14ac:dyDescent="0.25">
      <c r="G3612" s="359">
        <f t="shared" si="112"/>
        <v>0</v>
      </c>
      <c r="H3612" s="359">
        <f t="shared" si="113"/>
        <v>0</v>
      </c>
    </row>
    <row r="3613" spans="7:8" x14ac:dyDescent="0.25">
      <c r="G3613" s="359">
        <f t="shared" si="112"/>
        <v>0</v>
      </c>
      <c r="H3613" s="359">
        <f t="shared" si="113"/>
        <v>0</v>
      </c>
    </row>
    <row r="3614" spans="7:8" x14ac:dyDescent="0.25">
      <c r="G3614" s="359">
        <f t="shared" si="112"/>
        <v>0</v>
      </c>
      <c r="H3614" s="359">
        <f t="shared" si="113"/>
        <v>0</v>
      </c>
    </row>
    <row r="3615" spans="7:8" x14ac:dyDescent="0.25">
      <c r="G3615" s="359">
        <f t="shared" si="112"/>
        <v>0</v>
      </c>
      <c r="H3615" s="359">
        <f t="shared" si="113"/>
        <v>0</v>
      </c>
    </row>
    <row r="3616" spans="7:8" x14ac:dyDescent="0.25">
      <c r="G3616" s="359">
        <f t="shared" si="112"/>
        <v>0</v>
      </c>
      <c r="H3616" s="359">
        <f t="shared" si="113"/>
        <v>0</v>
      </c>
    </row>
    <row r="3617" spans="7:8" x14ac:dyDescent="0.25">
      <c r="G3617" s="359">
        <f t="shared" si="112"/>
        <v>0</v>
      </c>
      <c r="H3617" s="359">
        <f t="shared" si="113"/>
        <v>0</v>
      </c>
    </row>
    <row r="3618" spans="7:8" x14ac:dyDescent="0.25">
      <c r="G3618" s="359">
        <f t="shared" si="112"/>
        <v>0</v>
      </c>
      <c r="H3618" s="359">
        <f t="shared" si="113"/>
        <v>0</v>
      </c>
    </row>
    <row r="3619" spans="7:8" x14ac:dyDescent="0.25">
      <c r="G3619" s="359">
        <f t="shared" si="112"/>
        <v>0</v>
      </c>
      <c r="H3619" s="359">
        <f t="shared" si="113"/>
        <v>0</v>
      </c>
    </row>
    <row r="3620" spans="7:8" x14ac:dyDescent="0.25">
      <c r="G3620" s="359">
        <f t="shared" si="112"/>
        <v>0</v>
      </c>
      <c r="H3620" s="359">
        <f t="shared" si="113"/>
        <v>0</v>
      </c>
    </row>
    <row r="3621" spans="7:8" x14ac:dyDescent="0.25">
      <c r="G3621" s="359">
        <f t="shared" si="112"/>
        <v>0</v>
      </c>
      <c r="H3621" s="359">
        <f t="shared" si="113"/>
        <v>0</v>
      </c>
    </row>
    <row r="3622" spans="7:8" x14ac:dyDescent="0.25">
      <c r="G3622" s="359">
        <f t="shared" si="112"/>
        <v>0</v>
      </c>
      <c r="H3622" s="359">
        <f t="shared" si="113"/>
        <v>0</v>
      </c>
    </row>
    <row r="3623" spans="7:8" x14ac:dyDescent="0.25">
      <c r="G3623" s="359">
        <f t="shared" si="112"/>
        <v>0</v>
      </c>
      <c r="H3623" s="359">
        <f t="shared" si="113"/>
        <v>0</v>
      </c>
    </row>
    <row r="3624" spans="7:8" x14ac:dyDescent="0.25">
      <c r="G3624" s="359">
        <f t="shared" si="112"/>
        <v>0</v>
      </c>
      <c r="H3624" s="359">
        <f t="shared" si="113"/>
        <v>0</v>
      </c>
    </row>
    <row r="3625" spans="7:8" x14ac:dyDescent="0.25">
      <c r="G3625" s="359">
        <f t="shared" si="112"/>
        <v>0</v>
      </c>
      <c r="H3625" s="359">
        <f t="shared" si="113"/>
        <v>0</v>
      </c>
    </row>
    <row r="3626" spans="7:8" x14ac:dyDescent="0.25">
      <c r="G3626" s="359">
        <f t="shared" si="112"/>
        <v>0</v>
      </c>
      <c r="H3626" s="359">
        <f t="shared" si="113"/>
        <v>0</v>
      </c>
    </row>
    <row r="3627" spans="7:8" x14ac:dyDescent="0.25">
      <c r="G3627" s="359">
        <f t="shared" si="112"/>
        <v>0</v>
      </c>
      <c r="H3627" s="359">
        <f t="shared" si="113"/>
        <v>0</v>
      </c>
    </row>
    <row r="3628" spans="7:8" x14ac:dyDescent="0.25">
      <c r="G3628" s="359">
        <f t="shared" si="112"/>
        <v>0</v>
      </c>
      <c r="H3628" s="359">
        <f t="shared" si="113"/>
        <v>0</v>
      </c>
    </row>
    <row r="3629" spans="7:8" x14ac:dyDescent="0.25">
      <c r="G3629" s="359">
        <f t="shared" si="112"/>
        <v>0</v>
      </c>
      <c r="H3629" s="359">
        <f t="shared" si="113"/>
        <v>0</v>
      </c>
    </row>
    <row r="3630" spans="7:8" x14ac:dyDescent="0.25">
      <c r="G3630" s="359">
        <f t="shared" si="112"/>
        <v>0</v>
      </c>
      <c r="H3630" s="359">
        <f t="shared" si="113"/>
        <v>0</v>
      </c>
    </row>
    <row r="3631" spans="7:8" x14ac:dyDescent="0.25">
      <c r="G3631" s="359">
        <f t="shared" si="112"/>
        <v>0</v>
      </c>
      <c r="H3631" s="359">
        <f t="shared" si="113"/>
        <v>0</v>
      </c>
    </row>
    <row r="3632" spans="7:8" x14ac:dyDescent="0.25">
      <c r="G3632" s="359">
        <f t="shared" si="112"/>
        <v>0</v>
      </c>
      <c r="H3632" s="359">
        <f t="shared" si="113"/>
        <v>0</v>
      </c>
    </row>
    <row r="3633" spans="7:8" x14ac:dyDescent="0.25">
      <c r="G3633" s="359">
        <f t="shared" si="112"/>
        <v>0</v>
      </c>
      <c r="H3633" s="359">
        <f t="shared" si="113"/>
        <v>0</v>
      </c>
    </row>
    <row r="3634" spans="7:8" x14ac:dyDescent="0.25">
      <c r="G3634" s="359">
        <f t="shared" si="112"/>
        <v>0</v>
      </c>
      <c r="H3634" s="359">
        <f t="shared" si="113"/>
        <v>0</v>
      </c>
    </row>
    <row r="3635" spans="7:8" x14ac:dyDescent="0.25">
      <c r="G3635" s="359">
        <f t="shared" si="112"/>
        <v>0</v>
      </c>
      <c r="H3635" s="359">
        <f t="shared" si="113"/>
        <v>0</v>
      </c>
    </row>
    <row r="3636" spans="7:8" x14ac:dyDescent="0.25">
      <c r="G3636" s="359">
        <f t="shared" si="112"/>
        <v>0</v>
      </c>
      <c r="H3636" s="359">
        <f t="shared" si="113"/>
        <v>0</v>
      </c>
    </row>
    <row r="3637" spans="7:8" x14ac:dyDescent="0.25">
      <c r="G3637" s="359">
        <f t="shared" si="112"/>
        <v>0</v>
      </c>
      <c r="H3637" s="359">
        <f t="shared" si="113"/>
        <v>0</v>
      </c>
    </row>
    <row r="3638" spans="7:8" x14ac:dyDescent="0.25">
      <c r="G3638" s="359">
        <f t="shared" si="112"/>
        <v>0</v>
      </c>
      <c r="H3638" s="359">
        <f t="shared" si="113"/>
        <v>0</v>
      </c>
    </row>
    <row r="3639" spans="7:8" x14ac:dyDescent="0.25">
      <c r="G3639" s="359">
        <f t="shared" si="112"/>
        <v>0</v>
      </c>
      <c r="H3639" s="359">
        <f t="shared" si="113"/>
        <v>0</v>
      </c>
    </row>
    <row r="3640" spans="7:8" x14ac:dyDescent="0.25">
      <c r="G3640" s="359">
        <f t="shared" si="112"/>
        <v>0</v>
      </c>
      <c r="H3640" s="359">
        <f t="shared" si="113"/>
        <v>0</v>
      </c>
    </row>
    <row r="3641" spans="7:8" x14ac:dyDescent="0.25">
      <c r="G3641" s="359">
        <f t="shared" si="112"/>
        <v>0</v>
      </c>
      <c r="H3641" s="359">
        <f t="shared" si="113"/>
        <v>0</v>
      </c>
    </row>
    <row r="3642" spans="7:8" x14ac:dyDescent="0.25">
      <c r="G3642" s="359">
        <f t="shared" si="112"/>
        <v>0</v>
      </c>
      <c r="H3642" s="359">
        <f t="shared" si="113"/>
        <v>0</v>
      </c>
    </row>
    <row r="3643" spans="7:8" x14ac:dyDescent="0.25">
      <c r="G3643" s="359">
        <f t="shared" si="112"/>
        <v>0</v>
      </c>
      <c r="H3643" s="359">
        <f t="shared" si="113"/>
        <v>0</v>
      </c>
    </row>
    <row r="3644" spans="7:8" x14ac:dyDescent="0.25">
      <c r="G3644" s="359">
        <f t="shared" si="112"/>
        <v>0</v>
      </c>
      <c r="H3644" s="359">
        <f t="shared" si="113"/>
        <v>0</v>
      </c>
    </row>
    <row r="3645" spans="7:8" x14ac:dyDescent="0.25">
      <c r="G3645" s="359">
        <f t="shared" si="112"/>
        <v>0</v>
      </c>
      <c r="H3645" s="359">
        <f t="shared" si="113"/>
        <v>0</v>
      </c>
    </row>
    <row r="3646" spans="7:8" x14ac:dyDescent="0.25">
      <c r="G3646" s="359">
        <f t="shared" si="112"/>
        <v>0</v>
      </c>
      <c r="H3646" s="359">
        <f t="shared" si="113"/>
        <v>0</v>
      </c>
    </row>
    <row r="3647" spans="7:8" x14ac:dyDescent="0.25">
      <c r="G3647" s="359">
        <f t="shared" si="112"/>
        <v>0</v>
      </c>
      <c r="H3647" s="359">
        <f t="shared" si="113"/>
        <v>0</v>
      </c>
    </row>
    <row r="3648" spans="7:8" x14ac:dyDescent="0.25">
      <c r="G3648" s="359">
        <f t="shared" si="112"/>
        <v>0</v>
      </c>
      <c r="H3648" s="359">
        <f t="shared" si="113"/>
        <v>0</v>
      </c>
    </row>
    <row r="3649" spans="7:8" x14ac:dyDescent="0.25">
      <c r="G3649" s="359">
        <f t="shared" si="112"/>
        <v>0</v>
      </c>
      <c r="H3649" s="359">
        <f t="shared" si="113"/>
        <v>0</v>
      </c>
    </row>
    <row r="3650" spans="7:8" x14ac:dyDescent="0.25">
      <c r="G3650" s="359">
        <f t="shared" si="112"/>
        <v>0</v>
      </c>
      <c r="H3650" s="359">
        <f t="shared" si="113"/>
        <v>0</v>
      </c>
    </row>
    <row r="3651" spans="7:8" x14ac:dyDescent="0.25">
      <c r="G3651" s="359">
        <f t="shared" ref="G3651:G3714" si="114">IFERROR(IF(C3651=" ",0,C3651),0)</f>
        <v>0</v>
      </c>
      <c r="H3651" s="359">
        <f t="shared" ref="H3651:H3714" si="115">IFERROR(G3651 * E3651, 0)</f>
        <v>0</v>
      </c>
    </row>
    <row r="3652" spans="7:8" x14ac:dyDescent="0.25">
      <c r="G3652" s="359">
        <f t="shared" si="114"/>
        <v>0</v>
      </c>
      <c r="H3652" s="359">
        <f t="shared" si="115"/>
        <v>0</v>
      </c>
    </row>
    <row r="3653" spans="7:8" x14ac:dyDescent="0.25">
      <c r="G3653" s="359">
        <f t="shared" si="114"/>
        <v>0</v>
      </c>
      <c r="H3653" s="359">
        <f t="shared" si="115"/>
        <v>0</v>
      </c>
    </row>
    <row r="3654" spans="7:8" x14ac:dyDescent="0.25">
      <c r="G3654" s="359">
        <f t="shared" si="114"/>
        <v>0</v>
      </c>
      <c r="H3654" s="359">
        <f t="shared" si="115"/>
        <v>0</v>
      </c>
    </row>
    <row r="3655" spans="7:8" x14ac:dyDescent="0.25">
      <c r="G3655" s="359">
        <f t="shared" si="114"/>
        <v>0</v>
      </c>
      <c r="H3655" s="359">
        <f t="shared" si="115"/>
        <v>0</v>
      </c>
    </row>
    <row r="3656" spans="7:8" x14ac:dyDescent="0.25">
      <c r="G3656" s="359">
        <f t="shared" si="114"/>
        <v>0</v>
      </c>
      <c r="H3656" s="359">
        <f t="shared" si="115"/>
        <v>0</v>
      </c>
    </row>
    <row r="3657" spans="7:8" x14ac:dyDescent="0.25">
      <c r="G3657" s="359">
        <f t="shared" si="114"/>
        <v>0</v>
      </c>
      <c r="H3657" s="359">
        <f t="shared" si="115"/>
        <v>0</v>
      </c>
    </row>
    <row r="3658" spans="7:8" x14ac:dyDescent="0.25">
      <c r="G3658" s="359">
        <f t="shared" si="114"/>
        <v>0</v>
      </c>
      <c r="H3658" s="359">
        <f t="shared" si="115"/>
        <v>0</v>
      </c>
    </row>
    <row r="3659" spans="7:8" x14ac:dyDescent="0.25">
      <c r="G3659" s="359">
        <f t="shared" si="114"/>
        <v>0</v>
      </c>
      <c r="H3659" s="359">
        <f t="shared" si="115"/>
        <v>0</v>
      </c>
    </row>
    <row r="3660" spans="7:8" x14ac:dyDescent="0.25">
      <c r="G3660" s="359">
        <f t="shared" si="114"/>
        <v>0</v>
      </c>
      <c r="H3660" s="359">
        <f t="shared" si="115"/>
        <v>0</v>
      </c>
    </row>
    <row r="3661" spans="7:8" x14ac:dyDescent="0.25">
      <c r="G3661" s="359">
        <f t="shared" si="114"/>
        <v>0</v>
      </c>
      <c r="H3661" s="359">
        <f t="shared" si="115"/>
        <v>0</v>
      </c>
    </row>
    <row r="3662" spans="7:8" x14ac:dyDescent="0.25">
      <c r="G3662" s="359">
        <f t="shared" si="114"/>
        <v>0</v>
      </c>
      <c r="H3662" s="359">
        <f t="shared" si="115"/>
        <v>0</v>
      </c>
    </row>
    <row r="3663" spans="7:8" x14ac:dyDescent="0.25">
      <c r="G3663" s="359">
        <f t="shared" si="114"/>
        <v>0</v>
      </c>
      <c r="H3663" s="359">
        <f t="shared" si="115"/>
        <v>0</v>
      </c>
    </row>
    <row r="3664" spans="7:8" x14ac:dyDescent="0.25">
      <c r="G3664" s="359">
        <f t="shared" si="114"/>
        <v>0</v>
      </c>
      <c r="H3664" s="359">
        <f t="shared" si="115"/>
        <v>0</v>
      </c>
    </row>
    <row r="3665" spans="7:8" x14ac:dyDescent="0.25">
      <c r="G3665" s="359">
        <f t="shared" si="114"/>
        <v>0</v>
      </c>
      <c r="H3665" s="359">
        <f t="shared" si="115"/>
        <v>0</v>
      </c>
    </row>
    <row r="3666" spans="7:8" x14ac:dyDescent="0.25">
      <c r="G3666" s="359">
        <f t="shared" si="114"/>
        <v>0</v>
      </c>
      <c r="H3666" s="359">
        <f t="shared" si="115"/>
        <v>0</v>
      </c>
    </row>
    <row r="3667" spans="7:8" x14ac:dyDescent="0.25">
      <c r="G3667" s="359">
        <f t="shared" si="114"/>
        <v>0</v>
      </c>
      <c r="H3667" s="359">
        <f t="shared" si="115"/>
        <v>0</v>
      </c>
    </row>
    <row r="3668" spans="7:8" x14ac:dyDescent="0.25">
      <c r="G3668" s="359">
        <f t="shared" si="114"/>
        <v>0</v>
      </c>
      <c r="H3668" s="359">
        <f t="shared" si="115"/>
        <v>0</v>
      </c>
    </row>
    <row r="3669" spans="7:8" x14ac:dyDescent="0.25">
      <c r="G3669" s="359">
        <f t="shared" si="114"/>
        <v>0</v>
      </c>
      <c r="H3669" s="359">
        <f t="shared" si="115"/>
        <v>0</v>
      </c>
    </row>
    <row r="3670" spans="7:8" x14ac:dyDescent="0.25">
      <c r="G3670" s="359">
        <f t="shared" si="114"/>
        <v>0</v>
      </c>
      <c r="H3670" s="359">
        <f t="shared" si="115"/>
        <v>0</v>
      </c>
    </row>
    <row r="3671" spans="7:8" x14ac:dyDescent="0.25">
      <c r="G3671" s="359">
        <f t="shared" si="114"/>
        <v>0</v>
      </c>
      <c r="H3671" s="359">
        <f t="shared" si="115"/>
        <v>0</v>
      </c>
    </row>
    <row r="3672" spans="7:8" x14ac:dyDescent="0.25">
      <c r="G3672" s="359">
        <f t="shared" si="114"/>
        <v>0</v>
      </c>
      <c r="H3672" s="359">
        <f t="shared" si="115"/>
        <v>0</v>
      </c>
    </row>
    <row r="3673" spans="7:8" x14ac:dyDescent="0.25">
      <c r="G3673" s="359">
        <f t="shared" si="114"/>
        <v>0</v>
      </c>
      <c r="H3673" s="359">
        <f t="shared" si="115"/>
        <v>0</v>
      </c>
    </row>
    <row r="3674" spans="7:8" x14ac:dyDescent="0.25">
      <c r="G3674" s="359">
        <f t="shared" si="114"/>
        <v>0</v>
      </c>
      <c r="H3674" s="359">
        <f t="shared" si="115"/>
        <v>0</v>
      </c>
    </row>
    <row r="3675" spans="7:8" x14ac:dyDescent="0.25">
      <c r="G3675" s="359">
        <f t="shared" si="114"/>
        <v>0</v>
      </c>
      <c r="H3675" s="359">
        <f t="shared" si="115"/>
        <v>0</v>
      </c>
    </row>
    <row r="3676" spans="7:8" x14ac:dyDescent="0.25">
      <c r="G3676" s="359">
        <f t="shared" si="114"/>
        <v>0</v>
      </c>
      <c r="H3676" s="359">
        <f t="shared" si="115"/>
        <v>0</v>
      </c>
    </row>
    <row r="3677" spans="7:8" x14ac:dyDescent="0.25">
      <c r="G3677" s="359">
        <f t="shared" si="114"/>
        <v>0</v>
      </c>
      <c r="H3677" s="359">
        <f t="shared" si="115"/>
        <v>0</v>
      </c>
    </row>
    <row r="3678" spans="7:8" x14ac:dyDescent="0.25">
      <c r="G3678" s="359">
        <f t="shared" si="114"/>
        <v>0</v>
      </c>
      <c r="H3678" s="359">
        <f t="shared" si="115"/>
        <v>0</v>
      </c>
    </row>
    <row r="3679" spans="7:8" x14ac:dyDescent="0.25">
      <c r="G3679" s="359">
        <f t="shared" si="114"/>
        <v>0</v>
      </c>
      <c r="H3679" s="359">
        <f t="shared" si="115"/>
        <v>0</v>
      </c>
    </row>
    <row r="3680" spans="7:8" x14ac:dyDescent="0.25">
      <c r="G3680" s="359">
        <f t="shared" si="114"/>
        <v>0</v>
      </c>
      <c r="H3680" s="359">
        <f t="shared" si="115"/>
        <v>0</v>
      </c>
    </row>
    <row r="3681" spans="7:8" x14ac:dyDescent="0.25">
      <c r="G3681" s="359">
        <f t="shared" si="114"/>
        <v>0</v>
      </c>
      <c r="H3681" s="359">
        <f t="shared" si="115"/>
        <v>0</v>
      </c>
    </row>
    <row r="3682" spans="7:8" x14ac:dyDescent="0.25">
      <c r="G3682" s="359">
        <f t="shared" si="114"/>
        <v>0</v>
      </c>
      <c r="H3682" s="359">
        <f t="shared" si="115"/>
        <v>0</v>
      </c>
    </row>
    <row r="3683" spans="7:8" x14ac:dyDescent="0.25">
      <c r="G3683" s="359">
        <f t="shared" si="114"/>
        <v>0</v>
      </c>
      <c r="H3683" s="359">
        <f t="shared" si="115"/>
        <v>0</v>
      </c>
    </row>
    <row r="3684" spans="7:8" x14ac:dyDescent="0.25">
      <c r="G3684" s="359">
        <f t="shared" si="114"/>
        <v>0</v>
      </c>
      <c r="H3684" s="359">
        <f t="shared" si="115"/>
        <v>0</v>
      </c>
    </row>
    <row r="3685" spans="7:8" x14ac:dyDescent="0.25">
      <c r="G3685" s="359">
        <f t="shared" si="114"/>
        <v>0</v>
      </c>
      <c r="H3685" s="359">
        <f t="shared" si="115"/>
        <v>0</v>
      </c>
    </row>
    <row r="3686" spans="7:8" x14ac:dyDescent="0.25">
      <c r="G3686" s="359">
        <f t="shared" si="114"/>
        <v>0</v>
      </c>
      <c r="H3686" s="359">
        <f t="shared" si="115"/>
        <v>0</v>
      </c>
    </row>
    <row r="3687" spans="7:8" x14ac:dyDescent="0.25">
      <c r="G3687" s="359">
        <f t="shared" si="114"/>
        <v>0</v>
      </c>
      <c r="H3687" s="359">
        <f t="shared" si="115"/>
        <v>0</v>
      </c>
    </row>
    <row r="3688" spans="7:8" x14ac:dyDescent="0.25">
      <c r="G3688" s="359">
        <f t="shared" si="114"/>
        <v>0</v>
      </c>
      <c r="H3688" s="359">
        <f t="shared" si="115"/>
        <v>0</v>
      </c>
    </row>
    <row r="3689" spans="7:8" x14ac:dyDescent="0.25">
      <c r="G3689" s="359">
        <f t="shared" si="114"/>
        <v>0</v>
      </c>
      <c r="H3689" s="359">
        <f t="shared" si="115"/>
        <v>0</v>
      </c>
    </row>
    <row r="3690" spans="7:8" x14ac:dyDescent="0.25">
      <c r="G3690" s="359">
        <f t="shared" si="114"/>
        <v>0</v>
      </c>
      <c r="H3690" s="359">
        <f t="shared" si="115"/>
        <v>0</v>
      </c>
    </row>
    <row r="3691" spans="7:8" x14ac:dyDescent="0.25">
      <c r="G3691" s="359">
        <f t="shared" si="114"/>
        <v>0</v>
      </c>
      <c r="H3691" s="359">
        <f t="shared" si="115"/>
        <v>0</v>
      </c>
    </row>
    <row r="3692" spans="7:8" x14ac:dyDescent="0.25">
      <c r="G3692" s="359">
        <f t="shared" si="114"/>
        <v>0</v>
      </c>
      <c r="H3692" s="359">
        <f t="shared" si="115"/>
        <v>0</v>
      </c>
    </row>
    <row r="3693" spans="7:8" x14ac:dyDescent="0.25">
      <c r="G3693" s="359">
        <f t="shared" si="114"/>
        <v>0</v>
      </c>
      <c r="H3693" s="359">
        <f t="shared" si="115"/>
        <v>0</v>
      </c>
    </row>
    <row r="3694" spans="7:8" x14ac:dyDescent="0.25">
      <c r="G3694" s="359">
        <f t="shared" si="114"/>
        <v>0</v>
      </c>
      <c r="H3694" s="359">
        <f t="shared" si="115"/>
        <v>0</v>
      </c>
    </row>
    <row r="3695" spans="7:8" x14ac:dyDescent="0.25">
      <c r="G3695" s="359">
        <f t="shared" si="114"/>
        <v>0</v>
      </c>
      <c r="H3695" s="359">
        <f t="shared" si="115"/>
        <v>0</v>
      </c>
    </row>
    <row r="3696" spans="7:8" x14ac:dyDescent="0.25">
      <c r="G3696" s="359">
        <f t="shared" si="114"/>
        <v>0</v>
      </c>
      <c r="H3696" s="359">
        <f t="shared" si="115"/>
        <v>0</v>
      </c>
    </row>
    <row r="3697" spans="7:8" x14ac:dyDescent="0.25">
      <c r="G3697" s="359">
        <f t="shared" si="114"/>
        <v>0</v>
      </c>
      <c r="H3697" s="359">
        <f t="shared" si="115"/>
        <v>0</v>
      </c>
    </row>
    <row r="3698" spans="7:8" x14ac:dyDescent="0.25">
      <c r="G3698" s="359">
        <f t="shared" si="114"/>
        <v>0</v>
      </c>
      <c r="H3698" s="359">
        <f t="shared" si="115"/>
        <v>0</v>
      </c>
    </row>
    <row r="3699" spans="7:8" x14ac:dyDescent="0.25">
      <c r="G3699" s="359">
        <f t="shared" si="114"/>
        <v>0</v>
      </c>
      <c r="H3699" s="359">
        <f t="shared" si="115"/>
        <v>0</v>
      </c>
    </row>
    <row r="3700" spans="7:8" x14ac:dyDescent="0.25">
      <c r="G3700" s="359">
        <f t="shared" si="114"/>
        <v>0</v>
      </c>
      <c r="H3700" s="359">
        <f t="shared" si="115"/>
        <v>0</v>
      </c>
    </row>
    <row r="3701" spans="7:8" x14ac:dyDescent="0.25">
      <c r="G3701" s="359">
        <f t="shared" si="114"/>
        <v>0</v>
      </c>
      <c r="H3701" s="359">
        <f t="shared" si="115"/>
        <v>0</v>
      </c>
    </row>
    <row r="3702" spans="7:8" x14ac:dyDescent="0.25">
      <c r="G3702" s="359">
        <f t="shared" si="114"/>
        <v>0</v>
      </c>
      <c r="H3702" s="359">
        <f t="shared" si="115"/>
        <v>0</v>
      </c>
    </row>
    <row r="3703" spans="7:8" x14ac:dyDescent="0.25">
      <c r="G3703" s="359">
        <f t="shared" si="114"/>
        <v>0</v>
      </c>
      <c r="H3703" s="359">
        <f t="shared" si="115"/>
        <v>0</v>
      </c>
    </row>
    <row r="3704" spans="7:8" x14ac:dyDescent="0.25">
      <c r="G3704" s="359">
        <f t="shared" si="114"/>
        <v>0</v>
      </c>
      <c r="H3704" s="359">
        <f t="shared" si="115"/>
        <v>0</v>
      </c>
    </row>
    <row r="3705" spans="7:8" x14ac:dyDescent="0.25">
      <c r="G3705" s="359">
        <f t="shared" si="114"/>
        <v>0</v>
      </c>
      <c r="H3705" s="359">
        <f t="shared" si="115"/>
        <v>0</v>
      </c>
    </row>
    <row r="3706" spans="7:8" x14ac:dyDescent="0.25">
      <c r="G3706" s="359">
        <f t="shared" si="114"/>
        <v>0</v>
      </c>
      <c r="H3706" s="359">
        <f t="shared" si="115"/>
        <v>0</v>
      </c>
    </row>
    <row r="3707" spans="7:8" x14ac:dyDescent="0.25">
      <c r="G3707" s="359">
        <f t="shared" si="114"/>
        <v>0</v>
      </c>
      <c r="H3707" s="359">
        <f t="shared" si="115"/>
        <v>0</v>
      </c>
    </row>
    <row r="3708" spans="7:8" x14ac:dyDescent="0.25">
      <c r="G3708" s="359">
        <f t="shared" si="114"/>
        <v>0</v>
      </c>
      <c r="H3708" s="359">
        <f t="shared" si="115"/>
        <v>0</v>
      </c>
    </row>
    <row r="3709" spans="7:8" x14ac:dyDescent="0.25">
      <c r="G3709" s="359">
        <f t="shared" si="114"/>
        <v>0</v>
      </c>
      <c r="H3709" s="359">
        <f t="shared" si="115"/>
        <v>0</v>
      </c>
    </row>
    <row r="3710" spans="7:8" x14ac:dyDescent="0.25">
      <c r="G3710" s="359">
        <f t="shared" si="114"/>
        <v>0</v>
      </c>
      <c r="H3710" s="359">
        <f t="shared" si="115"/>
        <v>0</v>
      </c>
    </row>
    <row r="3711" spans="7:8" x14ac:dyDescent="0.25">
      <c r="G3711" s="359">
        <f t="shared" si="114"/>
        <v>0</v>
      </c>
      <c r="H3711" s="359">
        <f t="shared" si="115"/>
        <v>0</v>
      </c>
    </row>
    <row r="3712" spans="7:8" x14ac:dyDescent="0.25">
      <c r="G3712" s="359">
        <f t="shared" si="114"/>
        <v>0</v>
      </c>
      <c r="H3712" s="359">
        <f t="shared" si="115"/>
        <v>0</v>
      </c>
    </row>
    <row r="3713" spans="7:8" x14ac:dyDescent="0.25">
      <c r="G3713" s="359">
        <f t="shared" si="114"/>
        <v>0</v>
      </c>
      <c r="H3713" s="359">
        <f t="shared" si="115"/>
        <v>0</v>
      </c>
    </row>
    <row r="3714" spans="7:8" x14ac:dyDescent="0.25">
      <c r="G3714" s="359">
        <f t="shared" si="114"/>
        <v>0</v>
      </c>
      <c r="H3714" s="359">
        <f t="shared" si="115"/>
        <v>0</v>
      </c>
    </row>
    <row r="3715" spans="7:8" x14ac:dyDescent="0.25">
      <c r="G3715" s="359">
        <f t="shared" ref="G3715:G3778" si="116">IFERROR(IF(C3715=" ",0,C3715),0)</f>
        <v>0</v>
      </c>
      <c r="H3715" s="359">
        <f t="shared" ref="H3715:H3778" si="117">IFERROR(G3715 * E3715, 0)</f>
        <v>0</v>
      </c>
    </row>
    <row r="3716" spans="7:8" x14ac:dyDescent="0.25">
      <c r="G3716" s="359">
        <f t="shared" si="116"/>
        <v>0</v>
      </c>
      <c r="H3716" s="359">
        <f t="shared" si="117"/>
        <v>0</v>
      </c>
    </row>
    <row r="3717" spans="7:8" x14ac:dyDescent="0.25">
      <c r="G3717" s="359">
        <f t="shared" si="116"/>
        <v>0</v>
      </c>
      <c r="H3717" s="359">
        <f t="shared" si="117"/>
        <v>0</v>
      </c>
    </row>
    <row r="3718" spans="7:8" x14ac:dyDescent="0.25">
      <c r="G3718" s="359">
        <f t="shared" si="116"/>
        <v>0</v>
      </c>
      <c r="H3718" s="359">
        <f t="shared" si="117"/>
        <v>0</v>
      </c>
    </row>
    <row r="3719" spans="7:8" x14ac:dyDescent="0.25">
      <c r="G3719" s="359">
        <f t="shared" si="116"/>
        <v>0</v>
      </c>
      <c r="H3719" s="359">
        <f t="shared" si="117"/>
        <v>0</v>
      </c>
    </row>
    <row r="3720" spans="7:8" x14ac:dyDescent="0.25">
      <c r="G3720" s="359">
        <f t="shared" si="116"/>
        <v>0</v>
      </c>
      <c r="H3720" s="359">
        <f t="shared" si="117"/>
        <v>0</v>
      </c>
    </row>
    <row r="3721" spans="7:8" x14ac:dyDescent="0.25">
      <c r="G3721" s="359">
        <f t="shared" si="116"/>
        <v>0</v>
      </c>
      <c r="H3721" s="359">
        <f t="shared" si="117"/>
        <v>0</v>
      </c>
    </row>
    <row r="3722" spans="7:8" x14ac:dyDescent="0.25">
      <c r="G3722" s="359">
        <f t="shared" si="116"/>
        <v>0</v>
      </c>
      <c r="H3722" s="359">
        <f t="shared" si="117"/>
        <v>0</v>
      </c>
    </row>
    <row r="3723" spans="7:8" x14ac:dyDescent="0.25">
      <c r="G3723" s="359">
        <f t="shared" si="116"/>
        <v>0</v>
      </c>
      <c r="H3723" s="359">
        <f t="shared" si="117"/>
        <v>0</v>
      </c>
    </row>
    <row r="3724" spans="7:8" x14ac:dyDescent="0.25">
      <c r="G3724" s="359">
        <f t="shared" si="116"/>
        <v>0</v>
      </c>
      <c r="H3724" s="359">
        <f t="shared" si="117"/>
        <v>0</v>
      </c>
    </row>
    <row r="3725" spans="7:8" x14ac:dyDescent="0.25">
      <c r="G3725" s="359">
        <f t="shared" si="116"/>
        <v>0</v>
      </c>
      <c r="H3725" s="359">
        <f t="shared" si="117"/>
        <v>0</v>
      </c>
    </row>
    <row r="3726" spans="7:8" x14ac:dyDescent="0.25">
      <c r="G3726" s="359">
        <f t="shared" si="116"/>
        <v>0</v>
      </c>
      <c r="H3726" s="359">
        <f t="shared" si="117"/>
        <v>0</v>
      </c>
    </row>
    <row r="3727" spans="7:8" x14ac:dyDescent="0.25">
      <c r="G3727" s="359">
        <f t="shared" si="116"/>
        <v>0</v>
      </c>
      <c r="H3727" s="359">
        <f t="shared" si="117"/>
        <v>0</v>
      </c>
    </row>
    <row r="3728" spans="7:8" x14ac:dyDescent="0.25">
      <c r="G3728" s="359">
        <f t="shared" si="116"/>
        <v>0</v>
      </c>
      <c r="H3728" s="359">
        <f t="shared" si="117"/>
        <v>0</v>
      </c>
    </row>
    <row r="3729" spans="7:8" x14ac:dyDescent="0.25">
      <c r="G3729" s="359">
        <f t="shared" si="116"/>
        <v>0</v>
      </c>
      <c r="H3729" s="359">
        <f t="shared" si="117"/>
        <v>0</v>
      </c>
    </row>
    <row r="3730" spans="7:8" x14ac:dyDescent="0.25">
      <c r="G3730" s="359">
        <f t="shared" si="116"/>
        <v>0</v>
      </c>
      <c r="H3730" s="359">
        <f t="shared" si="117"/>
        <v>0</v>
      </c>
    </row>
    <row r="3731" spans="7:8" x14ac:dyDescent="0.25">
      <c r="G3731" s="359">
        <f t="shared" si="116"/>
        <v>0</v>
      </c>
      <c r="H3731" s="359">
        <f t="shared" si="117"/>
        <v>0</v>
      </c>
    </row>
    <row r="3732" spans="7:8" x14ac:dyDescent="0.25">
      <c r="G3732" s="359">
        <f t="shared" si="116"/>
        <v>0</v>
      </c>
      <c r="H3732" s="359">
        <f t="shared" si="117"/>
        <v>0</v>
      </c>
    </row>
    <row r="3733" spans="7:8" x14ac:dyDescent="0.25">
      <c r="G3733" s="359">
        <f t="shared" si="116"/>
        <v>0</v>
      </c>
      <c r="H3733" s="359">
        <f t="shared" si="117"/>
        <v>0</v>
      </c>
    </row>
    <row r="3734" spans="7:8" x14ac:dyDescent="0.25">
      <c r="G3734" s="359">
        <f t="shared" si="116"/>
        <v>0</v>
      </c>
      <c r="H3734" s="359">
        <f t="shared" si="117"/>
        <v>0</v>
      </c>
    </row>
    <row r="3735" spans="7:8" x14ac:dyDescent="0.25">
      <c r="G3735" s="359">
        <f t="shared" si="116"/>
        <v>0</v>
      </c>
      <c r="H3735" s="359">
        <f t="shared" si="117"/>
        <v>0</v>
      </c>
    </row>
    <row r="3736" spans="7:8" x14ac:dyDescent="0.25">
      <c r="G3736" s="359">
        <f t="shared" si="116"/>
        <v>0</v>
      </c>
      <c r="H3736" s="359">
        <f t="shared" si="117"/>
        <v>0</v>
      </c>
    </row>
    <row r="3737" spans="7:8" x14ac:dyDescent="0.25">
      <c r="G3737" s="359">
        <f t="shared" si="116"/>
        <v>0</v>
      </c>
      <c r="H3737" s="359">
        <f t="shared" si="117"/>
        <v>0</v>
      </c>
    </row>
    <row r="3738" spans="7:8" x14ac:dyDescent="0.25">
      <c r="G3738" s="359">
        <f t="shared" si="116"/>
        <v>0</v>
      </c>
      <c r="H3738" s="359">
        <f t="shared" si="117"/>
        <v>0</v>
      </c>
    </row>
    <row r="3739" spans="7:8" x14ac:dyDescent="0.25">
      <c r="G3739" s="359">
        <f t="shared" si="116"/>
        <v>0</v>
      </c>
      <c r="H3739" s="359">
        <f t="shared" si="117"/>
        <v>0</v>
      </c>
    </row>
    <row r="3740" spans="7:8" x14ac:dyDescent="0.25">
      <c r="G3740" s="359">
        <f t="shared" si="116"/>
        <v>0</v>
      </c>
      <c r="H3740" s="359">
        <f t="shared" si="117"/>
        <v>0</v>
      </c>
    </row>
    <row r="3741" spans="7:8" x14ac:dyDescent="0.25">
      <c r="G3741" s="359">
        <f t="shared" si="116"/>
        <v>0</v>
      </c>
      <c r="H3741" s="359">
        <f t="shared" si="117"/>
        <v>0</v>
      </c>
    </row>
    <row r="3742" spans="7:8" x14ac:dyDescent="0.25">
      <c r="G3742" s="359">
        <f t="shared" si="116"/>
        <v>0</v>
      </c>
      <c r="H3742" s="359">
        <f t="shared" si="117"/>
        <v>0</v>
      </c>
    </row>
    <row r="3743" spans="7:8" x14ac:dyDescent="0.25">
      <c r="G3743" s="359">
        <f t="shared" si="116"/>
        <v>0</v>
      </c>
      <c r="H3743" s="359">
        <f t="shared" si="117"/>
        <v>0</v>
      </c>
    </row>
    <row r="3744" spans="7:8" x14ac:dyDescent="0.25">
      <c r="G3744" s="359">
        <f t="shared" si="116"/>
        <v>0</v>
      </c>
      <c r="H3744" s="359">
        <f t="shared" si="117"/>
        <v>0</v>
      </c>
    </row>
    <row r="3745" spans="7:8" x14ac:dyDescent="0.25">
      <c r="G3745" s="359">
        <f t="shared" si="116"/>
        <v>0</v>
      </c>
      <c r="H3745" s="359">
        <f t="shared" si="117"/>
        <v>0</v>
      </c>
    </row>
    <row r="3746" spans="7:8" x14ac:dyDescent="0.25">
      <c r="G3746" s="359">
        <f t="shared" si="116"/>
        <v>0</v>
      </c>
      <c r="H3746" s="359">
        <f t="shared" si="117"/>
        <v>0</v>
      </c>
    </row>
    <row r="3747" spans="7:8" x14ac:dyDescent="0.25">
      <c r="G3747" s="359">
        <f t="shared" si="116"/>
        <v>0</v>
      </c>
      <c r="H3747" s="359">
        <f t="shared" si="117"/>
        <v>0</v>
      </c>
    </row>
    <row r="3748" spans="7:8" x14ac:dyDescent="0.25">
      <c r="G3748" s="359">
        <f t="shared" si="116"/>
        <v>0</v>
      </c>
      <c r="H3748" s="359">
        <f t="shared" si="117"/>
        <v>0</v>
      </c>
    </row>
    <row r="3749" spans="7:8" x14ac:dyDescent="0.25">
      <c r="G3749" s="359">
        <f t="shared" si="116"/>
        <v>0</v>
      </c>
      <c r="H3749" s="359">
        <f t="shared" si="117"/>
        <v>0</v>
      </c>
    </row>
    <row r="3750" spans="7:8" x14ac:dyDescent="0.25">
      <c r="G3750" s="359">
        <f t="shared" si="116"/>
        <v>0</v>
      </c>
      <c r="H3750" s="359">
        <f t="shared" si="117"/>
        <v>0</v>
      </c>
    </row>
    <row r="3751" spans="7:8" x14ac:dyDescent="0.25">
      <c r="G3751" s="359">
        <f t="shared" si="116"/>
        <v>0</v>
      </c>
      <c r="H3751" s="359">
        <f t="shared" si="117"/>
        <v>0</v>
      </c>
    </row>
    <row r="3752" spans="7:8" x14ac:dyDescent="0.25">
      <c r="G3752" s="359">
        <f t="shared" si="116"/>
        <v>0</v>
      </c>
      <c r="H3752" s="359">
        <f t="shared" si="117"/>
        <v>0</v>
      </c>
    </row>
    <row r="3753" spans="7:8" x14ac:dyDescent="0.25">
      <c r="G3753" s="359">
        <f t="shared" si="116"/>
        <v>0</v>
      </c>
      <c r="H3753" s="359">
        <f t="shared" si="117"/>
        <v>0</v>
      </c>
    </row>
    <row r="3754" spans="7:8" x14ac:dyDescent="0.25">
      <c r="G3754" s="359">
        <f t="shared" si="116"/>
        <v>0</v>
      </c>
      <c r="H3754" s="359">
        <f t="shared" si="117"/>
        <v>0</v>
      </c>
    </row>
    <row r="3755" spans="7:8" x14ac:dyDescent="0.25">
      <c r="G3755" s="359">
        <f t="shared" si="116"/>
        <v>0</v>
      </c>
      <c r="H3755" s="359">
        <f t="shared" si="117"/>
        <v>0</v>
      </c>
    </row>
    <row r="3756" spans="7:8" x14ac:dyDescent="0.25">
      <c r="G3756" s="359">
        <f t="shared" si="116"/>
        <v>0</v>
      </c>
      <c r="H3756" s="359">
        <f t="shared" si="117"/>
        <v>0</v>
      </c>
    </row>
    <row r="3757" spans="7:8" x14ac:dyDescent="0.25">
      <c r="G3757" s="359">
        <f t="shared" si="116"/>
        <v>0</v>
      </c>
      <c r="H3757" s="359">
        <f t="shared" si="117"/>
        <v>0</v>
      </c>
    </row>
    <row r="3758" spans="7:8" x14ac:dyDescent="0.25">
      <c r="G3758" s="359">
        <f t="shared" si="116"/>
        <v>0</v>
      </c>
      <c r="H3758" s="359">
        <f t="shared" si="117"/>
        <v>0</v>
      </c>
    </row>
    <row r="3759" spans="7:8" x14ac:dyDescent="0.25">
      <c r="G3759" s="359">
        <f t="shared" si="116"/>
        <v>0</v>
      </c>
      <c r="H3759" s="359">
        <f t="shared" si="117"/>
        <v>0</v>
      </c>
    </row>
    <row r="3760" spans="7:8" x14ac:dyDescent="0.25">
      <c r="G3760" s="359">
        <f t="shared" si="116"/>
        <v>0</v>
      </c>
      <c r="H3760" s="359">
        <f t="shared" si="117"/>
        <v>0</v>
      </c>
    </row>
    <row r="3761" spans="7:8" x14ac:dyDescent="0.25">
      <c r="G3761" s="359">
        <f t="shared" si="116"/>
        <v>0</v>
      </c>
      <c r="H3761" s="359">
        <f t="shared" si="117"/>
        <v>0</v>
      </c>
    </row>
    <row r="3762" spans="7:8" x14ac:dyDescent="0.25">
      <c r="G3762" s="359">
        <f t="shared" si="116"/>
        <v>0</v>
      </c>
      <c r="H3762" s="359">
        <f t="shared" si="117"/>
        <v>0</v>
      </c>
    </row>
    <row r="3763" spans="7:8" x14ac:dyDescent="0.25">
      <c r="G3763" s="359">
        <f t="shared" si="116"/>
        <v>0</v>
      </c>
      <c r="H3763" s="359">
        <f t="shared" si="117"/>
        <v>0</v>
      </c>
    </row>
    <row r="3764" spans="7:8" x14ac:dyDescent="0.25">
      <c r="G3764" s="359">
        <f t="shared" si="116"/>
        <v>0</v>
      </c>
      <c r="H3764" s="359">
        <f t="shared" si="117"/>
        <v>0</v>
      </c>
    </row>
    <row r="3765" spans="7:8" x14ac:dyDescent="0.25">
      <c r="G3765" s="359">
        <f t="shared" si="116"/>
        <v>0</v>
      </c>
      <c r="H3765" s="359">
        <f t="shared" si="117"/>
        <v>0</v>
      </c>
    </row>
    <row r="3766" spans="7:8" x14ac:dyDescent="0.25">
      <c r="G3766" s="359">
        <f t="shared" si="116"/>
        <v>0</v>
      </c>
      <c r="H3766" s="359">
        <f t="shared" si="117"/>
        <v>0</v>
      </c>
    </row>
    <row r="3767" spans="7:8" x14ac:dyDescent="0.25">
      <c r="G3767" s="359">
        <f t="shared" si="116"/>
        <v>0</v>
      </c>
      <c r="H3767" s="359">
        <f t="shared" si="117"/>
        <v>0</v>
      </c>
    </row>
    <row r="3768" spans="7:8" x14ac:dyDescent="0.25">
      <c r="G3768" s="359">
        <f t="shared" si="116"/>
        <v>0</v>
      </c>
      <c r="H3768" s="359">
        <f t="shared" si="117"/>
        <v>0</v>
      </c>
    </row>
    <row r="3769" spans="7:8" x14ac:dyDescent="0.25">
      <c r="G3769" s="359">
        <f t="shared" si="116"/>
        <v>0</v>
      </c>
      <c r="H3769" s="359">
        <f t="shared" si="117"/>
        <v>0</v>
      </c>
    </row>
    <row r="3770" spans="7:8" x14ac:dyDescent="0.25">
      <c r="G3770" s="359">
        <f t="shared" si="116"/>
        <v>0</v>
      </c>
      <c r="H3770" s="359">
        <f t="shared" si="117"/>
        <v>0</v>
      </c>
    </row>
    <row r="3771" spans="7:8" x14ac:dyDescent="0.25">
      <c r="G3771" s="359">
        <f t="shared" si="116"/>
        <v>0</v>
      </c>
      <c r="H3771" s="359">
        <f t="shared" si="117"/>
        <v>0</v>
      </c>
    </row>
    <row r="3772" spans="7:8" x14ac:dyDescent="0.25">
      <c r="G3772" s="359">
        <f t="shared" si="116"/>
        <v>0</v>
      </c>
      <c r="H3772" s="359">
        <f t="shared" si="117"/>
        <v>0</v>
      </c>
    </row>
    <row r="3773" spans="7:8" x14ac:dyDescent="0.25">
      <c r="G3773" s="359">
        <f t="shared" si="116"/>
        <v>0</v>
      </c>
      <c r="H3773" s="359">
        <f t="shared" si="117"/>
        <v>0</v>
      </c>
    </row>
    <row r="3774" spans="7:8" x14ac:dyDescent="0.25">
      <c r="G3774" s="359">
        <f t="shared" si="116"/>
        <v>0</v>
      </c>
      <c r="H3774" s="359">
        <f t="shared" si="117"/>
        <v>0</v>
      </c>
    </row>
    <row r="3775" spans="7:8" x14ac:dyDescent="0.25">
      <c r="G3775" s="359">
        <f t="shared" si="116"/>
        <v>0</v>
      </c>
      <c r="H3775" s="359">
        <f t="shared" si="117"/>
        <v>0</v>
      </c>
    </row>
    <row r="3776" spans="7:8" x14ac:dyDescent="0.25">
      <c r="G3776" s="359">
        <f t="shared" si="116"/>
        <v>0</v>
      </c>
      <c r="H3776" s="359">
        <f t="shared" si="117"/>
        <v>0</v>
      </c>
    </row>
    <row r="3777" spans="7:8" x14ac:dyDescent="0.25">
      <c r="G3777" s="359">
        <f t="shared" si="116"/>
        <v>0</v>
      </c>
      <c r="H3777" s="359">
        <f t="shared" si="117"/>
        <v>0</v>
      </c>
    </row>
    <row r="3778" spans="7:8" x14ac:dyDescent="0.25">
      <c r="G3778" s="359">
        <f t="shared" si="116"/>
        <v>0</v>
      </c>
      <c r="H3778" s="359">
        <f t="shared" si="117"/>
        <v>0</v>
      </c>
    </row>
    <row r="3779" spans="7:8" x14ac:dyDescent="0.25">
      <c r="G3779" s="359">
        <f t="shared" ref="G3779:G3842" si="118">IFERROR(IF(C3779=" ",0,C3779),0)</f>
        <v>0</v>
      </c>
      <c r="H3779" s="359">
        <f t="shared" ref="H3779:H3842" si="119">IFERROR(G3779 * E3779, 0)</f>
        <v>0</v>
      </c>
    </row>
    <row r="3780" spans="7:8" x14ac:dyDescent="0.25">
      <c r="G3780" s="359">
        <f t="shared" si="118"/>
        <v>0</v>
      </c>
      <c r="H3780" s="359">
        <f t="shared" si="119"/>
        <v>0</v>
      </c>
    </row>
    <row r="3781" spans="7:8" x14ac:dyDescent="0.25">
      <c r="G3781" s="359">
        <f t="shared" si="118"/>
        <v>0</v>
      </c>
      <c r="H3781" s="359">
        <f t="shared" si="119"/>
        <v>0</v>
      </c>
    </row>
    <row r="3782" spans="7:8" x14ac:dyDescent="0.25">
      <c r="G3782" s="359">
        <f t="shared" si="118"/>
        <v>0</v>
      </c>
      <c r="H3782" s="359">
        <f t="shared" si="119"/>
        <v>0</v>
      </c>
    </row>
    <row r="3783" spans="7:8" x14ac:dyDescent="0.25">
      <c r="G3783" s="359">
        <f t="shared" si="118"/>
        <v>0</v>
      </c>
      <c r="H3783" s="359">
        <f t="shared" si="119"/>
        <v>0</v>
      </c>
    </row>
    <row r="3784" spans="7:8" x14ac:dyDescent="0.25">
      <c r="G3784" s="359">
        <f t="shared" si="118"/>
        <v>0</v>
      </c>
      <c r="H3784" s="359">
        <f t="shared" si="119"/>
        <v>0</v>
      </c>
    </row>
    <row r="3785" spans="7:8" x14ac:dyDescent="0.25">
      <c r="G3785" s="359">
        <f t="shared" si="118"/>
        <v>0</v>
      </c>
      <c r="H3785" s="359">
        <f t="shared" si="119"/>
        <v>0</v>
      </c>
    </row>
    <row r="3786" spans="7:8" x14ac:dyDescent="0.25">
      <c r="G3786" s="359">
        <f t="shared" si="118"/>
        <v>0</v>
      </c>
      <c r="H3786" s="359">
        <f t="shared" si="119"/>
        <v>0</v>
      </c>
    </row>
    <row r="3787" spans="7:8" x14ac:dyDescent="0.25">
      <c r="G3787" s="359">
        <f t="shared" si="118"/>
        <v>0</v>
      </c>
      <c r="H3787" s="359">
        <f t="shared" si="119"/>
        <v>0</v>
      </c>
    </row>
    <row r="3788" spans="7:8" x14ac:dyDescent="0.25">
      <c r="G3788" s="359">
        <f t="shared" si="118"/>
        <v>0</v>
      </c>
      <c r="H3788" s="359">
        <f t="shared" si="119"/>
        <v>0</v>
      </c>
    </row>
    <row r="3789" spans="7:8" x14ac:dyDescent="0.25">
      <c r="G3789" s="359">
        <f t="shared" si="118"/>
        <v>0</v>
      </c>
      <c r="H3789" s="359">
        <f t="shared" si="119"/>
        <v>0</v>
      </c>
    </row>
    <row r="3790" spans="7:8" x14ac:dyDescent="0.25">
      <c r="G3790" s="359">
        <f t="shared" si="118"/>
        <v>0</v>
      </c>
      <c r="H3790" s="359">
        <f t="shared" si="119"/>
        <v>0</v>
      </c>
    </row>
    <row r="3791" spans="7:8" x14ac:dyDescent="0.25">
      <c r="G3791" s="359">
        <f t="shared" si="118"/>
        <v>0</v>
      </c>
      <c r="H3791" s="359">
        <f t="shared" si="119"/>
        <v>0</v>
      </c>
    </row>
    <row r="3792" spans="7:8" x14ac:dyDescent="0.25">
      <c r="G3792" s="359">
        <f t="shared" si="118"/>
        <v>0</v>
      </c>
      <c r="H3792" s="359">
        <f t="shared" si="119"/>
        <v>0</v>
      </c>
    </row>
    <row r="3793" spans="7:8" x14ac:dyDescent="0.25">
      <c r="G3793" s="359">
        <f t="shared" si="118"/>
        <v>0</v>
      </c>
      <c r="H3793" s="359">
        <f t="shared" si="119"/>
        <v>0</v>
      </c>
    </row>
    <row r="3794" spans="7:8" x14ac:dyDescent="0.25">
      <c r="G3794" s="359">
        <f t="shared" si="118"/>
        <v>0</v>
      </c>
      <c r="H3794" s="359">
        <f t="shared" si="119"/>
        <v>0</v>
      </c>
    </row>
    <row r="3795" spans="7:8" x14ac:dyDescent="0.25">
      <c r="G3795" s="359">
        <f t="shared" si="118"/>
        <v>0</v>
      </c>
      <c r="H3795" s="359">
        <f t="shared" si="119"/>
        <v>0</v>
      </c>
    </row>
    <row r="3796" spans="7:8" x14ac:dyDescent="0.25">
      <c r="G3796" s="359">
        <f t="shared" si="118"/>
        <v>0</v>
      </c>
      <c r="H3796" s="359">
        <f t="shared" si="119"/>
        <v>0</v>
      </c>
    </row>
    <row r="3797" spans="7:8" x14ac:dyDescent="0.25">
      <c r="G3797" s="359">
        <f t="shared" si="118"/>
        <v>0</v>
      </c>
      <c r="H3797" s="359">
        <f t="shared" si="119"/>
        <v>0</v>
      </c>
    </row>
    <row r="3798" spans="7:8" x14ac:dyDescent="0.25">
      <c r="G3798" s="359">
        <f t="shared" si="118"/>
        <v>0</v>
      </c>
      <c r="H3798" s="359">
        <f t="shared" si="119"/>
        <v>0</v>
      </c>
    </row>
    <row r="3799" spans="7:8" x14ac:dyDescent="0.25">
      <c r="G3799" s="359">
        <f t="shared" si="118"/>
        <v>0</v>
      </c>
      <c r="H3799" s="359">
        <f t="shared" si="119"/>
        <v>0</v>
      </c>
    </row>
    <row r="3800" spans="7:8" x14ac:dyDescent="0.25">
      <c r="G3800" s="359">
        <f t="shared" si="118"/>
        <v>0</v>
      </c>
      <c r="H3800" s="359">
        <f t="shared" si="119"/>
        <v>0</v>
      </c>
    </row>
    <row r="3801" spans="7:8" x14ac:dyDescent="0.25">
      <c r="G3801" s="359">
        <f t="shared" si="118"/>
        <v>0</v>
      </c>
      <c r="H3801" s="359">
        <f t="shared" si="119"/>
        <v>0</v>
      </c>
    </row>
    <row r="3802" spans="7:8" x14ac:dyDescent="0.25">
      <c r="G3802" s="359">
        <f t="shared" si="118"/>
        <v>0</v>
      </c>
      <c r="H3802" s="359">
        <f t="shared" si="119"/>
        <v>0</v>
      </c>
    </row>
    <row r="3803" spans="7:8" x14ac:dyDescent="0.25">
      <c r="G3803" s="359">
        <f t="shared" si="118"/>
        <v>0</v>
      </c>
      <c r="H3803" s="359">
        <f t="shared" si="119"/>
        <v>0</v>
      </c>
    </row>
    <row r="3804" spans="7:8" x14ac:dyDescent="0.25">
      <c r="G3804" s="359">
        <f t="shared" si="118"/>
        <v>0</v>
      </c>
      <c r="H3804" s="359">
        <f t="shared" si="119"/>
        <v>0</v>
      </c>
    </row>
    <row r="3805" spans="7:8" x14ac:dyDescent="0.25">
      <c r="G3805" s="359">
        <f t="shared" si="118"/>
        <v>0</v>
      </c>
      <c r="H3805" s="359">
        <f t="shared" si="119"/>
        <v>0</v>
      </c>
    </row>
    <row r="3806" spans="7:8" x14ac:dyDescent="0.25">
      <c r="G3806" s="359">
        <f t="shared" si="118"/>
        <v>0</v>
      </c>
      <c r="H3806" s="359">
        <f t="shared" si="119"/>
        <v>0</v>
      </c>
    </row>
    <row r="3807" spans="7:8" x14ac:dyDescent="0.25">
      <c r="G3807" s="359">
        <f t="shared" si="118"/>
        <v>0</v>
      </c>
      <c r="H3807" s="359">
        <f t="shared" si="119"/>
        <v>0</v>
      </c>
    </row>
    <row r="3808" spans="7:8" x14ac:dyDescent="0.25">
      <c r="G3808" s="359">
        <f t="shared" si="118"/>
        <v>0</v>
      </c>
      <c r="H3808" s="359">
        <f t="shared" si="119"/>
        <v>0</v>
      </c>
    </row>
    <row r="3809" spans="7:8" x14ac:dyDescent="0.25">
      <c r="G3809" s="359">
        <f t="shared" si="118"/>
        <v>0</v>
      </c>
      <c r="H3809" s="359">
        <f t="shared" si="119"/>
        <v>0</v>
      </c>
    </row>
    <row r="3810" spans="7:8" x14ac:dyDescent="0.25">
      <c r="G3810" s="359">
        <f t="shared" si="118"/>
        <v>0</v>
      </c>
      <c r="H3810" s="359">
        <f t="shared" si="119"/>
        <v>0</v>
      </c>
    </row>
    <row r="3811" spans="7:8" x14ac:dyDescent="0.25">
      <c r="G3811" s="359">
        <f t="shared" si="118"/>
        <v>0</v>
      </c>
      <c r="H3811" s="359">
        <f t="shared" si="119"/>
        <v>0</v>
      </c>
    </row>
    <row r="3812" spans="7:8" x14ac:dyDescent="0.25">
      <c r="G3812" s="359">
        <f t="shared" si="118"/>
        <v>0</v>
      </c>
      <c r="H3812" s="359">
        <f t="shared" si="119"/>
        <v>0</v>
      </c>
    </row>
    <row r="3813" spans="7:8" x14ac:dyDescent="0.25">
      <c r="G3813" s="359">
        <f t="shared" si="118"/>
        <v>0</v>
      </c>
      <c r="H3813" s="359">
        <f t="shared" si="119"/>
        <v>0</v>
      </c>
    </row>
    <row r="3814" spans="7:8" x14ac:dyDescent="0.25">
      <c r="G3814" s="359">
        <f t="shared" si="118"/>
        <v>0</v>
      </c>
      <c r="H3814" s="359">
        <f t="shared" si="119"/>
        <v>0</v>
      </c>
    </row>
    <row r="3815" spans="7:8" x14ac:dyDescent="0.25">
      <c r="G3815" s="359">
        <f t="shared" si="118"/>
        <v>0</v>
      </c>
      <c r="H3815" s="359">
        <f t="shared" si="119"/>
        <v>0</v>
      </c>
    </row>
    <row r="3816" spans="7:8" x14ac:dyDescent="0.25">
      <c r="G3816" s="359">
        <f t="shared" si="118"/>
        <v>0</v>
      </c>
      <c r="H3816" s="359">
        <f t="shared" si="119"/>
        <v>0</v>
      </c>
    </row>
    <row r="3817" spans="7:8" x14ac:dyDescent="0.25">
      <c r="G3817" s="359">
        <f t="shared" si="118"/>
        <v>0</v>
      </c>
      <c r="H3817" s="359">
        <f t="shared" si="119"/>
        <v>0</v>
      </c>
    </row>
    <row r="3818" spans="7:8" x14ac:dyDescent="0.25">
      <c r="G3818" s="359">
        <f t="shared" si="118"/>
        <v>0</v>
      </c>
      <c r="H3818" s="359">
        <f t="shared" si="119"/>
        <v>0</v>
      </c>
    </row>
    <row r="3819" spans="7:8" x14ac:dyDescent="0.25">
      <c r="G3819" s="359">
        <f t="shared" si="118"/>
        <v>0</v>
      </c>
      <c r="H3819" s="359">
        <f t="shared" si="119"/>
        <v>0</v>
      </c>
    </row>
    <row r="3820" spans="7:8" x14ac:dyDescent="0.25">
      <c r="G3820" s="359">
        <f t="shared" si="118"/>
        <v>0</v>
      </c>
      <c r="H3820" s="359">
        <f t="shared" si="119"/>
        <v>0</v>
      </c>
    </row>
    <row r="3821" spans="7:8" x14ac:dyDescent="0.25">
      <c r="G3821" s="359">
        <f t="shared" si="118"/>
        <v>0</v>
      </c>
      <c r="H3821" s="359">
        <f t="shared" si="119"/>
        <v>0</v>
      </c>
    </row>
    <row r="3822" spans="7:8" x14ac:dyDescent="0.25">
      <c r="G3822" s="359">
        <f t="shared" si="118"/>
        <v>0</v>
      </c>
      <c r="H3822" s="359">
        <f t="shared" si="119"/>
        <v>0</v>
      </c>
    </row>
    <row r="3823" spans="7:8" x14ac:dyDescent="0.25">
      <c r="G3823" s="359">
        <f t="shared" si="118"/>
        <v>0</v>
      </c>
      <c r="H3823" s="359">
        <f t="shared" si="119"/>
        <v>0</v>
      </c>
    </row>
    <row r="3824" spans="7:8" x14ac:dyDescent="0.25">
      <c r="G3824" s="359">
        <f t="shared" si="118"/>
        <v>0</v>
      </c>
      <c r="H3824" s="359">
        <f t="shared" si="119"/>
        <v>0</v>
      </c>
    </row>
    <row r="3825" spans="7:8" x14ac:dyDescent="0.25">
      <c r="G3825" s="359">
        <f t="shared" si="118"/>
        <v>0</v>
      </c>
      <c r="H3825" s="359">
        <f t="shared" si="119"/>
        <v>0</v>
      </c>
    </row>
    <row r="3826" spans="7:8" x14ac:dyDescent="0.25">
      <c r="G3826" s="359">
        <f t="shared" si="118"/>
        <v>0</v>
      </c>
      <c r="H3826" s="359">
        <f t="shared" si="119"/>
        <v>0</v>
      </c>
    </row>
    <row r="3827" spans="7:8" x14ac:dyDescent="0.25">
      <c r="G3827" s="359">
        <f t="shared" si="118"/>
        <v>0</v>
      </c>
      <c r="H3827" s="359">
        <f t="shared" si="119"/>
        <v>0</v>
      </c>
    </row>
    <row r="3828" spans="7:8" x14ac:dyDescent="0.25">
      <c r="G3828" s="359">
        <f t="shared" si="118"/>
        <v>0</v>
      </c>
      <c r="H3828" s="359">
        <f t="shared" si="119"/>
        <v>0</v>
      </c>
    </row>
    <row r="3829" spans="7:8" x14ac:dyDescent="0.25">
      <c r="G3829" s="359">
        <f t="shared" si="118"/>
        <v>0</v>
      </c>
      <c r="H3829" s="359">
        <f t="shared" si="119"/>
        <v>0</v>
      </c>
    </row>
    <row r="3830" spans="7:8" x14ac:dyDescent="0.25">
      <c r="G3830" s="359">
        <f t="shared" si="118"/>
        <v>0</v>
      </c>
      <c r="H3830" s="359">
        <f t="shared" si="119"/>
        <v>0</v>
      </c>
    </row>
    <row r="3831" spans="7:8" x14ac:dyDescent="0.25">
      <c r="G3831" s="359">
        <f t="shared" si="118"/>
        <v>0</v>
      </c>
      <c r="H3831" s="359">
        <f t="shared" si="119"/>
        <v>0</v>
      </c>
    </row>
    <row r="3832" spans="7:8" x14ac:dyDescent="0.25">
      <c r="G3832" s="359">
        <f t="shared" si="118"/>
        <v>0</v>
      </c>
      <c r="H3832" s="359">
        <f t="shared" si="119"/>
        <v>0</v>
      </c>
    </row>
    <row r="3833" spans="7:8" x14ac:dyDescent="0.25">
      <c r="G3833" s="359">
        <f t="shared" si="118"/>
        <v>0</v>
      </c>
      <c r="H3833" s="359">
        <f t="shared" si="119"/>
        <v>0</v>
      </c>
    </row>
    <row r="3834" spans="7:8" x14ac:dyDescent="0.25">
      <c r="G3834" s="359">
        <f t="shared" si="118"/>
        <v>0</v>
      </c>
      <c r="H3834" s="359">
        <f t="shared" si="119"/>
        <v>0</v>
      </c>
    </row>
    <row r="3835" spans="7:8" x14ac:dyDescent="0.25">
      <c r="G3835" s="359">
        <f t="shared" si="118"/>
        <v>0</v>
      </c>
      <c r="H3835" s="359">
        <f t="shared" si="119"/>
        <v>0</v>
      </c>
    </row>
    <row r="3836" spans="7:8" x14ac:dyDescent="0.25">
      <c r="G3836" s="359">
        <f t="shared" si="118"/>
        <v>0</v>
      </c>
      <c r="H3836" s="359">
        <f t="shared" si="119"/>
        <v>0</v>
      </c>
    </row>
    <row r="3837" spans="7:8" x14ac:dyDescent="0.25">
      <c r="G3837" s="359">
        <f t="shared" si="118"/>
        <v>0</v>
      </c>
      <c r="H3837" s="359">
        <f t="shared" si="119"/>
        <v>0</v>
      </c>
    </row>
    <row r="3838" spans="7:8" x14ac:dyDescent="0.25">
      <c r="G3838" s="359">
        <f t="shared" si="118"/>
        <v>0</v>
      </c>
      <c r="H3838" s="359">
        <f t="shared" si="119"/>
        <v>0</v>
      </c>
    </row>
    <row r="3839" spans="7:8" x14ac:dyDescent="0.25">
      <c r="G3839" s="359">
        <f t="shared" si="118"/>
        <v>0</v>
      </c>
      <c r="H3839" s="359">
        <f t="shared" si="119"/>
        <v>0</v>
      </c>
    </row>
    <row r="3840" spans="7:8" x14ac:dyDescent="0.25">
      <c r="G3840" s="359">
        <f t="shared" si="118"/>
        <v>0</v>
      </c>
      <c r="H3840" s="359">
        <f t="shared" si="119"/>
        <v>0</v>
      </c>
    </row>
    <row r="3841" spans="7:8" x14ac:dyDescent="0.25">
      <c r="G3841" s="359">
        <f t="shared" si="118"/>
        <v>0</v>
      </c>
      <c r="H3841" s="359">
        <f t="shared" si="119"/>
        <v>0</v>
      </c>
    </row>
    <row r="3842" spans="7:8" x14ac:dyDescent="0.25">
      <c r="G3842" s="359">
        <f t="shared" si="118"/>
        <v>0</v>
      </c>
      <c r="H3842" s="359">
        <f t="shared" si="119"/>
        <v>0</v>
      </c>
    </row>
    <row r="3843" spans="7:8" x14ac:dyDescent="0.25">
      <c r="G3843" s="359">
        <f t="shared" ref="G3843:G3906" si="120">IFERROR(IF(C3843=" ",0,C3843),0)</f>
        <v>0</v>
      </c>
      <c r="H3843" s="359">
        <f t="shared" ref="H3843:H3906" si="121">IFERROR(G3843 * E3843, 0)</f>
        <v>0</v>
      </c>
    </row>
    <row r="3844" spans="7:8" x14ac:dyDescent="0.25">
      <c r="G3844" s="359">
        <f t="shared" si="120"/>
        <v>0</v>
      </c>
      <c r="H3844" s="359">
        <f t="shared" si="121"/>
        <v>0</v>
      </c>
    </row>
    <row r="3845" spans="7:8" x14ac:dyDescent="0.25">
      <c r="G3845" s="359">
        <f t="shared" si="120"/>
        <v>0</v>
      </c>
      <c r="H3845" s="359">
        <f t="shared" si="121"/>
        <v>0</v>
      </c>
    </row>
    <row r="3846" spans="7:8" x14ac:dyDescent="0.25">
      <c r="G3846" s="359">
        <f t="shared" si="120"/>
        <v>0</v>
      </c>
      <c r="H3846" s="359">
        <f t="shared" si="121"/>
        <v>0</v>
      </c>
    </row>
    <row r="3847" spans="7:8" x14ac:dyDescent="0.25">
      <c r="G3847" s="359">
        <f t="shared" si="120"/>
        <v>0</v>
      </c>
      <c r="H3847" s="359">
        <f t="shared" si="121"/>
        <v>0</v>
      </c>
    </row>
    <row r="3848" spans="7:8" x14ac:dyDescent="0.25">
      <c r="G3848" s="359">
        <f t="shared" si="120"/>
        <v>0</v>
      </c>
      <c r="H3848" s="359">
        <f t="shared" si="121"/>
        <v>0</v>
      </c>
    </row>
    <row r="3849" spans="7:8" x14ac:dyDescent="0.25">
      <c r="G3849" s="359">
        <f t="shared" si="120"/>
        <v>0</v>
      </c>
      <c r="H3849" s="359">
        <f t="shared" si="121"/>
        <v>0</v>
      </c>
    </row>
    <row r="3850" spans="7:8" x14ac:dyDescent="0.25">
      <c r="G3850" s="359">
        <f t="shared" si="120"/>
        <v>0</v>
      </c>
      <c r="H3850" s="359">
        <f t="shared" si="121"/>
        <v>0</v>
      </c>
    </row>
    <row r="3851" spans="7:8" x14ac:dyDescent="0.25">
      <c r="G3851" s="359">
        <f t="shared" si="120"/>
        <v>0</v>
      </c>
      <c r="H3851" s="359">
        <f t="shared" si="121"/>
        <v>0</v>
      </c>
    </row>
    <row r="3852" spans="7:8" x14ac:dyDescent="0.25">
      <c r="G3852" s="359">
        <f t="shared" si="120"/>
        <v>0</v>
      </c>
      <c r="H3852" s="359">
        <f t="shared" si="121"/>
        <v>0</v>
      </c>
    </row>
    <row r="3853" spans="7:8" x14ac:dyDescent="0.25">
      <c r="G3853" s="359">
        <f t="shared" si="120"/>
        <v>0</v>
      </c>
      <c r="H3853" s="359">
        <f t="shared" si="121"/>
        <v>0</v>
      </c>
    </row>
    <row r="3854" spans="7:8" x14ac:dyDescent="0.25">
      <c r="G3854" s="359">
        <f t="shared" si="120"/>
        <v>0</v>
      </c>
      <c r="H3854" s="359">
        <f t="shared" si="121"/>
        <v>0</v>
      </c>
    </row>
    <row r="3855" spans="7:8" x14ac:dyDescent="0.25">
      <c r="G3855" s="359">
        <f t="shared" si="120"/>
        <v>0</v>
      </c>
      <c r="H3855" s="359">
        <f t="shared" si="121"/>
        <v>0</v>
      </c>
    </row>
    <row r="3856" spans="7:8" x14ac:dyDescent="0.25">
      <c r="G3856" s="359">
        <f t="shared" si="120"/>
        <v>0</v>
      </c>
      <c r="H3856" s="359">
        <f t="shared" si="121"/>
        <v>0</v>
      </c>
    </row>
    <row r="3857" spans="7:8" x14ac:dyDescent="0.25">
      <c r="G3857" s="359">
        <f t="shared" si="120"/>
        <v>0</v>
      </c>
      <c r="H3857" s="359">
        <f t="shared" si="121"/>
        <v>0</v>
      </c>
    </row>
    <row r="3858" spans="7:8" x14ac:dyDescent="0.25">
      <c r="G3858" s="359">
        <f t="shared" si="120"/>
        <v>0</v>
      </c>
      <c r="H3858" s="359">
        <f t="shared" si="121"/>
        <v>0</v>
      </c>
    </row>
    <row r="3859" spans="7:8" x14ac:dyDescent="0.25">
      <c r="G3859" s="359">
        <f t="shared" si="120"/>
        <v>0</v>
      </c>
      <c r="H3859" s="359">
        <f t="shared" si="121"/>
        <v>0</v>
      </c>
    </row>
    <row r="3860" spans="7:8" x14ac:dyDescent="0.25">
      <c r="G3860" s="359">
        <f t="shared" si="120"/>
        <v>0</v>
      </c>
      <c r="H3860" s="359">
        <f t="shared" si="121"/>
        <v>0</v>
      </c>
    </row>
    <row r="3861" spans="7:8" x14ac:dyDescent="0.25">
      <c r="G3861" s="359">
        <f t="shared" si="120"/>
        <v>0</v>
      </c>
      <c r="H3861" s="359">
        <f t="shared" si="121"/>
        <v>0</v>
      </c>
    </row>
    <row r="3862" spans="7:8" x14ac:dyDescent="0.25">
      <c r="G3862" s="359">
        <f t="shared" si="120"/>
        <v>0</v>
      </c>
      <c r="H3862" s="359">
        <f t="shared" si="121"/>
        <v>0</v>
      </c>
    </row>
    <row r="3863" spans="7:8" x14ac:dyDescent="0.25">
      <c r="G3863" s="359">
        <f t="shared" si="120"/>
        <v>0</v>
      </c>
      <c r="H3863" s="359">
        <f t="shared" si="121"/>
        <v>0</v>
      </c>
    </row>
    <row r="3864" spans="7:8" x14ac:dyDescent="0.25">
      <c r="G3864" s="359">
        <f t="shared" si="120"/>
        <v>0</v>
      </c>
      <c r="H3864" s="359">
        <f t="shared" si="121"/>
        <v>0</v>
      </c>
    </row>
    <row r="3865" spans="7:8" x14ac:dyDescent="0.25">
      <c r="G3865" s="359">
        <f t="shared" si="120"/>
        <v>0</v>
      </c>
      <c r="H3865" s="359">
        <f t="shared" si="121"/>
        <v>0</v>
      </c>
    </row>
    <row r="3866" spans="7:8" x14ac:dyDescent="0.25">
      <c r="G3866" s="359">
        <f t="shared" si="120"/>
        <v>0</v>
      </c>
      <c r="H3866" s="359">
        <f t="shared" si="121"/>
        <v>0</v>
      </c>
    </row>
    <row r="3867" spans="7:8" x14ac:dyDescent="0.25">
      <c r="G3867" s="359">
        <f t="shared" si="120"/>
        <v>0</v>
      </c>
      <c r="H3867" s="359">
        <f t="shared" si="121"/>
        <v>0</v>
      </c>
    </row>
    <row r="3868" spans="7:8" x14ac:dyDescent="0.25">
      <c r="G3868" s="359">
        <f t="shared" si="120"/>
        <v>0</v>
      </c>
      <c r="H3868" s="359">
        <f t="shared" si="121"/>
        <v>0</v>
      </c>
    </row>
    <row r="3869" spans="7:8" x14ac:dyDescent="0.25">
      <c r="G3869" s="359">
        <f t="shared" si="120"/>
        <v>0</v>
      </c>
      <c r="H3869" s="359">
        <f t="shared" si="121"/>
        <v>0</v>
      </c>
    </row>
    <row r="3870" spans="7:8" x14ac:dyDescent="0.25">
      <c r="G3870" s="359">
        <f t="shared" si="120"/>
        <v>0</v>
      </c>
      <c r="H3870" s="359">
        <f t="shared" si="121"/>
        <v>0</v>
      </c>
    </row>
    <row r="3871" spans="7:8" x14ac:dyDescent="0.25">
      <c r="G3871" s="359">
        <f t="shared" si="120"/>
        <v>0</v>
      </c>
      <c r="H3871" s="359">
        <f t="shared" si="121"/>
        <v>0</v>
      </c>
    </row>
    <row r="3872" spans="7:8" x14ac:dyDescent="0.25">
      <c r="G3872" s="359">
        <f t="shared" si="120"/>
        <v>0</v>
      </c>
      <c r="H3872" s="359">
        <f t="shared" si="121"/>
        <v>0</v>
      </c>
    </row>
    <row r="3873" spans="7:8" x14ac:dyDescent="0.25">
      <c r="G3873" s="359">
        <f t="shared" si="120"/>
        <v>0</v>
      </c>
      <c r="H3873" s="359">
        <f t="shared" si="121"/>
        <v>0</v>
      </c>
    </row>
    <row r="3874" spans="7:8" x14ac:dyDescent="0.25">
      <c r="G3874" s="359">
        <f t="shared" si="120"/>
        <v>0</v>
      </c>
      <c r="H3874" s="359">
        <f t="shared" si="121"/>
        <v>0</v>
      </c>
    </row>
    <row r="3875" spans="7:8" x14ac:dyDescent="0.25">
      <c r="G3875" s="359">
        <f t="shared" si="120"/>
        <v>0</v>
      </c>
      <c r="H3875" s="359">
        <f t="shared" si="121"/>
        <v>0</v>
      </c>
    </row>
    <row r="3876" spans="7:8" x14ac:dyDescent="0.25">
      <c r="G3876" s="359">
        <f t="shared" si="120"/>
        <v>0</v>
      </c>
      <c r="H3876" s="359">
        <f t="shared" si="121"/>
        <v>0</v>
      </c>
    </row>
    <row r="3877" spans="7:8" x14ac:dyDescent="0.25">
      <c r="G3877" s="359">
        <f t="shared" si="120"/>
        <v>0</v>
      </c>
      <c r="H3877" s="359">
        <f t="shared" si="121"/>
        <v>0</v>
      </c>
    </row>
    <row r="3878" spans="7:8" x14ac:dyDescent="0.25">
      <c r="G3878" s="359">
        <f t="shared" si="120"/>
        <v>0</v>
      </c>
      <c r="H3878" s="359">
        <f t="shared" si="121"/>
        <v>0</v>
      </c>
    </row>
    <row r="3879" spans="7:8" x14ac:dyDescent="0.25">
      <c r="G3879" s="359">
        <f t="shared" si="120"/>
        <v>0</v>
      </c>
      <c r="H3879" s="359">
        <f t="shared" si="121"/>
        <v>0</v>
      </c>
    </row>
    <row r="3880" spans="7:8" x14ac:dyDescent="0.25">
      <c r="G3880" s="359">
        <f t="shared" si="120"/>
        <v>0</v>
      </c>
      <c r="H3880" s="359">
        <f t="shared" si="121"/>
        <v>0</v>
      </c>
    </row>
    <row r="3881" spans="7:8" x14ac:dyDescent="0.25">
      <c r="G3881" s="359">
        <f t="shared" si="120"/>
        <v>0</v>
      </c>
      <c r="H3881" s="359">
        <f t="shared" si="121"/>
        <v>0</v>
      </c>
    </row>
    <row r="3882" spans="7:8" x14ac:dyDescent="0.25">
      <c r="G3882" s="359">
        <f t="shared" si="120"/>
        <v>0</v>
      </c>
      <c r="H3882" s="359">
        <f t="shared" si="121"/>
        <v>0</v>
      </c>
    </row>
    <row r="3883" spans="7:8" x14ac:dyDescent="0.25">
      <c r="G3883" s="359">
        <f t="shared" si="120"/>
        <v>0</v>
      </c>
      <c r="H3883" s="359">
        <f t="shared" si="121"/>
        <v>0</v>
      </c>
    </row>
    <row r="3884" spans="7:8" x14ac:dyDescent="0.25">
      <c r="G3884" s="359">
        <f t="shared" si="120"/>
        <v>0</v>
      </c>
      <c r="H3884" s="359">
        <f t="shared" si="121"/>
        <v>0</v>
      </c>
    </row>
    <row r="3885" spans="7:8" x14ac:dyDescent="0.25">
      <c r="G3885" s="359">
        <f t="shared" si="120"/>
        <v>0</v>
      </c>
      <c r="H3885" s="359">
        <f t="shared" si="121"/>
        <v>0</v>
      </c>
    </row>
    <row r="3886" spans="7:8" x14ac:dyDescent="0.25">
      <c r="G3886" s="359">
        <f t="shared" si="120"/>
        <v>0</v>
      </c>
      <c r="H3886" s="359">
        <f t="shared" si="121"/>
        <v>0</v>
      </c>
    </row>
    <row r="3887" spans="7:8" x14ac:dyDescent="0.25">
      <c r="G3887" s="359">
        <f t="shared" si="120"/>
        <v>0</v>
      </c>
      <c r="H3887" s="359">
        <f t="shared" si="121"/>
        <v>0</v>
      </c>
    </row>
    <row r="3888" spans="7:8" x14ac:dyDescent="0.25">
      <c r="G3888" s="359">
        <f t="shared" si="120"/>
        <v>0</v>
      </c>
      <c r="H3888" s="359">
        <f t="shared" si="121"/>
        <v>0</v>
      </c>
    </row>
    <row r="3889" spans="7:8" x14ac:dyDescent="0.25">
      <c r="G3889" s="359">
        <f t="shared" si="120"/>
        <v>0</v>
      </c>
      <c r="H3889" s="359">
        <f t="shared" si="121"/>
        <v>0</v>
      </c>
    </row>
    <row r="3890" spans="7:8" x14ac:dyDescent="0.25">
      <c r="G3890" s="359">
        <f t="shared" si="120"/>
        <v>0</v>
      </c>
      <c r="H3890" s="359">
        <f t="shared" si="121"/>
        <v>0</v>
      </c>
    </row>
    <row r="3891" spans="7:8" x14ac:dyDescent="0.25">
      <c r="G3891" s="359">
        <f t="shared" si="120"/>
        <v>0</v>
      </c>
      <c r="H3891" s="359">
        <f t="shared" si="121"/>
        <v>0</v>
      </c>
    </row>
    <row r="3892" spans="7:8" x14ac:dyDescent="0.25">
      <c r="G3892" s="359">
        <f t="shared" si="120"/>
        <v>0</v>
      </c>
      <c r="H3892" s="359">
        <f t="shared" si="121"/>
        <v>0</v>
      </c>
    </row>
    <row r="3893" spans="7:8" x14ac:dyDescent="0.25">
      <c r="G3893" s="359">
        <f t="shared" si="120"/>
        <v>0</v>
      </c>
      <c r="H3893" s="359">
        <f t="shared" si="121"/>
        <v>0</v>
      </c>
    </row>
    <row r="3894" spans="7:8" x14ac:dyDescent="0.25">
      <c r="G3894" s="359">
        <f t="shared" si="120"/>
        <v>0</v>
      </c>
      <c r="H3894" s="359">
        <f t="shared" si="121"/>
        <v>0</v>
      </c>
    </row>
    <row r="3895" spans="7:8" x14ac:dyDescent="0.25">
      <c r="G3895" s="359">
        <f t="shared" si="120"/>
        <v>0</v>
      </c>
      <c r="H3895" s="359">
        <f t="shared" si="121"/>
        <v>0</v>
      </c>
    </row>
    <row r="3896" spans="7:8" x14ac:dyDescent="0.25">
      <c r="G3896" s="359">
        <f t="shared" si="120"/>
        <v>0</v>
      </c>
      <c r="H3896" s="359">
        <f t="shared" si="121"/>
        <v>0</v>
      </c>
    </row>
    <row r="3897" spans="7:8" x14ac:dyDescent="0.25">
      <c r="G3897" s="359">
        <f t="shared" si="120"/>
        <v>0</v>
      </c>
      <c r="H3897" s="359">
        <f t="shared" si="121"/>
        <v>0</v>
      </c>
    </row>
    <row r="3898" spans="7:8" x14ac:dyDescent="0.25">
      <c r="G3898" s="359">
        <f t="shared" si="120"/>
        <v>0</v>
      </c>
      <c r="H3898" s="359">
        <f t="shared" si="121"/>
        <v>0</v>
      </c>
    </row>
    <row r="3899" spans="7:8" x14ac:dyDescent="0.25">
      <c r="G3899" s="359">
        <f t="shared" si="120"/>
        <v>0</v>
      </c>
      <c r="H3899" s="359">
        <f t="shared" si="121"/>
        <v>0</v>
      </c>
    </row>
    <row r="3900" spans="7:8" x14ac:dyDescent="0.25">
      <c r="G3900" s="359">
        <f t="shared" si="120"/>
        <v>0</v>
      </c>
      <c r="H3900" s="359">
        <f t="shared" si="121"/>
        <v>0</v>
      </c>
    </row>
    <row r="3901" spans="7:8" x14ac:dyDescent="0.25">
      <c r="G3901" s="359">
        <f t="shared" si="120"/>
        <v>0</v>
      </c>
      <c r="H3901" s="359">
        <f t="shared" si="121"/>
        <v>0</v>
      </c>
    </row>
    <row r="3902" spans="7:8" x14ac:dyDescent="0.25">
      <c r="G3902" s="359">
        <f t="shared" si="120"/>
        <v>0</v>
      </c>
      <c r="H3902" s="359">
        <f t="shared" si="121"/>
        <v>0</v>
      </c>
    </row>
    <row r="3903" spans="7:8" x14ac:dyDescent="0.25">
      <c r="G3903" s="359">
        <f t="shared" si="120"/>
        <v>0</v>
      </c>
      <c r="H3903" s="359">
        <f t="shared" si="121"/>
        <v>0</v>
      </c>
    </row>
    <row r="3904" spans="7:8" x14ac:dyDescent="0.25">
      <c r="G3904" s="359">
        <f t="shared" si="120"/>
        <v>0</v>
      </c>
      <c r="H3904" s="359">
        <f t="shared" si="121"/>
        <v>0</v>
      </c>
    </row>
    <row r="3905" spans="7:8" x14ac:dyDescent="0.25">
      <c r="G3905" s="359">
        <f t="shared" si="120"/>
        <v>0</v>
      </c>
      <c r="H3905" s="359">
        <f t="shared" si="121"/>
        <v>0</v>
      </c>
    </row>
    <row r="3906" spans="7:8" x14ac:dyDescent="0.25">
      <c r="G3906" s="359">
        <f t="shared" si="120"/>
        <v>0</v>
      </c>
      <c r="H3906" s="359">
        <f t="shared" si="121"/>
        <v>0</v>
      </c>
    </row>
    <row r="3907" spans="7:8" x14ac:dyDescent="0.25">
      <c r="G3907" s="359">
        <f t="shared" ref="G3907:G3970" si="122">IFERROR(IF(C3907=" ",0,C3907),0)</f>
        <v>0</v>
      </c>
      <c r="H3907" s="359">
        <f t="shared" ref="H3907:H3970" si="123">IFERROR(G3907 * E3907, 0)</f>
        <v>0</v>
      </c>
    </row>
    <row r="3908" spans="7:8" x14ac:dyDescent="0.25">
      <c r="G3908" s="359">
        <f t="shared" si="122"/>
        <v>0</v>
      </c>
      <c r="H3908" s="359">
        <f t="shared" si="123"/>
        <v>0</v>
      </c>
    </row>
    <row r="3909" spans="7:8" x14ac:dyDescent="0.25">
      <c r="G3909" s="359">
        <f t="shared" si="122"/>
        <v>0</v>
      </c>
      <c r="H3909" s="359">
        <f t="shared" si="123"/>
        <v>0</v>
      </c>
    </row>
    <row r="3910" spans="7:8" x14ac:dyDescent="0.25">
      <c r="G3910" s="359">
        <f t="shared" si="122"/>
        <v>0</v>
      </c>
      <c r="H3910" s="359">
        <f t="shared" si="123"/>
        <v>0</v>
      </c>
    </row>
    <row r="3911" spans="7:8" x14ac:dyDescent="0.25">
      <c r="G3911" s="359">
        <f t="shared" si="122"/>
        <v>0</v>
      </c>
      <c r="H3911" s="359">
        <f t="shared" si="123"/>
        <v>0</v>
      </c>
    </row>
    <row r="3912" spans="7:8" x14ac:dyDescent="0.25">
      <c r="G3912" s="359">
        <f t="shared" si="122"/>
        <v>0</v>
      </c>
      <c r="H3912" s="359">
        <f t="shared" si="123"/>
        <v>0</v>
      </c>
    </row>
    <row r="3913" spans="7:8" x14ac:dyDescent="0.25">
      <c r="G3913" s="359">
        <f t="shared" si="122"/>
        <v>0</v>
      </c>
      <c r="H3913" s="359">
        <f t="shared" si="123"/>
        <v>0</v>
      </c>
    </row>
    <row r="3914" spans="7:8" x14ac:dyDescent="0.25">
      <c r="G3914" s="359">
        <f t="shared" si="122"/>
        <v>0</v>
      </c>
      <c r="H3914" s="359">
        <f t="shared" si="123"/>
        <v>0</v>
      </c>
    </row>
    <row r="3915" spans="7:8" x14ac:dyDescent="0.25">
      <c r="G3915" s="359">
        <f t="shared" si="122"/>
        <v>0</v>
      </c>
      <c r="H3915" s="359">
        <f t="shared" si="123"/>
        <v>0</v>
      </c>
    </row>
    <row r="3916" spans="7:8" x14ac:dyDescent="0.25">
      <c r="G3916" s="359">
        <f t="shared" si="122"/>
        <v>0</v>
      </c>
      <c r="H3916" s="359">
        <f t="shared" si="123"/>
        <v>0</v>
      </c>
    </row>
    <row r="3917" spans="7:8" x14ac:dyDescent="0.25">
      <c r="G3917" s="359">
        <f t="shared" si="122"/>
        <v>0</v>
      </c>
      <c r="H3917" s="359">
        <f t="shared" si="123"/>
        <v>0</v>
      </c>
    </row>
    <row r="3918" spans="7:8" x14ac:dyDescent="0.25">
      <c r="G3918" s="359">
        <f t="shared" si="122"/>
        <v>0</v>
      </c>
      <c r="H3918" s="359">
        <f t="shared" si="123"/>
        <v>0</v>
      </c>
    </row>
    <row r="3919" spans="7:8" x14ac:dyDescent="0.25">
      <c r="G3919" s="359">
        <f t="shared" si="122"/>
        <v>0</v>
      </c>
      <c r="H3919" s="359">
        <f t="shared" si="123"/>
        <v>0</v>
      </c>
    </row>
    <row r="3920" spans="7:8" x14ac:dyDescent="0.25">
      <c r="G3920" s="359">
        <f t="shared" si="122"/>
        <v>0</v>
      </c>
      <c r="H3920" s="359">
        <f t="shared" si="123"/>
        <v>0</v>
      </c>
    </row>
    <row r="3921" spans="7:8" x14ac:dyDescent="0.25">
      <c r="G3921" s="359">
        <f t="shared" si="122"/>
        <v>0</v>
      </c>
      <c r="H3921" s="359">
        <f t="shared" si="123"/>
        <v>0</v>
      </c>
    </row>
    <row r="3922" spans="7:8" x14ac:dyDescent="0.25">
      <c r="G3922" s="359">
        <f t="shared" si="122"/>
        <v>0</v>
      </c>
      <c r="H3922" s="359">
        <f t="shared" si="123"/>
        <v>0</v>
      </c>
    </row>
    <row r="3923" spans="7:8" x14ac:dyDescent="0.25">
      <c r="G3923" s="359">
        <f t="shared" si="122"/>
        <v>0</v>
      </c>
      <c r="H3923" s="359">
        <f t="shared" si="123"/>
        <v>0</v>
      </c>
    </row>
    <row r="3924" spans="7:8" x14ac:dyDescent="0.25">
      <c r="G3924" s="359">
        <f t="shared" si="122"/>
        <v>0</v>
      </c>
      <c r="H3924" s="359">
        <f t="shared" si="123"/>
        <v>0</v>
      </c>
    </row>
    <row r="3925" spans="7:8" x14ac:dyDescent="0.25">
      <c r="G3925" s="359">
        <f t="shared" si="122"/>
        <v>0</v>
      </c>
      <c r="H3925" s="359">
        <f t="shared" si="123"/>
        <v>0</v>
      </c>
    </row>
    <row r="3926" spans="7:8" x14ac:dyDescent="0.25">
      <c r="G3926" s="359">
        <f t="shared" si="122"/>
        <v>0</v>
      </c>
      <c r="H3926" s="359">
        <f t="shared" si="123"/>
        <v>0</v>
      </c>
    </row>
    <row r="3927" spans="7:8" x14ac:dyDescent="0.25">
      <c r="G3927" s="359">
        <f t="shared" si="122"/>
        <v>0</v>
      </c>
      <c r="H3927" s="359">
        <f t="shared" si="123"/>
        <v>0</v>
      </c>
    </row>
    <row r="3928" spans="7:8" x14ac:dyDescent="0.25">
      <c r="G3928" s="359">
        <f t="shared" si="122"/>
        <v>0</v>
      </c>
      <c r="H3928" s="359">
        <f t="shared" si="123"/>
        <v>0</v>
      </c>
    </row>
    <row r="3929" spans="7:8" x14ac:dyDescent="0.25">
      <c r="G3929" s="359">
        <f t="shared" si="122"/>
        <v>0</v>
      </c>
      <c r="H3929" s="359">
        <f t="shared" si="123"/>
        <v>0</v>
      </c>
    </row>
    <row r="3930" spans="7:8" x14ac:dyDescent="0.25">
      <c r="G3930" s="359">
        <f t="shared" si="122"/>
        <v>0</v>
      </c>
      <c r="H3930" s="359">
        <f t="shared" si="123"/>
        <v>0</v>
      </c>
    </row>
    <row r="3931" spans="7:8" x14ac:dyDescent="0.25">
      <c r="G3931" s="359">
        <f t="shared" si="122"/>
        <v>0</v>
      </c>
      <c r="H3931" s="359">
        <f t="shared" si="123"/>
        <v>0</v>
      </c>
    </row>
    <row r="3932" spans="7:8" x14ac:dyDescent="0.25">
      <c r="G3932" s="359">
        <f t="shared" si="122"/>
        <v>0</v>
      </c>
      <c r="H3932" s="359">
        <f t="shared" si="123"/>
        <v>0</v>
      </c>
    </row>
    <row r="3933" spans="7:8" x14ac:dyDescent="0.25">
      <c r="G3933" s="359">
        <f t="shared" si="122"/>
        <v>0</v>
      </c>
      <c r="H3933" s="359">
        <f t="shared" si="123"/>
        <v>0</v>
      </c>
    </row>
    <row r="3934" spans="7:8" x14ac:dyDescent="0.25">
      <c r="G3934" s="359">
        <f t="shared" si="122"/>
        <v>0</v>
      </c>
      <c r="H3934" s="359">
        <f t="shared" si="123"/>
        <v>0</v>
      </c>
    </row>
    <row r="3935" spans="7:8" x14ac:dyDescent="0.25">
      <c r="G3935" s="359">
        <f t="shared" si="122"/>
        <v>0</v>
      </c>
      <c r="H3935" s="359">
        <f t="shared" si="123"/>
        <v>0</v>
      </c>
    </row>
    <row r="3936" spans="7:8" x14ac:dyDescent="0.25">
      <c r="G3936" s="359">
        <f t="shared" si="122"/>
        <v>0</v>
      </c>
      <c r="H3936" s="359">
        <f t="shared" si="123"/>
        <v>0</v>
      </c>
    </row>
    <row r="3937" spans="7:8" x14ac:dyDescent="0.25">
      <c r="G3937" s="359">
        <f t="shared" si="122"/>
        <v>0</v>
      </c>
      <c r="H3937" s="359">
        <f t="shared" si="123"/>
        <v>0</v>
      </c>
    </row>
    <row r="3938" spans="7:8" x14ac:dyDescent="0.25">
      <c r="G3938" s="359">
        <f t="shared" si="122"/>
        <v>0</v>
      </c>
      <c r="H3938" s="359">
        <f t="shared" si="123"/>
        <v>0</v>
      </c>
    </row>
    <row r="3939" spans="7:8" x14ac:dyDescent="0.25">
      <c r="G3939" s="359">
        <f t="shared" si="122"/>
        <v>0</v>
      </c>
      <c r="H3939" s="359">
        <f t="shared" si="123"/>
        <v>0</v>
      </c>
    </row>
    <row r="3940" spans="7:8" x14ac:dyDescent="0.25">
      <c r="G3940" s="359">
        <f t="shared" si="122"/>
        <v>0</v>
      </c>
      <c r="H3940" s="359">
        <f t="shared" si="123"/>
        <v>0</v>
      </c>
    </row>
    <row r="3941" spans="7:8" x14ac:dyDescent="0.25">
      <c r="G3941" s="359">
        <f t="shared" si="122"/>
        <v>0</v>
      </c>
      <c r="H3941" s="359">
        <f t="shared" si="123"/>
        <v>0</v>
      </c>
    </row>
    <row r="3942" spans="7:8" x14ac:dyDescent="0.25">
      <c r="G3942" s="359">
        <f t="shared" si="122"/>
        <v>0</v>
      </c>
      <c r="H3942" s="359">
        <f t="shared" si="123"/>
        <v>0</v>
      </c>
    </row>
    <row r="3943" spans="7:8" x14ac:dyDescent="0.25">
      <c r="G3943" s="359">
        <f t="shared" si="122"/>
        <v>0</v>
      </c>
      <c r="H3943" s="359">
        <f t="shared" si="123"/>
        <v>0</v>
      </c>
    </row>
    <row r="3944" spans="7:8" x14ac:dyDescent="0.25">
      <c r="G3944" s="359">
        <f t="shared" si="122"/>
        <v>0</v>
      </c>
      <c r="H3944" s="359">
        <f t="shared" si="123"/>
        <v>0</v>
      </c>
    </row>
    <row r="3945" spans="7:8" x14ac:dyDescent="0.25">
      <c r="G3945" s="359">
        <f t="shared" si="122"/>
        <v>0</v>
      </c>
      <c r="H3945" s="359">
        <f t="shared" si="123"/>
        <v>0</v>
      </c>
    </row>
    <row r="3946" spans="7:8" x14ac:dyDescent="0.25">
      <c r="G3946" s="359">
        <f t="shared" si="122"/>
        <v>0</v>
      </c>
      <c r="H3946" s="359">
        <f t="shared" si="123"/>
        <v>0</v>
      </c>
    </row>
    <row r="3947" spans="7:8" x14ac:dyDescent="0.25">
      <c r="G3947" s="359">
        <f t="shared" si="122"/>
        <v>0</v>
      </c>
      <c r="H3947" s="359">
        <f t="shared" si="123"/>
        <v>0</v>
      </c>
    </row>
    <row r="3948" spans="7:8" x14ac:dyDescent="0.25">
      <c r="G3948" s="359">
        <f t="shared" si="122"/>
        <v>0</v>
      </c>
      <c r="H3948" s="359">
        <f t="shared" si="123"/>
        <v>0</v>
      </c>
    </row>
    <row r="3949" spans="7:8" x14ac:dyDescent="0.25">
      <c r="G3949" s="359">
        <f t="shared" si="122"/>
        <v>0</v>
      </c>
      <c r="H3949" s="359">
        <f t="shared" si="123"/>
        <v>0</v>
      </c>
    </row>
    <row r="3950" spans="7:8" x14ac:dyDescent="0.25">
      <c r="G3950" s="359">
        <f t="shared" si="122"/>
        <v>0</v>
      </c>
      <c r="H3950" s="359">
        <f t="shared" si="123"/>
        <v>0</v>
      </c>
    </row>
    <row r="3951" spans="7:8" x14ac:dyDescent="0.25">
      <c r="G3951" s="359">
        <f t="shared" si="122"/>
        <v>0</v>
      </c>
      <c r="H3951" s="359">
        <f t="shared" si="123"/>
        <v>0</v>
      </c>
    </row>
    <row r="3952" spans="7:8" x14ac:dyDescent="0.25">
      <c r="G3952" s="359">
        <f t="shared" si="122"/>
        <v>0</v>
      </c>
      <c r="H3952" s="359">
        <f t="shared" si="123"/>
        <v>0</v>
      </c>
    </row>
    <row r="3953" spans="7:8" x14ac:dyDescent="0.25">
      <c r="G3953" s="359">
        <f t="shared" si="122"/>
        <v>0</v>
      </c>
      <c r="H3953" s="359">
        <f t="shared" si="123"/>
        <v>0</v>
      </c>
    </row>
    <row r="3954" spans="7:8" x14ac:dyDescent="0.25">
      <c r="G3954" s="359">
        <f t="shared" si="122"/>
        <v>0</v>
      </c>
      <c r="H3954" s="359">
        <f t="shared" si="123"/>
        <v>0</v>
      </c>
    </row>
    <row r="3955" spans="7:8" x14ac:dyDescent="0.25">
      <c r="G3955" s="359">
        <f t="shared" si="122"/>
        <v>0</v>
      </c>
      <c r="H3955" s="359">
        <f t="shared" si="123"/>
        <v>0</v>
      </c>
    </row>
    <row r="3956" spans="7:8" x14ac:dyDescent="0.25">
      <c r="G3956" s="359">
        <f t="shared" si="122"/>
        <v>0</v>
      </c>
      <c r="H3956" s="359">
        <f t="shared" si="123"/>
        <v>0</v>
      </c>
    </row>
    <row r="3957" spans="7:8" x14ac:dyDescent="0.25">
      <c r="G3957" s="359">
        <f t="shared" si="122"/>
        <v>0</v>
      </c>
      <c r="H3957" s="359">
        <f t="shared" si="123"/>
        <v>0</v>
      </c>
    </row>
    <row r="3958" spans="7:8" x14ac:dyDescent="0.25">
      <c r="G3958" s="359">
        <f t="shared" si="122"/>
        <v>0</v>
      </c>
      <c r="H3958" s="359">
        <f t="shared" si="123"/>
        <v>0</v>
      </c>
    </row>
    <row r="3959" spans="7:8" x14ac:dyDescent="0.25">
      <c r="G3959" s="359">
        <f t="shared" si="122"/>
        <v>0</v>
      </c>
      <c r="H3959" s="359">
        <f t="shared" si="123"/>
        <v>0</v>
      </c>
    </row>
    <row r="3960" spans="7:8" x14ac:dyDescent="0.25">
      <c r="G3960" s="359">
        <f t="shared" si="122"/>
        <v>0</v>
      </c>
      <c r="H3960" s="359">
        <f t="shared" si="123"/>
        <v>0</v>
      </c>
    </row>
    <row r="3961" spans="7:8" x14ac:dyDescent="0.25">
      <c r="G3961" s="359">
        <f t="shared" si="122"/>
        <v>0</v>
      </c>
      <c r="H3961" s="359">
        <f t="shared" si="123"/>
        <v>0</v>
      </c>
    </row>
    <row r="3962" spans="7:8" x14ac:dyDescent="0.25">
      <c r="G3962" s="359">
        <f t="shared" si="122"/>
        <v>0</v>
      </c>
      <c r="H3962" s="359">
        <f t="shared" si="123"/>
        <v>0</v>
      </c>
    </row>
    <row r="3963" spans="7:8" x14ac:dyDescent="0.25">
      <c r="G3963" s="359">
        <f t="shared" si="122"/>
        <v>0</v>
      </c>
      <c r="H3963" s="359">
        <f t="shared" si="123"/>
        <v>0</v>
      </c>
    </row>
    <row r="3964" spans="7:8" x14ac:dyDescent="0.25">
      <c r="G3964" s="359">
        <f t="shared" si="122"/>
        <v>0</v>
      </c>
      <c r="H3964" s="359">
        <f t="shared" si="123"/>
        <v>0</v>
      </c>
    </row>
    <row r="3965" spans="7:8" x14ac:dyDescent="0.25">
      <c r="G3965" s="359">
        <f t="shared" si="122"/>
        <v>0</v>
      </c>
      <c r="H3965" s="359">
        <f t="shared" si="123"/>
        <v>0</v>
      </c>
    </row>
    <row r="3966" spans="7:8" x14ac:dyDescent="0.25">
      <c r="G3966" s="359">
        <f t="shared" si="122"/>
        <v>0</v>
      </c>
      <c r="H3966" s="359">
        <f t="shared" si="123"/>
        <v>0</v>
      </c>
    </row>
    <row r="3967" spans="7:8" x14ac:dyDescent="0.25">
      <c r="G3967" s="359">
        <f t="shared" si="122"/>
        <v>0</v>
      </c>
      <c r="H3967" s="359">
        <f t="shared" si="123"/>
        <v>0</v>
      </c>
    </row>
    <row r="3968" spans="7:8" x14ac:dyDescent="0.25">
      <c r="G3968" s="359">
        <f t="shared" si="122"/>
        <v>0</v>
      </c>
      <c r="H3968" s="359">
        <f t="shared" si="123"/>
        <v>0</v>
      </c>
    </row>
    <row r="3969" spans="7:8" x14ac:dyDescent="0.25">
      <c r="G3969" s="359">
        <f t="shared" si="122"/>
        <v>0</v>
      </c>
      <c r="H3969" s="359">
        <f t="shared" si="123"/>
        <v>0</v>
      </c>
    </row>
    <row r="3970" spans="7:8" x14ac:dyDescent="0.25">
      <c r="G3970" s="359">
        <f t="shared" si="122"/>
        <v>0</v>
      </c>
      <c r="H3970" s="359">
        <f t="shared" si="123"/>
        <v>0</v>
      </c>
    </row>
    <row r="3971" spans="7:8" x14ac:dyDescent="0.25">
      <c r="G3971" s="359">
        <f t="shared" ref="G3971:G4034" si="124">IFERROR(IF(C3971=" ",0,C3971),0)</f>
        <v>0</v>
      </c>
      <c r="H3971" s="359">
        <f t="shared" ref="H3971:H4034" si="125">IFERROR(G3971 * E3971, 0)</f>
        <v>0</v>
      </c>
    </row>
    <row r="3972" spans="7:8" x14ac:dyDescent="0.25">
      <c r="G3972" s="359">
        <f t="shared" si="124"/>
        <v>0</v>
      </c>
      <c r="H3972" s="359">
        <f t="shared" si="125"/>
        <v>0</v>
      </c>
    </row>
    <row r="3973" spans="7:8" x14ac:dyDescent="0.25">
      <c r="G3973" s="359">
        <f t="shared" si="124"/>
        <v>0</v>
      </c>
      <c r="H3973" s="359">
        <f t="shared" si="125"/>
        <v>0</v>
      </c>
    </row>
    <row r="3974" spans="7:8" x14ac:dyDescent="0.25">
      <c r="G3974" s="359">
        <f t="shared" si="124"/>
        <v>0</v>
      </c>
      <c r="H3974" s="359">
        <f t="shared" si="125"/>
        <v>0</v>
      </c>
    </row>
    <row r="3975" spans="7:8" x14ac:dyDescent="0.25">
      <c r="G3975" s="359">
        <f t="shared" si="124"/>
        <v>0</v>
      </c>
      <c r="H3975" s="359">
        <f t="shared" si="125"/>
        <v>0</v>
      </c>
    </row>
    <row r="3976" spans="7:8" x14ac:dyDescent="0.25">
      <c r="G3976" s="359">
        <f t="shared" si="124"/>
        <v>0</v>
      </c>
      <c r="H3976" s="359">
        <f t="shared" si="125"/>
        <v>0</v>
      </c>
    </row>
    <row r="3977" spans="7:8" x14ac:dyDescent="0.25">
      <c r="G3977" s="359">
        <f t="shared" si="124"/>
        <v>0</v>
      </c>
      <c r="H3977" s="359">
        <f t="shared" si="125"/>
        <v>0</v>
      </c>
    </row>
    <row r="3978" spans="7:8" x14ac:dyDescent="0.25">
      <c r="G3978" s="359">
        <f t="shared" si="124"/>
        <v>0</v>
      </c>
      <c r="H3978" s="359">
        <f t="shared" si="125"/>
        <v>0</v>
      </c>
    </row>
    <row r="3979" spans="7:8" x14ac:dyDescent="0.25">
      <c r="G3979" s="359">
        <f t="shared" si="124"/>
        <v>0</v>
      </c>
      <c r="H3979" s="359">
        <f t="shared" si="125"/>
        <v>0</v>
      </c>
    </row>
    <row r="3980" spans="7:8" x14ac:dyDescent="0.25">
      <c r="G3980" s="359">
        <f t="shared" si="124"/>
        <v>0</v>
      </c>
      <c r="H3980" s="359">
        <f t="shared" si="125"/>
        <v>0</v>
      </c>
    </row>
    <row r="3981" spans="7:8" x14ac:dyDescent="0.25">
      <c r="G3981" s="359">
        <f t="shared" si="124"/>
        <v>0</v>
      </c>
      <c r="H3981" s="359">
        <f t="shared" si="125"/>
        <v>0</v>
      </c>
    </row>
    <row r="3982" spans="7:8" x14ac:dyDescent="0.25">
      <c r="G3982" s="359">
        <f t="shared" si="124"/>
        <v>0</v>
      </c>
      <c r="H3982" s="359">
        <f t="shared" si="125"/>
        <v>0</v>
      </c>
    </row>
    <row r="3983" spans="7:8" x14ac:dyDescent="0.25">
      <c r="G3983" s="359">
        <f t="shared" si="124"/>
        <v>0</v>
      </c>
      <c r="H3983" s="359">
        <f t="shared" si="125"/>
        <v>0</v>
      </c>
    </row>
    <row r="3984" spans="7:8" x14ac:dyDescent="0.25">
      <c r="G3984" s="359">
        <f t="shared" si="124"/>
        <v>0</v>
      </c>
      <c r="H3984" s="359">
        <f t="shared" si="125"/>
        <v>0</v>
      </c>
    </row>
    <row r="3985" spans="7:8" x14ac:dyDescent="0.25">
      <c r="G3985" s="359">
        <f t="shared" si="124"/>
        <v>0</v>
      </c>
      <c r="H3985" s="359">
        <f t="shared" si="125"/>
        <v>0</v>
      </c>
    </row>
    <row r="3986" spans="7:8" x14ac:dyDescent="0.25">
      <c r="G3986" s="359">
        <f t="shared" si="124"/>
        <v>0</v>
      </c>
      <c r="H3986" s="359">
        <f t="shared" si="125"/>
        <v>0</v>
      </c>
    </row>
    <row r="3987" spans="7:8" x14ac:dyDescent="0.25">
      <c r="G3987" s="359">
        <f t="shared" si="124"/>
        <v>0</v>
      </c>
      <c r="H3987" s="359">
        <f t="shared" si="125"/>
        <v>0</v>
      </c>
    </row>
    <row r="3988" spans="7:8" x14ac:dyDescent="0.25">
      <c r="G3988" s="359">
        <f t="shared" si="124"/>
        <v>0</v>
      </c>
      <c r="H3988" s="359">
        <f t="shared" si="125"/>
        <v>0</v>
      </c>
    </row>
    <row r="3989" spans="7:8" x14ac:dyDescent="0.25">
      <c r="G3989" s="359">
        <f t="shared" si="124"/>
        <v>0</v>
      </c>
      <c r="H3989" s="359">
        <f t="shared" si="125"/>
        <v>0</v>
      </c>
    </row>
    <row r="3990" spans="7:8" x14ac:dyDescent="0.25">
      <c r="G3990" s="359">
        <f t="shared" si="124"/>
        <v>0</v>
      </c>
      <c r="H3990" s="359">
        <f t="shared" si="125"/>
        <v>0</v>
      </c>
    </row>
    <row r="3991" spans="7:8" x14ac:dyDescent="0.25">
      <c r="G3991" s="359">
        <f t="shared" si="124"/>
        <v>0</v>
      </c>
      <c r="H3991" s="359">
        <f t="shared" si="125"/>
        <v>0</v>
      </c>
    </row>
    <row r="3992" spans="7:8" x14ac:dyDescent="0.25">
      <c r="G3992" s="359">
        <f t="shared" si="124"/>
        <v>0</v>
      </c>
      <c r="H3992" s="359">
        <f t="shared" si="125"/>
        <v>0</v>
      </c>
    </row>
    <row r="3993" spans="7:8" x14ac:dyDescent="0.25">
      <c r="G3993" s="359">
        <f t="shared" si="124"/>
        <v>0</v>
      </c>
      <c r="H3993" s="359">
        <f t="shared" si="125"/>
        <v>0</v>
      </c>
    </row>
    <row r="3994" spans="7:8" x14ac:dyDescent="0.25">
      <c r="G3994" s="359">
        <f t="shared" si="124"/>
        <v>0</v>
      </c>
      <c r="H3994" s="359">
        <f t="shared" si="125"/>
        <v>0</v>
      </c>
    </row>
    <row r="3995" spans="7:8" x14ac:dyDescent="0.25">
      <c r="G3995" s="359">
        <f t="shared" si="124"/>
        <v>0</v>
      </c>
      <c r="H3995" s="359">
        <f t="shared" si="125"/>
        <v>0</v>
      </c>
    </row>
    <row r="3996" spans="7:8" x14ac:dyDescent="0.25">
      <c r="G3996" s="359">
        <f t="shared" si="124"/>
        <v>0</v>
      </c>
      <c r="H3996" s="359">
        <f t="shared" si="125"/>
        <v>0</v>
      </c>
    </row>
    <row r="3997" spans="7:8" x14ac:dyDescent="0.25">
      <c r="G3997" s="359">
        <f t="shared" si="124"/>
        <v>0</v>
      </c>
      <c r="H3997" s="359">
        <f t="shared" si="125"/>
        <v>0</v>
      </c>
    </row>
    <row r="3998" spans="7:8" x14ac:dyDescent="0.25">
      <c r="G3998" s="359">
        <f t="shared" si="124"/>
        <v>0</v>
      </c>
      <c r="H3998" s="359">
        <f t="shared" si="125"/>
        <v>0</v>
      </c>
    </row>
    <row r="3999" spans="7:8" x14ac:dyDescent="0.25">
      <c r="G3999" s="359">
        <f t="shared" si="124"/>
        <v>0</v>
      </c>
      <c r="H3999" s="359">
        <f t="shared" si="125"/>
        <v>0</v>
      </c>
    </row>
    <row r="4000" spans="7:8" x14ac:dyDescent="0.25">
      <c r="G4000" s="359">
        <f t="shared" si="124"/>
        <v>0</v>
      </c>
      <c r="H4000" s="359">
        <f t="shared" si="125"/>
        <v>0</v>
      </c>
    </row>
    <row r="4001" spans="7:8" x14ac:dyDescent="0.25">
      <c r="G4001" s="359">
        <f t="shared" si="124"/>
        <v>0</v>
      </c>
      <c r="H4001" s="359">
        <f t="shared" si="125"/>
        <v>0</v>
      </c>
    </row>
    <row r="4002" spans="7:8" x14ac:dyDescent="0.25">
      <c r="G4002" s="359">
        <f t="shared" si="124"/>
        <v>0</v>
      </c>
      <c r="H4002" s="359">
        <f t="shared" si="125"/>
        <v>0</v>
      </c>
    </row>
    <row r="4003" spans="7:8" x14ac:dyDescent="0.25">
      <c r="G4003" s="359">
        <f t="shared" si="124"/>
        <v>0</v>
      </c>
      <c r="H4003" s="359">
        <f t="shared" si="125"/>
        <v>0</v>
      </c>
    </row>
    <row r="4004" spans="7:8" x14ac:dyDescent="0.25">
      <c r="G4004" s="359">
        <f t="shared" si="124"/>
        <v>0</v>
      </c>
      <c r="H4004" s="359">
        <f t="shared" si="125"/>
        <v>0</v>
      </c>
    </row>
    <row r="4005" spans="7:8" x14ac:dyDescent="0.25">
      <c r="G4005" s="359">
        <f t="shared" si="124"/>
        <v>0</v>
      </c>
      <c r="H4005" s="359">
        <f t="shared" si="125"/>
        <v>0</v>
      </c>
    </row>
    <row r="4006" spans="7:8" x14ac:dyDescent="0.25">
      <c r="G4006" s="359">
        <f t="shared" si="124"/>
        <v>0</v>
      </c>
      <c r="H4006" s="359">
        <f t="shared" si="125"/>
        <v>0</v>
      </c>
    </row>
    <row r="4007" spans="7:8" x14ac:dyDescent="0.25">
      <c r="G4007" s="359">
        <f t="shared" si="124"/>
        <v>0</v>
      </c>
      <c r="H4007" s="359">
        <f t="shared" si="125"/>
        <v>0</v>
      </c>
    </row>
    <row r="4008" spans="7:8" x14ac:dyDescent="0.25">
      <c r="G4008" s="359">
        <f t="shared" si="124"/>
        <v>0</v>
      </c>
      <c r="H4008" s="359">
        <f t="shared" si="125"/>
        <v>0</v>
      </c>
    </row>
    <row r="4009" spans="7:8" x14ac:dyDescent="0.25">
      <c r="G4009" s="359">
        <f t="shared" si="124"/>
        <v>0</v>
      </c>
      <c r="H4009" s="359">
        <f t="shared" si="125"/>
        <v>0</v>
      </c>
    </row>
    <row r="4010" spans="7:8" x14ac:dyDescent="0.25">
      <c r="G4010" s="359">
        <f t="shared" si="124"/>
        <v>0</v>
      </c>
      <c r="H4010" s="359">
        <f t="shared" si="125"/>
        <v>0</v>
      </c>
    </row>
    <row r="4011" spans="7:8" x14ac:dyDescent="0.25">
      <c r="G4011" s="359">
        <f t="shared" si="124"/>
        <v>0</v>
      </c>
      <c r="H4011" s="359">
        <f t="shared" si="125"/>
        <v>0</v>
      </c>
    </row>
    <row r="4012" spans="7:8" x14ac:dyDescent="0.25">
      <c r="G4012" s="359">
        <f t="shared" si="124"/>
        <v>0</v>
      </c>
      <c r="H4012" s="359">
        <f t="shared" si="125"/>
        <v>0</v>
      </c>
    </row>
    <row r="4013" spans="7:8" x14ac:dyDescent="0.25">
      <c r="G4013" s="359">
        <f t="shared" si="124"/>
        <v>0</v>
      </c>
      <c r="H4013" s="359">
        <f t="shared" si="125"/>
        <v>0</v>
      </c>
    </row>
    <row r="4014" spans="7:8" x14ac:dyDescent="0.25">
      <c r="G4014" s="359">
        <f t="shared" si="124"/>
        <v>0</v>
      </c>
      <c r="H4014" s="359">
        <f t="shared" si="125"/>
        <v>0</v>
      </c>
    </row>
    <row r="4015" spans="7:8" x14ac:dyDescent="0.25">
      <c r="G4015" s="359">
        <f t="shared" si="124"/>
        <v>0</v>
      </c>
      <c r="H4015" s="359">
        <f t="shared" si="125"/>
        <v>0</v>
      </c>
    </row>
    <row r="4016" spans="7:8" x14ac:dyDescent="0.25">
      <c r="G4016" s="359">
        <f t="shared" si="124"/>
        <v>0</v>
      </c>
      <c r="H4016" s="359">
        <f t="shared" si="125"/>
        <v>0</v>
      </c>
    </row>
    <row r="4017" spans="7:8" x14ac:dyDescent="0.25">
      <c r="G4017" s="359">
        <f t="shared" si="124"/>
        <v>0</v>
      </c>
      <c r="H4017" s="359">
        <f t="shared" si="125"/>
        <v>0</v>
      </c>
    </row>
    <row r="4018" spans="7:8" x14ac:dyDescent="0.25">
      <c r="G4018" s="359">
        <f t="shared" si="124"/>
        <v>0</v>
      </c>
      <c r="H4018" s="359">
        <f t="shared" si="125"/>
        <v>0</v>
      </c>
    </row>
    <row r="4019" spans="7:8" x14ac:dyDescent="0.25">
      <c r="G4019" s="359">
        <f t="shared" si="124"/>
        <v>0</v>
      </c>
      <c r="H4019" s="359">
        <f t="shared" si="125"/>
        <v>0</v>
      </c>
    </row>
    <row r="4020" spans="7:8" x14ac:dyDescent="0.25">
      <c r="G4020" s="359">
        <f t="shared" si="124"/>
        <v>0</v>
      </c>
      <c r="H4020" s="359">
        <f t="shared" si="125"/>
        <v>0</v>
      </c>
    </row>
    <row r="4021" spans="7:8" x14ac:dyDescent="0.25">
      <c r="G4021" s="359">
        <f t="shared" si="124"/>
        <v>0</v>
      </c>
      <c r="H4021" s="359">
        <f t="shared" si="125"/>
        <v>0</v>
      </c>
    </row>
    <row r="4022" spans="7:8" x14ac:dyDescent="0.25">
      <c r="G4022" s="359">
        <f t="shared" si="124"/>
        <v>0</v>
      </c>
      <c r="H4022" s="359">
        <f t="shared" si="125"/>
        <v>0</v>
      </c>
    </row>
    <row r="4023" spans="7:8" x14ac:dyDescent="0.25">
      <c r="G4023" s="359">
        <f t="shared" si="124"/>
        <v>0</v>
      </c>
      <c r="H4023" s="359">
        <f t="shared" si="125"/>
        <v>0</v>
      </c>
    </row>
    <row r="4024" spans="7:8" x14ac:dyDescent="0.25">
      <c r="G4024" s="359">
        <f t="shared" si="124"/>
        <v>0</v>
      </c>
      <c r="H4024" s="359">
        <f t="shared" si="125"/>
        <v>0</v>
      </c>
    </row>
    <row r="4025" spans="7:8" x14ac:dyDescent="0.25">
      <c r="G4025" s="359">
        <f t="shared" si="124"/>
        <v>0</v>
      </c>
      <c r="H4025" s="359">
        <f t="shared" si="125"/>
        <v>0</v>
      </c>
    </row>
    <row r="4026" spans="7:8" x14ac:dyDescent="0.25">
      <c r="G4026" s="359">
        <f t="shared" si="124"/>
        <v>0</v>
      </c>
      <c r="H4026" s="359">
        <f t="shared" si="125"/>
        <v>0</v>
      </c>
    </row>
    <row r="4027" spans="7:8" x14ac:dyDescent="0.25">
      <c r="G4027" s="359">
        <f t="shared" si="124"/>
        <v>0</v>
      </c>
      <c r="H4027" s="359">
        <f t="shared" si="125"/>
        <v>0</v>
      </c>
    </row>
    <row r="4028" spans="7:8" x14ac:dyDescent="0.25">
      <c r="G4028" s="359">
        <f t="shared" si="124"/>
        <v>0</v>
      </c>
      <c r="H4028" s="359">
        <f t="shared" si="125"/>
        <v>0</v>
      </c>
    </row>
    <row r="4029" spans="7:8" x14ac:dyDescent="0.25">
      <c r="G4029" s="359">
        <f t="shared" si="124"/>
        <v>0</v>
      </c>
      <c r="H4029" s="359">
        <f t="shared" si="125"/>
        <v>0</v>
      </c>
    </row>
    <row r="4030" spans="7:8" x14ac:dyDescent="0.25">
      <c r="G4030" s="359">
        <f t="shared" si="124"/>
        <v>0</v>
      </c>
      <c r="H4030" s="359">
        <f t="shared" si="125"/>
        <v>0</v>
      </c>
    </row>
    <row r="4031" spans="7:8" x14ac:dyDescent="0.25">
      <c r="G4031" s="359">
        <f t="shared" si="124"/>
        <v>0</v>
      </c>
      <c r="H4031" s="359">
        <f t="shared" si="125"/>
        <v>0</v>
      </c>
    </row>
    <row r="4032" spans="7:8" x14ac:dyDescent="0.25">
      <c r="G4032" s="359">
        <f t="shared" si="124"/>
        <v>0</v>
      </c>
      <c r="H4032" s="359">
        <f t="shared" si="125"/>
        <v>0</v>
      </c>
    </row>
    <row r="4033" spans="7:8" x14ac:dyDescent="0.25">
      <c r="G4033" s="359">
        <f t="shared" si="124"/>
        <v>0</v>
      </c>
      <c r="H4033" s="359">
        <f t="shared" si="125"/>
        <v>0</v>
      </c>
    </row>
    <row r="4034" spans="7:8" x14ac:dyDescent="0.25">
      <c r="G4034" s="359">
        <f t="shared" si="124"/>
        <v>0</v>
      </c>
      <c r="H4034" s="359">
        <f t="shared" si="125"/>
        <v>0</v>
      </c>
    </row>
    <row r="4035" spans="7:8" x14ac:dyDescent="0.25">
      <c r="G4035" s="359">
        <f t="shared" ref="G4035:G4098" si="126">IFERROR(IF(C4035=" ",0,C4035),0)</f>
        <v>0</v>
      </c>
      <c r="H4035" s="359">
        <f t="shared" ref="H4035:H4098" si="127">IFERROR(G4035 * E4035, 0)</f>
        <v>0</v>
      </c>
    </row>
    <row r="4036" spans="7:8" x14ac:dyDescent="0.25">
      <c r="G4036" s="359">
        <f t="shared" si="126"/>
        <v>0</v>
      </c>
      <c r="H4036" s="359">
        <f t="shared" si="127"/>
        <v>0</v>
      </c>
    </row>
    <row r="4037" spans="7:8" x14ac:dyDescent="0.25">
      <c r="G4037" s="359">
        <f t="shared" si="126"/>
        <v>0</v>
      </c>
      <c r="H4037" s="359">
        <f t="shared" si="127"/>
        <v>0</v>
      </c>
    </row>
    <row r="4038" spans="7:8" x14ac:dyDescent="0.25">
      <c r="G4038" s="359">
        <f t="shared" si="126"/>
        <v>0</v>
      </c>
      <c r="H4038" s="359">
        <f t="shared" si="127"/>
        <v>0</v>
      </c>
    </row>
    <row r="4039" spans="7:8" x14ac:dyDescent="0.25">
      <c r="G4039" s="359">
        <f t="shared" si="126"/>
        <v>0</v>
      </c>
      <c r="H4039" s="359">
        <f t="shared" si="127"/>
        <v>0</v>
      </c>
    </row>
    <row r="4040" spans="7:8" x14ac:dyDescent="0.25">
      <c r="G4040" s="359">
        <f t="shared" si="126"/>
        <v>0</v>
      </c>
      <c r="H4040" s="359">
        <f t="shared" si="127"/>
        <v>0</v>
      </c>
    </row>
    <row r="4041" spans="7:8" x14ac:dyDescent="0.25">
      <c r="G4041" s="359">
        <f t="shared" si="126"/>
        <v>0</v>
      </c>
      <c r="H4041" s="359">
        <f t="shared" si="127"/>
        <v>0</v>
      </c>
    </row>
    <row r="4042" spans="7:8" x14ac:dyDescent="0.25">
      <c r="G4042" s="359">
        <f t="shared" si="126"/>
        <v>0</v>
      </c>
      <c r="H4042" s="359">
        <f t="shared" si="127"/>
        <v>0</v>
      </c>
    </row>
    <row r="4043" spans="7:8" x14ac:dyDescent="0.25">
      <c r="G4043" s="359">
        <f t="shared" si="126"/>
        <v>0</v>
      </c>
      <c r="H4043" s="359">
        <f t="shared" si="127"/>
        <v>0</v>
      </c>
    </row>
    <row r="4044" spans="7:8" x14ac:dyDescent="0.25">
      <c r="G4044" s="359">
        <f t="shared" si="126"/>
        <v>0</v>
      </c>
      <c r="H4044" s="359">
        <f t="shared" si="127"/>
        <v>0</v>
      </c>
    </row>
    <row r="4045" spans="7:8" x14ac:dyDescent="0.25">
      <c r="G4045" s="359">
        <f t="shared" si="126"/>
        <v>0</v>
      </c>
      <c r="H4045" s="359">
        <f t="shared" si="127"/>
        <v>0</v>
      </c>
    </row>
    <row r="4046" spans="7:8" x14ac:dyDescent="0.25">
      <c r="G4046" s="359">
        <f t="shared" si="126"/>
        <v>0</v>
      </c>
      <c r="H4046" s="359">
        <f t="shared" si="127"/>
        <v>0</v>
      </c>
    </row>
    <row r="4047" spans="7:8" x14ac:dyDescent="0.25">
      <c r="G4047" s="359">
        <f t="shared" si="126"/>
        <v>0</v>
      </c>
      <c r="H4047" s="359">
        <f t="shared" si="127"/>
        <v>0</v>
      </c>
    </row>
    <row r="4048" spans="7:8" x14ac:dyDescent="0.25">
      <c r="G4048" s="359">
        <f t="shared" si="126"/>
        <v>0</v>
      </c>
      <c r="H4048" s="359">
        <f t="shared" si="127"/>
        <v>0</v>
      </c>
    </row>
    <row r="4049" spans="7:8" x14ac:dyDescent="0.25">
      <c r="G4049" s="359">
        <f t="shared" si="126"/>
        <v>0</v>
      </c>
      <c r="H4049" s="359">
        <f t="shared" si="127"/>
        <v>0</v>
      </c>
    </row>
    <row r="4050" spans="7:8" x14ac:dyDescent="0.25">
      <c r="G4050" s="359">
        <f t="shared" si="126"/>
        <v>0</v>
      </c>
      <c r="H4050" s="359">
        <f t="shared" si="127"/>
        <v>0</v>
      </c>
    </row>
    <row r="4051" spans="7:8" x14ac:dyDescent="0.25">
      <c r="G4051" s="359">
        <f t="shared" si="126"/>
        <v>0</v>
      </c>
      <c r="H4051" s="359">
        <f t="shared" si="127"/>
        <v>0</v>
      </c>
    </row>
    <row r="4052" spans="7:8" x14ac:dyDescent="0.25">
      <c r="G4052" s="359">
        <f t="shared" si="126"/>
        <v>0</v>
      </c>
      <c r="H4052" s="359">
        <f t="shared" si="127"/>
        <v>0</v>
      </c>
    </row>
    <row r="4053" spans="7:8" x14ac:dyDescent="0.25">
      <c r="G4053" s="359">
        <f t="shared" si="126"/>
        <v>0</v>
      </c>
      <c r="H4053" s="359">
        <f t="shared" si="127"/>
        <v>0</v>
      </c>
    </row>
    <row r="4054" spans="7:8" x14ac:dyDescent="0.25">
      <c r="G4054" s="359">
        <f t="shared" si="126"/>
        <v>0</v>
      </c>
      <c r="H4054" s="359">
        <f t="shared" si="127"/>
        <v>0</v>
      </c>
    </row>
    <row r="4055" spans="7:8" x14ac:dyDescent="0.25">
      <c r="G4055" s="359">
        <f t="shared" si="126"/>
        <v>0</v>
      </c>
      <c r="H4055" s="359">
        <f t="shared" si="127"/>
        <v>0</v>
      </c>
    </row>
    <row r="4056" spans="7:8" x14ac:dyDescent="0.25">
      <c r="G4056" s="359">
        <f t="shared" si="126"/>
        <v>0</v>
      </c>
      <c r="H4056" s="359">
        <f t="shared" si="127"/>
        <v>0</v>
      </c>
    </row>
    <row r="4057" spans="7:8" x14ac:dyDescent="0.25">
      <c r="G4057" s="359">
        <f t="shared" si="126"/>
        <v>0</v>
      </c>
      <c r="H4057" s="359">
        <f t="shared" si="127"/>
        <v>0</v>
      </c>
    </row>
    <row r="4058" spans="7:8" x14ac:dyDescent="0.25">
      <c r="G4058" s="359">
        <f t="shared" si="126"/>
        <v>0</v>
      </c>
      <c r="H4058" s="359">
        <f t="shared" si="127"/>
        <v>0</v>
      </c>
    </row>
    <row r="4059" spans="7:8" x14ac:dyDescent="0.25">
      <c r="G4059" s="359">
        <f t="shared" si="126"/>
        <v>0</v>
      </c>
      <c r="H4059" s="359">
        <f t="shared" si="127"/>
        <v>0</v>
      </c>
    </row>
    <row r="4060" spans="7:8" x14ac:dyDescent="0.25">
      <c r="G4060" s="359">
        <f t="shared" si="126"/>
        <v>0</v>
      </c>
      <c r="H4060" s="359">
        <f t="shared" si="127"/>
        <v>0</v>
      </c>
    </row>
    <row r="4061" spans="7:8" x14ac:dyDescent="0.25">
      <c r="G4061" s="359">
        <f t="shared" si="126"/>
        <v>0</v>
      </c>
      <c r="H4061" s="359">
        <f t="shared" si="127"/>
        <v>0</v>
      </c>
    </row>
    <row r="4062" spans="7:8" x14ac:dyDescent="0.25">
      <c r="G4062" s="359">
        <f t="shared" si="126"/>
        <v>0</v>
      </c>
      <c r="H4062" s="359">
        <f t="shared" si="127"/>
        <v>0</v>
      </c>
    </row>
    <row r="4063" spans="7:8" x14ac:dyDescent="0.25">
      <c r="G4063" s="359">
        <f t="shared" si="126"/>
        <v>0</v>
      </c>
      <c r="H4063" s="359">
        <f t="shared" si="127"/>
        <v>0</v>
      </c>
    </row>
    <row r="4064" spans="7:8" x14ac:dyDescent="0.25">
      <c r="G4064" s="359">
        <f t="shared" si="126"/>
        <v>0</v>
      </c>
      <c r="H4064" s="359">
        <f t="shared" si="127"/>
        <v>0</v>
      </c>
    </row>
    <row r="4065" spans="7:8" x14ac:dyDescent="0.25">
      <c r="G4065" s="359">
        <f t="shared" si="126"/>
        <v>0</v>
      </c>
      <c r="H4065" s="359">
        <f t="shared" si="127"/>
        <v>0</v>
      </c>
    </row>
    <row r="4066" spans="7:8" x14ac:dyDescent="0.25">
      <c r="G4066" s="359">
        <f t="shared" si="126"/>
        <v>0</v>
      </c>
      <c r="H4066" s="359">
        <f t="shared" si="127"/>
        <v>0</v>
      </c>
    </row>
    <row r="4067" spans="7:8" x14ac:dyDescent="0.25">
      <c r="G4067" s="359">
        <f t="shared" si="126"/>
        <v>0</v>
      </c>
      <c r="H4067" s="359">
        <f t="shared" si="127"/>
        <v>0</v>
      </c>
    </row>
    <row r="4068" spans="7:8" x14ac:dyDescent="0.25">
      <c r="G4068" s="359">
        <f t="shared" si="126"/>
        <v>0</v>
      </c>
      <c r="H4068" s="359">
        <f t="shared" si="127"/>
        <v>0</v>
      </c>
    </row>
    <row r="4069" spans="7:8" x14ac:dyDescent="0.25">
      <c r="G4069" s="359">
        <f t="shared" si="126"/>
        <v>0</v>
      </c>
      <c r="H4069" s="359">
        <f t="shared" si="127"/>
        <v>0</v>
      </c>
    </row>
    <row r="4070" spans="7:8" x14ac:dyDescent="0.25">
      <c r="G4070" s="359">
        <f t="shared" si="126"/>
        <v>0</v>
      </c>
      <c r="H4070" s="359">
        <f t="shared" si="127"/>
        <v>0</v>
      </c>
    </row>
    <row r="4071" spans="7:8" x14ac:dyDescent="0.25">
      <c r="G4071" s="359">
        <f t="shared" si="126"/>
        <v>0</v>
      </c>
      <c r="H4071" s="359">
        <f t="shared" si="127"/>
        <v>0</v>
      </c>
    </row>
    <row r="4072" spans="7:8" x14ac:dyDescent="0.25">
      <c r="G4072" s="359">
        <f t="shared" si="126"/>
        <v>0</v>
      </c>
      <c r="H4072" s="359">
        <f t="shared" si="127"/>
        <v>0</v>
      </c>
    </row>
    <row r="4073" spans="7:8" x14ac:dyDescent="0.25">
      <c r="G4073" s="359">
        <f t="shared" si="126"/>
        <v>0</v>
      </c>
      <c r="H4073" s="359">
        <f t="shared" si="127"/>
        <v>0</v>
      </c>
    </row>
    <row r="4074" spans="7:8" x14ac:dyDescent="0.25">
      <c r="G4074" s="359">
        <f t="shared" si="126"/>
        <v>0</v>
      </c>
      <c r="H4074" s="359">
        <f t="shared" si="127"/>
        <v>0</v>
      </c>
    </row>
    <row r="4075" spans="7:8" x14ac:dyDescent="0.25">
      <c r="G4075" s="359">
        <f t="shared" si="126"/>
        <v>0</v>
      </c>
      <c r="H4075" s="359">
        <f t="shared" si="127"/>
        <v>0</v>
      </c>
    </row>
    <row r="4076" spans="7:8" x14ac:dyDescent="0.25">
      <c r="G4076" s="359">
        <f t="shared" si="126"/>
        <v>0</v>
      </c>
      <c r="H4076" s="359">
        <f t="shared" si="127"/>
        <v>0</v>
      </c>
    </row>
    <row r="4077" spans="7:8" x14ac:dyDescent="0.25">
      <c r="G4077" s="359">
        <f t="shared" si="126"/>
        <v>0</v>
      </c>
      <c r="H4077" s="359">
        <f t="shared" si="127"/>
        <v>0</v>
      </c>
    </row>
    <row r="4078" spans="7:8" x14ac:dyDescent="0.25">
      <c r="G4078" s="359">
        <f t="shared" si="126"/>
        <v>0</v>
      </c>
      <c r="H4078" s="359">
        <f t="shared" si="127"/>
        <v>0</v>
      </c>
    </row>
    <row r="4079" spans="7:8" x14ac:dyDescent="0.25">
      <c r="G4079" s="359">
        <f t="shared" si="126"/>
        <v>0</v>
      </c>
      <c r="H4079" s="359">
        <f t="shared" si="127"/>
        <v>0</v>
      </c>
    </row>
    <row r="4080" spans="7:8" x14ac:dyDescent="0.25">
      <c r="G4080" s="359">
        <f t="shared" si="126"/>
        <v>0</v>
      </c>
      <c r="H4080" s="359">
        <f t="shared" si="127"/>
        <v>0</v>
      </c>
    </row>
    <row r="4081" spans="7:8" x14ac:dyDescent="0.25">
      <c r="G4081" s="359">
        <f t="shared" si="126"/>
        <v>0</v>
      </c>
      <c r="H4081" s="359">
        <f t="shared" si="127"/>
        <v>0</v>
      </c>
    </row>
    <row r="4082" spans="7:8" x14ac:dyDescent="0.25">
      <c r="G4082" s="359">
        <f t="shared" si="126"/>
        <v>0</v>
      </c>
      <c r="H4082" s="359">
        <f t="shared" si="127"/>
        <v>0</v>
      </c>
    </row>
    <row r="4083" spans="7:8" x14ac:dyDescent="0.25">
      <c r="G4083" s="359">
        <f t="shared" si="126"/>
        <v>0</v>
      </c>
      <c r="H4083" s="359">
        <f t="shared" si="127"/>
        <v>0</v>
      </c>
    </row>
    <row r="4084" spans="7:8" x14ac:dyDescent="0.25">
      <c r="G4084" s="359">
        <f t="shared" si="126"/>
        <v>0</v>
      </c>
      <c r="H4084" s="359">
        <f t="shared" si="127"/>
        <v>0</v>
      </c>
    </row>
    <row r="4085" spans="7:8" x14ac:dyDescent="0.25">
      <c r="G4085" s="359">
        <f t="shared" si="126"/>
        <v>0</v>
      </c>
      <c r="H4085" s="359">
        <f t="shared" si="127"/>
        <v>0</v>
      </c>
    </row>
    <row r="4086" spans="7:8" x14ac:dyDescent="0.25">
      <c r="G4086" s="359">
        <f t="shared" si="126"/>
        <v>0</v>
      </c>
      <c r="H4086" s="359">
        <f t="shared" si="127"/>
        <v>0</v>
      </c>
    </row>
    <row r="4087" spans="7:8" x14ac:dyDescent="0.25">
      <c r="G4087" s="359">
        <f t="shared" si="126"/>
        <v>0</v>
      </c>
      <c r="H4087" s="359">
        <f t="shared" si="127"/>
        <v>0</v>
      </c>
    </row>
    <row r="4088" spans="7:8" x14ac:dyDescent="0.25">
      <c r="G4088" s="359">
        <f t="shared" si="126"/>
        <v>0</v>
      </c>
      <c r="H4088" s="359">
        <f t="shared" si="127"/>
        <v>0</v>
      </c>
    </row>
    <row r="4089" spans="7:8" x14ac:dyDescent="0.25">
      <c r="G4089" s="359">
        <f t="shared" si="126"/>
        <v>0</v>
      </c>
      <c r="H4089" s="359">
        <f t="shared" si="127"/>
        <v>0</v>
      </c>
    </row>
    <row r="4090" spans="7:8" x14ac:dyDescent="0.25">
      <c r="G4090" s="359">
        <f t="shared" si="126"/>
        <v>0</v>
      </c>
      <c r="H4090" s="359">
        <f t="shared" si="127"/>
        <v>0</v>
      </c>
    </row>
    <row r="4091" spans="7:8" x14ac:dyDescent="0.25">
      <c r="G4091" s="359">
        <f t="shared" si="126"/>
        <v>0</v>
      </c>
      <c r="H4091" s="359">
        <f t="shared" si="127"/>
        <v>0</v>
      </c>
    </row>
    <row r="4092" spans="7:8" x14ac:dyDescent="0.25">
      <c r="G4092" s="359">
        <f t="shared" si="126"/>
        <v>0</v>
      </c>
      <c r="H4092" s="359">
        <f t="shared" si="127"/>
        <v>0</v>
      </c>
    </row>
    <row r="4093" spans="7:8" x14ac:dyDescent="0.25">
      <c r="G4093" s="359">
        <f t="shared" si="126"/>
        <v>0</v>
      </c>
      <c r="H4093" s="359">
        <f t="shared" si="127"/>
        <v>0</v>
      </c>
    </row>
    <row r="4094" spans="7:8" x14ac:dyDescent="0.25">
      <c r="G4094" s="359">
        <f t="shared" si="126"/>
        <v>0</v>
      </c>
      <c r="H4094" s="359">
        <f t="shared" si="127"/>
        <v>0</v>
      </c>
    </row>
    <row r="4095" spans="7:8" x14ac:dyDescent="0.25">
      <c r="G4095" s="359">
        <f t="shared" si="126"/>
        <v>0</v>
      </c>
      <c r="H4095" s="359">
        <f t="shared" si="127"/>
        <v>0</v>
      </c>
    </row>
    <row r="4096" spans="7:8" x14ac:dyDescent="0.25">
      <c r="G4096" s="359">
        <f t="shared" si="126"/>
        <v>0</v>
      </c>
      <c r="H4096" s="359">
        <f t="shared" si="127"/>
        <v>0</v>
      </c>
    </row>
    <row r="4097" spans="7:8" x14ac:dyDescent="0.25">
      <c r="G4097" s="359">
        <f t="shared" si="126"/>
        <v>0</v>
      </c>
      <c r="H4097" s="359">
        <f t="shared" si="127"/>
        <v>0</v>
      </c>
    </row>
    <row r="4098" spans="7:8" x14ac:dyDescent="0.25">
      <c r="G4098" s="359">
        <f t="shared" si="126"/>
        <v>0</v>
      </c>
      <c r="H4098" s="359">
        <f t="shared" si="127"/>
        <v>0</v>
      </c>
    </row>
    <row r="4099" spans="7:8" x14ac:dyDescent="0.25">
      <c r="G4099" s="359">
        <f t="shared" ref="G4099:G4162" si="128">IFERROR(IF(C4099=" ",0,C4099),0)</f>
        <v>0</v>
      </c>
      <c r="H4099" s="359">
        <f t="shared" ref="H4099:H4162" si="129">IFERROR(G4099 * E4099, 0)</f>
        <v>0</v>
      </c>
    </row>
    <row r="4100" spans="7:8" x14ac:dyDescent="0.25">
      <c r="G4100" s="359">
        <f t="shared" si="128"/>
        <v>0</v>
      </c>
      <c r="H4100" s="359">
        <f t="shared" si="129"/>
        <v>0</v>
      </c>
    </row>
    <row r="4101" spans="7:8" x14ac:dyDescent="0.25">
      <c r="G4101" s="359">
        <f t="shared" si="128"/>
        <v>0</v>
      </c>
      <c r="H4101" s="359">
        <f t="shared" si="129"/>
        <v>0</v>
      </c>
    </row>
    <row r="4102" spans="7:8" x14ac:dyDescent="0.25">
      <c r="G4102" s="359">
        <f t="shared" si="128"/>
        <v>0</v>
      </c>
      <c r="H4102" s="359">
        <f t="shared" si="129"/>
        <v>0</v>
      </c>
    </row>
    <row r="4103" spans="7:8" x14ac:dyDescent="0.25">
      <c r="G4103" s="359">
        <f t="shared" si="128"/>
        <v>0</v>
      </c>
      <c r="H4103" s="359">
        <f t="shared" si="129"/>
        <v>0</v>
      </c>
    </row>
    <row r="4104" spans="7:8" x14ac:dyDescent="0.25">
      <c r="G4104" s="359">
        <f t="shared" si="128"/>
        <v>0</v>
      </c>
      <c r="H4104" s="359">
        <f t="shared" si="129"/>
        <v>0</v>
      </c>
    </row>
    <row r="4105" spans="7:8" x14ac:dyDescent="0.25">
      <c r="G4105" s="359">
        <f t="shared" si="128"/>
        <v>0</v>
      </c>
      <c r="H4105" s="359">
        <f t="shared" si="129"/>
        <v>0</v>
      </c>
    </row>
    <row r="4106" spans="7:8" x14ac:dyDescent="0.25">
      <c r="G4106" s="359">
        <f t="shared" si="128"/>
        <v>0</v>
      </c>
      <c r="H4106" s="359">
        <f t="shared" si="129"/>
        <v>0</v>
      </c>
    </row>
    <row r="4107" spans="7:8" x14ac:dyDescent="0.25">
      <c r="G4107" s="359">
        <f t="shared" si="128"/>
        <v>0</v>
      </c>
      <c r="H4107" s="359">
        <f t="shared" si="129"/>
        <v>0</v>
      </c>
    </row>
    <row r="4108" spans="7:8" x14ac:dyDescent="0.25">
      <c r="G4108" s="359">
        <f t="shared" si="128"/>
        <v>0</v>
      </c>
      <c r="H4108" s="359">
        <f t="shared" si="129"/>
        <v>0</v>
      </c>
    </row>
    <row r="4109" spans="7:8" x14ac:dyDescent="0.25">
      <c r="G4109" s="359">
        <f t="shared" si="128"/>
        <v>0</v>
      </c>
      <c r="H4109" s="359">
        <f t="shared" si="129"/>
        <v>0</v>
      </c>
    </row>
    <row r="4110" spans="7:8" x14ac:dyDescent="0.25">
      <c r="G4110" s="359">
        <f t="shared" si="128"/>
        <v>0</v>
      </c>
      <c r="H4110" s="359">
        <f t="shared" si="129"/>
        <v>0</v>
      </c>
    </row>
    <row r="4111" spans="7:8" x14ac:dyDescent="0.25">
      <c r="G4111" s="359">
        <f t="shared" si="128"/>
        <v>0</v>
      </c>
      <c r="H4111" s="359">
        <f t="shared" si="129"/>
        <v>0</v>
      </c>
    </row>
    <row r="4112" spans="7:8" x14ac:dyDescent="0.25">
      <c r="G4112" s="359">
        <f t="shared" si="128"/>
        <v>0</v>
      </c>
      <c r="H4112" s="359">
        <f t="shared" si="129"/>
        <v>0</v>
      </c>
    </row>
    <row r="4113" spans="7:8" x14ac:dyDescent="0.25">
      <c r="G4113" s="359">
        <f t="shared" si="128"/>
        <v>0</v>
      </c>
      <c r="H4113" s="359">
        <f t="shared" si="129"/>
        <v>0</v>
      </c>
    </row>
    <row r="4114" spans="7:8" x14ac:dyDescent="0.25">
      <c r="G4114" s="359">
        <f t="shared" si="128"/>
        <v>0</v>
      </c>
      <c r="H4114" s="359">
        <f t="shared" si="129"/>
        <v>0</v>
      </c>
    </row>
    <row r="4115" spans="7:8" x14ac:dyDescent="0.25">
      <c r="G4115" s="359">
        <f t="shared" si="128"/>
        <v>0</v>
      </c>
      <c r="H4115" s="359">
        <f t="shared" si="129"/>
        <v>0</v>
      </c>
    </row>
    <row r="4116" spans="7:8" x14ac:dyDescent="0.25">
      <c r="G4116" s="359">
        <f t="shared" si="128"/>
        <v>0</v>
      </c>
      <c r="H4116" s="359">
        <f t="shared" si="129"/>
        <v>0</v>
      </c>
    </row>
    <row r="4117" spans="7:8" x14ac:dyDescent="0.25">
      <c r="G4117" s="359">
        <f t="shared" si="128"/>
        <v>0</v>
      </c>
      <c r="H4117" s="359">
        <f t="shared" si="129"/>
        <v>0</v>
      </c>
    </row>
    <row r="4118" spans="7:8" x14ac:dyDescent="0.25">
      <c r="G4118" s="359">
        <f t="shared" si="128"/>
        <v>0</v>
      </c>
      <c r="H4118" s="359">
        <f t="shared" si="129"/>
        <v>0</v>
      </c>
    </row>
    <row r="4119" spans="7:8" x14ac:dyDescent="0.25">
      <c r="G4119" s="359">
        <f t="shared" si="128"/>
        <v>0</v>
      </c>
      <c r="H4119" s="359">
        <f t="shared" si="129"/>
        <v>0</v>
      </c>
    </row>
    <row r="4120" spans="7:8" x14ac:dyDescent="0.25">
      <c r="G4120" s="359">
        <f t="shared" si="128"/>
        <v>0</v>
      </c>
      <c r="H4120" s="359">
        <f t="shared" si="129"/>
        <v>0</v>
      </c>
    </row>
    <row r="4121" spans="7:8" x14ac:dyDescent="0.25">
      <c r="G4121" s="359">
        <f t="shared" si="128"/>
        <v>0</v>
      </c>
      <c r="H4121" s="359">
        <f t="shared" si="129"/>
        <v>0</v>
      </c>
    </row>
    <row r="4122" spans="7:8" x14ac:dyDescent="0.25">
      <c r="G4122" s="359">
        <f t="shared" si="128"/>
        <v>0</v>
      </c>
      <c r="H4122" s="359">
        <f t="shared" si="129"/>
        <v>0</v>
      </c>
    </row>
    <row r="4123" spans="7:8" x14ac:dyDescent="0.25">
      <c r="G4123" s="359">
        <f t="shared" si="128"/>
        <v>0</v>
      </c>
      <c r="H4123" s="359">
        <f t="shared" si="129"/>
        <v>0</v>
      </c>
    </row>
    <row r="4124" spans="7:8" x14ac:dyDescent="0.25">
      <c r="G4124" s="359">
        <f t="shared" si="128"/>
        <v>0</v>
      </c>
      <c r="H4124" s="359">
        <f t="shared" si="129"/>
        <v>0</v>
      </c>
    </row>
    <row r="4125" spans="7:8" x14ac:dyDescent="0.25">
      <c r="G4125" s="359">
        <f t="shared" si="128"/>
        <v>0</v>
      </c>
      <c r="H4125" s="359">
        <f t="shared" si="129"/>
        <v>0</v>
      </c>
    </row>
    <row r="4126" spans="7:8" x14ac:dyDescent="0.25">
      <c r="G4126" s="359">
        <f t="shared" si="128"/>
        <v>0</v>
      </c>
      <c r="H4126" s="359">
        <f t="shared" si="129"/>
        <v>0</v>
      </c>
    </row>
    <row r="4127" spans="7:8" x14ac:dyDescent="0.25">
      <c r="G4127" s="359">
        <f t="shared" si="128"/>
        <v>0</v>
      </c>
      <c r="H4127" s="359">
        <f t="shared" si="129"/>
        <v>0</v>
      </c>
    </row>
    <row r="4128" spans="7:8" x14ac:dyDescent="0.25">
      <c r="G4128" s="359">
        <f t="shared" si="128"/>
        <v>0</v>
      </c>
      <c r="H4128" s="359">
        <f t="shared" si="129"/>
        <v>0</v>
      </c>
    </row>
    <row r="4129" spans="7:8" x14ac:dyDescent="0.25">
      <c r="G4129" s="359">
        <f t="shared" si="128"/>
        <v>0</v>
      </c>
      <c r="H4129" s="359">
        <f t="shared" si="129"/>
        <v>0</v>
      </c>
    </row>
    <row r="4130" spans="7:8" x14ac:dyDescent="0.25">
      <c r="G4130" s="359">
        <f t="shared" si="128"/>
        <v>0</v>
      </c>
      <c r="H4130" s="359">
        <f t="shared" si="129"/>
        <v>0</v>
      </c>
    </row>
    <row r="4131" spans="7:8" x14ac:dyDescent="0.25">
      <c r="G4131" s="359">
        <f t="shared" si="128"/>
        <v>0</v>
      </c>
      <c r="H4131" s="359">
        <f t="shared" si="129"/>
        <v>0</v>
      </c>
    </row>
    <row r="4132" spans="7:8" x14ac:dyDescent="0.25">
      <c r="G4132" s="359">
        <f t="shared" si="128"/>
        <v>0</v>
      </c>
      <c r="H4132" s="359">
        <f t="shared" si="129"/>
        <v>0</v>
      </c>
    </row>
    <row r="4133" spans="7:8" x14ac:dyDescent="0.25">
      <c r="G4133" s="359">
        <f t="shared" si="128"/>
        <v>0</v>
      </c>
      <c r="H4133" s="359">
        <f t="shared" si="129"/>
        <v>0</v>
      </c>
    </row>
    <row r="4134" spans="7:8" x14ac:dyDescent="0.25">
      <c r="G4134" s="359">
        <f t="shared" si="128"/>
        <v>0</v>
      </c>
      <c r="H4134" s="359">
        <f t="shared" si="129"/>
        <v>0</v>
      </c>
    </row>
    <row r="4135" spans="7:8" x14ac:dyDescent="0.25">
      <c r="G4135" s="359">
        <f t="shared" si="128"/>
        <v>0</v>
      </c>
      <c r="H4135" s="359">
        <f t="shared" si="129"/>
        <v>0</v>
      </c>
    </row>
    <row r="4136" spans="7:8" x14ac:dyDescent="0.25">
      <c r="G4136" s="359">
        <f t="shared" si="128"/>
        <v>0</v>
      </c>
      <c r="H4136" s="359">
        <f t="shared" si="129"/>
        <v>0</v>
      </c>
    </row>
    <row r="4137" spans="7:8" x14ac:dyDescent="0.25">
      <c r="G4137" s="359">
        <f t="shared" si="128"/>
        <v>0</v>
      </c>
      <c r="H4137" s="359">
        <f t="shared" si="129"/>
        <v>0</v>
      </c>
    </row>
    <row r="4138" spans="7:8" x14ac:dyDescent="0.25">
      <c r="G4138" s="359">
        <f t="shared" si="128"/>
        <v>0</v>
      </c>
      <c r="H4138" s="359">
        <f t="shared" si="129"/>
        <v>0</v>
      </c>
    </row>
    <row r="4139" spans="7:8" x14ac:dyDescent="0.25">
      <c r="G4139" s="359">
        <f t="shared" si="128"/>
        <v>0</v>
      </c>
      <c r="H4139" s="359">
        <f t="shared" si="129"/>
        <v>0</v>
      </c>
    </row>
    <row r="4140" spans="7:8" x14ac:dyDescent="0.25">
      <c r="G4140" s="359">
        <f t="shared" si="128"/>
        <v>0</v>
      </c>
      <c r="H4140" s="359">
        <f t="shared" si="129"/>
        <v>0</v>
      </c>
    </row>
    <row r="4141" spans="7:8" x14ac:dyDescent="0.25">
      <c r="G4141" s="359">
        <f t="shared" si="128"/>
        <v>0</v>
      </c>
      <c r="H4141" s="359">
        <f t="shared" si="129"/>
        <v>0</v>
      </c>
    </row>
    <row r="4142" spans="7:8" x14ac:dyDescent="0.25">
      <c r="G4142" s="359">
        <f t="shared" si="128"/>
        <v>0</v>
      </c>
      <c r="H4142" s="359">
        <f t="shared" si="129"/>
        <v>0</v>
      </c>
    </row>
    <row r="4143" spans="7:8" x14ac:dyDescent="0.25">
      <c r="G4143" s="359">
        <f t="shared" si="128"/>
        <v>0</v>
      </c>
      <c r="H4143" s="359">
        <f t="shared" si="129"/>
        <v>0</v>
      </c>
    </row>
    <row r="4144" spans="7:8" x14ac:dyDescent="0.25">
      <c r="G4144" s="359">
        <f t="shared" si="128"/>
        <v>0</v>
      </c>
      <c r="H4144" s="359">
        <f t="shared" si="129"/>
        <v>0</v>
      </c>
    </row>
    <row r="4145" spans="7:8" x14ac:dyDescent="0.25">
      <c r="G4145" s="359">
        <f t="shared" si="128"/>
        <v>0</v>
      </c>
      <c r="H4145" s="359">
        <f t="shared" si="129"/>
        <v>0</v>
      </c>
    </row>
    <row r="4146" spans="7:8" x14ac:dyDescent="0.25">
      <c r="G4146" s="359">
        <f t="shared" si="128"/>
        <v>0</v>
      </c>
      <c r="H4146" s="359">
        <f t="shared" si="129"/>
        <v>0</v>
      </c>
    </row>
    <row r="4147" spans="7:8" x14ac:dyDescent="0.25">
      <c r="G4147" s="359">
        <f t="shared" si="128"/>
        <v>0</v>
      </c>
      <c r="H4147" s="359">
        <f t="shared" si="129"/>
        <v>0</v>
      </c>
    </row>
    <row r="4148" spans="7:8" x14ac:dyDescent="0.25">
      <c r="G4148" s="359">
        <f t="shared" si="128"/>
        <v>0</v>
      </c>
      <c r="H4148" s="359">
        <f t="shared" si="129"/>
        <v>0</v>
      </c>
    </row>
    <row r="4149" spans="7:8" x14ac:dyDescent="0.25">
      <c r="G4149" s="359">
        <f t="shared" si="128"/>
        <v>0</v>
      </c>
      <c r="H4149" s="359">
        <f t="shared" si="129"/>
        <v>0</v>
      </c>
    </row>
    <row r="4150" spans="7:8" x14ac:dyDescent="0.25">
      <c r="G4150" s="359">
        <f t="shared" si="128"/>
        <v>0</v>
      </c>
      <c r="H4150" s="359">
        <f t="shared" si="129"/>
        <v>0</v>
      </c>
    </row>
    <row r="4151" spans="7:8" x14ac:dyDescent="0.25">
      <c r="G4151" s="359">
        <f t="shared" si="128"/>
        <v>0</v>
      </c>
      <c r="H4151" s="359">
        <f t="shared" si="129"/>
        <v>0</v>
      </c>
    </row>
    <row r="4152" spans="7:8" x14ac:dyDescent="0.25">
      <c r="G4152" s="359">
        <f t="shared" si="128"/>
        <v>0</v>
      </c>
      <c r="H4152" s="359">
        <f t="shared" si="129"/>
        <v>0</v>
      </c>
    </row>
    <row r="4153" spans="7:8" x14ac:dyDescent="0.25">
      <c r="G4153" s="359">
        <f t="shared" si="128"/>
        <v>0</v>
      </c>
      <c r="H4153" s="359">
        <f t="shared" si="129"/>
        <v>0</v>
      </c>
    </row>
    <row r="4154" spans="7:8" x14ac:dyDescent="0.25">
      <c r="G4154" s="359">
        <f t="shared" si="128"/>
        <v>0</v>
      </c>
      <c r="H4154" s="359">
        <f t="shared" si="129"/>
        <v>0</v>
      </c>
    </row>
    <row r="4155" spans="7:8" x14ac:dyDescent="0.25">
      <c r="G4155" s="359">
        <f t="shared" si="128"/>
        <v>0</v>
      </c>
      <c r="H4155" s="359">
        <f t="shared" si="129"/>
        <v>0</v>
      </c>
    </row>
    <row r="4156" spans="7:8" x14ac:dyDescent="0.25">
      <c r="G4156" s="359">
        <f t="shared" si="128"/>
        <v>0</v>
      </c>
      <c r="H4156" s="359">
        <f t="shared" si="129"/>
        <v>0</v>
      </c>
    </row>
    <row r="4157" spans="7:8" x14ac:dyDescent="0.25">
      <c r="G4157" s="359">
        <f t="shared" si="128"/>
        <v>0</v>
      </c>
      <c r="H4157" s="359">
        <f t="shared" si="129"/>
        <v>0</v>
      </c>
    </row>
    <row r="4158" spans="7:8" x14ac:dyDescent="0.25">
      <c r="G4158" s="359">
        <f t="shared" si="128"/>
        <v>0</v>
      </c>
      <c r="H4158" s="359">
        <f t="shared" si="129"/>
        <v>0</v>
      </c>
    </row>
    <row r="4159" spans="7:8" x14ac:dyDescent="0.25">
      <c r="G4159" s="359">
        <f t="shared" si="128"/>
        <v>0</v>
      </c>
      <c r="H4159" s="359">
        <f t="shared" si="129"/>
        <v>0</v>
      </c>
    </row>
    <row r="4160" spans="7:8" x14ac:dyDescent="0.25">
      <c r="G4160" s="359">
        <f t="shared" si="128"/>
        <v>0</v>
      </c>
      <c r="H4160" s="359">
        <f t="shared" si="129"/>
        <v>0</v>
      </c>
    </row>
    <row r="4161" spans="7:8" x14ac:dyDescent="0.25">
      <c r="G4161" s="359">
        <f t="shared" si="128"/>
        <v>0</v>
      </c>
      <c r="H4161" s="359">
        <f t="shared" si="129"/>
        <v>0</v>
      </c>
    </row>
    <row r="4162" spans="7:8" x14ac:dyDescent="0.25">
      <c r="G4162" s="359">
        <f t="shared" si="128"/>
        <v>0</v>
      </c>
      <c r="H4162" s="359">
        <f t="shared" si="129"/>
        <v>0</v>
      </c>
    </row>
    <row r="4163" spans="7:8" x14ac:dyDescent="0.25">
      <c r="G4163" s="359">
        <f t="shared" ref="G4163:G4226" si="130">IFERROR(IF(C4163=" ",0,C4163),0)</f>
        <v>0</v>
      </c>
      <c r="H4163" s="359">
        <f t="shared" ref="H4163:H4226" si="131">IFERROR(G4163 * E4163, 0)</f>
        <v>0</v>
      </c>
    </row>
    <row r="4164" spans="7:8" x14ac:dyDescent="0.25">
      <c r="G4164" s="359">
        <f t="shared" si="130"/>
        <v>0</v>
      </c>
      <c r="H4164" s="359">
        <f t="shared" si="131"/>
        <v>0</v>
      </c>
    </row>
    <row r="4165" spans="7:8" x14ac:dyDescent="0.25">
      <c r="G4165" s="359">
        <f t="shared" si="130"/>
        <v>0</v>
      </c>
      <c r="H4165" s="359">
        <f t="shared" si="131"/>
        <v>0</v>
      </c>
    </row>
    <row r="4166" spans="7:8" x14ac:dyDescent="0.25">
      <c r="G4166" s="359">
        <f t="shared" si="130"/>
        <v>0</v>
      </c>
      <c r="H4166" s="359">
        <f t="shared" si="131"/>
        <v>0</v>
      </c>
    </row>
    <row r="4167" spans="7:8" x14ac:dyDescent="0.25">
      <c r="G4167" s="359">
        <f t="shared" si="130"/>
        <v>0</v>
      </c>
      <c r="H4167" s="359">
        <f t="shared" si="131"/>
        <v>0</v>
      </c>
    </row>
    <row r="4168" spans="7:8" x14ac:dyDescent="0.25">
      <c r="G4168" s="359">
        <f t="shared" si="130"/>
        <v>0</v>
      </c>
      <c r="H4168" s="359">
        <f t="shared" si="131"/>
        <v>0</v>
      </c>
    </row>
    <row r="4169" spans="7:8" x14ac:dyDescent="0.25">
      <c r="G4169" s="359">
        <f t="shared" si="130"/>
        <v>0</v>
      </c>
      <c r="H4169" s="359">
        <f t="shared" si="131"/>
        <v>0</v>
      </c>
    </row>
    <row r="4170" spans="7:8" x14ac:dyDescent="0.25">
      <c r="G4170" s="359">
        <f t="shared" si="130"/>
        <v>0</v>
      </c>
      <c r="H4170" s="359">
        <f t="shared" si="131"/>
        <v>0</v>
      </c>
    </row>
    <row r="4171" spans="7:8" x14ac:dyDescent="0.25">
      <c r="G4171" s="359">
        <f t="shared" si="130"/>
        <v>0</v>
      </c>
      <c r="H4171" s="359">
        <f t="shared" si="131"/>
        <v>0</v>
      </c>
    </row>
    <row r="4172" spans="7:8" x14ac:dyDescent="0.25">
      <c r="G4172" s="359">
        <f t="shared" si="130"/>
        <v>0</v>
      </c>
      <c r="H4172" s="359">
        <f t="shared" si="131"/>
        <v>0</v>
      </c>
    </row>
    <row r="4173" spans="7:8" x14ac:dyDescent="0.25">
      <c r="G4173" s="359">
        <f t="shared" si="130"/>
        <v>0</v>
      </c>
      <c r="H4173" s="359">
        <f t="shared" si="131"/>
        <v>0</v>
      </c>
    </row>
    <row r="4174" spans="7:8" x14ac:dyDescent="0.25">
      <c r="G4174" s="359">
        <f t="shared" si="130"/>
        <v>0</v>
      </c>
      <c r="H4174" s="359">
        <f t="shared" si="131"/>
        <v>0</v>
      </c>
    </row>
    <row r="4175" spans="7:8" x14ac:dyDescent="0.25">
      <c r="G4175" s="359">
        <f t="shared" si="130"/>
        <v>0</v>
      </c>
      <c r="H4175" s="359">
        <f t="shared" si="131"/>
        <v>0</v>
      </c>
    </row>
    <row r="4176" spans="7:8" x14ac:dyDescent="0.25">
      <c r="G4176" s="359">
        <f t="shared" si="130"/>
        <v>0</v>
      </c>
      <c r="H4176" s="359">
        <f t="shared" si="131"/>
        <v>0</v>
      </c>
    </row>
    <row r="4177" spans="7:8" x14ac:dyDescent="0.25">
      <c r="G4177" s="359">
        <f t="shared" si="130"/>
        <v>0</v>
      </c>
      <c r="H4177" s="359">
        <f t="shared" si="131"/>
        <v>0</v>
      </c>
    </row>
    <row r="4178" spans="7:8" x14ac:dyDescent="0.25">
      <c r="G4178" s="359">
        <f t="shared" si="130"/>
        <v>0</v>
      </c>
      <c r="H4178" s="359">
        <f t="shared" si="131"/>
        <v>0</v>
      </c>
    </row>
    <row r="4179" spans="7:8" x14ac:dyDescent="0.25">
      <c r="G4179" s="359">
        <f t="shared" si="130"/>
        <v>0</v>
      </c>
      <c r="H4179" s="359">
        <f t="shared" si="131"/>
        <v>0</v>
      </c>
    </row>
    <row r="4180" spans="7:8" x14ac:dyDescent="0.25">
      <c r="G4180" s="359">
        <f t="shared" si="130"/>
        <v>0</v>
      </c>
      <c r="H4180" s="359">
        <f t="shared" si="131"/>
        <v>0</v>
      </c>
    </row>
    <row r="4181" spans="7:8" x14ac:dyDescent="0.25">
      <c r="G4181" s="359">
        <f t="shared" si="130"/>
        <v>0</v>
      </c>
      <c r="H4181" s="359">
        <f t="shared" si="131"/>
        <v>0</v>
      </c>
    </row>
    <row r="4182" spans="7:8" x14ac:dyDescent="0.25">
      <c r="G4182" s="359">
        <f t="shared" si="130"/>
        <v>0</v>
      </c>
      <c r="H4182" s="359">
        <f t="shared" si="131"/>
        <v>0</v>
      </c>
    </row>
    <row r="4183" spans="7:8" x14ac:dyDescent="0.25">
      <c r="G4183" s="359">
        <f t="shared" si="130"/>
        <v>0</v>
      </c>
      <c r="H4183" s="359">
        <f t="shared" si="131"/>
        <v>0</v>
      </c>
    </row>
    <row r="4184" spans="7:8" x14ac:dyDescent="0.25">
      <c r="G4184" s="359">
        <f t="shared" si="130"/>
        <v>0</v>
      </c>
      <c r="H4184" s="359">
        <f t="shared" si="131"/>
        <v>0</v>
      </c>
    </row>
    <row r="4185" spans="7:8" x14ac:dyDescent="0.25">
      <c r="G4185" s="359">
        <f t="shared" si="130"/>
        <v>0</v>
      </c>
      <c r="H4185" s="359">
        <f t="shared" si="131"/>
        <v>0</v>
      </c>
    </row>
    <row r="4186" spans="7:8" x14ac:dyDescent="0.25">
      <c r="G4186" s="359">
        <f t="shared" si="130"/>
        <v>0</v>
      </c>
      <c r="H4186" s="359">
        <f t="shared" si="131"/>
        <v>0</v>
      </c>
    </row>
    <row r="4187" spans="7:8" x14ac:dyDescent="0.25">
      <c r="G4187" s="359">
        <f t="shared" si="130"/>
        <v>0</v>
      </c>
      <c r="H4187" s="359">
        <f t="shared" si="131"/>
        <v>0</v>
      </c>
    </row>
    <row r="4188" spans="7:8" x14ac:dyDescent="0.25">
      <c r="G4188" s="359">
        <f t="shared" si="130"/>
        <v>0</v>
      </c>
      <c r="H4188" s="359">
        <f t="shared" si="131"/>
        <v>0</v>
      </c>
    </row>
    <row r="4189" spans="7:8" x14ac:dyDescent="0.25">
      <c r="G4189" s="359">
        <f t="shared" si="130"/>
        <v>0</v>
      </c>
      <c r="H4189" s="359">
        <f t="shared" si="131"/>
        <v>0</v>
      </c>
    </row>
    <row r="4190" spans="7:8" x14ac:dyDescent="0.25">
      <c r="G4190" s="359">
        <f t="shared" si="130"/>
        <v>0</v>
      </c>
      <c r="H4190" s="359">
        <f t="shared" si="131"/>
        <v>0</v>
      </c>
    </row>
    <row r="4191" spans="7:8" x14ac:dyDescent="0.25">
      <c r="G4191" s="359">
        <f t="shared" si="130"/>
        <v>0</v>
      </c>
      <c r="H4191" s="359">
        <f t="shared" si="131"/>
        <v>0</v>
      </c>
    </row>
    <row r="4192" spans="7:8" x14ac:dyDescent="0.25">
      <c r="G4192" s="359">
        <f t="shared" si="130"/>
        <v>0</v>
      </c>
      <c r="H4192" s="359">
        <f t="shared" si="131"/>
        <v>0</v>
      </c>
    </row>
    <row r="4193" spans="7:8" x14ac:dyDescent="0.25">
      <c r="G4193" s="359">
        <f t="shared" si="130"/>
        <v>0</v>
      </c>
      <c r="H4193" s="359">
        <f t="shared" si="131"/>
        <v>0</v>
      </c>
    </row>
    <row r="4194" spans="7:8" x14ac:dyDescent="0.25">
      <c r="G4194" s="359">
        <f t="shared" si="130"/>
        <v>0</v>
      </c>
      <c r="H4194" s="359">
        <f t="shared" si="131"/>
        <v>0</v>
      </c>
    </row>
    <row r="4195" spans="7:8" x14ac:dyDescent="0.25">
      <c r="G4195" s="359">
        <f t="shared" si="130"/>
        <v>0</v>
      </c>
      <c r="H4195" s="359">
        <f t="shared" si="131"/>
        <v>0</v>
      </c>
    </row>
    <row r="4196" spans="7:8" x14ac:dyDescent="0.25">
      <c r="G4196" s="359">
        <f t="shared" si="130"/>
        <v>0</v>
      </c>
      <c r="H4196" s="359">
        <f t="shared" si="131"/>
        <v>0</v>
      </c>
    </row>
    <row r="4197" spans="7:8" x14ac:dyDescent="0.25">
      <c r="G4197" s="359">
        <f t="shared" si="130"/>
        <v>0</v>
      </c>
      <c r="H4197" s="359">
        <f t="shared" si="131"/>
        <v>0</v>
      </c>
    </row>
    <row r="4198" spans="7:8" x14ac:dyDescent="0.25">
      <c r="G4198" s="359">
        <f t="shared" si="130"/>
        <v>0</v>
      </c>
      <c r="H4198" s="359">
        <f t="shared" si="131"/>
        <v>0</v>
      </c>
    </row>
    <row r="4199" spans="7:8" x14ac:dyDescent="0.25">
      <c r="G4199" s="359">
        <f t="shared" si="130"/>
        <v>0</v>
      </c>
      <c r="H4199" s="359">
        <f t="shared" si="131"/>
        <v>0</v>
      </c>
    </row>
    <row r="4200" spans="7:8" x14ac:dyDescent="0.25">
      <c r="G4200" s="359">
        <f t="shared" si="130"/>
        <v>0</v>
      </c>
      <c r="H4200" s="359">
        <f t="shared" si="131"/>
        <v>0</v>
      </c>
    </row>
    <row r="4201" spans="7:8" x14ac:dyDescent="0.25">
      <c r="G4201" s="359">
        <f t="shared" si="130"/>
        <v>0</v>
      </c>
      <c r="H4201" s="359">
        <f t="shared" si="131"/>
        <v>0</v>
      </c>
    </row>
    <row r="4202" spans="7:8" x14ac:dyDescent="0.25">
      <c r="G4202" s="359">
        <f t="shared" si="130"/>
        <v>0</v>
      </c>
      <c r="H4202" s="359">
        <f t="shared" si="131"/>
        <v>0</v>
      </c>
    </row>
    <row r="4203" spans="7:8" x14ac:dyDescent="0.25">
      <c r="G4203" s="359">
        <f t="shared" si="130"/>
        <v>0</v>
      </c>
      <c r="H4203" s="359">
        <f t="shared" si="131"/>
        <v>0</v>
      </c>
    </row>
    <row r="4204" spans="7:8" x14ac:dyDescent="0.25">
      <c r="G4204" s="359">
        <f t="shared" si="130"/>
        <v>0</v>
      </c>
      <c r="H4204" s="359">
        <f t="shared" si="131"/>
        <v>0</v>
      </c>
    </row>
    <row r="4205" spans="7:8" x14ac:dyDescent="0.25">
      <c r="G4205" s="359">
        <f t="shared" si="130"/>
        <v>0</v>
      </c>
      <c r="H4205" s="359">
        <f t="shared" si="131"/>
        <v>0</v>
      </c>
    </row>
    <row r="4206" spans="7:8" x14ac:dyDescent="0.25">
      <c r="G4206" s="359">
        <f t="shared" si="130"/>
        <v>0</v>
      </c>
      <c r="H4206" s="359">
        <f t="shared" si="131"/>
        <v>0</v>
      </c>
    </row>
    <row r="4207" spans="7:8" x14ac:dyDescent="0.25">
      <c r="G4207" s="359">
        <f t="shared" si="130"/>
        <v>0</v>
      </c>
      <c r="H4207" s="359">
        <f t="shared" si="131"/>
        <v>0</v>
      </c>
    </row>
    <row r="4208" spans="7:8" x14ac:dyDescent="0.25">
      <c r="G4208" s="359">
        <f t="shared" si="130"/>
        <v>0</v>
      </c>
      <c r="H4208" s="359">
        <f t="shared" si="131"/>
        <v>0</v>
      </c>
    </row>
    <row r="4209" spans="7:8" x14ac:dyDescent="0.25">
      <c r="G4209" s="359">
        <f t="shared" si="130"/>
        <v>0</v>
      </c>
      <c r="H4209" s="359">
        <f t="shared" si="131"/>
        <v>0</v>
      </c>
    </row>
    <row r="4210" spans="7:8" x14ac:dyDescent="0.25">
      <c r="G4210" s="359">
        <f t="shared" si="130"/>
        <v>0</v>
      </c>
      <c r="H4210" s="359">
        <f t="shared" si="131"/>
        <v>0</v>
      </c>
    </row>
    <row r="4211" spans="7:8" x14ac:dyDescent="0.25">
      <c r="G4211" s="359">
        <f t="shared" si="130"/>
        <v>0</v>
      </c>
      <c r="H4211" s="359">
        <f t="shared" si="131"/>
        <v>0</v>
      </c>
    </row>
    <row r="4212" spans="7:8" x14ac:dyDescent="0.25">
      <c r="G4212" s="359">
        <f t="shared" si="130"/>
        <v>0</v>
      </c>
      <c r="H4212" s="359">
        <f t="shared" si="131"/>
        <v>0</v>
      </c>
    </row>
    <row r="4213" spans="7:8" x14ac:dyDescent="0.25">
      <c r="G4213" s="359">
        <f t="shared" si="130"/>
        <v>0</v>
      </c>
      <c r="H4213" s="359">
        <f t="shared" si="131"/>
        <v>0</v>
      </c>
    </row>
    <row r="4214" spans="7:8" x14ac:dyDescent="0.25">
      <c r="G4214" s="359">
        <f t="shared" si="130"/>
        <v>0</v>
      </c>
      <c r="H4214" s="359">
        <f t="shared" si="131"/>
        <v>0</v>
      </c>
    </row>
    <row r="4215" spans="7:8" x14ac:dyDescent="0.25">
      <c r="G4215" s="359">
        <f t="shared" si="130"/>
        <v>0</v>
      </c>
      <c r="H4215" s="359">
        <f t="shared" si="131"/>
        <v>0</v>
      </c>
    </row>
    <row r="4216" spans="7:8" x14ac:dyDescent="0.25">
      <c r="G4216" s="359">
        <f t="shared" si="130"/>
        <v>0</v>
      </c>
      <c r="H4216" s="359">
        <f t="shared" si="131"/>
        <v>0</v>
      </c>
    </row>
    <row r="4217" spans="7:8" x14ac:dyDescent="0.25">
      <c r="G4217" s="359">
        <f t="shared" si="130"/>
        <v>0</v>
      </c>
      <c r="H4217" s="359">
        <f t="shared" si="131"/>
        <v>0</v>
      </c>
    </row>
    <row r="4218" spans="7:8" x14ac:dyDescent="0.25">
      <c r="G4218" s="359">
        <f t="shared" si="130"/>
        <v>0</v>
      </c>
      <c r="H4218" s="359">
        <f t="shared" si="131"/>
        <v>0</v>
      </c>
    </row>
    <row r="4219" spans="7:8" x14ac:dyDescent="0.25">
      <c r="G4219" s="359">
        <f t="shared" si="130"/>
        <v>0</v>
      </c>
      <c r="H4219" s="359">
        <f t="shared" si="131"/>
        <v>0</v>
      </c>
    </row>
    <row r="4220" spans="7:8" x14ac:dyDescent="0.25">
      <c r="G4220" s="359">
        <f t="shared" si="130"/>
        <v>0</v>
      </c>
      <c r="H4220" s="359">
        <f t="shared" si="131"/>
        <v>0</v>
      </c>
    </row>
    <row r="4221" spans="7:8" x14ac:dyDescent="0.25">
      <c r="G4221" s="359">
        <f t="shared" si="130"/>
        <v>0</v>
      </c>
      <c r="H4221" s="359">
        <f t="shared" si="131"/>
        <v>0</v>
      </c>
    </row>
    <row r="4222" spans="7:8" x14ac:dyDescent="0.25">
      <c r="G4222" s="359">
        <f t="shared" si="130"/>
        <v>0</v>
      </c>
      <c r="H4222" s="359">
        <f t="shared" si="131"/>
        <v>0</v>
      </c>
    </row>
    <row r="4223" spans="7:8" x14ac:dyDescent="0.25">
      <c r="G4223" s="359">
        <f t="shared" si="130"/>
        <v>0</v>
      </c>
      <c r="H4223" s="359">
        <f t="shared" si="131"/>
        <v>0</v>
      </c>
    </row>
    <row r="4224" spans="7:8" x14ac:dyDescent="0.25">
      <c r="G4224" s="359">
        <f t="shared" si="130"/>
        <v>0</v>
      </c>
      <c r="H4224" s="359">
        <f t="shared" si="131"/>
        <v>0</v>
      </c>
    </row>
    <row r="4225" spans="7:8" x14ac:dyDescent="0.25">
      <c r="G4225" s="359">
        <f t="shared" si="130"/>
        <v>0</v>
      </c>
      <c r="H4225" s="359">
        <f t="shared" si="131"/>
        <v>0</v>
      </c>
    </row>
    <row r="4226" spans="7:8" x14ac:dyDescent="0.25">
      <c r="G4226" s="359">
        <f t="shared" si="130"/>
        <v>0</v>
      </c>
      <c r="H4226" s="359">
        <f t="shared" si="131"/>
        <v>0</v>
      </c>
    </row>
    <row r="4227" spans="7:8" x14ac:dyDescent="0.25">
      <c r="G4227" s="359">
        <f t="shared" ref="G4227:G4290" si="132">IFERROR(IF(C4227=" ",0,C4227),0)</f>
        <v>0</v>
      </c>
      <c r="H4227" s="359">
        <f t="shared" ref="H4227:H4290" si="133">IFERROR(G4227 * E4227, 0)</f>
        <v>0</v>
      </c>
    </row>
    <row r="4228" spans="7:8" x14ac:dyDescent="0.25">
      <c r="G4228" s="359">
        <f t="shared" si="132"/>
        <v>0</v>
      </c>
      <c r="H4228" s="359">
        <f t="shared" si="133"/>
        <v>0</v>
      </c>
    </row>
    <row r="4229" spans="7:8" x14ac:dyDescent="0.25">
      <c r="G4229" s="359">
        <f t="shared" si="132"/>
        <v>0</v>
      </c>
      <c r="H4229" s="359">
        <f t="shared" si="133"/>
        <v>0</v>
      </c>
    </row>
    <row r="4230" spans="7:8" x14ac:dyDescent="0.25">
      <c r="G4230" s="359">
        <f t="shared" si="132"/>
        <v>0</v>
      </c>
      <c r="H4230" s="359">
        <f t="shared" si="133"/>
        <v>0</v>
      </c>
    </row>
    <row r="4231" spans="7:8" x14ac:dyDescent="0.25">
      <c r="G4231" s="359">
        <f t="shared" si="132"/>
        <v>0</v>
      </c>
      <c r="H4231" s="359">
        <f t="shared" si="133"/>
        <v>0</v>
      </c>
    </row>
    <row r="4232" spans="7:8" x14ac:dyDescent="0.25">
      <c r="G4232" s="359">
        <f t="shared" si="132"/>
        <v>0</v>
      </c>
      <c r="H4232" s="359">
        <f t="shared" si="133"/>
        <v>0</v>
      </c>
    </row>
    <row r="4233" spans="7:8" x14ac:dyDescent="0.25">
      <c r="G4233" s="359">
        <f t="shared" si="132"/>
        <v>0</v>
      </c>
      <c r="H4233" s="359">
        <f t="shared" si="133"/>
        <v>0</v>
      </c>
    </row>
    <row r="4234" spans="7:8" x14ac:dyDescent="0.25">
      <c r="G4234" s="359">
        <f t="shared" si="132"/>
        <v>0</v>
      </c>
      <c r="H4234" s="359">
        <f t="shared" si="133"/>
        <v>0</v>
      </c>
    </row>
    <row r="4235" spans="7:8" x14ac:dyDescent="0.25">
      <c r="G4235" s="359">
        <f t="shared" si="132"/>
        <v>0</v>
      </c>
      <c r="H4235" s="359">
        <f t="shared" si="133"/>
        <v>0</v>
      </c>
    </row>
    <row r="4236" spans="7:8" x14ac:dyDescent="0.25">
      <c r="G4236" s="359">
        <f t="shared" si="132"/>
        <v>0</v>
      </c>
      <c r="H4236" s="359">
        <f t="shared" si="133"/>
        <v>0</v>
      </c>
    </row>
    <row r="4237" spans="7:8" x14ac:dyDescent="0.25">
      <c r="G4237" s="359">
        <f t="shared" si="132"/>
        <v>0</v>
      </c>
      <c r="H4237" s="359">
        <f t="shared" si="133"/>
        <v>0</v>
      </c>
    </row>
    <row r="4238" spans="7:8" x14ac:dyDescent="0.25">
      <c r="G4238" s="359">
        <f t="shared" si="132"/>
        <v>0</v>
      </c>
      <c r="H4238" s="359">
        <f t="shared" si="133"/>
        <v>0</v>
      </c>
    </row>
    <row r="4239" spans="7:8" x14ac:dyDescent="0.25">
      <c r="G4239" s="359">
        <f t="shared" si="132"/>
        <v>0</v>
      </c>
      <c r="H4239" s="359">
        <f t="shared" si="133"/>
        <v>0</v>
      </c>
    </row>
    <row r="4240" spans="7:8" x14ac:dyDescent="0.25">
      <c r="G4240" s="359">
        <f t="shared" si="132"/>
        <v>0</v>
      </c>
      <c r="H4240" s="359">
        <f t="shared" si="133"/>
        <v>0</v>
      </c>
    </row>
    <row r="4241" spans="7:8" x14ac:dyDescent="0.25">
      <c r="G4241" s="359">
        <f t="shared" si="132"/>
        <v>0</v>
      </c>
      <c r="H4241" s="359">
        <f t="shared" si="133"/>
        <v>0</v>
      </c>
    </row>
    <row r="4242" spans="7:8" x14ac:dyDescent="0.25">
      <c r="G4242" s="359">
        <f t="shared" si="132"/>
        <v>0</v>
      </c>
      <c r="H4242" s="359">
        <f t="shared" si="133"/>
        <v>0</v>
      </c>
    </row>
    <row r="4243" spans="7:8" x14ac:dyDescent="0.25">
      <c r="G4243" s="359">
        <f t="shared" si="132"/>
        <v>0</v>
      </c>
      <c r="H4243" s="359">
        <f t="shared" si="133"/>
        <v>0</v>
      </c>
    </row>
    <row r="4244" spans="7:8" x14ac:dyDescent="0.25">
      <c r="G4244" s="359">
        <f t="shared" si="132"/>
        <v>0</v>
      </c>
      <c r="H4244" s="359">
        <f t="shared" si="133"/>
        <v>0</v>
      </c>
    </row>
    <row r="4245" spans="7:8" x14ac:dyDescent="0.25">
      <c r="G4245" s="359">
        <f t="shared" si="132"/>
        <v>0</v>
      </c>
      <c r="H4245" s="359">
        <f t="shared" si="133"/>
        <v>0</v>
      </c>
    </row>
    <row r="4246" spans="7:8" x14ac:dyDescent="0.25">
      <c r="G4246" s="359">
        <f t="shared" si="132"/>
        <v>0</v>
      </c>
      <c r="H4246" s="359">
        <f t="shared" si="133"/>
        <v>0</v>
      </c>
    </row>
    <row r="4247" spans="7:8" x14ac:dyDescent="0.25">
      <c r="G4247" s="359">
        <f t="shared" si="132"/>
        <v>0</v>
      </c>
      <c r="H4247" s="359">
        <f t="shared" si="133"/>
        <v>0</v>
      </c>
    </row>
    <row r="4248" spans="7:8" x14ac:dyDescent="0.25">
      <c r="G4248" s="359">
        <f t="shared" si="132"/>
        <v>0</v>
      </c>
      <c r="H4248" s="359">
        <f t="shared" si="133"/>
        <v>0</v>
      </c>
    </row>
    <row r="4249" spans="7:8" x14ac:dyDescent="0.25">
      <c r="G4249" s="359">
        <f t="shared" si="132"/>
        <v>0</v>
      </c>
      <c r="H4249" s="359">
        <f t="shared" si="133"/>
        <v>0</v>
      </c>
    </row>
    <row r="4250" spans="7:8" x14ac:dyDescent="0.25">
      <c r="G4250" s="359">
        <f t="shared" si="132"/>
        <v>0</v>
      </c>
      <c r="H4250" s="359">
        <f t="shared" si="133"/>
        <v>0</v>
      </c>
    </row>
    <row r="4251" spans="7:8" x14ac:dyDescent="0.25">
      <c r="G4251" s="359">
        <f t="shared" si="132"/>
        <v>0</v>
      </c>
      <c r="H4251" s="359">
        <f t="shared" si="133"/>
        <v>0</v>
      </c>
    </row>
    <row r="4252" spans="7:8" x14ac:dyDescent="0.25">
      <c r="G4252" s="359">
        <f t="shared" si="132"/>
        <v>0</v>
      </c>
      <c r="H4252" s="359">
        <f t="shared" si="133"/>
        <v>0</v>
      </c>
    </row>
    <row r="4253" spans="7:8" x14ac:dyDescent="0.25">
      <c r="G4253" s="359">
        <f t="shared" si="132"/>
        <v>0</v>
      </c>
      <c r="H4253" s="359">
        <f t="shared" si="133"/>
        <v>0</v>
      </c>
    </row>
    <row r="4254" spans="7:8" x14ac:dyDescent="0.25">
      <c r="G4254" s="359">
        <f t="shared" si="132"/>
        <v>0</v>
      </c>
      <c r="H4254" s="359">
        <f t="shared" si="133"/>
        <v>0</v>
      </c>
    </row>
    <row r="4255" spans="7:8" x14ac:dyDescent="0.25">
      <c r="G4255" s="359">
        <f t="shared" si="132"/>
        <v>0</v>
      </c>
      <c r="H4255" s="359">
        <f t="shared" si="133"/>
        <v>0</v>
      </c>
    </row>
    <row r="4256" spans="7:8" x14ac:dyDescent="0.25">
      <c r="G4256" s="359">
        <f t="shared" si="132"/>
        <v>0</v>
      </c>
      <c r="H4256" s="359">
        <f t="shared" si="133"/>
        <v>0</v>
      </c>
    </row>
    <row r="4257" spans="7:8" x14ac:dyDescent="0.25">
      <c r="G4257" s="359">
        <f t="shared" si="132"/>
        <v>0</v>
      </c>
      <c r="H4257" s="359">
        <f t="shared" si="133"/>
        <v>0</v>
      </c>
    </row>
    <row r="4258" spans="7:8" x14ac:dyDescent="0.25">
      <c r="G4258" s="359">
        <f t="shared" si="132"/>
        <v>0</v>
      </c>
      <c r="H4258" s="359">
        <f t="shared" si="133"/>
        <v>0</v>
      </c>
    </row>
    <row r="4259" spans="7:8" x14ac:dyDescent="0.25">
      <c r="G4259" s="359">
        <f t="shared" si="132"/>
        <v>0</v>
      </c>
      <c r="H4259" s="359">
        <f t="shared" si="133"/>
        <v>0</v>
      </c>
    </row>
    <row r="4260" spans="7:8" x14ac:dyDescent="0.25">
      <c r="G4260" s="359">
        <f t="shared" si="132"/>
        <v>0</v>
      </c>
      <c r="H4260" s="359">
        <f t="shared" si="133"/>
        <v>0</v>
      </c>
    </row>
    <row r="4261" spans="7:8" x14ac:dyDescent="0.25">
      <c r="G4261" s="359">
        <f t="shared" si="132"/>
        <v>0</v>
      </c>
      <c r="H4261" s="359">
        <f t="shared" si="133"/>
        <v>0</v>
      </c>
    </row>
    <row r="4262" spans="7:8" x14ac:dyDescent="0.25">
      <c r="G4262" s="359">
        <f t="shared" si="132"/>
        <v>0</v>
      </c>
      <c r="H4262" s="359">
        <f t="shared" si="133"/>
        <v>0</v>
      </c>
    </row>
    <row r="4263" spans="7:8" x14ac:dyDescent="0.25">
      <c r="G4263" s="359">
        <f t="shared" si="132"/>
        <v>0</v>
      </c>
      <c r="H4263" s="359">
        <f t="shared" si="133"/>
        <v>0</v>
      </c>
    </row>
    <row r="4264" spans="7:8" x14ac:dyDescent="0.25">
      <c r="G4264" s="359">
        <f t="shared" si="132"/>
        <v>0</v>
      </c>
      <c r="H4264" s="359">
        <f t="shared" si="133"/>
        <v>0</v>
      </c>
    </row>
    <row r="4265" spans="7:8" x14ac:dyDescent="0.25">
      <c r="G4265" s="359">
        <f t="shared" si="132"/>
        <v>0</v>
      </c>
      <c r="H4265" s="359">
        <f t="shared" si="133"/>
        <v>0</v>
      </c>
    </row>
    <row r="4266" spans="7:8" x14ac:dyDescent="0.25">
      <c r="G4266" s="359">
        <f t="shared" si="132"/>
        <v>0</v>
      </c>
      <c r="H4266" s="359">
        <f t="shared" si="133"/>
        <v>0</v>
      </c>
    </row>
    <row r="4267" spans="7:8" x14ac:dyDescent="0.25">
      <c r="G4267" s="359">
        <f t="shared" si="132"/>
        <v>0</v>
      </c>
      <c r="H4267" s="359">
        <f t="shared" si="133"/>
        <v>0</v>
      </c>
    </row>
    <row r="4268" spans="7:8" x14ac:dyDescent="0.25">
      <c r="G4268" s="359">
        <f t="shared" si="132"/>
        <v>0</v>
      </c>
      <c r="H4268" s="359">
        <f t="shared" si="133"/>
        <v>0</v>
      </c>
    </row>
    <row r="4269" spans="7:8" x14ac:dyDescent="0.25">
      <c r="G4269" s="359">
        <f t="shared" si="132"/>
        <v>0</v>
      </c>
      <c r="H4269" s="359">
        <f t="shared" si="133"/>
        <v>0</v>
      </c>
    </row>
    <row r="4270" spans="7:8" x14ac:dyDescent="0.25">
      <c r="G4270" s="359">
        <f t="shared" si="132"/>
        <v>0</v>
      </c>
      <c r="H4270" s="359">
        <f t="shared" si="133"/>
        <v>0</v>
      </c>
    </row>
    <row r="4271" spans="7:8" x14ac:dyDescent="0.25">
      <c r="G4271" s="359">
        <f t="shared" si="132"/>
        <v>0</v>
      </c>
      <c r="H4271" s="359">
        <f t="shared" si="133"/>
        <v>0</v>
      </c>
    </row>
    <row r="4272" spans="7:8" x14ac:dyDescent="0.25">
      <c r="G4272" s="359">
        <f t="shared" si="132"/>
        <v>0</v>
      </c>
      <c r="H4272" s="359">
        <f t="shared" si="133"/>
        <v>0</v>
      </c>
    </row>
    <row r="4273" spans="7:8" x14ac:dyDescent="0.25">
      <c r="G4273" s="359">
        <f t="shared" si="132"/>
        <v>0</v>
      </c>
      <c r="H4273" s="359">
        <f t="shared" si="133"/>
        <v>0</v>
      </c>
    </row>
    <row r="4274" spans="7:8" x14ac:dyDescent="0.25">
      <c r="G4274" s="359">
        <f t="shared" si="132"/>
        <v>0</v>
      </c>
      <c r="H4274" s="359">
        <f t="shared" si="133"/>
        <v>0</v>
      </c>
    </row>
    <row r="4275" spans="7:8" x14ac:dyDescent="0.25">
      <c r="G4275" s="359">
        <f t="shared" si="132"/>
        <v>0</v>
      </c>
      <c r="H4275" s="359">
        <f t="shared" si="133"/>
        <v>0</v>
      </c>
    </row>
    <row r="4276" spans="7:8" x14ac:dyDescent="0.25">
      <c r="G4276" s="359">
        <f t="shared" si="132"/>
        <v>0</v>
      </c>
      <c r="H4276" s="359">
        <f t="shared" si="133"/>
        <v>0</v>
      </c>
    </row>
    <row r="4277" spans="7:8" x14ac:dyDescent="0.25">
      <c r="G4277" s="359">
        <f t="shared" si="132"/>
        <v>0</v>
      </c>
      <c r="H4277" s="359">
        <f t="shared" si="133"/>
        <v>0</v>
      </c>
    </row>
    <row r="4278" spans="7:8" x14ac:dyDescent="0.25">
      <c r="G4278" s="359">
        <f t="shared" si="132"/>
        <v>0</v>
      </c>
      <c r="H4278" s="359">
        <f t="shared" si="133"/>
        <v>0</v>
      </c>
    </row>
    <row r="4279" spans="7:8" x14ac:dyDescent="0.25">
      <c r="G4279" s="359">
        <f t="shared" si="132"/>
        <v>0</v>
      </c>
      <c r="H4279" s="359">
        <f t="shared" si="133"/>
        <v>0</v>
      </c>
    </row>
    <row r="4280" spans="7:8" x14ac:dyDescent="0.25">
      <c r="G4280" s="359">
        <f t="shared" si="132"/>
        <v>0</v>
      </c>
      <c r="H4280" s="359">
        <f t="shared" si="133"/>
        <v>0</v>
      </c>
    </row>
    <row r="4281" spans="7:8" x14ac:dyDescent="0.25">
      <c r="G4281" s="359">
        <f t="shared" si="132"/>
        <v>0</v>
      </c>
      <c r="H4281" s="359">
        <f t="shared" si="133"/>
        <v>0</v>
      </c>
    </row>
    <row r="4282" spans="7:8" x14ac:dyDescent="0.25">
      <c r="G4282" s="359">
        <f t="shared" si="132"/>
        <v>0</v>
      </c>
      <c r="H4282" s="359">
        <f t="shared" si="133"/>
        <v>0</v>
      </c>
    </row>
    <row r="4283" spans="7:8" x14ac:dyDescent="0.25">
      <c r="G4283" s="359">
        <f t="shared" si="132"/>
        <v>0</v>
      </c>
      <c r="H4283" s="359">
        <f t="shared" si="133"/>
        <v>0</v>
      </c>
    </row>
    <row r="4284" spans="7:8" x14ac:dyDescent="0.25">
      <c r="G4284" s="359">
        <f t="shared" si="132"/>
        <v>0</v>
      </c>
      <c r="H4284" s="359">
        <f t="shared" si="133"/>
        <v>0</v>
      </c>
    </row>
    <row r="4285" spans="7:8" x14ac:dyDescent="0.25">
      <c r="G4285" s="359">
        <f t="shared" si="132"/>
        <v>0</v>
      </c>
      <c r="H4285" s="359">
        <f t="shared" si="133"/>
        <v>0</v>
      </c>
    </row>
    <row r="4286" spans="7:8" x14ac:dyDescent="0.25">
      <c r="G4286" s="359">
        <f t="shared" si="132"/>
        <v>0</v>
      </c>
      <c r="H4286" s="359">
        <f t="shared" si="133"/>
        <v>0</v>
      </c>
    </row>
    <row r="4287" spans="7:8" x14ac:dyDescent="0.25">
      <c r="G4287" s="359">
        <f t="shared" si="132"/>
        <v>0</v>
      </c>
      <c r="H4287" s="359">
        <f t="shared" si="133"/>
        <v>0</v>
      </c>
    </row>
    <row r="4288" spans="7:8" x14ac:dyDescent="0.25">
      <c r="G4288" s="359">
        <f t="shared" si="132"/>
        <v>0</v>
      </c>
      <c r="H4288" s="359">
        <f t="shared" si="133"/>
        <v>0</v>
      </c>
    </row>
    <row r="4289" spans="7:8" x14ac:dyDescent="0.25">
      <c r="G4289" s="359">
        <f t="shared" si="132"/>
        <v>0</v>
      </c>
      <c r="H4289" s="359">
        <f t="shared" si="133"/>
        <v>0</v>
      </c>
    </row>
    <row r="4290" spans="7:8" x14ac:dyDescent="0.25">
      <c r="G4290" s="359">
        <f t="shared" si="132"/>
        <v>0</v>
      </c>
      <c r="H4290" s="359">
        <f t="shared" si="133"/>
        <v>0</v>
      </c>
    </row>
    <row r="4291" spans="7:8" x14ac:dyDescent="0.25">
      <c r="G4291" s="359">
        <f t="shared" ref="G4291:G4354" si="134">IFERROR(IF(C4291=" ",0,C4291),0)</f>
        <v>0</v>
      </c>
      <c r="H4291" s="359">
        <f t="shared" ref="H4291:H4354" si="135">IFERROR(G4291 * E4291, 0)</f>
        <v>0</v>
      </c>
    </row>
    <row r="4292" spans="7:8" x14ac:dyDescent="0.25">
      <c r="G4292" s="359">
        <f t="shared" si="134"/>
        <v>0</v>
      </c>
      <c r="H4292" s="359">
        <f t="shared" si="135"/>
        <v>0</v>
      </c>
    </row>
    <row r="4293" spans="7:8" x14ac:dyDescent="0.25">
      <c r="G4293" s="359">
        <f t="shared" si="134"/>
        <v>0</v>
      </c>
      <c r="H4293" s="359">
        <f t="shared" si="135"/>
        <v>0</v>
      </c>
    </row>
    <row r="4294" spans="7:8" x14ac:dyDescent="0.25">
      <c r="G4294" s="359">
        <f t="shared" si="134"/>
        <v>0</v>
      </c>
      <c r="H4294" s="359">
        <f t="shared" si="135"/>
        <v>0</v>
      </c>
    </row>
    <row r="4295" spans="7:8" x14ac:dyDescent="0.25">
      <c r="G4295" s="359">
        <f t="shared" si="134"/>
        <v>0</v>
      </c>
      <c r="H4295" s="359">
        <f t="shared" si="135"/>
        <v>0</v>
      </c>
    </row>
    <row r="4296" spans="7:8" x14ac:dyDescent="0.25">
      <c r="G4296" s="359">
        <f t="shared" si="134"/>
        <v>0</v>
      </c>
      <c r="H4296" s="359">
        <f t="shared" si="135"/>
        <v>0</v>
      </c>
    </row>
    <row r="4297" spans="7:8" x14ac:dyDescent="0.25">
      <c r="G4297" s="359">
        <f t="shared" si="134"/>
        <v>0</v>
      </c>
      <c r="H4297" s="359">
        <f t="shared" si="135"/>
        <v>0</v>
      </c>
    </row>
    <row r="4298" spans="7:8" x14ac:dyDescent="0.25">
      <c r="G4298" s="359">
        <f t="shared" si="134"/>
        <v>0</v>
      </c>
      <c r="H4298" s="359">
        <f t="shared" si="135"/>
        <v>0</v>
      </c>
    </row>
    <row r="4299" spans="7:8" x14ac:dyDescent="0.25">
      <c r="G4299" s="359">
        <f t="shared" si="134"/>
        <v>0</v>
      </c>
      <c r="H4299" s="359">
        <f t="shared" si="135"/>
        <v>0</v>
      </c>
    </row>
    <row r="4300" spans="7:8" x14ac:dyDescent="0.25">
      <c r="G4300" s="359">
        <f t="shared" si="134"/>
        <v>0</v>
      </c>
      <c r="H4300" s="359">
        <f t="shared" si="135"/>
        <v>0</v>
      </c>
    </row>
    <row r="4301" spans="7:8" x14ac:dyDescent="0.25">
      <c r="G4301" s="359">
        <f t="shared" si="134"/>
        <v>0</v>
      </c>
      <c r="H4301" s="359">
        <f t="shared" si="135"/>
        <v>0</v>
      </c>
    </row>
    <row r="4302" spans="7:8" x14ac:dyDescent="0.25">
      <c r="G4302" s="359">
        <f t="shared" si="134"/>
        <v>0</v>
      </c>
      <c r="H4302" s="359">
        <f t="shared" si="135"/>
        <v>0</v>
      </c>
    </row>
    <row r="4303" spans="7:8" x14ac:dyDescent="0.25">
      <c r="G4303" s="359">
        <f t="shared" si="134"/>
        <v>0</v>
      </c>
      <c r="H4303" s="359">
        <f t="shared" si="135"/>
        <v>0</v>
      </c>
    </row>
    <row r="4304" spans="7:8" x14ac:dyDescent="0.25">
      <c r="G4304" s="359">
        <f t="shared" si="134"/>
        <v>0</v>
      </c>
      <c r="H4304" s="359">
        <f t="shared" si="135"/>
        <v>0</v>
      </c>
    </row>
    <row r="4305" spans="7:8" x14ac:dyDescent="0.25">
      <c r="G4305" s="359">
        <f t="shared" si="134"/>
        <v>0</v>
      </c>
      <c r="H4305" s="359">
        <f t="shared" si="135"/>
        <v>0</v>
      </c>
    </row>
    <row r="4306" spans="7:8" x14ac:dyDescent="0.25">
      <c r="G4306" s="359">
        <f t="shared" si="134"/>
        <v>0</v>
      </c>
      <c r="H4306" s="359">
        <f t="shared" si="135"/>
        <v>0</v>
      </c>
    </row>
    <row r="4307" spans="7:8" x14ac:dyDescent="0.25">
      <c r="G4307" s="359">
        <f t="shared" si="134"/>
        <v>0</v>
      </c>
      <c r="H4307" s="359">
        <f t="shared" si="135"/>
        <v>0</v>
      </c>
    </row>
    <row r="4308" spans="7:8" x14ac:dyDescent="0.25">
      <c r="G4308" s="359">
        <f t="shared" si="134"/>
        <v>0</v>
      </c>
      <c r="H4308" s="359">
        <f t="shared" si="135"/>
        <v>0</v>
      </c>
    </row>
    <row r="4309" spans="7:8" x14ac:dyDescent="0.25">
      <c r="G4309" s="359">
        <f t="shared" si="134"/>
        <v>0</v>
      </c>
      <c r="H4309" s="359">
        <f t="shared" si="135"/>
        <v>0</v>
      </c>
    </row>
    <row r="4310" spans="7:8" x14ac:dyDescent="0.25">
      <c r="G4310" s="359">
        <f t="shared" si="134"/>
        <v>0</v>
      </c>
      <c r="H4310" s="359">
        <f t="shared" si="135"/>
        <v>0</v>
      </c>
    </row>
    <row r="4311" spans="7:8" x14ac:dyDescent="0.25">
      <c r="G4311" s="359">
        <f t="shared" si="134"/>
        <v>0</v>
      </c>
      <c r="H4311" s="359">
        <f t="shared" si="135"/>
        <v>0</v>
      </c>
    </row>
    <row r="4312" spans="7:8" x14ac:dyDescent="0.25">
      <c r="G4312" s="359">
        <f t="shared" si="134"/>
        <v>0</v>
      </c>
      <c r="H4312" s="359">
        <f t="shared" si="135"/>
        <v>0</v>
      </c>
    </row>
    <row r="4313" spans="7:8" x14ac:dyDescent="0.25">
      <c r="G4313" s="359">
        <f t="shared" si="134"/>
        <v>0</v>
      </c>
      <c r="H4313" s="359">
        <f t="shared" si="135"/>
        <v>0</v>
      </c>
    </row>
    <row r="4314" spans="7:8" x14ac:dyDescent="0.25">
      <c r="G4314" s="359">
        <f t="shared" si="134"/>
        <v>0</v>
      </c>
      <c r="H4314" s="359">
        <f t="shared" si="135"/>
        <v>0</v>
      </c>
    </row>
    <row r="4315" spans="7:8" x14ac:dyDescent="0.25">
      <c r="G4315" s="359">
        <f t="shared" si="134"/>
        <v>0</v>
      </c>
      <c r="H4315" s="359">
        <f t="shared" si="135"/>
        <v>0</v>
      </c>
    </row>
    <row r="4316" spans="7:8" x14ac:dyDescent="0.25">
      <c r="G4316" s="359">
        <f t="shared" si="134"/>
        <v>0</v>
      </c>
      <c r="H4316" s="359">
        <f t="shared" si="135"/>
        <v>0</v>
      </c>
    </row>
    <row r="4317" spans="7:8" x14ac:dyDescent="0.25">
      <c r="G4317" s="359">
        <f t="shared" si="134"/>
        <v>0</v>
      </c>
      <c r="H4317" s="359">
        <f t="shared" si="135"/>
        <v>0</v>
      </c>
    </row>
    <row r="4318" spans="7:8" x14ac:dyDescent="0.25">
      <c r="G4318" s="359">
        <f t="shared" si="134"/>
        <v>0</v>
      </c>
      <c r="H4318" s="359">
        <f t="shared" si="135"/>
        <v>0</v>
      </c>
    </row>
    <row r="4319" spans="7:8" x14ac:dyDescent="0.25">
      <c r="G4319" s="359">
        <f t="shared" si="134"/>
        <v>0</v>
      </c>
      <c r="H4319" s="359">
        <f t="shared" si="135"/>
        <v>0</v>
      </c>
    </row>
    <row r="4320" spans="7:8" x14ac:dyDescent="0.25">
      <c r="G4320" s="359">
        <f t="shared" si="134"/>
        <v>0</v>
      </c>
      <c r="H4320" s="359">
        <f t="shared" si="135"/>
        <v>0</v>
      </c>
    </row>
    <row r="4321" spans="7:8" x14ac:dyDescent="0.25">
      <c r="G4321" s="359">
        <f t="shared" si="134"/>
        <v>0</v>
      </c>
      <c r="H4321" s="359">
        <f t="shared" si="135"/>
        <v>0</v>
      </c>
    </row>
    <row r="4322" spans="7:8" x14ac:dyDescent="0.25">
      <c r="G4322" s="359">
        <f t="shared" si="134"/>
        <v>0</v>
      </c>
      <c r="H4322" s="359">
        <f t="shared" si="135"/>
        <v>0</v>
      </c>
    </row>
    <row r="4323" spans="7:8" x14ac:dyDescent="0.25">
      <c r="G4323" s="359">
        <f t="shared" si="134"/>
        <v>0</v>
      </c>
      <c r="H4323" s="359">
        <f t="shared" si="135"/>
        <v>0</v>
      </c>
    </row>
    <row r="4324" spans="7:8" x14ac:dyDescent="0.25">
      <c r="G4324" s="359">
        <f t="shared" si="134"/>
        <v>0</v>
      </c>
      <c r="H4324" s="359">
        <f t="shared" si="135"/>
        <v>0</v>
      </c>
    </row>
    <row r="4325" spans="7:8" x14ac:dyDescent="0.25">
      <c r="G4325" s="359">
        <f t="shared" si="134"/>
        <v>0</v>
      </c>
      <c r="H4325" s="359">
        <f t="shared" si="135"/>
        <v>0</v>
      </c>
    </row>
    <row r="4326" spans="7:8" x14ac:dyDescent="0.25">
      <c r="G4326" s="359">
        <f t="shared" si="134"/>
        <v>0</v>
      </c>
      <c r="H4326" s="359">
        <f t="shared" si="135"/>
        <v>0</v>
      </c>
    </row>
    <row r="4327" spans="7:8" x14ac:dyDescent="0.25">
      <c r="G4327" s="359">
        <f t="shared" si="134"/>
        <v>0</v>
      </c>
      <c r="H4327" s="359">
        <f t="shared" si="135"/>
        <v>0</v>
      </c>
    </row>
    <row r="4328" spans="7:8" x14ac:dyDescent="0.25">
      <c r="G4328" s="359">
        <f t="shared" si="134"/>
        <v>0</v>
      </c>
      <c r="H4328" s="359">
        <f t="shared" si="135"/>
        <v>0</v>
      </c>
    </row>
    <row r="4329" spans="7:8" x14ac:dyDescent="0.25">
      <c r="G4329" s="359">
        <f t="shared" si="134"/>
        <v>0</v>
      </c>
      <c r="H4329" s="359">
        <f t="shared" si="135"/>
        <v>0</v>
      </c>
    </row>
    <row r="4330" spans="7:8" x14ac:dyDescent="0.25">
      <c r="G4330" s="359">
        <f t="shared" si="134"/>
        <v>0</v>
      </c>
      <c r="H4330" s="359">
        <f t="shared" si="135"/>
        <v>0</v>
      </c>
    </row>
    <row r="4331" spans="7:8" x14ac:dyDescent="0.25">
      <c r="G4331" s="359">
        <f t="shared" si="134"/>
        <v>0</v>
      </c>
      <c r="H4331" s="359">
        <f t="shared" si="135"/>
        <v>0</v>
      </c>
    </row>
    <row r="4332" spans="7:8" x14ac:dyDescent="0.25">
      <c r="G4332" s="359">
        <f t="shared" si="134"/>
        <v>0</v>
      </c>
      <c r="H4332" s="359">
        <f t="shared" si="135"/>
        <v>0</v>
      </c>
    </row>
    <row r="4333" spans="7:8" x14ac:dyDescent="0.25">
      <c r="G4333" s="359">
        <f t="shared" si="134"/>
        <v>0</v>
      </c>
      <c r="H4333" s="359">
        <f t="shared" si="135"/>
        <v>0</v>
      </c>
    </row>
    <row r="4334" spans="7:8" x14ac:dyDescent="0.25">
      <c r="G4334" s="359">
        <f t="shared" si="134"/>
        <v>0</v>
      </c>
      <c r="H4334" s="359">
        <f t="shared" si="135"/>
        <v>0</v>
      </c>
    </row>
    <row r="4335" spans="7:8" x14ac:dyDescent="0.25">
      <c r="G4335" s="359">
        <f t="shared" si="134"/>
        <v>0</v>
      </c>
      <c r="H4335" s="359">
        <f t="shared" si="135"/>
        <v>0</v>
      </c>
    </row>
    <row r="4336" spans="7:8" x14ac:dyDescent="0.25">
      <c r="G4336" s="359">
        <f t="shared" si="134"/>
        <v>0</v>
      </c>
      <c r="H4336" s="359">
        <f t="shared" si="135"/>
        <v>0</v>
      </c>
    </row>
    <row r="4337" spans="7:8" x14ac:dyDescent="0.25">
      <c r="G4337" s="359">
        <f t="shared" si="134"/>
        <v>0</v>
      </c>
      <c r="H4337" s="359">
        <f t="shared" si="135"/>
        <v>0</v>
      </c>
    </row>
    <row r="4338" spans="7:8" x14ac:dyDescent="0.25">
      <c r="G4338" s="359">
        <f t="shared" si="134"/>
        <v>0</v>
      </c>
      <c r="H4338" s="359">
        <f t="shared" si="135"/>
        <v>0</v>
      </c>
    </row>
    <row r="4339" spans="7:8" x14ac:dyDescent="0.25">
      <c r="G4339" s="359">
        <f t="shared" si="134"/>
        <v>0</v>
      </c>
      <c r="H4339" s="359">
        <f t="shared" si="135"/>
        <v>0</v>
      </c>
    </row>
    <row r="4340" spans="7:8" x14ac:dyDescent="0.25">
      <c r="G4340" s="359">
        <f t="shared" si="134"/>
        <v>0</v>
      </c>
      <c r="H4340" s="359">
        <f t="shared" si="135"/>
        <v>0</v>
      </c>
    </row>
    <row r="4341" spans="7:8" x14ac:dyDescent="0.25">
      <c r="G4341" s="359">
        <f t="shared" si="134"/>
        <v>0</v>
      </c>
      <c r="H4341" s="359">
        <f t="shared" si="135"/>
        <v>0</v>
      </c>
    </row>
    <row r="4342" spans="7:8" x14ac:dyDescent="0.25">
      <c r="G4342" s="359">
        <f t="shared" si="134"/>
        <v>0</v>
      </c>
      <c r="H4342" s="359">
        <f t="shared" si="135"/>
        <v>0</v>
      </c>
    </row>
    <row r="4343" spans="7:8" x14ac:dyDescent="0.25">
      <c r="G4343" s="359">
        <f t="shared" si="134"/>
        <v>0</v>
      </c>
      <c r="H4343" s="359">
        <f t="shared" si="135"/>
        <v>0</v>
      </c>
    </row>
    <row r="4344" spans="7:8" x14ac:dyDescent="0.25">
      <c r="G4344" s="359">
        <f t="shared" si="134"/>
        <v>0</v>
      </c>
      <c r="H4344" s="359">
        <f t="shared" si="135"/>
        <v>0</v>
      </c>
    </row>
    <row r="4345" spans="7:8" x14ac:dyDescent="0.25">
      <c r="G4345" s="359">
        <f t="shared" si="134"/>
        <v>0</v>
      </c>
      <c r="H4345" s="359">
        <f t="shared" si="135"/>
        <v>0</v>
      </c>
    </row>
    <row r="4346" spans="7:8" x14ac:dyDescent="0.25">
      <c r="G4346" s="359">
        <f t="shared" si="134"/>
        <v>0</v>
      </c>
      <c r="H4346" s="359">
        <f t="shared" si="135"/>
        <v>0</v>
      </c>
    </row>
    <row r="4347" spans="7:8" x14ac:dyDescent="0.25">
      <c r="G4347" s="359">
        <f t="shared" si="134"/>
        <v>0</v>
      </c>
      <c r="H4347" s="359">
        <f t="shared" si="135"/>
        <v>0</v>
      </c>
    </row>
    <row r="4348" spans="7:8" x14ac:dyDescent="0.25">
      <c r="G4348" s="359">
        <f t="shared" si="134"/>
        <v>0</v>
      </c>
      <c r="H4348" s="359">
        <f t="shared" si="135"/>
        <v>0</v>
      </c>
    </row>
    <row r="4349" spans="7:8" x14ac:dyDescent="0.25">
      <c r="G4349" s="359">
        <f t="shared" si="134"/>
        <v>0</v>
      </c>
      <c r="H4349" s="359">
        <f t="shared" si="135"/>
        <v>0</v>
      </c>
    </row>
    <row r="4350" spans="7:8" x14ac:dyDescent="0.25">
      <c r="G4350" s="359">
        <f t="shared" si="134"/>
        <v>0</v>
      </c>
      <c r="H4350" s="359">
        <f t="shared" si="135"/>
        <v>0</v>
      </c>
    </row>
    <row r="4351" spans="7:8" x14ac:dyDescent="0.25">
      <c r="G4351" s="359">
        <f t="shared" si="134"/>
        <v>0</v>
      </c>
      <c r="H4351" s="359">
        <f t="shared" si="135"/>
        <v>0</v>
      </c>
    </row>
    <row r="4352" spans="7:8" x14ac:dyDescent="0.25">
      <c r="G4352" s="359">
        <f t="shared" si="134"/>
        <v>0</v>
      </c>
      <c r="H4352" s="359">
        <f t="shared" si="135"/>
        <v>0</v>
      </c>
    </row>
    <row r="4353" spans="7:8" x14ac:dyDescent="0.25">
      <c r="G4353" s="359">
        <f t="shared" si="134"/>
        <v>0</v>
      </c>
      <c r="H4353" s="359">
        <f t="shared" si="135"/>
        <v>0</v>
      </c>
    </row>
    <row r="4354" spans="7:8" x14ac:dyDescent="0.25">
      <c r="G4354" s="359">
        <f t="shared" si="134"/>
        <v>0</v>
      </c>
      <c r="H4354" s="359">
        <f t="shared" si="135"/>
        <v>0</v>
      </c>
    </row>
    <row r="4355" spans="7:8" x14ac:dyDescent="0.25">
      <c r="G4355" s="359">
        <f t="shared" ref="G4355:G4418" si="136">IFERROR(IF(C4355=" ",0,C4355),0)</f>
        <v>0</v>
      </c>
      <c r="H4355" s="359">
        <f t="shared" ref="H4355:H4418" si="137">IFERROR(G4355 * E4355, 0)</f>
        <v>0</v>
      </c>
    </row>
    <row r="4356" spans="7:8" x14ac:dyDescent="0.25">
      <c r="G4356" s="359">
        <f t="shared" si="136"/>
        <v>0</v>
      </c>
      <c r="H4356" s="359">
        <f t="shared" si="137"/>
        <v>0</v>
      </c>
    </row>
    <row r="4357" spans="7:8" x14ac:dyDescent="0.25">
      <c r="G4357" s="359">
        <f t="shared" si="136"/>
        <v>0</v>
      </c>
      <c r="H4357" s="359">
        <f t="shared" si="137"/>
        <v>0</v>
      </c>
    </row>
    <row r="4358" spans="7:8" x14ac:dyDescent="0.25">
      <c r="G4358" s="359">
        <f t="shared" si="136"/>
        <v>0</v>
      </c>
      <c r="H4358" s="359">
        <f t="shared" si="137"/>
        <v>0</v>
      </c>
    </row>
    <row r="4359" spans="7:8" x14ac:dyDescent="0.25">
      <c r="G4359" s="359">
        <f t="shared" si="136"/>
        <v>0</v>
      </c>
      <c r="H4359" s="359">
        <f t="shared" si="137"/>
        <v>0</v>
      </c>
    </row>
    <row r="4360" spans="7:8" x14ac:dyDescent="0.25">
      <c r="G4360" s="359">
        <f t="shared" si="136"/>
        <v>0</v>
      </c>
      <c r="H4360" s="359">
        <f t="shared" si="137"/>
        <v>0</v>
      </c>
    </row>
    <row r="4361" spans="7:8" x14ac:dyDescent="0.25">
      <c r="G4361" s="359">
        <f t="shared" si="136"/>
        <v>0</v>
      </c>
      <c r="H4361" s="359">
        <f t="shared" si="137"/>
        <v>0</v>
      </c>
    </row>
    <row r="4362" spans="7:8" x14ac:dyDescent="0.25">
      <c r="G4362" s="359">
        <f t="shared" si="136"/>
        <v>0</v>
      </c>
      <c r="H4362" s="359">
        <f t="shared" si="137"/>
        <v>0</v>
      </c>
    </row>
    <row r="4363" spans="7:8" x14ac:dyDescent="0.25">
      <c r="G4363" s="359">
        <f t="shared" si="136"/>
        <v>0</v>
      </c>
      <c r="H4363" s="359">
        <f t="shared" si="137"/>
        <v>0</v>
      </c>
    </row>
    <row r="4364" spans="7:8" x14ac:dyDescent="0.25">
      <c r="G4364" s="359">
        <f t="shared" si="136"/>
        <v>0</v>
      </c>
      <c r="H4364" s="359">
        <f t="shared" si="137"/>
        <v>0</v>
      </c>
    </row>
    <row r="4365" spans="7:8" x14ac:dyDescent="0.25">
      <c r="G4365" s="359">
        <f t="shared" si="136"/>
        <v>0</v>
      </c>
      <c r="H4365" s="359">
        <f t="shared" si="137"/>
        <v>0</v>
      </c>
    </row>
    <row r="4366" spans="7:8" x14ac:dyDescent="0.25">
      <c r="G4366" s="359">
        <f t="shared" si="136"/>
        <v>0</v>
      </c>
      <c r="H4366" s="359">
        <f t="shared" si="137"/>
        <v>0</v>
      </c>
    </row>
    <row r="4367" spans="7:8" x14ac:dyDescent="0.25">
      <c r="G4367" s="359">
        <f t="shared" si="136"/>
        <v>0</v>
      </c>
      <c r="H4367" s="359">
        <f t="shared" si="137"/>
        <v>0</v>
      </c>
    </row>
    <row r="4368" spans="7:8" x14ac:dyDescent="0.25">
      <c r="G4368" s="359">
        <f t="shared" si="136"/>
        <v>0</v>
      </c>
      <c r="H4368" s="359">
        <f t="shared" si="137"/>
        <v>0</v>
      </c>
    </row>
    <row r="4369" spans="7:8" x14ac:dyDescent="0.25">
      <c r="G4369" s="359">
        <f t="shared" si="136"/>
        <v>0</v>
      </c>
      <c r="H4369" s="359">
        <f t="shared" si="137"/>
        <v>0</v>
      </c>
    </row>
    <row r="4370" spans="7:8" x14ac:dyDescent="0.25">
      <c r="G4370" s="359">
        <f t="shared" si="136"/>
        <v>0</v>
      </c>
      <c r="H4370" s="359">
        <f t="shared" si="137"/>
        <v>0</v>
      </c>
    </row>
    <row r="4371" spans="7:8" x14ac:dyDescent="0.25">
      <c r="G4371" s="359">
        <f t="shared" si="136"/>
        <v>0</v>
      </c>
      <c r="H4371" s="359">
        <f t="shared" si="137"/>
        <v>0</v>
      </c>
    </row>
    <row r="4372" spans="7:8" x14ac:dyDescent="0.25">
      <c r="G4372" s="359">
        <f t="shared" si="136"/>
        <v>0</v>
      </c>
      <c r="H4372" s="359">
        <f t="shared" si="137"/>
        <v>0</v>
      </c>
    </row>
    <row r="4373" spans="7:8" x14ac:dyDescent="0.25">
      <c r="G4373" s="359">
        <f t="shared" si="136"/>
        <v>0</v>
      </c>
      <c r="H4373" s="359">
        <f t="shared" si="137"/>
        <v>0</v>
      </c>
    </row>
    <row r="4374" spans="7:8" x14ac:dyDescent="0.25">
      <c r="G4374" s="359">
        <f t="shared" si="136"/>
        <v>0</v>
      </c>
      <c r="H4374" s="359">
        <f t="shared" si="137"/>
        <v>0</v>
      </c>
    </row>
    <row r="4375" spans="7:8" x14ac:dyDescent="0.25">
      <c r="G4375" s="359">
        <f t="shared" si="136"/>
        <v>0</v>
      </c>
      <c r="H4375" s="359">
        <f t="shared" si="137"/>
        <v>0</v>
      </c>
    </row>
    <row r="4376" spans="7:8" x14ac:dyDescent="0.25">
      <c r="G4376" s="359">
        <f t="shared" si="136"/>
        <v>0</v>
      </c>
      <c r="H4376" s="359">
        <f t="shared" si="137"/>
        <v>0</v>
      </c>
    </row>
    <row r="4377" spans="7:8" x14ac:dyDescent="0.25">
      <c r="G4377" s="359">
        <f t="shared" si="136"/>
        <v>0</v>
      </c>
      <c r="H4377" s="359">
        <f t="shared" si="137"/>
        <v>0</v>
      </c>
    </row>
    <row r="4378" spans="7:8" x14ac:dyDescent="0.25">
      <c r="G4378" s="359">
        <f t="shared" si="136"/>
        <v>0</v>
      </c>
      <c r="H4378" s="359">
        <f t="shared" si="137"/>
        <v>0</v>
      </c>
    </row>
    <row r="4379" spans="7:8" x14ac:dyDescent="0.25">
      <c r="G4379" s="359">
        <f t="shared" si="136"/>
        <v>0</v>
      </c>
      <c r="H4379" s="359">
        <f t="shared" si="137"/>
        <v>0</v>
      </c>
    </row>
    <row r="4380" spans="7:8" x14ac:dyDescent="0.25">
      <c r="G4380" s="359">
        <f t="shared" si="136"/>
        <v>0</v>
      </c>
      <c r="H4380" s="359">
        <f t="shared" si="137"/>
        <v>0</v>
      </c>
    </row>
    <row r="4381" spans="7:8" x14ac:dyDescent="0.25">
      <c r="G4381" s="359">
        <f t="shared" si="136"/>
        <v>0</v>
      </c>
      <c r="H4381" s="359">
        <f t="shared" si="137"/>
        <v>0</v>
      </c>
    </row>
    <row r="4382" spans="7:8" x14ac:dyDescent="0.25">
      <c r="G4382" s="359">
        <f t="shared" si="136"/>
        <v>0</v>
      </c>
      <c r="H4382" s="359">
        <f t="shared" si="137"/>
        <v>0</v>
      </c>
    </row>
    <row r="4383" spans="7:8" x14ac:dyDescent="0.25">
      <c r="G4383" s="359">
        <f t="shared" si="136"/>
        <v>0</v>
      </c>
      <c r="H4383" s="359">
        <f t="shared" si="137"/>
        <v>0</v>
      </c>
    </row>
    <row r="4384" spans="7:8" x14ac:dyDescent="0.25">
      <c r="G4384" s="359">
        <f t="shared" si="136"/>
        <v>0</v>
      </c>
      <c r="H4384" s="359">
        <f t="shared" si="137"/>
        <v>0</v>
      </c>
    </row>
    <row r="4385" spans="7:8" x14ac:dyDescent="0.25">
      <c r="G4385" s="359">
        <f t="shared" si="136"/>
        <v>0</v>
      </c>
      <c r="H4385" s="359">
        <f t="shared" si="137"/>
        <v>0</v>
      </c>
    </row>
    <row r="4386" spans="7:8" x14ac:dyDescent="0.25">
      <c r="G4386" s="359">
        <f t="shared" si="136"/>
        <v>0</v>
      </c>
      <c r="H4386" s="359">
        <f t="shared" si="137"/>
        <v>0</v>
      </c>
    </row>
    <row r="4387" spans="7:8" x14ac:dyDescent="0.25">
      <c r="G4387" s="359">
        <f t="shared" si="136"/>
        <v>0</v>
      </c>
      <c r="H4387" s="359">
        <f t="shared" si="137"/>
        <v>0</v>
      </c>
    </row>
    <row r="4388" spans="7:8" x14ac:dyDescent="0.25">
      <c r="G4388" s="359">
        <f t="shared" si="136"/>
        <v>0</v>
      </c>
      <c r="H4388" s="359">
        <f t="shared" si="137"/>
        <v>0</v>
      </c>
    </row>
    <row r="4389" spans="7:8" x14ac:dyDescent="0.25">
      <c r="G4389" s="359">
        <f t="shared" si="136"/>
        <v>0</v>
      </c>
      <c r="H4389" s="359">
        <f t="shared" si="137"/>
        <v>0</v>
      </c>
    </row>
    <row r="4390" spans="7:8" x14ac:dyDescent="0.25">
      <c r="G4390" s="359">
        <f t="shared" si="136"/>
        <v>0</v>
      </c>
      <c r="H4390" s="359">
        <f t="shared" si="137"/>
        <v>0</v>
      </c>
    </row>
    <row r="4391" spans="7:8" x14ac:dyDescent="0.25">
      <c r="G4391" s="359">
        <f t="shared" si="136"/>
        <v>0</v>
      </c>
      <c r="H4391" s="359">
        <f t="shared" si="137"/>
        <v>0</v>
      </c>
    </row>
    <row r="4392" spans="7:8" x14ac:dyDescent="0.25">
      <c r="G4392" s="359">
        <f t="shared" si="136"/>
        <v>0</v>
      </c>
      <c r="H4392" s="359">
        <f t="shared" si="137"/>
        <v>0</v>
      </c>
    </row>
    <row r="4393" spans="7:8" x14ac:dyDescent="0.25">
      <c r="G4393" s="359">
        <f t="shared" si="136"/>
        <v>0</v>
      </c>
      <c r="H4393" s="359">
        <f t="shared" si="137"/>
        <v>0</v>
      </c>
    </row>
    <row r="4394" spans="7:8" x14ac:dyDescent="0.25">
      <c r="G4394" s="359">
        <f t="shared" si="136"/>
        <v>0</v>
      </c>
      <c r="H4394" s="359">
        <f t="shared" si="137"/>
        <v>0</v>
      </c>
    </row>
    <row r="4395" spans="7:8" x14ac:dyDescent="0.25">
      <c r="G4395" s="359">
        <f t="shared" si="136"/>
        <v>0</v>
      </c>
      <c r="H4395" s="359">
        <f t="shared" si="137"/>
        <v>0</v>
      </c>
    </row>
    <row r="4396" spans="7:8" x14ac:dyDescent="0.25">
      <c r="G4396" s="359">
        <f t="shared" si="136"/>
        <v>0</v>
      </c>
      <c r="H4396" s="359">
        <f t="shared" si="137"/>
        <v>0</v>
      </c>
    </row>
    <row r="4397" spans="7:8" x14ac:dyDescent="0.25">
      <c r="G4397" s="359">
        <f t="shared" si="136"/>
        <v>0</v>
      </c>
      <c r="H4397" s="359">
        <f t="shared" si="137"/>
        <v>0</v>
      </c>
    </row>
    <row r="4398" spans="7:8" x14ac:dyDescent="0.25">
      <c r="G4398" s="359">
        <f t="shared" si="136"/>
        <v>0</v>
      </c>
      <c r="H4398" s="359">
        <f t="shared" si="137"/>
        <v>0</v>
      </c>
    </row>
    <row r="4399" spans="7:8" x14ac:dyDescent="0.25">
      <c r="G4399" s="359">
        <f t="shared" si="136"/>
        <v>0</v>
      </c>
      <c r="H4399" s="359">
        <f t="shared" si="137"/>
        <v>0</v>
      </c>
    </row>
    <row r="4400" spans="7:8" x14ac:dyDescent="0.25">
      <c r="G4400" s="359">
        <f t="shared" si="136"/>
        <v>0</v>
      </c>
      <c r="H4400" s="359">
        <f t="shared" si="137"/>
        <v>0</v>
      </c>
    </row>
    <row r="4401" spans="7:8" x14ac:dyDescent="0.25">
      <c r="G4401" s="359">
        <f t="shared" si="136"/>
        <v>0</v>
      </c>
      <c r="H4401" s="359">
        <f t="shared" si="137"/>
        <v>0</v>
      </c>
    </row>
    <row r="4402" spans="7:8" x14ac:dyDescent="0.25">
      <c r="G4402" s="359">
        <f t="shared" si="136"/>
        <v>0</v>
      </c>
      <c r="H4402" s="359">
        <f t="shared" si="137"/>
        <v>0</v>
      </c>
    </row>
    <row r="4403" spans="7:8" x14ac:dyDescent="0.25">
      <c r="G4403" s="359">
        <f t="shared" si="136"/>
        <v>0</v>
      </c>
      <c r="H4403" s="359">
        <f t="shared" si="137"/>
        <v>0</v>
      </c>
    </row>
    <row r="4404" spans="7:8" x14ac:dyDescent="0.25">
      <c r="G4404" s="359">
        <f t="shared" si="136"/>
        <v>0</v>
      </c>
      <c r="H4404" s="359">
        <f t="shared" si="137"/>
        <v>0</v>
      </c>
    </row>
    <row r="4405" spans="7:8" x14ac:dyDescent="0.25">
      <c r="G4405" s="359">
        <f t="shared" si="136"/>
        <v>0</v>
      </c>
      <c r="H4405" s="359">
        <f t="shared" si="137"/>
        <v>0</v>
      </c>
    </row>
    <row r="4406" spans="7:8" x14ac:dyDescent="0.25">
      <c r="G4406" s="359">
        <f t="shared" si="136"/>
        <v>0</v>
      </c>
      <c r="H4406" s="359">
        <f t="shared" si="137"/>
        <v>0</v>
      </c>
    </row>
    <row r="4407" spans="7:8" x14ac:dyDescent="0.25">
      <c r="G4407" s="359">
        <f t="shared" si="136"/>
        <v>0</v>
      </c>
      <c r="H4407" s="359">
        <f t="shared" si="137"/>
        <v>0</v>
      </c>
    </row>
    <row r="4408" spans="7:8" x14ac:dyDescent="0.25">
      <c r="G4408" s="359">
        <f t="shared" si="136"/>
        <v>0</v>
      </c>
      <c r="H4408" s="359">
        <f t="shared" si="137"/>
        <v>0</v>
      </c>
    </row>
    <row r="4409" spans="7:8" x14ac:dyDescent="0.25">
      <c r="G4409" s="359">
        <f t="shared" si="136"/>
        <v>0</v>
      </c>
      <c r="H4409" s="359">
        <f t="shared" si="137"/>
        <v>0</v>
      </c>
    </row>
    <row r="4410" spans="7:8" x14ac:dyDescent="0.25">
      <c r="G4410" s="359">
        <f t="shared" si="136"/>
        <v>0</v>
      </c>
      <c r="H4410" s="359">
        <f t="shared" si="137"/>
        <v>0</v>
      </c>
    </row>
    <row r="4411" spans="7:8" x14ac:dyDescent="0.25">
      <c r="G4411" s="359">
        <f t="shared" si="136"/>
        <v>0</v>
      </c>
      <c r="H4411" s="359">
        <f t="shared" si="137"/>
        <v>0</v>
      </c>
    </row>
    <row r="4412" spans="7:8" x14ac:dyDescent="0.25">
      <c r="G4412" s="359">
        <f t="shared" si="136"/>
        <v>0</v>
      </c>
      <c r="H4412" s="359">
        <f t="shared" si="137"/>
        <v>0</v>
      </c>
    </row>
    <row r="4413" spans="7:8" x14ac:dyDescent="0.25">
      <c r="G4413" s="359">
        <f t="shared" si="136"/>
        <v>0</v>
      </c>
      <c r="H4413" s="359">
        <f t="shared" si="137"/>
        <v>0</v>
      </c>
    </row>
    <row r="4414" spans="7:8" x14ac:dyDescent="0.25">
      <c r="G4414" s="359">
        <f t="shared" si="136"/>
        <v>0</v>
      </c>
      <c r="H4414" s="359">
        <f t="shared" si="137"/>
        <v>0</v>
      </c>
    </row>
    <row r="4415" spans="7:8" x14ac:dyDescent="0.25">
      <c r="G4415" s="359">
        <f t="shared" si="136"/>
        <v>0</v>
      </c>
      <c r="H4415" s="359">
        <f t="shared" si="137"/>
        <v>0</v>
      </c>
    </row>
    <row r="4416" spans="7:8" x14ac:dyDescent="0.25">
      <c r="G4416" s="359">
        <f t="shared" si="136"/>
        <v>0</v>
      </c>
      <c r="H4416" s="359">
        <f t="shared" si="137"/>
        <v>0</v>
      </c>
    </row>
    <row r="4417" spans="7:8" x14ac:dyDescent="0.25">
      <c r="G4417" s="359">
        <f t="shared" si="136"/>
        <v>0</v>
      </c>
      <c r="H4417" s="359">
        <f t="shared" si="137"/>
        <v>0</v>
      </c>
    </row>
    <row r="4418" spans="7:8" x14ac:dyDescent="0.25">
      <c r="G4418" s="359">
        <f t="shared" si="136"/>
        <v>0</v>
      </c>
      <c r="H4418" s="359">
        <f t="shared" si="137"/>
        <v>0</v>
      </c>
    </row>
    <row r="4419" spans="7:8" x14ac:dyDescent="0.25">
      <c r="G4419" s="359">
        <f t="shared" ref="G4419:G4482" si="138">IFERROR(IF(C4419=" ",0,C4419),0)</f>
        <v>0</v>
      </c>
      <c r="H4419" s="359">
        <f t="shared" ref="H4419:H4482" si="139">IFERROR(G4419 * E4419, 0)</f>
        <v>0</v>
      </c>
    </row>
    <row r="4420" spans="7:8" x14ac:dyDescent="0.25">
      <c r="G4420" s="359">
        <f t="shared" si="138"/>
        <v>0</v>
      </c>
      <c r="H4420" s="359">
        <f t="shared" si="139"/>
        <v>0</v>
      </c>
    </row>
    <row r="4421" spans="7:8" x14ac:dyDescent="0.25">
      <c r="G4421" s="359">
        <f t="shared" si="138"/>
        <v>0</v>
      </c>
      <c r="H4421" s="359">
        <f t="shared" si="139"/>
        <v>0</v>
      </c>
    </row>
    <row r="4422" spans="7:8" x14ac:dyDescent="0.25">
      <c r="G4422" s="359">
        <f t="shared" si="138"/>
        <v>0</v>
      </c>
      <c r="H4422" s="359">
        <f t="shared" si="139"/>
        <v>0</v>
      </c>
    </row>
    <row r="4423" spans="7:8" x14ac:dyDescent="0.25">
      <c r="G4423" s="359">
        <f t="shared" si="138"/>
        <v>0</v>
      </c>
      <c r="H4423" s="359">
        <f t="shared" si="139"/>
        <v>0</v>
      </c>
    </row>
    <row r="4424" spans="7:8" x14ac:dyDescent="0.25">
      <c r="G4424" s="359">
        <f t="shared" si="138"/>
        <v>0</v>
      </c>
      <c r="H4424" s="359">
        <f t="shared" si="139"/>
        <v>0</v>
      </c>
    </row>
    <row r="4425" spans="7:8" x14ac:dyDescent="0.25">
      <c r="G4425" s="359">
        <f t="shared" si="138"/>
        <v>0</v>
      </c>
      <c r="H4425" s="359">
        <f t="shared" si="139"/>
        <v>0</v>
      </c>
    </row>
    <row r="4426" spans="7:8" x14ac:dyDescent="0.25">
      <c r="G4426" s="359">
        <f t="shared" si="138"/>
        <v>0</v>
      </c>
      <c r="H4426" s="359">
        <f t="shared" si="139"/>
        <v>0</v>
      </c>
    </row>
    <row r="4427" spans="7:8" x14ac:dyDescent="0.25">
      <c r="G4427" s="359">
        <f t="shared" si="138"/>
        <v>0</v>
      </c>
      <c r="H4427" s="359">
        <f t="shared" si="139"/>
        <v>0</v>
      </c>
    </row>
    <row r="4428" spans="7:8" x14ac:dyDescent="0.25">
      <c r="G4428" s="359">
        <f t="shared" si="138"/>
        <v>0</v>
      </c>
      <c r="H4428" s="359">
        <f t="shared" si="139"/>
        <v>0</v>
      </c>
    </row>
    <row r="4429" spans="7:8" x14ac:dyDescent="0.25">
      <c r="G4429" s="359">
        <f t="shared" si="138"/>
        <v>0</v>
      </c>
      <c r="H4429" s="359">
        <f t="shared" si="139"/>
        <v>0</v>
      </c>
    </row>
    <row r="4430" spans="7:8" x14ac:dyDescent="0.25">
      <c r="G4430" s="359">
        <f t="shared" si="138"/>
        <v>0</v>
      </c>
      <c r="H4430" s="359">
        <f t="shared" si="139"/>
        <v>0</v>
      </c>
    </row>
    <row r="4431" spans="7:8" x14ac:dyDescent="0.25">
      <c r="G4431" s="359">
        <f t="shared" si="138"/>
        <v>0</v>
      </c>
      <c r="H4431" s="359">
        <f t="shared" si="139"/>
        <v>0</v>
      </c>
    </row>
    <row r="4432" spans="7:8" x14ac:dyDescent="0.25">
      <c r="G4432" s="359">
        <f t="shared" si="138"/>
        <v>0</v>
      </c>
      <c r="H4432" s="359">
        <f t="shared" si="139"/>
        <v>0</v>
      </c>
    </row>
    <row r="4433" spans="7:8" x14ac:dyDescent="0.25">
      <c r="G4433" s="359">
        <f t="shared" si="138"/>
        <v>0</v>
      </c>
      <c r="H4433" s="359">
        <f t="shared" si="139"/>
        <v>0</v>
      </c>
    </row>
    <row r="4434" spans="7:8" x14ac:dyDescent="0.25">
      <c r="G4434" s="359">
        <f t="shared" si="138"/>
        <v>0</v>
      </c>
      <c r="H4434" s="359">
        <f t="shared" si="139"/>
        <v>0</v>
      </c>
    </row>
    <row r="4435" spans="7:8" x14ac:dyDescent="0.25">
      <c r="G4435" s="359">
        <f t="shared" si="138"/>
        <v>0</v>
      </c>
      <c r="H4435" s="359">
        <f t="shared" si="139"/>
        <v>0</v>
      </c>
    </row>
    <row r="4436" spans="7:8" x14ac:dyDescent="0.25">
      <c r="G4436" s="359">
        <f t="shared" si="138"/>
        <v>0</v>
      </c>
      <c r="H4436" s="359">
        <f t="shared" si="139"/>
        <v>0</v>
      </c>
    </row>
    <row r="4437" spans="7:8" x14ac:dyDescent="0.25">
      <c r="G4437" s="359">
        <f t="shared" si="138"/>
        <v>0</v>
      </c>
      <c r="H4437" s="359">
        <f t="shared" si="139"/>
        <v>0</v>
      </c>
    </row>
    <row r="4438" spans="7:8" x14ac:dyDescent="0.25">
      <c r="G4438" s="359">
        <f t="shared" si="138"/>
        <v>0</v>
      </c>
      <c r="H4438" s="359">
        <f t="shared" si="139"/>
        <v>0</v>
      </c>
    </row>
    <row r="4439" spans="7:8" x14ac:dyDescent="0.25">
      <c r="G4439" s="359">
        <f t="shared" si="138"/>
        <v>0</v>
      </c>
      <c r="H4439" s="359">
        <f t="shared" si="139"/>
        <v>0</v>
      </c>
    </row>
    <row r="4440" spans="7:8" x14ac:dyDescent="0.25">
      <c r="G4440" s="359">
        <f t="shared" si="138"/>
        <v>0</v>
      </c>
      <c r="H4440" s="359">
        <f t="shared" si="139"/>
        <v>0</v>
      </c>
    </row>
    <row r="4441" spans="7:8" x14ac:dyDescent="0.25">
      <c r="G4441" s="359">
        <f t="shared" si="138"/>
        <v>0</v>
      </c>
      <c r="H4441" s="359">
        <f t="shared" si="139"/>
        <v>0</v>
      </c>
    </row>
    <row r="4442" spans="7:8" x14ac:dyDescent="0.25">
      <c r="G4442" s="359">
        <f t="shared" si="138"/>
        <v>0</v>
      </c>
      <c r="H4442" s="359">
        <f t="shared" si="139"/>
        <v>0</v>
      </c>
    </row>
    <row r="4443" spans="7:8" x14ac:dyDescent="0.25">
      <c r="G4443" s="359">
        <f t="shared" si="138"/>
        <v>0</v>
      </c>
      <c r="H4443" s="359">
        <f t="shared" si="139"/>
        <v>0</v>
      </c>
    </row>
    <row r="4444" spans="7:8" x14ac:dyDescent="0.25">
      <c r="G4444" s="359">
        <f t="shared" si="138"/>
        <v>0</v>
      </c>
      <c r="H4444" s="359">
        <f t="shared" si="139"/>
        <v>0</v>
      </c>
    </row>
    <row r="4445" spans="7:8" x14ac:dyDescent="0.25">
      <c r="G4445" s="359">
        <f t="shared" si="138"/>
        <v>0</v>
      </c>
      <c r="H4445" s="359">
        <f t="shared" si="139"/>
        <v>0</v>
      </c>
    </row>
    <row r="4446" spans="7:8" x14ac:dyDescent="0.25">
      <c r="G4446" s="359">
        <f t="shared" si="138"/>
        <v>0</v>
      </c>
      <c r="H4446" s="359">
        <f t="shared" si="139"/>
        <v>0</v>
      </c>
    </row>
    <row r="4447" spans="7:8" x14ac:dyDescent="0.25">
      <c r="G4447" s="359">
        <f t="shared" si="138"/>
        <v>0</v>
      </c>
      <c r="H4447" s="359">
        <f t="shared" si="139"/>
        <v>0</v>
      </c>
    </row>
    <row r="4448" spans="7:8" x14ac:dyDescent="0.25">
      <c r="G4448" s="359">
        <f t="shared" si="138"/>
        <v>0</v>
      </c>
      <c r="H4448" s="359">
        <f t="shared" si="139"/>
        <v>0</v>
      </c>
    </row>
    <row r="4449" spans="7:8" x14ac:dyDescent="0.25">
      <c r="G4449" s="359">
        <f t="shared" si="138"/>
        <v>0</v>
      </c>
      <c r="H4449" s="359">
        <f t="shared" si="139"/>
        <v>0</v>
      </c>
    </row>
    <row r="4450" spans="7:8" x14ac:dyDescent="0.25">
      <c r="G4450" s="359">
        <f t="shared" si="138"/>
        <v>0</v>
      </c>
      <c r="H4450" s="359">
        <f t="shared" si="139"/>
        <v>0</v>
      </c>
    </row>
    <row r="4451" spans="7:8" x14ac:dyDescent="0.25">
      <c r="G4451" s="359">
        <f t="shared" si="138"/>
        <v>0</v>
      </c>
      <c r="H4451" s="359">
        <f t="shared" si="139"/>
        <v>0</v>
      </c>
    </row>
    <row r="4452" spans="7:8" x14ac:dyDescent="0.25">
      <c r="G4452" s="359">
        <f t="shared" si="138"/>
        <v>0</v>
      </c>
      <c r="H4452" s="359">
        <f t="shared" si="139"/>
        <v>0</v>
      </c>
    </row>
    <row r="4453" spans="7:8" x14ac:dyDescent="0.25">
      <c r="G4453" s="359">
        <f t="shared" si="138"/>
        <v>0</v>
      </c>
      <c r="H4453" s="359">
        <f t="shared" si="139"/>
        <v>0</v>
      </c>
    </row>
    <row r="4454" spans="7:8" x14ac:dyDescent="0.25">
      <c r="G4454" s="359">
        <f t="shared" si="138"/>
        <v>0</v>
      </c>
      <c r="H4454" s="359">
        <f t="shared" si="139"/>
        <v>0</v>
      </c>
    </row>
    <row r="4455" spans="7:8" x14ac:dyDescent="0.25">
      <c r="G4455" s="359">
        <f t="shared" si="138"/>
        <v>0</v>
      </c>
      <c r="H4455" s="359">
        <f t="shared" si="139"/>
        <v>0</v>
      </c>
    </row>
    <row r="4456" spans="7:8" x14ac:dyDescent="0.25">
      <c r="G4456" s="359">
        <f t="shared" si="138"/>
        <v>0</v>
      </c>
      <c r="H4456" s="359">
        <f t="shared" si="139"/>
        <v>0</v>
      </c>
    </row>
    <row r="4457" spans="7:8" x14ac:dyDescent="0.25">
      <c r="G4457" s="359">
        <f t="shared" si="138"/>
        <v>0</v>
      </c>
      <c r="H4457" s="359">
        <f t="shared" si="139"/>
        <v>0</v>
      </c>
    </row>
    <row r="4458" spans="7:8" x14ac:dyDescent="0.25">
      <c r="G4458" s="359">
        <f t="shared" si="138"/>
        <v>0</v>
      </c>
      <c r="H4458" s="359">
        <f t="shared" si="139"/>
        <v>0</v>
      </c>
    </row>
    <row r="4459" spans="7:8" x14ac:dyDescent="0.25">
      <c r="G4459" s="359">
        <f t="shared" si="138"/>
        <v>0</v>
      </c>
      <c r="H4459" s="359">
        <f t="shared" si="139"/>
        <v>0</v>
      </c>
    </row>
    <row r="4460" spans="7:8" x14ac:dyDescent="0.25">
      <c r="G4460" s="359">
        <f t="shared" si="138"/>
        <v>0</v>
      </c>
      <c r="H4460" s="359">
        <f t="shared" si="139"/>
        <v>0</v>
      </c>
    </row>
    <row r="4461" spans="7:8" x14ac:dyDescent="0.25">
      <c r="G4461" s="359">
        <f t="shared" si="138"/>
        <v>0</v>
      </c>
      <c r="H4461" s="359">
        <f t="shared" si="139"/>
        <v>0</v>
      </c>
    </row>
    <row r="4462" spans="7:8" x14ac:dyDescent="0.25">
      <c r="G4462" s="359">
        <f t="shared" si="138"/>
        <v>0</v>
      </c>
      <c r="H4462" s="359">
        <f t="shared" si="139"/>
        <v>0</v>
      </c>
    </row>
    <row r="4463" spans="7:8" x14ac:dyDescent="0.25">
      <c r="G4463" s="359">
        <f t="shared" si="138"/>
        <v>0</v>
      </c>
      <c r="H4463" s="359">
        <f t="shared" si="139"/>
        <v>0</v>
      </c>
    </row>
    <row r="4464" spans="7:8" x14ac:dyDescent="0.25">
      <c r="G4464" s="359">
        <f t="shared" si="138"/>
        <v>0</v>
      </c>
      <c r="H4464" s="359">
        <f t="shared" si="139"/>
        <v>0</v>
      </c>
    </row>
    <row r="4465" spans="7:8" x14ac:dyDescent="0.25">
      <c r="G4465" s="359">
        <f t="shared" si="138"/>
        <v>0</v>
      </c>
      <c r="H4465" s="359">
        <f t="shared" si="139"/>
        <v>0</v>
      </c>
    </row>
    <row r="4466" spans="7:8" x14ac:dyDescent="0.25">
      <c r="G4466" s="359">
        <f t="shared" si="138"/>
        <v>0</v>
      </c>
      <c r="H4466" s="359">
        <f t="shared" si="139"/>
        <v>0</v>
      </c>
    </row>
    <row r="4467" spans="7:8" x14ac:dyDescent="0.25">
      <c r="G4467" s="359">
        <f t="shared" si="138"/>
        <v>0</v>
      </c>
      <c r="H4467" s="359">
        <f t="shared" si="139"/>
        <v>0</v>
      </c>
    </row>
    <row r="4468" spans="7:8" x14ac:dyDescent="0.25">
      <c r="G4468" s="359">
        <f t="shared" si="138"/>
        <v>0</v>
      </c>
      <c r="H4468" s="359">
        <f t="shared" si="139"/>
        <v>0</v>
      </c>
    </row>
    <row r="4469" spans="7:8" x14ac:dyDescent="0.25">
      <c r="G4469" s="359">
        <f t="shared" si="138"/>
        <v>0</v>
      </c>
      <c r="H4469" s="359">
        <f t="shared" si="139"/>
        <v>0</v>
      </c>
    </row>
    <row r="4470" spans="7:8" x14ac:dyDescent="0.25">
      <c r="G4470" s="359">
        <f t="shared" si="138"/>
        <v>0</v>
      </c>
      <c r="H4470" s="359">
        <f t="shared" si="139"/>
        <v>0</v>
      </c>
    </row>
    <row r="4471" spans="7:8" x14ac:dyDescent="0.25">
      <c r="G4471" s="359">
        <f t="shared" si="138"/>
        <v>0</v>
      </c>
      <c r="H4471" s="359">
        <f t="shared" si="139"/>
        <v>0</v>
      </c>
    </row>
    <row r="4472" spans="7:8" x14ac:dyDescent="0.25">
      <c r="G4472" s="359">
        <f t="shared" si="138"/>
        <v>0</v>
      </c>
      <c r="H4472" s="359">
        <f t="shared" si="139"/>
        <v>0</v>
      </c>
    </row>
    <row r="4473" spans="7:8" x14ac:dyDescent="0.25">
      <c r="G4473" s="359">
        <f t="shared" si="138"/>
        <v>0</v>
      </c>
      <c r="H4473" s="359">
        <f t="shared" si="139"/>
        <v>0</v>
      </c>
    </row>
    <row r="4474" spans="7:8" x14ac:dyDescent="0.25">
      <c r="G4474" s="359">
        <f t="shared" si="138"/>
        <v>0</v>
      </c>
      <c r="H4474" s="359">
        <f t="shared" si="139"/>
        <v>0</v>
      </c>
    </row>
    <row r="4475" spans="7:8" x14ac:dyDescent="0.25">
      <c r="G4475" s="359">
        <f t="shared" si="138"/>
        <v>0</v>
      </c>
      <c r="H4475" s="359">
        <f t="shared" si="139"/>
        <v>0</v>
      </c>
    </row>
    <row r="4476" spans="7:8" x14ac:dyDescent="0.25">
      <c r="G4476" s="359">
        <f t="shared" si="138"/>
        <v>0</v>
      </c>
      <c r="H4476" s="359">
        <f t="shared" si="139"/>
        <v>0</v>
      </c>
    </row>
    <row r="4477" spans="7:8" x14ac:dyDescent="0.25">
      <c r="G4477" s="359">
        <f t="shared" si="138"/>
        <v>0</v>
      </c>
      <c r="H4477" s="359">
        <f t="shared" si="139"/>
        <v>0</v>
      </c>
    </row>
    <row r="4478" spans="7:8" x14ac:dyDescent="0.25">
      <c r="G4478" s="359">
        <f t="shared" si="138"/>
        <v>0</v>
      </c>
      <c r="H4478" s="359">
        <f t="shared" si="139"/>
        <v>0</v>
      </c>
    </row>
    <row r="4479" spans="7:8" x14ac:dyDescent="0.25">
      <c r="G4479" s="359">
        <f t="shared" si="138"/>
        <v>0</v>
      </c>
      <c r="H4479" s="359">
        <f t="shared" si="139"/>
        <v>0</v>
      </c>
    </row>
    <row r="4480" spans="7:8" x14ac:dyDescent="0.25">
      <c r="G4480" s="359">
        <f t="shared" si="138"/>
        <v>0</v>
      </c>
      <c r="H4480" s="359">
        <f t="shared" si="139"/>
        <v>0</v>
      </c>
    </row>
    <row r="4481" spans="7:8" x14ac:dyDescent="0.25">
      <c r="G4481" s="359">
        <f t="shared" si="138"/>
        <v>0</v>
      </c>
      <c r="H4481" s="359">
        <f t="shared" si="139"/>
        <v>0</v>
      </c>
    </row>
    <row r="4482" spans="7:8" x14ac:dyDescent="0.25">
      <c r="G4482" s="359">
        <f t="shared" si="138"/>
        <v>0</v>
      </c>
      <c r="H4482" s="359">
        <f t="shared" si="139"/>
        <v>0</v>
      </c>
    </row>
    <row r="4483" spans="7:8" x14ac:dyDescent="0.25">
      <c r="G4483" s="359">
        <f t="shared" ref="G4483:G4546" si="140">IFERROR(IF(C4483=" ",0,C4483),0)</f>
        <v>0</v>
      </c>
      <c r="H4483" s="359">
        <f t="shared" ref="H4483:H4546" si="141">IFERROR(G4483 * E4483, 0)</f>
        <v>0</v>
      </c>
    </row>
    <row r="4484" spans="7:8" x14ac:dyDescent="0.25">
      <c r="G4484" s="359">
        <f t="shared" si="140"/>
        <v>0</v>
      </c>
      <c r="H4484" s="359">
        <f t="shared" si="141"/>
        <v>0</v>
      </c>
    </row>
    <row r="4485" spans="7:8" x14ac:dyDescent="0.25">
      <c r="G4485" s="359">
        <f t="shared" si="140"/>
        <v>0</v>
      </c>
      <c r="H4485" s="359">
        <f t="shared" si="141"/>
        <v>0</v>
      </c>
    </row>
    <row r="4486" spans="7:8" x14ac:dyDescent="0.25">
      <c r="G4486" s="359">
        <f t="shared" si="140"/>
        <v>0</v>
      </c>
      <c r="H4486" s="359">
        <f t="shared" si="141"/>
        <v>0</v>
      </c>
    </row>
    <row r="4487" spans="7:8" x14ac:dyDescent="0.25">
      <c r="G4487" s="359">
        <f t="shared" si="140"/>
        <v>0</v>
      </c>
      <c r="H4487" s="359">
        <f t="shared" si="141"/>
        <v>0</v>
      </c>
    </row>
    <row r="4488" spans="7:8" x14ac:dyDescent="0.25">
      <c r="G4488" s="359">
        <f t="shared" si="140"/>
        <v>0</v>
      </c>
      <c r="H4488" s="359">
        <f t="shared" si="141"/>
        <v>0</v>
      </c>
    </row>
    <row r="4489" spans="7:8" x14ac:dyDescent="0.25">
      <c r="G4489" s="359">
        <f t="shared" si="140"/>
        <v>0</v>
      </c>
      <c r="H4489" s="359">
        <f t="shared" si="141"/>
        <v>0</v>
      </c>
    </row>
    <row r="4490" spans="7:8" x14ac:dyDescent="0.25">
      <c r="G4490" s="359">
        <f t="shared" si="140"/>
        <v>0</v>
      </c>
      <c r="H4490" s="359">
        <f t="shared" si="141"/>
        <v>0</v>
      </c>
    </row>
    <row r="4491" spans="7:8" x14ac:dyDescent="0.25">
      <c r="G4491" s="359">
        <f t="shared" si="140"/>
        <v>0</v>
      </c>
      <c r="H4491" s="359">
        <f t="shared" si="141"/>
        <v>0</v>
      </c>
    </row>
    <row r="4492" spans="7:8" x14ac:dyDescent="0.25">
      <c r="G4492" s="359">
        <f t="shared" si="140"/>
        <v>0</v>
      </c>
      <c r="H4492" s="359">
        <f t="shared" si="141"/>
        <v>0</v>
      </c>
    </row>
    <row r="4493" spans="7:8" x14ac:dyDescent="0.25">
      <c r="G4493" s="359">
        <f t="shared" si="140"/>
        <v>0</v>
      </c>
      <c r="H4493" s="359">
        <f t="shared" si="141"/>
        <v>0</v>
      </c>
    </row>
    <row r="4494" spans="7:8" x14ac:dyDescent="0.25">
      <c r="G4494" s="359">
        <f t="shared" si="140"/>
        <v>0</v>
      </c>
      <c r="H4494" s="359">
        <f t="shared" si="141"/>
        <v>0</v>
      </c>
    </row>
    <row r="4495" spans="7:8" x14ac:dyDescent="0.25">
      <c r="G4495" s="359">
        <f t="shared" si="140"/>
        <v>0</v>
      </c>
      <c r="H4495" s="359">
        <f t="shared" si="141"/>
        <v>0</v>
      </c>
    </row>
    <row r="4496" spans="7:8" x14ac:dyDescent="0.25">
      <c r="G4496" s="359">
        <f t="shared" si="140"/>
        <v>0</v>
      </c>
      <c r="H4496" s="359">
        <f t="shared" si="141"/>
        <v>0</v>
      </c>
    </row>
    <row r="4497" spans="7:8" x14ac:dyDescent="0.25">
      <c r="G4497" s="359">
        <f t="shared" si="140"/>
        <v>0</v>
      </c>
      <c r="H4497" s="359">
        <f t="shared" si="141"/>
        <v>0</v>
      </c>
    </row>
    <row r="4498" spans="7:8" x14ac:dyDescent="0.25">
      <c r="G4498" s="359">
        <f t="shared" si="140"/>
        <v>0</v>
      </c>
      <c r="H4498" s="359">
        <f t="shared" si="141"/>
        <v>0</v>
      </c>
    </row>
    <row r="4499" spans="7:8" x14ac:dyDescent="0.25">
      <c r="G4499" s="359">
        <f t="shared" si="140"/>
        <v>0</v>
      </c>
      <c r="H4499" s="359">
        <f t="shared" si="141"/>
        <v>0</v>
      </c>
    </row>
    <row r="4500" spans="7:8" x14ac:dyDescent="0.25">
      <c r="G4500" s="359">
        <f t="shared" si="140"/>
        <v>0</v>
      </c>
      <c r="H4500" s="359">
        <f t="shared" si="141"/>
        <v>0</v>
      </c>
    </row>
    <row r="4501" spans="7:8" x14ac:dyDescent="0.25">
      <c r="G4501" s="359">
        <f t="shared" si="140"/>
        <v>0</v>
      </c>
      <c r="H4501" s="359">
        <f t="shared" si="141"/>
        <v>0</v>
      </c>
    </row>
    <row r="4502" spans="7:8" x14ac:dyDescent="0.25">
      <c r="G4502" s="359">
        <f t="shared" si="140"/>
        <v>0</v>
      </c>
      <c r="H4502" s="359">
        <f t="shared" si="141"/>
        <v>0</v>
      </c>
    </row>
    <row r="4503" spans="7:8" x14ac:dyDescent="0.25">
      <c r="G4503" s="359">
        <f t="shared" si="140"/>
        <v>0</v>
      </c>
      <c r="H4503" s="359">
        <f t="shared" si="141"/>
        <v>0</v>
      </c>
    </row>
    <row r="4504" spans="7:8" x14ac:dyDescent="0.25">
      <c r="G4504" s="359">
        <f t="shared" si="140"/>
        <v>0</v>
      </c>
      <c r="H4504" s="359">
        <f t="shared" si="141"/>
        <v>0</v>
      </c>
    </row>
    <row r="4505" spans="7:8" x14ac:dyDescent="0.25">
      <c r="G4505" s="359">
        <f t="shared" si="140"/>
        <v>0</v>
      </c>
      <c r="H4505" s="359">
        <f t="shared" si="141"/>
        <v>0</v>
      </c>
    </row>
    <row r="4506" spans="7:8" x14ac:dyDescent="0.25">
      <c r="G4506" s="359">
        <f t="shared" si="140"/>
        <v>0</v>
      </c>
      <c r="H4506" s="359">
        <f t="shared" si="141"/>
        <v>0</v>
      </c>
    </row>
    <row r="4507" spans="7:8" x14ac:dyDescent="0.25">
      <c r="G4507" s="359">
        <f t="shared" si="140"/>
        <v>0</v>
      </c>
      <c r="H4507" s="359">
        <f t="shared" si="141"/>
        <v>0</v>
      </c>
    </row>
    <row r="4508" spans="7:8" x14ac:dyDescent="0.25">
      <c r="G4508" s="359">
        <f t="shared" si="140"/>
        <v>0</v>
      </c>
      <c r="H4508" s="359">
        <f t="shared" si="141"/>
        <v>0</v>
      </c>
    </row>
    <row r="4509" spans="7:8" x14ac:dyDescent="0.25">
      <c r="G4509" s="359">
        <f t="shared" si="140"/>
        <v>0</v>
      </c>
      <c r="H4509" s="359">
        <f t="shared" si="141"/>
        <v>0</v>
      </c>
    </row>
    <row r="4510" spans="7:8" x14ac:dyDescent="0.25">
      <c r="G4510" s="359">
        <f t="shared" si="140"/>
        <v>0</v>
      </c>
      <c r="H4510" s="359">
        <f t="shared" si="141"/>
        <v>0</v>
      </c>
    </row>
    <row r="4511" spans="7:8" x14ac:dyDescent="0.25">
      <c r="G4511" s="359">
        <f t="shared" si="140"/>
        <v>0</v>
      </c>
      <c r="H4511" s="359">
        <f t="shared" si="141"/>
        <v>0</v>
      </c>
    </row>
    <row r="4512" spans="7:8" x14ac:dyDescent="0.25">
      <c r="G4512" s="359">
        <f t="shared" si="140"/>
        <v>0</v>
      </c>
      <c r="H4512" s="359">
        <f t="shared" si="141"/>
        <v>0</v>
      </c>
    </row>
    <row r="4513" spans="7:8" x14ac:dyDescent="0.25">
      <c r="G4513" s="359">
        <f t="shared" si="140"/>
        <v>0</v>
      </c>
      <c r="H4513" s="359">
        <f t="shared" si="141"/>
        <v>0</v>
      </c>
    </row>
    <row r="4514" spans="7:8" x14ac:dyDescent="0.25">
      <c r="G4514" s="359">
        <f t="shared" si="140"/>
        <v>0</v>
      </c>
      <c r="H4514" s="359">
        <f t="shared" si="141"/>
        <v>0</v>
      </c>
    </row>
    <row r="4515" spans="7:8" x14ac:dyDescent="0.25">
      <c r="G4515" s="359">
        <f t="shared" si="140"/>
        <v>0</v>
      </c>
      <c r="H4515" s="359">
        <f t="shared" si="141"/>
        <v>0</v>
      </c>
    </row>
    <row r="4516" spans="7:8" x14ac:dyDescent="0.25">
      <c r="G4516" s="359">
        <f t="shared" si="140"/>
        <v>0</v>
      </c>
      <c r="H4516" s="359">
        <f t="shared" si="141"/>
        <v>0</v>
      </c>
    </row>
    <row r="4517" spans="7:8" x14ac:dyDescent="0.25">
      <c r="G4517" s="359">
        <f t="shared" si="140"/>
        <v>0</v>
      </c>
      <c r="H4517" s="359">
        <f t="shared" si="141"/>
        <v>0</v>
      </c>
    </row>
    <row r="4518" spans="7:8" x14ac:dyDescent="0.25">
      <c r="G4518" s="359">
        <f t="shared" si="140"/>
        <v>0</v>
      </c>
      <c r="H4518" s="359">
        <f t="shared" si="141"/>
        <v>0</v>
      </c>
    </row>
    <row r="4519" spans="7:8" x14ac:dyDescent="0.25">
      <c r="G4519" s="359">
        <f t="shared" si="140"/>
        <v>0</v>
      </c>
      <c r="H4519" s="359">
        <f t="shared" si="141"/>
        <v>0</v>
      </c>
    </row>
    <row r="4520" spans="7:8" x14ac:dyDescent="0.25">
      <c r="G4520" s="359">
        <f t="shared" si="140"/>
        <v>0</v>
      </c>
      <c r="H4520" s="359">
        <f t="shared" si="141"/>
        <v>0</v>
      </c>
    </row>
    <row r="4521" spans="7:8" x14ac:dyDescent="0.25">
      <c r="G4521" s="359">
        <f t="shared" si="140"/>
        <v>0</v>
      </c>
      <c r="H4521" s="359">
        <f t="shared" si="141"/>
        <v>0</v>
      </c>
    </row>
    <row r="4522" spans="7:8" x14ac:dyDescent="0.25">
      <c r="G4522" s="359">
        <f t="shared" si="140"/>
        <v>0</v>
      </c>
      <c r="H4522" s="359">
        <f t="shared" si="141"/>
        <v>0</v>
      </c>
    </row>
    <row r="4523" spans="7:8" x14ac:dyDescent="0.25">
      <c r="G4523" s="359">
        <f t="shared" si="140"/>
        <v>0</v>
      </c>
      <c r="H4523" s="359">
        <f t="shared" si="141"/>
        <v>0</v>
      </c>
    </row>
    <row r="4524" spans="7:8" x14ac:dyDescent="0.25">
      <c r="G4524" s="359">
        <f t="shared" si="140"/>
        <v>0</v>
      </c>
      <c r="H4524" s="359">
        <f t="shared" si="141"/>
        <v>0</v>
      </c>
    </row>
    <row r="4525" spans="7:8" x14ac:dyDescent="0.25">
      <c r="G4525" s="359">
        <f t="shared" si="140"/>
        <v>0</v>
      </c>
      <c r="H4525" s="359">
        <f t="shared" si="141"/>
        <v>0</v>
      </c>
    </row>
    <row r="4526" spans="7:8" x14ac:dyDescent="0.25">
      <c r="G4526" s="359">
        <f t="shared" si="140"/>
        <v>0</v>
      </c>
      <c r="H4526" s="359">
        <f t="shared" si="141"/>
        <v>0</v>
      </c>
    </row>
    <row r="4527" spans="7:8" x14ac:dyDescent="0.25">
      <c r="G4527" s="359">
        <f t="shared" si="140"/>
        <v>0</v>
      </c>
      <c r="H4527" s="359">
        <f t="shared" si="141"/>
        <v>0</v>
      </c>
    </row>
    <row r="4528" spans="7:8" x14ac:dyDescent="0.25">
      <c r="G4528" s="359">
        <f t="shared" si="140"/>
        <v>0</v>
      </c>
      <c r="H4528" s="359">
        <f t="shared" si="141"/>
        <v>0</v>
      </c>
    </row>
    <row r="4529" spans="7:8" x14ac:dyDescent="0.25">
      <c r="G4529" s="359">
        <f t="shared" si="140"/>
        <v>0</v>
      </c>
      <c r="H4529" s="359">
        <f t="shared" si="141"/>
        <v>0</v>
      </c>
    </row>
    <row r="4530" spans="7:8" x14ac:dyDescent="0.25">
      <c r="G4530" s="359">
        <f t="shared" si="140"/>
        <v>0</v>
      </c>
      <c r="H4530" s="359">
        <f t="shared" si="141"/>
        <v>0</v>
      </c>
    </row>
    <row r="4531" spans="7:8" x14ac:dyDescent="0.25">
      <c r="G4531" s="359">
        <f t="shared" si="140"/>
        <v>0</v>
      </c>
      <c r="H4531" s="359">
        <f t="shared" si="141"/>
        <v>0</v>
      </c>
    </row>
    <row r="4532" spans="7:8" x14ac:dyDescent="0.25">
      <c r="G4532" s="359">
        <f t="shared" si="140"/>
        <v>0</v>
      </c>
      <c r="H4532" s="359">
        <f t="shared" si="141"/>
        <v>0</v>
      </c>
    </row>
    <row r="4533" spans="7:8" x14ac:dyDescent="0.25">
      <c r="G4533" s="359">
        <f t="shared" si="140"/>
        <v>0</v>
      </c>
      <c r="H4533" s="359">
        <f t="shared" si="141"/>
        <v>0</v>
      </c>
    </row>
    <row r="4534" spans="7:8" x14ac:dyDescent="0.25">
      <c r="G4534" s="359">
        <f t="shared" si="140"/>
        <v>0</v>
      </c>
      <c r="H4534" s="359">
        <f t="shared" si="141"/>
        <v>0</v>
      </c>
    </row>
    <row r="4535" spans="7:8" x14ac:dyDescent="0.25">
      <c r="G4535" s="359">
        <f t="shared" si="140"/>
        <v>0</v>
      </c>
      <c r="H4535" s="359">
        <f t="shared" si="141"/>
        <v>0</v>
      </c>
    </row>
    <row r="4536" spans="7:8" x14ac:dyDescent="0.25">
      <c r="G4536" s="359">
        <f t="shared" si="140"/>
        <v>0</v>
      </c>
      <c r="H4536" s="359">
        <f t="shared" si="141"/>
        <v>0</v>
      </c>
    </row>
    <row r="4537" spans="7:8" x14ac:dyDescent="0.25">
      <c r="G4537" s="359">
        <f t="shared" si="140"/>
        <v>0</v>
      </c>
      <c r="H4537" s="359">
        <f t="shared" si="141"/>
        <v>0</v>
      </c>
    </row>
    <row r="4538" spans="7:8" x14ac:dyDescent="0.25">
      <c r="G4538" s="359">
        <f t="shared" si="140"/>
        <v>0</v>
      </c>
      <c r="H4538" s="359">
        <f t="shared" si="141"/>
        <v>0</v>
      </c>
    </row>
    <row r="4539" spans="7:8" x14ac:dyDescent="0.25">
      <c r="G4539" s="359">
        <f t="shared" si="140"/>
        <v>0</v>
      </c>
      <c r="H4539" s="359">
        <f t="shared" si="141"/>
        <v>0</v>
      </c>
    </row>
    <row r="4540" spans="7:8" x14ac:dyDescent="0.25">
      <c r="G4540" s="359">
        <f t="shared" si="140"/>
        <v>0</v>
      </c>
      <c r="H4540" s="359">
        <f t="shared" si="141"/>
        <v>0</v>
      </c>
    </row>
    <row r="4541" spans="7:8" x14ac:dyDescent="0.25">
      <c r="G4541" s="359">
        <f t="shared" si="140"/>
        <v>0</v>
      </c>
      <c r="H4541" s="359">
        <f t="shared" si="141"/>
        <v>0</v>
      </c>
    </row>
    <row r="4542" spans="7:8" x14ac:dyDescent="0.25">
      <c r="G4542" s="359">
        <f t="shared" si="140"/>
        <v>0</v>
      </c>
      <c r="H4542" s="359">
        <f t="shared" si="141"/>
        <v>0</v>
      </c>
    </row>
    <row r="4543" spans="7:8" x14ac:dyDescent="0.25">
      <c r="G4543" s="359">
        <f t="shared" si="140"/>
        <v>0</v>
      </c>
      <c r="H4543" s="359">
        <f t="shared" si="141"/>
        <v>0</v>
      </c>
    </row>
    <row r="4544" spans="7:8" x14ac:dyDescent="0.25">
      <c r="G4544" s="359">
        <f t="shared" si="140"/>
        <v>0</v>
      </c>
      <c r="H4544" s="359">
        <f t="shared" si="141"/>
        <v>0</v>
      </c>
    </row>
    <row r="4545" spans="7:8" x14ac:dyDescent="0.25">
      <c r="G4545" s="359">
        <f t="shared" si="140"/>
        <v>0</v>
      </c>
      <c r="H4545" s="359">
        <f t="shared" si="141"/>
        <v>0</v>
      </c>
    </row>
    <row r="4546" spans="7:8" x14ac:dyDescent="0.25">
      <c r="G4546" s="359">
        <f t="shared" si="140"/>
        <v>0</v>
      </c>
      <c r="H4546" s="359">
        <f t="shared" si="141"/>
        <v>0</v>
      </c>
    </row>
    <row r="4547" spans="7:8" x14ac:dyDescent="0.25">
      <c r="G4547" s="359">
        <f t="shared" ref="G4547:G4610" si="142">IFERROR(IF(C4547=" ",0,C4547),0)</f>
        <v>0</v>
      </c>
      <c r="H4547" s="359">
        <f t="shared" ref="H4547:H4610" si="143">IFERROR(G4547 * E4547, 0)</f>
        <v>0</v>
      </c>
    </row>
    <row r="4548" spans="7:8" x14ac:dyDescent="0.25">
      <c r="G4548" s="359">
        <f t="shared" si="142"/>
        <v>0</v>
      </c>
      <c r="H4548" s="359">
        <f t="shared" si="143"/>
        <v>0</v>
      </c>
    </row>
    <row r="4549" spans="7:8" x14ac:dyDescent="0.25">
      <c r="G4549" s="359">
        <f t="shared" si="142"/>
        <v>0</v>
      </c>
      <c r="H4549" s="359">
        <f t="shared" si="143"/>
        <v>0</v>
      </c>
    </row>
    <row r="4550" spans="7:8" x14ac:dyDescent="0.25">
      <c r="G4550" s="359">
        <f t="shared" si="142"/>
        <v>0</v>
      </c>
      <c r="H4550" s="359">
        <f t="shared" si="143"/>
        <v>0</v>
      </c>
    </row>
    <row r="4551" spans="7:8" x14ac:dyDescent="0.25">
      <c r="G4551" s="359">
        <f t="shared" si="142"/>
        <v>0</v>
      </c>
      <c r="H4551" s="359">
        <f t="shared" si="143"/>
        <v>0</v>
      </c>
    </row>
    <row r="4552" spans="7:8" x14ac:dyDescent="0.25">
      <c r="G4552" s="359">
        <f t="shared" si="142"/>
        <v>0</v>
      </c>
      <c r="H4552" s="359">
        <f t="shared" si="143"/>
        <v>0</v>
      </c>
    </row>
    <row r="4553" spans="7:8" x14ac:dyDescent="0.25">
      <c r="G4553" s="359">
        <f t="shared" si="142"/>
        <v>0</v>
      </c>
      <c r="H4553" s="359">
        <f t="shared" si="143"/>
        <v>0</v>
      </c>
    </row>
    <row r="4554" spans="7:8" x14ac:dyDescent="0.25">
      <c r="G4554" s="359">
        <f t="shared" si="142"/>
        <v>0</v>
      </c>
      <c r="H4554" s="359">
        <f t="shared" si="143"/>
        <v>0</v>
      </c>
    </row>
    <row r="4555" spans="7:8" x14ac:dyDescent="0.25">
      <c r="G4555" s="359">
        <f t="shared" si="142"/>
        <v>0</v>
      </c>
      <c r="H4555" s="359">
        <f t="shared" si="143"/>
        <v>0</v>
      </c>
    </row>
    <row r="4556" spans="7:8" x14ac:dyDescent="0.25">
      <c r="G4556" s="359">
        <f t="shared" si="142"/>
        <v>0</v>
      </c>
      <c r="H4556" s="359">
        <f t="shared" si="143"/>
        <v>0</v>
      </c>
    </row>
    <row r="4557" spans="7:8" x14ac:dyDescent="0.25">
      <c r="G4557" s="359">
        <f t="shared" si="142"/>
        <v>0</v>
      </c>
      <c r="H4557" s="359">
        <f t="shared" si="143"/>
        <v>0</v>
      </c>
    </row>
    <row r="4558" spans="7:8" x14ac:dyDescent="0.25">
      <c r="G4558" s="359">
        <f t="shared" si="142"/>
        <v>0</v>
      </c>
      <c r="H4558" s="359">
        <f t="shared" si="143"/>
        <v>0</v>
      </c>
    </row>
    <row r="4559" spans="7:8" x14ac:dyDescent="0.25">
      <c r="G4559" s="359">
        <f t="shared" si="142"/>
        <v>0</v>
      </c>
      <c r="H4559" s="359">
        <f t="shared" si="143"/>
        <v>0</v>
      </c>
    </row>
    <row r="4560" spans="7:8" x14ac:dyDescent="0.25">
      <c r="G4560" s="359">
        <f t="shared" si="142"/>
        <v>0</v>
      </c>
      <c r="H4560" s="359">
        <f t="shared" si="143"/>
        <v>0</v>
      </c>
    </row>
    <row r="4561" spans="7:8" x14ac:dyDescent="0.25">
      <c r="G4561" s="359">
        <f t="shared" si="142"/>
        <v>0</v>
      </c>
      <c r="H4561" s="359">
        <f t="shared" si="143"/>
        <v>0</v>
      </c>
    </row>
    <row r="4562" spans="7:8" x14ac:dyDescent="0.25">
      <c r="G4562" s="359">
        <f t="shared" si="142"/>
        <v>0</v>
      </c>
      <c r="H4562" s="359">
        <f t="shared" si="143"/>
        <v>0</v>
      </c>
    </row>
    <row r="4563" spans="7:8" x14ac:dyDescent="0.25">
      <c r="G4563" s="359">
        <f t="shared" si="142"/>
        <v>0</v>
      </c>
      <c r="H4563" s="359">
        <f t="shared" si="143"/>
        <v>0</v>
      </c>
    </row>
    <row r="4564" spans="7:8" x14ac:dyDescent="0.25">
      <c r="G4564" s="359">
        <f t="shared" si="142"/>
        <v>0</v>
      </c>
      <c r="H4564" s="359">
        <f t="shared" si="143"/>
        <v>0</v>
      </c>
    </row>
    <row r="4565" spans="7:8" x14ac:dyDescent="0.25">
      <c r="G4565" s="359">
        <f t="shared" si="142"/>
        <v>0</v>
      </c>
      <c r="H4565" s="359">
        <f t="shared" si="143"/>
        <v>0</v>
      </c>
    </row>
    <row r="4566" spans="7:8" x14ac:dyDescent="0.25">
      <c r="G4566" s="359">
        <f t="shared" si="142"/>
        <v>0</v>
      </c>
      <c r="H4566" s="359">
        <f t="shared" si="143"/>
        <v>0</v>
      </c>
    </row>
    <row r="4567" spans="7:8" x14ac:dyDescent="0.25">
      <c r="G4567" s="359">
        <f t="shared" si="142"/>
        <v>0</v>
      </c>
      <c r="H4567" s="359">
        <f t="shared" si="143"/>
        <v>0</v>
      </c>
    </row>
    <row r="4568" spans="7:8" x14ac:dyDescent="0.25">
      <c r="G4568" s="359">
        <f t="shared" si="142"/>
        <v>0</v>
      </c>
      <c r="H4568" s="359">
        <f t="shared" si="143"/>
        <v>0</v>
      </c>
    </row>
    <row r="4569" spans="7:8" x14ac:dyDescent="0.25">
      <c r="G4569" s="359">
        <f t="shared" si="142"/>
        <v>0</v>
      </c>
      <c r="H4569" s="359">
        <f t="shared" si="143"/>
        <v>0</v>
      </c>
    </row>
    <row r="4570" spans="7:8" x14ac:dyDescent="0.25">
      <c r="G4570" s="359">
        <f t="shared" si="142"/>
        <v>0</v>
      </c>
      <c r="H4570" s="359">
        <f t="shared" si="143"/>
        <v>0</v>
      </c>
    </row>
    <row r="4571" spans="7:8" x14ac:dyDescent="0.25">
      <c r="G4571" s="359">
        <f t="shared" si="142"/>
        <v>0</v>
      </c>
      <c r="H4571" s="359">
        <f t="shared" si="143"/>
        <v>0</v>
      </c>
    </row>
    <row r="4572" spans="7:8" x14ac:dyDescent="0.25">
      <c r="G4572" s="359">
        <f t="shared" si="142"/>
        <v>0</v>
      </c>
      <c r="H4572" s="359">
        <f t="shared" si="143"/>
        <v>0</v>
      </c>
    </row>
    <row r="4573" spans="7:8" x14ac:dyDescent="0.25">
      <c r="G4573" s="359">
        <f t="shared" si="142"/>
        <v>0</v>
      </c>
      <c r="H4573" s="359">
        <f t="shared" si="143"/>
        <v>0</v>
      </c>
    </row>
    <row r="4574" spans="7:8" x14ac:dyDescent="0.25">
      <c r="G4574" s="359">
        <f t="shared" si="142"/>
        <v>0</v>
      </c>
      <c r="H4574" s="359">
        <f t="shared" si="143"/>
        <v>0</v>
      </c>
    </row>
    <row r="4575" spans="7:8" x14ac:dyDescent="0.25">
      <c r="G4575" s="359">
        <f t="shared" si="142"/>
        <v>0</v>
      </c>
      <c r="H4575" s="359">
        <f t="shared" si="143"/>
        <v>0</v>
      </c>
    </row>
    <row r="4576" spans="7:8" x14ac:dyDescent="0.25">
      <c r="G4576" s="359">
        <f t="shared" si="142"/>
        <v>0</v>
      </c>
      <c r="H4576" s="359">
        <f t="shared" si="143"/>
        <v>0</v>
      </c>
    </row>
    <row r="4577" spans="7:8" x14ac:dyDescent="0.25">
      <c r="G4577" s="359">
        <f t="shared" si="142"/>
        <v>0</v>
      </c>
      <c r="H4577" s="359">
        <f t="shared" si="143"/>
        <v>0</v>
      </c>
    </row>
    <row r="4578" spans="7:8" x14ac:dyDescent="0.25">
      <c r="G4578" s="359">
        <f t="shared" si="142"/>
        <v>0</v>
      </c>
      <c r="H4578" s="359">
        <f t="shared" si="143"/>
        <v>0</v>
      </c>
    </row>
    <row r="4579" spans="7:8" x14ac:dyDescent="0.25">
      <c r="G4579" s="359">
        <f t="shared" si="142"/>
        <v>0</v>
      </c>
      <c r="H4579" s="359">
        <f t="shared" si="143"/>
        <v>0</v>
      </c>
    </row>
    <row r="4580" spans="7:8" x14ac:dyDescent="0.25">
      <c r="G4580" s="359">
        <f t="shared" si="142"/>
        <v>0</v>
      </c>
      <c r="H4580" s="359">
        <f t="shared" si="143"/>
        <v>0</v>
      </c>
    </row>
    <row r="4581" spans="7:8" x14ac:dyDescent="0.25">
      <c r="G4581" s="359">
        <f t="shared" si="142"/>
        <v>0</v>
      </c>
      <c r="H4581" s="359">
        <f t="shared" si="143"/>
        <v>0</v>
      </c>
    </row>
    <row r="4582" spans="7:8" x14ac:dyDescent="0.25">
      <c r="G4582" s="359">
        <f t="shared" si="142"/>
        <v>0</v>
      </c>
      <c r="H4582" s="359">
        <f t="shared" si="143"/>
        <v>0</v>
      </c>
    </row>
    <row r="4583" spans="7:8" x14ac:dyDescent="0.25">
      <c r="G4583" s="359">
        <f t="shared" si="142"/>
        <v>0</v>
      </c>
      <c r="H4583" s="359">
        <f t="shared" si="143"/>
        <v>0</v>
      </c>
    </row>
    <row r="4584" spans="7:8" x14ac:dyDescent="0.25">
      <c r="G4584" s="359">
        <f t="shared" si="142"/>
        <v>0</v>
      </c>
      <c r="H4584" s="359">
        <f t="shared" si="143"/>
        <v>0</v>
      </c>
    </row>
    <row r="4585" spans="7:8" x14ac:dyDescent="0.25">
      <c r="G4585" s="359">
        <f t="shared" si="142"/>
        <v>0</v>
      </c>
      <c r="H4585" s="359">
        <f t="shared" si="143"/>
        <v>0</v>
      </c>
    </row>
    <row r="4586" spans="7:8" x14ac:dyDescent="0.25">
      <c r="G4586" s="359">
        <f t="shared" si="142"/>
        <v>0</v>
      </c>
      <c r="H4586" s="359">
        <f t="shared" si="143"/>
        <v>0</v>
      </c>
    </row>
    <row r="4587" spans="7:8" x14ac:dyDescent="0.25">
      <c r="G4587" s="359">
        <f t="shared" si="142"/>
        <v>0</v>
      </c>
      <c r="H4587" s="359">
        <f t="shared" si="143"/>
        <v>0</v>
      </c>
    </row>
    <row r="4588" spans="7:8" x14ac:dyDescent="0.25">
      <c r="G4588" s="359">
        <f t="shared" si="142"/>
        <v>0</v>
      </c>
      <c r="H4588" s="359">
        <f t="shared" si="143"/>
        <v>0</v>
      </c>
    </row>
    <row r="4589" spans="7:8" x14ac:dyDescent="0.25">
      <c r="G4589" s="359">
        <f t="shared" si="142"/>
        <v>0</v>
      </c>
      <c r="H4589" s="359">
        <f t="shared" si="143"/>
        <v>0</v>
      </c>
    </row>
    <row r="4590" spans="7:8" x14ac:dyDescent="0.25">
      <c r="G4590" s="359">
        <f t="shared" si="142"/>
        <v>0</v>
      </c>
      <c r="H4590" s="359">
        <f t="shared" si="143"/>
        <v>0</v>
      </c>
    </row>
    <row r="4591" spans="7:8" x14ac:dyDescent="0.25">
      <c r="G4591" s="359">
        <f t="shared" si="142"/>
        <v>0</v>
      </c>
      <c r="H4591" s="359">
        <f t="shared" si="143"/>
        <v>0</v>
      </c>
    </row>
    <row r="4592" spans="7:8" x14ac:dyDescent="0.25">
      <c r="G4592" s="359">
        <f t="shared" si="142"/>
        <v>0</v>
      </c>
      <c r="H4592" s="359">
        <f t="shared" si="143"/>
        <v>0</v>
      </c>
    </row>
    <row r="4593" spans="7:8" x14ac:dyDescent="0.25">
      <c r="G4593" s="359">
        <f t="shared" si="142"/>
        <v>0</v>
      </c>
      <c r="H4593" s="359">
        <f t="shared" si="143"/>
        <v>0</v>
      </c>
    </row>
    <row r="4594" spans="7:8" x14ac:dyDescent="0.25">
      <c r="G4594" s="359">
        <f t="shared" si="142"/>
        <v>0</v>
      </c>
      <c r="H4594" s="359">
        <f t="shared" si="143"/>
        <v>0</v>
      </c>
    </row>
    <row r="4595" spans="7:8" x14ac:dyDescent="0.25">
      <c r="G4595" s="359">
        <f t="shared" si="142"/>
        <v>0</v>
      </c>
      <c r="H4595" s="359">
        <f t="shared" si="143"/>
        <v>0</v>
      </c>
    </row>
    <row r="4596" spans="7:8" x14ac:dyDescent="0.25">
      <c r="G4596" s="359">
        <f t="shared" si="142"/>
        <v>0</v>
      </c>
      <c r="H4596" s="359">
        <f t="shared" si="143"/>
        <v>0</v>
      </c>
    </row>
    <row r="4597" spans="7:8" x14ac:dyDescent="0.25">
      <c r="G4597" s="359">
        <f t="shared" si="142"/>
        <v>0</v>
      </c>
      <c r="H4597" s="359">
        <f t="shared" si="143"/>
        <v>0</v>
      </c>
    </row>
    <row r="4598" spans="7:8" x14ac:dyDescent="0.25">
      <c r="G4598" s="359">
        <f t="shared" si="142"/>
        <v>0</v>
      </c>
      <c r="H4598" s="359">
        <f t="shared" si="143"/>
        <v>0</v>
      </c>
    </row>
    <row r="4599" spans="7:8" x14ac:dyDescent="0.25">
      <c r="G4599" s="359">
        <f t="shared" si="142"/>
        <v>0</v>
      </c>
      <c r="H4599" s="359">
        <f t="shared" si="143"/>
        <v>0</v>
      </c>
    </row>
    <row r="4600" spans="7:8" x14ac:dyDescent="0.25">
      <c r="G4600" s="359">
        <f t="shared" si="142"/>
        <v>0</v>
      </c>
      <c r="H4600" s="359">
        <f t="shared" si="143"/>
        <v>0</v>
      </c>
    </row>
    <row r="4601" spans="7:8" x14ac:dyDescent="0.25">
      <c r="G4601" s="359">
        <f t="shared" si="142"/>
        <v>0</v>
      </c>
      <c r="H4601" s="359">
        <f t="shared" si="143"/>
        <v>0</v>
      </c>
    </row>
    <row r="4602" spans="7:8" x14ac:dyDescent="0.25">
      <c r="G4602" s="359">
        <f t="shared" si="142"/>
        <v>0</v>
      </c>
      <c r="H4602" s="359">
        <f t="shared" si="143"/>
        <v>0</v>
      </c>
    </row>
    <row r="4603" spans="7:8" x14ac:dyDescent="0.25">
      <c r="G4603" s="359">
        <f t="shared" si="142"/>
        <v>0</v>
      </c>
      <c r="H4603" s="359">
        <f t="shared" si="143"/>
        <v>0</v>
      </c>
    </row>
    <row r="4604" spans="7:8" x14ac:dyDescent="0.25">
      <c r="G4604" s="359">
        <f t="shared" si="142"/>
        <v>0</v>
      </c>
      <c r="H4604" s="359">
        <f t="shared" si="143"/>
        <v>0</v>
      </c>
    </row>
    <row r="4605" spans="7:8" x14ac:dyDescent="0.25">
      <c r="G4605" s="359">
        <f t="shared" si="142"/>
        <v>0</v>
      </c>
      <c r="H4605" s="359">
        <f t="shared" si="143"/>
        <v>0</v>
      </c>
    </row>
    <row r="4606" spans="7:8" x14ac:dyDescent="0.25">
      <c r="G4606" s="359">
        <f t="shared" si="142"/>
        <v>0</v>
      </c>
      <c r="H4606" s="359">
        <f t="shared" si="143"/>
        <v>0</v>
      </c>
    </row>
    <row r="4607" spans="7:8" x14ac:dyDescent="0.25">
      <c r="G4607" s="359">
        <f t="shared" si="142"/>
        <v>0</v>
      </c>
      <c r="H4607" s="359">
        <f t="shared" si="143"/>
        <v>0</v>
      </c>
    </row>
    <row r="4608" spans="7:8" x14ac:dyDescent="0.25">
      <c r="G4608" s="359">
        <f t="shared" si="142"/>
        <v>0</v>
      </c>
      <c r="H4608" s="359">
        <f t="shared" si="143"/>
        <v>0</v>
      </c>
    </row>
    <row r="4609" spans="7:8" x14ac:dyDescent="0.25">
      <c r="G4609" s="359">
        <f t="shared" si="142"/>
        <v>0</v>
      </c>
      <c r="H4609" s="359">
        <f t="shared" si="143"/>
        <v>0</v>
      </c>
    </row>
    <row r="4610" spans="7:8" x14ac:dyDescent="0.25">
      <c r="G4610" s="359">
        <f t="shared" si="142"/>
        <v>0</v>
      </c>
      <c r="H4610" s="359">
        <f t="shared" si="143"/>
        <v>0</v>
      </c>
    </row>
    <row r="4611" spans="7:8" x14ac:dyDescent="0.25">
      <c r="G4611" s="359">
        <f t="shared" ref="G4611:G4674" si="144">IFERROR(IF(C4611=" ",0,C4611),0)</f>
        <v>0</v>
      </c>
      <c r="H4611" s="359">
        <f t="shared" ref="H4611:H4674" si="145">IFERROR(G4611 * E4611, 0)</f>
        <v>0</v>
      </c>
    </row>
    <row r="4612" spans="7:8" x14ac:dyDescent="0.25">
      <c r="G4612" s="359">
        <f t="shared" si="144"/>
        <v>0</v>
      </c>
      <c r="H4612" s="359">
        <f t="shared" si="145"/>
        <v>0</v>
      </c>
    </row>
    <row r="4613" spans="7:8" x14ac:dyDescent="0.25">
      <c r="G4613" s="359">
        <f t="shared" si="144"/>
        <v>0</v>
      </c>
      <c r="H4613" s="359">
        <f t="shared" si="145"/>
        <v>0</v>
      </c>
    </row>
    <row r="4614" spans="7:8" x14ac:dyDescent="0.25">
      <c r="G4614" s="359">
        <f t="shared" si="144"/>
        <v>0</v>
      </c>
      <c r="H4614" s="359">
        <f t="shared" si="145"/>
        <v>0</v>
      </c>
    </row>
    <row r="4615" spans="7:8" x14ac:dyDescent="0.25">
      <c r="G4615" s="359">
        <f t="shared" si="144"/>
        <v>0</v>
      </c>
      <c r="H4615" s="359">
        <f t="shared" si="145"/>
        <v>0</v>
      </c>
    </row>
    <row r="4616" spans="7:8" x14ac:dyDescent="0.25">
      <c r="G4616" s="359">
        <f t="shared" si="144"/>
        <v>0</v>
      </c>
      <c r="H4616" s="359">
        <f t="shared" si="145"/>
        <v>0</v>
      </c>
    </row>
    <row r="4617" spans="7:8" x14ac:dyDescent="0.25">
      <c r="G4617" s="359">
        <f t="shared" si="144"/>
        <v>0</v>
      </c>
      <c r="H4617" s="359">
        <f t="shared" si="145"/>
        <v>0</v>
      </c>
    </row>
    <row r="4618" spans="7:8" x14ac:dyDescent="0.25">
      <c r="G4618" s="359">
        <f t="shared" si="144"/>
        <v>0</v>
      </c>
      <c r="H4618" s="359">
        <f t="shared" si="145"/>
        <v>0</v>
      </c>
    </row>
    <row r="4619" spans="7:8" x14ac:dyDescent="0.25">
      <c r="G4619" s="359">
        <f t="shared" si="144"/>
        <v>0</v>
      </c>
      <c r="H4619" s="359">
        <f t="shared" si="145"/>
        <v>0</v>
      </c>
    </row>
    <row r="4620" spans="7:8" x14ac:dyDescent="0.25">
      <c r="G4620" s="359">
        <f t="shared" si="144"/>
        <v>0</v>
      </c>
      <c r="H4620" s="359">
        <f t="shared" si="145"/>
        <v>0</v>
      </c>
    </row>
    <row r="4621" spans="7:8" x14ac:dyDescent="0.25">
      <c r="G4621" s="359">
        <f t="shared" si="144"/>
        <v>0</v>
      </c>
      <c r="H4621" s="359">
        <f t="shared" si="145"/>
        <v>0</v>
      </c>
    </row>
    <row r="4622" spans="7:8" x14ac:dyDescent="0.25">
      <c r="G4622" s="359">
        <f t="shared" si="144"/>
        <v>0</v>
      </c>
      <c r="H4622" s="359">
        <f t="shared" si="145"/>
        <v>0</v>
      </c>
    </row>
    <row r="4623" spans="7:8" x14ac:dyDescent="0.25">
      <c r="G4623" s="359">
        <f t="shared" si="144"/>
        <v>0</v>
      </c>
      <c r="H4623" s="359">
        <f t="shared" si="145"/>
        <v>0</v>
      </c>
    </row>
    <row r="4624" spans="7:8" x14ac:dyDescent="0.25">
      <c r="G4624" s="359">
        <f t="shared" si="144"/>
        <v>0</v>
      </c>
      <c r="H4624" s="359">
        <f t="shared" si="145"/>
        <v>0</v>
      </c>
    </row>
    <row r="4625" spans="7:8" x14ac:dyDescent="0.25">
      <c r="G4625" s="359">
        <f t="shared" si="144"/>
        <v>0</v>
      </c>
      <c r="H4625" s="359">
        <f t="shared" si="145"/>
        <v>0</v>
      </c>
    </row>
    <row r="4626" spans="7:8" x14ac:dyDescent="0.25">
      <c r="G4626" s="359">
        <f t="shared" si="144"/>
        <v>0</v>
      </c>
      <c r="H4626" s="359">
        <f t="shared" si="145"/>
        <v>0</v>
      </c>
    </row>
    <row r="4627" spans="7:8" x14ac:dyDescent="0.25">
      <c r="G4627" s="359">
        <f t="shared" si="144"/>
        <v>0</v>
      </c>
      <c r="H4627" s="359">
        <f t="shared" si="145"/>
        <v>0</v>
      </c>
    </row>
    <row r="4628" spans="7:8" x14ac:dyDescent="0.25">
      <c r="G4628" s="359">
        <f t="shared" si="144"/>
        <v>0</v>
      </c>
      <c r="H4628" s="359">
        <f t="shared" si="145"/>
        <v>0</v>
      </c>
    </row>
    <row r="4629" spans="7:8" x14ac:dyDescent="0.25">
      <c r="G4629" s="359">
        <f t="shared" si="144"/>
        <v>0</v>
      </c>
      <c r="H4629" s="359">
        <f t="shared" si="145"/>
        <v>0</v>
      </c>
    </row>
    <row r="4630" spans="7:8" x14ac:dyDescent="0.25">
      <c r="G4630" s="359">
        <f t="shared" si="144"/>
        <v>0</v>
      </c>
      <c r="H4630" s="359">
        <f t="shared" si="145"/>
        <v>0</v>
      </c>
    </row>
    <row r="4631" spans="7:8" x14ac:dyDescent="0.25">
      <c r="G4631" s="359">
        <f t="shared" si="144"/>
        <v>0</v>
      </c>
      <c r="H4631" s="359">
        <f t="shared" si="145"/>
        <v>0</v>
      </c>
    </row>
    <row r="4632" spans="7:8" x14ac:dyDescent="0.25">
      <c r="G4632" s="359">
        <f t="shared" si="144"/>
        <v>0</v>
      </c>
      <c r="H4632" s="359">
        <f t="shared" si="145"/>
        <v>0</v>
      </c>
    </row>
    <row r="4633" spans="7:8" x14ac:dyDescent="0.25">
      <c r="G4633" s="359">
        <f t="shared" si="144"/>
        <v>0</v>
      </c>
      <c r="H4633" s="359">
        <f t="shared" si="145"/>
        <v>0</v>
      </c>
    </row>
    <row r="4634" spans="7:8" x14ac:dyDescent="0.25">
      <c r="G4634" s="359">
        <f t="shared" si="144"/>
        <v>0</v>
      </c>
      <c r="H4634" s="359">
        <f t="shared" si="145"/>
        <v>0</v>
      </c>
    </row>
    <row r="4635" spans="7:8" x14ac:dyDescent="0.25">
      <c r="G4635" s="359">
        <f t="shared" si="144"/>
        <v>0</v>
      </c>
      <c r="H4635" s="359">
        <f t="shared" si="145"/>
        <v>0</v>
      </c>
    </row>
    <row r="4636" spans="7:8" x14ac:dyDescent="0.25">
      <c r="G4636" s="359">
        <f t="shared" si="144"/>
        <v>0</v>
      </c>
      <c r="H4636" s="359">
        <f t="shared" si="145"/>
        <v>0</v>
      </c>
    </row>
    <row r="4637" spans="7:8" x14ac:dyDescent="0.25">
      <c r="G4637" s="359">
        <f t="shared" si="144"/>
        <v>0</v>
      </c>
      <c r="H4637" s="359">
        <f t="shared" si="145"/>
        <v>0</v>
      </c>
    </row>
    <row r="4638" spans="7:8" x14ac:dyDescent="0.25">
      <c r="G4638" s="359">
        <f t="shared" si="144"/>
        <v>0</v>
      </c>
      <c r="H4638" s="359">
        <f t="shared" si="145"/>
        <v>0</v>
      </c>
    </row>
    <row r="4639" spans="7:8" x14ac:dyDescent="0.25">
      <c r="G4639" s="359">
        <f t="shared" si="144"/>
        <v>0</v>
      </c>
      <c r="H4639" s="359">
        <f t="shared" si="145"/>
        <v>0</v>
      </c>
    </row>
    <row r="4640" spans="7:8" x14ac:dyDescent="0.25">
      <c r="G4640" s="359">
        <f t="shared" si="144"/>
        <v>0</v>
      </c>
      <c r="H4640" s="359">
        <f t="shared" si="145"/>
        <v>0</v>
      </c>
    </row>
    <row r="4641" spans="7:8" x14ac:dyDescent="0.25">
      <c r="G4641" s="359">
        <f t="shared" si="144"/>
        <v>0</v>
      </c>
      <c r="H4641" s="359">
        <f t="shared" si="145"/>
        <v>0</v>
      </c>
    </row>
    <row r="4642" spans="7:8" x14ac:dyDescent="0.25">
      <c r="G4642" s="359">
        <f t="shared" si="144"/>
        <v>0</v>
      </c>
      <c r="H4642" s="359">
        <f t="shared" si="145"/>
        <v>0</v>
      </c>
    </row>
    <row r="4643" spans="7:8" x14ac:dyDescent="0.25">
      <c r="G4643" s="359">
        <f t="shared" si="144"/>
        <v>0</v>
      </c>
      <c r="H4643" s="359">
        <f t="shared" si="145"/>
        <v>0</v>
      </c>
    </row>
    <row r="4644" spans="7:8" x14ac:dyDescent="0.25">
      <c r="G4644" s="359">
        <f t="shared" si="144"/>
        <v>0</v>
      </c>
      <c r="H4644" s="359">
        <f t="shared" si="145"/>
        <v>0</v>
      </c>
    </row>
    <row r="4645" spans="7:8" x14ac:dyDescent="0.25">
      <c r="G4645" s="359">
        <f t="shared" si="144"/>
        <v>0</v>
      </c>
      <c r="H4645" s="359">
        <f t="shared" si="145"/>
        <v>0</v>
      </c>
    </row>
    <row r="4646" spans="7:8" x14ac:dyDescent="0.25">
      <c r="G4646" s="359">
        <f t="shared" si="144"/>
        <v>0</v>
      </c>
      <c r="H4646" s="359">
        <f t="shared" si="145"/>
        <v>0</v>
      </c>
    </row>
    <row r="4647" spans="7:8" x14ac:dyDescent="0.25">
      <c r="G4647" s="359">
        <f t="shared" si="144"/>
        <v>0</v>
      </c>
      <c r="H4647" s="359">
        <f t="shared" si="145"/>
        <v>0</v>
      </c>
    </row>
    <row r="4648" spans="7:8" x14ac:dyDescent="0.25">
      <c r="G4648" s="359">
        <f t="shared" si="144"/>
        <v>0</v>
      </c>
      <c r="H4648" s="359">
        <f t="shared" si="145"/>
        <v>0</v>
      </c>
    </row>
    <row r="4649" spans="7:8" x14ac:dyDescent="0.25">
      <c r="G4649" s="359">
        <f t="shared" si="144"/>
        <v>0</v>
      </c>
      <c r="H4649" s="359">
        <f t="shared" si="145"/>
        <v>0</v>
      </c>
    </row>
    <row r="4650" spans="7:8" x14ac:dyDescent="0.25">
      <c r="G4650" s="359">
        <f t="shared" si="144"/>
        <v>0</v>
      </c>
      <c r="H4650" s="359">
        <f t="shared" si="145"/>
        <v>0</v>
      </c>
    </row>
    <row r="4651" spans="7:8" x14ac:dyDescent="0.25">
      <c r="G4651" s="359">
        <f t="shared" si="144"/>
        <v>0</v>
      </c>
      <c r="H4651" s="359">
        <f t="shared" si="145"/>
        <v>0</v>
      </c>
    </row>
    <row r="4652" spans="7:8" x14ac:dyDescent="0.25">
      <c r="G4652" s="359">
        <f t="shared" si="144"/>
        <v>0</v>
      </c>
      <c r="H4652" s="359">
        <f t="shared" si="145"/>
        <v>0</v>
      </c>
    </row>
    <row r="4653" spans="7:8" x14ac:dyDescent="0.25">
      <c r="G4653" s="359">
        <f t="shared" si="144"/>
        <v>0</v>
      </c>
      <c r="H4653" s="359">
        <f t="shared" si="145"/>
        <v>0</v>
      </c>
    </row>
    <row r="4654" spans="7:8" x14ac:dyDescent="0.25">
      <c r="G4654" s="359">
        <f t="shared" si="144"/>
        <v>0</v>
      </c>
      <c r="H4654" s="359">
        <f t="shared" si="145"/>
        <v>0</v>
      </c>
    </row>
    <row r="4655" spans="7:8" x14ac:dyDescent="0.25">
      <c r="G4655" s="359">
        <f t="shared" si="144"/>
        <v>0</v>
      </c>
      <c r="H4655" s="359">
        <f t="shared" si="145"/>
        <v>0</v>
      </c>
    </row>
    <row r="4656" spans="7:8" x14ac:dyDescent="0.25">
      <c r="G4656" s="359">
        <f t="shared" si="144"/>
        <v>0</v>
      </c>
      <c r="H4656" s="359">
        <f t="shared" si="145"/>
        <v>0</v>
      </c>
    </row>
    <row r="4657" spans="7:8" x14ac:dyDescent="0.25">
      <c r="G4657" s="359">
        <f t="shared" si="144"/>
        <v>0</v>
      </c>
      <c r="H4657" s="359">
        <f t="shared" si="145"/>
        <v>0</v>
      </c>
    </row>
    <row r="4658" spans="7:8" x14ac:dyDescent="0.25">
      <c r="G4658" s="359">
        <f t="shared" si="144"/>
        <v>0</v>
      </c>
      <c r="H4658" s="359">
        <f t="shared" si="145"/>
        <v>0</v>
      </c>
    </row>
    <row r="4659" spans="7:8" x14ac:dyDescent="0.25">
      <c r="G4659" s="359">
        <f t="shared" si="144"/>
        <v>0</v>
      </c>
      <c r="H4659" s="359">
        <f t="shared" si="145"/>
        <v>0</v>
      </c>
    </row>
    <row r="4660" spans="7:8" x14ac:dyDescent="0.25">
      <c r="G4660" s="359">
        <f t="shared" si="144"/>
        <v>0</v>
      </c>
      <c r="H4660" s="359">
        <f t="shared" si="145"/>
        <v>0</v>
      </c>
    </row>
    <row r="4661" spans="7:8" x14ac:dyDescent="0.25">
      <c r="G4661" s="359">
        <f t="shared" si="144"/>
        <v>0</v>
      </c>
      <c r="H4661" s="359">
        <f t="shared" si="145"/>
        <v>0</v>
      </c>
    </row>
    <row r="4662" spans="7:8" x14ac:dyDescent="0.25">
      <c r="G4662" s="359">
        <f t="shared" si="144"/>
        <v>0</v>
      </c>
      <c r="H4662" s="359">
        <f t="shared" si="145"/>
        <v>0</v>
      </c>
    </row>
    <row r="4663" spans="7:8" x14ac:dyDescent="0.25">
      <c r="G4663" s="359">
        <f t="shared" si="144"/>
        <v>0</v>
      </c>
      <c r="H4663" s="359">
        <f t="shared" si="145"/>
        <v>0</v>
      </c>
    </row>
    <row r="4664" spans="7:8" x14ac:dyDescent="0.25">
      <c r="G4664" s="359">
        <f t="shared" si="144"/>
        <v>0</v>
      </c>
      <c r="H4664" s="359">
        <f t="shared" si="145"/>
        <v>0</v>
      </c>
    </row>
    <row r="4665" spans="7:8" x14ac:dyDescent="0.25">
      <c r="G4665" s="359">
        <f t="shared" si="144"/>
        <v>0</v>
      </c>
      <c r="H4665" s="359">
        <f t="shared" si="145"/>
        <v>0</v>
      </c>
    </row>
    <row r="4666" spans="7:8" x14ac:dyDescent="0.25">
      <c r="G4666" s="359">
        <f t="shared" si="144"/>
        <v>0</v>
      </c>
      <c r="H4666" s="359">
        <f t="shared" si="145"/>
        <v>0</v>
      </c>
    </row>
    <row r="4667" spans="7:8" x14ac:dyDescent="0.25">
      <c r="G4667" s="359">
        <f t="shared" si="144"/>
        <v>0</v>
      </c>
      <c r="H4667" s="359">
        <f t="shared" si="145"/>
        <v>0</v>
      </c>
    </row>
    <row r="4668" spans="7:8" x14ac:dyDescent="0.25">
      <c r="G4668" s="359">
        <f t="shared" si="144"/>
        <v>0</v>
      </c>
      <c r="H4668" s="359">
        <f t="shared" si="145"/>
        <v>0</v>
      </c>
    </row>
    <row r="4669" spans="7:8" x14ac:dyDescent="0.25">
      <c r="G4669" s="359">
        <f t="shared" si="144"/>
        <v>0</v>
      </c>
      <c r="H4669" s="359">
        <f t="shared" si="145"/>
        <v>0</v>
      </c>
    </row>
    <row r="4670" spans="7:8" x14ac:dyDescent="0.25">
      <c r="G4670" s="359">
        <f t="shared" si="144"/>
        <v>0</v>
      </c>
      <c r="H4670" s="359">
        <f t="shared" si="145"/>
        <v>0</v>
      </c>
    </row>
    <row r="4671" spans="7:8" x14ac:dyDescent="0.25">
      <c r="G4671" s="359">
        <f t="shared" si="144"/>
        <v>0</v>
      </c>
      <c r="H4671" s="359">
        <f t="shared" si="145"/>
        <v>0</v>
      </c>
    </row>
    <row r="4672" spans="7:8" x14ac:dyDescent="0.25">
      <c r="G4672" s="359">
        <f t="shared" si="144"/>
        <v>0</v>
      </c>
      <c r="H4672" s="359">
        <f t="shared" si="145"/>
        <v>0</v>
      </c>
    </row>
    <row r="4673" spans="7:8" x14ac:dyDescent="0.25">
      <c r="G4673" s="359">
        <f t="shared" si="144"/>
        <v>0</v>
      </c>
      <c r="H4673" s="359">
        <f t="shared" si="145"/>
        <v>0</v>
      </c>
    </row>
    <row r="4674" spans="7:8" x14ac:dyDescent="0.25">
      <c r="G4674" s="359">
        <f t="shared" si="144"/>
        <v>0</v>
      </c>
      <c r="H4674" s="359">
        <f t="shared" si="145"/>
        <v>0</v>
      </c>
    </row>
    <row r="4675" spans="7:8" x14ac:dyDescent="0.25">
      <c r="G4675" s="359">
        <f t="shared" ref="G4675:G4738" si="146">IFERROR(IF(C4675=" ",0,C4675),0)</f>
        <v>0</v>
      </c>
      <c r="H4675" s="359">
        <f t="shared" ref="H4675:H4738" si="147">IFERROR(G4675 * E4675, 0)</f>
        <v>0</v>
      </c>
    </row>
    <row r="4676" spans="7:8" x14ac:dyDescent="0.25">
      <c r="G4676" s="359">
        <f t="shared" si="146"/>
        <v>0</v>
      </c>
      <c r="H4676" s="359">
        <f t="shared" si="147"/>
        <v>0</v>
      </c>
    </row>
    <row r="4677" spans="7:8" x14ac:dyDescent="0.25">
      <c r="G4677" s="359">
        <f t="shared" si="146"/>
        <v>0</v>
      </c>
      <c r="H4677" s="359">
        <f t="shared" si="147"/>
        <v>0</v>
      </c>
    </row>
    <row r="4678" spans="7:8" x14ac:dyDescent="0.25">
      <c r="G4678" s="359">
        <f t="shared" si="146"/>
        <v>0</v>
      </c>
      <c r="H4678" s="359">
        <f t="shared" si="147"/>
        <v>0</v>
      </c>
    </row>
    <row r="4679" spans="7:8" x14ac:dyDescent="0.25">
      <c r="G4679" s="359">
        <f t="shared" si="146"/>
        <v>0</v>
      </c>
      <c r="H4679" s="359">
        <f t="shared" si="147"/>
        <v>0</v>
      </c>
    </row>
    <row r="4680" spans="7:8" x14ac:dyDescent="0.25">
      <c r="G4680" s="359">
        <f t="shared" si="146"/>
        <v>0</v>
      </c>
      <c r="H4680" s="359">
        <f t="shared" si="147"/>
        <v>0</v>
      </c>
    </row>
    <row r="4681" spans="7:8" x14ac:dyDescent="0.25">
      <c r="G4681" s="359">
        <f t="shared" si="146"/>
        <v>0</v>
      </c>
      <c r="H4681" s="359">
        <f t="shared" si="147"/>
        <v>0</v>
      </c>
    </row>
    <row r="4682" spans="7:8" x14ac:dyDescent="0.25">
      <c r="G4682" s="359">
        <f t="shared" si="146"/>
        <v>0</v>
      </c>
      <c r="H4682" s="359">
        <f t="shared" si="147"/>
        <v>0</v>
      </c>
    </row>
    <row r="4683" spans="7:8" x14ac:dyDescent="0.25">
      <c r="G4683" s="359">
        <f t="shared" si="146"/>
        <v>0</v>
      </c>
      <c r="H4683" s="359">
        <f t="shared" si="147"/>
        <v>0</v>
      </c>
    </row>
    <row r="4684" spans="7:8" x14ac:dyDescent="0.25">
      <c r="G4684" s="359">
        <f t="shared" si="146"/>
        <v>0</v>
      </c>
      <c r="H4684" s="359">
        <f t="shared" si="147"/>
        <v>0</v>
      </c>
    </row>
    <row r="4685" spans="7:8" x14ac:dyDescent="0.25">
      <c r="G4685" s="359">
        <f t="shared" si="146"/>
        <v>0</v>
      </c>
      <c r="H4685" s="359">
        <f t="shared" si="147"/>
        <v>0</v>
      </c>
    </row>
    <row r="4686" spans="7:8" x14ac:dyDescent="0.25">
      <c r="G4686" s="359">
        <f t="shared" si="146"/>
        <v>0</v>
      </c>
      <c r="H4686" s="359">
        <f t="shared" si="147"/>
        <v>0</v>
      </c>
    </row>
    <row r="4687" spans="7:8" x14ac:dyDescent="0.25">
      <c r="G4687" s="359">
        <f t="shared" si="146"/>
        <v>0</v>
      </c>
      <c r="H4687" s="359">
        <f t="shared" si="147"/>
        <v>0</v>
      </c>
    </row>
    <row r="4688" spans="7:8" x14ac:dyDescent="0.25">
      <c r="G4688" s="359">
        <f t="shared" si="146"/>
        <v>0</v>
      </c>
      <c r="H4688" s="359">
        <f t="shared" si="147"/>
        <v>0</v>
      </c>
    </row>
    <row r="4689" spans="7:8" x14ac:dyDescent="0.25">
      <c r="G4689" s="359">
        <f t="shared" si="146"/>
        <v>0</v>
      </c>
      <c r="H4689" s="359">
        <f t="shared" si="147"/>
        <v>0</v>
      </c>
    </row>
    <row r="4690" spans="7:8" x14ac:dyDescent="0.25">
      <c r="G4690" s="359">
        <f t="shared" si="146"/>
        <v>0</v>
      </c>
      <c r="H4690" s="359">
        <f t="shared" si="147"/>
        <v>0</v>
      </c>
    </row>
    <row r="4691" spans="7:8" x14ac:dyDescent="0.25">
      <c r="G4691" s="359">
        <f t="shared" si="146"/>
        <v>0</v>
      </c>
      <c r="H4691" s="359">
        <f t="shared" si="147"/>
        <v>0</v>
      </c>
    </row>
    <row r="4692" spans="7:8" x14ac:dyDescent="0.25">
      <c r="G4692" s="359">
        <f t="shared" si="146"/>
        <v>0</v>
      </c>
      <c r="H4692" s="359">
        <f t="shared" si="147"/>
        <v>0</v>
      </c>
    </row>
    <row r="4693" spans="7:8" x14ac:dyDescent="0.25">
      <c r="G4693" s="359">
        <f t="shared" si="146"/>
        <v>0</v>
      </c>
      <c r="H4693" s="359">
        <f t="shared" si="147"/>
        <v>0</v>
      </c>
    </row>
    <row r="4694" spans="7:8" x14ac:dyDescent="0.25">
      <c r="G4694" s="359">
        <f t="shared" si="146"/>
        <v>0</v>
      </c>
      <c r="H4694" s="359">
        <f t="shared" si="147"/>
        <v>0</v>
      </c>
    </row>
    <row r="4695" spans="7:8" x14ac:dyDescent="0.25">
      <c r="G4695" s="359">
        <f t="shared" si="146"/>
        <v>0</v>
      </c>
      <c r="H4695" s="359">
        <f t="shared" si="147"/>
        <v>0</v>
      </c>
    </row>
    <row r="4696" spans="7:8" x14ac:dyDescent="0.25">
      <c r="G4696" s="359">
        <f t="shared" si="146"/>
        <v>0</v>
      </c>
      <c r="H4696" s="359">
        <f t="shared" si="147"/>
        <v>0</v>
      </c>
    </row>
    <row r="4697" spans="7:8" x14ac:dyDescent="0.25">
      <c r="G4697" s="359">
        <f t="shared" si="146"/>
        <v>0</v>
      </c>
      <c r="H4697" s="359">
        <f t="shared" si="147"/>
        <v>0</v>
      </c>
    </row>
    <row r="4698" spans="7:8" x14ac:dyDescent="0.25">
      <c r="G4698" s="359">
        <f t="shared" si="146"/>
        <v>0</v>
      </c>
      <c r="H4698" s="359">
        <f t="shared" si="147"/>
        <v>0</v>
      </c>
    </row>
    <row r="4699" spans="7:8" x14ac:dyDescent="0.25">
      <c r="G4699" s="359">
        <f t="shared" si="146"/>
        <v>0</v>
      </c>
      <c r="H4699" s="359">
        <f t="shared" si="147"/>
        <v>0</v>
      </c>
    </row>
    <row r="4700" spans="7:8" x14ac:dyDescent="0.25">
      <c r="G4700" s="359">
        <f t="shared" si="146"/>
        <v>0</v>
      </c>
      <c r="H4700" s="359">
        <f t="shared" si="147"/>
        <v>0</v>
      </c>
    </row>
    <row r="4701" spans="7:8" x14ac:dyDescent="0.25">
      <c r="G4701" s="359">
        <f t="shared" si="146"/>
        <v>0</v>
      </c>
      <c r="H4701" s="359">
        <f t="shared" si="147"/>
        <v>0</v>
      </c>
    </row>
    <row r="4702" spans="7:8" x14ac:dyDescent="0.25">
      <c r="G4702" s="359">
        <f t="shared" si="146"/>
        <v>0</v>
      </c>
      <c r="H4702" s="359">
        <f t="shared" si="147"/>
        <v>0</v>
      </c>
    </row>
    <row r="4703" spans="7:8" x14ac:dyDescent="0.25">
      <c r="G4703" s="359">
        <f t="shared" si="146"/>
        <v>0</v>
      </c>
      <c r="H4703" s="359">
        <f t="shared" si="147"/>
        <v>0</v>
      </c>
    </row>
    <row r="4704" spans="7:8" x14ac:dyDescent="0.25">
      <c r="G4704" s="359">
        <f t="shared" si="146"/>
        <v>0</v>
      </c>
      <c r="H4704" s="359">
        <f t="shared" si="147"/>
        <v>0</v>
      </c>
    </row>
    <row r="4705" spans="7:8" x14ac:dyDescent="0.25">
      <c r="G4705" s="359">
        <f t="shared" si="146"/>
        <v>0</v>
      </c>
      <c r="H4705" s="359">
        <f t="shared" si="147"/>
        <v>0</v>
      </c>
    </row>
    <row r="4706" spans="7:8" x14ac:dyDescent="0.25">
      <c r="G4706" s="359">
        <f t="shared" si="146"/>
        <v>0</v>
      </c>
      <c r="H4706" s="359">
        <f t="shared" si="147"/>
        <v>0</v>
      </c>
    </row>
    <row r="4707" spans="7:8" x14ac:dyDescent="0.25">
      <c r="G4707" s="359">
        <f t="shared" si="146"/>
        <v>0</v>
      </c>
      <c r="H4707" s="359">
        <f t="shared" si="147"/>
        <v>0</v>
      </c>
    </row>
    <row r="4708" spans="7:8" x14ac:dyDescent="0.25">
      <c r="G4708" s="359">
        <f t="shared" si="146"/>
        <v>0</v>
      </c>
      <c r="H4708" s="359">
        <f t="shared" si="147"/>
        <v>0</v>
      </c>
    </row>
    <row r="4709" spans="7:8" x14ac:dyDescent="0.25">
      <c r="G4709" s="359">
        <f t="shared" si="146"/>
        <v>0</v>
      </c>
      <c r="H4709" s="359">
        <f t="shared" si="147"/>
        <v>0</v>
      </c>
    </row>
    <row r="4710" spans="7:8" x14ac:dyDescent="0.25">
      <c r="G4710" s="359">
        <f t="shared" si="146"/>
        <v>0</v>
      </c>
      <c r="H4710" s="359">
        <f t="shared" si="147"/>
        <v>0</v>
      </c>
    </row>
    <row r="4711" spans="7:8" x14ac:dyDescent="0.25">
      <c r="G4711" s="359">
        <f t="shared" si="146"/>
        <v>0</v>
      </c>
      <c r="H4711" s="359">
        <f t="shared" si="147"/>
        <v>0</v>
      </c>
    </row>
    <row r="4712" spans="7:8" x14ac:dyDescent="0.25">
      <c r="G4712" s="359">
        <f t="shared" si="146"/>
        <v>0</v>
      </c>
      <c r="H4712" s="359">
        <f t="shared" si="147"/>
        <v>0</v>
      </c>
    </row>
    <row r="4713" spans="7:8" x14ac:dyDescent="0.25">
      <c r="G4713" s="359">
        <f t="shared" si="146"/>
        <v>0</v>
      </c>
      <c r="H4713" s="359">
        <f t="shared" si="147"/>
        <v>0</v>
      </c>
    </row>
    <row r="4714" spans="7:8" x14ac:dyDescent="0.25">
      <c r="G4714" s="359">
        <f t="shared" si="146"/>
        <v>0</v>
      </c>
      <c r="H4714" s="359">
        <f t="shared" si="147"/>
        <v>0</v>
      </c>
    </row>
    <row r="4715" spans="7:8" x14ac:dyDescent="0.25">
      <c r="G4715" s="359">
        <f t="shared" si="146"/>
        <v>0</v>
      </c>
      <c r="H4715" s="359">
        <f t="shared" si="147"/>
        <v>0</v>
      </c>
    </row>
    <row r="4716" spans="7:8" x14ac:dyDescent="0.25">
      <c r="G4716" s="359">
        <f t="shared" si="146"/>
        <v>0</v>
      </c>
      <c r="H4716" s="359">
        <f t="shared" si="147"/>
        <v>0</v>
      </c>
    </row>
    <row r="4717" spans="7:8" x14ac:dyDescent="0.25">
      <c r="G4717" s="359">
        <f t="shared" si="146"/>
        <v>0</v>
      </c>
      <c r="H4717" s="359">
        <f t="shared" si="147"/>
        <v>0</v>
      </c>
    </row>
    <row r="4718" spans="7:8" x14ac:dyDescent="0.25">
      <c r="G4718" s="359">
        <f t="shared" si="146"/>
        <v>0</v>
      </c>
      <c r="H4718" s="359">
        <f t="shared" si="147"/>
        <v>0</v>
      </c>
    </row>
    <row r="4719" spans="7:8" x14ac:dyDescent="0.25">
      <c r="G4719" s="359">
        <f t="shared" si="146"/>
        <v>0</v>
      </c>
      <c r="H4719" s="359">
        <f t="shared" si="147"/>
        <v>0</v>
      </c>
    </row>
    <row r="4720" spans="7:8" x14ac:dyDescent="0.25">
      <c r="G4720" s="359">
        <f t="shared" si="146"/>
        <v>0</v>
      </c>
      <c r="H4720" s="359">
        <f t="shared" si="147"/>
        <v>0</v>
      </c>
    </row>
    <row r="4721" spans="7:8" x14ac:dyDescent="0.25">
      <c r="G4721" s="359">
        <f t="shared" si="146"/>
        <v>0</v>
      </c>
      <c r="H4721" s="359">
        <f t="shared" si="147"/>
        <v>0</v>
      </c>
    </row>
    <row r="4722" spans="7:8" x14ac:dyDescent="0.25">
      <c r="G4722" s="359">
        <f t="shared" si="146"/>
        <v>0</v>
      </c>
      <c r="H4722" s="359">
        <f t="shared" si="147"/>
        <v>0</v>
      </c>
    </row>
    <row r="4723" spans="7:8" x14ac:dyDescent="0.25">
      <c r="G4723" s="359">
        <f t="shared" si="146"/>
        <v>0</v>
      </c>
      <c r="H4723" s="359">
        <f t="shared" si="147"/>
        <v>0</v>
      </c>
    </row>
    <row r="4724" spans="7:8" x14ac:dyDescent="0.25">
      <c r="G4724" s="359">
        <f t="shared" si="146"/>
        <v>0</v>
      </c>
      <c r="H4724" s="359">
        <f t="shared" si="147"/>
        <v>0</v>
      </c>
    </row>
    <row r="4725" spans="7:8" x14ac:dyDescent="0.25">
      <c r="G4725" s="359">
        <f t="shared" si="146"/>
        <v>0</v>
      </c>
      <c r="H4725" s="359">
        <f t="shared" si="147"/>
        <v>0</v>
      </c>
    </row>
    <row r="4726" spans="7:8" x14ac:dyDescent="0.25">
      <c r="G4726" s="359">
        <f t="shared" si="146"/>
        <v>0</v>
      </c>
      <c r="H4726" s="359">
        <f t="shared" si="147"/>
        <v>0</v>
      </c>
    </row>
    <row r="4727" spans="7:8" x14ac:dyDescent="0.25">
      <c r="G4727" s="359">
        <f t="shared" si="146"/>
        <v>0</v>
      </c>
      <c r="H4727" s="359">
        <f t="shared" si="147"/>
        <v>0</v>
      </c>
    </row>
    <row r="4728" spans="7:8" x14ac:dyDescent="0.25">
      <c r="G4728" s="359">
        <f t="shared" si="146"/>
        <v>0</v>
      </c>
      <c r="H4728" s="359">
        <f t="shared" si="147"/>
        <v>0</v>
      </c>
    </row>
    <row r="4729" spans="7:8" x14ac:dyDescent="0.25">
      <c r="G4729" s="359">
        <f t="shared" si="146"/>
        <v>0</v>
      </c>
      <c r="H4729" s="359">
        <f t="shared" si="147"/>
        <v>0</v>
      </c>
    </row>
    <row r="4730" spans="7:8" x14ac:dyDescent="0.25">
      <c r="G4730" s="359">
        <f t="shared" si="146"/>
        <v>0</v>
      </c>
      <c r="H4730" s="359">
        <f t="shared" si="147"/>
        <v>0</v>
      </c>
    </row>
    <row r="4731" spans="7:8" x14ac:dyDescent="0.25">
      <c r="G4731" s="359">
        <f t="shared" si="146"/>
        <v>0</v>
      </c>
      <c r="H4731" s="359">
        <f t="shared" si="147"/>
        <v>0</v>
      </c>
    </row>
    <row r="4732" spans="7:8" x14ac:dyDescent="0.25">
      <c r="G4732" s="359">
        <f t="shared" si="146"/>
        <v>0</v>
      </c>
      <c r="H4732" s="359">
        <f t="shared" si="147"/>
        <v>0</v>
      </c>
    </row>
    <row r="4733" spans="7:8" x14ac:dyDescent="0.25">
      <c r="G4733" s="359">
        <f t="shared" si="146"/>
        <v>0</v>
      </c>
      <c r="H4733" s="359">
        <f t="shared" si="147"/>
        <v>0</v>
      </c>
    </row>
    <row r="4734" spans="7:8" x14ac:dyDescent="0.25">
      <c r="G4734" s="359">
        <f t="shared" si="146"/>
        <v>0</v>
      </c>
      <c r="H4734" s="359">
        <f t="shared" si="147"/>
        <v>0</v>
      </c>
    </row>
    <row r="4735" spans="7:8" x14ac:dyDescent="0.25">
      <c r="G4735" s="359">
        <f t="shared" si="146"/>
        <v>0</v>
      </c>
      <c r="H4735" s="359">
        <f t="shared" si="147"/>
        <v>0</v>
      </c>
    </row>
    <row r="4736" spans="7:8" x14ac:dyDescent="0.25">
      <c r="G4736" s="359">
        <f t="shared" si="146"/>
        <v>0</v>
      </c>
      <c r="H4736" s="359">
        <f t="shared" si="147"/>
        <v>0</v>
      </c>
    </row>
    <row r="4737" spans="7:8" x14ac:dyDescent="0.25">
      <c r="G4737" s="359">
        <f t="shared" si="146"/>
        <v>0</v>
      </c>
      <c r="H4737" s="359">
        <f t="shared" si="147"/>
        <v>0</v>
      </c>
    </row>
    <row r="4738" spans="7:8" x14ac:dyDescent="0.25">
      <c r="G4738" s="359">
        <f t="shared" si="146"/>
        <v>0</v>
      </c>
      <c r="H4738" s="359">
        <f t="shared" si="147"/>
        <v>0</v>
      </c>
    </row>
    <row r="4739" spans="7:8" x14ac:dyDescent="0.25">
      <c r="G4739" s="359">
        <f t="shared" ref="G4739:G4802" si="148">IFERROR(IF(C4739=" ",0,C4739),0)</f>
        <v>0</v>
      </c>
      <c r="H4739" s="359">
        <f t="shared" ref="H4739:H4802" si="149">IFERROR(G4739 * E4739, 0)</f>
        <v>0</v>
      </c>
    </row>
    <row r="4740" spans="7:8" x14ac:dyDescent="0.25">
      <c r="G4740" s="359">
        <f t="shared" si="148"/>
        <v>0</v>
      </c>
      <c r="H4740" s="359">
        <f t="shared" si="149"/>
        <v>0</v>
      </c>
    </row>
    <row r="4741" spans="7:8" x14ac:dyDescent="0.25">
      <c r="G4741" s="359">
        <f t="shared" si="148"/>
        <v>0</v>
      </c>
      <c r="H4741" s="359">
        <f t="shared" si="149"/>
        <v>0</v>
      </c>
    </row>
    <row r="4742" spans="7:8" x14ac:dyDescent="0.25">
      <c r="G4742" s="359">
        <f t="shared" si="148"/>
        <v>0</v>
      </c>
      <c r="H4742" s="359">
        <f t="shared" si="149"/>
        <v>0</v>
      </c>
    </row>
    <row r="4743" spans="7:8" x14ac:dyDescent="0.25">
      <c r="G4743" s="359">
        <f t="shared" si="148"/>
        <v>0</v>
      </c>
      <c r="H4743" s="359">
        <f t="shared" si="149"/>
        <v>0</v>
      </c>
    </row>
    <row r="4744" spans="7:8" x14ac:dyDescent="0.25">
      <c r="G4744" s="359">
        <f t="shared" si="148"/>
        <v>0</v>
      </c>
      <c r="H4744" s="359">
        <f t="shared" si="149"/>
        <v>0</v>
      </c>
    </row>
    <row r="4745" spans="7:8" x14ac:dyDescent="0.25">
      <c r="G4745" s="359">
        <f t="shared" si="148"/>
        <v>0</v>
      </c>
      <c r="H4745" s="359">
        <f t="shared" si="149"/>
        <v>0</v>
      </c>
    </row>
    <row r="4746" spans="7:8" x14ac:dyDescent="0.25">
      <c r="G4746" s="359">
        <f t="shared" si="148"/>
        <v>0</v>
      </c>
      <c r="H4746" s="359">
        <f t="shared" si="149"/>
        <v>0</v>
      </c>
    </row>
    <row r="4747" spans="7:8" x14ac:dyDescent="0.25">
      <c r="G4747" s="359">
        <f t="shared" si="148"/>
        <v>0</v>
      </c>
      <c r="H4747" s="359">
        <f t="shared" si="149"/>
        <v>0</v>
      </c>
    </row>
    <row r="4748" spans="7:8" x14ac:dyDescent="0.25">
      <c r="G4748" s="359">
        <f t="shared" si="148"/>
        <v>0</v>
      </c>
      <c r="H4748" s="359">
        <f t="shared" si="149"/>
        <v>0</v>
      </c>
    </row>
    <row r="4749" spans="7:8" x14ac:dyDescent="0.25">
      <c r="G4749" s="359">
        <f t="shared" si="148"/>
        <v>0</v>
      </c>
      <c r="H4749" s="359">
        <f t="shared" si="149"/>
        <v>0</v>
      </c>
    </row>
    <row r="4750" spans="7:8" x14ac:dyDescent="0.25">
      <c r="G4750" s="359">
        <f t="shared" si="148"/>
        <v>0</v>
      </c>
      <c r="H4750" s="359">
        <f t="shared" si="149"/>
        <v>0</v>
      </c>
    </row>
    <row r="4751" spans="7:8" x14ac:dyDescent="0.25">
      <c r="G4751" s="359">
        <f t="shared" si="148"/>
        <v>0</v>
      </c>
      <c r="H4751" s="359">
        <f t="shared" si="149"/>
        <v>0</v>
      </c>
    </row>
    <row r="4752" spans="7:8" x14ac:dyDescent="0.25">
      <c r="G4752" s="359">
        <f t="shared" si="148"/>
        <v>0</v>
      </c>
      <c r="H4752" s="359">
        <f t="shared" si="149"/>
        <v>0</v>
      </c>
    </row>
    <row r="4753" spans="7:8" x14ac:dyDescent="0.25">
      <c r="G4753" s="359">
        <f t="shared" si="148"/>
        <v>0</v>
      </c>
      <c r="H4753" s="359">
        <f t="shared" si="149"/>
        <v>0</v>
      </c>
    </row>
    <row r="4754" spans="7:8" x14ac:dyDescent="0.25">
      <c r="G4754" s="359">
        <f t="shared" si="148"/>
        <v>0</v>
      </c>
      <c r="H4754" s="359">
        <f t="shared" si="149"/>
        <v>0</v>
      </c>
    </row>
    <row r="4755" spans="7:8" x14ac:dyDescent="0.25">
      <c r="G4755" s="359">
        <f t="shared" si="148"/>
        <v>0</v>
      </c>
      <c r="H4755" s="359">
        <f t="shared" si="149"/>
        <v>0</v>
      </c>
    </row>
    <row r="4756" spans="7:8" x14ac:dyDescent="0.25">
      <c r="G4756" s="359">
        <f t="shared" si="148"/>
        <v>0</v>
      </c>
      <c r="H4756" s="359">
        <f t="shared" si="149"/>
        <v>0</v>
      </c>
    </row>
    <row r="4757" spans="7:8" x14ac:dyDescent="0.25">
      <c r="G4757" s="359">
        <f t="shared" si="148"/>
        <v>0</v>
      </c>
      <c r="H4757" s="359">
        <f t="shared" si="149"/>
        <v>0</v>
      </c>
    </row>
    <row r="4758" spans="7:8" x14ac:dyDescent="0.25">
      <c r="G4758" s="359">
        <f t="shared" si="148"/>
        <v>0</v>
      </c>
      <c r="H4758" s="359">
        <f t="shared" si="149"/>
        <v>0</v>
      </c>
    </row>
    <row r="4759" spans="7:8" x14ac:dyDescent="0.25">
      <c r="G4759" s="359">
        <f t="shared" si="148"/>
        <v>0</v>
      </c>
      <c r="H4759" s="359">
        <f t="shared" si="149"/>
        <v>0</v>
      </c>
    </row>
    <row r="4760" spans="7:8" x14ac:dyDescent="0.25">
      <c r="G4760" s="359">
        <f t="shared" si="148"/>
        <v>0</v>
      </c>
      <c r="H4760" s="359">
        <f t="shared" si="149"/>
        <v>0</v>
      </c>
    </row>
    <row r="4761" spans="7:8" x14ac:dyDescent="0.25">
      <c r="G4761" s="359">
        <f t="shared" si="148"/>
        <v>0</v>
      </c>
      <c r="H4761" s="359">
        <f t="shared" si="149"/>
        <v>0</v>
      </c>
    </row>
    <row r="4762" spans="7:8" x14ac:dyDescent="0.25">
      <c r="G4762" s="359">
        <f t="shared" si="148"/>
        <v>0</v>
      </c>
      <c r="H4762" s="359">
        <f t="shared" si="149"/>
        <v>0</v>
      </c>
    </row>
    <row r="4763" spans="7:8" x14ac:dyDescent="0.25">
      <c r="G4763" s="359">
        <f t="shared" si="148"/>
        <v>0</v>
      </c>
      <c r="H4763" s="359">
        <f t="shared" si="149"/>
        <v>0</v>
      </c>
    </row>
    <row r="4764" spans="7:8" x14ac:dyDescent="0.25">
      <c r="G4764" s="359">
        <f t="shared" si="148"/>
        <v>0</v>
      </c>
      <c r="H4764" s="359">
        <f t="shared" si="149"/>
        <v>0</v>
      </c>
    </row>
    <row r="4765" spans="7:8" x14ac:dyDescent="0.25">
      <c r="G4765" s="359">
        <f t="shared" si="148"/>
        <v>0</v>
      </c>
      <c r="H4765" s="359">
        <f t="shared" si="149"/>
        <v>0</v>
      </c>
    </row>
    <row r="4766" spans="7:8" x14ac:dyDescent="0.25">
      <c r="G4766" s="359">
        <f t="shared" si="148"/>
        <v>0</v>
      </c>
      <c r="H4766" s="359">
        <f t="shared" si="149"/>
        <v>0</v>
      </c>
    </row>
    <row r="4767" spans="7:8" x14ac:dyDescent="0.25">
      <c r="G4767" s="359">
        <f t="shared" si="148"/>
        <v>0</v>
      </c>
      <c r="H4767" s="359">
        <f t="shared" si="149"/>
        <v>0</v>
      </c>
    </row>
    <row r="4768" spans="7:8" x14ac:dyDescent="0.25">
      <c r="G4768" s="359">
        <f t="shared" si="148"/>
        <v>0</v>
      </c>
      <c r="H4768" s="359">
        <f t="shared" si="149"/>
        <v>0</v>
      </c>
    </row>
    <row r="4769" spans="7:8" x14ac:dyDescent="0.25">
      <c r="G4769" s="359">
        <f t="shared" si="148"/>
        <v>0</v>
      </c>
      <c r="H4769" s="359">
        <f t="shared" si="149"/>
        <v>0</v>
      </c>
    </row>
    <row r="4770" spans="7:8" x14ac:dyDescent="0.25">
      <c r="G4770" s="359">
        <f t="shared" si="148"/>
        <v>0</v>
      </c>
      <c r="H4770" s="359">
        <f t="shared" si="149"/>
        <v>0</v>
      </c>
    </row>
    <row r="4771" spans="7:8" x14ac:dyDescent="0.25">
      <c r="G4771" s="359">
        <f t="shared" si="148"/>
        <v>0</v>
      </c>
      <c r="H4771" s="359">
        <f t="shared" si="149"/>
        <v>0</v>
      </c>
    </row>
    <row r="4772" spans="7:8" x14ac:dyDescent="0.25">
      <c r="G4772" s="359">
        <f t="shared" si="148"/>
        <v>0</v>
      </c>
      <c r="H4772" s="359">
        <f t="shared" si="149"/>
        <v>0</v>
      </c>
    </row>
    <row r="4773" spans="7:8" x14ac:dyDescent="0.25">
      <c r="G4773" s="359">
        <f t="shared" si="148"/>
        <v>0</v>
      </c>
      <c r="H4773" s="359">
        <f t="shared" si="149"/>
        <v>0</v>
      </c>
    </row>
    <row r="4774" spans="7:8" x14ac:dyDescent="0.25">
      <c r="G4774" s="359">
        <f t="shared" si="148"/>
        <v>0</v>
      </c>
      <c r="H4774" s="359">
        <f t="shared" si="149"/>
        <v>0</v>
      </c>
    </row>
    <row r="4775" spans="7:8" x14ac:dyDescent="0.25">
      <c r="G4775" s="359">
        <f t="shared" si="148"/>
        <v>0</v>
      </c>
      <c r="H4775" s="359">
        <f t="shared" si="149"/>
        <v>0</v>
      </c>
    </row>
    <row r="4776" spans="7:8" x14ac:dyDescent="0.25">
      <c r="G4776" s="359">
        <f t="shared" si="148"/>
        <v>0</v>
      </c>
      <c r="H4776" s="359">
        <f t="shared" si="149"/>
        <v>0</v>
      </c>
    </row>
    <row r="4777" spans="7:8" x14ac:dyDescent="0.25">
      <c r="G4777" s="359">
        <f t="shared" si="148"/>
        <v>0</v>
      </c>
      <c r="H4777" s="359">
        <f t="shared" si="149"/>
        <v>0</v>
      </c>
    </row>
    <row r="4778" spans="7:8" x14ac:dyDescent="0.25">
      <c r="G4778" s="359">
        <f t="shared" si="148"/>
        <v>0</v>
      </c>
      <c r="H4778" s="359">
        <f t="shared" si="149"/>
        <v>0</v>
      </c>
    </row>
    <row r="4779" spans="7:8" x14ac:dyDescent="0.25">
      <c r="G4779" s="359">
        <f t="shared" si="148"/>
        <v>0</v>
      </c>
      <c r="H4779" s="359">
        <f t="shared" si="149"/>
        <v>0</v>
      </c>
    </row>
    <row r="4780" spans="7:8" x14ac:dyDescent="0.25">
      <c r="G4780" s="359">
        <f t="shared" si="148"/>
        <v>0</v>
      </c>
      <c r="H4780" s="359">
        <f t="shared" si="149"/>
        <v>0</v>
      </c>
    </row>
    <row r="4781" spans="7:8" x14ac:dyDescent="0.25">
      <c r="G4781" s="359">
        <f t="shared" si="148"/>
        <v>0</v>
      </c>
      <c r="H4781" s="359">
        <f t="shared" si="149"/>
        <v>0</v>
      </c>
    </row>
    <row r="4782" spans="7:8" x14ac:dyDescent="0.25">
      <c r="G4782" s="359">
        <f t="shared" si="148"/>
        <v>0</v>
      </c>
      <c r="H4782" s="359">
        <f t="shared" si="149"/>
        <v>0</v>
      </c>
    </row>
    <row r="4783" spans="7:8" x14ac:dyDescent="0.25">
      <c r="G4783" s="359">
        <f t="shared" si="148"/>
        <v>0</v>
      </c>
      <c r="H4783" s="359">
        <f t="shared" si="149"/>
        <v>0</v>
      </c>
    </row>
    <row r="4784" spans="7:8" x14ac:dyDescent="0.25">
      <c r="G4784" s="359">
        <f t="shared" si="148"/>
        <v>0</v>
      </c>
      <c r="H4784" s="359">
        <f t="shared" si="149"/>
        <v>0</v>
      </c>
    </row>
    <row r="4785" spans="7:8" x14ac:dyDescent="0.25">
      <c r="G4785" s="359">
        <f t="shared" si="148"/>
        <v>0</v>
      </c>
      <c r="H4785" s="359">
        <f t="shared" si="149"/>
        <v>0</v>
      </c>
    </row>
    <row r="4786" spans="7:8" x14ac:dyDescent="0.25">
      <c r="G4786" s="359">
        <f t="shared" si="148"/>
        <v>0</v>
      </c>
      <c r="H4786" s="359">
        <f t="shared" si="149"/>
        <v>0</v>
      </c>
    </row>
    <row r="4787" spans="7:8" x14ac:dyDescent="0.25">
      <c r="G4787" s="359">
        <f t="shared" si="148"/>
        <v>0</v>
      </c>
      <c r="H4787" s="359">
        <f t="shared" si="149"/>
        <v>0</v>
      </c>
    </row>
    <row r="4788" spans="7:8" x14ac:dyDescent="0.25">
      <c r="G4788" s="359">
        <f t="shared" si="148"/>
        <v>0</v>
      </c>
      <c r="H4788" s="359">
        <f t="shared" si="149"/>
        <v>0</v>
      </c>
    </row>
    <row r="4789" spans="7:8" x14ac:dyDescent="0.25">
      <c r="G4789" s="359">
        <f t="shared" si="148"/>
        <v>0</v>
      </c>
      <c r="H4789" s="359">
        <f t="shared" si="149"/>
        <v>0</v>
      </c>
    </row>
    <row r="4790" spans="7:8" x14ac:dyDescent="0.25">
      <c r="G4790" s="359">
        <f t="shared" si="148"/>
        <v>0</v>
      </c>
      <c r="H4790" s="359">
        <f t="shared" si="149"/>
        <v>0</v>
      </c>
    </row>
    <row r="4791" spans="7:8" x14ac:dyDescent="0.25">
      <c r="G4791" s="359">
        <f t="shared" si="148"/>
        <v>0</v>
      </c>
      <c r="H4791" s="359">
        <f t="shared" si="149"/>
        <v>0</v>
      </c>
    </row>
    <row r="4792" spans="7:8" x14ac:dyDescent="0.25">
      <c r="G4792" s="359">
        <f t="shared" si="148"/>
        <v>0</v>
      </c>
      <c r="H4792" s="359">
        <f t="shared" si="149"/>
        <v>0</v>
      </c>
    </row>
    <row r="4793" spans="7:8" x14ac:dyDescent="0.25">
      <c r="G4793" s="359">
        <f t="shared" si="148"/>
        <v>0</v>
      </c>
      <c r="H4793" s="359">
        <f t="shared" si="149"/>
        <v>0</v>
      </c>
    </row>
    <row r="4794" spans="7:8" x14ac:dyDescent="0.25">
      <c r="G4794" s="359">
        <f t="shared" si="148"/>
        <v>0</v>
      </c>
      <c r="H4794" s="359">
        <f t="shared" si="149"/>
        <v>0</v>
      </c>
    </row>
    <row r="4795" spans="7:8" x14ac:dyDescent="0.25">
      <c r="G4795" s="359">
        <f t="shared" si="148"/>
        <v>0</v>
      </c>
      <c r="H4795" s="359">
        <f t="shared" si="149"/>
        <v>0</v>
      </c>
    </row>
    <row r="4796" spans="7:8" x14ac:dyDescent="0.25">
      <c r="G4796" s="359">
        <f t="shared" si="148"/>
        <v>0</v>
      </c>
      <c r="H4796" s="359">
        <f t="shared" si="149"/>
        <v>0</v>
      </c>
    </row>
    <row r="4797" spans="7:8" x14ac:dyDescent="0.25">
      <c r="G4797" s="359">
        <f t="shared" si="148"/>
        <v>0</v>
      </c>
      <c r="H4797" s="359">
        <f t="shared" si="149"/>
        <v>0</v>
      </c>
    </row>
    <row r="4798" spans="7:8" x14ac:dyDescent="0.25">
      <c r="G4798" s="359">
        <f t="shared" si="148"/>
        <v>0</v>
      </c>
      <c r="H4798" s="359">
        <f t="shared" si="149"/>
        <v>0</v>
      </c>
    </row>
    <row r="4799" spans="7:8" x14ac:dyDescent="0.25">
      <c r="G4799" s="359">
        <f t="shared" si="148"/>
        <v>0</v>
      </c>
      <c r="H4799" s="359">
        <f t="shared" si="149"/>
        <v>0</v>
      </c>
    </row>
    <row r="4800" spans="7:8" x14ac:dyDescent="0.25">
      <c r="G4800" s="359">
        <f t="shared" si="148"/>
        <v>0</v>
      </c>
      <c r="H4800" s="359">
        <f t="shared" si="149"/>
        <v>0</v>
      </c>
    </row>
    <row r="4801" spans="7:8" x14ac:dyDescent="0.25">
      <c r="G4801" s="359">
        <f t="shared" si="148"/>
        <v>0</v>
      </c>
      <c r="H4801" s="359">
        <f t="shared" si="149"/>
        <v>0</v>
      </c>
    </row>
    <row r="4802" spans="7:8" x14ac:dyDescent="0.25">
      <c r="G4802" s="359">
        <f t="shared" si="148"/>
        <v>0</v>
      </c>
      <c r="H4802" s="359">
        <f t="shared" si="149"/>
        <v>0</v>
      </c>
    </row>
    <row r="4803" spans="7:8" x14ac:dyDescent="0.25">
      <c r="G4803" s="359">
        <f t="shared" ref="G4803:G4866" si="150">IFERROR(IF(C4803=" ",0,C4803),0)</f>
        <v>0</v>
      </c>
      <c r="H4803" s="359">
        <f t="shared" ref="H4803:H4866" si="151">IFERROR(G4803 * E4803, 0)</f>
        <v>0</v>
      </c>
    </row>
    <row r="4804" spans="7:8" x14ac:dyDescent="0.25">
      <c r="G4804" s="359">
        <f t="shared" si="150"/>
        <v>0</v>
      </c>
      <c r="H4804" s="359">
        <f t="shared" si="151"/>
        <v>0</v>
      </c>
    </row>
    <row r="4805" spans="7:8" x14ac:dyDescent="0.25">
      <c r="G4805" s="359">
        <f t="shared" si="150"/>
        <v>0</v>
      </c>
      <c r="H4805" s="359">
        <f t="shared" si="151"/>
        <v>0</v>
      </c>
    </row>
    <row r="4806" spans="7:8" x14ac:dyDescent="0.25">
      <c r="G4806" s="359">
        <f t="shared" si="150"/>
        <v>0</v>
      </c>
      <c r="H4806" s="359">
        <f t="shared" si="151"/>
        <v>0</v>
      </c>
    </row>
    <row r="4807" spans="7:8" x14ac:dyDescent="0.25">
      <c r="G4807" s="359">
        <f t="shared" si="150"/>
        <v>0</v>
      </c>
      <c r="H4807" s="359">
        <f t="shared" si="151"/>
        <v>0</v>
      </c>
    </row>
    <row r="4808" spans="7:8" x14ac:dyDescent="0.25">
      <c r="G4808" s="359">
        <f t="shared" si="150"/>
        <v>0</v>
      </c>
      <c r="H4808" s="359">
        <f t="shared" si="151"/>
        <v>0</v>
      </c>
    </row>
    <row r="4809" spans="7:8" x14ac:dyDescent="0.25">
      <c r="G4809" s="359">
        <f t="shared" si="150"/>
        <v>0</v>
      </c>
      <c r="H4809" s="359">
        <f t="shared" si="151"/>
        <v>0</v>
      </c>
    </row>
    <row r="4810" spans="7:8" x14ac:dyDescent="0.25">
      <c r="G4810" s="359">
        <f t="shared" si="150"/>
        <v>0</v>
      </c>
      <c r="H4810" s="359">
        <f t="shared" si="151"/>
        <v>0</v>
      </c>
    </row>
    <row r="4811" spans="7:8" x14ac:dyDescent="0.25">
      <c r="G4811" s="359">
        <f t="shared" si="150"/>
        <v>0</v>
      </c>
      <c r="H4811" s="359">
        <f t="shared" si="151"/>
        <v>0</v>
      </c>
    </row>
    <row r="4812" spans="7:8" x14ac:dyDescent="0.25">
      <c r="G4812" s="359">
        <f t="shared" si="150"/>
        <v>0</v>
      </c>
      <c r="H4812" s="359">
        <f t="shared" si="151"/>
        <v>0</v>
      </c>
    </row>
    <row r="4813" spans="7:8" x14ac:dyDescent="0.25">
      <c r="G4813" s="359">
        <f t="shared" si="150"/>
        <v>0</v>
      </c>
      <c r="H4813" s="359">
        <f t="shared" si="151"/>
        <v>0</v>
      </c>
    </row>
    <row r="4814" spans="7:8" x14ac:dyDescent="0.25">
      <c r="G4814" s="359">
        <f t="shared" si="150"/>
        <v>0</v>
      </c>
      <c r="H4814" s="359">
        <f t="shared" si="151"/>
        <v>0</v>
      </c>
    </row>
    <row r="4815" spans="7:8" x14ac:dyDescent="0.25">
      <c r="G4815" s="359">
        <f t="shared" si="150"/>
        <v>0</v>
      </c>
      <c r="H4815" s="359">
        <f t="shared" si="151"/>
        <v>0</v>
      </c>
    </row>
    <row r="4816" spans="7:8" x14ac:dyDescent="0.25">
      <c r="G4816" s="359">
        <f t="shared" si="150"/>
        <v>0</v>
      </c>
      <c r="H4816" s="359">
        <f t="shared" si="151"/>
        <v>0</v>
      </c>
    </row>
    <row r="4817" spans="7:8" x14ac:dyDescent="0.25">
      <c r="G4817" s="359">
        <f t="shared" si="150"/>
        <v>0</v>
      </c>
      <c r="H4817" s="359">
        <f t="shared" si="151"/>
        <v>0</v>
      </c>
    </row>
    <row r="4818" spans="7:8" x14ac:dyDescent="0.25">
      <c r="G4818" s="359">
        <f t="shared" si="150"/>
        <v>0</v>
      </c>
      <c r="H4818" s="359">
        <f t="shared" si="151"/>
        <v>0</v>
      </c>
    </row>
    <row r="4819" spans="7:8" x14ac:dyDescent="0.25">
      <c r="G4819" s="359">
        <f t="shared" si="150"/>
        <v>0</v>
      </c>
      <c r="H4819" s="359">
        <f t="shared" si="151"/>
        <v>0</v>
      </c>
    </row>
    <row r="4820" spans="7:8" x14ac:dyDescent="0.25">
      <c r="G4820" s="359">
        <f t="shared" si="150"/>
        <v>0</v>
      </c>
      <c r="H4820" s="359">
        <f t="shared" si="151"/>
        <v>0</v>
      </c>
    </row>
    <row r="4821" spans="7:8" x14ac:dyDescent="0.25">
      <c r="G4821" s="359">
        <f t="shared" si="150"/>
        <v>0</v>
      </c>
      <c r="H4821" s="359">
        <f t="shared" si="151"/>
        <v>0</v>
      </c>
    </row>
    <row r="4822" spans="7:8" x14ac:dyDescent="0.25">
      <c r="G4822" s="359">
        <f t="shared" si="150"/>
        <v>0</v>
      </c>
      <c r="H4822" s="359">
        <f t="shared" si="151"/>
        <v>0</v>
      </c>
    </row>
    <row r="4823" spans="7:8" x14ac:dyDescent="0.25">
      <c r="G4823" s="359">
        <f t="shared" si="150"/>
        <v>0</v>
      </c>
      <c r="H4823" s="359">
        <f t="shared" si="151"/>
        <v>0</v>
      </c>
    </row>
    <row r="4824" spans="7:8" x14ac:dyDescent="0.25">
      <c r="G4824" s="359">
        <f t="shared" si="150"/>
        <v>0</v>
      </c>
      <c r="H4824" s="359">
        <f t="shared" si="151"/>
        <v>0</v>
      </c>
    </row>
    <row r="4825" spans="7:8" x14ac:dyDescent="0.25">
      <c r="G4825" s="359">
        <f t="shared" si="150"/>
        <v>0</v>
      </c>
      <c r="H4825" s="359">
        <f t="shared" si="151"/>
        <v>0</v>
      </c>
    </row>
    <row r="4826" spans="7:8" x14ac:dyDescent="0.25">
      <c r="G4826" s="359">
        <f t="shared" si="150"/>
        <v>0</v>
      </c>
      <c r="H4826" s="359">
        <f t="shared" si="151"/>
        <v>0</v>
      </c>
    </row>
    <row r="4827" spans="7:8" x14ac:dyDescent="0.25">
      <c r="G4827" s="359">
        <f t="shared" si="150"/>
        <v>0</v>
      </c>
      <c r="H4827" s="359">
        <f t="shared" si="151"/>
        <v>0</v>
      </c>
    </row>
    <row r="4828" spans="7:8" x14ac:dyDescent="0.25">
      <c r="G4828" s="359">
        <f t="shared" si="150"/>
        <v>0</v>
      </c>
      <c r="H4828" s="359">
        <f t="shared" si="151"/>
        <v>0</v>
      </c>
    </row>
    <row r="4829" spans="7:8" x14ac:dyDescent="0.25">
      <c r="G4829" s="359">
        <f t="shared" si="150"/>
        <v>0</v>
      </c>
      <c r="H4829" s="359">
        <f t="shared" si="151"/>
        <v>0</v>
      </c>
    </row>
    <row r="4830" spans="7:8" x14ac:dyDescent="0.25">
      <c r="G4830" s="359">
        <f t="shared" si="150"/>
        <v>0</v>
      </c>
      <c r="H4830" s="359">
        <f t="shared" si="151"/>
        <v>0</v>
      </c>
    </row>
    <row r="4831" spans="7:8" x14ac:dyDescent="0.25">
      <c r="G4831" s="359">
        <f t="shared" si="150"/>
        <v>0</v>
      </c>
      <c r="H4831" s="359">
        <f t="shared" si="151"/>
        <v>0</v>
      </c>
    </row>
    <row r="4832" spans="7:8" x14ac:dyDescent="0.25">
      <c r="G4832" s="359">
        <f t="shared" si="150"/>
        <v>0</v>
      </c>
      <c r="H4832" s="359">
        <f t="shared" si="151"/>
        <v>0</v>
      </c>
    </row>
    <row r="4833" spans="7:8" x14ac:dyDescent="0.25">
      <c r="G4833" s="359">
        <f t="shared" si="150"/>
        <v>0</v>
      </c>
      <c r="H4833" s="359">
        <f t="shared" si="151"/>
        <v>0</v>
      </c>
    </row>
    <row r="4834" spans="7:8" x14ac:dyDescent="0.25">
      <c r="G4834" s="359">
        <f t="shared" si="150"/>
        <v>0</v>
      </c>
      <c r="H4834" s="359">
        <f t="shared" si="151"/>
        <v>0</v>
      </c>
    </row>
    <row r="4835" spans="7:8" x14ac:dyDescent="0.25">
      <c r="G4835" s="359">
        <f t="shared" si="150"/>
        <v>0</v>
      </c>
      <c r="H4835" s="359">
        <f t="shared" si="151"/>
        <v>0</v>
      </c>
    </row>
    <row r="4836" spans="7:8" x14ac:dyDescent="0.25">
      <c r="G4836" s="359">
        <f t="shared" si="150"/>
        <v>0</v>
      </c>
      <c r="H4836" s="359">
        <f t="shared" si="151"/>
        <v>0</v>
      </c>
    </row>
    <row r="4837" spans="7:8" x14ac:dyDescent="0.25">
      <c r="G4837" s="359">
        <f t="shared" si="150"/>
        <v>0</v>
      </c>
      <c r="H4837" s="359">
        <f t="shared" si="151"/>
        <v>0</v>
      </c>
    </row>
    <row r="4838" spans="7:8" x14ac:dyDescent="0.25">
      <c r="G4838" s="359">
        <f t="shared" si="150"/>
        <v>0</v>
      </c>
      <c r="H4838" s="359">
        <f t="shared" si="151"/>
        <v>0</v>
      </c>
    </row>
    <row r="4839" spans="7:8" x14ac:dyDescent="0.25">
      <c r="G4839" s="359">
        <f t="shared" si="150"/>
        <v>0</v>
      </c>
      <c r="H4839" s="359">
        <f t="shared" si="151"/>
        <v>0</v>
      </c>
    </row>
    <row r="4840" spans="7:8" x14ac:dyDescent="0.25">
      <c r="G4840" s="359">
        <f t="shared" si="150"/>
        <v>0</v>
      </c>
      <c r="H4840" s="359">
        <f t="shared" si="151"/>
        <v>0</v>
      </c>
    </row>
    <row r="4841" spans="7:8" x14ac:dyDescent="0.25">
      <c r="G4841" s="359">
        <f t="shared" si="150"/>
        <v>0</v>
      </c>
      <c r="H4841" s="359">
        <f t="shared" si="151"/>
        <v>0</v>
      </c>
    </row>
    <row r="4842" spans="7:8" x14ac:dyDescent="0.25">
      <c r="G4842" s="359">
        <f t="shared" si="150"/>
        <v>0</v>
      </c>
      <c r="H4842" s="359">
        <f t="shared" si="151"/>
        <v>0</v>
      </c>
    </row>
    <row r="4843" spans="7:8" x14ac:dyDescent="0.25">
      <c r="G4843" s="359">
        <f t="shared" si="150"/>
        <v>0</v>
      </c>
      <c r="H4843" s="359">
        <f t="shared" si="151"/>
        <v>0</v>
      </c>
    </row>
    <row r="4844" spans="7:8" x14ac:dyDescent="0.25">
      <c r="G4844" s="359">
        <f t="shared" si="150"/>
        <v>0</v>
      </c>
      <c r="H4844" s="359">
        <f t="shared" si="151"/>
        <v>0</v>
      </c>
    </row>
    <row r="4845" spans="7:8" x14ac:dyDescent="0.25">
      <c r="G4845" s="359">
        <f t="shared" si="150"/>
        <v>0</v>
      </c>
      <c r="H4845" s="359">
        <f t="shared" si="151"/>
        <v>0</v>
      </c>
    </row>
    <row r="4846" spans="7:8" x14ac:dyDescent="0.25">
      <c r="G4846" s="359">
        <f t="shared" si="150"/>
        <v>0</v>
      </c>
      <c r="H4846" s="359">
        <f t="shared" si="151"/>
        <v>0</v>
      </c>
    </row>
    <row r="4847" spans="7:8" x14ac:dyDescent="0.25">
      <c r="G4847" s="359">
        <f t="shared" si="150"/>
        <v>0</v>
      </c>
      <c r="H4847" s="359">
        <f t="shared" si="151"/>
        <v>0</v>
      </c>
    </row>
    <row r="4848" spans="7:8" x14ac:dyDescent="0.25">
      <c r="G4848" s="359">
        <f t="shared" si="150"/>
        <v>0</v>
      </c>
      <c r="H4848" s="359">
        <f t="shared" si="151"/>
        <v>0</v>
      </c>
    </row>
    <row r="4849" spans="7:8" x14ac:dyDescent="0.25">
      <c r="G4849" s="359">
        <f t="shared" si="150"/>
        <v>0</v>
      </c>
      <c r="H4849" s="359">
        <f t="shared" si="151"/>
        <v>0</v>
      </c>
    </row>
    <row r="4850" spans="7:8" x14ac:dyDescent="0.25">
      <c r="G4850" s="359">
        <f t="shared" si="150"/>
        <v>0</v>
      </c>
      <c r="H4850" s="359">
        <f t="shared" si="151"/>
        <v>0</v>
      </c>
    </row>
    <row r="4851" spans="7:8" x14ac:dyDescent="0.25">
      <c r="G4851" s="359">
        <f t="shared" si="150"/>
        <v>0</v>
      </c>
      <c r="H4851" s="359">
        <f t="shared" si="151"/>
        <v>0</v>
      </c>
    </row>
    <row r="4852" spans="7:8" x14ac:dyDescent="0.25">
      <c r="G4852" s="359">
        <f t="shared" si="150"/>
        <v>0</v>
      </c>
      <c r="H4852" s="359">
        <f t="shared" si="151"/>
        <v>0</v>
      </c>
    </row>
    <row r="4853" spans="7:8" x14ac:dyDescent="0.25">
      <c r="G4853" s="359">
        <f t="shared" si="150"/>
        <v>0</v>
      </c>
      <c r="H4853" s="359">
        <f t="shared" si="151"/>
        <v>0</v>
      </c>
    </row>
    <row r="4854" spans="7:8" x14ac:dyDescent="0.25">
      <c r="G4854" s="359">
        <f t="shared" si="150"/>
        <v>0</v>
      </c>
      <c r="H4854" s="359">
        <f t="shared" si="151"/>
        <v>0</v>
      </c>
    </row>
    <row r="4855" spans="7:8" x14ac:dyDescent="0.25">
      <c r="G4855" s="359">
        <f t="shared" si="150"/>
        <v>0</v>
      </c>
      <c r="H4855" s="359">
        <f t="shared" si="151"/>
        <v>0</v>
      </c>
    </row>
    <row r="4856" spans="7:8" x14ac:dyDescent="0.25">
      <c r="G4856" s="359">
        <f t="shared" si="150"/>
        <v>0</v>
      </c>
      <c r="H4856" s="359">
        <f t="shared" si="151"/>
        <v>0</v>
      </c>
    </row>
    <row r="4857" spans="7:8" x14ac:dyDescent="0.25">
      <c r="G4857" s="359">
        <f t="shared" si="150"/>
        <v>0</v>
      </c>
      <c r="H4857" s="359">
        <f t="shared" si="151"/>
        <v>0</v>
      </c>
    </row>
    <row r="4858" spans="7:8" x14ac:dyDescent="0.25">
      <c r="G4858" s="359">
        <f t="shared" si="150"/>
        <v>0</v>
      </c>
      <c r="H4858" s="359">
        <f t="shared" si="151"/>
        <v>0</v>
      </c>
    </row>
    <row r="4859" spans="7:8" x14ac:dyDescent="0.25">
      <c r="G4859" s="359">
        <f t="shared" si="150"/>
        <v>0</v>
      </c>
      <c r="H4859" s="359">
        <f t="shared" si="151"/>
        <v>0</v>
      </c>
    </row>
    <row r="4860" spans="7:8" x14ac:dyDescent="0.25">
      <c r="G4860" s="359">
        <f t="shared" si="150"/>
        <v>0</v>
      </c>
      <c r="H4860" s="359">
        <f t="shared" si="151"/>
        <v>0</v>
      </c>
    </row>
    <row r="4861" spans="7:8" x14ac:dyDescent="0.25">
      <c r="G4861" s="359">
        <f t="shared" si="150"/>
        <v>0</v>
      </c>
      <c r="H4861" s="359">
        <f t="shared" si="151"/>
        <v>0</v>
      </c>
    </row>
    <row r="4862" spans="7:8" x14ac:dyDescent="0.25">
      <c r="G4862" s="359">
        <f t="shared" si="150"/>
        <v>0</v>
      </c>
      <c r="H4862" s="359">
        <f t="shared" si="151"/>
        <v>0</v>
      </c>
    </row>
    <row r="4863" spans="7:8" x14ac:dyDescent="0.25">
      <c r="G4863" s="359">
        <f t="shared" si="150"/>
        <v>0</v>
      </c>
      <c r="H4863" s="359">
        <f t="shared" si="151"/>
        <v>0</v>
      </c>
    </row>
    <row r="4864" spans="7:8" x14ac:dyDescent="0.25">
      <c r="G4864" s="359">
        <f t="shared" si="150"/>
        <v>0</v>
      </c>
      <c r="H4864" s="359">
        <f t="shared" si="151"/>
        <v>0</v>
      </c>
    </row>
    <row r="4865" spans="7:8" x14ac:dyDescent="0.25">
      <c r="G4865" s="359">
        <f t="shared" si="150"/>
        <v>0</v>
      </c>
      <c r="H4865" s="359">
        <f t="shared" si="151"/>
        <v>0</v>
      </c>
    </row>
    <row r="4866" spans="7:8" x14ac:dyDescent="0.25">
      <c r="G4866" s="359">
        <f t="shared" si="150"/>
        <v>0</v>
      </c>
      <c r="H4866" s="359">
        <f t="shared" si="151"/>
        <v>0</v>
      </c>
    </row>
    <row r="4867" spans="7:8" x14ac:dyDescent="0.25">
      <c r="G4867" s="359">
        <f t="shared" ref="G4867:G4930" si="152">IFERROR(IF(C4867=" ",0,C4867),0)</f>
        <v>0</v>
      </c>
      <c r="H4867" s="359">
        <f t="shared" ref="H4867:H4930" si="153">IFERROR(G4867 * E4867, 0)</f>
        <v>0</v>
      </c>
    </row>
    <row r="4868" spans="7:8" x14ac:dyDescent="0.25">
      <c r="G4868" s="359">
        <f t="shared" si="152"/>
        <v>0</v>
      </c>
      <c r="H4868" s="359">
        <f t="shared" si="153"/>
        <v>0</v>
      </c>
    </row>
    <row r="4869" spans="7:8" x14ac:dyDescent="0.25">
      <c r="G4869" s="359">
        <f t="shared" si="152"/>
        <v>0</v>
      </c>
      <c r="H4869" s="359">
        <f t="shared" si="153"/>
        <v>0</v>
      </c>
    </row>
    <row r="4870" spans="7:8" x14ac:dyDescent="0.25">
      <c r="G4870" s="359">
        <f t="shared" si="152"/>
        <v>0</v>
      </c>
      <c r="H4870" s="359">
        <f t="shared" si="153"/>
        <v>0</v>
      </c>
    </row>
    <row r="4871" spans="7:8" x14ac:dyDescent="0.25">
      <c r="G4871" s="359">
        <f t="shared" si="152"/>
        <v>0</v>
      </c>
      <c r="H4871" s="359">
        <f t="shared" si="153"/>
        <v>0</v>
      </c>
    </row>
    <row r="4872" spans="7:8" x14ac:dyDescent="0.25">
      <c r="G4872" s="359">
        <f t="shared" si="152"/>
        <v>0</v>
      </c>
      <c r="H4872" s="359">
        <f t="shared" si="153"/>
        <v>0</v>
      </c>
    </row>
    <row r="4873" spans="7:8" x14ac:dyDescent="0.25">
      <c r="G4873" s="359">
        <f t="shared" si="152"/>
        <v>0</v>
      </c>
      <c r="H4873" s="359">
        <f t="shared" si="153"/>
        <v>0</v>
      </c>
    </row>
    <row r="4874" spans="7:8" x14ac:dyDescent="0.25">
      <c r="G4874" s="359">
        <f t="shared" si="152"/>
        <v>0</v>
      </c>
      <c r="H4874" s="359">
        <f t="shared" si="153"/>
        <v>0</v>
      </c>
    </row>
    <row r="4875" spans="7:8" x14ac:dyDescent="0.25">
      <c r="G4875" s="359">
        <f t="shared" si="152"/>
        <v>0</v>
      </c>
      <c r="H4875" s="359">
        <f t="shared" si="153"/>
        <v>0</v>
      </c>
    </row>
    <row r="4876" spans="7:8" x14ac:dyDescent="0.25">
      <c r="G4876" s="359">
        <f t="shared" si="152"/>
        <v>0</v>
      </c>
      <c r="H4876" s="359">
        <f t="shared" si="153"/>
        <v>0</v>
      </c>
    </row>
    <row r="4877" spans="7:8" x14ac:dyDescent="0.25">
      <c r="G4877" s="359">
        <f t="shared" si="152"/>
        <v>0</v>
      </c>
      <c r="H4877" s="359">
        <f t="shared" si="153"/>
        <v>0</v>
      </c>
    </row>
    <row r="4878" spans="7:8" x14ac:dyDescent="0.25">
      <c r="G4878" s="359">
        <f t="shared" si="152"/>
        <v>0</v>
      </c>
      <c r="H4878" s="359">
        <f t="shared" si="153"/>
        <v>0</v>
      </c>
    </row>
    <row r="4879" spans="7:8" x14ac:dyDescent="0.25">
      <c r="G4879" s="359">
        <f t="shared" si="152"/>
        <v>0</v>
      </c>
      <c r="H4879" s="359">
        <f t="shared" si="153"/>
        <v>0</v>
      </c>
    </row>
    <row r="4880" spans="7:8" x14ac:dyDescent="0.25">
      <c r="G4880" s="359">
        <f t="shared" si="152"/>
        <v>0</v>
      </c>
      <c r="H4880" s="359">
        <f t="shared" si="153"/>
        <v>0</v>
      </c>
    </row>
    <row r="4881" spans="7:8" x14ac:dyDescent="0.25">
      <c r="G4881" s="359">
        <f t="shared" si="152"/>
        <v>0</v>
      </c>
      <c r="H4881" s="359">
        <f t="shared" si="153"/>
        <v>0</v>
      </c>
    </row>
    <row r="4882" spans="7:8" x14ac:dyDescent="0.25">
      <c r="G4882" s="359">
        <f t="shared" si="152"/>
        <v>0</v>
      </c>
      <c r="H4882" s="359">
        <f t="shared" si="153"/>
        <v>0</v>
      </c>
    </row>
    <row r="4883" spans="7:8" x14ac:dyDescent="0.25">
      <c r="G4883" s="359">
        <f t="shared" si="152"/>
        <v>0</v>
      </c>
      <c r="H4883" s="359">
        <f t="shared" si="153"/>
        <v>0</v>
      </c>
    </row>
    <row r="4884" spans="7:8" x14ac:dyDescent="0.25">
      <c r="G4884" s="359">
        <f t="shared" si="152"/>
        <v>0</v>
      </c>
      <c r="H4884" s="359">
        <f t="shared" si="153"/>
        <v>0</v>
      </c>
    </row>
    <row r="4885" spans="7:8" x14ac:dyDescent="0.25">
      <c r="G4885" s="359">
        <f t="shared" si="152"/>
        <v>0</v>
      </c>
      <c r="H4885" s="359">
        <f t="shared" si="153"/>
        <v>0</v>
      </c>
    </row>
    <row r="4886" spans="7:8" x14ac:dyDescent="0.25">
      <c r="G4886" s="359">
        <f t="shared" si="152"/>
        <v>0</v>
      </c>
      <c r="H4886" s="359">
        <f t="shared" si="153"/>
        <v>0</v>
      </c>
    </row>
    <row r="4887" spans="7:8" x14ac:dyDescent="0.25">
      <c r="G4887" s="359">
        <f t="shared" si="152"/>
        <v>0</v>
      </c>
      <c r="H4887" s="359">
        <f t="shared" si="153"/>
        <v>0</v>
      </c>
    </row>
    <row r="4888" spans="7:8" x14ac:dyDescent="0.25">
      <c r="G4888" s="359">
        <f t="shared" si="152"/>
        <v>0</v>
      </c>
      <c r="H4888" s="359">
        <f t="shared" si="153"/>
        <v>0</v>
      </c>
    </row>
    <row r="4889" spans="7:8" x14ac:dyDescent="0.25">
      <c r="G4889" s="359">
        <f t="shared" si="152"/>
        <v>0</v>
      </c>
      <c r="H4889" s="359">
        <f t="shared" si="153"/>
        <v>0</v>
      </c>
    </row>
    <row r="4890" spans="7:8" x14ac:dyDescent="0.25">
      <c r="G4890" s="359">
        <f t="shared" si="152"/>
        <v>0</v>
      </c>
      <c r="H4890" s="359">
        <f t="shared" si="153"/>
        <v>0</v>
      </c>
    </row>
    <row r="4891" spans="7:8" x14ac:dyDescent="0.25">
      <c r="G4891" s="359">
        <f t="shared" si="152"/>
        <v>0</v>
      </c>
      <c r="H4891" s="359">
        <f t="shared" si="153"/>
        <v>0</v>
      </c>
    </row>
    <row r="4892" spans="7:8" x14ac:dyDescent="0.25">
      <c r="G4892" s="359">
        <f t="shared" si="152"/>
        <v>0</v>
      </c>
      <c r="H4892" s="359">
        <f t="shared" si="153"/>
        <v>0</v>
      </c>
    </row>
    <row r="4893" spans="7:8" x14ac:dyDescent="0.25">
      <c r="G4893" s="359">
        <f t="shared" si="152"/>
        <v>0</v>
      </c>
      <c r="H4893" s="359">
        <f t="shared" si="153"/>
        <v>0</v>
      </c>
    </row>
    <row r="4894" spans="7:8" x14ac:dyDescent="0.25">
      <c r="G4894" s="359">
        <f t="shared" si="152"/>
        <v>0</v>
      </c>
      <c r="H4894" s="359">
        <f t="shared" si="153"/>
        <v>0</v>
      </c>
    </row>
    <row r="4895" spans="7:8" x14ac:dyDescent="0.25">
      <c r="G4895" s="359">
        <f t="shared" si="152"/>
        <v>0</v>
      </c>
      <c r="H4895" s="359">
        <f t="shared" si="153"/>
        <v>0</v>
      </c>
    </row>
    <row r="4896" spans="7:8" x14ac:dyDescent="0.25">
      <c r="G4896" s="359">
        <f t="shared" si="152"/>
        <v>0</v>
      </c>
      <c r="H4896" s="359">
        <f t="shared" si="153"/>
        <v>0</v>
      </c>
    </row>
    <row r="4897" spans="7:8" x14ac:dyDescent="0.25">
      <c r="G4897" s="359">
        <f t="shared" si="152"/>
        <v>0</v>
      </c>
      <c r="H4897" s="359">
        <f t="shared" si="153"/>
        <v>0</v>
      </c>
    </row>
    <row r="4898" spans="7:8" x14ac:dyDescent="0.25">
      <c r="G4898" s="359">
        <f t="shared" si="152"/>
        <v>0</v>
      </c>
      <c r="H4898" s="359">
        <f t="shared" si="153"/>
        <v>0</v>
      </c>
    </row>
    <row r="4899" spans="7:8" x14ac:dyDescent="0.25">
      <c r="G4899" s="359">
        <f t="shared" si="152"/>
        <v>0</v>
      </c>
      <c r="H4899" s="359">
        <f t="shared" si="153"/>
        <v>0</v>
      </c>
    </row>
    <row r="4900" spans="7:8" x14ac:dyDescent="0.25">
      <c r="G4900" s="359">
        <f t="shared" si="152"/>
        <v>0</v>
      </c>
      <c r="H4900" s="359">
        <f t="shared" si="153"/>
        <v>0</v>
      </c>
    </row>
    <row r="4901" spans="7:8" x14ac:dyDescent="0.25">
      <c r="G4901" s="359">
        <f t="shared" si="152"/>
        <v>0</v>
      </c>
      <c r="H4901" s="359">
        <f t="shared" si="153"/>
        <v>0</v>
      </c>
    </row>
    <row r="4902" spans="7:8" x14ac:dyDescent="0.25">
      <c r="G4902" s="359">
        <f t="shared" si="152"/>
        <v>0</v>
      </c>
      <c r="H4902" s="359">
        <f t="shared" si="153"/>
        <v>0</v>
      </c>
    </row>
    <row r="4903" spans="7:8" x14ac:dyDescent="0.25">
      <c r="G4903" s="359">
        <f t="shared" si="152"/>
        <v>0</v>
      </c>
      <c r="H4903" s="359">
        <f t="shared" si="153"/>
        <v>0</v>
      </c>
    </row>
    <row r="4904" spans="7:8" x14ac:dyDescent="0.25">
      <c r="G4904" s="359">
        <f t="shared" si="152"/>
        <v>0</v>
      </c>
      <c r="H4904" s="359">
        <f t="shared" si="153"/>
        <v>0</v>
      </c>
    </row>
    <row r="4905" spans="7:8" x14ac:dyDescent="0.25">
      <c r="G4905" s="359">
        <f t="shared" si="152"/>
        <v>0</v>
      </c>
      <c r="H4905" s="359">
        <f t="shared" si="153"/>
        <v>0</v>
      </c>
    </row>
    <row r="4906" spans="7:8" x14ac:dyDescent="0.25">
      <c r="G4906" s="359">
        <f t="shared" si="152"/>
        <v>0</v>
      </c>
      <c r="H4906" s="359">
        <f t="shared" si="153"/>
        <v>0</v>
      </c>
    </row>
    <row r="4907" spans="7:8" x14ac:dyDescent="0.25">
      <c r="G4907" s="359">
        <f t="shared" si="152"/>
        <v>0</v>
      </c>
      <c r="H4907" s="359">
        <f t="shared" si="153"/>
        <v>0</v>
      </c>
    </row>
    <row r="4908" spans="7:8" x14ac:dyDescent="0.25">
      <c r="G4908" s="359">
        <f t="shared" si="152"/>
        <v>0</v>
      </c>
      <c r="H4908" s="359">
        <f t="shared" si="153"/>
        <v>0</v>
      </c>
    </row>
    <row r="4909" spans="7:8" x14ac:dyDescent="0.25">
      <c r="G4909" s="359">
        <f t="shared" si="152"/>
        <v>0</v>
      </c>
      <c r="H4909" s="359">
        <f t="shared" si="153"/>
        <v>0</v>
      </c>
    </row>
    <row r="4910" spans="7:8" x14ac:dyDescent="0.25">
      <c r="G4910" s="359">
        <f t="shared" si="152"/>
        <v>0</v>
      </c>
      <c r="H4910" s="359">
        <f t="shared" si="153"/>
        <v>0</v>
      </c>
    </row>
    <row r="4911" spans="7:8" x14ac:dyDescent="0.25">
      <c r="G4911" s="359">
        <f t="shared" si="152"/>
        <v>0</v>
      </c>
      <c r="H4911" s="359">
        <f t="shared" si="153"/>
        <v>0</v>
      </c>
    </row>
    <row r="4912" spans="7:8" x14ac:dyDescent="0.25">
      <c r="G4912" s="359">
        <f t="shared" si="152"/>
        <v>0</v>
      </c>
      <c r="H4912" s="359">
        <f t="shared" si="153"/>
        <v>0</v>
      </c>
    </row>
    <row r="4913" spans="7:8" x14ac:dyDescent="0.25">
      <c r="G4913" s="359">
        <f t="shared" si="152"/>
        <v>0</v>
      </c>
      <c r="H4913" s="359">
        <f t="shared" si="153"/>
        <v>0</v>
      </c>
    </row>
    <row r="4914" spans="7:8" x14ac:dyDescent="0.25">
      <c r="G4914" s="359">
        <f t="shared" si="152"/>
        <v>0</v>
      </c>
      <c r="H4914" s="359">
        <f t="shared" si="153"/>
        <v>0</v>
      </c>
    </row>
    <row r="4915" spans="7:8" x14ac:dyDescent="0.25">
      <c r="G4915" s="359">
        <f t="shared" si="152"/>
        <v>0</v>
      </c>
      <c r="H4915" s="359">
        <f t="shared" si="153"/>
        <v>0</v>
      </c>
    </row>
    <row r="4916" spans="7:8" x14ac:dyDescent="0.25">
      <c r="G4916" s="359">
        <f t="shared" si="152"/>
        <v>0</v>
      </c>
      <c r="H4916" s="359">
        <f t="shared" si="153"/>
        <v>0</v>
      </c>
    </row>
    <row r="4917" spans="7:8" x14ac:dyDescent="0.25">
      <c r="G4917" s="359">
        <f t="shared" si="152"/>
        <v>0</v>
      </c>
      <c r="H4917" s="359">
        <f t="shared" si="153"/>
        <v>0</v>
      </c>
    </row>
    <row r="4918" spans="7:8" x14ac:dyDescent="0.25">
      <c r="G4918" s="359">
        <f t="shared" si="152"/>
        <v>0</v>
      </c>
      <c r="H4918" s="359">
        <f t="shared" si="153"/>
        <v>0</v>
      </c>
    </row>
    <row r="4919" spans="7:8" x14ac:dyDescent="0.25">
      <c r="G4919" s="359">
        <f t="shared" si="152"/>
        <v>0</v>
      </c>
      <c r="H4919" s="359">
        <f t="shared" si="153"/>
        <v>0</v>
      </c>
    </row>
    <row r="4920" spans="7:8" x14ac:dyDescent="0.25">
      <c r="G4920" s="359">
        <f t="shared" si="152"/>
        <v>0</v>
      </c>
      <c r="H4920" s="359">
        <f t="shared" si="153"/>
        <v>0</v>
      </c>
    </row>
    <row r="4921" spans="7:8" x14ac:dyDescent="0.25">
      <c r="G4921" s="359">
        <f t="shared" si="152"/>
        <v>0</v>
      </c>
      <c r="H4921" s="359">
        <f t="shared" si="153"/>
        <v>0</v>
      </c>
    </row>
    <row r="4922" spans="7:8" x14ac:dyDescent="0.25">
      <c r="G4922" s="359">
        <f t="shared" si="152"/>
        <v>0</v>
      </c>
      <c r="H4922" s="359">
        <f t="shared" si="153"/>
        <v>0</v>
      </c>
    </row>
    <row r="4923" spans="7:8" x14ac:dyDescent="0.25">
      <c r="G4923" s="359">
        <f t="shared" si="152"/>
        <v>0</v>
      </c>
      <c r="H4923" s="359">
        <f t="shared" si="153"/>
        <v>0</v>
      </c>
    </row>
    <row r="4924" spans="7:8" x14ac:dyDescent="0.25">
      <c r="G4924" s="359">
        <f t="shared" si="152"/>
        <v>0</v>
      </c>
      <c r="H4924" s="359">
        <f t="shared" si="153"/>
        <v>0</v>
      </c>
    </row>
    <row r="4925" spans="7:8" x14ac:dyDescent="0.25">
      <c r="G4925" s="359">
        <f t="shared" si="152"/>
        <v>0</v>
      </c>
      <c r="H4925" s="359">
        <f t="shared" si="153"/>
        <v>0</v>
      </c>
    </row>
    <row r="4926" spans="7:8" x14ac:dyDescent="0.25">
      <c r="G4926" s="359">
        <f t="shared" si="152"/>
        <v>0</v>
      </c>
      <c r="H4926" s="359">
        <f t="shared" si="153"/>
        <v>0</v>
      </c>
    </row>
    <row r="4927" spans="7:8" x14ac:dyDescent="0.25">
      <c r="G4927" s="359">
        <f t="shared" si="152"/>
        <v>0</v>
      </c>
      <c r="H4927" s="359">
        <f t="shared" si="153"/>
        <v>0</v>
      </c>
    </row>
    <row r="4928" spans="7:8" x14ac:dyDescent="0.25">
      <c r="G4928" s="359">
        <f t="shared" si="152"/>
        <v>0</v>
      </c>
      <c r="H4928" s="359">
        <f t="shared" si="153"/>
        <v>0</v>
      </c>
    </row>
    <row r="4929" spans="7:8" x14ac:dyDescent="0.25">
      <c r="G4929" s="359">
        <f t="shared" si="152"/>
        <v>0</v>
      </c>
      <c r="H4929" s="359">
        <f t="shared" si="153"/>
        <v>0</v>
      </c>
    </row>
    <row r="4930" spans="7:8" x14ac:dyDescent="0.25">
      <c r="G4930" s="359">
        <f t="shared" si="152"/>
        <v>0</v>
      </c>
      <c r="H4930" s="359">
        <f t="shared" si="153"/>
        <v>0</v>
      </c>
    </row>
    <row r="4931" spans="7:8" x14ac:dyDescent="0.25">
      <c r="G4931" s="359">
        <f t="shared" ref="G4931:G4994" si="154">IFERROR(IF(C4931=" ",0,C4931),0)</f>
        <v>0</v>
      </c>
      <c r="H4931" s="359">
        <f t="shared" ref="H4931:H4994" si="155">IFERROR(G4931 * E4931, 0)</f>
        <v>0</v>
      </c>
    </row>
    <row r="4932" spans="7:8" x14ac:dyDescent="0.25">
      <c r="G4932" s="359">
        <f t="shared" si="154"/>
        <v>0</v>
      </c>
      <c r="H4932" s="359">
        <f t="shared" si="155"/>
        <v>0</v>
      </c>
    </row>
    <row r="4933" spans="7:8" x14ac:dyDescent="0.25">
      <c r="G4933" s="359">
        <f t="shared" si="154"/>
        <v>0</v>
      </c>
      <c r="H4933" s="359">
        <f t="shared" si="155"/>
        <v>0</v>
      </c>
    </row>
    <row r="4934" spans="7:8" x14ac:dyDescent="0.25">
      <c r="G4934" s="359">
        <f t="shared" si="154"/>
        <v>0</v>
      </c>
      <c r="H4934" s="359">
        <f t="shared" si="155"/>
        <v>0</v>
      </c>
    </row>
    <row r="4935" spans="7:8" x14ac:dyDescent="0.25">
      <c r="G4935" s="359">
        <f t="shared" si="154"/>
        <v>0</v>
      </c>
      <c r="H4935" s="359">
        <f t="shared" si="155"/>
        <v>0</v>
      </c>
    </row>
    <row r="4936" spans="7:8" x14ac:dyDescent="0.25">
      <c r="G4936" s="359">
        <f t="shared" si="154"/>
        <v>0</v>
      </c>
      <c r="H4936" s="359">
        <f t="shared" si="155"/>
        <v>0</v>
      </c>
    </row>
    <row r="4937" spans="7:8" x14ac:dyDescent="0.25">
      <c r="G4937" s="359">
        <f t="shared" si="154"/>
        <v>0</v>
      </c>
      <c r="H4937" s="359">
        <f t="shared" si="155"/>
        <v>0</v>
      </c>
    </row>
    <row r="4938" spans="7:8" x14ac:dyDescent="0.25">
      <c r="G4938" s="359">
        <f t="shared" si="154"/>
        <v>0</v>
      </c>
      <c r="H4938" s="359">
        <f t="shared" si="155"/>
        <v>0</v>
      </c>
    </row>
    <row r="4939" spans="7:8" x14ac:dyDescent="0.25">
      <c r="G4939" s="359">
        <f t="shared" si="154"/>
        <v>0</v>
      </c>
      <c r="H4939" s="359">
        <f t="shared" si="155"/>
        <v>0</v>
      </c>
    </row>
    <row r="4940" spans="7:8" x14ac:dyDescent="0.25">
      <c r="G4940" s="359">
        <f t="shared" si="154"/>
        <v>0</v>
      </c>
      <c r="H4940" s="359">
        <f t="shared" si="155"/>
        <v>0</v>
      </c>
    </row>
    <row r="4941" spans="7:8" x14ac:dyDescent="0.25">
      <c r="G4941" s="359">
        <f t="shared" si="154"/>
        <v>0</v>
      </c>
      <c r="H4941" s="359">
        <f t="shared" si="155"/>
        <v>0</v>
      </c>
    </row>
    <row r="4942" spans="7:8" x14ac:dyDescent="0.25">
      <c r="G4942" s="359">
        <f t="shared" si="154"/>
        <v>0</v>
      </c>
      <c r="H4942" s="359">
        <f t="shared" si="155"/>
        <v>0</v>
      </c>
    </row>
    <row r="4943" spans="7:8" x14ac:dyDescent="0.25">
      <c r="G4943" s="359">
        <f t="shared" si="154"/>
        <v>0</v>
      </c>
      <c r="H4943" s="359">
        <f t="shared" si="155"/>
        <v>0</v>
      </c>
    </row>
    <row r="4944" spans="7:8" x14ac:dyDescent="0.25">
      <c r="G4944" s="359">
        <f t="shared" si="154"/>
        <v>0</v>
      </c>
      <c r="H4944" s="359">
        <f t="shared" si="155"/>
        <v>0</v>
      </c>
    </row>
    <row r="4945" spans="7:8" x14ac:dyDescent="0.25">
      <c r="G4945" s="359">
        <f t="shared" si="154"/>
        <v>0</v>
      </c>
      <c r="H4945" s="359">
        <f t="shared" si="155"/>
        <v>0</v>
      </c>
    </row>
    <row r="4946" spans="7:8" x14ac:dyDescent="0.25">
      <c r="G4946" s="359">
        <f t="shared" si="154"/>
        <v>0</v>
      </c>
      <c r="H4946" s="359">
        <f t="shared" si="155"/>
        <v>0</v>
      </c>
    </row>
    <row r="4947" spans="7:8" x14ac:dyDescent="0.25">
      <c r="G4947" s="359">
        <f t="shared" si="154"/>
        <v>0</v>
      </c>
      <c r="H4947" s="359">
        <f t="shared" si="155"/>
        <v>0</v>
      </c>
    </row>
    <row r="4948" spans="7:8" x14ac:dyDescent="0.25">
      <c r="G4948" s="359">
        <f t="shared" si="154"/>
        <v>0</v>
      </c>
      <c r="H4948" s="359">
        <f t="shared" si="155"/>
        <v>0</v>
      </c>
    </row>
    <row r="4949" spans="7:8" x14ac:dyDescent="0.25">
      <c r="G4949" s="359">
        <f t="shared" si="154"/>
        <v>0</v>
      </c>
      <c r="H4949" s="359">
        <f t="shared" si="155"/>
        <v>0</v>
      </c>
    </row>
    <row r="4950" spans="7:8" x14ac:dyDescent="0.25">
      <c r="G4950" s="359">
        <f t="shared" si="154"/>
        <v>0</v>
      </c>
      <c r="H4950" s="359">
        <f t="shared" si="155"/>
        <v>0</v>
      </c>
    </row>
    <row r="4951" spans="7:8" x14ac:dyDescent="0.25">
      <c r="G4951" s="359">
        <f t="shared" si="154"/>
        <v>0</v>
      </c>
      <c r="H4951" s="359">
        <f t="shared" si="155"/>
        <v>0</v>
      </c>
    </row>
    <row r="4952" spans="7:8" x14ac:dyDescent="0.25">
      <c r="G4952" s="359">
        <f t="shared" si="154"/>
        <v>0</v>
      </c>
      <c r="H4952" s="359">
        <f t="shared" si="155"/>
        <v>0</v>
      </c>
    </row>
    <row r="4953" spans="7:8" x14ac:dyDescent="0.25">
      <c r="G4953" s="359">
        <f t="shared" si="154"/>
        <v>0</v>
      </c>
      <c r="H4953" s="359">
        <f t="shared" si="155"/>
        <v>0</v>
      </c>
    </row>
    <row r="4954" spans="7:8" x14ac:dyDescent="0.25">
      <c r="G4954" s="359">
        <f t="shared" si="154"/>
        <v>0</v>
      </c>
      <c r="H4954" s="359">
        <f t="shared" si="155"/>
        <v>0</v>
      </c>
    </row>
    <row r="4955" spans="7:8" x14ac:dyDescent="0.25">
      <c r="G4955" s="359">
        <f t="shared" si="154"/>
        <v>0</v>
      </c>
      <c r="H4955" s="359">
        <f t="shared" si="155"/>
        <v>0</v>
      </c>
    </row>
    <row r="4956" spans="7:8" x14ac:dyDescent="0.25">
      <c r="G4956" s="359">
        <f t="shared" si="154"/>
        <v>0</v>
      </c>
      <c r="H4956" s="359">
        <f t="shared" si="155"/>
        <v>0</v>
      </c>
    </row>
    <row r="4957" spans="7:8" x14ac:dyDescent="0.25">
      <c r="G4957" s="359">
        <f t="shared" si="154"/>
        <v>0</v>
      </c>
      <c r="H4957" s="359">
        <f t="shared" si="155"/>
        <v>0</v>
      </c>
    </row>
    <row r="4958" spans="7:8" x14ac:dyDescent="0.25">
      <c r="G4958" s="359">
        <f t="shared" si="154"/>
        <v>0</v>
      </c>
      <c r="H4958" s="359">
        <f t="shared" si="155"/>
        <v>0</v>
      </c>
    </row>
    <row r="4959" spans="7:8" x14ac:dyDescent="0.25">
      <c r="G4959" s="359">
        <f t="shared" si="154"/>
        <v>0</v>
      </c>
      <c r="H4959" s="359">
        <f t="shared" si="155"/>
        <v>0</v>
      </c>
    </row>
    <row r="4960" spans="7:8" x14ac:dyDescent="0.25">
      <c r="G4960" s="359">
        <f t="shared" si="154"/>
        <v>0</v>
      </c>
      <c r="H4960" s="359">
        <f t="shared" si="155"/>
        <v>0</v>
      </c>
    </row>
    <row r="4961" spans="7:8" x14ac:dyDescent="0.25">
      <c r="G4961" s="359">
        <f t="shared" si="154"/>
        <v>0</v>
      </c>
      <c r="H4961" s="359">
        <f t="shared" si="155"/>
        <v>0</v>
      </c>
    </row>
    <row r="4962" spans="7:8" x14ac:dyDescent="0.25">
      <c r="G4962" s="359">
        <f t="shared" si="154"/>
        <v>0</v>
      </c>
      <c r="H4962" s="359">
        <f t="shared" si="155"/>
        <v>0</v>
      </c>
    </row>
    <row r="4963" spans="7:8" x14ac:dyDescent="0.25">
      <c r="G4963" s="359">
        <f t="shared" si="154"/>
        <v>0</v>
      </c>
      <c r="H4963" s="359">
        <f t="shared" si="155"/>
        <v>0</v>
      </c>
    </row>
    <row r="4964" spans="7:8" x14ac:dyDescent="0.25">
      <c r="G4964" s="359">
        <f t="shared" si="154"/>
        <v>0</v>
      </c>
      <c r="H4964" s="359">
        <f t="shared" si="155"/>
        <v>0</v>
      </c>
    </row>
    <row r="4965" spans="7:8" x14ac:dyDescent="0.25">
      <c r="G4965" s="359">
        <f t="shared" si="154"/>
        <v>0</v>
      </c>
      <c r="H4965" s="359">
        <f t="shared" si="155"/>
        <v>0</v>
      </c>
    </row>
    <row r="4966" spans="7:8" x14ac:dyDescent="0.25">
      <c r="G4966" s="359">
        <f t="shared" si="154"/>
        <v>0</v>
      </c>
      <c r="H4966" s="359">
        <f t="shared" si="155"/>
        <v>0</v>
      </c>
    </row>
    <row r="4967" spans="7:8" x14ac:dyDescent="0.25">
      <c r="G4967" s="359">
        <f t="shared" si="154"/>
        <v>0</v>
      </c>
      <c r="H4967" s="359">
        <f t="shared" si="155"/>
        <v>0</v>
      </c>
    </row>
    <row r="4968" spans="7:8" x14ac:dyDescent="0.25">
      <c r="G4968" s="359">
        <f t="shared" si="154"/>
        <v>0</v>
      </c>
      <c r="H4968" s="359">
        <f t="shared" si="155"/>
        <v>0</v>
      </c>
    </row>
    <row r="4969" spans="7:8" x14ac:dyDescent="0.25">
      <c r="G4969" s="359">
        <f t="shared" si="154"/>
        <v>0</v>
      </c>
      <c r="H4969" s="359">
        <f t="shared" si="155"/>
        <v>0</v>
      </c>
    </row>
    <row r="4970" spans="7:8" x14ac:dyDescent="0.25">
      <c r="G4970" s="359">
        <f t="shared" si="154"/>
        <v>0</v>
      </c>
      <c r="H4970" s="359">
        <f t="shared" si="155"/>
        <v>0</v>
      </c>
    </row>
    <row r="4971" spans="7:8" x14ac:dyDescent="0.25">
      <c r="G4971" s="359">
        <f t="shared" si="154"/>
        <v>0</v>
      </c>
      <c r="H4971" s="359">
        <f t="shared" si="155"/>
        <v>0</v>
      </c>
    </row>
    <row r="4972" spans="7:8" x14ac:dyDescent="0.25">
      <c r="G4972" s="359">
        <f t="shared" si="154"/>
        <v>0</v>
      </c>
      <c r="H4972" s="359">
        <f t="shared" si="155"/>
        <v>0</v>
      </c>
    </row>
    <row r="4973" spans="7:8" x14ac:dyDescent="0.25">
      <c r="G4973" s="359">
        <f t="shared" si="154"/>
        <v>0</v>
      </c>
      <c r="H4973" s="359">
        <f t="shared" si="155"/>
        <v>0</v>
      </c>
    </row>
    <row r="4974" spans="7:8" x14ac:dyDescent="0.25">
      <c r="G4974" s="359">
        <f t="shared" si="154"/>
        <v>0</v>
      </c>
      <c r="H4974" s="359">
        <f t="shared" si="155"/>
        <v>0</v>
      </c>
    </row>
    <row r="4975" spans="7:8" x14ac:dyDescent="0.25">
      <c r="G4975" s="359">
        <f t="shared" si="154"/>
        <v>0</v>
      </c>
      <c r="H4975" s="359">
        <f t="shared" si="155"/>
        <v>0</v>
      </c>
    </row>
    <row r="4976" spans="7:8" x14ac:dyDescent="0.25">
      <c r="G4976" s="359">
        <f t="shared" si="154"/>
        <v>0</v>
      </c>
      <c r="H4976" s="359">
        <f t="shared" si="155"/>
        <v>0</v>
      </c>
    </row>
    <row r="4977" spans="7:8" x14ac:dyDescent="0.25">
      <c r="G4977" s="359">
        <f t="shared" si="154"/>
        <v>0</v>
      </c>
      <c r="H4977" s="359">
        <f t="shared" si="155"/>
        <v>0</v>
      </c>
    </row>
    <row r="4978" spans="7:8" x14ac:dyDescent="0.25">
      <c r="G4978" s="359">
        <f t="shared" si="154"/>
        <v>0</v>
      </c>
      <c r="H4978" s="359">
        <f t="shared" si="155"/>
        <v>0</v>
      </c>
    </row>
    <row r="4979" spans="7:8" x14ac:dyDescent="0.25">
      <c r="G4979" s="359">
        <f t="shared" si="154"/>
        <v>0</v>
      </c>
      <c r="H4979" s="359">
        <f t="shared" si="155"/>
        <v>0</v>
      </c>
    </row>
    <row r="4980" spans="7:8" x14ac:dyDescent="0.25">
      <c r="G4980" s="359">
        <f t="shared" si="154"/>
        <v>0</v>
      </c>
      <c r="H4980" s="359">
        <f t="shared" si="155"/>
        <v>0</v>
      </c>
    </row>
    <row r="4981" spans="7:8" x14ac:dyDescent="0.25">
      <c r="G4981" s="359">
        <f t="shared" si="154"/>
        <v>0</v>
      </c>
      <c r="H4981" s="359">
        <f t="shared" si="155"/>
        <v>0</v>
      </c>
    </row>
    <row r="4982" spans="7:8" x14ac:dyDescent="0.25">
      <c r="G4982" s="359">
        <f t="shared" si="154"/>
        <v>0</v>
      </c>
      <c r="H4982" s="359">
        <f t="shared" si="155"/>
        <v>0</v>
      </c>
    </row>
    <row r="4983" spans="7:8" x14ac:dyDescent="0.25">
      <c r="G4983" s="359">
        <f t="shared" si="154"/>
        <v>0</v>
      </c>
      <c r="H4983" s="359">
        <f t="shared" si="155"/>
        <v>0</v>
      </c>
    </row>
    <row r="4984" spans="7:8" x14ac:dyDescent="0.25">
      <c r="G4984" s="359">
        <f t="shared" si="154"/>
        <v>0</v>
      </c>
      <c r="H4984" s="359">
        <f t="shared" si="155"/>
        <v>0</v>
      </c>
    </row>
    <row r="4985" spans="7:8" x14ac:dyDescent="0.25">
      <c r="G4985" s="359">
        <f t="shared" si="154"/>
        <v>0</v>
      </c>
      <c r="H4985" s="359">
        <f t="shared" si="155"/>
        <v>0</v>
      </c>
    </row>
    <row r="4986" spans="7:8" x14ac:dyDescent="0.25">
      <c r="G4986" s="359">
        <f t="shared" si="154"/>
        <v>0</v>
      </c>
      <c r="H4986" s="359">
        <f t="shared" si="155"/>
        <v>0</v>
      </c>
    </row>
    <row r="4987" spans="7:8" x14ac:dyDescent="0.25">
      <c r="G4987" s="359">
        <f t="shared" si="154"/>
        <v>0</v>
      </c>
      <c r="H4987" s="359">
        <f t="shared" si="155"/>
        <v>0</v>
      </c>
    </row>
    <row r="4988" spans="7:8" x14ac:dyDescent="0.25">
      <c r="G4988" s="359">
        <f t="shared" si="154"/>
        <v>0</v>
      </c>
      <c r="H4988" s="359">
        <f t="shared" si="155"/>
        <v>0</v>
      </c>
    </row>
    <row r="4989" spans="7:8" x14ac:dyDescent="0.25">
      <c r="G4989" s="359">
        <f t="shared" si="154"/>
        <v>0</v>
      </c>
      <c r="H4989" s="359">
        <f t="shared" si="155"/>
        <v>0</v>
      </c>
    </row>
    <row r="4990" spans="7:8" x14ac:dyDescent="0.25">
      <c r="G4990" s="359">
        <f t="shared" si="154"/>
        <v>0</v>
      </c>
      <c r="H4990" s="359">
        <f t="shared" si="155"/>
        <v>0</v>
      </c>
    </row>
    <row r="4991" spans="7:8" x14ac:dyDescent="0.25">
      <c r="G4991" s="359">
        <f t="shared" si="154"/>
        <v>0</v>
      </c>
      <c r="H4991" s="359">
        <f t="shared" si="155"/>
        <v>0</v>
      </c>
    </row>
    <row r="4992" spans="7:8" x14ac:dyDescent="0.25">
      <c r="G4992" s="359">
        <f t="shared" si="154"/>
        <v>0</v>
      </c>
      <c r="H4992" s="359">
        <f t="shared" si="155"/>
        <v>0</v>
      </c>
    </row>
    <row r="4993" spans="7:8" x14ac:dyDescent="0.25">
      <c r="G4993" s="359">
        <f t="shared" si="154"/>
        <v>0</v>
      </c>
      <c r="H4993" s="359">
        <f t="shared" si="155"/>
        <v>0</v>
      </c>
    </row>
    <row r="4994" spans="7:8" x14ac:dyDescent="0.25">
      <c r="G4994" s="359">
        <f t="shared" si="154"/>
        <v>0</v>
      </c>
      <c r="H4994" s="359">
        <f t="shared" si="155"/>
        <v>0</v>
      </c>
    </row>
    <row r="4995" spans="7:8" x14ac:dyDescent="0.25">
      <c r="G4995" s="359">
        <f t="shared" ref="G4995:G5000" si="156">IFERROR(IF(C4995=" ",0,C4995),0)</f>
        <v>0</v>
      </c>
      <c r="H4995" s="359">
        <f t="shared" ref="H4995:H5000" si="157">IFERROR(G4995 * E4995, 0)</f>
        <v>0</v>
      </c>
    </row>
    <row r="4996" spans="7:8" x14ac:dyDescent="0.25">
      <c r="G4996" s="359">
        <f t="shared" si="156"/>
        <v>0</v>
      </c>
      <c r="H4996" s="359">
        <f t="shared" si="157"/>
        <v>0</v>
      </c>
    </row>
    <row r="4997" spans="7:8" x14ac:dyDescent="0.25">
      <c r="G4997" s="359">
        <f t="shared" si="156"/>
        <v>0</v>
      </c>
      <c r="H4997" s="359">
        <f t="shared" si="157"/>
        <v>0</v>
      </c>
    </row>
    <row r="4998" spans="7:8" x14ac:dyDescent="0.25">
      <c r="G4998" s="359">
        <f t="shared" si="156"/>
        <v>0</v>
      </c>
      <c r="H4998" s="359">
        <f t="shared" si="157"/>
        <v>0</v>
      </c>
    </row>
    <row r="4999" spans="7:8" x14ac:dyDescent="0.25">
      <c r="G4999" s="359">
        <f t="shared" si="156"/>
        <v>0</v>
      </c>
      <c r="H4999" s="359">
        <f t="shared" si="157"/>
        <v>0</v>
      </c>
    </row>
    <row r="5000" spans="7:8" x14ac:dyDescent="0.25">
      <c r="G5000" s="359">
        <f t="shared" si="156"/>
        <v>0</v>
      </c>
      <c r="H5000" s="359">
        <f t="shared" si="157"/>
        <v>0</v>
      </c>
    </row>
  </sheetData>
  <hyperlinks>
    <hyperlink ref="A1" r:id="rId1" display="javascript:__doPostBack('ctl00$PageCenterContentPlaceHolder$GridView1','Sort$Product Department Name')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H5000"/>
  <sheetViews>
    <sheetView workbookViewId="0">
      <selection activeCell="G4999" sqref="G4999"/>
    </sheetView>
  </sheetViews>
  <sheetFormatPr defaultRowHeight="15" x14ac:dyDescent="0.25"/>
  <cols>
    <col min="1" max="1" width="18.42578125" bestFit="1" customWidth="1"/>
    <col min="2" max="2" width="25.140625" bestFit="1" customWidth="1"/>
    <col min="3" max="3" width="15.7109375" bestFit="1" customWidth="1"/>
    <col min="4" max="4" width="18.7109375" bestFit="1" customWidth="1"/>
    <col min="5" max="5" width="23" bestFit="1" customWidth="1"/>
    <col min="6" max="6" width="27.5703125" bestFit="1" customWidth="1"/>
    <col min="7" max="7" width="29.28515625" bestFit="1" customWidth="1"/>
  </cols>
  <sheetData>
    <row r="1" spans="1:8" ht="15.75" thickBot="1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328</v>
      </c>
      <c r="H1" t="s">
        <v>570</v>
      </c>
    </row>
    <row r="2" spans="1:8" ht="57.75" thickBot="1" x14ac:dyDescent="0.3">
      <c r="A2" s="3" t="s">
        <v>321</v>
      </c>
      <c r="B2" s="3" t="s">
        <v>653</v>
      </c>
      <c r="C2" s="3">
        <v>1701</v>
      </c>
      <c r="D2" s="3" t="s">
        <v>7</v>
      </c>
      <c r="E2" s="3">
        <v>461</v>
      </c>
      <c r="F2" s="4">
        <v>691.5</v>
      </c>
      <c r="G2" s="4">
        <v>64.930000000000007</v>
      </c>
      <c r="H2" t="str">
        <f>"July"</f>
        <v>July</v>
      </c>
    </row>
    <row r="3" spans="1:8" ht="57.75" thickBot="1" x14ac:dyDescent="0.3">
      <c r="A3" s="3" t="s">
        <v>321</v>
      </c>
      <c r="B3" s="3" t="s">
        <v>653</v>
      </c>
      <c r="C3" s="3">
        <v>659100</v>
      </c>
      <c r="D3" s="3" t="s">
        <v>9</v>
      </c>
      <c r="E3" s="3">
        <v>1</v>
      </c>
      <c r="F3" s="4">
        <v>2.4</v>
      </c>
      <c r="G3" s="4">
        <v>0.23</v>
      </c>
      <c r="H3" s="2" t="str">
        <f t="shared" ref="H3:H66" si="0">"July"</f>
        <v>July</v>
      </c>
    </row>
    <row r="4" spans="1:8" ht="57.75" thickBot="1" x14ac:dyDescent="0.3">
      <c r="A4" s="3" t="s">
        <v>321</v>
      </c>
      <c r="B4" s="3" t="s">
        <v>653</v>
      </c>
      <c r="C4" s="3">
        <v>659105</v>
      </c>
      <c r="D4" s="3" t="s">
        <v>10</v>
      </c>
      <c r="E4" s="3">
        <v>78</v>
      </c>
      <c r="F4" s="4">
        <v>109.2</v>
      </c>
      <c r="G4" s="4">
        <v>10.31</v>
      </c>
      <c r="H4" s="2" t="str">
        <f t="shared" si="0"/>
        <v>July</v>
      </c>
    </row>
    <row r="5" spans="1:8" ht="57.75" thickBot="1" x14ac:dyDescent="0.3">
      <c r="A5" s="3" t="s">
        <v>321</v>
      </c>
      <c r="B5" s="3" t="s">
        <v>653</v>
      </c>
      <c r="C5" s="3">
        <v>659102</v>
      </c>
      <c r="D5" s="3" t="s">
        <v>11</v>
      </c>
      <c r="E5" s="3">
        <v>18</v>
      </c>
      <c r="F5" s="4">
        <v>40.5</v>
      </c>
      <c r="G5" s="4">
        <v>3.83</v>
      </c>
      <c r="H5" s="2" t="str">
        <f t="shared" si="0"/>
        <v>July</v>
      </c>
    </row>
    <row r="6" spans="1:8" ht="57.75" thickBot="1" x14ac:dyDescent="0.3">
      <c r="A6" s="3" t="s">
        <v>321</v>
      </c>
      <c r="B6" s="3" t="s">
        <v>653</v>
      </c>
      <c r="C6" s="3">
        <v>659103</v>
      </c>
      <c r="D6" s="3" t="s">
        <v>12</v>
      </c>
      <c r="E6" s="3">
        <v>18</v>
      </c>
      <c r="F6" s="4">
        <v>40.5</v>
      </c>
      <c r="G6" s="4">
        <v>3.82</v>
      </c>
      <c r="H6" s="2" t="str">
        <f t="shared" si="0"/>
        <v>July</v>
      </c>
    </row>
    <row r="7" spans="1:8" ht="57.75" thickBot="1" x14ac:dyDescent="0.3">
      <c r="A7" s="3" t="s">
        <v>321</v>
      </c>
      <c r="B7" s="3" t="s">
        <v>653</v>
      </c>
      <c r="C7" s="3">
        <v>659101</v>
      </c>
      <c r="D7" s="3" t="s">
        <v>14</v>
      </c>
      <c r="E7" s="3">
        <v>40</v>
      </c>
      <c r="F7" s="4">
        <v>70</v>
      </c>
      <c r="G7" s="4">
        <v>6.74</v>
      </c>
      <c r="H7" s="2" t="str">
        <f t="shared" si="0"/>
        <v>July</v>
      </c>
    </row>
    <row r="8" spans="1:8" ht="57.75" thickBot="1" x14ac:dyDescent="0.3">
      <c r="A8" s="3" t="s">
        <v>321</v>
      </c>
      <c r="B8" s="3" t="s">
        <v>653</v>
      </c>
      <c r="C8" s="3">
        <v>1725</v>
      </c>
      <c r="D8" s="3" t="s">
        <v>341</v>
      </c>
      <c r="E8" s="3">
        <v>7</v>
      </c>
      <c r="F8" s="4">
        <v>3.75</v>
      </c>
      <c r="G8" s="4">
        <v>0.37</v>
      </c>
      <c r="H8" s="2" t="str">
        <f t="shared" si="0"/>
        <v>July</v>
      </c>
    </row>
    <row r="9" spans="1:8" ht="57.75" thickBot="1" x14ac:dyDescent="0.3">
      <c r="A9" s="3" t="s">
        <v>321</v>
      </c>
      <c r="B9" s="3" t="s">
        <v>653</v>
      </c>
      <c r="C9" s="3">
        <v>2127</v>
      </c>
      <c r="D9" s="3" t="s">
        <v>15</v>
      </c>
      <c r="E9" s="3">
        <v>117</v>
      </c>
      <c r="F9" s="4">
        <v>139.22999999999999</v>
      </c>
      <c r="G9" s="4">
        <v>13.08</v>
      </c>
      <c r="H9" s="2" t="str">
        <f t="shared" si="0"/>
        <v>July</v>
      </c>
    </row>
    <row r="10" spans="1:8" ht="29.25" thickBot="1" x14ac:dyDescent="0.3">
      <c r="A10" s="3" t="s">
        <v>321</v>
      </c>
      <c r="B10" s="3" t="s">
        <v>653</v>
      </c>
      <c r="C10" s="3">
        <v>659013</v>
      </c>
      <c r="D10" s="3" t="s">
        <v>17</v>
      </c>
      <c r="E10" s="3">
        <v>26</v>
      </c>
      <c r="F10" s="4">
        <v>108.94</v>
      </c>
      <c r="G10" s="4">
        <v>10.37</v>
      </c>
      <c r="H10" s="2" t="str">
        <f t="shared" si="0"/>
        <v>July</v>
      </c>
    </row>
    <row r="11" spans="1:8" ht="29.25" thickBot="1" x14ac:dyDescent="0.3">
      <c r="A11" s="3" t="s">
        <v>321</v>
      </c>
      <c r="B11" s="3" t="s">
        <v>653</v>
      </c>
      <c r="C11" s="3">
        <v>659004</v>
      </c>
      <c r="D11" s="3" t="s">
        <v>18</v>
      </c>
      <c r="E11" s="3">
        <v>20</v>
      </c>
      <c r="F11" s="4">
        <v>59.8</v>
      </c>
      <c r="G11" s="4">
        <v>5.62</v>
      </c>
      <c r="H11" s="2" t="str">
        <f t="shared" si="0"/>
        <v>July</v>
      </c>
    </row>
    <row r="12" spans="1:8" ht="29.25" thickBot="1" x14ac:dyDescent="0.3">
      <c r="A12" s="3" t="s">
        <v>321</v>
      </c>
      <c r="B12" s="3" t="s">
        <v>653</v>
      </c>
      <c r="C12" s="3">
        <v>659006</v>
      </c>
      <c r="D12" s="3" t="s">
        <v>19</v>
      </c>
      <c r="E12" s="3">
        <v>11</v>
      </c>
      <c r="F12" s="4">
        <v>32.89</v>
      </c>
      <c r="G12" s="4">
        <v>3.1</v>
      </c>
      <c r="H12" s="2" t="str">
        <f t="shared" si="0"/>
        <v>July</v>
      </c>
    </row>
    <row r="13" spans="1:8" ht="29.25" thickBot="1" x14ac:dyDescent="0.3">
      <c r="A13" s="3" t="s">
        <v>321</v>
      </c>
      <c r="B13" s="3" t="s">
        <v>653</v>
      </c>
      <c r="C13" s="3">
        <v>659018</v>
      </c>
      <c r="D13" s="3" t="s">
        <v>20</v>
      </c>
      <c r="E13" s="3">
        <v>24</v>
      </c>
      <c r="F13" s="4">
        <v>100.56</v>
      </c>
      <c r="G13" s="4">
        <v>9.6</v>
      </c>
      <c r="H13" s="2" t="str">
        <f t="shared" si="0"/>
        <v>July</v>
      </c>
    </row>
    <row r="14" spans="1:8" ht="29.25" thickBot="1" x14ac:dyDescent="0.3">
      <c r="A14" s="3" t="s">
        <v>321</v>
      </c>
      <c r="B14" s="3" t="s">
        <v>653</v>
      </c>
      <c r="C14" s="3">
        <v>659010</v>
      </c>
      <c r="D14" s="3" t="s">
        <v>21</v>
      </c>
      <c r="E14" s="3">
        <v>35</v>
      </c>
      <c r="F14" s="4">
        <v>104.65</v>
      </c>
      <c r="G14" s="4">
        <v>9.91</v>
      </c>
      <c r="H14" s="2" t="str">
        <f t="shared" si="0"/>
        <v>July</v>
      </c>
    </row>
    <row r="15" spans="1:8" ht="29.25" thickBot="1" x14ac:dyDescent="0.3">
      <c r="A15" s="3" t="s">
        <v>321</v>
      </c>
      <c r="B15" s="3" t="s">
        <v>653</v>
      </c>
      <c r="C15" s="3">
        <v>659021</v>
      </c>
      <c r="D15" s="3" t="s">
        <v>266</v>
      </c>
      <c r="E15" s="3">
        <v>12</v>
      </c>
      <c r="F15" s="4">
        <v>59.88</v>
      </c>
      <c r="G15" s="4">
        <v>5.65</v>
      </c>
      <c r="H15" s="2" t="str">
        <f t="shared" si="0"/>
        <v>July</v>
      </c>
    </row>
    <row r="16" spans="1:8" ht="29.25" thickBot="1" x14ac:dyDescent="0.3">
      <c r="A16" s="3" t="s">
        <v>321</v>
      </c>
      <c r="B16" s="3" t="s">
        <v>653</v>
      </c>
      <c r="C16" s="3">
        <v>659008</v>
      </c>
      <c r="D16" s="3" t="s">
        <v>22</v>
      </c>
      <c r="E16" s="3">
        <v>62</v>
      </c>
      <c r="F16" s="4">
        <v>247.38</v>
      </c>
      <c r="G16" s="4">
        <v>23.55</v>
      </c>
      <c r="H16" s="2" t="str">
        <f t="shared" si="0"/>
        <v>July</v>
      </c>
    </row>
    <row r="17" spans="1:8" ht="29.25" thickBot="1" x14ac:dyDescent="0.3">
      <c r="A17" s="3" t="s">
        <v>321</v>
      </c>
      <c r="B17" s="3" t="s">
        <v>653</v>
      </c>
      <c r="C17" s="3">
        <v>659003</v>
      </c>
      <c r="D17" s="3" t="s">
        <v>23</v>
      </c>
      <c r="E17" s="3">
        <v>15</v>
      </c>
      <c r="F17" s="4">
        <v>44.85</v>
      </c>
      <c r="G17" s="4">
        <v>4.22</v>
      </c>
      <c r="H17" s="2" t="str">
        <f t="shared" si="0"/>
        <v>July</v>
      </c>
    </row>
    <row r="18" spans="1:8" ht="29.25" thickBot="1" x14ac:dyDescent="0.3">
      <c r="A18" s="3" t="s">
        <v>321</v>
      </c>
      <c r="B18" s="3" t="s">
        <v>653</v>
      </c>
      <c r="C18" s="3">
        <v>1712</v>
      </c>
      <c r="D18" s="3" t="s">
        <v>24</v>
      </c>
      <c r="E18" s="3">
        <v>149</v>
      </c>
      <c r="F18" s="4">
        <v>253.3</v>
      </c>
      <c r="G18" s="4">
        <v>24.06</v>
      </c>
      <c r="H18" s="2" t="str">
        <f t="shared" si="0"/>
        <v>July</v>
      </c>
    </row>
    <row r="19" spans="1:8" ht="29.25" thickBot="1" x14ac:dyDescent="0.3">
      <c r="A19" s="3" t="s">
        <v>321</v>
      </c>
      <c r="B19" s="3" t="s">
        <v>653</v>
      </c>
      <c r="C19" s="3">
        <v>19603</v>
      </c>
      <c r="D19" s="3" t="s">
        <v>342</v>
      </c>
      <c r="E19" s="3">
        <v>5</v>
      </c>
      <c r="F19" s="4">
        <v>15</v>
      </c>
      <c r="G19" s="4">
        <v>1.43</v>
      </c>
      <c r="H19" s="2" t="str">
        <f t="shared" si="0"/>
        <v>July</v>
      </c>
    </row>
    <row r="20" spans="1:8" ht="29.25" thickBot="1" x14ac:dyDescent="0.3">
      <c r="A20" s="3" t="s">
        <v>321</v>
      </c>
      <c r="B20" s="3" t="s">
        <v>654</v>
      </c>
      <c r="C20" s="3">
        <v>605</v>
      </c>
      <c r="D20" s="3" t="s">
        <v>25</v>
      </c>
      <c r="E20" s="3">
        <v>29</v>
      </c>
      <c r="F20" s="4">
        <v>94.25</v>
      </c>
      <c r="G20" s="4">
        <v>8.98</v>
      </c>
      <c r="H20" s="2" t="str">
        <f t="shared" si="0"/>
        <v>July</v>
      </c>
    </row>
    <row r="21" spans="1:8" ht="29.25" thickBot="1" x14ac:dyDescent="0.3">
      <c r="A21" s="3" t="s">
        <v>321</v>
      </c>
      <c r="B21" s="3" t="s">
        <v>654</v>
      </c>
      <c r="C21" s="3">
        <v>904</v>
      </c>
      <c r="D21" s="3" t="s">
        <v>26</v>
      </c>
      <c r="E21" s="3">
        <v>26</v>
      </c>
      <c r="F21" s="4">
        <v>41.6</v>
      </c>
      <c r="G21" s="4">
        <v>3.9</v>
      </c>
      <c r="H21" s="2" t="str">
        <f t="shared" si="0"/>
        <v>July</v>
      </c>
    </row>
    <row r="22" spans="1:8" ht="29.25" thickBot="1" x14ac:dyDescent="0.3">
      <c r="A22" s="3" t="s">
        <v>321</v>
      </c>
      <c r="B22" s="3" t="s">
        <v>654</v>
      </c>
      <c r="C22" s="3">
        <v>5717</v>
      </c>
      <c r="D22" s="3" t="s">
        <v>329</v>
      </c>
      <c r="E22" s="3">
        <v>1</v>
      </c>
      <c r="F22" s="4">
        <v>2.5</v>
      </c>
      <c r="G22" s="4">
        <v>0.24</v>
      </c>
      <c r="H22" s="2" t="str">
        <f t="shared" si="0"/>
        <v>July</v>
      </c>
    </row>
    <row r="23" spans="1:8" ht="29.25" thickBot="1" x14ac:dyDescent="0.3">
      <c r="A23" s="3" t="s">
        <v>321</v>
      </c>
      <c r="B23" s="3" t="s">
        <v>654</v>
      </c>
      <c r="C23" s="3">
        <v>9033</v>
      </c>
      <c r="D23" s="3" t="s">
        <v>652</v>
      </c>
      <c r="E23" s="3">
        <v>125</v>
      </c>
      <c r="F23" s="4">
        <v>500</v>
      </c>
      <c r="G23" s="4">
        <v>47.5</v>
      </c>
      <c r="H23" s="2" t="str">
        <f t="shared" si="0"/>
        <v>July</v>
      </c>
    </row>
    <row r="24" spans="1:8" ht="29.25" thickBot="1" x14ac:dyDescent="0.3">
      <c r="A24" s="3" t="s">
        <v>321</v>
      </c>
      <c r="B24" s="3" t="s">
        <v>654</v>
      </c>
      <c r="C24" s="3">
        <v>46959</v>
      </c>
      <c r="D24" s="3" t="s">
        <v>27</v>
      </c>
      <c r="E24" s="3">
        <v>44</v>
      </c>
      <c r="F24" s="4">
        <v>70.400000000000006</v>
      </c>
      <c r="G24" s="4">
        <v>6.6</v>
      </c>
      <c r="H24" s="2" t="str">
        <f t="shared" si="0"/>
        <v>July</v>
      </c>
    </row>
    <row r="25" spans="1:8" ht="29.25" thickBot="1" x14ac:dyDescent="0.3">
      <c r="A25" s="3" t="s">
        <v>321</v>
      </c>
      <c r="B25" s="3" t="s">
        <v>654</v>
      </c>
      <c r="C25" s="3">
        <v>909</v>
      </c>
      <c r="D25" s="3" t="s">
        <v>28</v>
      </c>
      <c r="E25" s="3">
        <v>27</v>
      </c>
      <c r="F25" s="4">
        <v>43.2</v>
      </c>
      <c r="G25" s="4">
        <v>4.07</v>
      </c>
      <c r="H25" s="2" t="str">
        <f t="shared" si="0"/>
        <v>July</v>
      </c>
    </row>
    <row r="26" spans="1:8" ht="29.25" thickBot="1" x14ac:dyDescent="0.3">
      <c r="A26" s="3" t="s">
        <v>321</v>
      </c>
      <c r="B26" s="3" t="s">
        <v>654</v>
      </c>
      <c r="C26" s="3">
        <v>4565</v>
      </c>
      <c r="D26" s="3" t="s">
        <v>269</v>
      </c>
      <c r="E26" s="3">
        <v>1</v>
      </c>
      <c r="F26" s="4">
        <v>1</v>
      </c>
      <c r="G26" s="4">
        <v>0</v>
      </c>
      <c r="H26" s="2" t="str">
        <f t="shared" si="0"/>
        <v>July</v>
      </c>
    </row>
    <row r="27" spans="1:8" ht="29.25" thickBot="1" x14ac:dyDescent="0.3">
      <c r="A27" s="3" t="s">
        <v>321</v>
      </c>
      <c r="B27" s="3" t="s">
        <v>654</v>
      </c>
      <c r="C27" s="3">
        <v>911</v>
      </c>
      <c r="D27" s="3" t="s">
        <v>29</v>
      </c>
      <c r="E27" s="3">
        <v>124</v>
      </c>
      <c r="F27" s="4">
        <v>198.4</v>
      </c>
      <c r="G27" s="4">
        <v>18.61</v>
      </c>
      <c r="H27" s="2" t="str">
        <f t="shared" si="0"/>
        <v>July</v>
      </c>
    </row>
    <row r="28" spans="1:8" ht="29.25" thickBot="1" x14ac:dyDescent="0.3">
      <c r="A28" s="3" t="s">
        <v>321</v>
      </c>
      <c r="B28" s="3" t="s">
        <v>654</v>
      </c>
      <c r="C28" s="3">
        <v>6789</v>
      </c>
      <c r="D28" s="3" t="s">
        <v>30</v>
      </c>
      <c r="E28" s="3">
        <v>77</v>
      </c>
      <c r="F28" s="4">
        <v>123.2</v>
      </c>
      <c r="G28" s="4">
        <v>11.57</v>
      </c>
      <c r="H28" s="2" t="str">
        <f t="shared" si="0"/>
        <v>July</v>
      </c>
    </row>
    <row r="29" spans="1:8" ht="29.25" thickBot="1" x14ac:dyDescent="0.3">
      <c r="A29" s="3" t="s">
        <v>321</v>
      </c>
      <c r="B29" s="3" t="s">
        <v>654</v>
      </c>
      <c r="C29" s="3">
        <v>913</v>
      </c>
      <c r="D29" s="3" t="s">
        <v>258</v>
      </c>
      <c r="E29" s="3">
        <v>4</v>
      </c>
      <c r="F29" s="4">
        <v>6.4</v>
      </c>
      <c r="G29" s="4">
        <v>0</v>
      </c>
      <c r="H29" s="2" t="str">
        <f t="shared" si="0"/>
        <v>July</v>
      </c>
    </row>
    <row r="30" spans="1:8" ht="29.25" thickBot="1" x14ac:dyDescent="0.3">
      <c r="A30" s="3" t="s">
        <v>321</v>
      </c>
      <c r="B30" s="3" t="s">
        <v>654</v>
      </c>
      <c r="C30" s="3">
        <v>4987</v>
      </c>
      <c r="D30" s="3" t="s">
        <v>31</v>
      </c>
      <c r="E30" s="3">
        <v>114</v>
      </c>
      <c r="F30" s="4">
        <v>182.4</v>
      </c>
      <c r="G30" s="4">
        <v>17.12</v>
      </c>
      <c r="H30" s="2" t="str">
        <f t="shared" si="0"/>
        <v>July</v>
      </c>
    </row>
    <row r="31" spans="1:8" ht="29.25" thickBot="1" x14ac:dyDescent="0.3">
      <c r="A31" s="3" t="s">
        <v>321</v>
      </c>
      <c r="B31" s="3" t="s">
        <v>654</v>
      </c>
      <c r="C31" s="3">
        <v>898</v>
      </c>
      <c r="D31" s="3" t="s">
        <v>32</v>
      </c>
      <c r="E31" s="3">
        <v>1</v>
      </c>
      <c r="F31" s="4">
        <v>0.35</v>
      </c>
      <c r="G31" s="4">
        <v>0</v>
      </c>
      <c r="H31" s="2" t="str">
        <f t="shared" si="0"/>
        <v>July</v>
      </c>
    </row>
    <row r="32" spans="1:8" ht="29.25" thickBot="1" x14ac:dyDescent="0.3">
      <c r="A32" s="3" t="s">
        <v>321</v>
      </c>
      <c r="B32" s="3" t="s">
        <v>654</v>
      </c>
      <c r="C32" s="3">
        <v>770</v>
      </c>
      <c r="D32" s="3" t="s">
        <v>33</v>
      </c>
      <c r="E32" s="3">
        <v>8</v>
      </c>
      <c r="F32" s="4">
        <v>3.2</v>
      </c>
      <c r="G32" s="4">
        <v>0.31</v>
      </c>
      <c r="H32" s="2" t="str">
        <f t="shared" si="0"/>
        <v>July</v>
      </c>
    </row>
    <row r="33" spans="1:8" ht="29.25" thickBot="1" x14ac:dyDescent="0.3">
      <c r="A33" s="3" t="s">
        <v>321</v>
      </c>
      <c r="B33" s="3" t="s">
        <v>654</v>
      </c>
      <c r="C33" s="3">
        <v>953</v>
      </c>
      <c r="D33" s="3" t="s">
        <v>34</v>
      </c>
      <c r="E33" s="3">
        <v>8</v>
      </c>
      <c r="F33" s="4">
        <v>12.8</v>
      </c>
      <c r="G33" s="4">
        <v>1.2</v>
      </c>
      <c r="H33" s="2" t="str">
        <f t="shared" si="0"/>
        <v>July</v>
      </c>
    </row>
    <row r="34" spans="1:8" ht="29.25" thickBot="1" x14ac:dyDescent="0.3">
      <c r="A34" s="3" t="s">
        <v>321</v>
      </c>
      <c r="B34" s="3" t="s">
        <v>654</v>
      </c>
      <c r="C34" s="3">
        <v>5701</v>
      </c>
      <c r="D34" s="3" t="s">
        <v>270</v>
      </c>
      <c r="E34" s="3">
        <v>15</v>
      </c>
      <c r="F34" s="4">
        <v>27</v>
      </c>
      <c r="G34" s="4">
        <v>2.5499999999999998</v>
      </c>
      <c r="H34" s="2" t="str">
        <f t="shared" si="0"/>
        <v>July</v>
      </c>
    </row>
    <row r="35" spans="1:8" ht="29.25" thickBot="1" x14ac:dyDescent="0.3">
      <c r="A35" s="3" t="s">
        <v>321</v>
      </c>
      <c r="B35" s="3" t="s">
        <v>654</v>
      </c>
      <c r="C35" s="3">
        <v>914</v>
      </c>
      <c r="D35" s="3" t="s">
        <v>35</v>
      </c>
      <c r="E35" s="3">
        <v>45</v>
      </c>
      <c r="F35" s="4">
        <v>123.75</v>
      </c>
      <c r="G35" s="4">
        <v>11.7</v>
      </c>
      <c r="H35" s="2" t="str">
        <f t="shared" si="0"/>
        <v>July</v>
      </c>
    </row>
    <row r="36" spans="1:8" ht="29.25" thickBot="1" x14ac:dyDescent="0.3">
      <c r="A36" s="3" t="s">
        <v>321</v>
      </c>
      <c r="B36" s="3" t="s">
        <v>654</v>
      </c>
      <c r="C36" s="3">
        <v>934</v>
      </c>
      <c r="D36" s="3" t="s">
        <v>38</v>
      </c>
      <c r="E36" s="3">
        <v>47</v>
      </c>
      <c r="F36" s="4">
        <v>86.95</v>
      </c>
      <c r="G36" s="4">
        <v>8.3800000000000008</v>
      </c>
      <c r="H36" s="2" t="str">
        <f t="shared" si="0"/>
        <v>July</v>
      </c>
    </row>
    <row r="37" spans="1:8" ht="29.25" thickBot="1" x14ac:dyDescent="0.3">
      <c r="A37" s="3" t="s">
        <v>321</v>
      </c>
      <c r="B37" s="3" t="s">
        <v>654</v>
      </c>
      <c r="C37" s="3">
        <v>1030002</v>
      </c>
      <c r="D37" s="3" t="s">
        <v>39</v>
      </c>
      <c r="E37" s="3">
        <v>58</v>
      </c>
      <c r="F37" s="4">
        <v>107.3</v>
      </c>
      <c r="G37" s="4">
        <v>10.41</v>
      </c>
      <c r="H37" s="2" t="str">
        <f t="shared" si="0"/>
        <v>July</v>
      </c>
    </row>
    <row r="38" spans="1:8" ht="29.25" thickBot="1" x14ac:dyDescent="0.3">
      <c r="A38" s="3" t="s">
        <v>321</v>
      </c>
      <c r="B38" s="3" t="s">
        <v>654</v>
      </c>
      <c r="C38" s="3">
        <v>968</v>
      </c>
      <c r="D38" s="3" t="s">
        <v>41</v>
      </c>
      <c r="E38" s="3">
        <v>51</v>
      </c>
      <c r="F38" s="4">
        <v>94.35</v>
      </c>
      <c r="G38" s="4">
        <v>9.15</v>
      </c>
      <c r="H38" s="2" t="str">
        <f t="shared" si="0"/>
        <v>July</v>
      </c>
    </row>
    <row r="39" spans="1:8" ht="29.25" thickBot="1" x14ac:dyDescent="0.3">
      <c r="A39" s="3" t="s">
        <v>321</v>
      </c>
      <c r="B39" s="3" t="s">
        <v>654</v>
      </c>
      <c r="C39" s="3">
        <v>965</v>
      </c>
      <c r="D39" s="3" t="s">
        <v>42</v>
      </c>
      <c r="E39" s="3">
        <v>41</v>
      </c>
      <c r="F39" s="4">
        <v>75.849999999999994</v>
      </c>
      <c r="G39" s="4">
        <v>7.36</v>
      </c>
      <c r="H39" s="2" t="str">
        <f t="shared" si="0"/>
        <v>July</v>
      </c>
    </row>
    <row r="40" spans="1:8" ht="29.25" thickBot="1" x14ac:dyDescent="0.3">
      <c r="A40" s="3" t="s">
        <v>321</v>
      </c>
      <c r="B40" s="3" t="s">
        <v>654</v>
      </c>
      <c r="C40" s="3">
        <v>1211</v>
      </c>
      <c r="D40" s="3" t="s">
        <v>43</v>
      </c>
      <c r="E40" s="3">
        <v>32</v>
      </c>
      <c r="F40" s="4">
        <v>67.2</v>
      </c>
      <c r="G40" s="4">
        <v>6.4</v>
      </c>
      <c r="H40" s="2" t="str">
        <f t="shared" si="0"/>
        <v>July</v>
      </c>
    </row>
    <row r="41" spans="1:8" ht="29.25" thickBot="1" x14ac:dyDescent="0.3">
      <c r="A41" s="3" t="s">
        <v>321</v>
      </c>
      <c r="B41" s="3" t="s">
        <v>654</v>
      </c>
      <c r="C41" s="3">
        <v>1022</v>
      </c>
      <c r="D41" s="3" t="s">
        <v>44</v>
      </c>
      <c r="E41" s="3">
        <v>36</v>
      </c>
      <c r="F41" s="4">
        <v>90</v>
      </c>
      <c r="G41" s="4">
        <v>8.58</v>
      </c>
      <c r="H41" s="2" t="str">
        <f t="shared" si="0"/>
        <v>July</v>
      </c>
    </row>
    <row r="42" spans="1:8" ht="29.25" thickBot="1" x14ac:dyDescent="0.3">
      <c r="A42" s="3" t="s">
        <v>321</v>
      </c>
      <c r="B42" s="3" t="s">
        <v>654</v>
      </c>
      <c r="C42" s="3">
        <v>1023</v>
      </c>
      <c r="D42" s="3" t="s">
        <v>45</v>
      </c>
      <c r="E42" s="3">
        <v>18</v>
      </c>
      <c r="F42" s="4">
        <v>52.2</v>
      </c>
      <c r="G42" s="4">
        <v>5.0199999999999996</v>
      </c>
      <c r="H42" s="2" t="str">
        <f t="shared" si="0"/>
        <v>July</v>
      </c>
    </row>
    <row r="43" spans="1:8" ht="29.25" thickBot="1" x14ac:dyDescent="0.3">
      <c r="A43" s="3" t="s">
        <v>321</v>
      </c>
      <c r="B43" s="3" t="s">
        <v>654</v>
      </c>
      <c r="C43" s="3">
        <v>798</v>
      </c>
      <c r="D43" s="3" t="s">
        <v>330</v>
      </c>
      <c r="E43" s="3">
        <v>22</v>
      </c>
      <c r="F43" s="4">
        <v>78.099999999999994</v>
      </c>
      <c r="G43" s="4">
        <v>7.45</v>
      </c>
      <c r="H43" s="2" t="str">
        <f t="shared" si="0"/>
        <v>July</v>
      </c>
    </row>
    <row r="44" spans="1:8" ht="29.25" thickBot="1" x14ac:dyDescent="0.3">
      <c r="A44" s="3" t="s">
        <v>321</v>
      </c>
      <c r="B44" s="3" t="s">
        <v>654</v>
      </c>
      <c r="C44" s="3">
        <v>340</v>
      </c>
      <c r="D44" s="3" t="s">
        <v>310</v>
      </c>
      <c r="E44" s="3">
        <v>23</v>
      </c>
      <c r="F44" s="4">
        <v>36.799999999999997</v>
      </c>
      <c r="G44" s="4">
        <v>3.45</v>
      </c>
      <c r="H44" s="2" t="str">
        <f t="shared" si="0"/>
        <v>July</v>
      </c>
    </row>
    <row r="45" spans="1:8" ht="29.25" thickBot="1" x14ac:dyDescent="0.3">
      <c r="A45" s="3" t="s">
        <v>321</v>
      </c>
      <c r="B45" s="3" t="s">
        <v>654</v>
      </c>
      <c r="C45" s="3">
        <v>923</v>
      </c>
      <c r="D45" s="3" t="s">
        <v>295</v>
      </c>
      <c r="E45" s="3">
        <v>8</v>
      </c>
      <c r="F45" s="4">
        <v>12.8</v>
      </c>
      <c r="G45" s="4">
        <v>1.2</v>
      </c>
      <c r="H45" s="2" t="str">
        <f t="shared" si="0"/>
        <v>July</v>
      </c>
    </row>
    <row r="46" spans="1:8" ht="29.25" thickBot="1" x14ac:dyDescent="0.3">
      <c r="A46" s="3" t="s">
        <v>321</v>
      </c>
      <c r="B46" s="3" t="s">
        <v>654</v>
      </c>
      <c r="C46" s="3">
        <v>956</v>
      </c>
      <c r="D46" s="3" t="s">
        <v>46</v>
      </c>
      <c r="E46" s="3">
        <v>35</v>
      </c>
      <c r="F46" s="4">
        <v>96.25</v>
      </c>
      <c r="G46" s="4">
        <v>9.1</v>
      </c>
      <c r="H46" s="2" t="str">
        <f t="shared" si="0"/>
        <v>July</v>
      </c>
    </row>
    <row r="47" spans="1:8" ht="29.25" thickBot="1" x14ac:dyDescent="0.3">
      <c r="A47" s="3" t="s">
        <v>321</v>
      </c>
      <c r="B47" s="3" t="s">
        <v>654</v>
      </c>
      <c r="C47" s="3">
        <v>58330</v>
      </c>
      <c r="D47" s="3" t="s">
        <v>47</v>
      </c>
      <c r="E47" s="3">
        <v>25</v>
      </c>
      <c r="F47" s="4">
        <v>87.5</v>
      </c>
      <c r="G47" s="4">
        <v>0</v>
      </c>
      <c r="H47" s="2" t="str">
        <f t="shared" si="0"/>
        <v>July</v>
      </c>
    </row>
    <row r="48" spans="1:8" ht="29.25" thickBot="1" x14ac:dyDescent="0.3">
      <c r="A48" s="3" t="s">
        <v>321</v>
      </c>
      <c r="B48" s="3" t="s">
        <v>654</v>
      </c>
      <c r="C48" s="3">
        <v>58331</v>
      </c>
      <c r="D48" s="3" t="s">
        <v>48</v>
      </c>
      <c r="E48" s="3">
        <v>5</v>
      </c>
      <c r="F48" s="4">
        <v>17.5</v>
      </c>
      <c r="G48" s="4">
        <v>0</v>
      </c>
      <c r="H48" s="2" t="str">
        <f t="shared" si="0"/>
        <v>July</v>
      </c>
    </row>
    <row r="49" spans="1:8" ht="29.25" thickBot="1" x14ac:dyDescent="0.3">
      <c r="A49" s="3" t="s">
        <v>321</v>
      </c>
      <c r="B49" s="3" t="s">
        <v>654</v>
      </c>
      <c r="C49" s="3">
        <v>58332</v>
      </c>
      <c r="D49" s="3" t="s">
        <v>49</v>
      </c>
      <c r="E49" s="3">
        <v>17</v>
      </c>
      <c r="F49" s="4">
        <v>59.5</v>
      </c>
      <c r="G49" s="4">
        <v>0</v>
      </c>
      <c r="H49" s="2" t="str">
        <f t="shared" si="0"/>
        <v>July</v>
      </c>
    </row>
    <row r="50" spans="1:8" ht="29.25" thickBot="1" x14ac:dyDescent="0.3">
      <c r="A50" s="3" t="s">
        <v>321</v>
      </c>
      <c r="B50" s="3" t="s">
        <v>654</v>
      </c>
      <c r="C50" s="3">
        <v>58335</v>
      </c>
      <c r="D50" s="3" t="s">
        <v>51</v>
      </c>
      <c r="E50" s="3">
        <v>40</v>
      </c>
      <c r="F50" s="4">
        <v>140</v>
      </c>
      <c r="G50" s="4">
        <v>0</v>
      </c>
      <c r="H50" s="2" t="str">
        <f t="shared" si="0"/>
        <v>July</v>
      </c>
    </row>
    <row r="51" spans="1:8" ht="29.25" thickBot="1" x14ac:dyDescent="0.3">
      <c r="A51" s="3" t="s">
        <v>321</v>
      </c>
      <c r="B51" s="3" t="s">
        <v>654</v>
      </c>
      <c r="C51" s="3">
        <v>58336</v>
      </c>
      <c r="D51" s="3" t="s">
        <v>52</v>
      </c>
      <c r="E51" s="3">
        <v>24</v>
      </c>
      <c r="F51" s="4">
        <v>84</v>
      </c>
      <c r="G51" s="4">
        <v>0</v>
      </c>
      <c r="H51" s="2" t="str">
        <f t="shared" si="0"/>
        <v>July</v>
      </c>
    </row>
    <row r="52" spans="1:8" ht="29.25" thickBot="1" x14ac:dyDescent="0.3">
      <c r="A52" s="3" t="s">
        <v>321</v>
      </c>
      <c r="B52" s="3" t="s">
        <v>654</v>
      </c>
      <c r="C52" s="3">
        <v>58338</v>
      </c>
      <c r="D52" s="3" t="s">
        <v>54</v>
      </c>
      <c r="E52" s="3">
        <v>68</v>
      </c>
      <c r="F52" s="4">
        <v>238</v>
      </c>
      <c r="G52" s="4">
        <v>0</v>
      </c>
      <c r="H52" s="2" t="str">
        <f t="shared" si="0"/>
        <v>July</v>
      </c>
    </row>
    <row r="53" spans="1:8" ht="29.25" thickBot="1" x14ac:dyDescent="0.3">
      <c r="A53" s="3" t="s">
        <v>321</v>
      </c>
      <c r="B53" s="3" t="s">
        <v>654</v>
      </c>
      <c r="C53" s="3">
        <v>58339</v>
      </c>
      <c r="D53" s="3" t="s">
        <v>55</v>
      </c>
      <c r="E53" s="3">
        <v>15</v>
      </c>
      <c r="F53" s="4">
        <v>52.5</v>
      </c>
      <c r="G53" s="4">
        <v>0</v>
      </c>
      <c r="H53" s="2" t="str">
        <f t="shared" si="0"/>
        <v>July</v>
      </c>
    </row>
    <row r="54" spans="1:8" ht="29.25" thickBot="1" x14ac:dyDescent="0.3">
      <c r="A54" s="3" t="s">
        <v>321</v>
      </c>
      <c r="B54" s="3" t="s">
        <v>654</v>
      </c>
      <c r="C54" s="3">
        <v>58340</v>
      </c>
      <c r="D54" s="3" t="s">
        <v>56</v>
      </c>
      <c r="E54" s="3">
        <v>27</v>
      </c>
      <c r="F54" s="4">
        <v>94.5</v>
      </c>
      <c r="G54" s="4">
        <v>0</v>
      </c>
      <c r="H54" s="2" t="str">
        <f t="shared" si="0"/>
        <v>July</v>
      </c>
    </row>
    <row r="55" spans="1:8" ht="29.25" thickBot="1" x14ac:dyDescent="0.3">
      <c r="A55" s="3" t="s">
        <v>321</v>
      </c>
      <c r="B55" s="3" t="s">
        <v>654</v>
      </c>
      <c r="C55" s="3">
        <v>58342</v>
      </c>
      <c r="D55" s="3" t="s">
        <v>58</v>
      </c>
      <c r="E55" s="3">
        <v>52</v>
      </c>
      <c r="F55" s="4">
        <v>182</v>
      </c>
      <c r="G55" s="4">
        <v>0</v>
      </c>
      <c r="H55" s="2" t="str">
        <f t="shared" si="0"/>
        <v>July</v>
      </c>
    </row>
    <row r="56" spans="1:8" ht="29.25" thickBot="1" x14ac:dyDescent="0.3">
      <c r="A56" s="3" t="s">
        <v>321</v>
      </c>
      <c r="B56" s="3" t="s">
        <v>654</v>
      </c>
      <c r="C56" s="3">
        <v>58343</v>
      </c>
      <c r="D56" s="3" t="s">
        <v>59</v>
      </c>
      <c r="E56" s="3">
        <v>18</v>
      </c>
      <c r="F56" s="4">
        <v>63</v>
      </c>
      <c r="G56" s="4">
        <v>0</v>
      </c>
      <c r="H56" s="2" t="str">
        <f t="shared" si="0"/>
        <v>July</v>
      </c>
    </row>
    <row r="57" spans="1:8" ht="43.5" thickBot="1" x14ac:dyDescent="0.3">
      <c r="A57" s="3" t="s">
        <v>321</v>
      </c>
      <c r="B57" s="3" t="s">
        <v>654</v>
      </c>
      <c r="C57" s="3">
        <v>58344</v>
      </c>
      <c r="D57" s="3" t="s">
        <v>60</v>
      </c>
      <c r="E57" s="3">
        <v>52</v>
      </c>
      <c r="F57" s="4">
        <v>182</v>
      </c>
      <c r="G57" s="4">
        <v>0</v>
      </c>
      <c r="H57" s="2" t="str">
        <f t="shared" si="0"/>
        <v>July</v>
      </c>
    </row>
    <row r="58" spans="1:8" ht="29.25" thickBot="1" x14ac:dyDescent="0.3">
      <c r="A58" s="3" t="s">
        <v>321</v>
      </c>
      <c r="B58" s="3" t="s">
        <v>654</v>
      </c>
      <c r="C58" s="3">
        <v>58345</v>
      </c>
      <c r="D58" s="3" t="s">
        <v>61</v>
      </c>
      <c r="E58" s="3">
        <v>26</v>
      </c>
      <c r="F58" s="4">
        <v>91</v>
      </c>
      <c r="G58" s="4">
        <v>0</v>
      </c>
      <c r="H58" s="2" t="str">
        <f t="shared" si="0"/>
        <v>July</v>
      </c>
    </row>
    <row r="59" spans="1:8" ht="29.25" thickBot="1" x14ac:dyDescent="0.3">
      <c r="A59" s="3" t="s">
        <v>321</v>
      </c>
      <c r="B59" s="3" t="s">
        <v>654</v>
      </c>
      <c r="C59" s="3">
        <v>58346</v>
      </c>
      <c r="D59" s="3" t="s">
        <v>62</v>
      </c>
      <c r="E59" s="3">
        <v>32</v>
      </c>
      <c r="F59" s="4">
        <v>112</v>
      </c>
      <c r="G59" s="4">
        <v>0</v>
      </c>
      <c r="H59" s="2" t="str">
        <f t="shared" si="0"/>
        <v>July</v>
      </c>
    </row>
    <row r="60" spans="1:8" ht="29.25" thickBot="1" x14ac:dyDescent="0.3">
      <c r="A60" s="3" t="s">
        <v>321</v>
      </c>
      <c r="B60" s="3" t="s">
        <v>654</v>
      </c>
      <c r="C60" s="3">
        <v>58348</v>
      </c>
      <c r="D60" s="3" t="s">
        <v>64</v>
      </c>
      <c r="E60" s="3">
        <v>24</v>
      </c>
      <c r="F60" s="4">
        <v>84</v>
      </c>
      <c r="G60" s="4">
        <v>0</v>
      </c>
      <c r="H60" s="2" t="str">
        <f t="shared" si="0"/>
        <v>July</v>
      </c>
    </row>
    <row r="61" spans="1:8" ht="29.25" thickBot="1" x14ac:dyDescent="0.3">
      <c r="A61" s="3" t="s">
        <v>321</v>
      </c>
      <c r="B61" s="3" t="s">
        <v>654</v>
      </c>
      <c r="C61" s="3">
        <v>1029</v>
      </c>
      <c r="D61" s="3" t="s">
        <v>65</v>
      </c>
      <c r="E61" s="3">
        <v>45</v>
      </c>
      <c r="F61" s="4">
        <v>56.25</v>
      </c>
      <c r="G61" s="4">
        <v>5.38</v>
      </c>
      <c r="H61" s="2" t="str">
        <f t="shared" si="0"/>
        <v>July</v>
      </c>
    </row>
    <row r="62" spans="1:8" ht="29.25" thickBot="1" x14ac:dyDescent="0.3">
      <c r="A62" s="3" t="s">
        <v>321</v>
      </c>
      <c r="B62" s="3" t="s">
        <v>654</v>
      </c>
      <c r="C62" s="3">
        <v>162</v>
      </c>
      <c r="D62" s="3" t="s">
        <v>66</v>
      </c>
      <c r="E62" s="3">
        <v>48</v>
      </c>
      <c r="F62" s="4">
        <v>60</v>
      </c>
      <c r="G62" s="4">
        <v>5.74</v>
      </c>
      <c r="H62" s="2" t="str">
        <f t="shared" si="0"/>
        <v>July</v>
      </c>
    </row>
    <row r="63" spans="1:8" ht="29.25" thickBot="1" x14ac:dyDescent="0.3">
      <c r="A63" s="3" t="s">
        <v>321</v>
      </c>
      <c r="B63" s="3" t="s">
        <v>654</v>
      </c>
      <c r="C63" s="3">
        <v>5680</v>
      </c>
      <c r="D63" s="3" t="s">
        <v>67</v>
      </c>
      <c r="E63" s="3">
        <v>45</v>
      </c>
      <c r="F63" s="4">
        <v>56.25</v>
      </c>
      <c r="G63" s="4">
        <v>5.39</v>
      </c>
      <c r="H63" s="2" t="str">
        <f t="shared" si="0"/>
        <v>July</v>
      </c>
    </row>
    <row r="64" spans="1:8" ht="29.25" thickBot="1" x14ac:dyDescent="0.3">
      <c r="A64" s="3" t="s">
        <v>321</v>
      </c>
      <c r="B64" s="3" t="s">
        <v>654</v>
      </c>
      <c r="C64" s="3">
        <v>1228</v>
      </c>
      <c r="D64" s="3" t="s">
        <v>68</v>
      </c>
      <c r="E64" s="3">
        <v>150</v>
      </c>
      <c r="F64" s="4">
        <v>412.5</v>
      </c>
      <c r="G64" s="4">
        <v>39.03</v>
      </c>
      <c r="H64" s="2" t="str">
        <f t="shared" si="0"/>
        <v>July</v>
      </c>
    </row>
    <row r="65" spans="1:8" ht="29.25" thickBot="1" x14ac:dyDescent="0.3">
      <c r="A65" s="3" t="s">
        <v>321</v>
      </c>
      <c r="B65" s="3" t="s">
        <v>654</v>
      </c>
      <c r="C65" s="3">
        <v>13</v>
      </c>
      <c r="D65" s="3" t="s">
        <v>69</v>
      </c>
      <c r="E65" s="3">
        <v>69</v>
      </c>
      <c r="F65" s="4">
        <v>189.75</v>
      </c>
      <c r="G65" s="4">
        <v>17.940000000000001</v>
      </c>
      <c r="H65" s="2" t="str">
        <f t="shared" si="0"/>
        <v>July</v>
      </c>
    </row>
    <row r="66" spans="1:8" ht="29.25" thickBot="1" x14ac:dyDescent="0.3">
      <c r="A66" s="3" t="s">
        <v>321</v>
      </c>
      <c r="B66" s="3" t="s">
        <v>654</v>
      </c>
      <c r="C66" s="3">
        <v>6521</v>
      </c>
      <c r="D66" s="3" t="s">
        <v>70</v>
      </c>
      <c r="E66" s="3">
        <v>7</v>
      </c>
      <c r="F66" s="4">
        <v>12.95</v>
      </c>
      <c r="G66" s="4">
        <v>1.26</v>
      </c>
      <c r="H66" s="2" t="str">
        <f t="shared" si="0"/>
        <v>July</v>
      </c>
    </row>
    <row r="67" spans="1:8" ht="43.5" thickBot="1" x14ac:dyDescent="0.3">
      <c r="A67" s="3" t="s">
        <v>321</v>
      </c>
      <c r="B67" s="3" t="s">
        <v>654</v>
      </c>
      <c r="C67" s="3">
        <v>7412</v>
      </c>
      <c r="D67" s="3" t="s">
        <v>71</v>
      </c>
      <c r="E67" s="3">
        <v>34</v>
      </c>
      <c r="F67" s="4">
        <v>62.9</v>
      </c>
      <c r="G67" s="4">
        <v>0</v>
      </c>
      <c r="H67" s="2" t="str">
        <f t="shared" ref="H67:H130" si="1">"July"</f>
        <v>July</v>
      </c>
    </row>
    <row r="68" spans="1:8" ht="29.25" thickBot="1" x14ac:dyDescent="0.3">
      <c r="A68" s="3" t="s">
        <v>321</v>
      </c>
      <c r="B68" s="3" t="s">
        <v>654</v>
      </c>
      <c r="C68" s="3">
        <v>964</v>
      </c>
      <c r="D68" s="3" t="s">
        <v>72</v>
      </c>
      <c r="E68" s="3">
        <v>27</v>
      </c>
      <c r="F68" s="4">
        <v>53.73</v>
      </c>
      <c r="G68" s="4">
        <v>0</v>
      </c>
      <c r="H68" s="2" t="str">
        <f t="shared" si="1"/>
        <v>July</v>
      </c>
    </row>
    <row r="69" spans="1:8" ht="29.25" thickBot="1" x14ac:dyDescent="0.3">
      <c r="A69" s="3" t="s">
        <v>321</v>
      </c>
      <c r="B69" s="3" t="s">
        <v>654</v>
      </c>
      <c r="C69" s="3">
        <v>6361</v>
      </c>
      <c r="D69" s="3" t="s">
        <v>73</v>
      </c>
      <c r="E69" s="3">
        <v>16</v>
      </c>
      <c r="F69" s="4">
        <v>31.84</v>
      </c>
      <c r="G69" s="4">
        <v>0</v>
      </c>
      <c r="H69" s="2" t="str">
        <f t="shared" si="1"/>
        <v>July</v>
      </c>
    </row>
    <row r="70" spans="1:8" ht="29.25" thickBot="1" x14ac:dyDescent="0.3">
      <c r="A70" s="3" t="s">
        <v>321</v>
      </c>
      <c r="B70" s="3" t="s">
        <v>654</v>
      </c>
      <c r="C70" s="3">
        <v>28394</v>
      </c>
      <c r="D70" s="3" t="s">
        <v>74</v>
      </c>
      <c r="E70" s="3">
        <v>382</v>
      </c>
      <c r="F70" s="4">
        <v>630.29999999999995</v>
      </c>
      <c r="G70" s="4">
        <v>0</v>
      </c>
      <c r="H70" s="2" t="str">
        <f t="shared" si="1"/>
        <v>July</v>
      </c>
    </row>
    <row r="71" spans="1:8" ht="29.25" thickBot="1" x14ac:dyDescent="0.3">
      <c r="A71" s="3" t="s">
        <v>321</v>
      </c>
      <c r="B71" s="3" t="s">
        <v>654</v>
      </c>
      <c r="C71" s="3">
        <v>5555</v>
      </c>
      <c r="D71" s="3" t="s">
        <v>76</v>
      </c>
      <c r="E71" s="3">
        <v>32</v>
      </c>
      <c r="F71" s="4">
        <v>128</v>
      </c>
      <c r="G71" s="4">
        <v>12.16</v>
      </c>
      <c r="H71" s="2" t="str">
        <f t="shared" si="1"/>
        <v>July</v>
      </c>
    </row>
    <row r="72" spans="1:8" ht="29.25" thickBot="1" x14ac:dyDescent="0.3">
      <c r="A72" s="3" t="s">
        <v>321</v>
      </c>
      <c r="B72" s="3" t="s">
        <v>654</v>
      </c>
      <c r="C72" s="3">
        <v>927</v>
      </c>
      <c r="D72" s="3" t="s">
        <v>77</v>
      </c>
      <c r="E72" s="3">
        <v>60</v>
      </c>
      <c r="F72" s="4">
        <v>96</v>
      </c>
      <c r="G72" s="4">
        <v>9.02</v>
      </c>
      <c r="H72" s="2" t="str">
        <f t="shared" si="1"/>
        <v>July</v>
      </c>
    </row>
    <row r="73" spans="1:8" ht="29.25" thickBot="1" x14ac:dyDescent="0.3">
      <c r="A73" s="3" t="s">
        <v>321</v>
      </c>
      <c r="B73" s="3" t="s">
        <v>654</v>
      </c>
      <c r="C73" s="3">
        <v>5718</v>
      </c>
      <c r="D73" s="3" t="s">
        <v>331</v>
      </c>
      <c r="E73" s="3">
        <v>5</v>
      </c>
      <c r="F73" s="4">
        <v>15</v>
      </c>
      <c r="G73" s="4">
        <v>1.45</v>
      </c>
      <c r="H73" s="2" t="str">
        <f t="shared" si="1"/>
        <v>July</v>
      </c>
    </row>
    <row r="74" spans="1:8" ht="29.25" thickBot="1" x14ac:dyDescent="0.3">
      <c r="A74" s="3" t="s">
        <v>321</v>
      </c>
      <c r="B74" s="3" t="s">
        <v>654</v>
      </c>
      <c r="C74" s="3">
        <v>926</v>
      </c>
      <c r="D74" s="3" t="s">
        <v>323</v>
      </c>
      <c r="E74" s="3">
        <v>30</v>
      </c>
      <c r="F74" s="4">
        <v>55.5</v>
      </c>
      <c r="G74" s="4">
        <v>5.39</v>
      </c>
      <c r="H74" s="2" t="str">
        <f t="shared" si="1"/>
        <v>July</v>
      </c>
    </row>
    <row r="75" spans="1:8" ht="29.25" thickBot="1" x14ac:dyDescent="0.3">
      <c r="A75" s="3" t="s">
        <v>321</v>
      </c>
      <c r="B75" s="3" t="s">
        <v>654</v>
      </c>
      <c r="C75" s="3">
        <v>920</v>
      </c>
      <c r="D75" s="3" t="s">
        <v>80</v>
      </c>
      <c r="E75" s="3">
        <v>44</v>
      </c>
      <c r="F75" s="4">
        <v>81.400000000000006</v>
      </c>
      <c r="G75" s="4">
        <v>7.89</v>
      </c>
      <c r="H75" s="2" t="str">
        <f t="shared" si="1"/>
        <v>July</v>
      </c>
    </row>
    <row r="76" spans="1:8" ht="29.25" thickBot="1" x14ac:dyDescent="0.3">
      <c r="A76" s="3" t="s">
        <v>321</v>
      </c>
      <c r="B76" s="3" t="s">
        <v>654</v>
      </c>
      <c r="C76" s="3">
        <v>1118</v>
      </c>
      <c r="D76" s="3" t="s">
        <v>324</v>
      </c>
      <c r="E76" s="3">
        <v>41</v>
      </c>
      <c r="F76" s="4">
        <v>75.849999999999994</v>
      </c>
      <c r="G76" s="4">
        <v>7.34</v>
      </c>
      <c r="H76" s="2" t="str">
        <f t="shared" si="1"/>
        <v>July</v>
      </c>
    </row>
    <row r="77" spans="1:8" ht="29.25" thickBot="1" x14ac:dyDescent="0.3">
      <c r="A77" s="3" t="s">
        <v>321</v>
      </c>
      <c r="B77" s="3" t="s">
        <v>654</v>
      </c>
      <c r="C77" s="3">
        <v>921</v>
      </c>
      <c r="D77" s="3" t="s">
        <v>81</v>
      </c>
      <c r="E77" s="3">
        <v>51</v>
      </c>
      <c r="F77" s="4">
        <v>94.35</v>
      </c>
      <c r="G77" s="4">
        <v>9.11</v>
      </c>
      <c r="H77" s="2" t="str">
        <f t="shared" si="1"/>
        <v>July</v>
      </c>
    </row>
    <row r="78" spans="1:8" ht="29.25" thickBot="1" x14ac:dyDescent="0.3">
      <c r="A78" s="3" t="s">
        <v>321</v>
      </c>
      <c r="B78" s="3" t="s">
        <v>654</v>
      </c>
      <c r="C78" s="3">
        <v>5465</v>
      </c>
      <c r="D78" s="3" t="s">
        <v>325</v>
      </c>
      <c r="E78" s="3">
        <v>37</v>
      </c>
      <c r="F78" s="4">
        <v>68.45</v>
      </c>
      <c r="G78" s="4">
        <v>6.64</v>
      </c>
      <c r="H78" s="2" t="str">
        <f t="shared" si="1"/>
        <v>July</v>
      </c>
    </row>
    <row r="79" spans="1:8" ht="29.25" thickBot="1" x14ac:dyDescent="0.3">
      <c r="A79" s="3" t="s">
        <v>321</v>
      </c>
      <c r="B79" s="3" t="s">
        <v>654</v>
      </c>
      <c r="C79" s="3">
        <v>58350</v>
      </c>
      <c r="D79" s="3" t="s">
        <v>343</v>
      </c>
      <c r="E79" s="3">
        <v>14</v>
      </c>
      <c r="F79" s="4">
        <v>52.5</v>
      </c>
      <c r="G79" s="4">
        <v>0</v>
      </c>
      <c r="H79" s="2" t="str">
        <f t="shared" si="1"/>
        <v>July</v>
      </c>
    </row>
    <row r="80" spans="1:8" ht="29.25" thickBot="1" x14ac:dyDescent="0.3">
      <c r="A80" s="3" t="s">
        <v>321</v>
      </c>
      <c r="B80" s="3" t="s">
        <v>654</v>
      </c>
      <c r="C80" s="3">
        <v>58351</v>
      </c>
      <c r="D80" s="3" t="s">
        <v>344</v>
      </c>
      <c r="E80" s="3">
        <v>8</v>
      </c>
      <c r="F80" s="4">
        <v>30</v>
      </c>
      <c r="G80" s="4">
        <v>0</v>
      </c>
      <c r="H80" s="2" t="str">
        <f t="shared" si="1"/>
        <v>July</v>
      </c>
    </row>
    <row r="81" spans="1:8" ht="29.25" thickBot="1" x14ac:dyDescent="0.3">
      <c r="A81" s="3" t="s">
        <v>321</v>
      </c>
      <c r="B81" s="3" t="s">
        <v>654</v>
      </c>
      <c r="C81" s="3">
        <v>58349</v>
      </c>
      <c r="D81" s="3" t="s">
        <v>345</v>
      </c>
      <c r="E81" s="3">
        <v>16</v>
      </c>
      <c r="F81" s="4">
        <v>59.5</v>
      </c>
      <c r="G81" s="4">
        <v>0</v>
      </c>
      <c r="H81" s="2" t="str">
        <f t="shared" si="1"/>
        <v>July</v>
      </c>
    </row>
    <row r="82" spans="1:8" ht="29.25" thickBot="1" x14ac:dyDescent="0.3">
      <c r="A82" s="3" t="s">
        <v>321</v>
      </c>
      <c r="B82" s="3" t="s">
        <v>655</v>
      </c>
      <c r="C82" s="3">
        <v>54685</v>
      </c>
      <c r="D82" s="3" t="s">
        <v>82</v>
      </c>
      <c r="E82" s="3">
        <v>28</v>
      </c>
      <c r="F82" s="4">
        <v>39.200000000000003</v>
      </c>
      <c r="G82" s="4">
        <v>0</v>
      </c>
      <c r="H82" s="2" t="str">
        <f t="shared" si="1"/>
        <v>July</v>
      </c>
    </row>
    <row r="83" spans="1:8" ht="29.25" thickBot="1" x14ac:dyDescent="0.3">
      <c r="A83" s="3" t="s">
        <v>321</v>
      </c>
      <c r="B83" s="3" t="s">
        <v>655</v>
      </c>
      <c r="C83" s="3">
        <v>25423</v>
      </c>
      <c r="D83" s="3" t="s">
        <v>83</v>
      </c>
      <c r="E83" s="3">
        <v>22</v>
      </c>
      <c r="F83" s="4">
        <v>30.8</v>
      </c>
      <c r="G83" s="4">
        <v>0</v>
      </c>
      <c r="H83" s="2" t="str">
        <f t="shared" si="1"/>
        <v>July</v>
      </c>
    </row>
    <row r="84" spans="1:8" ht="29.25" thickBot="1" x14ac:dyDescent="0.3">
      <c r="A84" s="3" t="s">
        <v>321</v>
      </c>
      <c r="B84" s="3" t="s">
        <v>655</v>
      </c>
      <c r="C84" s="3">
        <v>95589</v>
      </c>
      <c r="D84" s="3" t="s">
        <v>84</v>
      </c>
      <c r="E84" s="3">
        <v>28</v>
      </c>
      <c r="F84" s="4">
        <v>39.200000000000003</v>
      </c>
      <c r="G84" s="4">
        <v>0</v>
      </c>
      <c r="H84" s="2" t="str">
        <f t="shared" si="1"/>
        <v>July</v>
      </c>
    </row>
    <row r="85" spans="1:8" ht="29.25" thickBot="1" x14ac:dyDescent="0.3">
      <c r="A85" s="3" t="s">
        <v>321</v>
      </c>
      <c r="B85" s="3" t="s">
        <v>655</v>
      </c>
      <c r="C85" s="3">
        <v>467</v>
      </c>
      <c r="D85" s="3" t="s">
        <v>85</v>
      </c>
      <c r="E85" s="3">
        <v>23</v>
      </c>
      <c r="F85" s="4">
        <v>25.3</v>
      </c>
      <c r="G85" s="4">
        <v>0</v>
      </c>
      <c r="H85" s="2" t="str">
        <f t="shared" si="1"/>
        <v>July</v>
      </c>
    </row>
    <row r="86" spans="1:8" ht="43.5" thickBot="1" x14ac:dyDescent="0.3">
      <c r="A86" s="3" t="s">
        <v>321</v>
      </c>
      <c r="B86" s="3" t="s">
        <v>655</v>
      </c>
      <c r="C86" s="3">
        <v>477</v>
      </c>
      <c r="D86" s="3" t="s">
        <v>86</v>
      </c>
      <c r="E86" s="3">
        <v>36</v>
      </c>
      <c r="F86" s="4">
        <v>39.6</v>
      </c>
      <c r="G86" s="4">
        <v>0</v>
      </c>
      <c r="H86" s="2" t="str">
        <f t="shared" si="1"/>
        <v>July</v>
      </c>
    </row>
    <row r="87" spans="1:8" ht="29.25" thickBot="1" x14ac:dyDescent="0.3">
      <c r="A87" s="3" t="s">
        <v>321</v>
      </c>
      <c r="B87" s="3" t="s">
        <v>655</v>
      </c>
      <c r="C87" s="3">
        <v>26542</v>
      </c>
      <c r="D87" s="3" t="s">
        <v>87</v>
      </c>
      <c r="E87" s="3">
        <v>8</v>
      </c>
      <c r="F87" s="4">
        <v>8.8000000000000007</v>
      </c>
      <c r="G87" s="4">
        <v>0</v>
      </c>
      <c r="H87" s="2" t="str">
        <f t="shared" si="1"/>
        <v>July</v>
      </c>
    </row>
    <row r="88" spans="1:8" ht="29.25" thickBot="1" x14ac:dyDescent="0.3">
      <c r="A88" s="3" t="s">
        <v>321</v>
      </c>
      <c r="B88" s="3" t="s">
        <v>655</v>
      </c>
      <c r="C88" s="3">
        <v>26543</v>
      </c>
      <c r="D88" s="3" t="s">
        <v>88</v>
      </c>
      <c r="E88" s="3">
        <v>9</v>
      </c>
      <c r="F88" s="4">
        <v>9.9</v>
      </c>
      <c r="G88" s="4">
        <v>0</v>
      </c>
      <c r="H88" s="2" t="str">
        <f t="shared" si="1"/>
        <v>July</v>
      </c>
    </row>
    <row r="89" spans="1:8" ht="29.25" thickBot="1" x14ac:dyDescent="0.3">
      <c r="A89" s="3" t="s">
        <v>321</v>
      </c>
      <c r="B89" s="3" t="s">
        <v>655</v>
      </c>
      <c r="C89" s="3">
        <v>26544</v>
      </c>
      <c r="D89" s="3" t="s">
        <v>89</v>
      </c>
      <c r="E89" s="3">
        <v>21</v>
      </c>
      <c r="F89" s="4">
        <v>23.1</v>
      </c>
      <c r="G89" s="4">
        <v>0</v>
      </c>
      <c r="H89" s="2" t="str">
        <f t="shared" si="1"/>
        <v>July</v>
      </c>
    </row>
    <row r="90" spans="1:8" ht="29.25" thickBot="1" x14ac:dyDescent="0.3">
      <c r="A90" s="3" t="s">
        <v>321</v>
      </c>
      <c r="B90" s="3" t="s">
        <v>655</v>
      </c>
      <c r="C90" s="3">
        <v>26545</v>
      </c>
      <c r="D90" s="3" t="s">
        <v>90</v>
      </c>
      <c r="E90" s="3">
        <v>30</v>
      </c>
      <c r="F90" s="4">
        <v>33</v>
      </c>
      <c r="G90" s="4">
        <v>0</v>
      </c>
      <c r="H90" s="2" t="str">
        <f t="shared" si="1"/>
        <v>July</v>
      </c>
    </row>
    <row r="91" spans="1:8" ht="29.25" thickBot="1" x14ac:dyDescent="0.3">
      <c r="A91" s="3" t="s">
        <v>321</v>
      </c>
      <c r="B91" s="3" t="s">
        <v>655</v>
      </c>
      <c r="C91" s="3">
        <v>1189</v>
      </c>
      <c r="D91" s="3" t="s">
        <v>91</v>
      </c>
      <c r="E91" s="3">
        <v>27</v>
      </c>
      <c r="F91" s="4">
        <v>29.7</v>
      </c>
      <c r="G91" s="4">
        <v>0</v>
      </c>
      <c r="H91" s="2" t="str">
        <f t="shared" si="1"/>
        <v>July</v>
      </c>
    </row>
    <row r="92" spans="1:8" ht="29.25" thickBot="1" x14ac:dyDescent="0.3">
      <c r="A92" s="3" t="s">
        <v>321</v>
      </c>
      <c r="B92" s="3" t="s">
        <v>655</v>
      </c>
      <c r="C92" s="3">
        <v>1419</v>
      </c>
      <c r="D92" s="3" t="s">
        <v>333</v>
      </c>
      <c r="E92" s="3">
        <v>43</v>
      </c>
      <c r="F92" s="4">
        <v>47.3</v>
      </c>
      <c r="G92" s="4">
        <v>0</v>
      </c>
      <c r="H92" s="2" t="str">
        <f t="shared" si="1"/>
        <v>July</v>
      </c>
    </row>
    <row r="93" spans="1:8" ht="29.25" thickBot="1" x14ac:dyDescent="0.3">
      <c r="A93" s="3" t="s">
        <v>321</v>
      </c>
      <c r="B93" s="3" t="s">
        <v>655</v>
      </c>
      <c r="C93" s="3">
        <v>426</v>
      </c>
      <c r="D93" s="3" t="s">
        <v>311</v>
      </c>
      <c r="E93" s="3">
        <v>68</v>
      </c>
      <c r="F93" s="4">
        <v>74.8</v>
      </c>
      <c r="G93" s="4">
        <v>0</v>
      </c>
      <c r="H93" s="2" t="str">
        <f t="shared" si="1"/>
        <v>July</v>
      </c>
    </row>
    <row r="94" spans="1:8" ht="43.5" thickBot="1" x14ac:dyDescent="0.3">
      <c r="A94" s="3" t="s">
        <v>321</v>
      </c>
      <c r="B94" s="3" t="s">
        <v>655</v>
      </c>
      <c r="C94" s="3">
        <v>430</v>
      </c>
      <c r="D94" s="3" t="s">
        <v>92</v>
      </c>
      <c r="E94" s="3">
        <v>22</v>
      </c>
      <c r="F94" s="4">
        <v>24.2</v>
      </c>
      <c r="G94" s="4">
        <v>0</v>
      </c>
      <c r="H94" s="2" t="str">
        <f t="shared" si="1"/>
        <v>July</v>
      </c>
    </row>
    <row r="95" spans="1:8" ht="29.25" thickBot="1" x14ac:dyDescent="0.3">
      <c r="A95" s="3" t="s">
        <v>321</v>
      </c>
      <c r="B95" s="3" t="s">
        <v>655</v>
      </c>
      <c r="C95" s="3">
        <v>7515</v>
      </c>
      <c r="D95" s="3" t="s">
        <v>93</v>
      </c>
      <c r="E95" s="3">
        <v>34</v>
      </c>
      <c r="F95" s="4">
        <v>37.4</v>
      </c>
      <c r="G95" s="4">
        <v>0</v>
      </c>
      <c r="H95" s="2" t="str">
        <f t="shared" si="1"/>
        <v>July</v>
      </c>
    </row>
    <row r="96" spans="1:8" ht="29.25" thickBot="1" x14ac:dyDescent="0.3">
      <c r="A96" s="3" t="s">
        <v>321</v>
      </c>
      <c r="B96" s="3" t="s">
        <v>655</v>
      </c>
      <c r="C96" s="3">
        <v>483</v>
      </c>
      <c r="D96" s="3" t="s">
        <v>94</v>
      </c>
      <c r="E96" s="3">
        <v>17</v>
      </c>
      <c r="F96" s="4">
        <v>18.7</v>
      </c>
      <c r="G96" s="4">
        <v>0</v>
      </c>
      <c r="H96" s="2" t="str">
        <f t="shared" si="1"/>
        <v>July</v>
      </c>
    </row>
    <row r="97" spans="1:8" ht="29.25" thickBot="1" x14ac:dyDescent="0.3">
      <c r="A97" s="3" t="s">
        <v>321</v>
      </c>
      <c r="B97" s="3" t="s">
        <v>655</v>
      </c>
      <c r="C97" s="3">
        <v>427</v>
      </c>
      <c r="D97" s="3" t="s">
        <v>95</v>
      </c>
      <c r="E97" s="3">
        <v>22</v>
      </c>
      <c r="F97" s="4">
        <v>24.2</v>
      </c>
      <c r="G97" s="4">
        <v>0</v>
      </c>
      <c r="H97" s="2" t="str">
        <f t="shared" si="1"/>
        <v>July</v>
      </c>
    </row>
    <row r="98" spans="1:8" ht="29.25" thickBot="1" x14ac:dyDescent="0.3">
      <c r="A98" s="3" t="s">
        <v>321</v>
      </c>
      <c r="B98" s="3" t="s">
        <v>655</v>
      </c>
      <c r="C98" s="3">
        <v>417</v>
      </c>
      <c r="D98" s="3" t="s">
        <v>97</v>
      </c>
      <c r="E98" s="3">
        <v>63</v>
      </c>
      <c r="F98" s="4">
        <v>69.3</v>
      </c>
      <c r="G98" s="4">
        <v>0</v>
      </c>
      <c r="H98" s="2" t="str">
        <f t="shared" si="1"/>
        <v>July</v>
      </c>
    </row>
    <row r="99" spans="1:8" ht="29.25" thickBot="1" x14ac:dyDescent="0.3">
      <c r="A99" s="3" t="s">
        <v>321</v>
      </c>
      <c r="B99" s="3" t="s">
        <v>655</v>
      </c>
      <c r="C99" s="3">
        <v>9876</v>
      </c>
      <c r="D99" s="3" t="s">
        <v>98</v>
      </c>
      <c r="E99" s="3">
        <v>19</v>
      </c>
      <c r="F99" s="4">
        <v>20.9</v>
      </c>
      <c r="G99" s="4">
        <v>0</v>
      </c>
      <c r="H99" s="2" t="str">
        <f t="shared" si="1"/>
        <v>July</v>
      </c>
    </row>
    <row r="100" spans="1:8" ht="29.25" thickBot="1" x14ac:dyDescent="0.3">
      <c r="A100" s="3" t="s">
        <v>321</v>
      </c>
      <c r="B100" s="3" t="s">
        <v>655</v>
      </c>
      <c r="C100" s="3">
        <v>429</v>
      </c>
      <c r="D100" s="3" t="s">
        <v>99</v>
      </c>
      <c r="E100" s="3">
        <v>33</v>
      </c>
      <c r="F100" s="4">
        <v>36.299999999999997</v>
      </c>
      <c r="G100" s="4">
        <v>0</v>
      </c>
      <c r="H100" s="2" t="str">
        <f t="shared" si="1"/>
        <v>July</v>
      </c>
    </row>
    <row r="101" spans="1:8" ht="29.25" thickBot="1" x14ac:dyDescent="0.3">
      <c r="A101" s="3" t="s">
        <v>321</v>
      </c>
      <c r="B101" s="3" t="s">
        <v>100</v>
      </c>
      <c r="C101" s="3">
        <v>655</v>
      </c>
      <c r="D101" s="3" t="s">
        <v>101</v>
      </c>
      <c r="E101" s="3">
        <v>19</v>
      </c>
      <c r="F101" s="4">
        <v>19</v>
      </c>
      <c r="G101" s="4">
        <v>0</v>
      </c>
      <c r="H101" s="2" t="str">
        <f t="shared" si="1"/>
        <v>July</v>
      </c>
    </row>
    <row r="102" spans="1:8" ht="29.25" thickBot="1" x14ac:dyDescent="0.3">
      <c r="A102" s="3" t="s">
        <v>321</v>
      </c>
      <c r="B102" s="3" t="s">
        <v>100</v>
      </c>
      <c r="C102" s="3">
        <v>654</v>
      </c>
      <c r="D102" s="3" t="s">
        <v>104</v>
      </c>
      <c r="E102" s="3">
        <v>50</v>
      </c>
      <c r="F102" s="4">
        <v>50</v>
      </c>
      <c r="G102" s="4">
        <v>0</v>
      </c>
      <c r="H102" s="2" t="str">
        <f t="shared" si="1"/>
        <v>July</v>
      </c>
    </row>
    <row r="103" spans="1:8" ht="29.25" thickBot="1" x14ac:dyDescent="0.3">
      <c r="A103" s="3" t="s">
        <v>321</v>
      </c>
      <c r="B103" s="3" t="s">
        <v>100</v>
      </c>
      <c r="C103" s="3">
        <v>651</v>
      </c>
      <c r="D103" s="3" t="s">
        <v>105</v>
      </c>
      <c r="E103" s="3">
        <v>23</v>
      </c>
      <c r="F103" s="4">
        <v>2.2999999999999998</v>
      </c>
      <c r="G103" s="4">
        <v>0</v>
      </c>
      <c r="H103" s="2" t="str">
        <f t="shared" si="1"/>
        <v>July</v>
      </c>
    </row>
    <row r="104" spans="1:8" ht="29.25" thickBot="1" x14ac:dyDescent="0.3">
      <c r="A104" s="3" t="s">
        <v>321</v>
      </c>
      <c r="B104" s="3" t="s">
        <v>100</v>
      </c>
      <c r="C104" s="3">
        <v>652</v>
      </c>
      <c r="D104" s="3" t="s">
        <v>106</v>
      </c>
      <c r="E104" s="3">
        <v>397</v>
      </c>
      <c r="F104" s="4">
        <v>198.5</v>
      </c>
      <c r="G104" s="4">
        <v>19.559999999999999</v>
      </c>
      <c r="H104" s="2" t="str">
        <f t="shared" si="1"/>
        <v>July</v>
      </c>
    </row>
    <row r="105" spans="1:8" ht="29.25" thickBot="1" x14ac:dyDescent="0.3">
      <c r="A105" s="3" t="s">
        <v>321</v>
      </c>
      <c r="B105" s="3" t="s">
        <v>100</v>
      </c>
      <c r="C105" s="3">
        <v>1908</v>
      </c>
      <c r="D105" s="3" t="s">
        <v>107</v>
      </c>
      <c r="E105" s="3">
        <v>90</v>
      </c>
      <c r="F105" s="4">
        <v>144</v>
      </c>
      <c r="G105" s="4">
        <v>0</v>
      </c>
      <c r="H105" s="2" t="str">
        <f t="shared" si="1"/>
        <v>July</v>
      </c>
    </row>
    <row r="106" spans="1:8" ht="29.25" thickBot="1" x14ac:dyDescent="0.3">
      <c r="A106" s="3" t="s">
        <v>321</v>
      </c>
      <c r="B106" s="3" t="s">
        <v>100</v>
      </c>
      <c r="C106" s="3">
        <v>657</v>
      </c>
      <c r="D106" s="3" t="s">
        <v>306</v>
      </c>
      <c r="E106" s="3">
        <v>8</v>
      </c>
      <c r="F106" s="4">
        <v>4</v>
      </c>
      <c r="G106" s="4">
        <v>0</v>
      </c>
      <c r="H106" s="2" t="str">
        <f t="shared" si="1"/>
        <v>July</v>
      </c>
    </row>
    <row r="107" spans="1:8" ht="29.25" thickBot="1" x14ac:dyDescent="0.3">
      <c r="A107" s="3" t="s">
        <v>321</v>
      </c>
      <c r="B107" s="3" t="s">
        <v>100</v>
      </c>
      <c r="C107" s="3">
        <v>4225</v>
      </c>
      <c r="D107" s="3" t="s">
        <v>108</v>
      </c>
      <c r="E107" s="3">
        <v>288</v>
      </c>
      <c r="F107" s="4">
        <v>129.6</v>
      </c>
      <c r="G107" s="4">
        <v>0</v>
      </c>
      <c r="H107" s="2" t="str">
        <f t="shared" si="1"/>
        <v>July</v>
      </c>
    </row>
    <row r="108" spans="1:8" ht="29.25" thickBot="1" x14ac:dyDescent="0.3">
      <c r="A108" s="3" t="s">
        <v>321</v>
      </c>
      <c r="B108" s="3" t="s">
        <v>100</v>
      </c>
      <c r="C108" s="3">
        <v>660</v>
      </c>
      <c r="D108" s="3" t="s">
        <v>109</v>
      </c>
      <c r="E108" s="3">
        <v>101</v>
      </c>
      <c r="F108" s="4">
        <v>378.75</v>
      </c>
      <c r="G108" s="4">
        <v>36.31</v>
      </c>
      <c r="H108" s="2" t="str">
        <f t="shared" si="1"/>
        <v>July</v>
      </c>
    </row>
    <row r="109" spans="1:8" ht="29.25" thickBot="1" x14ac:dyDescent="0.3">
      <c r="A109" s="3" t="s">
        <v>321</v>
      </c>
      <c r="B109" s="3" t="s">
        <v>100</v>
      </c>
      <c r="C109" s="3">
        <v>48758</v>
      </c>
      <c r="D109" s="3" t="s">
        <v>110</v>
      </c>
      <c r="E109" s="3">
        <v>84</v>
      </c>
      <c r="F109" s="4">
        <v>126</v>
      </c>
      <c r="G109" s="4">
        <v>11.8</v>
      </c>
      <c r="H109" s="2" t="str">
        <f t="shared" si="1"/>
        <v>July</v>
      </c>
    </row>
    <row r="110" spans="1:8" ht="29.25" thickBot="1" x14ac:dyDescent="0.3">
      <c r="A110" s="3" t="s">
        <v>321</v>
      </c>
      <c r="B110" s="3" t="s">
        <v>659</v>
      </c>
      <c r="C110" s="3">
        <v>1.25</v>
      </c>
      <c r="D110" s="3" t="s">
        <v>111</v>
      </c>
      <c r="E110" s="3">
        <v>12</v>
      </c>
      <c r="F110" s="4">
        <v>15</v>
      </c>
      <c r="G110" s="4">
        <v>0</v>
      </c>
      <c r="H110" s="2" t="str">
        <f t="shared" si="1"/>
        <v>July</v>
      </c>
    </row>
    <row r="111" spans="1:8" ht="29.25" thickBot="1" x14ac:dyDescent="0.3">
      <c r="A111" s="3" t="s">
        <v>321</v>
      </c>
      <c r="B111" s="3" t="s">
        <v>659</v>
      </c>
      <c r="C111" s="3">
        <v>147</v>
      </c>
      <c r="D111" s="3" t="s">
        <v>112</v>
      </c>
      <c r="E111" s="3">
        <v>4</v>
      </c>
      <c r="F111" s="4">
        <v>5</v>
      </c>
      <c r="G111" s="4">
        <v>0</v>
      </c>
      <c r="H111" s="2" t="str">
        <f t="shared" si="1"/>
        <v>July</v>
      </c>
    </row>
    <row r="112" spans="1:8" ht="29.25" thickBot="1" x14ac:dyDescent="0.3">
      <c r="A112" s="3" t="s">
        <v>321</v>
      </c>
      <c r="B112" s="3" t="s">
        <v>659</v>
      </c>
      <c r="C112" s="3">
        <v>144</v>
      </c>
      <c r="D112" s="3" t="s">
        <v>113</v>
      </c>
      <c r="E112" s="3">
        <v>21</v>
      </c>
      <c r="F112" s="4">
        <v>26.25</v>
      </c>
      <c r="G112" s="4">
        <v>0</v>
      </c>
      <c r="H112" s="2" t="str">
        <f t="shared" si="1"/>
        <v>July</v>
      </c>
    </row>
    <row r="113" spans="1:8" ht="29.25" thickBot="1" x14ac:dyDescent="0.3">
      <c r="A113" s="3" t="s">
        <v>321</v>
      </c>
      <c r="B113" s="3" t="s">
        <v>659</v>
      </c>
      <c r="C113" s="3">
        <v>146</v>
      </c>
      <c r="D113" s="3" t="s">
        <v>114</v>
      </c>
      <c r="E113" s="3">
        <v>15</v>
      </c>
      <c r="F113" s="4">
        <v>18.75</v>
      </c>
      <c r="G113" s="4">
        <v>0</v>
      </c>
      <c r="H113" s="2" t="str">
        <f t="shared" si="1"/>
        <v>July</v>
      </c>
    </row>
    <row r="114" spans="1:8" ht="29.25" thickBot="1" x14ac:dyDescent="0.3">
      <c r="A114" s="3" t="s">
        <v>321</v>
      </c>
      <c r="B114" s="3" t="s">
        <v>659</v>
      </c>
      <c r="C114" s="3">
        <v>145</v>
      </c>
      <c r="D114" s="3" t="s">
        <v>115</v>
      </c>
      <c r="E114" s="3">
        <v>27</v>
      </c>
      <c r="F114" s="4">
        <v>33.75</v>
      </c>
      <c r="G114" s="4">
        <v>0</v>
      </c>
      <c r="H114" s="2" t="str">
        <f t="shared" si="1"/>
        <v>July</v>
      </c>
    </row>
    <row r="115" spans="1:8" ht="29.25" thickBot="1" x14ac:dyDescent="0.3">
      <c r="A115" s="3" t="s">
        <v>321</v>
      </c>
      <c r="B115" s="3" t="s">
        <v>659</v>
      </c>
      <c r="C115" s="3">
        <v>1187</v>
      </c>
      <c r="D115" s="3" t="s">
        <v>116</v>
      </c>
      <c r="E115" s="3">
        <v>10</v>
      </c>
      <c r="F115" s="4">
        <v>22</v>
      </c>
      <c r="G115" s="4">
        <v>0</v>
      </c>
      <c r="H115" s="2" t="str">
        <f t="shared" si="1"/>
        <v>July</v>
      </c>
    </row>
    <row r="116" spans="1:8" ht="43.5" thickBot="1" x14ac:dyDescent="0.3">
      <c r="A116" s="3" t="s">
        <v>321</v>
      </c>
      <c r="B116" s="3" t="s">
        <v>659</v>
      </c>
      <c r="C116" s="3">
        <v>133</v>
      </c>
      <c r="D116" s="3" t="s">
        <v>117</v>
      </c>
      <c r="E116" s="3">
        <v>25</v>
      </c>
      <c r="F116" s="4">
        <v>43.75</v>
      </c>
      <c r="G116" s="4">
        <v>0</v>
      </c>
      <c r="H116" s="2" t="str">
        <f t="shared" si="1"/>
        <v>July</v>
      </c>
    </row>
    <row r="117" spans="1:8" ht="43.5" thickBot="1" x14ac:dyDescent="0.3">
      <c r="A117" s="3" t="s">
        <v>321</v>
      </c>
      <c r="B117" s="3" t="s">
        <v>659</v>
      </c>
      <c r="C117" s="3">
        <v>404</v>
      </c>
      <c r="D117" s="3" t="s">
        <v>118</v>
      </c>
      <c r="E117" s="3">
        <v>54</v>
      </c>
      <c r="F117" s="4">
        <v>94.5</v>
      </c>
      <c r="G117" s="4">
        <v>0</v>
      </c>
      <c r="H117" s="2" t="str">
        <f t="shared" si="1"/>
        <v>July</v>
      </c>
    </row>
    <row r="118" spans="1:8" ht="29.25" thickBot="1" x14ac:dyDescent="0.3">
      <c r="A118" s="3" t="s">
        <v>321</v>
      </c>
      <c r="B118" s="3" t="s">
        <v>659</v>
      </c>
      <c r="C118" s="3">
        <v>118</v>
      </c>
      <c r="D118" s="3" t="s">
        <v>119</v>
      </c>
      <c r="E118" s="3">
        <v>31</v>
      </c>
      <c r="F118" s="4">
        <v>54.25</v>
      </c>
      <c r="G118" s="4">
        <v>0</v>
      </c>
      <c r="H118" s="2" t="str">
        <f t="shared" si="1"/>
        <v>July</v>
      </c>
    </row>
    <row r="119" spans="1:8" ht="43.5" thickBot="1" x14ac:dyDescent="0.3">
      <c r="A119" s="3" t="s">
        <v>321</v>
      </c>
      <c r="B119" s="3" t="s">
        <v>659</v>
      </c>
      <c r="C119" s="3">
        <v>2635</v>
      </c>
      <c r="D119" s="3" t="s">
        <v>253</v>
      </c>
      <c r="E119" s="3">
        <v>18</v>
      </c>
      <c r="F119" s="4">
        <v>31.5</v>
      </c>
      <c r="G119" s="4">
        <v>0</v>
      </c>
      <c r="H119" s="2" t="str">
        <f t="shared" si="1"/>
        <v>July</v>
      </c>
    </row>
    <row r="120" spans="1:8" ht="29.25" thickBot="1" x14ac:dyDescent="0.3">
      <c r="A120" s="3" t="s">
        <v>321</v>
      </c>
      <c r="B120" s="3" t="s">
        <v>659</v>
      </c>
      <c r="C120" s="3">
        <v>4560</v>
      </c>
      <c r="D120" s="3" t="s">
        <v>120</v>
      </c>
      <c r="E120" s="3">
        <v>24</v>
      </c>
      <c r="F120" s="4">
        <v>42</v>
      </c>
      <c r="G120" s="4">
        <v>0</v>
      </c>
      <c r="H120" s="2" t="str">
        <f t="shared" si="1"/>
        <v>July</v>
      </c>
    </row>
    <row r="121" spans="1:8" ht="29.25" thickBot="1" x14ac:dyDescent="0.3">
      <c r="A121" s="3" t="s">
        <v>321</v>
      </c>
      <c r="B121" s="3" t="s">
        <v>659</v>
      </c>
      <c r="C121" s="3">
        <v>4895</v>
      </c>
      <c r="D121" s="3" t="s">
        <v>121</v>
      </c>
      <c r="E121" s="3">
        <v>42</v>
      </c>
      <c r="F121" s="4">
        <v>73.5</v>
      </c>
      <c r="G121" s="4">
        <v>0</v>
      </c>
      <c r="H121" s="2" t="str">
        <f t="shared" si="1"/>
        <v>July</v>
      </c>
    </row>
    <row r="122" spans="1:8" ht="43.5" thickBot="1" x14ac:dyDescent="0.3">
      <c r="A122" s="3" t="s">
        <v>321</v>
      </c>
      <c r="B122" s="3" t="s">
        <v>659</v>
      </c>
      <c r="C122" s="3">
        <v>7744</v>
      </c>
      <c r="D122" s="3" t="s">
        <v>337</v>
      </c>
      <c r="E122" s="3">
        <v>12</v>
      </c>
      <c r="F122" s="4">
        <v>26.28</v>
      </c>
      <c r="G122" s="4">
        <v>0</v>
      </c>
      <c r="H122" s="2" t="str">
        <f t="shared" si="1"/>
        <v>July</v>
      </c>
    </row>
    <row r="123" spans="1:8" ht="29.25" thickBot="1" x14ac:dyDescent="0.3">
      <c r="A123" s="3" t="s">
        <v>321</v>
      </c>
      <c r="B123" s="3" t="s">
        <v>659</v>
      </c>
      <c r="C123" s="3">
        <v>3789</v>
      </c>
      <c r="D123" s="3" t="s">
        <v>122</v>
      </c>
      <c r="E123" s="3">
        <v>13</v>
      </c>
      <c r="F123" s="4">
        <v>28.47</v>
      </c>
      <c r="G123" s="4">
        <v>0</v>
      </c>
      <c r="H123" s="2" t="str">
        <f t="shared" si="1"/>
        <v>July</v>
      </c>
    </row>
    <row r="124" spans="1:8" ht="29.25" thickBot="1" x14ac:dyDescent="0.3">
      <c r="A124" s="3" t="s">
        <v>321</v>
      </c>
      <c r="B124" s="3" t="s">
        <v>659</v>
      </c>
      <c r="C124" s="3">
        <v>7776</v>
      </c>
      <c r="D124" s="3" t="s">
        <v>123</v>
      </c>
      <c r="E124" s="3">
        <v>14</v>
      </c>
      <c r="F124" s="4">
        <v>30.66</v>
      </c>
      <c r="G124" s="4">
        <v>0</v>
      </c>
      <c r="H124" s="2" t="str">
        <f t="shared" si="1"/>
        <v>July</v>
      </c>
    </row>
    <row r="125" spans="1:8" ht="29.25" thickBot="1" x14ac:dyDescent="0.3">
      <c r="A125" s="3" t="s">
        <v>321</v>
      </c>
      <c r="B125" s="3" t="s">
        <v>659</v>
      </c>
      <c r="C125" s="3">
        <v>8978</v>
      </c>
      <c r="D125" s="3" t="s">
        <v>124</v>
      </c>
      <c r="E125" s="3">
        <v>25</v>
      </c>
      <c r="F125" s="4">
        <v>54.75</v>
      </c>
      <c r="G125" s="4">
        <v>0</v>
      </c>
      <c r="H125" s="2" t="str">
        <f t="shared" si="1"/>
        <v>July</v>
      </c>
    </row>
    <row r="126" spans="1:8" ht="29.25" thickBot="1" x14ac:dyDescent="0.3">
      <c r="A126" s="3" t="s">
        <v>321</v>
      </c>
      <c r="B126" s="3" t="s">
        <v>659</v>
      </c>
      <c r="C126" s="3">
        <v>5692</v>
      </c>
      <c r="D126" s="3" t="s">
        <v>125</v>
      </c>
      <c r="E126" s="3">
        <v>23</v>
      </c>
      <c r="F126" s="4">
        <v>25.3</v>
      </c>
      <c r="G126" s="4">
        <v>0</v>
      </c>
      <c r="H126" s="2" t="str">
        <f t="shared" si="1"/>
        <v>July</v>
      </c>
    </row>
    <row r="127" spans="1:8" ht="29.25" thickBot="1" x14ac:dyDescent="0.3">
      <c r="A127" s="3" t="s">
        <v>321</v>
      </c>
      <c r="B127" s="3" t="s">
        <v>659</v>
      </c>
      <c r="C127" s="3">
        <v>64335</v>
      </c>
      <c r="D127" s="3" t="s">
        <v>126</v>
      </c>
      <c r="E127" s="3">
        <v>33</v>
      </c>
      <c r="F127" s="4">
        <v>36.299999999999997</v>
      </c>
      <c r="G127" s="4">
        <v>3.35</v>
      </c>
      <c r="H127" s="2" t="str">
        <f t="shared" si="1"/>
        <v>July</v>
      </c>
    </row>
    <row r="128" spans="1:8" ht="29.25" thickBot="1" x14ac:dyDescent="0.3">
      <c r="A128" s="3" t="s">
        <v>321</v>
      </c>
      <c r="B128" s="3" t="s">
        <v>659</v>
      </c>
      <c r="C128" s="3">
        <v>75877</v>
      </c>
      <c r="D128" s="3" t="s">
        <v>127</v>
      </c>
      <c r="E128" s="3">
        <v>29</v>
      </c>
      <c r="F128" s="4">
        <v>57.71</v>
      </c>
      <c r="G128" s="4">
        <v>0</v>
      </c>
      <c r="H128" s="2" t="str">
        <f t="shared" si="1"/>
        <v>July</v>
      </c>
    </row>
    <row r="129" spans="1:8" ht="29.25" thickBot="1" x14ac:dyDescent="0.3">
      <c r="A129" s="3" t="s">
        <v>321</v>
      </c>
      <c r="B129" s="3" t="s">
        <v>659</v>
      </c>
      <c r="C129" s="3">
        <v>46525</v>
      </c>
      <c r="D129" s="3" t="s">
        <v>128</v>
      </c>
      <c r="E129" s="3">
        <v>27</v>
      </c>
      <c r="F129" s="4">
        <v>53.73</v>
      </c>
      <c r="G129" s="4">
        <v>0</v>
      </c>
      <c r="H129" s="2" t="str">
        <f t="shared" si="1"/>
        <v>July</v>
      </c>
    </row>
    <row r="130" spans="1:8" ht="29.25" thickBot="1" x14ac:dyDescent="0.3">
      <c r="A130" s="3" t="s">
        <v>321</v>
      </c>
      <c r="B130" s="3" t="s">
        <v>659</v>
      </c>
      <c r="C130" s="3">
        <v>3940</v>
      </c>
      <c r="D130" s="3" t="s">
        <v>129</v>
      </c>
      <c r="E130" s="3">
        <v>10</v>
      </c>
      <c r="F130" s="4">
        <v>19.899999999999999</v>
      </c>
      <c r="G130" s="4">
        <v>0</v>
      </c>
      <c r="H130" s="2" t="str">
        <f t="shared" si="1"/>
        <v>July</v>
      </c>
    </row>
    <row r="131" spans="1:8" ht="29.25" thickBot="1" x14ac:dyDescent="0.3">
      <c r="A131" s="3" t="s">
        <v>321</v>
      </c>
      <c r="B131" s="3" t="s">
        <v>659</v>
      </c>
      <c r="C131" s="3">
        <v>37583</v>
      </c>
      <c r="D131" s="3" t="s">
        <v>268</v>
      </c>
      <c r="E131" s="3">
        <v>27</v>
      </c>
      <c r="F131" s="4">
        <v>53.73</v>
      </c>
      <c r="G131" s="4">
        <v>0</v>
      </c>
      <c r="H131" s="2" t="str">
        <f t="shared" ref="H131:H194" si="2">"July"</f>
        <v>July</v>
      </c>
    </row>
    <row r="132" spans="1:8" ht="29.25" thickBot="1" x14ac:dyDescent="0.3">
      <c r="A132" s="3" t="s">
        <v>321</v>
      </c>
      <c r="B132" s="3" t="s">
        <v>659</v>
      </c>
      <c r="C132" s="3">
        <v>3874846</v>
      </c>
      <c r="D132" s="3" t="s">
        <v>130</v>
      </c>
      <c r="E132" s="3">
        <v>17</v>
      </c>
      <c r="F132" s="4">
        <v>33.83</v>
      </c>
      <c r="G132" s="4">
        <v>0</v>
      </c>
      <c r="H132" s="2" t="str">
        <f t="shared" si="2"/>
        <v>July</v>
      </c>
    </row>
    <row r="133" spans="1:8" ht="29.25" thickBot="1" x14ac:dyDescent="0.3">
      <c r="A133" s="3" t="s">
        <v>321</v>
      </c>
      <c r="B133" s="3" t="s">
        <v>659</v>
      </c>
      <c r="C133" s="3">
        <v>583294</v>
      </c>
      <c r="D133" s="3" t="s">
        <v>131</v>
      </c>
      <c r="E133" s="3">
        <v>32</v>
      </c>
      <c r="F133" s="4">
        <v>63.68</v>
      </c>
      <c r="G133" s="4">
        <v>0</v>
      </c>
      <c r="H133" s="2" t="str">
        <f t="shared" si="2"/>
        <v>July</v>
      </c>
    </row>
    <row r="134" spans="1:8" ht="29.25" thickBot="1" x14ac:dyDescent="0.3">
      <c r="A134" s="3" t="s">
        <v>321</v>
      </c>
      <c r="B134" s="3" t="s">
        <v>659</v>
      </c>
      <c r="C134" s="3">
        <v>54899</v>
      </c>
      <c r="D134" s="3" t="s">
        <v>132</v>
      </c>
      <c r="E134" s="3">
        <v>20</v>
      </c>
      <c r="F134" s="4">
        <v>39.799999999999997</v>
      </c>
      <c r="G134" s="4">
        <v>0</v>
      </c>
      <c r="H134" s="2" t="str">
        <f t="shared" si="2"/>
        <v>July</v>
      </c>
    </row>
    <row r="135" spans="1:8" ht="29.25" thickBot="1" x14ac:dyDescent="0.3">
      <c r="A135" s="3" t="s">
        <v>321</v>
      </c>
      <c r="B135" s="3" t="s">
        <v>659</v>
      </c>
      <c r="C135" s="3">
        <v>137</v>
      </c>
      <c r="D135" s="3" t="s">
        <v>133</v>
      </c>
      <c r="E135" s="3">
        <v>51</v>
      </c>
      <c r="F135" s="4">
        <v>56.1</v>
      </c>
      <c r="G135" s="4">
        <v>0</v>
      </c>
      <c r="H135" s="2" t="str">
        <f t="shared" si="2"/>
        <v>July</v>
      </c>
    </row>
    <row r="136" spans="1:8" ht="29.25" thickBot="1" x14ac:dyDescent="0.3">
      <c r="A136" s="3" t="s">
        <v>321</v>
      </c>
      <c r="B136" s="3" t="s">
        <v>659</v>
      </c>
      <c r="C136" s="3">
        <v>3874851</v>
      </c>
      <c r="D136" s="3" t="s">
        <v>134</v>
      </c>
      <c r="E136" s="3">
        <v>66</v>
      </c>
      <c r="F136" s="4">
        <v>72.599999999999994</v>
      </c>
      <c r="G136" s="4">
        <v>0</v>
      </c>
      <c r="H136" s="2" t="str">
        <f t="shared" si="2"/>
        <v>July</v>
      </c>
    </row>
    <row r="137" spans="1:8" ht="29.25" thickBot="1" x14ac:dyDescent="0.3">
      <c r="A137" s="3" t="s">
        <v>321</v>
      </c>
      <c r="B137" s="3" t="s">
        <v>659</v>
      </c>
      <c r="C137" s="3">
        <v>32198</v>
      </c>
      <c r="D137" s="3" t="s">
        <v>135</v>
      </c>
      <c r="E137" s="3">
        <v>57</v>
      </c>
      <c r="F137" s="4">
        <v>62.7</v>
      </c>
      <c r="G137" s="4">
        <v>0</v>
      </c>
      <c r="H137" s="2" t="str">
        <f t="shared" si="2"/>
        <v>July</v>
      </c>
    </row>
    <row r="138" spans="1:8" ht="29.25" thickBot="1" x14ac:dyDescent="0.3">
      <c r="A138" s="3" t="s">
        <v>321</v>
      </c>
      <c r="B138" s="3" t="s">
        <v>659</v>
      </c>
      <c r="C138" s="3">
        <v>56444</v>
      </c>
      <c r="D138" s="3" t="s">
        <v>136</v>
      </c>
      <c r="E138" s="3">
        <v>54</v>
      </c>
      <c r="F138" s="4">
        <v>59.4</v>
      </c>
      <c r="G138" s="4">
        <v>0</v>
      </c>
      <c r="H138" s="2" t="str">
        <f t="shared" si="2"/>
        <v>July</v>
      </c>
    </row>
    <row r="139" spans="1:8" ht="43.5" thickBot="1" x14ac:dyDescent="0.3">
      <c r="A139" s="3" t="s">
        <v>321</v>
      </c>
      <c r="B139" s="3" t="s">
        <v>659</v>
      </c>
      <c r="C139" s="3">
        <v>230</v>
      </c>
      <c r="D139" s="3" t="s">
        <v>137</v>
      </c>
      <c r="E139" s="3">
        <v>44</v>
      </c>
      <c r="F139" s="4">
        <v>66</v>
      </c>
      <c r="G139" s="4">
        <v>6.17</v>
      </c>
      <c r="H139" s="2" t="str">
        <f t="shared" si="2"/>
        <v>July</v>
      </c>
    </row>
    <row r="140" spans="1:8" ht="43.5" thickBot="1" x14ac:dyDescent="0.3">
      <c r="A140" s="3" t="s">
        <v>321</v>
      </c>
      <c r="B140" s="3" t="s">
        <v>659</v>
      </c>
      <c r="C140" s="3">
        <v>8448</v>
      </c>
      <c r="D140" s="3" t="s">
        <v>138</v>
      </c>
      <c r="E140" s="3">
        <v>35</v>
      </c>
      <c r="F140" s="4">
        <v>52.5</v>
      </c>
      <c r="G140" s="4">
        <v>4.93</v>
      </c>
      <c r="H140" s="2" t="str">
        <f t="shared" si="2"/>
        <v>July</v>
      </c>
    </row>
    <row r="141" spans="1:8" ht="29.25" thickBot="1" x14ac:dyDescent="0.3">
      <c r="A141" s="3" t="s">
        <v>321</v>
      </c>
      <c r="B141" s="3" t="s">
        <v>659</v>
      </c>
      <c r="C141" s="3">
        <v>276</v>
      </c>
      <c r="D141" s="3" t="s">
        <v>139</v>
      </c>
      <c r="E141" s="3">
        <v>66</v>
      </c>
      <c r="F141" s="4">
        <v>99</v>
      </c>
      <c r="G141" s="4">
        <v>9.35</v>
      </c>
      <c r="H141" s="2" t="str">
        <f t="shared" si="2"/>
        <v>July</v>
      </c>
    </row>
    <row r="142" spans="1:8" ht="29.25" thickBot="1" x14ac:dyDescent="0.3">
      <c r="A142" s="3" t="s">
        <v>321</v>
      </c>
      <c r="B142" s="3" t="s">
        <v>659</v>
      </c>
      <c r="C142" s="3">
        <v>295</v>
      </c>
      <c r="D142" s="3" t="s">
        <v>140</v>
      </c>
      <c r="E142" s="3">
        <v>38</v>
      </c>
      <c r="F142" s="4">
        <v>102.6</v>
      </c>
      <c r="G142" s="4">
        <v>0</v>
      </c>
      <c r="H142" s="2" t="str">
        <f t="shared" si="2"/>
        <v>July</v>
      </c>
    </row>
    <row r="143" spans="1:8" ht="29.25" thickBot="1" x14ac:dyDescent="0.3">
      <c r="A143" s="3" t="s">
        <v>321</v>
      </c>
      <c r="B143" s="3" t="s">
        <v>659</v>
      </c>
      <c r="C143" s="3">
        <v>285</v>
      </c>
      <c r="D143" s="3" t="s">
        <v>141</v>
      </c>
      <c r="E143" s="3">
        <v>21</v>
      </c>
      <c r="F143" s="4">
        <v>56.7</v>
      </c>
      <c r="G143" s="4">
        <v>0</v>
      </c>
      <c r="H143" s="2" t="str">
        <f t="shared" si="2"/>
        <v>July</v>
      </c>
    </row>
    <row r="144" spans="1:8" ht="29.25" thickBot="1" x14ac:dyDescent="0.3">
      <c r="A144" s="3" t="s">
        <v>321</v>
      </c>
      <c r="B144" s="3" t="s">
        <v>659</v>
      </c>
      <c r="C144" s="3">
        <v>265</v>
      </c>
      <c r="D144" s="3" t="s">
        <v>142</v>
      </c>
      <c r="E144" s="3">
        <v>35</v>
      </c>
      <c r="F144" s="4">
        <v>94.5</v>
      </c>
      <c r="G144" s="4">
        <v>0</v>
      </c>
      <c r="H144" s="2" t="str">
        <f t="shared" si="2"/>
        <v>July</v>
      </c>
    </row>
    <row r="145" spans="1:8" ht="29.25" thickBot="1" x14ac:dyDescent="0.3">
      <c r="A145" s="3" t="s">
        <v>321</v>
      </c>
      <c r="B145" s="3" t="s">
        <v>659</v>
      </c>
      <c r="C145" s="3">
        <v>51251</v>
      </c>
      <c r="D145" s="3" t="s">
        <v>144</v>
      </c>
      <c r="E145" s="3">
        <v>11</v>
      </c>
      <c r="F145" s="4">
        <v>19.25</v>
      </c>
      <c r="G145" s="4">
        <v>0</v>
      </c>
      <c r="H145" s="2" t="str">
        <f t="shared" si="2"/>
        <v>July</v>
      </c>
    </row>
    <row r="146" spans="1:8" ht="29.25" thickBot="1" x14ac:dyDescent="0.3">
      <c r="A146" s="3" t="s">
        <v>321</v>
      </c>
      <c r="B146" s="3" t="s">
        <v>659</v>
      </c>
      <c r="C146" s="3">
        <v>1130</v>
      </c>
      <c r="D146" s="3" t="s">
        <v>145</v>
      </c>
      <c r="E146" s="3">
        <v>28</v>
      </c>
      <c r="F146" s="4">
        <v>49</v>
      </c>
      <c r="G146" s="4">
        <v>0</v>
      </c>
      <c r="H146" s="2" t="str">
        <f t="shared" si="2"/>
        <v>July</v>
      </c>
    </row>
    <row r="147" spans="1:8" ht="29.25" thickBot="1" x14ac:dyDescent="0.3">
      <c r="A147" s="3" t="s">
        <v>321</v>
      </c>
      <c r="B147" s="3" t="s">
        <v>659</v>
      </c>
      <c r="C147" s="3">
        <v>12714</v>
      </c>
      <c r="D147" s="3" t="s">
        <v>326</v>
      </c>
      <c r="E147" s="3">
        <v>6</v>
      </c>
      <c r="F147" s="4">
        <v>10.5</v>
      </c>
      <c r="G147" s="4">
        <v>0</v>
      </c>
      <c r="H147" s="2" t="str">
        <f t="shared" si="2"/>
        <v>July</v>
      </c>
    </row>
    <row r="148" spans="1:8" ht="29.25" thickBot="1" x14ac:dyDescent="0.3">
      <c r="A148" s="3" t="s">
        <v>321</v>
      </c>
      <c r="B148" s="3" t="s">
        <v>659</v>
      </c>
      <c r="C148" s="3">
        <v>1128</v>
      </c>
      <c r="D148" s="3" t="s">
        <v>146</v>
      </c>
      <c r="E148" s="3">
        <v>12</v>
      </c>
      <c r="F148" s="4">
        <v>21</v>
      </c>
      <c r="G148" s="4">
        <v>0</v>
      </c>
      <c r="H148" s="2" t="str">
        <f t="shared" si="2"/>
        <v>July</v>
      </c>
    </row>
    <row r="149" spans="1:8" ht="29.25" thickBot="1" x14ac:dyDescent="0.3">
      <c r="A149" s="3" t="s">
        <v>321</v>
      </c>
      <c r="B149" s="3" t="s">
        <v>659</v>
      </c>
      <c r="C149" s="3">
        <v>93</v>
      </c>
      <c r="D149" s="3" t="s">
        <v>147</v>
      </c>
      <c r="E149" s="3">
        <v>29</v>
      </c>
      <c r="F149" s="4">
        <v>15.67</v>
      </c>
      <c r="G149" s="4">
        <v>0</v>
      </c>
      <c r="H149" s="2" t="str">
        <f t="shared" si="2"/>
        <v>July</v>
      </c>
    </row>
    <row r="150" spans="1:8" ht="29.25" thickBot="1" x14ac:dyDescent="0.3">
      <c r="A150" s="3" t="s">
        <v>321</v>
      </c>
      <c r="B150" s="3" t="s">
        <v>659</v>
      </c>
      <c r="C150" s="3">
        <v>2</v>
      </c>
      <c r="D150" s="3" t="s">
        <v>148</v>
      </c>
      <c r="E150" s="3">
        <v>57</v>
      </c>
      <c r="F150" s="4">
        <v>30.84</v>
      </c>
      <c r="G150" s="4">
        <v>0</v>
      </c>
      <c r="H150" s="2" t="str">
        <f t="shared" si="2"/>
        <v>July</v>
      </c>
    </row>
    <row r="151" spans="1:8" ht="43.5" thickBot="1" x14ac:dyDescent="0.3">
      <c r="A151" s="3" t="s">
        <v>321</v>
      </c>
      <c r="B151" s="3" t="s">
        <v>659</v>
      </c>
      <c r="C151" s="3">
        <v>40</v>
      </c>
      <c r="D151" s="3" t="s">
        <v>149</v>
      </c>
      <c r="E151" s="3">
        <v>57</v>
      </c>
      <c r="F151" s="4">
        <v>30.84</v>
      </c>
      <c r="G151" s="4">
        <v>0</v>
      </c>
      <c r="H151" s="2" t="str">
        <f t="shared" si="2"/>
        <v>July</v>
      </c>
    </row>
    <row r="152" spans="1:8" ht="29.25" thickBot="1" x14ac:dyDescent="0.3">
      <c r="A152" s="3" t="s">
        <v>321</v>
      </c>
      <c r="B152" s="3" t="s">
        <v>659</v>
      </c>
      <c r="C152" s="3">
        <v>418</v>
      </c>
      <c r="D152" s="3" t="s">
        <v>150</v>
      </c>
      <c r="E152" s="3">
        <v>60</v>
      </c>
      <c r="F152" s="4">
        <v>31.08</v>
      </c>
      <c r="G152" s="4">
        <v>0</v>
      </c>
      <c r="H152" s="2" t="str">
        <f t="shared" si="2"/>
        <v>July</v>
      </c>
    </row>
    <row r="153" spans="1:8" ht="29.25" thickBot="1" x14ac:dyDescent="0.3">
      <c r="A153" s="3" t="s">
        <v>321</v>
      </c>
      <c r="B153" s="3" t="s">
        <v>659</v>
      </c>
      <c r="C153" s="3">
        <v>238</v>
      </c>
      <c r="D153" s="3" t="s">
        <v>316</v>
      </c>
      <c r="E153" s="3">
        <v>7</v>
      </c>
      <c r="F153" s="4">
        <v>7.7</v>
      </c>
      <c r="G153" s="4">
        <v>0</v>
      </c>
      <c r="H153" s="2" t="str">
        <f t="shared" si="2"/>
        <v>July</v>
      </c>
    </row>
    <row r="154" spans="1:8" ht="29.25" thickBot="1" x14ac:dyDescent="0.3">
      <c r="A154" s="3" t="s">
        <v>321</v>
      </c>
      <c r="B154" s="3" t="s">
        <v>659</v>
      </c>
      <c r="C154" s="3">
        <v>236</v>
      </c>
      <c r="D154" s="3" t="s">
        <v>151</v>
      </c>
      <c r="E154" s="3">
        <v>18</v>
      </c>
      <c r="F154" s="4">
        <v>19.8</v>
      </c>
      <c r="G154" s="4">
        <v>0</v>
      </c>
      <c r="H154" s="2" t="str">
        <f t="shared" si="2"/>
        <v>July</v>
      </c>
    </row>
    <row r="155" spans="1:8" ht="29.25" thickBot="1" x14ac:dyDescent="0.3">
      <c r="A155" s="3" t="s">
        <v>321</v>
      </c>
      <c r="B155" s="3" t="s">
        <v>659</v>
      </c>
      <c r="C155" s="3">
        <v>23444</v>
      </c>
      <c r="D155" s="3" t="s">
        <v>152</v>
      </c>
      <c r="E155" s="3">
        <v>9</v>
      </c>
      <c r="F155" s="4">
        <v>9.9</v>
      </c>
      <c r="G155" s="4">
        <v>0</v>
      </c>
      <c r="H155" s="2" t="str">
        <f t="shared" si="2"/>
        <v>July</v>
      </c>
    </row>
    <row r="156" spans="1:8" ht="29.25" thickBot="1" x14ac:dyDescent="0.3">
      <c r="A156" s="3" t="s">
        <v>321</v>
      </c>
      <c r="B156" s="3" t="s">
        <v>659</v>
      </c>
      <c r="C156" s="3">
        <v>263</v>
      </c>
      <c r="D156" s="3" t="s">
        <v>255</v>
      </c>
      <c r="E156" s="3">
        <v>10</v>
      </c>
      <c r="F156" s="4">
        <v>11</v>
      </c>
      <c r="G156" s="4">
        <v>0</v>
      </c>
      <c r="H156" s="2" t="str">
        <f t="shared" si="2"/>
        <v>July</v>
      </c>
    </row>
    <row r="157" spans="1:8" ht="43.5" thickBot="1" x14ac:dyDescent="0.3">
      <c r="A157" s="3" t="s">
        <v>321</v>
      </c>
      <c r="B157" s="3" t="s">
        <v>659</v>
      </c>
      <c r="C157" s="3">
        <v>2434</v>
      </c>
      <c r="D157" s="3" t="s">
        <v>153</v>
      </c>
      <c r="E157" s="3">
        <v>26</v>
      </c>
      <c r="F157" s="4">
        <v>28.6</v>
      </c>
      <c r="G157" s="4">
        <v>0</v>
      </c>
      <c r="H157" s="2" t="str">
        <f t="shared" si="2"/>
        <v>July</v>
      </c>
    </row>
    <row r="158" spans="1:8" ht="29.25" thickBot="1" x14ac:dyDescent="0.3">
      <c r="A158" s="3" t="s">
        <v>321</v>
      </c>
      <c r="B158" s="3" t="s">
        <v>659</v>
      </c>
      <c r="C158" s="3">
        <v>240</v>
      </c>
      <c r="D158" s="3" t="s">
        <v>154</v>
      </c>
      <c r="E158" s="3">
        <v>24</v>
      </c>
      <c r="F158" s="4">
        <v>26.4</v>
      </c>
      <c r="G158" s="4">
        <v>0</v>
      </c>
      <c r="H158" s="2" t="str">
        <f t="shared" si="2"/>
        <v>July</v>
      </c>
    </row>
    <row r="159" spans="1:8" ht="29.25" thickBot="1" x14ac:dyDescent="0.3">
      <c r="A159" s="3" t="s">
        <v>321</v>
      </c>
      <c r="B159" s="3" t="s">
        <v>659</v>
      </c>
      <c r="C159" s="3">
        <v>5511</v>
      </c>
      <c r="D159" s="3" t="s">
        <v>338</v>
      </c>
      <c r="E159" s="3">
        <v>52</v>
      </c>
      <c r="F159" s="4">
        <v>143</v>
      </c>
      <c r="G159" s="4">
        <v>13.53</v>
      </c>
      <c r="H159" s="2" t="str">
        <f t="shared" si="2"/>
        <v>July</v>
      </c>
    </row>
    <row r="160" spans="1:8" ht="29.25" thickBot="1" x14ac:dyDescent="0.3">
      <c r="A160" s="3" t="s">
        <v>321</v>
      </c>
      <c r="B160" s="3" t="s">
        <v>659</v>
      </c>
      <c r="C160" s="3">
        <v>1185</v>
      </c>
      <c r="D160" s="3" t="s">
        <v>155</v>
      </c>
      <c r="E160" s="3">
        <v>33</v>
      </c>
      <c r="F160" s="4">
        <v>36.299999999999997</v>
      </c>
      <c r="G160" s="4">
        <v>3.35</v>
      </c>
      <c r="H160" s="2" t="str">
        <f t="shared" si="2"/>
        <v>July</v>
      </c>
    </row>
    <row r="161" spans="1:8" ht="29.25" thickBot="1" x14ac:dyDescent="0.3">
      <c r="A161" s="3" t="s">
        <v>321</v>
      </c>
      <c r="B161" s="3" t="s">
        <v>659</v>
      </c>
      <c r="C161" s="3">
        <v>42525</v>
      </c>
      <c r="D161" s="3" t="s">
        <v>156</v>
      </c>
      <c r="E161" s="3">
        <v>39</v>
      </c>
      <c r="F161" s="4">
        <v>39</v>
      </c>
      <c r="G161" s="4">
        <v>0</v>
      </c>
      <c r="H161" s="2" t="str">
        <f t="shared" si="2"/>
        <v>July</v>
      </c>
    </row>
    <row r="162" spans="1:8" ht="29.25" thickBot="1" x14ac:dyDescent="0.3">
      <c r="A162" s="3" t="s">
        <v>321</v>
      </c>
      <c r="B162" s="3" t="s">
        <v>659</v>
      </c>
      <c r="C162" s="3">
        <v>45989</v>
      </c>
      <c r="D162" s="3" t="s">
        <v>157</v>
      </c>
      <c r="E162" s="3">
        <v>61</v>
      </c>
      <c r="F162" s="4">
        <v>61</v>
      </c>
      <c r="G162" s="4">
        <v>0</v>
      </c>
      <c r="H162" s="2" t="str">
        <f t="shared" si="2"/>
        <v>July</v>
      </c>
    </row>
    <row r="163" spans="1:8" ht="29.25" thickBot="1" x14ac:dyDescent="0.3">
      <c r="A163" s="3" t="s">
        <v>321</v>
      </c>
      <c r="B163" s="3" t="s">
        <v>659</v>
      </c>
      <c r="C163" s="3">
        <v>1186</v>
      </c>
      <c r="D163" s="3" t="s">
        <v>158</v>
      </c>
      <c r="E163" s="3">
        <v>14</v>
      </c>
      <c r="F163" s="4">
        <v>30.8</v>
      </c>
      <c r="G163" s="4">
        <v>0</v>
      </c>
      <c r="H163" s="2" t="str">
        <f t="shared" si="2"/>
        <v>July</v>
      </c>
    </row>
    <row r="164" spans="1:8" ht="29.25" thickBot="1" x14ac:dyDescent="0.3">
      <c r="A164" s="3" t="s">
        <v>321</v>
      </c>
      <c r="B164" s="3" t="s">
        <v>159</v>
      </c>
      <c r="C164" s="3">
        <v>751</v>
      </c>
      <c r="D164" s="3" t="s">
        <v>160</v>
      </c>
      <c r="E164" s="3">
        <v>32</v>
      </c>
      <c r="F164" s="4">
        <v>97.6</v>
      </c>
      <c r="G164" s="4">
        <v>9.2799999999999994</v>
      </c>
      <c r="H164" s="2" t="str">
        <f t="shared" si="2"/>
        <v>July</v>
      </c>
    </row>
    <row r="165" spans="1:8" ht="29.25" thickBot="1" x14ac:dyDescent="0.3">
      <c r="A165" s="3" t="s">
        <v>321</v>
      </c>
      <c r="B165" s="3" t="s">
        <v>159</v>
      </c>
      <c r="C165" s="3">
        <v>752</v>
      </c>
      <c r="D165" s="3" t="s">
        <v>161</v>
      </c>
      <c r="E165" s="3">
        <v>140</v>
      </c>
      <c r="F165" s="4">
        <v>371</v>
      </c>
      <c r="G165" s="4">
        <v>35.04</v>
      </c>
      <c r="H165" s="2" t="str">
        <f t="shared" si="2"/>
        <v>July</v>
      </c>
    </row>
    <row r="166" spans="1:8" ht="29.25" thickBot="1" x14ac:dyDescent="0.3">
      <c r="A166" s="3" t="s">
        <v>321</v>
      </c>
      <c r="B166" s="3" t="s">
        <v>159</v>
      </c>
      <c r="C166" s="3">
        <v>753</v>
      </c>
      <c r="D166" s="3" t="s">
        <v>162</v>
      </c>
      <c r="E166" s="3">
        <v>200</v>
      </c>
      <c r="F166" s="4">
        <v>450</v>
      </c>
      <c r="G166" s="4">
        <v>42.19</v>
      </c>
      <c r="H166" s="2" t="str">
        <f t="shared" si="2"/>
        <v>July</v>
      </c>
    </row>
    <row r="167" spans="1:8" ht="29.25" thickBot="1" x14ac:dyDescent="0.3">
      <c r="A167" s="3" t="s">
        <v>321</v>
      </c>
      <c r="B167" s="3" t="s">
        <v>159</v>
      </c>
      <c r="C167" s="3">
        <v>3874852</v>
      </c>
      <c r="D167" s="3" t="s">
        <v>164</v>
      </c>
      <c r="E167" s="3">
        <v>84</v>
      </c>
      <c r="F167" s="4">
        <v>315</v>
      </c>
      <c r="G167" s="4">
        <v>30.15</v>
      </c>
      <c r="H167" s="2" t="str">
        <f t="shared" si="2"/>
        <v>July</v>
      </c>
    </row>
    <row r="168" spans="1:8" ht="29.25" thickBot="1" x14ac:dyDescent="0.3">
      <c r="A168" s="3" t="s">
        <v>321</v>
      </c>
      <c r="B168" s="3" t="s">
        <v>159</v>
      </c>
      <c r="C168" s="3">
        <v>765</v>
      </c>
      <c r="D168" s="3" t="s">
        <v>165</v>
      </c>
      <c r="E168" s="3">
        <v>170</v>
      </c>
      <c r="F168" s="4">
        <v>306</v>
      </c>
      <c r="G168" s="4">
        <v>28.92</v>
      </c>
      <c r="H168" s="2" t="str">
        <f t="shared" si="2"/>
        <v>July</v>
      </c>
    </row>
    <row r="169" spans="1:8" ht="29.25" thickBot="1" x14ac:dyDescent="0.3">
      <c r="A169" s="3" t="s">
        <v>321</v>
      </c>
      <c r="B169" s="3" t="s">
        <v>159</v>
      </c>
      <c r="C169" s="3">
        <v>757</v>
      </c>
      <c r="D169" s="3" t="s">
        <v>166</v>
      </c>
      <c r="E169" s="3">
        <v>4</v>
      </c>
      <c r="F169" s="4">
        <v>15.4</v>
      </c>
      <c r="G169" s="4">
        <v>1.48</v>
      </c>
      <c r="H169" s="2" t="str">
        <f t="shared" si="2"/>
        <v>July</v>
      </c>
    </row>
    <row r="170" spans="1:8" ht="29.25" thickBot="1" x14ac:dyDescent="0.3">
      <c r="A170" s="3" t="s">
        <v>321</v>
      </c>
      <c r="B170" s="3" t="s">
        <v>159</v>
      </c>
      <c r="C170" s="3">
        <v>758</v>
      </c>
      <c r="D170" s="3" t="s">
        <v>167</v>
      </c>
      <c r="E170" s="3">
        <v>12</v>
      </c>
      <c r="F170" s="4">
        <v>42.6</v>
      </c>
      <c r="G170" s="4">
        <v>4.08</v>
      </c>
      <c r="H170" s="2" t="str">
        <f t="shared" si="2"/>
        <v>July</v>
      </c>
    </row>
    <row r="171" spans="1:8" ht="29.25" thickBot="1" x14ac:dyDescent="0.3">
      <c r="A171" s="3" t="s">
        <v>321</v>
      </c>
      <c r="B171" s="3" t="s">
        <v>159</v>
      </c>
      <c r="C171" s="3">
        <v>759</v>
      </c>
      <c r="D171" s="3" t="s">
        <v>168</v>
      </c>
      <c r="E171" s="3">
        <v>32</v>
      </c>
      <c r="F171" s="4">
        <v>89.6</v>
      </c>
      <c r="G171" s="4">
        <v>8.59</v>
      </c>
      <c r="H171" s="2" t="str">
        <f t="shared" si="2"/>
        <v>July</v>
      </c>
    </row>
    <row r="172" spans="1:8" ht="29.25" thickBot="1" x14ac:dyDescent="0.3">
      <c r="A172" s="3" t="s">
        <v>321</v>
      </c>
      <c r="B172" s="3" t="s">
        <v>159</v>
      </c>
      <c r="C172" s="3">
        <v>1004</v>
      </c>
      <c r="D172" s="3" t="s">
        <v>169</v>
      </c>
      <c r="E172" s="3">
        <v>30</v>
      </c>
      <c r="F172" s="4">
        <v>136.5</v>
      </c>
      <c r="G172" s="4">
        <v>12.91</v>
      </c>
      <c r="H172" s="2" t="str">
        <f t="shared" si="2"/>
        <v>July</v>
      </c>
    </row>
    <row r="173" spans="1:8" ht="43.5" thickBot="1" x14ac:dyDescent="0.3">
      <c r="A173" s="3" t="s">
        <v>321</v>
      </c>
      <c r="B173" s="3" t="s">
        <v>159</v>
      </c>
      <c r="C173" s="3">
        <v>1003</v>
      </c>
      <c r="D173" s="3" t="s">
        <v>170</v>
      </c>
      <c r="E173" s="3">
        <v>77</v>
      </c>
      <c r="F173" s="4">
        <v>327.25</v>
      </c>
      <c r="G173" s="4">
        <v>30.89</v>
      </c>
      <c r="H173" s="2" t="str">
        <f t="shared" si="2"/>
        <v>July</v>
      </c>
    </row>
    <row r="174" spans="1:8" ht="43.5" thickBot="1" x14ac:dyDescent="0.3">
      <c r="A174" s="3" t="s">
        <v>321</v>
      </c>
      <c r="B174" s="3" t="s">
        <v>159</v>
      </c>
      <c r="C174" s="3">
        <v>1002</v>
      </c>
      <c r="D174" s="3" t="s">
        <v>171</v>
      </c>
      <c r="E174" s="3">
        <v>63</v>
      </c>
      <c r="F174" s="4">
        <v>223.65</v>
      </c>
      <c r="G174" s="4">
        <v>21.39</v>
      </c>
      <c r="H174" s="2" t="str">
        <f t="shared" si="2"/>
        <v>July</v>
      </c>
    </row>
    <row r="175" spans="1:8" ht="29.25" thickBot="1" x14ac:dyDescent="0.3">
      <c r="A175" s="3" t="s">
        <v>321</v>
      </c>
      <c r="B175" s="3" t="s">
        <v>159</v>
      </c>
      <c r="C175" s="3">
        <v>760</v>
      </c>
      <c r="D175" s="3" t="s">
        <v>172</v>
      </c>
      <c r="E175" s="3">
        <v>35</v>
      </c>
      <c r="F175" s="4">
        <v>141.75</v>
      </c>
      <c r="G175" s="4">
        <v>13.32</v>
      </c>
      <c r="H175" s="2" t="str">
        <f t="shared" si="2"/>
        <v>July</v>
      </c>
    </row>
    <row r="176" spans="1:8" ht="29.25" thickBot="1" x14ac:dyDescent="0.3">
      <c r="A176" s="3" t="s">
        <v>321</v>
      </c>
      <c r="B176" s="3" t="s">
        <v>159</v>
      </c>
      <c r="C176" s="3">
        <v>761</v>
      </c>
      <c r="D176" s="3" t="s">
        <v>173</v>
      </c>
      <c r="E176" s="3">
        <v>58</v>
      </c>
      <c r="F176" s="4">
        <v>205.9</v>
      </c>
      <c r="G176" s="4">
        <v>19.649999999999999</v>
      </c>
      <c r="H176" s="2" t="str">
        <f t="shared" si="2"/>
        <v>July</v>
      </c>
    </row>
    <row r="177" spans="1:8" ht="29.25" thickBot="1" x14ac:dyDescent="0.3">
      <c r="A177" s="3" t="s">
        <v>321</v>
      </c>
      <c r="B177" s="3" t="s">
        <v>159</v>
      </c>
      <c r="C177" s="3">
        <v>762</v>
      </c>
      <c r="D177" s="3" t="s">
        <v>174</v>
      </c>
      <c r="E177" s="3">
        <v>64</v>
      </c>
      <c r="F177" s="4">
        <v>179.2</v>
      </c>
      <c r="G177" s="4">
        <v>17.18</v>
      </c>
      <c r="H177" s="2" t="str">
        <f t="shared" si="2"/>
        <v>July</v>
      </c>
    </row>
    <row r="178" spans="1:8" ht="29.25" thickBot="1" x14ac:dyDescent="0.3">
      <c r="A178" s="3" t="s">
        <v>321</v>
      </c>
      <c r="B178" s="3" t="s">
        <v>159</v>
      </c>
      <c r="C178" s="3">
        <v>763</v>
      </c>
      <c r="D178" s="3" t="s">
        <v>179</v>
      </c>
      <c r="E178" s="3">
        <v>51</v>
      </c>
      <c r="F178" s="4">
        <v>119.85</v>
      </c>
      <c r="G178" s="4">
        <v>11.25</v>
      </c>
      <c r="H178" s="2" t="str">
        <f t="shared" si="2"/>
        <v>July</v>
      </c>
    </row>
    <row r="179" spans="1:8" ht="29.25" thickBot="1" x14ac:dyDescent="0.3">
      <c r="A179" s="3" t="s">
        <v>321</v>
      </c>
      <c r="B179" s="3" t="s">
        <v>159</v>
      </c>
      <c r="C179" s="3">
        <v>764</v>
      </c>
      <c r="D179" s="3" t="s">
        <v>180</v>
      </c>
      <c r="E179" s="3">
        <v>183</v>
      </c>
      <c r="F179" s="4">
        <v>375.15</v>
      </c>
      <c r="G179" s="4">
        <v>34.96</v>
      </c>
      <c r="H179" s="2" t="str">
        <f t="shared" si="2"/>
        <v>July</v>
      </c>
    </row>
    <row r="180" spans="1:8" ht="29.25" thickBot="1" x14ac:dyDescent="0.3">
      <c r="A180" s="3" t="s">
        <v>321</v>
      </c>
      <c r="B180" s="3" t="s">
        <v>159</v>
      </c>
      <c r="C180" s="3">
        <v>766</v>
      </c>
      <c r="D180" s="3" t="s">
        <v>181</v>
      </c>
      <c r="E180" s="3">
        <v>365</v>
      </c>
      <c r="F180" s="4">
        <v>675.25</v>
      </c>
      <c r="G180" s="4">
        <v>65.44</v>
      </c>
      <c r="H180" s="2" t="str">
        <f t="shared" si="2"/>
        <v>July</v>
      </c>
    </row>
    <row r="181" spans="1:8" ht="29.25" thickBot="1" x14ac:dyDescent="0.3">
      <c r="A181" s="3" t="s">
        <v>321</v>
      </c>
      <c r="B181" s="3" t="s">
        <v>159</v>
      </c>
      <c r="C181" s="3">
        <v>790</v>
      </c>
      <c r="D181" s="3" t="s">
        <v>185</v>
      </c>
      <c r="E181" s="3">
        <v>201</v>
      </c>
      <c r="F181" s="4">
        <v>50.25</v>
      </c>
      <c r="G181" s="4">
        <v>0</v>
      </c>
      <c r="H181" s="2" t="str">
        <f t="shared" si="2"/>
        <v>July</v>
      </c>
    </row>
    <row r="182" spans="1:8" ht="29.25" thickBot="1" x14ac:dyDescent="0.3">
      <c r="A182" s="3" t="s">
        <v>321</v>
      </c>
      <c r="B182" s="3" t="s">
        <v>159</v>
      </c>
      <c r="C182" s="3">
        <v>1113</v>
      </c>
      <c r="D182" s="3" t="s">
        <v>186</v>
      </c>
      <c r="E182" s="3">
        <v>52</v>
      </c>
      <c r="F182" s="4">
        <v>106.6</v>
      </c>
      <c r="G182" s="4">
        <v>9.92</v>
      </c>
      <c r="H182" s="2" t="str">
        <f t="shared" si="2"/>
        <v>July</v>
      </c>
    </row>
    <row r="183" spans="1:8" ht="29.25" thickBot="1" x14ac:dyDescent="0.3">
      <c r="A183" s="3" t="s">
        <v>321</v>
      </c>
      <c r="B183" s="3" t="s">
        <v>159</v>
      </c>
      <c r="C183" s="3">
        <v>1112</v>
      </c>
      <c r="D183" s="3" t="s">
        <v>187</v>
      </c>
      <c r="E183" s="3">
        <v>15</v>
      </c>
      <c r="F183" s="4">
        <v>27.75</v>
      </c>
      <c r="G183" s="4">
        <v>2.67</v>
      </c>
      <c r="H183" s="2" t="str">
        <f t="shared" si="2"/>
        <v>July</v>
      </c>
    </row>
    <row r="184" spans="1:8" ht="29.25" thickBot="1" x14ac:dyDescent="0.3">
      <c r="A184" s="3" t="s">
        <v>321</v>
      </c>
      <c r="B184" s="3" t="s">
        <v>159</v>
      </c>
      <c r="C184" s="3">
        <v>1114</v>
      </c>
      <c r="D184" s="3" t="s">
        <v>188</v>
      </c>
      <c r="E184" s="3">
        <v>23</v>
      </c>
      <c r="F184" s="4">
        <v>54.05</v>
      </c>
      <c r="G184" s="4">
        <v>5.08</v>
      </c>
      <c r="H184" s="2" t="str">
        <f t="shared" si="2"/>
        <v>July</v>
      </c>
    </row>
    <row r="185" spans="1:8" ht="29.25" thickBot="1" x14ac:dyDescent="0.3">
      <c r="A185" s="3" t="s">
        <v>321</v>
      </c>
      <c r="B185" s="3" t="s">
        <v>159</v>
      </c>
      <c r="C185" s="3">
        <v>787</v>
      </c>
      <c r="D185" s="3" t="s">
        <v>189</v>
      </c>
      <c r="E185" s="3">
        <v>354</v>
      </c>
      <c r="F185" s="4">
        <v>212.4</v>
      </c>
      <c r="G185" s="4">
        <v>19.84</v>
      </c>
      <c r="H185" s="2" t="str">
        <f t="shared" si="2"/>
        <v>July</v>
      </c>
    </row>
    <row r="186" spans="1:8" ht="29.25" thickBot="1" x14ac:dyDescent="0.3">
      <c r="A186" s="3" t="s">
        <v>321</v>
      </c>
      <c r="B186" s="3" t="s">
        <v>159</v>
      </c>
      <c r="C186" s="3">
        <v>768</v>
      </c>
      <c r="D186" s="3" t="s">
        <v>190</v>
      </c>
      <c r="E186" s="3">
        <v>140</v>
      </c>
      <c r="F186" s="4">
        <v>119</v>
      </c>
      <c r="G186" s="4">
        <v>11.42</v>
      </c>
      <c r="H186" s="2" t="str">
        <f t="shared" si="2"/>
        <v>July</v>
      </c>
    </row>
    <row r="187" spans="1:8" ht="29.25" thickBot="1" x14ac:dyDescent="0.3">
      <c r="A187" s="3" t="s">
        <v>321</v>
      </c>
      <c r="B187" s="3" t="s">
        <v>159</v>
      </c>
      <c r="C187" s="3">
        <v>7624</v>
      </c>
      <c r="D187" s="3" t="s">
        <v>349</v>
      </c>
      <c r="E187" s="3">
        <v>4</v>
      </c>
      <c r="F187" s="4">
        <v>11.2</v>
      </c>
      <c r="G187" s="4">
        <v>1.08</v>
      </c>
      <c r="H187" s="2" t="str">
        <f t="shared" si="2"/>
        <v>July</v>
      </c>
    </row>
    <row r="188" spans="1:8" ht="29.25" thickBot="1" x14ac:dyDescent="0.3">
      <c r="A188" s="3" t="s">
        <v>321</v>
      </c>
      <c r="B188" s="3" t="s">
        <v>159</v>
      </c>
      <c r="C188" s="3">
        <v>7614</v>
      </c>
      <c r="D188" s="3" t="s">
        <v>339</v>
      </c>
      <c r="E188" s="3">
        <v>5</v>
      </c>
      <c r="F188" s="4">
        <v>17.75</v>
      </c>
      <c r="G188" s="4">
        <v>1.7</v>
      </c>
      <c r="H188" s="2" t="str">
        <f t="shared" si="2"/>
        <v>July</v>
      </c>
    </row>
    <row r="189" spans="1:8" ht="29.25" thickBot="1" x14ac:dyDescent="0.3">
      <c r="A189" s="3" t="s">
        <v>321</v>
      </c>
      <c r="B189" s="3" t="s">
        <v>159</v>
      </c>
      <c r="C189" s="3">
        <v>7604</v>
      </c>
      <c r="D189" s="3" t="s">
        <v>350</v>
      </c>
      <c r="E189" s="3">
        <v>2</v>
      </c>
      <c r="F189" s="4">
        <v>8.1</v>
      </c>
      <c r="G189" s="4">
        <v>0.77</v>
      </c>
      <c r="H189" s="2" t="str">
        <f t="shared" si="2"/>
        <v>July</v>
      </c>
    </row>
    <row r="190" spans="1:8" ht="43.5" thickBot="1" x14ac:dyDescent="0.3">
      <c r="A190" s="3" t="s">
        <v>321</v>
      </c>
      <c r="B190" s="3" t="s">
        <v>159</v>
      </c>
      <c r="C190" s="3">
        <v>771</v>
      </c>
      <c r="D190" s="3" t="s">
        <v>191</v>
      </c>
      <c r="E190" s="3">
        <v>10</v>
      </c>
      <c r="F190" s="4">
        <v>35.5</v>
      </c>
      <c r="G190" s="4">
        <v>3.38</v>
      </c>
      <c r="H190" s="2" t="str">
        <f t="shared" si="2"/>
        <v>July</v>
      </c>
    </row>
    <row r="191" spans="1:8" ht="43.5" thickBot="1" x14ac:dyDescent="0.3">
      <c r="A191" s="3" t="s">
        <v>321</v>
      </c>
      <c r="B191" s="3" t="s">
        <v>159</v>
      </c>
      <c r="C191" s="3">
        <v>772</v>
      </c>
      <c r="D191" s="3" t="s">
        <v>192</v>
      </c>
      <c r="E191" s="3">
        <v>40</v>
      </c>
      <c r="F191" s="4">
        <v>134</v>
      </c>
      <c r="G191" s="4">
        <v>12.78</v>
      </c>
      <c r="H191" s="2" t="str">
        <f t="shared" si="2"/>
        <v>July</v>
      </c>
    </row>
    <row r="192" spans="1:8" ht="43.5" thickBot="1" x14ac:dyDescent="0.3">
      <c r="A192" s="3" t="s">
        <v>321</v>
      </c>
      <c r="B192" s="3" t="s">
        <v>159</v>
      </c>
      <c r="C192" s="3">
        <v>773</v>
      </c>
      <c r="D192" s="3" t="s">
        <v>193</v>
      </c>
      <c r="E192" s="3">
        <v>43</v>
      </c>
      <c r="F192" s="4">
        <v>122.55</v>
      </c>
      <c r="G192" s="4">
        <v>11.63</v>
      </c>
      <c r="H192" s="2" t="str">
        <f t="shared" si="2"/>
        <v>July</v>
      </c>
    </row>
    <row r="193" spans="1:8" ht="29.25" thickBot="1" x14ac:dyDescent="0.3">
      <c r="A193" s="3" t="s">
        <v>321</v>
      </c>
      <c r="B193" s="3" t="s">
        <v>159</v>
      </c>
      <c r="C193" s="3">
        <v>774</v>
      </c>
      <c r="D193" s="3" t="s">
        <v>194</v>
      </c>
      <c r="E193" s="3">
        <v>226</v>
      </c>
      <c r="F193" s="4">
        <v>463.3</v>
      </c>
      <c r="G193" s="4">
        <v>43.31</v>
      </c>
      <c r="H193" s="2" t="str">
        <f t="shared" si="2"/>
        <v>July</v>
      </c>
    </row>
    <row r="194" spans="1:8" ht="29.25" thickBot="1" x14ac:dyDescent="0.3">
      <c r="A194" s="3" t="s">
        <v>321</v>
      </c>
      <c r="B194" s="3" t="s">
        <v>159</v>
      </c>
      <c r="C194" s="3">
        <v>793</v>
      </c>
      <c r="D194" s="3" t="s">
        <v>195</v>
      </c>
      <c r="E194" s="3">
        <v>58</v>
      </c>
      <c r="F194" s="4">
        <v>118.9</v>
      </c>
      <c r="G194" s="4">
        <v>11.05</v>
      </c>
      <c r="H194" s="2" t="str">
        <f t="shared" si="2"/>
        <v>July</v>
      </c>
    </row>
    <row r="195" spans="1:8" ht="29.25" thickBot="1" x14ac:dyDescent="0.3">
      <c r="A195" s="3" t="s">
        <v>321</v>
      </c>
      <c r="B195" s="3" t="s">
        <v>159</v>
      </c>
      <c r="C195" s="3">
        <v>794</v>
      </c>
      <c r="D195" s="3" t="s">
        <v>196</v>
      </c>
      <c r="E195" s="3">
        <v>81</v>
      </c>
      <c r="F195" s="4">
        <v>206.55</v>
      </c>
      <c r="G195" s="4">
        <v>19.46</v>
      </c>
      <c r="H195" s="2" t="str">
        <f t="shared" ref="H195:H242" si="3">"July"</f>
        <v>July</v>
      </c>
    </row>
    <row r="196" spans="1:8" ht="29.25" thickBot="1" x14ac:dyDescent="0.3">
      <c r="A196" s="3" t="s">
        <v>321</v>
      </c>
      <c r="B196" s="3" t="s">
        <v>159</v>
      </c>
      <c r="C196" s="3">
        <v>795</v>
      </c>
      <c r="D196" s="3" t="s">
        <v>197</v>
      </c>
      <c r="E196" s="3">
        <v>43</v>
      </c>
      <c r="F196" s="4">
        <v>131.15</v>
      </c>
      <c r="G196" s="4">
        <v>12.47</v>
      </c>
      <c r="H196" s="2" t="str">
        <f t="shared" si="3"/>
        <v>July</v>
      </c>
    </row>
    <row r="197" spans="1:8" ht="29.25" thickBot="1" x14ac:dyDescent="0.3">
      <c r="A197" s="3" t="s">
        <v>321</v>
      </c>
      <c r="B197" s="3" t="s">
        <v>159</v>
      </c>
      <c r="C197" s="3">
        <v>775</v>
      </c>
      <c r="D197" s="3" t="s">
        <v>198</v>
      </c>
      <c r="E197" s="3">
        <v>63</v>
      </c>
      <c r="F197" s="4">
        <v>242.55</v>
      </c>
      <c r="G197" s="4">
        <v>23.26</v>
      </c>
      <c r="H197" s="2" t="str">
        <f t="shared" si="3"/>
        <v>July</v>
      </c>
    </row>
    <row r="198" spans="1:8" ht="29.25" thickBot="1" x14ac:dyDescent="0.3">
      <c r="A198" s="3" t="s">
        <v>321</v>
      </c>
      <c r="B198" s="3" t="s">
        <v>159</v>
      </c>
      <c r="C198" s="3">
        <v>776</v>
      </c>
      <c r="D198" s="3" t="s">
        <v>199</v>
      </c>
      <c r="E198" s="3">
        <v>159</v>
      </c>
      <c r="F198" s="4">
        <v>564.45000000000005</v>
      </c>
      <c r="G198" s="4">
        <v>53.87</v>
      </c>
      <c r="H198" s="2" t="str">
        <f t="shared" si="3"/>
        <v>July</v>
      </c>
    </row>
    <row r="199" spans="1:8" ht="29.25" thickBot="1" x14ac:dyDescent="0.3">
      <c r="A199" s="3" t="s">
        <v>321</v>
      </c>
      <c r="B199" s="3" t="s">
        <v>159</v>
      </c>
      <c r="C199" s="3">
        <v>777</v>
      </c>
      <c r="D199" s="3" t="s">
        <v>200</v>
      </c>
      <c r="E199" s="3">
        <v>293</v>
      </c>
      <c r="F199" s="4">
        <v>820.4</v>
      </c>
      <c r="G199" s="4">
        <v>78.66</v>
      </c>
      <c r="H199" s="2" t="str">
        <f t="shared" si="3"/>
        <v>July</v>
      </c>
    </row>
    <row r="200" spans="1:8" ht="29.25" thickBot="1" x14ac:dyDescent="0.3">
      <c r="A200" s="3" t="s">
        <v>321</v>
      </c>
      <c r="B200" s="3" t="s">
        <v>159</v>
      </c>
      <c r="C200" s="3">
        <v>666211</v>
      </c>
      <c r="D200" s="3" t="s">
        <v>201</v>
      </c>
      <c r="E200" s="3">
        <v>6</v>
      </c>
      <c r="F200" s="4">
        <v>20.7</v>
      </c>
      <c r="G200" s="4">
        <v>1.98</v>
      </c>
      <c r="H200" s="2" t="str">
        <f t="shared" si="3"/>
        <v>July</v>
      </c>
    </row>
    <row r="201" spans="1:8" ht="29.25" thickBot="1" x14ac:dyDescent="0.3">
      <c r="A201" s="3" t="s">
        <v>321</v>
      </c>
      <c r="B201" s="3" t="s">
        <v>159</v>
      </c>
      <c r="C201" s="3">
        <v>666212</v>
      </c>
      <c r="D201" s="3" t="s">
        <v>202</v>
      </c>
      <c r="E201" s="3">
        <v>3</v>
      </c>
      <c r="F201" s="4">
        <v>12</v>
      </c>
      <c r="G201" s="4">
        <v>1.1399999999999999</v>
      </c>
      <c r="H201" s="2" t="str">
        <f t="shared" si="3"/>
        <v>July</v>
      </c>
    </row>
    <row r="202" spans="1:8" ht="29.25" thickBot="1" x14ac:dyDescent="0.3">
      <c r="A202" s="3" t="s">
        <v>321</v>
      </c>
      <c r="B202" s="3" t="s">
        <v>159</v>
      </c>
      <c r="C202" s="3">
        <v>778</v>
      </c>
      <c r="D202" s="3" t="s">
        <v>204</v>
      </c>
      <c r="E202" s="3">
        <v>25</v>
      </c>
      <c r="F202" s="4">
        <v>108.75</v>
      </c>
      <c r="G202" s="4">
        <v>10.26</v>
      </c>
      <c r="H202" s="2" t="str">
        <f t="shared" si="3"/>
        <v>July</v>
      </c>
    </row>
    <row r="203" spans="1:8" ht="29.25" thickBot="1" x14ac:dyDescent="0.3">
      <c r="A203" s="3" t="s">
        <v>321</v>
      </c>
      <c r="B203" s="3" t="s">
        <v>159</v>
      </c>
      <c r="C203" s="3">
        <v>779</v>
      </c>
      <c r="D203" s="3" t="s">
        <v>205</v>
      </c>
      <c r="E203" s="3">
        <v>132</v>
      </c>
      <c r="F203" s="4">
        <v>534.6</v>
      </c>
      <c r="G203" s="4">
        <v>50.36</v>
      </c>
      <c r="H203" s="2" t="str">
        <f t="shared" si="3"/>
        <v>July</v>
      </c>
    </row>
    <row r="204" spans="1:8" ht="29.25" thickBot="1" x14ac:dyDescent="0.3">
      <c r="A204" s="3" t="s">
        <v>321</v>
      </c>
      <c r="B204" s="3" t="s">
        <v>159</v>
      </c>
      <c r="C204" s="3">
        <v>780</v>
      </c>
      <c r="D204" s="3" t="s">
        <v>206</v>
      </c>
      <c r="E204" s="3">
        <v>91</v>
      </c>
      <c r="F204" s="4">
        <v>300.3</v>
      </c>
      <c r="G204" s="4">
        <v>28.3</v>
      </c>
      <c r="H204" s="2" t="str">
        <f t="shared" si="3"/>
        <v>July</v>
      </c>
    </row>
    <row r="205" spans="1:8" ht="29.25" thickBot="1" x14ac:dyDescent="0.3">
      <c r="A205" s="3" t="s">
        <v>321</v>
      </c>
      <c r="B205" s="3" t="s">
        <v>159</v>
      </c>
      <c r="C205" s="3">
        <v>789</v>
      </c>
      <c r="D205" s="3" t="s">
        <v>210</v>
      </c>
      <c r="E205" s="3">
        <v>124</v>
      </c>
      <c r="F205" s="4">
        <v>86.8</v>
      </c>
      <c r="G205" s="4">
        <v>8.1300000000000008</v>
      </c>
      <c r="H205" s="2" t="str">
        <f t="shared" si="3"/>
        <v>July</v>
      </c>
    </row>
    <row r="206" spans="1:8" ht="29.25" thickBot="1" x14ac:dyDescent="0.3">
      <c r="A206" s="3" t="s">
        <v>321</v>
      </c>
      <c r="B206" s="3" t="s">
        <v>159</v>
      </c>
      <c r="C206" s="3">
        <v>782</v>
      </c>
      <c r="D206" s="3" t="s">
        <v>211</v>
      </c>
      <c r="E206" s="3">
        <v>6</v>
      </c>
      <c r="F206" s="4">
        <v>13.2</v>
      </c>
      <c r="G206" s="4">
        <v>1.26</v>
      </c>
      <c r="H206" s="2" t="str">
        <f t="shared" si="3"/>
        <v>July</v>
      </c>
    </row>
    <row r="207" spans="1:8" ht="29.25" thickBot="1" x14ac:dyDescent="0.3">
      <c r="A207" s="3" t="s">
        <v>321</v>
      </c>
      <c r="B207" s="3" t="s">
        <v>159</v>
      </c>
      <c r="C207" s="3">
        <v>783</v>
      </c>
      <c r="D207" s="3" t="s">
        <v>212</v>
      </c>
      <c r="E207" s="3">
        <v>3</v>
      </c>
      <c r="F207" s="4">
        <v>5.85</v>
      </c>
      <c r="G207" s="4">
        <v>0.55000000000000004</v>
      </c>
      <c r="H207" s="2" t="str">
        <f t="shared" si="3"/>
        <v>July</v>
      </c>
    </row>
    <row r="208" spans="1:8" ht="29.25" thickBot="1" x14ac:dyDescent="0.3">
      <c r="A208" s="3" t="s">
        <v>321</v>
      </c>
      <c r="B208" s="3" t="s">
        <v>159</v>
      </c>
      <c r="C208" s="3">
        <v>784</v>
      </c>
      <c r="D208" s="3" t="s">
        <v>213</v>
      </c>
      <c r="E208" s="3">
        <v>5</v>
      </c>
      <c r="F208" s="4">
        <v>8.25</v>
      </c>
      <c r="G208" s="4">
        <v>0.79</v>
      </c>
      <c r="H208" s="2" t="str">
        <f t="shared" si="3"/>
        <v>July</v>
      </c>
    </row>
    <row r="209" spans="1:8" ht="29.25" thickBot="1" x14ac:dyDescent="0.3">
      <c r="A209" s="3" t="s">
        <v>321</v>
      </c>
      <c r="B209" s="3" t="s">
        <v>159</v>
      </c>
      <c r="C209" s="3">
        <v>1008</v>
      </c>
      <c r="D209" s="3" t="s">
        <v>214</v>
      </c>
      <c r="E209" s="3">
        <v>24</v>
      </c>
      <c r="F209" s="4">
        <v>109.2</v>
      </c>
      <c r="G209" s="4">
        <v>10.32</v>
      </c>
      <c r="H209" s="2" t="str">
        <f t="shared" si="3"/>
        <v>July</v>
      </c>
    </row>
    <row r="210" spans="1:8" ht="29.25" thickBot="1" x14ac:dyDescent="0.3">
      <c r="A210" s="3" t="s">
        <v>321</v>
      </c>
      <c r="B210" s="3" t="s">
        <v>159</v>
      </c>
      <c r="C210" s="3">
        <v>1007</v>
      </c>
      <c r="D210" s="3" t="s">
        <v>215</v>
      </c>
      <c r="E210" s="3">
        <v>77</v>
      </c>
      <c r="F210" s="4">
        <v>327.25</v>
      </c>
      <c r="G210" s="4">
        <v>30.88</v>
      </c>
      <c r="H210" s="2" t="str">
        <f t="shared" si="3"/>
        <v>July</v>
      </c>
    </row>
    <row r="211" spans="1:8" ht="29.25" thickBot="1" x14ac:dyDescent="0.3">
      <c r="A211" s="3" t="s">
        <v>321</v>
      </c>
      <c r="B211" s="3" t="s">
        <v>159</v>
      </c>
      <c r="C211" s="3">
        <v>1006</v>
      </c>
      <c r="D211" s="3" t="s">
        <v>216</v>
      </c>
      <c r="E211" s="3">
        <v>46</v>
      </c>
      <c r="F211" s="4">
        <v>163.30000000000001</v>
      </c>
      <c r="G211" s="4">
        <v>15.62</v>
      </c>
      <c r="H211" s="2" t="str">
        <f t="shared" si="3"/>
        <v>July</v>
      </c>
    </row>
    <row r="212" spans="1:8" ht="29.25" thickBot="1" x14ac:dyDescent="0.3">
      <c r="A212" s="3" t="s">
        <v>321</v>
      </c>
      <c r="B212" s="3" t="s">
        <v>660</v>
      </c>
      <c r="C212" s="3">
        <v>103500</v>
      </c>
      <c r="D212" s="3" t="s">
        <v>219</v>
      </c>
      <c r="E212" s="3">
        <v>69</v>
      </c>
      <c r="F212" s="4">
        <v>172.5</v>
      </c>
      <c r="G212" s="4">
        <v>16.5</v>
      </c>
      <c r="H212" s="2" t="str">
        <f t="shared" si="3"/>
        <v>July</v>
      </c>
    </row>
    <row r="213" spans="1:8" ht="29.25" thickBot="1" x14ac:dyDescent="0.3">
      <c r="A213" s="3" t="s">
        <v>321</v>
      </c>
      <c r="B213" s="3" t="s">
        <v>660</v>
      </c>
      <c r="C213" s="3">
        <v>103505</v>
      </c>
      <c r="D213" s="3" t="s">
        <v>220</v>
      </c>
      <c r="E213" s="3">
        <v>16</v>
      </c>
      <c r="F213" s="4">
        <v>72</v>
      </c>
      <c r="G213" s="4">
        <v>6.86</v>
      </c>
      <c r="H213" s="2" t="str">
        <f t="shared" si="3"/>
        <v>July</v>
      </c>
    </row>
    <row r="214" spans="1:8" ht="29.25" thickBot="1" x14ac:dyDescent="0.3">
      <c r="A214" s="3" t="s">
        <v>321</v>
      </c>
      <c r="B214" s="3" t="s">
        <v>660</v>
      </c>
      <c r="C214" s="3">
        <v>1901</v>
      </c>
      <c r="D214" s="3" t="s">
        <v>221</v>
      </c>
      <c r="E214" s="3">
        <v>218</v>
      </c>
      <c r="F214" s="4">
        <v>610.4</v>
      </c>
      <c r="G214" s="4">
        <v>58.3</v>
      </c>
      <c r="H214" s="2" t="str">
        <f t="shared" si="3"/>
        <v>July</v>
      </c>
    </row>
    <row r="215" spans="1:8" ht="29.25" thickBot="1" x14ac:dyDescent="0.3">
      <c r="A215" s="3" t="s">
        <v>321</v>
      </c>
      <c r="B215" s="3" t="s">
        <v>660</v>
      </c>
      <c r="C215" s="3">
        <v>1902</v>
      </c>
      <c r="D215" s="3" t="s">
        <v>340</v>
      </c>
      <c r="E215" s="3">
        <v>28</v>
      </c>
      <c r="F215" s="4">
        <v>42</v>
      </c>
      <c r="G215" s="4">
        <v>4.0199999999999996</v>
      </c>
      <c r="H215" s="2" t="str">
        <f t="shared" si="3"/>
        <v>July</v>
      </c>
    </row>
    <row r="216" spans="1:8" ht="29.25" thickBot="1" x14ac:dyDescent="0.3">
      <c r="A216" s="3" t="s">
        <v>321</v>
      </c>
      <c r="B216" s="3" t="s">
        <v>660</v>
      </c>
      <c r="C216" s="3">
        <v>1457</v>
      </c>
      <c r="D216" s="3" t="s">
        <v>223</v>
      </c>
      <c r="E216" s="3">
        <v>3</v>
      </c>
      <c r="F216" s="4">
        <v>8.9700000000000006</v>
      </c>
      <c r="G216" s="4">
        <v>0.85</v>
      </c>
      <c r="H216" s="2" t="str">
        <f t="shared" si="3"/>
        <v>July</v>
      </c>
    </row>
    <row r="217" spans="1:8" ht="29.25" thickBot="1" x14ac:dyDescent="0.3">
      <c r="A217" s="3" t="s">
        <v>321</v>
      </c>
      <c r="B217" s="3" t="s">
        <v>660</v>
      </c>
      <c r="C217" s="3">
        <v>1458</v>
      </c>
      <c r="D217" s="3" t="s">
        <v>224</v>
      </c>
      <c r="E217" s="3">
        <v>33</v>
      </c>
      <c r="F217" s="4">
        <v>123.75</v>
      </c>
      <c r="G217" s="4">
        <v>11.87</v>
      </c>
      <c r="H217" s="2" t="str">
        <f t="shared" si="3"/>
        <v>July</v>
      </c>
    </row>
    <row r="218" spans="1:8" ht="29.25" thickBot="1" x14ac:dyDescent="0.3">
      <c r="A218" s="3" t="s">
        <v>321</v>
      </c>
      <c r="B218" s="3" t="s">
        <v>660</v>
      </c>
      <c r="C218" s="3">
        <v>1143</v>
      </c>
      <c r="D218" s="3" t="s">
        <v>225</v>
      </c>
      <c r="E218" s="3">
        <v>378</v>
      </c>
      <c r="F218" s="4">
        <v>2831.22</v>
      </c>
      <c r="G218" s="4">
        <v>268.45999999999998</v>
      </c>
      <c r="H218" s="2" t="str">
        <f t="shared" si="3"/>
        <v>July</v>
      </c>
    </row>
    <row r="219" spans="1:8" ht="29.25" thickBot="1" x14ac:dyDescent="0.3">
      <c r="A219" s="3" t="s">
        <v>321</v>
      </c>
      <c r="B219" s="3" t="s">
        <v>650</v>
      </c>
      <c r="C219" s="3">
        <v>1585</v>
      </c>
      <c r="D219" s="3" t="s">
        <v>327</v>
      </c>
      <c r="E219" s="3">
        <v>11</v>
      </c>
      <c r="F219" s="4">
        <v>85.25</v>
      </c>
      <c r="G219" s="4">
        <v>8.1300000000000008</v>
      </c>
      <c r="H219" s="2" t="str">
        <f t="shared" si="3"/>
        <v>July</v>
      </c>
    </row>
    <row r="220" spans="1:8" ht="29.25" thickBot="1" x14ac:dyDescent="0.3">
      <c r="A220" s="3" t="s">
        <v>321</v>
      </c>
      <c r="B220" s="3" t="s">
        <v>650</v>
      </c>
      <c r="C220" s="3">
        <v>1547</v>
      </c>
      <c r="D220" s="3" t="s">
        <v>227</v>
      </c>
      <c r="E220" s="3">
        <v>11</v>
      </c>
      <c r="F220" s="4">
        <v>85.25</v>
      </c>
      <c r="G220" s="4">
        <v>8.14</v>
      </c>
      <c r="H220" s="2" t="str">
        <f t="shared" si="3"/>
        <v>July</v>
      </c>
    </row>
    <row r="221" spans="1:8" ht="29.25" thickBot="1" x14ac:dyDescent="0.3">
      <c r="A221" s="3" t="s">
        <v>321</v>
      </c>
      <c r="B221" s="3" t="s">
        <v>650</v>
      </c>
      <c r="C221" s="3">
        <v>1583</v>
      </c>
      <c r="D221" s="3" t="s">
        <v>257</v>
      </c>
      <c r="E221" s="3">
        <v>14</v>
      </c>
      <c r="F221" s="4">
        <v>108.5</v>
      </c>
      <c r="G221" s="4">
        <v>10.35</v>
      </c>
      <c r="H221" s="2" t="str">
        <f t="shared" si="3"/>
        <v>July</v>
      </c>
    </row>
    <row r="222" spans="1:8" ht="29.25" thickBot="1" x14ac:dyDescent="0.3">
      <c r="A222" s="3" t="s">
        <v>321</v>
      </c>
      <c r="B222" s="3" t="s">
        <v>650</v>
      </c>
      <c r="C222" s="3">
        <v>1551</v>
      </c>
      <c r="D222" s="3" t="s">
        <v>228</v>
      </c>
      <c r="E222" s="3">
        <v>24</v>
      </c>
      <c r="F222" s="4">
        <v>186</v>
      </c>
      <c r="G222" s="4">
        <v>17.75</v>
      </c>
      <c r="H222" s="2" t="str">
        <f t="shared" si="3"/>
        <v>July</v>
      </c>
    </row>
    <row r="223" spans="1:8" ht="29.25" thickBot="1" x14ac:dyDescent="0.3">
      <c r="A223" s="3" t="s">
        <v>321</v>
      </c>
      <c r="B223" s="3" t="s">
        <v>650</v>
      </c>
      <c r="C223" s="3">
        <v>1580</v>
      </c>
      <c r="D223" s="3" t="s">
        <v>229</v>
      </c>
      <c r="E223" s="3">
        <v>19</v>
      </c>
      <c r="F223" s="4">
        <v>147.25</v>
      </c>
      <c r="G223" s="4">
        <v>14.06</v>
      </c>
      <c r="H223" s="2" t="str">
        <f t="shared" si="3"/>
        <v>July</v>
      </c>
    </row>
    <row r="224" spans="1:8" ht="29.25" thickBot="1" x14ac:dyDescent="0.3">
      <c r="A224" s="3" t="s">
        <v>321</v>
      </c>
      <c r="B224" s="3" t="s">
        <v>650</v>
      </c>
      <c r="C224" s="3">
        <v>1556</v>
      </c>
      <c r="D224" s="3" t="s">
        <v>230</v>
      </c>
      <c r="E224" s="3">
        <v>20</v>
      </c>
      <c r="F224" s="4">
        <v>110</v>
      </c>
      <c r="G224" s="4">
        <v>10.42</v>
      </c>
      <c r="H224" s="2" t="str">
        <f t="shared" si="3"/>
        <v>July</v>
      </c>
    </row>
    <row r="225" spans="1:8" ht="29.25" thickBot="1" x14ac:dyDescent="0.3">
      <c r="A225" s="3" t="s">
        <v>321</v>
      </c>
      <c r="B225" s="3" t="s">
        <v>650</v>
      </c>
      <c r="C225" s="3">
        <v>1557</v>
      </c>
      <c r="D225" s="3" t="s">
        <v>231</v>
      </c>
      <c r="E225" s="3">
        <v>26</v>
      </c>
      <c r="F225" s="4">
        <v>175.5</v>
      </c>
      <c r="G225" s="4">
        <v>16.64</v>
      </c>
      <c r="H225" s="2" t="str">
        <f t="shared" si="3"/>
        <v>July</v>
      </c>
    </row>
    <row r="226" spans="1:8" ht="29.25" thickBot="1" x14ac:dyDescent="0.3">
      <c r="A226" s="3" t="s">
        <v>321</v>
      </c>
      <c r="B226" s="3" t="s">
        <v>650</v>
      </c>
      <c r="C226" s="3">
        <v>1558</v>
      </c>
      <c r="D226" s="3" t="s">
        <v>232</v>
      </c>
      <c r="E226" s="3">
        <v>33</v>
      </c>
      <c r="F226" s="4">
        <v>150.15</v>
      </c>
      <c r="G226" s="4">
        <v>14.19</v>
      </c>
      <c r="H226" s="2" t="str">
        <f t="shared" si="3"/>
        <v>July</v>
      </c>
    </row>
    <row r="227" spans="1:8" ht="29.25" thickBot="1" x14ac:dyDescent="0.3">
      <c r="A227" s="3" t="s">
        <v>321</v>
      </c>
      <c r="B227" s="3" t="s">
        <v>650</v>
      </c>
      <c r="C227" s="3">
        <v>103001</v>
      </c>
      <c r="D227" s="3" t="s">
        <v>233</v>
      </c>
      <c r="E227" s="3">
        <v>19</v>
      </c>
      <c r="F227" s="4">
        <v>147.25</v>
      </c>
      <c r="G227" s="4">
        <v>14.06</v>
      </c>
      <c r="H227" s="2" t="str">
        <f t="shared" si="3"/>
        <v>July</v>
      </c>
    </row>
    <row r="228" spans="1:8" ht="29.25" thickBot="1" x14ac:dyDescent="0.3">
      <c r="A228" s="3" t="s">
        <v>321</v>
      </c>
      <c r="B228" s="3" t="s">
        <v>650</v>
      </c>
      <c r="C228" s="3">
        <v>1552</v>
      </c>
      <c r="D228" s="3" t="s">
        <v>234</v>
      </c>
      <c r="E228" s="3">
        <v>11</v>
      </c>
      <c r="F228" s="4">
        <v>74.25</v>
      </c>
      <c r="G228" s="4">
        <v>7.04</v>
      </c>
      <c r="H228" s="2" t="str">
        <f t="shared" si="3"/>
        <v>July</v>
      </c>
    </row>
    <row r="229" spans="1:8" ht="29.25" thickBot="1" x14ac:dyDescent="0.3">
      <c r="A229" s="3" t="s">
        <v>321</v>
      </c>
      <c r="B229" s="3" t="s">
        <v>650</v>
      </c>
      <c r="C229" s="3">
        <v>1555</v>
      </c>
      <c r="D229" s="3" t="s">
        <v>236</v>
      </c>
      <c r="E229" s="3">
        <v>24</v>
      </c>
      <c r="F229" s="4">
        <v>132</v>
      </c>
      <c r="G229" s="4">
        <v>12.48</v>
      </c>
      <c r="H229" s="2" t="str">
        <f t="shared" si="3"/>
        <v>July</v>
      </c>
    </row>
    <row r="230" spans="1:8" ht="29.25" thickBot="1" x14ac:dyDescent="0.3">
      <c r="A230" s="3" t="s">
        <v>321</v>
      </c>
      <c r="B230" s="3" t="s">
        <v>650</v>
      </c>
      <c r="C230" s="3">
        <v>1563</v>
      </c>
      <c r="D230" s="3" t="s">
        <v>238</v>
      </c>
      <c r="E230" s="3">
        <v>19</v>
      </c>
      <c r="F230" s="4">
        <v>147.25</v>
      </c>
      <c r="G230" s="4">
        <v>14.06</v>
      </c>
      <c r="H230" s="2" t="str">
        <f t="shared" si="3"/>
        <v>July</v>
      </c>
    </row>
    <row r="231" spans="1:8" ht="29.25" thickBot="1" x14ac:dyDescent="0.3">
      <c r="A231" s="3" t="s">
        <v>321</v>
      </c>
      <c r="B231" s="3" t="s">
        <v>650</v>
      </c>
      <c r="C231" s="3">
        <v>1571</v>
      </c>
      <c r="D231" s="3" t="s">
        <v>239</v>
      </c>
      <c r="E231" s="3">
        <v>24</v>
      </c>
      <c r="F231" s="4">
        <v>118.8</v>
      </c>
      <c r="G231" s="4">
        <v>11.28</v>
      </c>
      <c r="H231" s="2" t="str">
        <f t="shared" si="3"/>
        <v>July</v>
      </c>
    </row>
    <row r="232" spans="1:8" ht="29.25" thickBot="1" x14ac:dyDescent="0.3">
      <c r="A232" s="3" t="s">
        <v>321</v>
      </c>
      <c r="B232" s="3" t="s">
        <v>650</v>
      </c>
      <c r="C232" s="3">
        <v>365</v>
      </c>
      <c r="D232" s="3" t="s">
        <v>240</v>
      </c>
      <c r="E232" s="3">
        <v>20</v>
      </c>
      <c r="F232" s="4">
        <v>115</v>
      </c>
      <c r="G232" s="4">
        <v>10.99</v>
      </c>
      <c r="H232" s="2" t="str">
        <f t="shared" si="3"/>
        <v>July</v>
      </c>
    </row>
    <row r="233" spans="1:8" ht="29.25" thickBot="1" x14ac:dyDescent="0.3">
      <c r="A233" s="3" t="s">
        <v>321</v>
      </c>
      <c r="B233" s="3" t="s">
        <v>650</v>
      </c>
      <c r="C233" s="3">
        <v>1565</v>
      </c>
      <c r="D233" s="3" t="s">
        <v>241</v>
      </c>
      <c r="E233" s="3">
        <v>15</v>
      </c>
      <c r="F233" s="4">
        <v>68.25</v>
      </c>
      <c r="G233" s="4">
        <v>6.45</v>
      </c>
      <c r="H233" s="2" t="str">
        <f t="shared" si="3"/>
        <v>July</v>
      </c>
    </row>
    <row r="234" spans="1:8" ht="29.25" thickBot="1" x14ac:dyDescent="0.3">
      <c r="A234" s="3" t="s">
        <v>321</v>
      </c>
      <c r="B234" s="3" t="s">
        <v>650</v>
      </c>
      <c r="C234" s="3">
        <v>1566</v>
      </c>
      <c r="D234" s="3" t="s">
        <v>243</v>
      </c>
      <c r="E234" s="3">
        <v>23</v>
      </c>
      <c r="F234" s="4">
        <v>155.25</v>
      </c>
      <c r="G234" s="4">
        <v>14.73</v>
      </c>
      <c r="H234" s="2" t="str">
        <f t="shared" si="3"/>
        <v>July</v>
      </c>
    </row>
    <row r="235" spans="1:8" ht="29.25" thickBot="1" x14ac:dyDescent="0.3">
      <c r="A235" s="3" t="s">
        <v>321</v>
      </c>
      <c r="B235" s="3" t="s">
        <v>244</v>
      </c>
      <c r="C235" s="3">
        <v>1455</v>
      </c>
      <c r="D235" s="3" t="s">
        <v>245</v>
      </c>
      <c r="E235" s="3">
        <v>26</v>
      </c>
      <c r="F235" s="4">
        <v>103.74</v>
      </c>
      <c r="G235" s="4">
        <v>9.8800000000000008</v>
      </c>
      <c r="H235" s="2" t="str">
        <f t="shared" si="3"/>
        <v>July</v>
      </c>
    </row>
    <row r="236" spans="1:8" ht="29.25" thickBot="1" x14ac:dyDescent="0.3">
      <c r="A236" s="3" t="s">
        <v>321</v>
      </c>
      <c r="B236" s="3" t="s">
        <v>244</v>
      </c>
      <c r="C236" s="3">
        <v>1412</v>
      </c>
      <c r="D236" s="3" t="s">
        <v>246</v>
      </c>
      <c r="E236" s="3">
        <v>101</v>
      </c>
      <c r="F236" s="4">
        <v>353.5</v>
      </c>
      <c r="G236" s="4">
        <v>33.43</v>
      </c>
      <c r="H236" s="2" t="str">
        <f t="shared" si="3"/>
        <v>July</v>
      </c>
    </row>
    <row r="237" spans="1:8" ht="29.25" thickBot="1" x14ac:dyDescent="0.3">
      <c r="A237" s="3" t="s">
        <v>321</v>
      </c>
      <c r="B237" s="3" t="s">
        <v>244</v>
      </c>
      <c r="C237" s="3">
        <v>1428</v>
      </c>
      <c r="D237" s="3" t="s">
        <v>247</v>
      </c>
      <c r="E237" s="3">
        <v>76</v>
      </c>
      <c r="F237" s="4">
        <v>399</v>
      </c>
      <c r="G237" s="4">
        <v>37.94</v>
      </c>
      <c r="H237" s="2" t="str">
        <f t="shared" si="3"/>
        <v>July</v>
      </c>
    </row>
    <row r="238" spans="1:8" ht="29.25" thickBot="1" x14ac:dyDescent="0.3">
      <c r="A238" s="3" t="s">
        <v>321</v>
      </c>
      <c r="B238" s="3" t="s">
        <v>244</v>
      </c>
      <c r="C238" s="3">
        <v>1451</v>
      </c>
      <c r="D238" s="3" t="s">
        <v>248</v>
      </c>
      <c r="E238" s="3">
        <v>76</v>
      </c>
      <c r="F238" s="4">
        <v>330.6</v>
      </c>
      <c r="G238" s="4">
        <v>31.26</v>
      </c>
      <c r="H238" s="2" t="str">
        <f t="shared" si="3"/>
        <v>July</v>
      </c>
    </row>
    <row r="239" spans="1:8" ht="29.25" thickBot="1" x14ac:dyDescent="0.3">
      <c r="A239" s="3" t="s">
        <v>321</v>
      </c>
      <c r="B239" s="3" t="s">
        <v>244</v>
      </c>
      <c r="C239" s="3">
        <v>1450</v>
      </c>
      <c r="D239" s="3" t="s">
        <v>249</v>
      </c>
      <c r="E239" s="3">
        <v>99</v>
      </c>
      <c r="F239" s="4">
        <v>519.75</v>
      </c>
      <c r="G239" s="4">
        <v>49.39</v>
      </c>
      <c r="H239" s="2" t="str">
        <f t="shared" si="3"/>
        <v>July</v>
      </c>
    </row>
    <row r="240" spans="1:8" ht="29.25" thickBot="1" x14ac:dyDescent="0.3">
      <c r="A240" s="3" t="s">
        <v>321</v>
      </c>
      <c r="B240" s="3" t="s">
        <v>244</v>
      </c>
      <c r="C240" s="3">
        <v>1333</v>
      </c>
      <c r="D240" s="3" t="s">
        <v>250</v>
      </c>
      <c r="E240" s="3">
        <v>80</v>
      </c>
      <c r="F240" s="4">
        <v>300</v>
      </c>
      <c r="G240" s="4">
        <v>28.72</v>
      </c>
      <c r="H240" s="2" t="str">
        <f t="shared" si="3"/>
        <v>July</v>
      </c>
    </row>
    <row r="241" spans="1:8" ht="29.25" thickBot="1" x14ac:dyDescent="0.3">
      <c r="A241" s="3" t="s">
        <v>321</v>
      </c>
      <c r="B241" s="3" t="s">
        <v>251</v>
      </c>
      <c r="C241" s="3">
        <v>42215</v>
      </c>
      <c r="D241" s="3" t="s">
        <v>274</v>
      </c>
      <c r="E241" s="3">
        <v>4</v>
      </c>
      <c r="F241" s="4">
        <v>7.32</v>
      </c>
      <c r="G241" s="4">
        <v>0.68</v>
      </c>
      <c r="H241" s="2" t="str">
        <f t="shared" si="3"/>
        <v>July</v>
      </c>
    </row>
    <row r="242" spans="1:8" ht="29.25" thickBot="1" x14ac:dyDescent="0.3">
      <c r="A242" s="3" t="s">
        <v>321</v>
      </c>
      <c r="B242" s="3" t="s">
        <v>251</v>
      </c>
      <c r="C242" s="3">
        <v>5013</v>
      </c>
      <c r="D242" s="3" t="s">
        <v>252</v>
      </c>
      <c r="E242" s="3">
        <v>11</v>
      </c>
      <c r="F242" s="4">
        <v>2.75</v>
      </c>
      <c r="G242" s="4">
        <v>0</v>
      </c>
      <c r="H242" s="2" t="str">
        <f t="shared" si="3"/>
        <v>July</v>
      </c>
    </row>
    <row r="5000" spans="5:5" x14ac:dyDescent="0.25">
      <c r="E5000">
        <f>SUM(E2:E4999)</f>
        <v>12388</v>
      </c>
    </row>
  </sheetData>
  <hyperlinks>
    <hyperlink ref="A1" r:id="rId1" display="javascript:__doPostBack('ctl00$PageCenterContentPlaceHolder$GridView1','Sort$Profit Center Name')"/>
    <hyperlink ref="B1" r:id="rId2" display="javascript:__doPostBack('ctl00$PageCenterContentPlaceHolder$GridView1','Sort$Product Department Name')"/>
    <hyperlink ref="C1" r:id="rId3" display="javascript:__doPostBack('ctl00$PageCenterContentPlaceHolder$GridView1','Sort$Product Number')"/>
    <hyperlink ref="D1" r:id="rId4" display="javascript:__doPostBack('ctl00$PageCenterContentPlaceHolder$GridView1','Sort$Product Description')"/>
    <hyperlink ref="E1" r:id="rId5" display="javascript:__doPostBack('ctl00$PageCenterContentPlaceHolder$GridView1','Sort$Sum of Product Quantity')"/>
    <hyperlink ref="F1" r:id="rId6" display="javascript:__doPostBack('ctl00$PageCenterContentPlaceHolder$GridView1','Sort$Sum of Product Sales Amount')"/>
    <hyperlink ref="G1" r:id="rId7" display="javascript:__doPostBack('ctl00$PageCenterContentPlaceHolder$GridView1','Sort$Sum of Product Tender Tax Amt')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0000"/>
  </sheetPr>
  <dimension ref="A1:I5000"/>
  <sheetViews>
    <sheetView workbookViewId="0">
      <selection activeCell="G3" sqref="G3"/>
    </sheetView>
  </sheetViews>
  <sheetFormatPr defaultRowHeight="15" x14ac:dyDescent="0.25"/>
  <cols>
    <col min="1" max="1" width="25.140625" bestFit="1" customWidth="1"/>
    <col min="2" max="2" width="17" bestFit="1" customWidth="1"/>
    <col min="4" max="4" width="16.140625" bestFit="1" customWidth="1"/>
    <col min="5" max="5" width="9.5703125" bestFit="1" customWidth="1"/>
    <col min="6" max="6" width="6.85546875" bestFit="1" customWidth="1"/>
    <col min="7" max="7" width="13.140625" bestFit="1" customWidth="1"/>
    <col min="9" max="9" width="14.7109375" customWidth="1"/>
  </cols>
  <sheetData>
    <row r="1" spans="1:9" x14ac:dyDescent="0.25">
      <c r="A1" s="94" t="s">
        <v>1</v>
      </c>
      <c r="B1" s="94" t="s">
        <v>606</v>
      </c>
      <c r="C1" s="94" t="s">
        <v>607</v>
      </c>
      <c r="D1" s="94" t="s">
        <v>608</v>
      </c>
      <c r="E1" s="94" t="s">
        <v>609</v>
      </c>
      <c r="F1" s="94" t="s">
        <v>570</v>
      </c>
      <c r="G1" t="s">
        <v>639</v>
      </c>
      <c r="H1" t="s">
        <v>638</v>
      </c>
    </row>
    <row r="2" spans="1:9" x14ac:dyDescent="0.25">
      <c r="A2" s="341" t="s">
        <v>100</v>
      </c>
      <c r="B2" s="346">
        <v>11</v>
      </c>
      <c r="C2" s="348">
        <v>20</v>
      </c>
      <c r="D2" s="350">
        <v>20</v>
      </c>
      <c r="E2" s="352">
        <v>0.3</v>
      </c>
      <c r="F2" t="str">
        <f t="shared" ref="F2:F65" si="0">"July"</f>
        <v>July</v>
      </c>
      <c r="G2">
        <f>IFERROR(IF(C2=" ",0,C2),0)</f>
        <v>20</v>
      </c>
      <c r="H2" s="93">
        <f>IFERROR(G2 * E2, 0)</f>
        <v>6</v>
      </c>
      <c r="I2" s="93"/>
    </row>
    <row r="3" spans="1:9" x14ac:dyDescent="0.25">
      <c r="A3" s="342" t="s">
        <v>655</v>
      </c>
      <c r="B3" s="346">
        <v>0</v>
      </c>
      <c r="C3" s="348">
        <v>30</v>
      </c>
      <c r="D3" s="350">
        <v>30</v>
      </c>
      <c r="E3" s="353">
        <v>0.97</v>
      </c>
      <c r="F3" s="95" t="str">
        <f t="shared" si="0"/>
        <v>July</v>
      </c>
      <c r="G3" s="359">
        <f t="shared" ref="G3:G66" si="1">IFERROR(IF(C3=" ",0,C3),0)</f>
        <v>30</v>
      </c>
      <c r="H3" s="366">
        <f t="shared" ref="H3:H66" si="2">IFERROR(G3 * E3, 0)</f>
        <v>29.099999999999998</v>
      </c>
    </row>
    <row r="4" spans="1:9" x14ac:dyDescent="0.25">
      <c r="A4" s="342" t="s">
        <v>655</v>
      </c>
      <c r="B4" s="346">
        <v>10</v>
      </c>
      <c r="C4" s="348">
        <v>10</v>
      </c>
      <c r="D4" s="350">
        <v>10</v>
      </c>
      <c r="E4" s="353">
        <v>0.97</v>
      </c>
      <c r="F4" s="95" t="str">
        <f t="shared" si="0"/>
        <v>July</v>
      </c>
      <c r="G4" s="359">
        <f t="shared" si="1"/>
        <v>10</v>
      </c>
      <c r="H4" s="366">
        <f t="shared" si="2"/>
        <v>9.6999999999999993</v>
      </c>
    </row>
    <row r="5" spans="1:9" x14ac:dyDescent="0.25">
      <c r="A5" s="342" t="s">
        <v>655</v>
      </c>
      <c r="B5" s="346">
        <v>0</v>
      </c>
      <c r="C5" s="348">
        <v>20</v>
      </c>
      <c r="D5" s="350">
        <v>20</v>
      </c>
      <c r="E5" s="352">
        <v>0.97</v>
      </c>
      <c r="F5" s="95" t="str">
        <f t="shared" si="0"/>
        <v>July</v>
      </c>
      <c r="G5" s="359">
        <f t="shared" si="1"/>
        <v>20</v>
      </c>
      <c r="H5" s="366">
        <f t="shared" si="2"/>
        <v>19.399999999999999</v>
      </c>
    </row>
    <row r="6" spans="1:9" x14ac:dyDescent="0.25">
      <c r="A6" s="342" t="s">
        <v>654</v>
      </c>
      <c r="B6" s="346">
        <v>0</v>
      </c>
      <c r="C6" s="348">
        <v>24</v>
      </c>
      <c r="D6" s="350">
        <v>24</v>
      </c>
      <c r="E6" s="352">
        <v>1.595</v>
      </c>
      <c r="F6" s="95" t="str">
        <f t="shared" si="0"/>
        <v>July</v>
      </c>
      <c r="G6" s="359">
        <f t="shared" si="1"/>
        <v>24</v>
      </c>
      <c r="H6" s="366">
        <f t="shared" si="2"/>
        <v>38.28</v>
      </c>
    </row>
    <row r="7" spans="1:9" x14ac:dyDescent="0.25">
      <c r="A7" s="342" t="s">
        <v>610</v>
      </c>
      <c r="B7" s="346">
        <v>15</v>
      </c>
      <c r="C7" s="348">
        <v>30</v>
      </c>
      <c r="D7" s="350">
        <v>30</v>
      </c>
      <c r="E7" s="352">
        <v>0.85</v>
      </c>
      <c r="F7" s="95" t="str">
        <f t="shared" si="0"/>
        <v>July</v>
      </c>
      <c r="G7" s="359">
        <f t="shared" si="1"/>
        <v>30</v>
      </c>
      <c r="H7" s="366">
        <f t="shared" si="2"/>
        <v>25.5</v>
      </c>
    </row>
    <row r="8" spans="1:9" x14ac:dyDescent="0.25">
      <c r="A8" s="341" t="s">
        <v>653</v>
      </c>
      <c r="B8" s="346"/>
      <c r="C8" s="348">
        <v>592</v>
      </c>
      <c r="D8" s="350">
        <v>592</v>
      </c>
      <c r="E8" s="352">
        <v>0.45</v>
      </c>
      <c r="F8" s="95" t="str">
        <f t="shared" si="0"/>
        <v>July</v>
      </c>
      <c r="G8" s="359">
        <f t="shared" si="1"/>
        <v>592</v>
      </c>
      <c r="H8" s="366">
        <f t="shared" si="2"/>
        <v>266.40000000000003</v>
      </c>
    </row>
    <row r="9" spans="1:9" x14ac:dyDescent="0.25">
      <c r="A9" s="341" t="s">
        <v>654</v>
      </c>
      <c r="B9" s="346">
        <v>11</v>
      </c>
      <c r="C9" s="348">
        <v>0</v>
      </c>
      <c r="D9" s="350">
        <v>0</v>
      </c>
      <c r="E9" s="352">
        <v>0.54769999999999996</v>
      </c>
      <c r="F9" s="95" t="str">
        <f t="shared" si="0"/>
        <v>July</v>
      </c>
      <c r="G9" s="359">
        <f t="shared" si="1"/>
        <v>0</v>
      </c>
      <c r="H9" s="366">
        <f t="shared" si="2"/>
        <v>0</v>
      </c>
    </row>
    <row r="10" spans="1:9" x14ac:dyDescent="0.25">
      <c r="A10" s="342" t="s">
        <v>660</v>
      </c>
      <c r="B10" s="346">
        <v>0</v>
      </c>
      <c r="C10" s="348">
        <v>20</v>
      </c>
      <c r="D10" s="350">
        <v>20</v>
      </c>
      <c r="E10" s="352">
        <v>2.5</v>
      </c>
      <c r="F10" s="95" t="str">
        <f t="shared" si="0"/>
        <v>July</v>
      </c>
      <c r="G10" s="359">
        <f t="shared" si="1"/>
        <v>20</v>
      </c>
      <c r="H10" s="366">
        <f t="shared" si="2"/>
        <v>50</v>
      </c>
    </row>
    <row r="11" spans="1:9" x14ac:dyDescent="0.25">
      <c r="A11" s="342" t="s">
        <v>660</v>
      </c>
      <c r="B11" s="346">
        <v>3</v>
      </c>
      <c r="C11" s="348">
        <v>80</v>
      </c>
      <c r="D11" s="350">
        <v>80</v>
      </c>
      <c r="E11" s="352">
        <v>1.5</v>
      </c>
      <c r="F11" s="95" t="str">
        <f t="shared" si="0"/>
        <v>July</v>
      </c>
      <c r="G11" s="359">
        <f t="shared" si="1"/>
        <v>80</v>
      </c>
      <c r="H11" s="366">
        <f t="shared" si="2"/>
        <v>120</v>
      </c>
    </row>
    <row r="12" spans="1:9" x14ac:dyDescent="0.25">
      <c r="A12" s="342" t="s">
        <v>653</v>
      </c>
      <c r="B12" s="346">
        <v>0</v>
      </c>
      <c r="C12" s="348">
        <v>0</v>
      </c>
      <c r="D12" s="350">
        <v>0</v>
      </c>
      <c r="E12" s="352">
        <v>1.25</v>
      </c>
      <c r="F12" s="95" t="str">
        <f t="shared" si="0"/>
        <v>July</v>
      </c>
      <c r="G12" s="359">
        <f t="shared" si="1"/>
        <v>0</v>
      </c>
      <c r="H12" s="366">
        <f t="shared" si="2"/>
        <v>0</v>
      </c>
    </row>
    <row r="13" spans="1:9" x14ac:dyDescent="0.25">
      <c r="A13" s="342" t="s">
        <v>653</v>
      </c>
      <c r="B13" s="346">
        <v>0</v>
      </c>
      <c r="C13" s="348">
        <v>0</v>
      </c>
      <c r="D13" s="350">
        <v>0</v>
      </c>
      <c r="E13" s="352">
        <v>1.45</v>
      </c>
      <c r="F13" s="95" t="str">
        <f t="shared" si="0"/>
        <v>July</v>
      </c>
      <c r="G13" s="359">
        <f t="shared" si="1"/>
        <v>0</v>
      </c>
      <c r="H13" s="366">
        <f t="shared" si="2"/>
        <v>0</v>
      </c>
    </row>
    <row r="14" spans="1:9" x14ac:dyDescent="0.25">
      <c r="A14" s="342" t="s">
        <v>653</v>
      </c>
      <c r="B14" s="346"/>
      <c r="C14" s="348">
        <v>72</v>
      </c>
      <c r="D14" s="350">
        <v>72</v>
      </c>
      <c r="E14" s="352">
        <v>0.85</v>
      </c>
      <c r="F14" s="95" t="str">
        <f t="shared" si="0"/>
        <v>July</v>
      </c>
      <c r="G14" s="359">
        <f t="shared" si="1"/>
        <v>72</v>
      </c>
      <c r="H14" s="366">
        <f t="shared" si="2"/>
        <v>61.199999999999996</v>
      </c>
    </row>
    <row r="15" spans="1:9" x14ac:dyDescent="0.25">
      <c r="A15" s="342" t="s">
        <v>653</v>
      </c>
      <c r="B15" s="346"/>
      <c r="C15" s="348">
        <v>20</v>
      </c>
      <c r="D15" s="350">
        <v>20</v>
      </c>
      <c r="E15" s="352">
        <v>1.25</v>
      </c>
      <c r="F15" s="95" t="str">
        <f t="shared" si="0"/>
        <v>July</v>
      </c>
      <c r="G15" s="359">
        <f t="shared" si="1"/>
        <v>20</v>
      </c>
      <c r="H15" s="366">
        <f t="shared" si="2"/>
        <v>25</v>
      </c>
    </row>
    <row r="16" spans="1:9" x14ac:dyDescent="0.25">
      <c r="A16" s="342" t="s">
        <v>653</v>
      </c>
      <c r="B16" s="346"/>
      <c r="C16" s="348">
        <v>20</v>
      </c>
      <c r="D16" s="350">
        <v>20</v>
      </c>
      <c r="E16" s="352">
        <v>1.25</v>
      </c>
      <c r="F16" s="95" t="str">
        <f t="shared" si="0"/>
        <v>July</v>
      </c>
      <c r="G16" s="359">
        <f t="shared" si="1"/>
        <v>20</v>
      </c>
      <c r="H16" s="366">
        <f t="shared" si="2"/>
        <v>25</v>
      </c>
    </row>
    <row r="17" spans="1:9" x14ac:dyDescent="0.25">
      <c r="A17" s="342" t="s">
        <v>653</v>
      </c>
      <c r="B17" s="346"/>
      <c r="C17" s="348">
        <v>0</v>
      </c>
      <c r="D17" s="350">
        <v>0</v>
      </c>
      <c r="E17" s="352">
        <v>1.25</v>
      </c>
      <c r="F17" s="95" t="str">
        <f t="shared" si="0"/>
        <v>July</v>
      </c>
      <c r="G17" s="359">
        <f t="shared" si="1"/>
        <v>0</v>
      </c>
      <c r="H17" s="366">
        <f t="shared" si="2"/>
        <v>0</v>
      </c>
    </row>
    <row r="18" spans="1:9" x14ac:dyDescent="0.25">
      <c r="A18" s="342" t="s">
        <v>653</v>
      </c>
      <c r="B18" s="346"/>
      <c r="C18" s="348">
        <v>44</v>
      </c>
      <c r="D18" s="350">
        <v>44</v>
      </c>
      <c r="E18" s="353">
        <v>1.05</v>
      </c>
      <c r="F18" s="95" t="str">
        <f t="shared" si="0"/>
        <v>July</v>
      </c>
      <c r="G18" s="359">
        <f t="shared" si="1"/>
        <v>44</v>
      </c>
      <c r="H18" s="366">
        <f t="shared" si="2"/>
        <v>46.2</v>
      </c>
    </row>
    <row r="19" spans="1:9" x14ac:dyDescent="0.25">
      <c r="A19" s="342" t="s">
        <v>650</v>
      </c>
      <c r="B19" s="346">
        <v>0</v>
      </c>
      <c r="C19" s="348">
        <v>12</v>
      </c>
      <c r="D19" s="350">
        <v>12</v>
      </c>
      <c r="E19" s="353">
        <v>5.95</v>
      </c>
      <c r="F19" s="95" t="str">
        <f t="shared" si="0"/>
        <v>July</v>
      </c>
      <c r="G19" s="359">
        <f t="shared" si="1"/>
        <v>12</v>
      </c>
      <c r="H19" s="366">
        <f t="shared" si="2"/>
        <v>71.400000000000006</v>
      </c>
    </row>
    <row r="20" spans="1:9" x14ac:dyDescent="0.25">
      <c r="A20" s="342" t="s">
        <v>659</v>
      </c>
      <c r="B20" s="346">
        <v>0</v>
      </c>
      <c r="C20" s="348">
        <v>36</v>
      </c>
      <c r="D20" s="350">
        <v>36</v>
      </c>
      <c r="E20" s="352">
        <v>0.81</v>
      </c>
      <c r="F20" s="95" t="str">
        <f t="shared" si="0"/>
        <v>July</v>
      </c>
      <c r="G20" s="359">
        <f t="shared" si="1"/>
        <v>36</v>
      </c>
      <c r="H20" s="366">
        <f t="shared" si="2"/>
        <v>29.160000000000004</v>
      </c>
    </row>
    <row r="21" spans="1:9" x14ac:dyDescent="0.25">
      <c r="A21" s="342" t="s">
        <v>659</v>
      </c>
      <c r="B21" s="346">
        <v>0</v>
      </c>
      <c r="C21" s="348">
        <v>12</v>
      </c>
      <c r="D21" s="350">
        <v>12</v>
      </c>
      <c r="E21" s="352">
        <v>0.81</v>
      </c>
      <c r="F21" s="95" t="str">
        <f t="shared" si="0"/>
        <v>July</v>
      </c>
      <c r="G21" s="359">
        <f t="shared" si="1"/>
        <v>12</v>
      </c>
      <c r="H21" s="366">
        <f t="shared" si="2"/>
        <v>9.7200000000000006</v>
      </c>
    </row>
    <row r="22" spans="1:9" x14ac:dyDescent="0.25">
      <c r="A22" s="342" t="s">
        <v>659</v>
      </c>
      <c r="B22" s="346">
        <v>6</v>
      </c>
      <c r="C22" s="348">
        <v>36</v>
      </c>
      <c r="D22" s="350">
        <v>36</v>
      </c>
      <c r="E22" s="352">
        <v>0.81</v>
      </c>
      <c r="F22" s="95" t="str">
        <f t="shared" si="0"/>
        <v>July</v>
      </c>
      <c r="G22" s="359">
        <f t="shared" si="1"/>
        <v>36</v>
      </c>
      <c r="H22" s="366">
        <f t="shared" si="2"/>
        <v>29.160000000000004</v>
      </c>
    </row>
    <row r="23" spans="1:9" x14ac:dyDescent="0.25">
      <c r="A23" s="342" t="s">
        <v>659</v>
      </c>
      <c r="B23" s="346">
        <v>0</v>
      </c>
      <c r="C23" s="348">
        <v>36</v>
      </c>
      <c r="D23" s="350">
        <v>36</v>
      </c>
      <c r="E23" s="352">
        <v>0.81</v>
      </c>
      <c r="F23" s="95" t="str">
        <f t="shared" si="0"/>
        <v>July</v>
      </c>
      <c r="G23" s="359">
        <f t="shared" si="1"/>
        <v>36</v>
      </c>
      <c r="H23" s="366">
        <f t="shared" si="2"/>
        <v>29.160000000000004</v>
      </c>
      <c r="I23" s="93"/>
    </row>
    <row r="24" spans="1:9" x14ac:dyDescent="0.25">
      <c r="A24" s="342" t="s">
        <v>659</v>
      </c>
      <c r="B24" s="346">
        <v>0</v>
      </c>
      <c r="C24" s="348">
        <v>48</v>
      </c>
      <c r="D24" s="350">
        <v>48</v>
      </c>
      <c r="E24" s="352">
        <v>0.81</v>
      </c>
      <c r="F24" s="95" t="str">
        <f t="shared" si="0"/>
        <v>July</v>
      </c>
      <c r="G24" s="359">
        <f t="shared" si="1"/>
        <v>48</v>
      </c>
      <c r="H24" s="366">
        <f t="shared" si="2"/>
        <v>38.880000000000003</v>
      </c>
    </row>
    <row r="25" spans="1:9" x14ac:dyDescent="0.25">
      <c r="A25" s="342" t="s">
        <v>659</v>
      </c>
      <c r="B25" s="346">
        <v>0</v>
      </c>
      <c r="C25" s="348">
        <v>12</v>
      </c>
      <c r="D25" s="350">
        <v>12</v>
      </c>
      <c r="E25" s="352">
        <v>1.48</v>
      </c>
      <c r="F25" s="95" t="str">
        <f t="shared" si="0"/>
        <v>July</v>
      </c>
      <c r="G25" s="359">
        <f t="shared" si="1"/>
        <v>12</v>
      </c>
      <c r="H25" s="366">
        <f t="shared" si="2"/>
        <v>17.759999999999998</v>
      </c>
    </row>
    <row r="26" spans="1:9" x14ac:dyDescent="0.25">
      <c r="A26" s="342" t="s">
        <v>654</v>
      </c>
      <c r="B26" s="346">
        <v>1</v>
      </c>
      <c r="C26" s="348">
        <v>0</v>
      </c>
      <c r="D26" s="350">
        <v>0</v>
      </c>
      <c r="E26" s="352">
        <v>0.82</v>
      </c>
      <c r="F26" s="95" t="str">
        <f t="shared" si="0"/>
        <v>July</v>
      </c>
      <c r="G26" s="359">
        <f t="shared" si="1"/>
        <v>0</v>
      </c>
      <c r="H26" s="366">
        <f t="shared" si="2"/>
        <v>0</v>
      </c>
    </row>
    <row r="27" spans="1:9" x14ac:dyDescent="0.25">
      <c r="A27" s="342" t="s">
        <v>650</v>
      </c>
      <c r="B27" s="346">
        <v>0</v>
      </c>
      <c r="C27" s="348">
        <v>12</v>
      </c>
      <c r="D27" s="350">
        <v>12</v>
      </c>
      <c r="E27" s="352">
        <v>5.95</v>
      </c>
      <c r="F27" s="95" t="str">
        <f t="shared" si="0"/>
        <v>July</v>
      </c>
      <c r="G27" s="359">
        <f t="shared" si="1"/>
        <v>12</v>
      </c>
      <c r="H27" s="366">
        <f t="shared" si="2"/>
        <v>71.400000000000006</v>
      </c>
    </row>
    <row r="28" spans="1:9" x14ac:dyDescent="0.25">
      <c r="A28" s="342" t="s">
        <v>100</v>
      </c>
      <c r="B28" s="346">
        <v>7</v>
      </c>
      <c r="C28" s="348">
        <v>48</v>
      </c>
      <c r="D28" s="350">
        <v>48</v>
      </c>
      <c r="E28" s="352">
        <v>0.36</v>
      </c>
      <c r="F28" s="95" t="str">
        <f t="shared" si="0"/>
        <v>July</v>
      </c>
      <c r="G28" s="359">
        <f t="shared" si="1"/>
        <v>48</v>
      </c>
      <c r="H28" s="366">
        <f t="shared" si="2"/>
        <v>17.28</v>
      </c>
    </row>
    <row r="29" spans="1:9" x14ac:dyDescent="0.25">
      <c r="A29" s="342" t="s">
        <v>654</v>
      </c>
      <c r="B29" s="346">
        <v>26</v>
      </c>
      <c r="C29" s="348">
        <v>0</v>
      </c>
      <c r="D29" s="350">
        <v>0</v>
      </c>
      <c r="E29" s="352">
        <v>0.96</v>
      </c>
      <c r="F29" s="95" t="str">
        <f t="shared" si="0"/>
        <v>July</v>
      </c>
      <c r="G29" s="359">
        <f t="shared" si="1"/>
        <v>0</v>
      </c>
      <c r="H29" s="366">
        <f t="shared" si="2"/>
        <v>0</v>
      </c>
    </row>
    <row r="30" spans="1:9" x14ac:dyDescent="0.25">
      <c r="A30" s="342" t="s">
        <v>659</v>
      </c>
      <c r="B30" s="346">
        <v>29</v>
      </c>
      <c r="C30" s="348">
        <v>0</v>
      </c>
      <c r="D30" s="350">
        <v>0</v>
      </c>
      <c r="E30" s="352">
        <v>0.99</v>
      </c>
      <c r="F30" s="95" t="str">
        <f t="shared" si="0"/>
        <v>July</v>
      </c>
      <c r="G30" s="359">
        <f t="shared" si="1"/>
        <v>0</v>
      </c>
      <c r="H30" s="366">
        <f t="shared" si="2"/>
        <v>0</v>
      </c>
    </row>
    <row r="31" spans="1:9" x14ac:dyDescent="0.25">
      <c r="A31" s="342" t="s">
        <v>659</v>
      </c>
      <c r="B31" s="346">
        <v>0</v>
      </c>
      <c r="C31" s="348">
        <v>60</v>
      </c>
      <c r="D31" s="350">
        <v>60</v>
      </c>
      <c r="E31" s="352">
        <v>0.99</v>
      </c>
      <c r="F31" s="95" t="str">
        <f t="shared" si="0"/>
        <v>July</v>
      </c>
      <c r="G31" s="359">
        <f t="shared" si="1"/>
        <v>60</v>
      </c>
      <c r="H31" s="366">
        <f t="shared" si="2"/>
        <v>59.4</v>
      </c>
    </row>
    <row r="32" spans="1:9" x14ac:dyDescent="0.25">
      <c r="A32" s="342" t="s">
        <v>659</v>
      </c>
      <c r="B32" s="346">
        <v>8</v>
      </c>
      <c r="C32" s="348">
        <v>36</v>
      </c>
      <c r="D32" s="350">
        <v>36</v>
      </c>
      <c r="E32" s="352">
        <v>0.99</v>
      </c>
      <c r="F32" s="95" t="str">
        <f t="shared" si="0"/>
        <v>July</v>
      </c>
      <c r="G32" s="359">
        <f t="shared" si="1"/>
        <v>36</v>
      </c>
      <c r="H32" s="366">
        <f t="shared" si="2"/>
        <v>35.64</v>
      </c>
    </row>
    <row r="33" spans="1:8" x14ac:dyDescent="0.25">
      <c r="A33" s="342" t="s">
        <v>659</v>
      </c>
      <c r="B33" s="346">
        <v>12</v>
      </c>
      <c r="C33" s="348">
        <v>24</v>
      </c>
      <c r="D33" s="350">
        <v>24</v>
      </c>
      <c r="E33" s="352">
        <v>0.99</v>
      </c>
      <c r="F33" s="95" t="str">
        <f t="shared" si="0"/>
        <v>July</v>
      </c>
      <c r="G33" s="359">
        <f t="shared" si="1"/>
        <v>24</v>
      </c>
      <c r="H33" s="366">
        <f t="shared" si="2"/>
        <v>23.759999999999998</v>
      </c>
    </row>
    <row r="34" spans="1:8" x14ac:dyDescent="0.25">
      <c r="A34" s="342" t="s">
        <v>659</v>
      </c>
      <c r="B34" s="346">
        <v>0</v>
      </c>
      <c r="C34" s="348">
        <v>0</v>
      </c>
      <c r="D34" s="350">
        <v>0</v>
      </c>
      <c r="E34" s="352">
        <v>0.99</v>
      </c>
      <c r="F34" s="95" t="str">
        <f t="shared" si="0"/>
        <v>July</v>
      </c>
      <c r="G34" s="359">
        <f t="shared" si="1"/>
        <v>0</v>
      </c>
      <c r="H34" s="366">
        <f t="shared" si="2"/>
        <v>0</v>
      </c>
    </row>
    <row r="35" spans="1:8" x14ac:dyDescent="0.25">
      <c r="A35" s="342" t="s">
        <v>659</v>
      </c>
      <c r="B35" s="346">
        <v>32</v>
      </c>
      <c r="C35" s="348">
        <v>0</v>
      </c>
      <c r="D35" s="350">
        <v>0</v>
      </c>
      <c r="E35" s="352">
        <v>0.99</v>
      </c>
      <c r="F35" s="95" t="str">
        <f t="shared" si="0"/>
        <v>July</v>
      </c>
      <c r="G35" s="359">
        <f t="shared" si="1"/>
        <v>0</v>
      </c>
      <c r="H35" s="366">
        <f t="shared" si="2"/>
        <v>0</v>
      </c>
    </row>
    <row r="36" spans="1:8" x14ac:dyDescent="0.25">
      <c r="A36" s="342" t="s">
        <v>659</v>
      </c>
      <c r="B36" s="346">
        <v>42</v>
      </c>
      <c r="C36" s="348">
        <v>24</v>
      </c>
      <c r="D36" s="350">
        <v>24</v>
      </c>
      <c r="E36" s="352">
        <v>0.99</v>
      </c>
      <c r="F36" s="95" t="str">
        <f t="shared" si="0"/>
        <v>July</v>
      </c>
      <c r="G36" s="359">
        <f t="shared" si="1"/>
        <v>24</v>
      </c>
      <c r="H36" s="366">
        <f t="shared" si="2"/>
        <v>23.759999999999998</v>
      </c>
    </row>
    <row r="37" spans="1:8" x14ac:dyDescent="0.25">
      <c r="A37" s="342" t="s">
        <v>659</v>
      </c>
      <c r="B37" s="346">
        <v>5</v>
      </c>
      <c r="C37" s="348">
        <v>12</v>
      </c>
      <c r="D37" s="350">
        <v>12</v>
      </c>
      <c r="E37" s="352">
        <v>1.33</v>
      </c>
      <c r="F37" s="95" t="str">
        <f t="shared" si="0"/>
        <v>July</v>
      </c>
      <c r="G37" s="359">
        <f t="shared" si="1"/>
        <v>12</v>
      </c>
      <c r="H37" s="366">
        <f t="shared" si="2"/>
        <v>15.96</v>
      </c>
    </row>
    <row r="38" spans="1:8" x14ac:dyDescent="0.25">
      <c r="A38" s="342" t="s">
        <v>659</v>
      </c>
      <c r="B38" s="346">
        <v>2</v>
      </c>
      <c r="C38" s="348">
        <v>12</v>
      </c>
      <c r="D38" s="350">
        <v>12</v>
      </c>
      <c r="E38" s="352">
        <v>1.33</v>
      </c>
      <c r="F38" s="95" t="str">
        <f t="shared" si="0"/>
        <v>July</v>
      </c>
      <c r="G38" s="359">
        <f t="shared" si="1"/>
        <v>12</v>
      </c>
      <c r="H38" s="366">
        <f t="shared" si="2"/>
        <v>15.96</v>
      </c>
    </row>
    <row r="39" spans="1:8" x14ac:dyDescent="0.25">
      <c r="A39" s="342" t="s">
        <v>659</v>
      </c>
      <c r="B39" s="346">
        <v>40</v>
      </c>
      <c r="C39" s="348">
        <v>12</v>
      </c>
      <c r="D39" s="350">
        <v>12</v>
      </c>
      <c r="E39" s="352">
        <v>1.33</v>
      </c>
      <c r="F39" s="95" t="str">
        <f t="shared" si="0"/>
        <v>July</v>
      </c>
      <c r="G39" s="359">
        <f t="shared" si="1"/>
        <v>12</v>
      </c>
      <c r="H39" s="366">
        <f t="shared" si="2"/>
        <v>15.96</v>
      </c>
    </row>
    <row r="40" spans="1:8" x14ac:dyDescent="0.25">
      <c r="A40" s="342" t="s">
        <v>654</v>
      </c>
      <c r="B40" s="346"/>
      <c r="C40" s="348">
        <v>84</v>
      </c>
      <c r="D40" s="350">
        <v>84</v>
      </c>
      <c r="E40" s="352">
        <v>0.41699999999999998</v>
      </c>
      <c r="F40" s="95" t="str">
        <f t="shared" si="0"/>
        <v>July</v>
      </c>
      <c r="G40" s="359">
        <f t="shared" si="1"/>
        <v>84</v>
      </c>
      <c r="H40" s="366">
        <f t="shared" si="2"/>
        <v>35.027999999999999</v>
      </c>
    </row>
    <row r="41" spans="1:8" x14ac:dyDescent="0.25">
      <c r="A41" s="341" t="s">
        <v>654</v>
      </c>
      <c r="B41" s="346">
        <v>54</v>
      </c>
      <c r="C41" s="348">
        <v>48</v>
      </c>
      <c r="D41" s="350">
        <v>48</v>
      </c>
      <c r="E41" s="352">
        <v>0.82</v>
      </c>
      <c r="F41" s="95" t="str">
        <f t="shared" si="0"/>
        <v>July</v>
      </c>
      <c r="G41" s="359">
        <f t="shared" si="1"/>
        <v>48</v>
      </c>
      <c r="H41" s="366">
        <f t="shared" si="2"/>
        <v>39.36</v>
      </c>
    </row>
    <row r="42" spans="1:8" x14ac:dyDescent="0.25">
      <c r="A42" s="342" t="s">
        <v>654</v>
      </c>
      <c r="B42" s="346">
        <v>0</v>
      </c>
      <c r="C42" s="348">
        <v>24</v>
      </c>
      <c r="D42" s="350">
        <v>24</v>
      </c>
      <c r="E42" s="352">
        <v>0.82</v>
      </c>
      <c r="F42" s="95" t="str">
        <f t="shared" si="0"/>
        <v>July</v>
      </c>
      <c r="G42" s="359">
        <f t="shared" si="1"/>
        <v>24</v>
      </c>
      <c r="H42" s="366">
        <f t="shared" si="2"/>
        <v>19.68</v>
      </c>
    </row>
    <row r="43" spans="1:8" x14ac:dyDescent="0.25">
      <c r="A43" s="342" t="s">
        <v>100</v>
      </c>
      <c r="B43" s="346"/>
      <c r="C43" s="348">
        <v>0</v>
      </c>
      <c r="D43" s="350">
        <v>0</v>
      </c>
      <c r="E43" s="351"/>
      <c r="F43" s="95" t="str">
        <f t="shared" si="0"/>
        <v>July</v>
      </c>
      <c r="G43" s="359">
        <f t="shared" si="1"/>
        <v>0</v>
      </c>
      <c r="H43" s="366">
        <f t="shared" si="2"/>
        <v>0</v>
      </c>
    </row>
    <row r="44" spans="1:8" x14ac:dyDescent="0.25">
      <c r="A44" s="342" t="s">
        <v>100</v>
      </c>
      <c r="B44" s="346">
        <v>10</v>
      </c>
      <c r="C44" s="348">
        <v>500</v>
      </c>
      <c r="D44" s="350">
        <v>500</v>
      </c>
      <c r="E44" s="352">
        <v>0.2271</v>
      </c>
      <c r="F44" s="95" t="str">
        <f t="shared" si="0"/>
        <v>July</v>
      </c>
      <c r="G44" s="359">
        <f t="shared" si="1"/>
        <v>500</v>
      </c>
      <c r="H44" s="366">
        <f t="shared" si="2"/>
        <v>113.55</v>
      </c>
    </row>
    <row r="45" spans="1:8" x14ac:dyDescent="0.25">
      <c r="A45" s="342" t="s">
        <v>659</v>
      </c>
      <c r="B45" s="346">
        <v>2</v>
      </c>
      <c r="C45" s="348">
        <v>60</v>
      </c>
      <c r="D45" s="350">
        <v>60</v>
      </c>
      <c r="E45" s="352">
        <v>0.52829999999999999</v>
      </c>
      <c r="F45" s="95" t="str">
        <f t="shared" si="0"/>
        <v>July</v>
      </c>
      <c r="G45" s="359">
        <f t="shared" si="1"/>
        <v>60</v>
      </c>
      <c r="H45" s="366">
        <f t="shared" si="2"/>
        <v>31.698</v>
      </c>
    </row>
    <row r="46" spans="1:8" x14ac:dyDescent="0.25">
      <c r="A46" s="341" t="s">
        <v>659</v>
      </c>
      <c r="B46" s="346">
        <v>0</v>
      </c>
      <c r="C46" s="348">
        <v>60</v>
      </c>
      <c r="D46" s="350">
        <v>60</v>
      </c>
      <c r="E46" s="352">
        <v>0.52829999999999999</v>
      </c>
      <c r="F46" s="95" t="str">
        <f t="shared" si="0"/>
        <v>July</v>
      </c>
      <c r="G46" s="359">
        <f t="shared" si="1"/>
        <v>60</v>
      </c>
      <c r="H46" s="366">
        <f t="shared" si="2"/>
        <v>31.698</v>
      </c>
    </row>
    <row r="47" spans="1:8" x14ac:dyDescent="0.25">
      <c r="A47" s="342" t="s">
        <v>159</v>
      </c>
      <c r="B47" s="346">
        <v>0</v>
      </c>
      <c r="C47" s="348">
        <v>0</v>
      </c>
      <c r="D47" s="350">
        <v>0</v>
      </c>
      <c r="E47" s="352">
        <v>1.37</v>
      </c>
      <c r="F47" s="95" t="str">
        <f t="shared" si="0"/>
        <v>July</v>
      </c>
      <c r="G47" s="359">
        <f t="shared" si="1"/>
        <v>0</v>
      </c>
      <c r="H47" s="366">
        <f t="shared" si="2"/>
        <v>0</v>
      </c>
    </row>
    <row r="48" spans="1:8" x14ac:dyDescent="0.25">
      <c r="A48" s="342" t="s">
        <v>654</v>
      </c>
      <c r="B48" s="346">
        <v>14</v>
      </c>
      <c r="C48" s="348">
        <v>48</v>
      </c>
      <c r="D48" s="350">
        <v>48</v>
      </c>
      <c r="E48" s="352">
        <v>0.82</v>
      </c>
      <c r="F48" s="95" t="str">
        <f t="shared" si="0"/>
        <v>July</v>
      </c>
      <c r="G48" s="359">
        <f t="shared" si="1"/>
        <v>48</v>
      </c>
      <c r="H48" s="366">
        <f t="shared" si="2"/>
        <v>39.36</v>
      </c>
    </row>
    <row r="49" spans="1:8" x14ac:dyDescent="0.25">
      <c r="A49" s="342" t="s">
        <v>653</v>
      </c>
      <c r="B49" s="346"/>
      <c r="C49" s="348">
        <v>144</v>
      </c>
      <c r="D49" s="350">
        <v>144</v>
      </c>
      <c r="E49" s="352">
        <v>0.7</v>
      </c>
      <c r="F49" s="95" t="str">
        <f t="shared" si="0"/>
        <v>July</v>
      </c>
      <c r="G49" s="359">
        <f t="shared" si="1"/>
        <v>144</v>
      </c>
      <c r="H49" s="366">
        <f t="shared" si="2"/>
        <v>100.8</v>
      </c>
    </row>
    <row r="50" spans="1:8" x14ac:dyDescent="0.25">
      <c r="A50" s="342" t="s">
        <v>650</v>
      </c>
      <c r="B50" s="346"/>
      <c r="C50" s="348">
        <v>17</v>
      </c>
      <c r="D50" s="350">
        <v>17</v>
      </c>
      <c r="E50" s="352">
        <v>5.95</v>
      </c>
      <c r="F50" s="95" t="str">
        <f t="shared" si="0"/>
        <v>July</v>
      </c>
      <c r="G50" s="359">
        <f t="shared" si="1"/>
        <v>17</v>
      </c>
      <c r="H50" s="366">
        <f t="shared" si="2"/>
        <v>101.15</v>
      </c>
    </row>
    <row r="51" spans="1:8" x14ac:dyDescent="0.25">
      <c r="A51" s="342" t="s">
        <v>654</v>
      </c>
      <c r="B51" s="346">
        <v>0</v>
      </c>
      <c r="C51" s="348">
        <v>18</v>
      </c>
      <c r="D51" s="350">
        <v>18</v>
      </c>
      <c r="E51" s="352">
        <v>0.82165999999999995</v>
      </c>
      <c r="F51" s="95" t="str">
        <f t="shared" si="0"/>
        <v>July</v>
      </c>
      <c r="G51" s="359">
        <f t="shared" si="1"/>
        <v>18</v>
      </c>
      <c r="H51" s="366">
        <f t="shared" si="2"/>
        <v>14.789879999999998</v>
      </c>
    </row>
    <row r="52" spans="1:8" x14ac:dyDescent="0.25">
      <c r="A52" s="342" t="s">
        <v>653</v>
      </c>
      <c r="B52" s="346"/>
      <c r="C52" s="348">
        <v>0</v>
      </c>
      <c r="D52" s="350">
        <v>0</v>
      </c>
      <c r="E52" s="352">
        <v>1.69</v>
      </c>
      <c r="F52" s="95" t="str">
        <f t="shared" si="0"/>
        <v>July</v>
      </c>
      <c r="G52" s="359">
        <f t="shared" si="1"/>
        <v>0</v>
      </c>
      <c r="H52" s="366">
        <f t="shared" si="2"/>
        <v>0</v>
      </c>
    </row>
    <row r="53" spans="1:8" x14ac:dyDescent="0.25">
      <c r="A53" s="342" t="s">
        <v>653</v>
      </c>
      <c r="B53" s="346">
        <v>5</v>
      </c>
      <c r="C53" s="348">
        <v>42</v>
      </c>
      <c r="D53" s="350">
        <v>42</v>
      </c>
      <c r="E53" s="352">
        <v>2.41</v>
      </c>
      <c r="F53" s="95" t="str">
        <f t="shared" si="0"/>
        <v>July</v>
      </c>
      <c r="G53" s="359">
        <f t="shared" si="1"/>
        <v>42</v>
      </c>
      <c r="H53" s="366">
        <f t="shared" si="2"/>
        <v>101.22</v>
      </c>
    </row>
    <row r="54" spans="1:8" x14ac:dyDescent="0.25">
      <c r="A54" s="342" t="s">
        <v>653</v>
      </c>
      <c r="B54" s="346">
        <v>3</v>
      </c>
      <c r="C54" s="348">
        <v>41</v>
      </c>
      <c r="D54" s="350">
        <v>41</v>
      </c>
      <c r="E54" s="352">
        <v>1.91</v>
      </c>
      <c r="F54" s="95" t="str">
        <f t="shared" si="0"/>
        <v>July</v>
      </c>
      <c r="G54" s="359">
        <f t="shared" si="1"/>
        <v>41</v>
      </c>
      <c r="H54" s="366">
        <f t="shared" si="2"/>
        <v>78.31</v>
      </c>
    </row>
    <row r="55" spans="1:8" x14ac:dyDescent="0.25">
      <c r="A55" s="342" t="s">
        <v>653</v>
      </c>
      <c r="B55" s="346">
        <v>2</v>
      </c>
      <c r="C55" s="348">
        <v>31</v>
      </c>
      <c r="D55" s="350">
        <v>31</v>
      </c>
      <c r="E55" s="353">
        <v>1.91</v>
      </c>
      <c r="F55" s="95" t="str">
        <f t="shared" si="0"/>
        <v>July</v>
      </c>
      <c r="G55" s="359">
        <f t="shared" si="1"/>
        <v>31</v>
      </c>
      <c r="H55" s="366">
        <f t="shared" si="2"/>
        <v>59.21</v>
      </c>
    </row>
    <row r="56" spans="1:8" x14ac:dyDescent="0.25">
      <c r="A56" s="342" t="s">
        <v>653</v>
      </c>
      <c r="B56" s="346">
        <v>2</v>
      </c>
      <c r="C56" s="348">
        <v>46</v>
      </c>
      <c r="D56" s="350">
        <v>46</v>
      </c>
      <c r="E56" s="353">
        <v>2.2400000000000002</v>
      </c>
      <c r="F56" s="95" t="str">
        <f t="shared" si="0"/>
        <v>July</v>
      </c>
      <c r="G56" s="359">
        <f t="shared" si="1"/>
        <v>46</v>
      </c>
      <c r="H56" s="366">
        <f t="shared" si="2"/>
        <v>103.04</v>
      </c>
    </row>
    <row r="57" spans="1:8" x14ac:dyDescent="0.25">
      <c r="A57" s="342" t="s">
        <v>653</v>
      </c>
      <c r="B57" s="346">
        <v>8</v>
      </c>
      <c r="C57" s="348">
        <v>50</v>
      </c>
      <c r="D57" s="350">
        <v>50</v>
      </c>
      <c r="E57" s="353">
        <v>2.0299999999999998</v>
      </c>
      <c r="F57" s="95" t="str">
        <f t="shared" si="0"/>
        <v>July</v>
      </c>
      <c r="G57" s="359">
        <f t="shared" si="1"/>
        <v>50</v>
      </c>
      <c r="H57" s="366">
        <f t="shared" si="2"/>
        <v>101.49999999999999</v>
      </c>
    </row>
    <row r="58" spans="1:8" x14ac:dyDescent="0.25">
      <c r="A58" s="342" t="s">
        <v>653</v>
      </c>
      <c r="B58" s="346">
        <v>1</v>
      </c>
      <c r="C58" s="348">
        <v>21</v>
      </c>
      <c r="D58" s="350">
        <v>21</v>
      </c>
      <c r="E58" s="353">
        <v>3.59</v>
      </c>
      <c r="F58" s="95" t="str">
        <f t="shared" si="0"/>
        <v>July</v>
      </c>
      <c r="G58" s="359">
        <f t="shared" si="1"/>
        <v>21</v>
      </c>
      <c r="H58" s="366">
        <f t="shared" si="2"/>
        <v>75.39</v>
      </c>
    </row>
    <row r="59" spans="1:8" x14ac:dyDescent="0.25">
      <c r="A59" s="342" t="s">
        <v>653</v>
      </c>
      <c r="B59" s="346">
        <v>0</v>
      </c>
      <c r="C59" s="348">
        <v>64</v>
      </c>
      <c r="D59" s="350">
        <v>64</v>
      </c>
      <c r="E59" s="353">
        <v>2.68</v>
      </c>
      <c r="F59" s="95" t="str">
        <f t="shared" si="0"/>
        <v>July</v>
      </c>
      <c r="G59" s="359">
        <f t="shared" si="1"/>
        <v>64</v>
      </c>
      <c r="H59" s="366">
        <f t="shared" si="2"/>
        <v>171.52</v>
      </c>
    </row>
    <row r="60" spans="1:8" x14ac:dyDescent="0.25">
      <c r="A60" s="342" t="s">
        <v>653</v>
      </c>
      <c r="B60" s="346">
        <v>5</v>
      </c>
      <c r="C60" s="348">
        <v>41</v>
      </c>
      <c r="D60" s="350">
        <v>41</v>
      </c>
      <c r="E60" s="353">
        <v>1.79</v>
      </c>
      <c r="F60" s="95" t="str">
        <f t="shared" si="0"/>
        <v>July</v>
      </c>
      <c r="G60" s="359">
        <f t="shared" si="1"/>
        <v>41</v>
      </c>
      <c r="H60" s="366">
        <f t="shared" si="2"/>
        <v>73.39</v>
      </c>
    </row>
    <row r="61" spans="1:8" x14ac:dyDescent="0.25">
      <c r="A61" s="342" t="s">
        <v>653</v>
      </c>
      <c r="B61" s="346">
        <v>0</v>
      </c>
      <c r="C61" s="348">
        <v>0</v>
      </c>
      <c r="D61" s="350">
        <v>0</v>
      </c>
      <c r="E61" s="353">
        <v>1.81</v>
      </c>
      <c r="F61" s="95" t="str">
        <f t="shared" si="0"/>
        <v>July</v>
      </c>
      <c r="G61" s="359">
        <f t="shared" si="1"/>
        <v>0</v>
      </c>
      <c r="H61" s="366">
        <f t="shared" si="2"/>
        <v>0</v>
      </c>
    </row>
    <row r="62" spans="1:8" x14ac:dyDescent="0.25">
      <c r="A62" s="342" t="s">
        <v>653</v>
      </c>
      <c r="B62" s="346"/>
      <c r="C62" s="348">
        <v>0</v>
      </c>
      <c r="D62" s="350">
        <v>0</v>
      </c>
      <c r="E62" s="353">
        <v>1.91</v>
      </c>
      <c r="F62" s="95" t="str">
        <f t="shared" si="0"/>
        <v>July</v>
      </c>
      <c r="G62" s="359">
        <f t="shared" si="1"/>
        <v>0</v>
      </c>
      <c r="H62" s="366">
        <f t="shared" si="2"/>
        <v>0</v>
      </c>
    </row>
    <row r="63" spans="1:8" x14ac:dyDescent="0.25">
      <c r="A63" s="342" t="s">
        <v>650</v>
      </c>
      <c r="B63" s="346">
        <v>0</v>
      </c>
      <c r="C63" s="348">
        <v>26</v>
      </c>
      <c r="D63" s="350">
        <v>26</v>
      </c>
      <c r="E63" s="352">
        <v>5.95</v>
      </c>
      <c r="F63" s="95" t="str">
        <f t="shared" si="0"/>
        <v>July</v>
      </c>
      <c r="G63" s="359">
        <f t="shared" si="1"/>
        <v>26</v>
      </c>
      <c r="H63" s="366">
        <f t="shared" si="2"/>
        <v>154.70000000000002</v>
      </c>
    </row>
    <row r="64" spans="1:8" x14ac:dyDescent="0.25">
      <c r="A64" s="342" t="s">
        <v>650</v>
      </c>
      <c r="B64" s="346">
        <v>1</v>
      </c>
      <c r="C64" s="348">
        <v>22</v>
      </c>
      <c r="D64" s="350">
        <v>22</v>
      </c>
      <c r="E64" s="352">
        <v>5.95</v>
      </c>
      <c r="F64" s="95" t="str">
        <f t="shared" si="0"/>
        <v>July</v>
      </c>
      <c r="G64" s="359">
        <f t="shared" si="1"/>
        <v>22</v>
      </c>
      <c r="H64" s="366">
        <f t="shared" si="2"/>
        <v>130.9</v>
      </c>
    </row>
    <row r="65" spans="1:9" x14ac:dyDescent="0.25">
      <c r="A65" s="342" t="s">
        <v>654</v>
      </c>
      <c r="B65" s="346">
        <v>11</v>
      </c>
      <c r="C65" s="348">
        <v>24</v>
      </c>
      <c r="D65" s="350">
        <v>24</v>
      </c>
      <c r="E65" s="352">
        <v>1.6850000000000001</v>
      </c>
      <c r="F65" s="95" t="str">
        <f t="shared" si="0"/>
        <v>July</v>
      </c>
      <c r="G65" s="359">
        <f t="shared" si="1"/>
        <v>24</v>
      </c>
      <c r="H65" s="366">
        <f t="shared" si="2"/>
        <v>40.44</v>
      </c>
    </row>
    <row r="66" spans="1:9" x14ac:dyDescent="0.25">
      <c r="A66" s="342" t="s">
        <v>654</v>
      </c>
      <c r="B66" s="346">
        <v>0</v>
      </c>
      <c r="C66" s="348">
        <v>72</v>
      </c>
      <c r="D66" s="350">
        <v>72</v>
      </c>
      <c r="E66" s="352">
        <v>1.6850000000000001</v>
      </c>
      <c r="F66" s="95" t="str">
        <f t="shared" ref="F66:F129" si="3">"July"</f>
        <v>July</v>
      </c>
      <c r="G66" s="359">
        <f t="shared" si="1"/>
        <v>72</v>
      </c>
      <c r="H66" s="366">
        <f t="shared" si="2"/>
        <v>121.32000000000001</v>
      </c>
    </row>
    <row r="67" spans="1:9" x14ac:dyDescent="0.25">
      <c r="A67" s="342" t="s">
        <v>650</v>
      </c>
      <c r="B67" s="346">
        <v>0</v>
      </c>
      <c r="C67" s="348">
        <v>22</v>
      </c>
      <c r="D67" s="350">
        <v>22</v>
      </c>
      <c r="E67" s="352">
        <v>3.95</v>
      </c>
      <c r="F67" s="95" t="str">
        <f t="shared" si="3"/>
        <v>July</v>
      </c>
      <c r="G67" s="359">
        <f t="shared" ref="G67:G130" si="4">IFERROR(IF(C67=" ",0,C67),0)</f>
        <v>22</v>
      </c>
      <c r="H67" s="366">
        <f t="shared" ref="H67:H130" si="5">IFERROR(G67 * E67, 0)</f>
        <v>86.9</v>
      </c>
    </row>
    <row r="68" spans="1:9" x14ac:dyDescent="0.25">
      <c r="A68" s="341" t="s">
        <v>650</v>
      </c>
      <c r="B68" s="346">
        <v>0</v>
      </c>
      <c r="C68" s="348">
        <v>27</v>
      </c>
      <c r="D68" s="350">
        <v>27</v>
      </c>
      <c r="E68" s="352">
        <v>4.95</v>
      </c>
      <c r="F68" s="95" t="str">
        <f t="shared" si="3"/>
        <v>July</v>
      </c>
      <c r="G68" s="359">
        <f t="shared" si="4"/>
        <v>27</v>
      </c>
      <c r="H68" s="366">
        <f t="shared" si="5"/>
        <v>133.65</v>
      </c>
    </row>
    <row r="69" spans="1:9" x14ac:dyDescent="0.25">
      <c r="A69" s="342" t="s">
        <v>100</v>
      </c>
      <c r="B69" s="346">
        <v>7</v>
      </c>
      <c r="C69" s="348">
        <v>98</v>
      </c>
      <c r="D69" s="350">
        <v>98</v>
      </c>
      <c r="E69" s="352">
        <v>0.77458000000000005</v>
      </c>
      <c r="F69" s="95" t="str">
        <f t="shared" si="3"/>
        <v>July</v>
      </c>
      <c r="G69" s="359">
        <f t="shared" si="4"/>
        <v>98</v>
      </c>
      <c r="H69" s="366">
        <f t="shared" si="5"/>
        <v>75.908839999999998</v>
      </c>
    </row>
    <row r="70" spans="1:9" x14ac:dyDescent="0.25">
      <c r="A70" s="341" t="s">
        <v>655</v>
      </c>
      <c r="B70" s="346">
        <v>0</v>
      </c>
      <c r="C70" s="348">
        <v>108</v>
      </c>
      <c r="D70" s="350">
        <v>108</v>
      </c>
      <c r="E70" s="352">
        <v>0.65</v>
      </c>
      <c r="F70" s="95" t="str">
        <f t="shared" si="3"/>
        <v>July</v>
      </c>
      <c r="G70" s="359">
        <f t="shared" si="4"/>
        <v>108</v>
      </c>
      <c r="H70" s="366">
        <f t="shared" si="5"/>
        <v>70.2</v>
      </c>
    </row>
    <row r="71" spans="1:9" x14ac:dyDescent="0.25">
      <c r="A71" s="342" t="s">
        <v>655</v>
      </c>
      <c r="B71" s="346">
        <v>7</v>
      </c>
      <c r="C71" s="348">
        <v>36</v>
      </c>
      <c r="D71" s="350">
        <v>36</v>
      </c>
      <c r="E71" s="352">
        <v>0.59</v>
      </c>
      <c r="F71" s="95" t="str">
        <f t="shared" si="3"/>
        <v>July</v>
      </c>
      <c r="G71" s="359">
        <f t="shared" si="4"/>
        <v>36</v>
      </c>
      <c r="H71" s="366">
        <f t="shared" si="5"/>
        <v>21.24</v>
      </c>
    </row>
    <row r="72" spans="1:9" x14ac:dyDescent="0.25">
      <c r="A72" s="342" t="s">
        <v>655</v>
      </c>
      <c r="B72" s="346">
        <v>2</v>
      </c>
      <c r="C72" s="348">
        <v>20</v>
      </c>
      <c r="D72" s="350">
        <v>20</v>
      </c>
      <c r="E72" s="352">
        <v>0.60499999999999998</v>
      </c>
      <c r="F72" s="95" t="str">
        <f t="shared" si="3"/>
        <v>July</v>
      </c>
      <c r="G72" s="359">
        <f t="shared" si="4"/>
        <v>20</v>
      </c>
      <c r="H72" s="366">
        <f t="shared" si="5"/>
        <v>12.1</v>
      </c>
    </row>
    <row r="73" spans="1:9" x14ac:dyDescent="0.25">
      <c r="A73" s="342" t="s">
        <v>655</v>
      </c>
      <c r="B73" s="346">
        <v>14</v>
      </c>
      <c r="C73" s="348">
        <v>30</v>
      </c>
      <c r="D73" s="350">
        <v>30</v>
      </c>
      <c r="E73" s="352">
        <v>0.61</v>
      </c>
      <c r="F73" s="95" t="str">
        <f t="shared" si="3"/>
        <v>July</v>
      </c>
      <c r="G73" s="359">
        <f t="shared" si="4"/>
        <v>30</v>
      </c>
      <c r="H73" s="366">
        <f t="shared" si="5"/>
        <v>18.3</v>
      </c>
    </row>
    <row r="74" spans="1:9" x14ac:dyDescent="0.25">
      <c r="A74" s="342" t="s">
        <v>655</v>
      </c>
      <c r="B74" s="346">
        <v>0</v>
      </c>
      <c r="C74" s="348">
        <v>40</v>
      </c>
      <c r="D74" s="350">
        <v>40</v>
      </c>
      <c r="E74" s="352">
        <v>0.61</v>
      </c>
      <c r="F74" s="95" t="str">
        <f t="shared" si="3"/>
        <v>July</v>
      </c>
      <c r="G74" s="359">
        <f t="shared" si="4"/>
        <v>40</v>
      </c>
      <c r="H74" s="366">
        <f t="shared" si="5"/>
        <v>24.4</v>
      </c>
    </row>
    <row r="75" spans="1:9" x14ac:dyDescent="0.25">
      <c r="A75" s="342" t="s">
        <v>655</v>
      </c>
      <c r="B75" s="346">
        <v>0</v>
      </c>
      <c r="C75" s="348">
        <v>40</v>
      </c>
      <c r="D75" s="350">
        <v>40</v>
      </c>
      <c r="E75" s="352">
        <v>0.61</v>
      </c>
      <c r="F75" s="95" t="str">
        <f t="shared" si="3"/>
        <v>July</v>
      </c>
      <c r="G75" s="359">
        <f t="shared" si="4"/>
        <v>40</v>
      </c>
      <c r="H75" s="366">
        <f t="shared" si="5"/>
        <v>24.4</v>
      </c>
    </row>
    <row r="76" spans="1:9" x14ac:dyDescent="0.25">
      <c r="A76" s="342" t="s">
        <v>654</v>
      </c>
      <c r="B76" s="346">
        <v>9</v>
      </c>
      <c r="C76" s="348">
        <v>48</v>
      </c>
      <c r="D76" s="350">
        <v>48</v>
      </c>
      <c r="E76" s="352">
        <v>1.35</v>
      </c>
      <c r="F76" s="95" t="str">
        <f t="shared" si="3"/>
        <v>July</v>
      </c>
      <c r="G76" s="359">
        <f t="shared" si="4"/>
        <v>48</v>
      </c>
      <c r="H76" s="366">
        <f t="shared" si="5"/>
        <v>64.800000000000011</v>
      </c>
    </row>
    <row r="77" spans="1:9" x14ac:dyDescent="0.25">
      <c r="A77" s="342" t="s">
        <v>654</v>
      </c>
      <c r="B77" s="346">
        <v>15</v>
      </c>
      <c r="C77" s="348">
        <v>24</v>
      </c>
      <c r="D77" s="350">
        <v>24</v>
      </c>
      <c r="E77" s="352">
        <v>1.35</v>
      </c>
      <c r="F77" s="95" t="str">
        <f t="shared" si="3"/>
        <v>July</v>
      </c>
      <c r="G77" s="359">
        <f t="shared" si="4"/>
        <v>24</v>
      </c>
      <c r="H77" s="366">
        <f t="shared" si="5"/>
        <v>32.400000000000006</v>
      </c>
    </row>
    <row r="78" spans="1:9" x14ac:dyDescent="0.25">
      <c r="A78" s="342" t="s">
        <v>654</v>
      </c>
      <c r="B78" s="346">
        <v>12</v>
      </c>
      <c r="C78" s="348">
        <v>36</v>
      </c>
      <c r="D78" s="350">
        <v>36</v>
      </c>
      <c r="E78" s="355">
        <v>1.35</v>
      </c>
      <c r="F78" s="95" t="str">
        <f t="shared" si="3"/>
        <v>July</v>
      </c>
      <c r="G78" s="359">
        <f t="shared" si="4"/>
        <v>36</v>
      </c>
      <c r="H78" s="366">
        <f t="shared" si="5"/>
        <v>48.6</v>
      </c>
      <c r="I78" s="93"/>
    </row>
    <row r="79" spans="1:9" x14ac:dyDescent="0.25">
      <c r="A79" s="342" t="s">
        <v>654</v>
      </c>
      <c r="B79" s="346">
        <v>23</v>
      </c>
      <c r="C79" s="348">
        <v>24</v>
      </c>
      <c r="D79" s="350">
        <v>24</v>
      </c>
      <c r="E79" s="352">
        <v>1.35</v>
      </c>
      <c r="F79" s="95" t="str">
        <f t="shared" si="3"/>
        <v>July</v>
      </c>
      <c r="G79" s="359">
        <f t="shared" si="4"/>
        <v>24</v>
      </c>
      <c r="H79" s="366">
        <f t="shared" si="5"/>
        <v>32.400000000000006</v>
      </c>
    </row>
    <row r="80" spans="1:9" x14ac:dyDescent="0.25">
      <c r="A80" s="342" t="s">
        <v>659</v>
      </c>
      <c r="B80" s="346">
        <v>9</v>
      </c>
      <c r="C80" s="348">
        <v>24</v>
      </c>
      <c r="D80" s="350">
        <v>24</v>
      </c>
      <c r="E80" s="352">
        <v>1.22</v>
      </c>
      <c r="F80" s="95" t="str">
        <f t="shared" si="3"/>
        <v>July</v>
      </c>
      <c r="G80" s="359">
        <f t="shared" si="4"/>
        <v>24</v>
      </c>
      <c r="H80" s="366">
        <f t="shared" si="5"/>
        <v>29.28</v>
      </c>
    </row>
    <row r="81" spans="1:9" x14ac:dyDescent="0.25">
      <c r="A81" s="342" t="s">
        <v>659</v>
      </c>
      <c r="B81" s="346">
        <v>22</v>
      </c>
      <c r="C81" s="348">
        <v>36</v>
      </c>
      <c r="D81" s="350">
        <v>36</v>
      </c>
      <c r="E81" s="352">
        <v>1.22</v>
      </c>
      <c r="F81" s="95" t="str">
        <f t="shared" si="3"/>
        <v>July</v>
      </c>
      <c r="G81" s="359">
        <f t="shared" si="4"/>
        <v>36</v>
      </c>
      <c r="H81" s="366">
        <f t="shared" si="5"/>
        <v>43.92</v>
      </c>
    </row>
    <row r="82" spans="1:9" x14ac:dyDescent="0.25">
      <c r="A82" s="342" t="s">
        <v>659</v>
      </c>
      <c r="B82" s="346">
        <v>26</v>
      </c>
      <c r="C82" s="348">
        <v>24</v>
      </c>
      <c r="D82" s="350">
        <v>24</v>
      </c>
      <c r="E82" s="352">
        <v>1.22</v>
      </c>
      <c r="F82" s="95" t="str">
        <f t="shared" si="3"/>
        <v>July</v>
      </c>
      <c r="G82" s="359">
        <f t="shared" si="4"/>
        <v>24</v>
      </c>
      <c r="H82" s="366">
        <f t="shared" si="5"/>
        <v>29.28</v>
      </c>
    </row>
    <row r="83" spans="1:9" x14ac:dyDescent="0.25">
      <c r="A83" s="342" t="s">
        <v>659</v>
      </c>
      <c r="B83" s="346">
        <v>12</v>
      </c>
      <c r="C83" s="348">
        <v>36</v>
      </c>
      <c r="D83" s="350">
        <v>36</v>
      </c>
      <c r="E83" s="352">
        <v>1.22</v>
      </c>
      <c r="F83" s="95" t="str">
        <f t="shared" si="3"/>
        <v>July</v>
      </c>
      <c r="G83" s="359">
        <f t="shared" si="4"/>
        <v>36</v>
      </c>
      <c r="H83" s="366">
        <f t="shared" si="5"/>
        <v>43.92</v>
      </c>
    </row>
    <row r="84" spans="1:9" x14ac:dyDescent="0.25">
      <c r="A84" s="342" t="s">
        <v>659</v>
      </c>
      <c r="B84" s="346">
        <v>9</v>
      </c>
      <c r="C84" s="348">
        <v>12</v>
      </c>
      <c r="D84" s="350">
        <v>12</v>
      </c>
      <c r="E84" s="352">
        <v>1.22</v>
      </c>
      <c r="F84" s="95" t="str">
        <f t="shared" si="3"/>
        <v>July</v>
      </c>
      <c r="G84" s="359">
        <f t="shared" si="4"/>
        <v>12</v>
      </c>
      <c r="H84" s="366">
        <f t="shared" si="5"/>
        <v>14.64</v>
      </c>
    </row>
    <row r="85" spans="1:9" x14ac:dyDescent="0.25">
      <c r="A85" s="342" t="s">
        <v>659</v>
      </c>
      <c r="B85" s="346">
        <v>0</v>
      </c>
      <c r="C85" s="348">
        <v>0</v>
      </c>
      <c r="D85" s="350">
        <v>0</v>
      </c>
      <c r="E85" s="352">
        <v>1.22</v>
      </c>
      <c r="F85" s="95" t="str">
        <f t="shared" si="3"/>
        <v>July</v>
      </c>
      <c r="G85" s="359">
        <f t="shared" si="4"/>
        <v>0</v>
      </c>
      <c r="H85" s="366">
        <f t="shared" si="5"/>
        <v>0</v>
      </c>
    </row>
    <row r="86" spans="1:9" x14ac:dyDescent="0.25">
      <c r="A86" s="342" t="s">
        <v>659</v>
      </c>
      <c r="B86" s="346">
        <v>16</v>
      </c>
      <c r="C86" s="348">
        <v>24</v>
      </c>
      <c r="D86" s="350">
        <v>24</v>
      </c>
      <c r="E86" s="352">
        <v>1.22</v>
      </c>
      <c r="F86" s="95" t="str">
        <f t="shared" si="3"/>
        <v>July</v>
      </c>
      <c r="G86" s="359">
        <f t="shared" si="4"/>
        <v>24</v>
      </c>
      <c r="H86" s="366">
        <f t="shared" si="5"/>
        <v>29.28</v>
      </c>
    </row>
    <row r="87" spans="1:9" x14ac:dyDescent="0.25">
      <c r="A87" s="342" t="s">
        <v>659</v>
      </c>
      <c r="B87" s="346">
        <v>0</v>
      </c>
      <c r="C87" s="348">
        <v>36</v>
      </c>
      <c r="D87" s="350">
        <v>36</v>
      </c>
      <c r="E87" s="352">
        <v>1.22</v>
      </c>
      <c r="F87" s="95" t="str">
        <f t="shared" si="3"/>
        <v>July</v>
      </c>
      <c r="G87" s="359">
        <f t="shared" si="4"/>
        <v>36</v>
      </c>
      <c r="H87" s="366">
        <f t="shared" si="5"/>
        <v>43.92</v>
      </c>
      <c r="I87" s="93"/>
    </row>
    <row r="88" spans="1:9" x14ac:dyDescent="0.25">
      <c r="A88" s="342" t="s">
        <v>655</v>
      </c>
      <c r="B88" s="346">
        <v>5</v>
      </c>
      <c r="C88" s="348">
        <v>36</v>
      </c>
      <c r="D88" s="350">
        <v>36</v>
      </c>
      <c r="E88" s="352">
        <v>0.64800000000000002</v>
      </c>
      <c r="F88" s="95" t="str">
        <f t="shared" si="3"/>
        <v>July</v>
      </c>
      <c r="G88" s="359">
        <f t="shared" si="4"/>
        <v>36</v>
      </c>
      <c r="H88" s="366">
        <f t="shared" si="5"/>
        <v>23.327999999999999</v>
      </c>
    </row>
    <row r="89" spans="1:9" x14ac:dyDescent="0.25">
      <c r="A89" s="342" t="s">
        <v>655</v>
      </c>
      <c r="B89" s="346">
        <v>0</v>
      </c>
      <c r="C89" s="348">
        <v>0</v>
      </c>
      <c r="D89" s="350">
        <v>0</v>
      </c>
      <c r="E89" s="352">
        <v>0.64790000000000003</v>
      </c>
      <c r="F89" s="95" t="str">
        <f t="shared" si="3"/>
        <v>July</v>
      </c>
      <c r="G89" s="359">
        <f t="shared" si="4"/>
        <v>0</v>
      </c>
      <c r="H89" s="366">
        <f t="shared" si="5"/>
        <v>0</v>
      </c>
    </row>
    <row r="90" spans="1:9" x14ac:dyDescent="0.25">
      <c r="A90" s="342" t="s">
        <v>659</v>
      </c>
      <c r="B90" s="346">
        <v>118</v>
      </c>
      <c r="C90" s="348">
        <v>0</v>
      </c>
      <c r="D90" s="350">
        <v>0</v>
      </c>
      <c r="E90" s="352">
        <v>0.4073</v>
      </c>
      <c r="F90" s="95" t="str">
        <f t="shared" si="3"/>
        <v>July</v>
      </c>
      <c r="G90" s="359">
        <f t="shared" si="4"/>
        <v>0</v>
      </c>
      <c r="H90" s="366">
        <f t="shared" si="5"/>
        <v>0</v>
      </c>
    </row>
    <row r="91" spans="1:9" x14ac:dyDescent="0.25">
      <c r="A91" s="342" t="s">
        <v>659</v>
      </c>
      <c r="B91" s="346">
        <v>114</v>
      </c>
      <c r="C91" s="348">
        <v>0</v>
      </c>
      <c r="D91" s="350">
        <v>0</v>
      </c>
      <c r="E91" s="352">
        <v>0.4073</v>
      </c>
      <c r="F91" s="95" t="str">
        <f t="shared" si="3"/>
        <v>July</v>
      </c>
      <c r="G91" s="359">
        <f t="shared" si="4"/>
        <v>0</v>
      </c>
      <c r="H91" s="366">
        <f t="shared" si="5"/>
        <v>0</v>
      </c>
    </row>
    <row r="92" spans="1:9" x14ac:dyDescent="0.25">
      <c r="A92" s="342" t="s">
        <v>659</v>
      </c>
      <c r="B92" s="346">
        <v>126</v>
      </c>
      <c r="C92" s="348">
        <v>0</v>
      </c>
      <c r="D92" s="350">
        <v>0</v>
      </c>
      <c r="E92" s="352">
        <v>0.4073</v>
      </c>
      <c r="F92" s="95" t="str">
        <f t="shared" si="3"/>
        <v>July</v>
      </c>
      <c r="G92" s="359">
        <f t="shared" si="4"/>
        <v>0</v>
      </c>
      <c r="H92" s="366">
        <f t="shared" si="5"/>
        <v>0</v>
      </c>
    </row>
    <row r="93" spans="1:9" x14ac:dyDescent="0.25">
      <c r="A93" s="342" t="s">
        <v>659</v>
      </c>
      <c r="B93" s="346">
        <v>123</v>
      </c>
      <c r="C93" s="348">
        <v>0</v>
      </c>
      <c r="D93" s="350">
        <v>0</v>
      </c>
      <c r="E93" s="352">
        <v>0.4073</v>
      </c>
      <c r="F93" s="95" t="str">
        <f t="shared" si="3"/>
        <v>July</v>
      </c>
      <c r="G93" s="359">
        <f t="shared" si="4"/>
        <v>0</v>
      </c>
      <c r="H93" s="366">
        <f t="shared" si="5"/>
        <v>0</v>
      </c>
    </row>
    <row r="94" spans="1:9" x14ac:dyDescent="0.25">
      <c r="A94" s="342" t="s">
        <v>650</v>
      </c>
      <c r="B94" s="346">
        <v>0</v>
      </c>
      <c r="C94" s="348">
        <v>37</v>
      </c>
      <c r="D94" s="350">
        <v>37</v>
      </c>
      <c r="E94" s="352">
        <v>3.5</v>
      </c>
      <c r="F94" s="95" t="str">
        <f t="shared" si="3"/>
        <v>July</v>
      </c>
      <c r="G94" s="359">
        <f t="shared" si="4"/>
        <v>37</v>
      </c>
      <c r="H94" s="366">
        <f t="shared" si="5"/>
        <v>129.5</v>
      </c>
    </row>
    <row r="95" spans="1:9" x14ac:dyDescent="0.25">
      <c r="A95" s="342" t="s">
        <v>655</v>
      </c>
      <c r="B95" s="346">
        <v>0</v>
      </c>
      <c r="C95" s="348">
        <v>48</v>
      </c>
      <c r="D95" s="350">
        <v>48</v>
      </c>
      <c r="E95" s="352">
        <v>0.64790000000000003</v>
      </c>
      <c r="F95" s="95" t="str">
        <f t="shared" si="3"/>
        <v>July</v>
      </c>
      <c r="G95" s="359">
        <f t="shared" si="4"/>
        <v>48</v>
      </c>
      <c r="H95" s="366">
        <f t="shared" si="5"/>
        <v>31.099200000000003</v>
      </c>
    </row>
    <row r="96" spans="1:9" x14ac:dyDescent="0.25">
      <c r="A96" s="342" t="s">
        <v>655</v>
      </c>
      <c r="B96" s="346">
        <v>40</v>
      </c>
      <c r="C96" s="348">
        <v>0</v>
      </c>
      <c r="D96" s="350">
        <v>0</v>
      </c>
      <c r="E96" s="352">
        <v>0.64790000000000003</v>
      </c>
      <c r="F96" s="95" t="str">
        <f t="shared" si="3"/>
        <v>July</v>
      </c>
      <c r="G96" s="359">
        <f t="shared" si="4"/>
        <v>0</v>
      </c>
      <c r="H96" s="366">
        <f t="shared" si="5"/>
        <v>0</v>
      </c>
    </row>
    <row r="97" spans="1:8" x14ac:dyDescent="0.25">
      <c r="A97" s="342" t="s">
        <v>655</v>
      </c>
      <c r="B97" s="346">
        <v>20</v>
      </c>
      <c r="C97" s="348">
        <v>0</v>
      </c>
      <c r="D97" s="350">
        <v>0</v>
      </c>
      <c r="E97" s="352">
        <v>0.64790000000000003</v>
      </c>
      <c r="F97" s="95" t="str">
        <f t="shared" si="3"/>
        <v>July</v>
      </c>
      <c r="G97" s="359">
        <f t="shared" si="4"/>
        <v>0</v>
      </c>
      <c r="H97" s="366">
        <f t="shared" si="5"/>
        <v>0</v>
      </c>
    </row>
    <row r="98" spans="1:8" x14ac:dyDescent="0.25">
      <c r="A98" s="342" t="s">
        <v>655</v>
      </c>
      <c r="B98" s="346">
        <v>72</v>
      </c>
      <c r="C98" s="348">
        <v>0</v>
      </c>
      <c r="D98" s="350">
        <v>0</v>
      </c>
      <c r="E98" s="352">
        <v>0.64790000000000003</v>
      </c>
      <c r="F98" s="95" t="str">
        <f t="shared" si="3"/>
        <v>July</v>
      </c>
      <c r="G98" s="359">
        <f t="shared" si="4"/>
        <v>0</v>
      </c>
      <c r="H98" s="366">
        <f t="shared" si="5"/>
        <v>0</v>
      </c>
    </row>
    <row r="99" spans="1:8" x14ac:dyDescent="0.25">
      <c r="A99" s="342" t="s">
        <v>655</v>
      </c>
      <c r="B99" s="346">
        <v>36</v>
      </c>
      <c r="C99" s="348">
        <v>0</v>
      </c>
      <c r="D99" s="350">
        <v>0</v>
      </c>
      <c r="E99" s="352">
        <v>0.64790000000000003</v>
      </c>
      <c r="F99" s="95" t="str">
        <f t="shared" si="3"/>
        <v>July</v>
      </c>
      <c r="G99" s="359">
        <f t="shared" si="4"/>
        <v>0</v>
      </c>
      <c r="H99" s="366">
        <f t="shared" si="5"/>
        <v>0</v>
      </c>
    </row>
    <row r="100" spans="1:8" x14ac:dyDescent="0.25">
      <c r="A100" s="342" t="s">
        <v>650</v>
      </c>
      <c r="B100" s="346">
        <v>0</v>
      </c>
      <c r="C100" s="348">
        <v>22</v>
      </c>
      <c r="D100" s="350">
        <v>22</v>
      </c>
      <c r="E100" s="352">
        <v>5.95</v>
      </c>
      <c r="F100" s="95" t="str">
        <f t="shared" si="3"/>
        <v>July</v>
      </c>
      <c r="G100" s="359">
        <f t="shared" si="4"/>
        <v>22</v>
      </c>
      <c r="H100" s="366">
        <f t="shared" si="5"/>
        <v>130.9</v>
      </c>
    </row>
    <row r="101" spans="1:8" x14ac:dyDescent="0.25">
      <c r="A101" s="342" t="s">
        <v>654</v>
      </c>
      <c r="B101" s="346"/>
      <c r="C101" s="348">
        <v>24</v>
      </c>
      <c r="D101" s="350">
        <v>24</v>
      </c>
      <c r="E101" s="352">
        <v>1.41</v>
      </c>
      <c r="F101" s="95" t="str">
        <f t="shared" si="3"/>
        <v>July</v>
      </c>
      <c r="G101" s="359">
        <f t="shared" si="4"/>
        <v>24</v>
      </c>
      <c r="H101" s="366">
        <f t="shared" si="5"/>
        <v>33.839999999999996</v>
      </c>
    </row>
    <row r="102" spans="1:8" x14ac:dyDescent="0.25">
      <c r="A102" s="342" t="s">
        <v>653</v>
      </c>
      <c r="B102" s="346">
        <v>0</v>
      </c>
      <c r="C102" s="348">
        <v>183</v>
      </c>
      <c r="D102" s="350">
        <v>183</v>
      </c>
      <c r="E102" s="352">
        <v>0.99</v>
      </c>
      <c r="F102" s="95" t="str">
        <f t="shared" si="3"/>
        <v>July</v>
      </c>
      <c r="G102" s="359">
        <f t="shared" si="4"/>
        <v>183</v>
      </c>
      <c r="H102" s="366">
        <f t="shared" si="5"/>
        <v>181.17</v>
      </c>
    </row>
    <row r="103" spans="1:8" x14ac:dyDescent="0.25">
      <c r="A103" s="342" t="s">
        <v>659</v>
      </c>
      <c r="B103" s="346">
        <v>0</v>
      </c>
      <c r="C103" s="348">
        <v>108</v>
      </c>
      <c r="D103" s="350">
        <v>108</v>
      </c>
      <c r="E103" s="352">
        <v>0.8</v>
      </c>
      <c r="F103" s="95" t="str">
        <f t="shared" si="3"/>
        <v>July</v>
      </c>
      <c r="G103" s="359">
        <f t="shared" si="4"/>
        <v>108</v>
      </c>
      <c r="H103" s="366">
        <f t="shared" si="5"/>
        <v>86.4</v>
      </c>
    </row>
    <row r="104" spans="1:8" x14ac:dyDescent="0.25">
      <c r="A104" s="342" t="s">
        <v>659</v>
      </c>
      <c r="B104" s="346">
        <v>0</v>
      </c>
      <c r="C104" s="348">
        <v>84</v>
      </c>
      <c r="D104" s="350">
        <v>84</v>
      </c>
      <c r="E104" s="352">
        <v>0.8</v>
      </c>
      <c r="F104" s="95" t="str">
        <f t="shared" si="3"/>
        <v>July</v>
      </c>
      <c r="G104" s="359">
        <f t="shared" si="4"/>
        <v>84</v>
      </c>
      <c r="H104" s="366">
        <f t="shared" si="5"/>
        <v>67.2</v>
      </c>
    </row>
    <row r="105" spans="1:8" x14ac:dyDescent="0.25">
      <c r="A105" s="342" t="s">
        <v>659</v>
      </c>
      <c r="B105" s="346">
        <v>0</v>
      </c>
      <c r="C105" s="348">
        <v>84</v>
      </c>
      <c r="D105" s="350">
        <v>84</v>
      </c>
      <c r="E105" s="352">
        <v>0.8</v>
      </c>
      <c r="F105" s="95" t="str">
        <f t="shared" si="3"/>
        <v>July</v>
      </c>
      <c r="G105" s="359">
        <f t="shared" si="4"/>
        <v>84</v>
      </c>
      <c r="H105" s="366">
        <f t="shared" si="5"/>
        <v>67.2</v>
      </c>
    </row>
    <row r="106" spans="1:8" x14ac:dyDescent="0.25">
      <c r="A106" s="342" t="s">
        <v>654</v>
      </c>
      <c r="B106" s="346">
        <v>9</v>
      </c>
      <c r="C106" s="348">
        <v>0</v>
      </c>
      <c r="D106" s="350">
        <v>0</v>
      </c>
      <c r="E106" s="352">
        <v>1.6850000000000001</v>
      </c>
      <c r="F106" s="95" t="str">
        <f t="shared" si="3"/>
        <v>July</v>
      </c>
      <c r="G106" s="359">
        <f t="shared" si="4"/>
        <v>0</v>
      </c>
      <c r="H106" s="366">
        <f t="shared" si="5"/>
        <v>0</v>
      </c>
    </row>
    <row r="107" spans="1:8" x14ac:dyDescent="0.25">
      <c r="A107" s="342" t="s">
        <v>659</v>
      </c>
      <c r="B107" s="346">
        <v>16</v>
      </c>
      <c r="C107" s="348">
        <v>48</v>
      </c>
      <c r="D107" s="350">
        <v>48</v>
      </c>
      <c r="E107" s="352">
        <v>2.0499999999999998</v>
      </c>
      <c r="F107" s="95" t="str">
        <f t="shared" si="3"/>
        <v>July</v>
      </c>
      <c r="G107" s="359">
        <f t="shared" si="4"/>
        <v>48</v>
      </c>
      <c r="H107" s="366">
        <f t="shared" si="5"/>
        <v>98.399999999999991</v>
      </c>
    </row>
    <row r="108" spans="1:8" x14ac:dyDescent="0.25">
      <c r="A108" s="342" t="s">
        <v>659</v>
      </c>
      <c r="B108" s="346">
        <v>8</v>
      </c>
      <c r="C108" s="348">
        <v>72</v>
      </c>
      <c r="D108" s="350">
        <v>72</v>
      </c>
      <c r="E108" s="352">
        <v>2.0529999999999999</v>
      </c>
      <c r="F108" s="95" t="str">
        <f t="shared" si="3"/>
        <v>July</v>
      </c>
      <c r="G108" s="359">
        <f t="shared" si="4"/>
        <v>72</v>
      </c>
      <c r="H108" s="366">
        <f t="shared" si="5"/>
        <v>147.816</v>
      </c>
    </row>
    <row r="109" spans="1:8" x14ac:dyDescent="0.25">
      <c r="A109" s="342" t="s">
        <v>659</v>
      </c>
      <c r="B109" s="346">
        <v>23</v>
      </c>
      <c r="C109" s="348">
        <v>48</v>
      </c>
      <c r="D109" s="350">
        <v>48</v>
      </c>
      <c r="E109" s="352">
        <v>2.0529999999999999</v>
      </c>
      <c r="F109" s="95" t="str">
        <f t="shared" si="3"/>
        <v>July</v>
      </c>
      <c r="G109" s="359">
        <f t="shared" si="4"/>
        <v>48</v>
      </c>
      <c r="H109" s="366">
        <f t="shared" si="5"/>
        <v>98.543999999999997</v>
      </c>
    </row>
    <row r="110" spans="1:8" x14ac:dyDescent="0.25">
      <c r="A110" s="342" t="s">
        <v>654</v>
      </c>
      <c r="B110" s="346">
        <v>9</v>
      </c>
      <c r="C110" s="348">
        <v>23</v>
      </c>
      <c r="D110" s="350">
        <v>23</v>
      </c>
      <c r="E110" s="352">
        <v>2.1</v>
      </c>
      <c r="F110" s="95" t="str">
        <f t="shared" si="3"/>
        <v>July</v>
      </c>
      <c r="G110" s="359">
        <f t="shared" si="4"/>
        <v>23</v>
      </c>
      <c r="H110" s="366">
        <f t="shared" si="5"/>
        <v>48.300000000000004</v>
      </c>
    </row>
    <row r="111" spans="1:8" x14ac:dyDescent="0.25">
      <c r="A111" s="342" t="s">
        <v>654</v>
      </c>
      <c r="B111" s="346">
        <v>8</v>
      </c>
      <c r="C111" s="348">
        <v>14</v>
      </c>
      <c r="D111" s="350">
        <v>14</v>
      </c>
      <c r="E111" s="352">
        <v>2.1</v>
      </c>
      <c r="F111" s="95" t="str">
        <f t="shared" si="3"/>
        <v>July</v>
      </c>
      <c r="G111" s="359">
        <f t="shared" si="4"/>
        <v>14</v>
      </c>
      <c r="H111" s="366">
        <f t="shared" si="5"/>
        <v>29.400000000000002</v>
      </c>
    </row>
    <row r="112" spans="1:8" x14ac:dyDescent="0.25">
      <c r="A112" s="342" t="s">
        <v>654</v>
      </c>
      <c r="B112" s="346">
        <v>12</v>
      </c>
      <c r="C112" s="348">
        <v>18</v>
      </c>
      <c r="D112" s="350">
        <v>18</v>
      </c>
      <c r="E112" s="352">
        <v>2.1</v>
      </c>
      <c r="F112" s="95" t="str">
        <f t="shared" si="3"/>
        <v>July</v>
      </c>
      <c r="G112" s="359">
        <f t="shared" si="4"/>
        <v>18</v>
      </c>
      <c r="H112" s="366">
        <f t="shared" si="5"/>
        <v>37.800000000000004</v>
      </c>
    </row>
    <row r="113" spans="1:8" x14ac:dyDescent="0.25">
      <c r="A113" s="342" t="s">
        <v>654</v>
      </c>
      <c r="B113" s="346">
        <v>0</v>
      </c>
      <c r="C113" s="348">
        <v>0</v>
      </c>
      <c r="D113" s="350">
        <v>0</v>
      </c>
      <c r="E113" s="352">
        <v>2.1</v>
      </c>
      <c r="F113" s="95" t="str">
        <f t="shared" si="3"/>
        <v>July</v>
      </c>
      <c r="G113" s="359">
        <f t="shared" si="4"/>
        <v>0</v>
      </c>
      <c r="H113" s="366">
        <f t="shared" si="5"/>
        <v>0</v>
      </c>
    </row>
    <row r="114" spans="1:8" x14ac:dyDescent="0.25">
      <c r="A114" s="342" t="s">
        <v>654</v>
      </c>
      <c r="B114" s="346">
        <v>0</v>
      </c>
      <c r="C114" s="348">
        <v>0</v>
      </c>
      <c r="D114" s="350">
        <v>0</v>
      </c>
      <c r="E114" s="352">
        <v>2.1</v>
      </c>
      <c r="F114" s="95" t="str">
        <f t="shared" si="3"/>
        <v>July</v>
      </c>
      <c r="G114" s="359">
        <f t="shared" si="4"/>
        <v>0</v>
      </c>
      <c r="H114" s="366">
        <f t="shared" si="5"/>
        <v>0</v>
      </c>
    </row>
    <row r="115" spans="1:8" x14ac:dyDescent="0.25">
      <c r="A115" s="342" t="s">
        <v>654</v>
      </c>
      <c r="B115" s="346">
        <v>8</v>
      </c>
      <c r="C115" s="348">
        <v>54</v>
      </c>
      <c r="D115" s="350">
        <v>54</v>
      </c>
      <c r="E115" s="352">
        <v>2.1</v>
      </c>
      <c r="F115" s="95" t="str">
        <f t="shared" si="3"/>
        <v>July</v>
      </c>
      <c r="G115" s="359">
        <f t="shared" si="4"/>
        <v>54</v>
      </c>
      <c r="H115" s="366">
        <f t="shared" si="5"/>
        <v>113.4</v>
      </c>
    </row>
    <row r="116" spans="1:8" x14ac:dyDescent="0.25">
      <c r="A116" s="342" t="s">
        <v>654</v>
      </c>
      <c r="B116" s="346">
        <v>8</v>
      </c>
      <c r="C116" s="348">
        <v>24</v>
      </c>
      <c r="D116" s="350">
        <v>24</v>
      </c>
      <c r="E116" s="352">
        <v>2.1</v>
      </c>
      <c r="F116" s="95" t="str">
        <f t="shared" si="3"/>
        <v>July</v>
      </c>
      <c r="G116" s="359">
        <f t="shared" si="4"/>
        <v>24</v>
      </c>
      <c r="H116" s="366">
        <f t="shared" si="5"/>
        <v>50.400000000000006</v>
      </c>
    </row>
    <row r="117" spans="1:8" x14ac:dyDescent="0.25">
      <c r="A117" s="342" t="s">
        <v>654</v>
      </c>
      <c r="B117" s="346"/>
      <c r="C117" s="348">
        <v>0</v>
      </c>
      <c r="D117" s="350">
        <v>0</v>
      </c>
      <c r="E117" s="352">
        <v>2.1</v>
      </c>
      <c r="F117" s="95" t="str">
        <f t="shared" si="3"/>
        <v>July</v>
      </c>
      <c r="G117" s="359">
        <f t="shared" si="4"/>
        <v>0</v>
      </c>
      <c r="H117" s="366">
        <f t="shared" si="5"/>
        <v>0</v>
      </c>
    </row>
    <row r="118" spans="1:8" x14ac:dyDescent="0.25">
      <c r="A118" s="342" t="s">
        <v>654</v>
      </c>
      <c r="B118" s="346">
        <v>19</v>
      </c>
      <c r="C118" s="348">
        <v>72</v>
      </c>
      <c r="D118" s="350">
        <v>72</v>
      </c>
      <c r="E118" s="352">
        <v>2.1</v>
      </c>
      <c r="F118" s="95" t="str">
        <f t="shared" si="3"/>
        <v>July</v>
      </c>
      <c r="G118" s="359">
        <f t="shared" si="4"/>
        <v>72</v>
      </c>
      <c r="H118" s="366">
        <f t="shared" si="5"/>
        <v>151.20000000000002</v>
      </c>
    </row>
    <row r="119" spans="1:8" x14ac:dyDescent="0.25">
      <c r="A119" s="342" t="s">
        <v>654</v>
      </c>
      <c r="B119" s="346">
        <v>0</v>
      </c>
      <c r="C119" s="348">
        <v>18</v>
      </c>
      <c r="D119" s="350">
        <v>18</v>
      </c>
      <c r="E119" s="352">
        <v>2.1</v>
      </c>
      <c r="F119" s="95" t="str">
        <f t="shared" si="3"/>
        <v>July</v>
      </c>
      <c r="G119" s="359">
        <f t="shared" si="4"/>
        <v>18</v>
      </c>
      <c r="H119" s="366">
        <f t="shared" si="5"/>
        <v>37.800000000000004</v>
      </c>
    </row>
    <row r="120" spans="1:8" x14ac:dyDescent="0.25">
      <c r="A120" s="342" t="s">
        <v>654</v>
      </c>
      <c r="B120" s="346">
        <v>6</v>
      </c>
      <c r="C120" s="348">
        <v>27</v>
      </c>
      <c r="D120" s="350">
        <v>27</v>
      </c>
      <c r="E120" s="352">
        <v>2.1</v>
      </c>
      <c r="F120" s="95" t="str">
        <f t="shared" si="3"/>
        <v>July</v>
      </c>
      <c r="G120" s="359">
        <f t="shared" si="4"/>
        <v>27</v>
      </c>
      <c r="H120" s="366">
        <f t="shared" si="5"/>
        <v>56.7</v>
      </c>
    </row>
    <row r="121" spans="1:8" x14ac:dyDescent="0.25">
      <c r="A121" s="342" t="s">
        <v>654</v>
      </c>
      <c r="B121" s="346">
        <v>0</v>
      </c>
      <c r="C121" s="348">
        <v>0</v>
      </c>
      <c r="D121" s="350">
        <v>0</v>
      </c>
      <c r="E121" s="352">
        <v>2.1</v>
      </c>
      <c r="F121" s="95" t="str">
        <f t="shared" si="3"/>
        <v>July</v>
      </c>
      <c r="G121" s="359">
        <f t="shared" si="4"/>
        <v>0</v>
      </c>
      <c r="H121" s="366">
        <f t="shared" si="5"/>
        <v>0</v>
      </c>
    </row>
    <row r="122" spans="1:8" x14ac:dyDescent="0.25">
      <c r="A122" s="342" t="s">
        <v>654</v>
      </c>
      <c r="B122" s="346">
        <v>24</v>
      </c>
      <c r="C122" s="348">
        <v>54</v>
      </c>
      <c r="D122" s="350">
        <v>54</v>
      </c>
      <c r="E122" s="352">
        <v>2.1</v>
      </c>
      <c r="F122" s="95" t="str">
        <f t="shared" si="3"/>
        <v>July</v>
      </c>
      <c r="G122" s="359">
        <f t="shared" si="4"/>
        <v>54</v>
      </c>
      <c r="H122" s="366">
        <f t="shared" si="5"/>
        <v>113.4</v>
      </c>
    </row>
    <row r="123" spans="1:8" x14ac:dyDescent="0.25">
      <c r="A123" s="342" t="s">
        <v>654</v>
      </c>
      <c r="B123" s="346">
        <v>5</v>
      </c>
      <c r="C123" s="348">
        <v>21</v>
      </c>
      <c r="D123" s="350">
        <v>21</v>
      </c>
      <c r="E123" s="352">
        <v>2.1</v>
      </c>
      <c r="F123" s="95" t="str">
        <f t="shared" si="3"/>
        <v>July</v>
      </c>
      <c r="G123" s="359">
        <f t="shared" si="4"/>
        <v>21</v>
      </c>
      <c r="H123" s="366">
        <f t="shared" si="5"/>
        <v>44.1</v>
      </c>
    </row>
    <row r="124" spans="1:8" x14ac:dyDescent="0.25">
      <c r="A124" s="342" t="s">
        <v>654</v>
      </c>
      <c r="B124" s="346">
        <v>20</v>
      </c>
      <c r="C124" s="348">
        <v>48</v>
      </c>
      <c r="D124" s="350">
        <v>48</v>
      </c>
      <c r="E124" s="352">
        <v>2.1</v>
      </c>
      <c r="F124" s="95" t="str">
        <f t="shared" si="3"/>
        <v>July</v>
      </c>
      <c r="G124" s="359">
        <f t="shared" si="4"/>
        <v>48</v>
      </c>
      <c r="H124" s="366">
        <f t="shared" si="5"/>
        <v>100.80000000000001</v>
      </c>
    </row>
    <row r="125" spans="1:8" x14ac:dyDescent="0.25">
      <c r="A125" s="342" t="s">
        <v>654</v>
      </c>
      <c r="B125" s="346">
        <v>0</v>
      </c>
      <c r="C125" s="348">
        <v>27</v>
      </c>
      <c r="D125" s="350">
        <v>27</v>
      </c>
      <c r="E125" s="352">
        <v>2.1</v>
      </c>
      <c r="F125" s="95" t="str">
        <f t="shared" si="3"/>
        <v>July</v>
      </c>
      <c r="G125" s="359">
        <f t="shared" si="4"/>
        <v>27</v>
      </c>
      <c r="H125" s="366">
        <f t="shared" si="5"/>
        <v>56.7</v>
      </c>
    </row>
    <row r="126" spans="1:8" x14ac:dyDescent="0.25">
      <c r="A126" s="342" t="s">
        <v>654</v>
      </c>
      <c r="B126" s="346">
        <v>7</v>
      </c>
      <c r="C126" s="348">
        <v>42</v>
      </c>
      <c r="D126" s="350">
        <v>42</v>
      </c>
      <c r="E126" s="352">
        <v>2.1</v>
      </c>
      <c r="F126" s="95" t="str">
        <f t="shared" si="3"/>
        <v>July</v>
      </c>
      <c r="G126" s="359">
        <f t="shared" si="4"/>
        <v>42</v>
      </c>
      <c r="H126" s="366">
        <f t="shared" si="5"/>
        <v>88.2</v>
      </c>
    </row>
    <row r="127" spans="1:8" x14ac:dyDescent="0.25">
      <c r="A127" s="342" t="s">
        <v>654</v>
      </c>
      <c r="B127" s="346">
        <v>0</v>
      </c>
      <c r="C127" s="348">
        <v>0</v>
      </c>
      <c r="D127" s="350">
        <v>0</v>
      </c>
      <c r="E127" s="352">
        <v>2.1</v>
      </c>
      <c r="F127" s="95" t="str">
        <f t="shared" si="3"/>
        <v>July</v>
      </c>
      <c r="G127" s="359">
        <f t="shared" si="4"/>
        <v>0</v>
      </c>
      <c r="H127" s="366">
        <f t="shared" si="5"/>
        <v>0</v>
      </c>
    </row>
    <row r="128" spans="1:8" x14ac:dyDescent="0.25">
      <c r="A128" s="342" t="s">
        <v>654</v>
      </c>
      <c r="B128" s="346">
        <v>10</v>
      </c>
      <c r="C128" s="348">
        <v>24</v>
      </c>
      <c r="D128" s="350">
        <v>24</v>
      </c>
      <c r="E128" s="352">
        <v>2.1</v>
      </c>
      <c r="F128" s="95" t="str">
        <f t="shared" si="3"/>
        <v>July</v>
      </c>
      <c r="G128" s="359">
        <f t="shared" si="4"/>
        <v>24</v>
      </c>
      <c r="H128" s="366">
        <f t="shared" si="5"/>
        <v>50.400000000000006</v>
      </c>
    </row>
    <row r="129" spans="1:8" x14ac:dyDescent="0.25">
      <c r="A129" s="342" t="s">
        <v>659</v>
      </c>
      <c r="B129" s="346">
        <v>0</v>
      </c>
      <c r="C129" s="348">
        <v>0</v>
      </c>
      <c r="D129" s="350">
        <v>0</v>
      </c>
      <c r="E129" s="352">
        <v>0.82</v>
      </c>
      <c r="F129" s="95" t="str">
        <f t="shared" si="3"/>
        <v>July</v>
      </c>
      <c r="G129" s="359">
        <f t="shared" si="4"/>
        <v>0</v>
      </c>
      <c r="H129" s="366">
        <f t="shared" si="5"/>
        <v>0</v>
      </c>
    </row>
    <row r="130" spans="1:8" x14ac:dyDescent="0.25">
      <c r="A130" s="342" t="s">
        <v>659</v>
      </c>
      <c r="B130" s="346">
        <v>11</v>
      </c>
      <c r="C130" s="348">
        <v>0</v>
      </c>
      <c r="D130" s="350">
        <v>0</v>
      </c>
      <c r="E130" s="352">
        <v>0.82</v>
      </c>
      <c r="F130" s="95" t="str">
        <f t="shared" ref="F130:F193" si="6">"July"</f>
        <v>July</v>
      </c>
      <c r="G130" s="359">
        <f t="shared" si="4"/>
        <v>0</v>
      </c>
      <c r="H130" s="366">
        <f t="shared" si="5"/>
        <v>0</v>
      </c>
    </row>
    <row r="131" spans="1:8" x14ac:dyDescent="0.25">
      <c r="A131" s="342" t="s">
        <v>659</v>
      </c>
      <c r="B131" s="346">
        <v>0</v>
      </c>
      <c r="C131" s="348">
        <v>0</v>
      </c>
      <c r="D131" s="350">
        <v>0</v>
      </c>
      <c r="E131" s="352">
        <v>0.82</v>
      </c>
      <c r="F131" s="95" t="str">
        <f t="shared" si="6"/>
        <v>July</v>
      </c>
      <c r="G131" s="359">
        <f t="shared" ref="G131:G194" si="7">IFERROR(IF(C131=" ",0,C131),0)</f>
        <v>0</v>
      </c>
      <c r="H131" s="366">
        <f t="shared" ref="H131:H194" si="8">IFERROR(G131 * E131, 0)</f>
        <v>0</v>
      </c>
    </row>
    <row r="132" spans="1:8" x14ac:dyDescent="0.25">
      <c r="A132" s="342" t="s">
        <v>659</v>
      </c>
      <c r="B132" s="346">
        <v>0</v>
      </c>
      <c r="C132" s="348">
        <v>0</v>
      </c>
      <c r="D132" s="350">
        <v>0</v>
      </c>
      <c r="E132" s="352">
        <v>0.82</v>
      </c>
      <c r="F132" s="95" t="str">
        <f t="shared" si="6"/>
        <v>July</v>
      </c>
      <c r="G132" s="359">
        <f t="shared" si="7"/>
        <v>0</v>
      </c>
      <c r="H132" s="366">
        <f t="shared" si="8"/>
        <v>0</v>
      </c>
    </row>
    <row r="133" spans="1:8" x14ac:dyDescent="0.25">
      <c r="A133" s="342" t="s">
        <v>659</v>
      </c>
      <c r="B133" s="346">
        <v>0</v>
      </c>
      <c r="C133" s="348">
        <v>0</v>
      </c>
      <c r="D133" s="350">
        <v>0</v>
      </c>
      <c r="E133" s="352">
        <v>0.82</v>
      </c>
      <c r="F133" s="95" t="str">
        <f t="shared" si="6"/>
        <v>July</v>
      </c>
      <c r="G133" s="359">
        <f t="shared" si="7"/>
        <v>0</v>
      </c>
      <c r="H133" s="366">
        <f t="shared" si="8"/>
        <v>0</v>
      </c>
    </row>
    <row r="134" spans="1:8" x14ac:dyDescent="0.25">
      <c r="A134" s="342" t="s">
        <v>659</v>
      </c>
      <c r="B134" s="346">
        <v>15</v>
      </c>
      <c r="C134" s="348">
        <v>2</v>
      </c>
      <c r="D134" s="350">
        <v>2</v>
      </c>
      <c r="E134" s="352">
        <v>8.2000000000000003E-2</v>
      </c>
      <c r="F134" s="95" t="str">
        <f t="shared" si="6"/>
        <v>July</v>
      </c>
      <c r="G134" s="359">
        <f t="shared" si="7"/>
        <v>2</v>
      </c>
      <c r="H134" s="366">
        <f t="shared" si="8"/>
        <v>0.16400000000000001</v>
      </c>
    </row>
    <row r="135" spans="1:8" x14ac:dyDescent="0.25">
      <c r="A135" s="342" t="s">
        <v>659</v>
      </c>
      <c r="B135" s="346">
        <v>20</v>
      </c>
      <c r="C135" s="348">
        <v>0</v>
      </c>
      <c r="D135" s="350">
        <v>0</v>
      </c>
      <c r="E135" s="352">
        <v>0.82</v>
      </c>
      <c r="F135" s="95" t="str">
        <f t="shared" si="6"/>
        <v>July</v>
      </c>
      <c r="G135" s="359">
        <f t="shared" si="7"/>
        <v>0</v>
      </c>
      <c r="H135" s="366">
        <f t="shared" si="8"/>
        <v>0</v>
      </c>
    </row>
    <row r="136" spans="1:8" x14ac:dyDescent="0.25">
      <c r="A136" s="342" t="s">
        <v>659</v>
      </c>
      <c r="B136" s="346">
        <v>0</v>
      </c>
      <c r="C136" s="348">
        <v>0</v>
      </c>
      <c r="D136" s="350">
        <v>0</v>
      </c>
      <c r="E136" s="352">
        <v>0.82</v>
      </c>
      <c r="F136" s="95" t="str">
        <f t="shared" si="6"/>
        <v>July</v>
      </c>
      <c r="G136" s="359">
        <f t="shared" si="7"/>
        <v>0</v>
      </c>
      <c r="H136" s="366">
        <f t="shared" si="8"/>
        <v>0</v>
      </c>
    </row>
    <row r="137" spans="1:8" x14ac:dyDescent="0.25">
      <c r="A137" s="342" t="s">
        <v>659</v>
      </c>
      <c r="B137" s="346">
        <v>9</v>
      </c>
      <c r="C137" s="348">
        <v>1</v>
      </c>
      <c r="D137" s="350">
        <v>1</v>
      </c>
      <c r="E137" s="352">
        <v>0.82</v>
      </c>
      <c r="F137" s="95" t="str">
        <f t="shared" si="6"/>
        <v>July</v>
      </c>
      <c r="G137" s="359">
        <f t="shared" si="7"/>
        <v>1</v>
      </c>
      <c r="H137" s="366">
        <f t="shared" si="8"/>
        <v>0.82</v>
      </c>
    </row>
    <row r="138" spans="1:8" x14ac:dyDescent="0.25">
      <c r="A138" s="342" t="s">
        <v>659</v>
      </c>
      <c r="B138" s="346">
        <v>0</v>
      </c>
      <c r="C138" s="348">
        <v>0</v>
      </c>
      <c r="D138" s="350">
        <v>0</v>
      </c>
      <c r="E138" s="352">
        <v>0.82</v>
      </c>
      <c r="F138" s="95" t="str">
        <f t="shared" si="6"/>
        <v>July</v>
      </c>
      <c r="G138" s="359">
        <f t="shared" si="7"/>
        <v>0</v>
      </c>
      <c r="H138" s="366">
        <f t="shared" si="8"/>
        <v>0</v>
      </c>
    </row>
    <row r="139" spans="1:8" x14ac:dyDescent="0.25">
      <c r="A139" s="341" t="s">
        <v>650</v>
      </c>
      <c r="B139" s="346">
        <v>0</v>
      </c>
      <c r="C139" s="348">
        <v>12</v>
      </c>
      <c r="D139" s="350">
        <v>12</v>
      </c>
      <c r="E139" s="352">
        <v>4.95</v>
      </c>
      <c r="F139" s="95" t="str">
        <f t="shared" si="6"/>
        <v>July</v>
      </c>
      <c r="G139" s="359">
        <f t="shared" si="7"/>
        <v>12</v>
      </c>
      <c r="H139" s="366">
        <f t="shared" si="8"/>
        <v>59.400000000000006</v>
      </c>
    </row>
    <row r="140" spans="1:8" x14ac:dyDescent="0.25">
      <c r="A140" s="342" t="s">
        <v>654</v>
      </c>
      <c r="B140" s="346">
        <v>0</v>
      </c>
      <c r="C140" s="348">
        <v>24</v>
      </c>
      <c r="D140" s="350">
        <v>24</v>
      </c>
      <c r="E140" s="352">
        <v>0.75900000000000001</v>
      </c>
      <c r="F140" s="95" t="str">
        <f t="shared" si="6"/>
        <v>July</v>
      </c>
      <c r="G140" s="359">
        <f t="shared" si="7"/>
        <v>24</v>
      </c>
      <c r="H140" s="366">
        <f t="shared" si="8"/>
        <v>18.216000000000001</v>
      </c>
    </row>
    <row r="141" spans="1:8" x14ac:dyDescent="0.25">
      <c r="A141" s="342" t="s">
        <v>654</v>
      </c>
      <c r="B141" s="346">
        <v>24</v>
      </c>
      <c r="C141" s="348">
        <v>24</v>
      </c>
      <c r="D141" s="350">
        <v>24</v>
      </c>
      <c r="E141" s="352">
        <v>0.76</v>
      </c>
      <c r="F141" s="95" t="str">
        <f t="shared" si="6"/>
        <v>July</v>
      </c>
      <c r="G141" s="359">
        <f t="shared" si="7"/>
        <v>24</v>
      </c>
      <c r="H141" s="366">
        <f t="shared" si="8"/>
        <v>18.240000000000002</v>
      </c>
    </row>
    <row r="142" spans="1:8" x14ac:dyDescent="0.25">
      <c r="A142" s="342" t="s">
        <v>654</v>
      </c>
      <c r="B142" s="346">
        <v>0</v>
      </c>
      <c r="C142" s="348">
        <v>24</v>
      </c>
      <c r="D142" s="350">
        <v>24</v>
      </c>
      <c r="E142" s="352">
        <v>0.76</v>
      </c>
      <c r="F142" s="95" t="str">
        <f t="shared" si="6"/>
        <v>July</v>
      </c>
      <c r="G142" s="359">
        <f t="shared" si="7"/>
        <v>24</v>
      </c>
      <c r="H142" s="366">
        <f t="shared" si="8"/>
        <v>18.240000000000002</v>
      </c>
    </row>
    <row r="143" spans="1:8" x14ac:dyDescent="0.25">
      <c r="A143" s="342" t="s">
        <v>660</v>
      </c>
      <c r="B143" s="346">
        <v>0</v>
      </c>
      <c r="C143" s="348">
        <v>0</v>
      </c>
      <c r="D143" s="350">
        <v>0</v>
      </c>
      <c r="E143" s="352">
        <v>1.333</v>
      </c>
      <c r="F143" s="95" t="str">
        <f t="shared" si="6"/>
        <v>July</v>
      </c>
      <c r="G143" s="359">
        <f t="shared" si="7"/>
        <v>0</v>
      </c>
      <c r="H143" s="366">
        <f t="shared" si="8"/>
        <v>0</v>
      </c>
    </row>
    <row r="144" spans="1:8" x14ac:dyDescent="0.25">
      <c r="A144" s="342" t="s">
        <v>659</v>
      </c>
      <c r="B144" s="346">
        <v>0</v>
      </c>
      <c r="C144" s="348">
        <v>72</v>
      </c>
      <c r="D144" s="350">
        <v>72</v>
      </c>
      <c r="E144" s="352">
        <v>0.81</v>
      </c>
      <c r="F144" s="95" t="str">
        <f t="shared" si="6"/>
        <v>July</v>
      </c>
      <c r="G144" s="359">
        <f t="shared" si="7"/>
        <v>72</v>
      </c>
      <c r="H144" s="366">
        <f t="shared" si="8"/>
        <v>58.320000000000007</v>
      </c>
    </row>
    <row r="145" spans="1:8" x14ac:dyDescent="0.25">
      <c r="A145" s="342" t="s">
        <v>659</v>
      </c>
      <c r="B145" s="346">
        <v>1</v>
      </c>
      <c r="C145" s="348">
        <v>72</v>
      </c>
      <c r="D145" s="350">
        <v>72</v>
      </c>
      <c r="E145" s="352">
        <v>0.34300000000000003</v>
      </c>
      <c r="F145" s="95" t="str">
        <f t="shared" si="6"/>
        <v>July</v>
      </c>
      <c r="G145" s="359">
        <f t="shared" si="7"/>
        <v>72</v>
      </c>
      <c r="H145" s="366">
        <f t="shared" si="8"/>
        <v>24.696000000000002</v>
      </c>
    </row>
    <row r="146" spans="1:8" x14ac:dyDescent="0.25">
      <c r="A146" s="342" t="s">
        <v>659</v>
      </c>
      <c r="B146" s="346">
        <v>0</v>
      </c>
      <c r="C146" s="348">
        <v>72</v>
      </c>
      <c r="D146" s="350">
        <v>72</v>
      </c>
      <c r="E146" s="352">
        <v>0.34</v>
      </c>
      <c r="F146" s="95" t="str">
        <f t="shared" si="6"/>
        <v>July</v>
      </c>
      <c r="G146" s="359">
        <f t="shared" si="7"/>
        <v>72</v>
      </c>
      <c r="H146" s="366">
        <f t="shared" si="8"/>
        <v>24.48</v>
      </c>
    </row>
    <row r="147" spans="1:8" x14ac:dyDescent="0.25">
      <c r="A147" s="342" t="s">
        <v>659</v>
      </c>
      <c r="B147" s="346">
        <v>0</v>
      </c>
      <c r="C147" s="348">
        <v>72</v>
      </c>
      <c r="D147" s="350">
        <v>72</v>
      </c>
      <c r="E147" s="352">
        <v>0.34</v>
      </c>
      <c r="F147" s="95" t="str">
        <f t="shared" si="6"/>
        <v>July</v>
      </c>
      <c r="G147" s="359">
        <f t="shared" si="7"/>
        <v>72</v>
      </c>
      <c r="H147" s="366">
        <f t="shared" si="8"/>
        <v>24.48</v>
      </c>
    </row>
    <row r="148" spans="1:8" x14ac:dyDescent="0.25">
      <c r="A148" s="342" t="s">
        <v>659</v>
      </c>
      <c r="B148" s="346">
        <v>24</v>
      </c>
      <c r="C148" s="348">
        <v>12</v>
      </c>
      <c r="D148" s="350">
        <v>12</v>
      </c>
      <c r="E148" s="352">
        <v>0.54</v>
      </c>
      <c r="F148" s="95" t="str">
        <f t="shared" si="6"/>
        <v>July</v>
      </c>
      <c r="G148" s="359">
        <f t="shared" si="7"/>
        <v>12</v>
      </c>
      <c r="H148" s="366">
        <f t="shared" si="8"/>
        <v>6.48</v>
      </c>
    </row>
    <row r="149" spans="1:8" x14ac:dyDescent="0.25">
      <c r="A149" s="342" t="s">
        <v>659</v>
      </c>
      <c r="B149" s="346">
        <v>12</v>
      </c>
      <c r="C149" s="348">
        <v>0</v>
      </c>
      <c r="D149" s="350">
        <v>0</v>
      </c>
      <c r="E149" s="352">
        <v>0.54330000000000001</v>
      </c>
      <c r="F149" s="95" t="str">
        <f t="shared" si="6"/>
        <v>July</v>
      </c>
      <c r="G149" s="359">
        <f t="shared" si="7"/>
        <v>0</v>
      </c>
      <c r="H149" s="366">
        <f t="shared" si="8"/>
        <v>0</v>
      </c>
    </row>
    <row r="150" spans="1:8" x14ac:dyDescent="0.25">
      <c r="A150" s="342" t="s">
        <v>659</v>
      </c>
      <c r="B150" s="346">
        <v>9</v>
      </c>
      <c r="C150" s="348">
        <v>18</v>
      </c>
      <c r="D150" s="350">
        <v>18</v>
      </c>
      <c r="E150" s="352">
        <v>0.54330000000000001</v>
      </c>
      <c r="F150" s="95" t="str">
        <f t="shared" si="6"/>
        <v>July</v>
      </c>
      <c r="G150" s="359">
        <f t="shared" si="7"/>
        <v>18</v>
      </c>
      <c r="H150" s="366">
        <f t="shared" si="8"/>
        <v>9.7794000000000008</v>
      </c>
    </row>
    <row r="151" spans="1:8" x14ac:dyDescent="0.25">
      <c r="A151" s="342" t="s">
        <v>659</v>
      </c>
      <c r="B151" s="346">
        <v>6</v>
      </c>
      <c r="C151" s="348">
        <v>6</v>
      </c>
      <c r="D151" s="350">
        <v>6</v>
      </c>
      <c r="E151" s="352">
        <v>0.54330000000000001</v>
      </c>
      <c r="F151" s="95" t="str">
        <f t="shared" si="6"/>
        <v>July</v>
      </c>
      <c r="G151" s="359">
        <f t="shared" si="7"/>
        <v>6</v>
      </c>
      <c r="H151" s="366">
        <f t="shared" si="8"/>
        <v>3.2598000000000003</v>
      </c>
    </row>
    <row r="152" spans="1:8" x14ac:dyDescent="0.25">
      <c r="A152" s="342" t="s">
        <v>659</v>
      </c>
      <c r="B152" s="346">
        <v>4</v>
      </c>
      <c r="C152" s="348">
        <v>6</v>
      </c>
      <c r="D152" s="350">
        <v>6</v>
      </c>
      <c r="E152" s="352">
        <v>0.54330000000000001</v>
      </c>
      <c r="F152" s="95" t="str">
        <f t="shared" si="6"/>
        <v>July</v>
      </c>
      <c r="G152" s="359">
        <f t="shared" si="7"/>
        <v>6</v>
      </c>
      <c r="H152" s="366">
        <f t="shared" si="8"/>
        <v>3.2598000000000003</v>
      </c>
    </row>
    <row r="153" spans="1:8" x14ac:dyDescent="0.25">
      <c r="A153" s="342" t="s">
        <v>659</v>
      </c>
      <c r="B153" s="346">
        <v>5</v>
      </c>
      <c r="C153" s="348">
        <v>18</v>
      </c>
      <c r="D153" s="350">
        <v>18</v>
      </c>
      <c r="E153" s="352">
        <v>0.54</v>
      </c>
      <c r="F153" s="95" t="str">
        <f t="shared" si="6"/>
        <v>July</v>
      </c>
      <c r="G153" s="359">
        <f t="shared" si="7"/>
        <v>18</v>
      </c>
      <c r="H153" s="366">
        <f t="shared" si="8"/>
        <v>9.7200000000000006</v>
      </c>
    </row>
    <row r="154" spans="1:8" x14ac:dyDescent="0.25">
      <c r="A154" s="342" t="s">
        <v>659</v>
      </c>
      <c r="B154" s="346"/>
      <c r="C154" s="348">
        <v>32</v>
      </c>
      <c r="D154" s="350">
        <v>32</v>
      </c>
      <c r="E154" s="352">
        <v>1.6875</v>
      </c>
      <c r="F154" s="95" t="str">
        <f t="shared" si="6"/>
        <v>July</v>
      </c>
      <c r="G154" s="359">
        <f t="shared" si="7"/>
        <v>32</v>
      </c>
      <c r="H154" s="366">
        <f t="shared" si="8"/>
        <v>54</v>
      </c>
    </row>
    <row r="155" spans="1:8" x14ac:dyDescent="0.25">
      <c r="A155" s="342" t="s">
        <v>650</v>
      </c>
      <c r="B155" s="346">
        <v>0</v>
      </c>
      <c r="C155" s="348">
        <v>27</v>
      </c>
      <c r="D155" s="350">
        <v>27</v>
      </c>
      <c r="E155" s="352">
        <v>3.95</v>
      </c>
      <c r="F155" s="95" t="str">
        <f t="shared" si="6"/>
        <v>July</v>
      </c>
      <c r="G155" s="359">
        <f t="shared" si="7"/>
        <v>27</v>
      </c>
      <c r="H155" s="366">
        <f t="shared" si="8"/>
        <v>106.65</v>
      </c>
    </row>
    <row r="156" spans="1:8" x14ac:dyDescent="0.25">
      <c r="A156" s="342" t="s">
        <v>654</v>
      </c>
      <c r="B156" s="346">
        <v>24</v>
      </c>
      <c r="C156" s="348">
        <v>264</v>
      </c>
      <c r="D156" s="350">
        <v>264</v>
      </c>
      <c r="E156" s="352">
        <v>1.4258</v>
      </c>
      <c r="F156" s="95" t="str">
        <f t="shared" si="6"/>
        <v>July</v>
      </c>
      <c r="G156" s="359">
        <f t="shared" si="7"/>
        <v>264</v>
      </c>
      <c r="H156" s="366">
        <f t="shared" si="8"/>
        <v>376.41120000000001</v>
      </c>
    </row>
    <row r="157" spans="1:8" x14ac:dyDescent="0.25">
      <c r="A157" s="342" t="s">
        <v>654</v>
      </c>
      <c r="B157" s="346">
        <v>5</v>
      </c>
      <c r="C157" s="348">
        <v>48</v>
      </c>
      <c r="D157" s="350">
        <v>48</v>
      </c>
      <c r="E157" s="352">
        <v>1.43</v>
      </c>
      <c r="F157" s="95" t="str">
        <f t="shared" si="6"/>
        <v>July</v>
      </c>
      <c r="G157" s="359">
        <f t="shared" si="7"/>
        <v>48</v>
      </c>
      <c r="H157" s="366">
        <f t="shared" si="8"/>
        <v>68.64</v>
      </c>
    </row>
    <row r="158" spans="1:8" x14ac:dyDescent="0.25">
      <c r="A158" s="342" t="s">
        <v>659</v>
      </c>
      <c r="B158" s="346">
        <v>0</v>
      </c>
      <c r="C158" s="348">
        <v>40</v>
      </c>
      <c r="D158" s="350">
        <v>40</v>
      </c>
      <c r="E158" s="352">
        <v>0.47799999999999998</v>
      </c>
      <c r="F158" s="95" t="str">
        <f t="shared" si="6"/>
        <v>July</v>
      </c>
      <c r="G158" s="359">
        <f t="shared" si="7"/>
        <v>40</v>
      </c>
      <c r="H158" s="366">
        <f t="shared" si="8"/>
        <v>19.119999999999997</v>
      </c>
    </row>
    <row r="159" spans="1:8" x14ac:dyDescent="0.25">
      <c r="A159" s="342" t="s">
        <v>650</v>
      </c>
      <c r="B159" s="346">
        <v>0</v>
      </c>
      <c r="C159" s="348">
        <v>21</v>
      </c>
      <c r="D159" s="350">
        <v>21</v>
      </c>
      <c r="E159" s="352">
        <v>5.95</v>
      </c>
      <c r="F159" s="95" t="str">
        <f t="shared" si="6"/>
        <v>July</v>
      </c>
      <c r="G159" s="359">
        <f t="shared" si="7"/>
        <v>21</v>
      </c>
      <c r="H159" s="366">
        <f t="shared" si="8"/>
        <v>124.95</v>
      </c>
    </row>
    <row r="160" spans="1:8" x14ac:dyDescent="0.25">
      <c r="A160" s="342" t="s">
        <v>654</v>
      </c>
      <c r="B160" s="346">
        <v>10</v>
      </c>
      <c r="C160" s="348">
        <v>0</v>
      </c>
      <c r="D160" s="350">
        <v>0</v>
      </c>
      <c r="E160" s="352">
        <v>1.3</v>
      </c>
      <c r="F160" s="95" t="str">
        <f t="shared" si="6"/>
        <v>July</v>
      </c>
      <c r="G160" s="359">
        <f t="shared" si="7"/>
        <v>0</v>
      </c>
      <c r="H160" s="366">
        <f t="shared" si="8"/>
        <v>0</v>
      </c>
    </row>
    <row r="161" spans="1:8" x14ac:dyDescent="0.25">
      <c r="A161" s="342" t="s">
        <v>654</v>
      </c>
      <c r="B161" s="346">
        <v>0</v>
      </c>
      <c r="C161" s="348">
        <v>48</v>
      </c>
      <c r="D161" s="350">
        <v>48</v>
      </c>
      <c r="E161" s="352">
        <v>1.3</v>
      </c>
      <c r="F161" s="95" t="str">
        <f t="shared" si="6"/>
        <v>July</v>
      </c>
      <c r="G161" s="359">
        <f t="shared" si="7"/>
        <v>48</v>
      </c>
      <c r="H161" s="366">
        <f t="shared" si="8"/>
        <v>62.400000000000006</v>
      </c>
    </row>
    <row r="162" spans="1:8" x14ac:dyDescent="0.25">
      <c r="A162" s="342" t="s">
        <v>654</v>
      </c>
      <c r="B162" s="346">
        <v>9</v>
      </c>
      <c r="C162" s="348">
        <v>36</v>
      </c>
      <c r="D162" s="350">
        <v>36</v>
      </c>
      <c r="E162" s="352">
        <v>1.3</v>
      </c>
      <c r="F162" s="95" t="str">
        <f t="shared" si="6"/>
        <v>July</v>
      </c>
      <c r="G162" s="359">
        <f t="shared" si="7"/>
        <v>36</v>
      </c>
      <c r="H162" s="366">
        <f t="shared" si="8"/>
        <v>46.800000000000004</v>
      </c>
    </row>
    <row r="163" spans="1:8" x14ac:dyDescent="0.25">
      <c r="A163" s="342" t="s">
        <v>654</v>
      </c>
      <c r="B163" s="346">
        <v>13</v>
      </c>
      <c r="C163" s="348">
        <v>18</v>
      </c>
      <c r="D163" s="350">
        <v>18</v>
      </c>
      <c r="E163" s="352">
        <v>1.3</v>
      </c>
      <c r="F163" s="95" t="str">
        <f t="shared" si="6"/>
        <v>July</v>
      </c>
      <c r="G163" s="359">
        <f t="shared" si="7"/>
        <v>18</v>
      </c>
      <c r="H163" s="366">
        <f t="shared" si="8"/>
        <v>23.400000000000002</v>
      </c>
    </row>
    <row r="164" spans="1:8" x14ac:dyDescent="0.25">
      <c r="A164" s="342" t="s">
        <v>656</v>
      </c>
      <c r="B164" s="346">
        <v>25</v>
      </c>
      <c r="C164" s="348">
        <v>0</v>
      </c>
      <c r="D164" s="350">
        <v>0</v>
      </c>
      <c r="E164" s="352">
        <v>0.65</v>
      </c>
      <c r="F164" s="95" t="str">
        <f t="shared" si="6"/>
        <v>July</v>
      </c>
      <c r="G164" s="359">
        <f t="shared" si="7"/>
        <v>0</v>
      </c>
      <c r="H164" s="366">
        <f t="shared" si="8"/>
        <v>0</v>
      </c>
    </row>
    <row r="165" spans="1:8" x14ac:dyDescent="0.25">
      <c r="A165" s="342" t="s">
        <v>656</v>
      </c>
      <c r="B165" s="346">
        <v>0</v>
      </c>
      <c r="C165" s="348">
        <v>0</v>
      </c>
      <c r="D165" s="350">
        <v>0</v>
      </c>
      <c r="E165" s="352">
        <v>0.65300000000000002</v>
      </c>
      <c r="F165" s="95" t="str">
        <f t="shared" si="6"/>
        <v>July</v>
      </c>
      <c r="G165" s="359">
        <f t="shared" si="7"/>
        <v>0</v>
      </c>
      <c r="H165" s="366">
        <f t="shared" si="8"/>
        <v>0</v>
      </c>
    </row>
    <row r="166" spans="1:8" x14ac:dyDescent="0.25">
      <c r="A166" s="342" t="s">
        <v>654</v>
      </c>
      <c r="B166" s="346">
        <v>18</v>
      </c>
      <c r="C166" s="348">
        <v>288</v>
      </c>
      <c r="D166" s="350">
        <v>288</v>
      </c>
      <c r="E166" s="352">
        <v>1.0289999999999999</v>
      </c>
      <c r="F166" s="95" t="str">
        <f t="shared" si="6"/>
        <v>July</v>
      </c>
      <c r="G166" s="359">
        <f t="shared" si="7"/>
        <v>288</v>
      </c>
      <c r="H166" s="366">
        <f t="shared" si="8"/>
        <v>296.35199999999998</v>
      </c>
    </row>
    <row r="167" spans="1:8" x14ac:dyDescent="0.25">
      <c r="A167" s="342" t="s">
        <v>656</v>
      </c>
      <c r="B167" s="346">
        <v>24</v>
      </c>
      <c r="C167" s="348">
        <v>0</v>
      </c>
      <c r="D167" s="350">
        <v>0</v>
      </c>
      <c r="E167" s="352">
        <v>0.64790000000000003</v>
      </c>
      <c r="F167" s="95" t="str">
        <f t="shared" si="6"/>
        <v>July</v>
      </c>
      <c r="G167" s="359">
        <f t="shared" si="7"/>
        <v>0</v>
      </c>
      <c r="H167" s="366">
        <f t="shared" si="8"/>
        <v>0</v>
      </c>
    </row>
    <row r="168" spans="1:8" x14ac:dyDescent="0.25">
      <c r="A168" s="342" t="s">
        <v>654</v>
      </c>
      <c r="B168" s="346">
        <v>0</v>
      </c>
      <c r="C168" s="348">
        <v>24</v>
      </c>
      <c r="D168" s="350">
        <v>24</v>
      </c>
      <c r="E168" s="352">
        <v>0.82</v>
      </c>
      <c r="F168" s="95" t="str">
        <f t="shared" si="6"/>
        <v>July</v>
      </c>
      <c r="G168" s="359">
        <f t="shared" si="7"/>
        <v>24</v>
      </c>
      <c r="H168" s="366">
        <f t="shared" si="8"/>
        <v>19.68</v>
      </c>
    </row>
    <row r="169" spans="1:8" x14ac:dyDescent="0.25">
      <c r="A169" s="342" t="s">
        <v>656</v>
      </c>
      <c r="B169" s="346">
        <v>24</v>
      </c>
      <c r="C169" s="348">
        <v>0</v>
      </c>
      <c r="D169" s="350">
        <v>0</v>
      </c>
      <c r="E169" s="352">
        <v>0.65300000000000002</v>
      </c>
      <c r="F169" s="95" t="str">
        <f t="shared" si="6"/>
        <v>July</v>
      </c>
      <c r="G169" s="359">
        <f t="shared" si="7"/>
        <v>0</v>
      </c>
      <c r="H169" s="366">
        <f t="shared" si="8"/>
        <v>0</v>
      </c>
    </row>
    <row r="170" spans="1:8" x14ac:dyDescent="0.25">
      <c r="A170" s="342" t="s">
        <v>650</v>
      </c>
      <c r="B170" s="346">
        <v>0</v>
      </c>
      <c r="C170" s="348">
        <v>27</v>
      </c>
      <c r="D170" s="350">
        <v>27</v>
      </c>
      <c r="E170" s="352">
        <v>3.5</v>
      </c>
      <c r="F170" s="95" t="str">
        <f t="shared" si="6"/>
        <v>July</v>
      </c>
      <c r="G170" s="359">
        <f t="shared" si="7"/>
        <v>27</v>
      </c>
      <c r="H170" s="366">
        <f t="shared" si="8"/>
        <v>94.5</v>
      </c>
    </row>
    <row r="171" spans="1:8" x14ac:dyDescent="0.25">
      <c r="A171" s="341" t="s">
        <v>100</v>
      </c>
      <c r="B171" s="346">
        <v>91</v>
      </c>
      <c r="C171" s="348">
        <v>100</v>
      </c>
      <c r="D171" s="350">
        <v>100</v>
      </c>
      <c r="E171" s="352">
        <v>0.27410000000000001</v>
      </c>
      <c r="F171" s="95" t="str">
        <f t="shared" si="6"/>
        <v>July</v>
      </c>
      <c r="G171" s="359">
        <f t="shared" si="7"/>
        <v>100</v>
      </c>
      <c r="H171" s="366">
        <f t="shared" si="8"/>
        <v>27.41</v>
      </c>
    </row>
    <row r="172" spans="1:8" x14ac:dyDescent="0.25">
      <c r="A172" s="341" t="s">
        <v>659</v>
      </c>
      <c r="B172" s="346">
        <v>74</v>
      </c>
      <c r="C172" s="348">
        <v>0</v>
      </c>
      <c r="D172" s="350">
        <v>0</v>
      </c>
      <c r="E172" s="352">
        <v>0.33300000000000002</v>
      </c>
      <c r="F172" s="95" t="str">
        <f t="shared" si="6"/>
        <v>July</v>
      </c>
      <c r="G172" s="359">
        <f t="shared" si="7"/>
        <v>0</v>
      </c>
      <c r="H172" s="366">
        <f t="shared" si="8"/>
        <v>0</v>
      </c>
    </row>
    <row r="173" spans="1:8" x14ac:dyDescent="0.25">
      <c r="A173" s="341" t="s">
        <v>659</v>
      </c>
      <c r="B173" s="346">
        <v>79</v>
      </c>
      <c r="C173" s="348">
        <v>0</v>
      </c>
      <c r="D173" s="350">
        <v>0</v>
      </c>
      <c r="E173" s="352">
        <v>0.33300000000000002</v>
      </c>
      <c r="F173" s="95" t="str">
        <f t="shared" si="6"/>
        <v>July</v>
      </c>
      <c r="G173" s="359">
        <f t="shared" si="7"/>
        <v>0</v>
      </c>
      <c r="H173" s="366">
        <f t="shared" si="8"/>
        <v>0</v>
      </c>
    </row>
    <row r="174" spans="1:8" x14ac:dyDescent="0.25">
      <c r="A174" s="342" t="s">
        <v>659</v>
      </c>
      <c r="B174" s="346">
        <v>0</v>
      </c>
      <c r="C174" s="348">
        <v>0</v>
      </c>
      <c r="D174" s="350">
        <v>0</v>
      </c>
      <c r="E174" s="351"/>
      <c r="F174" s="95" t="str">
        <f t="shared" si="6"/>
        <v>July</v>
      </c>
      <c r="G174" s="359">
        <f t="shared" si="7"/>
        <v>0</v>
      </c>
      <c r="H174" s="366">
        <f t="shared" si="8"/>
        <v>0</v>
      </c>
    </row>
    <row r="175" spans="1:8" x14ac:dyDescent="0.25">
      <c r="A175" s="342" t="s">
        <v>650</v>
      </c>
      <c r="B175" s="346">
        <v>0</v>
      </c>
      <c r="C175" s="348">
        <v>22</v>
      </c>
      <c r="D175" s="350">
        <v>22</v>
      </c>
      <c r="E175" s="352">
        <v>3.95</v>
      </c>
      <c r="F175" s="95" t="str">
        <f t="shared" si="6"/>
        <v>July</v>
      </c>
      <c r="G175" s="359">
        <f t="shared" si="7"/>
        <v>22</v>
      </c>
      <c r="H175" s="366">
        <f t="shared" si="8"/>
        <v>86.9</v>
      </c>
    </row>
    <row r="176" spans="1:8" x14ac:dyDescent="0.25">
      <c r="A176" s="342" t="s">
        <v>650</v>
      </c>
      <c r="B176" s="346">
        <v>0</v>
      </c>
      <c r="C176" s="348">
        <v>17</v>
      </c>
      <c r="D176" s="350">
        <v>17</v>
      </c>
      <c r="E176" s="352">
        <v>3.5</v>
      </c>
      <c r="F176" s="95" t="str">
        <f t="shared" si="6"/>
        <v>July</v>
      </c>
      <c r="G176" s="359">
        <f t="shared" si="7"/>
        <v>17</v>
      </c>
      <c r="H176" s="366">
        <f t="shared" si="8"/>
        <v>59.5</v>
      </c>
    </row>
    <row r="177" spans="1:8" x14ac:dyDescent="0.25">
      <c r="A177" s="342" t="s">
        <v>656</v>
      </c>
      <c r="B177" s="346">
        <v>23</v>
      </c>
      <c r="C177" s="348">
        <v>0</v>
      </c>
      <c r="D177" s="350">
        <v>0</v>
      </c>
      <c r="E177" s="352">
        <v>0.65300000000000002</v>
      </c>
      <c r="F177" s="95" t="str">
        <f t="shared" si="6"/>
        <v>July</v>
      </c>
      <c r="G177" s="359">
        <f t="shared" si="7"/>
        <v>0</v>
      </c>
      <c r="H177" s="366">
        <f t="shared" si="8"/>
        <v>0</v>
      </c>
    </row>
    <row r="178" spans="1:8" x14ac:dyDescent="0.25">
      <c r="A178" s="342" t="s">
        <v>654</v>
      </c>
      <c r="B178" s="346">
        <v>0</v>
      </c>
      <c r="C178" s="348">
        <v>0</v>
      </c>
      <c r="D178" s="350">
        <v>0</v>
      </c>
      <c r="E178" s="352">
        <v>1.0189999999999999</v>
      </c>
      <c r="F178" s="95" t="str">
        <f t="shared" si="6"/>
        <v>July</v>
      </c>
      <c r="G178" s="359">
        <f t="shared" si="7"/>
        <v>0</v>
      </c>
      <c r="H178" s="366">
        <f t="shared" si="8"/>
        <v>0</v>
      </c>
    </row>
    <row r="179" spans="1:8" x14ac:dyDescent="0.25">
      <c r="A179" s="342" t="s">
        <v>654</v>
      </c>
      <c r="B179" s="346">
        <v>0</v>
      </c>
      <c r="C179" s="348">
        <v>24</v>
      </c>
      <c r="D179" s="350">
        <v>24</v>
      </c>
      <c r="E179" s="352">
        <v>1.0189999999999999</v>
      </c>
      <c r="F179" s="95" t="str">
        <f t="shared" si="6"/>
        <v>July</v>
      </c>
      <c r="G179" s="359">
        <f t="shared" si="7"/>
        <v>24</v>
      </c>
      <c r="H179" s="366">
        <f t="shared" si="8"/>
        <v>24.455999999999996</v>
      </c>
    </row>
    <row r="180" spans="1:8" x14ac:dyDescent="0.25">
      <c r="A180" s="342" t="s">
        <v>654</v>
      </c>
      <c r="B180" s="346">
        <v>37</v>
      </c>
      <c r="C180" s="348">
        <v>24</v>
      </c>
      <c r="D180" s="350">
        <v>24</v>
      </c>
      <c r="E180" s="352">
        <v>1.0189999999999999</v>
      </c>
      <c r="F180" s="95" t="str">
        <f t="shared" si="6"/>
        <v>July</v>
      </c>
      <c r="G180" s="359">
        <f t="shared" si="7"/>
        <v>24</v>
      </c>
      <c r="H180" s="366">
        <f t="shared" si="8"/>
        <v>24.455999999999996</v>
      </c>
    </row>
    <row r="181" spans="1:8" x14ac:dyDescent="0.25">
      <c r="A181" s="342" t="s">
        <v>654</v>
      </c>
      <c r="B181" s="346">
        <v>45</v>
      </c>
      <c r="C181" s="348">
        <v>0</v>
      </c>
      <c r="D181" s="350">
        <v>0</v>
      </c>
      <c r="E181" s="352">
        <v>1.0189999999999999</v>
      </c>
      <c r="F181" s="95" t="str">
        <f t="shared" si="6"/>
        <v>July</v>
      </c>
      <c r="G181" s="359">
        <f t="shared" si="7"/>
        <v>0</v>
      </c>
      <c r="H181" s="366">
        <f t="shared" si="8"/>
        <v>0</v>
      </c>
    </row>
    <row r="182" spans="1:8" x14ac:dyDescent="0.25">
      <c r="A182" s="342" t="s">
        <v>654</v>
      </c>
      <c r="B182" s="346">
        <v>8</v>
      </c>
      <c r="C182" s="348">
        <v>0</v>
      </c>
      <c r="D182" s="350">
        <v>0</v>
      </c>
      <c r="E182" s="352">
        <v>1.0189999999999999</v>
      </c>
      <c r="F182" s="95" t="str">
        <f t="shared" si="6"/>
        <v>July</v>
      </c>
      <c r="G182" s="359">
        <f t="shared" si="7"/>
        <v>0</v>
      </c>
      <c r="H182" s="366">
        <f t="shared" si="8"/>
        <v>0</v>
      </c>
    </row>
    <row r="183" spans="1:8" x14ac:dyDescent="0.25">
      <c r="A183" s="342" t="s">
        <v>654</v>
      </c>
      <c r="B183" s="346"/>
      <c r="C183" s="348">
        <v>24</v>
      </c>
      <c r="D183" s="350">
        <v>24</v>
      </c>
      <c r="E183" s="352">
        <v>1.02</v>
      </c>
      <c r="F183" s="95" t="str">
        <f t="shared" si="6"/>
        <v>July</v>
      </c>
      <c r="G183" s="359">
        <f t="shared" si="7"/>
        <v>24</v>
      </c>
      <c r="H183" s="366">
        <f t="shared" si="8"/>
        <v>24.48</v>
      </c>
    </row>
    <row r="184" spans="1:8" x14ac:dyDescent="0.25">
      <c r="A184" s="342" t="s">
        <v>659</v>
      </c>
      <c r="B184" s="346">
        <v>2</v>
      </c>
      <c r="C184" s="348">
        <v>16</v>
      </c>
      <c r="D184" s="350">
        <v>16</v>
      </c>
      <c r="E184" s="352">
        <v>1.65</v>
      </c>
      <c r="F184" s="95" t="str">
        <f t="shared" si="6"/>
        <v>July</v>
      </c>
      <c r="G184" s="359">
        <f t="shared" si="7"/>
        <v>16</v>
      </c>
      <c r="H184" s="366">
        <f t="shared" si="8"/>
        <v>26.4</v>
      </c>
    </row>
    <row r="185" spans="1:8" x14ac:dyDescent="0.25">
      <c r="A185" s="342" t="s">
        <v>244</v>
      </c>
      <c r="B185" s="346">
        <v>0</v>
      </c>
      <c r="C185" s="348">
        <v>35</v>
      </c>
      <c r="D185" s="350">
        <v>35</v>
      </c>
      <c r="E185" s="352">
        <v>2.6</v>
      </c>
      <c r="F185" s="95" t="str">
        <f t="shared" si="6"/>
        <v>July</v>
      </c>
      <c r="G185" s="359">
        <f t="shared" si="7"/>
        <v>35</v>
      </c>
      <c r="H185" s="366">
        <f t="shared" si="8"/>
        <v>91</v>
      </c>
    </row>
    <row r="186" spans="1:8" x14ac:dyDescent="0.25">
      <c r="A186" s="342" t="s">
        <v>244</v>
      </c>
      <c r="B186" s="346">
        <v>0</v>
      </c>
      <c r="C186" s="348">
        <v>109</v>
      </c>
      <c r="D186" s="350">
        <v>109</v>
      </c>
      <c r="E186" s="352">
        <v>2.35</v>
      </c>
      <c r="F186" s="95" t="str">
        <f t="shared" si="6"/>
        <v>July</v>
      </c>
      <c r="G186" s="359">
        <f t="shared" si="7"/>
        <v>109</v>
      </c>
      <c r="H186" s="366">
        <f t="shared" si="8"/>
        <v>256.15000000000003</v>
      </c>
    </row>
    <row r="187" spans="1:8" x14ac:dyDescent="0.25">
      <c r="A187" s="342" t="s">
        <v>660</v>
      </c>
      <c r="B187" s="346">
        <v>0</v>
      </c>
      <c r="C187" s="348">
        <v>0</v>
      </c>
      <c r="D187" s="350">
        <v>0</v>
      </c>
      <c r="E187" s="352">
        <v>1.75</v>
      </c>
      <c r="F187" s="95" t="str">
        <f t="shared" si="6"/>
        <v>July</v>
      </c>
      <c r="G187" s="359">
        <f t="shared" si="7"/>
        <v>0</v>
      </c>
      <c r="H187" s="366">
        <f t="shared" si="8"/>
        <v>0</v>
      </c>
    </row>
    <row r="188" spans="1:8" x14ac:dyDescent="0.25">
      <c r="A188" s="342" t="s">
        <v>244</v>
      </c>
      <c r="B188" s="346">
        <v>0</v>
      </c>
      <c r="C188" s="348">
        <v>87</v>
      </c>
      <c r="D188" s="350">
        <v>87</v>
      </c>
      <c r="E188" s="352">
        <v>3.95</v>
      </c>
      <c r="F188" s="95" t="str">
        <f t="shared" si="6"/>
        <v>July</v>
      </c>
      <c r="G188" s="359">
        <f t="shared" si="7"/>
        <v>87</v>
      </c>
      <c r="H188" s="366">
        <f t="shared" si="8"/>
        <v>343.65000000000003</v>
      </c>
    </row>
    <row r="189" spans="1:8" x14ac:dyDescent="0.25">
      <c r="A189" s="342" t="s">
        <v>660</v>
      </c>
      <c r="B189" s="346">
        <v>0</v>
      </c>
      <c r="C189" s="348">
        <v>41</v>
      </c>
      <c r="D189" s="350">
        <v>41</v>
      </c>
      <c r="E189" s="352">
        <v>2.25</v>
      </c>
      <c r="F189" s="95" t="str">
        <f t="shared" si="6"/>
        <v>July</v>
      </c>
      <c r="G189" s="359">
        <f t="shared" si="7"/>
        <v>41</v>
      </c>
      <c r="H189" s="366">
        <f t="shared" si="8"/>
        <v>92.25</v>
      </c>
    </row>
    <row r="190" spans="1:8" x14ac:dyDescent="0.25">
      <c r="A190" s="342" t="s">
        <v>660</v>
      </c>
      <c r="B190" s="346">
        <v>8</v>
      </c>
      <c r="C190" s="348">
        <v>477</v>
      </c>
      <c r="D190" s="350">
        <v>477</v>
      </c>
      <c r="E190" s="352">
        <v>5.25</v>
      </c>
      <c r="F190" s="95" t="str">
        <f t="shared" si="6"/>
        <v>July</v>
      </c>
      <c r="G190" s="359">
        <f t="shared" si="7"/>
        <v>477</v>
      </c>
      <c r="H190" s="366">
        <f t="shared" si="8"/>
        <v>2504.25</v>
      </c>
    </row>
    <row r="191" spans="1:8" x14ac:dyDescent="0.25">
      <c r="A191" s="342" t="s">
        <v>244</v>
      </c>
      <c r="B191" s="346">
        <v>0</v>
      </c>
      <c r="C191" s="348">
        <v>77</v>
      </c>
      <c r="D191" s="350">
        <v>77</v>
      </c>
      <c r="E191" s="352">
        <v>2.6</v>
      </c>
      <c r="F191" s="95" t="str">
        <f t="shared" si="6"/>
        <v>July</v>
      </c>
      <c r="G191" s="359">
        <f t="shared" si="7"/>
        <v>77</v>
      </c>
      <c r="H191" s="366">
        <f t="shared" si="8"/>
        <v>200.20000000000002</v>
      </c>
    </row>
    <row r="192" spans="1:8" x14ac:dyDescent="0.25">
      <c r="A192" s="342" t="s">
        <v>244</v>
      </c>
      <c r="B192" s="346">
        <v>0</v>
      </c>
      <c r="C192" s="348">
        <v>105</v>
      </c>
      <c r="D192" s="350">
        <v>105</v>
      </c>
      <c r="E192" s="352">
        <v>3.5</v>
      </c>
      <c r="F192" s="95" t="str">
        <f t="shared" si="6"/>
        <v>July</v>
      </c>
      <c r="G192" s="359">
        <f t="shared" si="7"/>
        <v>105</v>
      </c>
      <c r="H192" s="366">
        <f t="shared" si="8"/>
        <v>367.5</v>
      </c>
    </row>
    <row r="193" spans="1:8" x14ac:dyDescent="0.25">
      <c r="A193" s="342" t="s">
        <v>244</v>
      </c>
      <c r="B193" s="346">
        <v>1</v>
      </c>
      <c r="C193" s="348">
        <v>82</v>
      </c>
      <c r="D193" s="350">
        <v>82</v>
      </c>
      <c r="E193" s="352">
        <v>2.85</v>
      </c>
      <c r="F193" s="95" t="str">
        <f t="shared" si="6"/>
        <v>July</v>
      </c>
      <c r="G193" s="359">
        <f t="shared" si="7"/>
        <v>82</v>
      </c>
      <c r="H193" s="366">
        <f t="shared" si="8"/>
        <v>233.70000000000002</v>
      </c>
    </row>
    <row r="194" spans="1:8" x14ac:dyDescent="0.25">
      <c r="A194" s="342" t="s">
        <v>100</v>
      </c>
      <c r="B194" s="346">
        <v>0</v>
      </c>
      <c r="C194" s="348">
        <v>96</v>
      </c>
      <c r="D194" s="350">
        <v>96</v>
      </c>
      <c r="E194" s="352">
        <v>2.4500000000000002</v>
      </c>
      <c r="F194" s="95" t="str">
        <f t="shared" ref="F194:F257" si="9">"July"</f>
        <v>July</v>
      </c>
      <c r="G194" s="359">
        <f t="shared" si="7"/>
        <v>96</v>
      </c>
      <c r="H194" s="366">
        <f t="shared" si="8"/>
        <v>235.20000000000002</v>
      </c>
    </row>
    <row r="195" spans="1:8" x14ac:dyDescent="0.25">
      <c r="A195" s="342" t="s">
        <v>650</v>
      </c>
      <c r="B195" s="346">
        <v>0</v>
      </c>
      <c r="C195" s="348">
        <v>27</v>
      </c>
      <c r="D195" s="350">
        <v>27</v>
      </c>
      <c r="E195" s="352">
        <v>4.95</v>
      </c>
      <c r="F195" s="95" t="str">
        <f t="shared" si="9"/>
        <v>July</v>
      </c>
      <c r="G195" s="359">
        <f t="shared" ref="G195:G258" si="10">IFERROR(IF(C195=" ",0,C195),0)</f>
        <v>27</v>
      </c>
      <c r="H195" s="366">
        <f t="shared" ref="H195:H258" si="11">IFERROR(G195 * E195, 0)</f>
        <v>133.65</v>
      </c>
    </row>
    <row r="196" spans="1:8" x14ac:dyDescent="0.25">
      <c r="A196" s="342" t="s">
        <v>654</v>
      </c>
      <c r="B196" s="346"/>
      <c r="C196" s="347"/>
      <c r="D196" s="349"/>
      <c r="E196" s="352">
        <v>2.5</v>
      </c>
      <c r="F196" s="95" t="str">
        <f t="shared" si="9"/>
        <v>July</v>
      </c>
      <c r="G196" s="359">
        <f t="shared" si="10"/>
        <v>0</v>
      </c>
      <c r="H196" s="366">
        <f t="shared" si="11"/>
        <v>0</v>
      </c>
    </row>
    <row r="197" spans="1:8" x14ac:dyDescent="0.25">
      <c r="A197" s="342" t="s">
        <v>654</v>
      </c>
      <c r="B197" s="346"/>
      <c r="C197" s="347"/>
      <c r="D197" s="349"/>
      <c r="E197" s="352">
        <v>2.5</v>
      </c>
      <c r="F197" s="95" t="str">
        <f t="shared" si="9"/>
        <v>July</v>
      </c>
      <c r="G197" s="359">
        <f t="shared" si="10"/>
        <v>0</v>
      </c>
      <c r="H197" s="366">
        <f t="shared" si="11"/>
        <v>0</v>
      </c>
    </row>
    <row r="198" spans="1:8" x14ac:dyDescent="0.25">
      <c r="A198" s="342" t="s">
        <v>654</v>
      </c>
      <c r="B198" s="346"/>
      <c r="C198" s="347"/>
      <c r="D198" s="349"/>
      <c r="E198" s="352">
        <v>2.5</v>
      </c>
      <c r="F198" s="95" t="str">
        <f t="shared" si="9"/>
        <v>July</v>
      </c>
      <c r="G198" s="359">
        <f t="shared" si="10"/>
        <v>0</v>
      </c>
      <c r="H198" s="366">
        <f t="shared" si="11"/>
        <v>0</v>
      </c>
    </row>
    <row r="199" spans="1:8" x14ac:dyDescent="0.25">
      <c r="A199" s="342" t="s">
        <v>100</v>
      </c>
      <c r="B199" s="346"/>
      <c r="C199" s="348">
        <v>108</v>
      </c>
      <c r="D199" s="350">
        <v>108</v>
      </c>
      <c r="E199" s="352">
        <v>0.91800000000000004</v>
      </c>
      <c r="F199" s="95" t="str">
        <f t="shared" si="9"/>
        <v>July</v>
      </c>
      <c r="G199" s="359">
        <f t="shared" si="10"/>
        <v>108</v>
      </c>
      <c r="H199" s="366">
        <f t="shared" si="11"/>
        <v>99.144000000000005</v>
      </c>
    </row>
    <row r="200" spans="1:8" x14ac:dyDescent="0.25">
      <c r="A200" s="345"/>
      <c r="B200" s="346"/>
      <c r="C200" s="347"/>
      <c r="D200" s="349"/>
      <c r="E200" s="356"/>
      <c r="F200" s="95" t="str">
        <f t="shared" si="9"/>
        <v>July</v>
      </c>
      <c r="G200" s="359">
        <f t="shared" si="10"/>
        <v>0</v>
      </c>
      <c r="H200" s="366">
        <f t="shared" si="11"/>
        <v>0</v>
      </c>
    </row>
    <row r="201" spans="1:8" x14ac:dyDescent="0.25">
      <c r="A201" s="343" t="s">
        <v>623</v>
      </c>
      <c r="B201" s="346"/>
      <c r="C201" s="347"/>
      <c r="D201" s="349"/>
      <c r="E201" s="352">
        <v>2.6682000000000001</v>
      </c>
      <c r="F201" s="95" t="str">
        <f t="shared" si="9"/>
        <v>July</v>
      </c>
      <c r="G201" s="359">
        <f t="shared" si="10"/>
        <v>0</v>
      </c>
      <c r="H201" s="366">
        <f t="shared" si="11"/>
        <v>0</v>
      </c>
    </row>
    <row r="202" spans="1:8" x14ac:dyDescent="0.25">
      <c r="A202" s="343" t="s">
        <v>623</v>
      </c>
      <c r="B202" s="346">
        <v>5</v>
      </c>
      <c r="C202" s="347"/>
      <c r="D202" s="349"/>
      <c r="E202" s="352">
        <v>2.5733999999999999</v>
      </c>
      <c r="F202" s="95" t="str">
        <f t="shared" si="9"/>
        <v>July</v>
      </c>
      <c r="G202" s="359">
        <f t="shared" si="10"/>
        <v>0</v>
      </c>
      <c r="H202" s="366">
        <f t="shared" si="11"/>
        <v>0</v>
      </c>
    </row>
    <row r="203" spans="1:8" x14ac:dyDescent="0.25">
      <c r="A203" s="343" t="s">
        <v>623</v>
      </c>
      <c r="B203" s="346">
        <v>5</v>
      </c>
      <c r="C203" s="347"/>
      <c r="D203" s="349"/>
      <c r="E203" s="352">
        <v>2.3788999999999998</v>
      </c>
      <c r="F203" s="95" t="str">
        <f t="shared" si="9"/>
        <v>July</v>
      </c>
      <c r="G203" s="359">
        <f t="shared" si="10"/>
        <v>0</v>
      </c>
      <c r="H203" s="366">
        <f t="shared" si="11"/>
        <v>0</v>
      </c>
    </row>
    <row r="204" spans="1:8" x14ac:dyDescent="0.25">
      <c r="A204" s="343" t="s">
        <v>623</v>
      </c>
      <c r="B204" s="346">
        <v>5.5</v>
      </c>
      <c r="C204" s="348">
        <v>44</v>
      </c>
      <c r="D204" s="350">
        <v>44</v>
      </c>
      <c r="E204" s="352">
        <v>2.52</v>
      </c>
      <c r="F204" s="95" t="str">
        <f t="shared" si="9"/>
        <v>July</v>
      </c>
      <c r="G204" s="359">
        <f t="shared" si="10"/>
        <v>44</v>
      </c>
      <c r="H204" s="366">
        <f t="shared" si="11"/>
        <v>110.88</v>
      </c>
    </row>
    <row r="205" spans="1:8" x14ac:dyDescent="0.25">
      <c r="A205" s="343" t="s">
        <v>623</v>
      </c>
      <c r="B205" s="346">
        <v>1.5</v>
      </c>
      <c r="C205" s="348">
        <v>14</v>
      </c>
      <c r="D205" s="350">
        <v>14</v>
      </c>
      <c r="E205" s="352">
        <v>6.52</v>
      </c>
      <c r="F205" s="95" t="str">
        <f t="shared" si="9"/>
        <v>July</v>
      </c>
      <c r="G205" s="359">
        <f t="shared" si="10"/>
        <v>14</v>
      </c>
      <c r="H205" s="366">
        <f t="shared" si="11"/>
        <v>91.28</v>
      </c>
    </row>
    <row r="206" spans="1:8" x14ac:dyDescent="0.25">
      <c r="A206" s="343" t="s">
        <v>623</v>
      </c>
      <c r="B206" s="346"/>
      <c r="C206" s="348">
        <v>0</v>
      </c>
      <c r="D206" s="350">
        <v>0</v>
      </c>
      <c r="E206" s="352">
        <v>3.86</v>
      </c>
      <c r="F206" s="95" t="str">
        <f t="shared" si="9"/>
        <v>July</v>
      </c>
      <c r="G206" s="359">
        <f t="shared" si="10"/>
        <v>0</v>
      </c>
      <c r="H206" s="366">
        <f t="shared" si="11"/>
        <v>0</v>
      </c>
    </row>
    <row r="207" spans="1:8" x14ac:dyDescent="0.25">
      <c r="A207" s="343" t="s">
        <v>623</v>
      </c>
      <c r="B207" s="346">
        <v>7</v>
      </c>
      <c r="C207" s="348">
        <v>48</v>
      </c>
      <c r="D207" s="350">
        <v>48</v>
      </c>
      <c r="E207" s="352">
        <v>1.51</v>
      </c>
      <c r="F207" s="95" t="str">
        <f t="shared" si="9"/>
        <v>July</v>
      </c>
      <c r="G207" s="359">
        <f t="shared" si="10"/>
        <v>48</v>
      </c>
      <c r="H207" s="366">
        <f t="shared" si="11"/>
        <v>72.48</v>
      </c>
    </row>
    <row r="208" spans="1:8" x14ac:dyDescent="0.25">
      <c r="A208" s="343" t="s">
        <v>623</v>
      </c>
      <c r="B208" s="346">
        <v>16</v>
      </c>
      <c r="C208" s="348">
        <v>12</v>
      </c>
      <c r="D208" s="350">
        <v>12</v>
      </c>
      <c r="E208" s="352">
        <v>1.7875000000000001</v>
      </c>
      <c r="F208" s="95" t="str">
        <f t="shared" si="9"/>
        <v>July</v>
      </c>
      <c r="G208" s="359">
        <f t="shared" si="10"/>
        <v>12</v>
      </c>
      <c r="H208" s="366">
        <f t="shared" si="11"/>
        <v>21.450000000000003</v>
      </c>
    </row>
    <row r="209" spans="1:8" x14ac:dyDescent="0.25">
      <c r="A209" s="343" t="s">
        <v>623</v>
      </c>
      <c r="B209" s="346">
        <v>10</v>
      </c>
      <c r="C209" s="348">
        <v>0</v>
      </c>
      <c r="D209" s="350">
        <v>0</v>
      </c>
      <c r="E209" s="352">
        <v>0.60124999999999995</v>
      </c>
      <c r="F209" s="95" t="str">
        <f t="shared" si="9"/>
        <v>July</v>
      </c>
      <c r="G209" s="359">
        <f t="shared" si="10"/>
        <v>0</v>
      </c>
      <c r="H209" s="366">
        <f t="shared" si="11"/>
        <v>0</v>
      </c>
    </row>
    <row r="210" spans="1:8" x14ac:dyDescent="0.25">
      <c r="A210" s="343" t="s">
        <v>623</v>
      </c>
      <c r="B210" s="346"/>
      <c r="C210" s="348">
        <v>18</v>
      </c>
      <c r="D210" s="350">
        <v>18</v>
      </c>
      <c r="E210" s="352">
        <v>2.1560000000000001</v>
      </c>
      <c r="F210" s="95" t="str">
        <f t="shared" si="9"/>
        <v>July</v>
      </c>
      <c r="G210" s="359">
        <f t="shared" si="10"/>
        <v>18</v>
      </c>
      <c r="H210" s="366">
        <f t="shared" si="11"/>
        <v>38.808</v>
      </c>
    </row>
    <row r="211" spans="1:8" x14ac:dyDescent="0.25">
      <c r="A211" s="344" t="s">
        <v>622</v>
      </c>
      <c r="B211" s="346">
        <v>6</v>
      </c>
      <c r="C211" s="348">
        <v>45</v>
      </c>
      <c r="D211" s="350">
        <v>45</v>
      </c>
      <c r="E211" s="352">
        <v>8</v>
      </c>
      <c r="F211" s="95" t="str">
        <f t="shared" si="9"/>
        <v>July</v>
      </c>
      <c r="G211" s="359">
        <f t="shared" si="10"/>
        <v>45</v>
      </c>
      <c r="H211" s="366">
        <f t="shared" si="11"/>
        <v>360</v>
      </c>
    </row>
    <row r="212" spans="1:8" x14ac:dyDescent="0.25">
      <c r="A212" s="344" t="s">
        <v>622</v>
      </c>
      <c r="B212" s="346">
        <v>0</v>
      </c>
      <c r="C212" s="348">
        <v>10</v>
      </c>
      <c r="D212" s="350">
        <v>10</v>
      </c>
      <c r="E212" s="352">
        <v>8</v>
      </c>
      <c r="F212" s="95" t="str">
        <f t="shared" si="9"/>
        <v>July</v>
      </c>
      <c r="G212" s="359">
        <f t="shared" si="10"/>
        <v>10</v>
      </c>
      <c r="H212" s="366">
        <f t="shared" si="11"/>
        <v>80</v>
      </c>
    </row>
    <row r="213" spans="1:8" x14ac:dyDescent="0.25">
      <c r="A213" s="344" t="s">
        <v>622</v>
      </c>
      <c r="B213" s="346">
        <v>10</v>
      </c>
      <c r="C213" s="348">
        <v>7</v>
      </c>
      <c r="D213" s="350">
        <v>7</v>
      </c>
      <c r="E213" s="352">
        <v>8</v>
      </c>
      <c r="F213" s="95" t="str">
        <f t="shared" si="9"/>
        <v>July</v>
      </c>
      <c r="G213" s="359">
        <f t="shared" si="10"/>
        <v>7</v>
      </c>
      <c r="H213" s="366">
        <f t="shared" si="11"/>
        <v>56</v>
      </c>
    </row>
    <row r="214" spans="1:8" x14ac:dyDescent="0.25">
      <c r="A214" s="344" t="s">
        <v>622</v>
      </c>
      <c r="B214" s="346">
        <v>0</v>
      </c>
      <c r="C214" s="348">
        <v>0</v>
      </c>
      <c r="D214" s="350">
        <v>0</v>
      </c>
      <c r="E214" s="352">
        <v>31</v>
      </c>
      <c r="F214" s="95" t="str">
        <f t="shared" si="9"/>
        <v>July</v>
      </c>
      <c r="G214" s="359">
        <f t="shared" si="10"/>
        <v>0</v>
      </c>
      <c r="H214" s="366">
        <f t="shared" si="11"/>
        <v>0</v>
      </c>
    </row>
    <row r="215" spans="1:8" x14ac:dyDescent="0.25">
      <c r="A215" s="343" t="s">
        <v>622</v>
      </c>
      <c r="B215" s="346">
        <v>4</v>
      </c>
      <c r="C215" s="348">
        <v>36</v>
      </c>
      <c r="D215" s="350">
        <v>36</v>
      </c>
      <c r="E215" s="352">
        <v>3.32</v>
      </c>
      <c r="F215" s="95" t="str">
        <f t="shared" si="9"/>
        <v>July</v>
      </c>
      <c r="G215" s="359">
        <f t="shared" si="10"/>
        <v>36</v>
      </c>
      <c r="H215" s="366">
        <f t="shared" si="11"/>
        <v>119.52</v>
      </c>
    </row>
    <row r="216" spans="1:8" x14ac:dyDescent="0.25">
      <c r="A216" s="343" t="s">
        <v>622</v>
      </c>
      <c r="B216" s="346"/>
      <c r="C216" s="348">
        <v>0</v>
      </c>
      <c r="D216" s="350">
        <v>0</v>
      </c>
      <c r="E216" s="352">
        <v>2.4400000000000002E-2</v>
      </c>
      <c r="F216" s="95" t="str">
        <f t="shared" si="9"/>
        <v>July</v>
      </c>
      <c r="G216" s="359">
        <f t="shared" si="10"/>
        <v>0</v>
      </c>
      <c r="H216" s="366">
        <f t="shared" si="11"/>
        <v>0</v>
      </c>
    </row>
    <row r="217" spans="1:8" x14ac:dyDescent="0.25">
      <c r="A217" s="343" t="s">
        <v>622</v>
      </c>
      <c r="B217" s="346"/>
      <c r="C217" s="348">
        <v>20</v>
      </c>
      <c r="D217" s="350">
        <v>20</v>
      </c>
      <c r="E217" s="352">
        <v>3.3119999999999997E-2</v>
      </c>
      <c r="F217" s="95" t="str">
        <f t="shared" si="9"/>
        <v>July</v>
      </c>
      <c r="G217" s="359">
        <f t="shared" si="10"/>
        <v>20</v>
      </c>
      <c r="H217" s="366">
        <f t="shared" si="11"/>
        <v>0.66239999999999988</v>
      </c>
    </row>
    <row r="218" spans="1:8" x14ac:dyDescent="0.25">
      <c r="A218" s="343" t="s">
        <v>629</v>
      </c>
      <c r="B218" s="346">
        <v>2.5</v>
      </c>
      <c r="C218" s="348">
        <v>3</v>
      </c>
      <c r="D218" s="350">
        <v>3</v>
      </c>
      <c r="E218" s="352">
        <v>17</v>
      </c>
      <c r="F218" s="95" t="str">
        <f t="shared" si="9"/>
        <v>July</v>
      </c>
      <c r="G218" s="359">
        <f t="shared" si="10"/>
        <v>3</v>
      </c>
      <c r="H218" s="366">
        <f t="shared" si="11"/>
        <v>51</v>
      </c>
    </row>
    <row r="219" spans="1:8" x14ac:dyDescent="0.25">
      <c r="A219" s="343" t="s">
        <v>629</v>
      </c>
      <c r="B219" s="346">
        <v>2</v>
      </c>
      <c r="C219" s="348">
        <v>0</v>
      </c>
      <c r="D219" s="350">
        <v>0</v>
      </c>
      <c r="E219" s="352">
        <v>19</v>
      </c>
      <c r="F219" s="95" t="str">
        <f t="shared" si="9"/>
        <v>July</v>
      </c>
      <c r="G219" s="359">
        <f t="shared" si="10"/>
        <v>0</v>
      </c>
      <c r="H219" s="366">
        <f t="shared" si="11"/>
        <v>0</v>
      </c>
    </row>
    <row r="220" spans="1:8" x14ac:dyDescent="0.25">
      <c r="A220" s="343" t="s">
        <v>629</v>
      </c>
      <c r="B220" s="346">
        <v>4.5</v>
      </c>
      <c r="C220" s="348">
        <v>4</v>
      </c>
      <c r="D220" s="350">
        <v>4</v>
      </c>
      <c r="E220" s="352">
        <v>12.5</v>
      </c>
      <c r="F220" s="95" t="str">
        <f t="shared" si="9"/>
        <v>July</v>
      </c>
      <c r="G220" s="359">
        <f t="shared" si="10"/>
        <v>4</v>
      </c>
      <c r="H220" s="366">
        <f t="shared" si="11"/>
        <v>50</v>
      </c>
    </row>
    <row r="221" spans="1:8" x14ac:dyDescent="0.25">
      <c r="A221" s="343" t="s">
        <v>629</v>
      </c>
      <c r="B221" s="346">
        <v>2.5</v>
      </c>
      <c r="C221" s="348">
        <v>7</v>
      </c>
      <c r="D221" s="350">
        <v>7</v>
      </c>
      <c r="E221" s="352">
        <v>12.5</v>
      </c>
      <c r="F221" s="95" t="str">
        <f t="shared" si="9"/>
        <v>July</v>
      </c>
      <c r="G221" s="359">
        <f t="shared" si="10"/>
        <v>7</v>
      </c>
      <c r="H221" s="366">
        <f t="shared" si="11"/>
        <v>87.5</v>
      </c>
    </row>
    <row r="222" spans="1:8" x14ac:dyDescent="0.25">
      <c r="A222" s="343" t="s">
        <v>629</v>
      </c>
      <c r="B222" s="346">
        <v>4</v>
      </c>
      <c r="C222" s="348">
        <v>10</v>
      </c>
      <c r="D222" s="350">
        <v>10</v>
      </c>
      <c r="E222" s="352">
        <v>5.15</v>
      </c>
      <c r="F222" s="95" t="str">
        <f t="shared" si="9"/>
        <v>July</v>
      </c>
      <c r="G222" s="359">
        <f t="shared" si="10"/>
        <v>10</v>
      </c>
      <c r="H222" s="366">
        <f t="shared" si="11"/>
        <v>51.5</v>
      </c>
    </row>
    <row r="223" spans="1:8" x14ac:dyDescent="0.25">
      <c r="A223" s="343" t="s">
        <v>629</v>
      </c>
      <c r="B223" s="346">
        <v>2</v>
      </c>
      <c r="C223" s="348">
        <v>0</v>
      </c>
      <c r="D223" s="350">
        <v>0</v>
      </c>
      <c r="E223" s="351"/>
      <c r="F223" s="95" t="str">
        <f t="shared" si="9"/>
        <v>July</v>
      </c>
      <c r="G223" s="359">
        <f t="shared" si="10"/>
        <v>0</v>
      </c>
      <c r="H223" s="366">
        <f t="shared" si="11"/>
        <v>0</v>
      </c>
    </row>
    <row r="224" spans="1:8" x14ac:dyDescent="0.25">
      <c r="A224" s="343" t="s">
        <v>629</v>
      </c>
      <c r="B224" s="346">
        <v>0.5</v>
      </c>
      <c r="C224" s="348">
        <v>5</v>
      </c>
      <c r="D224" s="350">
        <v>5</v>
      </c>
      <c r="E224" s="352">
        <v>5.47</v>
      </c>
      <c r="F224" s="95" t="str">
        <f t="shared" si="9"/>
        <v>July</v>
      </c>
      <c r="G224" s="359">
        <f t="shared" si="10"/>
        <v>5</v>
      </c>
      <c r="H224" s="366">
        <f t="shared" si="11"/>
        <v>27.349999999999998</v>
      </c>
    </row>
    <row r="225" spans="1:8" x14ac:dyDescent="0.25">
      <c r="A225" s="343" t="s">
        <v>629</v>
      </c>
      <c r="B225" s="346">
        <v>1</v>
      </c>
      <c r="C225" s="348">
        <v>1</v>
      </c>
      <c r="D225" s="350">
        <v>1</v>
      </c>
      <c r="E225" s="352">
        <v>5.8</v>
      </c>
      <c r="F225" s="95" t="str">
        <f t="shared" si="9"/>
        <v>July</v>
      </c>
      <c r="G225" s="359">
        <f t="shared" si="10"/>
        <v>1</v>
      </c>
      <c r="H225" s="366">
        <f t="shared" si="11"/>
        <v>5.8</v>
      </c>
    </row>
    <row r="226" spans="1:8" x14ac:dyDescent="0.25">
      <c r="A226" s="343" t="s">
        <v>629</v>
      </c>
      <c r="B226" s="346">
        <v>1.5</v>
      </c>
      <c r="C226" s="348">
        <v>3</v>
      </c>
      <c r="D226" s="350">
        <v>3</v>
      </c>
      <c r="E226" s="352">
        <v>5.47</v>
      </c>
      <c r="F226" s="95" t="str">
        <f t="shared" si="9"/>
        <v>July</v>
      </c>
      <c r="G226" s="359">
        <f t="shared" si="10"/>
        <v>3</v>
      </c>
      <c r="H226" s="366">
        <f t="shared" si="11"/>
        <v>16.41</v>
      </c>
    </row>
    <row r="227" spans="1:8" x14ac:dyDescent="0.25">
      <c r="A227" s="343" t="s">
        <v>629</v>
      </c>
      <c r="B227" s="346">
        <v>1</v>
      </c>
      <c r="C227" s="348">
        <v>0</v>
      </c>
      <c r="D227" s="350">
        <v>0</v>
      </c>
      <c r="E227" s="351"/>
      <c r="F227" s="95" t="str">
        <f t="shared" si="9"/>
        <v>July</v>
      </c>
      <c r="G227" s="359">
        <f t="shared" si="10"/>
        <v>0</v>
      </c>
      <c r="H227" s="366">
        <f t="shared" si="11"/>
        <v>0</v>
      </c>
    </row>
    <row r="228" spans="1:8" x14ac:dyDescent="0.25">
      <c r="A228" s="343" t="s">
        <v>629</v>
      </c>
      <c r="B228" s="346">
        <v>4</v>
      </c>
      <c r="C228" s="348">
        <v>0</v>
      </c>
      <c r="D228" s="350">
        <v>0</v>
      </c>
      <c r="E228" s="351"/>
      <c r="F228" s="95" t="str">
        <f t="shared" si="9"/>
        <v>July</v>
      </c>
      <c r="G228" s="359">
        <f t="shared" si="10"/>
        <v>0</v>
      </c>
      <c r="H228" s="366">
        <f t="shared" si="11"/>
        <v>0</v>
      </c>
    </row>
    <row r="229" spans="1:8" x14ac:dyDescent="0.25">
      <c r="A229" s="343" t="s">
        <v>629</v>
      </c>
      <c r="B229" s="346">
        <v>1</v>
      </c>
      <c r="C229" s="348">
        <v>0</v>
      </c>
      <c r="D229" s="350">
        <v>0</v>
      </c>
      <c r="E229" s="351"/>
      <c r="F229" s="95" t="str">
        <f t="shared" si="9"/>
        <v>July</v>
      </c>
      <c r="G229" s="359">
        <f t="shared" si="10"/>
        <v>0</v>
      </c>
      <c r="H229" s="366">
        <f t="shared" si="11"/>
        <v>0</v>
      </c>
    </row>
    <row r="230" spans="1:8" x14ac:dyDescent="0.25">
      <c r="A230" s="343" t="s">
        <v>629</v>
      </c>
      <c r="B230" s="346">
        <v>0</v>
      </c>
      <c r="C230" s="348">
        <v>0</v>
      </c>
      <c r="D230" s="350">
        <v>0</v>
      </c>
      <c r="E230" s="351"/>
      <c r="F230" s="95" t="str">
        <f t="shared" si="9"/>
        <v>July</v>
      </c>
      <c r="G230" s="359">
        <f t="shared" si="10"/>
        <v>0</v>
      </c>
      <c r="H230" s="366">
        <f t="shared" si="11"/>
        <v>0</v>
      </c>
    </row>
    <row r="231" spans="1:8" x14ac:dyDescent="0.25">
      <c r="A231" s="343" t="s">
        <v>629</v>
      </c>
      <c r="B231" s="346">
        <v>2</v>
      </c>
      <c r="C231" s="348">
        <v>0</v>
      </c>
      <c r="D231" s="350">
        <v>0</v>
      </c>
      <c r="E231" s="352">
        <v>5.47</v>
      </c>
      <c r="F231" s="95" t="str">
        <f t="shared" si="9"/>
        <v>July</v>
      </c>
      <c r="G231" s="359">
        <f t="shared" si="10"/>
        <v>0</v>
      </c>
      <c r="H231" s="366">
        <f t="shared" si="11"/>
        <v>0</v>
      </c>
    </row>
    <row r="232" spans="1:8" x14ac:dyDescent="0.25">
      <c r="A232" s="343" t="s">
        <v>629</v>
      </c>
      <c r="B232" s="346">
        <v>3</v>
      </c>
      <c r="C232" s="348">
        <v>1</v>
      </c>
      <c r="D232" s="350">
        <v>1</v>
      </c>
      <c r="E232" s="352">
        <v>5.47</v>
      </c>
      <c r="F232" s="95" t="str">
        <f t="shared" si="9"/>
        <v>July</v>
      </c>
      <c r="G232" s="359">
        <f t="shared" si="10"/>
        <v>1</v>
      </c>
      <c r="H232" s="366">
        <f t="shared" si="11"/>
        <v>5.47</v>
      </c>
    </row>
    <row r="233" spans="1:8" x14ac:dyDescent="0.25">
      <c r="A233" s="343" t="s">
        <v>629</v>
      </c>
      <c r="B233" s="346">
        <v>1</v>
      </c>
      <c r="C233" s="348">
        <v>0</v>
      </c>
      <c r="D233" s="350">
        <v>0</v>
      </c>
      <c r="E233" s="352">
        <v>5.47</v>
      </c>
      <c r="F233" s="95" t="str">
        <f t="shared" si="9"/>
        <v>July</v>
      </c>
      <c r="G233" s="359">
        <f t="shared" si="10"/>
        <v>0</v>
      </c>
      <c r="H233" s="366">
        <f t="shared" si="11"/>
        <v>0</v>
      </c>
    </row>
    <row r="234" spans="1:8" x14ac:dyDescent="0.25">
      <c r="A234" s="343" t="s">
        <v>629</v>
      </c>
      <c r="B234" s="346">
        <v>4</v>
      </c>
      <c r="C234" s="348">
        <v>1</v>
      </c>
      <c r="D234" s="350">
        <v>1</v>
      </c>
      <c r="E234" s="352">
        <v>5.47</v>
      </c>
      <c r="F234" s="95" t="str">
        <f t="shared" si="9"/>
        <v>July</v>
      </c>
      <c r="G234" s="359">
        <f t="shared" si="10"/>
        <v>1</v>
      </c>
      <c r="H234" s="366">
        <f t="shared" si="11"/>
        <v>5.47</v>
      </c>
    </row>
    <row r="235" spans="1:8" x14ac:dyDescent="0.25">
      <c r="A235" s="343" t="s">
        <v>629</v>
      </c>
      <c r="B235" s="346">
        <v>2</v>
      </c>
      <c r="C235" s="348">
        <v>1</v>
      </c>
      <c r="D235" s="350">
        <v>1</v>
      </c>
      <c r="E235" s="352">
        <v>5.47</v>
      </c>
      <c r="F235" s="95" t="str">
        <f t="shared" si="9"/>
        <v>July</v>
      </c>
      <c r="G235" s="359">
        <f t="shared" si="10"/>
        <v>1</v>
      </c>
      <c r="H235" s="366">
        <f t="shared" si="11"/>
        <v>5.47</v>
      </c>
    </row>
    <row r="236" spans="1:8" x14ac:dyDescent="0.25">
      <c r="A236" s="343" t="s">
        <v>629</v>
      </c>
      <c r="B236" s="346">
        <v>1</v>
      </c>
      <c r="C236" s="348">
        <v>0</v>
      </c>
      <c r="D236" s="350">
        <v>0</v>
      </c>
      <c r="E236" s="352">
        <v>5.47</v>
      </c>
      <c r="F236" s="95" t="str">
        <f t="shared" si="9"/>
        <v>July</v>
      </c>
      <c r="G236" s="359">
        <f t="shared" si="10"/>
        <v>0</v>
      </c>
      <c r="H236" s="366">
        <f t="shared" si="11"/>
        <v>0</v>
      </c>
    </row>
    <row r="237" spans="1:8" x14ac:dyDescent="0.25">
      <c r="A237" s="343" t="s">
        <v>629</v>
      </c>
      <c r="B237" s="346">
        <v>3</v>
      </c>
      <c r="C237" s="348">
        <v>0</v>
      </c>
      <c r="D237" s="350">
        <v>0</v>
      </c>
      <c r="E237" s="351"/>
      <c r="F237" s="95" t="str">
        <f t="shared" si="9"/>
        <v>July</v>
      </c>
      <c r="G237" s="359">
        <f t="shared" si="10"/>
        <v>0</v>
      </c>
      <c r="H237" s="366">
        <f t="shared" si="11"/>
        <v>0</v>
      </c>
    </row>
    <row r="238" spans="1:8" x14ac:dyDescent="0.25">
      <c r="A238" s="343" t="s">
        <v>629</v>
      </c>
      <c r="B238" s="346">
        <v>1</v>
      </c>
      <c r="C238" s="348">
        <v>0</v>
      </c>
      <c r="D238" s="350">
        <v>0</v>
      </c>
      <c r="E238" s="351"/>
      <c r="F238" s="95" t="str">
        <f t="shared" si="9"/>
        <v>July</v>
      </c>
      <c r="G238" s="359">
        <f t="shared" si="10"/>
        <v>0</v>
      </c>
      <c r="H238" s="366">
        <f t="shared" si="11"/>
        <v>0</v>
      </c>
    </row>
    <row r="239" spans="1:8" x14ac:dyDescent="0.25">
      <c r="A239" s="343" t="s">
        <v>629</v>
      </c>
      <c r="B239" s="346">
        <v>7</v>
      </c>
      <c r="C239" s="348">
        <v>0</v>
      </c>
      <c r="D239" s="350">
        <v>0</v>
      </c>
      <c r="E239" s="351"/>
      <c r="F239" s="95" t="str">
        <f t="shared" si="9"/>
        <v>July</v>
      </c>
      <c r="G239" s="359">
        <f t="shared" si="10"/>
        <v>0</v>
      </c>
      <c r="H239" s="366">
        <f t="shared" si="11"/>
        <v>0</v>
      </c>
    </row>
    <row r="240" spans="1:8" x14ac:dyDescent="0.25">
      <c r="A240" s="343" t="s">
        <v>629</v>
      </c>
      <c r="B240" s="346">
        <v>2</v>
      </c>
      <c r="C240" s="348">
        <v>1</v>
      </c>
      <c r="D240" s="350">
        <v>1</v>
      </c>
      <c r="E240" s="352">
        <v>5.47</v>
      </c>
      <c r="F240" s="95" t="str">
        <f t="shared" si="9"/>
        <v>July</v>
      </c>
      <c r="G240" s="359">
        <f t="shared" si="10"/>
        <v>1</v>
      </c>
      <c r="H240" s="366">
        <f t="shared" si="11"/>
        <v>5.47</v>
      </c>
    </row>
    <row r="241" spans="1:8" x14ac:dyDescent="0.25">
      <c r="A241" s="343" t="s">
        <v>629</v>
      </c>
      <c r="B241" s="346">
        <v>3</v>
      </c>
      <c r="C241" s="348">
        <v>3</v>
      </c>
      <c r="D241" s="350">
        <v>3</v>
      </c>
      <c r="E241" s="352">
        <v>6.5</v>
      </c>
      <c r="F241" s="95" t="str">
        <f t="shared" si="9"/>
        <v>July</v>
      </c>
      <c r="G241" s="359">
        <f t="shared" si="10"/>
        <v>3</v>
      </c>
      <c r="H241" s="366">
        <f t="shared" si="11"/>
        <v>19.5</v>
      </c>
    </row>
    <row r="242" spans="1:8" x14ac:dyDescent="0.25">
      <c r="A242" s="343" t="s">
        <v>629</v>
      </c>
      <c r="B242" s="346">
        <v>7</v>
      </c>
      <c r="C242" s="348">
        <v>12</v>
      </c>
      <c r="D242" s="350">
        <v>12</v>
      </c>
      <c r="E242" s="352">
        <v>10.09</v>
      </c>
      <c r="F242" s="95" t="str">
        <f t="shared" si="9"/>
        <v>July</v>
      </c>
      <c r="G242" s="359">
        <f t="shared" si="10"/>
        <v>12</v>
      </c>
      <c r="H242" s="366">
        <f t="shared" si="11"/>
        <v>121.08</v>
      </c>
    </row>
    <row r="243" spans="1:8" x14ac:dyDescent="0.25">
      <c r="A243" s="343" t="s">
        <v>629</v>
      </c>
      <c r="B243" s="346">
        <v>6</v>
      </c>
      <c r="C243" s="348">
        <v>47</v>
      </c>
      <c r="D243" s="350">
        <v>47</v>
      </c>
      <c r="E243" s="352">
        <v>4.22</v>
      </c>
      <c r="F243" s="95" t="str">
        <f t="shared" si="9"/>
        <v>July</v>
      </c>
      <c r="G243" s="359">
        <f t="shared" si="10"/>
        <v>47</v>
      </c>
      <c r="H243" s="366">
        <f t="shared" si="11"/>
        <v>198.33999999999997</v>
      </c>
    </row>
    <row r="244" spans="1:8" x14ac:dyDescent="0.25">
      <c r="A244" s="343" t="s">
        <v>629</v>
      </c>
      <c r="B244" s="346">
        <v>6</v>
      </c>
      <c r="C244" s="348">
        <v>6</v>
      </c>
      <c r="D244" s="350">
        <v>6</v>
      </c>
      <c r="E244" s="352">
        <v>11.31</v>
      </c>
      <c r="F244" s="95" t="str">
        <f t="shared" si="9"/>
        <v>July</v>
      </c>
      <c r="G244" s="359">
        <f t="shared" si="10"/>
        <v>6</v>
      </c>
      <c r="H244" s="366">
        <f t="shared" si="11"/>
        <v>67.86</v>
      </c>
    </row>
    <row r="245" spans="1:8" x14ac:dyDescent="0.25">
      <c r="A245" s="343" t="s">
        <v>629</v>
      </c>
      <c r="B245" s="346"/>
      <c r="C245" s="348">
        <v>1</v>
      </c>
      <c r="D245" s="350">
        <v>1</v>
      </c>
      <c r="E245" s="352">
        <v>9.5150000000000006</v>
      </c>
      <c r="F245" s="95" t="str">
        <f t="shared" si="9"/>
        <v>July</v>
      </c>
      <c r="G245" s="359">
        <f t="shared" si="10"/>
        <v>1</v>
      </c>
      <c r="H245" s="366">
        <f t="shared" si="11"/>
        <v>9.5150000000000006</v>
      </c>
    </row>
    <row r="246" spans="1:8" x14ac:dyDescent="0.25">
      <c r="A246" s="343" t="s">
        <v>626</v>
      </c>
      <c r="B246" s="346"/>
      <c r="C246" s="348">
        <v>0</v>
      </c>
      <c r="D246" s="350">
        <v>0</v>
      </c>
      <c r="E246" s="352">
        <v>12.3825</v>
      </c>
      <c r="F246" s="95" t="str">
        <f t="shared" si="9"/>
        <v>July</v>
      </c>
      <c r="G246" s="359">
        <f t="shared" si="10"/>
        <v>0</v>
      </c>
      <c r="H246" s="366">
        <f t="shared" si="11"/>
        <v>0</v>
      </c>
    </row>
    <row r="247" spans="1:8" x14ac:dyDescent="0.25">
      <c r="A247" s="343" t="s">
        <v>626</v>
      </c>
      <c r="B247" s="346"/>
      <c r="C247" s="348">
        <v>0</v>
      </c>
      <c r="D247" s="350">
        <v>0</v>
      </c>
      <c r="E247" s="352">
        <v>12.5625</v>
      </c>
      <c r="F247" s="95" t="str">
        <f t="shared" si="9"/>
        <v>July</v>
      </c>
      <c r="G247" s="359">
        <f t="shared" si="10"/>
        <v>0</v>
      </c>
      <c r="H247" s="366">
        <f t="shared" si="11"/>
        <v>0</v>
      </c>
    </row>
    <row r="248" spans="1:8" x14ac:dyDescent="0.25">
      <c r="A248" s="343" t="s">
        <v>626</v>
      </c>
      <c r="B248" s="346"/>
      <c r="C248" s="348">
        <v>0</v>
      </c>
      <c r="D248" s="350">
        <v>0</v>
      </c>
      <c r="E248" s="352">
        <v>10.66</v>
      </c>
      <c r="F248" s="95" t="str">
        <f t="shared" si="9"/>
        <v>July</v>
      </c>
      <c r="G248" s="359">
        <f t="shared" si="10"/>
        <v>0</v>
      </c>
      <c r="H248" s="366">
        <f t="shared" si="11"/>
        <v>0</v>
      </c>
    </row>
    <row r="249" spans="1:8" x14ac:dyDescent="0.25">
      <c r="A249" s="343" t="s">
        <v>626</v>
      </c>
      <c r="B249" s="346"/>
      <c r="C249" s="348">
        <v>0</v>
      </c>
      <c r="D249" s="350">
        <v>0</v>
      </c>
      <c r="E249" s="352">
        <v>15.29</v>
      </c>
      <c r="F249" s="95" t="str">
        <f t="shared" si="9"/>
        <v>July</v>
      </c>
      <c r="G249" s="359">
        <f t="shared" si="10"/>
        <v>0</v>
      </c>
      <c r="H249" s="366">
        <f t="shared" si="11"/>
        <v>0</v>
      </c>
    </row>
    <row r="250" spans="1:8" x14ac:dyDescent="0.25">
      <c r="A250" s="343" t="s">
        <v>626</v>
      </c>
      <c r="B250" s="346"/>
      <c r="C250" s="348">
        <v>0</v>
      </c>
      <c r="D250" s="350">
        <v>0</v>
      </c>
      <c r="E250" s="352">
        <v>10.315</v>
      </c>
      <c r="F250" s="95" t="str">
        <f t="shared" si="9"/>
        <v>July</v>
      </c>
      <c r="G250" s="359">
        <f t="shared" si="10"/>
        <v>0</v>
      </c>
      <c r="H250" s="366">
        <f t="shared" si="11"/>
        <v>0</v>
      </c>
    </row>
    <row r="251" spans="1:8" x14ac:dyDescent="0.25">
      <c r="A251" s="343" t="s">
        <v>626</v>
      </c>
      <c r="B251" s="346"/>
      <c r="C251" s="348">
        <v>0</v>
      </c>
      <c r="D251" s="350">
        <v>0</v>
      </c>
      <c r="E251" s="352">
        <v>9.9849999999999994</v>
      </c>
      <c r="F251" s="95" t="str">
        <f t="shared" si="9"/>
        <v>July</v>
      </c>
      <c r="G251" s="359">
        <f t="shared" si="10"/>
        <v>0</v>
      </c>
      <c r="H251" s="366">
        <f t="shared" si="11"/>
        <v>0</v>
      </c>
    </row>
    <row r="252" spans="1:8" x14ac:dyDescent="0.25">
      <c r="A252" s="343" t="s">
        <v>626</v>
      </c>
      <c r="B252" s="346"/>
      <c r="C252" s="348">
        <v>0</v>
      </c>
      <c r="D252" s="350">
        <v>0</v>
      </c>
      <c r="E252" s="352">
        <v>10.81</v>
      </c>
      <c r="F252" s="95" t="str">
        <f t="shared" si="9"/>
        <v>July</v>
      </c>
      <c r="G252" s="359">
        <f t="shared" si="10"/>
        <v>0</v>
      </c>
      <c r="H252" s="366">
        <f t="shared" si="11"/>
        <v>0</v>
      </c>
    </row>
    <row r="253" spans="1:8" x14ac:dyDescent="0.25">
      <c r="A253" s="343" t="s">
        <v>626</v>
      </c>
      <c r="B253" s="346"/>
      <c r="C253" s="348">
        <v>0</v>
      </c>
      <c r="D253" s="350">
        <v>0</v>
      </c>
      <c r="E253" s="352">
        <v>10.965</v>
      </c>
      <c r="F253" s="95" t="str">
        <f t="shared" si="9"/>
        <v>July</v>
      </c>
      <c r="G253" s="359">
        <f t="shared" si="10"/>
        <v>0</v>
      </c>
      <c r="H253" s="366">
        <f t="shared" si="11"/>
        <v>0</v>
      </c>
    </row>
    <row r="254" spans="1:8" x14ac:dyDescent="0.25">
      <c r="A254" s="343" t="s">
        <v>626</v>
      </c>
      <c r="B254" s="346"/>
      <c r="C254" s="348">
        <v>0</v>
      </c>
      <c r="D254" s="350">
        <v>0</v>
      </c>
      <c r="E254" s="351"/>
      <c r="F254" s="95" t="str">
        <f t="shared" si="9"/>
        <v>July</v>
      </c>
      <c r="G254" s="359">
        <f t="shared" si="10"/>
        <v>0</v>
      </c>
      <c r="H254" s="366">
        <f t="shared" si="11"/>
        <v>0</v>
      </c>
    </row>
    <row r="255" spans="1:8" x14ac:dyDescent="0.25">
      <c r="A255" s="343" t="s">
        <v>626</v>
      </c>
      <c r="B255" s="346"/>
      <c r="C255" s="348">
        <v>0</v>
      </c>
      <c r="D255" s="350">
        <v>0</v>
      </c>
      <c r="E255" s="352">
        <v>0.2041</v>
      </c>
      <c r="F255" s="95" t="str">
        <f t="shared" si="9"/>
        <v>July</v>
      </c>
      <c r="G255" s="359">
        <f t="shared" si="10"/>
        <v>0</v>
      </c>
      <c r="H255" s="366">
        <f t="shared" si="11"/>
        <v>0</v>
      </c>
    </row>
    <row r="256" spans="1:8" x14ac:dyDescent="0.25">
      <c r="A256" s="343" t="s">
        <v>626</v>
      </c>
      <c r="B256" s="346"/>
      <c r="C256" s="348">
        <v>0</v>
      </c>
      <c r="D256" s="350">
        <v>0</v>
      </c>
      <c r="E256" s="351"/>
      <c r="F256" s="95" t="str">
        <f t="shared" si="9"/>
        <v>July</v>
      </c>
      <c r="G256" s="359">
        <f t="shared" si="10"/>
        <v>0</v>
      </c>
      <c r="H256" s="366">
        <f t="shared" si="11"/>
        <v>0</v>
      </c>
    </row>
    <row r="257" spans="1:8" x14ac:dyDescent="0.25">
      <c r="A257" s="343" t="s">
        <v>626</v>
      </c>
      <c r="B257" s="346"/>
      <c r="C257" s="348">
        <v>0</v>
      </c>
      <c r="D257" s="350">
        <v>0</v>
      </c>
      <c r="E257" s="351"/>
      <c r="F257" s="95" t="str">
        <f t="shared" si="9"/>
        <v>July</v>
      </c>
      <c r="G257" s="359">
        <f t="shared" si="10"/>
        <v>0</v>
      </c>
      <c r="H257" s="366">
        <f t="shared" si="11"/>
        <v>0</v>
      </c>
    </row>
    <row r="258" spans="1:8" x14ac:dyDescent="0.25">
      <c r="A258" s="343" t="s">
        <v>631</v>
      </c>
      <c r="B258" s="346"/>
      <c r="C258" s="348">
        <v>32</v>
      </c>
      <c r="D258" s="350">
        <v>32</v>
      </c>
      <c r="E258" s="352">
        <v>2.58</v>
      </c>
      <c r="F258" s="95" t="str">
        <f t="shared" ref="F258:F321" si="12">"July"</f>
        <v>July</v>
      </c>
      <c r="G258" s="359">
        <f t="shared" si="10"/>
        <v>32</v>
      </c>
      <c r="H258" s="366">
        <f t="shared" si="11"/>
        <v>82.56</v>
      </c>
    </row>
    <row r="259" spans="1:8" x14ac:dyDescent="0.25">
      <c r="A259" s="343" t="s">
        <v>631</v>
      </c>
      <c r="B259" s="346"/>
      <c r="C259" s="348">
        <v>2</v>
      </c>
      <c r="D259" s="350">
        <v>2</v>
      </c>
      <c r="E259" s="352">
        <v>2.58</v>
      </c>
      <c r="F259" s="95" t="str">
        <f t="shared" si="12"/>
        <v>July</v>
      </c>
      <c r="G259" s="359">
        <f t="shared" ref="G259:G322" si="13">IFERROR(IF(C259=" ",0,C259),0)</f>
        <v>2</v>
      </c>
      <c r="H259" s="366">
        <f t="shared" ref="H259:H322" si="14">IFERROR(G259 * E259, 0)</f>
        <v>5.16</v>
      </c>
    </row>
    <row r="260" spans="1:8" x14ac:dyDescent="0.25">
      <c r="A260" s="343" t="s">
        <v>631</v>
      </c>
      <c r="B260" s="346"/>
      <c r="C260" s="348">
        <v>2</v>
      </c>
      <c r="D260" s="350">
        <v>2</v>
      </c>
      <c r="E260" s="352">
        <v>2.58</v>
      </c>
      <c r="F260" s="95" t="str">
        <f t="shared" si="12"/>
        <v>July</v>
      </c>
      <c r="G260" s="359">
        <f t="shared" si="13"/>
        <v>2</v>
      </c>
      <c r="H260" s="366">
        <f t="shared" si="14"/>
        <v>5.16</v>
      </c>
    </row>
    <row r="261" spans="1:8" x14ac:dyDescent="0.25">
      <c r="A261" s="343" t="s">
        <v>631</v>
      </c>
      <c r="B261" s="346"/>
      <c r="C261" s="348">
        <v>2</v>
      </c>
      <c r="D261" s="350">
        <v>2</v>
      </c>
      <c r="E261" s="352">
        <v>2.58</v>
      </c>
      <c r="F261" s="95" t="str">
        <f t="shared" si="12"/>
        <v>July</v>
      </c>
      <c r="G261" s="359">
        <f t="shared" si="13"/>
        <v>2</v>
      </c>
      <c r="H261" s="366">
        <f t="shared" si="14"/>
        <v>5.16</v>
      </c>
    </row>
    <row r="262" spans="1:8" x14ac:dyDescent="0.25">
      <c r="A262" s="343" t="s">
        <v>631</v>
      </c>
      <c r="B262" s="346"/>
      <c r="C262" s="348">
        <v>2</v>
      </c>
      <c r="D262" s="350">
        <v>2</v>
      </c>
      <c r="E262" s="352">
        <v>2.58</v>
      </c>
      <c r="F262" s="95" t="str">
        <f t="shared" si="12"/>
        <v>July</v>
      </c>
      <c r="G262" s="359">
        <f t="shared" si="13"/>
        <v>2</v>
      </c>
      <c r="H262" s="366">
        <f t="shared" si="14"/>
        <v>5.16</v>
      </c>
    </row>
    <row r="263" spans="1:8" x14ac:dyDescent="0.25">
      <c r="A263" s="343" t="s">
        <v>631</v>
      </c>
      <c r="B263" s="346"/>
      <c r="C263" s="348">
        <v>2</v>
      </c>
      <c r="D263" s="350">
        <v>2</v>
      </c>
      <c r="E263" s="352">
        <v>2.58</v>
      </c>
      <c r="F263" s="95" t="str">
        <f t="shared" si="12"/>
        <v>July</v>
      </c>
      <c r="G263" s="359">
        <f t="shared" si="13"/>
        <v>2</v>
      </c>
      <c r="H263" s="366">
        <f t="shared" si="14"/>
        <v>5.16</v>
      </c>
    </row>
    <row r="264" spans="1:8" x14ac:dyDescent="0.25">
      <c r="A264" s="343" t="s">
        <v>631</v>
      </c>
      <c r="B264" s="346"/>
      <c r="C264" s="348">
        <v>2</v>
      </c>
      <c r="D264" s="350">
        <v>2</v>
      </c>
      <c r="E264" s="352">
        <v>2.58</v>
      </c>
      <c r="F264" s="95" t="str">
        <f t="shared" si="12"/>
        <v>July</v>
      </c>
      <c r="G264" s="359">
        <f t="shared" si="13"/>
        <v>2</v>
      </c>
      <c r="H264" s="366">
        <f t="shared" si="14"/>
        <v>5.16</v>
      </c>
    </row>
    <row r="265" spans="1:8" x14ac:dyDescent="0.25">
      <c r="A265" s="343" t="s">
        <v>631</v>
      </c>
      <c r="B265" s="346"/>
      <c r="C265" s="348">
        <v>0</v>
      </c>
      <c r="D265" s="350">
        <v>0</v>
      </c>
      <c r="E265" s="352">
        <v>2.58</v>
      </c>
      <c r="F265" s="95" t="str">
        <f t="shared" si="12"/>
        <v>July</v>
      </c>
      <c r="G265" s="359">
        <f t="shared" si="13"/>
        <v>0</v>
      </c>
      <c r="H265" s="366">
        <f t="shared" si="14"/>
        <v>0</v>
      </c>
    </row>
    <row r="266" spans="1:8" x14ac:dyDescent="0.25">
      <c r="A266" s="343" t="s">
        <v>631</v>
      </c>
      <c r="B266" s="346"/>
      <c r="C266" s="348">
        <v>2</v>
      </c>
      <c r="D266" s="350">
        <v>2</v>
      </c>
      <c r="E266" s="352">
        <v>2.58</v>
      </c>
      <c r="F266" s="95" t="str">
        <f t="shared" si="12"/>
        <v>July</v>
      </c>
      <c r="G266" s="359">
        <f t="shared" si="13"/>
        <v>2</v>
      </c>
      <c r="H266" s="366">
        <f t="shared" si="14"/>
        <v>5.16</v>
      </c>
    </row>
    <row r="267" spans="1:8" x14ac:dyDescent="0.25">
      <c r="A267" s="343" t="s">
        <v>651</v>
      </c>
      <c r="B267" s="346"/>
      <c r="C267" s="348">
        <v>0</v>
      </c>
      <c r="D267" s="350">
        <v>0</v>
      </c>
      <c r="E267" s="354"/>
      <c r="F267" s="95" t="str">
        <f t="shared" si="12"/>
        <v>July</v>
      </c>
      <c r="G267" s="359">
        <f t="shared" si="13"/>
        <v>0</v>
      </c>
      <c r="H267" s="366">
        <f t="shared" si="14"/>
        <v>0</v>
      </c>
    </row>
    <row r="268" spans="1:8" x14ac:dyDescent="0.25">
      <c r="A268" s="343" t="s">
        <v>651</v>
      </c>
      <c r="B268" s="346"/>
      <c r="C268" s="348">
        <v>0</v>
      </c>
      <c r="D268" s="350">
        <v>0</v>
      </c>
      <c r="E268" s="351"/>
      <c r="F268" s="95" t="str">
        <f t="shared" si="12"/>
        <v>July</v>
      </c>
      <c r="G268" s="359">
        <f t="shared" si="13"/>
        <v>0</v>
      </c>
      <c r="H268" s="366">
        <f t="shared" si="14"/>
        <v>0</v>
      </c>
    </row>
    <row r="269" spans="1:8" x14ac:dyDescent="0.25">
      <c r="A269" s="343" t="s">
        <v>651</v>
      </c>
      <c r="B269" s="346"/>
      <c r="C269" s="348">
        <v>0</v>
      </c>
      <c r="D269" s="350">
        <v>0</v>
      </c>
      <c r="E269" s="351"/>
      <c r="F269" s="95" t="str">
        <f t="shared" si="12"/>
        <v>July</v>
      </c>
      <c r="G269" s="359">
        <f t="shared" si="13"/>
        <v>0</v>
      </c>
      <c r="H269" s="366">
        <f t="shared" si="14"/>
        <v>0</v>
      </c>
    </row>
    <row r="270" spans="1:8" x14ac:dyDescent="0.25">
      <c r="A270" s="343" t="s">
        <v>651</v>
      </c>
      <c r="B270" s="346"/>
      <c r="C270" s="348">
        <v>0</v>
      </c>
      <c r="D270" s="350">
        <v>0</v>
      </c>
      <c r="E270" s="351"/>
      <c r="F270" s="95" t="str">
        <f t="shared" si="12"/>
        <v>July</v>
      </c>
      <c r="G270" s="359">
        <f t="shared" si="13"/>
        <v>0</v>
      </c>
      <c r="H270" s="366">
        <f t="shared" si="14"/>
        <v>0</v>
      </c>
    </row>
    <row r="271" spans="1:8" x14ac:dyDescent="0.25">
      <c r="A271" s="343" t="s">
        <v>651</v>
      </c>
      <c r="B271" s="346"/>
      <c r="C271" s="348">
        <v>0</v>
      </c>
      <c r="D271" s="350">
        <v>0</v>
      </c>
      <c r="E271" s="351"/>
      <c r="F271" s="95" t="str">
        <f t="shared" si="12"/>
        <v>July</v>
      </c>
      <c r="G271" s="359">
        <f t="shared" si="13"/>
        <v>0</v>
      </c>
      <c r="H271" s="366">
        <f t="shared" si="14"/>
        <v>0</v>
      </c>
    </row>
    <row r="272" spans="1:8" x14ac:dyDescent="0.25">
      <c r="A272" s="343" t="s">
        <v>651</v>
      </c>
      <c r="B272" s="346"/>
      <c r="C272" s="348">
        <v>0</v>
      </c>
      <c r="D272" s="350">
        <v>0</v>
      </c>
      <c r="E272" s="351"/>
      <c r="F272" s="95" t="str">
        <f t="shared" si="12"/>
        <v>July</v>
      </c>
      <c r="G272" s="359">
        <f t="shared" si="13"/>
        <v>0</v>
      </c>
      <c r="H272" s="366">
        <f t="shared" si="14"/>
        <v>0</v>
      </c>
    </row>
    <row r="273" spans="1:8" x14ac:dyDescent="0.25">
      <c r="A273" s="343" t="s">
        <v>651</v>
      </c>
      <c r="B273" s="346"/>
      <c r="C273" s="348">
        <v>4</v>
      </c>
      <c r="D273" s="350">
        <v>4</v>
      </c>
      <c r="E273" s="352">
        <v>9.67</v>
      </c>
      <c r="F273" s="95" t="str">
        <f t="shared" si="12"/>
        <v>July</v>
      </c>
      <c r="G273" s="359">
        <f t="shared" si="13"/>
        <v>4</v>
      </c>
      <c r="H273" s="366">
        <f t="shared" si="14"/>
        <v>38.68</v>
      </c>
    </row>
    <row r="274" spans="1:8" x14ac:dyDescent="0.25">
      <c r="A274" s="343" t="s">
        <v>651</v>
      </c>
      <c r="B274" s="346"/>
      <c r="C274" s="348">
        <v>0</v>
      </c>
      <c r="D274" s="350">
        <v>0</v>
      </c>
      <c r="E274" s="352">
        <v>16.567499999999999</v>
      </c>
      <c r="F274" s="95" t="str">
        <f t="shared" si="12"/>
        <v>July</v>
      </c>
      <c r="G274" s="359">
        <f t="shared" si="13"/>
        <v>0</v>
      </c>
      <c r="H274" s="366">
        <f t="shared" si="14"/>
        <v>0</v>
      </c>
    </row>
    <row r="275" spans="1:8" x14ac:dyDescent="0.25">
      <c r="A275" s="343" t="s">
        <v>651</v>
      </c>
      <c r="B275" s="346"/>
      <c r="C275" s="348">
        <v>0</v>
      </c>
      <c r="D275" s="350">
        <v>0</v>
      </c>
      <c r="E275" s="354"/>
      <c r="F275" s="95" t="str">
        <f t="shared" si="12"/>
        <v>July</v>
      </c>
      <c r="G275" s="359">
        <f t="shared" si="13"/>
        <v>0</v>
      </c>
      <c r="H275" s="366">
        <f t="shared" si="14"/>
        <v>0</v>
      </c>
    </row>
    <row r="276" spans="1:8" x14ac:dyDescent="0.25">
      <c r="A276" s="343" t="s">
        <v>630</v>
      </c>
      <c r="B276" s="346"/>
      <c r="C276" s="348">
        <v>0</v>
      </c>
      <c r="D276" s="350">
        <v>0</v>
      </c>
      <c r="E276" s="352">
        <v>8.74</v>
      </c>
      <c r="F276" s="95" t="str">
        <f t="shared" si="12"/>
        <v>July</v>
      </c>
      <c r="G276" s="359">
        <f t="shared" si="13"/>
        <v>0</v>
      </c>
      <c r="H276" s="366">
        <f t="shared" si="14"/>
        <v>0</v>
      </c>
    </row>
    <row r="277" spans="1:8" x14ac:dyDescent="0.25">
      <c r="A277" s="343" t="s">
        <v>630</v>
      </c>
      <c r="B277" s="346"/>
      <c r="C277" s="348">
        <v>0</v>
      </c>
      <c r="D277" s="350">
        <v>0</v>
      </c>
      <c r="E277" s="352">
        <v>8.74</v>
      </c>
      <c r="F277" s="95" t="str">
        <f t="shared" si="12"/>
        <v>July</v>
      </c>
      <c r="G277" s="359">
        <f t="shared" si="13"/>
        <v>0</v>
      </c>
      <c r="H277" s="366">
        <f t="shared" si="14"/>
        <v>0</v>
      </c>
    </row>
    <row r="278" spans="1:8" x14ac:dyDescent="0.25">
      <c r="A278" s="343" t="s">
        <v>630</v>
      </c>
      <c r="B278" s="346"/>
      <c r="C278" s="348">
        <v>0</v>
      </c>
      <c r="D278" s="350">
        <v>0</v>
      </c>
      <c r="E278" s="352">
        <v>8.74</v>
      </c>
      <c r="F278" s="95" t="str">
        <f t="shared" si="12"/>
        <v>July</v>
      </c>
      <c r="G278" s="359">
        <f t="shared" si="13"/>
        <v>0</v>
      </c>
      <c r="H278" s="366">
        <f t="shared" si="14"/>
        <v>0</v>
      </c>
    </row>
    <row r="279" spans="1:8" x14ac:dyDescent="0.25">
      <c r="A279" s="343" t="s">
        <v>630</v>
      </c>
      <c r="B279" s="346"/>
      <c r="C279" s="348">
        <v>24</v>
      </c>
      <c r="D279" s="350">
        <v>24</v>
      </c>
      <c r="E279" s="352">
        <v>3.4083000000000001</v>
      </c>
      <c r="F279" s="95" t="str">
        <f t="shared" si="12"/>
        <v>July</v>
      </c>
      <c r="G279" s="359">
        <f t="shared" si="13"/>
        <v>24</v>
      </c>
      <c r="H279" s="366">
        <f t="shared" si="14"/>
        <v>81.799199999999999</v>
      </c>
    </row>
    <row r="280" spans="1:8" x14ac:dyDescent="0.25">
      <c r="A280" s="343" t="s">
        <v>628</v>
      </c>
      <c r="B280" s="346"/>
      <c r="C280" s="348">
        <v>0</v>
      </c>
      <c r="D280" s="350">
        <v>0</v>
      </c>
      <c r="E280" s="354">
        <v>6.4700000000000001E-3</v>
      </c>
      <c r="F280" s="95" t="str">
        <f t="shared" si="12"/>
        <v>July</v>
      </c>
      <c r="G280" s="359">
        <f t="shared" si="13"/>
        <v>0</v>
      </c>
      <c r="H280" s="366">
        <f t="shared" si="14"/>
        <v>0</v>
      </c>
    </row>
    <row r="281" spans="1:8" x14ac:dyDescent="0.25">
      <c r="A281" s="343" t="s">
        <v>628</v>
      </c>
      <c r="B281" s="346"/>
      <c r="C281" s="348">
        <v>1200</v>
      </c>
      <c r="D281" s="350">
        <v>1200</v>
      </c>
      <c r="E281" s="352">
        <v>2.06E-2</v>
      </c>
      <c r="F281" s="95" t="str">
        <f t="shared" si="12"/>
        <v>July</v>
      </c>
      <c r="G281" s="359">
        <f t="shared" si="13"/>
        <v>1200</v>
      </c>
      <c r="H281" s="366">
        <f t="shared" si="14"/>
        <v>24.72</v>
      </c>
    </row>
    <row r="282" spans="1:8" x14ac:dyDescent="0.25">
      <c r="A282" s="343" t="s">
        <v>628</v>
      </c>
      <c r="B282" s="346"/>
      <c r="C282" s="348">
        <v>1</v>
      </c>
      <c r="D282" s="350">
        <v>1</v>
      </c>
      <c r="E282" s="352">
        <v>29.84</v>
      </c>
      <c r="F282" s="95" t="str">
        <f t="shared" si="12"/>
        <v>July</v>
      </c>
      <c r="G282" s="359">
        <f t="shared" si="13"/>
        <v>1</v>
      </c>
      <c r="H282" s="366">
        <f t="shared" si="14"/>
        <v>29.84</v>
      </c>
    </row>
    <row r="283" spans="1:8" x14ac:dyDescent="0.25">
      <c r="A283" s="343" t="s">
        <v>628</v>
      </c>
      <c r="B283" s="346">
        <v>2</v>
      </c>
      <c r="C283" s="348">
        <v>2</v>
      </c>
      <c r="D283" s="350">
        <v>2</v>
      </c>
      <c r="E283" s="352">
        <v>17.32</v>
      </c>
      <c r="F283" s="95" t="str">
        <f t="shared" si="12"/>
        <v>July</v>
      </c>
      <c r="G283" s="359">
        <f t="shared" si="13"/>
        <v>2</v>
      </c>
      <c r="H283" s="366">
        <f t="shared" si="14"/>
        <v>34.64</v>
      </c>
    </row>
    <row r="284" spans="1:8" x14ac:dyDescent="0.25">
      <c r="A284" s="343" t="s">
        <v>628</v>
      </c>
      <c r="B284" s="346"/>
      <c r="C284" s="348">
        <v>0</v>
      </c>
      <c r="D284" s="350">
        <v>0</v>
      </c>
      <c r="E284" s="352">
        <v>16.5</v>
      </c>
      <c r="F284" s="95" t="str">
        <f t="shared" si="12"/>
        <v>July</v>
      </c>
      <c r="G284" s="359">
        <f t="shared" si="13"/>
        <v>0</v>
      </c>
      <c r="H284" s="366">
        <f t="shared" si="14"/>
        <v>0</v>
      </c>
    </row>
    <row r="285" spans="1:8" x14ac:dyDescent="0.25">
      <c r="A285" s="343" t="s">
        <v>628</v>
      </c>
      <c r="B285" s="346"/>
      <c r="C285" s="348">
        <v>0</v>
      </c>
      <c r="D285" s="350">
        <v>0</v>
      </c>
      <c r="E285" s="352">
        <v>2.1999999999999999E-2</v>
      </c>
      <c r="F285" s="95" t="str">
        <f t="shared" si="12"/>
        <v>July</v>
      </c>
      <c r="G285" s="359">
        <f t="shared" si="13"/>
        <v>0</v>
      </c>
      <c r="H285" s="366">
        <f t="shared" si="14"/>
        <v>0</v>
      </c>
    </row>
    <row r="286" spans="1:8" x14ac:dyDescent="0.25">
      <c r="A286" s="343" t="s">
        <v>628</v>
      </c>
      <c r="B286" s="346"/>
      <c r="C286" s="348">
        <v>0</v>
      </c>
      <c r="D286" s="350">
        <v>0</v>
      </c>
      <c r="E286" s="352">
        <v>2.8840000000000001E-2</v>
      </c>
      <c r="F286" s="95" t="str">
        <f t="shared" si="12"/>
        <v>July</v>
      </c>
      <c r="G286" s="359">
        <f t="shared" si="13"/>
        <v>0</v>
      </c>
      <c r="H286" s="366">
        <f t="shared" si="14"/>
        <v>0</v>
      </c>
    </row>
    <row r="287" spans="1:8" x14ac:dyDescent="0.25">
      <c r="A287" s="343" t="s">
        <v>628</v>
      </c>
      <c r="B287" s="346"/>
      <c r="C287" s="348">
        <v>0</v>
      </c>
      <c r="D287" s="350">
        <v>0</v>
      </c>
      <c r="E287" s="352">
        <v>7.3400000000000007E-2</v>
      </c>
      <c r="F287" s="95" t="str">
        <f t="shared" si="12"/>
        <v>July</v>
      </c>
      <c r="G287" s="359">
        <f t="shared" si="13"/>
        <v>0</v>
      </c>
      <c r="H287" s="366">
        <f t="shared" si="14"/>
        <v>0</v>
      </c>
    </row>
    <row r="288" spans="1:8" x14ac:dyDescent="0.25">
      <c r="A288" s="343" t="s">
        <v>628</v>
      </c>
      <c r="B288" s="346"/>
      <c r="C288" s="348">
        <v>0</v>
      </c>
      <c r="D288" s="350">
        <v>0</v>
      </c>
      <c r="E288" s="352">
        <v>13.59</v>
      </c>
      <c r="F288" s="95" t="str">
        <f t="shared" si="12"/>
        <v>July</v>
      </c>
      <c r="G288" s="359">
        <f t="shared" si="13"/>
        <v>0</v>
      </c>
      <c r="H288" s="366">
        <f t="shared" si="14"/>
        <v>0</v>
      </c>
    </row>
    <row r="289" spans="1:8" x14ac:dyDescent="0.25">
      <c r="A289" s="343" t="s">
        <v>628</v>
      </c>
      <c r="B289" s="346"/>
      <c r="C289" s="348">
        <v>0</v>
      </c>
      <c r="D289" s="350">
        <v>0</v>
      </c>
      <c r="E289" s="352">
        <v>7.99</v>
      </c>
      <c r="F289" s="95" t="str">
        <f t="shared" si="12"/>
        <v>July</v>
      </c>
      <c r="G289" s="359">
        <f t="shared" si="13"/>
        <v>0</v>
      </c>
      <c r="H289" s="366">
        <f t="shared" si="14"/>
        <v>0</v>
      </c>
    </row>
    <row r="290" spans="1:8" x14ac:dyDescent="0.25">
      <c r="A290" s="343" t="s">
        <v>628</v>
      </c>
      <c r="B290" s="346"/>
      <c r="C290" s="348">
        <v>0</v>
      </c>
      <c r="D290" s="350">
        <v>0</v>
      </c>
      <c r="E290" s="352">
        <v>3.5520000000000003E-2</v>
      </c>
      <c r="F290" s="95" t="str">
        <f t="shared" si="12"/>
        <v>July</v>
      </c>
      <c r="G290" s="359">
        <f t="shared" si="13"/>
        <v>0</v>
      </c>
      <c r="H290" s="366">
        <f t="shared" si="14"/>
        <v>0</v>
      </c>
    </row>
    <row r="291" spans="1:8" x14ac:dyDescent="0.25">
      <c r="A291" s="343" t="s">
        <v>628</v>
      </c>
      <c r="B291" s="346"/>
      <c r="C291" s="348">
        <v>1</v>
      </c>
      <c r="D291" s="350">
        <v>1</v>
      </c>
      <c r="E291" s="352">
        <v>2.2799999999999998</v>
      </c>
      <c r="F291" s="95" t="str">
        <f t="shared" si="12"/>
        <v>July</v>
      </c>
      <c r="G291" s="359">
        <f t="shared" si="13"/>
        <v>1</v>
      </c>
      <c r="H291" s="366">
        <f t="shared" si="14"/>
        <v>2.2799999999999998</v>
      </c>
    </row>
    <row r="292" spans="1:8" x14ac:dyDescent="0.25">
      <c r="A292" s="343" t="s">
        <v>628</v>
      </c>
      <c r="B292" s="346"/>
      <c r="C292" s="348">
        <v>0</v>
      </c>
      <c r="D292" s="350">
        <v>0</v>
      </c>
      <c r="E292" s="352">
        <v>15.2</v>
      </c>
      <c r="F292" s="95" t="str">
        <f t="shared" si="12"/>
        <v>July</v>
      </c>
      <c r="G292" s="359">
        <f t="shared" si="13"/>
        <v>0</v>
      </c>
      <c r="H292" s="366">
        <f t="shared" si="14"/>
        <v>0</v>
      </c>
    </row>
    <row r="293" spans="1:8" x14ac:dyDescent="0.25">
      <c r="A293" s="343" t="s">
        <v>624</v>
      </c>
      <c r="B293" s="346">
        <v>0</v>
      </c>
      <c r="C293" s="348">
        <v>0</v>
      </c>
      <c r="D293" s="350">
        <v>0</v>
      </c>
      <c r="E293" s="352">
        <v>7.3249999999999996E-2</v>
      </c>
      <c r="F293" s="95" t="str">
        <f t="shared" si="12"/>
        <v>July</v>
      </c>
      <c r="G293" s="359">
        <f t="shared" si="13"/>
        <v>0</v>
      </c>
      <c r="H293" s="366">
        <f t="shared" si="14"/>
        <v>0</v>
      </c>
    </row>
    <row r="294" spans="1:8" x14ac:dyDescent="0.25">
      <c r="A294" s="343" t="s">
        <v>624</v>
      </c>
      <c r="B294" s="346">
        <v>1150</v>
      </c>
      <c r="C294" s="348">
        <v>1000</v>
      </c>
      <c r="D294" s="350">
        <v>1000</v>
      </c>
      <c r="E294" s="352">
        <v>0.11731999999999999</v>
      </c>
      <c r="F294" s="95" t="str">
        <f t="shared" si="12"/>
        <v>July</v>
      </c>
      <c r="G294" s="359">
        <f t="shared" si="13"/>
        <v>1000</v>
      </c>
      <c r="H294" s="366">
        <f t="shared" si="14"/>
        <v>117.32</v>
      </c>
    </row>
    <row r="295" spans="1:8" x14ac:dyDescent="0.25">
      <c r="A295" s="343" t="s">
        <v>624</v>
      </c>
      <c r="B295" s="346">
        <v>600</v>
      </c>
      <c r="C295" s="348">
        <v>1000</v>
      </c>
      <c r="D295" s="350">
        <v>1000</v>
      </c>
      <c r="E295" s="352">
        <v>0.14956</v>
      </c>
      <c r="F295" s="95" t="str">
        <f t="shared" si="12"/>
        <v>July</v>
      </c>
      <c r="G295" s="359">
        <f t="shared" si="13"/>
        <v>1000</v>
      </c>
      <c r="H295" s="366">
        <f t="shared" si="14"/>
        <v>149.56</v>
      </c>
    </row>
    <row r="296" spans="1:8" x14ac:dyDescent="0.25">
      <c r="A296" s="343" t="s">
        <v>624</v>
      </c>
      <c r="B296" s="346">
        <v>200</v>
      </c>
      <c r="C296" s="348">
        <v>600</v>
      </c>
      <c r="D296" s="350">
        <v>600</v>
      </c>
      <c r="E296" s="352">
        <v>0.18357999999999999</v>
      </c>
      <c r="F296" s="95" t="str">
        <f t="shared" si="12"/>
        <v>July</v>
      </c>
      <c r="G296" s="359">
        <f t="shared" si="13"/>
        <v>600</v>
      </c>
      <c r="H296" s="366">
        <f t="shared" si="14"/>
        <v>110.148</v>
      </c>
    </row>
    <row r="297" spans="1:8" x14ac:dyDescent="0.25">
      <c r="A297" s="343" t="s">
        <v>635</v>
      </c>
      <c r="B297" s="346">
        <v>600</v>
      </c>
      <c r="C297" s="348">
        <v>0</v>
      </c>
      <c r="D297" s="350">
        <v>0</v>
      </c>
      <c r="E297" s="352">
        <v>0.1231</v>
      </c>
      <c r="F297" s="95" t="str">
        <f t="shared" si="12"/>
        <v>July</v>
      </c>
      <c r="G297" s="359">
        <f t="shared" si="13"/>
        <v>0</v>
      </c>
      <c r="H297" s="366">
        <f t="shared" si="14"/>
        <v>0</v>
      </c>
    </row>
    <row r="298" spans="1:8" x14ac:dyDescent="0.25">
      <c r="A298" s="343" t="s">
        <v>624</v>
      </c>
      <c r="B298" s="346">
        <v>175</v>
      </c>
      <c r="C298" s="348">
        <v>1</v>
      </c>
      <c r="D298" s="350">
        <v>1</v>
      </c>
      <c r="E298" s="352">
        <v>0.11545</v>
      </c>
      <c r="F298" s="95" t="str">
        <f t="shared" si="12"/>
        <v>July</v>
      </c>
      <c r="G298" s="359">
        <f t="shared" si="13"/>
        <v>1</v>
      </c>
      <c r="H298" s="366">
        <f t="shared" si="14"/>
        <v>0.11545</v>
      </c>
    </row>
    <row r="299" spans="1:8" x14ac:dyDescent="0.25">
      <c r="A299" s="343" t="s">
        <v>624</v>
      </c>
      <c r="B299" s="346">
        <v>1000</v>
      </c>
      <c r="C299" s="348">
        <v>10</v>
      </c>
      <c r="D299" s="350">
        <v>10</v>
      </c>
      <c r="E299" s="352">
        <v>6.7000000000000004E-2</v>
      </c>
      <c r="F299" s="95" t="str">
        <f t="shared" si="12"/>
        <v>July</v>
      </c>
      <c r="G299" s="359">
        <f t="shared" si="13"/>
        <v>10</v>
      </c>
      <c r="H299" s="366">
        <f t="shared" si="14"/>
        <v>0.67</v>
      </c>
    </row>
    <row r="300" spans="1:8" x14ac:dyDescent="0.25">
      <c r="A300" s="343" t="s">
        <v>624</v>
      </c>
      <c r="B300" s="346">
        <v>252</v>
      </c>
      <c r="C300" s="348">
        <v>6</v>
      </c>
      <c r="D300" s="350">
        <v>6</v>
      </c>
      <c r="E300" s="352">
        <v>9.1490000000000002E-2</v>
      </c>
      <c r="F300" s="95" t="str">
        <f t="shared" si="12"/>
        <v>July</v>
      </c>
      <c r="G300" s="359">
        <f t="shared" si="13"/>
        <v>6</v>
      </c>
      <c r="H300" s="366">
        <f t="shared" si="14"/>
        <v>0.54893999999999998</v>
      </c>
    </row>
    <row r="301" spans="1:8" x14ac:dyDescent="0.25">
      <c r="A301" s="343" t="s">
        <v>624</v>
      </c>
      <c r="B301" s="346"/>
      <c r="C301" s="348">
        <v>0</v>
      </c>
      <c r="D301" s="350">
        <v>0</v>
      </c>
      <c r="E301" s="352">
        <v>6.9000000000000006E-2</v>
      </c>
      <c r="F301" s="95" t="str">
        <f t="shared" si="12"/>
        <v>July</v>
      </c>
      <c r="G301" s="359">
        <f t="shared" si="13"/>
        <v>0</v>
      </c>
      <c r="H301" s="366">
        <f t="shared" si="14"/>
        <v>0</v>
      </c>
    </row>
    <row r="302" spans="1:8" x14ac:dyDescent="0.25">
      <c r="A302" s="343" t="s">
        <v>624</v>
      </c>
      <c r="B302" s="346">
        <v>580</v>
      </c>
      <c r="C302" s="348">
        <v>10</v>
      </c>
      <c r="D302" s="350">
        <v>10</v>
      </c>
      <c r="E302" s="352">
        <v>0.11731999999999999</v>
      </c>
      <c r="F302" s="95" t="str">
        <f t="shared" si="12"/>
        <v>July</v>
      </c>
      <c r="G302" s="359">
        <f t="shared" si="13"/>
        <v>10</v>
      </c>
      <c r="H302" s="366">
        <f t="shared" si="14"/>
        <v>1.1732</v>
      </c>
    </row>
    <row r="303" spans="1:8" x14ac:dyDescent="0.25">
      <c r="A303" s="343" t="s">
        <v>624</v>
      </c>
      <c r="B303" s="346">
        <v>549</v>
      </c>
      <c r="C303" s="348">
        <v>16</v>
      </c>
      <c r="D303" s="350">
        <v>16</v>
      </c>
      <c r="E303" s="352">
        <v>4.1300000000000003E-2</v>
      </c>
      <c r="F303" s="95" t="str">
        <f t="shared" si="12"/>
        <v>July</v>
      </c>
      <c r="G303" s="359">
        <f t="shared" si="13"/>
        <v>16</v>
      </c>
      <c r="H303" s="366">
        <f t="shared" si="14"/>
        <v>0.66080000000000005</v>
      </c>
    </row>
    <row r="304" spans="1:8" x14ac:dyDescent="0.25">
      <c r="A304" s="343" t="s">
        <v>624</v>
      </c>
      <c r="B304" s="346"/>
      <c r="C304" s="348">
        <v>532</v>
      </c>
      <c r="D304" s="350">
        <v>532</v>
      </c>
      <c r="E304" s="352">
        <v>3.8374999999999999</v>
      </c>
      <c r="F304" s="95" t="str">
        <f t="shared" si="12"/>
        <v>July</v>
      </c>
      <c r="G304" s="359">
        <f t="shared" si="13"/>
        <v>532</v>
      </c>
      <c r="H304" s="366">
        <f t="shared" si="14"/>
        <v>2041.55</v>
      </c>
    </row>
    <row r="305" spans="1:8" x14ac:dyDescent="0.25">
      <c r="A305" s="343" t="s">
        <v>624</v>
      </c>
      <c r="B305" s="346"/>
      <c r="C305" s="348">
        <v>0</v>
      </c>
      <c r="D305" s="350">
        <v>0</v>
      </c>
      <c r="E305" s="351"/>
      <c r="F305" s="95" t="str">
        <f t="shared" si="12"/>
        <v>July</v>
      </c>
      <c r="G305" s="359">
        <f t="shared" si="13"/>
        <v>0</v>
      </c>
      <c r="H305" s="366">
        <f t="shared" si="14"/>
        <v>0</v>
      </c>
    </row>
    <row r="306" spans="1:8" x14ac:dyDescent="0.25">
      <c r="A306" s="343" t="s">
        <v>624</v>
      </c>
      <c r="B306" s="346"/>
      <c r="C306" s="348">
        <v>0</v>
      </c>
      <c r="D306" s="350">
        <v>0</v>
      </c>
      <c r="E306" s="352">
        <v>3.84</v>
      </c>
      <c r="F306" s="95" t="str">
        <f t="shared" si="12"/>
        <v>July</v>
      </c>
      <c r="G306" s="359">
        <f t="shared" si="13"/>
        <v>0</v>
      </c>
      <c r="H306" s="366">
        <f t="shared" si="14"/>
        <v>0</v>
      </c>
    </row>
    <row r="307" spans="1:8" x14ac:dyDescent="0.25">
      <c r="A307" s="343" t="s">
        <v>624</v>
      </c>
      <c r="B307" s="346"/>
      <c r="C307" s="348">
        <v>0</v>
      </c>
      <c r="D307" s="350">
        <v>0</v>
      </c>
      <c r="E307" s="352">
        <v>29.54</v>
      </c>
      <c r="F307" s="95" t="str">
        <f t="shared" si="12"/>
        <v>July</v>
      </c>
      <c r="G307" s="359">
        <f t="shared" si="13"/>
        <v>0</v>
      </c>
      <c r="H307" s="366">
        <f t="shared" si="14"/>
        <v>0</v>
      </c>
    </row>
    <row r="308" spans="1:8" x14ac:dyDescent="0.25">
      <c r="A308" s="343" t="s">
        <v>624</v>
      </c>
      <c r="B308" s="346"/>
      <c r="C308" s="347"/>
      <c r="D308" s="349"/>
      <c r="E308" s="352">
        <v>4.1176000000000004</v>
      </c>
      <c r="F308" s="95" t="str">
        <f t="shared" si="12"/>
        <v>July</v>
      </c>
      <c r="G308" s="359">
        <f t="shared" si="13"/>
        <v>0</v>
      </c>
      <c r="H308" s="366">
        <f t="shared" si="14"/>
        <v>0</v>
      </c>
    </row>
    <row r="309" spans="1:8" x14ac:dyDescent="0.25">
      <c r="A309" s="343" t="s">
        <v>625</v>
      </c>
      <c r="B309" s="346">
        <v>400</v>
      </c>
      <c r="C309" s="348">
        <v>1000</v>
      </c>
      <c r="D309" s="350">
        <v>1000</v>
      </c>
      <c r="E309" s="352">
        <v>4.9279999999999997E-2</v>
      </c>
      <c r="F309" s="95" t="str">
        <f t="shared" si="12"/>
        <v>July</v>
      </c>
      <c r="G309" s="359">
        <f t="shared" si="13"/>
        <v>1000</v>
      </c>
      <c r="H309" s="366">
        <f t="shared" si="14"/>
        <v>49.279999999999994</v>
      </c>
    </row>
    <row r="310" spans="1:8" x14ac:dyDescent="0.25">
      <c r="A310" s="343" t="s">
        <v>625</v>
      </c>
      <c r="B310" s="346">
        <v>400</v>
      </c>
      <c r="C310" s="348">
        <v>1000</v>
      </c>
      <c r="D310" s="350">
        <v>1000</v>
      </c>
      <c r="E310" s="352">
        <v>4.9279999999999997E-2</v>
      </c>
      <c r="F310" s="95" t="str">
        <f t="shared" si="12"/>
        <v>July</v>
      </c>
      <c r="G310" s="359">
        <f t="shared" si="13"/>
        <v>1000</v>
      </c>
      <c r="H310" s="366">
        <f t="shared" si="14"/>
        <v>49.279999999999994</v>
      </c>
    </row>
    <row r="311" spans="1:8" x14ac:dyDescent="0.25">
      <c r="A311" s="343" t="s">
        <v>625</v>
      </c>
      <c r="B311" s="346">
        <v>400</v>
      </c>
      <c r="C311" s="348">
        <v>1000</v>
      </c>
      <c r="D311" s="350">
        <v>1000</v>
      </c>
      <c r="E311" s="352">
        <v>4.9250000000000002E-2</v>
      </c>
      <c r="F311" s="95" t="str">
        <f t="shared" si="12"/>
        <v>July</v>
      </c>
      <c r="G311" s="359">
        <f t="shared" si="13"/>
        <v>1000</v>
      </c>
      <c r="H311" s="366">
        <f t="shared" si="14"/>
        <v>49.25</v>
      </c>
    </row>
    <row r="312" spans="1:8" x14ac:dyDescent="0.25">
      <c r="A312" s="343" t="s">
        <v>625</v>
      </c>
      <c r="B312" s="346"/>
      <c r="C312" s="348">
        <v>1000</v>
      </c>
      <c r="D312" s="350">
        <v>1000</v>
      </c>
      <c r="E312" s="352">
        <v>0.11305999999999999</v>
      </c>
      <c r="F312" s="95" t="str">
        <f t="shared" si="12"/>
        <v>July</v>
      </c>
      <c r="G312" s="359">
        <f t="shared" si="13"/>
        <v>1000</v>
      </c>
      <c r="H312" s="366">
        <f t="shared" si="14"/>
        <v>113.05999999999999</v>
      </c>
    </row>
    <row r="313" spans="1:8" x14ac:dyDescent="0.25">
      <c r="A313" s="343" t="s">
        <v>625</v>
      </c>
      <c r="B313" s="346"/>
      <c r="C313" s="348">
        <v>400</v>
      </c>
      <c r="D313" s="350">
        <v>400</v>
      </c>
      <c r="E313" s="352">
        <v>0.33255000000000001</v>
      </c>
      <c r="F313" s="95" t="str">
        <f t="shared" si="12"/>
        <v>July</v>
      </c>
      <c r="G313" s="359">
        <f t="shared" si="13"/>
        <v>400</v>
      </c>
      <c r="H313" s="366">
        <f t="shared" si="14"/>
        <v>133.02000000000001</v>
      </c>
    </row>
    <row r="314" spans="1:8" x14ac:dyDescent="0.25">
      <c r="A314" s="343" t="s">
        <v>625</v>
      </c>
      <c r="B314" s="346"/>
      <c r="C314" s="348">
        <v>1</v>
      </c>
      <c r="D314" s="350">
        <v>1</v>
      </c>
      <c r="E314" s="352">
        <v>1.8894999999999999E-2</v>
      </c>
      <c r="F314" s="95" t="str">
        <f t="shared" si="12"/>
        <v>July</v>
      </c>
      <c r="G314" s="359">
        <f t="shared" si="13"/>
        <v>1</v>
      </c>
      <c r="H314" s="366">
        <f t="shared" si="14"/>
        <v>1.8894999999999999E-2</v>
      </c>
    </row>
    <row r="315" spans="1:8" x14ac:dyDescent="0.25">
      <c r="A315" s="343" t="s">
        <v>625</v>
      </c>
      <c r="B315" s="346"/>
      <c r="C315" s="348">
        <v>0</v>
      </c>
      <c r="D315" s="350">
        <v>0</v>
      </c>
      <c r="E315" s="352">
        <v>33.130000000000003</v>
      </c>
      <c r="F315" s="95" t="str">
        <f t="shared" si="12"/>
        <v>July</v>
      </c>
      <c r="G315" s="359">
        <f t="shared" si="13"/>
        <v>0</v>
      </c>
      <c r="H315" s="366">
        <f t="shared" si="14"/>
        <v>0</v>
      </c>
    </row>
    <row r="316" spans="1:8" x14ac:dyDescent="0.25">
      <c r="A316" s="343" t="s">
        <v>625</v>
      </c>
      <c r="B316" s="346"/>
      <c r="C316" s="348">
        <v>1</v>
      </c>
      <c r="D316" s="350">
        <v>1</v>
      </c>
      <c r="E316" s="352">
        <v>1.3857999999999999</v>
      </c>
      <c r="F316" s="95" t="str">
        <f t="shared" si="12"/>
        <v>July</v>
      </c>
      <c r="G316" s="359">
        <f t="shared" si="13"/>
        <v>1</v>
      </c>
      <c r="H316" s="366">
        <f t="shared" si="14"/>
        <v>1.3857999999999999</v>
      </c>
    </row>
    <row r="317" spans="1:8" x14ac:dyDescent="0.25">
      <c r="A317" s="343" t="s">
        <v>625</v>
      </c>
      <c r="B317" s="346"/>
      <c r="C317" s="348">
        <v>12</v>
      </c>
      <c r="D317" s="350">
        <v>12</v>
      </c>
      <c r="E317" s="352">
        <v>3.0489999999999999</v>
      </c>
      <c r="F317" s="95" t="str">
        <f t="shared" si="12"/>
        <v>July</v>
      </c>
      <c r="G317" s="359">
        <f t="shared" si="13"/>
        <v>12</v>
      </c>
      <c r="H317" s="366">
        <f t="shared" si="14"/>
        <v>36.588000000000001</v>
      </c>
    </row>
    <row r="318" spans="1:8" x14ac:dyDescent="0.25">
      <c r="A318" s="343" t="s">
        <v>625</v>
      </c>
      <c r="B318" s="346"/>
      <c r="C318" s="348">
        <v>0</v>
      </c>
      <c r="D318" s="350">
        <v>0</v>
      </c>
      <c r="E318" s="357">
        <v>3.6700000000000001E-3</v>
      </c>
      <c r="F318" s="95" t="str">
        <f t="shared" si="12"/>
        <v>July</v>
      </c>
      <c r="G318" s="359">
        <f t="shared" si="13"/>
        <v>0</v>
      </c>
      <c r="H318" s="366">
        <f t="shared" si="14"/>
        <v>0</v>
      </c>
    </row>
    <row r="319" spans="1:8" x14ac:dyDescent="0.25">
      <c r="A319" s="343" t="s">
        <v>625</v>
      </c>
      <c r="B319" s="346"/>
      <c r="C319" s="348">
        <v>0</v>
      </c>
      <c r="D319" s="350">
        <v>0</v>
      </c>
      <c r="E319" s="351"/>
      <c r="F319" s="95" t="str">
        <f t="shared" si="12"/>
        <v>July</v>
      </c>
      <c r="G319" s="359">
        <f t="shared" si="13"/>
        <v>0</v>
      </c>
      <c r="H319" s="366">
        <f t="shared" si="14"/>
        <v>0</v>
      </c>
    </row>
    <row r="320" spans="1:8" x14ac:dyDescent="0.25">
      <c r="A320" s="343" t="s">
        <v>625</v>
      </c>
      <c r="B320" s="346"/>
      <c r="C320" s="348">
        <v>0</v>
      </c>
      <c r="D320" s="350">
        <v>0</v>
      </c>
      <c r="E320" s="352">
        <v>7.5</v>
      </c>
      <c r="F320" s="95" t="str">
        <f t="shared" si="12"/>
        <v>July</v>
      </c>
      <c r="G320" s="359">
        <f t="shared" si="13"/>
        <v>0</v>
      </c>
      <c r="H320" s="366">
        <f t="shared" si="14"/>
        <v>0</v>
      </c>
    </row>
    <row r="321" spans="1:8" x14ac:dyDescent="0.25">
      <c r="A321" s="343" t="s">
        <v>627</v>
      </c>
      <c r="B321" s="346"/>
      <c r="C321" s="348">
        <v>0</v>
      </c>
      <c r="D321" s="350">
        <v>0</v>
      </c>
      <c r="E321" s="352">
        <v>5.0510000000000002</v>
      </c>
      <c r="F321" s="95" t="str">
        <f t="shared" si="12"/>
        <v>July</v>
      </c>
      <c r="G321" s="359">
        <f t="shared" si="13"/>
        <v>0</v>
      </c>
      <c r="H321" s="366">
        <f t="shared" si="14"/>
        <v>0</v>
      </c>
    </row>
    <row r="322" spans="1:8" x14ac:dyDescent="0.25">
      <c r="A322" s="343" t="s">
        <v>627</v>
      </c>
      <c r="B322" s="346"/>
      <c r="C322" s="348">
        <v>0</v>
      </c>
      <c r="D322" s="350">
        <v>0</v>
      </c>
      <c r="E322" s="352">
        <v>5.0510000000000002</v>
      </c>
      <c r="F322" s="95" t="str">
        <f t="shared" ref="F322:F338" si="15">"July"</f>
        <v>July</v>
      </c>
      <c r="G322" s="359">
        <f t="shared" si="13"/>
        <v>0</v>
      </c>
      <c r="H322" s="366">
        <f t="shared" si="14"/>
        <v>0</v>
      </c>
    </row>
    <row r="323" spans="1:8" x14ac:dyDescent="0.25">
      <c r="A323" s="343" t="s">
        <v>627</v>
      </c>
      <c r="B323" s="346"/>
      <c r="C323" s="347"/>
      <c r="D323" s="349"/>
      <c r="E323" s="351"/>
      <c r="F323" s="95" t="str">
        <f t="shared" si="15"/>
        <v>July</v>
      </c>
      <c r="G323" s="359">
        <f t="shared" ref="G323:G386" si="16">IFERROR(IF(C323=" ",0,C323),0)</f>
        <v>0</v>
      </c>
      <c r="H323" s="366">
        <f t="shared" ref="H323:H386" si="17">IFERROR(G323 * E323, 0)</f>
        <v>0</v>
      </c>
    </row>
    <row r="324" spans="1:8" x14ac:dyDescent="0.25">
      <c r="A324" s="343" t="s">
        <v>627</v>
      </c>
      <c r="B324" s="346"/>
      <c r="C324" s="348">
        <v>2</v>
      </c>
      <c r="D324" s="350">
        <v>2</v>
      </c>
      <c r="E324" s="352">
        <v>8.98</v>
      </c>
      <c r="F324" s="95" t="str">
        <f t="shared" si="15"/>
        <v>July</v>
      </c>
      <c r="G324" s="359">
        <f t="shared" si="16"/>
        <v>2</v>
      </c>
      <c r="H324" s="366">
        <f t="shared" si="17"/>
        <v>17.96</v>
      </c>
    </row>
    <row r="325" spans="1:8" x14ac:dyDescent="0.25">
      <c r="A325" s="343" t="s">
        <v>627</v>
      </c>
      <c r="B325" s="346"/>
      <c r="C325" s="348">
        <v>0</v>
      </c>
      <c r="D325" s="350">
        <v>0</v>
      </c>
      <c r="E325" s="351"/>
      <c r="F325" s="95" t="str">
        <f t="shared" si="15"/>
        <v>July</v>
      </c>
      <c r="G325" s="359">
        <f t="shared" si="16"/>
        <v>0</v>
      </c>
      <c r="H325" s="366">
        <f t="shared" si="17"/>
        <v>0</v>
      </c>
    </row>
    <row r="326" spans="1:8" x14ac:dyDescent="0.25">
      <c r="A326" s="343" t="s">
        <v>627</v>
      </c>
      <c r="B326" s="346"/>
      <c r="C326" s="348">
        <v>0</v>
      </c>
      <c r="D326" s="350">
        <v>0</v>
      </c>
      <c r="E326" s="352">
        <v>13.5</v>
      </c>
      <c r="F326" s="95" t="str">
        <f t="shared" si="15"/>
        <v>July</v>
      </c>
      <c r="G326" s="359">
        <f t="shared" si="16"/>
        <v>0</v>
      </c>
      <c r="H326" s="366">
        <f t="shared" si="17"/>
        <v>0</v>
      </c>
    </row>
    <row r="327" spans="1:8" x14ac:dyDescent="0.25">
      <c r="A327" s="343" t="s">
        <v>627</v>
      </c>
      <c r="B327" s="346"/>
      <c r="C327" s="348">
        <v>6</v>
      </c>
      <c r="D327" s="350">
        <v>6</v>
      </c>
      <c r="E327" s="352">
        <v>8.4600000000000009</v>
      </c>
      <c r="F327" s="95" t="str">
        <f t="shared" si="15"/>
        <v>July</v>
      </c>
      <c r="G327" s="359">
        <f t="shared" si="16"/>
        <v>6</v>
      </c>
      <c r="H327" s="366">
        <f t="shared" si="17"/>
        <v>50.760000000000005</v>
      </c>
    </row>
    <row r="328" spans="1:8" x14ac:dyDescent="0.25">
      <c r="A328" s="343" t="s">
        <v>627</v>
      </c>
      <c r="B328" s="346"/>
      <c r="C328" s="348">
        <v>0</v>
      </c>
      <c r="D328" s="350">
        <v>0</v>
      </c>
      <c r="E328" s="351"/>
      <c r="F328" s="95" t="str">
        <f t="shared" si="15"/>
        <v>July</v>
      </c>
      <c r="G328" s="359">
        <f t="shared" si="16"/>
        <v>0</v>
      </c>
      <c r="H328" s="366">
        <f t="shared" si="17"/>
        <v>0</v>
      </c>
    </row>
    <row r="329" spans="1:8" x14ac:dyDescent="0.25">
      <c r="A329" s="343" t="s">
        <v>627</v>
      </c>
      <c r="B329" s="346"/>
      <c r="C329" s="348">
        <v>457</v>
      </c>
      <c r="D329" s="350">
        <v>457</v>
      </c>
      <c r="E329" s="352">
        <v>4.3865999999999996</v>
      </c>
      <c r="F329" s="95" t="str">
        <f t="shared" si="15"/>
        <v>July</v>
      </c>
      <c r="G329" s="359">
        <f t="shared" si="16"/>
        <v>457</v>
      </c>
      <c r="H329" s="366">
        <f t="shared" si="17"/>
        <v>2004.6761999999999</v>
      </c>
    </row>
    <row r="330" spans="1:8" x14ac:dyDescent="0.25">
      <c r="A330" s="343" t="s">
        <v>627</v>
      </c>
      <c r="B330" s="346"/>
      <c r="C330" s="348">
        <v>0</v>
      </c>
      <c r="D330" s="350">
        <v>0</v>
      </c>
      <c r="E330" s="351"/>
      <c r="F330" s="95" t="str">
        <f t="shared" si="15"/>
        <v>July</v>
      </c>
      <c r="G330" s="359">
        <f t="shared" si="16"/>
        <v>0</v>
      </c>
      <c r="H330" s="366">
        <f t="shared" si="17"/>
        <v>0</v>
      </c>
    </row>
    <row r="331" spans="1:8" x14ac:dyDescent="0.25">
      <c r="A331" s="343" t="s">
        <v>627</v>
      </c>
      <c r="B331" s="346"/>
      <c r="C331" s="348">
        <v>0</v>
      </c>
      <c r="D331" s="350">
        <v>0</v>
      </c>
      <c r="E331" s="351"/>
      <c r="F331" s="95" t="str">
        <f t="shared" si="15"/>
        <v>July</v>
      </c>
      <c r="G331" s="359">
        <f t="shared" si="16"/>
        <v>0</v>
      </c>
      <c r="H331" s="366">
        <f t="shared" si="17"/>
        <v>0</v>
      </c>
    </row>
    <row r="332" spans="1:8" x14ac:dyDescent="0.25">
      <c r="A332" s="343" t="s">
        <v>627</v>
      </c>
      <c r="B332" s="346"/>
      <c r="C332" s="348">
        <v>0</v>
      </c>
      <c r="D332" s="350">
        <v>0</v>
      </c>
      <c r="E332" s="352">
        <v>1.1425000000000001</v>
      </c>
      <c r="F332" s="95" t="str">
        <f t="shared" si="15"/>
        <v>July</v>
      </c>
      <c r="G332" s="359">
        <f t="shared" si="16"/>
        <v>0</v>
      </c>
      <c r="H332" s="366">
        <f t="shared" si="17"/>
        <v>0</v>
      </c>
    </row>
    <row r="333" spans="1:8" x14ac:dyDescent="0.25">
      <c r="A333" s="343" t="s">
        <v>627</v>
      </c>
      <c r="B333" s="346"/>
      <c r="C333" s="348">
        <v>0</v>
      </c>
      <c r="D333" s="350">
        <v>0</v>
      </c>
      <c r="E333" s="351"/>
      <c r="F333" s="95" t="str">
        <f t="shared" si="15"/>
        <v>July</v>
      </c>
      <c r="G333" s="359">
        <f t="shared" si="16"/>
        <v>0</v>
      </c>
      <c r="H333" s="366">
        <f t="shared" si="17"/>
        <v>0</v>
      </c>
    </row>
    <row r="334" spans="1:8" x14ac:dyDescent="0.25">
      <c r="A334" s="343" t="s">
        <v>627</v>
      </c>
      <c r="B334" s="346"/>
      <c r="C334" s="348">
        <v>251</v>
      </c>
      <c r="D334" s="350">
        <v>251</v>
      </c>
      <c r="E334" s="352">
        <v>4.72</v>
      </c>
      <c r="F334" s="95" t="str">
        <f t="shared" si="15"/>
        <v>July</v>
      </c>
      <c r="G334" s="359">
        <f t="shared" si="16"/>
        <v>251</v>
      </c>
      <c r="H334" s="366">
        <f t="shared" si="17"/>
        <v>1184.72</v>
      </c>
    </row>
    <row r="335" spans="1:8" x14ac:dyDescent="0.25">
      <c r="A335" s="343" t="s">
        <v>627</v>
      </c>
      <c r="B335" s="346"/>
      <c r="C335" s="348">
        <v>1</v>
      </c>
      <c r="D335" s="350">
        <v>1</v>
      </c>
      <c r="E335" s="352">
        <v>5.0449999999999999</v>
      </c>
      <c r="F335" s="95" t="str">
        <f t="shared" si="15"/>
        <v>July</v>
      </c>
      <c r="G335" s="359">
        <f t="shared" si="16"/>
        <v>1</v>
      </c>
      <c r="H335" s="366">
        <f t="shared" si="17"/>
        <v>5.0449999999999999</v>
      </c>
    </row>
    <row r="336" spans="1:8" x14ac:dyDescent="0.25">
      <c r="A336" s="343" t="s">
        <v>627</v>
      </c>
      <c r="B336" s="346"/>
      <c r="C336" s="348">
        <v>0</v>
      </c>
      <c r="D336" s="350">
        <v>0</v>
      </c>
      <c r="E336" s="352">
        <v>0.76</v>
      </c>
      <c r="F336" s="95" t="str">
        <f t="shared" si="15"/>
        <v>July</v>
      </c>
      <c r="G336" s="359">
        <f t="shared" si="16"/>
        <v>0</v>
      </c>
      <c r="H336" s="366">
        <f t="shared" si="17"/>
        <v>0</v>
      </c>
    </row>
    <row r="337" spans="1:9" x14ac:dyDescent="0.25">
      <c r="A337" s="343" t="s">
        <v>627</v>
      </c>
      <c r="B337" s="346"/>
      <c r="C337" s="348">
        <v>0</v>
      </c>
      <c r="D337" s="350">
        <v>0</v>
      </c>
      <c r="E337" s="351"/>
      <c r="F337" s="95" t="str">
        <f t="shared" si="15"/>
        <v>July</v>
      </c>
      <c r="G337" s="359">
        <f t="shared" si="16"/>
        <v>0</v>
      </c>
      <c r="H337" s="366">
        <f t="shared" si="17"/>
        <v>0</v>
      </c>
    </row>
    <row r="338" spans="1:9" x14ac:dyDescent="0.25">
      <c r="A338" s="343" t="s">
        <v>627</v>
      </c>
      <c r="B338" s="346"/>
      <c r="C338" s="348">
        <v>0</v>
      </c>
      <c r="D338" s="350">
        <v>0</v>
      </c>
      <c r="E338" s="352">
        <v>5.41</v>
      </c>
      <c r="F338" s="95" t="str">
        <f t="shared" si="15"/>
        <v>July</v>
      </c>
      <c r="G338" s="359">
        <f t="shared" si="16"/>
        <v>0</v>
      </c>
      <c r="H338" s="366">
        <f t="shared" si="17"/>
        <v>0</v>
      </c>
      <c r="I338" s="93"/>
    </row>
    <row r="339" spans="1:9" x14ac:dyDescent="0.25">
      <c r="A339" s="343" t="s">
        <v>627</v>
      </c>
      <c r="B339" s="346"/>
      <c r="C339" s="348">
        <v>0</v>
      </c>
      <c r="D339" s="350">
        <v>0</v>
      </c>
      <c r="E339" s="352">
        <v>10.16</v>
      </c>
      <c r="G339" s="359">
        <f t="shared" si="16"/>
        <v>0</v>
      </c>
      <c r="H339" s="366">
        <f t="shared" si="17"/>
        <v>0</v>
      </c>
    </row>
    <row r="340" spans="1:9" x14ac:dyDescent="0.25">
      <c r="G340" s="359">
        <f t="shared" si="16"/>
        <v>0</v>
      </c>
      <c r="H340" s="366">
        <f t="shared" si="17"/>
        <v>0</v>
      </c>
    </row>
    <row r="341" spans="1:9" x14ac:dyDescent="0.25">
      <c r="G341" s="359">
        <f t="shared" si="16"/>
        <v>0</v>
      </c>
      <c r="H341" s="366">
        <f t="shared" si="17"/>
        <v>0</v>
      </c>
    </row>
    <row r="342" spans="1:9" x14ac:dyDescent="0.25">
      <c r="G342" s="359">
        <f t="shared" si="16"/>
        <v>0</v>
      </c>
      <c r="H342" s="366">
        <f t="shared" si="17"/>
        <v>0</v>
      </c>
    </row>
    <row r="343" spans="1:9" x14ac:dyDescent="0.25">
      <c r="G343" s="359">
        <f t="shared" si="16"/>
        <v>0</v>
      </c>
      <c r="H343" s="366">
        <f t="shared" si="17"/>
        <v>0</v>
      </c>
    </row>
    <row r="344" spans="1:9" x14ac:dyDescent="0.25">
      <c r="G344" s="359">
        <f t="shared" si="16"/>
        <v>0</v>
      </c>
      <c r="H344" s="366">
        <f t="shared" si="17"/>
        <v>0</v>
      </c>
    </row>
    <row r="345" spans="1:9" x14ac:dyDescent="0.25">
      <c r="G345" s="359">
        <f t="shared" si="16"/>
        <v>0</v>
      </c>
      <c r="H345" s="366">
        <f t="shared" si="17"/>
        <v>0</v>
      </c>
    </row>
    <row r="346" spans="1:9" x14ac:dyDescent="0.25">
      <c r="G346" s="359">
        <f t="shared" si="16"/>
        <v>0</v>
      </c>
      <c r="H346" s="366">
        <f t="shared" si="17"/>
        <v>0</v>
      </c>
    </row>
    <row r="347" spans="1:9" x14ac:dyDescent="0.25">
      <c r="G347" s="359">
        <f t="shared" si="16"/>
        <v>0</v>
      </c>
      <c r="H347" s="366">
        <f t="shared" si="17"/>
        <v>0</v>
      </c>
    </row>
    <row r="348" spans="1:9" x14ac:dyDescent="0.25">
      <c r="G348" s="359">
        <f t="shared" si="16"/>
        <v>0</v>
      </c>
      <c r="H348" s="366">
        <f t="shared" si="17"/>
        <v>0</v>
      </c>
    </row>
    <row r="349" spans="1:9" x14ac:dyDescent="0.25">
      <c r="G349" s="359">
        <f t="shared" si="16"/>
        <v>0</v>
      </c>
      <c r="H349" s="366">
        <f t="shared" si="17"/>
        <v>0</v>
      </c>
    </row>
    <row r="350" spans="1:9" x14ac:dyDescent="0.25">
      <c r="G350" s="359">
        <f t="shared" si="16"/>
        <v>0</v>
      </c>
      <c r="H350" s="366">
        <f t="shared" si="17"/>
        <v>0</v>
      </c>
    </row>
    <row r="351" spans="1:9" x14ac:dyDescent="0.25">
      <c r="G351" s="359">
        <f t="shared" si="16"/>
        <v>0</v>
      </c>
      <c r="H351" s="366">
        <f t="shared" si="17"/>
        <v>0</v>
      </c>
    </row>
    <row r="352" spans="1:9" x14ac:dyDescent="0.25">
      <c r="G352" s="359">
        <f t="shared" si="16"/>
        <v>0</v>
      </c>
      <c r="H352" s="366">
        <f t="shared" si="17"/>
        <v>0</v>
      </c>
    </row>
    <row r="353" spans="7:8" x14ac:dyDescent="0.25">
      <c r="G353" s="359">
        <f t="shared" si="16"/>
        <v>0</v>
      </c>
      <c r="H353" s="366">
        <f t="shared" si="17"/>
        <v>0</v>
      </c>
    </row>
    <row r="354" spans="7:8" x14ac:dyDescent="0.25">
      <c r="G354" s="359">
        <f t="shared" si="16"/>
        <v>0</v>
      </c>
      <c r="H354" s="366">
        <f t="shared" si="17"/>
        <v>0</v>
      </c>
    </row>
    <row r="355" spans="7:8" x14ac:dyDescent="0.25">
      <c r="G355" s="359">
        <f t="shared" si="16"/>
        <v>0</v>
      </c>
      <c r="H355" s="366">
        <f t="shared" si="17"/>
        <v>0</v>
      </c>
    </row>
    <row r="356" spans="7:8" x14ac:dyDescent="0.25">
      <c r="G356" s="359">
        <f t="shared" si="16"/>
        <v>0</v>
      </c>
      <c r="H356" s="366">
        <f t="shared" si="17"/>
        <v>0</v>
      </c>
    </row>
    <row r="357" spans="7:8" x14ac:dyDescent="0.25">
      <c r="G357" s="359">
        <f t="shared" si="16"/>
        <v>0</v>
      </c>
      <c r="H357" s="366">
        <f t="shared" si="17"/>
        <v>0</v>
      </c>
    </row>
    <row r="358" spans="7:8" x14ac:dyDescent="0.25">
      <c r="G358" s="359">
        <f t="shared" si="16"/>
        <v>0</v>
      </c>
      <c r="H358" s="366">
        <f t="shared" si="17"/>
        <v>0</v>
      </c>
    </row>
    <row r="359" spans="7:8" x14ac:dyDescent="0.25">
      <c r="G359" s="359">
        <f t="shared" si="16"/>
        <v>0</v>
      </c>
      <c r="H359" s="366">
        <f t="shared" si="17"/>
        <v>0</v>
      </c>
    </row>
    <row r="360" spans="7:8" x14ac:dyDescent="0.25">
      <c r="G360" s="359">
        <f t="shared" si="16"/>
        <v>0</v>
      </c>
      <c r="H360" s="366">
        <f t="shared" si="17"/>
        <v>0</v>
      </c>
    </row>
    <row r="361" spans="7:8" x14ac:dyDescent="0.25">
      <c r="G361" s="359">
        <f t="shared" si="16"/>
        <v>0</v>
      </c>
      <c r="H361" s="366">
        <f t="shared" si="17"/>
        <v>0</v>
      </c>
    </row>
    <row r="362" spans="7:8" x14ac:dyDescent="0.25">
      <c r="G362" s="359">
        <f t="shared" si="16"/>
        <v>0</v>
      </c>
      <c r="H362" s="366">
        <f t="shared" si="17"/>
        <v>0</v>
      </c>
    </row>
    <row r="363" spans="7:8" x14ac:dyDescent="0.25">
      <c r="G363" s="359">
        <f t="shared" si="16"/>
        <v>0</v>
      </c>
      <c r="H363" s="366">
        <f t="shared" si="17"/>
        <v>0</v>
      </c>
    </row>
    <row r="364" spans="7:8" x14ac:dyDescent="0.25">
      <c r="G364" s="359">
        <f t="shared" si="16"/>
        <v>0</v>
      </c>
      <c r="H364" s="366">
        <f t="shared" si="17"/>
        <v>0</v>
      </c>
    </row>
    <row r="365" spans="7:8" x14ac:dyDescent="0.25">
      <c r="G365" s="359">
        <f t="shared" si="16"/>
        <v>0</v>
      </c>
      <c r="H365" s="366">
        <f t="shared" si="17"/>
        <v>0</v>
      </c>
    </row>
    <row r="366" spans="7:8" x14ac:dyDescent="0.25">
      <c r="G366" s="359">
        <f t="shared" si="16"/>
        <v>0</v>
      </c>
      <c r="H366" s="366">
        <f t="shared" si="17"/>
        <v>0</v>
      </c>
    </row>
    <row r="367" spans="7:8" x14ac:dyDescent="0.25">
      <c r="G367" s="359">
        <f t="shared" si="16"/>
        <v>0</v>
      </c>
      <c r="H367" s="366">
        <f t="shared" si="17"/>
        <v>0</v>
      </c>
    </row>
    <row r="368" spans="7:8" x14ac:dyDescent="0.25">
      <c r="G368" s="359">
        <f t="shared" si="16"/>
        <v>0</v>
      </c>
      <c r="H368" s="366">
        <f t="shared" si="17"/>
        <v>0</v>
      </c>
    </row>
    <row r="369" spans="7:8" x14ac:dyDescent="0.25">
      <c r="G369" s="359">
        <f t="shared" si="16"/>
        <v>0</v>
      </c>
      <c r="H369" s="366">
        <f t="shared" si="17"/>
        <v>0</v>
      </c>
    </row>
    <row r="370" spans="7:8" x14ac:dyDescent="0.25">
      <c r="G370" s="359">
        <f t="shared" si="16"/>
        <v>0</v>
      </c>
      <c r="H370" s="366">
        <f t="shared" si="17"/>
        <v>0</v>
      </c>
    </row>
    <row r="371" spans="7:8" x14ac:dyDescent="0.25">
      <c r="G371" s="359">
        <f t="shared" si="16"/>
        <v>0</v>
      </c>
      <c r="H371" s="366">
        <f t="shared" si="17"/>
        <v>0</v>
      </c>
    </row>
    <row r="372" spans="7:8" x14ac:dyDescent="0.25">
      <c r="G372" s="359">
        <f t="shared" si="16"/>
        <v>0</v>
      </c>
      <c r="H372" s="366">
        <f t="shared" si="17"/>
        <v>0</v>
      </c>
    </row>
    <row r="373" spans="7:8" x14ac:dyDescent="0.25">
      <c r="G373" s="359">
        <f t="shared" si="16"/>
        <v>0</v>
      </c>
      <c r="H373" s="366">
        <f t="shared" si="17"/>
        <v>0</v>
      </c>
    </row>
    <row r="374" spans="7:8" x14ac:dyDescent="0.25">
      <c r="G374" s="359">
        <f t="shared" si="16"/>
        <v>0</v>
      </c>
      <c r="H374" s="366">
        <f t="shared" si="17"/>
        <v>0</v>
      </c>
    </row>
    <row r="375" spans="7:8" x14ac:dyDescent="0.25">
      <c r="G375" s="359">
        <f t="shared" si="16"/>
        <v>0</v>
      </c>
      <c r="H375" s="366">
        <f t="shared" si="17"/>
        <v>0</v>
      </c>
    </row>
    <row r="376" spans="7:8" x14ac:dyDescent="0.25">
      <c r="G376" s="359">
        <f t="shared" si="16"/>
        <v>0</v>
      </c>
      <c r="H376" s="366">
        <f t="shared" si="17"/>
        <v>0</v>
      </c>
    </row>
    <row r="377" spans="7:8" x14ac:dyDescent="0.25">
      <c r="G377" s="359">
        <f t="shared" si="16"/>
        <v>0</v>
      </c>
      <c r="H377" s="366">
        <f t="shared" si="17"/>
        <v>0</v>
      </c>
    </row>
    <row r="378" spans="7:8" x14ac:dyDescent="0.25">
      <c r="G378" s="359">
        <f t="shared" si="16"/>
        <v>0</v>
      </c>
      <c r="H378" s="366">
        <f t="shared" si="17"/>
        <v>0</v>
      </c>
    </row>
    <row r="379" spans="7:8" x14ac:dyDescent="0.25">
      <c r="G379" s="359">
        <f t="shared" si="16"/>
        <v>0</v>
      </c>
      <c r="H379" s="366">
        <f t="shared" si="17"/>
        <v>0</v>
      </c>
    </row>
    <row r="380" spans="7:8" x14ac:dyDescent="0.25">
      <c r="G380" s="359">
        <f t="shared" si="16"/>
        <v>0</v>
      </c>
      <c r="H380" s="366">
        <f t="shared" si="17"/>
        <v>0</v>
      </c>
    </row>
    <row r="381" spans="7:8" x14ac:dyDescent="0.25">
      <c r="G381" s="359">
        <f t="shared" si="16"/>
        <v>0</v>
      </c>
      <c r="H381" s="366">
        <f t="shared" si="17"/>
        <v>0</v>
      </c>
    </row>
    <row r="382" spans="7:8" x14ac:dyDescent="0.25">
      <c r="G382" s="359">
        <f t="shared" si="16"/>
        <v>0</v>
      </c>
      <c r="H382" s="366">
        <f t="shared" si="17"/>
        <v>0</v>
      </c>
    </row>
    <row r="383" spans="7:8" x14ac:dyDescent="0.25">
      <c r="G383" s="359">
        <f t="shared" si="16"/>
        <v>0</v>
      </c>
      <c r="H383" s="366">
        <f t="shared" si="17"/>
        <v>0</v>
      </c>
    </row>
    <row r="384" spans="7:8" x14ac:dyDescent="0.25">
      <c r="G384" s="359">
        <f t="shared" si="16"/>
        <v>0</v>
      </c>
      <c r="H384" s="366">
        <f t="shared" si="17"/>
        <v>0</v>
      </c>
    </row>
    <row r="385" spans="7:8" x14ac:dyDescent="0.25">
      <c r="G385" s="359">
        <f t="shared" si="16"/>
        <v>0</v>
      </c>
      <c r="H385" s="366">
        <f t="shared" si="17"/>
        <v>0</v>
      </c>
    </row>
    <row r="386" spans="7:8" x14ac:dyDescent="0.25">
      <c r="G386" s="359">
        <f t="shared" si="16"/>
        <v>0</v>
      </c>
      <c r="H386" s="366">
        <f t="shared" si="17"/>
        <v>0</v>
      </c>
    </row>
    <row r="387" spans="7:8" x14ac:dyDescent="0.25">
      <c r="G387" s="359">
        <f t="shared" ref="G387:G450" si="18">IFERROR(IF(C387=" ",0,C387),0)</f>
        <v>0</v>
      </c>
      <c r="H387" s="366">
        <f t="shared" ref="H387:H450" si="19">IFERROR(G387 * E387, 0)</f>
        <v>0</v>
      </c>
    </row>
    <row r="388" spans="7:8" x14ac:dyDescent="0.25">
      <c r="G388" s="359">
        <f t="shared" si="18"/>
        <v>0</v>
      </c>
      <c r="H388" s="366">
        <f t="shared" si="19"/>
        <v>0</v>
      </c>
    </row>
    <row r="389" spans="7:8" x14ac:dyDescent="0.25">
      <c r="G389" s="359">
        <f t="shared" si="18"/>
        <v>0</v>
      </c>
      <c r="H389" s="366">
        <f t="shared" si="19"/>
        <v>0</v>
      </c>
    </row>
    <row r="390" spans="7:8" x14ac:dyDescent="0.25">
      <c r="G390" s="359">
        <f t="shared" si="18"/>
        <v>0</v>
      </c>
      <c r="H390" s="366">
        <f t="shared" si="19"/>
        <v>0</v>
      </c>
    </row>
    <row r="391" spans="7:8" x14ac:dyDescent="0.25">
      <c r="G391" s="359">
        <f t="shared" si="18"/>
        <v>0</v>
      </c>
      <c r="H391" s="366">
        <f t="shared" si="19"/>
        <v>0</v>
      </c>
    </row>
    <row r="392" spans="7:8" x14ac:dyDescent="0.25">
      <c r="G392" s="359">
        <f t="shared" si="18"/>
        <v>0</v>
      </c>
      <c r="H392" s="366">
        <f t="shared" si="19"/>
        <v>0</v>
      </c>
    </row>
    <row r="393" spans="7:8" x14ac:dyDescent="0.25">
      <c r="G393" s="359">
        <f t="shared" si="18"/>
        <v>0</v>
      </c>
      <c r="H393" s="366">
        <f t="shared" si="19"/>
        <v>0</v>
      </c>
    </row>
    <row r="394" spans="7:8" x14ac:dyDescent="0.25">
      <c r="G394" s="359">
        <f t="shared" si="18"/>
        <v>0</v>
      </c>
      <c r="H394" s="366">
        <f t="shared" si="19"/>
        <v>0</v>
      </c>
    </row>
    <row r="395" spans="7:8" x14ac:dyDescent="0.25">
      <c r="G395" s="359">
        <f t="shared" si="18"/>
        <v>0</v>
      </c>
      <c r="H395" s="366">
        <f t="shared" si="19"/>
        <v>0</v>
      </c>
    </row>
    <row r="396" spans="7:8" x14ac:dyDescent="0.25">
      <c r="G396" s="359">
        <f t="shared" si="18"/>
        <v>0</v>
      </c>
      <c r="H396" s="366">
        <f t="shared" si="19"/>
        <v>0</v>
      </c>
    </row>
    <row r="397" spans="7:8" x14ac:dyDescent="0.25">
      <c r="G397" s="359">
        <f t="shared" si="18"/>
        <v>0</v>
      </c>
      <c r="H397" s="366">
        <f t="shared" si="19"/>
        <v>0</v>
      </c>
    </row>
    <row r="398" spans="7:8" x14ac:dyDescent="0.25">
      <c r="G398" s="359">
        <f t="shared" si="18"/>
        <v>0</v>
      </c>
      <c r="H398" s="366">
        <f t="shared" si="19"/>
        <v>0</v>
      </c>
    </row>
    <row r="399" spans="7:8" x14ac:dyDescent="0.25">
      <c r="G399" s="359">
        <f t="shared" si="18"/>
        <v>0</v>
      </c>
      <c r="H399" s="366">
        <f t="shared" si="19"/>
        <v>0</v>
      </c>
    </row>
    <row r="400" spans="7:8" x14ac:dyDescent="0.25">
      <c r="G400" s="359">
        <f t="shared" si="18"/>
        <v>0</v>
      </c>
      <c r="H400" s="366">
        <f t="shared" si="19"/>
        <v>0</v>
      </c>
    </row>
    <row r="401" spans="7:8" x14ac:dyDescent="0.25">
      <c r="G401" s="359">
        <f t="shared" si="18"/>
        <v>0</v>
      </c>
      <c r="H401" s="366">
        <f t="shared" si="19"/>
        <v>0</v>
      </c>
    </row>
    <row r="402" spans="7:8" x14ac:dyDescent="0.25">
      <c r="G402" s="359">
        <f t="shared" si="18"/>
        <v>0</v>
      </c>
      <c r="H402" s="366">
        <f t="shared" si="19"/>
        <v>0</v>
      </c>
    </row>
    <row r="403" spans="7:8" x14ac:dyDescent="0.25">
      <c r="G403" s="359">
        <f t="shared" si="18"/>
        <v>0</v>
      </c>
      <c r="H403" s="366">
        <f t="shared" si="19"/>
        <v>0</v>
      </c>
    </row>
    <row r="404" spans="7:8" x14ac:dyDescent="0.25">
      <c r="G404" s="359">
        <f t="shared" si="18"/>
        <v>0</v>
      </c>
      <c r="H404" s="366">
        <f t="shared" si="19"/>
        <v>0</v>
      </c>
    </row>
    <row r="405" spans="7:8" x14ac:dyDescent="0.25">
      <c r="G405" s="359">
        <f t="shared" si="18"/>
        <v>0</v>
      </c>
      <c r="H405" s="366">
        <f t="shared" si="19"/>
        <v>0</v>
      </c>
    </row>
    <row r="406" spans="7:8" x14ac:dyDescent="0.25">
      <c r="G406" s="359">
        <f t="shared" si="18"/>
        <v>0</v>
      </c>
      <c r="H406" s="366">
        <f t="shared" si="19"/>
        <v>0</v>
      </c>
    </row>
    <row r="407" spans="7:8" x14ac:dyDescent="0.25">
      <c r="G407" s="359">
        <f t="shared" si="18"/>
        <v>0</v>
      </c>
      <c r="H407" s="366">
        <f t="shared" si="19"/>
        <v>0</v>
      </c>
    </row>
    <row r="408" spans="7:8" x14ac:dyDescent="0.25">
      <c r="G408" s="359">
        <f t="shared" si="18"/>
        <v>0</v>
      </c>
      <c r="H408" s="366">
        <f t="shared" si="19"/>
        <v>0</v>
      </c>
    </row>
    <row r="409" spans="7:8" x14ac:dyDescent="0.25">
      <c r="G409" s="359">
        <f t="shared" si="18"/>
        <v>0</v>
      </c>
      <c r="H409" s="366">
        <f t="shared" si="19"/>
        <v>0</v>
      </c>
    </row>
    <row r="410" spans="7:8" x14ac:dyDescent="0.25">
      <c r="G410" s="359">
        <f t="shared" si="18"/>
        <v>0</v>
      </c>
      <c r="H410" s="366">
        <f t="shared" si="19"/>
        <v>0</v>
      </c>
    </row>
    <row r="411" spans="7:8" x14ac:dyDescent="0.25">
      <c r="G411" s="359">
        <f t="shared" si="18"/>
        <v>0</v>
      </c>
      <c r="H411" s="366">
        <f t="shared" si="19"/>
        <v>0</v>
      </c>
    </row>
    <row r="412" spans="7:8" x14ac:dyDescent="0.25">
      <c r="G412" s="359">
        <f t="shared" si="18"/>
        <v>0</v>
      </c>
      <c r="H412" s="366">
        <f t="shared" si="19"/>
        <v>0</v>
      </c>
    </row>
    <row r="413" spans="7:8" x14ac:dyDescent="0.25">
      <c r="G413" s="359">
        <f t="shared" si="18"/>
        <v>0</v>
      </c>
      <c r="H413" s="366">
        <f t="shared" si="19"/>
        <v>0</v>
      </c>
    </row>
    <row r="414" spans="7:8" x14ac:dyDescent="0.25">
      <c r="G414" s="359">
        <f t="shared" si="18"/>
        <v>0</v>
      </c>
      <c r="H414" s="366">
        <f t="shared" si="19"/>
        <v>0</v>
      </c>
    </row>
    <row r="415" spans="7:8" x14ac:dyDescent="0.25">
      <c r="G415" s="359">
        <f t="shared" si="18"/>
        <v>0</v>
      </c>
      <c r="H415" s="366">
        <f t="shared" si="19"/>
        <v>0</v>
      </c>
    </row>
    <row r="416" spans="7:8" x14ac:dyDescent="0.25">
      <c r="G416" s="359">
        <f t="shared" si="18"/>
        <v>0</v>
      </c>
      <c r="H416" s="366">
        <f t="shared" si="19"/>
        <v>0</v>
      </c>
    </row>
    <row r="417" spans="7:8" x14ac:dyDescent="0.25">
      <c r="G417" s="359">
        <f t="shared" si="18"/>
        <v>0</v>
      </c>
      <c r="H417" s="366">
        <f t="shared" si="19"/>
        <v>0</v>
      </c>
    </row>
    <row r="418" spans="7:8" x14ac:dyDescent="0.25">
      <c r="G418" s="359">
        <f t="shared" si="18"/>
        <v>0</v>
      </c>
      <c r="H418" s="366">
        <f t="shared" si="19"/>
        <v>0</v>
      </c>
    </row>
    <row r="419" spans="7:8" x14ac:dyDescent="0.25">
      <c r="G419" s="359">
        <f t="shared" si="18"/>
        <v>0</v>
      </c>
      <c r="H419" s="366">
        <f t="shared" si="19"/>
        <v>0</v>
      </c>
    </row>
    <row r="420" spans="7:8" x14ac:dyDescent="0.25">
      <c r="G420" s="359">
        <f t="shared" si="18"/>
        <v>0</v>
      </c>
      <c r="H420" s="366">
        <f t="shared" si="19"/>
        <v>0</v>
      </c>
    </row>
    <row r="421" spans="7:8" x14ac:dyDescent="0.25">
      <c r="G421" s="359">
        <f t="shared" si="18"/>
        <v>0</v>
      </c>
      <c r="H421" s="366">
        <f t="shared" si="19"/>
        <v>0</v>
      </c>
    </row>
    <row r="422" spans="7:8" x14ac:dyDescent="0.25">
      <c r="G422" s="359">
        <f t="shared" si="18"/>
        <v>0</v>
      </c>
      <c r="H422" s="366">
        <f t="shared" si="19"/>
        <v>0</v>
      </c>
    </row>
    <row r="423" spans="7:8" x14ac:dyDescent="0.25">
      <c r="G423" s="359">
        <f t="shared" si="18"/>
        <v>0</v>
      </c>
      <c r="H423" s="366">
        <f t="shared" si="19"/>
        <v>0</v>
      </c>
    </row>
    <row r="424" spans="7:8" x14ac:dyDescent="0.25">
      <c r="G424" s="359">
        <f t="shared" si="18"/>
        <v>0</v>
      </c>
      <c r="H424" s="366">
        <f t="shared" si="19"/>
        <v>0</v>
      </c>
    </row>
    <row r="425" spans="7:8" x14ac:dyDescent="0.25">
      <c r="G425" s="359">
        <f t="shared" si="18"/>
        <v>0</v>
      </c>
      <c r="H425" s="366">
        <f t="shared" si="19"/>
        <v>0</v>
      </c>
    </row>
    <row r="426" spans="7:8" x14ac:dyDescent="0.25">
      <c r="G426" s="359">
        <f t="shared" si="18"/>
        <v>0</v>
      </c>
      <c r="H426" s="366">
        <f t="shared" si="19"/>
        <v>0</v>
      </c>
    </row>
    <row r="427" spans="7:8" x14ac:dyDescent="0.25">
      <c r="G427" s="359">
        <f t="shared" si="18"/>
        <v>0</v>
      </c>
      <c r="H427" s="366">
        <f t="shared" si="19"/>
        <v>0</v>
      </c>
    </row>
    <row r="428" spans="7:8" x14ac:dyDescent="0.25">
      <c r="G428" s="359">
        <f t="shared" si="18"/>
        <v>0</v>
      </c>
      <c r="H428" s="366">
        <f t="shared" si="19"/>
        <v>0</v>
      </c>
    </row>
    <row r="429" spans="7:8" x14ac:dyDescent="0.25">
      <c r="G429" s="359">
        <f t="shared" si="18"/>
        <v>0</v>
      </c>
      <c r="H429" s="366">
        <f t="shared" si="19"/>
        <v>0</v>
      </c>
    </row>
    <row r="430" spans="7:8" x14ac:dyDescent="0.25">
      <c r="G430" s="359">
        <f t="shared" si="18"/>
        <v>0</v>
      </c>
      <c r="H430" s="366">
        <f t="shared" si="19"/>
        <v>0</v>
      </c>
    </row>
    <row r="431" spans="7:8" x14ac:dyDescent="0.25">
      <c r="G431" s="359">
        <f t="shared" si="18"/>
        <v>0</v>
      </c>
      <c r="H431" s="366">
        <f t="shared" si="19"/>
        <v>0</v>
      </c>
    </row>
    <row r="432" spans="7:8" x14ac:dyDescent="0.25">
      <c r="G432" s="359">
        <f t="shared" si="18"/>
        <v>0</v>
      </c>
      <c r="H432" s="366">
        <f t="shared" si="19"/>
        <v>0</v>
      </c>
    </row>
    <row r="433" spans="7:8" x14ac:dyDescent="0.25">
      <c r="G433" s="359">
        <f t="shared" si="18"/>
        <v>0</v>
      </c>
      <c r="H433" s="366">
        <f t="shared" si="19"/>
        <v>0</v>
      </c>
    </row>
    <row r="434" spans="7:8" x14ac:dyDescent="0.25">
      <c r="G434" s="359">
        <f t="shared" si="18"/>
        <v>0</v>
      </c>
      <c r="H434" s="366">
        <f t="shared" si="19"/>
        <v>0</v>
      </c>
    </row>
    <row r="435" spans="7:8" x14ac:dyDescent="0.25">
      <c r="G435" s="359">
        <f t="shared" si="18"/>
        <v>0</v>
      </c>
      <c r="H435" s="366">
        <f t="shared" si="19"/>
        <v>0</v>
      </c>
    </row>
    <row r="436" spans="7:8" x14ac:dyDescent="0.25">
      <c r="G436" s="359">
        <f t="shared" si="18"/>
        <v>0</v>
      </c>
      <c r="H436" s="366">
        <f t="shared" si="19"/>
        <v>0</v>
      </c>
    </row>
    <row r="437" spans="7:8" x14ac:dyDescent="0.25">
      <c r="G437" s="359">
        <f t="shared" si="18"/>
        <v>0</v>
      </c>
      <c r="H437" s="366">
        <f t="shared" si="19"/>
        <v>0</v>
      </c>
    </row>
    <row r="438" spans="7:8" x14ac:dyDescent="0.25">
      <c r="G438" s="359">
        <f t="shared" si="18"/>
        <v>0</v>
      </c>
      <c r="H438" s="366">
        <f t="shared" si="19"/>
        <v>0</v>
      </c>
    </row>
    <row r="439" spans="7:8" x14ac:dyDescent="0.25">
      <c r="G439" s="359">
        <f t="shared" si="18"/>
        <v>0</v>
      </c>
      <c r="H439" s="366">
        <f t="shared" si="19"/>
        <v>0</v>
      </c>
    </row>
    <row r="440" spans="7:8" x14ac:dyDescent="0.25">
      <c r="G440" s="359">
        <f t="shared" si="18"/>
        <v>0</v>
      </c>
      <c r="H440" s="366">
        <f t="shared" si="19"/>
        <v>0</v>
      </c>
    </row>
    <row r="441" spans="7:8" x14ac:dyDescent="0.25">
      <c r="G441" s="359">
        <f t="shared" si="18"/>
        <v>0</v>
      </c>
      <c r="H441" s="366">
        <f t="shared" si="19"/>
        <v>0</v>
      </c>
    </row>
    <row r="442" spans="7:8" x14ac:dyDescent="0.25">
      <c r="G442" s="359">
        <f t="shared" si="18"/>
        <v>0</v>
      </c>
      <c r="H442" s="366">
        <f t="shared" si="19"/>
        <v>0</v>
      </c>
    </row>
    <row r="443" spans="7:8" x14ac:dyDescent="0.25">
      <c r="G443" s="359">
        <f t="shared" si="18"/>
        <v>0</v>
      </c>
      <c r="H443" s="366">
        <f t="shared" si="19"/>
        <v>0</v>
      </c>
    </row>
    <row r="444" spans="7:8" x14ac:dyDescent="0.25">
      <c r="G444" s="359">
        <f t="shared" si="18"/>
        <v>0</v>
      </c>
      <c r="H444" s="366">
        <f t="shared" si="19"/>
        <v>0</v>
      </c>
    </row>
    <row r="445" spans="7:8" x14ac:dyDescent="0.25">
      <c r="G445" s="359">
        <f t="shared" si="18"/>
        <v>0</v>
      </c>
      <c r="H445" s="366">
        <f t="shared" si="19"/>
        <v>0</v>
      </c>
    </row>
    <row r="446" spans="7:8" x14ac:dyDescent="0.25">
      <c r="G446" s="359">
        <f t="shared" si="18"/>
        <v>0</v>
      </c>
      <c r="H446" s="366">
        <f t="shared" si="19"/>
        <v>0</v>
      </c>
    </row>
    <row r="447" spans="7:8" x14ac:dyDescent="0.25">
      <c r="G447" s="359">
        <f t="shared" si="18"/>
        <v>0</v>
      </c>
      <c r="H447" s="366">
        <f t="shared" si="19"/>
        <v>0</v>
      </c>
    </row>
    <row r="448" spans="7:8" x14ac:dyDescent="0.25">
      <c r="G448" s="359">
        <f t="shared" si="18"/>
        <v>0</v>
      </c>
      <c r="H448" s="366">
        <f t="shared" si="19"/>
        <v>0</v>
      </c>
    </row>
    <row r="449" spans="7:8" x14ac:dyDescent="0.25">
      <c r="G449" s="359">
        <f t="shared" si="18"/>
        <v>0</v>
      </c>
      <c r="H449" s="366">
        <f t="shared" si="19"/>
        <v>0</v>
      </c>
    </row>
    <row r="450" spans="7:8" x14ac:dyDescent="0.25">
      <c r="G450" s="359">
        <f t="shared" si="18"/>
        <v>0</v>
      </c>
      <c r="H450" s="366">
        <f t="shared" si="19"/>
        <v>0</v>
      </c>
    </row>
    <row r="451" spans="7:8" x14ac:dyDescent="0.25">
      <c r="G451" s="359">
        <f t="shared" ref="G451:G514" si="20">IFERROR(IF(C451=" ",0,C451),0)</f>
        <v>0</v>
      </c>
      <c r="H451" s="366">
        <f t="shared" ref="H451:H514" si="21">IFERROR(G451 * E451, 0)</f>
        <v>0</v>
      </c>
    </row>
    <row r="452" spans="7:8" x14ac:dyDescent="0.25">
      <c r="G452" s="359">
        <f t="shared" si="20"/>
        <v>0</v>
      </c>
      <c r="H452" s="366">
        <f t="shared" si="21"/>
        <v>0</v>
      </c>
    </row>
    <row r="453" spans="7:8" x14ac:dyDescent="0.25">
      <c r="G453" s="359">
        <f t="shared" si="20"/>
        <v>0</v>
      </c>
      <c r="H453" s="366">
        <f t="shared" si="21"/>
        <v>0</v>
      </c>
    </row>
    <row r="454" spans="7:8" x14ac:dyDescent="0.25">
      <c r="G454" s="359">
        <f t="shared" si="20"/>
        <v>0</v>
      </c>
      <c r="H454" s="366">
        <f t="shared" si="21"/>
        <v>0</v>
      </c>
    </row>
    <row r="455" spans="7:8" x14ac:dyDescent="0.25">
      <c r="G455" s="359">
        <f t="shared" si="20"/>
        <v>0</v>
      </c>
      <c r="H455" s="366">
        <f t="shared" si="21"/>
        <v>0</v>
      </c>
    </row>
    <row r="456" spans="7:8" x14ac:dyDescent="0.25">
      <c r="G456" s="359">
        <f t="shared" si="20"/>
        <v>0</v>
      </c>
      <c r="H456" s="366">
        <f t="shared" si="21"/>
        <v>0</v>
      </c>
    </row>
    <row r="457" spans="7:8" x14ac:dyDescent="0.25">
      <c r="G457" s="359">
        <f t="shared" si="20"/>
        <v>0</v>
      </c>
      <c r="H457" s="366">
        <f t="shared" si="21"/>
        <v>0</v>
      </c>
    </row>
    <row r="458" spans="7:8" x14ac:dyDescent="0.25">
      <c r="G458" s="359">
        <f t="shared" si="20"/>
        <v>0</v>
      </c>
      <c r="H458" s="366">
        <f t="shared" si="21"/>
        <v>0</v>
      </c>
    </row>
    <row r="459" spans="7:8" x14ac:dyDescent="0.25">
      <c r="G459" s="359">
        <f t="shared" si="20"/>
        <v>0</v>
      </c>
      <c r="H459" s="366">
        <f t="shared" si="21"/>
        <v>0</v>
      </c>
    </row>
    <row r="460" spans="7:8" x14ac:dyDescent="0.25">
      <c r="G460" s="359">
        <f t="shared" si="20"/>
        <v>0</v>
      </c>
      <c r="H460" s="366">
        <f t="shared" si="21"/>
        <v>0</v>
      </c>
    </row>
    <row r="461" spans="7:8" x14ac:dyDescent="0.25">
      <c r="G461" s="359">
        <f t="shared" si="20"/>
        <v>0</v>
      </c>
      <c r="H461" s="366">
        <f t="shared" si="21"/>
        <v>0</v>
      </c>
    </row>
    <row r="462" spans="7:8" x14ac:dyDescent="0.25">
      <c r="G462" s="359">
        <f t="shared" si="20"/>
        <v>0</v>
      </c>
      <c r="H462" s="366">
        <f t="shared" si="21"/>
        <v>0</v>
      </c>
    </row>
    <row r="463" spans="7:8" x14ac:dyDescent="0.25">
      <c r="G463" s="359">
        <f t="shared" si="20"/>
        <v>0</v>
      </c>
      <c r="H463" s="366">
        <f t="shared" si="21"/>
        <v>0</v>
      </c>
    </row>
    <row r="464" spans="7:8" x14ac:dyDescent="0.25">
      <c r="G464" s="359">
        <f t="shared" si="20"/>
        <v>0</v>
      </c>
      <c r="H464" s="366">
        <f t="shared" si="21"/>
        <v>0</v>
      </c>
    </row>
    <row r="465" spans="7:8" x14ac:dyDescent="0.25">
      <c r="G465" s="359">
        <f t="shared" si="20"/>
        <v>0</v>
      </c>
      <c r="H465" s="366">
        <f t="shared" si="21"/>
        <v>0</v>
      </c>
    </row>
    <row r="466" spans="7:8" x14ac:dyDescent="0.25">
      <c r="G466" s="359">
        <f t="shared" si="20"/>
        <v>0</v>
      </c>
      <c r="H466" s="366">
        <f t="shared" si="21"/>
        <v>0</v>
      </c>
    </row>
    <row r="467" spans="7:8" x14ac:dyDescent="0.25">
      <c r="G467" s="359">
        <f t="shared" si="20"/>
        <v>0</v>
      </c>
      <c r="H467" s="366">
        <f t="shared" si="21"/>
        <v>0</v>
      </c>
    </row>
    <row r="468" spans="7:8" x14ac:dyDescent="0.25">
      <c r="G468" s="359">
        <f t="shared" si="20"/>
        <v>0</v>
      </c>
      <c r="H468" s="366">
        <f t="shared" si="21"/>
        <v>0</v>
      </c>
    </row>
    <row r="469" spans="7:8" x14ac:dyDescent="0.25">
      <c r="G469" s="359">
        <f t="shared" si="20"/>
        <v>0</v>
      </c>
      <c r="H469" s="366">
        <f t="shared" si="21"/>
        <v>0</v>
      </c>
    </row>
    <row r="470" spans="7:8" x14ac:dyDescent="0.25">
      <c r="G470" s="359">
        <f t="shared" si="20"/>
        <v>0</v>
      </c>
      <c r="H470" s="366">
        <f t="shared" si="21"/>
        <v>0</v>
      </c>
    </row>
    <row r="471" spans="7:8" x14ac:dyDescent="0.25">
      <c r="G471" s="359">
        <f t="shared" si="20"/>
        <v>0</v>
      </c>
      <c r="H471" s="366">
        <f t="shared" si="21"/>
        <v>0</v>
      </c>
    </row>
    <row r="472" spans="7:8" x14ac:dyDescent="0.25">
      <c r="G472" s="359">
        <f t="shared" si="20"/>
        <v>0</v>
      </c>
      <c r="H472" s="366">
        <f t="shared" si="21"/>
        <v>0</v>
      </c>
    </row>
    <row r="473" spans="7:8" x14ac:dyDescent="0.25">
      <c r="G473" s="359">
        <f t="shared" si="20"/>
        <v>0</v>
      </c>
      <c r="H473" s="366">
        <f t="shared" si="21"/>
        <v>0</v>
      </c>
    </row>
    <row r="474" spans="7:8" x14ac:dyDescent="0.25">
      <c r="G474" s="359">
        <f t="shared" si="20"/>
        <v>0</v>
      </c>
      <c r="H474" s="366">
        <f t="shared" si="21"/>
        <v>0</v>
      </c>
    </row>
    <row r="475" spans="7:8" x14ac:dyDescent="0.25">
      <c r="G475" s="359">
        <f t="shared" si="20"/>
        <v>0</v>
      </c>
      <c r="H475" s="366">
        <f t="shared" si="21"/>
        <v>0</v>
      </c>
    </row>
    <row r="476" spans="7:8" x14ac:dyDescent="0.25">
      <c r="G476" s="359">
        <f t="shared" si="20"/>
        <v>0</v>
      </c>
      <c r="H476" s="366">
        <f t="shared" si="21"/>
        <v>0</v>
      </c>
    </row>
    <row r="477" spans="7:8" x14ac:dyDescent="0.25">
      <c r="G477" s="359">
        <f t="shared" si="20"/>
        <v>0</v>
      </c>
      <c r="H477" s="366">
        <f t="shared" si="21"/>
        <v>0</v>
      </c>
    </row>
    <row r="478" spans="7:8" x14ac:dyDescent="0.25">
      <c r="G478" s="359">
        <f t="shared" si="20"/>
        <v>0</v>
      </c>
      <c r="H478" s="366">
        <f t="shared" si="21"/>
        <v>0</v>
      </c>
    </row>
    <row r="479" spans="7:8" x14ac:dyDescent="0.25">
      <c r="G479" s="359">
        <f t="shared" si="20"/>
        <v>0</v>
      </c>
      <c r="H479" s="366">
        <f t="shared" si="21"/>
        <v>0</v>
      </c>
    </row>
    <row r="480" spans="7:8" x14ac:dyDescent="0.25">
      <c r="G480" s="359">
        <f t="shared" si="20"/>
        <v>0</v>
      </c>
      <c r="H480" s="366">
        <f t="shared" si="21"/>
        <v>0</v>
      </c>
    </row>
    <row r="481" spans="7:8" x14ac:dyDescent="0.25">
      <c r="G481" s="359">
        <f t="shared" si="20"/>
        <v>0</v>
      </c>
      <c r="H481" s="366">
        <f t="shared" si="21"/>
        <v>0</v>
      </c>
    </row>
    <row r="482" spans="7:8" x14ac:dyDescent="0.25">
      <c r="G482" s="359">
        <f t="shared" si="20"/>
        <v>0</v>
      </c>
      <c r="H482" s="366">
        <f t="shared" si="21"/>
        <v>0</v>
      </c>
    </row>
    <row r="483" spans="7:8" x14ac:dyDescent="0.25">
      <c r="G483" s="359">
        <f t="shared" si="20"/>
        <v>0</v>
      </c>
      <c r="H483" s="366">
        <f t="shared" si="21"/>
        <v>0</v>
      </c>
    </row>
    <row r="484" spans="7:8" x14ac:dyDescent="0.25">
      <c r="G484" s="359">
        <f t="shared" si="20"/>
        <v>0</v>
      </c>
      <c r="H484" s="366">
        <f t="shared" si="21"/>
        <v>0</v>
      </c>
    </row>
    <row r="485" spans="7:8" x14ac:dyDescent="0.25">
      <c r="G485" s="359">
        <f t="shared" si="20"/>
        <v>0</v>
      </c>
      <c r="H485" s="366">
        <f t="shared" si="21"/>
        <v>0</v>
      </c>
    </row>
    <row r="486" spans="7:8" x14ac:dyDescent="0.25">
      <c r="G486" s="359">
        <f t="shared" si="20"/>
        <v>0</v>
      </c>
      <c r="H486" s="366">
        <f t="shared" si="21"/>
        <v>0</v>
      </c>
    </row>
    <row r="487" spans="7:8" x14ac:dyDescent="0.25">
      <c r="G487" s="359">
        <f t="shared" si="20"/>
        <v>0</v>
      </c>
      <c r="H487" s="366">
        <f t="shared" si="21"/>
        <v>0</v>
      </c>
    </row>
    <row r="488" spans="7:8" x14ac:dyDescent="0.25">
      <c r="G488" s="359">
        <f t="shared" si="20"/>
        <v>0</v>
      </c>
      <c r="H488" s="366">
        <f t="shared" si="21"/>
        <v>0</v>
      </c>
    </row>
    <row r="489" spans="7:8" x14ac:dyDescent="0.25">
      <c r="G489" s="359">
        <f t="shared" si="20"/>
        <v>0</v>
      </c>
      <c r="H489" s="366">
        <f t="shared" si="21"/>
        <v>0</v>
      </c>
    </row>
    <row r="490" spans="7:8" x14ac:dyDescent="0.25">
      <c r="G490" s="359">
        <f t="shared" si="20"/>
        <v>0</v>
      </c>
      <c r="H490" s="366">
        <f t="shared" si="21"/>
        <v>0</v>
      </c>
    </row>
    <row r="491" spans="7:8" x14ac:dyDescent="0.25">
      <c r="G491" s="359">
        <f t="shared" si="20"/>
        <v>0</v>
      </c>
      <c r="H491" s="366">
        <f t="shared" si="21"/>
        <v>0</v>
      </c>
    </row>
    <row r="492" spans="7:8" x14ac:dyDescent="0.25">
      <c r="G492" s="359">
        <f t="shared" si="20"/>
        <v>0</v>
      </c>
      <c r="H492" s="366">
        <f t="shared" si="21"/>
        <v>0</v>
      </c>
    </row>
    <row r="493" spans="7:8" x14ac:dyDescent="0.25">
      <c r="G493" s="359">
        <f t="shared" si="20"/>
        <v>0</v>
      </c>
      <c r="H493" s="366">
        <f t="shared" si="21"/>
        <v>0</v>
      </c>
    </row>
    <row r="494" spans="7:8" x14ac:dyDescent="0.25">
      <c r="G494" s="359">
        <f t="shared" si="20"/>
        <v>0</v>
      </c>
      <c r="H494" s="366">
        <f t="shared" si="21"/>
        <v>0</v>
      </c>
    </row>
    <row r="495" spans="7:8" x14ac:dyDescent="0.25">
      <c r="G495" s="359">
        <f t="shared" si="20"/>
        <v>0</v>
      </c>
      <c r="H495" s="366">
        <f t="shared" si="21"/>
        <v>0</v>
      </c>
    </row>
    <row r="496" spans="7:8" x14ac:dyDescent="0.25">
      <c r="G496" s="359">
        <f t="shared" si="20"/>
        <v>0</v>
      </c>
      <c r="H496" s="366">
        <f t="shared" si="21"/>
        <v>0</v>
      </c>
    </row>
    <row r="497" spans="7:8" x14ac:dyDescent="0.25">
      <c r="G497" s="359">
        <f t="shared" si="20"/>
        <v>0</v>
      </c>
      <c r="H497" s="366">
        <f t="shared" si="21"/>
        <v>0</v>
      </c>
    </row>
    <row r="498" spans="7:8" x14ac:dyDescent="0.25">
      <c r="G498" s="359">
        <f t="shared" si="20"/>
        <v>0</v>
      </c>
      <c r="H498" s="366">
        <f t="shared" si="21"/>
        <v>0</v>
      </c>
    </row>
    <row r="499" spans="7:8" x14ac:dyDescent="0.25">
      <c r="G499" s="359">
        <f t="shared" si="20"/>
        <v>0</v>
      </c>
      <c r="H499" s="366">
        <f t="shared" si="21"/>
        <v>0</v>
      </c>
    </row>
    <row r="500" spans="7:8" x14ac:dyDescent="0.25">
      <c r="G500" s="359">
        <f t="shared" si="20"/>
        <v>0</v>
      </c>
      <c r="H500" s="366">
        <f t="shared" si="21"/>
        <v>0</v>
      </c>
    </row>
    <row r="501" spans="7:8" x14ac:dyDescent="0.25">
      <c r="G501" s="359">
        <f t="shared" si="20"/>
        <v>0</v>
      </c>
      <c r="H501" s="366">
        <f t="shared" si="21"/>
        <v>0</v>
      </c>
    </row>
    <row r="502" spans="7:8" x14ac:dyDescent="0.25">
      <c r="G502" s="359">
        <f t="shared" si="20"/>
        <v>0</v>
      </c>
      <c r="H502" s="366">
        <f t="shared" si="21"/>
        <v>0</v>
      </c>
    </row>
    <row r="503" spans="7:8" x14ac:dyDescent="0.25">
      <c r="G503" s="359">
        <f t="shared" si="20"/>
        <v>0</v>
      </c>
      <c r="H503" s="366">
        <f t="shared" si="21"/>
        <v>0</v>
      </c>
    </row>
    <row r="504" spans="7:8" x14ac:dyDescent="0.25">
      <c r="G504" s="359">
        <f t="shared" si="20"/>
        <v>0</v>
      </c>
      <c r="H504" s="366">
        <f t="shared" si="21"/>
        <v>0</v>
      </c>
    </row>
    <row r="505" spans="7:8" x14ac:dyDescent="0.25">
      <c r="G505" s="359">
        <f t="shared" si="20"/>
        <v>0</v>
      </c>
      <c r="H505" s="366">
        <f t="shared" si="21"/>
        <v>0</v>
      </c>
    </row>
    <row r="506" spans="7:8" x14ac:dyDescent="0.25">
      <c r="G506" s="359">
        <f t="shared" si="20"/>
        <v>0</v>
      </c>
      <c r="H506" s="366">
        <f t="shared" si="21"/>
        <v>0</v>
      </c>
    </row>
    <row r="507" spans="7:8" x14ac:dyDescent="0.25">
      <c r="G507" s="359">
        <f t="shared" si="20"/>
        <v>0</v>
      </c>
      <c r="H507" s="366">
        <f t="shared" si="21"/>
        <v>0</v>
      </c>
    </row>
    <row r="508" spans="7:8" x14ac:dyDescent="0.25">
      <c r="G508" s="359">
        <f t="shared" si="20"/>
        <v>0</v>
      </c>
      <c r="H508" s="366">
        <f t="shared" si="21"/>
        <v>0</v>
      </c>
    </row>
    <row r="509" spans="7:8" x14ac:dyDescent="0.25">
      <c r="G509" s="359">
        <f t="shared" si="20"/>
        <v>0</v>
      </c>
      <c r="H509" s="366">
        <f t="shared" si="21"/>
        <v>0</v>
      </c>
    </row>
    <row r="510" spans="7:8" x14ac:dyDescent="0.25">
      <c r="G510" s="359">
        <f t="shared" si="20"/>
        <v>0</v>
      </c>
      <c r="H510" s="366">
        <f t="shared" si="21"/>
        <v>0</v>
      </c>
    </row>
    <row r="511" spans="7:8" x14ac:dyDescent="0.25">
      <c r="G511" s="359">
        <f t="shared" si="20"/>
        <v>0</v>
      </c>
      <c r="H511" s="366">
        <f t="shared" si="21"/>
        <v>0</v>
      </c>
    </row>
    <row r="512" spans="7:8" x14ac:dyDescent="0.25">
      <c r="G512" s="359">
        <f t="shared" si="20"/>
        <v>0</v>
      </c>
      <c r="H512" s="366">
        <f t="shared" si="21"/>
        <v>0</v>
      </c>
    </row>
    <row r="513" spans="7:8" x14ac:dyDescent="0.25">
      <c r="G513" s="359">
        <f t="shared" si="20"/>
        <v>0</v>
      </c>
      <c r="H513" s="366">
        <f t="shared" si="21"/>
        <v>0</v>
      </c>
    </row>
    <row r="514" spans="7:8" x14ac:dyDescent="0.25">
      <c r="G514" s="359">
        <f t="shared" si="20"/>
        <v>0</v>
      </c>
      <c r="H514" s="366">
        <f t="shared" si="21"/>
        <v>0</v>
      </c>
    </row>
    <row r="515" spans="7:8" x14ac:dyDescent="0.25">
      <c r="G515" s="359">
        <f t="shared" ref="G515:G578" si="22">IFERROR(IF(C515=" ",0,C515),0)</f>
        <v>0</v>
      </c>
      <c r="H515" s="366">
        <f t="shared" ref="H515:H578" si="23">IFERROR(G515 * E515, 0)</f>
        <v>0</v>
      </c>
    </row>
    <row r="516" spans="7:8" x14ac:dyDescent="0.25">
      <c r="G516" s="359">
        <f t="shared" si="22"/>
        <v>0</v>
      </c>
      <c r="H516" s="366">
        <f t="shared" si="23"/>
        <v>0</v>
      </c>
    </row>
    <row r="517" spans="7:8" x14ac:dyDescent="0.25">
      <c r="G517" s="359">
        <f t="shared" si="22"/>
        <v>0</v>
      </c>
      <c r="H517" s="366">
        <f t="shared" si="23"/>
        <v>0</v>
      </c>
    </row>
    <row r="518" spans="7:8" x14ac:dyDescent="0.25">
      <c r="G518" s="359">
        <f t="shared" si="22"/>
        <v>0</v>
      </c>
      <c r="H518" s="366">
        <f t="shared" si="23"/>
        <v>0</v>
      </c>
    </row>
    <row r="519" spans="7:8" x14ac:dyDescent="0.25">
      <c r="G519" s="359">
        <f t="shared" si="22"/>
        <v>0</v>
      </c>
      <c r="H519" s="366">
        <f t="shared" si="23"/>
        <v>0</v>
      </c>
    </row>
    <row r="520" spans="7:8" x14ac:dyDescent="0.25">
      <c r="G520" s="359">
        <f t="shared" si="22"/>
        <v>0</v>
      </c>
      <c r="H520" s="366">
        <f t="shared" si="23"/>
        <v>0</v>
      </c>
    </row>
    <row r="521" spans="7:8" x14ac:dyDescent="0.25">
      <c r="G521" s="359">
        <f t="shared" si="22"/>
        <v>0</v>
      </c>
      <c r="H521" s="366">
        <f t="shared" si="23"/>
        <v>0</v>
      </c>
    </row>
    <row r="522" spans="7:8" x14ac:dyDescent="0.25">
      <c r="G522" s="359">
        <f t="shared" si="22"/>
        <v>0</v>
      </c>
      <c r="H522" s="366">
        <f t="shared" si="23"/>
        <v>0</v>
      </c>
    </row>
    <row r="523" spans="7:8" x14ac:dyDescent="0.25">
      <c r="G523" s="359">
        <f t="shared" si="22"/>
        <v>0</v>
      </c>
      <c r="H523" s="366">
        <f t="shared" si="23"/>
        <v>0</v>
      </c>
    </row>
    <row r="524" spans="7:8" x14ac:dyDescent="0.25">
      <c r="G524" s="359">
        <f t="shared" si="22"/>
        <v>0</v>
      </c>
      <c r="H524" s="366">
        <f t="shared" si="23"/>
        <v>0</v>
      </c>
    </row>
    <row r="525" spans="7:8" x14ac:dyDescent="0.25">
      <c r="G525" s="359">
        <f t="shared" si="22"/>
        <v>0</v>
      </c>
      <c r="H525" s="366">
        <f t="shared" si="23"/>
        <v>0</v>
      </c>
    </row>
    <row r="526" spans="7:8" x14ac:dyDescent="0.25">
      <c r="G526" s="359">
        <f t="shared" si="22"/>
        <v>0</v>
      </c>
      <c r="H526" s="366">
        <f t="shared" si="23"/>
        <v>0</v>
      </c>
    </row>
    <row r="527" spans="7:8" x14ac:dyDescent="0.25">
      <c r="G527" s="359">
        <f t="shared" si="22"/>
        <v>0</v>
      </c>
      <c r="H527" s="366">
        <f t="shared" si="23"/>
        <v>0</v>
      </c>
    </row>
    <row r="528" spans="7:8" x14ac:dyDescent="0.25">
      <c r="G528" s="359">
        <f t="shared" si="22"/>
        <v>0</v>
      </c>
      <c r="H528" s="366">
        <f t="shared" si="23"/>
        <v>0</v>
      </c>
    </row>
    <row r="529" spans="7:8" x14ac:dyDescent="0.25">
      <c r="G529" s="359">
        <f t="shared" si="22"/>
        <v>0</v>
      </c>
      <c r="H529" s="366">
        <f t="shared" si="23"/>
        <v>0</v>
      </c>
    </row>
    <row r="530" spans="7:8" x14ac:dyDescent="0.25">
      <c r="G530" s="359">
        <f t="shared" si="22"/>
        <v>0</v>
      </c>
      <c r="H530" s="366">
        <f t="shared" si="23"/>
        <v>0</v>
      </c>
    </row>
    <row r="531" spans="7:8" x14ac:dyDescent="0.25">
      <c r="G531" s="359">
        <f t="shared" si="22"/>
        <v>0</v>
      </c>
      <c r="H531" s="366">
        <f t="shared" si="23"/>
        <v>0</v>
      </c>
    </row>
    <row r="532" spans="7:8" x14ac:dyDescent="0.25">
      <c r="G532" s="359">
        <f t="shared" si="22"/>
        <v>0</v>
      </c>
      <c r="H532" s="366">
        <f t="shared" si="23"/>
        <v>0</v>
      </c>
    </row>
    <row r="533" spans="7:8" x14ac:dyDescent="0.25">
      <c r="G533" s="359">
        <f t="shared" si="22"/>
        <v>0</v>
      </c>
      <c r="H533" s="366">
        <f t="shared" si="23"/>
        <v>0</v>
      </c>
    </row>
    <row r="534" spans="7:8" x14ac:dyDescent="0.25">
      <c r="G534" s="359">
        <f t="shared" si="22"/>
        <v>0</v>
      </c>
      <c r="H534" s="366">
        <f t="shared" si="23"/>
        <v>0</v>
      </c>
    </row>
    <row r="535" spans="7:8" x14ac:dyDescent="0.25">
      <c r="G535" s="359">
        <f t="shared" si="22"/>
        <v>0</v>
      </c>
      <c r="H535" s="366">
        <f t="shared" si="23"/>
        <v>0</v>
      </c>
    </row>
    <row r="536" spans="7:8" x14ac:dyDescent="0.25">
      <c r="G536" s="359">
        <f t="shared" si="22"/>
        <v>0</v>
      </c>
      <c r="H536" s="366">
        <f t="shared" si="23"/>
        <v>0</v>
      </c>
    </row>
    <row r="537" spans="7:8" x14ac:dyDescent="0.25">
      <c r="G537" s="359">
        <f t="shared" si="22"/>
        <v>0</v>
      </c>
      <c r="H537" s="366">
        <f t="shared" si="23"/>
        <v>0</v>
      </c>
    </row>
    <row r="538" spans="7:8" x14ac:dyDescent="0.25">
      <c r="G538" s="359">
        <f t="shared" si="22"/>
        <v>0</v>
      </c>
      <c r="H538" s="366">
        <f t="shared" si="23"/>
        <v>0</v>
      </c>
    </row>
    <row r="539" spans="7:8" x14ac:dyDescent="0.25">
      <c r="G539" s="359">
        <f t="shared" si="22"/>
        <v>0</v>
      </c>
      <c r="H539" s="366">
        <f t="shared" si="23"/>
        <v>0</v>
      </c>
    </row>
    <row r="540" spans="7:8" x14ac:dyDescent="0.25">
      <c r="G540" s="359">
        <f t="shared" si="22"/>
        <v>0</v>
      </c>
      <c r="H540" s="366">
        <f t="shared" si="23"/>
        <v>0</v>
      </c>
    </row>
    <row r="541" spans="7:8" x14ac:dyDescent="0.25">
      <c r="G541" s="359">
        <f t="shared" si="22"/>
        <v>0</v>
      </c>
      <c r="H541" s="366">
        <f t="shared" si="23"/>
        <v>0</v>
      </c>
    </row>
    <row r="542" spans="7:8" x14ac:dyDescent="0.25">
      <c r="G542" s="359">
        <f t="shared" si="22"/>
        <v>0</v>
      </c>
      <c r="H542" s="366">
        <f t="shared" si="23"/>
        <v>0</v>
      </c>
    </row>
    <row r="543" spans="7:8" x14ac:dyDescent="0.25">
      <c r="G543" s="359">
        <f t="shared" si="22"/>
        <v>0</v>
      </c>
      <c r="H543" s="366">
        <f t="shared" si="23"/>
        <v>0</v>
      </c>
    </row>
    <row r="544" spans="7:8" x14ac:dyDescent="0.25">
      <c r="G544" s="359">
        <f t="shared" si="22"/>
        <v>0</v>
      </c>
      <c r="H544" s="366">
        <f t="shared" si="23"/>
        <v>0</v>
      </c>
    </row>
    <row r="545" spans="7:8" x14ac:dyDescent="0.25">
      <c r="G545" s="359">
        <f t="shared" si="22"/>
        <v>0</v>
      </c>
      <c r="H545" s="366">
        <f t="shared" si="23"/>
        <v>0</v>
      </c>
    </row>
    <row r="546" spans="7:8" x14ac:dyDescent="0.25">
      <c r="G546" s="359">
        <f t="shared" si="22"/>
        <v>0</v>
      </c>
      <c r="H546" s="366">
        <f t="shared" si="23"/>
        <v>0</v>
      </c>
    </row>
    <row r="547" spans="7:8" x14ac:dyDescent="0.25">
      <c r="G547" s="359">
        <f t="shared" si="22"/>
        <v>0</v>
      </c>
      <c r="H547" s="366">
        <f t="shared" si="23"/>
        <v>0</v>
      </c>
    </row>
    <row r="548" spans="7:8" x14ac:dyDescent="0.25">
      <c r="G548" s="359">
        <f t="shared" si="22"/>
        <v>0</v>
      </c>
      <c r="H548" s="366">
        <f t="shared" si="23"/>
        <v>0</v>
      </c>
    </row>
    <row r="549" spans="7:8" x14ac:dyDescent="0.25">
      <c r="G549" s="359">
        <f t="shared" si="22"/>
        <v>0</v>
      </c>
      <c r="H549" s="366">
        <f t="shared" si="23"/>
        <v>0</v>
      </c>
    </row>
    <row r="550" spans="7:8" x14ac:dyDescent="0.25">
      <c r="G550" s="359">
        <f t="shared" si="22"/>
        <v>0</v>
      </c>
      <c r="H550" s="366">
        <f t="shared" si="23"/>
        <v>0</v>
      </c>
    </row>
    <row r="551" spans="7:8" x14ac:dyDescent="0.25">
      <c r="G551" s="359">
        <f t="shared" si="22"/>
        <v>0</v>
      </c>
      <c r="H551" s="366">
        <f t="shared" si="23"/>
        <v>0</v>
      </c>
    </row>
    <row r="552" spans="7:8" x14ac:dyDescent="0.25">
      <c r="G552" s="359">
        <f t="shared" si="22"/>
        <v>0</v>
      </c>
      <c r="H552" s="366">
        <f t="shared" si="23"/>
        <v>0</v>
      </c>
    </row>
    <row r="553" spans="7:8" x14ac:dyDescent="0.25">
      <c r="G553" s="359">
        <f t="shared" si="22"/>
        <v>0</v>
      </c>
      <c r="H553" s="366">
        <f t="shared" si="23"/>
        <v>0</v>
      </c>
    </row>
    <row r="554" spans="7:8" x14ac:dyDescent="0.25">
      <c r="G554" s="359">
        <f t="shared" si="22"/>
        <v>0</v>
      </c>
      <c r="H554" s="366">
        <f t="shared" si="23"/>
        <v>0</v>
      </c>
    </row>
    <row r="555" spans="7:8" x14ac:dyDescent="0.25">
      <c r="G555" s="359">
        <f t="shared" si="22"/>
        <v>0</v>
      </c>
      <c r="H555" s="366">
        <f t="shared" si="23"/>
        <v>0</v>
      </c>
    </row>
    <row r="556" spans="7:8" x14ac:dyDescent="0.25">
      <c r="G556" s="359">
        <f t="shared" si="22"/>
        <v>0</v>
      </c>
      <c r="H556" s="366">
        <f t="shared" si="23"/>
        <v>0</v>
      </c>
    </row>
    <row r="557" spans="7:8" x14ac:dyDescent="0.25">
      <c r="G557" s="359">
        <f t="shared" si="22"/>
        <v>0</v>
      </c>
      <c r="H557" s="366">
        <f t="shared" si="23"/>
        <v>0</v>
      </c>
    </row>
    <row r="558" spans="7:8" x14ac:dyDescent="0.25">
      <c r="G558" s="359">
        <f t="shared" si="22"/>
        <v>0</v>
      </c>
      <c r="H558" s="366">
        <f t="shared" si="23"/>
        <v>0</v>
      </c>
    </row>
    <row r="559" spans="7:8" x14ac:dyDescent="0.25">
      <c r="G559" s="359">
        <f t="shared" si="22"/>
        <v>0</v>
      </c>
      <c r="H559" s="366">
        <f t="shared" si="23"/>
        <v>0</v>
      </c>
    </row>
    <row r="560" spans="7:8" x14ac:dyDescent="0.25">
      <c r="G560" s="359">
        <f t="shared" si="22"/>
        <v>0</v>
      </c>
      <c r="H560" s="366">
        <f t="shared" si="23"/>
        <v>0</v>
      </c>
    </row>
    <row r="561" spans="7:8" x14ac:dyDescent="0.25">
      <c r="G561" s="359">
        <f t="shared" si="22"/>
        <v>0</v>
      </c>
      <c r="H561" s="366">
        <f t="shared" si="23"/>
        <v>0</v>
      </c>
    </row>
    <row r="562" spans="7:8" x14ac:dyDescent="0.25">
      <c r="G562" s="359">
        <f t="shared" si="22"/>
        <v>0</v>
      </c>
      <c r="H562" s="366">
        <f t="shared" si="23"/>
        <v>0</v>
      </c>
    </row>
    <row r="563" spans="7:8" x14ac:dyDescent="0.25">
      <c r="G563" s="359">
        <f t="shared" si="22"/>
        <v>0</v>
      </c>
      <c r="H563" s="366">
        <f t="shared" si="23"/>
        <v>0</v>
      </c>
    </row>
    <row r="564" spans="7:8" x14ac:dyDescent="0.25">
      <c r="G564" s="359">
        <f t="shared" si="22"/>
        <v>0</v>
      </c>
      <c r="H564" s="366">
        <f t="shared" si="23"/>
        <v>0</v>
      </c>
    </row>
    <row r="565" spans="7:8" x14ac:dyDescent="0.25">
      <c r="G565" s="359">
        <f t="shared" si="22"/>
        <v>0</v>
      </c>
      <c r="H565" s="366">
        <f t="shared" si="23"/>
        <v>0</v>
      </c>
    </row>
    <row r="566" spans="7:8" x14ac:dyDescent="0.25">
      <c r="G566" s="359">
        <f t="shared" si="22"/>
        <v>0</v>
      </c>
      <c r="H566" s="366">
        <f t="shared" si="23"/>
        <v>0</v>
      </c>
    </row>
    <row r="567" spans="7:8" x14ac:dyDescent="0.25">
      <c r="G567" s="359">
        <f t="shared" si="22"/>
        <v>0</v>
      </c>
      <c r="H567" s="366">
        <f t="shared" si="23"/>
        <v>0</v>
      </c>
    </row>
    <row r="568" spans="7:8" x14ac:dyDescent="0.25">
      <c r="G568" s="359">
        <f t="shared" si="22"/>
        <v>0</v>
      </c>
      <c r="H568" s="366">
        <f t="shared" si="23"/>
        <v>0</v>
      </c>
    </row>
    <row r="569" spans="7:8" x14ac:dyDescent="0.25">
      <c r="G569" s="359">
        <f t="shared" si="22"/>
        <v>0</v>
      </c>
      <c r="H569" s="366">
        <f t="shared" si="23"/>
        <v>0</v>
      </c>
    </row>
    <row r="570" spans="7:8" x14ac:dyDescent="0.25">
      <c r="G570" s="359">
        <f t="shared" si="22"/>
        <v>0</v>
      </c>
      <c r="H570" s="366">
        <f t="shared" si="23"/>
        <v>0</v>
      </c>
    </row>
    <row r="571" spans="7:8" x14ac:dyDescent="0.25">
      <c r="G571" s="359">
        <f t="shared" si="22"/>
        <v>0</v>
      </c>
      <c r="H571" s="366">
        <f t="shared" si="23"/>
        <v>0</v>
      </c>
    </row>
    <row r="572" spans="7:8" x14ac:dyDescent="0.25">
      <c r="G572" s="359">
        <f t="shared" si="22"/>
        <v>0</v>
      </c>
      <c r="H572" s="366">
        <f t="shared" si="23"/>
        <v>0</v>
      </c>
    </row>
    <row r="573" spans="7:8" x14ac:dyDescent="0.25">
      <c r="G573" s="359">
        <f t="shared" si="22"/>
        <v>0</v>
      </c>
      <c r="H573" s="366">
        <f t="shared" si="23"/>
        <v>0</v>
      </c>
    </row>
    <row r="574" spans="7:8" x14ac:dyDescent="0.25">
      <c r="G574" s="359">
        <f t="shared" si="22"/>
        <v>0</v>
      </c>
      <c r="H574" s="366">
        <f t="shared" si="23"/>
        <v>0</v>
      </c>
    </row>
    <row r="575" spans="7:8" x14ac:dyDescent="0.25">
      <c r="G575" s="359">
        <f t="shared" si="22"/>
        <v>0</v>
      </c>
      <c r="H575" s="366">
        <f t="shared" si="23"/>
        <v>0</v>
      </c>
    </row>
    <row r="576" spans="7:8" x14ac:dyDescent="0.25">
      <c r="G576" s="359">
        <f t="shared" si="22"/>
        <v>0</v>
      </c>
      <c r="H576" s="366">
        <f t="shared" si="23"/>
        <v>0</v>
      </c>
    </row>
    <row r="577" spans="7:8" x14ac:dyDescent="0.25">
      <c r="G577" s="359">
        <f t="shared" si="22"/>
        <v>0</v>
      </c>
      <c r="H577" s="366">
        <f t="shared" si="23"/>
        <v>0</v>
      </c>
    </row>
    <row r="578" spans="7:8" x14ac:dyDescent="0.25">
      <c r="G578" s="359">
        <f t="shared" si="22"/>
        <v>0</v>
      </c>
      <c r="H578" s="366">
        <f t="shared" si="23"/>
        <v>0</v>
      </c>
    </row>
    <row r="579" spans="7:8" x14ac:dyDescent="0.25">
      <c r="G579" s="359">
        <f t="shared" ref="G579:G642" si="24">IFERROR(IF(C579=" ",0,C579),0)</f>
        <v>0</v>
      </c>
      <c r="H579" s="366">
        <f t="shared" ref="H579:H642" si="25">IFERROR(G579 * E579, 0)</f>
        <v>0</v>
      </c>
    </row>
    <row r="580" spans="7:8" x14ac:dyDescent="0.25">
      <c r="G580" s="359">
        <f t="shared" si="24"/>
        <v>0</v>
      </c>
      <c r="H580" s="366">
        <f t="shared" si="25"/>
        <v>0</v>
      </c>
    </row>
    <row r="581" spans="7:8" x14ac:dyDescent="0.25">
      <c r="G581" s="359">
        <f t="shared" si="24"/>
        <v>0</v>
      </c>
      <c r="H581" s="366">
        <f t="shared" si="25"/>
        <v>0</v>
      </c>
    </row>
    <row r="582" spans="7:8" x14ac:dyDescent="0.25">
      <c r="G582" s="359">
        <f t="shared" si="24"/>
        <v>0</v>
      </c>
      <c r="H582" s="366">
        <f t="shared" si="25"/>
        <v>0</v>
      </c>
    </row>
    <row r="583" spans="7:8" x14ac:dyDescent="0.25">
      <c r="G583" s="359">
        <f t="shared" si="24"/>
        <v>0</v>
      </c>
      <c r="H583" s="366">
        <f t="shared" si="25"/>
        <v>0</v>
      </c>
    </row>
    <row r="584" spans="7:8" x14ac:dyDescent="0.25">
      <c r="G584" s="359">
        <f t="shared" si="24"/>
        <v>0</v>
      </c>
      <c r="H584" s="366">
        <f t="shared" si="25"/>
        <v>0</v>
      </c>
    </row>
    <row r="585" spans="7:8" x14ac:dyDescent="0.25">
      <c r="G585" s="359">
        <f t="shared" si="24"/>
        <v>0</v>
      </c>
      <c r="H585" s="366">
        <f t="shared" si="25"/>
        <v>0</v>
      </c>
    </row>
    <row r="586" spans="7:8" x14ac:dyDescent="0.25">
      <c r="G586" s="359">
        <f t="shared" si="24"/>
        <v>0</v>
      </c>
      <c r="H586" s="366">
        <f t="shared" si="25"/>
        <v>0</v>
      </c>
    </row>
    <row r="587" spans="7:8" x14ac:dyDescent="0.25">
      <c r="G587" s="359">
        <f t="shared" si="24"/>
        <v>0</v>
      </c>
      <c r="H587" s="366">
        <f t="shared" si="25"/>
        <v>0</v>
      </c>
    </row>
    <row r="588" spans="7:8" x14ac:dyDescent="0.25">
      <c r="G588" s="359">
        <f t="shared" si="24"/>
        <v>0</v>
      </c>
      <c r="H588" s="366">
        <f t="shared" si="25"/>
        <v>0</v>
      </c>
    </row>
    <row r="589" spans="7:8" x14ac:dyDescent="0.25">
      <c r="G589" s="359">
        <f t="shared" si="24"/>
        <v>0</v>
      </c>
      <c r="H589" s="366">
        <f t="shared" si="25"/>
        <v>0</v>
      </c>
    </row>
    <row r="590" spans="7:8" x14ac:dyDescent="0.25">
      <c r="G590" s="359">
        <f t="shared" si="24"/>
        <v>0</v>
      </c>
      <c r="H590" s="366">
        <f t="shared" si="25"/>
        <v>0</v>
      </c>
    </row>
    <row r="591" spans="7:8" x14ac:dyDescent="0.25">
      <c r="G591" s="359">
        <f t="shared" si="24"/>
        <v>0</v>
      </c>
      <c r="H591" s="366">
        <f t="shared" si="25"/>
        <v>0</v>
      </c>
    </row>
    <row r="592" spans="7:8" x14ac:dyDescent="0.25">
      <c r="G592" s="359">
        <f t="shared" si="24"/>
        <v>0</v>
      </c>
      <c r="H592" s="366">
        <f t="shared" si="25"/>
        <v>0</v>
      </c>
    </row>
    <row r="593" spans="7:8" x14ac:dyDescent="0.25">
      <c r="G593" s="359">
        <f t="shared" si="24"/>
        <v>0</v>
      </c>
      <c r="H593" s="366">
        <f t="shared" si="25"/>
        <v>0</v>
      </c>
    </row>
    <row r="594" spans="7:8" x14ac:dyDescent="0.25">
      <c r="G594" s="359">
        <f t="shared" si="24"/>
        <v>0</v>
      </c>
      <c r="H594" s="366">
        <f t="shared" si="25"/>
        <v>0</v>
      </c>
    </row>
    <row r="595" spans="7:8" x14ac:dyDescent="0.25">
      <c r="G595" s="359">
        <f t="shared" si="24"/>
        <v>0</v>
      </c>
      <c r="H595" s="366">
        <f t="shared" si="25"/>
        <v>0</v>
      </c>
    </row>
    <row r="596" spans="7:8" x14ac:dyDescent="0.25">
      <c r="G596" s="359">
        <f t="shared" si="24"/>
        <v>0</v>
      </c>
      <c r="H596" s="366">
        <f t="shared" si="25"/>
        <v>0</v>
      </c>
    </row>
    <row r="597" spans="7:8" x14ac:dyDescent="0.25">
      <c r="G597" s="359">
        <f t="shared" si="24"/>
        <v>0</v>
      </c>
      <c r="H597" s="366">
        <f t="shared" si="25"/>
        <v>0</v>
      </c>
    </row>
    <row r="598" spans="7:8" x14ac:dyDescent="0.25">
      <c r="G598" s="359">
        <f t="shared" si="24"/>
        <v>0</v>
      </c>
      <c r="H598" s="366">
        <f t="shared" si="25"/>
        <v>0</v>
      </c>
    </row>
    <row r="599" spans="7:8" x14ac:dyDescent="0.25">
      <c r="G599" s="359">
        <f t="shared" si="24"/>
        <v>0</v>
      </c>
      <c r="H599" s="366">
        <f t="shared" si="25"/>
        <v>0</v>
      </c>
    </row>
    <row r="600" spans="7:8" x14ac:dyDescent="0.25">
      <c r="G600" s="359">
        <f t="shared" si="24"/>
        <v>0</v>
      </c>
      <c r="H600" s="366">
        <f t="shared" si="25"/>
        <v>0</v>
      </c>
    </row>
    <row r="601" spans="7:8" x14ac:dyDescent="0.25">
      <c r="G601" s="359">
        <f t="shared" si="24"/>
        <v>0</v>
      </c>
      <c r="H601" s="366">
        <f t="shared" si="25"/>
        <v>0</v>
      </c>
    </row>
    <row r="602" spans="7:8" x14ac:dyDescent="0.25">
      <c r="G602" s="359">
        <f t="shared" si="24"/>
        <v>0</v>
      </c>
      <c r="H602" s="366">
        <f t="shared" si="25"/>
        <v>0</v>
      </c>
    </row>
    <row r="603" spans="7:8" x14ac:dyDescent="0.25">
      <c r="G603" s="359">
        <f t="shared" si="24"/>
        <v>0</v>
      </c>
      <c r="H603" s="366">
        <f t="shared" si="25"/>
        <v>0</v>
      </c>
    </row>
    <row r="604" spans="7:8" x14ac:dyDescent="0.25">
      <c r="G604" s="359">
        <f t="shared" si="24"/>
        <v>0</v>
      </c>
      <c r="H604" s="366">
        <f t="shared" si="25"/>
        <v>0</v>
      </c>
    </row>
    <row r="605" spans="7:8" x14ac:dyDescent="0.25">
      <c r="G605" s="359">
        <f t="shared" si="24"/>
        <v>0</v>
      </c>
      <c r="H605" s="366">
        <f t="shared" si="25"/>
        <v>0</v>
      </c>
    </row>
    <row r="606" spans="7:8" x14ac:dyDescent="0.25">
      <c r="G606" s="359">
        <f t="shared" si="24"/>
        <v>0</v>
      </c>
      <c r="H606" s="366">
        <f t="shared" si="25"/>
        <v>0</v>
      </c>
    </row>
    <row r="607" spans="7:8" x14ac:dyDescent="0.25">
      <c r="G607" s="359">
        <f t="shared" si="24"/>
        <v>0</v>
      </c>
      <c r="H607" s="366">
        <f t="shared" si="25"/>
        <v>0</v>
      </c>
    </row>
    <row r="608" spans="7:8" x14ac:dyDescent="0.25">
      <c r="G608" s="359">
        <f t="shared" si="24"/>
        <v>0</v>
      </c>
      <c r="H608" s="366">
        <f t="shared" si="25"/>
        <v>0</v>
      </c>
    </row>
    <row r="609" spans="7:8" x14ac:dyDescent="0.25">
      <c r="G609" s="359">
        <f t="shared" si="24"/>
        <v>0</v>
      </c>
      <c r="H609" s="366">
        <f t="shared" si="25"/>
        <v>0</v>
      </c>
    </row>
    <row r="610" spans="7:8" x14ac:dyDescent="0.25">
      <c r="G610" s="359">
        <f t="shared" si="24"/>
        <v>0</v>
      </c>
      <c r="H610" s="366">
        <f t="shared" si="25"/>
        <v>0</v>
      </c>
    </row>
    <row r="611" spans="7:8" x14ac:dyDescent="0.25">
      <c r="G611" s="359">
        <f t="shared" si="24"/>
        <v>0</v>
      </c>
      <c r="H611" s="366">
        <f t="shared" si="25"/>
        <v>0</v>
      </c>
    </row>
    <row r="612" spans="7:8" x14ac:dyDescent="0.25">
      <c r="G612" s="359">
        <f t="shared" si="24"/>
        <v>0</v>
      </c>
      <c r="H612" s="366">
        <f t="shared" si="25"/>
        <v>0</v>
      </c>
    </row>
    <row r="613" spans="7:8" x14ac:dyDescent="0.25">
      <c r="G613" s="359">
        <f t="shared" si="24"/>
        <v>0</v>
      </c>
      <c r="H613" s="366">
        <f t="shared" si="25"/>
        <v>0</v>
      </c>
    </row>
    <row r="614" spans="7:8" x14ac:dyDescent="0.25">
      <c r="G614" s="359">
        <f t="shared" si="24"/>
        <v>0</v>
      </c>
      <c r="H614" s="366">
        <f t="shared" si="25"/>
        <v>0</v>
      </c>
    </row>
    <row r="615" spans="7:8" x14ac:dyDescent="0.25">
      <c r="G615" s="359">
        <f t="shared" si="24"/>
        <v>0</v>
      </c>
      <c r="H615" s="366">
        <f t="shared" si="25"/>
        <v>0</v>
      </c>
    </row>
    <row r="616" spans="7:8" x14ac:dyDescent="0.25">
      <c r="G616" s="359">
        <f t="shared" si="24"/>
        <v>0</v>
      </c>
      <c r="H616" s="366">
        <f t="shared" si="25"/>
        <v>0</v>
      </c>
    </row>
    <row r="617" spans="7:8" x14ac:dyDescent="0.25">
      <c r="G617" s="359">
        <f t="shared" si="24"/>
        <v>0</v>
      </c>
      <c r="H617" s="366">
        <f t="shared" si="25"/>
        <v>0</v>
      </c>
    </row>
    <row r="618" spans="7:8" x14ac:dyDescent="0.25">
      <c r="G618" s="359">
        <f t="shared" si="24"/>
        <v>0</v>
      </c>
      <c r="H618" s="366">
        <f t="shared" si="25"/>
        <v>0</v>
      </c>
    </row>
    <row r="619" spans="7:8" x14ac:dyDescent="0.25">
      <c r="G619" s="359">
        <f t="shared" si="24"/>
        <v>0</v>
      </c>
      <c r="H619" s="366">
        <f t="shared" si="25"/>
        <v>0</v>
      </c>
    </row>
    <row r="620" spans="7:8" x14ac:dyDescent="0.25">
      <c r="G620" s="359">
        <f t="shared" si="24"/>
        <v>0</v>
      </c>
      <c r="H620" s="366">
        <f t="shared" si="25"/>
        <v>0</v>
      </c>
    </row>
    <row r="621" spans="7:8" x14ac:dyDescent="0.25">
      <c r="G621" s="359">
        <f t="shared" si="24"/>
        <v>0</v>
      </c>
      <c r="H621" s="366">
        <f t="shared" si="25"/>
        <v>0</v>
      </c>
    </row>
    <row r="622" spans="7:8" x14ac:dyDescent="0.25">
      <c r="G622" s="359">
        <f t="shared" si="24"/>
        <v>0</v>
      </c>
      <c r="H622" s="366">
        <f t="shared" si="25"/>
        <v>0</v>
      </c>
    </row>
    <row r="623" spans="7:8" x14ac:dyDescent="0.25">
      <c r="G623" s="359">
        <f t="shared" si="24"/>
        <v>0</v>
      </c>
      <c r="H623" s="366">
        <f t="shared" si="25"/>
        <v>0</v>
      </c>
    </row>
    <row r="624" spans="7:8" x14ac:dyDescent="0.25">
      <c r="G624" s="359">
        <f t="shared" si="24"/>
        <v>0</v>
      </c>
      <c r="H624" s="366">
        <f t="shared" si="25"/>
        <v>0</v>
      </c>
    </row>
    <row r="625" spans="7:8" x14ac:dyDescent="0.25">
      <c r="G625" s="359">
        <f t="shared" si="24"/>
        <v>0</v>
      </c>
      <c r="H625" s="366">
        <f t="shared" si="25"/>
        <v>0</v>
      </c>
    </row>
    <row r="626" spans="7:8" x14ac:dyDescent="0.25">
      <c r="G626" s="359">
        <f t="shared" si="24"/>
        <v>0</v>
      </c>
      <c r="H626" s="366">
        <f t="shared" si="25"/>
        <v>0</v>
      </c>
    </row>
    <row r="627" spans="7:8" x14ac:dyDescent="0.25">
      <c r="G627" s="359">
        <f t="shared" si="24"/>
        <v>0</v>
      </c>
      <c r="H627" s="366">
        <f t="shared" si="25"/>
        <v>0</v>
      </c>
    </row>
    <row r="628" spans="7:8" x14ac:dyDescent="0.25">
      <c r="G628" s="359">
        <f t="shared" si="24"/>
        <v>0</v>
      </c>
      <c r="H628" s="366">
        <f t="shared" si="25"/>
        <v>0</v>
      </c>
    </row>
    <row r="629" spans="7:8" x14ac:dyDescent="0.25">
      <c r="G629" s="359">
        <f t="shared" si="24"/>
        <v>0</v>
      </c>
      <c r="H629" s="366">
        <f t="shared" si="25"/>
        <v>0</v>
      </c>
    </row>
    <row r="630" spans="7:8" x14ac:dyDescent="0.25">
      <c r="G630" s="359">
        <f t="shared" si="24"/>
        <v>0</v>
      </c>
      <c r="H630" s="366">
        <f t="shared" si="25"/>
        <v>0</v>
      </c>
    </row>
    <row r="631" spans="7:8" x14ac:dyDescent="0.25">
      <c r="G631" s="359">
        <f t="shared" si="24"/>
        <v>0</v>
      </c>
      <c r="H631" s="366">
        <f t="shared" si="25"/>
        <v>0</v>
      </c>
    </row>
    <row r="632" spans="7:8" x14ac:dyDescent="0.25">
      <c r="G632" s="359">
        <f t="shared" si="24"/>
        <v>0</v>
      </c>
      <c r="H632" s="366">
        <f t="shared" si="25"/>
        <v>0</v>
      </c>
    </row>
    <row r="633" spans="7:8" x14ac:dyDescent="0.25">
      <c r="G633" s="359">
        <f t="shared" si="24"/>
        <v>0</v>
      </c>
      <c r="H633" s="366">
        <f t="shared" si="25"/>
        <v>0</v>
      </c>
    </row>
    <row r="634" spans="7:8" x14ac:dyDescent="0.25">
      <c r="G634" s="359">
        <f t="shared" si="24"/>
        <v>0</v>
      </c>
      <c r="H634" s="366">
        <f t="shared" si="25"/>
        <v>0</v>
      </c>
    </row>
    <row r="635" spans="7:8" x14ac:dyDescent="0.25">
      <c r="G635" s="359">
        <f t="shared" si="24"/>
        <v>0</v>
      </c>
      <c r="H635" s="366">
        <f t="shared" si="25"/>
        <v>0</v>
      </c>
    </row>
    <row r="636" spans="7:8" x14ac:dyDescent="0.25">
      <c r="G636" s="359">
        <f t="shared" si="24"/>
        <v>0</v>
      </c>
      <c r="H636" s="366">
        <f t="shared" si="25"/>
        <v>0</v>
      </c>
    </row>
    <row r="637" spans="7:8" x14ac:dyDescent="0.25">
      <c r="G637" s="359">
        <f t="shared" si="24"/>
        <v>0</v>
      </c>
      <c r="H637" s="366">
        <f t="shared" si="25"/>
        <v>0</v>
      </c>
    </row>
    <row r="638" spans="7:8" x14ac:dyDescent="0.25">
      <c r="G638" s="359">
        <f t="shared" si="24"/>
        <v>0</v>
      </c>
      <c r="H638" s="366">
        <f t="shared" si="25"/>
        <v>0</v>
      </c>
    </row>
    <row r="639" spans="7:8" x14ac:dyDescent="0.25">
      <c r="G639" s="359">
        <f t="shared" si="24"/>
        <v>0</v>
      </c>
      <c r="H639" s="366">
        <f t="shared" si="25"/>
        <v>0</v>
      </c>
    </row>
    <row r="640" spans="7:8" x14ac:dyDescent="0.25">
      <c r="G640" s="359">
        <f t="shared" si="24"/>
        <v>0</v>
      </c>
      <c r="H640" s="366">
        <f t="shared" si="25"/>
        <v>0</v>
      </c>
    </row>
    <row r="641" spans="7:8" x14ac:dyDescent="0.25">
      <c r="G641" s="359">
        <f t="shared" si="24"/>
        <v>0</v>
      </c>
      <c r="H641" s="366">
        <f t="shared" si="25"/>
        <v>0</v>
      </c>
    </row>
    <row r="642" spans="7:8" x14ac:dyDescent="0.25">
      <c r="G642" s="359">
        <f t="shared" si="24"/>
        <v>0</v>
      </c>
      <c r="H642" s="366">
        <f t="shared" si="25"/>
        <v>0</v>
      </c>
    </row>
    <row r="643" spans="7:8" x14ac:dyDescent="0.25">
      <c r="G643" s="359">
        <f t="shared" ref="G643:G706" si="26">IFERROR(IF(C643=" ",0,C643),0)</f>
        <v>0</v>
      </c>
      <c r="H643" s="366">
        <f t="shared" ref="H643:H706" si="27">IFERROR(G643 * E643, 0)</f>
        <v>0</v>
      </c>
    </row>
    <row r="644" spans="7:8" x14ac:dyDescent="0.25">
      <c r="G644" s="359">
        <f t="shared" si="26"/>
        <v>0</v>
      </c>
      <c r="H644" s="366">
        <f t="shared" si="27"/>
        <v>0</v>
      </c>
    </row>
    <row r="645" spans="7:8" x14ac:dyDescent="0.25">
      <c r="G645" s="359">
        <f t="shared" si="26"/>
        <v>0</v>
      </c>
      <c r="H645" s="366">
        <f t="shared" si="27"/>
        <v>0</v>
      </c>
    </row>
    <row r="646" spans="7:8" x14ac:dyDescent="0.25">
      <c r="G646" s="359">
        <f t="shared" si="26"/>
        <v>0</v>
      </c>
      <c r="H646" s="366">
        <f t="shared" si="27"/>
        <v>0</v>
      </c>
    </row>
    <row r="647" spans="7:8" x14ac:dyDescent="0.25">
      <c r="G647" s="359">
        <f t="shared" si="26"/>
        <v>0</v>
      </c>
      <c r="H647" s="366">
        <f t="shared" si="27"/>
        <v>0</v>
      </c>
    </row>
    <row r="648" spans="7:8" x14ac:dyDescent="0.25">
      <c r="G648" s="359">
        <f t="shared" si="26"/>
        <v>0</v>
      </c>
      <c r="H648" s="366">
        <f t="shared" si="27"/>
        <v>0</v>
      </c>
    </row>
    <row r="649" spans="7:8" x14ac:dyDescent="0.25">
      <c r="G649" s="359">
        <f t="shared" si="26"/>
        <v>0</v>
      </c>
      <c r="H649" s="366">
        <f t="shared" si="27"/>
        <v>0</v>
      </c>
    </row>
    <row r="650" spans="7:8" x14ac:dyDescent="0.25">
      <c r="G650" s="359">
        <f t="shared" si="26"/>
        <v>0</v>
      </c>
      <c r="H650" s="366">
        <f t="shared" si="27"/>
        <v>0</v>
      </c>
    </row>
    <row r="651" spans="7:8" x14ac:dyDescent="0.25">
      <c r="G651" s="359">
        <f t="shared" si="26"/>
        <v>0</v>
      </c>
      <c r="H651" s="366">
        <f t="shared" si="27"/>
        <v>0</v>
      </c>
    </row>
    <row r="652" spans="7:8" x14ac:dyDescent="0.25">
      <c r="G652" s="359">
        <f t="shared" si="26"/>
        <v>0</v>
      </c>
      <c r="H652" s="366">
        <f t="shared" si="27"/>
        <v>0</v>
      </c>
    </row>
    <row r="653" spans="7:8" x14ac:dyDescent="0.25">
      <c r="G653" s="359">
        <f t="shared" si="26"/>
        <v>0</v>
      </c>
      <c r="H653" s="366">
        <f t="shared" si="27"/>
        <v>0</v>
      </c>
    </row>
    <row r="654" spans="7:8" x14ac:dyDescent="0.25">
      <c r="G654" s="359">
        <f t="shared" si="26"/>
        <v>0</v>
      </c>
      <c r="H654" s="366">
        <f t="shared" si="27"/>
        <v>0</v>
      </c>
    </row>
    <row r="655" spans="7:8" x14ac:dyDescent="0.25">
      <c r="G655" s="359">
        <f t="shared" si="26"/>
        <v>0</v>
      </c>
      <c r="H655" s="366">
        <f t="shared" si="27"/>
        <v>0</v>
      </c>
    </row>
    <row r="656" spans="7:8" x14ac:dyDescent="0.25">
      <c r="G656" s="359">
        <f t="shared" si="26"/>
        <v>0</v>
      </c>
      <c r="H656" s="366">
        <f t="shared" si="27"/>
        <v>0</v>
      </c>
    </row>
    <row r="657" spans="7:8" x14ac:dyDescent="0.25">
      <c r="G657" s="359">
        <f t="shared" si="26"/>
        <v>0</v>
      </c>
      <c r="H657" s="366">
        <f t="shared" si="27"/>
        <v>0</v>
      </c>
    </row>
    <row r="658" spans="7:8" x14ac:dyDescent="0.25">
      <c r="G658" s="359">
        <f t="shared" si="26"/>
        <v>0</v>
      </c>
      <c r="H658" s="366">
        <f t="shared" si="27"/>
        <v>0</v>
      </c>
    </row>
    <row r="659" spans="7:8" x14ac:dyDescent="0.25">
      <c r="G659" s="359">
        <f t="shared" si="26"/>
        <v>0</v>
      </c>
      <c r="H659" s="366">
        <f t="shared" si="27"/>
        <v>0</v>
      </c>
    </row>
    <row r="660" spans="7:8" x14ac:dyDescent="0.25">
      <c r="G660" s="359">
        <f t="shared" si="26"/>
        <v>0</v>
      </c>
      <c r="H660" s="366">
        <f t="shared" si="27"/>
        <v>0</v>
      </c>
    </row>
    <row r="661" spans="7:8" x14ac:dyDescent="0.25">
      <c r="G661" s="359">
        <f t="shared" si="26"/>
        <v>0</v>
      </c>
      <c r="H661" s="366">
        <f t="shared" si="27"/>
        <v>0</v>
      </c>
    </row>
    <row r="662" spans="7:8" x14ac:dyDescent="0.25">
      <c r="G662" s="359">
        <f t="shared" si="26"/>
        <v>0</v>
      </c>
      <c r="H662" s="366">
        <f t="shared" si="27"/>
        <v>0</v>
      </c>
    </row>
    <row r="663" spans="7:8" x14ac:dyDescent="0.25">
      <c r="G663" s="359">
        <f t="shared" si="26"/>
        <v>0</v>
      </c>
      <c r="H663" s="366">
        <f t="shared" si="27"/>
        <v>0</v>
      </c>
    </row>
    <row r="664" spans="7:8" x14ac:dyDescent="0.25">
      <c r="G664" s="359">
        <f t="shared" si="26"/>
        <v>0</v>
      </c>
      <c r="H664" s="366">
        <f t="shared" si="27"/>
        <v>0</v>
      </c>
    </row>
    <row r="665" spans="7:8" x14ac:dyDescent="0.25">
      <c r="G665" s="359">
        <f t="shared" si="26"/>
        <v>0</v>
      </c>
      <c r="H665" s="366">
        <f t="shared" si="27"/>
        <v>0</v>
      </c>
    </row>
    <row r="666" spans="7:8" x14ac:dyDescent="0.25">
      <c r="G666" s="359">
        <f t="shared" si="26"/>
        <v>0</v>
      </c>
      <c r="H666" s="366">
        <f t="shared" si="27"/>
        <v>0</v>
      </c>
    </row>
    <row r="667" spans="7:8" x14ac:dyDescent="0.25">
      <c r="G667" s="359">
        <f t="shared" si="26"/>
        <v>0</v>
      </c>
      <c r="H667" s="366">
        <f t="shared" si="27"/>
        <v>0</v>
      </c>
    </row>
    <row r="668" spans="7:8" x14ac:dyDescent="0.25">
      <c r="G668" s="359">
        <f t="shared" si="26"/>
        <v>0</v>
      </c>
      <c r="H668" s="366">
        <f t="shared" si="27"/>
        <v>0</v>
      </c>
    </row>
    <row r="669" spans="7:8" x14ac:dyDescent="0.25">
      <c r="G669" s="359">
        <f t="shared" si="26"/>
        <v>0</v>
      </c>
      <c r="H669" s="366">
        <f t="shared" si="27"/>
        <v>0</v>
      </c>
    </row>
    <row r="670" spans="7:8" x14ac:dyDescent="0.25">
      <c r="G670" s="359">
        <f t="shared" si="26"/>
        <v>0</v>
      </c>
      <c r="H670" s="366">
        <f t="shared" si="27"/>
        <v>0</v>
      </c>
    </row>
    <row r="671" spans="7:8" x14ac:dyDescent="0.25">
      <c r="G671" s="359">
        <f t="shared" si="26"/>
        <v>0</v>
      </c>
      <c r="H671" s="366">
        <f t="shared" si="27"/>
        <v>0</v>
      </c>
    </row>
    <row r="672" spans="7:8" x14ac:dyDescent="0.25">
      <c r="G672" s="359">
        <f t="shared" si="26"/>
        <v>0</v>
      </c>
      <c r="H672" s="366">
        <f t="shared" si="27"/>
        <v>0</v>
      </c>
    </row>
    <row r="673" spans="7:8" x14ac:dyDescent="0.25">
      <c r="G673" s="359">
        <f t="shared" si="26"/>
        <v>0</v>
      </c>
      <c r="H673" s="366">
        <f t="shared" si="27"/>
        <v>0</v>
      </c>
    </row>
    <row r="674" spans="7:8" x14ac:dyDescent="0.25">
      <c r="G674" s="359">
        <f t="shared" si="26"/>
        <v>0</v>
      </c>
      <c r="H674" s="366">
        <f t="shared" si="27"/>
        <v>0</v>
      </c>
    </row>
    <row r="675" spans="7:8" x14ac:dyDescent="0.25">
      <c r="G675" s="359">
        <f t="shared" si="26"/>
        <v>0</v>
      </c>
      <c r="H675" s="366">
        <f t="shared" si="27"/>
        <v>0</v>
      </c>
    </row>
    <row r="676" spans="7:8" x14ac:dyDescent="0.25">
      <c r="G676" s="359">
        <f t="shared" si="26"/>
        <v>0</v>
      </c>
      <c r="H676" s="366">
        <f t="shared" si="27"/>
        <v>0</v>
      </c>
    </row>
    <row r="677" spans="7:8" x14ac:dyDescent="0.25">
      <c r="G677" s="359">
        <f t="shared" si="26"/>
        <v>0</v>
      </c>
      <c r="H677" s="366">
        <f t="shared" si="27"/>
        <v>0</v>
      </c>
    </row>
    <row r="678" spans="7:8" x14ac:dyDescent="0.25">
      <c r="G678" s="359">
        <f t="shared" si="26"/>
        <v>0</v>
      </c>
      <c r="H678" s="366">
        <f t="shared" si="27"/>
        <v>0</v>
      </c>
    </row>
    <row r="679" spans="7:8" x14ac:dyDescent="0.25">
      <c r="G679" s="359">
        <f t="shared" si="26"/>
        <v>0</v>
      </c>
      <c r="H679" s="366">
        <f t="shared" si="27"/>
        <v>0</v>
      </c>
    </row>
    <row r="680" spans="7:8" x14ac:dyDescent="0.25">
      <c r="G680" s="359">
        <f t="shared" si="26"/>
        <v>0</v>
      </c>
      <c r="H680" s="366">
        <f t="shared" si="27"/>
        <v>0</v>
      </c>
    </row>
    <row r="681" spans="7:8" x14ac:dyDescent="0.25">
      <c r="G681" s="359">
        <f t="shared" si="26"/>
        <v>0</v>
      </c>
      <c r="H681" s="366">
        <f t="shared" si="27"/>
        <v>0</v>
      </c>
    </row>
    <row r="682" spans="7:8" x14ac:dyDescent="0.25">
      <c r="G682" s="359">
        <f t="shared" si="26"/>
        <v>0</v>
      </c>
      <c r="H682" s="366">
        <f t="shared" si="27"/>
        <v>0</v>
      </c>
    </row>
    <row r="683" spans="7:8" x14ac:dyDescent="0.25">
      <c r="G683" s="359">
        <f t="shared" si="26"/>
        <v>0</v>
      </c>
      <c r="H683" s="366">
        <f t="shared" si="27"/>
        <v>0</v>
      </c>
    </row>
    <row r="684" spans="7:8" x14ac:dyDescent="0.25">
      <c r="G684" s="359">
        <f t="shared" si="26"/>
        <v>0</v>
      </c>
      <c r="H684" s="366">
        <f t="shared" si="27"/>
        <v>0</v>
      </c>
    </row>
    <row r="685" spans="7:8" x14ac:dyDescent="0.25">
      <c r="G685" s="359">
        <f t="shared" si="26"/>
        <v>0</v>
      </c>
      <c r="H685" s="366">
        <f t="shared" si="27"/>
        <v>0</v>
      </c>
    </row>
    <row r="686" spans="7:8" x14ac:dyDescent="0.25">
      <c r="G686" s="359">
        <f t="shared" si="26"/>
        <v>0</v>
      </c>
      <c r="H686" s="366">
        <f t="shared" si="27"/>
        <v>0</v>
      </c>
    </row>
    <row r="687" spans="7:8" x14ac:dyDescent="0.25">
      <c r="G687" s="359">
        <f t="shared" si="26"/>
        <v>0</v>
      </c>
      <c r="H687" s="366">
        <f t="shared" si="27"/>
        <v>0</v>
      </c>
    </row>
    <row r="688" spans="7:8" x14ac:dyDescent="0.25">
      <c r="G688" s="359">
        <f t="shared" si="26"/>
        <v>0</v>
      </c>
      <c r="H688" s="366">
        <f t="shared" si="27"/>
        <v>0</v>
      </c>
    </row>
    <row r="689" spans="7:8" x14ac:dyDescent="0.25">
      <c r="G689" s="359">
        <f t="shared" si="26"/>
        <v>0</v>
      </c>
      <c r="H689" s="366">
        <f t="shared" si="27"/>
        <v>0</v>
      </c>
    </row>
    <row r="690" spans="7:8" x14ac:dyDescent="0.25">
      <c r="G690" s="359">
        <f t="shared" si="26"/>
        <v>0</v>
      </c>
      <c r="H690" s="366">
        <f t="shared" si="27"/>
        <v>0</v>
      </c>
    </row>
    <row r="691" spans="7:8" x14ac:dyDescent="0.25">
      <c r="G691" s="359">
        <f t="shared" si="26"/>
        <v>0</v>
      </c>
      <c r="H691" s="366">
        <f t="shared" si="27"/>
        <v>0</v>
      </c>
    </row>
    <row r="692" spans="7:8" x14ac:dyDescent="0.25">
      <c r="G692" s="359">
        <f t="shared" si="26"/>
        <v>0</v>
      </c>
      <c r="H692" s="366">
        <f t="shared" si="27"/>
        <v>0</v>
      </c>
    </row>
    <row r="693" spans="7:8" x14ac:dyDescent="0.25">
      <c r="G693" s="359">
        <f t="shared" si="26"/>
        <v>0</v>
      </c>
      <c r="H693" s="366">
        <f t="shared" si="27"/>
        <v>0</v>
      </c>
    </row>
    <row r="694" spans="7:8" x14ac:dyDescent="0.25">
      <c r="G694" s="359">
        <f t="shared" si="26"/>
        <v>0</v>
      </c>
      <c r="H694" s="366">
        <f t="shared" si="27"/>
        <v>0</v>
      </c>
    </row>
    <row r="695" spans="7:8" x14ac:dyDescent="0.25">
      <c r="G695" s="359">
        <f t="shared" si="26"/>
        <v>0</v>
      </c>
      <c r="H695" s="366">
        <f t="shared" si="27"/>
        <v>0</v>
      </c>
    </row>
    <row r="696" spans="7:8" x14ac:dyDescent="0.25">
      <c r="G696" s="359">
        <f t="shared" si="26"/>
        <v>0</v>
      </c>
      <c r="H696" s="366">
        <f t="shared" si="27"/>
        <v>0</v>
      </c>
    </row>
    <row r="697" spans="7:8" x14ac:dyDescent="0.25">
      <c r="G697" s="359">
        <f t="shared" si="26"/>
        <v>0</v>
      </c>
      <c r="H697" s="366">
        <f t="shared" si="27"/>
        <v>0</v>
      </c>
    </row>
    <row r="698" spans="7:8" x14ac:dyDescent="0.25">
      <c r="G698" s="359">
        <f t="shared" si="26"/>
        <v>0</v>
      </c>
      <c r="H698" s="366">
        <f t="shared" si="27"/>
        <v>0</v>
      </c>
    </row>
    <row r="699" spans="7:8" x14ac:dyDescent="0.25">
      <c r="G699" s="359">
        <f t="shared" si="26"/>
        <v>0</v>
      </c>
      <c r="H699" s="366">
        <f t="shared" si="27"/>
        <v>0</v>
      </c>
    </row>
    <row r="700" spans="7:8" x14ac:dyDescent="0.25">
      <c r="G700" s="359">
        <f t="shared" si="26"/>
        <v>0</v>
      </c>
      <c r="H700" s="366">
        <f t="shared" si="27"/>
        <v>0</v>
      </c>
    </row>
    <row r="701" spans="7:8" x14ac:dyDescent="0.25">
      <c r="G701" s="359">
        <f t="shared" si="26"/>
        <v>0</v>
      </c>
      <c r="H701" s="366">
        <f t="shared" si="27"/>
        <v>0</v>
      </c>
    </row>
    <row r="702" spans="7:8" x14ac:dyDescent="0.25">
      <c r="G702" s="359">
        <f t="shared" si="26"/>
        <v>0</v>
      </c>
      <c r="H702" s="366">
        <f t="shared" si="27"/>
        <v>0</v>
      </c>
    </row>
    <row r="703" spans="7:8" x14ac:dyDescent="0.25">
      <c r="G703" s="359">
        <f t="shared" si="26"/>
        <v>0</v>
      </c>
      <c r="H703" s="366">
        <f t="shared" si="27"/>
        <v>0</v>
      </c>
    </row>
    <row r="704" spans="7:8" x14ac:dyDescent="0.25">
      <c r="G704" s="359">
        <f t="shared" si="26"/>
        <v>0</v>
      </c>
      <c r="H704" s="366">
        <f t="shared" si="27"/>
        <v>0</v>
      </c>
    </row>
    <row r="705" spans="7:8" x14ac:dyDescent="0.25">
      <c r="G705" s="359">
        <f t="shared" si="26"/>
        <v>0</v>
      </c>
      <c r="H705" s="366">
        <f t="shared" si="27"/>
        <v>0</v>
      </c>
    </row>
    <row r="706" spans="7:8" x14ac:dyDescent="0.25">
      <c r="G706" s="359">
        <f t="shared" si="26"/>
        <v>0</v>
      </c>
      <c r="H706" s="366">
        <f t="shared" si="27"/>
        <v>0</v>
      </c>
    </row>
    <row r="707" spans="7:8" x14ac:dyDescent="0.25">
      <c r="G707" s="359">
        <f t="shared" ref="G707:G770" si="28">IFERROR(IF(C707=" ",0,C707),0)</f>
        <v>0</v>
      </c>
      <c r="H707" s="366">
        <f t="shared" ref="H707:H770" si="29">IFERROR(G707 * E707, 0)</f>
        <v>0</v>
      </c>
    </row>
    <row r="708" spans="7:8" x14ac:dyDescent="0.25">
      <c r="G708" s="359">
        <f t="shared" si="28"/>
        <v>0</v>
      </c>
      <c r="H708" s="366">
        <f t="shared" si="29"/>
        <v>0</v>
      </c>
    </row>
    <row r="709" spans="7:8" x14ac:dyDescent="0.25">
      <c r="G709" s="359">
        <f t="shared" si="28"/>
        <v>0</v>
      </c>
      <c r="H709" s="366">
        <f t="shared" si="29"/>
        <v>0</v>
      </c>
    </row>
    <row r="710" spans="7:8" x14ac:dyDescent="0.25">
      <c r="G710" s="359">
        <f t="shared" si="28"/>
        <v>0</v>
      </c>
      <c r="H710" s="366">
        <f t="shared" si="29"/>
        <v>0</v>
      </c>
    </row>
    <row r="711" spans="7:8" x14ac:dyDescent="0.25">
      <c r="G711" s="359">
        <f t="shared" si="28"/>
        <v>0</v>
      </c>
      <c r="H711" s="366">
        <f t="shared" si="29"/>
        <v>0</v>
      </c>
    </row>
    <row r="712" spans="7:8" x14ac:dyDescent="0.25">
      <c r="G712" s="359">
        <f t="shared" si="28"/>
        <v>0</v>
      </c>
      <c r="H712" s="366">
        <f t="shared" si="29"/>
        <v>0</v>
      </c>
    </row>
    <row r="713" spans="7:8" x14ac:dyDescent="0.25">
      <c r="G713" s="359">
        <f t="shared" si="28"/>
        <v>0</v>
      </c>
      <c r="H713" s="366">
        <f t="shared" si="29"/>
        <v>0</v>
      </c>
    </row>
    <row r="714" spans="7:8" x14ac:dyDescent="0.25">
      <c r="G714" s="359">
        <f t="shared" si="28"/>
        <v>0</v>
      </c>
      <c r="H714" s="366">
        <f t="shared" si="29"/>
        <v>0</v>
      </c>
    </row>
    <row r="715" spans="7:8" x14ac:dyDescent="0.25">
      <c r="G715" s="359">
        <f t="shared" si="28"/>
        <v>0</v>
      </c>
      <c r="H715" s="366">
        <f t="shared" si="29"/>
        <v>0</v>
      </c>
    </row>
    <row r="716" spans="7:8" x14ac:dyDescent="0.25">
      <c r="G716" s="359">
        <f t="shared" si="28"/>
        <v>0</v>
      </c>
      <c r="H716" s="366">
        <f t="shared" si="29"/>
        <v>0</v>
      </c>
    </row>
    <row r="717" spans="7:8" x14ac:dyDescent="0.25">
      <c r="G717" s="359">
        <f t="shared" si="28"/>
        <v>0</v>
      </c>
      <c r="H717" s="366">
        <f t="shared" si="29"/>
        <v>0</v>
      </c>
    </row>
    <row r="718" spans="7:8" x14ac:dyDescent="0.25">
      <c r="G718" s="359">
        <f t="shared" si="28"/>
        <v>0</v>
      </c>
      <c r="H718" s="366">
        <f t="shared" si="29"/>
        <v>0</v>
      </c>
    </row>
    <row r="719" spans="7:8" x14ac:dyDescent="0.25">
      <c r="G719" s="359">
        <f t="shared" si="28"/>
        <v>0</v>
      </c>
      <c r="H719" s="366">
        <f t="shared" si="29"/>
        <v>0</v>
      </c>
    </row>
    <row r="720" spans="7:8" x14ac:dyDescent="0.25">
      <c r="G720" s="359">
        <f t="shared" si="28"/>
        <v>0</v>
      </c>
      <c r="H720" s="366">
        <f t="shared" si="29"/>
        <v>0</v>
      </c>
    </row>
    <row r="721" spans="7:8" x14ac:dyDescent="0.25">
      <c r="G721" s="359">
        <f t="shared" si="28"/>
        <v>0</v>
      </c>
      <c r="H721" s="366">
        <f t="shared" si="29"/>
        <v>0</v>
      </c>
    </row>
    <row r="722" spans="7:8" x14ac:dyDescent="0.25">
      <c r="G722" s="359">
        <f t="shared" si="28"/>
        <v>0</v>
      </c>
      <c r="H722" s="366">
        <f t="shared" si="29"/>
        <v>0</v>
      </c>
    </row>
    <row r="723" spans="7:8" x14ac:dyDescent="0.25">
      <c r="G723" s="359">
        <f t="shared" si="28"/>
        <v>0</v>
      </c>
      <c r="H723" s="366">
        <f t="shared" si="29"/>
        <v>0</v>
      </c>
    </row>
    <row r="724" spans="7:8" x14ac:dyDescent="0.25">
      <c r="G724" s="359">
        <f t="shared" si="28"/>
        <v>0</v>
      </c>
      <c r="H724" s="366">
        <f t="shared" si="29"/>
        <v>0</v>
      </c>
    </row>
    <row r="725" spans="7:8" x14ac:dyDescent="0.25">
      <c r="G725" s="359">
        <f t="shared" si="28"/>
        <v>0</v>
      </c>
      <c r="H725" s="366">
        <f t="shared" si="29"/>
        <v>0</v>
      </c>
    </row>
    <row r="726" spans="7:8" x14ac:dyDescent="0.25">
      <c r="G726" s="359">
        <f t="shared" si="28"/>
        <v>0</v>
      </c>
      <c r="H726" s="366">
        <f t="shared" si="29"/>
        <v>0</v>
      </c>
    </row>
    <row r="727" spans="7:8" x14ac:dyDescent="0.25">
      <c r="G727" s="359">
        <f t="shared" si="28"/>
        <v>0</v>
      </c>
      <c r="H727" s="366">
        <f t="shared" si="29"/>
        <v>0</v>
      </c>
    </row>
    <row r="728" spans="7:8" x14ac:dyDescent="0.25">
      <c r="G728" s="359">
        <f t="shared" si="28"/>
        <v>0</v>
      </c>
      <c r="H728" s="366">
        <f t="shared" si="29"/>
        <v>0</v>
      </c>
    </row>
    <row r="729" spans="7:8" x14ac:dyDescent="0.25">
      <c r="G729" s="359">
        <f t="shared" si="28"/>
        <v>0</v>
      </c>
      <c r="H729" s="366">
        <f t="shared" si="29"/>
        <v>0</v>
      </c>
    </row>
    <row r="730" spans="7:8" x14ac:dyDescent="0.25">
      <c r="G730" s="359">
        <f t="shared" si="28"/>
        <v>0</v>
      </c>
      <c r="H730" s="366">
        <f t="shared" si="29"/>
        <v>0</v>
      </c>
    </row>
    <row r="731" spans="7:8" x14ac:dyDescent="0.25">
      <c r="G731" s="359">
        <f t="shared" si="28"/>
        <v>0</v>
      </c>
      <c r="H731" s="366">
        <f t="shared" si="29"/>
        <v>0</v>
      </c>
    </row>
    <row r="732" spans="7:8" x14ac:dyDescent="0.25">
      <c r="G732" s="359">
        <f t="shared" si="28"/>
        <v>0</v>
      </c>
      <c r="H732" s="366">
        <f t="shared" si="29"/>
        <v>0</v>
      </c>
    </row>
    <row r="733" spans="7:8" x14ac:dyDescent="0.25">
      <c r="G733" s="359">
        <f t="shared" si="28"/>
        <v>0</v>
      </c>
      <c r="H733" s="366">
        <f t="shared" si="29"/>
        <v>0</v>
      </c>
    </row>
    <row r="734" spans="7:8" x14ac:dyDescent="0.25">
      <c r="G734" s="359">
        <f t="shared" si="28"/>
        <v>0</v>
      </c>
      <c r="H734" s="366">
        <f t="shared" si="29"/>
        <v>0</v>
      </c>
    </row>
    <row r="735" spans="7:8" x14ac:dyDescent="0.25">
      <c r="G735" s="359">
        <f t="shared" si="28"/>
        <v>0</v>
      </c>
      <c r="H735" s="366">
        <f t="shared" si="29"/>
        <v>0</v>
      </c>
    </row>
    <row r="736" spans="7:8" x14ac:dyDescent="0.25">
      <c r="G736" s="359">
        <f t="shared" si="28"/>
        <v>0</v>
      </c>
      <c r="H736" s="366">
        <f t="shared" si="29"/>
        <v>0</v>
      </c>
    </row>
    <row r="737" spans="7:8" x14ac:dyDescent="0.25">
      <c r="G737" s="359">
        <f t="shared" si="28"/>
        <v>0</v>
      </c>
      <c r="H737" s="366">
        <f t="shared" si="29"/>
        <v>0</v>
      </c>
    </row>
    <row r="738" spans="7:8" x14ac:dyDescent="0.25">
      <c r="G738" s="359">
        <f t="shared" si="28"/>
        <v>0</v>
      </c>
      <c r="H738" s="366">
        <f t="shared" si="29"/>
        <v>0</v>
      </c>
    </row>
    <row r="739" spans="7:8" x14ac:dyDescent="0.25">
      <c r="G739" s="359">
        <f t="shared" si="28"/>
        <v>0</v>
      </c>
      <c r="H739" s="366">
        <f t="shared" si="29"/>
        <v>0</v>
      </c>
    </row>
    <row r="740" spans="7:8" x14ac:dyDescent="0.25">
      <c r="G740" s="359">
        <f t="shared" si="28"/>
        <v>0</v>
      </c>
      <c r="H740" s="366">
        <f t="shared" si="29"/>
        <v>0</v>
      </c>
    </row>
    <row r="741" spans="7:8" x14ac:dyDescent="0.25">
      <c r="G741" s="359">
        <f t="shared" si="28"/>
        <v>0</v>
      </c>
      <c r="H741" s="366">
        <f t="shared" si="29"/>
        <v>0</v>
      </c>
    </row>
    <row r="742" spans="7:8" x14ac:dyDescent="0.25">
      <c r="G742" s="359">
        <f t="shared" si="28"/>
        <v>0</v>
      </c>
      <c r="H742" s="366">
        <f t="shared" si="29"/>
        <v>0</v>
      </c>
    </row>
    <row r="743" spans="7:8" x14ac:dyDescent="0.25">
      <c r="G743" s="359">
        <f t="shared" si="28"/>
        <v>0</v>
      </c>
      <c r="H743" s="366">
        <f t="shared" si="29"/>
        <v>0</v>
      </c>
    </row>
    <row r="744" spans="7:8" x14ac:dyDescent="0.25">
      <c r="G744" s="359">
        <f t="shared" si="28"/>
        <v>0</v>
      </c>
      <c r="H744" s="366">
        <f t="shared" si="29"/>
        <v>0</v>
      </c>
    </row>
    <row r="745" spans="7:8" x14ac:dyDescent="0.25">
      <c r="G745" s="359">
        <f t="shared" si="28"/>
        <v>0</v>
      </c>
      <c r="H745" s="366">
        <f t="shared" si="29"/>
        <v>0</v>
      </c>
    </row>
    <row r="746" spans="7:8" x14ac:dyDescent="0.25">
      <c r="G746" s="359">
        <f t="shared" si="28"/>
        <v>0</v>
      </c>
      <c r="H746" s="366">
        <f t="shared" si="29"/>
        <v>0</v>
      </c>
    </row>
    <row r="747" spans="7:8" x14ac:dyDescent="0.25">
      <c r="G747" s="359">
        <f t="shared" si="28"/>
        <v>0</v>
      </c>
      <c r="H747" s="366">
        <f t="shared" si="29"/>
        <v>0</v>
      </c>
    </row>
    <row r="748" spans="7:8" x14ac:dyDescent="0.25">
      <c r="G748" s="359">
        <f t="shared" si="28"/>
        <v>0</v>
      </c>
      <c r="H748" s="366">
        <f t="shared" si="29"/>
        <v>0</v>
      </c>
    </row>
    <row r="749" spans="7:8" x14ac:dyDescent="0.25">
      <c r="G749" s="359">
        <f t="shared" si="28"/>
        <v>0</v>
      </c>
      <c r="H749" s="366">
        <f t="shared" si="29"/>
        <v>0</v>
      </c>
    </row>
    <row r="750" spans="7:8" x14ac:dyDescent="0.25">
      <c r="G750" s="359">
        <f t="shared" si="28"/>
        <v>0</v>
      </c>
      <c r="H750" s="366">
        <f t="shared" si="29"/>
        <v>0</v>
      </c>
    </row>
    <row r="751" spans="7:8" x14ac:dyDescent="0.25">
      <c r="G751" s="359">
        <f t="shared" si="28"/>
        <v>0</v>
      </c>
      <c r="H751" s="366">
        <f t="shared" si="29"/>
        <v>0</v>
      </c>
    </row>
    <row r="752" spans="7:8" x14ac:dyDescent="0.25">
      <c r="G752" s="359">
        <f t="shared" si="28"/>
        <v>0</v>
      </c>
      <c r="H752" s="366">
        <f t="shared" si="29"/>
        <v>0</v>
      </c>
    </row>
    <row r="753" spans="7:8" x14ac:dyDescent="0.25">
      <c r="G753" s="359">
        <f t="shared" si="28"/>
        <v>0</v>
      </c>
      <c r="H753" s="366">
        <f t="shared" si="29"/>
        <v>0</v>
      </c>
    </row>
    <row r="754" spans="7:8" x14ac:dyDescent="0.25">
      <c r="G754" s="359">
        <f t="shared" si="28"/>
        <v>0</v>
      </c>
      <c r="H754" s="366">
        <f t="shared" si="29"/>
        <v>0</v>
      </c>
    </row>
    <row r="755" spans="7:8" x14ac:dyDescent="0.25">
      <c r="G755" s="359">
        <f t="shared" si="28"/>
        <v>0</v>
      </c>
      <c r="H755" s="366">
        <f t="shared" si="29"/>
        <v>0</v>
      </c>
    </row>
    <row r="756" spans="7:8" x14ac:dyDescent="0.25">
      <c r="G756" s="359">
        <f t="shared" si="28"/>
        <v>0</v>
      </c>
      <c r="H756" s="366">
        <f t="shared" si="29"/>
        <v>0</v>
      </c>
    </row>
    <row r="757" spans="7:8" x14ac:dyDescent="0.25">
      <c r="G757" s="359">
        <f t="shared" si="28"/>
        <v>0</v>
      </c>
      <c r="H757" s="366">
        <f t="shared" si="29"/>
        <v>0</v>
      </c>
    </row>
    <row r="758" spans="7:8" x14ac:dyDescent="0.25">
      <c r="G758" s="359">
        <f t="shared" si="28"/>
        <v>0</v>
      </c>
      <c r="H758" s="366">
        <f t="shared" si="29"/>
        <v>0</v>
      </c>
    </row>
    <row r="759" spans="7:8" x14ac:dyDescent="0.25">
      <c r="G759" s="359">
        <f t="shared" si="28"/>
        <v>0</v>
      </c>
      <c r="H759" s="366">
        <f t="shared" si="29"/>
        <v>0</v>
      </c>
    </row>
    <row r="760" spans="7:8" x14ac:dyDescent="0.25">
      <c r="G760" s="359">
        <f t="shared" si="28"/>
        <v>0</v>
      </c>
      <c r="H760" s="366">
        <f t="shared" si="29"/>
        <v>0</v>
      </c>
    </row>
    <row r="761" spans="7:8" x14ac:dyDescent="0.25">
      <c r="G761" s="359">
        <f t="shared" si="28"/>
        <v>0</v>
      </c>
      <c r="H761" s="366">
        <f t="shared" si="29"/>
        <v>0</v>
      </c>
    </row>
    <row r="762" spans="7:8" x14ac:dyDescent="0.25">
      <c r="G762" s="359">
        <f t="shared" si="28"/>
        <v>0</v>
      </c>
      <c r="H762" s="366">
        <f t="shared" si="29"/>
        <v>0</v>
      </c>
    </row>
    <row r="763" spans="7:8" x14ac:dyDescent="0.25">
      <c r="G763" s="359">
        <f t="shared" si="28"/>
        <v>0</v>
      </c>
      <c r="H763" s="366">
        <f t="shared" si="29"/>
        <v>0</v>
      </c>
    </row>
    <row r="764" spans="7:8" x14ac:dyDescent="0.25">
      <c r="G764" s="359">
        <f t="shared" si="28"/>
        <v>0</v>
      </c>
      <c r="H764" s="366">
        <f t="shared" si="29"/>
        <v>0</v>
      </c>
    </row>
    <row r="765" spans="7:8" x14ac:dyDescent="0.25">
      <c r="G765" s="359">
        <f t="shared" si="28"/>
        <v>0</v>
      </c>
      <c r="H765" s="366">
        <f t="shared" si="29"/>
        <v>0</v>
      </c>
    </row>
    <row r="766" spans="7:8" x14ac:dyDescent="0.25">
      <c r="G766" s="359">
        <f t="shared" si="28"/>
        <v>0</v>
      </c>
      <c r="H766" s="366">
        <f t="shared" si="29"/>
        <v>0</v>
      </c>
    </row>
    <row r="767" spans="7:8" x14ac:dyDescent="0.25">
      <c r="G767" s="359">
        <f t="shared" si="28"/>
        <v>0</v>
      </c>
      <c r="H767" s="366">
        <f t="shared" si="29"/>
        <v>0</v>
      </c>
    </row>
    <row r="768" spans="7:8" x14ac:dyDescent="0.25">
      <c r="G768" s="359">
        <f t="shared" si="28"/>
        <v>0</v>
      </c>
      <c r="H768" s="366">
        <f t="shared" si="29"/>
        <v>0</v>
      </c>
    </row>
    <row r="769" spans="7:8" x14ac:dyDescent="0.25">
      <c r="G769" s="359">
        <f t="shared" si="28"/>
        <v>0</v>
      </c>
      <c r="H769" s="366">
        <f t="shared" si="29"/>
        <v>0</v>
      </c>
    </row>
    <row r="770" spans="7:8" x14ac:dyDescent="0.25">
      <c r="G770" s="359">
        <f t="shared" si="28"/>
        <v>0</v>
      </c>
      <c r="H770" s="366">
        <f t="shared" si="29"/>
        <v>0</v>
      </c>
    </row>
    <row r="771" spans="7:8" x14ac:dyDescent="0.25">
      <c r="G771" s="359">
        <f t="shared" ref="G771:G834" si="30">IFERROR(IF(C771=" ",0,C771),0)</f>
        <v>0</v>
      </c>
      <c r="H771" s="366">
        <f t="shared" ref="H771:H834" si="31">IFERROR(G771 * E771, 0)</f>
        <v>0</v>
      </c>
    </row>
    <row r="772" spans="7:8" x14ac:dyDescent="0.25">
      <c r="G772" s="359">
        <f t="shared" si="30"/>
        <v>0</v>
      </c>
      <c r="H772" s="366">
        <f t="shared" si="31"/>
        <v>0</v>
      </c>
    </row>
    <row r="773" spans="7:8" x14ac:dyDescent="0.25">
      <c r="G773" s="359">
        <f t="shared" si="30"/>
        <v>0</v>
      </c>
      <c r="H773" s="366">
        <f t="shared" si="31"/>
        <v>0</v>
      </c>
    </row>
    <row r="774" spans="7:8" x14ac:dyDescent="0.25">
      <c r="G774" s="359">
        <f t="shared" si="30"/>
        <v>0</v>
      </c>
      <c r="H774" s="366">
        <f t="shared" si="31"/>
        <v>0</v>
      </c>
    </row>
    <row r="775" spans="7:8" x14ac:dyDescent="0.25">
      <c r="G775" s="359">
        <f t="shared" si="30"/>
        <v>0</v>
      </c>
      <c r="H775" s="366">
        <f t="shared" si="31"/>
        <v>0</v>
      </c>
    </row>
    <row r="776" spans="7:8" x14ac:dyDescent="0.25">
      <c r="G776" s="359">
        <f t="shared" si="30"/>
        <v>0</v>
      </c>
      <c r="H776" s="366">
        <f t="shared" si="31"/>
        <v>0</v>
      </c>
    </row>
    <row r="777" spans="7:8" x14ac:dyDescent="0.25">
      <c r="G777" s="359">
        <f t="shared" si="30"/>
        <v>0</v>
      </c>
      <c r="H777" s="366">
        <f t="shared" si="31"/>
        <v>0</v>
      </c>
    </row>
    <row r="778" spans="7:8" x14ac:dyDescent="0.25">
      <c r="G778" s="359">
        <f t="shared" si="30"/>
        <v>0</v>
      </c>
      <c r="H778" s="366">
        <f t="shared" si="31"/>
        <v>0</v>
      </c>
    </row>
    <row r="779" spans="7:8" x14ac:dyDescent="0.25">
      <c r="G779" s="359">
        <f t="shared" si="30"/>
        <v>0</v>
      </c>
      <c r="H779" s="366">
        <f t="shared" si="31"/>
        <v>0</v>
      </c>
    </row>
    <row r="780" spans="7:8" x14ac:dyDescent="0.25">
      <c r="G780" s="359">
        <f t="shared" si="30"/>
        <v>0</v>
      </c>
      <c r="H780" s="366">
        <f t="shared" si="31"/>
        <v>0</v>
      </c>
    </row>
    <row r="781" spans="7:8" x14ac:dyDescent="0.25">
      <c r="G781" s="359">
        <f t="shared" si="30"/>
        <v>0</v>
      </c>
      <c r="H781" s="366">
        <f t="shared" si="31"/>
        <v>0</v>
      </c>
    </row>
    <row r="782" spans="7:8" x14ac:dyDescent="0.25">
      <c r="G782" s="359">
        <f t="shared" si="30"/>
        <v>0</v>
      </c>
      <c r="H782" s="366">
        <f t="shared" si="31"/>
        <v>0</v>
      </c>
    </row>
    <row r="783" spans="7:8" x14ac:dyDescent="0.25">
      <c r="G783" s="359">
        <f t="shared" si="30"/>
        <v>0</v>
      </c>
      <c r="H783" s="366">
        <f t="shared" si="31"/>
        <v>0</v>
      </c>
    </row>
    <row r="784" spans="7:8" x14ac:dyDescent="0.25">
      <c r="G784" s="359">
        <f t="shared" si="30"/>
        <v>0</v>
      </c>
      <c r="H784" s="366">
        <f t="shared" si="31"/>
        <v>0</v>
      </c>
    </row>
    <row r="785" spans="7:8" x14ac:dyDescent="0.25">
      <c r="G785" s="359">
        <f t="shared" si="30"/>
        <v>0</v>
      </c>
      <c r="H785" s="366">
        <f t="shared" si="31"/>
        <v>0</v>
      </c>
    </row>
    <row r="786" spans="7:8" x14ac:dyDescent="0.25">
      <c r="G786" s="359">
        <f t="shared" si="30"/>
        <v>0</v>
      </c>
      <c r="H786" s="366">
        <f t="shared" si="31"/>
        <v>0</v>
      </c>
    </row>
    <row r="787" spans="7:8" x14ac:dyDescent="0.25">
      <c r="G787" s="359">
        <f t="shared" si="30"/>
        <v>0</v>
      </c>
      <c r="H787" s="366">
        <f t="shared" si="31"/>
        <v>0</v>
      </c>
    </row>
    <row r="788" spans="7:8" x14ac:dyDescent="0.25">
      <c r="G788" s="359">
        <f t="shared" si="30"/>
        <v>0</v>
      </c>
      <c r="H788" s="366">
        <f t="shared" si="31"/>
        <v>0</v>
      </c>
    </row>
    <row r="789" spans="7:8" x14ac:dyDescent="0.25">
      <c r="G789" s="359">
        <f t="shared" si="30"/>
        <v>0</v>
      </c>
      <c r="H789" s="366">
        <f t="shared" si="31"/>
        <v>0</v>
      </c>
    </row>
    <row r="790" spans="7:8" x14ac:dyDescent="0.25">
      <c r="G790" s="359">
        <f t="shared" si="30"/>
        <v>0</v>
      </c>
      <c r="H790" s="366">
        <f t="shared" si="31"/>
        <v>0</v>
      </c>
    </row>
    <row r="791" spans="7:8" x14ac:dyDescent="0.25">
      <c r="G791" s="359">
        <f t="shared" si="30"/>
        <v>0</v>
      </c>
      <c r="H791" s="366">
        <f t="shared" si="31"/>
        <v>0</v>
      </c>
    </row>
    <row r="792" spans="7:8" x14ac:dyDescent="0.25">
      <c r="G792" s="359">
        <f t="shared" si="30"/>
        <v>0</v>
      </c>
      <c r="H792" s="366">
        <f t="shared" si="31"/>
        <v>0</v>
      </c>
    </row>
    <row r="793" spans="7:8" x14ac:dyDescent="0.25">
      <c r="G793" s="359">
        <f t="shared" si="30"/>
        <v>0</v>
      </c>
      <c r="H793" s="366">
        <f t="shared" si="31"/>
        <v>0</v>
      </c>
    </row>
    <row r="794" spans="7:8" x14ac:dyDescent="0.25">
      <c r="G794" s="359">
        <f t="shared" si="30"/>
        <v>0</v>
      </c>
      <c r="H794" s="366">
        <f t="shared" si="31"/>
        <v>0</v>
      </c>
    </row>
    <row r="795" spans="7:8" x14ac:dyDescent="0.25">
      <c r="G795" s="359">
        <f t="shared" si="30"/>
        <v>0</v>
      </c>
      <c r="H795" s="366">
        <f t="shared" si="31"/>
        <v>0</v>
      </c>
    </row>
    <row r="796" spans="7:8" x14ac:dyDescent="0.25">
      <c r="G796" s="359">
        <f t="shared" si="30"/>
        <v>0</v>
      </c>
      <c r="H796" s="366">
        <f t="shared" si="31"/>
        <v>0</v>
      </c>
    </row>
    <row r="797" spans="7:8" x14ac:dyDescent="0.25">
      <c r="G797" s="359">
        <f t="shared" si="30"/>
        <v>0</v>
      </c>
      <c r="H797" s="366">
        <f t="shared" si="31"/>
        <v>0</v>
      </c>
    </row>
    <row r="798" spans="7:8" x14ac:dyDescent="0.25">
      <c r="G798" s="359">
        <f t="shared" si="30"/>
        <v>0</v>
      </c>
      <c r="H798" s="366">
        <f t="shared" si="31"/>
        <v>0</v>
      </c>
    </row>
    <row r="799" spans="7:8" x14ac:dyDescent="0.25">
      <c r="G799" s="359">
        <f t="shared" si="30"/>
        <v>0</v>
      </c>
      <c r="H799" s="366">
        <f t="shared" si="31"/>
        <v>0</v>
      </c>
    </row>
    <row r="800" spans="7:8" x14ac:dyDescent="0.25">
      <c r="G800" s="359">
        <f t="shared" si="30"/>
        <v>0</v>
      </c>
      <c r="H800" s="366">
        <f t="shared" si="31"/>
        <v>0</v>
      </c>
    </row>
    <row r="801" spans="7:8" x14ac:dyDescent="0.25">
      <c r="G801" s="359">
        <f t="shared" si="30"/>
        <v>0</v>
      </c>
      <c r="H801" s="366">
        <f t="shared" si="31"/>
        <v>0</v>
      </c>
    </row>
    <row r="802" spans="7:8" x14ac:dyDescent="0.25">
      <c r="G802" s="359">
        <f t="shared" si="30"/>
        <v>0</v>
      </c>
      <c r="H802" s="366">
        <f t="shared" si="31"/>
        <v>0</v>
      </c>
    </row>
    <row r="803" spans="7:8" x14ac:dyDescent="0.25">
      <c r="G803" s="359">
        <f t="shared" si="30"/>
        <v>0</v>
      </c>
      <c r="H803" s="366">
        <f t="shared" si="31"/>
        <v>0</v>
      </c>
    </row>
    <row r="804" spans="7:8" x14ac:dyDescent="0.25">
      <c r="G804" s="359">
        <f t="shared" si="30"/>
        <v>0</v>
      </c>
      <c r="H804" s="366">
        <f t="shared" si="31"/>
        <v>0</v>
      </c>
    </row>
    <row r="805" spans="7:8" x14ac:dyDescent="0.25">
      <c r="G805" s="359">
        <f t="shared" si="30"/>
        <v>0</v>
      </c>
      <c r="H805" s="366">
        <f t="shared" si="31"/>
        <v>0</v>
      </c>
    </row>
    <row r="806" spans="7:8" x14ac:dyDescent="0.25">
      <c r="G806" s="359">
        <f t="shared" si="30"/>
        <v>0</v>
      </c>
      <c r="H806" s="366">
        <f t="shared" si="31"/>
        <v>0</v>
      </c>
    </row>
    <row r="807" spans="7:8" x14ac:dyDescent="0.25">
      <c r="G807" s="359">
        <f t="shared" si="30"/>
        <v>0</v>
      </c>
      <c r="H807" s="366">
        <f t="shared" si="31"/>
        <v>0</v>
      </c>
    </row>
    <row r="808" spans="7:8" x14ac:dyDescent="0.25">
      <c r="G808" s="359">
        <f t="shared" si="30"/>
        <v>0</v>
      </c>
      <c r="H808" s="366">
        <f t="shared" si="31"/>
        <v>0</v>
      </c>
    </row>
    <row r="809" spans="7:8" x14ac:dyDescent="0.25">
      <c r="G809" s="359">
        <f t="shared" si="30"/>
        <v>0</v>
      </c>
      <c r="H809" s="366">
        <f t="shared" si="31"/>
        <v>0</v>
      </c>
    </row>
    <row r="810" spans="7:8" x14ac:dyDescent="0.25">
      <c r="G810" s="359">
        <f t="shared" si="30"/>
        <v>0</v>
      </c>
      <c r="H810" s="366">
        <f t="shared" si="31"/>
        <v>0</v>
      </c>
    </row>
    <row r="811" spans="7:8" x14ac:dyDescent="0.25">
      <c r="G811" s="359">
        <f t="shared" si="30"/>
        <v>0</v>
      </c>
      <c r="H811" s="366">
        <f t="shared" si="31"/>
        <v>0</v>
      </c>
    </row>
    <row r="812" spans="7:8" x14ac:dyDescent="0.25">
      <c r="G812" s="359">
        <f t="shared" si="30"/>
        <v>0</v>
      </c>
      <c r="H812" s="366">
        <f t="shared" si="31"/>
        <v>0</v>
      </c>
    </row>
    <row r="813" spans="7:8" x14ac:dyDescent="0.25">
      <c r="G813" s="359">
        <f t="shared" si="30"/>
        <v>0</v>
      </c>
      <c r="H813" s="366">
        <f t="shared" si="31"/>
        <v>0</v>
      </c>
    </row>
    <row r="814" spans="7:8" x14ac:dyDescent="0.25">
      <c r="G814" s="359">
        <f t="shared" si="30"/>
        <v>0</v>
      </c>
      <c r="H814" s="366">
        <f t="shared" si="31"/>
        <v>0</v>
      </c>
    </row>
    <row r="815" spans="7:8" x14ac:dyDescent="0.25">
      <c r="G815" s="359">
        <f t="shared" si="30"/>
        <v>0</v>
      </c>
      <c r="H815" s="366">
        <f t="shared" si="31"/>
        <v>0</v>
      </c>
    </row>
    <row r="816" spans="7:8" x14ac:dyDescent="0.25">
      <c r="G816" s="359">
        <f t="shared" si="30"/>
        <v>0</v>
      </c>
      <c r="H816" s="366">
        <f t="shared" si="31"/>
        <v>0</v>
      </c>
    </row>
    <row r="817" spans="7:8" x14ac:dyDescent="0.25">
      <c r="G817" s="359">
        <f t="shared" si="30"/>
        <v>0</v>
      </c>
      <c r="H817" s="366">
        <f t="shared" si="31"/>
        <v>0</v>
      </c>
    </row>
    <row r="818" spans="7:8" x14ac:dyDescent="0.25">
      <c r="G818" s="359">
        <f t="shared" si="30"/>
        <v>0</v>
      </c>
      <c r="H818" s="366">
        <f t="shared" si="31"/>
        <v>0</v>
      </c>
    </row>
    <row r="819" spans="7:8" x14ac:dyDescent="0.25">
      <c r="G819" s="359">
        <f t="shared" si="30"/>
        <v>0</v>
      </c>
      <c r="H819" s="366">
        <f t="shared" si="31"/>
        <v>0</v>
      </c>
    </row>
    <row r="820" spans="7:8" x14ac:dyDescent="0.25">
      <c r="G820" s="359">
        <f t="shared" si="30"/>
        <v>0</v>
      </c>
      <c r="H820" s="366">
        <f t="shared" si="31"/>
        <v>0</v>
      </c>
    </row>
    <row r="821" spans="7:8" x14ac:dyDescent="0.25">
      <c r="G821" s="359">
        <f t="shared" si="30"/>
        <v>0</v>
      </c>
      <c r="H821" s="366">
        <f t="shared" si="31"/>
        <v>0</v>
      </c>
    </row>
    <row r="822" spans="7:8" x14ac:dyDescent="0.25">
      <c r="G822" s="359">
        <f t="shared" si="30"/>
        <v>0</v>
      </c>
      <c r="H822" s="366">
        <f t="shared" si="31"/>
        <v>0</v>
      </c>
    </row>
    <row r="823" spans="7:8" x14ac:dyDescent="0.25">
      <c r="G823" s="359">
        <f t="shared" si="30"/>
        <v>0</v>
      </c>
      <c r="H823" s="366">
        <f t="shared" si="31"/>
        <v>0</v>
      </c>
    </row>
    <row r="824" spans="7:8" x14ac:dyDescent="0.25">
      <c r="G824" s="359">
        <f t="shared" si="30"/>
        <v>0</v>
      </c>
      <c r="H824" s="366">
        <f t="shared" si="31"/>
        <v>0</v>
      </c>
    </row>
    <row r="825" spans="7:8" x14ac:dyDescent="0.25">
      <c r="G825" s="359">
        <f t="shared" si="30"/>
        <v>0</v>
      </c>
      <c r="H825" s="366">
        <f t="shared" si="31"/>
        <v>0</v>
      </c>
    </row>
    <row r="826" spans="7:8" x14ac:dyDescent="0.25">
      <c r="G826" s="359">
        <f t="shared" si="30"/>
        <v>0</v>
      </c>
      <c r="H826" s="366">
        <f t="shared" si="31"/>
        <v>0</v>
      </c>
    </row>
    <row r="827" spans="7:8" x14ac:dyDescent="0.25">
      <c r="G827" s="359">
        <f t="shared" si="30"/>
        <v>0</v>
      </c>
      <c r="H827" s="366">
        <f t="shared" si="31"/>
        <v>0</v>
      </c>
    </row>
    <row r="828" spans="7:8" x14ac:dyDescent="0.25">
      <c r="G828" s="359">
        <f t="shared" si="30"/>
        <v>0</v>
      </c>
      <c r="H828" s="366">
        <f t="shared" si="31"/>
        <v>0</v>
      </c>
    </row>
    <row r="829" spans="7:8" x14ac:dyDescent="0.25">
      <c r="G829" s="359">
        <f t="shared" si="30"/>
        <v>0</v>
      </c>
      <c r="H829" s="366">
        <f t="shared" si="31"/>
        <v>0</v>
      </c>
    </row>
    <row r="830" spans="7:8" x14ac:dyDescent="0.25">
      <c r="G830" s="359">
        <f t="shared" si="30"/>
        <v>0</v>
      </c>
      <c r="H830" s="366">
        <f t="shared" si="31"/>
        <v>0</v>
      </c>
    </row>
    <row r="831" spans="7:8" x14ac:dyDescent="0.25">
      <c r="G831" s="359">
        <f t="shared" si="30"/>
        <v>0</v>
      </c>
      <c r="H831" s="366">
        <f t="shared" si="31"/>
        <v>0</v>
      </c>
    </row>
    <row r="832" spans="7:8" x14ac:dyDescent="0.25">
      <c r="G832" s="359">
        <f t="shared" si="30"/>
        <v>0</v>
      </c>
      <c r="H832" s="366">
        <f t="shared" si="31"/>
        <v>0</v>
      </c>
    </row>
    <row r="833" spans="7:8" x14ac:dyDescent="0.25">
      <c r="G833" s="359">
        <f t="shared" si="30"/>
        <v>0</v>
      </c>
      <c r="H833" s="366">
        <f t="shared" si="31"/>
        <v>0</v>
      </c>
    </row>
    <row r="834" spans="7:8" x14ac:dyDescent="0.25">
      <c r="G834" s="359">
        <f t="shared" si="30"/>
        <v>0</v>
      </c>
      <c r="H834" s="366">
        <f t="shared" si="31"/>
        <v>0</v>
      </c>
    </row>
    <row r="835" spans="7:8" x14ac:dyDescent="0.25">
      <c r="G835" s="359">
        <f t="shared" ref="G835:G898" si="32">IFERROR(IF(C835=" ",0,C835),0)</f>
        <v>0</v>
      </c>
      <c r="H835" s="366">
        <f t="shared" ref="H835:H898" si="33">IFERROR(G835 * E835, 0)</f>
        <v>0</v>
      </c>
    </row>
    <row r="836" spans="7:8" x14ac:dyDescent="0.25">
      <c r="G836" s="359">
        <f t="shared" si="32"/>
        <v>0</v>
      </c>
      <c r="H836" s="366">
        <f t="shared" si="33"/>
        <v>0</v>
      </c>
    </row>
    <row r="837" spans="7:8" x14ac:dyDescent="0.25">
      <c r="G837" s="359">
        <f t="shared" si="32"/>
        <v>0</v>
      </c>
      <c r="H837" s="366">
        <f t="shared" si="33"/>
        <v>0</v>
      </c>
    </row>
    <row r="838" spans="7:8" x14ac:dyDescent="0.25">
      <c r="G838" s="359">
        <f t="shared" si="32"/>
        <v>0</v>
      </c>
      <c r="H838" s="366">
        <f t="shared" si="33"/>
        <v>0</v>
      </c>
    </row>
    <row r="839" spans="7:8" x14ac:dyDescent="0.25">
      <c r="G839" s="359">
        <f t="shared" si="32"/>
        <v>0</v>
      </c>
      <c r="H839" s="366">
        <f t="shared" si="33"/>
        <v>0</v>
      </c>
    </row>
    <row r="840" spans="7:8" x14ac:dyDescent="0.25">
      <c r="G840" s="359">
        <f t="shared" si="32"/>
        <v>0</v>
      </c>
      <c r="H840" s="366">
        <f t="shared" si="33"/>
        <v>0</v>
      </c>
    </row>
    <row r="841" spans="7:8" x14ac:dyDescent="0.25">
      <c r="G841" s="359">
        <f t="shared" si="32"/>
        <v>0</v>
      </c>
      <c r="H841" s="366">
        <f t="shared" si="33"/>
        <v>0</v>
      </c>
    </row>
    <row r="842" spans="7:8" x14ac:dyDescent="0.25">
      <c r="G842" s="359">
        <f t="shared" si="32"/>
        <v>0</v>
      </c>
      <c r="H842" s="366">
        <f t="shared" si="33"/>
        <v>0</v>
      </c>
    </row>
    <row r="843" spans="7:8" x14ac:dyDescent="0.25">
      <c r="G843" s="359">
        <f t="shared" si="32"/>
        <v>0</v>
      </c>
      <c r="H843" s="366">
        <f t="shared" si="33"/>
        <v>0</v>
      </c>
    </row>
    <row r="844" spans="7:8" x14ac:dyDescent="0.25">
      <c r="G844" s="359">
        <f t="shared" si="32"/>
        <v>0</v>
      </c>
      <c r="H844" s="366">
        <f t="shared" si="33"/>
        <v>0</v>
      </c>
    </row>
    <row r="845" spans="7:8" x14ac:dyDescent="0.25">
      <c r="G845" s="359">
        <f t="shared" si="32"/>
        <v>0</v>
      </c>
      <c r="H845" s="366">
        <f t="shared" si="33"/>
        <v>0</v>
      </c>
    </row>
    <row r="846" spans="7:8" x14ac:dyDescent="0.25">
      <c r="G846" s="359">
        <f t="shared" si="32"/>
        <v>0</v>
      </c>
      <c r="H846" s="366">
        <f t="shared" si="33"/>
        <v>0</v>
      </c>
    </row>
    <row r="847" spans="7:8" x14ac:dyDescent="0.25">
      <c r="G847" s="359">
        <f t="shared" si="32"/>
        <v>0</v>
      </c>
      <c r="H847" s="366">
        <f t="shared" si="33"/>
        <v>0</v>
      </c>
    </row>
    <row r="848" spans="7:8" x14ac:dyDescent="0.25">
      <c r="G848" s="359">
        <f t="shared" si="32"/>
        <v>0</v>
      </c>
      <c r="H848" s="366">
        <f t="shared" si="33"/>
        <v>0</v>
      </c>
    </row>
    <row r="849" spans="7:8" x14ac:dyDescent="0.25">
      <c r="G849" s="359">
        <f t="shared" si="32"/>
        <v>0</v>
      </c>
      <c r="H849" s="366">
        <f t="shared" si="33"/>
        <v>0</v>
      </c>
    </row>
    <row r="850" spans="7:8" x14ac:dyDescent="0.25">
      <c r="G850" s="359">
        <f t="shared" si="32"/>
        <v>0</v>
      </c>
      <c r="H850" s="366">
        <f t="shared" si="33"/>
        <v>0</v>
      </c>
    </row>
    <row r="851" spans="7:8" x14ac:dyDescent="0.25">
      <c r="G851" s="359">
        <f t="shared" si="32"/>
        <v>0</v>
      </c>
      <c r="H851" s="366">
        <f t="shared" si="33"/>
        <v>0</v>
      </c>
    </row>
    <row r="852" spans="7:8" x14ac:dyDescent="0.25">
      <c r="G852" s="359">
        <f t="shared" si="32"/>
        <v>0</v>
      </c>
      <c r="H852" s="366">
        <f t="shared" si="33"/>
        <v>0</v>
      </c>
    </row>
    <row r="853" spans="7:8" x14ac:dyDescent="0.25">
      <c r="G853" s="359">
        <f t="shared" si="32"/>
        <v>0</v>
      </c>
      <c r="H853" s="366">
        <f t="shared" si="33"/>
        <v>0</v>
      </c>
    </row>
    <row r="854" spans="7:8" x14ac:dyDescent="0.25">
      <c r="G854" s="359">
        <f t="shared" si="32"/>
        <v>0</v>
      </c>
      <c r="H854" s="366">
        <f t="shared" si="33"/>
        <v>0</v>
      </c>
    </row>
    <row r="855" spans="7:8" x14ac:dyDescent="0.25">
      <c r="G855" s="359">
        <f t="shared" si="32"/>
        <v>0</v>
      </c>
      <c r="H855" s="366">
        <f t="shared" si="33"/>
        <v>0</v>
      </c>
    </row>
    <row r="856" spans="7:8" x14ac:dyDescent="0.25">
      <c r="G856" s="359">
        <f t="shared" si="32"/>
        <v>0</v>
      </c>
      <c r="H856" s="366">
        <f t="shared" si="33"/>
        <v>0</v>
      </c>
    </row>
    <row r="857" spans="7:8" x14ac:dyDescent="0.25">
      <c r="G857" s="359">
        <f t="shared" si="32"/>
        <v>0</v>
      </c>
      <c r="H857" s="366">
        <f t="shared" si="33"/>
        <v>0</v>
      </c>
    </row>
    <row r="858" spans="7:8" x14ac:dyDescent="0.25">
      <c r="G858" s="359">
        <f t="shared" si="32"/>
        <v>0</v>
      </c>
      <c r="H858" s="366">
        <f t="shared" si="33"/>
        <v>0</v>
      </c>
    </row>
    <row r="859" spans="7:8" x14ac:dyDescent="0.25">
      <c r="G859" s="359">
        <f t="shared" si="32"/>
        <v>0</v>
      </c>
      <c r="H859" s="366">
        <f t="shared" si="33"/>
        <v>0</v>
      </c>
    </row>
    <row r="860" spans="7:8" x14ac:dyDescent="0.25">
      <c r="G860" s="359">
        <f t="shared" si="32"/>
        <v>0</v>
      </c>
      <c r="H860" s="366">
        <f t="shared" si="33"/>
        <v>0</v>
      </c>
    </row>
    <row r="861" spans="7:8" x14ac:dyDescent="0.25">
      <c r="G861" s="359">
        <f t="shared" si="32"/>
        <v>0</v>
      </c>
      <c r="H861" s="366">
        <f t="shared" si="33"/>
        <v>0</v>
      </c>
    </row>
    <row r="862" spans="7:8" x14ac:dyDescent="0.25">
      <c r="G862" s="359">
        <f t="shared" si="32"/>
        <v>0</v>
      </c>
      <c r="H862" s="366">
        <f t="shared" si="33"/>
        <v>0</v>
      </c>
    </row>
    <row r="863" spans="7:8" x14ac:dyDescent="0.25">
      <c r="G863" s="359">
        <f t="shared" si="32"/>
        <v>0</v>
      </c>
      <c r="H863" s="366">
        <f t="shared" si="33"/>
        <v>0</v>
      </c>
    </row>
    <row r="864" spans="7:8" x14ac:dyDescent="0.25">
      <c r="G864" s="359">
        <f t="shared" si="32"/>
        <v>0</v>
      </c>
      <c r="H864" s="366">
        <f t="shared" si="33"/>
        <v>0</v>
      </c>
    </row>
    <row r="865" spans="7:8" x14ac:dyDescent="0.25">
      <c r="G865" s="359">
        <f t="shared" si="32"/>
        <v>0</v>
      </c>
      <c r="H865" s="366">
        <f t="shared" si="33"/>
        <v>0</v>
      </c>
    </row>
    <row r="866" spans="7:8" x14ac:dyDescent="0.25">
      <c r="G866" s="359">
        <f t="shared" si="32"/>
        <v>0</v>
      </c>
      <c r="H866" s="366">
        <f t="shared" si="33"/>
        <v>0</v>
      </c>
    </row>
    <row r="867" spans="7:8" x14ac:dyDescent="0.25">
      <c r="G867" s="359">
        <f t="shared" si="32"/>
        <v>0</v>
      </c>
      <c r="H867" s="366">
        <f t="shared" si="33"/>
        <v>0</v>
      </c>
    </row>
    <row r="868" spans="7:8" x14ac:dyDescent="0.25">
      <c r="G868" s="359">
        <f t="shared" si="32"/>
        <v>0</v>
      </c>
      <c r="H868" s="366">
        <f t="shared" si="33"/>
        <v>0</v>
      </c>
    </row>
    <row r="869" spans="7:8" x14ac:dyDescent="0.25">
      <c r="G869" s="359">
        <f t="shared" si="32"/>
        <v>0</v>
      </c>
      <c r="H869" s="366">
        <f t="shared" si="33"/>
        <v>0</v>
      </c>
    </row>
    <row r="870" spans="7:8" x14ac:dyDescent="0.25">
      <c r="G870" s="359">
        <f t="shared" si="32"/>
        <v>0</v>
      </c>
      <c r="H870" s="366">
        <f t="shared" si="33"/>
        <v>0</v>
      </c>
    </row>
    <row r="871" spans="7:8" x14ac:dyDescent="0.25">
      <c r="G871" s="359">
        <f t="shared" si="32"/>
        <v>0</v>
      </c>
      <c r="H871" s="366">
        <f t="shared" si="33"/>
        <v>0</v>
      </c>
    </row>
    <row r="872" spans="7:8" x14ac:dyDescent="0.25">
      <c r="G872" s="359">
        <f t="shared" si="32"/>
        <v>0</v>
      </c>
      <c r="H872" s="366">
        <f t="shared" si="33"/>
        <v>0</v>
      </c>
    </row>
    <row r="873" spans="7:8" x14ac:dyDescent="0.25">
      <c r="G873" s="359">
        <f t="shared" si="32"/>
        <v>0</v>
      </c>
      <c r="H873" s="366">
        <f t="shared" si="33"/>
        <v>0</v>
      </c>
    </row>
    <row r="874" spans="7:8" x14ac:dyDescent="0.25">
      <c r="G874" s="359">
        <f t="shared" si="32"/>
        <v>0</v>
      </c>
      <c r="H874" s="366">
        <f t="shared" si="33"/>
        <v>0</v>
      </c>
    </row>
    <row r="875" spans="7:8" x14ac:dyDescent="0.25">
      <c r="G875" s="359">
        <f t="shared" si="32"/>
        <v>0</v>
      </c>
      <c r="H875" s="366">
        <f t="shared" si="33"/>
        <v>0</v>
      </c>
    </row>
    <row r="876" spans="7:8" x14ac:dyDescent="0.25">
      <c r="G876" s="359">
        <f t="shared" si="32"/>
        <v>0</v>
      </c>
      <c r="H876" s="366">
        <f t="shared" si="33"/>
        <v>0</v>
      </c>
    </row>
    <row r="877" spans="7:8" x14ac:dyDescent="0.25">
      <c r="G877" s="359">
        <f t="shared" si="32"/>
        <v>0</v>
      </c>
      <c r="H877" s="366">
        <f t="shared" si="33"/>
        <v>0</v>
      </c>
    </row>
    <row r="878" spans="7:8" x14ac:dyDescent="0.25">
      <c r="G878" s="359">
        <f t="shared" si="32"/>
        <v>0</v>
      </c>
      <c r="H878" s="366">
        <f t="shared" si="33"/>
        <v>0</v>
      </c>
    </row>
    <row r="879" spans="7:8" x14ac:dyDescent="0.25">
      <c r="G879" s="359">
        <f t="shared" si="32"/>
        <v>0</v>
      </c>
      <c r="H879" s="366">
        <f t="shared" si="33"/>
        <v>0</v>
      </c>
    </row>
    <row r="880" spans="7:8" x14ac:dyDescent="0.25">
      <c r="G880" s="359">
        <f t="shared" si="32"/>
        <v>0</v>
      </c>
      <c r="H880" s="366">
        <f t="shared" si="33"/>
        <v>0</v>
      </c>
    </row>
    <row r="881" spans="7:8" x14ac:dyDescent="0.25">
      <c r="G881" s="359">
        <f t="shared" si="32"/>
        <v>0</v>
      </c>
      <c r="H881" s="366">
        <f t="shared" si="33"/>
        <v>0</v>
      </c>
    </row>
    <row r="882" spans="7:8" x14ac:dyDescent="0.25">
      <c r="G882" s="359">
        <f t="shared" si="32"/>
        <v>0</v>
      </c>
      <c r="H882" s="366">
        <f t="shared" si="33"/>
        <v>0</v>
      </c>
    </row>
    <row r="883" spans="7:8" x14ac:dyDescent="0.25">
      <c r="G883" s="359">
        <f t="shared" si="32"/>
        <v>0</v>
      </c>
      <c r="H883" s="366">
        <f t="shared" si="33"/>
        <v>0</v>
      </c>
    </row>
    <row r="884" spans="7:8" x14ac:dyDescent="0.25">
      <c r="G884" s="359">
        <f t="shared" si="32"/>
        <v>0</v>
      </c>
      <c r="H884" s="366">
        <f t="shared" si="33"/>
        <v>0</v>
      </c>
    </row>
    <row r="885" spans="7:8" x14ac:dyDescent="0.25">
      <c r="G885" s="359">
        <f t="shared" si="32"/>
        <v>0</v>
      </c>
      <c r="H885" s="366">
        <f t="shared" si="33"/>
        <v>0</v>
      </c>
    </row>
    <row r="886" spans="7:8" x14ac:dyDescent="0.25">
      <c r="G886" s="359">
        <f t="shared" si="32"/>
        <v>0</v>
      </c>
      <c r="H886" s="366">
        <f t="shared" si="33"/>
        <v>0</v>
      </c>
    </row>
    <row r="887" spans="7:8" x14ac:dyDescent="0.25">
      <c r="G887" s="359">
        <f t="shared" si="32"/>
        <v>0</v>
      </c>
      <c r="H887" s="366">
        <f t="shared" si="33"/>
        <v>0</v>
      </c>
    </row>
    <row r="888" spans="7:8" x14ac:dyDescent="0.25">
      <c r="G888" s="359">
        <f t="shared" si="32"/>
        <v>0</v>
      </c>
      <c r="H888" s="366">
        <f t="shared" si="33"/>
        <v>0</v>
      </c>
    </row>
    <row r="889" spans="7:8" x14ac:dyDescent="0.25">
      <c r="G889" s="359">
        <f t="shared" si="32"/>
        <v>0</v>
      </c>
      <c r="H889" s="366">
        <f t="shared" si="33"/>
        <v>0</v>
      </c>
    </row>
    <row r="890" spans="7:8" x14ac:dyDescent="0.25">
      <c r="G890" s="359">
        <f t="shared" si="32"/>
        <v>0</v>
      </c>
      <c r="H890" s="366">
        <f t="shared" si="33"/>
        <v>0</v>
      </c>
    </row>
    <row r="891" spans="7:8" x14ac:dyDescent="0.25">
      <c r="G891" s="359">
        <f t="shared" si="32"/>
        <v>0</v>
      </c>
      <c r="H891" s="366">
        <f t="shared" si="33"/>
        <v>0</v>
      </c>
    </row>
    <row r="892" spans="7:8" x14ac:dyDescent="0.25">
      <c r="G892" s="359">
        <f t="shared" si="32"/>
        <v>0</v>
      </c>
      <c r="H892" s="366">
        <f t="shared" si="33"/>
        <v>0</v>
      </c>
    </row>
    <row r="893" spans="7:8" x14ac:dyDescent="0.25">
      <c r="G893" s="359">
        <f t="shared" si="32"/>
        <v>0</v>
      </c>
      <c r="H893" s="366">
        <f t="shared" si="33"/>
        <v>0</v>
      </c>
    </row>
    <row r="894" spans="7:8" x14ac:dyDescent="0.25">
      <c r="G894" s="359">
        <f t="shared" si="32"/>
        <v>0</v>
      </c>
      <c r="H894" s="366">
        <f t="shared" si="33"/>
        <v>0</v>
      </c>
    </row>
    <row r="895" spans="7:8" x14ac:dyDescent="0.25">
      <c r="G895" s="359">
        <f t="shared" si="32"/>
        <v>0</v>
      </c>
      <c r="H895" s="366">
        <f t="shared" si="33"/>
        <v>0</v>
      </c>
    </row>
    <row r="896" spans="7:8" x14ac:dyDescent="0.25">
      <c r="G896" s="359">
        <f t="shared" si="32"/>
        <v>0</v>
      </c>
      <c r="H896" s="366">
        <f t="shared" si="33"/>
        <v>0</v>
      </c>
    </row>
    <row r="897" spans="7:8" x14ac:dyDescent="0.25">
      <c r="G897" s="359">
        <f t="shared" si="32"/>
        <v>0</v>
      </c>
      <c r="H897" s="366">
        <f t="shared" si="33"/>
        <v>0</v>
      </c>
    </row>
    <row r="898" spans="7:8" x14ac:dyDescent="0.25">
      <c r="G898" s="359">
        <f t="shared" si="32"/>
        <v>0</v>
      </c>
      <c r="H898" s="366">
        <f t="shared" si="33"/>
        <v>0</v>
      </c>
    </row>
    <row r="899" spans="7:8" x14ac:dyDescent="0.25">
      <c r="G899" s="359">
        <f t="shared" ref="G899:G962" si="34">IFERROR(IF(C899=" ",0,C899),0)</f>
        <v>0</v>
      </c>
      <c r="H899" s="366">
        <f t="shared" ref="H899:H962" si="35">IFERROR(G899 * E899, 0)</f>
        <v>0</v>
      </c>
    </row>
    <row r="900" spans="7:8" x14ac:dyDescent="0.25">
      <c r="G900" s="359">
        <f t="shared" si="34"/>
        <v>0</v>
      </c>
      <c r="H900" s="366">
        <f t="shared" si="35"/>
        <v>0</v>
      </c>
    </row>
    <row r="901" spans="7:8" x14ac:dyDescent="0.25">
      <c r="G901" s="359">
        <f t="shared" si="34"/>
        <v>0</v>
      </c>
      <c r="H901" s="366">
        <f t="shared" si="35"/>
        <v>0</v>
      </c>
    </row>
    <row r="902" spans="7:8" x14ac:dyDescent="0.25">
      <c r="G902" s="359">
        <f t="shared" si="34"/>
        <v>0</v>
      </c>
      <c r="H902" s="366">
        <f t="shared" si="35"/>
        <v>0</v>
      </c>
    </row>
    <row r="903" spans="7:8" x14ac:dyDescent="0.25">
      <c r="G903" s="359">
        <f t="shared" si="34"/>
        <v>0</v>
      </c>
      <c r="H903" s="366">
        <f t="shared" si="35"/>
        <v>0</v>
      </c>
    </row>
    <row r="904" spans="7:8" x14ac:dyDescent="0.25">
      <c r="G904" s="359">
        <f t="shared" si="34"/>
        <v>0</v>
      </c>
      <c r="H904" s="366">
        <f t="shared" si="35"/>
        <v>0</v>
      </c>
    </row>
    <row r="905" spans="7:8" x14ac:dyDescent="0.25">
      <c r="G905" s="359">
        <f t="shared" si="34"/>
        <v>0</v>
      </c>
      <c r="H905" s="366">
        <f t="shared" si="35"/>
        <v>0</v>
      </c>
    </row>
    <row r="906" spans="7:8" x14ac:dyDescent="0.25">
      <c r="G906" s="359">
        <f t="shared" si="34"/>
        <v>0</v>
      </c>
      <c r="H906" s="366">
        <f t="shared" si="35"/>
        <v>0</v>
      </c>
    </row>
    <row r="907" spans="7:8" x14ac:dyDescent="0.25">
      <c r="G907" s="359">
        <f t="shared" si="34"/>
        <v>0</v>
      </c>
      <c r="H907" s="366">
        <f t="shared" si="35"/>
        <v>0</v>
      </c>
    </row>
    <row r="908" spans="7:8" x14ac:dyDescent="0.25">
      <c r="G908" s="359">
        <f t="shared" si="34"/>
        <v>0</v>
      </c>
      <c r="H908" s="366">
        <f t="shared" si="35"/>
        <v>0</v>
      </c>
    </row>
    <row r="909" spans="7:8" x14ac:dyDescent="0.25">
      <c r="G909" s="359">
        <f t="shared" si="34"/>
        <v>0</v>
      </c>
      <c r="H909" s="366">
        <f t="shared" si="35"/>
        <v>0</v>
      </c>
    </row>
    <row r="910" spans="7:8" x14ac:dyDescent="0.25">
      <c r="G910" s="359">
        <f t="shared" si="34"/>
        <v>0</v>
      </c>
      <c r="H910" s="366">
        <f t="shared" si="35"/>
        <v>0</v>
      </c>
    </row>
    <row r="911" spans="7:8" x14ac:dyDescent="0.25">
      <c r="G911" s="359">
        <f t="shared" si="34"/>
        <v>0</v>
      </c>
      <c r="H911" s="366">
        <f t="shared" si="35"/>
        <v>0</v>
      </c>
    </row>
    <row r="912" spans="7:8" x14ac:dyDescent="0.25">
      <c r="G912" s="359">
        <f t="shared" si="34"/>
        <v>0</v>
      </c>
      <c r="H912" s="366">
        <f t="shared" si="35"/>
        <v>0</v>
      </c>
    </row>
    <row r="913" spans="7:8" x14ac:dyDescent="0.25">
      <c r="G913" s="359">
        <f t="shared" si="34"/>
        <v>0</v>
      </c>
      <c r="H913" s="366">
        <f t="shared" si="35"/>
        <v>0</v>
      </c>
    </row>
    <row r="914" spans="7:8" x14ac:dyDescent="0.25">
      <c r="G914" s="359">
        <f t="shared" si="34"/>
        <v>0</v>
      </c>
      <c r="H914" s="366">
        <f t="shared" si="35"/>
        <v>0</v>
      </c>
    </row>
    <row r="915" spans="7:8" x14ac:dyDescent="0.25">
      <c r="G915" s="359">
        <f t="shared" si="34"/>
        <v>0</v>
      </c>
      <c r="H915" s="366">
        <f t="shared" si="35"/>
        <v>0</v>
      </c>
    </row>
    <row r="916" spans="7:8" x14ac:dyDescent="0.25">
      <c r="G916" s="359">
        <f t="shared" si="34"/>
        <v>0</v>
      </c>
      <c r="H916" s="366">
        <f t="shared" si="35"/>
        <v>0</v>
      </c>
    </row>
    <row r="917" spans="7:8" x14ac:dyDescent="0.25">
      <c r="G917" s="359">
        <f t="shared" si="34"/>
        <v>0</v>
      </c>
      <c r="H917" s="366">
        <f t="shared" si="35"/>
        <v>0</v>
      </c>
    </row>
    <row r="918" spans="7:8" x14ac:dyDescent="0.25">
      <c r="G918" s="359">
        <f t="shared" si="34"/>
        <v>0</v>
      </c>
      <c r="H918" s="366">
        <f t="shared" si="35"/>
        <v>0</v>
      </c>
    </row>
    <row r="919" spans="7:8" x14ac:dyDescent="0.25">
      <c r="G919" s="359">
        <f t="shared" si="34"/>
        <v>0</v>
      </c>
      <c r="H919" s="366">
        <f t="shared" si="35"/>
        <v>0</v>
      </c>
    </row>
    <row r="920" spans="7:8" x14ac:dyDescent="0.25">
      <c r="G920" s="359">
        <f t="shared" si="34"/>
        <v>0</v>
      </c>
      <c r="H920" s="366">
        <f t="shared" si="35"/>
        <v>0</v>
      </c>
    </row>
    <row r="921" spans="7:8" x14ac:dyDescent="0.25">
      <c r="G921" s="359">
        <f t="shared" si="34"/>
        <v>0</v>
      </c>
      <c r="H921" s="366">
        <f t="shared" si="35"/>
        <v>0</v>
      </c>
    </row>
    <row r="922" spans="7:8" x14ac:dyDescent="0.25">
      <c r="G922" s="359">
        <f t="shared" si="34"/>
        <v>0</v>
      </c>
      <c r="H922" s="366">
        <f t="shared" si="35"/>
        <v>0</v>
      </c>
    </row>
    <row r="923" spans="7:8" x14ac:dyDescent="0.25">
      <c r="G923" s="359">
        <f t="shared" si="34"/>
        <v>0</v>
      </c>
      <c r="H923" s="366">
        <f t="shared" si="35"/>
        <v>0</v>
      </c>
    </row>
    <row r="924" spans="7:8" x14ac:dyDescent="0.25">
      <c r="G924" s="359">
        <f t="shared" si="34"/>
        <v>0</v>
      </c>
      <c r="H924" s="366">
        <f t="shared" si="35"/>
        <v>0</v>
      </c>
    </row>
    <row r="925" spans="7:8" x14ac:dyDescent="0.25">
      <c r="G925" s="359">
        <f t="shared" si="34"/>
        <v>0</v>
      </c>
      <c r="H925" s="366">
        <f t="shared" si="35"/>
        <v>0</v>
      </c>
    </row>
    <row r="926" spans="7:8" x14ac:dyDescent="0.25">
      <c r="G926" s="359">
        <f t="shared" si="34"/>
        <v>0</v>
      </c>
      <c r="H926" s="366">
        <f t="shared" si="35"/>
        <v>0</v>
      </c>
    </row>
    <row r="927" spans="7:8" x14ac:dyDescent="0.25">
      <c r="G927" s="359">
        <f t="shared" si="34"/>
        <v>0</v>
      </c>
      <c r="H927" s="366">
        <f t="shared" si="35"/>
        <v>0</v>
      </c>
    </row>
    <row r="928" spans="7:8" x14ac:dyDescent="0.25">
      <c r="G928" s="359">
        <f t="shared" si="34"/>
        <v>0</v>
      </c>
      <c r="H928" s="366">
        <f t="shared" si="35"/>
        <v>0</v>
      </c>
    </row>
    <row r="929" spans="7:8" x14ac:dyDescent="0.25">
      <c r="G929" s="359">
        <f t="shared" si="34"/>
        <v>0</v>
      </c>
      <c r="H929" s="366">
        <f t="shared" si="35"/>
        <v>0</v>
      </c>
    </row>
    <row r="930" spans="7:8" x14ac:dyDescent="0.25">
      <c r="G930" s="359">
        <f t="shared" si="34"/>
        <v>0</v>
      </c>
      <c r="H930" s="366">
        <f t="shared" si="35"/>
        <v>0</v>
      </c>
    </row>
    <row r="931" spans="7:8" x14ac:dyDescent="0.25">
      <c r="G931" s="359">
        <f t="shared" si="34"/>
        <v>0</v>
      </c>
      <c r="H931" s="366">
        <f t="shared" si="35"/>
        <v>0</v>
      </c>
    </row>
    <row r="932" spans="7:8" x14ac:dyDescent="0.25">
      <c r="G932" s="359">
        <f t="shared" si="34"/>
        <v>0</v>
      </c>
      <c r="H932" s="366">
        <f t="shared" si="35"/>
        <v>0</v>
      </c>
    </row>
    <row r="933" spans="7:8" x14ac:dyDescent="0.25">
      <c r="G933" s="359">
        <f t="shared" si="34"/>
        <v>0</v>
      </c>
      <c r="H933" s="366">
        <f t="shared" si="35"/>
        <v>0</v>
      </c>
    </row>
    <row r="934" spans="7:8" x14ac:dyDescent="0.25">
      <c r="G934" s="359">
        <f t="shared" si="34"/>
        <v>0</v>
      </c>
      <c r="H934" s="366">
        <f t="shared" si="35"/>
        <v>0</v>
      </c>
    </row>
    <row r="935" spans="7:8" x14ac:dyDescent="0.25">
      <c r="G935" s="359">
        <f t="shared" si="34"/>
        <v>0</v>
      </c>
      <c r="H935" s="366">
        <f t="shared" si="35"/>
        <v>0</v>
      </c>
    </row>
    <row r="936" spans="7:8" x14ac:dyDescent="0.25">
      <c r="G936" s="359">
        <f t="shared" si="34"/>
        <v>0</v>
      </c>
      <c r="H936" s="366">
        <f t="shared" si="35"/>
        <v>0</v>
      </c>
    </row>
    <row r="937" spans="7:8" x14ac:dyDescent="0.25">
      <c r="G937" s="359">
        <f t="shared" si="34"/>
        <v>0</v>
      </c>
      <c r="H937" s="366">
        <f t="shared" si="35"/>
        <v>0</v>
      </c>
    </row>
    <row r="938" spans="7:8" x14ac:dyDescent="0.25">
      <c r="G938" s="359">
        <f t="shared" si="34"/>
        <v>0</v>
      </c>
      <c r="H938" s="366">
        <f t="shared" si="35"/>
        <v>0</v>
      </c>
    </row>
    <row r="939" spans="7:8" x14ac:dyDescent="0.25">
      <c r="G939" s="359">
        <f t="shared" si="34"/>
        <v>0</v>
      </c>
      <c r="H939" s="366">
        <f t="shared" si="35"/>
        <v>0</v>
      </c>
    </row>
    <row r="940" spans="7:8" x14ac:dyDescent="0.25">
      <c r="G940" s="359">
        <f t="shared" si="34"/>
        <v>0</v>
      </c>
      <c r="H940" s="366">
        <f t="shared" si="35"/>
        <v>0</v>
      </c>
    </row>
    <row r="941" spans="7:8" x14ac:dyDescent="0.25">
      <c r="G941" s="359">
        <f t="shared" si="34"/>
        <v>0</v>
      </c>
      <c r="H941" s="366">
        <f t="shared" si="35"/>
        <v>0</v>
      </c>
    </row>
    <row r="942" spans="7:8" x14ac:dyDescent="0.25">
      <c r="G942" s="359">
        <f t="shared" si="34"/>
        <v>0</v>
      </c>
      <c r="H942" s="366">
        <f t="shared" si="35"/>
        <v>0</v>
      </c>
    </row>
    <row r="943" spans="7:8" x14ac:dyDescent="0.25">
      <c r="G943" s="359">
        <f t="shared" si="34"/>
        <v>0</v>
      </c>
      <c r="H943" s="366">
        <f t="shared" si="35"/>
        <v>0</v>
      </c>
    </row>
    <row r="944" spans="7:8" x14ac:dyDescent="0.25">
      <c r="G944" s="359">
        <f t="shared" si="34"/>
        <v>0</v>
      </c>
      <c r="H944" s="366">
        <f t="shared" si="35"/>
        <v>0</v>
      </c>
    </row>
    <row r="945" spans="7:8" x14ac:dyDescent="0.25">
      <c r="G945" s="359">
        <f t="shared" si="34"/>
        <v>0</v>
      </c>
      <c r="H945" s="366">
        <f t="shared" si="35"/>
        <v>0</v>
      </c>
    </row>
    <row r="946" spans="7:8" x14ac:dyDescent="0.25">
      <c r="G946" s="359">
        <f t="shared" si="34"/>
        <v>0</v>
      </c>
      <c r="H946" s="366">
        <f t="shared" si="35"/>
        <v>0</v>
      </c>
    </row>
    <row r="947" spans="7:8" x14ac:dyDescent="0.25">
      <c r="G947" s="359">
        <f t="shared" si="34"/>
        <v>0</v>
      </c>
      <c r="H947" s="366">
        <f t="shared" si="35"/>
        <v>0</v>
      </c>
    </row>
    <row r="948" spans="7:8" x14ac:dyDescent="0.25">
      <c r="G948" s="359">
        <f t="shared" si="34"/>
        <v>0</v>
      </c>
      <c r="H948" s="366">
        <f t="shared" si="35"/>
        <v>0</v>
      </c>
    </row>
    <row r="949" spans="7:8" x14ac:dyDescent="0.25">
      <c r="G949" s="359">
        <f t="shared" si="34"/>
        <v>0</v>
      </c>
      <c r="H949" s="366">
        <f t="shared" si="35"/>
        <v>0</v>
      </c>
    </row>
    <row r="950" spans="7:8" x14ac:dyDescent="0.25">
      <c r="G950" s="359">
        <f t="shared" si="34"/>
        <v>0</v>
      </c>
      <c r="H950" s="366">
        <f t="shared" si="35"/>
        <v>0</v>
      </c>
    </row>
    <row r="951" spans="7:8" x14ac:dyDescent="0.25">
      <c r="G951" s="359">
        <f t="shared" si="34"/>
        <v>0</v>
      </c>
      <c r="H951" s="366">
        <f t="shared" si="35"/>
        <v>0</v>
      </c>
    </row>
    <row r="952" spans="7:8" x14ac:dyDescent="0.25">
      <c r="G952" s="359">
        <f t="shared" si="34"/>
        <v>0</v>
      </c>
      <c r="H952" s="366">
        <f t="shared" si="35"/>
        <v>0</v>
      </c>
    </row>
    <row r="953" spans="7:8" x14ac:dyDescent="0.25">
      <c r="G953" s="359">
        <f t="shared" si="34"/>
        <v>0</v>
      </c>
      <c r="H953" s="366">
        <f t="shared" si="35"/>
        <v>0</v>
      </c>
    </row>
    <row r="954" spans="7:8" x14ac:dyDescent="0.25">
      <c r="G954" s="359">
        <f t="shared" si="34"/>
        <v>0</v>
      </c>
      <c r="H954" s="366">
        <f t="shared" si="35"/>
        <v>0</v>
      </c>
    </row>
    <row r="955" spans="7:8" x14ac:dyDescent="0.25">
      <c r="G955" s="359">
        <f t="shared" si="34"/>
        <v>0</v>
      </c>
      <c r="H955" s="366">
        <f t="shared" si="35"/>
        <v>0</v>
      </c>
    </row>
    <row r="956" spans="7:8" x14ac:dyDescent="0.25">
      <c r="G956" s="359">
        <f t="shared" si="34"/>
        <v>0</v>
      </c>
      <c r="H956" s="366">
        <f t="shared" si="35"/>
        <v>0</v>
      </c>
    </row>
    <row r="957" spans="7:8" x14ac:dyDescent="0.25">
      <c r="G957" s="359">
        <f t="shared" si="34"/>
        <v>0</v>
      </c>
      <c r="H957" s="366">
        <f t="shared" si="35"/>
        <v>0</v>
      </c>
    </row>
    <row r="958" spans="7:8" x14ac:dyDescent="0.25">
      <c r="G958" s="359">
        <f t="shared" si="34"/>
        <v>0</v>
      </c>
      <c r="H958" s="366">
        <f t="shared" si="35"/>
        <v>0</v>
      </c>
    </row>
    <row r="959" spans="7:8" x14ac:dyDescent="0.25">
      <c r="G959" s="359">
        <f t="shared" si="34"/>
        <v>0</v>
      </c>
      <c r="H959" s="366">
        <f t="shared" si="35"/>
        <v>0</v>
      </c>
    </row>
    <row r="960" spans="7:8" x14ac:dyDescent="0.25">
      <c r="G960" s="359">
        <f t="shared" si="34"/>
        <v>0</v>
      </c>
      <c r="H960" s="366">
        <f t="shared" si="35"/>
        <v>0</v>
      </c>
    </row>
    <row r="961" spans="7:8" x14ac:dyDescent="0.25">
      <c r="G961" s="359">
        <f t="shared" si="34"/>
        <v>0</v>
      </c>
      <c r="H961" s="366">
        <f t="shared" si="35"/>
        <v>0</v>
      </c>
    </row>
    <row r="962" spans="7:8" x14ac:dyDescent="0.25">
      <c r="G962" s="359">
        <f t="shared" si="34"/>
        <v>0</v>
      </c>
      <c r="H962" s="366">
        <f t="shared" si="35"/>
        <v>0</v>
      </c>
    </row>
    <row r="963" spans="7:8" x14ac:dyDescent="0.25">
      <c r="G963" s="359">
        <f t="shared" ref="G963:G1026" si="36">IFERROR(IF(C963=" ",0,C963),0)</f>
        <v>0</v>
      </c>
      <c r="H963" s="366">
        <f t="shared" ref="H963:H1026" si="37">IFERROR(G963 * E963, 0)</f>
        <v>0</v>
      </c>
    </row>
    <row r="964" spans="7:8" x14ac:dyDescent="0.25">
      <c r="G964" s="359">
        <f t="shared" si="36"/>
        <v>0</v>
      </c>
      <c r="H964" s="366">
        <f t="shared" si="37"/>
        <v>0</v>
      </c>
    </row>
    <row r="965" spans="7:8" x14ac:dyDescent="0.25">
      <c r="G965" s="359">
        <f t="shared" si="36"/>
        <v>0</v>
      </c>
      <c r="H965" s="366">
        <f t="shared" si="37"/>
        <v>0</v>
      </c>
    </row>
    <row r="966" spans="7:8" x14ac:dyDescent="0.25">
      <c r="G966" s="359">
        <f t="shared" si="36"/>
        <v>0</v>
      </c>
      <c r="H966" s="366">
        <f t="shared" si="37"/>
        <v>0</v>
      </c>
    </row>
    <row r="967" spans="7:8" x14ac:dyDescent="0.25">
      <c r="G967" s="359">
        <f t="shared" si="36"/>
        <v>0</v>
      </c>
      <c r="H967" s="366">
        <f t="shared" si="37"/>
        <v>0</v>
      </c>
    </row>
    <row r="968" spans="7:8" x14ac:dyDescent="0.25">
      <c r="G968" s="359">
        <f t="shared" si="36"/>
        <v>0</v>
      </c>
      <c r="H968" s="366">
        <f t="shared" si="37"/>
        <v>0</v>
      </c>
    </row>
    <row r="969" spans="7:8" x14ac:dyDescent="0.25">
      <c r="G969" s="359">
        <f t="shared" si="36"/>
        <v>0</v>
      </c>
      <c r="H969" s="366">
        <f t="shared" si="37"/>
        <v>0</v>
      </c>
    </row>
    <row r="970" spans="7:8" x14ac:dyDescent="0.25">
      <c r="G970" s="359">
        <f t="shared" si="36"/>
        <v>0</v>
      </c>
      <c r="H970" s="366">
        <f t="shared" si="37"/>
        <v>0</v>
      </c>
    </row>
    <row r="971" spans="7:8" x14ac:dyDescent="0.25">
      <c r="G971" s="359">
        <f t="shared" si="36"/>
        <v>0</v>
      </c>
      <c r="H971" s="366">
        <f t="shared" si="37"/>
        <v>0</v>
      </c>
    </row>
    <row r="972" spans="7:8" x14ac:dyDescent="0.25">
      <c r="G972" s="359">
        <f t="shared" si="36"/>
        <v>0</v>
      </c>
      <c r="H972" s="366">
        <f t="shared" si="37"/>
        <v>0</v>
      </c>
    </row>
    <row r="973" spans="7:8" x14ac:dyDescent="0.25">
      <c r="G973" s="359">
        <f t="shared" si="36"/>
        <v>0</v>
      </c>
      <c r="H973" s="366">
        <f t="shared" si="37"/>
        <v>0</v>
      </c>
    </row>
    <row r="974" spans="7:8" x14ac:dyDescent="0.25">
      <c r="G974" s="359">
        <f t="shared" si="36"/>
        <v>0</v>
      </c>
      <c r="H974" s="366">
        <f t="shared" si="37"/>
        <v>0</v>
      </c>
    </row>
    <row r="975" spans="7:8" x14ac:dyDescent="0.25">
      <c r="G975" s="359">
        <f t="shared" si="36"/>
        <v>0</v>
      </c>
      <c r="H975" s="366">
        <f t="shared" si="37"/>
        <v>0</v>
      </c>
    </row>
    <row r="976" spans="7:8" x14ac:dyDescent="0.25">
      <c r="G976" s="359">
        <f t="shared" si="36"/>
        <v>0</v>
      </c>
      <c r="H976" s="366">
        <f t="shared" si="37"/>
        <v>0</v>
      </c>
    </row>
    <row r="977" spans="7:8" x14ac:dyDescent="0.25">
      <c r="G977" s="359">
        <f t="shared" si="36"/>
        <v>0</v>
      </c>
      <c r="H977" s="366">
        <f t="shared" si="37"/>
        <v>0</v>
      </c>
    </row>
    <row r="978" spans="7:8" x14ac:dyDescent="0.25">
      <c r="G978" s="359">
        <f t="shared" si="36"/>
        <v>0</v>
      </c>
      <c r="H978" s="366">
        <f t="shared" si="37"/>
        <v>0</v>
      </c>
    </row>
    <row r="979" spans="7:8" x14ac:dyDescent="0.25">
      <c r="G979" s="359">
        <f t="shared" si="36"/>
        <v>0</v>
      </c>
      <c r="H979" s="366">
        <f t="shared" si="37"/>
        <v>0</v>
      </c>
    </row>
    <row r="980" spans="7:8" x14ac:dyDescent="0.25">
      <c r="G980" s="359">
        <f t="shared" si="36"/>
        <v>0</v>
      </c>
      <c r="H980" s="366">
        <f t="shared" si="37"/>
        <v>0</v>
      </c>
    </row>
    <row r="981" spans="7:8" x14ac:dyDescent="0.25">
      <c r="G981" s="359">
        <f t="shared" si="36"/>
        <v>0</v>
      </c>
      <c r="H981" s="366">
        <f t="shared" si="37"/>
        <v>0</v>
      </c>
    </row>
    <row r="982" spans="7:8" x14ac:dyDescent="0.25">
      <c r="G982" s="359">
        <f t="shared" si="36"/>
        <v>0</v>
      </c>
      <c r="H982" s="366">
        <f t="shared" si="37"/>
        <v>0</v>
      </c>
    </row>
    <row r="983" spans="7:8" x14ac:dyDescent="0.25">
      <c r="G983" s="359">
        <f t="shared" si="36"/>
        <v>0</v>
      </c>
      <c r="H983" s="366">
        <f t="shared" si="37"/>
        <v>0</v>
      </c>
    </row>
    <row r="984" spans="7:8" x14ac:dyDescent="0.25">
      <c r="G984" s="359">
        <f t="shared" si="36"/>
        <v>0</v>
      </c>
      <c r="H984" s="366">
        <f t="shared" si="37"/>
        <v>0</v>
      </c>
    </row>
    <row r="985" spans="7:8" x14ac:dyDescent="0.25">
      <c r="G985" s="359">
        <f t="shared" si="36"/>
        <v>0</v>
      </c>
      <c r="H985" s="366">
        <f t="shared" si="37"/>
        <v>0</v>
      </c>
    </row>
    <row r="986" spans="7:8" x14ac:dyDescent="0.25">
      <c r="G986" s="359">
        <f t="shared" si="36"/>
        <v>0</v>
      </c>
      <c r="H986" s="366">
        <f t="shared" si="37"/>
        <v>0</v>
      </c>
    </row>
    <row r="987" spans="7:8" x14ac:dyDescent="0.25">
      <c r="G987" s="359">
        <f t="shared" si="36"/>
        <v>0</v>
      </c>
      <c r="H987" s="366">
        <f t="shared" si="37"/>
        <v>0</v>
      </c>
    </row>
    <row r="988" spans="7:8" x14ac:dyDescent="0.25">
      <c r="G988" s="359">
        <f t="shared" si="36"/>
        <v>0</v>
      </c>
      <c r="H988" s="366">
        <f t="shared" si="37"/>
        <v>0</v>
      </c>
    </row>
    <row r="989" spans="7:8" x14ac:dyDescent="0.25">
      <c r="G989" s="359">
        <f t="shared" si="36"/>
        <v>0</v>
      </c>
      <c r="H989" s="366">
        <f t="shared" si="37"/>
        <v>0</v>
      </c>
    </row>
    <row r="990" spans="7:8" x14ac:dyDescent="0.25">
      <c r="G990" s="359">
        <f t="shared" si="36"/>
        <v>0</v>
      </c>
      <c r="H990" s="366">
        <f t="shared" si="37"/>
        <v>0</v>
      </c>
    </row>
    <row r="991" spans="7:8" x14ac:dyDescent="0.25">
      <c r="G991" s="359">
        <f t="shared" si="36"/>
        <v>0</v>
      </c>
      <c r="H991" s="366">
        <f t="shared" si="37"/>
        <v>0</v>
      </c>
    </row>
    <row r="992" spans="7:8" x14ac:dyDescent="0.25">
      <c r="G992" s="359">
        <f t="shared" si="36"/>
        <v>0</v>
      </c>
      <c r="H992" s="366">
        <f t="shared" si="37"/>
        <v>0</v>
      </c>
    </row>
    <row r="993" spans="7:8" x14ac:dyDescent="0.25">
      <c r="G993" s="359">
        <f t="shared" si="36"/>
        <v>0</v>
      </c>
      <c r="H993" s="366">
        <f t="shared" si="37"/>
        <v>0</v>
      </c>
    </row>
    <row r="994" spans="7:8" x14ac:dyDescent="0.25">
      <c r="G994" s="359">
        <f t="shared" si="36"/>
        <v>0</v>
      </c>
      <c r="H994" s="366">
        <f t="shared" si="37"/>
        <v>0</v>
      </c>
    </row>
    <row r="995" spans="7:8" x14ac:dyDescent="0.25">
      <c r="G995" s="359">
        <f t="shared" si="36"/>
        <v>0</v>
      </c>
      <c r="H995" s="366">
        <f t="shared" si="37"/>
        <v>0</v>
      </c>
    </row>
    <row r="996" spans="7:8" x14ac:dyDescent="0.25">
      <c r="G996" s="359">
        <f t="shared" si="36"/>
        <v>0</v>
      </c>
      <c r="H996" s="366">
        <f t="shared" si="37"/>
        <v>0</v>
      </c>
    </row>
    <row r="997" spans="7:8" x14ac:dyDescent="0.25">
      <c r="G997" s="359">
        <f t="shared" si="36"/>
        <v>0</v>
      </c>
      <c r="H997" s="366">
        <f t="shared" si="37"/>
        <v>0</v>
      </c>
    </row>
    <row r="998" spans="7:8" x14ac:dyDescent="0.25">
      <c r="G998" s="359">
        <f t="shared" si="36"/>
        <v>0</v>
      </c>
      <c r="H998" s="366">
        <f t="shared" si="37"/>
        <v>0</v>
      </c>
    </row>
    <row r="999" spans="7:8" x14ac:dyDescent="0.25">
      <c r="G999" s="359">
        <f t="shared" si="36"/>
        <v>0</v>
      </c>
      <c r="H999" s="366">
        <f t="shared" si="37"/>
        <v>0</v>
      </c>
    </row>
    <row r="1000" spans="7:8" x14ac:dyDescent="0.25">
      <c r="G1000" s="359">
        <f t="shared" si="36"/>
        <v>0</v>
      </c>
      <c r="H1000" s="366">
        <f t="shared" si="37"/>
        <v>0</v>
      </c>
    </row>
    <row r="1001" spans="7:8" x14ac:dyDescent="0.25">
      <c r="G1001" s="359">
        <f t="shared" si="36"/>
        <v>0</v>
      </c>
      <c r="H1001" s="366">
        <f t="shared" si="37"/>
        <v>0</v>
      </c>
    </row>
    <row r="1002" spans="7:8" x14ac:dyDescent="0.25">
      <c r="G1002" s="359">
        <f t="shared" si="36"/>
        <v>0</v>
      </c>
      <c r="H1002" s="366">
        <f t="shared" si="37"/>
        <v>0</v>
      </c>
    </row>
    <row r="1003" spans="7:8" x14ac:dyDescent="0.25">
      <c r="G1003" s="359">
        <f t="shared" si="36"/>
        <v>0</v>
      </c>
      <c r="H1003" s="366">
        <f t="shared" si="37"/>
        <v>0</v>
      </c>
    </row>
    <row r="1004" spans="7:8" x14ac:dyDescent="0.25">
      <c r="G1004" s="359">
        <f t="shared" si="36"/>
        <v>0</v>
      </c>
      <c r="H1004" s="366">
        <f t="shared" si="37"/>
        <v>0</v>
      </c>
    </row>
    <row r="1005" spans="7:8" x14ac:dyDescent="0.25">
      <c r="G1005" s="359">
        <f t="shared" si="36"/>
        <v>0</v>
      </c>
      <c r="H1005" s="366">
        <f t="shared" si="37"/>
        <v>0</v>
      </c>
    </row>
    <row r="1006" spans="7:8" x14ac:dyDescent="0.25">
      <c r="G1006" s="359">
        <f t="shared" si="36"/>
        <v>0</v>
      </c>
      <c r="H1006" s="366">
        <f t="shared" si="37"/>
        <v>0</v>
      </c>
    </row>
    <row r="1007" spans="7:8" x14ac:dyDescent="0.25">
      <c r="G1007" s="359">
        <f t="shared" si="36"/>
        <v>0</v>
      </c>
      <c r="H1007" s="366">
        <f t="shared" si="37"/>
        <v>0</v>
      </c>
    </row>
    <row r="1008" spans="7:8" x14ac:dyDescent="0.25">
      <c r="G1008" s="359">
        <f t="shared" si="36"/>
        <v>0</v>
      </c>
      <c r="H1008" s="366">
        <f t="shared" si="37"/>
        <v>0</v>
      </c>
    </row>
    <row r="1009" spans="7:8" x14ac:dyDescent="0.25">
      <c r="G1009" s="359">
        <f t="shared" si="36"/>
        <v>0</v>
      </c>
      <c r="H1009" s="366">
        <f t="shared" si="37"/>
        <v>0</v>
      </c>
    </row>
    <row r="1010" spans="7:8" x14ac:dyDescent="0.25">
      <c r="G1010" s="359">
        <f t="shared" si="36"/>
        <v>0</v>
      </c>
      <c r="H1010" s="366">
        <f t="shared" si="37"/>
        <v>0</v>
      </c>
    </row>
    <row r="1011" spans="7:8" x14ac:dyDescent="0.25">
      <c r="G1011" s="359">
        <f t="shared" si="36"/>
        <v>0</v>
      </c>
      <c r="H1011" s="366">
        <f t="shared" si="37"/>
        <v>0</v>
      </c>
    </row>
    <row r="1012" spans="7:8" x14ac:dyDescent="0.25">
      <c r="G1012" s="359">
        <f t="shared" si="36"/>
        <v>0</v>
      </c>
      <c r="H1012" s="366">
        <f t="shared" si="37"/>
        <v>0</v>
      </c>
    </row>
    <row r="1013" spans="7:8" x14ac:dyDescent="0.25">
      <c r="G1013" s="359">
        <f t="shared" si="36"/>
        <v>0</v>
      </c>
      <c r="H1013" s="366">
        <f t="shared" si="37"/>
        <v>0</v>
      </c>
    </row>
    <row r="1014" spans="7:8" x14ac:dyDescent="0.25">
      <c r="G1014" s="359">
        <f t="shared" si="36"/>
        <v>0</v>
      </c>
      <c r="H1014" s="366">
        <f t="shared" si="37"/>
        <v>0</v>
      </c>
    </row>
    <row r="1015" spans="7:8" x14ac:dyDescent="0.25">
      <c r="G1015" s="359">
        <f t="shared" si="36"/>
        <v>0</v>
      </c>
      <c r="H1015" s="366">
        <f t="shared" si="37"/>
        <v>0</v>
      </c>
    </row>
    <row r="1016" spans="7:8" x14ac:dyDescent="0.25">
      <c r="G1016" s="359">
        <f t="shared" si="36"/>
        <v>0</v>
      </c>
      <c r="H1016" s="366">
        <f t="shared" si="37"/>
        <v>0</v>
      </c>
    </row>
    <row r="1017" spans="7:8" x14ac:dyDescent="0.25">
      <c r="G1017" s="359">
        <f t="shared" si="36"/>
        <v>0</v>
      </c>
      <c r="H1017" s="366">
        <f t="shared" si="37"/>
        <v>0</v>
      </c>
    </row>
    <row r="1018" spans="7:8" x14ac:dyDescent="0.25">
      <c r="G1018" s="359">
        <f t="shared" si="36"/>
        <v>0</v>
      </c>
      <c r="H1018" s="366">
        <f t="shared" si="37"/>
        <v>0</v>
      </c>
    </row>
    <row r="1019" spans="7:8" x14ac:dyDescent="0.25">
      <c r="G1019" s="359">
        <f t="shared" si="36"/>
        <v>0</v>
      </c>
      <c r="H1019" s="366">
        <f t="shared" si="37"/>
        <v>0</v>
      </c>
    </row>
    <row r="1020" spans="7:8" x14ac:dyDescent="0.25">
      <c r="G1020" s="359">
        <f t="shared" si="36"/>
        <v>0</v>
      </c>
      <c r="H1020" s="366">
        <f t="shared" si="37"/>
        <v>0</v>
      </c>
    </row>
    <row r="1021" spans="7:8" x14ac:dyDescent="0.25">
      <c r="G1021" s="359">
        <f t="shared" si="36"/>
        <v>0</v>
      </c>
      <c r="H1021" s="366">
        <f t="shared" si="37"/>
        <v>0</v>
      </c>
    </row>
    <row r="1022" spans="7:8" x14ac:dyDescent="0.25">
      <c r="G1022" s="359">
        <f t="shared" si="36"/>
        <v>0</v>
      </c>
      <c r="H1022" s="366">
        <f t="shared" si="37"/>
        <v>0</v>
      </c>
    </row>
    <row r="1023" spans="7:8" x14ac:dyDescent="0.25">
      <c r="G1023" s="359">
        <f t="shared" si="36"/>
        <v>0</v>
      </c>
      <c r="H1023" s="366">
        <f t="shared" si="37"/>
        <v>0</v>
      </c>
    </row>
    <row r="1024" spans="7:8" x14ac:dyDescent="0.25">
      <c r="G1024" s="359">
        <f t="shared" si="36"/>
        <v>0</v>
      </c>
      <c r="H1024" s="366">
        <f t="shared" si="37"/>
        <v>0</v>
      </c>
    </row>
    <row r="1025" spans="7:8" x14ac:dyDescent="0.25">
      <c r="G1025" s="359">
        <f t="shared" si="36"/>
        <v>0</v>
      </c>
      <c r="H1025" s="366">
        <f t="shared" si="37"/>
        <v>0</v>
      </c>
    </row>
    <row r="1026" spans="7:8" x14ac:dyDescent="0.25">
      <c r="G1026" s="359">
        <f t="shared" si="36"/>
        <v>0</v>
      </c>
      <c r="H1026" s="366">
        <f t="shared" si="37"/>
        <v>0</v>
      </c>
    </row>
    <row r="1027" spans="7:8" x14ac:dyDescent="0.25">
      <c r="G1027" s="359">
        <f t="shared" ref="G1027:G1090" si="38">IFERROR(IF(C1027=" ",0,C1027),0)</f>
        <v>0</v>
      </c>
      <c r="H1027" s="366">
        <f t="shared" ref="H1027:H1090" si="39">IFERROR(G1027 * E1027, 0)</f>
        <v>0</v>
      </c>
    </row>
    <row r="1028" spans="7:8" x14ac:dyDescent="0.25">
      <c r="G1028" s="359">
        <f t="shared" si="38"/>
        <v>0</v>
      </c>
      <c r="H1028" s="366">
        <f t="shared" si="39"/>
        <v>0</v>
      </c>
    </row>
    <row r="1029" spans="7:8" x14ac:dyDescent="0.25">
      <c r="G1029" s="359">
        <f t="shared" si="38"/>
        <v>0</v>
      </c>
      <c r="H1029" s="366">
        <f t="shared" si="39"/>
        <v>0</v>
      </c>
    </row>
    <row r="1030" spans="7:8" x14ac:dyDescent="0.25">
      <c r="G1030" s="359">
        <f t="shared" si="38"/>
        <v>0</v>
      </c>
      <c r="H1030" s="366">
        <f t="shared" si="39"/>
        <v>0</v>
      </c>
    </row>
    <row r="1031" spans="7:8" x14ac:dyDescent="0.25">
      <c r="G1031" s="359">
        <f t="shared" si="38"/>
        <v>0</v>
      </c>
      <c r="H1031" s="366">
        <f t="shared" si="39"/>
        <v>0</v>
      </c>
    </row>
    <row r="1032" spans="7:8" x14ac:dyDescent="0.25">
      <c r="G1032" s="359">
        <f t="shared" si="38"/>
        <v>0</v>
      </c>
      <c r="H1032" s="366">
        <f t="shared" si="39"/>
        <v>0</v>
      </c>
    </row>
    <row r="1033" spans="7:8" x14ac:dyDescent="0.25">
      <c r="G1033" s="359">
        <f t="shared" si="38"/>
        <v>0</v>
      </c>
      <c r="H1033" s="366">
        <f t="shared" si="39"/>
        <v>0</v>
      </c>
    </row>
    <row r="1034" spans="7:8" x14ac:dyDescent="0.25">
      <c r="G1034" s="359">
        <f t="shared" si="38"/>
        <v>0</v>
      </c>
      <c r="H1034" s="366">
        <f t="shared" si="39"/>
        <v>0</v>
      </c>
    </row>
    <row r="1035" spans="7:8" x14ac:dyDescent="0.25">
      <c r="G1035" s="359">
        <f t="shared" si="38"/>
        <v>0</v>
      </c>
      <c r="H1035" s="366">
        <f t="shared" si="39"/>
        <v>0</v>
      </c>
    </row>
    <row r="1036" spans="7:8" x14ac:dyDescent="0.25">
      <c r="G1036" s="359">
        <f t="shared" si="38"/>
        <v>0</v>
      </c>
      <c r="H1036" s="366">
        <f t="shared" si="39"/>
        <v>0</v>
      </c>
    </row>
    <row r="1037" spans="7:8" x14ac:dyDescent="0.25">
      <c r="G1037" s="359">
        <f t="shared" si="38"/>
        <v>0</v>
      </c>
      <c r="H1037" s="366">
        <f t="shared" si="39"/>
        <v>0</v>
      </c>
    </row>
    <row r="1038" spans="7:8" x14ac:dyDescent="0.25">
      <c r="G1038" s="359">
        <f t="shared" si="38"/>
        <v>0</v>
      </c>
      <c r="H1038" s="366">
        <f t="shared" si="39"/>
        <v>0</v>
      </c>
    </row>
    <row r="1039" spans="7:8" x14ac:dyDescent="0.25">
      <c r="G1039" s="359">
        <f t="shared" si="38"/>
        <v>0</v>
      </c>
      <c r="H1039" s="366">
        <f t="shared" si="39"/>
        <v>0</v>
      </c>
    </row>
    <row r="1040" spans="7:8" x14ac:dyDescent="0.25">
      <c r="G1040" s="359">
        <f t="shared" si="38"/>
        <v>0</v>
      </c>
      <c r="H1040" s="366">
        <f t="shared" si="39"/>
        <v>0</v>
      </c>
    </row>
    <row r="1041" spans="7:8" x14ac:dyDescent="0.25">
      <c r="G1041" s="359">
        <f t="shared" si="38"/>
        <v>0</v>
      </c>
      <c r="H1041" s="366">
        <f t="shared" si="39"/>
        <v>0</v>
      </c>
    </row>
    <row r="1042" spans="7:8" x14ac:dyDescent="0.25">
      <c r="G1042" s="359">
        <f t="shared" si="38"/>
        <v>0</v>
      </c>
      <c r="H1042" s="366">
        <f t="shared" si="39"/>
        <v>0</v>
      </c>
    </row>
    <row r="1043" spans="7:8" x14ac:dyDescent="0.25">
      <c r="G1043" s="359">
        <f t="shared" si="38"/>
        <v>0</v>
      </c>
      <c r="H1043" s="366">
        <f t="shared" si="39"/>
        <v>0</v>
      </c>
    </row>
    <row r="1044" spans="7:8" x14ac:dyDescent="0.25">
      <c r="G1044" s="359">
        <f t="shared" si="38"/>
        <v>0</v>
      </c>
      <c r="H1044" s="366">
        <f t="shared" si="39"/>
        <v>0</v>
      </c>
    </row>
    <row r="1045" spans="7:8" x14ac:dyDescent="0.25">
      <c r="G1045" s="359">
        <f t="shared" si="38"/>
        <v>0</v>
      </c>
      <c r="H1045" s="366">
        <f t="shared" si="39"/>
        <v>0</v>
      </c>
    </row>
    <row r="1046" spans="7:8" x14ac:dyDescent="0.25">
      <c r="G1046" s="359">
        <f t="shared" si="38"/>
        <v>0</v>
      </c>
      <c r="H1046" s="366">
        <f t="shared" si="39"/>
        <v>0</v>
      </c>
    </row>
    <row r="1047" spans="7:8" x14ac:dyDescent="0.25">
      <c r="G1047" s="359">
        <f t="shared" si="38"/>
        <v>0</v>
      </c>
      <c r="H1047" s="366">
        <f t="shared" si="39"/>
        <v>0</v>
      </c>
    </row>
    <row r="1048" spans="7:8" x14ac:dyDescent="0.25">
      <c r="G1048" s="359">
        <f t="shared" si="38"/>
        <v>0</v>
      </c>
      <c r="H1048" s="366">
        <f t="shared" si="39"/>
        <v>0</v>
      </c>
    </row>
    <row r="1049" spans="7:8" x14ac:dyDescent="0.25">
      <c r="G1049" s="359">
        <f t="shared" si="38"/>
        <v>0</v>
      </c>
      <c r="H1049" s="366">
        <f t="shared" si="39"/>
        <v>0</v>
      </c>
    </row>
    <row r="1050" spans="7:8" x14ac:dyDescent="0.25">
      <c r="G1050" s="359">
        <f t="shared" si="38"/>
        <v>0</v>
      </c>
      <c r="H1050" s="366">
        <f t="shared" si="39"/>
        <v>0</v>
      </c>
    </row>
    <row r="1051" spans="7:8" x14ac:dyDescent="0.25">
      <c r="G1051" s="359">
        <f t="shared" si="38"/>
        <v>0</v>
      </c>
      <c r="H1051" s="366">
        <f t="shared" si="39"/>
        <v>0</v>
      </c>
    </row>
    <row r="1052" spans="7:8" x14ac:dyDescent="0.25">
      <c r="G1052" s="359">
        <f t="shared" si="38"/>
        <v>0</v>
      </c>
      <c r="H1052" s="366">
        <f t="shared" si="39"/>
        <v>0</v>
      </c>
    </row>
    <row r="1053" spans="7:8" x14ac:dyDescent="0.25">
      <c r="G1053" s="359">
        <f t="shared" si="38"/>
        <v>0</v>
      </c>
      <c r="H1053" s="366">
        <f t="shared" si="39"/>
        <v>0</v>
      </c>
    </row>
    <row r="1054" spans="7:8" x14ac:dyDescent="0.25">
      <c r="G1054" s="359">
        <f t="shared" si="38"/>
        <v>0</v>
      </c>
      <c r="H1054" s="366">
        <f t="shared" si="39"/>
        <v>0</v>
      </c>
    </row>
    <row r="1055" spans="7:8" x14ac:dyDescent="0.25">
      <c r="G1055" s="359">
        <f t="shared" si="38"/>
        <v>0</v>
      </c>
      <c r="H1055" s="366">
        <f t="shared" si="39"/>
        <v>0</v>
      </c>
    </row>
    <row r="1056" spans="7:8" x14ac:dyDescent="0.25">
      <c r="G1056" s="359">
        <f t="shared" si="38"/>
        <v>0</v>
      </c>
      <c r="H1056" s="366">
        <f t="shared" si="39"/>
        <v>0</v>
      </c>
    </row>
    <row r="1057" spans="7:8" x14ac:dyDescent="0.25">
      <c r="G1057" s="359">
        <f t="shared" si="38"/>
        <v>0</v>
      </c>
      <c r="H1057" s="366">
        <f t="shared" si="39"/>
        <v>0</v>
      </c>
    </row>
    <row r="1058" spans="7:8" x14ac:dyDescent="0.25">
      <c r="G1058" s="359">
        <f t="shared" si="38"/>
        <v>0</v>
      </c>
      <c r="H1058" s="366">
        <f t="shared" si="39"/>
        <v>0</v>
      </c>
    </row>
    <row r="1059" spans="7:8" x14ac:dyDescent="0.25">
      <c r="G1059" s="359">
        <f t="shared" si="38"/>
        <v>0</v>
      </c>
      <c r="H1059" s="366">
        <f t="shared" si="39"/>
        <v>0</v>
      </c>
    </row>
    <row r="1060" spans="7:8" x14ac:dyDescent="0.25">
      <c r="G1060" s="359">
        <f t="shared" si="38"/>
        <v>0</v>
      </c>
      <c r="H1060" s="366">
        <f t="shared" si="39"/>
        <v>0</v>
      </c>
    </row>
    <row r="1061" spans="7:8" x14ac:dyDescent="0.25">
      <c r="G1061" s="359">
        <f t="shared" si="38"/>
        <v>0</v>
      </c>
      <c r="H1061" s="366">
        <f t="shared" si="39"/>
        <v>0</v>
      </c>
    </row>
    <row r="1062" spans="7:8" x14ac:dyDescent="0.25">
      <c r="G1062" s="359">
        <f t="shared" si="38"/>
        <v>0</v>
      </c>
      <c r="H1062" s="366">
        <f t="shared" si="39"/>
        <v>0</v>
      </c>
    </row>
    <row r="1063" spans="7:8" x14ac:dyDescent="0.25">
      <c r="G1063" s="359">
        <f t="shared" si="38"/>
        <v>0</v>
      </c>
      <c r="H1063" s="366">
        <f t="shared" si="39"/>
        <v>0</v>
      </c>
    </row>
    <row r="1064" spans="7:8" x14ac:dyDescent="0.25">
      <c r="G1064" s="359">
        <f t="shared" si="38"/>
        <v>0</v>
      </c>
      <c r="H1064" s="366">
        <f t="shared" si="39"/>
        <v>0</v>
      </c>
    </row>
    <row r="1065" spans="7:8" x14ac:dyDescent="0.25">
      <c r="G1065" s="359">
        <f t="shared" si="38"/>
        <v>0</v>
      </c>
      <c r="H1065" s="366">
        <f t="shared" si="39"/>
        <v>0</v>
      </c>
    </row>
    <row r="1066" spans="7:8" x14ac:dyDescent="0.25">
      <c r="G1066" s="359">
        <f t="shared" si="38"/>
        <v>0</v>
      </c>
      <c r="H1066" s="366">
        <f t="shared" si="39"/>
        <v>0</v>
      </c>
    </row>
    <row r="1067" spans="7:8" x14ac:dyDescent="0.25">
      <c r="G1067" s="359">
        <f t="shared" si="38"/>
        <v>0</v>
      </c>
      <c r="H1067" s="366">
        <f t="shared" si="39"/>
        <v>0</v>
      </c>
    </row>
    <row r="1068" spans="7:8" x14ac:dyDescent="0.25">
      <c r="G1068" s="359">
        <f t="shared" si="38"/>
        <v>0</v>
      </c>
      <c r="H1068" s="366">
        <f t="shared" si="39"/>
        <v>0</v>
      </c>
    </row>
    <row r="1069" spans="7:8" x14ac:dyDescent="0.25">
      <c r="G1069" s="359">
        <f t="shared" si="38"/>
        <v>0</v>
      </c>
      <c r="H1069" s="366">
        <f t="shared" si="39"/>
        <v>0</v>
      </c>
    </row>
    <row r="1070" spans="7:8" x14ac:dyDescent="0.25">
      <c r="G1070" s="359">
        <f t="shared" si="38"/>
        <v>0</v>
      </c>
      <c r="H1070" s="366">
        <f t="shared" si="39"/>
        <v>0</v>
      </c>
    </row>
    <row r="1071" spans="7:8" x14ac:dyDescent="0.25">
      <c r="G1071" s="359">
        <f t="shared" si="38"/>
        <v>0</v>
      </c>
      <c r="H1071" s="366">
        <f t="shared" si="39"/>
        <v>0</v>
      </c>
    </row>
    <row r="1072" spans="7:8" x14ac:dyDescent="0.25">
      <c r="G1072" s="359">
        <f t="shared" si="38"/>
        <v>0</v>
      </c>
      <c r="H1072" s="366">
        <f t="shared" si="39"/>
        <v>0</v>
      </c>
    </row>
    <row r="1073" spans="7:8" x14ac:dyDescent="0.25">
      <c r="G1073" s="359">
        <f t="shared" si="38"/>
        <v>0</v>
      </c>
      <c r="H1073" s="366">
        <f t="shared" si="39"/>
        <v>0</v>
      </c>
    </row>
    <row r="1074" spans="7:8" x14ac:dyDescent="0.25">
      <c r="G1074" s="359">
        <f t="shared" si="38"/>
        <v>0</v>
      </c>
      <c r="H1074" s="366">
        <f t="shared" si="39"/>
        <v>0</v>
      </c>
    </row>
    <row r="1075" spans="7:8" x14ac:dyDescent="0.25">
      <c r="G1075" s="359">
        <f t="shared" si="38"/>
        <v>0</v>
      </c>
      <c r="H1075" s="366">
        <f t="shared" si="39"/>
        <v>0</v>
      </c>
    </row>
    <row r="1076" spans="7:8" x14ac:dyDescent="0.25">
      <c r="G1076" s="359">
        <f t="shared" si="38"/>
        <v>0</v>
      </c>
      <c r="H1076" s="366">
        <f t="shared" si="39"/>
        <v>0</v>
      </c>
    </row>
    <row r="1077" spans="7:8" x14ac:dyDescent="0.25">
      <c r="G1077" s="359">
        <f t="shared" si="38"/>
        <v>0</v>
      </c>
      <c r="H1077" s="366">
        <f t="shared" si="39"/>
        <v>0</v>
      </c>
    </row>
    <row r="1078" spans="7:8" x14ac:dyDescent="0.25">
      <c r="G1078" s="359">
        <f t="shared" si="38"/>
        <v>0</v>
      </c>
      <c r="H1078" s="366">
        <f t="shared" si="39"/>
        <v>0</v>
      </c>
    </row>
    <row r="1079" spans="7:8" x14ac:dyDescent="0.25">
      <c r="G1079" s="359">
        <f t="shared" si="38"/>
        <v>0</v>
      </c>
      <c r="H1079" s="366">
        <f t="shared" si="39"/>
        <v>0</v>
      </c>
    </row>
    <row r="1080" spans="7:8" x14ac:dyDescent="0.25">
      <c r="G1080" s="359">
        <f t="shared" si="38"/>
        <v>0</v>
      </c>
      <c r="H1080" s="366">
        <f t="shared" si="39"/>
        <v>0</v>
      </c>
    </row>
    <row r="1081" spans="7:8" x14ac:dyDescent="0.25">
      <c r="G1081" s="359">
        <f t="shared" si="38"/>
        <v>0</v>
      </c>
      <c r="H1081" s="366">
        <f t="shared" si="39"/>
        <v>0</v>
      </c>
    </row>
    <row r="1082" spans="7:8" x14ac:dyDescent="0.25">
      <c r="G1082" s="359">
        <f t="shared" si="38"/>
        <v>0</v>
      </c>
      <c r="H1082" s="366">
        <f t="shared" si="39"/>
        <v>0</v>
      </c>
    </row>
    <row r="1083" spans="7:8" x14ac:dyDescent="0.25">
      <c r="G1083" s="359">
        <f t="shared" si="38"/>
        <v>0</v>
      </c>
      <c r="H1083" s="366">
        <f t="shared" si="39"/>
        <v>0</v>
      </c>
    </row>
    <row r="1084" spans="7:8" x14ac:dyDescent="0.25">
      <c r="G1084" s="359">
        <f t="shared" si="38"/>
        <v>0</v>
      </c>
      <c r="H1084" s="366">
        <f t="shared" si="39"/>
        <v>0</v>
      </c>
    </row>
    <row r="1085" spans="7:8" x14ac:dyDescent="0.25">
      <c r="G1085" s="359">
        <f t="shared" si="38"/>
        <v>0</v>
      </c>
      <c r="H1085" s="366">
        <f t="shared" si="39"/>
        <v>0</v>
      </c>
    </row>
    <row r="1086" spans="7:8" x14ac:dyDescent="0.25">
      <c r="G1086" s="359">
        <f t="shared" si="38"/>
        <v>0</v>
      </c>
      <c r="H1086" s="366">
        <f t="shared" si="39"/>
        <v>0</v>
      </c>
    </row>
    <row r="1087" spans="7:8" x14ac:dyDescent="0.25">
      <c r="G1087" s="359">
        <f t="shared" si="38"/>
        <v>0</v>
      </c>
      <c r="H1087" s="366">
        <f t="shared" si="39"/>
        <v>0</v>
      </c>
    </row>
    <row r="1088" spans="7:8" x14ac:dyDescent="0.25">
      <c r="G1088" s="359">
        <f t="shared" si="38"/>
        <v>0</v>
      </c>
      <c r="H1088" s="366">
        <f t="shared" si="39"/>
        <v>0</v>
      </c>
    </row>
    <row r="1089" spans="7:8" x14ac:dyDescent="0.25">
      <c r="G1089" s="359">
        <f t="shared" si="38"/>
        <v>0</v>
      </c>
      <c r="H1089" s="366">
        <f t="shared" si="39"/>
        <v>0</v>
      </c>
    </row>
    <row r="1090" spans="7:8" x14ac:dyDescent="0.25">
      <c r="G1090" s="359">
        <f t="shared" si="38"/>
        <v>0</v>
      </c>
      <c r="H1090" s="366">
        <f t="shared" si="39"/>
        <v>0</v>
      </c>
    </row>
    <row r="1091" spans="7:8" x14ac:dyDescent="0.25">
      <c r="G1091" s="359">
        <f t="shared" ref="G1091:G1154" si="40">IFERROR(IF(C1091=" ",0,C1091),0)</f>
        <v>0</v>
      </c>
      <c r="H1091" s="366">
        <f t="shared" ref="H1091:H1154" si="41">IFERROR(G1091 * E1091, 0)</f>
        <v>0</v>
      </c>
    </row>
    <row r="1092" spans="7:8" x14ac:dyDescent="0.25">
      <c r="G1092" s="359">
        <f t="shared" si="40"/>
        <v>0</v>
      </c>
      <c r="H1092" s="366">
        <f t="shared" si="41"/>
        <v>0</v>
      </c>
    </row>
    <row r="1093" spans="7:8" x14ac:dyDescent="0.25">
      <c r="G1093" s="359">
        <f t="shared" si="40"/>
        <v>0</v>
      </c>
      <c r="H1093" s="366">
        <f t="shared" si="41"/>
        <v>0</v>
      </c>
    </row>
    <row r="1094" spans="7:8" x14ac:dyDescent="0.25">
      <c r="G1094" s="359">
        <f t="shared" si="40"/>
        <v>0</v>
      </c>
      <c r="H1094" s="366">
        <f t="shared" si="41"/>
        <v>0</v>
      </c>
    </row>
    <row r="1095" spans="7:8" x14ac:dyDescent="0.25">
      <c r="G1095" s="359">
        <f t="shared" si="40"/>
        <v>0</v>
      </c>
      <c r="H1095" s="366">
        <f t="shared" si="41"/>
        <v>0</v>
      </c>
    </row>
    <row r="1096" spans="7:8" x14ac:dyDescent="0.25">
      <c r="G1096" s="359">
        <f t="shared" si="40"/>
        <v>0</v>
      </c>
      <c r="H1096" s="366">
        <f t="shared" si="41"/>
        <v>0</v>
      </c>
    </row>
    <row r="1097" spans="7:8" x14ac:dyDescent="0.25">
      <c r="G1097" s="359">
        <f t="shared" si="40"/>
        <v>0</v>
      </c>
      <c r="H1097" s="366">
        <f t="shared" si="41"/>
        <v>0</v>
      </c>
    </row>
    <row r="1098" spans="7:8" x14ac:dyDescent="0.25">
      <c r="G1098" s="359">
        <f t="shared" si="40"/>
        <v>0</v>
      </c>
      <c r="H1098" s="366">
        <f t="shared" si="41"/>
        <v>0</v>
      </c>
    </row>
    <row r="1099" spans="7:8" x14ac:dyDescent="0.25">
      <c r="G1099" s="359">
        <f t="shared" si="40"/>
        <v>0</v>
      </c>
      <c r="H1099" s="366">
        <f t="shared" si="41"/>
        <v>0</v>
      </c>
    </row>
    <row r="1100" spans="7:8" x14ac:dyDescent="0.25">
      <c r="G1100" s="359">
        <f t="shared" si="40"/>
        <v>0</v>
      </c>
      <c r="H1100" s="366">
        <f t="shared" si="41"/>
        <v>0</v>
      </c>
    </row>
    <row r="1101" spans="7:8" x14ac:dyDescent="0.25">
      <c r="G1101" s="359">
        <f t="shared" si="40"/>
        <v>0</v>
      </c>
      <c r="H1101" s="366">
        <f t="shared" si="41"/>
        <v>0</v>
      </c>
    </row>
    <row r="1102" spans="7:8" x14ac:dyDescent="0.25">
      <c r="G1102" s="359">
        <f t="shared" si="40"/>
        <v>0</v>
      </c>
      <c r="H1102" s="366">
        <f t="shared" si="41"/>
        <v>0</v>
      </c>
    </row>
    <row r="1103" spans="7:8" x14ac:dyDescent="0.25">
      <c r="G1103" s="359">
        <f t="shared" si="40"/>
        <v>0</v>
      </c>
      <c r="H1103" s="366">
        <f t="shared" si="41"/>
        <v>0</v>
      </c>
    </row>
    <row r="1104" spans="7:8" x14ac:dyDescent="0.25">
      <c r="G1104" s="359">
        <f t="shared" si="40"/>
        <v>0</v>
      </c>
      <c r="H1104" s="366">
        <f t="shared" si="41"/>
        <v>0</v>
      </c>
    </row>
    <row r="1105" spans="7:8" x14ac:dyDescent="0.25">
      <c r="G1105" s="359">
        <f t="shared" si="40"/>
        <v>0</v>
      </c>
      <c r="H1105" s="366">
        <f t="shared" si="41"/>
        <v>0</v>
      </c>
    </row>
    <row r="1106" spans="7:8" x14ac:dyDescent="0.25">
      <c r="G1106" s="359">
        <f t="shared" si="40"/>
        <v>0</v>
      </c>
      <c r="H1106" s="366">
        <f t="shared" si="41"/>
        <v>0</v>
      </c>
    </row>
    <row r="1107" spans="7:8" x14ac:dyDescent="0.25">
      <c r="G1107" s="359">
        <f t="shared" si="40"/>
        <v>0</v>
      </c>
      <c r="H1107" s="366">
        <f t="shared" si="41"/>
        <v>0</v>
      </c>
    </row>
    <row r="1108" spans="7:8" x14ac:dyDescent="0.25">
      <c r="G1108" s="359">
        <f t="shared" si="40"/>
        <v>0</v>
      </c>
      <c r="H1108" s="366">
        <f t="shared" si="41"/>
        <v>0</v>
      </c>
    </row>
    <row r="1109" spans="7:8" x14ac:dyDescent="0.25">
      <c r="G1109" s="359">
        <f t="shared" si="40"/>
        <v>0</v>
      </c>
      <c r="H1109" s="366">
        <f t="shared" si="41"/>
        <v>0</v>
      </c>
    </row>
    <row r="1110" spans="7:8" x14ac:dyDescent="0.25">
      <c r="G1110" s="359">
        <f t="shared" si="40"/>
        <v>0</v>
      </c>
      <c r="H1110" s="366">
        <f t="shared" si="41"/>
        <v>0</v>
      </c>
    </row>
    <row r="1111" spans="7:8" x14ac:dyDescent="0.25">
      <c r="G1111" s="359">
        <f t="shared" si="40"/>
        <v>0</v>
      </c>
      <c r="H1111" s="366">
        <f t="shared" si="41"/>
        <v>0</v>
      </c>
    </row>
    <row r="1112" spans="7:8" x14ac:dyDescent="0.25">
      <c r="G1112" s="359">
        <f t="shared" si="40"/>
        <v>0</v>
      </c>
      <c r="H1112" s="366">
        <f t="shared" si="41"/>
        <v>0</v>
      </c>
    </row>
    <row r="1113" spans="7:8" x14ac:dyDescent="0.25">
      <c r="G1113" s="359">
        <f t="shared" si="40"/>
        <v>0</v>
      </c>
      <c r="H1113" s="366">
        <f t="shared" si="41"/>
        <v>0</v>
      </c>
    </row>
    <row r="1114" spans="7:8" x14ac:dyDescent="0.25">
      <c r="G1114" s="359">
        <f t="shared" si="40"/>
        <v>0</v>
      </c>
      <c r="H1114" s="366">
        <f t="shared" si="41"/>
        <v>0</v>
      </c>
    </row>
    <row r="1115" spans="7:8" x14ac:dyDescent="0.25">
      <c r="G1115" s="359">
        <f t="shared" si="40"/>
        <v>0</v>
      </c>
      <c r="H1115" s="366">
        <f t="shared" si="41"/>
        <v>0</v>
      </c>
    </row>
    <row r="1116" spans="7:8" x14ac:dyDescent="0.25">
      <c r="G1116" s="359">
        <f t="shared" si="40"/>
        <v>0</v>
      </c>
      <c r="H1116" s="366">
        <f t="shared" si="41"/>
        <v>0</v>
      </c>
    </row>
    <row r="1117" spans="7:8" x14ac:dyDescent="0.25">
      <c r="G1117" s="359">
        <f t="shared" si="40"/>
        <v>0</v>
      </c>
      <c r="H1117" s="366">
        <f t="shared" si="41"/>
        <v>0</v>
      </c>
    </row>
    <row r="1118" spans="7:8" x14ac:dyDescent="0.25">
      <c r="G1118" s="359">
        <f t="shared" si="40"/>
        <v>0</v>
      </c>
      <c r="H1118" s="366">
        <f t="shared" si="41"/>
        <v>0</v>
      </c>
    </row>
    <row r="1119" spans="7:8" x14ac:dyDescent="0.25">
      <c r="G1119" s="359">
        <f t="shared" si="40"/>
        <v>0</v>
      </c>
      <c r="H1119" s="366">
        <f t="shared" si="41"/>
        <v>0</v>
      </c>
    </row>
    <row r="1120" spans="7:8" x14ac:dyDescent="0.25">
      <c r="G1120" s="359">
        <f t="shared" si="40"/>
        <v>0</v>
      </c>
      <c r="H1120" s="366">
        <f t="shared" si="41"/>
        <v>0</v>
      </c>
    </row>
    <row r="1121" spans="7:8" x14ac:dyDescent="0.25">
      <c r="G1121" s="359">
        <f t="shared" si="40"/>
        <v>0</v>
      </c>
      <c r="H1121" s="366">
        <f t="shared" si="41"/>
        <v>0</v>
      </c>
    </row>
    <row r="1122" spans="7:8" x14ac:dyDescent="0.25">
      <c r="G1122" s="359">
        <f t="shared" si="40"/>
        <v>0</v>
      </c>
      <c r="H1122" s="366">
        <f t="shared" si="41"/>
        <v>0</v>
      </c>
    </row>
    <row r="1123" spans="7:8" x14ac:dyDescent="0.25">
      <c r="G1123" s="359">
        <f t="shared" si="40"/>
        <v>0</v>
      </c>
      <c r="H1123" s="366">
        <f t="shared" si="41"/>
        <v>0</v>
      </c>
    </row>
    <row r="1124" spans="7:8" x14ac:dyDescent="0.25">
      <c r="G1124" s="359">
        <f t="shared" si="40"/>
        <v>0</v>
      </c>
      <c r="H1124" s="366">
        <f t="shared" si="41"/>
        <v>0</v>
      </c>
    </row>
    <row r="1125" spans="7:8" x14ac:dyDescent="0.25">
      <c r="G1125" s="359">
        <f t="shared" si="40"/>
        <v>0</v>
      </c>
      <c r="H1125" s="366">
        <f t="shared" si="41"/>
        <v>0</v>
      </c>
    </row>
    <row r="1126" spans="7:8" x14ac:dyDescent="0.25">
      <c r="G1126" s="359">
        <f t="shared" si="40"/>
        <v>0</v>
      </c>
      <c r="H1126" s="366">
        <f t="shared" si="41"/>
        <v>0</v>
      </c>
    </row>
    <row r="1127" spans="7:8" x14ac:dyDescent="0.25">
      <c r="G1127" s="359">
        <f t="shared" si="40"/>
        <v>0</v>
      </c>
      <c r="H1127" s="366">
        <f t="shared" si="41"/>
        <v>0</v>
      </c>
    </row>
    <row r="1128" spans="7:8" x14ac:dyDescent="0.25">
      <c r="G1128" s="359">
        <f t="shared" si="40"/>
        <v>0</v>
      </c>
      <c r="H1128" s="366">
        <f t="shared" si="41"/>
        <v>0</v>
      </c>
    </row>
    <row r="1129" spans="7:8" x14ac:dyDescent="0.25">
      <c r="G1129" s="359">
        <f t="shared" si="40"/>
        <v>0</v>
      </c>
      <c r="H1129" s="366">
        <f t="shared" si="41"/>
        <v>0</v>
      </c>
    </row>
    <row r="1130" spans="7:8" x14ac:dyDescent="0.25">
      <c r="G1130" s="359">
        <f t="shared" si="40"/>
        <v>0</v>
      </c>
      <c r="H1130" s="366">
        <f t="shared" si="41"/>
        <v>0</v>
      </c>
    </row>
    <row r="1131" spans="7:8" x14ac:dyDescent="0.25">
      <c r="G1131" s="359">
        <f t="shared" si="40"/>
        <v>0</v>
      </c>
      <c r="H1131" s="366">
        <f t="shared" si="41"/>
        <v>0</v>
      </c>
    </row>
    <row r="1132" spans="7:8" x14ac:dyDescent="0.25">
      <c r="G1132" s="359">
        <f t="shared" si="40"/>
        <v>0</v>
      </c>
      <c r="H1132" s="366">
        <f t="shared" si="41"/>
        <v>0</v>
      </c>
    </row>
    <row r="1133" spans="7:8" x14ac:dyDescent="0.25">
      <c r="G1133" s="359">
        <f t="shared" si="40"/>
        <v>0</v>
      </c>
      <c r="H1133" s="366">
        <f t="shared" si="41"/>
        <v>0</v>
      </c>
    </row>
    <row r="1134" spans="7:8" x14ac:dyDescent="0.25">
      <c r="G1134" s="359">
        <f t="shared" si="40"/>
        <v>0</v>
      </c>
      <c r="H1134" s="366">
        <f t="shared" si="41"/>
        <v>0</v>
      </c>
    </row>
    <row r="1135" spans="7:8" x14ac:dyDescent="0.25">
      <c r="G1135" s="359">
        <f t="shared" si="40"/>
        <v>0</v>
      </c>
      <c r="H1135" s="366">
        <f t="shared" si="41"/>
        <v>0</v>
      </c>
    </row>
    <row r="1136" spans="7:8" x14ac:dyDescent="0.25">
      <c r="G1136" s="359">
        <f t="shared" si="40"/>
        <v>0</v>
      </c>
      <c r="H1136" s="366">
        <f t="shared" si="41"/>
        <v>0</v>
      </c>
    </row>
    <row r="1137" spans="7:8" x14ac:dyDescent="0.25">
      <c r="G1137" s="359">
        <f t="shared" si="40"/>
        <v>0</v>
      </c>
      <c r="H1137" s="366">
        <f t="shared" si="41"/>
        <v>0</v>
      </c>
    </row>
    <row r="1138" spans="7:8" x14ac:dyDescent="0.25">
      <c r="G1138" s="359">
        <f t="shared" si="40"/>
        <v>0</v>
      </c>
      <c r="H1138" s="366">
        <f t="shared" si="41"/>
        <v>0</v>
      </c>
    </row>
    <row r="1139" spans="7:8" x14ac:dyDescent="0.25">
      <c r="G1139" s="359">
        <f t="shared" si="40"/>
        <v>0</v>
      </c>
      <c r="H1139" s="366">
        <f t="shared" si="41"/>
        <v>0</v>
      </c>
    </row>
    <row r="1140" spans="7:8" x14ac:dyDescent="0.25">
      <c r="G1140" s="359">
        <f t="shared" si="40"/>
        <v>0</v>
      </c>
      <c r="H1140" s="366">
        <f t="shared" si="41"/>
        <v>0</v>
      </c>
    </row>
    <row r="1141" spans="7:8" x14ac:dyDescent="0.25">
      <c r="G1141" s="359">
        <f t="shared" si="40"/>
        <v>0</v>
      </c>
      <c r="H1141" s="366">
        <f t="shared" si="41"/>
        <v>0</v>
      </c>
    </row>
    <row r="1142" spans="7:8" x14ac:dyDescent="0.25">
      <c r="G1142" s="359">
        <f t="shared" si="40"/>
        <v>0</v>
      </c>
      <c r="H1142" s="366">
        <f t="shared" si="41"/>
        <v>0</v>
      </c>
    </row>
    <row r="1143" spans="7:8" x14ac:dyDescent="0.25">
      <c r="G1143" s="359">
        <f t="shared" si="40"/>
        <v>0</v>
      </c>
      <c r="H1143" s="366">
        <f t="shared" si="41"/>
        <v>0</v>
      </c>
    </row>
    <row r="1144" spans="7:8" x14ac:dyDescent="0.25">
      <c r="G1144" s="359">
        <f t="shared" si="40"/>
        <v>0</v>
      </c>
      <c r="H1144" s="366">
        <f t="shared" si="41"/>
        <v>0</v>
      </c>
    </row>
    <row r="1145" spans="7:8" x14ac:dyDescent="0.25">
      <c r="G1145" s="359">
        <f t="shared" si="40"/>
        <v>0</v>
      </c>
      <c r="H1145" s="366">
        <f t="shared" si="41"/>
        <v>0</v>
      </c>
    </row>
    <row r="1146" spans="7:8" x14ac:dyDescent="0.25">
      <c r="G1146" s="359">
        <f t="shared" si="40"/>
        <v>0</v>
      </c>
      <c r="H1146" s="366">
        <f t="shared" si="41"/>
        <v>0</v>
      </c>
    </row>
    <row r="1147" spans="7:8" x14ac:dyDescent="0.25">
      <c r="G1147" s="359">
        <f t="shared" si="40"/>
        <v>0</v>
      </c>
      <c r="H1147" s="366">
        <f t="shared" si="41"/>
        <v>0</v>
      </c>
    </row>
    <row r="1148" spans="7:8" x14ac:dyDescent="0.25">
      <c r="G1148" s="359">
        <f t="shared" si="40"/>
        <v>0</v>
      </c>
      <c r="H1148" s="366">
        <f t="shared" si="41"/>
        <v>0</v>
      </c>
    </row>
    <row r="1149" spans="7:8" x14ac:dyDescent="0.25">
      <c r="G1149" s="359">
        <f t="shared" si="40"/>
        <v>0</v>
      </c>
      <c r="H1149" s="366">
        <f t="shared" si="41"/>
        <v>0</v>
      </c>
    </row>
    <row r="1150" spans="7:8" x14ac:dyDescent="0.25">
      <c r="G1150" s="359">
        <f t="shared" si="40"/>
        <v>0</v>
      </c>
      <c r="H1150" s="366">
        <f t="shared" si="41"/>
        <v>0</v>
      </c>
    </row>
    <row r="1151" spans="7:8" x14ac:dyDescent="0.25">
      <c r="G1151" s="359">
        <f t="shared" si="40"/>
        <v>0</v>
      </c>
      <c r="H1151" s="366">
        <f t="shared" si="41"/>
        <v>0</v>
      </c>
    </row>
    <row r="1152" spans="7:8" x14ac:dyDescent="0.25">
      <c r="G1152" s="359">
        <f t="shared" si="40"/>
        <v>0</v>
      </c>
      <c r="H1152" s="366">
        <f t="shared" si="41"/>
        <v>0</v>
      </c>
    </row>
    <row r="1153" spans="7:8" x14ac:dyDescent="0.25">
      <c r="G1153" s="359">
        <f t="shared" si="40"/>
        <v>0</v>
      </c>
      <c r="H1153" s="366">
        <f t="shared" si="41"/>
        <v>0</v>
      </c>
    </row>
    <row r="1154" spans="7:8" x14ac:dyDescent="0.25">
      <c r="G1154" s="359">
        <f t="shared" si="40"/>
        <v>0</v>
      </c>
      <c r="H1154" s="366">
        <f t="shared" si="41"/>
        <v>0</v>
      </c>
    </row>
    <row r="1155" spans="7:8" x14ac:dyDescent="0.25">
      <c r="G1155" s="359">
        <f t="shared" ref="G1155:G1218" si="42">IFERROR(IF(C1155=" ",0,C1155),0)</f>
        <v>0</v>
      </c>
      <c r="H1155" s="366">
        <f t="shared" ref="H1155:H1218" si="43">IFERROR(G1155 * E1155, 0)</f>
        <v>0</v>
      </c>
    </row>
    <row r="1156" spans="7:8" x14ac:dyDescent="0.25">
      <c r="G1156" s="359">
        <f t="shared" si="42"/>
        <v>0</v>
      </c>
      <c r="H1156" s="366">
        <f t="shared" si="43"/>
        <v>0</v>
      </c>
    </row>
    <row r="1157" spans="7:8" x14ac:dyDescent="0.25">
      <c r="G1157" s="359">
        <f t="shared" si="42"/>
        <v>0</v>
      </c>
      <c r="H1157" s="366">
        <f t="shared" si="43"/>
        <v>0</v>
      </c>
    </row>
    <row r="1158" spans="7:8" x14ac:dyDescent="0.25">
      <c r="G1158" s="359">
        <f t="shared" si="42"/>
        <v>0</v>
      </c>
      <c r="H1158" s="366">
        <f t="shared" si="43"/>
        <v>0</v>
      </c>
    </row>
    <row r="1159" spans="7:8" x14ac:dyDescent="0.25">
      <c r="G1159" s="359">
        <f t="shared" si="42"/>
        <v>0</v>
      </c>
      <c r="H1159" s="366">
        <f t="shared" si="43"/>
        <v>0</v>
      </c>
    </row>
    <row r="1160" spans="7:8" x14ac:dyDescent="0.25">
      <c r="G1160" s="359">
        <f t="shared" si="42"/>
        <v>0</v>
      </c>
      <c r="H1160" s="366">
        <f t="shared" si="43"/>
        <v>0</v>
      </c>
    </row>
    <row r="1161" spans="7:8" x14ac:dyDescent="0.25">
      <c r="G1161" s="359">
        <f t="shared" si="42"/>
        <v>0</v>
      </c>
      <c r="H1161" s="366">
        <f t="shared" si="43"/>
        <v>0</v>
      </c>
    </row>
    <row r="1162" spans="7:8" x14ac:dyDescent="0.25">
      <c r="G1162" s="359">
        <f t="shared" si="42"/>
        <v>0</v>
      </c>
      <c r="H1162" s="366">
        <f t="shared" si="43"/>
        <v>0</v>
      </c>
    </row>
    <row r="1163" spans="7:8" x14ac:dyDescent="0.25">
      <c r="G1163" s="359">
        <f t="shared" si="42"/>
        <v>0</v>
      </c>
      <c r="H1163" s="366">
        <f t="shared" si="43"/>
        <v>0</v>
      </c>
    </row>
    <row r="1164" spans="7:8" x14ac:dyDescent="0.25">
      <c r="G1164" s="359">
        <f t="shared" si="42"/>
        <v>0</v>
      </c>
      <c r="H1164" s="366">
        <f t="shared" si="43"/>
        <v>0</v>
      </c>
    </row>
    <row r="1165" spans="7:8" x14ac:dyDescent="0.25">
      <c r="G1165" s="359">
        <f t="shared" si="42"/>
        <v>0</v>
      </c>
      <c r="H1165" s="366">
        <f t="shared" si="43"/>
        <v>0</v>
      </c>
    </row>
    <row r="1166" spans="7:8" x14ac:dyDescent="0.25">
      <c r="G1166" s="359">
        <f t="shared" si="42"/>
        <v>0</v>
      </c>
      <c r="H1166" s="366">
        <f t="shared" si="43"/>
        <v>0</v>
      </c>
    </row>
    <row r="1167" spans="7:8" x14ac:dyDescent="0.25">
      <c r="G1167" s="359">
        <f t="shared" si="42"/>
        <v>0</v>
      </c>
      <c r="H1167" s="366">
        <f t="shared" si="43"/>
        <v>0</v>
      </c>
    </row>
    <row r="1168" spans="7:8" x14ac:dyDescent="0.25">
      <c r="G1168" s="359">
        <f t="shared" si="42"/>
        <v>0</v>
      </c>
      <c r="H1168" s="366">
        <f t="shared" si="43"/>
        <v>0</v>
      </c>
    </row>
    <row r="1169" spans="7:8" x14ac:dyDescent="0.25">
      <c r="G1169" s="359">
        <f t="shared" si="42"/>
        <v>0</v>
      </c>
      <c r="H1169" s="366">
        <f t="shared" si="43"/>
        <v>0</v>
      </c>
    </row>
    <row r="1170" spans="7:8" x14ac:dyDescent="0.25">
      <c r="G1170" s="359">
        <f t="shared" si="42"/>
        <v>0</v>
      </c>
      <c r="H1170" s="366">
        <f t="shared" si="43"/>
        <v>0</v>
      </c>
    </row>
    <row r="1171" spans="7:8" x14ac:dyDescent="0.25">
      <c r="G1171" s="359">
        <f t="shared" si="42"/>
        <v>0</v>
      </c>
      <c r="H1171" s="366">
        <f t="shared" si="43"/>
        <v>0</v>
      </c>
    </row>
    <row r="1172" spans="7:8" x14ac:dyDescent="0.25">
      <c r="G1172" s="359">
        <f t="shared" si="42"/>
        <v>0</v>
      </c>
      <c r="H1172" s="366">
        <f t="shared" si="43"/>
        <v>0</v>
      </c>
    </row>
    <row r="1173" spans="7:8" x14ac:dyDescent="0.25">
      <c r="G1173" s="359">
        <f t="shared" si="42"/>
        <v>0</v>
      </c>
      <c r="H1173" s="366">
        <f t="shared" si="43"/>
        <v>0</v>
      </c>
    </row>
    <row r="1174" spans="7:8" x14ac:dyDescent="0.25">
      <c r="G1174" s="359">
        <f t="shared" si="42"/>
        <v>0</v>
      </c>
      <c r="H1174" s="366">
        <f t="shared" si="43"/>
        <v>0</v>
      </c>
    </row>
    <row r="1175" spans="7:8" x14ac:dyDescent="0.25">
      <c r="G1175" s="359">
        <f t="shared" si="42"/>
        <v>0</v>
      </c>
      <c r="H1175" s="366">
        <f t="shared" si="43"/>
        <v>0</v>
      </c>
    </row>
    <row r="1176" spans="7:8" x14ac:dyDescent="0.25">
      <c r="G1176" s="359">
        <f t="shared" si="42"/>
        <v>0</v>
      </c>
      <c r="H1176" s="366">
        <f t="shared" si="43"/>
        <v>0</v>
      </c>
    </row>
    <row r="1177" spans="7:8" x14ac:dyDescent="0.25">
      <c r="G1177" s="359">
        <f t="shared" si="42"/>
        <v>0</v>
      </c>
      <c r="H1177" s="366">
        <f t="shared" si="43"/>
        <v>0</v>
      </c>
    </row>
    <row r="1178" spans="7:8" x14ac:dyDescent="0.25">
      <c r="G1178" s="359">
        <f t="shared" si="42"/>
        <v>0</v>
      </c>
      <c r="H1178" s="366">
        <f t="shared" si="43"/>
        <v>0</v>
      </c>
    </row>
    <row r="1179" spans="7:8" x14ac:dyDescent="0.25">
      <c r="G1179" s="359">
        <f t="shared" si="42"/>
        <v>0</v>
      </c>
      <c r="H1179" s="366">
        <f t="shared" si="43"/>
        <v>0</v>
      </c>
    </row>
    <row r="1180" spans="7:8" x14ac:dyDescent="0.25">
      <c r="G1180" s="359">
        <f t="shared" si="42"/>
        <v>0</v>
      </c>
      <c r="H1180" s="366">
        <f t="shared" si="43"/>
        <v>0</v>
      </c>
    </row>
    <row r="1181" spans="7:8" x14ac:dyDescent="0.25">
      <c r="G1181" s="359">
        <f t="shared" si="42"/>
        <v>0</v>
      </c>
      <c r="H1181" s="366">
        <f t="shared" si="43"/>
        <v>0</v>
      </c>
    </row>
    <row r="1182" spans="7:8" x14ac:dyDescent="0.25">
      <c r="G1182" s="359">
        <f t="shared" si="42"/>
        <v>0</v>
      </c>
      <c r="H1182" s="366">
        <f t="shared" si="43"/>
        <v>0</v>
      </c>
    </row>
    <row r="1183" spans="7:8" x14ac:dyDescent="0.25">
      <c r="G1183" s="359">
        <f t="shared" si="42"/>
        <v>0</v>
      </c>
      <c r="H1183" s="366">
        <f t="shared" si="43"/>
        <v>0</v>
      </c>
    </row>
    <row r="1184" spans="7:8" x14ac:dyDescent="0.25">
      <c r="G1184" s="359">
        <f t="shared" si="42"/>
        <v>0</v>
      </c>
      <c r="H1184" s="366">
        <f t="shared" si="43"/>
        <v>0</v>
      </c>
    </row>
    <row r="1185" spans="7:8" x14ac:dyDescent="0.25">
      <c r="G1185" s="359">
        <f t="shared" si="42"/>
        <v>0</v>
      </c>
      <c r="H1185" s="366">
        <f t="shared" si="43"/>
        <v>0</v>
      </c>
    </row>
    <row r="1186" spans="7:8" x14ac:dyDescent="0.25">
      <c r="G1186" s="359">
        <f t="shared" si="42"/>
        <v>0</v>
      </c>
      <c r="H1186" s="366">
        <f t="shared" si="43"/>
        <v>0</v>
      </c>
    </row>
    <row r="1187" spans="7:8" x14ac:dyDescent="0.25">
      <c r="G1187" s="359">
        <f t="shared" si="42"/>
        <v>0</v>
      </c>
      <c r="H1187" s="366">
        <f t="shared" si="43"/>
        <v>0</v>
      </c>
    </row>
    <row r="1188" spans="7:8" x14ac:dyDescent="0.25">
      <c r="G1188" s="359">
        <f t="shared" si="42"/>
        <v>0</v>
      </c>
      <c r="H1188" s="366">
        <f t="shared" si="43"/>
        <v>0</v>
      </c>
    </row>
    <row r="1189" spans="7:8" x14ac:dyDescent="0.25">
      <c r="G1189" s="359">
        <f t="shared" si="42"/>
        <v>0</v>
      </c>
      <c r="H1189" s="366">
        <f t="shared" si="43"/>
        <v>0</v>
      </c>
    </row>
    <row r="1190" spans="7:8" x14ac:dyDescent="0.25">
      <c r="G1190" s="359">
        <f t="shared" si="42"/>
        <v>0</v>
      </c>
      <c r="H1190" s="366">
        <f t="shared" si="43"/>
        <v>0</v>
      </c>
    </row>
    <row r="1191" spans="7:8" x14ac:dyDescent="0.25">
      <c r="G1191" s="359">
        <f t="shared" si="42"/>
        <v>0</v>
      </c>
      <c r="H1191" s="366">
        <f t="shared" si="43"/>
        <v>0</v>
      </c>
    </row>
    <row r="1192" spans="7:8" x14ac:dyDescent="0.25">
      <c r="G1192" s="359">
        <f t="shared" si="42"/>
        <v>0</v>
      </c>
      <c r="H1192" s="366">
        <f t="shared" si="43"/>
        <v>0</v>
      </c>
    </row>
    <row r="1193" spans="7:8" x14ac:dyDescent="0.25">
      <c r="G1193" s="359">
        <f t="shared" si="42"/>
        <v>0</v>
      </c>
      <c r="H1193" s="366">
        <f t="shared" si="43"/>
        <v>0</v>
      </c>
    </row>
    <row r="1194" spans="7:8" x14ac:dyDescent="0.25">
      <c r="G1194" s="359">
        <f t="shared" si="42"/>
        <v>0</v>
      </c>
      <c r="H1194" s="366">
        <f t="shared" si="43"/>
        <v>0</v>
      </c>
    </row>
    <row r="1195" spans="7:8" x14ac:dyDescent="0.25">
      <c r="G1195" s="359">
        <f t="shared" si="42"/>
        <v>0</v>
      </c>
      <c r="H1195" s="366">
        <f t="shared" si="43"/>
        <v>0</v>
      </c>
    </row>
    <row r="1196" spans="7:8" x14ac:dyDescent="0.25">
      <c r="G1196" s="359">
        <f t="shared" si="42"/>
        <v>0</v>
      </c>
      <c r="H1196" s="366">
        <f t="shared" si="43"/>
        <v>0</v>
      </c>
    </row>
    <row r="1197" spans="7:8" x14ac:dyDescent="0.25">
      <c r="G1197" s="359">
        <f t="shared" si="42"/>
        <v>0</v>
      </c>
      <c r="H1197" s="366">
        <f t="shared" si="43"/>
        <v>0</v>
      </c>
    </row>
    <row r="1198" spans="7:8" x14ac:dyDescent="0.25">
      <c r="G1198" s="359">
        <f t="shared" si="42"/>
        <v>0</v>
      </c>
      <c r="H1198" s="366">
        <f t="shared" si="43"/>
        <v>0</v>
      </c>
    </row>
    <row r="1199" spans="7:8" x14ac:dyDescent="0.25">
      <c r="G1199" s="359">
        <f t="shared" si="42"/>
        <v>0</v>
      </c>
      <c r="H1199" s="366">
        <f t="shared" si="43"/>
        <v>0</v>
      </c>
    </row>
    <row r="1200" spans="7:8" x14ac:dyDescent="0.25">
      <c r="G1200" s="359">
        <f t="shared" si="42"/>
        <v>0</v>
      </c>
      <c r="H1200" s="366">
        <f t="shared" si="43"/>
        <v>0</v>
      </c>
    </row>
    <row r="1201" spans="7:8" x14ac:dyDescent="0.25">
      <c r="G1201" s="359">
        <f t="shared" si="42"/>
        <v>0</v>
      </c>
      <c r="H1201" s="366">
        <f t="shared" si="43"/>
        <v>0</v>
      </c>
    </row>
    <row r="1202" spans="7:8" x14ac:dyDescent="0.25">
      <c r="G1202" s="359">
        <f t="shared" si="42"/>
        <v>0</v>
      </c>
      <c r="H1202" s="366">
        <f t="shared" si="43"/>
        <v>0</v>
      </c>
    </row>
    <row r="1203" spans="7:8" x14ac:dyDescent="0.25">
      <c r="G1203" s="359">
        <f t="shared" si="42"/>
        <v>0</v>
      </c>
      <c r="H1203" s="366">
        <f t="shared" si="43"/>
        <v>0</v>
      </c>
    </row>
    <row r="1204" spans="7:8" x14ac:dyDescent="0.25">
      <c r="G1204" s="359">
        <f t="shared" si="42"/>
        <v>0</v>
      </c>
      <c r="H1204" s="366">
        <f t="shared" si="43"/>
        <v>0</v>
      </c>
    </row>
    <row r="1205" spans="7:8" x14ac:dyDescent="0.25">
      <c r="G1205" s="359">
        <f t="shared" si="42"/>
        <v>0</v>
      </c>
      <c r="H1205" s="366">
        <f t="shared" si="43"/>
        <v>0</v>
      </c>
    </row>
    <row r="1206" spans="7:8" x14ac:dyDescent="0.25">
      <c r="G1206" s="359">
        <f t="shared" si="42"/>
        <v>0</v>
      </c>
      <c r="H1206" s="366">
        <f t="shared" si="43"/>
        <v>0</v>
      </c>
    </row>
    <row r="1207" spans="7:8" x14ac:dyDescent="0.25">
      <c r="G1207" s="359">
        <f t="shared" si="42"/>
        <v>0</v>
      </c>
      <c r="H1207" s="366">
        <f t="shared" si="43"/>
        <v>0</v>
      </c>
    </row>
    <row r="1208" spans="7:8" x14ac:dyDescent="0.25">
      <c r="G1208" s="359">
        <f t="shared" si="42"/>
        <v>0</v>
      </c>
      <c r="H1208" s="366">
        <f t="shared" si="43"/>
        <v>0</v>
      </c>
    </row>
    <row r="1209" spans="7:8" x14ac:dyDescent="0.25">
      <c r="G1209" s="359">
        <f t="shared" si="42"/>
        <v>0</v>
      </c>
      <c r="H1209" s="366">
        <f t="shared" si="43"/>
        <v>0</v>
      </c>
    </row>
    <row r="1210" spans="7:8" x14ac:dyDescent="0.25">
      <c r="G1210" s="359">
        <f t="shared" si="42"/>
        <v>0</v>
      </c>
      <c r="H1210" s="366">
        <f t="shared" si="43"/>
        <v>0</v>
      </c>
    </row>
    <row r="1211" spans="7:8" x14ac:dyDescent="0.25">
      <c r="G1211" s="359">
        <f t="shared" si="42"/>
        <v>0</v>
      </c>
      <c r="H1211" s="366">
        <f t="shared" si="43"/>
        <v>0</v>
      </c>
    </row>
    <row r="1212" spans="7:8" x14ac:dyDescent="0.25">
      <c r="G1212" s="359">
        <f t="shared" si="42"/>
        <v>0</v>
      </c>
      <c r="H1212" s="366">
        <f t="shared" si="43"/>
        <v>0</v>
      </c>
    </row>
    <row r="1213" spans="7:8" x14ac:dyDescent="0.25">
      <c r="G1213" s="359">
        <f t="shared" si="42"/>
        <v>0</v>
      </c>
      <c r="H1213" s="366">
        <f t="shared" si="43"/>
        <v>0</v>
      </c>
    </row>
    <row r="1214" spans="7:8" x14ac:dyDescent="0.25">
      <c r="G1214" s="359">
        <f t="shared" si="42"/>
        <v>0</v>
      </c>
      <c r="H1214" s="366">
        <f t="shared" si="43"/>
        <v>0</v>
      </c>
    </row>
    <row r="1215" spans="7:8" x14ac:dyDescent="0.25">
      <c r="G1215" s="359">
        <f t="shared" si="42"/>
        <v>0</v>
      </c>
      <c r="H1215" s="366">
        <f t="shared" si="43"/>
        <v>0</v>
      </c>
    </row>
    <row r="1216" spans="7:8" x14ac:dyDescent="0.25">
      <c r="G1216" s="359">
        <f t="shared" si="42"/>
        <v>0</v>
      </c>
      <c r="H1216" s="366">
        <f t="shared" si="43"/>
        <v>0</v>
      </c>
    </row>
    <row r="1217" spans="7:8" x14ac:dyDescent="0.25">
      <c r="G1217" s="359">
        <f t="shared" si="42"/>
        <v>0</v>
      </c>
      <c r="H1217" s="366">
        <f t="shared" si="43"/>
        <v>0</v>
      </c>
    </row>
    <row r="1218" spans="7:8" x14ac:dyDescent="0.25">
      <c r="G1218" s="359">
        <f t="shared" si="42"/>
        <v>0</v>
      </c>
      <c r="H1218" s="366">
        <f t="shared" si="43"/>
        <v>0</v>
      </c>
    </row>
    <row r="1219" spans="7:8" x14ac:dyDescent="0.25">
      <c r="G1219" s="359">
        <f t="shared" ref="G1219:G1282" si="44">IFERROR(IF(C1219=" ",0,C1219),0)</f>
        <v>0</v>
      </c>
      <c r="H1219" s="366">
        <f t="shared" ref="H1219:H1282" si="45">IFERROR(G1219 * E1219, 0)</f>
        <v>0</v>
      </c>
    </row>
    <row r="1220" spans="7:8" x14ac:dyDescent="0.25">
      <c r="G1220" s="359">
        <f t="shared" si="44"/>
        <v>0</v>
      </c>
      <c r="H1220" s="366">
        <f t="shared" si="45"/>
        <v>0</v>
      </c>
    </row>
    <row r="1221" spans="7:8" x14ac:dyDescent="0.25">
      <c r="G1221" s="359">
        <f t="shared" si="44"/>
        <v>0</v>
      </c>
      <c r="H1221" s="366">
        <f t="shared" si="45"/>
        <v>0</v>
      </c>
    </row>
    <row r="1222" spans="7:8" x14ac:dyDescent="0.25">
      <c r="G1222" s="359">
        <f t="shared" si="44"/>
        <v>0</v>
      </c>
      <c r="H1222" s="366">
        <f t="shared" si="45"/>
        <v>0</v>
      </c>
    </row>
    <row r="1223" spans="7:8" x14ac:dyDescent="0.25">
      <c r="G1223" s="359">
        <f t="shared" si="44"/>
        <v>0</v>
      </c>
      <c r="H1223" s="366">
        <f t="shared" si="45"/>
        <v>0</v>
      </c>
    </row>
    <row r="1224" spans="7:8" x14ac:dyDescent="0.25">
      <c r="G1224" s="359">
        <f t="shared" si="44"/>
        <v>0</v>
      </c>
      <c r="H1224" s="366">
        <f t="shared" si="45"/>
        <v>0</v>
      </c>
    </row>
    <row r="1225" spans="7:8" x14ac:dyDescent="0.25">
      <c r="G1225" s="359">
        <f t="shared" si="44"/>
        <v>0</v>
      </c>
      <c r="H1225" s="366">
        <f t="shared" si="45"/>
        <v>0</v>
      </c>
    </row>
    <row r="1226" spans="7:8" x14ac:dyDescent="0.25">
      <c r="G1226" s="359">
        <f t="shared" si="44"/>
        <v>0</v>
      </c>
      <c r="H1226" s="366">
        <f t="shared" si="45"/>
        <v>0</v>
      </c>
    </row>
    <row r="1227" spans="7:8" x14ac:dyDescent="0.25">
      <c r="G1227" s="359">
        <f t="shared" si="44"/>
        <v>0</v>
      </c>
      <c r="H1227" s="366">
        <f t="shared" si="45"/>
        <v>0</v>
      </c>
    </row>
    <row r="1228" spans="7:8" x14ac:dyDescent="0.25">
      <c r="G1228" s="359">
        <f t="shared" si="44"/>
        <v>0</v>
      </c>
      <c r="H1228" s="366">
        <f t="shared" si="45"/>
        <v>0</v>
      </c>
    </row>
    <row r="1229" spans="7:8" x14ac:dyDescent="0.25">
      <c r="G1229" s="359">
        <f t="shared" si="44"/>
        <v>0</v>
      </c>
      <c r="H1229" s="366">
        <f t="shared" si="45"/>
        <v>0</v>
      </c>
    </row>
    <row r="1230" spans="7:8" x14ac:dyDescent="0.25">
      <c r="G1230" s="359">
        <f t="shared" si="44"/>
        <v>0</v>
      </c>
      <c r="H1230" s="366">
        <f t="shared" si="45"/>
        <v>0</v>
      </c>
    </row>
    <row r="1231" spans="7:8" x14ac:dyDescent="0.25">
      <c r="G1231" s="359">
        <f t="shared" si="44"/>
        <v>0</v>
      </c>
      <c r="H1231" s="366">
        <f t="shared" si="45"/>
        <v>0</v>
      </c>
    </row>
    <row r="1232" spans="7:8" x14ac:dyDescent="0.25">
      <c r="G1232" s="359">
        <f t="shared" si="44"/>
        <v>0</v>
      </c>
      <c r="H1232" s="366">
        <f t="shared" si="45"/>
        <v>0</v>
      </c>
    </row>
    <row r="1233" spans="7:8" x14ac:dyDescent="0.25">
      <c r="G1233" s="359">
        <f t="shared" si="44"/>
        <v>0</v>
      </c>
      <c r="H1233" s="366">
        <f t="shared" si="45"/>
        <v>0</v>
      </c>
    </row>
    <row r="1234" spans="7:8" x14ac:dyDescent="0.25">
      <c r="G1234" s="359">
        <f t="shared" si="44"/>
        <v>0</v>
      </c>
      <c r="H1234" s="366">
        <f t="shared" si="45"/>
        <v>0</v>
      </c>
    </row>
    <row r="1235" spans="7:8" x14ac:dyDescent="0.25">
      <c r="G1235" s="359">
        <f t="shared" si="44"/>
        <v>0</v>
      </c>
      <c r="H1235" s="366">
        <f t="shared" si="45"/>
        <v>0</v>
      </c>
    </row>
    <row r="1236" spans="7:8" x14ac:dyDescent="0.25">
      <c r="G1236" s="359">
        <f t="shared" si="44"/>
        <v>0</v>
      </c>
      <c r="H1236" s="366">
        <f t="shared" si="45"/>
        <v>0</v>
      </c>
    </row>
    <row r="1237" spans="7:8" x14ac:dyDescent="0.25">
      <c r="G1237" s="359">
        <f t="shared" si="44"/>
        <v>0</v>
      </c>
      <c r="H1237" s="366">
        <f t="shared" si="45"/>
        <v>0</v>
      </c>
    </row>
    <row r="1238" spans="7:8" x14ac:dyDescent="0.25">
      <c r="G1238" s="359">
        <f t="shared" si="44"/>
        <v>0</v>
      </c>
      <c r="H1238" s="366">
        <f t="shared" si="45"/>
        <v>0</v>
      </c>
    </row>
    <row r="1239" spans="7:8" x14ac:dyDescent="0.25">
      <c r="G1239" s="359">
        <f t="shared" si="44"/>
        <v>0</v>
      </c>
      <c r="H1239" s="366">
        <f t="shared" si="45"/>
        <v>0</v>
      </c>
    </row>
    <row r="1240" spans="7:8" x14ac:dyDescent="0.25">
      <c r="G1240" s="359">
        <f t="shared" si="44"/>
        <v>0</v>
      </c>
      <c r="H1240" s="366">
        <f t="shared" si="45"/>
        <v>0</v>
      </c>
    </row>
    <row r="1241" spans="7:8" x14ac:dyDescent="0.25">
      <c r="G1241" s="359">
        <f t="shared" si="44"/>
        <v>0</v>
      </c>
      <c r="H1241" s="366">
        <f t="shared" si="45"/>
        <v>0</v>
      </c>
    </row>
    <row r="1242" spans="7:8" x14ac:dyDescent="0.25">
      <c r="G1242" s="359">
        <f t="shared" si="44"/>
        <v>0</v>
      </c>
      <c r="H1242" s="366">
        <f t="shared" si="45"/>
        <v>0</v>
      </c>
    </row>
    <row r="1243" spans="7:8" x14ac:dyDescent="0.25">
      <c r="G1243" s="359">
        <f t="shared" si="44"/>
        <v>0</v>
      </c>
      <c r="H1243" s="366">
        <f t="shared" si="45"/>
        <v>0</v>
      </c>
    </row>
    <row r="1244" spans="7:8" x14ac:dyDescent="0.25">
      <c r="G1244" s="359">
        <f t="shared" si="44"/>
        <v>0</v>
      </c>
      <c r="H1244" s="366">
        <f t="shared" si="45"/>
        <v>0</v>
      </c>
    </row>
    <row r="1245" spans="7:8" x14ac:dyDescent="0.25">
      <c r="G1245" s="359">
        <f t="shared" si="44"/>
        <v>0</v>
      </c>
      <c r="H1245" s="366">
        <f t="shared" si="45"/>
        <v>0</v>
      </c>
    </row>
    <row r="1246" spans="7:8" x14ac:dyDescent="0.25">
      <c r="G1246" s="359">
        <f t="shared" si="44"/>
        <v>0</v>
      </c>
      <c r="H1246" s="366">
        <f t="shared" si="45"/>
        <v>0</v>
      </c>
    </row>
    <row r="1247" spans="7:8" x14ac:dyDescent="0.25">
      <c r="G1247" s="359">
        <f t="shared" si="44"/>
        <v>0</v>
      </c>
      <c r="H1247" s="366">
        <f t="shared" si="45"/>
        <v>0</v>
      </c>
    </row>
    <row r="1248" spans="7:8" x14ac:dyDescent="0.25">
      <c r="G1248" s="359">
        <f t="shared" si="44"/>
        <v>0</v>
      </c>
      <c r="H1248" s="366">
        <f t="shared" si="45"/>
        <v>0</v>
      </c>
    </row>
    <row r="1249" spans="7:8" x14ac:dyDescent="0.25">
      <c r="G1249" s="359">
        <f t="shared" si="44"/>
        <v>0</v>
      </c>
      <c r="H1249" s="366">
        <f t="shared" si="45"/>
        <v>0</v>
      </c>
    </row>
    <row r="1250" spans="7:8" x14ac:dyDescent="0.25">
      <c r="G1250" s="359">
        <f t="shared" si="44"/>
        <v>0</v>
      </c>
      <c r="H1250" s="366">
        <f t="shared" si="45"/>
        <v>0</v>
      </c>
    </row>
    <row r="1251" spans="7:8" x14ac:dyDescent="0.25">
      <c r="G1251" s="359">
        <f t="shared" si="44"/>
        <v>0</v>
      </c>
      <c r="H1251" s="366">
        <f t="shared" si="45"/>
        <v>0</v>
      </c>
    </row>
    <row r="1252" spans="7:8" x14ac:dyDescent="0.25">
      <c r="G1252" s="359">
        <f t="shared" si="44"/>
        <v>0</v>
      </c>
      <c r="H1252" s="366">
        <f t="shared" si="45"/>
        <v>0</v>
      </c>
    </row>
    <row r="1253" spans="7:8" x14ac:dyDescent="0.25">
      <c r="G1253" s="359">
        <f t="shared" si="44"/>
        <v>0</v>
      </c>
      <c r="H1253" s="366">
        <f t="shared" si="45"/>
        <v>0</v>
      </c>
    </row>
    <row r="1254" spans="7:8" x14ac:dyDescent="0.25">
      <c r="G1254" s="359">
        <f t="shared" si="44"/>
        <v>0</v>
      </c>
      <c r="H1254" s="366">
        <f t="shared" si="45"/>
        <v>0</v>
      </c>
    </row>
    <row r="1255" spans="7:8" x14ac:dyDescent="0.25">
      <c r="G1255" s="359">
        <f t="shared" si="44"/>
        <v>0</v>
      </c>
      <c r="H1255" s="366">
        <f t="shared" si="45"/>
        <v>0</v>
      </c>
    </row>
    <row r="1256" spans="7:8" x14ac:dyDescent="0.25">
      <c r="G1256" s="359">
        <f t="shared" si="44"/>
        <v>0</v>
      </c>
      <c r="H1256" s="366">
        <f t="shared" si="45"/>
        <v>0</v>
      </c>
    </row>
    <row r="1257" spans="7:8" x14ac:dyDescent="0.25">
      <c r="G1257" s="359">
        <f t="shared" si="44"/>
        <v>0</v>
      </c>
      <c r="H1257" s="366">
        <f t="shared" si="45"/>
        <v>0</v>
      </c>
    </row>
    <row r="1258" spans="7:8" x14ac:dyDescent="0.25">
      <c r="G1258" s="359">
        <f t="shared" si="44"/>
        <v>0</v>
      </c>
      <c r="H1258" s="366">
        <f t="shared" si="45"/>
        <v>0</v>
      </c>
    </row>
    <row r="1259" spans="7:8" x14ac:dyDescent="0.25">
      <c r="G1259" s="359">
        <f t="shared" si="44"/>
        <v>0</v>
      </c>
      <c r="H1259" s="366">
        <f t="shared" si="45"/>
        <v>0</v>
      </c>
    </row>
    <row r="1260" spans="7:8" x14ac:dyDescent="0.25">
      <c r="G1260" s="359">
        <f t="shared" si="44"/>
        <v>0</v>
      </c>
      <c r="H1260" s="366">
        <f t="shared" si="45"/>
        <v>0</v>
      </c>
    </row>
    <row r="1261" spans="7:8" x14ac:dyDescent="0.25">
      <c r="G1261" s="359">
        <f t="shared" si="44"/>
        <v>0</v>
      </c>
      <c r="H1261" s="366">
        <f t="shared" si="45"/>
        <v>0</v>
      </c>
    </row>
    <row r="1262" spans="7:8" x14ac:dyDescent="0.25">
      <c r="G1262" s="359">
        <f t="shared" si="44"/>
        <v>0</v>
      </c>
      <c r="H1262" s="366">
        <f t="shared" si="45"/>
        <v>0</v>
      </c>
    </row>
    <row r="1263" spans="7:8" x14ac:dyDescent="0.25">
      <c r="G1263" s="359">
        <f t="shared" si="44"/>
        <v>0</v>
      </c>
      <c r="H1263" s="366">
        <f t="shared" si="45"/>
        <v>0</v>
      </c>
    </row>
    <row r="1264" spans="7:8" x14ac:dyDescent="0.25">
      <c r="G1264" s="359">
        <f t="shared" si="44"/>
        <v>0</v>
      </c>
      <c r="H1264" s="366">
        <f t="shared" si="45"/>
        <v>0</v>
      </c>
    </row>
    <row r="1265" spans="7:8" x14ac:dyDescent="0.25">
      <c r="G1265" s="359">
        <f t="shared" si="44"/>
        <v>0</v>
      </c>
      <c r="H1265" s="366">
        <f t="shared" si="45"/>
        <v>0</v>
      </c>
    </row>
    <row r="1266" spans="7:8" x14ac:dyDescent="0.25">
      <c r="G1266" s="359">
        <f t="shared" si="44"/>
        <v>0</v>
      </c>
      <c r="H1266" s="366">
        <f t="shared" si="45"/>
        <v>0</v>
      </c>
    </row>
    <row r="1267" spans="7:8" x14ac:dyDescent="0.25">
      <c r="G1267" s="359">
        <f t="shared" si="44"/>
        <v>0</v>
      </c>
      <c r="H1267" s="366">
        <f t="shared" si="45"/>
        <v>0</v>
      </c>
    </row>
    <row r="1268" spans="7:8" x14ac:dyDescent="0.25">
      <c r="G1268" s="359">
        <f t="shared" si="44"/>
        <v>0</v>
      </c>
      <c r="H1268" s="366">
        <f t="shared" si="45"/>
        <v>0</v>
      </c>
    </row>
    <row r="1269" spans="7:8" x14ac:dyDescent="0.25">
      <c r="G1269" s="359">
        <f t="shared" si="44"/>
        <v>0</v>
      </c>
      <c r="H1269" s="366">
        <f t="shared" si="45"/>
        <v>0</v>
      </c>
    </row>
    <row r="1270" spans="7:8" x14ac:dyDescent="0.25">
      <c r="G1270" s="359">
        <f t="shared" si="44"/>
        <v>0</v>
      </c>
      <c r="H1270" s="366">
        <f t="shared" si="45"/>
        <v>0</v>
      </c>
    </row>
    <row r="1271" spans="7:8" x14ac:dyDescent="0.25">
      <c r="G1271" s="359">
        <f t="shared" si="44"/>
        <v>0</v>
      </c>
      <c r="H1271" s="366">
        <f t="shared" si="45"/>
        <v>0</v>
      </c>
    </row>
    <row r="1272" spans="7:8" x14ac:dyDescent="0.25">
      <c r="G1272" s="359">
        <f t="shared" si="44"/>
        <v>0</v>
      </c>
      <c r="H1272" s="366">
        <f t="shared" si="45"/>
        <v>0</v>
      </c>
    </row>
    <row r="1273" spans="7:8" x14ac:dyDescent="0.25">
      <c r="G1273" s="359">
        <f t="shared" si="44"/>
        <v>0</v>
      </c>
      <c r="H1273" s="366">
        <f t="shared" si="45"/>
        <v>0</v>
      </c>
    </row>
    <row r="1274" spans="7:8" x14ac:dyDescent="0.25">
      <c r="G1274" s="359">
        <f t="shared" si="44"/>
        <v>0</v>
      </c>
      <c r="H1274" s="366">
        <f t="shared" si="45"/>
        <v>0</v>
      </c>
    </row>
    <row r="1275" spans="7:8" x14ac:dyDescent="0.25">
      <c r="G1275" s="359">
        <f t="shared" si="44"/>
        <v>0</v>
      </c>
      <c r="H1275" s="366">
        <f t="shared" si="45"/>
        <v>0</v>
      </c>
    </row>
    <row r="1276" spans="7:8" x14ac:dyDescent="0.25">
      <c r="G1276" s="359">
        <f t="shared" si="44"/>
        <v>0</v>
      </c>
      <c r="H1276" s="366">
        <f t="shared" si="45"/>
        <v>0</v>
      </c>
    </row>
    <row r="1277" spans="7:8" x14ac:dyDescent="0.25">
      <c r="G1277" s="359">
        <f t="shared" si="44"/>
        <v>0</v>
      </c>
      <c r="H1277" s="366">
        <f t="shared" si="45"/>
        <v>0</v>
      </c>
    </row>
    <row r="1278" spans="7:8" x14ac:dyDescent="0.25">
      <c r="G1278" s="359">
        <f t="shared" si="44"/>
        <v>0</v>
      </c>
      <c r="H1278" s="366">
        <f t="shared" si="45"/>
        <v>0</v>
      </c>
    </row>
    <row r="1279" spans="7:8" x14ac:dyDescent="0.25">
      <c r="G1279" s="359">
        <f t="shared" si="44"/>
        <v>0</v>
      </c>
      <c r="H1279" s="366">
        <f t="shared" si="45"/>
        <v>0</v>
      </c>
    </row>
    <row r="1280" spans="7:8" x14ac:dyDescent="0.25">
      <c r="G1280" s="359">
        <f t="shared" si="44"/>
        <v>0</v>
      </c>
      <c r="H1280" s="366">
        <f t="shared" si="45"/>
        <v>0</v>
      </c>
    </row>
    <row r="1281" spans="7:8" x14ac:dyDescent="0.25">
      <c r="G1281" s="359">
        <f t="shared" si="44"/>
        <v>0</v>
      </c>
      <c r="H1281" s="366">
        <f t="shared" si="45"/>
        <v>0</v>
      </c>
    </row>
    <row r="1282" spans="7:8" x14ac:dyDescent="0.25">
      <c r="G1282" s="359">
        <f t="shared" si="44"/>
        <v>0</v>
      </c>
      <c r="H1282" s="366">
        <f t="shared" si="45"/>
        <v>0</v>
      </c>
    </row>
    <row r="1283" spans="7:8" x14ac:dyDescent="0.25">
      <c r="G1283" s="359">
        <f t="shared" ref="G1283:G1346" si="46">IFERROR(IF(C1283=" ",0,C1283),0)</f>
        <v>0</v>
      </c>
      <c r="H1283" s="366">
        <f t="shared" ref="H1283:H1346" si="47">IFERROR(G1283 * E1283, 0)</f>
        <v>0</v>
      </c>
    </row>
    <row r="1284" spans="7:8" x14ac:dyDescent="0.25">
      <c r="G1284" s="359">
        <f t="shared" si="46"/>
        <v>0</v>
      </c>
      <c r="H1284" s="366">
        <f t="shared" si="47"/>
        <v>0</v>
      </c>
    </row>
    <row r="1285" spans="7:8" x14ac:dyDescent="0.25">
      <c r="G1285" s="359">
        <f t="shared" si="46"/>
        <v>0</v>
      </c>
      <c r="H1285" s="366">
        <f t="shared" si="47"/>
        <v>0</v>
      </c>
    </row>
    <row r="1286" spans="7:8" x14ac:dyDescent="0.25">
      <c r="G1286" s="359">
        <f t="shared" si="46"/>
        <v>0</v>
      </c>
      <c r="H1286" s="366">
        <f t="shared" si="47"/>
        <v>0</v>
      </c>
    </row>
    <row r="1287" spans="7:8" x14ac:dyDescent="0.25">
      <c r="G1287" s="359">
        <f t="shared" si="46"/>
        <v>0</v>
      </c>
      <c r="H1287" s="366">
        <f t="shared" si="47"/>
        <v>0</v>
      </c>
    </row>
    <row r="1288" spans="7:8" x14ac:dyDescent="0.25">
      <c r="G1288" s="359">
        <f t="shared" si="46"/>
        <v>0</v>
      </c>
      <c r="H1288" s="366">
        <f t="shared" si="47"/>
        <v>0</v>
      </c>
    </row>
    <row r="1289" spans="7:8" x14ac:dyDescent="0.25">
      <c r="G1289" s="359">
        <f t="shared" si="46"/>
        <v>0</v>
      </c>
      <c r="H1289" s="366">
        <f t="shared" si="47"/>
        <v>0</v>
      </c>
    </row>
    <row r="1290" spans="7:8" x14ac:dyDescent="0.25">
      <c r="G1290" s="359">
        <f t="shared" si="46"/>
        <v>0</v>
      </c>
      <c r="H1290" s="366">
        <f t="shared" si="47"/>
        <v>0</v>
      </c>
    </row>
    <row r="1291" spans="7:8" x14ac:dyDescent="0.25">
      <c r="G1291" s="359">
        <f t="shared" si="46"/>
        <v>0</v>
      </c>
      <c r="H1291" s="366">
        <f t="shared" si="47"/>
        <v>0</v>
      </c>
    </row>
    <row r="1292" spans="7:8" x14ac:dyDescent="0.25">
      <c r="G1292" s="359">
        <f t="shared" si="46"/>
        <v>0</v>
      </c>
      <c r="H1292" s="366">
        <f t="shared" si="47"/>
        <v>0</v>
      </c>
    </row>
    <row r="1293" spans="7:8" x14ac:dyDescent="0.25">
      <c r="G1293" s="359">
        <f t="shared" si="46"/>
        <v>0</v>
      </c>
      <c r="H1293" s="366">
        <f t="shared" si="47"/>
        <v>0</v>
      </c>
    </row>
    <row r="1294" spans="7:8" x14ac:dyDescent="0.25">
      <c r="G1294" s="359">
        <f t="shared" si="46"/>
        <v>0</v>
      </c>
      <c r="H1294" s="366">
        <f t="shared" si="47"/>
        <v>0</v>
      </c>
    </row>
    <row r="1295" spans="7:8" x14ac:dyDescent="0.25">
      <c r="G1295" s="359">
        <f t="shared" si="46"/>
        <v>0</v>
      </c>
      <c r="H1295" s="366">
        <f t="shared" si="47"/>
        <v>0</v>
      </c>
    </row>
    <row r="1296" spans="7:8" x14ac:dyDescent="0.25">
      <c r="G1296" s="359">
        <f t="shared" si="46"/>
        <v>0</v>
      </c>
      <c r="H1296" s="366">
        <f t="shared" si="47"/>
        <v>0</v>
      </c>
    </row>
    <row r="1297" spans="7:8" x14ac:dyDescent="0.25">
      <c r="G1297" s="359">
        <f t="shared" si="46"/>
        <v>0</v>
      </c>
      <c r="H1297" s="366">
        <f t="shared" si="47"/>
        <v>0</v>
      </c>
    </row>
    <row r="1298" spans="7:8" x14ac:dyDescent="0.25">
      <c r="G1298" s="359">
        <f t="shared" si="46"/>
        <v>0</v>
      </c>
      <c r="H1298" s="366">
        <f t="shared" si="47"/>
        <v>0</v>
      </c>
    </row>
    <row r="1299" spans="7:8" x14ac:dyDescent="0.25">
      <c r="G1299" s="359">
        <f t="shared" si="46"/>
        <v>0</v>
      </c>
      <c r="H1299" s="366">
        <f t="shared" si="47"/>
        <v>0</v>
      </c>
    </row>
    <row r="1300" spans="7:8" x14ac:dyDescent="0.25">
      <c r="G1300" s="359">
        <f t="shared" si="46"/>
        <v>0</v>
      </c>
      <c r="H1300" s="366">
        <f t="shared" si="47"/>
        <v>0</v>
      </c>
    </row>
    <row r="1301" spans="7:8" x14ac:dyDescent="0.25">
      <c r="G1301" s="359">
        <f t="shared" si="46"/>
        <v>0</v>
      </c>
      <c r="H1301" s="366">
        <f t="shared" si="47"/>
        <v>0</v>
      </c>
    </row>
    <row r="1302" spans="7:8" x14ac:dyDescent="0.25">
      <c r="G1302" s="359">
        <f t="shared" si="46"/>
        <v>0</v>
      </c>
      <c r="H1302" s="366">
        <f t="shared" si="47"/>
        <v>0</v>
      </c>
    </row>
    <row r="1303" spans="7:8" x14ac:dyDescent="0.25">
      <c r="G1303" s="359">
        <f t="shared" si="46"/>
        <v>0</v>
      </c>
      <c r="H1303" s="366">
        <f t="shared" si="47"/>
        <v>0</v>
      </c>
    </row>
    <row r="1304" spans="7:8" x14ac:dyDescent="0.25">
      <c r="G1304" s="359">
        <f t="shared" si="46"/>
        <v>0</v>
      </c>
      <c r="H1304" s="366">
        <f t="shared" si="47"/>
        <v>0</v>
      </c>
    </row>
    <row r="1305" spans="7:8" x14ac:dyDescent="0.25">
      <c r="G1305" s="359">
        <f t="shared" si="46"/>
        <v>0</v>
      </c>
      <c r="H1305" s="366">
        <f t="shared" si="47"/>
        <v>0</v>
      </c>
    </row>
    <row r="1306" spans="7:8" x14ac:dyDescent="0.25">
      <c r="G1306" s="359">
        <f t="shared" si="46"/>
        <v>0</v>
      </c>
      <c r="H1306" s="366">
        <f t="shared" si="47"/>
        <v>0</v>
      </c>
    </row>
    <row r="1307" spans="7:8" x14ac:dyDescent="0.25">
      <c r="G1307" s="359">
        <f t="shared" si="46"/>
        <v>0</v>
      </c>
      <c r="H1307" s="366">
        <f t="shared" si="47"/>
        <v>0</v>
      </c>
    </row>
    <row r="1308" spans="7:8" x14ac:dyDescent="0.25">
      <c r="G1308" s="359">
        <f t="shared" si="46"/>
        <v>0</v>
      </c>
      <c r="H1308" s="366">
        <f t="shared" si="47"/>
        <v>0</v>
      </c>
    </row>
    <row r="1309" spans="7:8" x14ac:dyDescent="0.25">
      <c r="G1309" s="359">
        <f t="shared" si="46"/>
        <v>0</v>
      </c>
      <c r="H1309" s="366">
        <f t="shared" si="47"/>
        <v>0</v>
      </c>
    </row>
    <row r="1310" spans="7:8" x14ac:dyDescent="0.25">
      <c r="G1310" s="359">
        <f t="shared" si="46"/>
        <v>0</v>
      </c>
      <c r="H1310" s="366">
        <f t="shared" si="47"/>
        <v>0</v>
      </c>
    </row>
    <row r="1311" spans="7:8" x14ac:dyDescent="0.25">
      <c r="G1311" s="359">
        <f t="shared" si="46"/>
        <v>0</v>
      </c>
      <c r="H1311" s="366">
        <f t="shared" si="47"/>
        <v>0</v>
      </c>
    </row>
    <row r="1312" spans="7:8" x14ac:dyDescent="0.25">
      <c r="G1312" s="359">
        <f t="shared" si="46"/>
        <v>0</v>
      </c>
      <c r="H1312" s="366">
        <f t="shared" si="47"/>
        <v>0</v>
      </c>
    </row>
    <row r="1313" spans="7:8" x14ac:dyDescent="0.25">
      <c r="G1313" s="359">
        <f t="shared" si="46"/>
        <v>0</v>
      </c>
      <c r="H1313" s="366">
        <f t="shared" si="47"/>
        <v>0</v>
      </c>
    </row>
    <row r="1314" spans="7:8" x14ac:dyDescent="0.25">
      <c r="G1314" s="359">
        <f t="shared" si="46"/>
        <v>0</v>
      </c>
      <c r="H1314" s="366">
        <f t="shared" si="47"/>
        <v>0</v>
      </c>
    </row>
    <row r="1315" spans="7:8" x14ac:dyDescent="0.25">
      <c r="G1315" s="359">
        <f t="shared" si="46"/>
        <v>0</v>
      </c>
      <c r="H1315" s="366">
        <f t="shared" si="47"/>
        <v>0</v>
      </c>
    </row>
    <row r="1316" spans="7:8" x14ac:dyDescent="0.25">
      <c r="G1316" s="359">
        <f t="shared" si="46"/>
        <v>0</v>
      </c>
      <c r="H1316" s="366">
        <f t="shared" si="47"/>
        <v>0</v>
      </c>
    </row>
    <row r="1317" spans="7:8" x14ac:dyDescent="0.25">
      <c r="G1317" s="359">
        <f t="shared" si="46"/>
        <v>0</v>
      </c>
      <c r="H1317" s="366">
        <f t="shared" si="47"/>
        <v>0</v>
      </c>
    </row>
    <row r="1318" spans="7:8" x14ac:dyDescent="0.25">
      <c r="G1318" s="359">
        <f t="shared" si="46"/>
        <v>0</v>
      </c>
      <c r="H1318" s="366">
        <f t="shared" si="47"/>
        <v>0</v>
      </c>
    </row>
    <row r="1319" spans="7:8" x14ac:dyDescent="0.25">
      <c r="G1319" s="359">
        <f t="shared" si="46"/>
        <v>0</v>
      </c>
      <c r="H1319" s="366">
        <f t="shared" si="47"/>
        <v>0</v>
      </c>
    </row>
    <row r="1320" spans="7:8" x14ac:dyDescent="0.25">
      <c r="G1320" s="359">
        <f t="shared" si="46"/>
        <v>0</v>
      </c>
      <c r="H1320" s="366">
        <f t="shared" si="47"/>
        <v>0</v>
      </c>
    </row>
    <row r="1321" spans="7:8" x14ac:dyDescent="0.25">
      <c r="G1321" s="359">
        <f t="shared" si="46"/>
        <v>0</v>
      </c>
      <c r="H1321" s="366">
        <f t="shared" si="47"/>
        <v>0</v>
      </c>
    </row>
    <row r="1322" spans="7:8" x14ac:dyDescent="0.25">
      <c r="G1322" s="359">
        <f t="shared" si="46"/>
        <v>0</v>
      </c>
      <c r="H1322" s="366">
        <f t="shared" si="47"/>
        <v>0</v>
      </c>
    </row>
    <row r="1323" spans="7:8" x14ac:dyDescent="0.25">
      <c r="G1323" s="359">
        <f t="shared" si="46"/>
        <v>0</v>
      </c>
      <c r="H1323" s="366">
        <f t="shared" si="47"/>
        <v>0</v>
      </c>
    </row>
    <row r="1324" spans="7:8" x14ac:dyDescent="0.25">
      <c r="G1324" s="359">
        <f t="shared" si="46"/>
        <v>0</v>
      </c>
      <c r="H1324" s="366">
        <f t="shared" si="47"/>
        <v>0</v>
      </c>
    </row>
    <row r="1325" spans="7:8" x14ac:dyDescent="0.25">
      <c r="G1325" s="359">
        <f t="shared" si="46"/>
        <v>0</v>
      </c>
      <c r="H1325" s="366">
        <f t="shared" si="47"/>
        <v>0</v>
      </c>
    </row>
    <row r="1326" spans="7:8" x14ac:dyDescent="0.25">
      <c r="G1326" s="359">
        <f t="shared" si="46"/>
        <v>0</v>
      </c>
      <c r="H1326" s="366">
        <f t="shared" si="47"/>
        <v>0</v>
      </c>
    </row>
    <row r="1327" spans="7:8" x14ac:dyDescent="0.25">
      <c r="G1327" s="359">
        <f t="shared" si="46"/>
        <v>0</v>
      </c>
      <c r="H1327" s="366">
        <f t="shared" si="47"/>
        <v>0</v>
      </c>
    </row>
    <row r="1328" spans="7:8" x14ac:dyDescent="0.25">
      <c r="G1328" s="359">
        <f t="shared" si="46"/>
        <v>0</v>
      </c>
      <c r="H1328" s="366">
        <f t="shared" si="47"/>
        <v>0</v>
      </c>
    </row>
    <row r="1329" spans="7:8" x14ac:dyDescent="0.25">
      <c r="G1329" s="359">
        <f t="shared" si="46"/>
        <v>0</v>
      </c>
      <c r="H1329" s="366">
        <f t="shared" si="47"/>
        <v>0</v>
      </c>
    </row>
    <row r="1330" spans="7:8" x14ac:dyDescent="0.25">
      <c r="G1330" s="359">
        <f t="shared" si="46"/>
        <v>0</v>
      </c>
      <c r="H1330" s="366">
        <f t="shared" si="47"/>
        <v>0</v>
      </c>
    </row>
    <row r="1331" spans="7:8" x14ac:dyDescent="0.25">
      <c r="G1331" s="359">
        <f t="shared" si="46"/>
        <v>0</v>
      </c>
      <c r="H1331" s="366">
        <f t="shared" si="47"/>
        <v>0</v>
      </c>
    </row>
    <row r="1332" spans="7:8" x14ac:dyDescent="0.25">
      <c r="G1332" s="359">
        <f t="shared" si="46"/>
        <v>0</v>
      </c>
      <c r="H1332" s="366">
        <f t="shared" si="47"/>
        <v>0</v>
      </c>
    </row>
    <row r="1333" spans="7:8" x14ac:dyDescent="0.25">
      <c r="G1333" s="359">
        <f t="shared" si="46"/>
        <v>0</v>
      </c>
      <c r="H1333" s="366">
        <f t="shared" si="47"/>
        <v>0</v>
      </c>
    </row>
    <row r="1334" spans="7:8" x14ac:dyDescent="0.25">
      <c r="G1334" s="359">
        <f t="shared" si="46"/>
        <v>0</v>
      </c>
      <c r="H1334" s="366">
        <f t="shared" si="47"/>
        <v>0</v>
      </c>
    </row>
    <row r="1335" spans="7:8" x14ac:dyDescent="0.25">
      <c r="G1335" s="359">
        <f t="shared" si="46"/>
        <v>0</v>
      </c>
      <c r="H1335" s="366">
        <f t="shared" si="47"/>
        <v>0</v>
      </c>
    </row>
    <row r="1336" spans="7:8" x14ac:dyDescent="0.25">
      <c r="G1336" s="359">
        <f t="shared" si="46"/>
        <v>0</v>
      </c>
      <c r="H1336" s="366">
        <f t="shared" si="47"/>
        <v>0</v>
      </c>
    </row>
    <row r="1337" spans="7:8" x14ac:dyDescent="0.25">
      <c r="G1337" s="359">
        <f t="shared" si="46"/>
        <v>0</v>
      </c>
      <c r="H1337" s="366">
        <f t="shared" si="47"/>
        <v>0</v>
      </c>
    </row>
    <row r="1338" spans="7:8" x14ac:dyDescent="0.25">
      <c r="G1338" s="359">
        <f t="shared" si="46"/>
        <v>0</v>
      </c>
      <c r="H1338" s="366">
        <f t="shared" si="47"/>
        <v>0</v>
      </c>
    </row>
    <row r="1339" spans="7:8" x14ac:dyDescent="0.25">
      <c r="G1339" s="359">
        <f t="shared" si="46"/>
        <v>0</v>
      </c>
      <c r="H1339" s="366">
        <f t="shared" si="47"/>
        <v>0</v>
      </c>
    </row>
    <row r="1340" spans="7:8" x14ac:dyDescent="0.25">
      <c r="G1340" s="359">
        <f t="shared" si="46"/>
        <v>0</v>
      </c>
      <c r="H1340" s="366">
        <f t="shared" si="47"/>
        <v>0</v>
      </c>
    </row>
    <row r="1341" spans="7:8" x14ac:dyDescent="0.25">
      <c r="G1341" s="359">
        <f t="shared" si="46"/>
        <v>0</v>
      </c>
      <c r="H1341" s="366">
        <f t="shared" si="47"/>
        <v>0</v>
      </c>
    </row>
    <row r="1342" spans="7:8" x14ac:dyDescent="0.25">
      <c r="G1342" s="359">
        <f t="shared" si="46"/>
        <v>0</v>
      </c>
      <c r="H1342" s="366">
        <f t="shared" si="47"/>
        <v>0</v>
      </c>
    </row>
    <row r="1343" spans="7:8" x14ac:dyDescent="0.25">
      <c r="G1343" s="359">
        <f t="shared" si="46"/>
        <v>0</v>
      </c>
      <c r="H1343" s="366">
        <f t="shared" si="47"/>
        <v>0</v>
      </c>
    </row>
    <row r="1344" spans="7:8" x14ac:dyDescent="0.25">
      <c r="G1344" s="359">
        <f t="shared" si="46"/>
        <v>0</v>
      </c>
      <c r="H1344" s="366">
        <f t="shared" si="47"/>
        <v>0</v>
      </c>
    </row>
    <row r="1345" spans="7:8" x14ac:dyDescent="0.25">
      <c r="G1345" s="359">
        <f t="shared" si="46"/>
        <v>0</v>
      </c>
      <c r="H1345" s="366">
        <f t="shared" si="47"/>
        <v>0</v>
      </c>
    </row>
    <row r="1346" spans="7:8" x14ac:dyDescent="0.25">
      <c r="G1346" s="359">
        <f t="shared" si="46"/>
        <v>0</v>
      </c>
      <c r="H1346" s="366">
        <f t="shared" si="47"/>
        <v>0</v>
      </c>
    </row>
    <row r="1347" spans="7:8" x14ac:dyDescent="0.25">
      <c r="G1347" s="359">
        <f t="shared" ref="G1347:G1410" si="48">IFERROR(IF(C1347=" ",0,C1347),0)</f>
        <v>0</v>
      </c>
      <c r="H1347" s="366">
        <f t="shared" ref="H1347:H1410" si="49">IFERROR(G1347 * E1347, 0)</f>
        <v>0</v>
      </c>
    </row>
    <row r="1348" spans="7:8" x14ac:dyDescent="0.25">
      <c r="G1348" s="359">
        <f t="shared" si="48"/>
        <v>0</v>
      </c>
      <c r="H1348" s="366">
        <f t="shared" si="49"/>
        <v>0</v>
      </c>
    </row>
    <row r="1349" spans="7:8" x14ac:dyDescent="0.25">
      <c r="G1349" s="359">
        <f t="shared" si="48"/>
        <v>0</v>
      </c>
      <c r="H1349" s="366">
        <f t="shared" si="49"/>
        <v>0</v>
      </c>
    </row>
    <row r="1350" spans="7:8" x14ac:dyDescent="0.25">
      <c r="G1350" s="359">
        <f t="shared" si="48"/>
        <v>0</v>
      </c>
      <c r="H1350" s="366">
        <f t="shared" si="49"/>
        <v>0</v>
      </c>
    </row>
    <row r="1351" spans="7:8" x14ac:dyDescent="0.25">
      <c r="G1351" s="359">
        <f t="shared" si="48"/>
        <v>0</v>
      </c>
      <c r="H1351" s="366">
        <f t="shared" si="49"/>
        <v>0</v>
      </c>
    </row>
    <row r="1352" spans="7:8" x14ac:dyDescent="0.25">
      <c r="G1352" s="359">
        <f t="shared" si="48"/>
        <v>0</v>
      </c>
      <c r="H1352" s="366">
        <f t="shared" si="49"/>
        <v>0</v>
      </c>
    </row>
    <row r="1353" spans="7:8" x14ac:dyDescent="0.25">
      <c r="G1353" s="359">
        <f t="shared" si="48"/>
        <v>0</v>
      </c>
      <c r="H1353" s="366">
        <f t="shared" si="49"/>
        <v>0</v>
      </c>
    </row>
    <row r="1354" spans="7:8" x14ac:dyDescent="0.25">
      <c r="G1354" s="359">
        <f t="shared" si="48"/>
        <v>0</v>
      </c>
      <c r="H1354" s="366">
        <f t="shared" si="49"/>
        <v>0</v>
      </c>
    </row>
    <row r="1355" spans="7:8" x14ac:dyDescent="0.25">
      <c r="G1355" s="359">
        <f t="shared" si="48"/>
        <v>0</v>
      </c>
      <c r="H1355" s="366">
        <f t="shared" si="49"/>
        <v>0</v>
      </c>
    </row>
    <row r="1356" spans="7:8" x14ac:dyDescent="0.25">
      <c r="G1356" s="359">
        <f t="shared" si="48"/>
        <v>0</v>
      </c>
      <c r="H1356" s="366">
        <f t="shared" si="49"/>
        <v>0</v>
      </c>
    </row>
    <row r="1357" spans="7:8" x14ac:dyDescent="0.25">
      <c r="G1357" s="359">
        <f t="shared" si="48"/>
        <v>0</v>
      </c>
      <c r="H1357" s="366">
        <f t="shared" si="49"/>
        <v>0</v>
      </c>
    </row>
    <row r="1358" spans="7:8" x14ac:dyDescent="0.25">
      <c r="G1358" s="359">
        <f t="shared" si="48"/>
        <v>0</v>
      </c>
      <c r="H1358" s="366">
        <f t="shared" si="49"/>
        <v>0</v>
      </c>
    </row>
    <row r="1359" spans="7:8" x14ac:dyDescent="0.25">
      <c r="G1359" s="359">
        <f t="shared" si="48"/>
        <v>0</v>
      </c>
      <c r="H1359" s="366">
        <f t="shared" si="49"/>
        <v>0</v>
      </c>
    </row>
    <row r="1360" spans="7:8" x14ac:dyDescent="0.25">
      <c r="G1360" s="359">
        <f t="shared" si="48"/>
        <v>0</v>
      </c>
      <c r="H1360" s="366">
        <f t="shared" si="49"/>
        <v>0</v>
      </c>
    </row>
    <row r="1361" spans="7:8" x14ac:dyDescent="0.25">
      <c r="G1361" s="359">
        <f t="shared" si="48"/>
        <v>0</v>
      </c>
      <c r="H1361" s="366">
        <f t="shared" si="49"/>
        <v>0</v>
      </c>
    </row>
    <row r="1362" spans="7:8" x14ac:dyDescent="0.25">
      <c r="G1362" s="359">
        <f t="shared" si="48"/>
        <v>0</v>
      </c>
      <c r="H1362" s="366">
        <f t="shared" si="49"/>
        <v>0</v>
      </c>
    </row>
    <row r="1363" spans="7:8" x14ac:dyDescent="0.25">
      <c r="G1363" s="359">
        <f t="shared" si="48"/>
        <v>0</v>
      </c>
      <c r="H1363" s="366">
        <f t="shared" si="49"/>
        <v>0</v>
      </c>
    </row>
    <row r="1364" spans="7:8" x14ac:dyDescent="0.25">
      <c r="G1364" s="359">
        <f t="shared" si="48"/>
        <v>0</v>
      </c>
      <c r="H1364" s="366">
        <f t="shared" si="49"/>
        <v>0</v>
      </c>
    </row>
    <row r="1365" spans="7:8" x14ac:dyDescent="0.25">
      <c r="G1365" s="359">
        <f t="shared" si="48"/>
        <v>0</v>
      </c>
      <c r="H1365" s="366">
        <f t="shared" si="49"/>
        <v>0</v>
      </c>
    </row>
    <row r="1366" spans="7:8" x14ac:dyDescent="0.25">
      <c r="G1366" s="359">
        <f t="shared" si="48"/>
        <v>0</v>
      </c>
      <c r="H1366" s="366">
        <f t="shared" si="49"/>
        <v>0</v>
      </c>
    </row>
    <row r="1367" spans="7:8" x14ac:dyDescent="0.25">
      <c r="G1367" s="359">
        <f t="shared" si="48"/>
        <v>0</v>
      </c>
      <c r="H1367" s="366">
        <f t="shared" si="49"/>
        <v>0</v>
      </c>
    </row>
    <row r="1368" spans="7:8" x14ac:dyDescent="0.25">
      <c r="G1368" s="359">
        <f t="shared" si="48"/>
        <v>0</v>
      </c>
      <c r="H1368" s="366">
        <f t="shared" si="49"/>
        <v>0</v>
      </c>
    </row>
    <row r="1369" spans="7:8" x14ac:dyDescent="0.25">
      <c r="G1369" s="359">
        <f t="shared" si="48"/>
        <v>0</v>
      </c>
      <c r="H1369" s="366">
        <f t="shared" si="49"/>
        <v>0</v>
      </c>
    </row>
    <row r="1370" spans="7:8" x14ac:dyDescent="0.25">
      <c r="G1370" s="359">
        <f t="shared" si="48"/>
        <v>0</v>
      </c>
      <c r="H1370" s="366">
        <f t="shared" si="49"/>
        <v>0</v>
      </c>
    </row>
    <row r="1371" spans="7:8" x14ac:dyDescent="0.25">
      <c r="G1371" s="359">
        <f t="shared" si="48"/>
        <v>0</v>
      </c>
      <c r="H1371" s="366">
        <f t="shared" si="49"/>
        <v>0</v>
      </c>
    </row>
    <row r="1372" spans="7:8" x14ac:dyDescent="0.25">
      <c r="G1372" s="359">
        <f t="shared" si="48"/>
        <v>0</v>
      </c>
      <c r="H1372" s="366">
        <f t="shared" si="49"/>
        <v>0</v>
      </c>
    </row>
    <row r="1373" spans="7:8" x14ac:dyDescent="0.25">
      <c r="G1373" s="359">
        <f t="shared" si="48"/>
        <v>0</v>
      </c>
      <c r="H1373" s="366">
        <f t="shared" si="49"/>
        <v>0</v>
      </c>
    </row>
    <row r="1374" spans="7:8" x14ac:dyDescent="0.25">
      <c r="G1374" s="359">
        <f t="shared" si="48"/>
        <v>0</v>
      </c>
      <c r="H1374" s="366">
        <f t="shared" si="49"/>
        <v>0</v>
      </c>
    </row>
    <row r="1375" spans="7:8" x14ac:dyDescent="0.25">
      <c r="G1375" s="359">
        <f t="shared" si="48"/>
        <v>0</v>
      </c>
      <c r="H1375" s="366">
        <f t="shared" si="49"/>
        <v>0</v>
      </c>
    </row>
    <row r="1376" spans="7:8" x14ac:dyDescent="0.25">
      <c r="G1376" s="359">
        <f t="shared" si="48"/>
        <v>0</v>
      </c>
      <c r="H1376" s="366">
        <f t="shared" si="49"/>
        <v>0</v>
      </c>
    </row>
    <row r="1377" spans="7:8" x14ac:dyDescent="0.25">
      <c r="G1377" s="359">
        <f t="shared" si="48"/>
        <v>0</v>
      </c>
      <c r="H1377" s="366">
        <f t="shared" si="49"/>
        <v>0</v>
      </c>
    </row>
    <row r="1378" spans="7:8" x14ac:dyDescent="0.25">
      <c r="G1378" s="359">
        <f t="shared" si="48"/>
        <v>0</v>
      </c>
      <c r="H1378" s="366">
        <f t="shared" si="49"/>
        <v>0</v>
      </c>
    </row>
    <row r="1379" spans="7:8" x14ac:dyDescent="0.25">
      <c r="G1379" s="359">
        <f t="shared" si="48"/>
        <v>0</v>
      </c>
      <c r="H1379" s="366">
        <f t="shared" si="49"/>
        <v>0</v>
      </c>
    </row>
    <row r="1380" spans="7:8" x14ac:dyDescent="0.25">
      <c r="G1380" s="359">
        <f t="shared" si="48"/>
        <v>0</v>
      </c>
      <c r="H1380" s="366">
        <f t="shared" si="49"/>
        <v>0</v>
      </c>
    </row>
    <row r="1381" spans="7:8" x14ac:dyDescent="0.25">
      <c r="G1381" s="359">
        <f t="shared" si="48"/>
        <v>0</v>
      </c>
      <c r="H1381" s="366">
        <f t="shared" si="49"/>
        <v>0</v>
      </c>
    </row>
    <row r="1382" spans="7:8" x14ac:dyDescent="0.25">
      <c r="G1382" s="359">
        <f t="shared" si="48"/>
        <v>0</v>
      </c>
      <c r="H1382" s="366">
        <f t="shared" si="49"/>
        <v>0</v>
      </c>
    </row>
    <row r="1383" spans="7:8" x14ac:dyDescent="0.25">
      <c r="G1383" s="359">
        <f t="shared" si="48"/>
        <v>0</v>
      </c>
      <c r="H1383" s="366">
        <f t="shared" si="49"/>
        <v>0</v>
      </c>
    </row>
    <row r="1384" spans="7:8" x14ac:dyDescent="0.25">
      <c r="G1384" s="359">
        <f t="shared" si="48"/>
        <v>0</v>
      </c>
      <c r="H1384" s="366">
        <f t="shared" si="49"/>
        <v>0</v>
      </c>
    </row>
    <row r="1385" spans="7:8" x14ac:dyDescent="0.25">
      <c r="G1385" s="359">
        <f t="shared" si="48"/>
        <v>0</v>
      </c>
      <c r="H1385" s="366">
        <f t="shared" si="49"/>
        <v>0</v>
      </c>
    </row>
    <row r="1386" spans="7:8" x14ac:dyDescent="0.25">
      <c r="G1386" s="359">
        <f t="shared" si="48"/>
        <v>0</v>
      </c>
      <c r="H1386" s="366">
        <f t="shared" si="49"/>
        <v>0</v>
      </c>
    </row>
    <row r="1387" spans="7:8" x14ac:dyDescent="0.25">
      <c r="G1387" s="359">
        <f t="shared" si="48"/>
        <v>0</v>
      </c>
      <c r="H1387" s="366">
        <f t="shared" si="49"/>
        <v>0</v>
      </c>
    </row>
    <row r="1388" spans="7:8" x14ac:dyDescent="0.25">
      <c r="G1388" s="359">
        <f t="shared" si="48"/>
        <v>0</v>
      </c>
      <c r="H1388" s="366">
        <f t="shared" si="49"/>
        <v>0</v>
      </c>
    </row>
    <row r="1389" spans="7:8" x14ac:dyDescent="0.25">
      <c r="G1389" s="359">
        <f t="shared" si="48"/>
        <v>0</v>
      </c>
      <c r="H1389" s="366">
        <f t="shared" si="49"/>
        <v>0</v>
      </c>
    </row>
    <row r="1390" spans="7:8" x14ac:dyDescent="0.25">
      <c r="G1390" s="359">
        <f t="shared" si="48"/>
        <v>0</v>
      </c>
      <c r="H1390" s="366">
        <f t="shared" si="49"/>
        <v>0</v>
      </c>
    </row>
    <row r="1391" spans="7:8" x14ac:dyDescent="0.25">
      <c r="G1391" s="359">
        <f t="shared" si="48"/>
        <v>0</v>
      </c>
      <c r="H1391" s="366">
        <f t="shared" si="49"/>
        <v>0</v>
      </c>
    </row>
    <row r="1392" spans="7:8" x14ac:dyDescent="0.25">
      <c r="G1392" s="359">
        <f t="shared" si="48"/>
        <v>0</v>
      </c>
      <c r="H1392" s="366">
        <f t="shared" si="49"/>
        <v>0</v>
      </c>
    </row>
    <row r="1393" spans="7:8" x14ac:dyDescent="0.25">
      <c r="G1393" s="359">
        <f t="shared" si="48"/>
        <v>0</v>
      </c>
      <c r="H1393" s="366">
        <f t="shared" si="49"/>
        <v>0</v>
      </c>
    </row>
    <row r="1394" spans="7:8" x14ac:dyDescent="0.25">
      <c r="G1394" s="359">
        <f t="shared" si="48"/>
        <v>0</v>
      </c>
      <c r="H1394" s="366">
        <f t="shared" si="49"/>
        <v>0</v>
      </c>
    </row>
    <row r="1395" spans="7:8" x14ac:dyDescent="0.25">
      <c r="G1395" s="359">
        <f t="shared" si="48"/>
        <v>0</v>
      </c>
      <c r="H1395" s="366">
        <f t="shared" si="49"/>
        <v>0</v>
      </c>
    </row>
    <row r="1396" spans="7:8" x14ac:dyDescent="0.25">
      <c r="G1396" s="359">
        <f t="shared" si="48"/>
        <v>0</v>
      </c>
      <c r="H1396" s="366">
        <f t="shared" si="49"/>
        <v>0</v>
      </c>
    </row>
    <row r="1397" spans="7:8" x14ac:dyDescent="0.25">
      <c r="G1397" s="359">
        <f t="shared" si="48"/>
        <v>0</v>
      </c>
      <c r="H1397" s="366">
        <f t="shared" si="49"/>
        <v>0</v>
      </c>
    </row>
    <row r="1398" spans="7:8" x14ac:dyDescent="0.25">
      <c r="G1398" s="359">
        <f t="shared" si="48"/>
        <v>0</v>
      </c>
      <c r="H1398" s="366">
        <f t="shared" si="49"/>
        <v>0</v>
      </c>
    </row>
    <row r="1399" spans="7:8" x14ac:dyDescent="0.25">
      <c r="G1399" s="359">
        <f t="shared" si="48"/>
        <v>0</v>
      </c>
      <c r="H1399" s="366">
        <f t="shared" si="49"/>
        <v>0</v>
      </c>
    </row>
    <row r="1400" spans="7:8" x14ac:dyDescent="0.25">
      <c r="G1400" s="359">
        <f t="shared" si="48"/>
        <v>0</v>
      </c>
      <c r="H1400" s="366">
        <f t="shared" si="49"/>
        <v>0</v>
      </c>
    </row>
    <row r="1401" spans="7:8" x14ac:dyDescent="0.25">
      <c r="G1401" s="359">
        <f t="shared" si="48"/>
        <v>0</v>
      </c>
      <c r="H1401" s="366">
        <f t="shared" si="49"/>
        <v>0</v>
      </c>
    </row>
    <row r="1402" spans="7:8" x14ac:dyDescent="0.25">
      <c r="G1402" s="359">
        <f t="shared" si="48"/>
        <v>0</v>
      </c>
      <c r="H1402" s="366">
        <f t="shared" si="49"/>
        <v>0</v>
      </c>
    </row>
    <row r="1403" spans="7:8" x14ac:dyDescent="0.25">
      <c r="G1403" s="359">
        <f t="shared" si="48"/>
        <v>0</v>
      </c>
      <c r="H1403" s="366">
        <f t="shared" si="49"/>
        <v>0</v>
      </c>
    </row>
    <row r="1404" spans="7:8" x14ac:dyDescent="0.25">
      <c r="G1404" s="359">
        <f t="shared" si="48"/>
        <v>0</v>
      </c>
      <c r="H1404" s="366">
        <f t="shared" si="49"/>
        <v>0</v>
      </c>
    </row>
    <row r="1405" spans="7:8" x14ac:dyDescent="0.25">
      <c r="G1405" s="359">
        <f t="shared" si="48"/>
        <v>0</v>
      </c>
      <c r="H1405" s="366">
        <f t="shared" si="49"/>
        <v>0</v>
      </c>
    </row>
    <row r="1406" spans="7:8" x14ac:dyDescent="0.25">
      <c r="G1406" s="359">
        <f t="shared" si="48"/>
        <v>0</v>
      </c>
      <c r="H1406" s="366">
        <f t="shared" si="49"/>
        <v>0</v>
      </c>
    </row>
    <row r="1407" spans="7:8" x14ac:dyDescent="0.25">
      <c r="G1407" s="359">
        <f t="shared" si="48"/>
        <v>0</v>
      </c>
      <c r="H1407" s="366">
        <f t="shared" si="49"/>
        <v>0</v>
      </c>
    </row>
    <row r="1408" spans="7:8" x14ac:dyDescent="0.25">
      <c r="G1408" s="359">
        <f t="shared" si="48"/>
        <v>0</v>
      </c>
      <c r="H1408" s="366">
        <f t="shared" si="49"/>
        <v>0</v>
      </c>
    </row>
    <row r="1409" spans="7:8" x14ac:dyDescent="0.25">
      <c r="G1409" s="359">
        <f t="shared" si="48"/>
        <v>0</v>
      </c>
      <c r="H1409" s="366">
        <f t="shared" si="49"/>
        <v>0</v>
      </c>
    </row>
    <row r="1410" spans="7:8" x14ac:dyDescent="0.25">
      <c r="G1410" s="359">
        <f t="shared" si="48"/>
        <v>0</v>
      </c>
      <c r="H1410" s="366">
        <f t="shared" si="49"/>
        <v>0</v>
      </c>
    </row>
    <row r="1411" spans="7:8" x14ac:dyDescent="0.25">
      <c r="G1411" s="359">
        <f t="shared" ref="G1411:G1474" si="50">IFERROR(IF(C1411=" ",0,C1411),0)</f>
        <v>0</v>
      </c>
      <c r="H1411" s="366">
        <f t="shared" ref="H1411:H1474" si="51">IFERROR(G1411 * E1411, 0)</f>
        <v>0</v>
      </c>
    </row>
    <row r="1412" spans="7:8" x14ac:dyDescent="0.25">
      <c r="G1412" s="359">
        <f t="shared" si="50"/>
        <v>0</v>
      </c>
      <c r="H1412" s="366">
        <f t="shared" si="51"/>
        <v>0</v>
      </c>
    </row>
    <row r="1413" spans="7:8" x14ac:dyDescent="0.25">
      <c r="G1413" s="359">
        <f t="shared" si="50"/>
        <v>0</v>
      </c>
      <c r="H1413" s="366">
        <f t="shared" si="51"/>
        <v>0</v>
      </c>
    </row>
    <row r="1414" spans="7:8" x14ac:dyDescent="0.25">
      <c r="G1414" s="359">
        <f t="shared" si="50"/>
        <v>0</v>
      </c>
      <c r="H1414" s="366">
        <f t="shared" si="51"/>
        <v>0</v>
      </c>
    </row>
    <row r="1415" spans="7:8" x14ac:dyDescent="0.25">
      <c r="G1415" s="359">
        <f t="shared" si="50"/>
        <v>0</v>
      </c>
      <c r="H1415" s="366">
        <f t="shared" si="51"/>
        <v>0</v>
      </c>
    </row>
    <row r="1416" spans="7:8" x14ac:dyDescent="0.25">
      <c r="G1416" s="359">
        <f t="shared" si="50"/>
        <v>0</v>
      </c>
      <c r="H1416" s="366">
        <f t="shared" si="51"/>
        <v>0</v>
      </c>
    </row>
    <row r="1417" spans="7:8" x14ac:dyDescent="0.25">
      <c r="G1417" s="359">
        <f t="shared" si="50"/>
        <v>0</v>
      </c>
      <c r="H1417" s="366">
        <f t="shared" si="51"/>
        <v>0</v>
      </c>
    </row>
    <row r="1418" spans="7:8" x14ac:dyDescent="0.25">
      <c r="G1418" s="359">
        <f t="shared" si="50"/>
        <v>0</v>
      </c>
      <c r="H1418" s="366">
        <f t="shared" si="51"/>
        <v>0</v>
      </c>
    </row>
    <row r="1419" spans="7:8" x14ac:dyDescent="0.25">
      <c r="G1419" s="359">
        <f t="shared" si="50"/>
        <v>0</v>
      </c>
      <c r="H1419" s="366">
        <f t="shared" si="51"/>
        <v>0</v>
      </c>
    </row>
    <row r="1420" spans="7:8" x14ac:dyDescent="0.25">
      <c r="G1420" s="359">
        <f t="shared" si="50"/>
        <v>0</v>
      </c>
      <c r="H1420" s="366">
        <f t="shared" si="51"/>
        <v>0</v>
      </c>
    </row>
    <row r="1421" spans="7:8" x14ac:dyDescent="0.25">
      <c r="G1421" s="359">
        <f t="shared" si="50"/>
        <v>0</v>
      </c>
      <c r="H1421" s="366">
        <f t="shared" si="51"/>
        <v>0</v>
      </c>
    </row>
    <row r="1422" spans="7:8" x14ac:dyDescent="0.25">
      <c r="G1422" s="359">
        <f t="shared" si="50"/>
        <v>0</v>
      </c>
      <c r="H1422" s="366">
        <f t="shared" si="51"/>
        <v>0</v>
      </c>
    </row>
    <row r="1423" spans="7:8" x14ac:dyDescent="0.25">
      <c r="G1423" s="359">
        <f t="shared" si="50"/>
        <v>0</v>
      </c>
      <c r="H1423" s="366">
        <f t="shared" si="51"/>
        <v>0</v>
      </c>
    </row>
    <row r="1424" spans="7:8" x14ac:dyDescent="0.25">
      <c r="G1424" s="359">
        <f t="shared" si="50"/>
        <v>0</v>
      </c>
      <c r="H1424" s="366">
        <f t="shared" si="51"/>
        <v>0</v>
      </c>
    </row>
    <row r="1425" spans="7:8" x14ac:dyDescent="0.25">
      <c r="G1425" s="359">
        <f t="shared" si="50"/>
        <v>0</v>
      </c>
      <c r="H1425" s="366">
        <f t="shared" si="51"/>
        <v>0</v>
      </c>
    </row>
    <row r="1426" spans="7:8" x14ac:dyDescent="0.25">
      <c r="G1426" s="359">
        <f t="shared" si="50"/>
        <v>0</v>
      </c>
      <c r="H1426" s="366">
        <f t="shared" si="51"/>
        <v>0</v>
      </c>
    </row>
    <row r="1427" spans="7:8" x14ac:dyDescent="0.25">
      <c r="G1427" s="359">
        <f t="shared" si="50"/>
        <v>0</v>
      </c>
      <c r="H1427" s="366">
        <f t="shared" si="51"/>
        <v>0</v>
      </c>
    </row>
    <row r="1428" spans="7:8" x14ac:dyDescent="0.25">
      <c r="G1428" s="359">
        <f t="shared" si="50"/>
        <v>0</v>
      </c>
      <c r="H1428" s="366">
        <f t="shared" si="51"/>
        <v>0</v>
      </c>
    </row>
    <row r="1429" spans="7:8" x14ac:dyDescent="0.25">
      <c r="G1429" s="359">
        <f t="shared" si="50"/>
        <v>0</v>
      </c>
      <c r="H1429" s="366">
        <f t="shared" si="51"/>
        <v>0</v>
      </c>
    </row>
    <row r="1430" spans="7:8" x14ac:dyDescent="0.25">
      <c r="G1430" s="359">
        <f t="shared" si="50"/>
        <v>0</v>
      </c>
      <c r="H1430" s="366">
        <f t="shared" si="51"/>
        <v>0</v>
      </c>
    </row>
    <row r="1431" spans="7:8" x14ac:dyDescent="0.25">
      <c r="G1431" s="359">
        <f t="shared" si="50"/>
        <v>0</v>
      </c>
      <c r="H1431" s="366">
        <f t="shared" si="51"/>
        <v>0</v>
      </c>
    </row>
    <row r="1432" spans="7:8" x14ac:dyDescent="0.25">
      <c r="G1432" s="359">
        <f t="shared" si="50"/>
        <v>0</v>
      </c>
      <c r="H1432" s="366">
        <f t="shared" si="51"/>
        <v>0</v>
      </c>
    </row>
    <row r="1433" spans="7:8" x14ac:dyDescent="0.25">
      <c r="G1433" s="359">
        <f t="shared" si="50"/>
        <v>0</v>
      </c>
      <c r="H1433" s="366">
        <f t="shared" si="51"/>
        <v>0</v>
      </c>
    </row>
    <row r="1434" spans="7:8" x14ac:dyDescent="0.25">
      <c r="G1434" s="359">
        <f t="shared" si="50"/>
        <v>0</v>
      </c>
      <c r="H1434" s="366">
        <f t="shared" si="51"/>
        <v>0</v>
      </c>
    </row>
    <row r="1435" spans="7:8" x14ac:dyDescent="0.25">
      <c r="G1435" s="359">
        <f t="shared" si="50"/>
        <v>0</v>
      </c>
      <c r="H1435" s="366">
        <f t="shared" si="51"/>
        <v>0</v>
      </c>
    </row>
    <row r="1436" spans="7:8" x14ac:dyDescent="0.25">
      <c r="G1436" s="359">
        <f t="shared" si="50"/>
        <v>0</v>
      </c>
      <c r="H1436" s="366">
        <f t="shared" si="51"/>
        <v>0</v>
      </c>
    </row>
    <row r="1437" spans="7:8" x14ac:dyDescent="0.25">
      <c r="G1437" s="359">
        <f t="shared" si="50"/>
        <v>0</v>
      </c>
      <c r="H1437" s="366">
        <f t="shared" si="51"/>
        <v>0</v>
      </c>
    </row>
    <row r="1438" spans="7:8" x14ac:dyDescent="0.25">
      <c r="G1438" s="359">
        <f t="shared" si="50"/>
        <v>0</v>
      </c>
      <c r="H1438" s="366">
        <f t="shared" si="51"/>
        <v>0</v>
      </c>
    </row>
    <row r="1439" spans="7:8" x14ac:dyDescent="0.25">
      <c r="G1439" s="359">
        <f t="shared" si="50"/>
        <v>0</v>
      </c>
      <c r="H1439" s="366">
        <f t="shared" si="51"/>
        <v>0</v>
      </c>
    </row>
    <row r="1440" spans="7:8" x14ac:dyDescent="0.25">
      <c r="G1440" s="359">
        <f t="shared" si="50"/>
        <v>0</v>
      </c>
      <c r="H1440" s="366">
        <f t="shared" si="51"/>
        <v>0</v>
      </c>
    </row>
    <row r="1441" spans="7:8" x14ac:dyDescent="0.25">
      <c r="G1441" s="359">
        <f t="shared" si="50"/>
        <v>0</v>
      </c>
      <c r="H1441" s="366">
        <f t="shared" si="51"/>
        <v>0</v>
      </c>
    </row>
    <row r="1442" spans="7:8" x14ac:dyDescent="0.25">
      <c r="G1442" s="359">
        <f t="shared" si="50"/>
        <v>0</v>
      </c>
      <c r="H1442" s="366">
        <f t="shared" si="51"/>
        <v>0</v>
      </c>
    </row>
    <row r="1443" spans="7:8" x14ac:dyDescent="0.25">
      <c r="G1443" s="359">
        <f t="shared" si="50"/>
        <v>0</v>
      </c>
      <c r="H1443" s="366">
        <f t="shared" si="51"/>
        <v>0</v>
      </c>
    </row>
    <row r="1444" spans="7:8" x14ac:dyDescent="0.25">
      <c r="G1444" s="359">
        <f t="shared" si="50"/>
        <v>0</v>
      </c>
      <c r="H1444" s="366">
        <f t="shared" si="51"/>
        <v>0</v>
      </c>
    </row>
    <row r="1445" spans="7:8" x14ac:dyDescent="0.25">
      <c r="G1445" s="359">
        <f t="shared" si="50"/>
        <v>0</v>
      </c>
      <c r="H1445" s="366">
        <f t="shared" si="51"/>
        <v>0</v>
      </c>
    </row>
    <row r="1446" spans="7:8" x14ac:dyDescent="0.25">
      <c r="G1446" s="359">
        <f t="shared" si="50"/>
        <v>0</v>
      </c>
      <c r="H1446" s="366">
        <f t="shared" si="51"/>
        <v>0</v>
      </c>
    </row>
    <row r="1447" spans="7:8" x14ac:dyDescent="0.25">
      <c r="G1447" s="359">
        <f t="shared" si="50"/>
        <v>0</v>
      </c>
      <c r="H1447" s="366">
        <f t="shared" si="51"/>
        <v>0</v>
      </c>
    </row>
    <row r="1448" spans="7:8" x14ac:dyDescent="0.25">
      <c r="G1448" s="359">
        <f t="shared" si="50"/>
        <v>0</v>
      </c>
      <c r="H1448" s="366">
        <f t="shared" si="51"/>
        <v>0</v>
      </c>
    </row>
    <row r="1449" spans="7:8" x14ac:dyDescent="0.25">
      <c r="G1449" s="359">
        <f t="shared" si="50"/>
        <v>0</v>
      </c>
      <c r="H1449" s="366">
        <f t="shared" si="51"/>
        <v>0</v>
      </c>
    </row>
    <row r="1450" spans="7:8" x14ac:dyDescent="0.25">
      <c r="G1450" s="359">
        <f t="shared" si="50"/>
        <v>0</v>
      </c>
      <c r="H1450" s="366">
        <f t="shared" si="51"/>
        <v>0</v>
      </c>
    </row>
    <row r="1451" spans="7:8" x14ac:dyDescent="0.25">
      <c r="G1451" s="359">
        <f t="shared" si="50"/>
        <v>0</v>
      </c>
      <c r="H1451" s="366">
        <f t="shared" si="51"/>
        <v>0</v>
      </c>
    </row>
    <row r="1452" spans="7:8" x14ac:dyDescent="0.25">
      <c r="G1452" s="359">
        <f t="shared" si="50"/>
        <v>0</v>
      </c>
      <c r="H1452" s="366">
        <f t="shared" si="51"/>
        <v>0</v>
      </c>
    </row>
    <row r="1453" spans="7:8" x14ac:dyDescent="0.25">
      <c r="G1453" s="359">
        <f t="shared" si="50"/>
        <v>0</v>
      </c>
      <c r="H1453" s="366">
        <f t="shared" si="51"/>
        <v>0</v>
      </c>
    </row>
    <row r="1454" spans="7:8" x14ac:dyDescent="0.25">
      <c r="G1454" s="359">
        <f t="shared" si="50"/>
        <v>0</v>
      </c>
      <c r="H1454" s="366">
        <f t="shared" si="51"/>
        <v>0</v>
      </c>
    </row>
    <row r="1455" spans="7:8" x14ac:dyDescent="0.25">
      <c r="G1455" s="359">
        <f t="shared" si="50"/>
        <v>0</v>
      </c>
      <c r="H1455" s="366">
        <f t="shared" si="51"/>
        <v>0</v>
      </c>
    </row>
    <row r="1456" spans="7:8" x14ac:dyDescent="0.25">
      <c r="G1456" s="359">
        <f t="shared" si="50"/>
        <v>0</v>
      </c>
      <c r="H1456" s="366">
        <f t="shared" si="51"/>
        <v>0</v>
      </c>
    </row>
    <row r="1457" spans="7:8" x14ac:dyDescent="0.25">
      <c r="G1457" s="359">
        <f t="shared" si="50"/>
        <v>0</v>
      </c>
      <c r="H1457" s="366">
        <f t="shared" si="51"/>
        <v>0</v>
      </c>
    </row>
    <row r="1458" spans="7:8" x14ac:dyDescent="0.25">
      <c r="G1458" s="359">
        <f t="shared" si="50"/>
        <v>0</v>
      </c>
      <c r="H1458" s="366">
        <f t="shared" si="51"/>
        <v>0</v>
      </c>
    </row>
    <row r="1459" spans="7:8" x14ac:dyDescent="0.25">
      <c r="G1459" s="359">
        <f t="shared" si="50"/>
        <v>0</v>
      </c>
      <c r="H1459" s="366">
        <f t="shared" si="51"/>
        <v>0</v>
      </c>
    </row>
    <row r="1460" spans="7:8" x14ac:dyDescent="0.25">
      <c r="G1460" s="359">
        <f t="shared" si="50"/>
        <v>0</v>
      </c>
      <c r="H1460" s="366">
        <f t="shared" si="51"/>
        <v>0</v>
      </c>
    </row>
    <row r="1461" spans="7:8" x14ac:dyDescent="0.25">
      <c r="G1461" s="359">
        <f t="shared" si="50"/>
        <v>0</v>
      </c>
      <c r="H1461" s="366">
        <f t="shared" si="51"/>
        <v>0</v>
      </c>
    </row>
    <row r="1462" spans="7:8" x14ac:dyDescent="0.25">
      <c r="G1462" s="359">
        <f t="shared" si="50"/>
        <v>0</v>
      </c>
      <c r="H1462" s="366">
        <f t="shared" si="51"/>
        <v>0</v>
      </c>
    </row>
    <row r="1463" spans="7:8" x14ac:dyDescent="0.25">
      <c r="G1463" s="359">
        <f t="shared" si="50"/>
        <v>0</v>
      </c>
      <c r="H1463" s="366">
        <f t="shared" si="51"/>
        <v>0</v>
      </c>
    </row>
    <row r="1464" spans="7:8" x14ac:dyDescent="0.25">
      <c r="G1464" s="359">
        <f t="shared" si="50"/>
        <v>0</v>
      </c>
      <c r="H1464" s="366">
        <f t="shared" si="51"/>
        <v>0</v>
      </c>
    </row>
    <row r="1465" spans="7:8" x14ac:dyDescent="0.25">
      <c r="G1465" s="359">
        <f t="shared" si="50"/>
        <v>0</v>
      </c>
      <c r="H1465" s="366">
        <f t="shared" si="51"/>
        <v>0</v>
      </c>
    </row>
    <row r="1466" spans="7:8" x14ac:dyDescent="0.25">
      <c r="G1466" s="359">
        <f t="shared" si="50"/>
        <v>0</v>
      </c>
      <c r="H1466" s="366">
        <f t="shared" si="51"/>
        <v>0</v>
      </c>
    </row>
    <row r="1467" spans="7:8" x14ac:dyDescent="0.25">
      <c r="G1467" s="359">
        <f t="shared" si="50"/>
        <v>0</v>
      </c>
      <c r="H1467" s="366">
        <f t="shared" si="51"/>
        <v>0</v>
      </c>
    </row>
    <row r="1468" spans="7:8" x14ac:dyDescent="0.25">
      <c r="G1468" s="359">
        <f t="shared" si="50"/>
        <v>0</v>
      </c>
      <c r="H1468" s="366">
        <f t="shared" si="51"/>
        <v>0</v>
      </c>
    </row>
    <row r="1469" spans="7:8" x14ac:dyDescent="0.25">
      <c r="G1469" s="359">
        <f t="shared" si="50"/>
        <v>0</v>
      </c>
      <c r="H1469" s="366">
        <f t="shared" si="51"/>
        <v>0</v>
      </c>
    </row>
    <row r="1470" spans="7:8" x14ac:dyDescent="0.25">
      <c r="G1470" s="359">
        <f t="shared" si="50"/>
        <v>0</v>
      </c>
      <c r="H1470" s="366">
        <f t="shared" si="51"/>
        <v>0</v>
      </c>
    </row>
    <row r="1471" spans="7:8" x14ac:dyDescent="0.25">
      <c r="G1471" s="359">
        <f t="shared" si="50"/>
        <v>0</v>
      </c>
      <c r="H1471" s="366">
        <f t="shared" si="51"/>
        <v>0</v>
      </c>
    </row>
    <row r="1472" spans="7:8" x14ac:dyDescent="0.25">
      <c r="G1472" s="359">
        <f t="shared" si="50"/>
        <v>0</v>
      </c>
      <c r="H1472" s="366">
        <f t="shared" si="51"/>
        <v>0</v>
      </c>
    </row>
    <row r="1473" spans="7:8" x14ac:dyDescent="0.25">
      <c r="G1473" s="359">
        <f t="shared" si="50"/>
        <v>0</v>
      </c>
      <c r="H1473" s="366">
        <f t="shared" si="51"/>
        <v>0</v>
      </c>
    </row>
    <row r="1474" spans="7:8" x14ac:dyDescent="0.25">
      <c r="G1474" s="359">
        <f t="shared" si="50"/>
        <v>0</v>
      </c>
      <c r="H1474" s="366">
        <f t="shared" si="51"/>
        <v>0</v>
      </c>
    </row>
    <row r="1475" spans="7:8" x14ac:dyDescent="0.25">
      <c r="G1475" s="359">
        <f t="shared" ref="G1475:G1538" si="52">IFERROR(IF(C1475=" ",0,C1475),0)</f>
        <v>0</v>
      </c>
      <c r="H1475" s="366">
        <f t="shared" ref="H1475:H1538" si="53">IFERROR(G1475 * E1475, 0)</f>
        <v>0</v>
      </c>
    </row>
    <row r="1476" spans="7:8" x14ac:dyDescent="0.25">
      <c r="G1476" s="359">
        <f t="shared" si="52"/>
        <v>0</v>
      </c>
      <c r="H1476" s="366">
        <f t="shared" si="53"/>
        <v>0</v>
      </c>
    </row>
    <row r="1477" spans="7:8" x14ac:dyDescent="0.25">
      <c r="G1477" s="359">
        <f t="shared" si="52"/>
        <v>0</v>
      </c>
      <c r="H1477" s="366">
        <f t="shared" si="53"/>
        <v>0</v>
      </c>
    </row>
    <row r="1478" spans="7:8" x14ac:dyDescent="0.25">
      <c r="G1478" s="359">
        <f t="shared" si="52"/>
        <v>0</v>
      </c>
      <c r="H1478" s="366">
        <f t="shared" si="53"/>
        <v>0</v>
      </c>
    </row>
    <row r="1479" spans="7:8" x14ac:dyDescent="0.25">
      <c r="G1479" s="359">
        <f t="shared" si="52"/>
        <v>0</v>
      </c>
      <c r="H1479" s="366">
        <f t="shared" si="53"/>
        <v>0</v>
      </c>
    </row>
    <row r="1480" spans="7:8" x14ac:dyDescent="0.25">
      <c r="G1480" s="359">
        <f t="shared" si="52"/>
        <v>0</v>
      </c>
      <c r="H1480" s="366">
        <f t="shared" si="53"/>
        <v>0</v>
      </c>
    </row>
    <row r="1481" spans="7:8" x14ac:dyDescent="0.25">
      <c r="G1481" s="359">
        <f t="shared" si="52"/>
        <v>0</v>
      </c>
      <c r="H1481" s="366">
        <f t="shared" si="53"/>
        <v>0</v>
      </c>
    </row>
    <row r="1482" spans="7:8" x14ac:dyDescent="0.25">
      <c r="G1482" s="359">
        <f t="shared" si="52"/>
        <v>0</v>
      </c>
      <c r="H1482" s="366">
        <f t="shared" si="53"/>
        <v>0</v>
      </c>
    </row>
    <row r="1483" spans="7:8" x14ac:dyDescent="0.25">
      <c r="G1483" s="359">
        <f t="shared" si="52"/>
        <v>0</v>
      </c>
      <c r="H1483" s="366">
        <f t="shared" si="53"/>
        <v>0</v>
      </c>
    </row>
    <row r="1484" spans="7:8" x14ac:dyDescent="0.25">
      <c r="G1484" s="359">
        <f t="shared" si="52"/>
        <v>0</v>
      </c>
      <c r="H1484" s="366">
        <f t="shared" si="53"/>
        <v>0</v>
      </c>
    </row>
    <row r="1485" spans="7:8" x14ac:dyDescent="0.25">
      <c r="G1485" s="359">
        <f t="shared" si="52"/>
        <v>0</v>
      </c>
      <c r="H1485" s="366">
        <f t="shared" si="53"/>
        <v>0</v>
      </c>
    </row>
    <row r="1486" spans="7:8" x14ac:dyDescent="0.25">
      <c r="G1486" s="359">
        <f t="shared" si="52"/>
        <v>0</v>
      </c>
      <c r="H1486" s="366">
        <f t="shared" si="53"/>
        <v>0</v>
      </c>
    </row>
    <row r="1487" spans="7:8" x14ac:dyDescent="0.25">
      <c r="G1487" s="359">
        <f t="shared" si="52"/>
        <v>0</v>
      </c>
      <c r="H1487" s="366">
        <f t="shared" si="53"/>
        <v>0</v>
      </c>
    </row>
    <row r="1488" spans="7:8" x14ac:dyDescent="0.25">
      <c r="G1488" s="359">
        <f t="shared" si="52"/>
        <v>0</v>
      </c>
      <c r="H1488" s="366">
        <f t="shared" si="53"/>
        <v>0</v>
      </c>
    </row>
    <row r="1489" spans="7:8" x14ac:dyDescent="0.25">
      <c r="G1489" s="359">
        <f t="shared" si="52"/>
        <v>0</v>
      </c>
      <c r="H1489" s="366">
        <f t="shared" si="53"/>
        <v>0</v>
      </c>
    </row>
    <row r="1490" spans="7:8" x14ac:dyDescent="0.25">
      <c r="G1490" s="359">
        <f t="shared" si="52"/>
        <v>0</v>
      </c>
      <c r="H1490" s="366">
        <f t="shared" si="53"/>
        <v>0</v>
      </c>
    </row>
    <row r="1491" spans="7:8" x14ac:dyDescent="0.25">
      <c r="G1491" s="359">
        <f t="shared" si="52"/>
        <v>0</v>
      </c>
      <c r="H1491" s="366">
        <f t="shared" si="53"/>
        <v>0</v>
      </c>
    </row>
    <row r="1492" spans="7:8" x14ac:dyDescent="0.25">
      <c r="G1492" s="359">
        <f t="shared" si="52"/>
        <v>0</v>
      </c>
      <c r="H1492" s="366">
        <f t="shared" si="53"/>
        <v>0</v>
      </c>
    </row>
    <row r="1493" spans="7:8" x14ac:dyDescent="0.25">
      <c r="G1493" s="359">
        <f t="shared" si="52"/>
        <v>0</v>
      </c>
      <c r="H1493" s="366">
        <f t="shared" si="53"/>
        <v>0</v>
      </c>
    </row>
    <row r="1494" spans="7:8" x14ac:dyDescent="0.25">
      <c r="G1494" s="359">
        <f t="shared" si="52"/>
        <v>0</v>
      </c>
      <c r="H1494" s="366">
        <f t="shared" si="53"/>
        <v>0</v>
      </c>
    </row>
    <row r="1495" spans="7:8" x14ac:dyDescent="0.25">
      <c r="G1495" s="359">
        <f t="shared" si="52"/>
        <v>0</v>
      </c>
      <c r="H1495" s="366">
        <f t="shared" si="53"/>
        <v>0</v>
      </c>
    </row>
    <row r="1496" spans="7:8" x14ac:dyDescent="0.25">
      <c r="G1496" s="359">
        <f t="shared" si="52"/>
        <v>0</v>
      </c>
      <c r="H1496" s="366">
        <f t="shared" si="53"/>
        <v>0</v>
      </c>
    </row>
    <row r="1497" spans="7:8" x14ac:dyDescent="0.25">
      <c r="G1497" s="359">
        <f t="shared" si="52"/>
        <v>0</v>
      </c>
      <c r="H1497" s="366">
        <f t="shared" si="53"/>
        <v>0</v>
      </c>
    </row>
    <row r="1498" spans="7:8" x14ac:dyDescent="0.25">
      <c r="G1498" s="359">
        <f t="shared" si="52"/>
        <v>0</v>
      </c>
      <c r="H1498" s="366">
        <f t="shared" si="53"/>
        <v>0</v>
      </c>
    </row>
    <row r="1499" spans="7:8" x14ac:dyDescent="0.25">
      <c r="G1499" s="359">
        <f t="shared" si="52"/>
        <v>0</v>
      </c>
      <c r="H1499" s="366">
        <f t="shared" si="53"/>
        <v>0</v>
      </c>
    </row>
    <row r="1500" spans="7:8" x14ac:dyDescent="0.25">
      <c r="G1500" s="359">
        <f t="shared" si="52"/>
        <v>0</v>
      </c>
      <c r="H1500" s="366">
        <f t="shared" si="53"/>
        <v>0</v>
      </c>
    </row>
    <row r="1501" spans="7:8" x14ac:dyDescent="0.25">
      <c r="G1501" s="359">
        <f t="shared" si="52"/>
        <v>0</v>
      </c>
      <c r="H1501" s="366">
        <f t="shared" si="53"/>
        <v>0</v>
      </c>
    </row>
    <row r="1502" spans="7:8" x14ac:dyDescent="0.25">
      <c r="G1502" s="359">
        <f t="shared" si="52"/>
        <v>0</v>
      </c>
      <c r="H1502" s="366">
        <f t="shared" si="53"/>
        <v>0</v>
      </c>
    </row>
    <row r="1503" spans="7:8" x14ac:dyDescent="0.25">
      <c r="G1503" s="359">
        <f t="shared" si="52"/>
        <v>0</v>
      </c>
      <c r="H1503" s="366">
        <f t="shared" si="53"/>
        <v>0</v>
      </c>
    </row>
    <row r="1504" spans="7:8" x14ac:dyDescent="0.25">
      <c r="G1504" s="359">
        <f t="shared" si="52"/>
        <v>0</v>
      </c>
      <c r="H1504" s="366">
        <f t="shared" si="53"/>
        <v>0</v>
      </c>
    </row>
    <row r="1505" spans="7:8" x14ac:dyDescent="0.25">
      <c r="G1505" s="359">
        <f t="shared" si="52"/>
        <v>0</v>
      </c>
      <c r="H1505" s="366">
        <f t="shared" si="53"/>
        <v>0</v>
      </c>
    </row>
    <row r="1506" spans="7:8" x14ac:dyDescent="0.25">
      <c r="G1506" s="359">
        <f t="shared" si="52"/>
        <v>0</v>
      </c>
      <c r="H1506" s="366">
        <f t="shared" si="53"/>
        <v>0</v>
      </c>
    </row>
    <row r="1507" spans="7:8" x14ac:dyDescent="0.25">
      <c r="G1507" s="359">
        <f t="shared" si="52"/>
        <v>0</v>
      </c>
      <c r="H1507" s="366">
        <f t="shared" si="53"/>
        <v>0</v>
      </c>
    </row>
    <row r="1508" spans="7:8" x14ac:dyDescent="0.25">
      <c r="G1508" s="359">
        <f t="shared" si="52"/>
        <v>0</v>
      </c>
      <c r="H1508" s="366">
        <f t="shared" si="53"/>
        <v>0</v>
      </c>
    </row>
    <row r="1509" spans="7:8" x14ac:dyDescent="0.25">
      <c r="G1509" s="359">
        <f t="shared" si="52"/>
        <v>0</v>
      </c>
      <c r="H1509" s="366">
        <f t="shared" si="53"/>
        <v>0</v>
      </c>
    </row>
    <row r="1510" spans="7:8" x14ac:dyDescent="0.25">
      <c r="G1510" s="359">
        <f t="shared" si="52"/>
        <v>0</v>
      </c>
      <c r="H1510" s="366">
        <f t="shared" si="53"/>
        <v>0</v>
      </c>
    </row>
    <row r="1511" spans="7:8" x14ac:dyDescent="0.25">
      <c r="G1511" s="359">
        <f t="shared" si="52"/>
        <v>0</v>
      </c>
      <c r="H1511" s="366">
        <f t="shared" si="53"/>
        <v>0</v>
      </c>
    </row>
    <row r="1512" spans="7:8" x14ac:dyDescent="0.25">
      <c r="G1512" s="359">
        <f t="shared" si="52"/>
        <v>0</v>
      </c>
      <c r="H1512" s="366">
        <f t="shared" si="53"/>
        <v>0</v>
      </c>
    </row>
    <row r="1513" spans="7:8" x14ac:dyDescent="0.25">
      <c r="G1513" s="359">
        <f t="shared" si="52"/>
        <v>0</v>
      </c>
      <c r="H1513" s="366">
        <f t="shared" si="53"/>
        <v>0</v>
      </c>
    </row>
    <row r="1514" spans="7:8" x14ac:dyDescent="0.25">
      <c r="G1514" s="359">
        <f t="shared" si="52"/>
        <v>0</v>
      </c>
      <c r="H1514" s="366">
        <f t="shared" si="53"/>
        <v>0</v>
      </c>
    </row>
    <row r="1515" spans="7:8" x14ac:dyDescent="0.25">
      <c r="G1515" s="359">
        <f t="shared" si="52"/>
        <v>0</v>
      </c>
      <c r="H1515" s="366">
        <f t="shared" si="53"/>
        <v>0</v>
      </c>
    </row>
    <row r="1516" spans="7:8" x14ac:dyDescent="0.25">
      <c r="G1516" s="359">
        <f t="shared" si="52"/>
        <v>0</v>
      </c>
      <c r="H1516" s="366">
        <f t="shared" si="53"/>
        <v>0</v>
      </c>
    </row>
    <row r="1517" spans="7:8" x14ac:dyDescent="0.25">
      <c r="G1517" s="359">
        <f t="shared" si="52"/>
        <v>0</v>
      </c>
      <c r="H1517" s="366">
        <f t="shared" si="53"/>
        <v>0</v>
      </c>
    </row>
    <row r="1518" spans="7:8" x14ac:dyDescent="0.25">
      <c r="G1518" s="359">
        <f t="shared" si="52"/>
        <v>0</v>
      </c>
      <c r="H1518" s="366">
        <f t="shared" si="53"/>
        <v>0</v>
      </c>
    </row>
    <row r="1519" spans="7:8" x14ac:dyDescent="0.25">
      <c r="G1519" s="359">
        <f t="shared" si="52"/>
        <v>0</v>
      </c>
      <c r="H1519" s="366">
        <f t="shared" si="53"/>
        <v>0</v>
      </c>
    </row>
    <row r="1520" spans="7:8" x14ac:dyDescent="0.25">
      <c r="G1520" s="359">
        <f t="shared" si="52"/>
        <v>0</v>
      </c>
      <c r="H1520" s="366">
        <f t="shared" si="53"/>
        <v>0</v>
      </c>
    </row>
    <row r="1521" spans="7:8" x14ac:dyDescent="0.25">
      <c r="G1521" s="359">
        <f t="shared" si="52"/>
        <v>0</v>
      </c>
      <c r="H1521" s="366">
        <f t="shared" si="53"/>
        <v>0</v>
      </c>
    </row>
    <row r="1522" spans="7:8" x14ac:dyDescent="0.25">
      <c r="G1522" s="359">
        <f t="shared" si="52"/>
        <v>0</v>
      </c>
      <c r="H1522" s="366">
        <f t="shared" si="53"/>
        <v>0</v>
      </c>
    </row>
    <row r="1523" spans="7:8" x14ac:dyDescent="0.25">
      <c r="G1523" s="359">
        <f t="shared" si="52"/>
        <v>0</v>
      </c>
      <c r="H1523" s="366">
        <f t="shared" si="53"/>
        <v>0</v>
      </c>
    </row>
    <row r="1524" spans="7:8" x14ac:dyDescent="0.25">
      <c r="G1524" s="359">
        <f t="shared" si="52"/>
        <v>0</v>
      </c>
      <c r="H1524" s="366">
        <f t="shared" si="53"/>
        <v>0</v>
      </c>
    </row>
    <row r="1525" spans="7:8" x14ac:dyDescent="0.25">
      <c r="G1525" s="359">
        <f t="shared" si="52"/>
        <v>0</v>
      </c>
      <c r="H1525" s="366">
        <f t="shared" si="53"/>
        <v>0</v>
      </c>
    </row>
    <row r="1526" spans="7:8" x14ac:dyDescent="0.25">
      <c r="G1526" s="359">
        <f t="shared" si="52"/>
        <v>0</v>
      </c>
      <c r="H1526" s="366">
        <f t="shared" si="53"/>
        <v>0</v>
      </c>
    </row>
    <row r="1527" spans="7:8" x14ac:dyDescent="0.25">
      <c r="G1527" s="359">
        <f t="shared" si="52"/>
        <v>0</v>
      </c>
      <c r="H1527" s="366">
        <f t="shared" si="53"/>
        <v>0</v>
      </c>
    </row>
    <row r="1528" spans="7:8" x14ac:dyDescent="0.25">
      <c r="G1528" s="359">
        <f t="shared" si="52"/>
        <v>0</v>
      </c>
      <c r="H1528" s="366">
        <f t="shared" si="53"/>
        <v>0</v>
      </c>
    </row>
    <row r="1529" spans="7:8" x14ac:dyDescent="0.25">
      <c r="G1529" s="359">
        <f t="shared" si="52"/>
        <v>0</v>
      </c>
      <c r="H1529" s="366">
        <f t="shared" si="53"/>
        <v>0</v>
      </c>
    </row>
    <row r="1530" spans="7:8" x14ac:dyDescent="0.25">
      <c r="G1530" s="359">
        <f t="shared" si="52"/>
        <v>0</v>
      </c>
      <c r="H1530" s="366">
        <f t="shared" si="53"/>
        <v>0</v>
      </c>
    </row>
    <row r="1531" spans="7:8" x14ac:dyDescent="0.25">
      <c r="G1531" s="359">
        <f t="shared" si="52"/>
        <v>0</v>
      </c>
      <c r="H1531" s="366">
        <f t="shared" si="53"/>
        <v>0</v>
      </c>
    </row>
    <row r="1532" spans="7:8" x14ac:dyDescent="0.25">
      <c r="G1532" s="359">
        <f t="shared" si="52"/>
        <v>0</v>
      </c>
      <c r="H1532" s="366">
        <f t="shared" si="53"/>
        <v>0</v>
      </c>
    </row>
    <row r="1533" spans="7:8" x14ac:dyDescent="0.25">
      <c r="G1533" s="359">
        <f t="shared" si="52"/>
        <v>0</v>
      </c>
      <c r="H1533" s="366">
        <f t="shared" si="53"/>
        <v>0</v>
      </c>
    </row>
    <row r="1534" spans="7:8" x14ac:dyDescent="0.25">
      <c r="G1534" s="359">
        <f t="shared" si="52"/>
        <v>0</v>
      </c>
      <c r="H1534" s="366">
        <f t="shared" si="53"/>
        <v>0</v>
      </c>
    </row>
    <row r="1535" spans="7:8" x14ac:dyDescent="0.25">
      <c r="G1535" s="359">
        <f t="shared" si="52"/>
        <v>0</v>
      </c>
      <c r="H1535" s="366">
        <f t="shared" si="53"/>
        <v>0</v>
      </c>
    </row>
    <row r="1536" spans="7:8" x14ac:dyDescent="0.25">
      <c r="G1536" s="359">
        <f t="shared" si="52"/>
        <v>0</v>
      </c>
      <c r="H1536" s="366">
        <f t="shared" si="53"/>
        <v>0</v>
      </c>
    </row>
    <row r="1537" spans="7:8" x14ac:dyDescent="0.25">
      <c r="G1537" s="359">
        <f t="shared" si="52"/>
        <v>0</v>
      </c>
      <c r="H1537" s="366">
        <f t="shared" si="53"/>
        <v>0</v>
      </c>
    </row>
    <row r="1538" spans="7:8" x14ac:dyDescent="0.25">
      <c r="G1538" s="359">
        <f t="shared" si="52"/>
        <v>0</v>
      </c>
      <c r="H1538" s="366">
        <f t="shared" si="53"/>
        <v>0</v>
      </c>
    </row>
    <row r="1539" spans="7:8" x14ac:dyDescent="0.25">
      <c r="G1539" s="359">
        <f t="shared" ref="G1539:G1602" si="54">IFERROR(IF(C1539=" ",0,C1539),0)</f>
        <v>0</v>
      </c>
      <c r="H1539" s="366">
        <f t="shared" ref="H1539:H1602" si="55">IFERROR(G1539 * E1539, 0)</f>
        <v>0</v>
      </c>
    </row>
    <row r="1540" spans="7:8" x14ac:dyDescent="0.25">
      <c r="G1540" s="359">
        <f t="shared" si="54"/>
        <v>0</v>
      </c>
      <c r="H1540" s="366">
        <f t="shared" si="55"/>
        <v>0</v>
      </c>
    </row>
    <row r="1541" spans="7:8" x14ac:dyDescent="0.25">
      <c r="G1541" s="359">
        <f t="shared" si="54"/>
        <v>0</v>
      </c>
      <c r="H1541" s="366">
        <f t="shared" si="55"/>
        <v>0</v>
      </c>
    </row>
    <row r="1542" spans="7:8" x14ac:dyDescent="0.25">
      <c r="G1542" s="359">
        <f t="shared" si="54"/>
        <v>0</v>
      </c>
      <c r="H1542" s="366">
        <f t="shared" si="55"/>
        <v>0</v>
      </c>
    </row>
    <row r="1543" spans="7:8" x14ac:dyDescent="0.25">
      <c r="G1543" s="359">
        <f t="shared" si="54"/>
        <v>0</v>
      </c>
      <c r="H1543" s="366">
        <f t="shared" si="55"/>
        <v>0</v>
      </c>
    </row>
    <row r="1544" spans="7:8" x14ac:dyDescent="0.25">
      <c r="G1544" s="359">
        <f t="shared" si="54"/>
        <v>0</v>
      </c>
      <c r="H1544" s="366">
        <f t="shared" si="55"/>
        <v>0</v>
      </c>
    </row>
    <row r="1545" spans="7:8" x14ac:dyDescent="0.25">
      <c r="G1545" s="359">
        <f t="shared" si="54"/>
        <v>0</v>
      </c>
      <c r="H1545" s="366">
        <f t="shared" si="55"/>
        <v>0</v>
      </c>
    </row>
    <row r="1546" spans="7:8" x14ac:dyDescent="0.25">
      <c r="G1546" s="359">
        <f t="shared" si="54"/>
        <v>0</v>
      </c>
      <c r="H1546" s="366">
        <f t="shared" si="55"/>
        <v>0</v>
      </c>
    </row>
    <row r="1547" spans="7:8" x14ac:dyDescent="0.25">
      <c r="G1547" s="359">
        <f t="shared" si="54"/>
        <v>0</v>
      </c>
      <c r="H1547" s="366">
        <f t="shared" si="55"/>
        <v>0</v>
      </c>
    </row>
    <row r="1548" spans="7:8" x14ac:dyDescent="0.25">
      <c r="G1548" s="359">
        <f t="shared" si="54"/>
        <v>0</v>
      </c>
      <c r="H1548" s="366">
        <f t="shared" si="55"/>
        <v>0</v>
      </c>
    </row>
    <row r="1549" spans="7:8" x14ac:dyDescent="0.25">
      <c r="G1549" s="359">
        <f t="shared" si="54"/>
        <v>0</v>
      </c>
      <c r="H1549" s="366">
        <f t="shared" si="55"/>
        <v>0</v>
      </c>
    </row>
    <row r="1550" spans="7:8" x14ac:dyDescent="0.25">
      <c r="G1550" s="359">
        <f t="shared" si="54"/>
        <v>0</v>
      </c>
      <c r="H1550" s="366">
        <f t="shared" si="55"/>
        <v>0</v>
      </c>
    </row>
    <row r="1551" spans="7:8" x14ac:dyDescent="0.25">
      <c r="G1551" s="359">
        <f t="shared" si="54"/>
        <v>0</v>
      </c>
      <c r="H1551" s="366">
        <f t="shared" si="55"/>
        <v>0</v>
      </c>
    </row>
    <row r="1552" spans="7:8" x14ac:dyDescent="0.25">
      <c r="G1552" s="359">
        <f t="shared" si="54"/>
        <v>0</v>
      </c>
      <c r="H1552" s="366">
        <f t="shared" si="55"/>
        <v>0</v>
      </c>
    </row>
    <row r="1553" spans="7:8" x14ac:dyDescent="0.25">
      <c r="G1553" s="359">
        <f t="shared" si="54"/>
        <v>0</v>
      </c>
      <c r="H1553" s="366">
        <f t="shared" si="55"/>
        <v>0</v>
      </c>
    </row>
    <row r="1554" spans="7:8" x14ac:dyDescent="0.25">
      <c r="G1554" s="359">
        <f t="shared" si="54"/>
        <v>0</v>
      </c>
      <c r="H1554" s="366">
        <f t="shared" si="55"/>
        <v>0</v>
      </c>
    </row>
    <row r="1555" spans="7:8" x14ac:dyDescent="0.25">
      <c r="G1555" s="359">
        <f t="shared" si="54"/>
        <v>0</v>
      </c>
      <c r="H1555" s="366">
        <f t="shared" si="55"/>
        <v>0</v>
      </c>
    </row>
    <row r="1556" spans="7:8" x14ac:dyDescent="0.25">
      <c r="G1556" s="359">
        <f t="shared" si="54"/>
        <v>0</v>
      </c>
      <c r="H1556" s="366">
        <f t="shared" si="55"/>
        <v>0</v>
      </c>
    </row>
    <row r="1557" spans="7:8" x14ac:dyDescent="0.25">
      <c r="G1557" s="359">
        <f t="shared" si="54"/>
        <v>0</v>
      </c>
      <c r="H1557" s="366">
        <f t="shared" si="55"/>
        <v>0</v>
      </c>
    </row>
    <row r="1558" spans="7:8" x14ac:dyDescent="0.25">
      <c r="G1558" s="359">
        <f t="shared" si="54"/>
        <v>0</v>
      </c>
      <c r="H1558" s="366">
        <f t="shared" si="55"/>
        <v>0</v>
      </c>
    </row>
    <row r="1559" spans="7:8" x14ac:dyDescent="0.25">
      <c r="G1559" s="359">
        <f t="shared" si="54"/>
        <v>0</v>
      </c>
      <c r="H1559" s="366">
        <f t="shared" si="55"/>
        <v>0</v>
      </c>
    </row>
    <row r="1560" spans="7:8" x14ac:dyDescent="0.25">
      <c r="G1560" s="359">
        <f t="shared" si="54"/>
        <v>0</v>
      </c>
      <c r="H1560" s="366">
        <f t="shared" si="55"/>
        <v>0</v>
      </c>
    </row>
    <row r="1561" spans="7:8" x14ac:dyDescent="0.25">
      <c r="G1561" s="359">
        <f t="shared" si="54"/>
        <v>0</v>
      </c>
      <c r="H1561" s="366">
        <f t="shared" si="55"/>
        <v>0</v>
      </c>
    </row>
    <row r="1562" spans="7:8" x14ac:dyDescent="0.25">
      <c r="G1562" s="359">
        <f t="shared" si="54"/>
        <v>0</v>
      </c>
      <c r="H1562" s="366">
        <f t="shared" si="55"/>
        <v>0</v>
      </c>
    </row>
    <row r="1563" spans="7:8" x14ac:dyDescent="0.25">
      <c r="G1563" s="359">
        <f t="shared" si="54"/>
        <v>0</v>
      </c>
      <c r="H1563" s="366">
        <f t="shared" si="55"/>
        <v>0</v>
      </c>
    </row>
    <row r="1564" spans="7:8" x14ac:dyDescent="0.25">
      <c r="G1564" s="359">
        <f t="shared" si="54"/>
        <v>0</v>
      </c>
      <c r="H1564" s="366">
        <f t="shared" si="55"/>
        <v>0</v>
      </c>
    </row>
    <row r="1565" spans="7:8" x14ac:dyDescent="0.25">
      <c r="G1565" s="359">
        <f t="shared" si="54"/>
        <v>0</v>
      </c>
      <c r="H1565" s="366">
        <f t="shared" si="55"/>
        <v>0</v>
      </c>
    </row>
    <row r="1566" spans="7:8" x14ac:dyDescent="0.25">
      <c r="G1566" s="359">
        <f t="shared" si="54"/>
        <v>0</v>
      </c>
      <c r="H1566" s="366">
        <f t="shared" si="55"/>
        <v>0</v>
      </c>
    </row>
    <row r="1567" spans="7:8" x14ac:dyDescent="0.25">
      <c r="G1567" s="359">
        <f t="shared" si="54"/>
        <v>0</v>
      </c>
      <c r="H1567" s="366">
        <f t="shared" si="55"/>
        <v>0</v>
      </c>
    </row>
    <row r="1568" spans="7:8" x14ac:dyDescent="0.25">
      <c r="G1568" s="359">
        <f t="shared" si="54"/>
        <v>0</v>
      </c>
      <c r="H1568" s="366">
        <f t="shared" si="55"/>
        <v>0</v>
      </c>
    </row>
    <row r="1569" spans="7:8" x14ac:dyDescent="0.25">
      <c r="G1569" s="359">
        <f t="shared" si="54"/>
        <v>0</v>
      </c>
      <c r="H1569" s="366">
        <f t="shared" si="55"/>
        <v>0</v>
      </c>
    </row>
    <row r="1570" spans="7:8" x14ac:dyDescent="0.25">
      <c r="G1570" s="359">
        <f t="shared" si="54"/>
        <v>0</v>
      </c>
      <c r="H1570" s="366">
        <f t="shared" si="55"/>
        <v>0</v>
      </c>
    </row>
    <row r="1571" spans="7:8" x14ac:dyDescent="0.25">
      <c r="G1571" s="359">
        <f t="shared" si="54"/>
        <v>0</v>
      </c>
      <c r="H1571" s="366">
        <f t="shared" si="55"/>
        <v>0</v>
      </c>
    </row>
    <row r="1572" spans="7:8" x14ac:dyDescent="0.25">
      <c r="G1572" s="359">
        <f t="shared" si="54"/>
        <v>0</v>
      </c>
      <c r="H1572" s="366">
        <f t="shared" si="55"/>
        <v>0</v>
      </c>
    </row>
    <row r="1573" spans="7:8" x14ac:dyDescent="0.25">
      <c r="G1573" s="359">
        <f t="shared" si="54"/>
        <v>0</v>
      </c>
      <c r="H1573" s="366">
        <f t="shared" si="55"/>
        <v>0</v>
      </c>
    </row>
    <row r="1574" spans="7:8" x14ac:dyDescent="0.25">
      <c r="G1574" s="359">
        <f t="shared" si="54"/>
        <v>0</v>
      </c>
      <c r="H1574" s="366">
        <f t="shared" si="55"/>
        <v>0</v>
      </c>
    </row>
    <row r="1575" spans="7:8" x14ac:dyDescent="0.25">
      <c r="G1575" s="359">
        <f t="shared" si="54"/>
        <v>0</v>
      </c>
      <c r="H1575" s="366">
        <f t="shared" si="55"/>
        <v>0</v>
      </c>
    </row>
    <row r="1576" spans="7:8" x14ac:dyDescent="0.25">
      <c r="G1576" s="359">
        <f t="shared" si="54"/>
        <v>0</v>
      </c>
      <c r="H1576" s="366">
        <f t="shared" si="55"/>
        <v>0</v>
      </c>
    </row>
    <row r="1577" spans="7:8" x14ac:dyDescent="0.25">
      <c r="G1577" s="359">
        <f t="shared" si="54"/>
        <v>0</v>
      </c>
      <c r="H1577" s="366">
        <f t="shared" si="55"/>
        <v>0</v>
      </c>
    </row>
    <row r="1578" spans="7:8" x14ac:dyDescent="0.25">
      <c r="G1578" s="359">
        <f t="shared" si="54"/>
        <v>0</v>
      </c>
      <c r="H1578" s="366">
        <f t="shared" si="55"/>
        <v>0</v>
      </c>
    </row>
    <row r="1579" spans="7:8" x14ac:dyDescent="0.25">
      <c r="G1579" s="359">
        <f t="shared" si="54"/>
        <v>0</v>
      </c>
      <c r="H1579" s="366">
        <f t="shared" si="55"/>
        <v>0</v>
      </c>
    </row>
    <row r="1580" spans="7:8" x14ac:dyDescent="0.25">
      <c r="G1580" s="359">
        <f t="shared" si="54"/>
        <v>0</v>
      </c>
      <c r="H1580" s="366">
        <f t="shared" si="55"/>
        <v>0</v>
      </c>
    </row>
    <row r="1581" spans="7:8" x14ac:dyDescent="0.25">
      <c r="G1581" s="359">
        <f t="shared" si="54"/>
        <v>0</v>
      </c>
      <c r="H1581" s="366">
        <f t="shared" si="55"/>
        <v>0</v>
      </c>
    </row>
    <row r="1582" spans="7:8" x14ac:dyDescent="0.25">
      <c r="G1582" s="359">
        <f t="shared" si="54"/>
        <v>0</v>
      </c>
      <c r="H1582" s="366">
        <f t="shared" si="55"/>
        <v>0</v>
      </c>
    </row>
    <row r="1583" spans="7:8" x14ac:dyDescent="0.25">
      <c r="G1583" s="359">
        <f t="shared" si="54"/>
        <v>0</v>
      </c>
      <c r="H1583" s="366">
        <f t="shared" si="55"/>
        <v>0</v>
      </c>
    </row>
    <row r="1584" spans="7:8" x14ac:dyDescent="0.25">
      <c r="G1584" s="359">
        <f t="shared" si="54"/>
        <v>0</v>
      </c>
      <c r="H1584" s="366">
        <f t="shared" si="55"/>
        <v>0</v>
      </c>
    </row>
    <row r="1585" spans="7:8" x14ac:dyDescent="0.25">
      <c r="G1585" s="359">
        <f t="shared" si="54"/>
        <v>0</v>
      </c>
      <c r="H1585" s="366">
        <f t="shared" si="55"/>
        <v>0</v>
      </c>
    </row>
    <row r="1586" spans="7:8" x14ac:dyDescent="0.25">
      <c r="G1586" s="359">
        <f t="shared" si="54"/>
        <v>0</v>
      </c>
      <c r="H1586" s="366">
        <f t="shared" si="55"/>
        <v>0</v>
      </c>
    </row>
    <row r="1587" spans="7:8" x14ac:dyDescent="0.25">
      <c r="G1587" s="359">
        <f t="shared" si="54"/>
        <v>0</v>
      </c>
      <c r="H1587" s="366">
        <f t="shared" si="55"/>
        <v>0</v>
      </c>
    </row>
    <row r="1588" spans="7:8" x14ac:dyDescent="0.25">
      <c r="G1588" s="359">
        <f t="shared" si="54"/>
        <v>0</v>
      </c>
      <c r="H1588" s="366">
        <f t="shared" si="55"/>
        <v>0</v>
      </c>
    </row>
    <row r="1589" spans="7:8" x14ac:dyDescent="0.25">
      <c r="G1589" s="359">
        <f t="shared" si="54"/>
        <v>0</v>
      </c>
      <c r="H1589" s="366">
        <f t="shared" si="55"/>
        <v>0</v>
      </c>
    </row>
    <row r="1590" spans="7:8" x14ac:dyDescent="0.25">
      <c r="G1590" s="359">
        <f t="shared" si="54"/>
        <v>0</v>
      </c>
      <c r="H1590" s="366">
        <f t="shared" si="55"/>
        <v>0</v>
      </c>
    </row>
    <row r="1591" spans="7:8" x14ac:dyDescent="0.25">
      <c r="G1591" s="359">
        <f t="shared" si="54"/>
        <v>0</v>
      </c>
      <c r="H1591" s="366">
        <f t="shared" si="55"/>
        <v>0</v>
      </c>
    </row>
    <row r="1592" spans="7:8" x14ac:dyDescent="0.25">
      <c r="G1592" s="359">
        <f t="shared" si="54"/>
        <v>0</v>
      </c>
      <c r="H1592" s="366">
        <f t="shared" si="55"/>
        <v>0</v>
      </c>
    </row>
    <row r="1593" spans="7:8" x14ac:dyDescent="0.25">
      <c r="G1593" s="359">
        <f t="shared" si="54"/>
        <v>0</v>
      </c>
      <c r="H1593" s="366">
        <f t="shared" si="55"/>
        <v>0</v>
      </c>
    </row>
    <row r="1594" spans="7:8" x14ac:dyDescent="0.25">
      <c r="G1594" s="359">
        <f t="shared" si="54"/>
        <v>0</v>
      </c>
      <c r="H1594" s="366">
        <f t="shared" si="55"/>
        <v>0</v>
      </c>
    </row>
    <row r="1595" spans="7:8" x14ac:dyDescent="0.25">
      <c r="G1595" s="359">
        <f t="shared" si="54"/>
        <v>0</v>
      </c>
      <c r="H1595" s="366">
        <f t="shared" si="55"/>
        <v>0</v>
      </c>
    </row>
    <row r="1596" spans="7:8" x14ac:dyDescent="0.25">
      <c r="G1596" s="359">
        <f t="shared" si="54"/>
        <v>0</v>
      </c>
      <c r="H1596" s="366">
        <f t="shared" si="55"/>
        <v>0</v>
      </c>
    </row>
    <row r="1597" spans="7:8" x14ac:dyDescent="0.25">
      <c r="G1597" s="359">
        <f t="shared" si="54"/>
        <v>0</v>
      </c>
      <c r="H1597" s="366">
        <f t="shared" si="55"/>
        <v>0</v>
      </c>
    </row>
    <row r="1598" spans="7:8" x14ac:dyDescent="0.25">
      <c r="G1598" s="359">
        <f t="shared" si="54"/>
        <v>0</v>
      </c>
      <c r="H1598" s="366">
        <f t="shared" si="55"/>
        <v>0</v>
      </c>
    </row>
    <row r="1599" spans="7:8" x14ac:dyDescent="0.25">
      <c r="G1599" s="359">
        <f t="shared" si="54"/>
        <v>0</v>
      </c>
      <c r="H1599" s="366">
        <f t="shared" si="55"/>
        <v>0</v>
      </c>
    </row>
    <row r="1600" spans="7:8" x14ac:dyDescent="0.25">
      <c r="G1600" s="359">
        <f t="shared" si="54"/>
        <v>0</v>
      </c>
      <c r="H1600" s="366">
        <f t="shared" si="55"/>
        <v>0</v>
      </c>
    </row>
    <row r="1601" spans="7:8" x14ac:dyDescent="0.25">
      <c r="G1601" s="359">
        <f t="shared" si="54"/>
        <v>0</v>
      </c>
      <c r="H1601" s="366">
        <f t="shared" si="55"/>
        <v>0</v>
      </c>
    </row>
    <row r="1602" spans="7:8" x14ac:dyDescent="0.25">
      <c r="G1602" s="359">
        <f t="shared" si="54"/>
        <v>0</v>
      </c>
      <c r="H1602" s="366">
        <f t="shared" si="55"/>
        <v>0</v>
      </c>
    </row>
    <row r="1603" spans="7:8" x14ac:dyDescent="0.25">
      <c r="G1603" s="359">
        <f t="shared" ref="G1603:G1666" si="56">IFERROR(IF(C1603=" ",0,C1603),0)</f>
        <v>0</v>
      </c>
      <c r="H1603" s="366">
        <f t="shared" ref="H1603:H1666" si="57">IFERROR(G1603 * E1603, 0)</f>
        <v>0</v>
      </c>
    </row>
    <row r="1604" spans="7:8" x14ac:dyDescent="0.25">
      <c r="G1604" s="359">
        <f t="shared" si="56"/>
        <v>0</v>
      </c>
      <c r="H1604" s="366">
        <f t="shared" si="57"/>
        <v>0</v>
      </c>
    </row>
    <row r="1605" spans="7:8" x14ac:dyDescent="0.25">
      <c r="G1605" s="359">
        <f t="shared" si="56"/>
        <v>0</v>
      </c>
      <c r="H1605" s="366">
        <f t="shared" si="57"/>
        <v>0</v>
      </c>
    </row>
    <row r="1606" spans="7:8" x14ac:dyDescent="0.25">
      <c r="G1606" s="359">
        <f t="shared" si="56"/>
        <v>0</v>
      </c>
      <c r="H1606" s="366">
        <f t="shared" si="57"/>
        <v>0</v>
      </c>
    </row>
    <row r="1607" spans="7:8" x14ac:dyDescent="0.25">
      <c r="G1607" s="359">
        <f t="shared" si="56"/>
        <v>0</v>
      </c>
      <c r="H1607" s="366">
        <f t="shared" si="57"/>
        <v>0</v>
      </c>
    </row>
    <row r="1608" spans="7:8" x14ac:dyDescent="0.25">
      <c r="G1608" s="359">
        <f t="shared" si="56"/>
        <v>0</v>
      </c>
      <c r="H1608" s="366">
        <f t="shared" si="57"/>
        <v>0</v>
      </c>
    </row>
    <row r="1609" spans="7:8" x14ac:dyDescent="0.25">
      <c r="G1609" s="359">
        <f t="shared" si="56"/>
        <v>0</v>
      </c>
      <c r="H1609" s="366">
        <f t="shared" si="57"/>
        <v>0</v>
      </c>
    </row>
    <row r="1610" spans="7:8" x14ac:dyDescent="0.25">
      <c r="G1610" s="359">
        <f t="shared" si="56"/>
        <v>0</v>
      </c>
      <c r="H1610" s="366">
        <f t="shared" si="57"/>
        <v>0</v>
      </c>
    </row>
    <row r="1611" spans="7:8" x14ac:dyDescent="0.25">
      <c r="G1611" s="359">
        <f t="shared" si="56"/>
        <v>0</v>
      </c>
      <c r="H1611" s="366">
        <f t="shared" si="57"/>
        <v>0</v>
      </c>
    </row>
    <row r="1612" spans="7:8" x14ac:dyDescent="0.25">
      <c r="G1612" s="359">
        <f t="shared" si="56"/>
        <v>0</v>
      </c>
      <c r="H1612" s="366">
        <f t="shared" si="57"/>
        <v>0</v>
      </c>
    </row>
    <row r="1613" spans="7:8" x14ac:dyDescent="0.25">
      <c r="G1613" s="359">
        <f t="shared" si="56"/>
        <v>0</v>
      </c>
      <c r="H1613" s="366">
        <f t="shared" si="57"/>
        <v>0</v>
      </c>
    </row>
    <row r="1614" spans="7:8" x14ac:dyDescent="0.25">
      <c r="G1614" s="359">
        <f t="shared" si="56"/>
        <v>0</v>
      </c>
      <c r="H1614" s="366">
        <f t="shared" si="57"/>
        <v>0</v>
      </c>
    </row>
    <row r="1615" spans="7:8" x14ac:dyDescent="0.25">
      <c r="G1615" s="359">
        <f t="shared" si="56"/>
        <v>0</v>
      </c>
      <c r="H1615" s="366">
        <f t="shared" si="57"/>
        <v>0</v>
      </c>
    </row>
    <row r="1616" spans="7:8" x14ac:dyDescent="0.25">
      <c r="G1616" s="359">
        <f t="shared" si="56"/>
        <v>0</v>
      </c>
      <c r="H1616" s="366">
        <f t="shared" si="57"/>
        <v>0</v>
      </c>
    </row>
    <row r="1617" spans="7:8" x14ac:dyDescent="0.25">
      <c r="G1617" s="359">
        <f t="shared" si="56"/>
        <v>0</v>
      </c>
      <c r="H1617" s="366">
        <f t="shared" si="57"/>
        <v>0</v>
      </c>
    </row>
    <row r="1618" spans="7:8" x14ac:dyDescent="0.25">
      <c r="G1618" s="359">
        <f t="shared" si="56"/>
        <v>0</v>
      </c>
      <c r="H1618" s="366">
        <f t="shared" si="57"/>
        <v>0</v>
      </c>
    </row>
    <row r="1619" spans="7:8" x14ac:dyDescent="0.25">
      <c r="G1619" s="359">
        <f t="shared" si="56"/>
        <v>0</v>
      </c>
      <c r="H1619" s="366">
        <f t="shared" si="57"/>
        <v>0</v>
      </c>
    </row>
    <row r="1620" spans="7:8" x14ac:dyDescent="0.25">
      <c r="G1620" s="359">
        <f t="shared" si="56"/>
        <v>0</v>
      </c>
      <c r="H1620" s="366">
        <f t="shared" si="57"/>
        <v>0</v>
      </c>
    </row>
    <row r="1621" spans="7:8" x14ac:dyDescent="0.25">
      <c r="G1621" s="359">
        <f t="shared" si="56"/>
        <v>0</v>
      </c>
      <c r="H1621" s="366">
        <f t="shared" si="57"/>
        <v>0</v>
      </c>
    </row>
    <row r="1622" spans="7:8" x14ac:dyDescent="0.25">
      <c r="G1622" s="359">
        <f t="shared" si="56"/>
        <v>0</v>
      </c>
      <c r="H1622" s="366">
        <f t="shared" si="57"/>
        <v>0</v>
      </c>
    </row>
    <row r="1623" spans="7:8" x14ac:dyDescent="0.25">
      <c r="G1623" s="359">
        <f t="shared" si="56"/>
        <v>0</v>
      </c>
      <c r="H1623" s="366">
        <f t="shared" si="57"/>
        <v>0</v>
      </c>
    </row>
    <row r="1624" spans="7:8" x14ac:dyDescent="0.25">
      <c r="G1624" s="359">
        <f t="shared" si="56"/>
        <v>0</v>
      </c>
      <c r="H1624" s="366">
        <f t="shared" si="57"/>
        <v>0</v>
      </c>
    </row>
    <row r="1625" spans="7:8" x14ac:dyDescent="0.25">
      <c r="G1625" s="359">
        <f t="shared" si="56"/>
        <v>0</v>
      </c>
      <c r="H1625" s="366">
        <f t="shared" si="57"/>
        <v>0</v>
      </c>
    </row>
    <row r="1626" spans="7:8" x14ac:dyDescent="0.25">
      <c r="G1626" s="359">
        <f t="shared" si="56"/>
        <v>0</v>
      </c>
      <c r="H1626" s="366">
        <f t="shared" si="57"/>
        <v>0</v>
      </c>
    </row>
    <row r="1627" spans="7:8" x14ac:dyDescent="0.25">
      <c r="G1627" s="359">
        <f t="shared" si="56"/>
        <v>0</v>
      </c>
      <c r="H1627" s="366">
        <f t="shared" si="57"/>
        <v>0</v>
      </c>
    </row>
    <row r="1628" spans="7:8" x14ac:dyDescent="0.25">
      <c r="G1628" s="359">
        <f t="shared" si="56"/>
        <v>0</v>
      </c>
      <c r="H1628" s="366">
        <f t="shared" si="57"/>
        <v>0</v>
      </c>
    </row>
    <row r="1629" spans="7:8" x14ac:dyDescent="0.25">
      <c r="G1629" s="359">
        <f t="shared" si="56"/>
        <v>0</v>
      </c>
      <c r="H1629" s="366">
        <f t="shared" si="57"/>
        <v>0</v>
      </c>
    </row>
    <row r="1630" spans="7:8" x14ac:dyDescent="0.25">
      <c r="G1630" s="359">
        <f t="shared" si="56"/>
        <v>0</v>
      </c>
      <c r="H1630" s="366">
        <f t="shared" si="57"/>
        <v>0</v>
      </c>
    </row>
    <row r="1631" spans="7:8" x14ac:dyDescent="0.25">
      <c r="G1631" s="359">
        <f t="shared" si="56"/>
        <v>0</v>
      </c>
      <c r="H1631" s="366">
        <f t="shared" si="57"/>
        <v>0</v>
      </c>
    </row>
    <row r="1632" spans="7:8" x14ac:dyDescent="0.25">
      <c r="G1632" s="359">
        <f t="shared" si="56"/>
        <v>0</v>
      </c>
      <c r="H1632" s="366">
        <f t="shared" si="57"/>
        <v>0</v>
      </c>
    </row>
    <row r="1633" spans="7:8" x14ac:dyDescent="0.25">
      <c r="G1633" s="359">
        <f t="shared" si="56"/>
        <v>0</v>
      </c>
      <c r="H1633" s="366">
        <f t="shared" si="57"/>
        <v>0</v>
      </c>
    </row>
    <row r="1634" spans="7:8" x14ac:dyDescent="0.25">
      <c r="G1634" s="359">
        <f t="shared" si="56"/>
        <v>0</v>
      </c>
      <c r="H1634" s="366">
        <f t="shared" si="57"/>
        <v>0</v>
      </c>
    </row>
    <row r="1635" spans="7:8" x14ac:dyDescent="0.25">
      <c r="G1635" s="359">
        <f t="shared" si="56"/>
        <v>0</v>
      </c>
      <c r="H1635" s="366">
        <f t="shared" si="57"/>
        <v>0</v>
      </c>
    </row>
    <row r="1636" spans="7:8" x14ac:dyDescent="0.25">
      <c r="G1636" s="359">
        <f t="shared" si="56"/>
        <v>0</v>
      </c>
      <c r="H1636" s="366">
        <f t="shared" si="57"/>
        <v>0</v>
      </c>
    </row>
    <row r="1637" spans="7:8" x14ac:dyDescent="0.25">
      <c r="G1637" s="359">
        <f t="shared" si="56"/>
        <v>0</v>
      </c>
      <c r="H1637" s="366">
        <f t="shared" si="57"/>
        <v>0</v>
      </c>
    </row>
    <row r="1638" spans="7:8" x14ac:dyDescent="0.25">
      <c r="G1638" s="359">
        <f t="shared" si="56"/>
        <v>0</v>
      </c>
      <c r="H1638" s="366">
        <f t="shared" si="57"/>
        <v>0</v>
      </c>
    </row>
    <row r="1639" spans="7:8" x14ac:dyDescent="0.25">
      <c r="G1639" s="359">
        <f t="shared" si="56"/>
        <v>0</v>
      </c>
      <c r="H1639" s="366">
        <f t="shared" si="57"/>
        <v>0</v>
      </c>
    </row>
    <row r="1640" spans="7:8" x14ac:dyDescent="0.25">
      <c r="G1640" s="359">
        <f t="shared" si="56"/>
        <v>0</v>
      </c>
      <c r="H1640" s="366">
        <f t="shared" si="57"/>
        <v>0</v>
      </c>
    </row>
    <row r="1641" spans="7:8" x14ac:dyDescent="0.25">
      <c r="G1641" s="359">
        <f t="shared" si="56"/>
        <v>0</v>
      </c>
      <c r="H1641" s="366">
        <f t="shared" si="57"/>
        <v>0</v>
      </c>
    </row>
    <row r="1642" spans="7:8" x14ac:dyDescent="0.25">
      <c r="G1642" s="359">
        <f t="shared" si="56"/>
        <v>0</v>
      </c>
      <c r="H1642" s="366">
        <f t="shared" si="57"/>
        <v>0</v>
      </c>
    </row>
    <row r="1643" spans="7:8" x14ac:dyDescent="0.25">
      <c r="G1643" s="359">
        <f t="shared" si="56"/>
        <v>0</v>
      </c>
      <c r="H1643" s="366">
        <f t="shared" si="57"/>
        <v>0</v>
      </c>
    </row>
    <row r="1644" spans="7:8" x14ac:dyDescent="0.25">
      <c r="G1644" s="359">
        <f t="shared" si="56"/>
        <v>0</v>
      </c>
      <c r="H1644" s="366">
        <f t="shared" si="57"/>
        <v>0</v>
      </c>
    </row>
    <row r="1645" spans="7:8" x14ac:dyDescent="0.25">
      <c r="G1645" s="359">
        <f t="shared" si="56"/>
        <v>0</v>
      </c>
      <c r="H1645" s="366">
        <f t="shared" si="57"/>
        <v>0</v>
      </c>
    </row>
    <row r="1646" spans="7:8" x14ac:dyDescent="0.25">
      <c r="G1646" s="359">
        <f t="shared" si="56"/>
        <v>0</v>
      </c>
      <c r="H1646" s="366">
        <f t="shared" si="57"/>
        <v>0</v>
      </c>
    </row>
    <row r="1647" spans="7:8" x14ac:dyDescent="0.25">
      <c r="G1647" s="359">
        <f t="shared" si="56"/>
        <v>0</v>
      </c>
      <c r="H1647" s="366">
        <f t="shared" si="57"/>
        <v>0</v>
      </c>
    </row>
    <row r="1648" spans="7:8" x14ac:dyDescent="0.25">
      <c r="G1648" s="359">
        <f t="shared" si="56"/>
        <v>0</v>
      </c>
      <c r="H1648" s="366">
        <f t="shared" si="57"/>
        <v>0</v>
      </c>
    </row>
    <row r="1649" spans="7:8" x14ac:dyDescent="0.25">
      <c r="G1649" s="359">
        <f t="shared" si="56"/>
        <v>0</v>
      </c>
      <c r="H1649" s="366">
        <f t="shared" si="57"/>
        <v>0</v>
      </c>
    </row>
    <row r="1650" spans="7:8" x14ac:dyDescent="0.25">
      <c r="G1650" s="359">
        <f t="shared" si="56"/>
        <v>0</v>
      </c>
      <c r="H1650" s="366">
        <f t="shared" si="57"/>
        <v>0</v>
      </c>
    </row>
    <row r="1651" spans="7:8" x14ac:dyDescent="0.25">
      <c r="G1651" s="359">
        <f t="shared" si="56"/>
        <v>0</v>
      </c>
      <c r="H1651" s="366">
        <f t="shared" si="57"/>
        <v>0</v>
      </c>
    </row>
    <row r="1652" spans="7:8" x14ac:dyDescent="0.25">
      <c r="G1652" s="359">
        <f t="shared" si="56"/>
        <v>0</v>
      </c>
      <c r="H1652" s="366">
        <f t="shared" si="57"/>
        <v>0</v>
      </c>
    </row>
    <row r="1653" spans="7:8" x14ac:dyDescent="0.25">
      <c r="G1653" s="359">
        <f t="shared" si="56"/>
        <v>0</v>
      </c>
      <c r="H1653" s="366">
        <f t="shared" si="57"/>
        <v>0</v>
      </c>
    </row>
    <row r="1654" spans="7:8" x14ac:dyDescent="0.25">
      <c r="G1654" s="359">
        <f t="shared" si="56"/>
        <v>0</v>
      </c>
      <c r="H1654" s="366">
        <f t="shared" si="57"/>
        <v>0</v>
      </c>
    </row>
    <row r="1655" spans="7:8" x14ac:dyDescent="0.25">
      <c r="G1655" s="359">
        <f t="shared" si="56"/>
        <v>0</v>
      </c>
      <c r="H1655" s="366">
        <f t="shared" si="57"/>
        <v>0</v>
      </c>
    </row>
    <row r="1656" spans="7:8" x14ac:dyDescent="0.25">
      <c r="G1656" s="359">
        <f t="shared" si="56"/>
        <v>0</v>
      </c>
      <c r="H1656" s="366">
        <f t="shared" si="57"/>
        <v>0</v>
      </c>
    </row>
    <row r="1657" spans="7:8" x14ac:dyDescent="0.25">
      <c r="G1657" s="359">
        <f t="shared" si="56"/>
        <v>0</v>
      </c>
      <c r="H1657" s="366">
        <f t="shared" si="57"/>
        <v>0</v>
      </c>
    </row>
    <row r="1658" spans="7:8" x14ac:dyDescent="0.25">
      <c r="G1658" s="359">
        <f t="shared" si="56"/>
        <v>0</v>
      </c>
      <c r="H1658" s="366">
        <f t="shared" si="57"/>
        <v>0</v>
      </c>
    </row>
    <row r="1659" spans="7:8" x14ac:dyDescent="0.25">
      <c r="G1659" s="359">
        <f t="shared" si="56"/>
        <v>0</v>
      </c>
      <c r="H1659" s="366">
        <f t="shared" si="57"/>
        <v>0</v>
      </c>
    </row>
    <row r="1660" spans="7:8" x14ac:dyDescent="0.25">
      <c r="G1660" s="359">
        <f t="shared" si="56"/>
        <v>0</v>
      </c>
      <c r="H1660" s="366">
        <f t="shared" si="57"/>
        <v>0</v>
      </c>
    </row>
    <row r="1661" spans="7:8" x14ac:dyDescent="0.25">
      <c r="G1661" s="359">
        <f t="shared" si="56"/>
        <v>0</v>
      </c>
      <c r="H1661" s="366">
        <f t="shared" si="57"/>
        <v>0</v>
      </c>
    </row>
    <row r="1662" spans="7:8" x14ac:dyDescent="0.25">
      <c r="G1662" s="359">
        <f t="shared" si="56"/>
        <v>0</v>
      </c>
      <c r="H1662" s="366">
        <f t="shared" si="57"/>
        <v>0</v>
      </c>
    </row>
    <row r="1663" spans="7:8" x14ac:dyDescent="0.25">
      <c r="G1663" s="359">
        <f t="shared" si="56"/>
        <v>0</v>
      </c>
      <c r="H1663" s="366">
        <f t="shared" si="57"/>
        <v>0</v>
      </c>
    </row>
    <row r="1664" spans="7:8" x14ac:dyDescent="0.25">
      <c r="G1664" s="359">
        <f t="shared" si="56"/>
        <v>0</v>
      </c>
      <c r="H1664" s="366">
        <f t="shared" si="57"/>
        <v>0</v>
      </c>
    </row>
    <row r="1665" spans="7:8" x14ac:dyDescent="0.25">
      <c r="G1665" s="359">
        <f t="shared" si="56"/>
        <v>0</v>
      </c>
      <c r="H1665" s="366">
        <f t="shared" si="57"/>
        <v>0</v>
      </c>
    </row>
    <row r="1666" spans="7:8" x14ac:dyDescent="0.25">
      <c r="G1666" s="359">
        <f t="shared" si="56"/>
        <v>0</v>
      </c>
      <c r="H1666" s="366">
        <f t="shared" si="57"/>
        <v>0</v>
      </c>
    </row>
    <row r="1667" spans="7:8" x14ac:dyDescent="0.25">
      <c r="G1667" s="359">
        <f t="shared" ref="G1667:G1730" si="58">IFERROR(IF(C1667=" ",0,C1667),0)</f>
        <v>0</v>
      </c>
      <c r="H1667" s="366">
        <f t="shared" ref="H1667:H1730" si="59">IFERROR(G1667 * E1667, 0)</f>
        <v>0</v>
      </c>
    </row>
    <row r="1668" spans="7:8" x14ac:dyDescent="0.25">
      <c r="G1668" s="359">
        <f t="shared" si="58"/>
        <v>0</v>
      </c>
      <c r="H1668" s="366">
        <f t="shared" si="59"/>
        <v>0</v>
      </c>
    </row>
    <row r="1669" spans="7:8" x14ac:dyDescent="0.25">
      <c r="G1669" s="359">
        <f t="shared" si="58"/>
        <v>0</v>
      </c>
      <c r="H1669" s="366">
        <f t="shared" si="59"/>
        <v>0</v>
      </c>
    </row>
    <row r="1670" spans="7:8" x14ac:dyDescent="0.25">
      <c r="G1670" s="359">
        <f t="shared" si="58"/>
        <v>0</v>
      </c>
      <c r="H1670" s="366">
        <f t="shared" si="59"/>
        <v>0</v>
      </c>
    </row>
    <row r="1671" spans="7:8" x14ac:dyDescent="0.25">
      <c r="G1671" s="359">
        <f t="shared" si="58"/>
        <v>0</v>
      </c>
      <c r="H1671" s="366">
        <f t="shared" si="59"/>
        <v>0</v>
      </c>
    </row>
    <row r="1672" spans="7:8" x14ac:dyDescent="0.25">
      <c r="G1672" s="359">
        <f t="shared" si="58"/>
        <v>0</v>
      </c>
      <c r="H1672" s="366">
        <f t="shared" si="59"/>
        <v>0</v>
      </c>
    </row>
    <row r="1673" spans="7:8" x14ac:dyDescent="0.25">
      <c r="G1673" s="359">
        <f t="shared" si="58"/>
        <v>0</v>
      </c>
      <c r="H1673" s="366">
        <f t="shared" si="59"/>
        <v>0</v>
      </c>
    </row>
    <row r="1674" spans="7:8" x14ac:dyDescent="0.25">
      <c r="G1674" s="359">
        <f t="shared" si="58"/>
        <v>0</v>
      </c>
      <c r="H1674" s="366">
        <f t="shared" si="59"/>
        <v>0</v>
      </c>
    </row>
    <row r="1675" spans="7:8" x14ac:dyDescent="0.25">
      <c r="G1675" s="359">
        <f t="shared" si="58"/>
        <v>0</v>
      </c>
      <c r="H1675" s="366">
        <f t="shared" si="59"/>
        <v>0</v>
      </c>
    </row>
    <row r="1676" spans="7:8" x14ac:dyDescent="0.25">
      <c r="G1676" s="359">
        <f t="shared" si="58"/>
        <v>0</v>
      </c>
      <c r="H1676" s="366">
        <f t="shared" si="59"/>
        <v>0</v>
      </c>
    </row>
    <row r="1677" spans="7:8" x14ac:dyDescent="0.25">
      <c r="G1677" s="359">
        <f t="shared" si="58"/>
        <v>0</v>
      </c>
      <c r="H1677" s="366">
        <f t="shared" si="59"/>
        <v>0</v>
      </c>
    </row>
    <row r="1678" spans="7:8" x14ac:dyDescent="0.25">
      <c r="G1678" s="359">
        <f t="shared" si="58"/>
        <v>0</v>
      </c>
      <c r="H1678" s="366">
        <f t="shared" si="59"/>
        <v>0</v>
      </c>
    </row>
    <row r="1679" spans="7:8" x14ac:dyDescent="0.25">
      <c r="G1679" s="359">
        <f t="shared" si="58"/>
        <v>0</v>
      </c>
      <c r="H1679" s="366">
        <f t="shared" si="59"/>
        <v>0</v>
      </c>
    </row>
    <row r="1680" spans="7:8" x14ac:dyDescent="0.25">
      <c r="G1680" s="359">
        <f t="shared" si="58"/>
        <v>0</v>
      </c>
      <c r="H1680" s="366">
        <f t="shared" si="59"/>
        <v>0</v>
      </c>
    </row>
    <row r="1681" spans="7:8" x14ac:dyDescent="0.25">
      <c r="G1681" s="359">
        <f t="shared" si="58"/>
        <v>0</v>
      </c>
      <c r="H1681" s="366">
        <f t="shared" si="59"/>
        <v>0</v>
      </c>
    </row>
    <row r="1682" spans="7:8" x14ac:dyDescent="0.25">
      <c r="G1682" s="359">
        <f t="shared" si="58"/>
        <v>0</v>
      </c>
      <c r="H1682" s="366">
        <f t="shared" si="59"/>
        <v>0</v>
      </c>
    </row>
    <row r="1683" spans="7:8" x14ac:dyDescent="0.25">
      <c r="G1683" s="359">
        <f t="shared" si="58"/>
        <v>0</v>
      </c>
      <c r="H1683" s="366">
        <f t="shared" si="59"/>
        <v>0</v>
      </c>
    </row>
    <row r="1684" spans="7:8" x14ac:dyDescent="0.25">
      <c r="G1684" s="359">
        <f t="shared" si="58"/>
        <v>0</v>
      </c>
      <c r="H1684" s="366">
        <f t="shared" si="59"/>
        <v>0</v>
      </c>
    </row>
    <row r="1685" spans="7:8" x14ac:dyDescent="0.25">
      <c r="G1685" s="359">
        <f t="shared" si="58"/>
        <v>0</v>
      </c>
      <c r="H1685" s="366">
        <f t="shared" si="59"/>
        <v>0</v>
      </c>
    </row>
    <row r="1686" spans="7:8" x14ac:dyDescent="0.25">
      <c r="G1686" s="359">
        <f t="shared" si="58"/>
        <v>0</v>
      </c>
      <c r="H1686" s="366">
        <f t="shared" si="59"/>
        <v>0</v>
      </c>
    </row>
    <row r="1687" spans="7:8" x14ac:dyDescent="0.25">
      <c r="G1687" s="359">
        <f t="shared" si="58"/>
        <v>0</v>
      </c>
      <c r="H1687" s="366">
        <f t="shared" si="59"/>
        <v>0</v>
      </c>
    </row>
    <row r="1688" spans="7:8" x14ac:dyDescent="0.25">
      <c r="G1688" s="359">
        <f t="shared" si="58"/>
        <v>0</v>
      </c>
      <c r="H1688" s="366">
        <f t="shared" si="59"/>
        <v>0</v>
      </c>
    </row>
    <row r="1689" spans="7:8" x14ac:dyDescent="0.25">
      <c r="G1689" s="359">
        <f t="shared" si="58"/>
        <v>0</v>
      </c>
      <c r="H1689" s="366">
        <f t="shared" si="59"/>
        <v>0</v>
      </c>
    </row>
    <row r="1690" spans="7:8" x14ac:dyDescent="0.25">
      <c r="G1690" s="359">
        <f t="shared" si="58"/>
        <v>0</v>
      </c>
      <c r="H1690" s="366">
        <f t="shared" si="59"/>
        <v>0</v>
      </c>
    </row>
    <row r="1691" spans="7:8" x14ac:dyDescent="0.25">
      <c r="G1691" s="359">
        <f t="shared" si="58"/>
        <v>0</v>
      </c>
      <c r="H1691" s="366">
        <f t="shared" si="59"/>
        <v>0</v>
      </c>
    </row>
    <row r="1692" spans="7:8" x14ac:dyDescent="0.25">
      <c r="G1692" s="359">
        <f t="shared" si="58"/>
        <v>0</v>
      </c>
      <c r="H1692" s="366">
        <f t="shared" si="59"/>
        <v>0</v>
      </c>
    </row>
    <row r="1693" spans="7:8" x14ac:dyDescent="0.25">
      <c r="G1693" s="359">
        <f t="shared" si="58"/>
        <v>0</v>
      </c>
      <c r="H1693" s="366">
        <f t="shared" si="59"/>
        <v>0</v>
      </c>
    </row>
    <row r="1694" spans="7:8" x14ac:dyDescent="0.25">
      <c r="G1694" s="359">
        <f t="shared" si="58"/>
        <v>0</v>
      </c>
      <c r="H1694" s="366">
        <f t="shared" si="59"/>
        <v>0</v>
      </c>
    </row>
    <row r="1695" spans="7:8" x14ac:dyDescent="0.25">
      <c r="G1695" s="359">
        <f t="shared" si="58"/>
        <v>0</v>
      </c>
      <c r="H1695" s="366">
        <f t="shared" si="59"/>
        <v>0</v>
      </c>
    </row>
    <row r="1696" spans="7:8" x14ac:dyDescent="0.25">
      <c r="G1696" s="359">
        <f t="shared" si="58"/>
        <v>0</v>
      </c>
      <c r="H1696" s="366">
        <f t="shared" si="59"/>
        <v>0</v>
      </c>
    </row>
    <row r="1697" spans="7:8" x14ac:dyDescent="0.25">
      <c r="G1697" s="359">
        <f t="shared" si="58"/>
        <v>0</v>
      </c>
      <c r="H1697" s="366">
        <f t="shared" si="59"/>
        <v>0</v>
      </c>
    </row>
    <row r="1698" spans="7:8" x14ac:dyDescent="0.25">
      <c r="G1698" s="359">
        <f t="shared" si="58"/>
        <v>0</v>
      </c>
      <c r="H1698" s="366">
        <f t="shared" si="59"/>
        <v>0</v>
      </c>
    </row>
    <row r="1699" spans="7:8" x14ac:dyDescent="0.25">
      <c r="G1699" s="359">
        <f t="shared" si="58"/>
        <v>0</v>
      </c>
      <c r="H1699" s="366">
        <f t="shared" si="59"/>
        <v>0</v>
      </c>
    </row>
    <row r="1700" spans="7:8" x14ac:dyDescent="0.25">
      <c r="G1700" s="359">
        <f t="shared" si="58"/>
        <v>0</v>
      </c>
      <c r="H1700" s="366">
        <f t="shared" si="59"/>
        <v>0</v>
      </c>
    </row>
    <row r="1701" spans="7:8" x14ac:dyDescent="0.25">
      <c r="G1701" s="359">
        <f t="shared" si="58"/>
        <v>0</v>
      </c>
      <c r="H1701" s="366">
        <f t="shared" si="59"/>
        <v>0</v>
      </c>
    </row>
    <row r="1702" spans="7:8" x14ac:dyDescent="0.25">
      <c r="G1702" s="359">
        <f t="shared" si="58"/>
        <v>0</v>
      </c>
      <c r="H1702" s="366">
        <f t="shared" si="59"/>
        <v>0</v>
      </c>
    </row>
    <row r="1703" spans="7:8" x14ac:dyDescent="0.25">
      <c r="G1703" s="359">
        <f t="shared" si="58"/>
        <v>0</v>
      </c>
      <c r="H1703" s="366">
        <f t="shared" si="59"/>
        <v>0</v>
      </c>
    </row>
    <row r="1704" spans="7:8" x14ac:dyDescent="0.25">
      <c r="G1704" s="359">
        <f t="shared" si="58"/>
        <v>0</v>
      </c>
      <c r="H1704" s="366">
        <f t="shared" si="59"/>
        <v>0</v>
      </c>
    </row>
    <row r="1705" spans="7:8" x14ac:dyDescent="0.25">
      <c r="G1705" s="359">
        <f t="shared" si="58"/>
        <v>0</v>
      </c>
      <c r="H1705" s="366">
        <f t="shared" si="59"/>
        <v>0</v>
      </c>
    </row>
    <row r="1706" spans="7:8" x14ac:dyDescent="0.25">
      <c r="G1706" s="359">
        <f t="shared" si="58"/>
        <v>0</v>
      </c>
      <c r="H1706" s="366">
        <f t="shared" si="59"/>
        <v>0</v>
      </c>
    </row>
    <row r="1707" spans="7:8" x14ac:dyDescent="0.25">
      <c r="G1707" s="359">
        <f t="shared" si="58"/>
        <v>0</v>
      </c>
      <c r="H1707" s="366">
        <f t="shared" si="59"/>
        <v>0</v>
      </c>
    </row>
    <row r="1708" spans="7:8" x14ac:dyDescent="0.25">
      <c r="G1708" s="359">
        <f t="shared" si="58"/>
        <v>0</v>
      </c>
      <c r="H1708" s="366">
        <f t="shared" si="59"/>
        <v>0</v>
      </c>
    </row>
    <row r="1709" spans="7:8" x14ac:dyDescent="0.25">
      <c r="G1709" s="359">
        <f t="shared" si="58"/>
        <v>0</v>
      </c>
      <c r="H1709" s="366">
        <f t="shared" si="59"/>
        <v>0</v>
      </c>
    </row>
    <row r="1710" spans="7:8" x14ac:dyDescent="0.25">
      <c r="G1710" s="359">
        <f t="shared" si="58"/>
        <v>0</v>
      </c>
      <c r="H1710" s="366">
        <f t="shared" si="59"/>
        <v>0</v>
      </c>
    </row>
    <row r="1711" spans="7:8" x14ac:dyDescent="0.25">
      <c r="G1711" s="359">
        <f t="shared" si="58"/>
        <v>0</v>
      </c>
      <c r="H1711" s="366">
        <f t="shared" si="59"/>
        <v>0</v>
      </c>
    </row>
    <row r="1712" spans="7:8" x14ac:dyDescent="0.25">
      <c r="G1712" s="359">
        <f t="shared" si="58"/>
        <v>0</v>
      </c>
      <c r="H1712" s="366">
        <f t="shared" si="59"/>
        <v>0</v>
      </c>
    </row>
    <row r="1713" spans="7:8" x14ac:dyDescent="0.25">
      <c r="G1713" s="359">
        <f t="shared" si="58"/>
        <v>0</v>
      </c>
      <c r="H1713" s="366">
        <f t="shared" si="59"/>
        <v>0</v>
      </c>
    </row>
    <row r="1714" spans="7:8" x14ac:dyDescent="0.25">
      <c r="G1714" s="359">
        <f t="shared" si="58"/>
        <v>0</v>
      </c>
      <c r="H1714" s="366">
        <f t="shared" si="59"/>
        <v>0</v>
      </c>
    </row>
    <row r="1715" spans="7:8" x14ac:dyDescent="0.25">
      <c r="G1715" s="359">
        <f t="shared" si="58"/>
        <v>0</v>
      </c>
      <c r="H1715" s="366">
        <f t="shared" si="59"/>
        <v>0</v>
      </c>
    </row>
    <row r="1716" spans="7:8" x14ac:dyDescent="0.25">
      <c r="G1716" s="359">
        <f t="shared" si="58"/>
        <v>0</v>
      </c>
      <c r="H1716" s="366">
        <f t="shared" si="59"/>
        <v>0</v>
      </c>
    </row>
    <row r="1717" spans="7:8" x14ac:dyDescent="0.25">
      <c r="G1717" s="359">
        <f t="shared" si="58"/>
        <v>0</v>
      </c>
      <c r="H1717" s="366">
        <f t="shared" si="59"/>
        <v>0</v>
      </c>
    </row>
    <row r="1718" spans="7:8" x14ac:dyDescent="0.25">
      <c r="G1718" s="359">
        <f t="shared" si="58"/>
        <v>0</v>
      </c>
      <c r="H1718" s="366">
        <f t="shared" si="59"/>
        <v>0</v>
      </c>
    </row>
    <row r="1719" spans="7:8" x14ac:dyDescent="0.25">
      <c r="G1719" s="359">
        <f t="shared" si="58"/>
        <v>0</v>
      </c>
      <c r="H1719" s="366">
        <f t="shared" si="59"/>
        <v>0</v>
      </c>
    </row>
    <row r="1720" spans="7:8" x14ac:dyDescent="0.25">
      <c r="G1720" s="359">
        <f t="shared" si="58"/>
        <v>0</v>
      </c>
      <c r="H1720" s="366">
        <f t="shared" si="59"/>
        <v>0</v>
      </c>
    </row>
    <row r="1721" spans="7:8" x14ac:dyDescent="0.25">
      <c r="G1721" s="359">
        <f t="shared" si="58"/>
        <v>0</v>
      </c>
      <c r="H1721" s="366">
        <f t="shared" si="59"/>
        <v>0</v>
      </c>
    </row>
    <row r="1722" spans="7:8" x14ac:dyDescent="0.25">
      <c r="G1722" s="359">
        <f t="shared" si="58"/>
        <v>0</v>
      </c>
      <c r="H1722" s="366">
        <f t="shared" si="59"/>
        <v>0</v>
      </c>
    </row>
    <row r="1723" spans="7:8" x14ac:dyDescent="0.25">
      <c r="G1723" s="359">
        <f t="shared" si="58"/>
        <v>0</v>
      </c>
      <c r="H1723" s="366">
        <f t="shared" si="59"/>
        <v>0</v>
      </c>
    </row>
    <row r="1724" spans="7:8" x14ac:dyDescent="0.25">
      <c r="G1724" s="359">
        <f t="shared" si="58"/>
        <v>0</v>
      </c>
      <c r="H1724" s="366">
        <f t="shared" si="59"/>
        <v>0</v>
      </c>
    </row>
    <row r="1725" spans="7:8" x14ac:dyDescent="0.25">
      <c r="G1725" s="359">
        <f t="shared" si="58"/>
        <v>0</v>
      </c>
      <c r="H1725" s="366">
        <f t="shared" si="59"/>
        <v>0</v>
      </c>
    </row>
    <row r="1726" spans="7:8" x14ac:dyDescent="0.25">
      <c r="G1726" s="359">
        <f t="shared" si="58"/>
        <v>0</v>
      </c>
      <c r="H1726" s="366">
        <f t="shared" si="59"/>
        <v>0</v>
      </c>
    </row>
    <row r="1727" spans="7:8" x14ac:dyDescent="0.25">
      <c r="G1727" s="359">
        <f t="shared" si="58"/>
        <v>0</v>
      </c>
      <c r="H1727" s="366">
        <f t="shared" si="59"/>
        <v>0</v>
      </c>
    </row>
    <row r="1728" spans="7:8" x14ac:dyDescent="0.25">
      <c r="G1728" s="359">
        <f t="shared" si="58"/>
        <v>0</v>
      </c>
      <c r="H1728" s="366">
        <f t="shared" si="59"/>
        <v>0</v>
      </c>
    </row>
    <row r="1729" spans="7:8" x14ac:dyDescent="0.25">
      <c r="G1729" s="359">
        <f t="shared" si="58"/>
        <v>0</v>
      </c>
      <c r="H1729" s="366">
        <f t="shared" si="59"/>
        <v>0</v>
      </c>
    </row>
    <row r="1730" spans="7:8" x14ac:dyDescent="0.25">
      <c r="G1730" s="359">
        <f t="shared" si="58"/>
        <v>0</v>
      </c>
      <c r="H1730" s="366">
        <f t="shared" si="59"/>
        <v>0</v>
      </c>
    </row>
    <row r="1731" spans="7:8" x14ac:dyDescent="0.25">
      <c r="G1731" s="359">
        <f t="shared" ref="G1731:G1794" si="60">IFERROR(IF(C1731=" ",0,C1731),0)</f>
        <v>0</v>
      </c>
      <c r="H1731" s="366">
        <f t="shared" ref="H1731:H1794" si="61">IFERROR(G1731 * E1731, 0)</f>
        <v>0</v>
      </c>
    </row>
    <row r="1732" spans="7:8" x14ac:dyDescent="0.25">
      <c r="G1732" s="359">
        <f t="shared" si="60"/>
        <v>0</v>
      </c>
      <c r="H1732" s="366">
        <f t="shared" si="61"/>
        <v>0</v>
      </c>
    </row>
    <row r="1733" spans="7:8" x14ac:dyDescent="0.25">
      <c r="G1733" s="359">
        <f t="shared" si="60"/>
        <v>0</v>
      </c>
      <c r="H1733" s="366">
        <f t="shared" si="61"/>
        <v>0</v>
      </c>
    </row>
    <row r="1734" spans="7:8" x14ac:dyDescent="0.25">
      <c r="G1734" s="359">
        <f t="shared" si="60"/>
        <v>0</v>
      </c>
      <c r="H1734" s="366">
        <f t="shared" si="61"/>
        <v>0</v>
      </c>
    </row>
    <row r="1735" spans="7:8" x14ac:dyDescent="0.25">
      <c r="G1735" s="359">
        <f t="shared" si="60"/>
        <v>0</v>
      </c>
      <c r="H1735" s="366">
        <f t="shared" si="61"/>
        <v>0</v>
      </c>
    </row>
    <row r="1736" spans="7:8" x14ac:dyDescent="0.25">
      <c r="G1736" s="359">
        <f t="shared" si="60"/>
        <v>0</v>
      </c>
      <c r="H1736" s="366">
        <f t="shared" si="61"/>
        <v>0</v>
      </c>
    </row>
    <row r="1737" spans="7:8" x14ac:dyDescent="0.25">
      <c r="G1737" s="359">
        <f t="shared" si="60"/>
        <v>0</v>
      </c>
      <c r="H1737" s="366">
        <f t="shared" si="61"/>
        <v>0</v>
      </c>
    </row>
    <row r="1738" spans="7:8" x14ac:dyDescent="0.25">
      <c r="G1738" s="359">
        <f t="shared" si="60"/>
        <v>0</v>
      </c>
      <c r="H1738" s="366">
        <f t="shared" si="61"/>
        <v>0</v>
      </c>
    </row>
    <row r="1739" spans="7:8" x14ac:dyDescent="0.25">
      <c r="G1739" s="359">
        <f t="shared" si="60"/>
        <v>0</v>
      </c>
      <c r="H1739" s="366">
        <f t="shared" si="61"/>
        <v>0</v>
      </c>
    </row>
    <row r="1740" spans="7:8" x14ac:dyDescent="0.25">
      <c r="G1740" s="359">
        <f t="shared" si="60"/>
        <v>0</v>
      </c>
      <c r="H1740" s="366">
        <f t="shared" si="61"/>
        <v>0</v>
      </c>
    </row>
    <row r="1741" spans="7:8" x14ac:dyDescent="0.25">
      <c r="G1741" s="359">
        <f t="shared" si="60"/>
        <v>0</v>
      </c>
      <c r="H1741" s="366">
        <f t="shared" si="61"/>
        <v>0</v>
      </c>
    </row>
    <row r="1742" spans="7:8" x14ac:dyDescent="0.25">
      <c r="G1742" s="359">
        <f t="shared" si="60"/>
        <v>0</v>
      </c>
      <c r="H1742" s="366">
        <f t="shared" si="61"/>
        <v>0</v>
      </c>
    </row>
    <row r="1743" spans="7:8" x14ac:dyDescent="0.25">
      <c r="G1743" s="359">
        <f t="shared" si="60"/>
        <v>0</v>
      </c>
      <c r="H1743" s="366">
        <f t="shared" si="61"/>
        <v>0</v>
      </c>
    </row>
    <row r="1744" spans="7:8" x14ac:dyDescent="0.25">
      <c r="G1744" s="359">
        <f t="shared" si="60"/>
        <v>0</v>
      </c>
      <c r="H1744" s="366">
        <f t="shared" si="61"/>
        <v>0</v>
      </c>
    </row>
    <row r="1745" spans="7:8" x14ac:dyDescent="0.25">
      <c r="G1745" s="359">
        <f t="shared" si="60"/>
        <v>0</v>
      </c>
      <c r="H1745" s="366">
        <f t="shared" si="61"/>
        <v>0</v>
      </c>
    </row>
    <row r="1746" spans="7:8" x14ac:dyDescent="0.25">
      <c r="G1746" s="359">
        <f t="shared" si="60"/>
        <v>0</v>
      </c>
      <c r="H1746" s="366">
        <f t="shared" si="61"/>
        <v>0</v>
      </c>
    </row>
    <row r="1747" spans="7:8" x14ac:dyDescent="0.25">
      <c r="G1747" s="359">
        <f t="shared" si="60"/>
        <v>0</v>
      </c>
      <c r="H1747" s="366">
        <f t="shared" si="61"/>
        <v>0</v>
      </c>
    </row>
    <row r="1748" spans="7:8" x14ac:dyDescent="0.25">
      <c r="G1748" s="359">
        <f t="shared" si="60"/>
        <v>0</v>
      </c>
      <c r="H1748" s="366">
        <f t="shared" si="61"/>
        <v>0</v>
      </c>
    </row>
    <row r="1749" spans="7:8" x14ac:dyDescent="0.25">
      <c r="G1749" s="359">
        <f t="shared" si="60"/>
        <v>0</v>
      </c>
      <c r="H1749" s="366">
        <f t="shared" si="61"/>
        <v>0</v>
      </c>
    </row>
    <row r="1750" spans="7:8" x14ac:dyDescent="0.25">
      <c r="G1750" s="359">
        <f t="shared" si="60"/>
        <v>0</v>
      </c>
      <c r="H1750" s="366">
        <f t="shared" si="61"/>
        <v>0</v>
      </c>
    </row>
    <row r="1751" spans="7:8" x14ac:dyDescent="0.25">
      <c r="G1751" s="359">
        <f t="shared" si="60"/>
        <v>0</v>
      </c>
      <c r="H1751" s="366">
        <f t="shared" si="61"/>
        <v>0</v>
      </c>
    </row>
    <row r="1752" spans="7:8" x14ac:dyDescent="0.25">
      <c r="G1752" s="359">
        <f t="shared" si="60"/>
        <v>0</v>
      </c>
      <c r="H1752" s="366">
        <f t="shared" si="61"/>
        <v>0</v>
      </c>
    </row>
    <row r="1753" spans="7:8" x14ac:dyDescent="0.25">
      <c r="G1753" s="359">
        <f t="shared" si="60"/>
        <v>0</v>
      </c>
      <c r="H1753" s="366">
        <f t="shared" si="61"/>
        <v>0</v>
      </c>
    </row>
    <row r="1754" spans="7:8" x14ac:dyDescent="0.25">
      <c r="G1754" s="359">
        <f t="shared" si="60"/>
        <v>0</v>
      </c>
      <c r="H1754" s="366">
        <f t="shared" si="61"/>
        <v>0</v>
      </c>
    </row>
    <row r="1755" spans="7:8" x14ac:dyDescent="0.25">
      <c r="G1755" s="359">
        <f t="shared" si="60"/>
        <v>0</v>
      </c>
      <c r="H1755" s="366">
        <f t="shared" si="61"/>
        <v>0</v>
      </c>
    </row>
    <row r="1756" spans="7:8" x14ac:dyDescent="0.25">
      <c r="G1756" s="359">
        <f t="shared" si="60"/>
        <v>0</v>
      </c>
      <c r="H1756" s="366">
        <f t="shared" si="61"/>
        <v>0</v>
      </c>
    </row>
    <row r="1757" spans="7:8" x14ac:dyDescent="0.25">
      <c r="G1757" s="359">
        <f t="shared" si="60"/>
        <v>0</v>
      </c>
      <c r="H1757" s="366">
        <f t="shared" si="61"/>
        <v>0</v>
      </c>
    </row>
    <row r="1758" spans="7:8" x14ac:dyDescent="0.25">
      <c r="G1758" s="359">
        <f t="shared" si="60"/>
        <v>0</v>
      </c>
      <c r="H1758" s="366">
        <f t="shared" si="61"/>
        <v>0</v>
      </c>
    </row>
    <row r="1759" spans="7:8" x14ac:dyDescent="0.25">
      <c r="G1759" s="359">
        <f t="shared" si="60"/>
        <v>0</v>
      </c>
      <c r="H1759" s="366">
        <f t="shared" si="61"/>
        <v>0</v>
      </c>
    </row>
    <row r="1760" spans="7:8" x14ac:dyDescent="0.25">
      <c r="G1760" s="359">
        <f t="shared" si="60"/>
        <v>0</v>
      </c>
      <c r="H1760" s="366">
        <f t="shared" si="61"/>
        <v>0</v>
      </c>
    </row>
    <row r="1761" spans="7:8" x14ac:dyDescent="0.25">
      <c r="G1761" s="359">
        <f t="shared" si="60"/>
        <v>0</v>
      </c>
      <c r="H1761" s="366">
        <f t="shared" si="61"/>
        <v>0</v>
      </c>
    </row>
    <row r="1762" spans="7:8" x14ac:dyDescent="0.25">
      <c r="G1762" s="359">
        <f t="shared" si="60"/>
        <v>0</v>
      </c>
      <c r="H1762" s="366">
        <f t="shared" si="61"/>
        <v>0</v>
      </c>
    </row>
    <row r="1763" spans="7:8" x14ac:dyDescent="0.25">
      <c r="G1763" s="359">
        <f t="shared" si="60"/>
        <v>0</v>
      </c>
      <c r="H1763" s="366">
        <f t="shared" si="61"/>
        <v>0</v>
      </c>
    </row>
    <row r="1764" spans="7:8" x14ac:dyDescent="0.25">
      <c r="G1764" s="359">
        <f t="shared" si="60"/>
        <v>0</v>
      </c>
      <c r="H1764" s="366">
        <f t="shared" si="61"/>
        <v>0</v>
      </c>
    </row>
    <row r="1765" spans="7:8" x14ac:dyDescent="0.25">
      <c r="G1765" s="359">
        <f t="shared" si="60"/>
        <v>0</v>
      </c>
      <c r="H1765" s="366">
        <f t="shared" si="61"/>
        <v>0</v>
      </c>
    </row>
    <row r="1766" spans="7:8" x14ac:dyDescent="0.25">
      <c r="G1766" s="359">
        <f t="shared" si="60"/>
        <v>0</v>
      </c>
      <c r="H1766" s="366">
        <f t="shared" si="61"/>
        <v>0</v>
      </c>
    </row>
    <row r="1767" spans="7:8" x14ac:dyDescent="0.25">
      <c r="G1767" s="359">
        <f t="shared" si="60"/>
        <v>0</v>
      </c>
      <c r="H1767" s="366">
        <f t="shared" si="61"/>
        <v>0</v>
      </c>
    </row>
    <row r="1768" spans="7:8" x14ac:dyDescent="0.25">
      <c r="G1768" s="359">
        <f t="shared" si="60"/>
        <v>0</v>
      </c>
      <c r="H1768" s="366">
        <f t="shared" si="61"/>
        <v>0</v>
      </c>
    </row>
    <row r="1769" spans="7:8" x14ac:dyDescent="0.25">
      <c r="G1769" s="359">
        <f t="shared" si="60"/>
        <v>0</v>
      </c>
      <c r="H1769" s="366">
        <f t="shared" si="61"/>
        <v>0</v>
      </c>
    </row>
    <row r="1770" spans="7:8" x14ac:dyDescent="0.25">
      <c r="G1770" s="359">
        <f t="shared" si="60"/>
        <v>0</v>
      </c>
      <c r="H1770" s="366">
        <f t="shared" si="61"/>
        <v>0</v>
      </c>
    </row>
    <row r="1771" spans="7:8" x14ac:dyDescent="0.25">
      <c r="G1771" s="359">
        <f t="shared" si="60"/>
        <v>0</v>
      </c>
      <c r="H1771" s="366">
        <f t="shared" si="61"/>
        <v>0</v>
      </c>
    </row>
    <row r="1772" spans="7:8" x14ac:dyDescent="0.25">
      <c r="G1772" s="359">
        <f t="shared" si="60"/>
        <v>0</v>
      </c>
      <c r="H1772" s="366">
        <f t="shared" si="61"/>
        <v>0</v>
      </c>
    </row>
    <row r="1773" spans="7:8" x14ac:dyDescent="0.25">
      <c r="G1773" s="359">
        <f t="shared" si="60"/>
        <v>0</v>
      </c>
      <c r="H1773" s="366">
        <f t="shared" si="61"/>
        <v>0</v>
      </c>
    </row>
    <row r="1774" spans="7:8" x14ac:dyDescent="0.25">
      <c r="G1774" s="359">
        <f t="shared" si="60"/>
        <v>0</v>
      </c>
      <c r="H1774" s="366">
        <f t="shared" si="61"/>
        <v>0</v>
      </c>
    </row>
    <row r="1775" spans="7:8" x14ac:dyDescent="0.25">
      <c r="G1775" s="359">
        <f t="shared" si="60"/>
        <v>0</v>
      </c>
      <c r="H1775" s="366">
        <f t="shared" si="61"/>
        <v>0</v>
      </c>
    </row>
    <row r="1776" spans="7:8" x14ac:dyDescent="0.25">
      <c r="G1776" s="359">
        <f t="shared" si="60"/>
        <v>0</v>
      </c>
      <c r="H1776" s="366">
        <f t="shared" si="61"/>
        <v>0</v>
      </c>
    </row>
    <row r="1777" spans="7:8" x14ac:dyDescent="0.25">
      <c r="G1777" s="359">
        <f t="shared" si="60"/>
        <v>0</v>
      </c>
      <c r="H1777" s="366">
        <f t="shared" si="61"/>
        <v>0</v>
      </c>
    </row>
    <row r="1778" spans="7:8" x14ac:dyDescent="0.25">
      <c r="G1778" s="359">
        <f t="shared" si="60"/>
        <v>0</v>
      </c>
      <c r="H1778" s="366">
        <f t="shared" si="61"/>
        <v>0</v>
      </c>
    </row>
    <row r="1779" spans="7:8" x14ac:dyDescent="0.25">
      <c r="G1779" s="359">
        <f t="shared" si="60"/>
        <v>0</v>
      </c>
      <c r="H1779" s="366">
        <f t="shared" si="61"/>
        <v>0</v>
      </c>
    </row>
    <row r="1780" spans="7:8" x14ac:dyDescent="0.25">
      <c r="G1780" s="359">
        <f t="shared" si="60"/>
        <v>0</v>
      </c>
      <c r="H1780" s="366">
        <f t="shared" si="61"/>
        <v>0</v>
      </c>
    </row>
    <row r="1781" spans="7:8" x14ac:dyDescent="0.25">
      <c r="G1781" s="359">
        <f t="shared" si="60"/>
        <v>0</v>
      </c>
      <c r="H1781" s="366">
        <f t="shared" si="61"/>
        <v>0</v>
      </c>
    </row>
    <row r="1782" spans="7:8" x14ac:dyDescent="0.25">
      <c r="G1782" s="359">
        <f t="shared" si="60"/>
        <v>0</v>
      </c>
      <c r="H1782" s="366">
        <f t="shared" si="61"/>
        <v>0</v>
      </c>
    </row>
    <row r="1783" spans="7:8" x14ac:dyDescent="0.25">
      <c r="G1783" s="359">
        <f t="shared" si="60"/>
        <v>0</v>
      </c>
      <c r="H1783" s="366">
        <f t="shared" si="61"/>
        <v>0</v>
      </c>
    </row>
    <row r="1784" spans="7:8" x14ac:dyDescent="0.25">
      <c r="G1784" s="359">
        <f t="shared" si="60"/>
        <v>0</v>
      </c>
      <c r="H1784" s="366">
        <f t="shared" si="61"/>
        <v>0</v>
      </c>
    </row>
    <row r="1785" spans="7:8" x14ac:dyDescent="0.25">
      <c r="G1785" s="359">
        <f t="shared" si="60"/>
        <v>0</v>
      </c>
      <c r="H1785" s="366">
        <f t="shared" si="61"/>
        <v>0</v>
      </c>
    </row>
    <row r="1786" spans="7:8" x14ac:dyDescent="0.25">
      <c r="G1786" s="359">
        <f t="shared" si="60"/>
        <v>0</v>
      </c>
      <c r="H1786" s="366">
        <f t="shared" si="61"/>
        <v>0</v>
      </c>
    </row>
    <row r="1787" spans="7:8" x14ac:dyDescent="0.25">
      <c r="G1787" s="359">
        <f t="shared" si="60"/>
        <v>0</v>
      </c>
      <c r="H1787" s="366">
        <f t="shared" si="61"/>
        <v>0</v>
      </c>
    </row>
    <row r="1788" spans="7:8" x14ac:dyDescent="0.25">
      <c r="G1788" s="359">
        <f t="shared" si="60"/>
        <v>0</v>
      </c>
      <c r="H1788" s="366">
        <f t="shared" si="61"/>
        <v>0</v>
      </c>
    </row>
    <row r="1789" spans="7:8" x14ac:dyDescent="0.25">
      <c r="G1789" s="359">
        <f t="shared" si="60"/>
        <v>0</v>
      </c>
      <c r="H1789" s="366">
        <f t="shared" si="61"/>
        <v>0</v>
      </c>
    </row>
    <row r="1790" spans="7:8" x14ac:dyDescent="0.25">
      <c r="G1790" s="359">
        <f t="shared" si="60"/>
        <v>0</v>
      </c>
      <c r="H1790" s="366">
        <f t="shared" si="61"/>
        <v>0</v>
      </c>
    </row>
    <row r="1791" spans="7:8" x14ac:dyDescent="0.25">
      <c r="G1791" s="359">
        <f t="shared" si="60"/>
        <v>0</v>
      </c>
      <c r="H1791" s="366">
        <f t="shared" si="61"/>
        <v>0</v>
      </c>
    </row>
    <row r="1792" spans="7:8" x14ac:dyDescent="0.25">
      <c r="G1792" s="359">
        <f t="shared" si="60"/>
        <v>0</v>
      </c>
      <c r="H1792" s="366">
        <f t="shared" si="61"/>
        <v>0</v>
      </c>
    </row>
    <row r="1793" spans="7:8" x14ac:dyDescent="0.25">
      <c r="G1793" s="359">
        <f t="shared" si="60"/>
        <v>0</v>
      </c>
      <c r="H1793" s="366">
        <f t="shared" si="61"/>
        <v>0</v>
      </c>
    </row>
    <row r="1794" spans="7:8" x14ac:dyDescent="0.25">
      <c r="G1794" s="359">
        <f t="shared" si="60"/>
        <v>0</v>
      </c>
      <c r="H1794" s="366">
        <f t="shared" si="61"/>
        <v>0</v>
      </c>
    </row>
    <row r="1795" spans="7:8" x14ac:dyDescent="0.25">
      <c r="G1795" s="359">
        <f t="shared" ref="G1795:G1858" si="62">IFERROR(IF(C1795=" ",0,C1795),0)</f>
        <v>0</v>
      </c>
      <c r="H1795" s="366">
        <f t="shared" ref="H1795:H1858" si="63">IFERROR(G1795 * E1795, 0)</f>
        <v>0</v>
      </c>
    </row>
    <row r="1796" spans="7:8" x14ac:dyDescent="0.25">
      <c r="G1796" s="359">
        <f t="shared" si="62"/>
        <v>0</v>
      </c>
      <c r="H1796" s="366">
        <f t="shared" si="63"/>
        <v>0</v>
      </c>
    </row>
    <row r="1797" spans="7:8" x14ac:dyDescent="0.25">
      <c r="G1797" s="359">
        <f t="shared" si="62"/>
        <v>0</v>
      </c>
      <c r="H1797" s="366">
        <f t="shared" si="63"/>
        <v>0</v>
      </c>
    </row>
    <row r="1798" spans="7:8" x14ac:dyDescent="0.25">
      <c r="G1798" s="359">
        <f t="shared" si="62"/>
        <v>0</v>
      </c>
      <c r="H1798" s="366">
        <f t="shared" si="63"/>
        <v>0</v>
      </c>
    </row>
    <row r="1799" spans="7:8" x14ac:dyDescent="0.25">
      <c r="G1799" s="359">
        <f t="shared" si="62"/>
        <v>0</v>
      </c>
      <c r="H1799" s="366">
        <f t="shared" si="63"/>
        <v>0</v>
      </c>
    </row>
    <row r="1800" spans="7:8" x14ac:dyDescent="0.25">
      <c r="G1800" s="359">
        <f t="shared" si="62"/>
        <v>0</v>
      </c>
      <c r="H1800" s="366">
        <f t="shared" si="63"/>
        <v>0</v>
      </c>
    </row>
    <row r="1801" spans="7:8" x14ac:dyDescent="0.25">
      <c r="G1801" s="359">
        <f t="shared" si="62"/>
        <v>0</v>
      </c>
      <c r="H1801" s="366">
        <f t="shared" si="63"/>
        <v>0</v>
      </c>
    </row>
    <row r="1802" spans="7:8" x14ac:dyDescent="0.25">
      <c r="G1802" s="359">
        <f t="shared" si="62"/>
        <v>0</v>
      </c>
      <c r="H1802" s="366">
        <f t="shared" si="63"/>
        <v>0</v>
      </c>
    </row>
    <row r="1803" spans="7:8" x14ac:dyDescent="0.25">
      <c r="G1803" s="359">
        <f t="shared" si="62"/>
        <v>0</v>
      </c>
      <c r="H1803" s="366">
        <f t="shared" si="63"/>
        <v>0</v>
      </c>
    </row>
    <row r="1804" spans="7:8" x14ac:dyDescent="0.25">
      <c r="G1804" s="359">
        <f t="shared" si="62"/>
        <v>0</v>
      </c>
      <c r="H1804" s="366">
        <f t="shared" si="63"/>
        <v>0</v>
      </c>
    </row>
    <row r="1805" spans="7:8" x14ac:dyDescent="0.25">
      <c r="G1805" s="359">
        <f t="shared" si="62"/>
        <v>0</v>
      </c>
      <c r="H1805" s="366">
        <f t="shared" si="63"/>
        <v>0</v>
      </c>
    </row>
    <row r="1806" spans="7:8" x14ac:dyDescent="0.25">
      <c r="G1806" s="359">
        <f t="shared" si="62"/>
        <v>0</v>
      </c>
      <c r="H1806" s="366">
        <f t="shared" si="63"/>
        <v>0</v>
      </c>
    </row>
    <row r="1807" spans="7:8" x14ac:dyDescent="0.25">
      <c r="G1807" s="359">
        <f t="shared" si="62"/>
        <v>0</v>
      </c>
      <c r="H1807" s="366">
        <f t="shared" si="63"/>
        <v>0</v>
      </c>
    </row>
    <row r="1808" spans="7:8" x14ac:dyDescent="0.25">
      <c r="G1808" s="359">
        <f t="shared" si="62"/>
        <v>0</v>
      </c>
      <c r="H1808" s="366">
        <f t="shared" si="63"/>
        <v>0</v>
      </c>
    </row>
    <row r="1809" spans="7:8" x14ac:dyDescent="0.25">
      <c r="G1809" s="359">
        <f t="shared" si="62"/>
        <v>0</v>
      </c>
      <c r="H1809" s="366">
        <f t="shared" si="63"/>
        <v>0</v>
      </c>
    </row>
    <row r="1810" spans="7:8" x14ac:dyDescent="0.25">
      <c r="G1810" s="359">
        <f t="shared" si="62"/>
        <v>0</v>
      </c>
      <c r="H1810" s="366">
        <f t="shared" si="63"/>
        <v>0</v>
      </c>
    </row>
    <row r="1811" spans="7:8" x14ac:dyDescent="0.25">
      <c r="G1811" s="359">
        <f t="shared" si="62"/>
        <v>0</v>
      </c>
      <c r="H1811" s="366">
        <f t="shared" si="63"/>
        <v>0</v>
      </c>
    </row>
    <row r="1812" spans="7:8" x14ac:dyDescent="0.25">
      <c r="G1812" s="359">
        <f t="shared" si="62"/>
        <v>0</v>
      </c>
      <c r="H1812" s="366">
        <f t="shared" si="63"/>
        <v>0</v>
      </c>
    </row>
    <row r="1813" spans="7:8" x14ac:dyDescent="0.25">
      <c r="G1813" s="359">
        <f t="shared" si="62"/>
        <v>0</v>
      </c>
      <c r="H1813" s="366">
        <f t="shared" si="63"/>
        <v>0</v>
      </c>
    </row>
    <row r="1814" spans="7:8" x14ac:dyDescent="0.25">
      <c r="G1814" s="359">
        <f t="shared" si="62"/>
        <v>0</v>
      </c>
      <c r="H1814" s="366">
        <f t="shared" si="63"/>
        <v>0</v>
      </c>
    </row>
    <row r="1815" spans="7:8" x14ac:dyDescent="0.25">
      <c r="G1815" s="359">
        <f t="shared" si="62"/>
        <v>0</v>
      </c>
      <c r="H1815" s="366">
        <f t="shared" si="63"/>
        <v>0</v>
      </c>
    </row>
    <row r="1816" spans="7:8" x14ac:dyDescent="0.25">
      <c r="G1816" s="359">
        <f t="shared" si="62"/>
        <v>0</v>
      </c>
      <c r="H1816" s="366">
        <f t="shared" si="63"/>
        <v>0</v>
      </c>
    </row>
    <row r="1817" spans="7:8" x14ac:dyDescent="0.25">
      <c r="G1817" s="359">
        <f t="shared" si="62"/>
        <v>0</v>
      </c>
      <c r="H1817" s="366">
        <f t="shared" si="63"/>
        <v>0</v>
      </c>
    </row>
    <row r="1818" spans="7:8" x14ac:dyDescent="0.25">
      <c r="G1818" s="359">
        <f t="shared" si="62"/>
        <v>0</v>
      </c>
      <c r="H1818" s="366">
        <f t="shared" si="63"/>
        <v>0</v>
      </c>
    </row>
    <row r="1819" spans="7:8" x14ac:dyDescent="0.25">
      <c r="G1819" s="359">
        <f t="shared" si="62"/>
        <v>0</v>
      </c>
      <c r="H1819" s="366">
        <f t="shared" si="63"/>
        <v>0</v>
      </c>
    </row>
    <row r="1820" spans="7:8" x14ac:dyDescent="0.25">
      <c r="G1820" s="359">
        <f t="shared" si="62"/>
        <v>0</v>
      </c>
      <c r="H1820" s="366">
        <f t="shared" si="63"/>
        <v>0</v>
      </c>
    </row>
    <row r="1821" spans="7:8" x14ac:dyDescent="0.25">
      <c r="G1821" s="359">
        <f t="shared" si="62"/>
        <v>0</v>
      </c>
      <c r="H1821" s="366">
        <f t="shared" si="63"/>
        <v>0</v>
      </c>
    </row>
    <row r="1822" spans="7:8" x14ac:dyDescent="0.25">
      <c r="G1822" s="359">
        <f t="shared" si="62"/>
        <v>0</v>
      </c>
      <c r="H1822" s="366">
        <f t="shared" si="63"/>
        <v>0</v>
      </c>
    </row>
    <row r="1823" spans="7:8" x14ac:dyDescent="0.25">
      <c r="G1823" s="359">
        <f t="shared" si="62"/>
        <v>0</v>
      </c>
      <c r="H1823" s="366">
        <f t="shared" si="63"/>
        <v>0</v>
      </c>
    </row>
    <row r="1824" spans="7:8" x14ac:dyDescent="0.25">
      <c r="G1824" s="359">
        <f t="shared" si="62"/>
        <v>0</v>
      </c>
      <c r="H1824" s="366">
        <f t="shared" si="63"/>
        <v>0</v>
      </c>
    </row>
    <row r="1825" spans="7:8" x14ac:dyDescent="0.25">
      <c r="G1825" s="359">
        <f t="shared" si="62"/>
        <v>0</v>
      </c>
      <c r="H1825" s="366">
        <f t="shared" si="63"/>
        <v>0</v>
      </c>
    </row>
    <row r="1826" spans="7:8" x14ac:dyDescent="0.25">
      <c r="G1826" s="359">
        <f t="shared" si="62"/>
        <v>0</v>
      </c>
      <c r="H1826" s="366">
        <f t="shared" si="63"/>
        <v>0</v>
      </c>
    </row>
    <row r="1827" spans="7:8" x14ac:dyDescent="0.25">
      <c r="G1827" s="359">
        <f t="shared" si="62"/>
        <v>0</v>
      </c>
      <c r="H1827" s="366">
        <f t="shared" si="63"/>
        <v>0</v>
      </c>
    </row>
    <row r="1828" spans="7:8" x14ac:dyDescent="0.25">
      <c r="G1828" s="359">
        <f t="shared" si="62"/>
        <v>0</v>
      </c>
      <c r="H1828" s="366">
        <f t="shared" si="63"/>
        <v>0</v>
      </c>
    </row>
    <row r="1829" spans="7:8" x14ac:dyDescent="0.25">
      <c r="G1829" s="359">
        <f t="shared" si="62"/>
        <v>0</v>
      </c>
      <c r="H1829" s="366">
        <f t="shared" si="63"/>
        <v>0</v>
      </c>
    </row>
    <row r="1830" spans="7:8" x14ac:dyDescent="0.25">
      <c r="G1830" s="359">
        <f t="shared" si="62"/>
        <v>0</v>
      </c>
      <c r="H1830" s="366">
        <f t="shared" si="63"/>
        <v>0</v>
      </c>
    </row>
    <row r="1831" spans="7:8" x14ac:dyDescent="0.25">
      <c r="G1831" s="359">
        <f t="shared" si="62"/>
        <v>0</v>
      </c>
      <c r="H1831" s="366">
        <f t="shared" si="63"/>
        <v>0</v>
      </c>
    </row>
    <row r="1832" spans="7:8" x14ac:dyDescent="0.25">
      <c r="G1832" s="359">
        <f t="shared" si="62"/>
        <v>0</v>
      </c>
      <c r="H1832" s="366">
        <f t="shared" si="63"/>
        <v>0</v>
      </c>
    </row>
    <row r="1833" spans="7:8" x14ac:dyDescent="0.25">
      <c r="G1833" s="359">
        <f t="shared" si="62"/>
        <v>0</v>
      </c>
      <c r="H1833" s="366">
        <f t="shared" si="63"/>
        <v>0</v>
      </c>
    </row>
    <row r="1834" spans="7:8" x14ac:dyDescent="0.25">
      <c r="G1834" s="359">
        <f t="shared" si="62"/>
        <v>0</v>
      </c>
      <c r="H1834" s="366">
        <f t="shared" si="63"/>
        <v>0</v>
      </c>
    </row>
    <row r="1835" spans="7:8" x14ac:dyDescent="0.25">
      <c r="G1835" s="359">
        <f t="shared" si="62"/>
        <v>0</v>
      </c>
      <c r="H1835" s="366">
        <f t="shared" si="63"/>
        <v>0</v>
      </c>
    </row>
    <row r="1836" spans="7:8" x14ac:dyDescent="0.25">
      <c r="G1836" s="359">
        <f t="shared" si="62"/>
        <v>0</v>
      </c>
      <c r="H1836" s="366">
        <f t="shared" si="63"/>
        <v>0</v>
      </c>
    </row>
    <row r="1837" spans="7:8" x14ac:dyDescent="0.25">
      <c r="G1837" s="359">
        <f t="shared" si="62"/>
        <v>0</v>
      </c>
      <c r="H1837" s="366">
        <f t="shared" si="63"/>
        <v>0</v>
      </c>
    </row>
    <row r="1838" spans="7:8" x14ac:dyDescent="0.25">
      <c r="G1838" s="359">
        <f t="shared" si="62"/>
        <v>0</v>
      </c>
      <c r="H1838" s="366">
        <f t="shared" si="63"/>
        <v>0</v>
      </c>
    </row>
    <row r="1839" spans="7:8" x14ac:dyDescent="0.25">
      <c r="G1839" s="359">
        <f t="shared" si="62"/>
        <v>0</v>
      </c>
      <c r="H1839" s="366">
        <f t="shared" si="63"/>
        <v>0</v>
      </c>
    </row>
    <row r="1840" spans="7:8" x14ac:dyDescent="0.25">
      <c r="G1840" s="359">
        <f t="shared" si="62"/>
        <v>0</v>
      </c>
      <c r="H1840" s="366">
        <f t="shared" si="63"/>
        <v>0</v>
      </c>
    </row>
    <row r="1841" spans="7:8" x14ac:dyDescent="0.25">
      <c r="G1841" s="359">
        <f t="shared" si="62"/>
        <v>0</v>
      </c>
      <c r="H1841" s="366">
        <f t="shared" si="63"/>
        <v>0</v>
      </c>
    </row>
    <row r="1842" spans="7:8" x14ac:dyDescent="0.25">
      <c r="G1842" s="359">
        <f t="shared" si="62"/>
        <v>0</v>
      </c>
      <c r="H1842" s="366">
        <f t="shared" si="63"/>
        <v>0</v>
      </c>
    </row>
    <row r="1843" spans="7:8" x14ac:dyDescent="0.25">
      <c r="G1843" s="359">
        <f t="shared" si="62"/>
        <v>0</v>
      </c>
      <c r="H1843" s="366">
        <f t="shared" si="63"/>
        <v>0</v>
      </c>
    </row>
    <row r="1844" spans="7:8" x14ac:dyDescent="0.25">
      <c r="G1844" s="359">
        <f t="shared" si="62"/>
        <v>0</v>
      </c>
      <c r="H1844" s="366">
        <f t="shared" si="63"/>
        <v>0</v>
      </c>
    </row>
    <row r="1845" spans="7:8" x14ac:dyDescent="0.25">
      <c r="G1845" s="359">
        <f t="shared" si="62"/>
        <v>0</v>
      </c>
      <c r="H1845" s="366">
        <f t="shared" si="63"/>
        <v>0</v>
      </c>
    </row>
    <row r="1846" spans="7:8" x14ac:dyDescent="0.25">
      <c r="G1846" s="359">
        <f t="shared" si="62"/>
        <v>0</v>
      </c>
      <c r="H1846" s="366">
        <f t="shared" si="63"/>
        <v>0</v>
      </c>
    </row>
    <row r="1847" spans="7:8" x14ac:dyDescent="0.25">
      <c r="G1847" s="359">
        <f t="shared" si="62"/>
        <v>0</v>
      </c>
      <c r="H1847" s="366">
        <f t="shared" si="63"/>
        <v>0</v>
      </c>
    </row>
    <row r="1848" spans="7:8" x14ac:dyDescent="0.25">
      <c r="G1848" s="359">
        <f t="shared" si="62"/>
        <v>0</v>
      </c>
      <c r="H1848" s="366">
        <f t="shared" si="63"/>
        <v>0</v>
      </c>
    </row>
    <row r="1849" spans="7:8" x14ac:dyDescent="0.25">
      <c r="G1849" s="359">
        <f t="shared" si="62"/>
        <v>0</v>
      </c>
      <c r="H1849" s="366">
        <f t="shared" si="63"/>
        <v>0</v>
      </c>
    </row>
    <row r="1850" spans="7:8" x14ac:dyDescent="0.25">
      <c r="G1850" s="359">
        <f t="shared" si="62"/>
        <v>0</v>
      </c>
      <c r="H1850" s="366">
        <f t="shared" si="63"/>
        <v>0</v>
      </c>
    </row>
    <row r="1851" spans="7:8" x14ac:dyDescent="0.25">
      <c r="G1851" s="359">
        <f t="shared" si="62"/>
        <v>0</v>
      </c>
      <c r="H1851" s="366">
        <f t="shared" si="63"/>
        <v>0</v>
      </c>
    </row>
    <row r="1852" spans="7:8" x14ac:dyDescent="0.25">
      <c r="G1852" s="359">
        <f t="shared" si="62"/>
        <v>0</v>
      </c>
      <c r="H1852" s="366">
        <f t="shared" si="63"/>
        <v>0</v>
      </c>
    </row>
    <row r="1853" spans="7:8" x14ac:dyDescent="0.25">
      <c r="G1853" s="359">
        <f t="shared" si="62"/>
        <v>0</v>
      </c>
      <c r="H1853" s="366">
        <f t="shared" si="63"/>
        <v>0</v>
      </c>
    </row>
    <row r="1854" spans="7:8" x14ac:dyDescent="0.25">
      <c r="G1854" s="359">
        <f t="shared" si="62"/>
        <v>0</v>
      </c>
      <c r="H1854" s="366">
        <f t="shared" si="63"/>
        <v>0</v>
      </c>
    </row>
    <row r="1855" spans="7:8" x14ac:dyDescent="0.25">
      <c r="G1855" s="359">
        <f t="shared" si="62"/>
        <v>0</v>
      </c>
      <c r="H1855" s="366">
        <f t="shared" si="63"/>
        <v>0</v>
      </c>
    </row>
    <row r="1856" spans="7:8" x14ac:dyDescent="0.25">
      <c r="G1856" s="359">
        <f t="shared" si="62"/>
        <v>0</v>
      </c>
      <c r="H1856" s="366">
        <f t="shared" si="63"/>
        <v>0</v>
      </c>
    </row>
    <row r="1857" spans="7:8" x14ac:dyDescent="0.25">
      <c r="G1857" s="359">
        <f t="shared" si="62"/>
        <v>0</v>
      </c>
      <c r="H1857" s="366">
        <f t="shared" si="63"/>
        <v>0</v>
      </c>
    </row>
    <row r="1858" spans="7:8" x14ac:dyDescent="0.25">
      <c r="G1858" s="359">
        <f t="shared" si="62"/>
        <v>0</v>
      </c>
      <c r="H1858" s="366">
        <f t="shared" si="63"/>
        <v>0</v>
      </c>
    </row>
    <row r="1859" spans="7:8" x14ac:dyDescent="0.25">
      <c r="G1859" s="359">
        <f t="shared" ref="G1859:G1922" si="64">IFERROR(IF(C1859=" ",0,C1859),0)</f>
        <v>0</v>
      </c>
      <c r="H1859" s="366">
        <f t="shared" ref="H1859:H1922" si="65">IFERROR(G1859 * E1859, 0)</f>
        <v>0</v>
      </c>
    </row>
    <row r="1860" spans="7:8" x14ac:dyDescent="0.25">
      <c r="G1860" s="359">
        <f t="shared" si="64"/>
        <v>0</v>
      </c>
      <c r="H1860" s="366">
        <f t="shared" si="65"/>
        <v>0</v>
      </c>
    </row>
    <row r="1861" spans="7:8" x14ac:dyDescent="0.25">
      <c r="G1861" s="359">
        <f t="shared" si="64"/>
        <v>0</v>
      </c>
      <c r="H1861" s="366">
        <f t="shared" si="65"/>
        <v>0</v>
      </c>
    </row>
    <row r="1862" spans="7:8" x14ac:dyDescent="0.25">
      <c r="G1862" s="359">
        <f t="shared" si="64"/>
        <v>0</v>
      </c>
      <c r="H1862" s="366">
        <f t="shared" si="65"/>
        <v>0</v>
      </c>
    </row>
    <row r="1863" spans="7:8" x14ac:dyDescent="0.25">
      <c r="G1863" s="359">
        <f t="shared" si="64"/>
        <v>0</v>
      </c>
      <c r="H1863" s="366">
        <f t="shared" si="65"/>
        <v>0</v>
      </c>
    </row>
    <row r="1864" spans="7:8" x14ac:dyDescent="0.25">
      <c r="G1864" s="359">
        <f t="shared" si="64"/>
        <v>0</v>
      </c>
      <c r="H1864" s="366">
        <f t="shared" si="65"/>
        <v>0</v>
      </c>
    </row>
    <row r="1865" spans="7:8" x14ac:dyDescent="0.25">
      <c r="G1865" s="359">
        <f t="shared" si="64"/>
        <v>0</v>
      </c>
      <c r="H1865" s="366">
        <f t="shared" si="65"/>
        <v>0</v>
      </c>
    </row>
    <row r="1866" spans="7:8" x14ac:dyDescent="0.25">
      <c r="G1866" s="359">
        <f t="shared" si="64"/>
        <v>0</v>
      </c>
      <c r="H1866" s="366">
        <f t="shared" si="65"/>
        <v>0</v>
      </c>
    </row>
    <row r="1867" spans="7:8" x14ac:dyDescent="0.25">
      <c r="G1867" s="359">
        <f t="shared" si="64"/>
        <v>0</v>
      </c>
      <c r="H1867" s="366">
        <f t="shared" si="65"/>
        <v>0</v>
      </c>
    </row>
    <row r="1868" spans="7:8" x14ac:dyDescent="0.25">
      <c r="G1868" s="359">
        <f t="shared" si="64"/>
        <v>0</v>
      </c>
      <c r="H1868" s="366">
        <f t="shared" si="65"/>
        <v>0</v>
      </c>
    </row>
    <row r="1869" spans="7:8" x14ac:dyDescent="0.25">
      <c r="G1869" s="359">
        <f t="shared" si="64"/>
        <v>0</v>
      </c>
      <c r="H1869" s="366">
        <f t="shared" si="65"/>
        <v>0</v>
      </c>
    </row>
    <row r="1870" spans="7:8" x14ac:dyDescent="0.25">
      <c r="G1870" s="359">
        <f t="shared" si="64"/>
        <v>0</v>
      </c>
      <c r="H1870" s="366">
        <f t="shared" si="65"/>
        <v>0</v>
      </c>
    </row>
    <row r="1871" spans="7:8" x14ac:dyDescent="0.25">
      <c r="G1871" s="359">
        <f t="shared" si="64"/>
        <v>0</v>
      </c>
      <c r="H1871" s="366">
        <f t="shared" si="65"/>
        <v>0</v>
      </c>
    </row>
    <row r="1872" spans="7:8" x14ac:dyDescent="0.25">
      <c r="G1872" s="359">
        <f t="shared" si="64"/>
        <v>0</v>
      </c>
      <c r="H1872" s="366">
        <f t="shared" si="65"/>
        <v>0</v>
      </c>
    </row>
    <row r="1873" spans="7:8" x14ac:dyDescent="0.25">
      <c r="G1873" s="359">
        <f t="shared" si="64"/>
        <v>0</v>
      </c>
      <c r="H1873" s="366">
        <f t="shared" si="65"/>
        <v>0</v>
      </c>
    </row>
    <row r="1874" spans="7:8" x14ac:dyDescent="0.25">
      <c r="G1874" s="359">
        <f t="shared" si="64"/>
        <v>0</v>
      </c>
      <c r="H1874" s="366">
        <f t="shared" si="65"/>
        <v>0</v>
      </c>
    </row>
    <row r="1875" spans="7:8" x14ac:dyDescent="0.25">
      <c r="G1875" s="359">
        <f t="shared" si="64"/>
        <v>0</v>
      </c>
      <c r="H1875" s="366">
        <f t="shared" si="65"/>
        <v>0</v>
      </c>
    </row>
    <row r="1876" spans="7:8" x14ac:dyDescent="0.25">
      <c r="G1876" s="359">
        <f t="shared" si="64"/>
        <v>0</v>
      </c>
      <c r="H1876" s="366">
        <f t="shared" si="65"/>
        <v>0</v>
      </c>
    </row>
    <row r="1877" spans="7:8" x14ac:dyDescent="0.25">
      <c r="G1877" s="359">
        <f t="shared" si="64"/>
        <v>0</v>
      </c>
      <c r="H1877" s="366">
        <f t="shared" si="65"/>
        <v>0</v>
      </c>
    </row>
    <row r="1878" spans="7:8" x14ac:dyDescent="0.25">
      <c r="G1878" s="359">
        <f t="shared" si="64"/>
        <v>0</v>
      </c>
      <c r="H1878" s="366">
        <f t="shared" si="65"/>
        <v>0</v>
      </c>
    </row>
    <row r="1879" spans="7:8" x14ac:dyDescent="0.25">
      <c r="G1879" s="359">
        <f t="shared" si="64"/>
        <v>0</v>
      </c>
      <c r="H1879" s="366">
        <f t="shared" si="65"/>
        <v>0</v>
      </c>
    </row>
    <row r="1880" spans="7:8" x14ac:dyDescent="0.25">
      <c r="G1880" s="359">
        <f t="shared" si="64"/>
        <v>0</v>
      </c>
      <c r="H1880" s="366">
        <f t="shared" si="65"/>
        <v>0</v>
      </c>
    </row>
    <row r="1881" spans="7:8" x14ac:dyDescent="0.25">
      <c r="G1881" s="359">
        <f t="shared" si="64"/>
        <v>0</v>
      </c>
      <c r="H1881" s="366">
        <f t="shared" si="65"/>
        <v>0</v>
      </c>
    </row>
    <row r="1882" spans="7:8" x14ac:dyDescent="0.25">
      <c r="G1882" s="359">
        <f t="shared" si="64"/>
        <v>0</v>
      </c>
      <c r="H1882" s="366">
        <f t="shared" si="65"/>
        <v>0</v>
      </c>
    </row>
    <row r="1883" spans="7:8" x14ac:dyDescent="0.25">
      <c r="G1883" s="359">
        <f t="shared" si="64"/>
        <v>0</v>
      </c>
      <c r="H1883" s="366">
        <f t="shared" si="65"/>
        <v>0</v>
      </c>
    </row>
    <row r="1884" spans="7:8" x14ac:dyDescent="0.25">
      <c r="G1884" s="359">
        <f t="shared" si="64"/>
        <v>0</v>
      </c>
      <c r="H1884" s="366">
        <f t="shared" si="65"/>
        <v>0</v>
      </c>
    </row>
    <row r="1885" spans="7:8" x14ac:dyDescent="0.25">
      <c r="G1885" s="359">
        <f t="shared" si="64"/>
        <v>0</v>
      </c>
      <c r="H1885" s="366">
        <f t="shared" si="65"/>
        <v>0</v>
      </c>
    </row>
    <row r="1886" spans="7:8" x14ac:dyDescent="0.25">
      <c r="G1886" s="359">
        <f t="shared" si="64"/>
        <v>0</v>
      </c>
      <c r="H1886" s="366">
        <f t="shared" si="65"/>
        <v>0</v>
      </c>
    </row>
    <row r="1887" spans="7:8" x14ac:dyDescent="0.25">
      <c r="G1887" s="359">
        <f t="shared" si="64"/>
        <v>0</v>
      </c>
      <c r="H1887" s="366">
        <f t="shared" si="65"/>
        <v>0</v>
      </c>
    </row>
    <row r="1888" spans="7:8" x14ac:dyDescent="0.25">
      <c r="G1888" s="359">
        <f t="shared" si="64"/>
        <v>0</v>
      </c>
      <c r="H1888" s="366">
        <f t="shared" si="65"/>
        <v>0</v>
      </c>
    </row>
    <row r="1889" spans="7:8" x14ac:dyDescent="0.25">
      <c r="G1889" s="359">
        <f t="shared" si="64"/>
        <v>0</v>
      </c>
      <c r="H1889" s="366">
        <f t="shared" si="65"/>
        <v>0</v>
      </c>
    </row>
    <row r="1890" spans="7:8" x14ac:dyDescent="0.25">
      <c r="G1890" s="359">
        <f t="shared" si="64"/>
        <v>0</v>
      </c>
      <c r="H1890" s="366">
        <f t="shared" si="65"/>
        <v>0</v>
      </c>
    </row>
    <row r="1891" spans="7:8" x14ac:dyDescent="0.25">
      <c r="G1891" s="359">
        <f t="shared" si="64"/>
        <v>0</v>
      </c>
      <c r="H1891" s="366">
        <f t="shared" si="65"/>
        <v>0</v>
      </c>
    </row>
    <row r="1892" spans="7:8" x14ac:dyDescent="0.25">
      <c r="G1892" s="359">
        <f t="shared" si="64"/>
        <v>0</v>
      </c>
      <c r="H1892" s="366">
        <f t="shared" si="65"/>
        <v>0</v>
      </c>
    </row>
    <row r="1893" spans="7:8" x14ac:dyDescent="0.25">
      <c r="G1893" s="359">
        <f t="shared" si="64"/>
        <v>0</v>
      </c>
      <c r="H1893" s="366">
        <f t="shared" si="65"/>
        <v>0</v>
      </c>
    </row>
    <row r="1894" spans="7:8" x14ac:dyDescent="0.25">
      <c r="G1894" s="359">
        <f t="shared" si="64"/>
        <v>0</v>
      </c>
      <c r="H1894" s="366">
        <f t="shared" si="65"/>
        <v>0</v>
      </c>
    </row>
    <row r="1895" spans="7:8" x14ac:dyDescent="0.25">
      <c r="G1895" s="359">
        <f t="shared" si="64"/>
        <v>0</v>
      </c>
      <c r="H1895" s="366">
        <f t="shared" si="65"/>
        <v>0</v>
      </c>
    </row>
    <row r="1896" spans="7:8" x14ac:dyDescent="0.25">
      <c r="G1896" s="359">
        <f t="shared" si="64"/>
        <v>0</v>
      </c>
      <c r="H1896" s="366">
        <f t="shared" si="65"/>
        <v>0</v>
      </c>
    </row>
    <row r="1897" spans="7:8" x14ac:dyDescent="0.25">
      <c r="G1897" s="359">
        <f t="shared" si="64"/>
        <v>0</v>
      </c>
      <c r="H1897" s="366">
        <f t="shared" si="65"/>
        <v>0</v>
      </c>
    </row>
    <row r="1898" spans="7:8" x14ac:dyDescent="0.25">
      <c r="G1898" s="359">
        <f t="shared" si="64"/>
        <v>0</v>
      </c>
      <c r="H1898" s="366">
        <f t="shared" si="65"/>
        <v>0</v>
      </c>
    </row>
    <row r="1899" spans="7:8" x14ac:dyDescent="0.25">
      <c r="G1899" s="359">
        <f t="shared" si="64"/>
        <v>0</v>
      </c>
      <c r="H1899" s="366">
        <f t="shared" si="65"/>
        <v>0</v>
      </c>
    </row>
    <row r="1900" spans="7:8" x14ac:dyDescent="0.25">
      <c r="G1900" s="359">
        <f t="shared" si="64"/>
        <v>0</v>
      </c>
      <c r="H1900" s="366">
        <f t="shared" si="65"/>
        <v>0</v>
      </c>
    </row>
    <row r="1901" spans="7:8" x14ac:dyDescent="0.25">
      <c r="G1901" s="359">
        <f t="shared" si="64"/>
        <v>0</v>
      </c>
      <c r="H1901" s="366">
        <f t="shared" si="65"/>
        <v>0</v>
      </c>
    </row>
    <row r="1902" spans="7:8" x14ac:dyDescent="0.25">
      <c r="G1902" s="359">
        <f t="shared" si="64"/>
        <v>0</v>
      </c>
      <c r="H1902" s="366">
        <f t="shared" si="65"/>
        <v>0</v>
      </c>
    </row>
    <row r="1903" spans="7:8" x14ac:dyDescent="0.25">
      <c r="G1903" s="359">
        <f t="shared" si="64"/>
        <v>0</v>
      </c>
      <c r="H1903" s="366">
        <f t="shared" si="65"/>
        <v>0</v>
      </c>
    </row>
    <row r="1904" spans="7:8" x14ac:dyDescent="0.25">
      <c r="G1904" s="359">
        <f t="shared" si="64"/>
        <v>0</v>
      </c>
      <c r="H1904" s="366">
        <f t="shared" si="65"/>
        <v>0</v>
      </c>
    </row>
    <row r="1905" spans="7:8" x14ac:dyDescent="0.25">
      <c r="G1905" s="359">
        <f t="shared" si="64"/>
        <v>0</v>
      </c>
      <c r="H1905" s="366">
        <f t="shared" si="65"/>
        <v>0</v>
      </c>
    </row>
    <row r="1906" spans="7:8" x14ac:dyDescent="0.25">
      <c r="G1906" s="359">
        <f t="shared" si="64"/>
        <v>0</v>
      </c>
      <c r="H1906" s="366">
        <f t="shared" si="65"/>
        <v>0</v>
      </c>
    </row>
    <row r="1907" spans="7:8" x14ac:dyDescent="0.25">
      <c r="G1907" s="359">
        <f t="shared" si="64"/>
        <v>0</v>
      </c>
      <c r="H1907" s="366">
        <f t="shared" si="65"/>
        <v>0</v>
      </c>
    </row>
    <row r="1908" spans="7:8" x14ac:dyDescent="0.25">
      <c r="G1908" s="359">
        <f t="shared" si="64"/>
        <v>0</v>
      </c>
      <c r="H1908" s="366">
        <f t="shared" si="65"/>
        <v>0</v>
      </c>
    </row>
    <row r="1909" spans="7:8" x14ac:dyDescent="0.25">
      <c r="G1909" s="359">
        <f t="shared" si="64"/>
        <v>0</v>
      </c>
      <c r="H1909" s="366">
        <f t="shared" si="65"/>
        <v>0</v>
      </c>
    </row>
    <row r="1910" spans="7:8" x14ac:dyDescent="0.25">
      <c r="G1910" s="359">
        <f t="shared" si="64"/>
        <v>0</v>
      </c>
      <c r="H1910" s="366">
        <f t="shared" si="65"/>
        <v>0</v>
      </c>
    </row>
    <row r="1911" spans="7:8" x14ac:dyDescent="0.25">
      <c r="G1911" s="359">
        <f t="shared" si="64"/>
        <v>0</v>
      </c>
      <c r="H1911" s="366">
        <f t="shared" si="65"/>
        <v>0</v>
      </c>
    </row>
    <row r="1912" spans="7:8" x14ac:dyDescent="0.25">
      <c r="G1912" s="359">
        <f t="shared" si="64"/>
        <v>0</v>
      </c>
      <c r="H1912" s="366">
        <f t="shared" si="65"/>
        <v>0</v>
      </c>
    </row>
    <row r="1913" spans="7:8" x14ac:dyDescent="0.25">
      <c r="G1913" s="359">
        <f t="shared" si="64"/>
        <v>0</v>
      </c>
      <c r="H1913" s="366">
        <f t="shared" si="65"/>
        <v>0</v>
      </c>
    </row>
    <row r="1914" spans="7:8" x14ac:dyDescent="0.25">
      <c r="G1914" s="359">
        <f t="shared" si="64"/>
        <v>0</v>
      </c>
      <c r="H1914" s="366">
        <f t="shared" si="65"/>
        <v>0</v>
      </c>
    </row>
    <row r="1915" spans="7:8" x14ac:dyDescent="0.25">
      <c r="G1915" s="359">
        <f t="shared" si="64"/>
        <v>0</v>
      </c>
      <c r="H1915" s="366">
        <f t="shared" si="65"/>
        <v>0</v>
      </c>
    </row>
    <row r="1916" spans="7:8" x14ac:dyDescent="0.25">
      <c r="G1916" s="359">
        <f t="shared" si="64"/>
        <v>0</v>
      </c>
      <c r="H1916" s="366">
        <f t="shared" si="65"/>
        <v>0</v>
      </c>
    </row>
    <row r="1917" spans="7:8" x14ac:dyDescent="0.25">
      <c r="G1917" s="359">
        <f t="shared" si="64"/>
        <v>0</v>
      </c>
      <c r="H1917" s="366">
        <f t="shared" si="65"/>
        <v>0</v>
      </c>
    </row>
    <row r="1918" spans="7:8" x14ac:dyDescent="0.25">
      <c r="G1918" s="359">
        <f t="shared" si="64"/>
        <v>0</v>
      </c>
      <c r="H1918" s="366">
        <f t="shared" si="65"/>
        <v>0</v>
      </c>
    </row>
    <row r="1919" spans="7:8" x14ac:dyDescent="0.25">
      <c r="G1919" s="359">
        <f t="shared" si="64"/>
        <v>0</v>
      </c>
      <c r="H1919" s="366">
        <f t="shared" si="65"/>
        <v>0</v>
      </c>
    </row>
    <row r="1920" spans="7:8" x14ac:dyDescent="0.25">
      <c r="G1920" s="359">
        <f t="shared" si="64"/>
        <v>0</v>
      </c>
      <c r="H1920" s="366">
        <f t="shared" si="65"/>
        <v>0</v>
      </c>
    </row>
    <row r="1921" spans="7:8" x14ac:dyDescent="0.25">
      <c r="G1921" s="359">
        <f t="shared" si="64"/>
        <v>0</v>
      </c>
      <c r="H1921" s="366">
        <f t="shared" si="65"/>
        <v>0</v>
      </c>
    </row>
    <row r="1922" spans="7:8" x14ac:dyDescent="0.25">
      <c r="G1922" s="359">
        <f t="shared" si="64"/>
        <v>0</v>
      </c>
      <c r="H1922" s="366">
        <f t="shared" si="65"/>
        <v>0</v>
      </c>
    </row>
    <row r="1923" spans="7:8" x14ac:dyDescent="0.25">
      <c r="G1923" s="359">
        <f t="shared" ref="G1923:G1986" si="66">IFERROR(IF(C1923=" ",0,C1923),0)</f>
        <v>0</v>
      </c>
      <c r="H1923" s="366">
        <f t="shared" ref="H1923:H1986" si="67">IFERROR(G1923 * E1923, 0)</f>
        <v>0</v>
      </c>
    </row>
    <row r="1924" spans="7:8" x14ac:dyDescent="0.25">
      <c r="G1924" s="359">
        <f t="shared" si="66"/>
        <v>0</v>
      </c>
      <c r="H1924" s="366">
        <f t="shared" si="67"/>
        <v>0</v>
      </c>
    </row>
    <row r="1925" spans="7:8" x14ac:dyDescent="0.25">
      <c r="G1925" s="359">
        <f t="shared" si="66"/>
        <v>0</v>
      </c>
      <c r="H1925" s="366">
        <f t="shared" si="67"/>
        <v>0</v>
      </c>
    </row>
    <row r="1926" spans="7:8" x14ac:dyDescent="0.25">
      <c r="G1926" s="359">
        <f t="shared" si="66"/>
        <v>0</v>
      </c>
      <c r="H1926" s="366">
        <f t="shared" si="67"/>
        <v>0</v>
      </c>
    </row>
    <row r="1927" spans="7:8" x14ac:dyDescent="0.25">
      <c r="G1927" s="359">
        <f t="shared" si="66"/>
        <v>0</v>
      </c>
      <c r="H1927" s="366">
        <f t="shared" si="67"/>
        <v>0</v>
      </c>
    </row>
    <row r="1928" spans="7:8" x14ac:dyDescent="0.25">
      <c r="G1928" s="359">
        <f t="shared" si="66"/>
        <v>0</v>
      </c>
      <c r="H1928" s="366">
        <f t="shared" si="67"/>
        <v>0</v>
      </c>
    </row>
    <row r="1929" spans="7:8" x14ac:dyDescent="0.25">
      <c r="G1929" s="359">
        <f t="shared" si="66"/>
        <v>0</v>
      </c>
      <c r="H1929" s="366">
        <f t="shared" si="67"/>
        <v>0</v>
      </c>
    </row>
    <row r="1930" spans="7:8" x14ac:dyDescent="0.25">
      <c r="G1930" s="359">
        <f t="shared" si="66"/>
        <v>0</v>
      </c>
      <c r="H1930" s="366">
        <f t="shared" si="67"/>
        <v>0</v>
      </c>
    </row>
    <row r="1931" spans="7:8" x14ac:dyDescent="0.25">
      <c r="G1931" s="359">
        <f t="shared" si="66"/>
        <v>0</v>
      </c>
      <c r="H1931" s="366">
        <f t="shared" si="67"/>
        <v>0</v>
      </c>
    </row>
    <row r="1932" spans="7:8" x14ac:dyDescent="0.25">
      <c r="G1932" s="359">
        <f t="shared" si="66"/>
        <v>0</v>
      </c>
      <c r="H1932" s="366">
        <f t="shared" si="67"/>
        <v>0</v>
      </c>
    </row>
    <row r="1933" spans="7:8" x14ac:dyDescent="0.25">
      <c r="G1933" s="359">
        <f t="shared" si="66"/>
        <v>0</v>
      </c>
      <c r="H1933" s="366">
        <f t="shared" si="67"/>
        <v>0</v>
      </c>
    </row>
    <row r="1934" spans="7:8" x14ac:dyDescent="0.25">
      <c r="G1934" s="359">
        <f t="shared" si="66"/>
        <v>0</v>
      </c>
      <c r="H1934" s="366">
        <f t="shared" si="67"/>
        <v>0</v>
      </c>
    </row>
    <row r="1935" spans="7:8" x14ac:dyDescent="0.25">
      <c r="G1935" s="359">
        <f t="shared" si="66"/>
        <v>0</v>
      </c>
      <c r="H1935" s="366">
        <f t="shared" si="67"/>
        <v>0</v>
      </c>
    </row>
    <row r="1936" spans="7:8" x14ac:dyDescent="0.25">
      <c r="G1936" s="359">
        <f t="shared" si="66"/>
        <v>0</v>
      </c>
      <c r="H1936" s="366">
        <f t="shared" si="67"/>
        <v>0</v>
      </c>
    </row>
    <row r="1937" spans="7:8" x14ac:dyDescent="0.25">
      <c r="G1937" s="359">
        <f t="shared" si="66"/>
        <v>0</v>
      </c>
      <c r="H1937" s="366">
        <f t="shared" si="67"/>
        <v>0</v>
      </c>
    </row>
    <row r="1938" spans="7:8" x14ac:dyDescent="0.25">
      <c r="G1938" s="359">
        <f t="shared" si="66"/>
        <v>0</v>
      </c>
      <c r="H1938" s="366">
        <f t="shared" si="67"/>
        <v>0</v>
      </c>
    </row>
    <row r="1939" spans="7:8" x14ac:dyDescent="0.25">
      <c r="G1939" s="359">
        <f t="shared" si="66"/>
        <v>0</v>
      </c>
      <c r="H1939" s="366">
        <f t="shared" si="67"/>
        <v>0</v>
      </c>
    </row>
    <row r="1940" spans="7:8" x14ac:dyDescent="0.25">
      <c r="G1940" s="359">
        <f t="shared" si="66"/>
        <v>0</v>
      </c>
      <c r="H1940" s="366">
        <f t="shared" si="67"/>
        <v>0</v>
      </c>
    </row>
    <row r="1941" spans="7:8" x14ac:dyDescent="0.25">
      <c r="G1941" s="359">
        <f t="shared" si="66"/>
        <v>0</v>
      </c>
      <c r="H1941" s="366">
        <f t="shared" si="67"/>
        <v>0</v>
      </c>
    </row>
    <row r="1942" spans="7:8" x14ac:dyDescent="0.25">
      <c r="G1942" s="359">
        <f t="shared" si="66"/>
        <v>0</v>
      </c>
      <c r="H1942" s="366">
        <f t="shared" si="67"/>
        <v>0</v>
      </c>
    </row>
    <row r="1943" spans="7:8" x14ac:dyDescent="0.25">
      <c r="G1943" s="359">
        <f t="shared" si="66"/>
        <v>0</v>
      </c>
      <c r="H1943" s="366">
        <f t="shared" si="67"/>
        <v>0</v>
      </c>
    </row>
    <row r="1944" spans="7:8" x14ac:dyDescent="0.25">
      <c r="G1944" s="359">
        <f t="shared" si="66"/>
        <v>0</v>
      </c>
      <c r="H1944" s="366">
        <f t="shared" si="67"/>
        <v>0</v>
      </c>
    </row>
    <row r="1945" spans="7:8" x14ac:dyDescent="0.25">
      <c r="G1945" s="359">
        <f t="shared" si="66"/>
        <v>0</v>
      </c>
      <c r="H1945" s="366">
        <f t="shared" si="67"/>
        <v>0</v>
      </c>
    </row>
    <row r="1946" spans="7:8" x14ac:dyDescent="0.25">
      <c r="G1946" s="359">
        <f t="shared" si="66"/>
        <v>0</v>
      </c>
      <c r="H1946" s="366">
        <f t="shared" si="67"/>
        <v>0</v>
      </c>
    </row>
    <row r="1947" spans="7:8" x14ac:dyDescent="0.25">
      <c r="G1947" s="359">
        <f t="shared" si="66"/>
        <v>0</v>
      </c>
      <c r="H1947" s="366">
        <f t="shared" si="67"/>
        <v>0</v>
      </c>
    </row>
    <row r="1948" spans="7:8" x14ac:dyDescent="0.25">
      <c r="G1948" s="359">
        <f t="shared" si="66"/>
        <v>0</v>
      </c>
      <c r="H1948" s="366">
        <f t="shared" si="67"/>
        <v>0</v>
      </c>
    </row>
    <row r="1949" spans="7:8" x14ac:dyDescent="0.25">
      <c r="G1949" s="359">
        <f t="shared" si="66"/>
        <v>0</v>
      </c>
      <c r="H1949" s="366">
        <f t="shared" si="67"/>
        <v>0</v>
      </c>
    </row>
    <row r="1950" spans="7:8" x14ac:dyDescent="0.25">
      <c r="G1950" s="359">
        <f t="shared" si="66"/>
        <v>0</v>
      </c>
      <c r="H1950" s="366">
        <f t="shared" si="67"/>
        <v>0</v>
      </c>
    </row>
    <row r="1951" spans="7:8" x14ac:dyDescent="0.25">
      <c r="G1951" s="359">
        <f t="shared" si="66"/>
        <v>0</v>
      </c>
      <c r="H1951" s="366">
        <f t="shared" si="67"/>
        <v>0</v>
      </c>
    </row>
    <row r="1952" spans="7:8" x14ac:dyDescent="0.25">
      <c r="G1952" s="359">
        <f t="shared" si="66"/>
        <v>0</v>
      </c>
      <c r="H1952" s="366">
        <f t="shared" si="67"/>
        <v>0</v>
      </c>
    </row>
    <row r="1953" spans="7:8" x14ac:dyDescent="0.25">
      <c r="G1953" s="359">
        <f t="shared" si="66"/>
        <v>0</v>
      </c>
      <c r="H1953" s="366">
        <f t="shared" si="67"/>
        <v>0</v>
      </c>
    </row>
    <row r="1954" spans="7:8" x14ac:dyDescent="0.25">
      <c r="G1954" s="359">
        <f t="shared" si="66"/>
        <v>0</v>
      </c>
      <c r="H1954" s="366">
        <f t="shared" si="67"/>
        <v>0</v>
      </c>
    </row>
    <row r="1955" spans="7:8" x14ac:dyDescent="0.25">
      <c r="G1955" s="359">
        <f t="shared" si="66"/>
        <v>0</v>
      </c>
      <c r="H1955" s="366">
        <f t="shared" si="67"/>
        <v>0</v>
      </c>
    </row>
    <row r="1956" spans="7:8" x14ac:dyDescent="0.25">
      <c r="G1956" s="359">
        <f t="shared" si="66"/>
        <v>0</v>
      </c>
      <c r="H1956" s="366">
        <f t="shared" si="67"/>
        <v>0</v>
      </c>
    </row>
    <row r="1957" spans="7:8" x14ac:dyDescent="0.25">
      <c r="G1957" s="359">
        <f t="shared" si="66"/>
        <v>0</v>
      </c>
      <c r="H1957" s="366">
        <f t="shared" si="67"/>
        <v>0</v>
      </c>
    </row>
    <row r="1958" spans="7:8" x14ac:dyDescent="0.25">
      <c r="G1958" s="359">
        <f t="shared" si="66"/>
        <v>0</v>
      </c>
      <c r="H1958" s="366">
        <f t="shared" si="67"/>
        <v>0</v>
      </c>
    </row>
    <row r="1959" spans="7:8" x14ac:dyDescent="0.25">
      <c r="G1959" s="359">
        <f t="shared" si="66"/>
        <v>0</v>
      </c>
      <c r="H1959" s="366">
        <f t="shared" si="67"/>
        <v>0</v>
      </c>
    </row>
    <row r="1960" spans="7:8" x14ac:dyDescent="0.25">
      <c r="G1960" s="359">
        <f t="shared" si="66"/>
        <v>0</v>
      </c>
      <c r="H1960" s="366">
        <f t="shared" si="67"/>
        <v>0</v>
      </c>
    </row>
    <row r="1961" spans="7:8" x14ac:dyDescent="0.25">
      <c r="G1961" s="359">
        <f t="shared" si="66"/>
        <v>0</v>
      </c>
      <c r="H1961" s="366">
        <f t="shared" si="67"/>
        <v>0</v>
      </c>
    </row>
    <row r="1962" spans="7:8" x14ac:dyDescent="0.25">
      <c r="G1962" s="359">
        <f t="shared" si="66"/>
        <v>0</v>
      </c>
      <c r="H1962" s="366">
        <f t="shared" si="67"/>
        <v>0</v>
      </c>
    </row>
    <row r="1963" spans="7:8" x14ac:dyDescent="0.25">
      <c r="G1963" s="359">
        <f t="shared" si="66"/>
        <v>0</v>
      </c>
      <c r="H1963" s="366">
        <f t="shared" si="67"/>
        <v>0</v>
      </c>
    </row>
    <row r="1964" spans="7:8" x14ac:dyDescent="0.25">
      <c r="G1964" s="359">
        <f t="shared" si="66"/>
        <v>0</v>
      </c>
      <c r="H1964" s="366">
        <f t="shared" si="67"/>
        <v>0</v>
      </c>
    </row>
    <row r="1965" spans="7:8" x14ac:dyDescent="0.25">
      <c r="G1965" s="359">
        <f t="shared" si="66"/>
        <v>0</v>
      </c>
      <c r="H1965" s="366">
        <f t="shared" si="67"/>
        <v>0</v>
      </c>
    </row>
    <row r="1966" spans="7:8" x14ac:dyDescent="0.25">
      <c r="G1966" s="359">
        <f t="shared" si="66"/>
        <v>0</v>
      </c>
      <c r="H1966" s="366">
        <f t="shared" si="67"/>
        <v>0</v>
      </c>
    </row>
    <row r="1967" spans="7:8" x14ac:dyDescent="0.25">
      <c r="G1967" s="359">
        <f t="shared" si="66"/>
        <v>0</v>
      </c>
      <c r="H1967" s="366">
        <f t="shared" si="67"/>
        <v>0</v>
      </c>
    </row>
    <row r="1968" spans="7:8" x14ac:dyDescent="0.25">
      <c r="G1968" s="359">
        <f t="shared" si="66"/>
        <v>0</v>
      </c>
      <c r="H1968" s="366">
        <f t="shared" si="67"/>
        <v>0</v>
      </c>
    </row>
    <row r="1969" spans="7:8" x14ac:dyDescent="0.25">
      <c r="G1969" s="359">
        <f t="shared" si="66"/>
        <v>0</v>
      </c>
      <c r="H1969" s="366">
        <f t="shared" si="67"/>
        <v>0</v>
      </c>
    </row>
    <row r="1970" spans="7:8" x14ac:dyDescent="0.25">
      <c r="G1970" s="359">
        <f t="shared" si="66"/>
        <v>0</v>
      </c>
      <c r="H1970" s="366">
        <f t="shared" si="67"/>
        <v>0</v>
      </c>
    </row>
    <row r="1971" spans="7:8" x14ac:dyDescent="0.25">
      <c r="G1971" s="359">
        <f t="shared" si="66"/>
        <v>0</v>
      </c>
      <c r="H1971" s="366">
        <f t="shared" si="67"/>
        <v>0</v>
      </c>
    </row>
    <row r="1972" spans="7:8" x14ac:dyDescent="0.25">
      <c r="G1972" s="359">
        <f t="shared" si="66"/>
        <v>0</v>
      </c>
      <c r="H1972" s="366">
        <f t="shared" si="67"/>
        <v>0</v>
      </c>
    </row>
    <row r="1973" spans="7:8" x14ac:dyDescent="0.25">
      <c r="G1973" s="359">
        <f t="shared" si="66"/>
        <v>0</v>
      </c>
      <c r="H1973" s="366">
        <f t="shared" si="67"/>
        <v>0</v>
      </c>
    </row>
    <row r="1974" spans="7:8" x14ac:dyDescent="0.25">
      <c r="G1974" s="359">
        <f t="shared" si="66"/>
        <v>0</v>
      </c>
      <c r="H1974" s="366">
        <f t="shared" si="67"/>
        <v>0</v>
      </c>
    </row>
    <row r="1975" spans="7:8" x14ac:dyDescent="0.25">
      <c r="G1975" s="359">
        <f t="shared" si="66"/>
        <v>0</v>
      </c>
      <c r="H1975" s="366">
        <f t="shared" si="67"/>
        <v>0</v>
      </c>
    </row>
    <row r="1976" spans="7:8" x14ac:dyDescent="0.25">
      <c r="G1976" s="359">
        <f t="shared" si="66"/>
        <v>0</v>
      </c>
      <c r="H1976" s="366">
        <f t="shared" si="67"/>
        <v>0</v>
      </c>
    </row>
    <row r="1977" spans="7:8" x14ac:dyDescent="0.25">
      <c r="G1977" s="359">
        <f t="shared" si="66"/>
        <v>0</v>
      </c>
      <c r="H1977" s="366">
        <f t="shared" si="67"/>
        <v>0</v>
      </c>
    </row>
    <row r="1978" spans="7:8" x14ac:dyDescent="0.25">
      <c r="G1978" s="359">
        <f t="shared" si="66"/>
        <v>0</v>
      </c>
      <c r="H1978" s="366">
        <f t="shared" si="67"/>
        <v>0</v>
      </c>
    </row>
    <row r="1979" spans="7:8" x14ac:dyDescent="0.25">
      <c r="G1979" s="359">
        <f t="shared" si="66"/>
        <v>0</v>
      </c>
      <c r="H1979" s="366">
        <f t="shared" si="67"/>
        <v>0</v>
      </c>
    </row>
    <row r="1980" spans="7:8" x14ac:dyDescent="0.25">
      <c r="G1980" s="359">
        <f t="shared" si="66"/>
        <v>0</v>
      </c>
      <c r="H1980" s="366">
        <f t="shared" si="67"/>
        <v>0</v>
      </c>
    </row>
    <row r="1981" spans="7:8" x14ac:dyDescent="0.25">
      <c r="G1981" s="359">
        <f t="shared" si="66"/>
        <v>0</v>
      </c>
      <c r="H1981" s="366">
        <f t="shared" si="67"/>
        <v>0</v>
      </c>
    </row>
    <row r="1982" spans="7:8" x14ac:dyDescent="0.25">
      <c r="G1982" s="359">
        <f t="shared" si="66"/>
        <v>0</v>
      </c>
      <c r="H1982" s="366">
        <f t="shared" si="67"/>
        <v>0</v>
      </c>
    </row>
    <row r="1983" spans="7:8" x14ac:dyDescent="0.25">
      <c r="G1983" s="359">
        <f t="shared" si="66"/>
        <v>0</v>
      </c>
      <c r="H1983" s="366">
        <f t="shared" si="67"/>
        <v>0</v>
      </c>
    </row>
    <row r="1984" spans="7:8" x14ac:dyDescent="0.25">
      <c r="G1984" s="359">
        <f t="shared" si="66"/>
        <v>0</v>
      </c>
      <c r="H1984" s="366">
        <f t="shared" si="67"/>
        <v>0</v>
      </c>
    </row>
    <row r="1985" spans="7:8" x14ac:dyDescent="0.25">
      <c r="G1985" s="359">
        <f t="shared" si="66"/>
        <v>0</v>
      </c>
      <c r="H1985" s="366">
        <f t="shared" si="67"/>
        <v>0</v>
      </c>
    </row>
    <row r="1986" spans="7:8" x14ac:dyDescent="0.25">
      <c r="G1986" s="359">
        <f t="shared" si="66"/>
        <v>0</v>
      </c>
      <c r="H1986" s="366">
        <f t="shared" si="67"/>
        <v>0</v>
      </c>
    </row>
    <row r="1987" spans="7:8" x14ac:dyDescent="0.25">
      <c r="G1987" s="359">
        <f t="shared" ref="G1987:G2050" si="68">IFERROR(IF(C1987=" ",0,C1987),0)</f>
        <v>0</v>
      </c>
      <c r="H1987" s="366">
        <f t="shared" ref="H1987:H2050" si="69">IFERROR(G1987 * E1987, 0)</f>
        <v>0</v>
      </c>
    </row>
    <row r="1988" spans="7:8" x14ac:dyDescent="0.25">
      <c r="G1988" s="359">
        <f t="shared" si="68"/>
        <v>0</v>
      </c>
      <c r="H1988" s="366">
        <f t="shared" si="69"/>
        <v>0</v>
      </c>
    </row>
    <row r="1989" spans="7:8" x14ac:dyDescent="0.25">
      <c r="G1989" s="359">
        <f t="shared" si="68"/>
        <v>0</v>
      </c>
      <c r="H1989" s="366">
        <f t="shared" si="69"/>
        <v>0</v>
      </c>
    </row>
    <row r="1990" spans="7:8" x14ac:dyDescent="0.25">
      <c r="G1990" s="359">
        <f t="shared" si="68"/>
        <v>0</v>
      </c>
      <c r="H1990" s="366">
        <f t="shared" si="69"/>
        <v>0</v>
      </c>
    </row>
    <row r="1991" spans="7:8" x14ac:dyDescent="0.25">
      <c r="G1991" s="359">
        <f t="shared" si="68"/>
        <v>0</v>
      </c>
      <c r="H1991" s="366">
        <f t="shared" si="69"/>
        <v>0</v>
      </c>
    </row>
    <row r="1992" spans="7:8" x14ac:dyDescent="0.25">
      <c r="G1992" s="359">
        <f t="shared" si="68"/>
        <v>0</v>
      </c>
      <c r="H1992" s="366">
        <f t="shared" si="69"/>
        <v>0</v>
      </c>
    </row>
    <row r="1993" spans="7:8" x14ac:dyDescent="0.25">
      <c r="G1993" s="359">
        <f t="shared" si="68"/>
        <v>0</v>
      </c>
      <c r="H1993" s="366">
        <f t="shared" si="69"/>
        <v>0</v>
      </c>
    </row>
    <row r="1994" spans="7:8" x14ac:dyDescent="0.25">
      <c r="G1994" s="359">
        <f t="shared" si="68"/>
        <v>0</v>
      </c>
      <c r="H1994" s="366">
        <f t="shared" si="69"/>
        <v>0</v>
      </c>
    </row>
    <row r="1995" spans="7:8" x14ac:dyDescent="0.25">
      <c r="G1995" s="359">
        <f t="shared" si="68"/>
        <v>0</v>
      </c>
      <c r="H1995" s="366">
        <f t="shared" si="69"/>
        <v>0</v>
      </c>
    </row>
    <row r="1996" spans="7:8" x14ac:dyDescent="0.25">
      <c r="G1996" s="359">
        <f t="shared" si="68"/>
        <v>0</v>
      </c>
      <c r="H1996" s="366">
        <f t="shared" si="69"/>
        <v>0</v>
      </c>
    </row>
    <row r="1997" spans="7:8" x14ac:dyDescent="0.25">
      <c r="G1997" s="359">
        <f t="shared" si="68"/>
        <v>0</v>
      </c>
      <c r="H1997" s="366">
        <f t="shared" si="69"/>
        <v>0</v>
      </c>
    </row>
    <row r="1998" spans="7:8" x14ac:dyDescent="0.25">
      <c r="G1998" s="359">
        <f t="shared" si="68"/>
        <v>0</v>
      </c>
      <c r="H1998" s="366">
        <f t="shared" si="69"/>
        <v>0</v>
      </c>
    </row>
    <row r="1999" spans="7:8" x14ac:dyDescent="0.25">
      <c r="G1999" s="359">
        <f t="shared" si="68"/>
        <v>0</v>
      </c>
      <c r="H1999" s="366">
        <f t="shared" si="69"/>
        <v>0</v>
      </c>
    </row>
    <row r="2000" spans="7:8" x14ac:dyDescent="0.25">
      <c r="G2000" s="359">
        <f t="shared" si="68"/>
        <v>0</v>
      </c>
      <c r="H2000" s="366">
        <f t="shared" si="69"/>
        <v>0</v>
      </c>
    </row>
    <row r="2001" spans="7:8" x14ac:dyDescent="0.25">
      <c r="G2001" s="359">
        <f t="shared" si="68"/>
        <v>0</v>
      </c>
      <c r="H2001" s="366">
        <f t="shared" si="69"/>
        <v>0</v>
      </c>
    </row>
    <row r="2002" spans="7:8" x14ac:dyDescent="0.25">
      <c r="G2002" s="359">
        <f t="shared" si="68"/>
        <v>0</v>
      </c>
      <c r="H2002" s="366">
        <f t="shared" si="69"/>
        <v>0</v>
      </c>
    </row>
    <row r="2003" spans="7:8" x14ac:dyDescent="0.25">
      <c r="G2003" s="359">
        <f t="shared" si="68"/>
        <v>0</v>
      </c>
      <c r="H2003" s="366">
        <f t="shared" si="69"/>
        <v>0</v>
      </c>
    </row>
    <row r="2004" spans="7:8" x14ac:dyDescent="0.25">
      <c r="G2004" s="359">
        <f t="shared" si="68"/>
        <v>0</v>
      </c>
      <c r="H2004" s="366">
        <f t="shared" si="69"/>
        <v>0</v>
      </c>
    </row>
    <row r="2005" spans="7:8" x14ac:dyDescent="0.25">
      <c r="G2005" s="359">
        <f t="shared" si="68"/>
        <v>0</v>
      </c>
      <c r="H2005" s="366">
        <f t="shared" si="69"/>
        <v>0</v>
      </c>
    </row>
    <row r="2006" spans="7:8" x14ac:dyDescent="0.25">
      <c r="G2006" s="359">
        <f t="shared" si="68"/>
        <v>0</v>
      </c>
      <c r="H2006" s="366">
        <f t="shared" si="69"/>
        <v>0</v>
      </c>
    </row>
    <row r="2007" spans="7:8" x14ac:dyDescent="0.25">
      <c r="G2007" s="359">
        <f t="shared" si="68"/>
        <v>0</v>
      </c>
      <c r="H2007" s="366">
        <f t="shared" si="69"/>
        <v>0</v>
      </c>
    </row>
    <row r="2008" spans="7:8" x14ac:dyDescent="0.25">
      <c r="G2008" s="359">
        <f t="shared" si="68"/>
        <v>0</v>
      </c>
      <c r="H2008" s="366">
        <f t="shared" si="69"/>
        <v>0</v>
      </c>
    </row>
    <row r="2009" spans="7:8" x14ac:dyDescent="0.25">
      <c r="G2009" s="359">
        <f t="shared" si="68"/>
        <v>0</v>
      </c>
      <c r="H2009" s="366">
        <f t="shared" si="69"/>
        <v>0</v>
      </c>
    </row>
    <row r="2010" spans="7:8" x14ac:dyDescent="0.25">
      <c r="G2010" s="359">
        <f t="shared" si="68"/>
        <v>0</v>
      </c>
      <c r="H2010" s="366">
        <f t="shared" si="69"/>
        <v>0</v>
      </c>
    </row>
    <row r="2011" spans="7:8" x14ac:dyDescent="0.25">
      <c r="G2011" s="359">
        <f t="shared" si="68"/>
        <v>0</v>
      </c>
      <c r="H2011" s="366">
        <f t="shared" si="69"/>
        <v>0</v>
      </c>
    </row>
    <row r="2012" spans="7:8" x14ac:dyDescent="0.25">
      <c r="G2012" s="359">
        <f t="shared" si="68"/>
        <v>0</v>
      </c>
      <c r="H2012" s="366">
        <f t="shared" si="69"/>
        <v>0</v>
      </c>
    </row>
    <row r="2013" spans="7:8" x14ac:dyDescent="0.25">
      <c r="G2013" s="359">
        <f t="shared" si="68"/>
        <v>0</v>
      </c>
      <c r="H2013" s="366">
        <f t="shared" si="69"/>
        <v>0</v>
      </c>
    </row>
    <row r="2014" spans="7:8" x14ac:dyDescent="0.25">
      <c r="G2014" s="359">
        <f t="shared" si="68"/>
        <v>0</v>
      </c>
      <c r="H2014" s="366">
        <f t="shared" si="69"/>
        <v>0</v>
      </c>
    </row>
    <row r="2015" spans="7:8" x14ac:dyDescent="0.25">
      <c r="G2015" s="359">
        <f t="shared" si="68"/>
        <v>0</v>
      </c>
      <c r="H2015" s="366">
        <f t="shared" si="69"/>
        <v>0</v>
      </c>
    </row>
    <row r="2016" spans="7:8" x14ac:dyDescent="0.25">
      <c r="G2016" s="359">
        <f t="shared" si="68"/>
        <v>0</v>
      </c>
      <c r="H2016" s="366">
        <f t="shared" si="69"/>
        <v>0</v>
      </c>
    </row>
    <row r="2017" spans="7:8" x14ac:dyDescent="0.25">
      <c r="G2017" s="359">
        <f t="shared" si="68"/>
        <v>0</v>
      </c>
      <c r="H2017" s="366">
        <f t="shared" si="69"/>
        <v>0</v>
      </c>
    </row>
    <row r="2018" spans="7:8" x14ac:dyDescent="0.25">
      <c r="G2018" s="359">
        <f t="shared" si="68"/>
        <v>0</v>
      </c>
      <c r="H2018" s="366">
        <f t="shared" si="69"/>
        <v>0</v>
      </c>
    </row>
    <row r="2019" spans="7:8" x14ac:dyDescent="0.25">
      <c r="G2019" s="359">
        <f t="shared" si="68"/>
        <v>0</v>
      </c>
      <c r="H2019" s="366">
        <f t="shared" si="69"/>
        <v>0</v>
      </c>
    </row>
    <row r="2020" spans="7:8" x14ac:dyDescent="0.25">
      <c r="G2020" s="359">
        <f t="shared" si="68"/>
        <v>0</v>
      </c>
      <c r="H2020" s="366">
        <f t="shared" si="69"/>
        <v>0</v>
      </c>
    </row>
    <row r="2021" spans="7:8" x14ac:dyDescent="0.25">
      <c r="G2021" s="359">
        <f t="shared" si="68"/>
        <v>0</v>
      </c>
      <c r="H2021" s="366">
        <f t="shared" si="69"/>
        <v>0</v>
      </c>
    </row>
    <row r="2022" spans="7:8" x14ac:dyDescent="0.25">
      <c r="G2022" s="359">
        <f t="shared" si="68"/>
        <v>0</v>
      </c>
      <c r="H2022" s="366">
        <f t="shared" si="69"/>
        <v>0</v>
      </c>
    </row>
    <row r="2023" spans="7:8" x14ac:dyDescent="0.25">
      <c r="G2023" s="359">
        <f t="shared" si="68"/>
        <v>0</v>
      </c>
      <c r="H2023" s="366">
        <f t="shared" si="69"/>
        <v>0</v>
      </c>
    </row>
    <row r="2024" spans="7:8" x14ac:dyDescent="0.25">
      <c r="G2024" s="359">
        <f t="shared" si="68"/>
        <v>0</v>
      </c>
      <c r="H2024" s="366">
        <f t="shared" si="69"/>
        <v>0</v>
      </c>
    </row>
    <row r="2025" spans="7:8" x14ac:dyDescent="0.25">
      <c r="G2025" s="359">
        <f t="shared" si="68"/>
        <v>0</v>
      </c>
      <c r="H2025" s="366">
        <f t="shared" si="69"/>
        <v>0</v>
      </c>
    </row>
    <row r="2026" spans="7:8" x14ac:dyDescent="0.25">
      <c r="G2026" s="359">
        <f t="shared" si="68"/>
        <v>0</v>
      </c>
      <c r="H2026" s="366">
        <f t="shared" si="69"/>
        <v>0</v>
      </c>
    </row>
    <row r="2027" spans="7:8" x14ac:dyDescent="0.25">
      <c r="G2027" s="359">
        <f t="shared" si="68"/>
        <v>0</v>
      </c>
      <c r="H2027" s="366">
        <f t="shared" si="69"/>
        <v>0</v>
      </c>
    </row>
    <row r="2028" spans="7:8" x14ac:dyDescent="0.25">
      <c r="G2028" s="359">
        <f t="shared" si="68"/>
        <v>0</v>
      </c>
      <c r="H2028" s="366">
        <f t="shared" si="69"/>
        <v>0</v>
      </c>
    </row>
    <row r="2029" spans="7:8" x14ac:dyDescent="0.25">
      <c r="G2029" s="359">
        <f t="shared" si="68"/>
        <v>0</v>
      </c>
      <c r="H2029" s="366">
        <f t="shared" si="69"/>
        <v>0</v>
      </c>
    </row>
    <row r="2030" spans="7:8" x14ac:dyDescent="0.25">
      <c r="G2030" s="359">
        <f t="shared" si="68"/>
        <v>0</v>
      </c>
      <c r="H2030" s="366">
        <f t="shared" si="69"/>
        <v>0</v>
      </c>
    </row>
    <row r="2031" spans="7:8" x14ac:dyDescent="0.25">
      <c r="G2031" s="359">
        <f t="shared" si="68"/>
        <v>0</v>
      </c>
      <c r="H2031" s="366">
        <f t="shared" si="69"/>
        <v>0</v>
      </c>
    </row>
    <row r="2032" spans="7:8" x14ac:dyDescent="0.25">
      <c r="G2032" s="359">
        <f t="shared" si="68"/>
        <v>0</v>
      </c>
      <c r="H2032" s="366">
        <f t="shared" si="69"/>
        <v>0</v>
      </c>
    </row>
    <row r="2033" spans="7:8" x14ac:dyDescent="0.25">
      <c r="G2033" s="359">
        <f t="shared" si="68"/>
        <v>0</v>
      </c>
      <c r="H2033" s="366">
        <f t="shared" si="69"/>
        <v>0</v>
      </c>
    </row>
    <row r="2034" spans="7:8" x14ac:dyDescent="0.25">
      <c r="G2034" s="359">
        <f t="shared" si="68"/>
        <v>0</v>
      </c>
      <c r="H2034" s="366">
        <f t="shared" si="69"/>
        <v>0</v>
      </c>
    </row>
    <row r="2035" spans="7:8" x14ac:dyDescent="0.25">
      <c r="G2035" s="359">
        <f t="shared" si="68"/>
        <v>0</v>
      </c>
      <c r="H2035" s="366">
        <f t="shared" si="69"/>
        <v>0</v>
      </c>
    </row>
    <row r="2036" spans="7:8" x14ac:dyDescent="0.25">
      <c r="G2036" s="359">
        <f t="shared" si="68"/>
        <v>0</v>
      </c>
      <c r="H2036" s="366">
        <f t="shared" si="69"/>
        <v>0</v>
      </c>
    </row>
    <row r="2037" spans="7:8" x14ac:dyDescent="0.25">
      <c r="G2037" s="359">
        <f t="shared" si="68"/>
        <v>0</v>
      </c>
      <c r="H2037" s="366">
        <f t="shared" si="69"/>
        <v>0</v>
      </c>
    </row>
    <row r="2038" spans="7:8" x14ac:dyDescent="0.25">
      <c r="G2038" s="359">
        <f t="shared" si="68"/>
        <v>0</v>
      </c>
      <c r="H2038" s="366">
        <f t="shared" si="69"/>
        <v>0</v>
      </c>
    </row>
    <row r="2039" spans="7:8" x14ac:dyDescent="0.25">
      <c r="G2039" s="359">
        <f t="shared" si="68"/>
        <v>0</v>
      </c>
      <c r="H2039" s="366">
        <f t="shared" si="69"/>
        <v>0</v>
      </c>
    </row>
    <row r="2040" spans="7:8" x14ac:dyDescent="0.25">
      <c r="G2040" s="359">
        <f t="shared" si="68"/>
        <v>0</v>
      </c>
      <c r="H2040" s="366">
        <f t="shared" si="69"/>
        <v>0</v>
      </c>
    </row>
    <row r="2041" spans="7:8" x14ac:dyDescent="0.25">
      <c r="G2041" s="359">
        <f t="shared" si="68"/>
        <v>0</v>
      </c>
      <c r="H2041" s="366">
        <f t="shared" si="69"/>
        <v>0</v>
      </c>
    </row>
    <row r="2042" spans="7:8" x14ac:dyDescent="0.25">
      <c r="G2042" s="359">
        <f t="shared" si="68"/>
        <v>0</v>
      </c>
      <c r="H2042" s="366">
        <f t="shared" si="69"/>
        <v>0</v>
      </c>
    </row>
    <row r="2043" spans="7:8" x14ac:dyDescent="0.25">
      <c r="G2043" s="359">
        <f t="shared" si="68"/>
        <v>0</v>
      </c>
      <c r="H2043" s="366">
        <f t="shared" si="69"/>
        <v>0</v>
      </c>
    </row>
    <row r="2044" spans="7:8" x14ac:dyDescent="0.25">
      <c r="G2044" s="359">
        <f t="shared" si="68"/>
        <v>0</v>
      </c>
      <c r="H2044" s="366">
        <f t="shared" si="69"/>
        <v>0</v>
      </c>
    </row>
    <row r="2045" spans="7:8" x14ac:dyDescent="0.25">
      <c r="G2045" s="359">
        <f t="shared" si="68"/>
        <v>0</v>
      </c>
      <c r="H2045" s="366">
        <f t="shared" si="69"/>
        <v>0</v>
      </c>
    </row>
    <row r="2046" spans="7:8" x14ac:dyDescent="0.25">
      <c r="G2046" s="359">
        <f t="shared" si="68"/>
        <v>0</v>
      </c>
      <c r="H2046" s="366">
        <f t="shared" si="69"/>
        <v>0</v>
      </c>
    </row>
    <row r="2047" spans="7:8" x14ac:dyDescent="0.25">
      <c r="G2047" s="359">
        <f t="shared" si="68"/>
        <v>0</v>
      </c>
      <c r="H2047" s="366">
        <f t="shared" si="69"/>
        <v>0</v>
      </c>
    </row>
    <row r="2048" spans="7:8" x14ac:dyDescent="0.25">
      <c r="G2048" s="359">
        <f t="shared" si="68"/>
        <v>0</v>
      </c>
      <c r="H2048" s="366">
        <f t="shared" si="69"/>
        <v>0</v>
      </c>
    </row>
    <row r="2049" spans="7:8" x14ac:dyDescent="0.25">
      <c r="G2049" s="359">
        <f t="shared" si="68"/>
        <v>0</v>
      </c>
      <c r="H2049" s="366">
        <f t="shared" si="69"/>
        <v>0</v>
      </c>
    </row>
    <row r="2050" spans="7:8" x14ac:dyDescent="0.25">
      <c r="G2050" s="359">
        <f t="shared" si="68"/>
        <v>0</v>
      </c>
      <c r="H2050" s="366">
        <f t="shared" si="69"/>
        <v>0</v>
      </c>
    </row>
    <row r="2051" spans="7:8" x14ac:dyDescent="0.25">
      <c r="G2051" s="359">
        <f t="shared" ref="G2051:G2114" si="70">IFERROR(IF(C2051=" ",0,C2051),0)</f>
        <v>0</v>
      </c>
      <c r="H2051" s="366">
        <f t="shared" ref="H2051:H2114" si="71">IFERROR(G2051 * E2051, 0)</f>
        <v>0</v>
      </c>
    </row>
    <row r="2052" spans="7:8" x14ac:dyDescent="0.25">
      <c r="G2052" s="359">
        <f t="shared" si="70"/>
        <v>0</v>
      </c>
      <c r="H2052" s="366">
        <f t="shared" si="71"/>
        <v>0</v>
      </c>
    </row>
    <row r="2053" spans="7:8" x14ac:dyDescent="0.25">
      <c r="G2053" s="359">
        <f t="shared" si="70"/>
        <v>0</v>
      </c>
      <c r="H2053" s="366">
        <f t="shared" si="71"/>
        <v>0</v>
      </c>
    </row>
    <row r="2054" spans="7:8" x14ac:dyDescent="0.25">
      <c r="G2054" s="359">
        <f t="shared" si="70"/>
        <v>0</v>
      </c>
      <c r="H2054" s="366">
        <f t="shared" si="71"/>
        <v>0</v>
      </c>
    </row>
    <row r="2055" spans="7:8" x14ac:dyDescent="0.25">
      <c r="G2055" s="359">
        <f t="shared" si="70"/>
        <v>0</v>
      </c>
      <c r="H2055" s="366">
        <f t="shared" si="71"/>
        <v>0</v>
      </c>
    </row>
    <row r="2056" spans="7:8" x14ac:dyDescent="0.25">
      <c r="G2056" s="359">
        <f t="shared" si="70"/>
        <v>0</v>
      </c>
      <c r="H2056" s="366">
        <f t="shared" si="71"/>
        <v>0</v>
      </c>
    </row>
    <row r="2057" spans="7:8" x14ac:dyDescent="0.25">
      <c r="G2057" s="359">
        <f t="shared" si="70"/>
        <v>0</v>
      </c>
      <c r="H2057" s="366">
        <f t="shared" si="71"/>
        <v>0</v>
      </c>
    </row>
    <row r="2058" spans="7:8" x14ac:dyDescent="0.25">
      <c r="G2058" s="359">
        <f t="shared" si="70"/>
        <v>0</v>
      </c>
      <c r="H2058" s="366">
        <f t="shared" si="71"/>
        <v>0</v>
      </c>
    </row>
    <row r="2059" spans="7:8" x14ac:dyDescent="0.25">
      <c r="G2059" s="359">
        <f t="shared" si="70"/>
        <v>0</v>
      </c>
      <c r="H2059" s="366">
        <f t="shared" si="71"/>
        <v>0</v>
      </c>
    </row>
    <row r="2060" spans="7:8" x14ac:dyDescent="0.25">
      <c r="G2060" s="359">
        <f t="shared" si="70"/>
        <v>0</v>
      </c>
      <c r="H2060" s="366">
        <f t="shared" si="71"/>
        <v>0</v>
      </c>
    </row>
    <row r="2061" spans="7:8" x14ac:dyDescent="0.25">
      <c r="G2061" s="359">
        <f t="shared" si="70"/>
        <v>0</v>
      </c>
      <c r="H2061" s="366">
        <f t="shared" si="71"/>
        <v>0</v>
      </c>
    </row>
    <row r="2062" spans="7:8" x14ac:dyDescent="0.25">
      <c r="G2062" s="359">
        <f t="shared" si="70"/>
        <v>0</v>
      </c>
      <c r="H2062" s="366">
        <f t="shared" si="71"/>
        <v>0</v>
      </c>
    </row>
    <row r="2063" spans="7:8" x14ac:dyDescent="0.25">
      <c r="G2063" s="359">
        <f t="shared" si="70"/>
        <v>0</v>
      </c>
      <c r="H2063" s="366">
        <f t="shared" si="71"/>
        <v>0</v>
      </c>
    </row>
    <row r="2064" spans="7:8" x14ac:dyDescent="0.25">
      <c r="G2064" s="359">
        <f t="shared" si="70"/>
        <v>0</v>
      </c>
      <c r="H2064" s="366">
        <f t="shared" si="71"/>
        <v>0</v>
      </c>
    </row>
    <row r="2065" spans="7:8" x14ac:dyDescent="0.25">
      <c r="G2065" s="359">
        <f t="shared" si="70"/>
        <v>0</v>
      </c>
      <c r="H2065" s="366">
        <f t="shared" si="71"/>
        <v>0</v>
      </c>
    </row>
    <row r="2066" spans="7:8" x14ac:dyDescent="0.25">
      <c r="G2066" s="359">
        <f t="shared" si="70"/>
        <v>0</v>
      </c>
      <c r="H2066" s="366">
        <f t="shared" si="71"/>
        <v>0</v>
      </c>
    </row>
    <row r="2067" spans="7:8" x14ac:dyDescent="0.25">
      <c r="G2067" s="359">
        <f t="shared" si="70"/>
        <v>0</v>
      </c>
      <c r="H2067" s="366">
        <f t="shared" si="71"/>
        <v>0</v>
      </c>
    </row>
    <row r="2068" spans="7:8" x14ac:dyDescent="0.25">
      <c r="G2068" s="359">
        <f t="shared" si="70"/>
        <v>0</v>
      </c>
      <c r="H2068" s="366">
        <f t="shared" si="71"/>
        <v>0</v>
      </c>
    </row>
    <row r="2069" spans="7:8" x14ac:dyDescent="0.25">
      <c r="G2069" s="359">
        <f t="shared" si="70"/>
        <v>0</v>
      </c>
      <c r="H2069" s="366">
        <f t="shared" si="71"/>
        <v>0</v>
      </c>
    </row>
    <row r="2070" spans="7:8" x14ac:dyDescent="0.25">
      <c r="G2070" s="359">
        <f t="shared" si="70"/>
        <v>0</v>
      </c>
      <c r="H2070" s="366">
        <f t="shared" si="71"/>
        <v>0</v>
      </c>
    </row>
    <row r="2071" spans="7:8" x14ac:dyDescent="0.25">
      <c r="G2071" s="359">
        <f t="shared" si="70"/>
        <v>0</v>
      </c>
      <c r="H2071" s="366">
        <f t="shared" si="71"/>
        <v>0</v>
      </c>
    </row>
    <row r="2072" spans="7:8" x14ac:dyDescent="0.25">
      <c r="G2072" s="359">
        <f t="shared" si="70"/>
        <v>0</v>
      </c>
      <c r="H2072" s="366">
        <f t="shared" si="71"/>
        <v>0</v>
      </c>
    </row>
    <row r="2073" spans="7:8" x14ac:dyDescent="0.25">
      <c r="G2073" s="359">
        <f t="shared" si="70"/>
        <v>0</v>
      </c>
      <c r="H2073" s="366">
        <f t="shared" si="71"/>
        <v>0</v>
      </c>
    </row>
    <row r="2074" spans="7:8" x14ac:dyDescent="0.25">
      <c r="G2074" s="359">
        <f t="shared" si="70"/>
        <v>0</v>
      </c>
      <c r="H2074" s="366">
        <f t="shared" si="71"/>
        <v>0</v>
      </c>
    </row>
    <row r="2075" spans="7:8" x14ac:dyDescent="0.25">
      <c r="G2075" s="359">
        <f t="shared" si="70"/>
        <v>0</v>
      </c>
      <c r="H2075" s="366">
        <f t="shared" si="71"/>
        <v>0</v>
      </c>
    </row>
    <row r="2076" spans="7:8" x14ac:dyDescent="0.25">
      <c r="G2076" s="359">
        <f t="shared" si="70"/>
        <v>0</v>
      </c>
      <c r="H2076" s="366">
        <f t="shared" si="71"/>
        <v>0</v>
      </c>
    </row>
    <row r="2077" spans="7:8" x14ac:dyDescent="0.25">
      <c r="G2077" s="359">
        <f t="shared" si="70"/>
        <v>0</v>
      </c>
      <c r="H2077" s="366">
        <f t="shared" si="71"/>
        <v>0</v>
      </c>
    </row>
    <row r="2078" spans="7:8" x14ac:dyDescent="0.25">
      <c r="G2078" s="359">
        <f t="shared" si="70"/>
        <v>0</v>
      </c>
      <c r="H2078" s="366">
        <f t="shared" si="71"/>
        <v>0</v>
      </c>
    </row>
    <row r="2079" spans="7:8" x14ac:dyDescent="0.25">
      <c r="G2079" s="359">
        <f t="shared" si="70"/>
        <v>0</v>
      </c>
      <c r="H2079" s="366">
        <f t="shared" si="71"/>
        <v>0</v>
      </c>
    </row>
    <row r="2080" spans="7:8" x14ac:dyDescent="0.25">
      <c r="G2080" s="359">
        <f t="shared" si="70"/>
        <v>0</v>
      </c>
      <c r="H2080" s="366">
        <f t="shared" si="71"/>
        <v>0</v>
      </c>
    </row>
    <row r="2081" spans="7:8" x14ac:dyDescent="0.25">
      <c r="G2081" s="359">
        <f t="shared" si="70"/>
        <v>0</v>
      </c>
      <c r="H2081" s="366">
        <f t="shared" si="71"/>
        <v>0</v>
      </c>
    </row>
    <row r="2082" spans="7:8" x14ac:dyDescent="0.25">
      <c r="G2082" s="359">
        <f t="shared" si="70"/>
        <v>0</v>
      </c>
      <c r="H2082" s="366">
        <f t="shared" si="71"/>
        <v>0</v>
      </c>
    </row>
    <row r="2083" spans="7:8" x14ac:dyDescent="0.25">
      <c r="G2083" s="359">
        <f t="shared" si="70"/>
        <v>0</v>
      </c>
      <c r="H2083" s="366">
        <f t="shared" si="71"/>
        <v>0</v>
      </c>
    </row>
    <row r="2084" spans="7:8" x14ac:dyDescent="0.25">
      <c r="G2084" s="359">
        <f t="shared" si="70"/>
        <v>0</v>
      </c>
      <c r="H2084" s="366">
        <f t="shared" si="71"/>
        <v>0</v>
      </c>
    </row>
    <row r="2085" spans="7:8" x14ac:dyDescent="0.25">
      <c r="G2085" s="359">
        <f t="shared" si="70"/>
        <v>0</v>
      </c>
      <c r="H2085" s="366">
        <f t="shared" si="71"/>
        <v>0</v>
      </c>
    </row>
    <row r="2086" spans="7:8" x14ac:dyDescent="0.25">
      <c r="G2086" s="359">
        <f t="shared" si="70"/>
        <v>0</v>
      </c>
      <c r="H2086" s="366">
        <f t="shared" si="71"/>
        <v>0</v>
      </c>
    </row>
    <row r="2087" spans="7:8" x14ac:dyDescent="0.25">
      <c r="G2087" s="359">
        <f t="shared" si="70"/>
        <v>0</v>
      </c>
      <c r="H2087" s="366">
        <f t="shared" si="71"/>
        <v>0</v>
      </c>
    </row>
    <row r="2088" spans="7:8" x14ac:dyDescent="0.25">
      <c r="G2088" s="359">
        <f t="shared" si="70"/>
        <v>0</v>
      </c>
      <c r="H2088" s="366">
        <f t="shared" si="71"/>
        <v>0</v>
      </c>
    </row>
    <row r="2089" spans="7:8" x14ac:dyDescent="0.25">
      <c r="G2089" s="359">
        <f t="shared" si="70"/>
        <v>0</v>
      </c>
      <c r="H2089" s="366">
        <f t="shared" si="71"/>
        <v>0</v>
      </c>
    </row>
    <row r="2090" spans="7:8" x14ac:dyDescent="0.25">
      <c r="G2090" s="359">
        <f t="shared" si="70"/>
        <v>0</v>
      </c>
      <c r="H2090" s="366">
        <f t="shared" si="71"/>
        <v>0</v>
      </c>
    </row>
    <row r="2091" spans="7:8" x14ac:dyDescent="0.25">
      <c r="G2091" s="359">
        <f t="shared" si="70"/>
        <v>0</v>
      </c>
      <c r="H2091" s="366">
        <f t="shared" si="71"/>
        <v>0</v>
      </c>
    </row>
    <row r="2092" spans="7:8" x14ac:dyDescent="0.25">
      <c r="G2092" s="359">
        <f t="shared" si="70"/>
        <v>0</v>
      </c>
      <c r="H2092" s="366">
        <f t="shared" si="71"/>
        <v>0</v>
      </c>
    </row>
    <row r="2093" spans="7:8" x14ac:dyDescent="0.25">
      <c r="G2093" s="359">
        <f t="shared" si="70"/>
        <v>0</v>
      </c>
      <c r="H2093" s="366">
        <f t="shared" si="71"/>
        <v>0</v>
      </c>
    </row>
    <row r="2094" spans="7:8" x14ac:dyDescent="0.25">
      <c r="G2094" s="359">
        <f t="shared" si="70"/>
        <v>0</v>
      </c>
      <c r="H2094" s="366">
        <f t="shared" si="71"/>
        <v>0</v>
      </c>
    </row>
    <row r="2095" spans="7:8" x14ac:dyDescent="0.25">
      <c r="G2095" s="359">
        <f t="shared" si="70"/>
        <v>0</v>
      </c>
      <c r="H2095" s="366">
        <f t="shared" si="71"/>
        <v>0</v>
      </c>
    </row>
    <row r="2096" spans="7:8" x14ac:dyDescent="0.25">
      <c r="G2096" s="359">
        <f t="shared" si="70"/>
        <v>0</v>
      </c>
      <c r="H2096" s="366">
        <f t="shared" si="71"/>
        <v>0</v>
      </c>
    </row>
    <row r="2097" spans="7:8" x14ac:dyDescent="0.25">
      <c r="G2097" s="359">
        <f t="shared" si="70"/>
        <v>0</v>
      </c>
      <c r="H2097" s="366">
        <f t="shared" si="71"/>
        <v>0</v>
      </c>
    </row>
    <row r="2098" spans="7:8" x14ac:dyDescent="0.25">
      <c r="G2098" s="359">
        <f t="shared" si="70"/>
        <v>0</v>
      </c>
      <c r="H2098" s="366">
        <f t="shared" si="71"/>
        <v>0</v>
      </c>
    </row>
    <row r="2099" spans="7:8" x14ac:dyDescent="0.25">
      <c r="G2099" s="359">
        <f t="shared" si="70"/>
        <v>0</v>
      </c>
      <c r="H2099" s="366">
        <f t="shared" si="71"/>
        <v>0</v>
      </c>
    </row>
    <row r="2100" spans="7:8" x14ac:dyDescent="0.25">
      <c r="G2100" s="359">
        <f t="shared" si="70"/>
        <v>0</v>
      </c>
      <c r="H2100" s="366">
        <f t="shared" si="71"/>
        <v>0</v>
      </c>
    </row>
    <row r="2101" spans="7:8" x14ac:dyDescent="0.25">
      <c r="G2101" s="359">
        <f t="shared" si="70"/>
        <v>0</v>
      </c>
      <c r="H2101" s="366">
        <f t="shared" si="71"/>
        <v>0</v>
      </c>
    </row>
    <row r="2102" spans="7:8" x14ac:dyDescent="0.25">
      <c r="G2102" s="359">
        <f t="shared" si="70"/>
        <v>0</v>
      </c>
      <c r="H2102" s="366">
        <f t="shared" si="71"/>
        <v>0</v>
      </c>
    </row>
    <row r="2103" spans="7:8" x14ac:dyDescent="0.25">
      <c r="G2103" s="359">
        <f t="shared" si="70"/>
        <v>0</v>
      </c>
      <c r="H2103" s="366">
        <f t="shared" si="71"/>
        <v>0</v>
      </c>
    </row>
    <row r="2104" spans="7:8" x14ac:dyDescent="0.25">
      <c r="G2104" s="359">
        <f t="shared" si="70"/>
        <v>0</v>
      </c>
      <c r="H2104" s="366">
        <f t="shared" si="71"/>
        <v>0</v>
      </c>
    </row>
    <row r="2105" spans="7:8" x14ac:dyDescent="0.25">
      <c r="G2105" s="359">
        <f t="shared" si="70"/>
        <v>0</v>
      </c>
      <c r="H2105" s="366">
        <f t="shared" si="71"/>
        <v>0</v>
      </c>
    </row>
    <row r="2106" spans="7:8" x14ac:dyDescent="0.25">
      <c r="G2106" s="359">
        <f t="shared" si="70"/>
        <v>0</v>
      </c>
      <c r="H2106" s="366">
        <f t="shared" si="71"/>
        <v>0</v>
      </c>
    </row>
    <row r="2107" spans="7:8" x14ac:dyDescent="0.25">
      <c r="G2107" s="359">
        <f t="shared" si="70"/>
        <v>0</v>
      </c>
      <c r="H2107" s="366">
        <f t="shared" si="71"/>
        <v>0</v>
      </c>
    </row>
    <row r="2108" spans="7:8" x14ac:dyDescent="0.25">
      <c r="G2108" s="359">
        <f t="shared" si="70"/>
        <v>0</v>
      </c>
      <c r="H2108" s="366">
        <f t="shared" si="71"/>
        <v>0</v>
      </c>
    </row>
    <row r="2109" spans="7:8" x14ac:dyDescent="0.25">
      <c r="G2109" s="359">
        <f t="shared" si="70"/>
        <v>0</v>
      </c>
      <c r="H2109" s="366">
        <f t="shared" si="71"/>
        <v>0</v>
      </c>
    </row>
    <row r="2110" spans="7:8" x14ac:dyDescent="0.25">
      <c r="G2110" s="359">
        <f t="shared" si="70"/>
        <v>0</v>
      </c>
      <c r="H2110" s="366">
        <f t="shared" si="71"/>
        <v>0</v>
      </c>
    </row>
    <row r="2111" spans="7:8" x14ac:dyDescent="0.25">
      <c r="G2111" s="359">
        <f t="shared" si="70"/>
        <v>0</v>
      </c>
      <c r="H2111" s="366">
        <f t="shared" si="71"/>
        <v>0</v>
      </c>
    </row>
    <row r="2112" spans="7:8" x14ac:dyDescent="0.25">
      <c r="G2112" s="359">
        <f t="shared" si="70"/>
        <v>0</v>
      </c>
      <c r="H2112" s="366">
        <f t="shared" si="71"/>
        <v>0</v>
      </c>
    </row>
    <row r="2113" spans="7:8" x14ac:dyDescent="0.25">
      <c r="G2113" s="359">
        <f t="shared" si="70"/>
        <v>0</v>
      </c>
      <c r="H2113" s="366">
        <f t="shared" si="71"/>
        <v>0</v>
      </c>
    </row>
    <row r="2114" spans="7:8" x14ac:dyDescent="0.25">
      <c r="G2114" s="359">
        <f t="shared" si="70"/>
        <v>0</v>
      </c>
      <c r="H2114" s="366">
        <f t="shared" si="71"/>
        <v>0</v>
      </c>
    </row>
    <row r="2115" spans="7:8" x14ac:dyDescent="0.25">
      <c r="G2115" s="359">
        <f t="shared" ref="G2115:G2178" si="72">IFERROR(IF(C2115=" ",0,C2115),0)</f>
        <v>0</v>
      </c>
      <c r="H2115" s="366">
        <f t="shared" ref="H2115:H2178" si="73">IFERROR(G2115 * E2115, 0)</f>
        <v>0</v>
      </c>
    </row>
    <row r="2116" spans="7:8" x14ac:dyDescent="0.25">
      <c r="G2116" s="359">
        <f t="shared" si="72"/>
        <v>0</v>
      </c>
      <c r="H2116" s="366">
        <f t="shared" si="73"/>
        <v>0</v>
      </c>
    </row>
    <row r="2117" spans="7:8" x14ac:dyDescent="0.25">
      <c r="G2117" s="359">
        <f t="shared" si="72"/>
        <v>0</v>
      </c>
      <c r="H2117" s="366">
        <f t="shared" si="73"/>
        <v>0</v>
      </c>
    </row>
    <row r="2118" spans="7:8" x14ac:dyDescent="0.25">
      <c r="G2118" s="359">
        <f t="shared" si="72"/>
        <v>0</v>
      </c>
      <c r="H2118" s="366">
        <f t="shared" si="73"/>
        <v>0</v>
      </c>
    </row>
    <row r="2119" spans="7:8" x14ac:dyDescent="0.25">
      <c r="G2119" s="359">
        <f t="shared" si="72"/>
        <v>0</v>
      </c>
      <c r="H2119" s="366">
        <f t="shared" si="73"/>
        <v>0</v>
      </c>
    </row>
    <row r="2120" spans="7:8" x14ac:dyDescent="0.25">
      <c r="G2120" s="359">
        <f t="shared" si="72"/>
        <v>0</v>
      </c>
      <c r="H2120" s="366">
        <f t="shared" si="73"/>
        <v>0</v>
      </c>
    </row>
    <row r="2121" spans="7:8" x14ac:dyDescent="0.25">
      <c r="G2121" s="359">
        <f t="shared" si="72"/>
        <v>0</v>
      </c>
      <c r="H2121" s="366">
        <f t="shared" si="73"/>
        <v>0</v>
      </c>
    </row>
    <row r="2122" spans="7:8" x14ac:dyDescent="0.25">
      <c r="G2122" s="359">
        <f t="shared" si="72"/>
        <v>0</v>
      </c>
      <c r="H2122" s="366">
        <f t="shared" si="73"/>
        <v>0</v>
      </c>
    </row>
    <row r="2123" spans="7:8" x14ac:dyDescent="0.25">
      <c r="G2123" s="359">
        <f t="shared" si="72"/>
        <v>0</v>
      </c>
      <c r="H2123" s="366">
        <f t="shared" si="73"/>
        <v>0</v>
      </c>
    </row>
    <row r="2124" spans="7:8" x14ac:dyDescent="0.25">
      <c r="G2124" s="359">
        <f t="shared" si="72"/>
        <v>0</v>
      </c>
      <c r="H2124" s="366">
        <f t="shared" si="73"/>
        <v>0</v>
      </c>
    </row>
    <row r="2125" spans="7:8" x14ac:dyDescent="0.25">
      <c r="G2125" s="359">
        <f t="shared" si="72"/>
        <v>0</v>
      </c>
      <c r="H2125" s="366">
        <f t="shared" si="73"/>
        <v>0</v>
      </c>
    </row>
    <row r="2126" spans="7:8" x14ac:dyDescent="0.25">
      <c r="G2126" s="359">
        <f t="shared" si="72"/>
        <v>0</v>
      </c>
      <c r="H2126" s="366">
        <f t="shared" si="73"/>
        <v>0</v>
      </c>
    </row>
    <row r="2127" spans="7:8" x14ac:dyDescent="0.25">
      <c r="G2127" s="359">
        <f t="shared" si="72"/>
        <v>0</v>
      </c>
      <c r="H2127" s="366">
        <f t="shared" si="73"/>
        <v>0</v>
      </c>
    </row>
    <row r="2128" spans="7:8" x14ac:dyDescent="0.25">
      <c r="G2128" s="359">
        <f t="shared" si="72"/>
        <v>0</v>
      </c>
      <c r="H2128" s="366">
        <f t="shared" si="73"/>
        <v>0</v>
      </c>
    </row>
    <row r="2129" spans="7:8" x14ac:dyDescent="0.25">
      <c r="G2129" s="359">
        <f t="shared" si="72"/>
        <v>0</v>
      </c>
      <c r="H2129" s="366">
        <f t="shared" si="73"/>
        <v>0</v>
      </c>
    </row>
    <row r="2130" spans="7:8" x14ac:dyDescent="0.25">
      <c r="G2130" s="359">
        <f t="shared" si="72"/>
        <v>0</v>
      </c>
      <c r="H2130" s="366">
        <f t="shared" si="73"/>
        <v>0</v>
      </c>
    </row>
    <row r="2131" spans="7:8" x14ac:dyDescent="0.25">
      <c r="G2131" s="359">
        <f t="shared" si="72"/>
        <v>0</v>
      </c>
      <c r="H2131" s="366">
        <f t="shared" si="73"/>
        <v>0</v>
      </c>
    </row>
    <row r="2132" spans="7:8" x14ac:dyDescent="0.25">
      <c r="G2132" s="359">
        <f t="shared" si="72"/>
        <v>0</v>
      </c>
      <c r="H2132" s="366">
        <f t="shared" si="73"/>
        <v>0</v>
      </c>
    </row>
    <row r="2133" spans="7:8" x14ac:dyDescent="0.25">
      <c r="G2133" s="359">
        <f t="shared" si="72"/>
        <v>0</v>
      </c>
      <c r="H2133" s="366">
        <f t="shared" si="73"/>
        <v>0</v>
      </c>
    </row>
    <row r="2134" spans="7:8" x14ac:dyDescent="0.25">
      <c r="G2134" s="359">
        <f t="shared" si="72"/>
        <v>0</v>
      </c>
      <c r="H2134" s="366">
        <f t="shared" si="73"/>
        <v>0</v>
      </c>
    </row>
    <row r="2135" spans="7:8" x14ac:dyDescent="0.25">
      <c r="G2135" s="359">
        <f t="shared" si="72"/>
        <v>0</v>
      </c>
      <c r="H2135" s="366">
        <f t="shared" si="73"/>
        <v>0</v>
      </c>
    </row>
    <row r="2136" spans="7:8" x14ac:dyDescent="0.25">
      <c r="G2136" s="359">
        <f t="shared" si="72"/>
        <v>0</v>
      </c>
      <c r="H2136" s="366">
        <f t="shared" si="73"/>
        <v>0</v>
      </c>
    </row>
    <row r="2137" spans="7:8" x14ac:dyDescent="0.25">
      <c r="G2137" s="359">
        <f t="shared" si="72"/>
        <v>0</v>
      </c>
      <c r="H2137" s="366">
        <f t="shared" si="73"/>
        <v>0</v>
      </c>
    </row>
    <row r="2138" spans="7:8" x14ac:dyDescent="0.25">
      <c r="G2138" s="359">
        <f t="shared" si="72"/>
        <v>0</v>
      </c>
      <c r="H2138" s="366">
        <f t="shared" si="73"/>
        <v>0</v>
      </c>
    </row>
    <row r="2139" spans="7:8" x14ac:dyDescent="0.25">
      <c r="G2139" s="359">
        <f t="shared" si="72"/>
        <v>0</v>
      </c>
      <c r="H2139" s="366">
        <f t="shared" si="73"/>
        <v>0</v>
      </c>
    </row>
    <row r="2140" spans="7:8" x14ac:dyDescent="0.25">
      <c r="G2140" s="359">
        <f t="shared" si="72"/>
        <v>0</v>
      </c>
      <c r="H2140" s="366">
        <f t="shared" si="73"/>
        <v>0</v>
      </c>
    </row>
    <row r="2141" spans="7:8" x14ac:dyDescent="0.25">
      <c r="G2141" s="359">
        <f t="shared" si="72"/>
        <v>0</v>
      </c>
      <c r="H2141" s="366">
        <f t="shared" si="73"/>
        <v>0</v>
      </c>
    </row>
    <row r="2142" spans="7:8" x14ac:dyDescent="0.25">
      <c r="G2142" s="359">
        <f t="shared" si="72"/>
        <v>0</v>
      </c>
      <c r="H2142" s="366">
        <f t="shared" si="73"/>
        <v>0</v>
      </c>
    </row>
    <row r="2143" spans="7:8" x14ac:dyDescent="0.25">
      <c r="G2143" s="359">
        <f t="shared" si="72"/>
        <v>0</v>
      </c>
      <c r="H2143" s="366">
        <f t="shared" si="73"/>
        <v>0</v>
      </c>
    </row>
    <row r="2144" spans="7:8" x14ac:dyDescent="0.25">
      <c r="G2144" s="359">
        <f t="shared" si="72"/>
        <v>0</v>
      </c>
      <c r="H2144" s="366">
        <f t="shared" si="73"/>
        <v>0</v>
      </c>
    </row>
    <row r="2145" spans="7:8" x14ac:dyDescent="0.25">
      <c r="G2145" s="359">
        <f t="shared" si="72"/>
        <v>0</v>
      </c>
      <c r="H2145" s="366">
        <f t="shared" si="73"/>
        <v>0</v>
      </c>
    </row>
    <row r="2146" spans="7:8" x14ac:dyDescent="0.25">
      <c r="G2146" s="359">
        <f t="shared" si="72"/>
        <v>0</v>
      </c>
      <c r="H2146" s="366">
        <f t="shared" si="73"/>
        <v>0</v>
      </c>
    </row>
    <row r="2147" spans="7:8" x14ac:dyDescent="0.25">
      <c r="G2147" s="359">
        <f t="shared" si="72"/>
        <v>0</v>
      </c>
      <c r="H2147" s="366">
        <f t="shared" si="73"/>
        <v>0</v>
      </c>
    </row>
    <row r="2148" spans="7:8" x14ac:dyDescent="0.25">
      <c r="G2148" s="359">
        <f t="shared" si="72"/>
        <v>0</v>
      </c>
      <c r="H2148" s="366">
        <f t="shared" si="73"/>
        <v>0</v>
      </c>
    </row>
    <row r="2149" spans="7:8" x14ac:dyDescent="0.25">
      <c r="G2149" s="359">
        <f t="shared" si="72"/>
        <v>0</v>
      </c>
      <c r="H2149" s="366">
        <f t="shared" si="73"/>
        <v>0</v>
      </c>
    </row>
    <row r="2150" spans="7:8" x14ac:dyDescent="0.25">
      <c r="G2150" s="359">
        <f t="shared" si="72"/>
        <v>0</v>
      </c>
      <c r="H2150" s="366">
        <f t="shared" si="73"/>
        <v>0</v>
      </c>
    </row>
    <row r="2151" spans="7:8" x14ac:dyDescent="0.25">
      <c r="G2151" s="359">
        <f t="shared" si="72"/>
        <v>0</v>
      </c>
      <c r="H2151" s="366">
        <f t="shared" si="73"/>
        <v>0</v>
      </c>
    </row>
    <row r="2152" spans="7:8" x14ac:dyDescent="0.25">
      <c r="G2152" s="359">
        <f t="shared" si="72"/>
        <v>0</v>
      </c>
      <c r="H2152" s="366">
        <f t="shared" si="73"/>
        <v>0</v>
      </c>
    </row>
    <row r="2153" spans="7:8" x14ac:dyDescent="0.25">
      <c r="G2153" s="359">
        <f t="shared" si="72"/>
        <v>0</v>
      </c>
      <c r="H2153" s="366">
        <f t="shared" si="73"/>
        <v>0</v>
      </c>
    </row>
    <row r="2154" spans="7:8" x14ac:dyDescent="0.25">
      <c r="G2154" s="359">
        <f t="shared" si="72"/>
        <v>0</v>
      </c>
      <c r="H2154" s="366">
        <f t="shared" si="73"/>
        <v>0</v>
      </c>
    </row>
    <row r="2155" spans="7:8" x14ac:dyDescent="0.25">
      <c r="G2155" s="359">
        <f t="shared" si="72"/>
        <v>0</v>
      </c>
      <c r="H2155" s="366">
        <f t="shared" si="73"/>
        <v>0</v>
      </c>
    </row>
    <row r="2156" spans="7:8" x14ac:dyDescent="0.25">
      <c r="G2156" s="359">
        <f t="shared" si="72"/>
        <v>0</v>
      </c>
      <c r="H2156" s="366">
        <f t="shared" si="73"/>
        <v>0</v>
      </c>
    </row>
    <row r="2157" spans="7:8" x14ac:dyDescent="0.25">
      <c r="G2157" s="359">
        <f t="shared" si="72"/>
        <v>0</v>
      </c>
      <c r="H2157" s="366">
        <f t="shared" si="73"/>
        <v>0</v>
      </c>
    </row>
    <row r="2158" spans="7:8" x14ac:dyDescent="0.25">
      <c r="G2158" s="359">
        <f t="shared" si="72"/>
        <v>0</v>
      </c>
      <c r="H2158" s="366">
        <f t="shared" si="73"/>
        <v>0</v>
      </c>
    </row>
    <row r="2159" spans="7:8" x14ac:dyDescent="0.25">
      <c r="G2159" s="359">
        <f t="shared" si="72"/>
        <v>0</v>
      </c>
      <c r="H2159" s="366">
        <f t="shared" si="73"/>
        <v>0</v>
      </c>
    </row>
    <row r="2160" spans="7:8" x14ac:dyDescent="0.25">
      <c r="G2160" s="359">
        <f t="shared" si="72"/>
        <v>0</v>
      </c>
      <c r="H2160" s="366">
        <f t="shared" si="73"/>
        <v>0</v>
      </c>
    </row>
    <row r="2161" spans="7:8" x14ac:dyDescent="0.25">
      <c r="G2161" s="359">
        <f t="shared" si="72"/>
        <v>0</v>
      </c>
      <c r="H2161" s="366">
        <f t="shared" si="73"/>
        <v>0</v>
      </c>
    </row>
    <row r="2162" spans="7:8" x14ac:dyDescent="0.25">
      <c r="G2162" s="359">
        <f t="shared" si="72"/>
        <v>0</v>
      </c>
      <c r="H2162" s="366">
        <f t="shared" si="73"/>
        <v>0</v>
      </c>
    </row>
    <row r="2163" spans="7:8" x14ac:dyDescent="0.25">
      <c r="G2163" s="359">
        <f t="shared" si="72"/>
        <v>0</v>
      </c>
      <c r="H2163" s="366">
        <f t="shared" si="73"/>
        <v>0</v>
      </c>
    </row>
    <row r="2164" spans="7:8" x14ac:dyDescent="0.25">
      <c r="G2164" s="359">
        <f t="shared" si="72"/>
        <v>0</v>
      </c>
      <c r="H2164" s="366">
        <f t="shared" si="73"/>
        <v>0</v>
      </c>
    </row>
    <row r="2165" spans="7:8" x14ac:dyDescent="0.25">
      <c r="G2165" s="359">
        <f t="shared" si="72"/>
        <v>0</v>
      </c>
      <c r="H2165" s="366">
        <f t="shared" si="73"/>
        <v>0</v>
      </c>
    </row>
    <row r="2166" spans="7:8" x14ac:dyDescent="0.25">
      <c r="G2166" s="359">
        <f t="shared" si="72"/>
        <v>0</v>
      </c>
      <c r="H2166" s="366">
        <f t="shared" si="73"/>
        <v>0</v>
      </c>
    </row>
    <row r="2167" spans="7:8" x14ac:dyDescent="0.25">
      <c r="G2167" s="359">
        <f t="shared" si="72"/>
        <v>0</v>
      </c>
      <c r="H2167" s="366">
        <f t="shared" si="73"/>
        <v>0</v>
      </c>
    </row>
    <row r="2168" spans="7:8" x14ac:dyDescent="0.25">
      <c r="G2168" s="359">
        <f t="shared" si="72"/>
        <v>0</v>
      </c>
      <c r="H2168" s="366">
        <f t="shared" si="73"/>
        <v>0</v>
      </c>
    </row>
    <row r="2169" spans="7:8" x14ac:dyDescent="0.25">
      <c r="G2169" s="359">
        <f t="shared" si="72"/>
        <v>0</v>
      </c>
      <c r="H2169" s="366">
        <f t="shared" si="73"/>
        <v>0</v>
      </c>
    </row>
    <row r="2170" spans="7:8" x14ac:dyDescent="0.25">
      <c r="G2170" s="359">
        <f t="shared" si="72"/>
        <v>0</v>
      </c>
      <c r="H2170" s="366">
        <f t="shared" si="73"/>
        <v>0</v>
      </c>
    </row>
    <row r="2171" spans="7:8" x14ac:dyDescent="0.25">
      <c r="G2171" s="359">
        <f t="shared" si="72"/>
        <v>0</v>
      </c>
      <c r="H2171" s="366">
        <f t="shared" si="73"/>
        <v>0</v>
      </c>
    </row>
    <row r="2172" spans="7:8" x14ac:dyDescent="0.25">
      <c r="G2172" s="359">
        <f t="shared" si="72"/>
        <v>0</v>
      </c>
      <c r="H2172" s="366">
        <f t="shared" si="73"/>
        <v>0</v>
      </c>
    </row>
    <row r="2173" spans="7:8" x14ac:dyDescent="0.25">
      <c r="G2173" s="359">
        <f t="shared" si="72"/>
        <v>0</v>
      </c>
      <c r="H2173" s="366">
        <f t="shared" si="73"/>
        <v>0</v>
      </c>
    </row>
    <row r="2174" spans="7:8" x14ac:dyDescent="0.25">
      <c r="G2174" s="359">
        <f t="shared" si="72"/>
        <v>0</v>
      </c>
      <c r="H2174" s="366">
        <f t="shared" si="73"/>
        <v>0</v>
      </c>
    </row>
    <row r="2175" spans="7:8" x14ac:dyDescent="0.25">
      <c r="G2175" s="359">
        <f t="shared" si="72"/>
        <v>0</v>
      </c>
      <c r="H2175" s="366">
        <f t="shared" si="73"/>
        <v>0</v>
      </c>
    </row>
    <row r="2176" spans="7:8" x14ac:dyDescent="0.25">
      <c r="G2176" s="359">
        <f t="shared" si="72"/>
        <v>0</v>
      </c>
      <c r="H2176" s="366">
        <f t="shared" si="73"/>
        <v>0</v>
      </c>
    </row>
    <row r="2177" spans="7:8" x14ac:dyDescent="0.25">
      <c r="G2177" s="359">
        <f t="shared" si="72"/>
        <v>0</v>
      </c>
      <c r="H2177" s="366">
        <f t="shared" si="73"/>
        <v>0</v>
      </c>
    </row>
    <row r="2178" spans="7:8" x14ac:dyDescent="0.25">
      <c r="G2178" s="359">
        <f t="shared" si="72"/>
        <v>0</v>
      </c>
      <c r="H2178" s="366">
        <f t="shared" si="73"/>
        <v>0</v>
      </c>
    </row>
    <row r="2179" spans="7:8" x14ac:dyDescent="0.25">
      <c r="G2179" s="359">
        <f t="shared" ref="G2179:G2242" si="74">IFERROR(IF(C2179=" ",0,C2179),0)</f>
        <v>0</v>
      </c>
      <c r="H2179" s="366">
        <f t="shared" ref="H2179:H2242" si="75">IFERROR(G2179 * E2179, 0)</f>
        <v>0</v>
      </c>
    </row>
    <row r="2180" spans="7:8" x14ac:dyDescent="0.25">
      <c r="G2180" s="359">
        <f t="shared" si="74"/>
        <v>0</v>
      </c>
      <c r="H2180" s="366">
        <f t="shared" si="75"/>
        <v>0</v>
      </c>
    </row>
    <row r="2181" spans="7:8" x14ac:dyDescent="0.25">
      <c r="G2181" s="359">
        <f t="shared" si="74"/>
        <v>0</v>
      </c>
      <c r="H2181" s="366">
        <f t="shared" si="75"/>
        <v>0</v>
      </c>
    </row>
    <row r="2182" spans="7:8" x14ac:dyDescent="0.25">
      <c r="G2182" s="359">
        <f t="shared" si="74"/>
        <v>0</v>
      </c>
      <c r="H2182" s="366">
        <f t="shared" si="75"/>
        <v>0</v>
      </c>
    </row>
    <row r="2183" spans="7:8" x14ac:dyDescent="0.25">
      <c r="G2183" s="359">
        <f t="shared" si="74"/>
        <v>0</v>
      </c>
      <c r="H2183" s="366">
        <f t="shared" si="75"/>
        <v>0</v>
      </c>
    </row>
    <row r="2184" spans="7:8" x14ac:dyDescent="0.25">
      <c r="G2184" s="359">
        <f t="shared" si="74"/>
        <v>0</v>
      </c>
      <c r="H2184" s="366">
        <f t="shared" si="75"/>
        <v>0</v>
      </c>
    </row>
    <row r="2185" spans="7:8" x14ac:dyDescent="0.25">
      <c r="G2185" s="359">
        <f t="shared" si="74"/>
        <v>0</v>
      </c>
      <c r="H2185" s="366">
        <f t="shared" si="75"/>
        <v>0</v>
      </c>
    </row>
    <row r="2186" spans="7:8" x14ac:dyDescent="0.25">
      <c r="G2186" s="359">
        <f t="shared" si="74"/>
        <v>0</v>
      </c>
      <c r="H2186" s="366">
        <f t="shared" si="75"/>
        <v>0</v>
      </c>
    </row>
    <row r="2187" spans="7:8" x14ac:dyDescent="0.25">
      <c r="G2187" s="359">
        <f t="shared" si="74"/>
        <v>0</v>
      </c>
      <c r="H2187" s="366">
        <f t="shared" si="75"/>
        <v>0</v>
      </c>
    </row>
    <row r="2188" spans="7:8" x14ac:dyDescent="0.25">
      <c r="G2188" s="359">
        <f t="shared" si="74"/>
        <v>0</v>
      </c>
      <c r="H2188" s="366">
        <f t="shared" si="75"/>
        <v>0</v>
      </c>
    </row>
    <row r="2189" spans="7:8" x14ac:dyDescent="0.25">
      <c r="G2189" s="359">
        <f t="shared" si="74"/>
        <v>0</v>
      </c>
      <c r="H2189" s="366">
        <f t="shared" si="75"/>
        <v>0</v>
      </c>
    </row>
    <row r="2190" spans="7:8" x14ac:dyDescent="0.25">
      <c r="G2190" s="359">
        <f t="shared" si="74"/>
        <v>0</v>
      </c>
      <c r="H2190" s="366">
        <f t="shared" si="75"/>
        <v>0</v>
      </c>
    </row>
    <row r="2191" spans="7:8" x14ac:dyDescent="0.25">
      <c r="G2191" s="359">
        <f t="shared" si="74"/>
        <v>0</v>
      </c>
      <c r="H2191" s="366">
        <f t="shared" si="75"/>
        <v>0</v>
      </c>
    </row>
    <row r="2192" spans="7:8" x14ac:dyDescent="0.25">
      <c r="G2192" s="359">
        <f t="shared" si="74"/>
        <v>0</v>
      </c>
      <c r="H2192" s="366">
        <f t="shared" si="75"/>
        <v>0</v>
      </c>
    </row>
    <row r="2193" spans="7:8" x14ac:dyDescent="0.25">
      <c r="G2193" s="359">
        <f t="shared" si="74"/>
        <v>0</v>
      </c>
      <c r="H2193" s="366">
        <f t="shared" si="75"/>
        <v>0</v>
      </c>
    </row>
    <row r="2194" spans="7:8" x14ac:dyDescent="0.25">
      <c r="G2194" s="359">
        <f t="shared" si="74"/>
        <v>0</v>
      </c>
      <c r="H2194" s="366">
        <f t="shared" si="75"/>
        <v>0</v>
      </c>
    </row>
    <row r="2195" spans="7:8" x14ac:dyDescent="0.25">
      <c r="G2195" s="359">
        <f t="shared" si="74"/>
        <v>0</v>
      </c>
      <c r="H2195" s="366">
        <f t="shared" si="75"/>
        <v>0</v>
      </c>
    </row>
    <row r="2196" spans="7:8" x14ac:dyDescent="0.25">
      <c r="G2196" s="359">
        <f t="shared" si="74"/>
        <v>0</v>
      </c>
      <c r="H2196" s="366">
        <f t="shared" si="75"/>
        <v>0</v>
      </c>
    </row>
    <row r="2197" spans="7:8" x14ac:dyDescent="0.25">
      <c r="G2197" s="359">
        <f t="shared" si="74"/>
        <v>0</v>
      </c>
      <c r="H2197" s="366">
        <f t="shared" si="75"/>
        <v>0</v>
      </c>
    </row>
    <row r="2198" spans="7:8" x14ac:dyDescent="0.25">
      <c r="G2198" s="359">
        <f t="shared" si="74"/>
        <v>0</v>
      </c>
      <c r="H2198" s="366">
        <f t="shared" si="75"/>
        <v>0</v>
      </c>
    </row>
    <row r="2199" spans="7:8" x14ac:dyDescent="0.25">
      <c r="G2199" s="359">
        <f t="shared" si="74"/>
        <v>0</v>
      </c>
      <c r="H2199" s="366">
        <f t="shared" si="75"/>
        <v>0</v>
      </c>
    </row>
    <row r="2200" spans="7:8" x14ac:dyDescent="0.25">
      <c r="G2200" s="359">
        <f t="shared" si="74"/>
        <v>0</v>
      </c>
      <c r="H2200" s="366">
        <f t="shared" si="75"/>
        <v>0</v>
      </c>
    </row>
    <row r="2201" spans="7:8" x14ac:dyDescent="0.25">
      <c r="G2201" s="359">
        <f t="shared" si="74"/>
        <v>0</v>
      </c>
      <c r="H2201" s="366">
        <f t="shared" si="75"/>
        <v>0</v>
      </c>
    </row>
    <row r="2202" spans="7:8" x14ac:dyDescent="0.25">
      <c r="G2202" s="359">
        <f t="shared" si="74"/>
        <v>0</v>
      </c>
      <c r="H2202" s="366">
        <f t="shared" si="75"/>
        <v>0</v>
      </c>
    </row>
    <row r="2203" spans="7:8" x14ac:dyDescent="0.25">
      <c r="G2203" s="359">
        <f t="shared" si="74"/>
        <v>0</v>
      </c>
      <c r="H2203" s="366">
        <f t="shared" si="75"/>
        <v>0</v>
      </c>
    </row>
    <row r="2204" spans="7:8" x14ac:dyDescent="0.25">
      <c r="G2204" s="359">
        <f t="shared" si="74"/>
        <v>0</v>
      </c>
      <c r="H2204" s="366">
        <f t="shared" si="75"/>
        <v>0</v>
      </c>
    </row>
    <row r="2205" spans="7:8" x14ac:dyDescent="0.25">
      <c r="G2205" s="359">
        <f t="shared" si="74"/>
        <v>0</v>
      </c>
      <c r="H2205" s="366">
        <f t="shared" si="75"/>
        <v>0</v>
      </c>
    </row>
    <row r="2206" spans="7:8" x14ac:dyDescent="0.25">
      <c r="G2206" s="359">
        <f t="shared" si="74"/>
        <v>0</v>
      </c>
      <c r="H2206" s="366">
        <f t="shared" si="75"/>
        <v>0</v>
      </c>
    </row>
    <row r="2207" spans="7:8" x14ac:dyDescent="0.25">
      <c r="G2207" s="359">
        <f t="shared" si="74"/>
        <v>0</v>
      </c>
      <c r="H2207" s="366">
        <f t="shared" si="75"/>
        <v>0</v>
      </c>
    </row>
    <row r="2208" spans="7:8" x14ac:dyDescent="0.25">
      <c r="G2208" s="359">
        <f t="shared" si="74"/>
        <v>0</v>
      </c>
      <c r="H2208" s="366">
        <f t="shared" si="75"/>
        <v>0</v>
      </c>
    </row>
    <row r="2209" spans="7:8" x14ac:dyDescent="0.25">
      <c r="G2209" s="359">
        <f t="shared" si="74"/>
        <v>0</v>
      </c>
      <c r="H2209" s="366">
        <f t="shared" si="75"/>
        <v>0</v>
      </c>
    </row>
    <row r="2210" spans="7:8" x14ac:dyDescent="0.25">
      <c r="G2210" s="359">
        <f t="shared" si="74"/>
        <v>0</v>
      </c>
      <c r="H2210" s="366">
        <f t="shared" si="75"/>
        <v>0</v>
      </c>
    </row>
    <row r="2211" spans="7:8" x14ac:dyDescent="0.25">
      <c r="G2211" s="359">
        <f t="shared" si="74"/>
        <v>0</v>
      </c>
      <c r="H2211" s="366">
        <f t="shared" si="75"/>
        <v>0</v>
      </c>
    </row>
    <row r="2212" spans="7:8" x14ac:dyDescent="0.25">
      <c r="G2212" s="359">
        <f t="shared" si="74"/>
        <v>0</v>
      </c>
      <c r="H2212" s="366">
        <f t="shared" si="75"/>
        <v>0</v>
      </c>
    </row>
    <row r="2213" spans="7:8" x14ac:dyDescent="0.25">
      <c r="G2213" s="359">
        <f t="shared" si="74"/>
        <v>0</v>
      </c>
      <c r="H2213" s="366">
        <f t="shared" si="75"/>
        <v>0</v>
      </c>
    </row>
    <row r="2214" spans="7:8" x14ac:dyDescent="0.25">
      <c r="G2214" s="359">
        <f t="shared" si="74"/>
        <v>0</v>
      </c>
      <c r="H2214" s="366">
        <f t="shared" si="75"/>
        <v>0</v>
      </c>
    </row>
    <row r="2215" spans="7:8" x14ac:dyDescent="0.25">
      <c r="G2215" s="359">
        <f t="shared" si="74"/>
        <v>0</v>
      </c>
      <c r="H2215" s="366">
        <f t="shared" si="75"/>
        <v>0</v>
      </c>
    </row>
    <row r="2216" spans="7:8" x14ac:dyDescent="0.25">
      <c r="G2216" s="359">
        <f t="shared" si="74"/>
        <v>0</v>
      </c>
      <c r="H2216" s="366">
        <f t="shared" si="75"/>
        <v>0</v>
      </c>
    </row>
    <row r="2217" spans="7:8" x14ac:dyDescent="0.25">
      <c r="G2217" s="359">
        <f t="shared" si="74"/>
        <v>0</v>
      </c>
      <c r="H2217" s="366">
        <f t="shared" si="75"/>
        <v>0</v>
      </c>
    </row>
    <row r="2218" spans="7:8" x14ac:dyDescent="0.25">
      <c r="G2218" s="359">
        <f t="shared" si="74"/>
        <v>0</v>
      </c>
      <c r="H2218" s="366">
        <f t="shared" si="75"/>
        <v>0</v>
      </c>
    </row>
    <row r="2219" spans="7:8" x14ac:dyDescent="0.25">
      <c r="G2219" s="359">
        <f t="shared" si="74"/>
        <v>0</v>
      </c>
      <c r="H2219" s="366">
        <f t="shared" si="75"/>
        <v>0</v>
      </c>
    </row>
    <row r="2220" spans="7:8" x14ac:dyDescent="0.25">
      <c r="G2220" s="359">
        <f t="shared" si="74"/>
        <v>0</v>
      </c>
      <c r="H2220" s="366">
        <f t="shared" si="75"/>
        <v>0</v>
      </c>
    </row>
    <row r="2221" spans="7:8" x14ac:dyDescent="0.25">
      <c r="G2221" s="359">
        <f t="shared" si="74"/>
        <v>0</v>
      </c>
      <c r="H2221" s="366">
        <f t="shared" si="75"/>
        <v>0</v>
      </c>
    </row>
    <row r="2222" spans="7:8" x14ac:dyDescent="0.25">
      <c r="G2222" s="359">
        <f t="shared" si="74"/>
        <v>0</v>
      </c>
      <c r="H2222" s="366">
        <f t="shared" si="75"/>
        <v>0</v>
      </c>
    </row>
    <row r="2223" spans="7:8" x14ac:dyDescent="0.25">
      <c r="G2223" s="359">
        <f t="shared" si="74"/>
        <v>0</v>
      </c>
      <c r="H2223" s="366">
        <f t="shared" si="75"/>
        <v>0</v>
      </c>
    </row>
    <row r="2224" spans="7:8" x14ac:dyDescent="0.25">
      <c r="G2224" s="359">
        <f t="shared" si="74"/>
        <v>0</v>
      </c>
      <c r="H2224" s="366">
        <f t="shared" si="75"/>
        <v>0</v>
      </c>
    </row>
    <row r="2225" spans="7:8" x14ac:dyDescent="0.25">
      <c r="G2225" s="359">
        <f t="shared" si="74"/>
        <v>0</v>
      </c>
      <c r="H2225" s="366">
        <f t="shared" si="75"/>
        <v>0</v>
      </c>
    </row>
    <row r="2226" spans="7:8" x14ac:dyDescent="0.25">
      <c r="G2226" s="359">
        <f t="shared" si="74"/>
        <v>0</v>
      </c>
      <c r="H2226" s="366">
        <f t="shared" si="75"/>
        <v>0</v>
      </c>
    </row>
    <row r="2227" spans="7:8" x14ac:dyDescent="0.25">
      <c r="G2227" s="359">
        <f t="shared" si="74"/>
        <v>0</v>
      </c>
      <c r="H2227" s="366">
        <f t="shared" si="75"/>
        <v>0</v>
      </c>
    </row>
    <row r="2228" spans="7:8" x14ac:dyDescent="0.25">
      <c r="G2228" s="359">
        <f t="shared" si="74"/>
        <v>0</v>
      </c>
      <c r="H2228" s="366">
        <f t="shared" si="75"/>
        <v>0</v>
      </c>
    </row>
    <row r="2229" spans="7:8" x14ac:dyDescent="0.25">
      <c r="G2229" s="359">
        <f t="shared" si="74"/>
        <v>0</v>
      </c>
      <c r="H2229" s="366">
        <f t="shared" si="75"/>
        <v>0</v>
      </c>
    </row>
    <row r="2230" spans="7:8" x14ac:dyDescent="0.25">
      <c r="G2230" s="359">
        <f t="shared" si="74"/>
        <v>0</v>
      </c>
      <c r="H2230" s="366">
        <f t="shared" si="75"/>
        <v>0</v>
      </c>
    </row>
    <row r="2231" spans="7:8" x14ac:dyDescent="0.25">
      <c r="G2231" s="359">
        <f t="shared" si="74"/>
        <v>0</v>
      </c>
      <c r="H2231" s="366">
        <f t="shared" si="75"/>
        <v>0</v>
      </c>
    </row>
    <row r="2232" spans="7:8" x14ac:dyDescent="0.25">
      <c r="G2232" s="359">
        <f t="shared" si="74"/>
        <v>0</v>
      </c>
      <c r="H2232" s="366">
        <f t="shared" si="75"/>
        <v>0</v>
      </c>
    </row>
    <row r="2233" spans="7:8" x14ac:dyDescent="0.25">
      <c r="G2233" s="359">
        <f t="shared" si="74"/>
        <v>0</v>
      </c>
      <c r="H2233" s="366">
        <f t="shared" si="75"/>
        <v>0</v>
      </c>
    </row>
    <row r="2234" spans="7:8" x14ac:dyDescent="0.25">
      <c r="G2234" s="359">
        <f t="shared" si="74"/>
        <v>0</v>
      </c>
      <c r="H2234" s="366">
        <f t="shared" si="75"/>
        <v>0</v>
      </c>
    </row>
    <row r="2235" spans="7:8" x14ac:dyDescent="0.25">
      <c r="G2235" s="359">
        <f t="shared" si="74"/>
        <v>0</v>
      </c>
      <c r="H2235" s="366">
        <f t="shared" si="75"/>
        <v>0</v>
      </c>
    </row>
    <row r="2236" spans="7:8" x14ac:dyDescent="0.25">
      <c r="G2236" s="359">
        <f t="shared" si="74"/>
        <v>0</v>
      </c>
      <c r="H2236" s="366">
        <f t="shared" si="75"/>
        <v>0</v>
      </c>
    </row>
    <row r="2237" spans="7:8" x14ac:dyDescent="0.25">
      <c r="G2237" s="359">
        <f t="shared" si="74"/>
        <v>0</v>
      </c>
      <c r="H2237" s="366">
        <f t="shared" si="75"/>
        <v>0</v>
      </c>
    </row>
    <row r="2238" spans="7:8" x14ac:dyDescent="0.25">
      <c r="G2238" s="359">
        <f t="shared" si="74"/>
        <v>0</v>
      </c>
      <c r="H2238" s="366">
        <f t="shared" si="75"/>
        <v>0</v>
      </c>
    </row>
    <row r="2239" spans="7:8" x14ac:dyDescent="0.25">
      <c r="G2239" s="359">
        <f t="shared" si="74"/>
        <v>0</v>
      </c>
      <c r="H2239" s="366">
        <f t="shared" si="75"/>
        <v>0</v>
      </c>
    </row>
    <row r="2240" spans="7:8" x14ac:dyDescent="0.25">
      <c r="G2240" s="359">
        <f t="shared" si="74"/>
        <v>0</v>
      </c>
      <c r="H2240" s="366">
        <f t="shared" si="75"/>
        <v>0</v>
      </c>
    </row>
    <row r="2241" spans="7:8" x14ac:dyDescent="0.25">
      <c r="G2241" s="359">
        <f t="shared" si="74"/>
        <v>0</v>
      </c>
      <c r="H2241" s="366">
        <f t="shared" si="75"/>
        <v>0</v>
      </c>
    </row>
    <row r="2242" spans="7:8" x14ac:dyDescent="0.25">
      <c r="G2242" s="359">
        <f t="shared" si="74"/>
        <v>0</v>
      </c>
      <c r="H2242" s="366">
        <f t="shared" si="75"/>
        <v>0</v>
      </c>
    </row>
    <row r="2243" spans="7:8" x14ac:dyDescent="0.25">
      <c r="G2243" s="359">
        <f t="shared" ref="G2243:G2306" si="76">IFERROR(IF(C2243=" ",0,C2243),0)</f>
        <v>0</v>
      </c>
      <c r="H2243" s="366">
        <f t="shared" ref="H2243:H2306" si="77">IFERROR(G2243 * E2243, 0)</f>
        <v>0</v>
      </c>
    </row>
    <row r="2244" spans="7:8" x14ac:dyDescent="0.25">
      <c r="G2244" s="359">
        <f t="shared" si="76"/>
        <v>0</v>
      </c>
      <c r="H2244" s="366">
        <f t="shared" si="77"/>
        <v>0</v>
      </c>
    </row>
    <row r="2245" spans="7:8" x14ac:dyDescent="0.25">
      <c r="G2245" s="359">
        <f t="shared" si="76"/>
        <v>0</v>
      </c>
      <c r="H2245" s="366">
        <f t="shared" si="77"/>
        <v>0</v>
      </c>
    </row>
    <row r="2246" spans="7:8" x14ac:dyDescent="0.25">
      <c r="G2246" s="359">
        <f t="shared" si="76"/>
        <v>0</v>
      </c>
      <c r="H2246" s="366">
        <f t="shared" si="77"/>
        <v>0</v>
      </c>
    </row>
    <row r="2247" spans="7:8" x14ac:dyDescent="0.25">
      <c r="G2247" s="359">
        <f t="shared" si="76"/>
        <v>0</v>
      </c>
      <c r="H2247" s="366">
        <f t="shared" si="77"/>
        <v>0</v>
      </c>
    </row>
    <row r="2248" spans="7:8" x14ac:dyDescent="0.25">
      <c r="G2248" s="359">
        <f t="shared" si="76"/>
        <v>0</v>
      </c>
      <c r="H2248" s="366">
        <f t="shared" si="77"/>
        <v>0</v>
      </c>
    </row>
    <row r="2249" spans="7:8" x14ac:dyDescent="0.25">
      <c r="G2249" s="359">
        <f t="shared" si="76"/>
        <v>0</v>
      </c>
      <c r="H2249" s="366">
        <f t="shared" si="77"/>
        <v>0</v>
      </c>
    </row>
    <row r="2250" spans="7:8" x14ac:dyDescent="0.25">
      <c r="G2250" s="359">
        <f t="shared" si="76"/>
        <v>0</v>
      </c>
      <c r="H2250" s="366">
        <f t="shared" si="77"/>
        <v>0</v>
      </c>
    </row>
    <row r="2251" spans="7:8" x14ac:dyDescent="0.25">
      <c r="G2251" s="359">
        <f t="shared" si="76"/>
        <v>0</v>
      </c>
      <c r="H2251" s="366">
        <f t="shared" si="77"/>
        <v>0</v>
      </c>
    </row>
    <row r="2252" spans="7:8" x14ac:dyDescent="0.25">
      <c r="G2252" s="359">
        <f t="shared" si="76"/>
        <v>0</v>
      </c>
      <c r="H2252" s="366">
        <f t="shared" si="77"/>
        <v>0</v>
      </c>
    </row>
    <row r="2253" spans="7:8" x14ac:dyDescent="0.25">
      <c r="G2253" s="359">
        <f t="shared" si="76"/>
        <v>0</v>
      </c>
      <c r="H2253" s="366">
        <f t="shared" si="77"/>
        <v>0</v>
      </c>
    </row>
    <row r="2254" spans="7:8" x14ac:dyDescent="0.25">
      <c r="G2254" s="359">
        <f t="shared" si="76"/>
        <v>0</v>
      </c>
      <c r="H2254" s="366">
        <f t="shared" si="77"/>
        <v>0</v>
      </c>
    </row>
    <row r="2255" spans="7:8" x14ac:dyDescent="0.25">
      <c r="G2255" s="359">
        <f t="shared" si="76"/>
        <v>0</v>
      </c>
      <c r="H2255" s="366">
        <f t="shared" si="77"/>
        <v>0</v>
      </c>
    </row>
    <row r="2256" spans="7:8" x14ac:dyDescent="0.25">
      <c r="G2256" s="359">
        <f t="shared" si="76"/>
        <v>0</v>
      </c>
      <c r="H2256" s="366">
        <f t="shared" si="77"/>
        <v>0</v>
      </c>
    </row>
    <row r="2257" spans="7:8" x14ac:dyDescent="0.25">
      <c r="G2257" s="359">
        <f t="shared" si="76"/>
        <v>0</v>
      </c>
      <c r="H2257" s="366">
        <f t="shared" si="77"/>
        <v>0</v>
      </c>
    </row>
    <row r="2258" spans="7:8" x14ac:dyDescent="0.25">
      <c r="G2258" s="359">
        <f t="shared" si="76"/>
        <v>0</v>
      </c>
      <c r="H2258" s="366">
        <f t="shared" si="77"/>
        <v>0</v>
      </c>
    </row>
    <row r="2259" spans="7:8" x14ac:dyDescent="0.25">
      <c r="G2259" s="359">
        <f t="shared" si="76"/>
        <v>0</v>
      </c>
      <c r="H2259" s="366">
        <f t="shared" si="77"/>
        <v>0</v>
      </c>
    </row>
    <row r="2260" spans="7:8" x14ac:dyDescent="0.25">
      <c r="G2260" s="359">
        <f t="shared" si="76"/>
        <v>0</v>
      </c>
      <c r="H2260" s="366">
        <f t="shared" si="77"/>
        <v>0</v>
      </c>
    </row>
    <row r="2261" spans="7:8" x14ac:dyDescent="0.25">
      <c r="G2261" s="359">
        <f t="shared" si="76"/>
        <v>0</v>
      </c>
      <c r="H2261" s="366">
        <f t="shared" si="77"/>
        <v>0</v>
      </c>
    </row>
    <row r="2262" spans="7:8" x14ac:dyDescent="0.25">
      <c r="G2262" s="359">
        <f t="shared" si="76"/>
        <v>0</v>
      </c>
      <c r="H2262" s="366">
        <f t="shared" si="77"/>
        <v>0</v>
      </c>
    </row>
    <row r="2263" spans="7:8" x14ac:dyDescent="0.25">
      <c r="G2263" s="359">
        <f t="shared" si="76"/>
        <v>0</v>
      </c>
      <c r="H2263" s="366">
        <f t="shared" si="77"/>
        <v>0</v>
      </c>
    </row>
    <row r="2264" spans="7:8" x14ac:dyDescent="0.25">
      <c r="G2264" s="359">
        <f t="shared" si="76"/>
        <v>0</v>
      </c>
      <c r="H2264" s="366">
        <f t="shared" si="77"/>
        <v>0</v>
      </c>
    </row>
    <row r="2265" spans="7:8" x14ac:dyDescent="0.25">
      <c r="G2265" s="359">
        <f t="shared" si="76"/>
        <v>0</v>
      </c>
      <c r="H2265" s="366">
        <f t="shared" si="77"/>
        <v>0</v>
      </c>
    </row>
    <row r="2266" spans="7:8" x14ac:dyDescent="0.25">
      <c r="G2266" s="359">
        <f t="shared" si="76"/>
        <v>0</v>
      </c>
      <c r="H2266" s="366">
        <f t="shared" si="77"/>
        <v>0</v>
      </c>
    </row>
    <row r="2267" spans="7:8" x14ac:dyDescent="0.25">
      <c r="G2267" s="359">
        <f t="shared" si="76"/>
        <v>0</v>
      </c>
      <c r="H2267" s="366">
        <f t="shared" si="77"/>
        <v>0</v>
      </c>
    </row>
    <row r="2268" spans="7:8" x14ac:dyDescent="0.25">
      <c r="G2268" s="359">
        <f t="shared" si="76"/>
        <v>0</v>
      </c>
      <c r="H2268" s="366">
        <f t="shared" si="77"/>
        <v>0</v>
      </c>
    </row>
    <row r="2269" spans="7:8" x14ac:dyDescent="0.25">
      <c r="G2269" s="359">
        <f t="shared" si="76"/>
        <v>0</v>
      </c>
      <c r="H2269" s="366">
        <f t="shared" si="77"/>
        <v>0</v>
      </c>
    </row>
    <row r="2270" spans="7:8" x14ac:dyDescent="0.25">
      <c r="G2270" s="359">
        <f t="shared" si="76"/>
        <v>0</v>
      </c>
      <c r="H2270" s="366">
        <f t="shared" si="77"/>
        <v>0</v>
      </c>
    </row>
    <row r="2271" spans="7:8" x14ac:dyDescent="0.25">
      <c r="G2271" s="359">
        <f t="shared" si="76"/>
        <v>0</v>
      </c>
      <c r="H2271" s="366">
        <f t="shared" si="77"/>
        <v>0</v>
      </c>
    </row>
    <row r="2272" spans="7:8" x14ac:dyDescent="0.25">
      <c r="G2272" s="359">
        <f t="shared" si="76"/>
        <v>0</v>
      </c>
      <c r="H2272" s="366">
        <f t="shared" si="77"/>
        <v>0</v>
      </c>
    </row>
    <row r="2273" spans="7:8" x14ac:dyDescent="0.25">
      <c r="G2273" s="359">
        <f t="shared" si="76"/>
        <v>0</v>
      </c>
      <c r="H2273" s="366">
        <f t="shared" si="77"/>
        <v>0</v>
      </c>
    </row>
    <row r="2274" spans="7:8" x14ac:dyDescent="0.25">
      <c r="G2274" s="359">
        <f t="shared" si="76"/>
        <v>0</v>
      </c>
      <c r="H2274" s="366">
        <f t="shared" si="77"/>
        <v>0</v>
      </c>
    </row>
    <row r="2275" spans="7:8" x14ac:dyDescent="0.25">
      <c r="G2275" s="359">
        <f t="shared" si="76"/>
        <v>0</v>
      </c>
      <c r="H2275" s="366">
        <f t="shared" si="77"/>
        <v>0</v>
      </c>
    </row>
    <row r="2276" spans="7:8" x14ac:dyDescent="0.25">
      <c r="G2276" s="359">
        <f t="shared" si="76"/>
        <v>0</v>
      </c>
      <c r="H2276" s="366">
        <f t="shared" si="77"/>
        <v>0</v>
      </c>
    </row>
    <row r="2277" spans="7:8" x14ac:dyDescent="0.25">
      <c r="G2277" s="359">
        <f t="shared" si="76"/>
        <v>0</v>
      </c>
      <c r="H2277" s="366">
        <f t="shared" si="77"/>
        <v>0</v>
      </c>
    </row>
    <row r="2278" spans="7:8" x14ac:dyDescent="0.25">
      <c r="G2278" s="359">
        <f t="shared" si="76"/>
        <v>0</v>
      </c>
      <c r="H2278" s="366">
        <f t="shared" si="77"/>
        <v>0</v>
      </c>
    </row>
    <row r="2279" spans="7:8" x14ac:dyDescent="0.25">
      <c r="G2279" s="359">
        <f t="shared" si="76"/>
        <v>0</v>
      </c>
      <c r="H2279" s="366">
        <f t="shared" si="77"/>
        <v>0</v>
      </c>
    </row>
    <row r="2280" spans="7:8" x14ac:dyDescent="0.25">
      <c r="G2280" s="359">
        <f t="shared" si="76"/>
        <v>0</v>
      </c>
      <c r="H2280" s="366">
        <f t="shared" si="77"/>
        <v>0</v>
      </c>
    </row>
    <row r="2281" spans="7:8" x14ac:dyDescent="0.25">
      <c r="G2281" s="359">
        <f t="shared" si="76"/>
        <v>0</v>
      </c>
      <c r="H2281" s="366">
        <f t="shared" si="77"/>
        <v>0</v>
      </c>
    </row>
    <row r="2282" spans="7:8" x14ac:dyDescent="0.25">
      <c r="G2282" s="359">
        <f t="shared" si="76"/>
        <v>0</v>
      </c>
      <c r="H2282" s="366">
        <f t="shared" si="77"/>
        <v>0</v>
      </c>
    </row>
    <row r="2283" spans="7:8" x14ac:dyDescent="0.25">
      <c r="G2283" s="359">
        <f t="shared" si="76"/>
        <v>0</v>
      </c>
      <c r="H2283" s="366">
        <f t="shared" si="77"/>
        <v>0</v>
      </c>
    </row>
    <row r="2284" spans="7:8" x14ac:dyDescent="0.25">
      <c r="G2284" s="359">
        <f t="shared" si="76"/>
        <v>0</v>
      </c>
      <c r="H2284" s="366">
        <f t="shared" si="77"/>
        <v>0</v>
      </c>
    </row>
    <row r="2285" spans="7:8" x14ac:dyDescent="0.25">
      <c r="G2285" s="359">
        <f t="shared" si="76"/>
        <v>0</v>
      </c>
      <c r="H2285" s="366">
        <f t="shared" si="77"/>
        <v>0</v>
      </c>
    </row>
    <row r="2286" spans="7:8" x14ac:dyDescent="0.25">
      <c r="G2286" s="359">
        <f t="shared" si="76"/>
        <v>0</v>
      </c>
      <c r="H2286" s="366">
        <f t="shared" si="77"/>
        <v>0</v>
      </c>
    </row>
    <row r="2287" spans="7:8" x14ac:dyDescent="0.25">
      <c r="G2287" s="359">
        <f t="shared" si="76"/>
        <v>0</v>
      </c>
      <c r="H2287" s="366">
        <f t="shared" si="77"/>
        <v>0</v>
      </c>
    </row>
    <row r="2288" spans="7:8" x14ac:dyDescent="0.25">
      <c r="G2288" s="359">
        <f t="shared" si="76"/>
        <v>0</v>
      </c>
      <c r="H2288" s="366">
        <f t="shared" si="77"/>
        <v>0</v>
      </c>
    </row>
    <row r="2289" spans="7:8" x14ac:dyDescent="0.25">
      <c r="G2289" s="359">
        <f t="shared" si="76"/>
        <v>0</v>
      </c>
      <c r="H2289" s="366">
        <f t="shared" si="77"/>
        <v>0</v>
      </c>
    </row>
    <row r="2290" spans="7:8" x14ac:dyDescent="0.25">
      <c r="G2290" s="359">
        <f t="shared" si="76"/>
        <v>0</v>
      </c>
      <c r="H2290" s="366">
        <f t="shared" si="77"/>
        <v>0</v>
      </c>
    </row>
    <row r="2291" spans="7:8" x14ac:dyDescent="0.25">
      <c r="G2291" s="359">
        <f t="shared" si="76"/>
        <v>0</v>
      </c>
      <c r="H2291" s="366">
        <f t="shared" si="77"/>
        <v>0</v>
      </c>
    </row>
    <row r="2292" spans="7:8" x14ac:dyDescent="0.25">
      <c r="G2292" s="359">
        <f t="shared" si="76"/>
        <v>0</v>
      </c>
      <c r="H2292" s="366">
        <f t="shared" si="77"/>
        <v>0</v>
      </c>
    </row>
    <row r="2293" spans="7:8" x14ac:dyDescent="0.25">
      <c r="G2293" s="359">
        <f t="shared" si="76"/>
        <v>0</v>
      </c>
      <c r="H2293" s="366">
        <f t="shared" si="77"/>
        <v>0</v>
      </c>
    </row>
    <row r="2294" spans="7:8" x14ac:dyDescent="0.25">
      <c r="G2294" s="359">
        <f t="shared" si="76"/>
        <v>0</v>
      </c>
      <c r="H2294" s="366">
        <f t="shared" si="77"/>
        <v>0</v>
      </c>
    </row>
    <row r="2295" spans="7:8" x14ac:dyDescent="0.25">
      <c r="G2295" s="359">
        <f t="shared" si="76"/>
        <v>0</v>
      </c>
      <c r="H2295" s="366">
        <f t="shared" si="77"/>
        <v>0</v>
      </c>
    </row>
    <row r="2296" spans="7:8" x14ac:dyDescent="0.25">
      <c r="G2296" s="359">
        <f t="shared" si="76"/>
        <v>0</v>
      </c>
      <c r="H2296" s="366">
        <f t="shared" si="77"/>
        <v>0</v>
      </c>
    </row>
    <row r="2297" spans="7:8" x14ac:dyDescent="0.25">
      <c r="G2297" s="359">
        <f t="shared" si="76"/>
        <v>0</v>
      </c>
      <c r="H2297" s="366">
        <f t="shared" si="77"/>
        <v>0</v>
      </c>
    </row>
    <row r="2298" spans="7:8" x14ac:dyDescent="0.25">
      <c r="G2298" s="359">
        <f t="shared" si="76"/>
        <v>0</v>
      </c>
      <c r="H2298" s="366">
        <f t="shared" si="77"/>
        <v>0</v>
      </c>
    </row>
    <row r="2299" spans="7:8" x14ac:dyDescent="0.25">
      <c r="G2299" s="359">
        <f t="shared" si="76"/>
        <v>0</v>
      </c>
      <c r="H2299" s="366">
        <f t="shared" si="77"/>
        <v>0</v>
      </c>
    </row>
    <row r="2300" spans="7:8" x14ac:dyDescent="0.25">
      <c r="G2300" s="359">
        <f t="shared" si="76"/>
        <v>0</v>
      </c>
      <c r="H2300" s="366">
        <f t="shared" si="77"/>
        <v>0</v>
      </c>
    </row>
    <row r="2301" spans="7:8" x14ac:dyDescent="0.25">
      <c r="G2301" s="359">
        <f t="shared" si="76"/>
        <v>0</v>
      </c>
      <c r="H2301" s="366">
        <f t="shared" si="77"/>
        <v>0</v>
      </c>
    </row>
    <row r="2302" spans="7:8" x14ac:dyDescent="0.25">
      <c r="G2302" s="359">
        <f t="shared" si="76"/>
        <v>0</v>
      </c>
      <c r="H2302" s="366">
        <f t="shared" si="77"/>
        <v>0</v>
      </c>
    </row>
    <row r="2303" spans="7:8" x14ac:dyDescent="0.25">
      <c r="G2303" s="359">
        <f t="shared" si="76"/>
        <v>0</v>
      </c>
      <c r="H2303" s="366">
        <f t="shared" si="77"/>
        <v>0</v>
      </c>
    </row>
    <row r="2304" spans="7:8" x14ac:dyDescent="0.25">
      <c r="G2304" s="359">
        <f t="shared" si="76"/>
        <v>0</v>
      </c>
      <c r="H2304" s="366">
        <f t="shared" si="77"/>
        <v>0</v>
      </c>
    </row>
    <row r="2305" spans="7:8" x14ac:dyDescent="0.25">
      <c r="G2305" s="359">
        <f t="shared" si="76"/>
        <v>0</v>
      </c>
      <c r="H2305" s="366">
        <f t="shared" si="77"/>
        <v>0</v>
      </c>
    </row>
    <row r="2306" spans="7:8" x14ac:dyDescent="0.25">
      <c r="G2306" s="359">
        <f t="shared" si="76"/>
        <v>0</v>
      </c>
      <c r="H2306" s="366">
        <f t="shared" si="77"/>
        <v>0</v>
      </c>
    </row>
    <row r="2307" spans="7:8" x14ac:dyDescent="0.25">
      <c r="G2307" s="359">
        <f t="shared" ref="G2307:G2370" si="78">IFERROR(IF(C2307=" ",0,C2307),0)</f>
        <v>0</v>
      </c>
      <c r="H2307" s="366">
        <f t="shared" ref="H2307:H2370" si="79">IFERROR(G2307 * E2307, 0)</f>
        <v>0</v>
      </c>
    </row>
    <row r="2308" spans="7:8" x14ac:dyDescent="0.25">
      <c r="G2308" s="359">
        <f t="shared" si="78"/>
        <v>0</v>
      </c>
      <c r="H2308" s="366">
        <f t="shared" si="79"/>
        <v>0</v>
      </c>
    </row>
    <row r="2309" spans="7:8" x14ac:dyDescent="0.25">
      <c r="G2309" s="359">
        <f t="shared" si="78"/>
        <v>0</v>
      </c>
      <c r="H2309" s="366">
        <f t="shared" si="79"/>
        <v>0</v>
      </c>
    </row>
    <row r="2310" spans="7:8" x14ac:dyDescent="0.25">
      <c r="G2310" s="359">
        <f t="shared" si="78"/>
        <v>0</v>
      </c>
      <c r="H2310" s="366">
        <f t="shared" si="79"/>
        <v>0</v>
      </c>
    </row>
    <row r="2311" spans="7:8" x14ac:dyDescent="0.25">
      <c r="G2311" s="359">
        <f t="shared" si="78"/>
        <v>0</v>
      </c>
      <c r="H2311" s="366">
        <f t="shared" si="79"/>
        <v>0</v>
      </c>
    </row>
    <row r="2312" spans="7:8" x14ac:dyDescent="0.25">
      <c r="G2312" s="359">
        <f t="shared" si="78"/>
        <v>0</v>
      </c>
      <c r="H2312" s="366">
        <f t="shared" si="79"/>
        <v>0</v>
      </c>
    </row>
    <row r="2313" spans="7:8" x14ac:dyDescent="0.25">
      <c r="G2313" s="359">
        <f t="shared" si="78"/>
        <v>0</v>
      </c>
      <c r="H2313" s="366">
        <f t="shared" si="79"/>
        <v>0</v>
      </c>
    </row>
    <row r="2314" spans="7:8" x14ac:dyDescent="0.25">
      <c r="G2314" s="359">
        <f t="shared" si="78"/>
        <v>0</v>
      </c>
      <c r="H2314" s="366">
        <f t="shared" si="79"/>
        <v>0</v>
      </c>
    </row>
    <row r="2315" spans="7:8" x14ac:dyDescent="0.25">
      <c r="G2315" s="359">
        <f t="shared" si="78"/>
        <v>0</v>
      </c>
      <c r="H2315" s="366">
        <f t="shared" si="79"/>
        <v>0</v>
      </c>
    </row>
    <row r="2316" spans="7:8" x14ac:dyDescent="0.25">
      <c r="G2316" s="359">
        <f t="shared" si="78"/>
        <v>0</v>
      </c>
      <c r="H2316" s="366">
        <f t="shared" si="79"/>
        <v>0</v>
      </c>
    </row>
    <row r="2317" spans="7:8" x14ac:dyDescent="0.25">
      <c r="G2317" s="359">
        <f t="shared" si="78"/>
        <v>0</v>
      </c>
      <c r="H2317" s="366">
        <f t="shared" si="79"/>
        <v>0</v>
      </c>
    </row>
    <row r="2318" spans="7:8" x14ac:dyDescent="0.25">
      <c r="G2318" s="359">
        <f t="shared" si="78"/>
        <v>0</v>
      </c>
      <c r="H2318" s="366">
        <f t="shared" si="79"/>
        <v>0</v>
      </c>
    </row>
    <row r="2319" spans="7:8" x14ac:dyDescent="0.25">
      <c r="G2319" s="359">
        <f t="shared" si="78"/>
        <v>0</v>
      </c>
      <c r="H2319" s="366">
        <f t="shared" si="79"/>
        <v>0</v>
      </c>
    </row>
    <row r="2320" spans="7:8" x14ac:dyDescent="0.25">
      <c r="G2320" s="359">
        <f t="shared" si="78"/>
        <v>0</v>
      </c>
      <c r="H2320" s="366">
        <f t="shared" si="79"/>
        <v>0</v>
      </c>
    </row>
    <row r="2321" spans="7:8" x14ac:dyDescent="0.25">
      <c r="G2321" s="359">
        <f t="shared" si="78"/>
        <v>0</v>
      </c>
      <c r="H2321" s="366">
        <f t="shared" si="79"/>
        <v>0</v>
      </c>
    </row>
    <row r="2322" spans="7:8" x14ac:dyDescent="0.25">
      <c r="G2322" s="359">
        <f t="shared" si="78"/>
        <v>0</v>
      </c>
      <c r="H2322" s="366">
        <f t="shared" si="79"/>
        <v>0</v>
      </c>
    </row>
    <row r="2323" spans="7:8" x14ac:dyDescent="0.25">
      <c r="G2323" s="359">
        <f t="shared" si="78"/>
        <v>0</v>
      </c>
      <c r="H2323" s="366">
        <f t="shared" si="79"/>
        <v>0</v>
      </c>
    </row>
    <row r="2324" spans="7:8" x14ac:dyDescent="0.25">
      <c r="G2324" s="359">
        <f t="shared" si="78"/>
        <v>0</v>
      </c>
      <c r="H2324" s="366">
        <f t="shared" si="79"/>
        <v>0</v>
      </c>
    </row>
    <row r="2325" spans="7:8" x14ac:dyDescent="0.25">
      <c r="G2325" s="359">
        <f t="shared" si="78"/>
        <v>0</v>
      </c>
      <c r="H2325" s="366">
        <f t="shared" si="79"/>
        <v>0</v>
      </c>
    </row>
    <row r="2326" spans="7:8" x14ac:dyDescent="0.25">
      <c r="G2326" s="359">
        <f t="shared" si="78"/>
        <v>0</v>
      </c>
      <c r="H2326" s="366">
        <f t="shared" si="79"/>
        <v>0</v>
      </c>
    </row>
    <row r="2327" spans="7:8" x14ac:dyDescent="0.25">
      <c r="G2327" s="359">
        <f t="shared" si="78"/>
        <v>0</v>
      </c>
      <c r="H2327" s="366">
        <f t="shared" si="79"/>
        <v>0</v>
      </c>
    </row>
    <row r="2328" spans="7:8" x14ac:dyDescent="0.25">
      <c r="G2328" s="359">
        <f t="shared" si="78"/>
        <v>0</v>
      </c>
      <c r="H2328" s="366">
        <f t="shared" si="79"/>
        <v>0</v>
      </c>
    </row>
    <row r="2329" spans="7:8" x14ac:dyDescent="0.25">
      <c r="G2329" s="359">
        <f t="shared" si="78"/>
        <v>0</v>
      </c>
      <c r="H2329" s="366">
        <f t="shared" si="79"/>
        <v>0</v>
      </c>
    </row>
    <row r="2330" spans="7:8" x14ac:dyDescent="0.25">
      <c r="G2330" s="359">
        <f t="shared" si="78"/>
        <v>0</v>
      </c>
      <c r="H2330" s="366">
        <f t="shared" si="79"/>
        <v>0</v>
      </c>
    </row>
    <row r="2331" spans="7:8" x14ac:dyDescent="0.25">
      <c r="G2331" s="359">
        <f t="shared" si="78"/>
        <v>0</v>
      </c>
      <c r="H2331" s="366">
        <f t="shared" si="79"/>
        <v>0</v>
      </c>
    </row>
    <row r="2332" spans="7:8" x14ac:dyDescent="0.25">
      <c r="G2332" s="359">
        <f t="shared" si="78"/>
        <v>0</v>
      </c>
      <c r="H2332" s="366">
        <f t="shared" si="79"/>
        <v>0</v>
      </c>
    </row>
    <row r="2333" spans="7:8" x14ac:dyDescent="0.25">
      <c r="G2333" s="359">
        <f t="shared" si="78"/>
        <v>0</v>
      </c>
      <c r="H2333" s="366">
        <f t="shared" si="79"/>
        <v>0</v>
      </c>
    </row>
    <row r="2334" spans="7:8" x14ac:dyDescent="0.25">
      <c r="G2334" s="359">
        <f t="shared" si="78"/>
        <v>0</v>
      </c>
      <c r="H2334" s="366">
        <f t="shared" si="79"/>
        <v>0</v>
      </c>
    </row>
    <row r="2335" spans="7:8" x14ac:dyDescent="0.25">
      <c r="G2335" s="359">
        <f t="shared" si="78"/>
        <v>0</v>
      </c>
      <c r="H2335" s="366">
        <f t="shared" si="79"/>
        <v>0</v>
      </c>
    </row>
    <row r="2336" spans="7:8" x14ac:dyDescent="0.25">
      <c r="G2336" s="359">
        <f t="shared" si="78"/>
        <v>0</v>
      </c>
      <c r="H2336" s="366">
        <f t="shared" si="79"/>
        <v>0</v>
      </c>
    </row>
    <row r="2337" spans="7:8" x14ac:dyDescent="0.25">
      <c r="G2337" s="359">
        <f t="shared" si="78"/>
        <v>0</v>
      </c>
      <c r="H2337" s="366">
        <f t="shared" si="79"/>
        <v>0</v>
      </c>
    </row>
    <row r="2338" spans="7:8" x14ac:dyDescent="0.25">
      <c r="G2338" s="359">
        <f t="shared" si="78"/>
        <v>0</v>
      </c>
      <c r="H2338" s="366">
        <f t="shared" si="79"/>
        <v>0</v>
      </c>
    </row>
    <row r="2339" spans="7:8" x14ac:dyDescent="0.25">
      <c r="G2339" s="359">
        <f t="shared" si="78"/>
        <v>0</v>
      </c>
      <c r="H2339" s="366">
        <f t="shared" si="79"/>
        <v>0</v>
      </c>
    </row>
    <row r="2340" spans="7:8" x14ac:dyDescent="0.25">
      <c r="G2340" s="359">
        <f t="shared" si="78"/>
        <v>0</v>
      </c>
      <c r="H2340" s="366">
        <f t="shared" si="79"/>
        <v>0</v>
      </c>
    </row>
    <row r="2341" spans="7:8" x14ac:dyDescent="0.25">
      <c r="G2341" s="359">
        <f t="shared" si="78"/>
        <v>0</v>
      </c>
      <c r="H2341" s="366">
        <f t="shared" si="79"/>
        <v>0</v>
      </c>
    </row>
    <row r="2342" spans="7:8" x14ac:dyDescent="0.25">
      <c r="G2342" s="359">
        <f t="shared" si="78"/>
        <v>0</v>
      </c>
      <c r="H2342" s="366">
        <f t="shared" si="79"/>
        <v>0</v>
      </c>
    </row>
    <row r="2343" spans="7:8" x14ac:dyDescent="0.25">
      <c r="G2343" s="359">
        <f t="shared" si="78"/>
        <v>0</v>
      </c>
      <c r="H2343" s="366">
        <f t="shared" si="79"/>
        <v>0</v>
      </c>
    </row>
    <row r="2344" spans="7:8" x14ac:dyDescent="0.25">
      <c r="G2344" s="359">
        <f t="shared" si="78"/>
        <v>0</v>
      </c>
      <c r="H2344" s="366">
        <f t="shared" si="79"/>
        <v>0</v>
      </c>
    </row>
    <row r="2345" spans="7:8" x14ac:dyDescent="0.25">
      <c r="G2345" s="359">
        <f t="shared" si="78"/>
        <v>0</v>
      </c>
      <c r="H2345" s="366">
        <f t="shared" si="79"/>
        <v>0</v>
      </c>
    </row>
    <row r="2346" spans="7:8" x14ac:dyDescent="0.25">
      <c r="G2346" s="359">
        <f t="shared" si="78"/>
        <v>0</v>
      </c>
      <c r="H2346" s="366">
        <f t="shared" si="79"/>
        <v>0</v>
      </c>
    </row>
    <row r="2347" spans="7:8" x14ac:dyDescent="0.25">
      <c r="G2347" s="359">
        <f t="shared" si="78"/>
        <v>0</v>
      </c>
      <c r="H2347" s="366">
        <f t="shared" si="79"/>
        <v>0</v>
      </c>
    </row>
    <row r="2348" spans="7:8" x14ac:dyDescent="0.25">
      <c r="G2348" s="359">
        <f t="shared" si="78"/>
        <v>0</v>
      </c>
      <c r="H2348" s="366">
        <f t="shared" si="79"/>
        <v>0</v>
      </c>
    </row>
    <row r="2349" spans="7:8" x14ac:dyDescent="0.25">
      <c r="G2349" s="359">
        <f t="shared" si="78"/>
        <v>0</v>
      </c>
      <c r="H2349" s="366">
        <f t="shared" si="79"/>
        <v>0</v>
      </c>
    </row>
    <row r="2350" spans="7:8" x14ac:dyDescent="0.25">
      <c r="G2350" s="359">
        <f t="shared" si="78"/>
        <v>0</v>
      </c>
      <c r="H2350" s="366">
        <f t="shared" si="79"/>
        <v>0</v>
      </c>
    </row>
    <row r="2351" spans="7:8" x14ac:dyDescent="0.25">
      <c r="G2351" s="359">
        <f t="shared" si="78"/>
        <v>0</v>
      </c>
      <c r="H2351" s="366">
        <f t="shared" si="79"/>
        <v>0</v>
      </c>
    </row>
    <row r="2352" spans="7:8" x14ac:dyDescent="0.25">
      <c r="G2352" s="359">
        <f t="shared" si="78"/>
        <v>0</v>
      </c>
      <c r="H2352" s="366">
        <f t="shared" si="79"/>
        <v>0</v>
      </c>
    </row>
    <row r="2353" spans="7:8" x14ac:dyDescent="0.25">
      <c r="G2353" s="359">
        <f t="shared" si="78"/>
        <v>0</v>
      </c>
      <c r="H2353" s="366">
        <f t="shared" si="79"/>
        <v>0</v>
      </c>
    </row>
    <row r="2354" spans="7:8" x14ac:dyDescent="0.25">
      <c r="G2354" s="359">
        <f t="shared" si="78"/>
        <v>0</v>
      </c>
      <c r="H2354" s="366">
        <f t="shared" si="79"/>
        <v>0</v>
      </c>
    </row>
    <row r="2355" spans="7:8" x14ac:dyDescent="0.25">
      <c r="G2355" s="359">
        <f t="shared" si="78"/>
        <v>0</v>
      </c>
      <c r="H2355" s="366">
        <f t="shared" si="79"/>
        <v>0</v>
      </c>
    </row>
    <row r="2356" spans="7:8" x14ac:dyDescent="0.25">
      <c r="G2356" s="359">
        <f t="shared" si="78"/>
        <v>0</v>
      </c>
      <c r="H2356" s="366">
        <f t="shared" si="79"/>
        <v>0</v>
      </c>
    </row>
    <row r="2357" spans="7:8" x14ac:dyDescent="0.25">
      <c r="G2357" s="359">
        <f t="shared" si="78"/>
        <v>0</v>
      </c>
      <c r="H2357" s="366">
        <f t="shared" si="79"/>
        <v>0</v>
      </c>
    </row>
    <row r="2358" spans="7:8" x14ac:dyDescent="0.25">
      <c r="G2358" s="359">
        <f t="shared" si="78"/>
        <v>0</v>
      </c>
      <c r="H2358" s="366">
        <f t="shared" si="79"/>
        <v>0</v>
      </c>
    </row>
    <row r="2359" spans="7:8" x14ac:dyDescent="0.25">
      <c r="G2359" s="359">
        <f t="shared" si="78"/>
        <v>0</v>
      </c>
      <c r="H2359" s="366">
        <f t="shared" si="79"/>
        <v>0</v>
      </c>
    </row>
    <row r="2360" spans="7:8" x14ac:dyDescent="0.25">
      <c r="G2360" s="359">
        <f t="shared" si="78"/>
        <v>0</v>
      </c>
      <c r="H2360" s="366">
        <f t="shared" si="79"/>
        <v>0</v>
      </c>
    </row>
    <row r="2361" spans="7:8" x14ac:dyDescent="0.25">
      <c r="G2361" s="359">
        <f t="shared" si="78"/>
        <v>0</v>
      </c>
      <c r="H2361" s="366">
        <f t="shared" si="79"/>
        <v>0</v>
      </c>
    </row>
    <row r="2362" spans="7:8" x14ac:dyDescent="0.25">
      <c r="G2362" s="359">
        <f t="shared" si="78"/>
        <v>0</v>
      </c>
      <c r="H2362" s="366">
        <f t="shared" si="79"/>
        <v>0</v>
      </c>
    </row>
    <row r="2363" spans="7:8" x14ac:dyDescent="0.25">
      <c r="G2363" s="359">
        <f t="shared" si="78"/>
        <v>0</v>
      </c>
      <c r="H2363" s="366">
        <f t="shared" si="79"/>
        <v>0</v>
      </c>
    </row>
    <row r="2364" spans="7:8" x14ac:dyDescent="0.25">
      <c r="G2364" s="359">
        <f t="shared" si="78"/>
        <v>0</v>
      </c>
      <c r="H2364" s="366">
        <f t="shared" si="79"/>
        <v>0</v>
      </c>
    </row>
    <row r="2365" spans="7:8" x14ac:dyDescent="0.25">
      <c r="G2365" s="359">
        <f t="shared" si="78"/>
        <v>0</v>
      </c>
      <c r="H2365" s="366">
        <f t="shared" si="79"/>
        <v>0</v>
      </c>
    </row>
    <row r="2366" spans="7:8" x14ac:dyDescent="0.25">
      <c r="G2366" s="359">
        <f t="shared" si="78"/>
        <v>0</v>
      </c>
      <c r="H2366" s="366">
        <f t="shared" si="79"/>
        <v>0</v>
      </c>
    </row>
    <row r="2367" spans="7:8" x14ac:dyDescent="0.25">
      <c r="G2367" s="359">
        <f t="shared" si="78"/>
        <v>0</v>
      </c>
      <c r="H2367" s="366">
        <f t="shared" si="79"/>
        <v>0</v>
      </c>
    </row>
    <row r="2368" spans="7:8" x14ac:dyDescent="0.25">
      <c r="G2368" s="359">
        <f t="shared" si="78"/>
        <v>0</v>
      </c>
      <c r="H2368" s="366">
        <f t="shared" si="79"/>
        <v>0</v>
      </c>
    </row>
    <row r="2369" spans="7:8" x14ac:dyDescent="0.25">
      <c r="G2369" s="359">
        <f t="shared" si="78"/>
        <v>0</v>
      </c>
      <c r="H2369" s="366">
        <f t="shared" si="79"/>
        <v>0</v>
      </c>
    </row>
    <row r="2370" spans="7:8" x14ac:dyDescent="0.25">
      <c r="G2370" s="359">
        <f t="shared" si="78"/>
        <v>0</v>
      </c>
      <c r="H2370" s="366">
        <f t="shared" si="79"/>
        <v>0</v>
      </c>
    </row>
    <row r="2371" spans="7:8" x14ac:dyDescent="0.25">
      <c r="G2371" s="359">
        <f t="shared" ref="G2371:G2434" si="80">IFERROR(IF(C2371=" ",0,C2371),0)</f>
        <v>0</v>
      </c>
      <c r="H2371" s="366">
        <f t="shared" ref="H2371:H2434" si="81">IFERROR(G2371 * E2371, 0)</f>
        <v>0</v>
      </c>
    </row>
    <row r="2372" spans="7:8" x14ac:dyDescent="0.25">
      <c r="G2372" s="359">
        <f t="shared" si="80"/>
        <v>0</v>
      </c>
      <c r="H2372" s="366">
        <f t="shared" si="81"/>
        <v>0</v>
      </c>
    </row>
    <row r="2373" spans="7:8" x14ac:dyDescent="0.25">
      <c r="G2373" s="359">
        <f t="shared" si="80"/>
        <v>0</v>
      </c>
      <c r="H2373" s="366">
        <f t="shared" si="81"/>
        <v>0</v>
      </c>
    </row>
    <row r="2374" spans="7:8" x14ac:dyDescent="0.25">
      <c r="G2374" s="359">
        <f t="shared" si="80"/>
        <v>0</v>
      </c>
      <c r="H2374" s="366">
        <f t="shared" si="81"/>
        <v>0</v>
      </c>
    </row>
    <row r="2375" spans="7:8" x14ac:dyDescent="0.25">
      <c r="G2375" s="359">
        <f t="shared" si="80"/>
        <v>0</v>
      </c>
      <c r="H2375" s="366">
        <f t="shared" si="81"/>
        <v>0</v>
      </c>
    </row>
    <row r="2376" spans="7:8" x14ac:dyDescent="0.25">
      <c r="G2376" s="359">
        <f t="shared" si="80"/>
        <v>0</v>
      </c>
      <c r="H2376" s="366">
        <f t="shared" si="81"/>
        <v>0</v>
      </c>
    </row>
    <row r="2377" spans="7:8" x14ac:dyDescent="0.25">
      <c r="G2377" s="359">
        <f t="shared" si="80"/>
        <v>0</v>
      </c>
      <c r="H2377" s="366">
        <f t="shared" si="81"/>
        <v>0</v>
      </c>
    </row>
    <row r="2378" spans="7:8" x14ac:dyDescent="0.25">
      <c r="G2378" s="359">
        <f t="shared" si="80"/>
        <v>0</v>
      </c>
      <c r="H2378" s="366">
        <f t="shared" si="81"/>
        <v>0</v>
      </c>
    </row>
    <row r="2379" spans="7:8" x14ac:dyDescent="0.25">
      <c r="G2379" s="359">
        <f t="shared" si="80"/>
        <v>0</v>
      </c>
      <c r="H2379" s="366">
        <f t="shared" si="81"/>
        <v>0</v>
      </c>
    </row>
    <row r="2380" spans="7:8" x14ac:dyDescent="0.25">
      <c r="G2380" s="359">
        <f t="shared" si="80"/>
        <v>0</v>
      </c>
      <c r="H2380" s="366">
        <f t="shared" si="81"/>
        <v>0</v>
      </c>
    </row>
    <row r="2381" spans="7:8" x14ac:dyDescent="0.25">
      <c r="G2381" s="359">
        <f t="shared" si="80"/>
        <v>0</v>
      </c>
      <c r="H2381" s="366">
        <f t="shared" si="81"/>
        <v>0</v>
      </c>
    </row>
    <row r="2382" spans="7:8" x14ac:dyDescent="0.25">
      <c r="G2382" s="359">
        <f t="shared" si="80"/>
        <v>0</v>
      </c>
      <c r="H2382" s="366">
        <f t="shared" si="81"/>
        <v>0</v>
      </c>
    </row>
    <row r="2383" spans="7:8" x14ac:dyDescent="0.25">
      <c r="G2383" s="359">
        <f t="shared" si="80"/>
        <v>0</v>
      </c>
      <c r="H2383" s="366">
        <f t="shared" si="81"/>
        <v>0</v>
      </c>
    </row>
    <row r="2384" spans="7:8" x14ac:dyDescent="0.25">
      <c r="G2384" s="359">
        <f t="shared" si="80"/>
        <v>0</v>
      </c>
      <c r="H2384" s="366">
        <f t="shared" si="81"/>
        <v>0</v>
      </c>
    </row>
    <row r="2385" spans="7:8" x14ac:dyDescent="0.25">
      <c r="G2385" s="359">
        <f t="shared" si="80"/>
        <v>0</v>
      </c>
      <c r="H2385" s="366">
        <f t="shared" si="81"/>
        <v>0</v>
      </c>
    </row>
    <row r="2386" spans="7:8" x14ac:dyDescent="0.25">
      <c r="G2386" s="359">
        <f t="shared" si="80"/>
        <v>0</v>
      </c>
      <c r="H2386" s="366">
        <f t="shared" si="81"/>
        <v>0</v>
      </c>
    </row>
    <row r="2387" spans="7:8" x14ac:dyDescent="0.25">
      <c r="G2387" s="359">
        <f t="shared" si="80"/>
        <v>0</v>
      </c>
      <c r="H2387" s="366">
        <f t="shared" si="81"/>
        <v>0</v>
      </c>
    </row>
    <row r="2388" spans="7:8" x14ac:dyDescent="0.25">
      <c r="G2388" s="359">
        <f t="shared" si="80"/>
        <v>0</v>
      </c>
      <c r="H2388" s="366">
        <f t="shared" si="81"/>
        <v>0</v>
      </c>
    </row>
    <row r="2389" spans="7:8" x14ac:dyDescent="0.25">
      <c r="G2389" s="359">
        <f t="shared" si="80"/>
        <v>0</v>
      </c>
      <c r="H2389" s="366">
        <f t="shared" si="81"/>
        <v>0</v>
      </c>
    </row>
    <row r="2390" spans="7:8" x14ac:dyDescent="0.25">
      <c r="G2390" s="359">
        <f t="shared" si="80"/>
        <v>0</v>
      </c>
      <c r="H2390" s="366">
        <f t="shared" si="81"/>
        <v>0</v>
      </c>
    </row>
    <row r="2391" spans="7:8" x14ac:dyDescent="0.25">
      <c r="G2391" s="359">
        <f t="shared" si="80"/>
        <v>0</v>
      </c>
      <c r="H2391" s="366">
        <f t="shared" si="81"/>
        <v>0</v>
      </c>
    </row>
    <row r="2392" spans="7:8" x14ac:dyDescent="0.25">
      <c r="G2392" s="359">
        <f t="shared" si="80"/>
        <v>0</v>
      </c>
      <c r="H2392" s="366">
        <f t="shared" si="81"/>
        <v>0</v>
      </c>
    </row>
    <row r="2393" spans="7:8" x14ac:dyDescent="0.25">
      <c r="G2393" s="359">
        <f t="shared" si="80"/>
        <v>0</v>
      </c>
      <c r="H2393" s="366">
        <f t="shared" si="81"/>
        <v>0</v>
      </c>
    </row>
    <row r="2394" spans="7:8" x14ac:dyDescent="0.25">
      <c r="G2394" s="359">
        <f t="shared" si="80"/>
        <v>0</v>
      </c>
      <c r="H2394" s="366">
        <f t="shared" si="81"/>
        <v>0</v>
      </c>
    </row>
    <row r="2395" spans="7:8" x14ac:dyDescent="0.25">
      <c r="G2395" s="359">
        <f t="shared" si="80"/>
        <v>0</v>
      </c>
      <c r="H2395" s="366">
        <f t="shared" si="81"/>
        <v>0</v>
      </c>
    </row>
    <row r="2396" spans="7:8" x14ac:dyDescent="0.25">
      <c r="G2396" s="359">
        <f t="shared" si="80"/>
        <v>0</v>
      </c>
      <c r="H2396" s="366">
        <f t="shared" si="81"/>
        <v>0</v>
      </c>
    </row>
    <row r="2397" spans="7:8" x14ac:dyDescent="0.25">
      <c r="G2397" s="359">
        <f t="shared" si="80"/>
        <v>0</v>
      </c>
      <c r="H2397" s="366">
        <f t="shared" si="81"/>
        <v>0</v>
      </c>
    </row>
    <row r="2398" spans="7:8" x14ac:dyDescent="0.25">
      <c r="G2398" s="359">
        <f t="shared" si="80"/>
        <v>0</v>
      </c>
      <c r="H2398" s="366">
        <f t="shared" si="81"/>
        <v>0</v>
      </c>
    </row>
    <row r="2399" spans="7:8" x14ac:dyDescent="0.25">
      <c r="G2399" s="359">
        <f t="shared" si="80"/>
        <v>0</v>
      </c>
      <c r="H2399" s="366">
        <f t="shared" si="81"/>
        <v>0</v>
      </c>
    </row>
    <row r="2400" spans="7:8" x14ac:dyDescent="0.25">
      <c r="G2400" s="359">
        <f t="shared" si="80"/>
        <v>0</v>
      </c>
      <c r="H2400" s="366">
        <f t="shared" si="81"/>
        <v>0</v>
      </c>
    </row>
    <row r="2401" spans="7:8" x14ac:dyDescent="0.25">
      <c r="G2401" s="359">
        <f t="shared" si="80"/>
        <v>0</v>
      </c>
      <c r="H2401" s="366">
        <f t="shared" si="81"/>
        <v>0</v>
      </c>
    </row>
    <row r="2402" spans="7:8" x14ac:dyDescent="0.25">
      <c r="G2402" s="359">
        <f t="shared" si="80"/>
        <v>0</v>
      </c>
      <c r="H2402" s="366">
        <f t="shared" si="81"/>
        <v>0</v>
      </c>
    </row>
    <row r="2403" spans="7:8" x14ac:dyDescent="0.25">
      <c r="G2403" s="359">
        <f t="shared" si="80"/>
        <v>0</v>
      </c>
      <c r="H2403" s="366">
        <f t="shared" si="81"/>
        <v>0</v>
      </c>
    </row>
    <row r="2404" spans="7:8" x14ac:dyDescent="0.25">
      <c r="G2404" s="359">
        <f t="shared" si="80"/>
        <v>0</v>
      </c>
      <c r="H2404" s="366">
        <f t="shared" si="81"/>
        <v>0</v>
      </c>
    </row>
    <row r="2405" spans="7:8" x14ac:dyDescent="0.25">
      <c r="G2405" s="359">
        <f t="shared" si="80"/>
        <v>0</v>
      </c>
      <c r="H2405" s="366">
        <f t="shared" si="81"/>
        <v>0</v>
      </c>
    </row>
    <row r="2406" spans="7:8" x14ac:dyDescent="0.25">
      <c r="G2406" s="359">
        <f t="shared" si="80"/>
        <v>0</v>
      </c>
      <c r="H2406" s="366">
        <f t="shared" si="81"/>
        <v>0</v>
      </c>
    </row>
    <row r="2407" spans="7:8" x14ac:dyDescent="0.25">
      <c r="G2407" s="359">
        <f t="shared" si="80"/>
        <v>0</v>
      </c>
      <c r="H2407" s="366">
        <f t="shared" si="81"/>
        <v>0</v>
      </c>
    </row>
    <row r="2408" spans="7:8" x14ac:dyDescent="0.25">
      <c r="G2408" s="359">
        <f t="shared" si="80"/>
        <v>0</v>
      </c>
      <c r="H2408" s="366">
        <f t="shared" si="81"/>
        <v>0</v>
      </c>
    </row>
    <row r="2409" spans="7:8" x14ac:dyDescent="0.25">
      <c r="G2409" s="359">
        <f t="shared" si="80"/>
        <v>0</v>
      </c>
      <c r="H2409" s="366">
        <f t="shared" si="81"/>
        <v>0</v>
      </c>
    </row>
    <row r="2410" spans="7:8" x14ac:dyDescent="0.25">
      <c r="G2410" s="359">
        <f t="shared" si="80"/>
        <v>0</v>
      </c>
      <c r="H2410" s="366">
        <f t="shared" si="81"/>
        <v>0</v>
      </c>
    </row>
    <row r="2411" spans="7:8" x14ac:dyDescent="0.25">
      <c r="G2411" s="359">
        <f t="shared" si="80"/>
        <v>0</v>
      </c>
      <c r="H2411" s="366">
        <f t="shared" si="81"/>
        <v>0</v>
      </c>
    </row>
    <row r="2412" spans="7:8" x14ac:dyDescent="0.25">
      <c r="G2412" s="359">
        <f t="shared" si="80"/>
        <v>0</v>
      </c>
      <c r="H2412" s="366">
        <f t="shared" si="81"/>
        <v>0</v>
      </c>
    </row>
    <row r="2413" spans="7:8" x14ac:dyDescent="0.25">
      <c r="G2413" s="359">
        <f t="shared" si="80"/>
        <v>0</v>
      </c>
      <c r="H2413" s="366">
        <f t="shared" si="81"/>
        <v>0</v>
      </c>
    </row>
    <row r="2414" spans="7:8" x14ac:dyDescent="0.25">
      <c r="G2414" s="359">
        <f t="shared" si="80"/>
        <v>0</v>
      </c>
      <c r="H2414" s="366">
        <f t="shared" si="81"/>
        <v>0</v>
      </c>
    </row>
    <row r="2415" spans="7:8" x14ac:dyDescent="0.25">
      <c r="G2415" s="359">
        <f t="shared" si="80"/>
        <v>0</v>
      </c>
      <c r="H2415" s="366">
        <f t="shared" si="81"/>
        <v>0</v>
      </c>
    </row>
    <row r="2416" spans="7:8" x14ac:dyDescent="0.25">
      <c r="G2416" s="359">
        <f t="shared" si="80"/>
        <v>0</v>
      </c>
      <c r="H2416" s="366">
        <f t="shared" si="81"/>
        <v>0</v>
      </c>
    </row>
    <row r="2417" spans="7:8" x14ac:dyDescent="0.25">
      <c r="G2417" s="359">
        <f t="shared" si="80"/>
        <v>0</v>
      </c>
      <c r="H2417" s="366">
        <f t="shared" si="81"/>
        <v>0</v>
      </c>
    </row>
    <row r="2418" spans="7:8" x14ac:dyDescent="0.25">
      <c r="G2418" s="359">
        <f t="shared" si="80"/>
        <v>0</v>
      </c>
      <c r="H2418" s="366">
        <f t="shared" si="81"/>
        <v>0</v>
      </c>
    </row>
    <row r="2419" spans="7:8" x14ac:dyDescent="0.25">
      <c r="G2419" s="359">
        <f t="shared" si="80"/>
        <v>0</v>
      </c>
      <c r="H2419" s="366">
        <f t="shared" si="81"/>
        <v>0</v>
      </c>
    </row>
    <row r="2420" spans="7:8" x14ac:dyDescent="0.25">
      <c r="G2420" s="359">
        <f t="shared" si="80"/>
        <v>0</v>
      </c>
      <c r="H2420" s="366">
        <f t="shared" si="81"/>
        <v>0</v>
      </c>
    </row>
    <row r="2421" spans="7:8" x14ac:dyDescent="0.25">
      <c r="G2421" s="359">
        <f t="shared" si="80"/>
        <v>0</v>
      </c>
      <c r="H2421" s="366">
        <f t="shared" si="81"/>
        <v>0</v>
      </c>
    </row>
    <row r="2422" spans="7:8" x14ac:dyDescent="0.25">
      <c r="G2422" s="359">
        <f t="shared" si="80"/>
        <v>0</v>
      </c>
      <c r="H2422" s="366">
        <f t="shared" si="81"/>
        <v>0</v>
      </c>
    </row>
    <row r="2423" spans="7:8" x14ac:dyDescent="0.25">
      <c r="G2423" s="359">
        <f t="shared" si="80"/>
        <v>0</v>
      </c>
      <c r="H2423" s="366">
        <f t="shared" si="81"/>
        <v>0</v>
      </c>
    </row>
    <row r="2424" spans="7:8" x14ac:dyDescent="0.25">
      <c r="G2424" s="359">
        <f t="shared" si="80"/>
        <v>0</v>
      </c>
      <c r="H2424" s="366">
        <f t="shared" si="81"/>
        <v>0</v>
      </c>
    </row>
    <row r="2425" spans="7:8" x14ac:dyDescent="0.25">
      <c r="G2425" s="359">
        <f t="shared" si="80"/>
        <v>0</v>
      </c>
      <c r="H2425" s="366">
        <f t="shared" si="81"/>
        <v>0</v>
      </c>
    </row>
    <row r="2426" spans="7:8" x14ac:dyDescent="0.25">
      <c r="G2426" s="359">
        <f t="shared" si="80"/>
        <v>0</v>
      </c>
      <c r="H2426" s="366">
        <f t="shared" si="81"/>
        <v>0</v>
      </c>
    </row>
    <row r="2427" spans="7:8" x14ac:dyDescent="0.25">
      <c r="G2427" s="359">
        <f t="shared" si="80"/>
        <v>0</v>
      </c>
      <c r="H2427" s="366">
        <f t="shared" si="81"/>
        <v>0</v>
      </c>
    </row>
    <row r="2428" spans="7:8" x14ac:dyDescent="0.25">
      <c r="G2428" s="359">
        <f t="shared" si="80"/>
        <v>0</v>
      </c>
      <c r="H2428" s="366">
        <f t="shared" si="81"/>
        <v>0</v>
      </c>
    </row>
    <row r="2429" spans="7:8" x14ac:dyDescent="0.25">
      <c r="G2429" s="359">
        <f t="shared" si="80"/>
        <v>0</v>
      </c>
      <c r="H2429" s="366">
        <f t="shared" si="81"/>
        <v>0</v>
      </c>
    </row>
    <row r="2430" spans="7:8" x14ac:dyDescent="0.25">
      <c r="G2430" s="359">
        <f t="shared" si="80"/>
        <v>0</v>
      </c>
      <c r="H2430" s="366">
        <f t="shared" si="81"/>
        <v>0</v>
      </c>
    </row>
    <row r="2431" spans="7:8" x14ac:dyDescent="0.25">
      <c r="G2431" s="359">
        <f t="shared" si="80"/>
        <v>0</v>
      </c>
      <c r="H2431" s="366">
        <f t="shared" si="81"/>
        <v>0</v>
      </c>
    </row>
    <row r="2432" spans="7:8" x14ac:dyDescent="0.25">
      <c r="G2432" s="359">
        <f t="shared" si="80"/>
        <v>0</v>
      </c>
      <c r="H2432" s="366">
        <f t="shared" si="81"/>
        <v>0</v>
      </c>
    </row>
    <row r="2433" spans="7:8" x14ac:dyDescent="0.25">
      <c r="G2433" s="359">
        <f t="shared" si="80"/>
        <v>0</v>
      </c>
      <c r="H2433" s="366">
        <f t="shared" si="81"/>
        <v>0</v>
      </c>
    </row>
    <row r="2434" spans="7:8" x14ac:dyDescent="0.25">
      <c r="G2434" s="359">
        <f t="shared" si="80"/>
        <v>0</v>
      </c>
      <c r="H2434" s="366">
        <f t="shared" si="81"/>
        <v>0</v>
      </c>
    </row>
    <row r="2435" spans="7:8" x14ac:dyDescent="0.25">
      <c r="G2435" s="359">
        <f t="shared" ref="G2435:G2498" si="82">IFERROR(IF(C2435=" ",0,C2435),0)</f>
        <v>0</v>
      </c>
      <c r="H2435" s="366">
        <f t="shared" ref="H2435:H2498" si="83">IFERROR(G2435 * E2435, 0)</f>
        <v>0</v>
      </c>
    </row>
    <row r="2436" spans="7:8" x14ac:dyDescent="0.25">
      <c r="G2436" s="359">
        <f t="shared" si="82"/>
        <v>0</v>
      </c>
      <c r="H2436" s="366">
        <f t="shared" si="83"/>
        <v>0</v>
      </c>
    </row>
    <row r="2437" spans="7:8" x14ac:dyDescent="0.25">
      <c r="G2437" s="359">
        <f t="shared" si="82"/>
        <v>0</v>
      </c>
      <c r="H2437" s="366">
        <f t="shared" si="83"/>
        <v>0</v>
      </c>
    </row>
    <row r="2438" spans="7:8" x14ac:dyDescent="0.25">
      <c r="G2438" s="359">
        <f t="shared" si="82"/>
        <v>0</v>
      </c>
      <c r="H2438" s="366">
        <f t="shared" si="83"/>
        <v>0</v>
      </c>
    </row>
    <row r="2439" spans="7:8" x14ac:dyDescent="0.25">
      <c r="G2439" s="359">
        <f t="shared" si="82"/>
        <v>0</v>
      </c>
      <c r="H2439" s="366">
        <f t="shared" si="83"/>
        <v>0</v>
      </c>
    </row>
    <row r="2440" spans="7:8" x14ac:dyDescent="0.25">
      <c r="G2440" s="359">
        <f t="shared" si="82"/>
        <v>0</v>
      </c>
      <c r="H2440" s="366">
        <f t="shared" si="83"/>
        <v>0</v>
      </c>
    </row>
    <row r="2441" spans="7:8" x14ac:dyDescent="0.25">
      <c r="G2441" s="359">
        <f t="shared" si="82"/>
        <v>0</v>
      </c>
      <c r="H2441" s="366">
        <f t="shared" si="83"/>
        <v>0</v>
      </c>
    </row>
    <row r="2442" spans="7:8" x14ac:dyDescent="0.25">
      <c r="G2442" s="359">
        <f t="shared" si="82"/>
        <v>0</v>
      </c>
      <c r="H2442" s="366">
        <f t="shared" si="83"/>
        <v>0</v>
      </c>
    </row>
    <row r="2443" spans="7:8" x14ac:dyDescent="0.25">
      <c r="G2443" s="359">
        <f t="shared" si="82"/>
        <v>0</v>
      </c>
      <c r="H2443" s="366">
        <f t="shared" si="83"/>
        <v>0</v>
      </c>
    </row>
    <row r="2444" spans="7:8" x14ac:dyDescent="0.25">
      <c r="G2444" s="359">
        <f t="shared" si="82"/>
        <v>0</v>
      </c>
      <c r="H2444" s="366">
        <f t="shared" si="83"/>
        <v>0</v>
      </c>
    </row>
    <row r="2445" spans="7:8" x14ac:dyDescent="0.25">
      <c r="G2445" s="359">
        <f t="shared" si="82"/>
        <v>0</v>
      </c>
      <c r="H2445" s="366">
        <f t="shared" si="83"/>
        <v>0</v>
      </c>
    </row>
    <row r="2446" spans="7:8" x14ac:dyDescent="0.25">
      <c r="G2446" s="359">
        <f t="shared" si="82"/>
        <v>0</v>
      </c>
      <c r="H2446" s="366">
        <f t="shared" si="83"/>
        <v>0</v>
      </c>
    </row>
    <row r="2447" spans="7:8" x14ac:dyDescent="0.25">
      <c r="G2447" s="359">
        <f t="shared" si="82"/>
        <v>0</v>
      </c>
      <c r="H2447" s="366">
        <f t="shared" si="83"/>
        <v>0</v>
      </c>
    </row>
    <row r="2448" spans="7:8" x14ac:dyDescent="0.25">
      <c r="G2448" s="359">
        <f t="shared" si="82"/>
        <v>0</v>
      </c>
      <c r="H2448" s="366">
        <f t="shared" si="83"/>
        <v>0</v>
      </c>
    </row>
    <row r="2449" spans="7:8" x14ac:dyDescent="0.25">
      <c r="G2449" s="359">
        <f t="shared" si="82"/>
        <v>0</v>
      </c>
      <c r="H2449" s="366">
        <f t="shared" si="83"/>
        <v>0</v>
      </c>
    </row>
    <row r="2450" spans="7:8" x14ac:dyDescent="0.25">
      <c r="G2450" s="359">
        <f t="shared" si="82"/>
        <v>0</v>
      </c>
      <c r="H2450" s="366">
        <f t="shared" si="83"/>
        <v>0</v>
      </c>
    </row>
    <row r="2451" spans="7:8" x14ac:dyDescent="0.25">
      <c r="G2451" s="359">
        <f t="shared" si="82"/>
        <v>0</v>
      </c>
      <c r="H2451" s="366">
        <f t="shared" si="83"/>
        <v>0</v>
      </c>
    </row>
    <row r="2452" spans="7:8" x14ac:dyDescent="0.25">
      <c r="G2452" s="359">
        <f t="shared" si="82"/>
        <v>0</v>
      </c>
      <c r="H2452" s="366">
        <f t="shared" si="83"/>
        <v>0</v>
      </c>
    </row>
    <row r="2453" spans="7:8" x14ac:dyDescent="0.25">
      <c r="G2453" s="359">
        <f t="shared" si="82"/>
        <v>0</v>
      </c>
      <c r="H2453" s="366">
        <f t="shared" si="83"/>
        <v>0</v>
      </c>
    </row>
    <row r="2454" spans="7:8" x14ac:dyDescent="0.25">
      <c r="G2454" s="359">
        <f t="shared" si="82"/>
        <v>0</v>
      </c>
      <c r="H2454" s="366">
        <f t="shared" si="83"/>
        <v>0</v>
      </c>
    </row>
    <row r="2455" spans="7:8" x14ac:dyDescent="0.25">
      <c r="G2455" s="359">
        <f t="shared" si="82"/>
        <v>0</v>
      </c>
      <c r="H2455" s="366">
        <f t="shared" si="83"/>
        <v>0</v>
      </c>
    </row>
    <row r="2456" spans="7:8" x14ac:dyDescent="0.25">
      <c r="G2456" s="359">
        <f t="shared" si="82"/>
        <v>0</v>
      </c>
      <c r="H2456" s="366">
        <f t="shared" si="83"/>
        <v>0</v>
      </c>
    </row>
    <row r="2457" spans="7:8" x14ac:dyDescent="0.25">
      <c r="G2457" s="359">
        <f t="shared" si="82"/>
        <v>0</v>
      </c>
      <c r="H2457" s="366">
        <f t="shared" si="83"/>
        <v>0</v>
      </c>
    </row>
    <row r="2458" spans="7:8" x14ac:dyDescent="0.25">
      <c r="G2458" s="359">
        <f t="shared" si="82"/>
        <v>0</v>
      </c>
      <c r="H2458" s="366">
        <f t="shared" si="83"/>
        <v>0</v>
      </c>
    </row>
    <row r="2459" spans="7:8" x14ac:dyDescent="0.25">
      <c r="G2459" s="359">
        <f t="shared" si="82"/>
        <v>0</v>
      </c>
      <c r="H2459" s="366">
        <f t="shared" si="83"/>
        <v>0</v>
      </c>
    </row>
    <row r="2460" spans="7:8" x14ac:dyDescent="0.25">
      <c r="G2460" s="359">
        <f t="shared" si="82"/>
        <v>0</v>
      </c>
      <c r="H2460" s="366">
        <f t="shared" si="83"/>
        <v>0</v>
      </c>
    </row>
    <row r="2461" spans="7:8" x14ac:dyDescent="0.25">
      <c r="G2461" s="359">
        <f t="shared" si="82"/>
        <v>0</v>
      </c>
      <c r="H2461" s="366">
        <f t="shared" si="83"/>
        <v>0</v>
      </c>
    </row>
    <row r="2462" spans="7:8" x14ac:dyDescent="0.25">
      <c r="G2462" s="359">
        <f t="shared" si="82"/>
        <v>0</v>
      </c>
      <c r="H2462" s="366">
        <f t="shared" si="83"/>
        <v>0</v>
      </c>
    </row>
    <row r="2463" spans="7:8" x14ac:dyDescent="0.25">
      <c r="G2463" s="359">
        <f t="shared" si="82"/>
        <v>0</v>
      </c>
      <c r="H2463" s="366">
        <f t="shared" si="83"/>
        <v>0</v>
      </c>
    </row>
    <row r="2464" spans="7:8" x14ac:dyDescent="0.25">
      <c r="G2464" s="359">
        <f t="shared" si="82"/>
        <v>0</v>
      </c>
      <c r="H2464" s="366">
        <f t="shared" si="83"/>
        <v>0</v>
      </c>
    </row>
    <row r="2465" spans="7:8" x14ac:dyDescent="0.25">
      <c r="G2465" s="359">
        <f t="shared" si="82"/>
        <v>0</v>
      </c>
      <c r="H2465" s="366">
        <f t="shared" si="83"/>
        <v>0</v>
      </c>
    </row>
    <row r="2466" spans="7:8" x14ac:dyDescent="0.25">
      <c r="G2466" s="359">
        <f t="shared" si="82"/>
        <v>0</v>
      </c>
      <c r="H2466" s="366">
        <f t="shared" si="83"/>
        <v>0</v>
      </c>
    </row>
    <row r="2467" spans="7:8" x14ac:dyDescent="0.25">
      <c r="G2467" s="359">
        <f t="shared" si="82"/>
        <v>0</v>
      </c>
      <c r="H2467" s="366">
        <f t="shared" si="83"/>
        <v>0</v>
      </c>
    </row>
    <row r="2468" spans="7:8" x14ac:dyDescent="0.25">
      <c r="G2468" s="359">
        <f t="shared" si="82"/>
        <v>0</v>
      </c>
      <c r="H2468" s="366">
        <f t="shared" si="83"/>
        <v>0</v>
      </c>
    </row>
    <row r="2469" spans="7:8" x14ac:dyDescent="0.25">
      <c r="G2469" s="359">
        <f t="shared" si="82"/>
        <v>0</v>
      </c>
      <c r="H2469" s="366">
        <f t="shared" si="83"/>
        <v>0</v>
      </c>
    </row>
    <row r="2470" spans="7:8" x14ac:dyDescent="0.25">
      <c r="G2470" s="359">
        <f t="shared" si="82"/>
        <v>0</v>
      </c>
      <c r="H2470" s="366">
        <f t="shared" si="83"/>
        <v>0</v>
      </c>
    </row>
    <row r="2471" spans="7:8" x14ac:dyDescent="0.25">
      <c r="G2471" s="359">
        <f t="shared" si="82"/>
        <v>0</v>
      </c>
      <c r="H2471" s="366">
        <f t="shared" si="83"/>
        <v>0</v>
      </c>
    </row>
    <row r="2472" spans="7:8" x14ac:dyDescent="0.25">
      <c r="G2472" s="359">
        <f t="shared" si="82"/>
        <v>0</v>
      </c>
      <c r="H2472" s="366">
        <f t="shared" si="83"/>
        <v>0</v>
      </c>
    </row>
    <row r="2473" spans="7:8" x14ac:dyDescent="0.25">
      <c r="G2473" s="359">
        <f t="shared" si="82"/>
        <v>0</v>
      </c>
      <c r="H2473" s="366">
        <f t="shared" si="83"/>
        <v>0</v>
      </c>
    </row>
    <row r="2474" spans="7:8" x14ac:dyDescent="0.25">
      <c r="G2474" s="359">
        <f t="shared" si="82"/>
        <v>0</v>
      </c>
      <c r="H2474" s="366">
        <f t="shared" si="83"/>
        <v>0</v>
      </c>
    </row>
    <row r="2475" spans="7:8" x14ac:dyDescent="0.25">
      <c r="G2475" s="359">
        <f t="shared" si="82"/>
        <v>0</v>
      </c>
      <c r="H2475" s="366">
        <f t="shared" si="83"/>
        <v>0</v>
      </c>
    </row>
    <row r="2476" spans="7:8" x14ac:dyDescent="0.25">
      <c r="G2476" s="359">
        <f t="shared" si="82"/>
        <v>0</v>
      </c>
      <c r="H2476" s="366">
        <f t="shared" si="83"/>
        <v>0</v>
      </c>
    </row>
    <row r="2477" spans="7:8" x14ac:dyDescent="0.25">
      <c r="G2477" s="359">
        <f t="shared" si="82"/>
        <v>0</v>
      </c>
      <c r="H2477" s="366">
        <f t="shared" si="83"/>
        <v>0</v>
      </c>
    </row>
    <row r="2478" spans="7:8" x14ac:dyDescent="0.25">
      <c r="G2478" s="359">
        <f t="shared" si="82"/>
        <v>0</v>
      </c>
      <c r="H2478" s="366">
        <f t="shared" si="83"/>
        <v>0</v>
      </c>
    </row>
    <row r="2479" spans="7:8" x14ac:dyDescent="0.25">
      <c r="G2479" s="359">
        <f t="shared" si="82"/>
        <v>0</v>
      </c>
      <c r="H2479" s="366">
        <f t="shared" si="83"/>
        <v>0</v>
      </c>
    </row>
    <row r="2480" spans="7:8" x14ac:dyDescent="0.25">
      <c r="G2480" s="359">
        <f t="shared" si="82"/>
        <v>0</v>
      </c>
      <c r="H2480" s="366">
        <f t="shared" si="83"/>
        <v>0</v>
      </c>
    </row>
    <row r="2481" spans="7:8" x14ac:dyDescent="0.25">
      <c r="G2481" s="359">
        <f t="shared" si="82"/>
        <v>0</v>
      </c>
      <c r="H2481" s="366">
        <f t="shared" si="83"/>
        <v>0</v>
      </c>
    </row>
    <row r="2482" spans="7:8" x14ac:dyDescent="0.25">
      <c r="G2482" s="359">
        <f t="shared" si="82"/>
        <v>0</v>
      </c>
      <c r="H2482" s="366">
        <f t="shared" si="83"/>
        <v>0</v>
      </c>
    </row>
    <row r="2483" spans="7:8" x14ac:dyDescent="0.25">
      <c r="G2483" s="359">
        <f t="shared" si="82"/>
        <v>0</v>
      </c>
      <c r="H2483" s="366">
        <f t="shared" si="83"/>
        <v>0</v>
      </c>
    </row>
    <row r="2484" spans="7:8" x14ac:dyDescent="0.25">
      <c r="G2484" s="359">
        <f t="shared" si="82"/>
        <v>0</v>
      </c>
      <c r="H2484" s="366">
        <f t="shared" si="83"/>
        <v>0</v>
      </c>
    </row>
    <row r="2485" spans="7:8" x14ac:dyDescent="0.25">
      <c r="G2485" s="359">
        <f t="shared" si="82"/>
        <v>0</v>
      </c>
      <c r="H2485" s="366">
        <f t="shared" si="83"/>
        <v>0</v>
      </c>
    </row>
    <row r="2486" spans="7:8" x14ac:dyDescent="0.25">
      <c r="G2486" s="359">
        <f t="shared" si="82"/>
        <v>0</v>
      </c>
      <c r="H2486" s="366">
        <f t="shared" si="83"/>
        <v>0</v>
      </c>
    </row>
    <row r="2487" spans="7:8" x14ac:dyDescent="0.25">
      <c r="G2487" s="359">
        <f t="shared" si="82"/>
        <v>0</v>
      </c>
      <c r="H2487" s="366">
        <f t="shared" si="83"/>
        <v>0</v>
      </c>
    </row>
    <row r="2488" spans="7:8" x14ac:dyDescent="0.25">
      <c r="G2488" s="359">
        <f t="shared" si="82"/>
        <v>0</v>
      </c>
      <c r="H2488" s="366">
        <f t="shared" si="83"/>
        <v>0</v>
      </c>
    </row>
    <row r="2489" spans="7:8" x14ac:dyDescent="0.25">
      <c r="G2489" s="359">
        <f t="shared" si="82"/>
        <v>0</v>
      </c>
      <c r="H2489" s="366">
        <f t="shared" si="83"/>
        <v>0</v>
      </c>
    </row>
    <row r="2490" spans="7:8" x14ac:dyDescent="0.25">
      <c r="G2490" s="359">
        <f t="shared" si="82"/>
        <v>0</v>
      </c>
      <c r="H2490" s="366">
        <f t="shared" si="83"/>
        <v>0</v>
      </c>
    </row>
    <row r="2491" spans="7:8" x14ac:dyDescent="0.25">
      <c r="G2491" s="359">
        <f t="shared" si="82"/>
        <v>0</v>
      </c>
      <c r="H2491" s="366">
        <f t="shared" si="83"/>
        <v>0</v>
      </c>
    </row>
    <row r="2492" spans="7:8" x14ac:dyDescent="0.25">
      <c r="G2492" s="359">
        <f t="shared" si="82"/>
        <v>0</v>
      </c>
      <c r="H2492" s="366">
        <f t="shared" si="83"/>
        <v>0</v>
      </c>
    </row>
    <row r="2493" spans="7:8" x14ac:dyDescent="0.25">
      <c r="G2493" s="359">
        <f t="shared" si="82"/>
        <v>0</v>
      </c>
      <c r="H2493" s="366">
        <f t="shared" si="83"/>
        <v>0</v>
      </c>
    </row>
    <row r="2494" spans="7:8" x14ac:dyDescent="0.25">
      <c r="G2494" s="359">
        <f t="shared" si="82"/>
        <v>0</v>
      </c>
      <c r="H2494" s="366">
        <f t="shared" si="83"/>
        <v>0</v>
      </c>
    </row>
    <row r="2495" spans="7:8" x14ac:dyDescent="0.25">
      <c r="G2495" s="359">
        <f t="shared" si="82"/>
        <v>0</v>
      </c>
      <c r="H2495" s="366">
        <f t="shared" si="83"/>
        <v>0</v>
      </c>
    </row>
    <row r="2496" spans="7:8" x14ac:dyDescent="0.25">
      <c r="G2496" s="359">
        <f t="shared" si="82"/>
        <v>0</v>
      </c>
      <c r="H2496" s="366">
        <f t="shared" si="83"/>
        <v>0</v>
      </c>
    </row>
    <row r="2497" spans="7:8" x14ac:dyDescent="0.25">
      <c r="G2497" s="359">
        <f t="shared" si="82"/>
        <v>0</v>
      </c>
      <c r="H2497" s="366">
        <f t="shared" si="83"/>
        <v>0</v>
      </c>
    </row>
    <row r="2498" spans="7:8" x14ac:dyDescent="0.25">
      <c r="G2498" s="359">
        <f t="shared" si="82"/>
        <v>0</v>
      </c>
      <c r="H2498" s="366">
        <f t="shared" si="83"/>
        <v>0</v>
      </c>
    </row>
    <row r="2499" spans="7:8" x14ac:dyDescent="0.25">
      <c r="G2499" s="359">
        <f t="shared" ref="G2499:G2562" si="84">IFERROR(IF(C2499=" ",0,C2499),0)</f>
        <v>0</v>
      </c>
      <c r="H2499" s="366">
        <f t="shared" ref="H2499:H2562" si="85">IFERROR(G2499 * E2499, 0)</f>
        <v>0</v>
      </c>
    </row>
    <row r="2500" spans="7:8" x14ac:dyDescent="0.25">
      <c r="G2500" s="359">
        <f t="shared" si="84"/>
        <v>0</v>
      </c>
      <c r="H2500" s="366">
        <f t="shared" si="85"/>
        <v>0</v>
      </c>
    </row>
    <row r="2501" spans="7:8" x14ac:dyDescent="0.25">
      <c r="G2501" s="359">
        <f t="shared" si="84"/>
        <v>0</v>
      </c>
      <c r="H2501" s="366">
        <f t="shared" si="85"/>
        <v>0</v>
      </c>
    </row>
    <row r="2502" spans="7:8" x14ac:dyDescent="0.25">
      <c r="G2502" s="359">
        <f t="shared" si="84"/>
        <v>0</v>
      </c>
      <c r="H2502" s="366">
        <f t="shared" si="85"/>
        <v>0</v>
      </c>
    </row>
    <row r="2503" spans="7:8" x14ac:dyDescent="0.25">
      <c r="G2503" s="359">
        <f t="shared" si="84"/>
        <v>0</v>
      </c>
      <c r="H2503" s="366">
        <f t="shared" si="85"/>
        <v>0</v>
      </c>
    </row>
    <row r="2504" spans="7:8" x14ac:dyDescent="0.25">
      <c r="G2504" s="359">
        <f t="shared" si="84"/>
        <v>0</v>
      </c>
      <c r="H2504" s="366">
        <f t="shared" si="85"/>
        <v>0</v>
      </c>
    </row>
    <row r="2505" spans="7:8" x14ac:dyDescent="0.25">
      <c r="G2505" s="359">
        <f t="shared" si="84"/>
        <v>0</v>
      </c>
      <c r="H2505" s="366">
        <f t="shared" si="85"/>
        <v>0</v>
      </c>
    </row>
    <row r="2506" spans="7:8" x14ac:dyDescent="0.25">
      <c r="G2506" s="359">
        <f t="shared" si="84"/>
        <v>0</v>
      </c>
      <c r="H2506" s="366">
        <f t="shared" si="85"/>
        <v>0</v>
      </c>
    </row>
    <row r="2507" spans="7:8" x14ac:dyDescent="0.25">
      <c r="G2507" s="359">
        <f t="shared" si="84"/>
        <v>0</v>
      </c>
      <c r="H2507" s="366">
        <f t="shared" si="85"/>
        <v>0</v>
      </c>
    </row>
    <row r="2508" spans="7:8" x14ac:dyDescent="0.25">
      <c r="G2508" s="359">
        <f t="shared" si="84"/>
        <v>0</v>
      </c>
      <c r="H2508" s="366">
        <f t="shared" si="85"/>
        <v>0</v>
      </c>
    </row>
    <row r="2509" spans="7:8" x14ac:dyDescent="0.25">
      <c r="G2509" s="359">
        <f t="shared" si="84"/>
        <v>0</v>
      </c>
      <c r="H2509" s="366">
        <f t="shared" si="85"/>
        <v>0</v>
      </c>
    </row>
    <row r="2510" spans="7:8" x14ac:dyDescent="0.25">
      <c r="G2510" s="359">
        <f t="shared" si="84"/>
        <v>0</v>
      </c>
      <c r="H2510" s="366">
        <f t="shared" si="85"/>
        <v>0</v>
      </c>
    </row>
    <row r="2511" spans="7:8" x14ac:dyDescent="0.25">
      <c r="G2511" s="359">
        <f t="shared" si="84"/>
        <v>0</v>
      </c>
      <c r="H2511" s="366">
        <f t="shared" si="85"/>
        <v>0</v>
      </c>
    </row>
    <row r="2512" spans="7:8" x14ac:dyDescent="0.25">
      <c r="G2512" s="359">
        <f t="shared" si="84"/>
        <v>0</v>
      </c>
      <c r="H2512" s="366">
        <f t="shared" si="85"/>
        <v>0</v>
      </c>
    </row>
    <row r="2513" spans="7:8" x14ac:dyDescent="0.25">
      <c r="G2513" s="359">
        <f t="shared" si="84"/>
        <v>0</v>
      </c>
      <c r="H2513" s="366">
        <f t="shared" si="85"/>
        <v>0</v>
      </c>
    </row>
    <row r="2514" spans="7:8" x14ac:dyDescent="0.25">
      <c r="G2514" s="359">
        <f t="shared" si="84"/>
        <v>0</v>
      </c>
      <c r="H2514" s="366">
        <f t="shared" si="85"/>
        <v>0</v>
      </c>
    </row>
    <row r="2515" spans="7:8" x14ac:dyDescent="0.25">
      <c r="G2515" s="359">
        <f t="shared" si="84"/>
        <v>0</v>
      </c>
      <c r="H2515" s="366">
        <f t="shared" si="85"/>
        <v>0</v>
      </c>
    </row>
    <row r="2516" spans="7:8" x14ac:dyDescent="0.25">
      <c r="G2516" s="359">
        <f t="shared" si="84"/>
        <v>0</v>
      </c>
      <c r="H2516" s="366">
        <f t="shared" si="85"/>
        <v>0</v>
      </c>
    </row>
    <row r="2517" spans="7:8" x14ac:dyDescent="0.25">
      <c r="G2517" s="359">
        <f t="shared" si="84"/>
        <v>0</v>
      </c>
      <c r="H2517" s="366">
        <f t="shared" si="85"/>
        <v>0</v>
      </c>
    </row>
    <row r="2518" spans="7:8" x14ac:dyDescent="0.25">
      <c r="G2518" s="359">
        <f t="shared" si="84"/>
        <v>0</v>
      </c>
      <c r="H2518" s="366">
        <f t="shared" si="85"/>
        <v>0</v>
      </c>
    </row>
    <row r="2519" spans="7:8" x14ac:dyDescent="0.25">
      <c r="G2519" s="359">
        <f t="shared" si="84"/>
        <v>0</v>
      </c>
      <c r="H2519" s="366">
        <f t="shared" si="85"/>
        <v>0</v>
      </c>
    </row>
    <row r="2520" spans="7:8" x14ac:dyDescent="0.25">
      <c r="G2520" s="359">
        <f t="shared" si="84"/>
        <v>0</v>
      </c>
      <c r="H2520" s="366">
        <f t="shared" si="85"/>
        <v>0</v>
      </c>
    </row>
    <row r="2521" spans="7:8" x14ac:dyDescent="0.25">
      <c r="G2521" s="359">
        <f t="shared" si="84"/>
        <v>0</v>
      </c>
      <c r="H2521" s="366">
        <f t="shared" si="85"/>
        <v>0</v>
      </c>
    </row>
    <row r="2522" spans="7:8" x14ac:dyDescent="0.25">
      <c r="G2522" s="359">
        <f t="shared" si="84"/>
        <v>0</v>
      </c>
      <c r="H2522" s="366">
        <f t="shared" si="85"/>
        <v>0</v>
      </c>
    </row>
    <row r="2523" spans="7:8" x14ac:dyDescent="0.25">
      <c r="G2523" s="359">
        <f t="shared" si="84"/>
        <v>0</v>
      </c>
      <c r="H2523" s="366">
        <f t="shared" si="85"/>
        <v>0</v>
      </c>
    </row>
    <row r="2524" spans="7:8" x14ac:dyDescent="0.25">
      <c r="G2524" s="359">
        <f t="shared" si="84"/>
        <v>0</v>
      </c>
      <c r="H2524" s="366">
        <f t="shared" si="85"/>
        <v>0</v>
      </c>
    </row>
    <row r="2525" spans="7:8" x14ac:dyDescent="0.25">
      <c r="G2525" s="359">
        <f t="shared" si="84"/>
        <v>0</v>
      </c>
      <c r="H2525" s="366">
        <f t="shared" si="85"/>
        <v>0</v>
      </c>
    </row>
    <row r="2526" spans="7:8" x14ac:dyDescent="0.25">
      <c r="G2526" s="359">
        <f t="shared" si="84"/>
        <v>0</v>
      </c>
      <c r="H2526" s="366">
        <f t="shared" si="85"/>
        <v>0</v>
      </c>
    </row>
    <row r="2527" spans="7:8" x14ac:dyDescent="0.25">
      <c r="G2527" s="359">
        <f t="shared" si="84"/>
        <v>0</v>
      </c>
      <c r="H2527" s="366">
        <f t="shared" si="85"/>
        <v>0</v>
      </c>
    </row>
    <row r="2528" spans="7:8" x14ac:dyDescent="0.25">
      <c r="G2528" s="359">
        <f t="shared" si="84"/>
        <v>0</v>
      </c>
      <c r="H2528" s="366">
        <f t="shared" si="85"/>
        <v>0</v>
      </c>
    </row>
    <row r="2529" spans="7:8" x14ac:dyDescent="0.25">
      <c r="G2529" s="359">
        <f t="shared" si="84"/>
        <v>0</v>
      </c>
      <c r="H2529" s="366">
        <f t="shared" si="85"/>
        <v>0</v>
      </c>
    </row>
    <row r="2530" spans="7:8" x14ac:dyDescent="0.25">
      <c r="G2530" s="359">
        <f t="shared" si="84"/>
        <v>0</v>
      </c>
      <c r="H2530" s="366">
        <f t="shared" si="85"/>
        <v>0</v>
      </c>
    </row>
    <row r="2531" spans="7:8" x14ac:dyDescent="0.25">
      <c r="G2531" s="359">
        <f t="shared" si="84"/>
        <v>0</v>
      </c>
      <c r="H2531" s="366">
        <f t="shared" si="85"/>
        <v>0</v>
      </c>
    </row>
    <row r="2532" spans="7:8" x14ac:dyDescent="0.25">
      <c r="G2532" s="359">
        <f t="shared" si="84"/>
        <v>0</v>
      </c>
      <c r="H2532" s="366">
        <f t="shared" si="85"/>
        <v>0</v>
      </c>
    </row>
    <row r="2533" spans="7:8" x14ac:dyDescent="0.25">
      <c r="G2533" s="359">
        <f t="shared" si="84"/>
        <v>0</v>
      </c>
      <c r="H2533" s="366">
        <f t="shared" si="85"/>
        <v>0</v>
      </c>
    </row>
    <row r="2534" spans="7:8" x14ac:dyDescent="0.25">
      <c r="G2534" s="359">
        <f t="shared" si="84"/>
        <v>0</v>
      </c>
      <c r="H2534" s="366">
        <f t="shared" si="85"/>
        <v>0</v>
      </c>
    </row>
    <row r="2535" spans="7:8" x14ac:dyDescent="0.25">
      <c r="G2535" s="359">
        <f t="shared" si="84"/>
        <v>0</v>
      </c>
      <c r="H2535" s="366">
        <f t="shared" si="85"/>
        <v>0</v>
      </c>
    </row>
    <row r="2536" spans="7:8" x14ac:dyDescent="0.25">
      <c r="G2536" s="359">
        <f t="shared" si="84"/>
        <v>0</v>
      </c>
      <c r="H2536" s="366">
        <f t="shared" si="85"/>
        <v>0</v>
      </c>
    </row>
    <row r="2537" spans="7:8" x14ac:dyDescent="0.25">
      <c r="G2537" s="359">
        <f t="shared" si="84"/>
        <v>0</v>
      </c>
      <c r="H2537" s="366">
        <f t="shared" si="85"/>
        <v>0</v>
      </c>
    </row>
    <row r="2538" spans="7:8" x14ac:dyDescent="0.25">
      <c r="G2538" s="359">
        <f t="shared" si="84"/>
        <v>0</v>
      </c>
      <c r="H2538" s="366">
        <f t="shared" si="85"/>
        <v>0</v>
      </c>
    </row>
    <row r="2539" spans="7:8" x14ac:dyDescent="0.25">
      <c r="G2539" s="359">
        <f t="shared" si="84"/>
        <v>0</v>
      </c>
      <c r="H2539" s="366">
        <f t="shared" si="85"/>
        <v>0</v>
      </c>
    </row>
    <row r="2540" spans="7:8" x14ac:dyDescent="0.25">
      <c r="G2540" s="359">
        <f t="shared" si="84"/>
        <v>0</v>
      </c>
      <c r="H2540" s="366">
        <f t="shared" si="85"/>
        <v>0</v>
      </c>
    </row>
    <row r="2541" spans="7:8" x14ac:dyDescent="0.25">
      <c r="G2541" s="359">
        <f t="shared" si="84"/>
        <v>0</v>
      </c>
      <c r="H2541" s="366">
        <f t="shared" si="85"/>
        <v>0</v>
      </c>
    </row>
    <row r="2542" spans="7:8" x14ac:dyDescent="0.25">
      <c r="G2542" s="359">
        <f t="shared" si="84"/>
        <v>0</v>
      </c>
      <c r="H2542" s="366">
        <f t="shared" si="85"/>
        <v>0</v>
      </c>
    </row>
    <row r="2543" spans="7:8" x14ac:dyDescent="0.25">
      <c r="G2543" s="359">
        <f t="shared" si="84"/>
        <v>0</v>
      </c>
      <c r="H2543" s="366">
        <f t="shared" si="85"/>
        <v>0</v>
      </c>
    </row>
    <row r="2544" spans="7:8" x14ac:dyDescent="0.25">
      <c r="G2544" s="359">
        <f t="shared" si="84"/>
        <v>0</v>
      </c>
      <c r="H2544" s="366">
        <f t="shared" si="85"/>
        <v>0</v>
      </c>
    </row>
    <row r="2545" spans="7:8" x14ac:dyDescent="0.25">
      <c r="G2545" s="359">
        <f t="shared" si="84"/>
        <v>0</v>
      </c>
      <c r="H2545" s="366">
        <f t="shared" si="85"/>
        <v>0</v>
      </c>
    </row>
    <row r="2546" spans="7:8" x14ac:dyDescent="0.25">
      <c r="G2546" s="359">
        <f t="shared" si="84"/>
        <v>0</v>
      </c>
      <c r="H2546" s="366">
        <f t="shared" si="85"/>
        <v>0</v>
      </c>
    </row>
    <row r="2547" spans="7:8" x14ac:dyDescent="0.25">
      <c r="G2547" s="359">
        <f t="shared" si="84"/>
        <v>0</v>
      </c>
      <c r="H2547" s="366">
        <f t="shared" si="85"/>
        <v>0</v>
      </c>
    </row>
    <row r="2548" spans="7:8" x14ac:dyDescent="0.25">
      <c r="G2548" s="359">
        <f t="shared" si="84"/>
        <v>0</v>
      </c>
      <c r="H2548" s="366">
        <f t="shared" si="85"/>
        <v>0</v>
      </c>
    </row>
    <row r="2549" spans="7:8" x14ac:dyDescent="0.25">
      <c r="G2549" s="359">
        <f t="shared" si="84"/>
        <v>0</v>
      </c>
      <c r="H2549" s="366">
        <f t="shared" si="85"/>
        <v>0</v>
      </c>
    </row>
    <row r="2550" spans="7:8" x14ac:dyDescent="0.25">
      <c r="G2550" s="359">
        <f t="shared" si="84"/>
        <v>0</v>
      </c>
      <c r="H2550" s="366">
        <f t="shared" si="85"/>
        <v>0</v>
      </c>
    </row>
    <row r="2551" spans="7:8" x14ac:dyDescent="0.25">
      <c r="G2551" s="359">
        <f t="shared" si="84"/>
        <v>0</v>
      </c>
      <c r="H2551" s="366">
        <f t="shared" si="85"/>
        <v>0</v>
      </c>
    </row>
    <row r="2552" spans="7:8" x14ac:dyDescent="0.25">
      <c r="G2552" s="359">
        <f t="shared" si="84"/>
        <v>0</v>
      </c>
      <c r="H2552" s="366">
        <f t="shared" si="85"/>
        <v>0</v>
      </c>
    </row>
    <row r="2553" spans="7:8" x14ac:dyDescent="0.25">
      <c r="G2553" s="359">
        <f t="shared" si="84"/>
        <v>0</v>
      </c>
      <c r="H2553" s="366">
        <f t="shared" si="85"/>
        <v>0</v>
      </c>
    </row>
    <row r="2554" spans="7:8" x14ac:dyDescent="0.25">
      <c r="G2554" s="359">
        <f t="shared" si="84"/>
        <v>0</v>
      </c>
      <c r="H2554" s="366">
        <f t="shared" si="85"/>
        <v>0</v>
      </c>
    </row>
    <row r="2555" spans="7:8" x14ac:dyDescent="0.25">
      <c r="G2555" s="359">
        <f t="shared" si="84"/>
        <v>0</v>
      </c>
      <c r="H2555" s="366">
        <f t="shared" si="85"/>
        <v>0</v>
      </c>
    </row>
    <row r="2556" spans="7:8" x14ac:dyDescent="0.25">
      <c r="G2556" s="359">
        <f t="shared" si="84"/>
        <v>0</v>
      </c>
      <c r="H2556" s="366">
        <f t="shared" si="85"/>
        <v>0</v>
      </c>
    </row>
    <row r="2557" spans="7:8" x14ac:dyDescent="0.25">
      <c r="G2557" s="359">
        <f t="shared" si="84"/>
        <v>0</v>
      </c>
      <c r="H2557" s="366">
        <f t="shared" si="85"/>
        <v>0</v>
      </c>
    </row>
    <row r="2558" spans="7:8" x14ac:dyDescent="0.25">
      <c r="G2558" s="359">
        <f t="shared" si="84"/>
        <v>0</v>
      </c>
      <c r="H2558" s="366">
        <f t="shared" si="85"/>
        <v>0</v>
      </c>
    </row>
    <row r="2559" spans="7:8" x14ac:dyDescent="0.25">
      <c r="G2559" s="359">
        <f t="shared" si="84"/>
        <v>0</v>
      </c>
      <c r="H2559" s="366">
        <f t="shared" si="85"/>
        <v>0</v>
      </c>
    </row>
    <row r="2560" spans="7:8" x14ac:dyDescent="0.25">
      <c r="G2560" s="359">
        <f t="shared" si="84"/>
        <v>0</v>
      </c>
      <c r="H2560" s="366">
        <f t="shared" si="85"/>
        <v>0</v>
      </c>
    </row>
    <row r="2561" spans="7:8" x14ac:dyDescent="0.25">
      <c r="G2561" s="359">
        <f t="shared" si="84"/>
        <v>0</v>
      </c>
      <c r="H2561" s="366">
        <f t="shared" si="85"/>
        <v>0</v>
      </c>
    </row>
    <row r="2562" spans="7:8" x14ac:dyDescent="0.25">
      <c r="G2562" s="359">
        <f t="shared" si="84"/>
        <v>0</v>
      </c>
      <c r="H2562" s="366">
        <f t="shared" si="85"/>
        <v>0</v>
      </c>
    </row>
    <row r="2563" spans="7:8" x14ac:dyDescent="0.25">
      <c r="G2563" s="359">
        <f t="shared" ref="G2563:G2626" si="86">IFERROR(IF(C2563=" ",0,C2563),0)</f>
        <v>0</v>
      </c>
      <c r="H2563" s="366">
        <f t="shared" ref="H2563:H2626" si="87">IFERROR(G2563 * E2563, 0)</f>
        <v>0</v>
      </c>
    </row>
    <row r="2564" spans="7:8" x14ac:dyDescent="0.25">
      <c r="G2564" s="359">
        <f t="shared" si="86"/>
        <v>0</v>
      </c>
      <c r="H2564" s="366">
        <f t="shared" si="87"/>
        <v>0</v>
      </c>
    </row>
    <row r="2565" spans="7:8" x14ac:dyDescent="0.25">
      <c r="G2565" s="359">
        <f t="shared" si="86"/>
        <v>0</v>
      </c>
      <c r="H2565" s="366">
        <f t="shared" si="87"/>
        <v>0</v>
      </c>
    </row>
    <row r="2566" spans="7:8" x14ac:dyDescent="0.25">
      <c r="G2566" s="359">
        <f t="shared" si="86"/>
        <v>0</v>
      </c>
      <c r="H2566" s="366">
        <f t="shared" si="87"/>
        <v>0</v>
      </c>
    </row>
    <row r="2567" spans="7:8" x14ac:dyDescent="0.25">
      <c r="G2567" s="359">
        <f t="shared" si="86"/>
        <v>0</v>
      </c>
      <c r="H2567" s="366">
        <f t="shared" si="87"/>
        <v>0</v>
      </c>
    </row>
    <row r="2568" spans="7:8" x14ac:dyDescent="0.25">
      <c r="G2568" s="359">
        <f t="shared" si="86"/>
        <v>0</v>
      </c>
      <c r="H2568" s="366">
        <f t="shared" si="87"/>
        <v>0</v>
      </c>
    </row>
    <row r="2569" spans="7:8" x14ac:dyDescent="0.25">
      <c r="G2569" s="359">
        <f t="shared" si="86"/>
        <v>0</v>
      </c>
      <c r="H2569" s="366">
        <f t="shared" si="87"/>
        <v>0</v>
      </c>
    </row>
    <row r="2570" spans="7:8" x14ac:dyDescent="0.25">
      <c r="G2570" s="359">
        <f t="shared" si="86"/>
        <v>0</v>
      </c>
      <c r="H2570" s="366">
        <f t="shared" si="87"/>
        <v>0</v>
      </c>
    </row>
    <row r="2571" spans="7:8" x14ac:dyDescent="0.25">
      <c r="G2571" s="359">
        <f t="shared" si="86"/>
        <v>0</v>
      </c>
      <c r="H2571" s="366">
        <f t="shared" si="87"/>
        <v>0</v>
      </c>
    </row>
    <row r="2572" spans="7:8" x14ac:dyDescent="0.25">
      <c r="G2572" s="359">
        <f t="shared" si="86"/>
        <v>0</v>
      </c>
      <c r="H2572" s="366">
        <f t="shared" si="87"/>
        <v>0</v>
      </c>
    </row>
    <row r="2573" spans="7:8" x14ac:dyDescent="0.25">
      <c r="G2573" s="359">
        <f t="shared" si="86"/>
        <v>0</v>
      </c>
      <c r="H2573" s="366">
        <f t="shared" si="87"/>
        <v>0</v>
      </c>
    </row>
    <row r="2574" spans="7:8" x14ac:dyDescent="0.25">
      <c r="G2574" s="359">
        <f t="shared" si="86"/>
        <v>0</v>
      </c>
      <c r="H2574" s="366">
        <f t="shared" si="87"/>
        <v>0</v>
      </c>
    </row>
    <row r="2575" spans="7:8" x14ac:dyDescent="0.25">
      <c r="G2575" s="359">
        <f t="shared" si="86"/>
        <v>0</v>
      </c>
      <c r="H2575" s="366">
        <f t="shared" si="87"/>
        <v>0</v>
      </c>
    </row>
    <row r="2576" spans="7:8" x14ac:dyDescent="0.25">
      <c r="G2576" s="359">
        <f t="shared" si="86"/>
        <v>0</v>
      </c>
      <c r="H2576" s="366">
        <f t="shared" si="87"/>
        <v>0</v>
      </c>
    </row>
    <row r="2577" spans="7:8" x14ac:dyDescent="0.25">
      <c r="G2577" s="359">
        <f t="shared" si="86"/>
        <v>0</v>
      </c>
      <c r="H2577" s="366">
        <f t="shared" si="87"/>
        <v>0</v>
      </c>
    </row>
    <row r="2578" spans="7:8" x14ac:dyDescent="0.25">
      <c r="G2578" s="359">
        <f t="shared" si="86"/>
        <v>0</v>
      </c>
      <c r="H2578" s="366">
        <f t="shared" si="87"/>
        <v>0</v>
      </c>
    </row>
    <row r="2579" spans="7:8" x14ac:dyDescent="0.25">
      <c r="G2579" s="359">
        <f t="shared" si="86"/>
        <v>0</v>
      </c>
      <c r="H2579" s="366">
        <f t="shared" si="87"/>
        <v>0</v>
      </c>
    </row>
    <row r="2580" spans="7:8" x14ac:dyDescent="0.25">
      <c r="G2580" s="359">
        <f t="shared" si="86"/>
        <v>0</v>
      </c>
      <c r="H2580" s="366">
        <f t="shared" si="87"/>
        <v>0</v>
      </c>
    </row>
    <row r="2581" spans="7:8" x14ac:dyDescent="0.25">
      <c r="G2581" s="359">
        <f t="shared" si="86"/>
        <v>0</v>
      </c>
      <c r="H2581" s="366">
        <f t="shared" si="87"/>
        <v>0</v>
      </c>
    </row>
    <row r="2582" spans="7:8" x14ac:dyDescent="0.25">
      <c r="G2582" s="359">
        <f t="shared" si="86"/>
        <v>0</v>
      </c>
      <c r="H2582" s="366">
        <f t="shared" si="87"/>
        <v>0</v>
      </c>
    </row>
    <row r="2583" spans="7:8" x14ac:dyDescent="0.25">
      <c r="G2583" s="359">
        <f t="shared" si="86"/>
        <v>0</v>
      </c>
      <c r="H2583" s="366">
        <f t="shared" si="87"/>
        <v>0</v>
      </c>
    </row>
    <row r="2584" spans="7:8" x14ac:dyDescent="0.25">
      <c r="G2584" s="359">
        <f t="shared" si="86"/>
        <v>0</v>
      </c>
      <c r="H2584" s="366">
        <f t="shared" si="87"/>
        <v>0</v>
      </c>
    </row>
    <row r="2585" spans="7:8" x14ac:dyDescent="0.25">
      <c r="G2585" s="359">
        <f t="shared" si="86"/>
        <v>0</v>
      </c>
      <c r="H2585" s="366">
        <f t="shared" si="87"/>
        <v>0</v>
      </c>
    </row>
    <row r="2586" spans="7:8" x14ac:dyDescent="0.25">
      <c r="G2586" s="359">
        <f t="shared" si="86"/>
        <v>0</v>
      </c>
      <c r="H2586" s="366">
        <f t="shared" si="87"/>
        <v>0</v>
      </c>
    </row>
    <row r="2587" spans="7:8" x14ac:dyDescent="0.25">
      <c r="G2587" s="359">
        <f t="shared" si="86"/>
        <v>0</v>
      </c>
      <c r="H2587" s="366">
        <f t="shared" si="87"/>
        <v>0</v>
      </c>
    </row>
    <row r="2588" spans="7:8" x14ac:dyDescent="0.25">
      <c r="G2588" s="359">
        <f t="shared" si="86"/>
        <v>0</v>
      </c>
      <c r="H2588" s="366">
        <f t="shared" si="87"/>
        <v>0</v>
      </c>
    </row>
    <row r="2589" spans="7:8" x14ac:dyDescent="0.25">
      <c r="G2589" s="359">
        <f t="shared" si="86"/>
        <v>0</v>
      </c>
      <c r="H2589" s="366">
        <f t="shared" si="87"/>
        <v>0</v>
      </c>
    </row>
    <row r="2590" spans="7:8" x14ac:dyDescent="0.25">
      <c r="G2590" s="359">
        <f t="shared" si="86"/>
        <v>0</v>
      </c>
      <c r="H2590" s="366">
        <f t="shared" si="87"/>
        <v>0</v>
      </c>
    </row>
    <row r="2591" spans="7:8" x14ac:dyDescent="0.25">
      <c r="G2591" s="359">
        <f t="shared" si="86"/>
        <v>0</v>
      </c>
      <c r="H2591" s="366">
        <f t="shared" si="87"/>
        <v>0</v>
      </c>
    </row>
    <row r="2592" spans="7:8" x14ac:dyDescent="0.25">
      <c r="G2592" s="359">
        <f t="shared" si="86"/>
        <v>0</v>
      </c>
      <c r="H2592" s="366">
        <f t="shared" si="87"/>
        <v>0</v>
      </c>
    </row>
    <row r="2593" spans="7:8" x14ac:dyDescent="0.25">
      <c r="G2593" s="359">
        <f t="shared" si="86"/>
        <v>0</v>
      </c>
      <c r="H2593" s="366">
        <f t="shared" si="87"/>
        <v>0</v>
      </c>
    </row>
    <row r="2594" spans="7:8" x14ac:dyDescent="0.25">
      <c r="G2594" s="359">
        <f t="shared" si="86"/>
        <v>0</v>
      </c>
      <c r="H2594" s="366">
        <f t="shared" si="87"/>
        <v>0</v>
      </c>
    </row>
    <row r="2595" spans="7:8" x14ac:dyDescent="0.25">
      <c r="G2595" s="359">
        <f t="shared" si="86"/>
        <v>0</v>
      </c>
      <c r="H2595" s="366">
        <f t="shared" si="87"/>
        <v>0</v>
      </c>
    </row>
    <row r="2596" spans="7:8" x14ac:dyDescent="0.25">
      <c r="G2596" s="359">
        <f t="shared" si="86"/>
        <v>0</v>
      </c>
      <c r="H2596" s="366">
        <f t="shared" si="87"/>
        <v>0</v>
      </c>
    </row>
    <row r="2597" spans="7:8" x14ac:dyDescent="0.25">
      <c r="G2597" s="359">
        <f t="shared" si="86"/>
        <v>0</v>
      </c>
      <c r="H2597" s="366">
        <f t="shared" si="87"/>
        <v>0</v>
      </c>
    </row>
    <row r="2598" spans="7:8" x14ac:dyDescent="0.25">
      <c r="G2598" s="359">
        <f t="shared" si="86"/>
        <v>0</v>
      </c>
      <c r="H2598" s="366">
        <f t="shared" si="87"/>
        <v>0</v>
      </c>
    </row>
    <row r="2599" spans="7:8" x14ac:dyDescent="0.25">
      <c r="G2599" s="359">
        <f t="shared" si="86"/>
        <v>0</v>
      </c>
      <c r="H2599" s="366">
        <f t="shared" si="87"/>
        <v>0</v>
      </c>
    </row>
    <row r="2600" spans="7:8" x14ac:dyDescent="0.25">
      <c r="G2600" s="359">
        <f t="shared" si="86"/>
        <v>0</v>
      </c>
      <c r="H2600" s="366">
        <f t="shared" si="87"/>
        <v>0</v>
      </c>
    </row>
    <row r="2601" spans="7:8" x14ac:dyDescent="0.25">
      <c r="G2601" s="359">
        <f t="shared" si="86"/>
        <v>0</v>
      </c>
      <c r="H2601" s="366">
        <f t="shared" si="87"/>
        <v>0</v>
      </c>
    </row>
    <row r="2602" spans="7:8" x14ac:dyDescent="0.25">
      <c r="G2602" s="359">
        <f t="shared" si="86"/>
        <v>0</v>
      </c>
      <c r="H2602" s="366">
        <f t="shared" si="87"/>
        <v>0</v>
      </c>
    </row>
    <row r="2603" spans="7:8" x14ac:dyDescent="0.25">
      <c r="G2603" s="359">
        <f t="shared" si="86"/>
        <v>0</v>
      </c>
      <c r="H2603" s="366">
        <f t="shared" si="87"/>
        <v>0</v>
      </c>
    </row>
    <row r="2604" spans="7:8" x14ac:dyDescent="0.25">
      <c r="G2604" s="359">
        <f t="shared" si="86"/>
        <v>0</v>
      </c>
      <c r="H2604" s="366">
        <f t="shared" si="87"/>
        <v>0</v>
      </c>
    </row>
    <row r="2605" spans="7:8" x14ac:dyDescent="0.25">
      <c r="G2605" s="359">
        <f t="shared" si="86"/>
        <v>0</v>
      </c>
      <c r="H2605" s="366">
        <f t="shared" si="87"/>
        <v>0</v>
      </c>
    </row>
    <row r="2606" spans="7:8" x14ac:dyDescent="0.25">
      <c r="G2606" s="359">
        <f t="shared" si="86"/>
        <v>0</v>
      </c>
      <c r="H2606" s="366">
        <f t="shared" si="87"/>
        <v>0</v>
      </c>
    </row>
    <row r="2607" spans="7:8" x14ac:dyDescent="0.25">
      <c r="G2607" s="359">
        <f t="shared" si="86"/>
        <v>0</v>
      </c>
      <c r="H2607" s="366">
        <f t="shared" si="87"/>
        <v>0</v>
      </c>
    </row>
    <row r="2608" spans="7:8" x14ac:dyDescent="0.25">
      <c r="G2608" s="359">
        <f t="shared" si="86"/>
        <v>0</v>
      </c>
      <c r="H2608" s="366">
        <f t="shared" si="87"/>
        <v>0</v>
      </c>
    </row>
    <row r="2609" spans="7:8" x14ac:dyDescent="0.25">
      <c r="G2609" s="359">
        <f t="shared" si="86"/>
        <v>0</v>
      </c>
      <c r="H2609" s="366">
        <f t="shared" si="87"/>
        <v>0</v>
      </c>
    </row>
    <row r="2610" spans="7:8" x14ac:dyDescent="0.25">
      <c r="G2610" s="359">
        <f t="shared" si="86"/>
        <v>0</v>
      </c>
      <c r="H2610" s="366">
        <f t="shared" si="87"/>
        <v>0</v>
      </c>
    </row>
    <row r="2611" spans="7:8" x14ac:dyDescent="0.25">
      <c r="G2611" s="359">
        <f t="shared" si="86"/>
        <v>0</v>
      </c>
      <c r="H2611" s="366">
        <f t="shared" si="87"/>
        <v>0</v>
      </c>
    </row>
    <row r="2612" spans="7:8" x14ac:dyDescent="0.25">
      <c r="G2612" s="359">
        <f t="shared" si="86"/>
        <v>0</v>
      </c>
      <c r="H2612" s="366">
        <f t="shared" si="87"/>
        <v>0</v>
      </c>
    </row>
    <row r="2613" spans="7:8" x14ac:dyDescent="0.25">
      <c r="G2613" s="359">
        <f t="shared" si="86"/>
        <v>0</v>
      </c>
      <c r="H2613" s="366">
        <f t="shared" si="87"/>
        <v>0</v>
      </c>
    </row>
    <row r="2614" spans="7:8" x14ac:dyDescent="0.25">
      <c r="G2614" s="359">
        <f t="shared" si="86"/>
        <v>0</v>
      </c>
      <c r="H2614" s="366">
        <f t="shared" si="87"/>
        <v>0</v>
      </c>
    </row>
    <row r="2615" spans="7:8" x14ac:dyDescent="0.25">
      <c r="G2615" s="359">
        <f t="shared" si="86"/>
        <v>0</v>
      </c>
      <c r="H2615" s="366">
        <f t="shared" si="87"/>
        <v>0</v>
      </c>
    </row>
    <row r="2616" spans="7:8" x14ac:dyDescent="0.25">
      <c r="G2616" s="359">
        <f t="shared" si="86"/>
        <v>0</v>
      </c>
      <c r="H2616" s="366">
        <f t="shared" si="87"/>
        <v>0</v>
      </c>
    </row>
    <row r="2617" spans="7:8" x14ac:dyDescent="0.25">
      <c r="G2617" s="359">
        <f t="shared" si="86"/>
        <v>0</v>
      </c>
      <c r="H2617" s="366">
        <f t="shared" si="87"/>
        <v>0</v>
      </c>
    </row>
    <row r="2618" spans="7:8" x14ac:dyDescent="0.25">
      <c r="G2618" s="359">
        <f t="shared" si="86"/>
        <v>0</v>
      </c>
      <c r="H2618" s="366">
        <f t="shared" si="87"/>
        <v>0</v>
      </c>
    </row>
    <row r="2619" spans="7:8" x14ac:dyDescent="0.25">
      <c r="G2619" s="359">
        <f t="shared" si="86"/>
        <v>0</v>
      </c>
      <c r="H2619" s="366">
        <f t="shared" si="87"/>
        <v>0</v>
      </c>
    </row>
    <row r="2620" spans="7:8" x14ac:dyDescent="0.25">
      <c r="G2620" s="359">
        <f t="shared" si="86"/>
        <v>0</v>
      </c>
      <c r="H2620" s="366">
        <f t="shared" si="87"/>
        <v>0</v>
      </c>
    </row>
    <row r="2621" spans="7:8" x14ac:dyDescent="0.25">
      <c r="G2621" s="359">
        <f t="shared" si="86"/>
        <v>0</v>
      </c>
      <c r="H2621" s="366">
        <f t="shared" si="87"/>
        <v>0</v>
      </c>
    </row>
    <row r="2622" spans="7:8" x14ac:dyDescent="0.25">
      <c r="G2622" s="359">
        <f t="shared" si="86"/>
        <v>0</v>
      </c>
      <c r="H2622" s="366">
        <f t="shared" si="87"/>
        <v>0</v>
      </c>
    </row>
    <row r="2623" spans="7:8" x14ac:dyDescent="0.25">
      <c r="G2623" s="359">
        <f t="shared" si="86"/>
        <v>0</v>
      </c>
      <c r="H2623" s="366">
        <f t="shared" si="87"/>
        <v>0</v>
      </c>
    </row>
    <row r="2624" spans="7:8" x14ac:dyDescent="0.25">
      <c r="G2624" s="359">
        <f t="shared" si="86"/>
        <v>0</v>
      </c>
      <c r="H2624" s="366">
        <f t="shared" si="87"/>
        <v>0</v>
      </c>
    </row>
    <row r="2625" spans="7:8" x14ac:dyDescent="0.25">
      <c r="G2625" s="359">
        <f t="shared" si="86"/>
        <v>0</v>
      </c>
      <c r="H2625" s="366">
        <f t="shared" si="87"/>
        <v>0</v>
      </c>
    </row>
    <row r="2626" spans="7:8" x14ac:dyDescent="0.25">
      <c r="G2626" s="359">
        <f t="shared" si="86"/>
        <v>0</v>
      </c>
      <c r="H2626" s="366">
        <f t="shared" si="87"/>
        <v>0</v>
      </c>
    </row>
    <row r="2627" spans="7:8" x14ac:dyDescent="0.25">
      <c r="G2627" s="359">
        <f t="shared" ref="G2627:G2690" si="88">IFERROR(IF(C2627=" ",0,C2627),0)</f>
        <v>0</v>
      </c>
      <c r="H2627" s="366">
        <f t="shared" ref="H2627:H2690" si="89">IFERROR(G2627 * E2627, 0)</f>
        <v>0</v>
      </c>
    </row>
    <row r="2628" spans="7:8" x14ac:dyDescent="0.25">
      <c r="G2628" s="359">
        <f t="shared" si="88"/>
        <v>0</v>
      </c>
      <c r="H2628" s="366">
        <f t="shared" si="89"/>
        <v>0</v>
      </c>
    </row>
    <row r="2629" spans="7:8" x14ac:dyDescent="0.25">
      <c r="G2629" s="359">
        <f t="shared" si="88"/>
        <v>0</v>
      </c>
      <c r="H2629" s="366">
        <f t="shared" si="89"/>
        <v>0</v>
      </c>
    </row>
    <row r="2630" spans="7:8" x14ac:dyDescent="0.25">
      <c r="G2630" s="359">
        <f t="shared" si="88"/>
        <v>0</v>
      </c>
      <c r="H2630" s="366">
        <f t="shared" si="89"/>
        <v>0</v>
      </c>
    </row>
    <row r="2631" spans="7:8" x14ac:dyDescent="0.25">
      <c r="G2631" s="359">
        <f t="shared" si="88"/>
        <v>0</v>
      </c>
      <c r="H2631" s="366">
        <f t="shared" si="89"/>
        <v>0</v>
      </c>
    </row>
    <row r="2632" spans="7:8" x14ac:dyDescent="0.25">
      <c r="G2632" s="359">
        <f t="shared" si="88"/>
        <v>0</v>
      </c>
      <c r="H2632" s="366">
        <f t="shared" si="89"/>
        <v>0</v>
      </c>
    </row>
    <row r="2633" spans="7:8" x14ac:dyDescent="0.25">
      <c r="G2633" s="359">
        <f t="shared" si="88"/>
        <v>0</v>
      </c>
      <c r="H2633" s="366">
        <f t="shared" si="89"/>
        <v>0</v>
      </c>
    </row>
    <row r="2634" spans="7:8" x14ac:dyDescent="0.25">
      <c r="G2634" s="359">
        <f t="shared" si="88"/>
        <v>0</v>
      </c>
      <c r="H2634" s="366">
        <f t="shared" si="89"/>
        <v>0</v>
      </c>
    </row>
    <row r="2635" spans="7:8" x14ac:dyDescent="0.25">
      <c r="G2635" s="359">
        <f t="shared" si="88"/>
        <v>0</v>
      </c>
      <c r="H2635" s="366">
        <f t="shared" si="89"/>
        <v>0</v>
      </c>
    </row>
    <row r="2636" spans="7:8" x14ac:dyDescent="0.25">
      <c r="G2636" s="359">
        <f t="shared" si="88"/>
        <v>0</v>
      </c>
      <c r="H2636" s="366">
        <f t="shared" si="89"/>
        <v>0</v>
      </c>
    </row>
    <row r="2637" spans="7:8" x14ac:dyDescent="0.25">
      <c r="G2637" s="359">
        <f t="shared" si="88"/>
        <v>0</v>
      </c>
      <c r="H2637" s="366">
        <f t="shared" si="89"/>
        <v>0</v>
      </c>
    </row>
    <row r="2638" spans="7:8" x14ac:dyDescent="0.25">
      <c r="G2638" s="359">
        <f t="shared" si="88"/>
        <v>0</v>
      </c>
      <c r="H2638" s="366">
        <f t="shared" si="89"/>
        <v>0</v>
      </c>
    </row>
    <row r="2639" spans="7:8" x14ac:dyDescent="0.25">
      <c r="G2639" s="359">
        <f t="shared" si="88"/>
        <v>0</v>
      </c>
      <c r="H2639" s="366">
        <f t="shared" si="89"/>
        <v>0</v>
      </c>
    </row>
    <row r="2640" spans="7:8" x14ac:dyDescent="0.25">
      <c r="G2640" s="359">
        <f t="shared" si="88"/>
        <v>0</v>
      </c>
      <c r="H2640" s="366">
        <f t="shared" si="89"/>
        <v>0</v>
      </c>
    </row>
    <row r="2641" spans="7:8" x14ac:dyDescent="0.25">
      <c r="G2641" s="359">
        <f t="shared" si="88"/>
        <v>0</v>
      </c>
      <c r="H2641" s="366">
        <f t="shared" si="89"/>
        <v>0</v>
      </c>
    </row>
    <row r="2642" spans="7:8" x14ac:dyDescent="0.25">
      <c r="G2642" s="359">
        <f t="shared" si="88"/>
        <v>0</v>
      </c>
      <c r="H2642" s="366">
        <f t="shared" si="89"/>
        <v>0</v>
      </c>
    </row>
    <row r="2643" spans="7:8" x14ac:dyDescent="0.25">
      <c r="G2643" s="359">
        <f t="shared" si="88"/>
        <v>0</v>
      </c>
      <c r="H2643" s="366">
        <f t="shared" si="89"/>
        <v>0</v>
      </c>
    </row>
    <row r="2644" spans="7:8" x14ac:dyDescent="0.25">
      <c r="G2644" s="359">
        <f t="shared" si="88"/>
        <v>0</v>
      </c>
      <c r="H2644" s="366">
        <f t="shared" si="89"/>
        <v>0</v>
      </c>
    </row>
    <row r="2645" spans="7:8" x14ac:dyDescent="0.25">
      <c r="G2645" s="359">
        <f t="shared" si="88"/>
        <v>0</v>
      </c>
      <c r="H2645" s="366">
        <f t="shared" si="89"/>
        <v>0</v>
      </c>
    </row>
    <row r="2646" spans="7:8" x14ac:dyDescent="0.25">
      <c r="G2646" s="359">
        <f t="shared" si="88"/>
        <v>0</v>
      </c>
      <c r="H2646" s="366">
        <f t="shared" si="89"/>
        <v>0</v>
      </c>
    </row>
    <row r="2647" spans="7:8" x14ac:dyDescent="0.25">
      <c r="G2647" s="359">
        <f t="shared" si="88"/>
        <v>0</v>
      </c>
      <c r="H2647" s="366">
        <f t="shared" si="89"/>
        <v>0</v>
      </c>
    </row>
    <row r="2648" spans="7:8" x14ac:dyDescent="0.25">
      <c r="G2648" s="359">
        <f t="shared" si="88"/>
        <v>0</v>
      </c>
      <c r="H2648" s="366">
        <f t="shared" si="89"/>
        <v>0</v>
      </c>
    </row>
    <row r="2649" spans="7:8" x14ac:dyDescent="0.25">
      <c r="G2649" s="359">
        <f t="shared" si="88"/>
        <v>0</v>
      </c>
      <c r="H2649" s="366">
        <f t="shared" si="89"/>
        <v>0</v>
      </c>
    </row>
    <row r="2650" spans="7:8" x14ac:dyDescent="0.25">
      <c r="G2650" s="359">
        <f t="shared" si="88"/>
        <v>0</v>
      </c>
      <c r="H2650" s="366">
        <f t="shared" si="89"/>
        <v>0</v>
      </c>
    </row>
    <row r="2651" spans="7:8" x14ac:dyDescent="0.25">
      <c r="G2651" s="359">
        <f t="shared" si="88"/>
        <v>0</v>
      </c>
      <c r="H2651" s="366">
        <f t="shared" si="89"/>
        <v>0</v>
      </c>
    </row>
    <row r="2652" spans="7:8" x14ac:dyDescent="0.25">
      <c r="G2652" s="359">
        <f t="shared" si="88"/>
        <v>0</v>
      </c>
      <c r="H2652" s="366">
        <f t="shared" si="89"/>
        <v>0</v>
      </c>
    </row>
    <row r="2653" spans="7:8" x14ac:dyDescent="0.25">
      <c r="G2653" s="359">
        <f t="shared" si="88"/>
        <v>0</v>
      </c>
      <c r="H2653" s="366">
        <f t="shared" si="89"/>
        <v>0</v>
      </c>
    </row>
    <row r="2654" spans="7:8" x14ac:dyDescent="0.25">
      <c r="G2654" s="359">
        <f t="shared" si="88"/>
        <v>0</v>
      </c>
      <c r="H2654" s="366">
        <f t="shared" si="89"/>
        <v>0</v>
      </c>
    </row>
    <row r="2655" spans="7:8" x14ac:dyDescent="0.25">
      <c r="G2655" s="359">
        <f t="shared" si="88"/>
        <v>0</v>
      </c>
      <c r="H2655" s="366">
        <f t="shared" si="89"/>
        <v>0</v>
      </c>
    </row>
    <row r="2656" spans="7:8" x14ac:dyDescent="0.25">
      <c r="G2656" s="359">
        <f t="shared" si="88"/>
        <v>0</v>
      </c>
      <c r="H2656" s="366">
        <f t="shared" si="89"/>
        <v>0</v>
      </c>
    </row>
    <row r="2657" spans="7:8" x14ac:dyDescent="0.25">
      <c r="G2657" s="359">
        <f t="shared" si="88"/>
        <v>0</v>
      </c>
      <c r="H2657" s="366">
        <f t="shared" si="89"/>
        <v>0</v>
      </c>
    </row>
    <row r="2658" spans="7:8" x14ac:dyDescent="0.25">
      <c r="G2658" s="359">
        <f t="shared" si="88"/>
        <v>0</v>
      </c>
      <c r="H2658" s="366">
        <f t="shared" si="89"/>
        <v>0</v>
      </c>
    </row>
    <row r="2659" spans="7:8" x14ac:dyDescent="0.25">
      <c r="G2659" s="359">
        <f t="shared" si="88"/>
        <v>0</v>
      </c>
      <c r="H2659" s="366">
        <f t="shared" si="89"/>
        <v>0</v>
      </c>
    </row>
    <row r="2660" spans="7:8" x14ac:dyDescent="0.25">
      <c r="G2660" s="359">
        <f t="shared" si="88"/>
        <v>0</v>
      </c>
      <c r="H2660" s="366">
        <f t="shared" si="89"/>
        <v>0</v>
      </c>
    </row>
    <row r="2661" spans="7:8" x14ac:dyDescent="0.25">
      <c r="G2661" s="359">
        <f t="shared" si="88"/>
        <v>0</v>
      </c>
      <c r="H2661" s="366">
        <f t="shared" si="89"/>
        <v>0</v>
      </c>
    </row>
    <row r="2662" spans="7:8" x14ac:dyDescent="0.25">
      <c r="G2662" s="359">
        <f t="shared" si="88"/>
        <v>0</v>
      </c>
      <c r="H2662" s="366">
        <f t="shared" si="89"/>
        <v>0</v>
      </c>
    </row>
    <row r="2663" spans="7:8" x14ac:dyDescent="0.25">
      <c r="G2663" s="359">
        <f t="shared" si="88"/>
        <v>0</v>
      </c>
      <c r="H2663" s="366">
        <f t="shared" si="89"/>
        <v>0</v>
      </c>
    </row>
    <row r="2664" spans="7:8" x14ac:dyDescent="0.25">
      <c r="G2664" s="359">
        <f t="shared" si="88"/>
        <v>0</v>
      </c>
      <c r="H2664" s="366">
        <f t="shared" si="89"/>
        <v>0</v>
      </c>
    </row>
    <row r="2665" spans="7:8" x14ac:dyDescent="0.25">
      <c r="G2665" s="359">
        <f t="shared" si="88"/>
        <v>0</v>
      </c>
      <c r="H2665" s="366">
        <f t="shared" si="89"/>
        <v>0</v>
      </c>
    </row>
    <row r="2666" spans="7:8" x14ac:dyDescent="0.25">
      <c r="G2666" s="359">
        <f t="shared" si="88"/>
        <v>0</v>
      </c>
      <c r="H2666" s="366">
        <f t="shared" si="89"/>
        <v>0</v>
      </c>
    </row>
    <row r="2667" spans="7:8" x14ac:dyDescent="0.25">
      <c r="G2667" s="359">
        <f t="shared" si="88"/>
        <v>0</v>
      </c>
      <c r="H2667" s="366">
        <f t="shared" si="89"/>
        <v>0</v>
      </c>
    </row>
    <row r="2668" spans="7:8" x14ac:dyDescent="0.25">
      <c r="G2668" s="359">
        <f t="shared" si="88"/>
        <v>0</v>
      </c>
      <c r="H2668" s="366">
        <f t="shared" si="89"/>
        <v>0</v>
      </c>
    </row>
    <row r="2669" spans="7:8" x14ac:dyDescent="0.25">
      <c r="G2669" s="359">
        <f t="shared" si="88"/>
        <v>0</v>
      </c>
      <c r="H2669" s="366">
        <f t="shared" si="89"/>
        <v>0</v>
      </c>
    </row>
    <row r="2670" spans="7:8" x14ac:dyDescent="0.25">
      <c r="G2670" s="359">
        <f t="shared" si="88"/>
        <v>0</v>
      </c>
      <c r="H2670" s="366">
        <f t="shared" si="89"/>
        <v>0</v>
      </c>
    </row>
    <row r="2671" spans="7:8" x14ac:dyDescent="0.25">
      <c r="G2671" s="359">
        <f t="shared" si="88"/>
        <v>0</v>
      </c>
      <c r="H2671" s="366">
        <f t="shared" si="89"/>
        <v>0</v>
      </c>
    </row>
    <row r="2672" spans="7:8" x14ac:dyDescent="0.25">
      <c r="G2672" s="359">
        <f t="shared" si="88"/>
        <v>0</v>
      </c>
      <c r="H2672" s="366">
        <f t="shared" si="89"/>
        <v>0</v>
      </c>
    </row>
    <row r="2673" spans="7:8" x14ac:dyDescent="0.25">
      <c r="G2673" s="359">
        <f t="shared" si="88"/>
        <v>0</v>
      </c>
      <c r="H2673" s="366">
        <f t="shared" si="89"/>
        <v>0</v>
      </c>
    </row>
    <row r="2674" spans="7:8" x14ac:dyDescent="0.25">
      <c r="G2674" s="359">
        <f t="shared" si="88"/>
        <v>0</v>
      </c>
      <c r="H2674" s="366">
        <f t="shared" si="89"/>
        <v>0</v>
      </c>
    </row>
    <row r="2675" spans="7:8" x14ac:dyDescent="0.25">
      <c r="G2675" s="359">
        <f t="shared" si="88"/>
        <v>0</v>
      </c>
      <c r="H2675" s="366">
        <f t="shared" si="89"/>
        <v>0</v>
      </c>
    </row>
    <row r="2676" spans="7:8" x14ac:dyDescent="0.25">
      <c r="G2676" s="359">
        <f t="shared" si="88"/>
        <v>0</v>
      </c>
      <c r="H2676" s="366">
        <f t="shared" si="89"/>
        <v>0</v>
      </c>
    </row>
    <row r="2677" spans="7:8" x14ac:dyDescent="0.25">
      <c r="G2677" s="359">
        <f t="shared" si="88"/>
        <v>0</v>
      </c>
      <c r="H2677" s="366">
        <f t="shared" si="89"/>
        <v>0</v>
      </c>
    </row>
    <row r="2678" spans="7:8" x14ac:dyDescent="0.25">
      <c r="G2678" s="359">
        <f t="shared" si="88"/>
        <v>0</v>
      </c>
      <c r="H2678" s="366">
        <f t="shared" si="89"/>
        <v>0</v>
      </c>
    </row>
    <row r="2679" spans="7:8" x14ac:dyDescent="0.25">
      <c r="G2679" s="359">
        <f t="shared" si="88"/>
        <v>0</v>
      </c>
      <c r="H2679" s="366">
        <f t="shared" si="89"/>
        <v>0</v>
      </c>
    </row>
    <row r="2680" spans="7:8" x14ac:dyDescent="0.25">
      <c r="G2680" s="359">
        <f t="shared" si="88"/>
        <v>0</v>
      </c>
      <c r="H2680" s="366">
        <f t="shared" si="89"/>
        <v>0</v>
      </c>
    </row>
    <row r="2681" spans="7:8" x14ac:dyDescent="0.25">
      <c r="G2681" s="359">
        <f t="shared" si="88"/>
        <v>0</v>
      </c>
      <c r="H2681" s="366">
        <f t="shared" si="89"/>
        <v>0</v>
      </c>
    </row>
    <row r="2682" spans="7:8" x14ac:dyDescent="0.25">
      <c r="G2682" s="359">
        <f t="shared" si="88"/>
        <v>0</v>
      </c>
      <c r="H2682" s="366">
        <f t="shared" si="89"/>
        <v>0</v>
      </c>
    </row>
    <row r="2683" spans="7:8" x14ac:dyDescent="0.25">
      <c r="G2683" s="359">
        <f t="shared" si="88"/>
        <v>0</v>
      </c>
      <c r="H2683" s="366">
        <f t="shared" si="89"/>
        <v>0</v>
      </c>
    </row>
    <row r="2684" spans="7:8" x14ac:dyDescent="0.25">
      <c r="G2684" s="359">
        <f t="shared" si="88"/>
        <v>0</v>
      </c>
      <c r="H2684" s="366">
        <f t="shared" si="89"/>
        <v>0</v>
      </c>
    </row>
    <row r="2685" spans="7:8" x14ac:dyDescent="0.25">
      <c r="G2685" s="359">
        <f t="shared" si="88"/>
        <v>0</v>
      </c>
      <c r="H2685" s="366">
        <f t="shared" si="89"/>
        <v>0</v>
      </c>
    </row>
    <row r="2686" spans="7:8" x14ac:dyDescent="0.25">
      <c r="G2686" s="359">
        <f t="shared" si="88"/>
        <v>0</v>
      </c>
      <c r="H2686" s="366">
        <f t="shared" si="89"/>
        <v>0</v>
      </c>
    </row>
    <row r="2687" spans="7:8" x14ac:dyDescent="0.25">
      <c r="G2687" s="359">
        <f t="shared" si="88"/>
        <v>0</v>
      </c>
      <c r="H2687" s="366">
        <f t="shared" si="89"/>
        <v>0</v>
      </c>
    </row>
    <row r="2688" spans="7:8" x14ac:dyDescent="0.25">
      <c r="G2688" s="359">
        <f t="shared" si="88"/>
        <v>0</v>
      </c>
      <c r="H2688" s="366">
        <f t="shared" si="89"/>
        <v>0</v>
      </c>
    </row>
    <row r="2689" spans="7:8" x14ac:dyDescent="0.25">
      <c r="G2689" s="359">
        <f t="shared" si="88"/>
        <v>0</v>
      </c>
      <c r="H2689" s="366">
        <f t="shared" si="89"/>
        <v>0</v>
      </c>
    </row>
    <row r="2690" spans="7:8" x14ac:dyDescent="0.25">
      <c r="G2690" s="359">
        <f t="shared" si="88"/>
        <v>0</v>
      </c>
      <c r="H2690" s="366">
        <f t="shared" si="89"/>
        <v>0</v>
      </c>
    </row>
    <row r="2691" spans="7:8" x14ac:dyDescent="0.25">
      <c r="G2691" s="359">
        <f t="shared" ref="G2691:G2754" si="90">IFERROR(IF(C2691=" ",0,C2691),0)</f>
        <v>0</v>
      </c>
      <c r="H2691" s="366">
        <f t="shared" ref="H2691:H2754" si="91">IFERROR(G2691 * E2691, 0)</f>
        <v>0</v>
      </c>
    </row>
    <row r="2692" spans="7:8" x14ac:dyDescent="0.25">
      <c r="G2692" s="359">
        <f t="shared" si="90"/>
        <v>0</v>
      </c>
      <c r="H2692" s="366">
        <f t="shared" si="91"/>
        <v>0</v>
      </c>
    </row>
    <row r="2693" spans="7:8" x14ac:dyDescent="0.25">
      <c r="G2693" s="359">
        <f t="shared" si="90"/>
        <v>0</v>
      </c>
      <c r="H2693" s="366">
        <f t="shared" si="91"/>
        <v>0</v>
      </c>
    </row>
    <row r="2694" spans="7:8" x14ac:dyDescent="0.25">
      <c r="G2694" s="359">
        <f t="shared" si="90"/>
        <v>0</v>
      </c>
      <c r="H2694" s="366">
        <f t="shared" si="91"/>
        <v>0</v>
      </c>
    </row>
    <row r="2695" spans="7:8" x14ac:dyDescent="0.25">
      <c r="G2695" s="359">
        <f t="shared" si="90"/>
        <v>0</v>
      </c>
      <c r="H2695" s="366">
        <f t="shared" si="91"/>
        <v>0</v>
      </c>
    </row>
    <row r="2696" spans="7:8" x14ac:dyDescent="0.25">
      <c r="G2696" s="359">
        <f t="shared" si="90"/>
        <v>0</v>
      </c>
      <c r="H2696" s="366">
        <f t="shared" si="91"/>
        <v>0</v>
      </c>
    </row>
    <row r="2697" spans="7:8" x14ac:dyDescent="0.25">
      <c r="G2697" s="359">
        <f t="shared" si="90"/>
        <v>0</v>
      </c>
      <c r="H2697" s="366">
        <f t="shared" si="91"/>
        <v>0</v>
      </c>
    </row>
    <row r="2698" spans="7:8" x14ac:dyDescent="0.25">
      <c r="G2698" s="359">
        <f t="shared" si="90"/>
        <v>0</v>
      </c>
      <c r="H2698" s="366">
        <f t="shared" si="91"/>
        <v>0</v>
      </c>
    </row>
    <row r="2699" spans="7:8" x14ac:dyDescent="0.25">
      <c r="G2699" s="359">
        <f t="shared" si="90"/>
        <v>0</v>
      </c>
      <c r="H2699" s="366">
        <f t="shared" si="91"/>
        <v>0</v>
      </c>
    </row>
    <row r="2700" spans="7:8" x14ac:dyDescent="0.25">
      <c r="G2700" s="359">
        <f t="shared" si="90"/>
        <v>0</v>
      </c>
      <c r="H2700" s="366">
        <f t="shared" si="91"/>
        <v>0</v>
      </c>
    </row>
    <row r="2701" spans="7:8" x14ac:dyDescent="0.25">
      <c r="G2701" s="359">
        <f t="shared" si="90"/>
        <v>0</v>
      </c>
      <c r="H2701" s="366">
        <f t="shared" si="91"/>
        <v>0</v>
      </c>
    </row>
    <row r="2702" spans="7:8" x14ac:dyDescent="0.25">
      <c r="G2702" s="359">
        <f t="shared" si="90"/>
        <v>0</v>
      </c>
      <c r="H2702" s="366">
        <f t="shared" si="91"/>
        <v>0</v>
      </c>
    </row>
    <row r="2703" spans="7:8" x14ac:dyDescent="0.25">
      <c r="G2703" s="359">
        <f t="shared" si="90"/>
        <v>0</v>
      </c>
      <c r="H2703" s="366">
        <f t="shared" si="91"/>
        <v>0</v>
      </c>
    </row>
    <row r="2704" spans="7:8" x14ac:dyDescent="0.25">
      <c r="G2704" s="359">
        <f t="shared" si="90"/>
        <v>0</v>
      </c>
      <c r="H2704" s="366">
        <f t="shared" si="91"/>
        <v>0</v>
      </c>
    </row>
    <row r="2705" spans="7:8" x14ac:dyDescent="0.25">
      <c r="G2705" s="359">
        <f t="shared" si="90"/>
        <v>0</v>
      </c>
      <c r="H2705" s="366">
        <f t="shared" si="91"/>
        <v>0</v>
      </c>
    </row>
    <row r="2706" spans="7:8" x14ac:dyDescent="0.25">
      <c r="G2706" s="359">
        <f t="shared" si="90"/>
        <v>0</v>
      </c>
      <c r="H2706" s="366">
        <f t="shared" si="91"/>
        <v>0</v>
      </c>
    </row>
    <row r="2707" spans="7:8" x14ac:dyDescent="0.25">
      <c r="G2707" s="359">
        <f t="shared" si="90"/>
        <v>0</v>
      </c>
      <c r="H2707" s="366">
        <f t="shared" si="91"/>
        <v>0</v>
      </c>
    </row>
    <row r="2708" spans="7:8" x14ac:dyDescent="0.25">
      <c r="G2708" s="359">
        <f t="shared" si="90"/>
        <v>0</v>
      </c>
      <c r="H2708" s="366">
        <f t="shared" si="91"/>
        <v>0</v>
      </c>
    </row>
    <row r="2709" spans="7:8" x14ac:dyDescent="0.25">
      <c r="G2709" s="359">
        <f t="shared" si="90"/>
        <v>0</v>
      </c>
      <c r="H2709" s="366">
        <f t="shared" si="91"/>
        <v>0</v>
      </c>
    </row>
    <row r="2710" spans="7:8" x14ac:dyDescent="0.25">
      <c r="G2710" s="359">
        <f t="shared" si="90"/>
        <v>0</v>
      </c>
      <c r="H2710" s="366">
        <f t="shared" si="91"/>
        <v>0</v>
      </c>
    </row>
    <row r="2711" spans="7:8" x14ac:dyDescent="0.25">
      <c r="G2711" s="359">
        <f t="shared" si="90"/>
        <v>0</v>
      </c>
      <c r="H2711" s="366">
        <f t="shared" si="91"/>
        <v>0</v>
      </c>
    </row>
    <row r="2712" spans="7:8" x14ac:dyDescent="0.25">
      <c r="G2712" s="359">
        <f t="shared" si="90"/>
        <v>0</v>
      </c>
      <c r="H2712" s="366">
        <f t="shared" si="91"/>
        <v>0</v>
      </c>
    </row>
    <row r="2713" spans="7:8" x14ac:dyDescent="0.25">
      <c r="G2713" s="359">
        <f t="shared" si="90"/>
        <v>0</v>
      </c>
      <c r="H2713" s="366">
        <f t="shared" si="91"/>
        <v>0</v>
      </c>
    </row>
    <row r="2714" spans="7:8" x14ac:dyDescent="0.25">
      <c r="G2714" s="359">
        <f t="shared" si="90"/>
        <v>0</v>
      </c>
      <c r="H2714" s="366">
        <f t="shared" si="91"/>
        <v>0</v>
      </c>
    </row>
    <row r="2715" spans="7:8" x14ac:dyDescent="0.25">
      <c r="G2715" s="359">
        <f t="shared" si="90"/>
        <v>0</v>
      </c>
      <c r="H2715" s="366">
        <f t="shared" si="91"/>
        <v>0</v>
      </c>
    </row>
    <row r="2716" spans="7:8" x14ac:dyDescent="0.25">
      <c r="G2716" s="359">
        <f t="shared" si="90"/>
        <v>0</v>
      </c>
      <c r="H2716" s="366">
        <f t="shared" si="91"/>
        <v>0</v>
      </c>
    </row>
    <row r="2717" spans="7:8" x14ac:dyDescent="0.25">
      <c r="G2717" s="359">
        <f t="shared" si="90"/>
        <v>0</v>
      </c>
      <c r="H2717" s="366">
        <f t="shared" si="91"/>
        <v>0</v>
      </c>
    </row>
    <row r="2718" spans="7:8" x14ac:dyDescent="0.25">
      <c r="G2718" s="359">
        <f t="shared" si="90"/>
        <v>0</v>
      </c>
      <c r="H2718" s="366">
        <f t="shared" si="91"/>
        <v>0</v>
      </c>
    </row>
    <row r="2719" spans="7:8" x14ac:dyDescent="0.25">
      <c r="G2719" s="359">
        <f t="shared" si="90"/>
        <v>0</v>
      </c>
      <c r="H2719" s="366">
        <f t="shared" si="91"/>
        <v>0</v>
      </c>
    </row>
    <row r="2720" spans="7:8" x14ac:dyDescent="0.25">
      <c r="G2720" s="359">
        <f t="shared" si="90"/>
        <v>0</v>
      </c>
      <c r="H2720" s="366">
        <f t="shared" si="91"/>
        <v>0</v>
      </c>
    </row>
    <row r="2721" spans="7:8" x14ac:dyDescent="0.25">
      <c r="G2721" s="359">
        <f t="shared" si="90"/>
        <v>0</v>
      </c>
      <c r="H2721" s="366">
        <f t="shared" si="91"/>
        <v>0</v>
      </c>
    </row>
    <row r="2722" spans="7:8" x14ac:dyDescent="0.25">
      <c r="G2722" s="359">
        <f t="shared" si="90"/>
        <v>0</v>
      </c>
      <c r="H2722" s="366">
        <f t="shared" si="91"/>
        <v>0</v>
      </c>
    </row>
    <row r="2723" spans="7:8" x14ac:dyDescent="0.25">
      <c r="G2723" s="359">
        <f t="shared" si="90"/>
        <v>0</v>
      </c>
      <c r="H2723" s="366">
        <f t="shared" si="91"/>
        <v>0</v>
      </c>
    </row>
    <row r="2724" spans="7:8" x14ac:dyDescent="0.25">
      <c r="G2724" s="359">
        <f t="shared" si="90"/>
        <v>0</v>
      </c>
      <c r="H2724" s="366">
        <f t="shared" si="91"/>
        <v>0</v>
      </c>
    </row>
    <row r="2725" spans="7:8" x14ac:dyDescent="0.25">
      <c r="G2725" s="359">
        <f t="shared" si="90"/>
        <v>0</v>
      </c>
      <c r="H2725" s="366">
        <f t="shared" si="91"/>
        <v>0</v>
      </c>
    </row>
    <row r="2726" spans="7:8" x14ac:dyDescent="0.25">
      <c r="G2726" s="359">
        <f t="shared" si="90"/>
        <v>0</v>
      </c>
      <c r="H2726" s="366">
        <f t="shared" si="91"/>
        <v>0</v>
      </c>
    </row>
    <row r="2727" spans="7:8" x14ac:dyDescent="0.25">
      <c r="G2727" s="359">
        <f t="shared" si="90"/>
        <v>0</v>
      </c>
      <c r="H2727" s="366">
        <f t="shared" si="91"/>
        <v>0</v>
      </c>
    </row>
    <row r="2728" spans="7:8" x14ac:dyDescent="0.25">
      <c r="G2728" s="359">
        <f t="shared" si="90"/>
        <v>0</v>
      </c>
      <c r="H2728" s="366">
        <f t="shared" si="91"/>
        <v>0</v>
      </c>
    </row>
    <row r="2729" spans="7:8" x14ac:dyDescent="0.25">
      <c r="G2729" s="359">
        <f t="shared" si="90"/>
        <v>0</v>
      </c>
      <c r="H2729" s="366">
        <f t="shared" si="91"/>
        <v>0</v>
      </c>
    </row>
    <row r="2730" spans="7:8" x14ac:dyDescent="0.25">
      <c r="G2730" s="359">
        <f t="shared" si="90"/>
        <v>0</v>
      </c>
      <c r="H2730" s="366">
        <f t="shared" si="91"/>
        <v>0</v>
      </c>
    </row>
    <row r="2731" spans="7:8" x14ac:dyDescent="0.25">
      <c r="G2731" s="359">
        <f t="shared" si="90"/>
        <v>0</v>
      </c>
      <c r="H2731" s="366">
        <f t="shared" si="91"/>
        <v>0</v>
      </c>
    </row>
    <row r="2732" spans="7:8" x14ac:dyDescent="0.25">
      <c r="G2732" s="359">
        <f t="shared" si="90"/>
        <v>0</v>
      </c>
      <c r="H2732" s="366">
        <f t="shared" si="91"/>
        <v>0</v>
      </c>
    </row>
    <row r="2733" spans="7:8" x14ac:dyDescent="0.25">
      <c r="G2733" s="359">
        <f t="shared" si="90"/>
        <v>0</v>
      </c>
      <c r="H2733" s="366">
        <f t="shared" si="91"/>
        <v>0</v>
      </c>
    </row>
    <row r="2734" spans="7:8" x14ac:dyDescent="0.25">
      <c r="G2734" s="359">
        <f t="shared" si="90"/>
        <v>0</v>
      </c>
      <c r="H2734" s="366">
        <f t="shared" si="91"/>
        <v>0</v>
      </c>
    </row>
    <row r="2735" spans="7:8" x14ac:dyDescent="0.25">
      <c r="G2735" s="359">
        <f t="shared" si="90"/>
        <v>0</v>
      </c>
      <c r="H2735" s="366">
        <f t="shared" si="91"/>
        <v>0</v>
      </c>
    </row>
    <row r="2736" spans="7:8" x14ac:dyDescent="0.25">
      <c r="G2736" s="359">
        <f t="shared" si="90"/>
        <v>0</v>
      </c>
      <c r="H2736" s="366">
        <f t="shared" si="91"/>
        <v>0</v>
      </c>
    </row>
    <row r="2737" spans="7:8" x14ac:dyDescent="0.25">
      <c r="G2737" s="359">
        <f t="shared" si="90"/>
        <v>0</v>
      </c>
      <c r="H2737" s="366">
        <f t="shared" si="91"/>
        <v>0</v>
      </c>
    </row>
    <row r="2738" spans="7:8" x14ac:dyDescent="0.25">
      <c r="G2738" s="359">
        <f t="shared" si="90"/>
        <v>0</v>
      </c>
      <c r="H2738" s="366">
        <f t="shared" si="91"/>
        <v>0</v>
      </c>
    </row>
    <row r="2739" spans="7:8" x14ac:dyDescent="0.25">
      <c r="G2739" s="359">
        <f t="shared" si="90"/>
        <v>0</v>
      </c>
      <c r="H2739" s="366">
        <f t="shared" si="91"/>
        <v>0</v>
      </c>
    </row>
    <row r="2740" spans="7:8" x14ac:dyDescent="0.25">
      <c r="G2740" s="359">
        <f t="shared" si="90"/>
        <v>0</v>
      </c>
      <c r="H2740" s="366">
        <f t="shared" si="91"/>
        <v>0</v>
      </c>
    </row>
    <row r="2741" spans="7:8" x14ac:dyDescent="0.25">
      <c r="G2741" s="359">
        <f t="shared" si="90"/>
        <v>0</v>
      </c>
      <c r="H2741" s="366">
        <f t="shared" si="91"/>
        <v>0</v>
      </c>
    </row>
    <row r="2742" spans="7:8" x14ac:dyDescent="0.25">
      <c r="G2742" s="359">
        <f t="shared" si="90"/>
        <v>0</v>
      </c>
      <c r="H2742" s="366">
        <f t="shared" si="91"/>
        <v>0</v>
      </c>
    </row>
    <row r="2743" spans="7:8" x14ac:dyDescent="0.25">
      <c r="G2743" s="359">
        <f t="shared" si="90"/>
        <v>0</v>
      </c>
      <c r="H2743" s="366">
        <f t="shared" si="91"/>
        <v>0</v>
      </c>
    </row>
    <row r="2744" spans="7:8" x14ac:dyDescent="0.25">
      <c r="G2744" s="359">
        <f t="shared" si="90"/>
        <v>0</v>
      </c>
      <c r="H2744" s="366">
        <f t="shared" si="91"/>
        <v>0</v>
      </c>
    </row>
    <row r="2745" spans="7:8" x14ac:dyDescent="0.25">
      <c r="G2745" s="359">
        <f t="shared" si="90"/>
        <v>0</v>
      </c>
      <c r="H2745" s="366">
        <f t="shared" si="91"/>
        <v>0</v>
      </c>
    </row>
    <row r="2746" spans="7:8" x14ac:dyDescent="0.25">
      <c r="G2746" s="359">
        <f t="shared" si="90"/>
        <v>0</v>
      </c>
      <c r="H2746" s="366">
        <f t="shared" si="91"/>
        <v>0</v>
      </c>
    </row>
    <row r="2747" spans="7:8" x14ac:dyDescent="0.25">
      <c r="G2747" s="359">
        <f t="shared" si="90"/>
        <v>0</v>
      </c>
      <c r="H2747" s="366">
        <f t="shared" si="91"/>
        <v>0</v>
      </c>
    </row>
    <row r="2748" spans="7:8" x14ac:dyDescent="0.25">
      <c r="G2748" s="359">
        <f t="shared" si="90"/>
        <v>0</v>
      </c>
      <c r="H2748" s="366">
        <f t="shared" si="91"/>
        <v>0</v>
      </c>
    </row>
    <row r="2749" spans="7:8" x14ac:dyDescent="0.25">
      <c r="G2749" s="359">
        <f t="shared" si="90"/>
        <v>0</v>
      </c>
      <c r="H2749" s="366">
        <f t="shared" si="91"/>
        <v>0</v>
      </c>
    </row>
    <row r="2750" spans="7:8" x14ac:dyDescent="0.25">
      <c r="G2750" s="359">
        <f t="shared" si="90"/>
        <v>0</v>
      </c>
      <c r="H2750" s="366">
        <f t="shared" si="91"/>
        <v>0</v>
      </c>
    </row>
    <row r="2751" spans="7:8" x14ac:dyDescent="0.25">
      <c r="G2751" s="359">
        <f t="shared" si="90"/>
        <v>0</v>
      </c>
      <c r="H2751" s="366">
        <f t="shared" si="91"/>
        <v>0</v>
      </c>
    </row>
    <row r="2752" spans="7:8" x14ac:dyDescent="0.25">
      <c r="G2752" s="359">
        <f t="shared" si="90"/>
        <v>0</v>
      </c>
      <c r="H2752" s="366">
        <f t="shared" si="91"/>
        <v>0</v>
      </c>
    </row>
    <row r="2753" spans="7:8" x14ac:dyDescent="0.25">
      <c r="G2753" s="359">
        <f t="shared" si="90"/>
        <v>0</v>
      </c>
      <c r="H2753" s="366">
        <f t="shared" si="91"/>
        <v>0</v>
      </c>
    </row>
    <row r="2754" spans="7:8" x14ac:dyDescent="0.25">
      <c r="G2754" s="359">
        <f t="shared" si="90"/>
        <v>0</v>
      </c>
      <c r="H2754" s="366">
        <f t="shared" si="91"/>
        <v>0</v>
      </c>
    </row>
    <row r="2755" spans="7:8" x14ac:dyDescent="0.25">
      <c r="G2755" s="359">
        <f t="shared" ref="G2755:G2818" si="92">IFERROR(IF(C2755=" ",0,C2755),0)</f>
        <v>0</v>
      </c>
      <c r="H2755" s="366">
        <f t="shared" ref="H2755:H2818" si="93">IFERROR(G2755 * E2755, 0)</f>
        <v>0</v>
      </c>
    </row>
    <row r="2756" spans="7:8" x14ac:dyDescent="0.25">
      <c r="G2756" s="359">
        <f t="shared" si="92"/>
        <v>0</v>
      </c>
      <c r="H2756" s="366">
        <f t="shared" si="93"/>
        <v>0</v>
      </c>
    </row>
    <row r="2757" spans="7:8" x14ac:dyDescent="0.25">
      <c r="G2757" s="359">
        <f t="shared" si="92"/>
        <v>0</v>
      </c>
      <c r="H2757" s="366">
        <f t="shared" si="93"/>
        <v>0</v>
      </c>
    </row>
    <row r="2758" spans="7:8" x14ac:dyDescent="0.25">
      <c r="G2758" s="359">
        <f t="shared" si="92"/>
        <v>0</v>
      </c>
      <c r="H2758" s="366">
        <f t="shared" si="93"/>
        <v>0</v>
      </c>
    </row>
    <row r="2759" spans="7:8" x14ac:dyDescent="0.25">
      <c r="G2759" s="359">
        <f t="shared" si="92"/>
        <v>0</v>
      </c>
      <c r="H2759" s="366">
        <f t="shared" si="93"/>
        <v>0</v>
      </c>
    </row>
    <row r="2760" spans="7:8" x14ac:dyDescent="0.25">
      <c r="G2760" s="359">
        <f t="shared" si="92"/>
        <v>0</v>
      </c>
      <c r="H2760" s="366">
        <f t="shared" si="93"/>
        <v>0</v>
      </c>
    </row>
    <row r="2761" spans="7:8" x14ac:dyDescent="0.25">
      <c r="G2761" s="359">
        <f t="shared" si="92"/>
        <v>0</v>
      </c>
      <c r="H2761" s="366">
        <f t="shared" si="93"/>
        <v>0</v>
      </c>
    </row>
    <row r="2762" spans="7:8" x14ac:dyDescent="0.25">
      <c r="G2762" s="359">
        <f t="shared" si="92"/>
        <v>0</v>
      </c>
      <c r="H2762" s="366">
        <f t="shared" si="93"/>
        <v>0</v>
      </c>
    </row>
    <row r="2763" spans="7:8" x14ac:dyDescent="0.25">
      <c r="G2763" s="359">
        <f t="shared" si="92"/>
        <v>0</v>
      </c>
      <c r="H2763" s="366">
        <f t="shared" si="93"/>
        <v>0</v>
      </c>
    </row>
    <row r="2764" spans="7:8" x14ac:dyDescent="0.25">
      <c r="G2764" s="359">
        <f t="shared" si="92"/>
        <v>0</v>
      </c>
      <c r="H2764" s="366">
        <f t="shared" si="93"/>
        <v>0</v>
      </c>
    </row>
    <row r="2765" spans="7:8" x14ac:dyDescent="0.25">
      <c r="G2765" s="359">
        <f t="shared" si="92"/>
        <v>0</v>
      </c>
      <c r="H2765" s="366">
        <f t="shared" si="93"/>
        <v>0</v>
      </c>
    </row>
    <row r="2766" spans="7:8" x14ac:dyDescent="0.25">
      <c r="G2766" s="359">
        <f t="shared" si="92"/>
        <v>0</v>
      </c>
      <c r="H2766" s="366">
        <f t="shared" si="93"/>
        <v>0</v>
      </c>
    </row>
    <row r="2767" spans="7:8" x14ac:dyDescent="0.25">
      <c r="G2767" s="359">
        <f t="shared" si="92"/>
        <v>0</v>
      </c>
      <c r="H2767" s="366">
        <f t="shared" si="93"/>
        <v>0</v>
      </c>
    </row>
    <row r="2768" spans="7:8" x14ac:dyDescent="0.25">
      <c r="G2768" s="359">
        <f t="shared" si="92"/>
        <v>0</v>
      </c>
      <c r="H2768" s="366">
        <f t="shared" si="93"/>
        <v>0</v>
      </c>
    </row>
    <row r="2769" spans="7:8" x14ac:dyDescent="0.25">
      <c r="G2769" s="359">
        <f t="shared" si="92"/>
        <v>0</v>
      </c>
      <c r="H2769" s="366">
        <f t="shared" si="93"/>
        <v>0</v>
      </c>
    </row>
    <row r="2770" spans="7:8" x14ac:dyDescent="0.25">
      <c r="G2770" s="359">
        <f t="shared" si="92"/>
        <v>0</v>
      </c>
      <c r="H2770" s="366">
        <f t="shared" si="93"/>
        <v>0</v>
      </c>
    </row>
    <row r="2771" spans="7:8" x14ac:dyDescent="0.25">
      <c r="G2771" s="359">
        <f t="shared" si="92"/>
        <v>0</v>
      </c>
      <c r="H2771" s="366">
        <f t="shared" si="93"/>
        <v>0</v>
      </c>
    </row>
    <row r="2772" spans="7:8" x14ac:dyDescent="0.25">
      <c r="G2772" s="359">
        <f t="shared" si="92"/>
        <v>0</v>
      </c>
      <c r="H2772" s="366">
        <f t="shared" si="93"/>
        <v>0</v>
      </c>
    </row>
    <row r="2773" spans="7:8" x14ac:dyDescent="0.25">
      <c r="G2773" s="359">
        <f t="shared" si="92"/>
        <v>0</v>
      </c>
      <c r="H2773" s="366">
        <f t="shared" si="93"/>
        <v>0</v>
      </c>
    </row>
    <row r="2774" spans="7:8" x14ac:dyDescent="0.25">
      <c r="G2774" s="359">
        <f t="shared" si="92"/>
        <v>0</v>
      </c>
      <c r="H2774" s="366">
        <f t="shared" si="93"/>
        <v>0</v>
      </c>
    </row>
    <row r="2775" spans="7:8" x14ac:dyDescent="0.25">
      <c r="G2775" s="359">
        <f t="shared" si="92"/>
        <v>0</v>
      </c>
      <c r="H2775" s="366">
        <f t="shared" si="93"/>
        <v>0</v>
      </c>
    </row>
    <row r="2776" spans="7:8" x14ac:dyDescent="0.25">
      <c r="G2776" s="359">
        <f t="shared" si="92"/>
        <v>0</v>
      </c>
      <c r="H2776" s="366">
        <f t="shared" si="93"/>
        <v>0</v>
      </c>
    </row>
    <row r="2777" spans="7:8" x14ac:dyDescent="0.25">
      <c r="G2777" s="359">
        <f t="shared" si="92"/>
        <v>0</v>
      </c>
      <c r="H2777" s="366">
        <f t="shared" si="93"/>
        <v>0</v>
      </c>
    </row>
    <row r="2778" spans="7:8" x14ac:dyDescent="0.25">
      <c r="G2778" s="359">
        <f t="shared" si="92"/>
        <v>0</v>
      </c>
      <c r="H2778" s="366">
        <f t="shared" si="93"/>
        <v>0</v>
      </c>
    </row>
    <row r="2779" spans="7:8" x14ac:dyDescent="0.25">
      <c r="G2779" s="359">
        <f t="shared" si="92"/>
        <v>0</v>
      </c>
      <c r="H2779" s="366">
        <f t="shared" si="93"/>
        <v>0</v>
      </c>
    </row>
    <row r="2780" spans="7:8" x14ac:dyDescent="0.25">
      <c r="G2780" s="359">
        <f t="shared" si="92"/>
        <v>0</v>
      </c>
      <c r="H2780" s="366">
        <f t="shared" si="93"/>
        <v>0</v>
      </c>
    </row>
    <row r="2781" spans="7:8" x14ac:dyDescent="0.25">
      <c r="G2781" s="359">
        <f t="shared" si="92"/>
        <v>0</v>
      </c>
      <c r="H2781" s="366">
        <f t="shared" si="93"/>
        <v>0</v>
      </c>
    </row>
    <row r="2782" spans="7:8" x14ac:dyDescent="0.25">
      <c r="G2782" s="359">
        <f t="shared" si="92"/>
        <v>0</v>
      </c>
      <c r="H2782" s="366">
        <f t="shared" si="93"/>
        <v>0</v>
      </c>
    </row>
    <row r="2783" spans="7:8" x14ac:dyDescent="0.25">
      <c r="G2783" s="359">
        <f t="shared" si="92"/>
        <v>0</v>
      </c>
      <c r="H2783" s="366">
        <f t="shared" si="93"/>
        <v>0</v>
      </c>
    </row>
    <row r="2784" spans="7:8" x14ac:dyDescent="0.25">
      <c r="G2784" s="359">
        <f t="shared" si="92"/>
        <v>0</v>
      </c>
      <c r="H2784" s="366">
        <f t="shared" si="93"/>
        <v>0</v>
      </c>
    </row>
    <row r="2785" spans="7:8" x14ac:dyDescent="0.25">
      <c r="G2785" s="359">
        <f t="shared" si="92"/>
        <v>0</v>
      </c>
      <c r="H2785" s="366">
        <f t="shared" si="93"/>
        <v>0</v>
      </c>
    </row>
    <row r="2786" spans="7:8" x14ac:dyDescent="0.25">
      <c r="G2786" s="359">
        <f t="shared" si="92"/>
        <v>0</v>
      </c>
      <c r="H2786" s="366">
        <f t="shared" si="93"/>
        <v>0</v>
      </c>
    </row>
    <row r="2787" spans="7:8" x14ac:dyDescent="0.25">
      <c r="G2787" s="359">
        <f t="shared" si="92"/>
        <v>0</v>
      </c>
      <c r="H2787" s="366">
        <f t="shared" si="93"/>
        <v>0</v>
      </c>
    </row>
    <row r="2788" spans="7:8" x14ac:dyDescent="0.25">
      <c r="G2788" s="359">
        <f t="shared" si="92"/>
        <v>0</v>
      </c>
      <c r="H2788" s="366">
        <f t="shared" si="93"/>
        <v>0</v>
      </c>
    </row>
    <row r="2789" spans="7:8" x14ac:dyDescent="0.25">
      <c r="G2789" s="359">
        <f t="shared" si="92"/>
        <v>0</v>
      </c>
      <c r="H2789" s="366">
        <f t="shared" si="93"/>
        <v>0</v>
      </c>
    </row>
    <row r="2790" spans="7:8" x14ac:dyDescent="0.25">
      <c r="G2790" s="359">
        <f t="shared" si="92"/>
        <v>0</v>
      </c>
      <c r="H2790" s="366">
        <f t="shared" si="93"/>
        <v>0</v>
      </c>
    </row>
    <row r="2791" spans="7:8" x14ac:dyDescent="0.25">
      <c r="G2791" s="359">
        <f t="shared" si="92"/>
        <v>0</v>
      </c>
      <c r="H2791" s="366">
        <f t="shared" si="93"/>
        <v>0</v>
      </c>
    </row>
    <row r="2792" spans="7:8" x14ac:dyDescent="0.25">
      <c r="G2792" s="359">
        <f t="shared" si="92"/>
        <v>0</v>
      </c>
      <c r="H2792" s="366">
        <f t="shared" si="93"/>
        <v>0</v>
      </c>
    </row>
    <row r="2793" spans="7:8" x14ac:dyDescent="0.25">
      <c r="G2793" s="359">
        <f t="shared" si="92"/>
        <v>0</v>
      </c>
      <c r="H2793" s="366">
        <f t="shared" si="93"/>
        <v>0</v>
      </c>
    </row>
    <row r="2794" spans="7:8" x14ac:dyDescent="0.25">
      <c r="G2794" s="359">
        <f t="shared" si="92"/>
        <v>0</v>
      </c>
      <c r="H2794" s="366">
        <f t="shared" si="93"/>
        <v>0</v>
      </c>
    </row>
    <row r="2795" spans="7:8" x14ac:dyDescent="0.25">
      <c r="G2795" s="359">
        <f t="shared" si="92"/>
        <v>0</v>
      </c>
      <c r="H2795" s="366">
        <f t="shared" si="93"/>
        <v>0</v>
      </c>
    </row>
    <row r="2796" spans="7:8" x14ac:dyDescent="0.25">
      <c r="G2796" s="359">
        <f t="shared" si="92"/>
        <v>0</v>
      </c>
      <c r="H2796" s="366">
        <f t="shared" si="93"/>
        <v>0</v>
      </c>
    </row>
    <row r="2797" spans="7:8" x14ac:dyDescent="0.25">
      <c r="G2797" s="359">
        <f t="shared" si="92"/>
        <v>0</v>
      </c>
      <c r="H2797" s="366">
        <f t="shared" si="93"/>
        <v>0</v>
      </c>
    </row>
    <row r="2798" spans="7:8" x14ac:dyDescent="0.25">
      <c r="G2798" s="359">
        <f t="shared" si="92"/>
        <v>0</v>
      </c>
      <c r="H2798" s="366">
        <f t="shared" si="93"/>
        <v>0</v>
      </c>
    </row>
    <row r="2799" spans="7:8" x14ac:dyDescent="0.25">
      <c r="G2799" s="359">
        <f t="shared" si="92"/>
        <v>0</v>
      </c>
      <c r="H2799" s="366">
        <f t="shared" si="93"/>
        <v>0</v>
      </c>
    </row>
    <row r="2800" spans="7:8" x14ac:dyDescent="0.25">
      <c r="G2800" s="359">
        <f t="shared" si="92"/>
        <v>0</v>
      </c>
      <c r="H2800" s="366">
        <f t="shared" si="93"/>
        <v>0</v>
      </c>
    </row>
    <row r="2801" spans="7:8" x14ac:dyDescent="0.25">
      <c r="G2801" s="359">
        <f t="shared" si="92"/>
        <v>0</v>
      </c>
      <c r="H2801" s="366">
        <f t="shared" si="93"/>
        <v>0</v>
      </c>
    </row>
    <row r="2802" spans="7:8" x14ac:dyDescent="0.25">
      <c r="G2802" s="359">
        <f t="shared" si="92"/>
        <v>0</v>
      </c>
      <c r="H2802" s="366">
        <f t="shared" si="93"/>
        <v>0</v>
      </c>
    </row>
    <row r="2803" spans="7:8" x14ac:dyDescent="0.25">
      <c r="G2803" s="359">
        <f t="shared" si="92"/>
        <v>0</v>
      </c>
      <c r="H2803" s="366">
        <f t="shared" si="93"/>
        <v>0</v>
      </c>
    </row>
    <row r="2804" spans="7:8" x14ac:dyDescent="0.25">
      <c r="G2804" s="359">
        <f t="shared" si="92"/>
        <v>0</v>
      </c>
      <c r="H2804" s="366">
        <f t="shared" si="93"/>
        <v>0</v>
      </c>
    </row>
    <row r="2805" spans="7:8" x14ac:dyDescent="0.25">
      <c r="G2805" s="359">
        <f t="shared" si="92"/>
        <v>0</v>
      </c>
      <c r="H2805" s="366">
        <f t="shared" si="93"/>
        <v>0</v>
      </c>
    </row>
    <row r="2806" spans="7:8" x14ac:dyDescent="0.25">
      <c r="G2806" s="359">
        <f t="shared" si="92"/>
        <v>0</v>
      </c>
      <c r="H2806" s="366">
        <f t="shared" si="93"/>
        <v>0</v>
      </c>
    </row>
    <row r="2807" spans="7:8" x14ac:dyDescent="0.25">
      <c r="G2807" s="359">
        <f t="shared" si="92"/>
        <v>0</v>
      </c>
      <c r="H2807" s="366">
        <f t="shared" si="93"/>
        <v>0</v>
      </c>
    </row>
    <row r="2808" spans="7:8" x14ac:dyDescent="0.25">
      <c r="G2808" s="359">
        <f t="shared" si="92"/>
        <v>0</v>
      </c>
      <c r="H2808" s="366">
        <f t="shared" si="93"/>
        <v>0</v>
      </c>
    </row>
    <row r="2809" spans="7:8" x14ac:dyDescent="0.25">
      <c r="G2809" s="359">
        <f t="shared" si="92"/>
        <v>0</v>
      </c>
      <c r="H2809" s="366">
        <f t="shared" si="93"/>
        <v>0</v>
      </c>
    </row>
    <row r="2810" spans="7:8" x14ac:dyDescent="0.25">
      <c r="G2810" s="359">
        <f t="shared" si="92"/>
        <v>0</v>
      </c>
      <c r="H2810" s="366">
        <f t="shared" si="93"/>
        <v>0</v>
      </c>
    </row>
    <row r="2811" spans="7:8" x14ac:dyDescent="0.25">
      <c r="G2811" s="359">
        <f t="shared" si="92"/>
        <v>0</v>
      </c>
      <c r="H2811" s="366">
        <f t="shared" si="93"/>
        <v>0</v>
      </c>
    </row>
    <row r="2812" spans="7:8" x14ac:dyDescent="0.25">
      <c r="G2812" s="359">
        <f t="shared" si="92"/>
        <v>0</v>
      </c>
      <c r="H2812" s="366">
        <f t="shared" si="93"/>
        <v>0</v>
      </c>
    </row>
    <row r="2813" spans="7:8" x14ac:dyDescent="0.25">
      <c r="G2813" s="359">
        <f t="shared" si="92"/>
        <v>0</v>
      </c>
      <c r="H2813" s="366">
        <f t="shared" si="93"/>
        <v>0</v>
      </c>
    </row>
    <row r="2814" spans="7:8" x14ac:dyDescent="0.25">
      <c r="G2814" s="359">
        <f t="shared" si="92"/>
        <v>0</v>
      </c>
      <c r="H2814" s="366">
        <f t="shared" si="93"/>
        <v>0</v>
      </c>
    </row>
    <row r="2815" spans="7:8" x14ac:dyDescent="0.25">
      <c r="G2815" s="359">
        <f t="shared" si="92"/>
        <v>0</v>
      </c>
      <c r="H2815" s="366">
        <f t="shared" si="93"/>
        <v>0</v>
      </c>
    </row>
    <row r="2816" spans="7:8" x14ac:dyDescent="0.25">
      <c r="G2816" s="359">
        <f t="shared" si="92"/>
        <v>0</v>
      </c>
      <c r="H2816" s="366">
        <f t="shared" si="93"/>
        <v>0</v>
      </c>
    </row>
    <row r="2817" spans="7:8" x14ac:dyDescent="0.25">
      <c r="G2817" s="359">
        <f t="shared" si="92"/>
        <v>0</v>
      </c>
      <c r="H2817" s="366">
        <f t="shared" si="93"/>
        <v>0</v>
      </c>
    </row>
    <row r="2818" spans="7:8" x14ac:dyDescent="0.25">
      <c r="G2818" s="359">
        <f t="shared" si="92"/>
        <v>0</v>
      </c>
      <c r="H2818" s="366">
        <f t="shared" si="93"/>
        <v>0</v>
      </c>
    </row>
    <row r="2819" spans="7:8" x14ac:dyDescent="0.25">
      <c r="G2819" s="359">
        <f t="shared" ref="G2819:G2882" si="94">IFERROR(IF(C2819=" ",0,C2819),0)</f>
        <v>0</v>
      </c>
      <c r="H2819" s="366">
        <f t="shared" ref="H2819:H2882" si="95">IFERROR(G2819 * E2819, 0)</f>
        <v>0</v>
      </c>
    </row>
    <row r="2820" spans="7:8" x14ac:dyDescent="0.25">
      <c r="G2820" s="359">
        <f t="shared" si="94"/>
        <v>0</v>
      </c>
      <c r="H2820" s="366">
        <f t="shared" si="95"/>
        <v>0</v>
      </c>
    </row>
    <row r="2821" spans="7:8" x14ac:dyDescent="0.25">
      <c r="G2821" s="359">
        <f t="shared" si="94"/>
        <v>0</v>
      </c>
      <c r="H2821" s="366">
        <f t="shared" si="95"/>
        <v>0</v>
      </c>
    </row>
    <row r="2822" spans="7:8" x14ac:dyDescent="0.25">
      <c r="G2822" s="359">
        <f t="shared" si="94"/>
        <v>0</v>
      </c>
      <c r="H2822" s="366">
        <f t="shared" si="95"/>
        <v>0</v>
      </c>
    </row>
    <row r="2823" spans="7:8" x14ac:dyDescent="0.25">
      <c r="G2823" s="359">
        <f t="shared" si="94"/>
        <v>0</v>
      </c>
      <c r="H2823" s="366">
        <f t="shared" si="95"/>
        <v>0</v>
      </c>
    </row>
    <row r="2824" spans="7:8" x14ac:dyDescent="0.25">
      <c r="G2824" s="359">
        <f t="shared" si="94"/>
        <v>0</v>
      </c>
      <c r="H2824" s="366">
        <f t="shared" si="95"/>
        <v>0</v>
      </c>
    </row>
    <row r="2825" spans="7:8" x14ac:dyDescent="0.25">
      <c r="G2825" s="359">
        <f t="shared" si="94"/>
        <v>0</v>
      </c>
      <c r="H2825" s="366">
        <f t="shared" si="95"/>
        <v>0</v>
      </c>
    </row>
    <row r="2826" spans="7:8" x14ac:dyDescent="0.25">
      <c r="G2826" s="359">
        <f t="shared" si="94"/>
        <v>0</v>
      </c>
      <c r="H2826" s="366">
        <f t="shared" si="95"/>
        <v>0</v>
      </c>
    </row>
    <row r="2827" spans="7:8" x14ac:dyDescent="0.25">
      <c r="G2827" s="359">
        <f t="shared" si="94"/>
        <v>0</v>
      </c>
      <c r="H2827" s="366">
        <f t="shared" si="95"/>
        <v>0</v>
      </c>
    </row>
    <row r="2828" spans="7:8" x14ac:dyDescent="0.25">
      <c r="G2828" s="359">
        <f t="shared" si="94"/>
        <v>0</v>
      </c>
      <c r="H2828" s="366">
        <f t="shared" si="95"/>
        <v>0</v>
      </c>
    </row>
    <row r="2829" spans="7:8" x14ac:dyDescent="0.25">
      <c r="G2829" s="359">
        <f t="shared" si="94"/>
        <v>0</v>
      </c>
      <c r="H2829" s="366">
        <f t="shared" si="95"/>
        <v>0</v>
      </c>
    </row>
    <row r="2830" spans="7:8" x14ac:dyDescent="0.25">
      <c r="G2830" s="359">
        <f t="shared" si="94"/>
        <v>0</v>
      </c>
      <c r="H2830" s="366">
        <f t="shared" si="95"/>
        <v>0</v>
      </c>
    </row>
    <row r="2831" spans="7:8" x14ac:dyDescent="0.25">
      <c r="G2831" s="359">
        <f t="shared" si="94"/>
        <v>0</v>
      </c>
      <c r="H2831" s="366">
        <f t="shared" si="95"/>
        <v>0</v>
      </c>
    </row>
    <row r="2832" spans="7:8" x14ac:dyDescent="0.25">
      <c r="G2832" s="359">
        <f t="shared" si="94"/>
        <v>0</v>
      </c>
      <c r="H2832" s="366">
        <f t="shared" si="95"/>
        <v>0</v>
      </c>
    </row>
    <row r="2833" spans="7:8" x14ac:dyDescent="0.25">
      <c r="G2833" s="359">
        <f t="shared" si="94"/>
        <v>0</v>
      </c>
      <c r="H2833" s="366">
        <f t="shared" si="95"/>
        <v>0</v>
      </c>
    </row>
    <row r="2834" spans="7:8" x14ac:dyDescent="0.25">
      <c r="G2834" s="359">
        <f t="shared" si="94"/>
        <v>0</v>
      </c>
      <c r="H2834" s="366">
        <f t="shared" si="95"/>
        <v>0</v>
      </c>
    </row>
    <row r="2835" spans="7:8" x14ac:dyDescent="0.25">
      <c r="G2835" s="359">
        <f t="shared" si="94"/>
        <v>0</v>
      </c>
      <c r="H2835" s="366">
        <f t="shared" si="95"/>
        <v>0</v>
      </c>
    </row>
    <row r="2836" spans="7:8" x14ac:dyDescent="0.25">
      <c r="G2836" s="359">
        <f t="shared" si="94"/>
        <v>0</v>
      </c>
      <c r="H2836" s="366">
        <f t="shared" si="95"/>
        <v>0</v>
      </c>
    </row>
    <row r="2837" spans="7:8" x14ac:dyDescent="0.25">
      <c r="G2837" s="359">
        <f t="shared" si="94"/>
        <v>0</v>
      </c>
      <c r="H2837" s="366">
        <f t="shared" si="95"/>
        <v>0</v>
      </c>
    </row>
    <row r="2838" spans="7:8" x14ac:dyDescent="0.25">
      <c r="G2838" s="359">
        <f t="shared" si="94"/>
        <v>0</v>
      </c>
      <c r="H2838" s="366">
        <f t="shared" si="95"/>
        <v>0</v>
      </c>
    </row>
    <row r="2839" spans="7:8" x14ac:dyDescent="0.25">
      <c r="G2839" s="359">
        <f t="shared" si="94"/>
        <v>0</v>
      </c>
      <c r="H2839" s="366">
        <f t="shared" si="95"/>
        <v>0</v>
      </c>
    </row>
    <row r="2840" spans="7:8" x14ac:dyDescent="0.25">
      <c r="G2840" s="359">
        <f t="shared" si="94"/>
        <v>0</v>
      </c>
      <c r="H2840" s="366">
        <f t="shared" si="95"/>
        <v>0</v>
      </c>
    </row>
    <row r="2841" spans="7:8" x14ac:dyDescent="0.25">
      <c r="G2841" s="359">
        <f t="shared" si="94"/>
        <v>0</v>
      </c>
      <c r="H2841" s="366">
        <f t="shared" si="95"/>
        <v>0</v>
      </c>
    </row>
    <row r="2842" spans="7:8" x14ac:dyDescent="0.25">
      <c r="G2842" s="359">
        <f t="shared" si="94"/>
        <v>0</v>
      </c>
      <c r="H2842" s="366">
        <f t="shared" si="95"/>
        <v>0</v>
      </c>
    </row>
    <row r="2843" spans="7:8" x14ac:dyDescent="0.25">
      <c r="G2843" s="359">
        <f t="shared" si="94"/>
        <v>0</v>
      </c>
      <c r="H2843" s="366">
        <f t="shared" si="95"/>
        <v>0</v>
      </c>
    </row>
    <row r="2844" spans="7:8" x14ac:dyDescent="0.25">
      <c r="G2844" s="359">
        <f t="shared" si="94"/>
        <v>0</v>
      </c>
      <c r="H2844" s="366">
        <f t="shared" si="95"/>
        <v>0</v>
      </c>
    </row>
    <row r="2845" spans="7:8" x14ac:dyDescent="0.25">
      <c r="G2845" s="359">
        <f t="shared" si="94"/>
        <v>0</v>
      </c>
      <c r="H2845" s="366">
        <f t="shared" si="95"/>
        <v>0</v>
      </c>
    </row>
    <row r="2846" spans="7:8" x14ac:dyDescent="0.25">
      <c r="G2846" s="359">
        <f t="shared" si="94"/>
        <v>0</v>
      </c>
      <c r="H2846" s="366">
        <f t="shared" si="95"/>
        <v>0</v>
      </c>
    </row>
    <row r="2847" spans="7:8" x14ac:dyDescent="0.25">
      <c r="G2847" s="359">
        <f t="shared" si="94"/>
        <v>0</v>
      </c>
      <c r="H2847" s="366">
        <f t="shared" si="95"/>
        <v>0</v>
      </c>
    </row>
    <row r="2848" spans="7:8" x14ac:dyDescent="0.25">
      <c r="G2848" s="359">
        <f t="shared" si="94"/>
        <v>0</v>
      </c>
      <c r="H2848" s="366">
        <f t="shared" si="95"/>
        <v>0</v>
      </c>
    </row>
    <row r="2849" spans="7:8" x14ac:dyDescent="0.25">
      <c r="G2849" s="359">
        <f t="shared" si="94"/>
        <v>0</v>
      </c>
      <c r="H2849" s="366">
        <f t="shared" si="95"/>
        <v>0</v>
      </c>
    </row>
    <row r="2850" spans="7:8" x14ac:dyDescent="0.25">
      <c r="G2850" s="359">
        <f t="shared" si="94"/>
        <v>0</v>
      </c>
      <c r="H2850" s="366">
        <f t="shared" si="95"/>
        <v>0</v>
      </c>
    </row>
    <row r="2851" spans="7:8" x14ac:dyDescent="0.25">
      <c r="G2851" s="359">
        <f t="shared" si="94"/>
        <v>0</v>
      </c>
      <c r="H2851" s="366">
        <f t="shared" si="95"/>
        <v>0</v>
      </c>
    </row>
    <row r="2852" spans="7:8" x14ac:dyDescent="0.25">
      <c r="G2852" s="359">
        <f t="shared" si="94"/>
        <v>0</v>
      </c>
      <c r="H2852" s="366">
        <f t="shared" si="95"/>
        <v>0</v>
      </c>
    </row>
    <row r="2853" spans="7:8" x14ac:dyDescent="0.25">
      <c r="G2853" s="359">
        <f t="shared" si="94"/>
        <v>0</v>
      </c>
      <c r="H2853" s="366">
        <f t="shared" si="95"/>
        <v>0</v>
      </c>
    </row>
    <row r="2854" spans="7:8" x14ac:dyDescent="0.25">
      <c r="G2854" s="359">
        <f t="shared" si="94"/>
        <v>0</v>
      </c>
      <c r="H2854" s="366">
        <f t="shared" si="95"/>
        <v>0</v>
      </c>
    </row>
    <row r="2855" spans="7:8" x14ac:dyDescent="0.25">
      <c r="G2855" s="359">
        <f t="shared" si="94"/>
        <v>0</v>
      </c>
      <c r="H2855" s="366">
        <f t="shared" si="95"/>
        <v>0</v>
      </c>
    </row>
    <row r="2856" spans="7:8" x14ac:dyDescent="0.25">
      <c r="G2856" s="359">
        <f t="shared" si="94"/>
        <v>0</v>
      </c>
      <c r="H2856" s="366">
        <f t="shared" si="95"/>
        <v>0</v>
      </c>
    </row>
    <row r="2857" spans="7:8" x14ac:dyDescent="0.25">
      <c r="G2857" s="359">
        <f t="shared" si="94"/>
        <v>0</v>
      </c>
      <c r="H2857" s="366">
        <f t="shared" si="95"/>
        <v>0</v>
      </c>
    </row>
    <row r="2858" spans="7:8" x14ac:dyDescent="0.25">
      <c r="G2858" s="359">
        <f t="shared" si="94"/>
        <v>0</v>
      </c>
      <c r="H2858" s="366">
        <f t="shared" si="95"/>
        <v>0</v>
      </c>
    </row>
    <row r="2859" spans="7:8" x14ac:dyDescent="0.25">
      <c r="G2859" s="359">
        <f t="shared" si="94"/>
        <v>0</v>
      </c>
      <c r="H2859" s="366">
        <f t="shared" si="95"/>
        <v>0</v>
      </c>
    </row>
    <row r="2860" spans="7:8" x14ac:dyDescent="0.25">
      <c r="G2860" s="359">
        <f t="shared" si="94"/>
        <v>0</v>
      </c>
      <c r="H2860" s="366">
        <f t="shared" si="95"/>
        <v>0</v>
      </c>
    </row>
    <row r="2861" spans="7:8" x14ac:dyDescent="0.25">
      <c r="G2861" s="359">
        <f t="shared" si="94"/>
        <v>0</v>
      </c>
      <c r="H2861" s="366">
        <f t="shared" si="95"/>
        <v>0</v>
      </c>
    </row>
    <row r="2862" spans="7:8" x14ac:dyDescent="0.25">
      <c r="G2862" s="359">
        <f t="shared" si="94"/>
        <v>0</v>
      </c>
      <c r="H2862" s="366">
        <f t="shared" si="95"/>
        <v>0</v>
      </c>
    </row>
    <row r="2863" spans="7:8" x14ac:dyDescent="0.25">
      <c r="G2863" s="359">
        <f t="shared" si="94"/>
        <v>0</v>
      </c>
      <c r="H2863" s="366">
        <f t="shared" si="95"/>
        <v>0</v>
      </c>
    </row>
    <row r="2864" spans="7:8" x14ac:dyDescent="0.25">
      <c r="G2864" s="359">
        <f t="shared" si="94"/>
        <v>0</v>
      </c>
      <c r="H2864" s="366">
        <f t="shared" si="95"/>
        <v>0</v>
      </c>
    </row>
    <row r="2865" spans="7:8" x14ac:dyDescent="0.25">
      <c r="G2865" s="359">
        <f t="shared" si="94"/>
        <v>0</v>
      </c>
      <c r="H2865" s="366">
        <f t="shared" si="95"/>
        <v>0</v>
      </c>
    </row>
    <row r="2866" spans="7:8" x14ac:dyDescent="0.25">
      <c r="G2866" s="359">
        <f t="shared" si="94"/>
        <v>0</v>
      </c>
      <c r="H2866" s="366">
        <f t="shared" si="95"/>
        <v>0</v>
      </c>
    </row>
    <row r="2867" spans="7:8" x14ac:dyDescent="0.25">
      <c r="G2867" s="359">
        <f t="shared" si="94"/>
        <v>0</v>
      </c>
      <c r="H2867" s="366">
        <f t="shared" si="95"/>
        <v>0</v>
      </c>
    </row>
    <row r="2868" spans="7:8" x14ac:dyDescent="0.25">
      <c r="G2868" s="359">
        <f t="shared" si="94"/>
        <v>0</v>
      </c>
      <c r="H2868" s="366">
        <f t="shared" si="95"/>
        <v>0</v>
      </c>
    </row>
    <row r="2869" spans="7:8" x14ac:dyDescent="0.25">
      <c r="G2869" s="359">
        <f t="shared" si="94"/>
        <v>0</v>
      </c>
      <c r="H2869" s="366">
        <f t="shared" si="95"/>
        <v>0</v>
      </c>
    </row>
    <row r="2870" spans="7:8" x14ac:dyDescent="0.25">
      <c r="G2870" s="359">
        <f t="shared" si="94"/>
        <v>0</v>
      </c>
      <c r="H2870" s="366">
        <f t="shared" si="95"/>
        <v>0</v>
      </c>
    </row>
    <row r="2871" spans="7:8" x14ac:dyDescent="0.25">
      <c r="G2871" s="359">
        <f t="shared" si="94"/>
        <v>0</v>
      </c>
      <c r="H2871" s="366">
        <f t="shared" si="95"/>
        <v>0</v>
      </c>
    </row>
    <row r="2872" spans="7:8" x14ac:dyDescent="0.25">
      <c r="G2872" s="359">
        <f t="shared" si="94"/>
        <v>0</v>
      </c>
      <c r="H2872" s="366">
        <f t="shared" si="95"/>
        <v>0</v>
      </c>
    </row>
    <row r="2873" spans="7:8" x14ac:dyDescent="0.25">
      <c r="G2873" s="359">
        <f t="shared" si="94"/>
        <v>0</v>
      </c>
      <c r="H2873" s="366">
        <f t="shared" si="95"/>
        <v>0</v>
      </c>
    </row>
    <row r="2874" spans="7:8" x14ac:dyDescent="0.25">
      <c r="G2874" s="359">
        <f t="shared" si="94"/>
        <v>0</v>
      </c>
      <c r="H2874" s="366">
        <f t="shared" si="95"/>
        <v>0</v>
      </c>
    </row>
    <row r="2875" spans="7:8" x14ac:dyDescent="0.25">
      <c r="G2875" s="359">
        <f t="shared" si="94"/>
        <v>0</v>
      </c>
      <c r="H2875" s="366">
        <f t="shared" si="95"/>
        <v>0</v>
      </c>
    </row>
    <row r="2876" spans="7:8" x14ac:dyDescent="0.25">
      <c r="G2876" s="359">
        <f t="shared" si="94"/>
        <v>0</v>
      </c>
      <c r="H2876" s="366">
        <f t="shared" si="95"/>
        <v>0</v>
      </c>
    </row>
    <row r="2877" spans="7:8" x14ac:dyDescent="0.25">
      <c r="G2877" s="359">
        <f t="shared" si="94"/>
        <v>0</v>
      </c>
      <c r="H2877" s="366">
        <f t="shared" si="95"/>
        <v>0</v>
      </c>
    </row>
    <row r="2878" spans="7:8" x14ac:dyDescent="0.25">
      <c r="G2878" s="359">
        <f t="shared" si="94"/>
        <v>0</v>
      </c>
      <c r="H2878" s="366">
        <f t="shared" si="95"/>
        <v>0</v>
      </c>
    </row>
    <row r="2879" spans="7:8" x14ac:dyDescent="0.25">
      <c r="G2879" s="359">
        <f t="shared" si="94"/>
        <v>0</v>
      </c>
      <c r="H2879" s="366">
        <f t="shared" si="95"/>
        <v>0</v>
      </c>
    </row>
    <row r="2880" spans="7:8" x14ac:dyDescent="0.25">
      <c r="G2880" s="359">
        <f t="shared" si="94"/>
        <v>0</v>
      </c>
      <c r="H2880" s="366">
        <f t="shared" si="95"/>
        <v>0</v>
      </c>
    </row>
    <row r="2881" spans="7:8" x14ac:dyDescent="0.25">
      <c r="G2881" s="359">
        <f t="shared" si="94"/>
        <v>0</v>
      </c>
      <c r="H2881" s="366">
        <f t="shared" si="95"/>
        <v>0</v>
      </c>
    </row>
    <row r="2882" spans="7:8" x14ac:dyDescent="0.25">
      <c r="G2882" s="359">
        <f t="shared" si="94"/>
        <v>0</v>
      </c>
      <c r="H2882" s="366">
        <f t="shared" si="95"/>
        <v>0</v>
      </c>
    </row>
    <row r="2883" spans="7:8" x14ac:dyDescent="0.25">
      <c r="G2883" s="359">
        <f t="shared" ref="G2883:G2946" si="96">IFERROR(IF(C2883=" ",0,C2883),0)</f>
        <v>0</v>
      </c>
      <c r="H2883" s="366">
        <f t="shared" ref="H2883:H2946" si="97">IFERROR(G2883 * E2883, 0)</f>
        <v>0</v>
      </c>
    </row>
    <row r="2884" spans="7:8" x14ac:dyDescent="0.25">
      <c r="G2884" s="359">
        <f t="shared" si="96"/>
        <v>0</v>
      </c>
      <c r="H2884" s="366">
        <f t="shared" si="97"/>
        <v>0</v>
      </c>
    </row>
    <row r="2885" spans="7:8" x14ac:dyDescent="0.25">
      <c r="G2885" s="359">
        <f t="shared" si="96"/>
        <v>0</v>
      </c>
      <c r="H2885" s="366">
        <f t="shared" si="97"/>
        <v>0</v>
      </c>
    </row>
    <row r="2886" spans="7:8" x14ac:dyDescent="0.25">
      <c r="G2886" s="359">
        <f t="shared" si="96"/>
        <v>0</v>
      </c>
      <c r="H2886" s="366">
        <f t="shared" si="97"/>
        <v>0</v>
      </c>
    </row>
    <row r="2887" spans="7:8" x14ac:dyDescent="0.25">
      <c r="G2887" s="359">
        <f t="shared" si="96"/>
        <v>0</v>
      </c>
      <c r="H2887" s="366">
        <f t="shared" si="97"/>
        <v>0</v>
      </c>
    </row>
    <row r="2888" spans="7:8" x14ac:dyDescent="0.25">
      <c r="G2888" s="359">
        <f t="shared" si="96"/>
        <v>0</v>
      </c>
      <c r="H2888" s="366">
        <f t="shared" si="97"/>
        <v>0</v>
      </c>
    </row>
    <row r="2889" spans="7:8" x14ac:dyDescent="0.25">
      <c r="G2889" s="359">
        <f t="shared" si="96"/>
        <v>0</v>
      </c>
      <c r="H2889" s="366">
        <f t="shared" si="97"/>
        <v>0</v>
      </c>
    </row>
    <row r="2890" spans="7:8" x14ac:dyDescent="0.25">
      <c r="G2890" s="359">
        <f t="shared" si="96"/>
        <v>0</v>
      </c>
      <c r="H2890" s="366">
        <f t="shared" si="97"/>
        <v>0</v>
      </c>
    </row>
    <row r="2891" spans="7:8" x14ac:dyDescent="0.25">
      <c r="G2891" s="359">
        <f t="shared" si="96"/>
        <v>0</v>
      </c>
      <c r="H2891" s="366">
        <f t="shared" si="97"/>
        <v>0</v>
      </c>
    </row>
    <row r="2892" spans="7:8" x14ac:dyDescent="0.25">
      <c r="G2892" s="359">
        <f t="shared" si="96"/>
        <v>0</v>
      </c>
      <c r="H2892" s="366">
        <f t="shared" si="97"/>
        <v>0</v>
      </c>
    </row>
    <row r="2893" spans="7:8" x14ac:dyDescent="0.25">
      <c r="G2893" s="359">
        <f t="shared" si="96"/>
        <v>0</v>
      </c>
      <c r="H2893" s="366">
        <f t="shared" si="97"/>
        <v>0</v>
      </c>
    </row>
    <row r="2894" spans="7:8" x14ac:dyDescent="0.25">
      <c r="G2894" s="359">
        <f t="shared" si="96"/>
        <v>0</v>
      </c>
      <c r="H2894" s="366">
        <f t="shared" si="97"/>
        <v>0</v>
      </c>
    </row>
    <row r="2895" spans="7:8" x14ac:dyDescent="0.25">
      <c r="G2895" s="359">
        <f t="shared" si="96"/>
        <v>0</v>
      </c>
      <c r="H2895" s="366">
        <f t="shared" si="97"/>
        <v>0</v>
      </c>
    </row>
    <row r="2896" spans="7:8" x14ac:dyDescent="0.25">
      <c r="G2896" s="359">
        <f t="shared" si="96"/>
        <v>0</v>
      </c>
      <c r="H2896" s="366">
        <f t="shared" si="97"/>
        <v>0</v>
      </c>
    </row>
    <row r="2897" spans="7:8" x14ac:dyDescent="0.25">
      <c r="G2897" s="359">
        <f t="shared" si="96"/>
        <v>0</v>
      </c>
      <c r="H2897" s="366">
        <f t="shared" si="97"/>
        <v>0</v>
      </c>
    </row>
    <row r="2898" spans="7:8" x14ac:dyDescent="0.25">
      <c r="G2898" s="359">
        <f t="shared" si="96"/>
        <v>0</v>
      </c>
      <c r="H2898" s="366">
        <f t="shared" si="97"/>
        <v>0</v>
      </c>
    </row>
    <row r="2899" spans="7:8" x14ac:dyDescent="0.25">
      <c r="G2899" s="359">
        <f t="shared" si="96"/>
        <v>0</v>
      </c>
      <c r="H2899" s="366">
        <f t="shared" si="97"/>
        <v>0</v>
      </c>
    </row>
    <row r="2900" spans="7:8" x14ac:dyDescent="0.25">
      <c r="G2900" s="359">
        <f t="shared" si="96"/>
        <v>0</v>
      </c>
      <c r="H2900" s="366">
        <f t="shared" si="97"/>
        <v>0</v>
      </c>
    </row>
    <row r="2901" spans="7:8" x14ac:dyDescent="0.25">
      <c r="G2901" s="359">
        <f t="shared" si="96"/>
        <v>0</v>
      </c>
      <c r="H2901" s="366">
        <f t="shared" si="97"/>
        <v>0</v>
      </c>
    </row>
    <row r="2902" spans="7:8" x14ac:dyDescent="0.25">
      <c r="G2902" s="359">
        <f t="shared" si="96"/>
        <v>0</v>
      </c>
      <c r="H2902" s="366">
        <f t="shared" si="97"/>
        <v>0</v>
      </c>
    </row>
    <row r="2903" spans="7:8" x14ac:dyDescent="0.25">
      <c r="G2903" s="359">
        <f t="shared" si="96"/>
        <v>0</v>
      </c>
      <c r="H2903" s="366">
        <f t="shared" si="97"/>
        <v>0</v>
      </c>
    </row>
    <row r="2904" spans="7:8" x14ac:dyDescent="0.25">
      <c r="G2904" s="359">
        <f t="shared" si="96"/>
        <v>0</v>
      </c>
      <c r="H2904" s="366">
        <f t="shared" si="97"/>
        <v>0</v>
      </c>
    </row>
    <row r="2905" spans="7:8" x14ac:dyDescent="0.25">
      <c r="G2905" s="359">
        <f t="shared" si="96"/>
        <v>0</v>
      </c>
      <c r="H2905" s="366">
        <f t="shared" si="97"/>
        <v>0</v>
      </c>
    </row>
    <row r="2906" spans="7:8" x14ac:dyDescent="0.25">
      <c r="G2906" s="359">
        <f t="shared" si="96"/>
        <v>0</v>
      </c>
      <c r="H2906" s="366">
        <f t="shared" si="97"/>
        <v>0</v>
      </c>
    </row>
    <row r="2907" spans="7:8" x14ac:dyDescent="0.25">
      <c r="G2907" s="359">
        <f t="shared" si="96"/>
        <v>0</v>
      </c>
      <c r="H2907" s="366">
        <f t="shared" si="97"/>
        <v>0</v>
      </c>
    </row>
    <row r="2908" spans="7:8" x14ac:dyDescent="0.25">
      <c r="G2908" s="359">
        <f t="shared" si="96"/>
        <v>0</v>
      </c>
      <c r="H2908" s="366">
        <f t="shared" si="97"/>
        <v>0</v>
      </c>
    </row>
    <row r="2909" spans="7:8" x14ac:dyDescent="0.25">
      <c r="G2909" s="359">
        <f t="shared" si="96"/>
        <v>0</v>
      </c>
      <c r="H2909" s="366">
        <f t="shared" si="97"/>
        <v>0</v>
      </c>
    </row>
    <row r="2910" spans="7:8" x14ac:dyDescent="0.25">
      <c r="G2910" s="359">
        <f t="shared" si="96"/>
        <v>0</v>
      </c>
      <c r="H2910" s="366">
        <f t="shared" si="97"/>
        <v>0</v>
      </c>
    </row>
    <row r="2911" spans="7:8" x14ac:dyDescent="0.25">
      <c r="G2911" s="359">
        <f t="shared" si="96"/>
        <v>0</v>
      </c>
      <c r="H2911" s="366">
        <f t="shared" si="97"/>
        <v>0</v>
      </c>
    </row>
    <row r="2912" spans="7:8" x14ac:dyDescent="0.25">
      <c r="G2912" s="359">
        <f t="shared" si="96"/>
        <v>0</v>
      </c>
      <c r="H2912" s="366">
        <f t="shared" si="97"/>
        <v>0</v>
      </c>
    </row>
    <row r="2913" spans="7:8" x14ac:dyDescent="0.25">
      <c r="G2913" s="359">
        <f t="shared" si="96"/>
        <v>0</v>
      </c>
      <c r="H2913" s="366">
        <f t="shared" si="97"/>
        <v>0</v>
      </c>
    </row>
    <row r="2914" spans="7:8" x14ac:dyDescent="0.25">
      <c r="G2914" s="359">
        <f t="shared" si="96"/>
        <v>0</v>
      </c>
      <c r="H2914" s="366">
        <f t="shared" si="97"/>
        <v>0</v>
      </c>
    </row>
    <row r="2915" spans="7:8" x14ac:dyDescent="0.25">
      <c r="G2915" s="359">
        <f t="shared" si="96"/>
        <v>0</v>
      </c>
      <c r="H2915" s="366">
        <f t="shared" si="97"/>
        <v>0</v>
      </c>
    </row>
    <row r="2916" spans="7:8" x14ac:dyDescent="0.25">
      <c r="G2916" s="359">
        <f t="shared" si="96"/>
        <v>0</v>
      </c>
      <c r="H2916" s="366">
        <f t="shared" si="97"/>
        <v>0</v>
      </c>
    </row>
    <row r="2917" spans="7:8" x14ac:dyDescent="0.25">
      <c r="G2917" s="359">
        <f t="shared" si="96"/>
        <v>0</v>
      </c>
      <c r="H2917" s="366">
        <f t="shared" si="97"/>
        <v>0</v>
      </c>
    </row>
    <row r="2918" spans="7:8" x14ac:dyDescent="0.25">
      <c r="G2918" s="359">
        <f t="shared" si="96"/>
        <v>0</v>
      </c>
      <c r="H2918" s="366">
        <f t="shared" si="97"/>
        <v>0</v>
      </c>
    </row>
    <row r="2919" spans="7:8" x14ac:dyDescent="0.25">
      <c r="G2919" s="359">
        <f t="shared" si="96"/>
        <v>0</v>
      </c>
      <c r="H2919" s="366">
        <f t="shared" si="97"/>
        <v>0</v>
      </c>
    </row>
    <row r="2920" spans="7:8" x14ac:dyDescent="0.25">
      <c r="G2920" s="359">
        <f t="shared" si="96"/>
        <v>0</v>
      </c>
      <c r="H2920" s="366">
        <f t="shared" si="97"/>
        <v>0</v>
      </c>
    </row>
    <row r="2921" spans="7:8" x14ac:dyDescent="0.25">
      <c r="G2921" s="359">
        <f t="shared" si="96"/>
        <v>0</v>
      </c>
      <c r="H2921" s="366">
        <f t="shared" si="97"/>
        <v>0</v>
      </c>
    </row>
    <row r="2922" spans="7:8" x14ac:dyDescent="0.25">
      <c r="G2922" s="359">
        <f t="shared" si="96"/>
        <v>0</v>
      </c>
      <c r="H2922" s="366">
        <f t="shared" si="97"/>
        <v>0</v>
      </c>
    </row>
    <row r="2923" spans="7:8" x14ac:dyDescent="0.25">
      <c r="G2923" s="359">
        <f t="shared" si="96"/>
        <v>0</v>
      </c>
      <c r="H2923" s="366">
        <f t="shared" si="97"/>
        <v>0</v>
      </c>
    </row>
    <row r="2924" spans="7:8" x14ac:dyDescent="0.25">
      <c r="G2924" s="359">
        <f t="shared" si="96"/>
        <v>0</v>
      </c>
      <c r="H2924" s="366">
        <f t="shared" si="97"/>
        <v>0</v>
      </c>
    </row>
    <row r="2925" spans="7:8" x14ac:dyDescent="0.25">
      <c r="G2925" s="359">
        <f t="shared" si="96"/>
        <v>0</v>
      </c>
      <c r="H2925" s="366">
        <f t="shared" si="97"/>
        <v>0</v>
      </c>
    </row>
    <row r="2926" spans="7:8" x14ac:dyDescent="0.25">
      <c r="G2926" s="359">
        <f t="shared" si="96"/>
        <v>0</v>
      </c>
      <c r="H2926" s="366">
        <f t="shared" si="97"/>
        <v>0</v>
      </c>
    </row>
    <row r="2927" spans="7:8" x14ac:dyDescent="0.25">
      <c r="G2927" s="359">
        <f t="shared" si="96"/>
        <v>0</v>
      </c>
      <c r="H2927" s="366">
        <f t="shared" si="97"/>
        <v>0</v>
      </c>
    </row>
    <row r="2928" spans="7:8" x14ac:dyDescent="0.25">
      <c r="G2928" s="359">
        <f t="shared" si="96"/>
        <v>0</v>
      </c>
      <c r="H2928" s="366">
        <f t="shared" si="97"/>
        <v>0</v>
      </c>
    </row>
    <row r="2929" spans="7:8" x14ac:dyDescent="0.25">
      <c r="G2929" s="359">
        <f t="shared" si="96"/>
        <v>0</v>
      </c>
      <c r="H2929" s="366">
        <f t="shared" si="97"/>
        <v>0</v>
      </c>
    </row>
    <row r="2930" spans="7:8" x14ac:dyDescent="0.25">
      <c r="G2930" s="359">
        <f t="shared" si="96"/>
        <v>0</v>
      </c>
      <c r="H2930" s="366">
        <f t="shared" si="97"/>
        <v>0</v>
      </c>
    </row>
    <row r="2931" spans="7:8" x14ac:dyDescent="0.25">
      <c r="G2931" s="359">
        <f t="shared" si="96"/>
        <v>0</v>
      </c>
      <c r="H2931" s="366">
        <f t="shared" si="97"/>
        <v>0</v>
      </c>
    </row>
    <row r="2932" spans="7:8" x14ac:dyDescent="0.25">
      <c r="G2932" s="359">
        <f t="shared" si="96"/>
        <v>0</v>
      </c>
      <c r="H2932" s="366">
        <f t="shared" si="97"/>
        <v>0</v>
      </c>
    </row>
    <row r="2933" spans="7:8" x14ac:dyDescent="0.25">
      <c r="G2933" s="359">
        <f t="shared" si="96"/>
        <v>0</v>
      </c>
      <c r="H2933" s="366">
        <f t="shared" si="97"/>
        <v>0</v>
      </c>
    </row>
    <row r="2934" spans="7:8" x14ac:dyDescent="0.25">
      <c r="G2934" s="359">
        <f t="shared" si="96"/>
        <v>0</v>
      </c>
      <c r="H2934" s="366">
        <f t="shared" si="97"/>
        <v>0</v>
      </c>
    </row>
    <row r="2935" spans="7:8" x14ac:dyDescent="0.25">
      <c r="G2935" s="359">
        <f t="shared" si="96"/>
        <v>0</v>
      </c>
      <c r="H2935" s="366">
        <f t="shared" si="97"/>
        <v>0</v>
      </c>
    </row>
    <row r="2936" spans="7:8" x14ac:dyDescent="0.25">
      <c r="G2936" s="359">
        <f t="shared" si="96"/>
        <v>0</v>
      </c>
      <c r="H2936" s="366">
        <f t="shared" si="97"/>
        <v>0</v>
      </c>
    </row>
    <row r="2937" spans="7:8" x14ac:dyDescent="0.25">
      <c r="G2937" s="359">
        <f t="shared" si="96"/>
        <v>0</v>
      </c>
      <c r="H2937" s="366">
        <f t="shared" si="97"/>
        <v>0</v>
      </c>
    </row>
    <row r="2938" spans="7:8" x14ac:dyDescent="0.25">
      <c r="G2938" s="359">
        <f t="shared" si="96"/>
        <v>0</v>
      </c>
      <c r="H2938" s="366">
        <f t="shared" si="97"/>
        <v>0</v>
      </c>
    </row>
    <row r="2939" spans="7:8" x14ac:dyDescent="0.25">
      <c r="G2939" s="359">
        <f t="shared" si="96"/>
        <v>0</v>
      </c>
      <c r="H2939" s="366">
        <f t="shared" si="97"/>
        <v>0</v>
      </c>
    </row>
    <row r="2940" spans="7:8" x14ac:dyDescent="0.25">
      <c r="G2940" s="359">
        <f t="shared" si="96"/>
        <v>0</v>
      </c>
      <c r="H2940" s="366">
        <f t="shared" si="97"/>
        <v>0</v>
      </c>
    </row>
    <row r="2941" spans="7:8" x14ac:dyDescent="0.25">
      <c r="G2941" s="359">
        <f t="shared" si="96"/>
        <v>0</v>
      </c>
      <c r="H2941" s="366">
        <f t="shared" si="97"/>
        <v>0</v>
      </c>
    </row>
    <row r="2942" spans="7:8" x14ac:dyDescent="0.25">
      <c r="G2942" s="359">
        <f t="shared" si="96"/>
        <v>0</v>
      </c>
      <c r="H2942" s="366">
        <f t="shared" si="97"/>
        <v>0</v>
      </c>
    </row>
    <row r="2943" spans="7:8" x14ac:dyDescent="0.25">
      <c r="G2943" s="359">
        <f t="shared" si="96"/>
        <v>0</v>
      </c>
      <c r="H2943" s="366">
        <f t="shared" si="97"/>
        <v>0</v>
      </c>
    </row>
    <row r="2944" spans="7:8" x14ac:dyDescent="0.25">
      <c r="G2944" s="359">
        <f t="shared" si="96"/>
        <v>0</v>
      </c>
      <c r="H2944" s="366">
        <f t="shared" si="97"/>
        <v>0</v>
      </c>
    </row>
    <row r="2945" spans="7:8" x14ac:dyDescent="0.25">
      <c r="G2945" s="359">
        <f t="shared" si="96"/>
        <v>0</v>
      </c>
      <c r="H2945" s="366">
        <f t="shared" si="97"/>
        <v>0</v>
      </c>
    </row>
    <row r="2946" spans="7:8" x14ac:dyDescent="0.25">
      <c r="G2946" s="359">
        <f t="shared" si="96"/>
        <v>0</v>
      </c>
      <c r="H2946" s="366">
        <f t="shared" si="97"/>
        <v>0</v>
      </c>
    </row>
    <row r="2947" spans="7:8" x14ac:dyDescent="0.25">
      <c r="G2947" s="359">
        <f t="shared" ref="G2947:G3010" si="98">IFERROR(IF(C2947=" ",0,C2947),0)</f>
        <v>0</v>
      </c>
      <c r="H2947" s="366">
        <f t="shared" ref="H2947:H3010" si="99">IFERROR(G2947 * E2947, 0)</f>
        <v>0</v>
      </c>
    </row>
    <row r="2948" spans="7:8" x14ac:dyDescent="0.25">
      <c r="G2948" s="359">
        <f t="shared" si="98"/>
        <v>0</v>
      </c>
      <c r="H2948" s="366">
        <f t="shared" si="99"/>
        <v>0</v>
      </c>
    </row>
    <row r="2949" spans="7:8" x14ac:dyDescent="0.25">
      <c r="G2949" s="359">
        <f t="shared" si="98"/>
        <v>0</v>
      </c>
      <c r="H2949" s="366">
        <f t="shared" si="99"/>
        <v>0</v>
      </c>
    </row>
    <row r="2950" spans="7:8" x14ac:dyDescent="0.25">
      <c r="G2950" s="359">
        <f t="shared" si="98"/>
        <v>0</v>
      </c>
      <c r="H2950" s="366">
        <f t="shared" si="99"/>
        <v>0</v>
      </c>
    </row>
    <row r="2951" spans="7:8" x14ac:dyDescent="0.25">
      <c r="G2951" s="359">
        <f t="shared" si="98"/>
        <v>0</v>
      </c>
      <c r="H2951" s="366">
        <f t="shared" si="99"/>
        <v>0</v>
      </c>
    </row>
    <row r="2952" spans="7:8" x14ac:dyDescent="0.25">
      <c r="G2952" s="359">
        <f t="shared" si="98"/>
        <v>0</v>
      </c>
      <c r="H2952" s="366">
        <f t="shared" si="99"/>
        <v>0</v>
      </c>
    </row>
    <row r="2953" spans="7:8" x14ac:dyDescent="0.25">
      <c r="G2953" s="359">
        <f t="shared" si="98"/>
        <v>0</v>
      </c>
      <c r="H2953" s="366">
        <f t="shared" si="99"/>
        <v>0</v>
      </c>
    </row>
    <row r="2954" spans="7:8" x14ac:dyDescent="0.25">
      <c r="G2954" s="359">
        <f t="shared" si="98"/>
        <v>0</v>
      </c>
      <c r="H2954" s="366">
        <f t="shared" si="99"/>
        <v>0</v>
      </c>
    </row>
    <row r="2955" spans="7:8" x14ac:dyDescent="0.25">
      <c r="G2955" s="359">
        <f t="shared" si="98"/>
        <v>0</v>
      </c>
      <c r="H2955" s="366">
        <f t="shared" si="99"/>
        <v>0</v>
      </c>
    </row>
    <row r="2956" spans="7:8" x14ac:dyDescent="0.25">
      <c r="G2956" s="359">
        <f t="shared" si="98"/>
        <v>0</v>
      </c>
      <c r="H2956" s="366">
        <f t="shared" si="99"/>
        <v>0</v>
      </c>
    </row>
    <row r="2957" spans="7:8" x14ac:dyDescent="0.25">
      <c r="G2957" s="359">
        <f t="shared" si="98"/>
        <v>0</v>
      </c>
      <c r="H2957" s="366">
        <f t="shared" si="99"/>
        <v>0</v>
      </c>
    </row>
    <row r="2958" spans="7:8" x14ac:dyDescent="0.25">
      <c r="G2958" s="359">
        <f t="shared" si="98"/>
        <v>0</v>
      </c>
      <c r="H2958" s="366">
        <f t="shared" si="99"/>
        <v>0</v>
      </c>
    </row>
    <row r="2959" spans="7:8" x14ac:dyDescent="0.25">
      <c r="G2959" s="359">
        <f t="shared" si="98"/>
        <v>0</v>
      </c>
      <c r="H2959" s="366">
        <f t="shared" si="99"/>
        <v>0</v>
      </c>
    </row>
    <row r="2960" spans="7:8" x14ac:dyDescent="0.25">
      <c r="G2960" s="359">
        <f t="shared" si="98"/>
        <v>0</v>
      </c>
      <c r="H2960" s="366">
        <f t="shared" si="99"/>
        <v>0</v>
      </c>
    </row>
    <row r="2961" spans="7:8" x14ac:dyDescent="0.25">
      <c r="G2961" s="359">
        <f t="shared" si="98"/>
        <v>0</v>
      </c>
      <c r="H2961" s="366">
        <f t="shared" si="99"/>
        <v>0</v>
      </c>
    </row>
    <row r="2962" spans="7:8" x14ac:dyDescent="0.25">
      <c r="G2962" s="359">
        <f t="shared" si="98"/>
        <v>0</v>
      </c>
      <c r="H2962" s="366">
        <f t="shared" si="99"/>
        <v>0</v>
      </c>
    </row>
    <row r="2963" spans="7:8" x14ac:dyDescent="0.25">
      <c r="G2963" s="359">
        <f t="shared" si="98"/>
        <v>0</v>
      </c>
      <c r="H2963" s="366">
        <f t="shared" si="99"/>
        <v>0</v>
      </c>
    </row>
    <row r="2964" spans="7:8" x14ac:dyDescent="0.25">
      <c r="G2964" s="359">
        <f t="shared" si="98"/>
        <v>0</v>
      </c>
      <c r="H2964" s="366">
        <f t="shared" si="99"/>
        <v>0</v>
      </c>
    </row>
    <row r="2965" spans="7:8" x14ac:dyDescent="0.25">
      <c r="G2965" s="359">
        <f t="shared" si="98"/>
        <v>0</v>
      </c>
      <c r="H2965" s="366">
        <f t="shared" si="99"/>
        <v>0</v>
      </c>
    </row>
    <row r="2966" spans="7:8" x14ac:dyDescent="0.25">
      <c r="G2966" s="359">
        <f t="shared" si="98"/>
        <v>0</v>
      </c>
      <c r="H2966" s="366">
        <f t="shared" si="99"/>
        <v>0</v>
      </c>
    </row>
    <row r="2967" spans="7:8" x14ac:dyDescent="0.25">
      <c r="G2967" s="359">
        <f t="shared" si="98"/>
        <v>0</v>
      </c>
      <c r="H2967" s="366">
        <f t="shared" si="99"/>
        <v>0</v>
      </c>
    </row>
    <row r="2968" spans="7:8" x14ac:dyDescent="0.25">
      <c r="G2968" s="359">
        <f t="shared" si="98"/>
        <v>0</v>
      </c>
      <c r="H2968" s="366">
        <f t="shared" si="99"/>
        <v>0</v>
      </c>
    </row>
    <row r="2969" spans="7:8" x14ac:dyDescent="0.25">
      <c r="G2969" s="359">
        <f t="shared" si="98"/>
        <v>0</v>
      </c>
      <c r="H2969" s="366">
        <f t="shared" si="99"/>
        <v>0</v>
      </c>
    </row>
    <row r="2970" spans="7:8" x14ac:dyDescent="0.25">
      <c r="G2970" s="359">
        <f t="shared" si="98"/>
        <v>0</v>
      </c>
      <c r="H2970" s="366">
        <f t="shared" si="99"/>
        <v>0</v>
      </c>
    </row>
    <row r="2971" spans="7:8" x14ac:dyDescent="0.25">
      <c r="G2971" s="359">
        <f t="shared" si="98"/>
        <v>0</v>
      </c>
      <c r="H2971" s="366">
        <f t="shared" si="99"/>
        <v>0</v>
      </c>
    </row>
    <row r="2972" spans="7:8" x14ac:dyDescent="0.25">
      <c r="G2972" s="359">
        <f t="shared" si="98"/>
        <v>0</v>
      </c>
      <c r="H2972" s="366">
        <f t="shared" si="99"/>
        <v>0</v>
      </c>
    </row>
    <row r="2973" spans="7:8" x14ac:dyDescent="0.25">
      <c r="G2973" s="359">
        <f t="shared" si="98"/>
        <v>0</v>
      </c>
      <c r="H2973" s="366">
        <f t="shared" si="99"/>
        <v>0</v>
      </c>
    </row>
    <row r="2974" spans="7:8" x14ac:dyDescent="0.25">
      <c r="G2974" s="359">
        <f t="shared" si="98"/>
        <v>0</v>
      </c>
      <c r="H2974" s="366">
        <f t="shared" si="99"/>
        <v>0</v>
      </c>
    </row>
    <row r="2975" spans="7:8" x14ac:dyDescent="0.25">
      <c r="G2975" s="359">
        <f t="shared" si="98"/>
        <v>0</v>
      </c>
      <c r="H2975" s="366">
        <f t="shared" si="99"/>
        <v>0</v>
      </c>
    </row>
    <row r="2976" spans="7:8" x14ac:dyDescent="0.25">
      <c r="G2976" s="359">
        <f t="shared" si="98"/>
        <v>0</v>
      </c>
      <c r="H2976" s="366">
        <f t="shared" si="99"/>
        <v>0</v>
      </c>
    </row>
    <row r="2977" spans="7:8" x14ac:dyDescent="0.25">
      <c r="G2977" s="359">
        <f t="shared" si="98"/>
        <v>0</v>
      </c>
      <c r="H2977" s="366">
        <f t="shared" si="99"/>
        <v>0</v>
      </c>
    </row>
    <row r="2978" spans="7:8" x14ac:dyDescent="0.25">
      <c r="G2978" s="359">
        <f t="shared" si="98"/>
        <v>0</v>
      </c>
      <c r="H2978" s="366">
        <f t="shared" si="99"/>
        <v>0</v>
      </c>
    </row>
    <row r="2979" spans="7:8" x14ac:dyDescent="0.25">
      <c r="G2979" s="359">
        <f t="shared" si="98"/>
        <v>0</v>
      </c>
      <c r="H2979" s="366">
        <f t="shared" si="99"/>
        <v>0</v>
      </c>
    </row>
    <row r="2980" spans="7:8" x14ac:dyDescent="0.25">
      <c r="G2980" s="359">
        <f t="shared" si="98"/>
        <v>0</v>
      </c>
      <c r="H2980" s="366">
        <f t="shared" si="99"/>
        <v>0</v>
      </c>
    </row>
    <row r="2981" spans="7:8" x14ac:dyDescent="0.25">
      <c r="G2981" s="359">
        <f t="shared" si="98"/>
        <v>0</v>
      </c>
      <c r="H2981" s="366">
        <f t="shared" si="99"/>
        <v>0</v>
      </c>
    </row>
    <row r="2982" spans="7:8" x14ac:dyDescent="0.25">
      <c r="G2982" s="359">
        <f t="shared" si="98"/>
        <v>0</v>
      </c>
      <c r="H2982" s="366">
        <f t="shared" si="99"/>
        <v>0</v>
      </c>
    </row>
    <row r="2983" spans="7:8" x14ac:dyDescent="0.25">
      <c r="G2983" s="359">
        <f t="shared" si="98"/>
        <v>0</v>
      </c>
      <c r="H2983" s="366">
        <f t="shared" si="99"/>
        <v>0</v>
      </c>
    </row>
    <row r="2984" spans="7:8" x14ac:dyDescent="0.25">
      <c r="G2984" s="359">
        <f t="shared" si="98"/>
        <v>0</v>
      </c>
      <c r="H2984" s="366">
        <f t="shared" si="99"/>
        <v>0</v>
      </c>
    </row>
    <row r="2985" spans="7:8" x14ac:dyDescent="0.25">
      <c r="G2985" s="359">
        <f t="shared" si="98"/>
        <v>0</v>
      </c>
      <c r="H2985" s="366">
        <f t="shared" si="99"/>
        <v>0</v>
      </c>
    </row>
    <row r="2986" spans="7:8" x14ac:dyDescent="0.25">
      <c r="G2986" s="359">
        <f t="shared" si="98"/>
        <v>0</v>
      </c>
      <c r="H2986" s="366">
        <f t="shared" si="99"/>
        <v>0</v>
      </c>
    </row>
    <row r="2987" spans="7:8" x14ac:dyDescent="0.25">
      <c r="G2987" s="359">
        <f t="shared" si="98"/>
        <v>0</v>
      </c>
      <c r="H2987" s="366">
        <f t="shared" si="99"/>
        <v>0</v>
      </c>
    </row>
    <row r="2988" spans="7:8" x14ac:dyDescent="0.25">
      <c r="G2988" s="359">
        <f t="shared" si="98"/>
        <v>0</v>
      </c>
      <c r="H2988" s="366">
        <f t="shared" si="99"/>
        <v>0</v>
      </c>
    </row>
    <row r="2989" spans="7:8" x14ac:dyDescent="0.25">
      <c r="G2989" s="359">
        <f t="shared" si="98"/>
        <v>0</v>
      </c>
      <c r="H2989" s="366">
        <f t="shared" si="99"/>
        <v>0</v>
      </c>
    </row>
    <row r="2990" spans="7:8" x14ac:dyDescent="0.25">
      <c r="G2990" s="359">
        <f t="shared" si="98"/>
        <v>0</v>
      </c>
      <c r="H2990" s="366">
        <f t="shared" si="99"/>
        <v>0</v>
      </c>
    </row>
    <row r="2991" spans="7:8" x14ac:dyDescent="0.25">
      <c r="G2991" s="359">
        <f t="shared" si="98"/>
        <v>0</v>
      </c>
      <c r="H2991" s="366">
        <f t="shared" si="99"/>
        <v>0</v>
      </c>
    </row>
    <row r="2992" spans="7:8" x14ac:dyDescent="0.25">
      <c r="G2992" s="359">
        <f t="shared" si="98"/>
        <v>0</v>
      </c>
      <c r="H2992" s="366">
        <f t="shared" si="99"/>
        <v>0</v>
      </c>
    </row>
    <row r="2993" spans="7:8" x14ac:dyDescent="0.25">
      <c r="G2993" s="359">
        <f t="shared" si="98"/>
        <v>0</v>
      </c>
      <c r="H2993" s="366">
        <f t="shared" si="99"/>
        <v>0</v>
      </c>
    </row>
    <row r="2994" spans="7:8" x14ac:dyDescent="0.25">
      <c r="G2994" s="359">
        <f t="shared" si="98"/>
        <v>0</v>
      </c>
      <c r="H2994" s="366">
        <f t="shared" si="99"/>
        <v>0</v>
      </c>
    </row>
    <row r="2995" spans="7:8" x14ac:dyDescent="0.25">
      <c r="G2995" s="359">
        <f t="shared" si="98"/>
        <v>0</v>
      </c>
      <c r="H2995" s="366">
        <f t="shared" si="99"/>
        <v>0</v>
      </c>
    </row>
    <row r="2996" spans="7:8" x14ac:dyDescent="0.25">
      <c r="G2996" s="359">
        <f t="shared" si="98"/>
        <v>0</v>
      </c>
      <c r="H2996" s="366">
        <f t="shared" si="99"/>
        <v>0</v>
      </c>
    </row>
    <row r="2997" spans="7:8" x14ac:dyDescent="0.25">
      <c r="G2997" s="359">
        <f t="shared" si="98"/>
        <v>0</v>
      </c>
      <c r="H2997" s="366">
        <f t="shared" si="99"/>
        <v>0</v>
      </c>
    </row>
    <row r="2998" spans="7:8" x14ac:dyDescent="0.25">
      <c r="G2998" s="359">
        <f t="shared" si="98"/>
        <v>0</v>
      </c>
      <c r="H2998" s="366">
        <f t="shared" si="99"/>
        <v>0</v>
      </c>
    </row>
    <row r="2999" spans="7:8" x14ac:dyDescent="0.25">
      <c r="G2999" s="359">
        <f t="shared" si="98"/>
        <v>0</v>
      </c>
      <c r="H2999" s="366">
        <f t="shared" si="99"/>
        <v>0</v>
      </c>
    </row>
    <row r="3000" spans="7:8" x14ac:dyDescent="0.25">
      <c r="G3000" s="359">
        <f t="shared" si="98"/>
        <v>0</v>
      </c>
      <c r="H3000" s="366">
        <f t="shared" si="99"/>
        <v>0</v>
      </c>
    </row>
    <row r="3001" spans="7:8" x14ac:dyDescent="0.25">
      <c r="G3001" s="359">
        <f t="shared" si="98"/>
        <v>0</v>
      </c>
      <c r="H3001" s="366">
        <f t="shared" si="99"/>
        <v>0</v>
      </c>
    </row>
    <row r="3002" spans="7:8" x14ac:dyDescent="0.25">
      <c r="G3002" s="359">
        <f t="shared" si="98"/>
        <v>0</v>
      </c>
      <c r="H3002" s="366">
        <f t="shared" si="99"/>
        <v>0</v>
      </c>
    </row>
    <row r="3003" spans="7:8" x14ac:dyDescent="0.25">
      <c r="G3003" s="359">
        <f t="shared" si="98"/>
        <v>0</v>
      </c>
      <c r="H3003" s="366">
        <f t="shared" si="99"/>
        <v>0</v>
      </c>
    </row>
    <row r="3004" spans="7:8" x14ac:dyDescent="0.25">
      <c r="G3004" s="359">
        <f t="shared" si="98"/>
        <v>0</v>
      </c>
      <c r="H3004" s="366">
        <f t="shared" si="99"/>
        <v>0</v>
      </c>
    </row>
    <row r="3005" spans="7:8" x14ac:dyDescent="0.25">
      <c r="G3005" s="359">
        <f t="shared" si="98"/>
        <v>0</v>
      </c>
      <c r="H3005" s="366">
        <f t="shared" si="99"/>
        <v>0</v>
      </c>
    </row>
    <row r="3006" spans="7:8" x14ac:dyDescent="0.25">
      <c r="G3006" s="359">
        <f t="shared" si="98"/>
        <v>0</v>
      </c>
      <c r="H3006" s="366">
        <f t="shared" si="99"/>
        <v>0</v>
      </c>
    </row>
    <row r="3007" spans="7:8" x14ac:dyDescent="0.25">
      <c r="G3007" s="359">
        <f t="shared" si="98"/>
        <v>0</v>
      </c>
      <c r="H3007" s="366">
        <f t="shared" si="99"/>
        <v>0</v>
      </c>
    </row>
    <row r="3008" spans="7:8" x14ac:dyDescent="0.25">
      <c r="G3008" s="359">
        <f t="shared" si="98"/>
        <v>0</v>
      </c>
      <c r="H3008" s="366">
        <f t="shared" si="99"/>
        <v>0</v>
      </c>
    </row>
    <row r="3009" spans="7:8" x14ac:dyDescent="0.25">
      <c r="G3009" s="359">
        <f t="shared" si="98"/>
        <v>0</v>
      </c>
      <c r="H3009" s="366">
        <f t="shared" si="99"/>
        <v>0</v>
      </c>
    </row>
    <row r="3010" spans="7:8" x14ac:dyDescent="0.25">
      <c r="G3010" s="359">
        <f t="shared" si="98"/>
        <v>0</v>
      </c>
      <c r="H3010" s="366">
        <f t="shared" si="99"/>
        <v>0</v>
      </c>
    </row>
    <row r="3011" spans="7:8" x14ac:dyDescent="0.25">
      <c r="G3011" s="359">
        <f t="shared" ref="G3011:G3074" si="100">IFERROR(IF(C3011=" ",0,C3011),0)</f>
        <v>0</v>
      </c>
      <c r="H3011" s="366">
        <f t="shared" ref="H3011:H3074" si="101">IFERROR(G3011 * E3011, 0)</f>
        <v>0</v>
      </c>
    </row>
    <row r="3012" spans="7:8" x14ac:dyDescent="0.25">
      <c r="G3012" s="359">
        <f t="shared" si="100"/>
        <v>0</v>
      </c>
      <c r="H3012" s="366">
        <f t="shared" si="101"/>
        <v>0</v>
      </c>
    </row>
    <row r="3013" spans="7:8" x14ac:dyDescent="0.25">
      <c r="G3013" s="359">
        <f t="shared" si="100"/>
        <v>0</v>
      </c>
      <c r="H3013" s="366">
        <f t="shared" si="101"/>
        <v>0</v>
      </c>
    </row>
    <row r="3014" spans="7:8" x14ac:dyDescent="0.25">
      <c r="G3014" s="359">
        <f t="shared" si="100"/>
        <v>0</v>
      </c>
      <c r="H3014" s="366">
        <f t="shared" si="101"/>
        <v>0</v>
      </c>
    </row>
    <row r="3015" spans="7:8" x14ac:dyDescent="0.25">
      <c r="G3015" s="359">
        <f t="shared" si="100"/>
        <v>0</v>
      </c>
      <c r="H3015" s="366">
        <f t="shared" si="101"/>
        <v>0</v>
      </c>
    </row>
    <row r="3016" spans="7:8" x14ac:dyDescent="0.25">
      <c r="G3016" s="359">
        <f t="shared" si="100"/>
        <v>0</v>
      </c>
      <c r="H3016" s="366">
        <f t="shared" si="101"/>
        <v>0</v>
      </c>
    </row>
    <row r="3017" spans="7:8" x14ac:dyDescent="0.25">
      <c r="G3017" s="359">
        <f t="shared" si="100"/>
        <v>0</v>
      </c>
      <c r="H3017" s="366">
        <f t="shared" si="101"/>
        <v>0</v>
      </c>
    </row>
    <row r="3018" spans="7:8" x14ac:dyDescent="0.25">
      <c r="G3018" s="359">
        <f t="shared" si="100"/>
        <v>0</v>
      </c>
      <c r="H3018" s="366">
        <f t="shared" si="101"/>
        <v>0</v>
      </c>
    </row>
    <row r="3019" spans="7:8" x14ac:dyDescent="0.25">
      <c r="G3019" s="359">
        <f t="shared" si="100"/>
        <v>0</v>
      </c>
      <c r="H3019" s="366">
        <f t="shared" si="101"/>
        <v>0</v>
      </c>
    </row>
    <row r="3020" spans="7:8" x14ac:dyDescent="0.25">
      <c r="G3020" s="359">
        <f t="shared" si="100"/>
        <v>0</v>
      </c>
      <c r="H3020" s="366">
        <f t="shared" si="101"/>
        <v>0</v>
      </c>
    </row>
    <row r="3021" spans="7:8" x14ac:dyDescent="0.25">
      <c r="G3021" s="359">
        <f t="shared" si="100"/>
        <v>0</v>
      </c>
      <c r="H3021" s="366">
        <f t="shared" si="101"/>
        <v>0</v>
      </c>
    </row>
    <row r="3022" spans="7:8" x14ac:dyDescent="0.25">
      <c r="G3022" s="359">
        <f t="shared" si="100"/>
        <v>0</v>
      </c>
      <c r="H3022" s="366">
        <f t="shared" si="101"/>
        <v>0</v>
      </c>
    </row>
    <row r="3023" spans="7:8" x14ac:dyDescent="0.25">
      <c r="G3023" s="359">
        <f t="shared" si="100"/>
        <v>0</v>
      </c>
      <c r="H3023" s="366">
        <f t="shared" si="101"/>
        <v>0</v>
      </c>
    </row>
    <row r="3024" spans="7:8" x14ac:dyDescent="0.25">
      <c r="G3024" s="359">
        <f t="shared" si="100"/>
        <v>0</v>
      </c>
      <c r="H3024" s="366">
        <f t="shared" si="101"/>
        <v>0</v>
      </c>
    </row>
    <row r="3025" spans="7:8" x14ac:dyDescent="0.25">
      <c r="G3025" s="359">
        <f t="shared" si="100"/>
        <v>0</v>
      </c>
      <c r="H3025" s="366">
        <f t="shared" si="101"/>
        <v>0</v>
      </c>
    </row>
    <row r="3026" spans="7:8" x14ac:dyDescent="0.25">
      <c r="G3026" s="359">
        <f t="shared" si="100"/>
        <v>0</v>
      </c>
      <c r="H3026" s="366">
        <f t="shared" si="101"/>
        <v>0</v>
      </c>
    </row>
    <row r="3027" spans="7:8" x14ac:dyDescent="0.25">
      <c r="G3027" s="359">
        <f t="shared" si="100"/>
        <v>0</v>
      </c>
      <c r="H3027" s="366">
        <f t="shared" si="101"/>
        <v>0</v>
      </c>
    </row>
    <row r="3028" spans="7:8" x14ac:dyDescent="0.25">
      <c r="G3028" s="359">
        <f t="shared" si="100"/>
        <v>0</v>
      </c>
      <c r="H3028" s="366">
        <f t="shared" si="101"/>
        <v>0</v>
      </c>
    </row>
    <row r="3029" spans="7:8" x14ac:dyDescent="0.25">
      <c r="G3029" s="359">
        <f t="shared" si="100"/>
        <v>0</v>
      </c>
      <c r="H3029" s="366">
        <f t="shared" si="101"/>
        <v>0</v>
      </c>
    </row>
    <row r="3030" spans="7:8" x14ac:dyDescent="0.25">
      <c r="G3030" s="359">
        <f t="shared" si="100"/>
        <v>0</v>
      </c>
      <c r="H3030" s="366">
        <f t="shared" si="101"/>
        <v>0</v>
      </c>
    </row>
    <row r="3031" spans="7:8" x14ac:dyDescent="0.25">
      <c r="G3031" s="359">
        <f t="shared" si="100"/>
        <v>0</v>
      </c>
      <c r="H3031" s="366">
        <f t="shared" si="101"/>
        <v>0</v>
      </c>
    </row>
    <row r="3032" spans="7:8" x14ac:dyDescent="0.25">
      <c r="G3032" s="359">
        <f t="shared" si="100"/>
        <v>0</v>
      </c>
      <c r="H3032" s="366">
        <f t="shared" si="101"/>
        <v>0</v>
      </c>
    </row>
    <row r="3033" spans="7:8" x14ac:dyDescent="0.25">
      <c r="G3033" s="359">
        <f t="shared" si="100"/>
        <v>0</v>
      </c>
      <c r="H3033" s="366">
        <f t="shared" si="101"/>
        <v>0</v>
      </c>
    </row>
    <row r="3034" spans="7:8" x14ac:dyDescent="0.25">
      <c r="G3034" s="359">
        <f t="shared" si="100"/>
        <v>0</v>
      </c>
      <c r="H3034" s="366">
        <f t="shared" si="101"/>
        <v>0</v>
      </c>
    </row>
    <row r="3035" spans="7:8" x14ac:dyDescent="0.25">
      <c r="G3035" s="359">
        <f t="shared" si="100"/>
        <v>0</v>
      </c>
      <c r="H3035" s="366">
        <f t="shared" si="101"/>
        <v>0</v>
      </c>
    </row>
    <row r="3036" spans="7:8" x14ac:dyDescent="0.25">
      <c r="G3036" s="359">
        <f t="shared" si="100"/>
        <v>0</v>
      </c>
      <c r="H3036" s="366">
        <f t="shared" si="101"/>
        <v>0</v>
      </c>
    </row>
    <row r="3037" spans="7:8" x14ac:dyDescent="0.25">
      <c r="G3037" s="359">
        <f t="shared" si="100"/>
        <v>0</v>
      </c>
      <c r="H3037" s="366">
        <f t="shared" si="101"/>
        <v>0</v>
      </c>
    </row>
    <row r="3038" spans="7:8" x14ac:dyDescent="0.25">
      <c r="G3038" s="359">
        <f t="shared" si="100"/>
        <v>0</v>
      </c>
      <c r="H3038" s="366">
        <f t="shared" si="101"/>
        <v>0</v>
      </c>
    </row>
    <row r="3039" spans="7:8" x14ac:dyDescent="0.25">
      <c r="G3039" s="359">
        <f t="shared" si="100"/>
        <v>0</v>
      </c>
      <c r="H3039" s="366">
        <f t="shared" si="101"/>
        <v>0</v>
      </c>
    </row>
    <row r="3040" spans="7:8" x14ac:dyDescent="0.25">
      <c r="G3040" s="359">
        <f t="shared" si="100"/>
        <v>0</v>
      </c>
      <c r="H3040" s="366">
        <f t="shared" si="101"/>
        <v>0</v>
      </c>
    </row>
    <row r="3041" spans="7:8" x14ac:dyDescent="0.25">
      <c r="G3041" s="359">
        <f t="shared" si="100"/>
        <v>0</v>
      </c>
      <c r="H3041" s="366">
        <f t="shared" si="101"/>
        <v>0</v>
      </c>
    </row>
    <row r="3042" spans="7:8" x14ac:dyDescent="0.25">
      <c r="G3042" s="359">
        <f t="shared" si="100"/>
        <v>0</v>
      </c>
      <c r="H3042" s="366">
        <f t="shared" si="101"/>
        <v>0</v>
      </c>
    </row>
    <row r="3043" spans="7:8" x14ac:dyDescent="0.25">
      <c r="G3043" s="359">
        <f t="shared" si="100"/>
        <v>0</v>
      </c>
      <c r="H3043" s="366">
        <f t="shared" si="101"/>
        <v>0</v>
      </c>
    </row>
    <row r="3044" spans="7:8" x14ac:dyDescent="0.25">
      <c r="G3044" s="359">
        <f t="shared" si="100"/>
        <v>0</v>
      </c>
      <c r="H3044" s="366">
        <f t="shared" si="101"/>
        <v>0</v>
      </c>
    </row>
    <row r="3045" spans="7:8" x14ac:dyDescent="0.25">
      <c r="G3045" s="359">
        <f t="shared" si="100"/>
        <v>0</v>
      </c>
      <c r="H3045" s="366">
        <f t="shared" si="101"/>
        <v>0</v>
      </c>
    </row>
    <row r="3046" spans="7:8" x14ac:dyDescent="0.25">
      <c r="G3046" s="359">
        <f t="shared" si="100"/>
        <v>0</v>
      </c>
      <c r="H3046" s="366">
        <f t="shared" si="101"/>
        <v>0</v>
      </c>
    </row>
    <row r="3047" spans="7:8" x14ac:dyDescent="0.25">
      <c r="G3047" s="359">
        <f t="shared" si="100"/>
        <v>0</v>
      </c>
      <c r="H3047" s="366">
        <f t="shared" si="101"/>
        <v>0</v>
      </c>
    </row>
    <row r="3048" spans="7:8" x14ac:dyDescent="0.25">
      <c r="G3048" s="359">
        <f t="shared" si="100"/>
        <v>0</v>
      </c>
      <c r="H3048" s="366">
        <f t="shared" si="101"/>
        <v>0</v>
      </c>
    </row>
    <row r="3049" spans="7:8" x14ac:dyDescent="0.25">
      <c r="G3049" s="359">
        <f t="shared" si="100"/>
        <v>0</v>
      </c>
      <c r="H3049" s="366">
        <f t="shared" si="101"/>
        <v>0</v>
      </c>
    </row>
    <row r="3050" spans="7:8" x14ac:dyDescent="0.25">
      <c r="G3050" s="359">
        <f t="shared" si="100"/>
        <v>0</v>
      </c>
      <c r="H3050" s="366">
        <f t="shared" si="101"/>
        <v>0</v>
      </c>
    </row>
    <row r="3051" spans="7:8" x14ac:dyDescent="0.25">
      <c r="G3051" s="359">
        <f t="shared" si="100"/>
        <v>0</v>
      </c>
      <c r="H3051" s="366">
        <f t="shared" si="101"/>
        <v>0</v>
      </c>
    </row>
    <row r="3052" spans="7:8" x14ac:dyDescent="0.25">
      <c r="G3052" s="359">
        <f t="shared" si="100"/>
        <v>0</v>
      </c>
      <c r="H3052" s="366">
        <f t="shared" si="101"/>
        <v>0</v>
      </c>
    </row>
    <row r="3053" spans="7:8" x14ac:dyDescent="0.25">
      <c r="G3053" s="359">
        <f t="shared" si="100"/>
        <v>0</v>
      </c>
      <c r="H3053" s="366">
        <f t="shared" si="101"/>
        <v>0</v>
      </c>
    </row>
    <row r="3054" spans="7:8" x14ac:dyDescent="0.25">
      <c r="G3054" s="359">
        <f t="shared" si="100"/>
        <v>0</v>
      </c>
      <c r="H3054" s="366">
        <f t="shared" si="101"/>
        <v>0</v>
      </c>
    </row>
    <row r="3055" spans="7:8" x14ac:dyDescent="0.25">
      <c r="G3055" s="359">
        <f t="shared" si="100"/>
        <v>0</v>
      </c>
      <c r="H3055" s="366">
        <f t="shared" si="101"/>
        <v>0</v>
      </c>
    </row>
    <row r="3056" spans="7:8" x14ac:dyDescent="0.25">
      <c r="G3056" s="359">
        <f t="shared" si="100"/>
        <v>0</v>
      </c>
      <c r="H3056" s="366">
        <f t="shared" si="101"/>
        <v>0</v>
      </c>
    </row>
    <row r="3057" spans="7:8" x14ac:dyDescent="0.25">
      <c r="G3057" s="359">
        <f t="shared" si="100"/>
        <v>0</v>
      </c>
      <c r="H3057" s="366">
        <f t="shared" si="101"/>
        <v>0</v>
      </c>
    </row>
    <row r="3058" spans="7:8" x14ac:dyDescent="0.25">
      <c r="G3058" s="359">
        <f t="shared" si="100"/>
        <v>0</v>
      </c>
      <c r="H3058" s="366">
        <f t="shared" si="101"/>
        <v>0</v>
      </c>
    </row>
    <row r="3059" spans="7:8" x14ac:dyDescent="0.25">
      <c r="G3059" s="359">
        <f t="shared" si="100"/>
        <v>0</v>
      </c>
      <c r="H3059" s="366">
        <f t="shared" si="101"/>
        <v>0</v>
      </c>
    </row>
    <row r="3060" spans="7:8" x14ac:dyDescent="0.25">
      <c r="G3060" s="359">
        <f t="shared" si="100"/>
        <v>0</v>
      </c>
      <c r="H3060" s="366">
        <f t="shared" si="101"/>
        <v>0</v>
      </c>
    </row>
    <row r="3061" spans="7:8" x14ac:dyDescent="0.25">
      <c r="G3061" s="359">
        <f t="shared" si="100"/>
        <v>0</v>
      </c>
      <c r="H3061" s="366">
        <f t="shared" si="101"/>
        <v>0</v>
      </c>
    </row>
    <row r="3062" spans="7:8" x14ac:dyDescent="0.25">
      <c r="G3062" s="359">
        <f t="shared" si="100"/>
        <v>0</v>
      </c>
      <c r="H3062" s="366">
        <f t="shared" si="101"/>
        <v>0</v>
      </c>
    </row>
    <row r="3063" spans="7:8" x14ac:dyDescent="0.25">
      <c r="G3063" s="359">
        <f t="shared" si="100"/>
        <v>0</v>
      </c>
      <c r="H3063" s="366">
        <f t="shared" si="101"/>
        <v>0</v>
      </c>
    </row>
    <row r="3064" spans="7:8" x14ac:dyDescent="0.25">
      <c r="G3064" s="359">
        <f t="shared" si="100"/>
        <v>0</v>
      </c>
      <c r="H3064" s="366">
        <f t="shared" si="101"/>
        <v>0</v>
      </c>
    </row>
    <row r="3065" spans="7:8" x14ac:dyDescent="0.25">
      <c r="G3065" s="359">
        <f t="shared" si="100"/>
        <v>0</v>
      </c>
      <c r="H3065" s="366">
        <f t="shared" si="101"/>
        <v>0</v>
      </c>
    </row>
    <row r="3066" spans="7:8" x14ac:dyDescent="0.25">
      <c r="G3066" s="359">
        <f t="shared" si="100"/>
        <v>0</v>
      </c>
      <c r="H3066" s="366">
        <f t="shared" si="101"/>
        <v>0</v>
      </c>
    </row>
    <row r="3067" spans="7:8" x14ac:dyDescent="0.25">
      <c r="G3067" s="359">
        <f t="shared" si="100"/>
        <v>0</v>
      </c>
      <c r="H3067" s="366">
        <f t="shared" si="101"/>
        <v>0</v>
      </c>
    </row>
    <row r="3068" spans="7:8" x14ac:dyDescent="0.25">
      <c r="G3068" s="359">
        <f t="shared" si="100"/>
        <v>0</v>
      </c>
      <c r="H3068" s="366">
        <f t="shared" si="101"/>
        <v>0</v>
      </c>
    </row>
    <row r="3069" spans="7:8" x14ac:dyDescent="0.25">
      <c r="G3069" s="359">
        <f t="shared" si="100"/>
        <v>0</v>
      </c>
      <c r="H3069" s="366">
        <f t="shared" si="101"/>
        <v>0</v>
      </c>
    </row>
    <row r="3070" spans="7:8" x14ac:dyDescent="0.25">
      <c r="G3070" s="359">
        <f t="shared" si="100"/>
        <v>0</v>
      </c>
      <c r="H3070" s="366">
        <f t="shared" si="101"/>
        <v>0</v>
      </c>
    </row>
    <row r="3071" spans="7:8" x14ac:dyDescent="0.25">
      <c r="G3071" s="359">
        <f t="shared" si="100"/>
        <v>0</v>
      </c>
      <c r="H3071" s="366">
        <f t="shared" si="101"/>
        <v>0</v>
      </c>
    </row>
    <row r="3072" spans="7:8" x14ac:dyDescent="0.25">
      <c r="G3072" s="359">
        <f t="shared" si="100"/>
        <v>0</v>
      </c>
      <c r="H3072" s="366">
        <f t="shared" si="101"/>
        <v>0</v>
      </c>
    </row>
    <row r="3073" spans="7:8" x14ac:dyDescent="0.25">
      <c r="G3073" s="359">
        <f t="shared" si="100"/>
        <v>0</v>
      </c>
      <c r="H3073" s="366">
        <f t="shared" si="101"/>
        <v>0</v>
      </c>
    </row>
    <row r="3074" spans="7:8" x14ac:dyDescent="0.25">
      <c r="G3074" s="359">
        <f t="shared" si="100"/>
        <v>0</v>
      </c>
      <c r="H3074" s="366">
        <f t="shared" si="101"/>
        <v>0</v>
      </c>
    </row>
    <row r="3075" spans="7:8" x14ac:dyDescent="0.25">
      <c r="G3075" s="359">
        <f t="shared" ref="G3075:G3138" si="102">IFERROR(IF(C3075=" ",0,C3075),0)</f>
        <v>0</v>
      </c>
      <c r="H3075" s="366">
        <f t="shared" ref="H3075:H3138" si="103">IFERROR(G3075 * E3075, 0)</f>
        <v>0</v>
      </c>
    </row>
    <row r="3076" spans="7:8" x14ac:dyDescent="0.25">
      <c r="G3076" s="359">
        <f t="shared" si="102"/>
        <v>0</v>
      </c>
      <c r="H3076" s="366">
        <f t="shared" si="103"/>
        <v>0</v>
      </c>
    </row>
    <row r="3077" spans="7:8" x14ac:dyDescent="0.25">
      <c r="G3077" s="359">
        <f t="shared" si="102"/>
        <v>0</v>
      </c>
      <c r="H3077" s="366">
        <f t="shared" si="103"/>
        <v>0</v>
      </c>
    </row>
    <row r="3078" spans="7:8" x14ac:dyDescent="0.25">
      <c r="G3078" s="359">
        <f t="shared" si="102"/>
        <v>0</v>
      </c>
      <c r="H3078" s="366">
        <f t="shared" si="103"/>
        <v>0</v>
      </c>
    </row>
    <row r="3079" spans="7:8" x14ac:dyDescent="0.25">
      <c r="G3079" s="359">
        <f t="shared" si="102"/>
        <v>0</v>
      </c>
      <c r="H3079" s="366">
        <f t="shared" si="103"/>
        <v>0</v>
      </c>
    </row>
    <row r="3080" spans="7:8" x14ac:dyDescent="0.25">
      <c r="G3080" s="359">
        <f t="shared" si="102"/>
        <v>0</v>
      </c>
      <c r="H3080" s="366">
        <f t="shared" si="103"/>
        <v>0</v>
      </c>
    </row>
    <row r="3081" spans="7:8" x14ac:dyDescent="0.25">
      <c r="G3081" s="359">
        <f t="shared" si="102"/>
        <v>0</v>
      </c>
      <c r="H3081" s="366">
        <f t="shared" si="103"/>
        <v>0</v>
      </c>
    </row>
    <row r="3082" spans="7:8" x14ac:dyDescent="0.25">
      <c r="G3082" s="359">
        <f t="shared" si="102"/>
        <v>0</v>
      </c>
      <c r="H3082" s="366">
        <f t="shared" si="103"/>
        <v>0</v>
      </c>
    </row>
    <row r="3083" spans="7:8" x14ac:dyDescent="0.25">
      <c r="G3083" s="359">
        <f t="shared" si="102"/>
        <v>0</v>
      </c>
      <c r="H3083" s="366">
        <f t="shared" si="103"/>
        <v>0</v>
      </c>
    </row>
    <row r="3084" spans="7:8" x14ac:dyDescent="0.25">
      <c r="G3084" s="359">
        <f t="shared" si="102"/>
        <v>0</v>
      </c>
      <c r="H3084" s="366">
        <f t="shared" si="103"/>
        <v>0</v>
      </c>
    </row>
    <row r="3085" spans="7:8" x14ac:dyDescent="0.25">
      <c r="G3085" s="359">
        <f t="shared" si="102"/>
        <v>0</v>
      </c>
      <c r="H3085" s="366">
        <f t="shared" si="103"/>
        <v>0</v>
      </c>
    </row>
    <row r="3086" spans="7:8" x14ac:dyDescent="0.25">
      <c r="G3086" s="359">
        <f t="shared" si="102"/>
        <v>0</v>
      </c>
      <c r="H3086" s="366">
        <f t="shared" si="103"/>
        <v>0</v>
      </c>
    </row>
    <row r="3087" spans="7:8" x14ac:dyDescent="0.25">
      <c r="G3087" s="359">
        <f t="shared" si="102"/>
        <v>0</v>
      </c>
      <c r="H3087" s="366">
        <f t="shared" si="103"/>
        <v>0</v>
      </c>
    </row>
    <row r="3088" spans="7:8" x14ac:dyDescent="0.25">
      <c r="G3088" s="359">
        <f t="shared" si="102"/>
        <v>0</v>
      </c>
      <c r="H3088" s="366">
        <f t="shared" si="103"/>
        <v>0</v>
      </c>
    </row>
    <row r="3089" spans="7:8" x14ac:dyDescent="0.25">
      <c r="G3089" s="359">
        <f t="shared" si="102"/>
        <v>0</v>
      </c>
      <c r="H3089" s="366">
        <f t="shared" si="103"/>
        <v>0</v>
      </c>
    </row>
    <row r="3090" spans="7:8" x14ac:dyDescent="0.25">
      <c r="G3090" s="359">
        <f t="shared" si="102"/>
        <v>0</v>
      </c>
      <c r="H3090" s="366">
        <f t="shared" si="103"/>
        <v>0</v>
      </c>
    </row>
    <row r="3091" spans="7:8" x14ac:dyDescent="0.25">
      <c r="G3091" s="359">
        <f t="shared" si="102"/>
        <v>0</v>
      </c>
      <c r="H3091" s="366">
        <f t="shared" si="103"/>
        <v>0</v>
      </c>
    </row>
    <row r="3092" spans="7:8" x14ac:dyDescent="0.25">
      <c r="G3092" s="359">
        <f t="shared" si="102"/>
        <v>0</v>
      </c>
      <c r="H3092" s="366">
        <f t="shared" si="103"/>
        <v>0</v>
      </c>
    </row>
    <row r="3093" spans="7:8" x14ac:dyDescent="0.25">
      <c r="G3093" s="359">
        <f t="shared" si="102"/>
        <v>0</v>
      </c>
      <c r="H3093" s="366">
        <f t="shared" si="103"/>
        <v>0</v>
      </c>
    </row>
    <row r="3094" spans="7:8" x14ac:dyDescent="0.25">
      <c r="G3094" s="359">
        <f t="shared" si="102"/>
        <v>0</v>
      </c>
      <c r="H3094" s="366">
        <f t="shared" si="103"/>
        <v>0</v>
      </c>
    </row>
    <row r="3095" spans="7:8" x14ac:dyDescent="0.25">
      <c r="G3095" s="359">
        <f t="shared" si="102"/>
        <v>0</v>
      </c>
      <c r="H3095" s="366">
        <f t="shared" si="103"/>
        <v>0</v>
      </c>
    </row>
    <row r="3096" spans="7:8" x14ac:dyDescent="0.25">
      <c r="G3096" s="359">
        <f t="shared" si="102"/>
        <v>0</v>
      </c>
      <c r="H3096" s="366">
        <f t="shared" si="103"/>
        <v>0</v>
      </c>
    </row>
    <row r="3097" spans="7:8" x14ac:dyDescent="0.25">
      <c r="G3097" s="359">
        <f t="shared" si="102"/>
        <v>0</v>
      </c>
      <c r="H3097" s="366">
        <f t="shared" si="103"/>
        <v>0</v>
      </c>
    </row>
    <row r="3098" spans="7:8" x14ac:dyDescent="0.25">
      <c r="G3098" s="359">
        <f t="shared" si="102"/>
        <v>0</v>
      </c>
      <c r="H3098" s="366">
        <f t="shared" si="103"/>
        <v>0</v>
      </c>
    </row>
    <row r="3099" spans="7:8" x14ac:dyDescent="0.25">
      <c r="G3099" s="359">
        <f t="shared" si="102"/>
        <v>0</v>
      </c>
      <c r="H3099" s="366">
        <f t="shared" si="103"/>
        <v>0</v>
      </c>
    </row>
    <row r="3100" spans="7:8" x14ac:dyDescent="0.25">
      <c r="G3100" s="359">
        <f t="shared" si="102"/>
        <v>0</v>
      </c>
      <c r="H3100" s="366">
        <f t="shared" si="103"/>
        <v>0</v>
      </c>
    </row>
    <row r="3101" spans="7:8" x14ac:dyDescent="0.25">
      <c r="G3101" s="359">
        <f t="shared" si="102"/>
        <v>0</v>
      </c>
      <c r="H3101" s="366">
        <f t="shared" si="103"/>
        <v>0</v>
      </c>
    </row>
    <row r="3102" spans="7:8" x14ac:dyDescent="0.25">
      <c r="G3102" s="359">
        <f t="shared" si="102"/>
        <v>0</v>
      </c>
      <c r="H3102" s="366">
        <f t="shared" si="103"/>
        <v>0</v>
      </c>
    </row>
    <row r="3103" spans="7:8" x14ac:dyDescent="0.25">
      <c r="G3103" s="359">
        <f t="shared" si="102"/>
        <v>0</v>
      </c>
      <c r="H3103" s="366">
        <f t="shared" si="103"/>
        <v>0</v>
      </c>
    </row>
    <row r="3104" spans="7:8" x14ac:dyDescent="0.25">
      <c r="G3104" s="359">
        <f t="shared" si="102"/>
        <v>0</v>
      </c>
      <c r="H3104" s="366">
        <f t="shared" si="103"/>
        <v>0</v>
      </c>
    </row>
    <row r="3105" spans="7:8" x14ac:dyDescent="0.25">
      <c r="G3105" s="359">
        <f t="shared" si="102"/>
        <v>0</v>
      </c>
      <c r="H3105" s="366">
        <f t="shared" si="103"/>
        <v>0</v>
      </c>
    </row>
    <row r="3106" spans="7:8" x14ac:dyDescent="0.25">
      <c r="G3106" s="359">
        <f t="shared" si="102"/>
        <v>0</v>
      </c>
      <c r="H3106" s="366">
        <f t="shared" si="103"/>
        <v>0</v>
      </c>
    </row>
    <row r="3107" spans="7:8" x14ac:dyDescent="0.25">
      <c r="G3107" s="359">
        <f t="shared" si="102"/>
        <v>0</v>
      </c>
      <c r="H3107" s="366">
        <f t="shared" si="103"/>
        <v>0</v>
      </c>
    </row>
    <row r="3108" spans="7:8" x14ac:dyDescent="0.25">
      <c r="G3108" s="359">
        <f t="shared" si="102"/>
        <v>0</v>
      </c>
      <c r="H3108" s="366">
        <f t="shared" si="103"/>
        <v>0</v>
      </c>
    </row>
    <row r="3109" spans="7:8" x14ac:dyDescent="0.25">
      <c r="G3109" s="359">
        <f t="shared" si="102"/>
        <v>0</v>
      </c>
      <c r="H3109" s="366">
        <f t="shared" si="103"/>
        <v>0</v>
      </c>
    </row>
    <row r="3110" spans="7:8" x14ac:dyDescent="0.25">
      <c r="G3110" s="359">
        <f t="shared" si="102"/>
        <v>0</v>
      </c>
      <c r="H3110" s="366">
        <f t="shared" si="103"/>
        <v>0</v>
      </c>
    </row>
    <row r="3111" spans="7:8" x14ac:dyDescent="0.25">
      <c r="G3111" s="359">
        <f t="shared" si="102"/>
        <v>0</v>
      </c>
      <c r="H3111" s="366">
        <f t="shared" si="103"/>
        <v>0</v>
      </c>
    </row>
    <row r="3112" spans="7:8" x14ac:dyDescent="0.25">
      <c r="G3112" s="359">
        <f t="shared" si="102"/>
        <v>0</v>
      </c>
      <c r="H3112" s="366">
        <f t="shared" si="103"/>
        <v>0</v>
      </c>
    </row>
    <row r="3113" spans="7:8" x14ac:dyDescent="0.25">
      <c r="G3113" s="359">
        <f t="shared" si="102"/>
        <v>0</v>
      </c>
      <c r="H3113" s="366">
        <f t="shared" si="103"/>
        <v>0</v>
      </c>
    </row>
    <row r="3114" spans="7:8" x14ac:dyDescent="0.25">
      <c r="G3114" s="359">
        <f t="shared" si="102"/>
        <v>0</v>
      </c>
      <c r="H3114" s="366">
        <f t="shared" si="103"/>
        <v>0</v>
      </c>
    </row>
    <row r="3115" spans="7:8" x14ac:dyDescent="0.25">
      <c r="G3115" s="359">
        <f t="shared" si="102"/>
        <v>0</v>
      </c>
      <c r="H3115" s="366">
        <f t="shared" si="103"/>
        <v>0</v>
      </c>
    </row>
    <row r="3116" spans="7:8" x14ac:dyDescent="0.25">
      <c r="G3116" s="359">
        <f t="shared" si="102"/>
        <v>0</v>
      </c>
      <c r="H3116" s="366">
        <f t="shared" si="103"/>
        <v>0</v>
      </c>
    </row>
    <row r="3117" spans="7:8" x14ac:dyDescent="0.25">
      <c r="G3117" s="359">
        <f t="shared" si="102"/>
        <v>0</v>
      </c>
      <c r="H3117" s="366">
        <f t="shared" si="103"/>
        <v>0</v>
      </c>
    </row>
    <row r="3118" spans="7:8" x14ac:dyDescent="0.25">
      <c r="G3118" s="359">
        <f t="shared" si="102"/>
        <v>0</v>
      </c>
      <c r="H3118" s="366">
        <f t="shared" si="103"/>
        <v>0</v>
      </c>
    </row>
    <row r="3119" spans="7:8" x14ac:dyDescent="0.25">
      <c r="G3119" s="359">
        <f t="shared" si="102"/>
        <v>0</v>
      </c>
      <c r="H3119" s="366">
        <f t="shared" si="103"/>
        <v>0</v>
      </c>
    </row>
    <row r="3120" spans="7:8" x14ac:dyDescent="0.25">
      <c r="G3120" s="359">
        <f t="shared" si="102"/>
        <v>0</v>
      </c>
      <c r="H3120" s="366">
        <f t="shared" si="103"/>
        <v>0</v>
      </c>
    </row>
    <row r="3121" spans="7:8" x14ac:dyDescent="0.25">
      <c r="G3121" s="359">
        <f t="shared" si="102"/>
        <v>0</v>
      </c>
      <c r="H3121" s="366">
        <f t="shared" si="103"/>
        <v>0</v>
      </c>
    </row>
    <row r="3122" spans="7:8" x14ac:dyDescent="0.25">
      <c r="G3122" s="359">
        <f t="shared" si="102"/>
        <v>0</v>
      </c>
      <c r="H3122" s="366">
        <f t="shared" si="103"/>
        <v>0</v>
      </c>
    </row>
    <row r="3123" spans="7:8" x14ac:dyDescent="0.25">
      <c r="G3123" s="359">
        <f t="shared" si="102"/>
        <v>0</v>
      </c>
      <c r="H3123" s="366">
        <f t="shared" si="103"/>
        <v>0</v>
      </c>
    </row>
    <row r="3124" spans="7:8" x14ac:dyDescent="0.25">
      <c r="G3124" s="359">
        <f t="shared" si="102"/>
        <v>0</v>
      </c>
      <c r="H3124" s="366">
        <f t="shared" si="103"/>
        <v>0</v>
      </c>
    </row>
    <row r="3125" spans="7:8" x14ac:dyDescent="0.25">
      <c r="G3125" s="359">
        <f t="shared" si="102"/>
        <v>0</v>
      </c>
      <c r="H3125" s="366">
        <f t="shared" si="103"/>
        <v>0</v>
      </c>
    </row>
    <row r="3126" spans="7:8" x14ac:dyDescent="0.25">
      <c r="G3126" s="359">
        <f t="shared" si="102"/>
        <v>0</v>
      </c>
      <c r="H3126" s="366">
        <f t="shared" si="103"/>
        <v>0</v>
      </c>
    </row>
    <row r="3127" spans="7:8" x14ac:dyDescent="0.25">
      <c r="G3127" s="359">
        <f t="shared" si="102"/>
        <v>0</v>
      </c>
      <c r="H3127" s="366">
        <f t="shared" si="103"/>
        <v>0</v>
      </c>
    </row>
    <row r="3128" spans="7:8" x14ac:dyDescent="0.25">
      <c r="G3128" s="359">
        <f t="shared" si="102"/>
        <v>0</v>
      </c>
      <c r="H3128" s="366">
        <f t="shared" si="103"/>
        <v>0</v>
      </c>
    </row>
    <row r="3129" spans="7:8" x14ac:dyDescent="0.25">
      <c r="G3129" s="359">
        <f t="shared" si="102"/>
        <v>0</v>
      </c>
      <c r="H3129" s="366">
        <f t="shared" si="103"/>
        <v>0</v>
      </c>
    </row>
    <row r="3130" spans="7:8" x14ac:dyDescent="0.25">
      <c r="G3130" s="359">
        <f t="shared" si="102"/>
        <v>0</v>
      </c>
      <c r="H3130" s="366">
        <f t="shared" si="103"/>
        <v>0</v>
      </c>
    </row>
    <row r="3131" spans="7:8" x14ac:dyDescent="0.25">
      <c r="G3131" s="359">
        <f t="shared" si="102"/>
        <v>0</v>
      </c>
      <c r="H3131" s="366">
        <f t="shared" si="103"/>
        <v>0</v>
      </c>
    </row>
    <row r="3132" spans="7:8" x14ac:dyDescent="0.25">
      <c r="G3132" s="359">
        <f t="shared" si="102"/>
        <v>0</v>
      </c>
      <c r="H3132" s="366">
        <f t="shared" si="103"/>
        <v>0</v>
      </c>
    </row>
    <row r="3133" spans="7:8" x14ac:dyDescent="0.25">
      <c r="G3133" s="359">
        <f t="shared" si="102"/>
        <v>0</v>
      </c>
      <c r="H3133" s="366">
        <f t="shared" si="103"/>
        <v>0</v>
      </c>
    </row>
    <row r="3134" spans="7:8" x14ac:dyDescent="0.25">
      <c r="G3134" s="359">
        <f t="shared" si="102"/>
        <v>0</v>
      </c>
      <c r="H3134" s="366">
        <f t="shared" si="103"/>
        <v>0</v>
      </c>
    </row>
    <row r="3135" spans="7:8" x14ac:dyDescent="0.25">
      <c r="G3135" s="359">
        <f t="shared" si="102"/>
        <v>0</v>
      </c>
      <c r="H3135" s="366">
        <f t="shared" si="103"/>
        <v>0</v>
      </c>
    </row>
    <row r="3136" spans="7:8" x14ac:dyDescent="0.25">
      <c r="G3136" s="359">
        <f t="shared" si="102"/>
        <v>0</v>
      </c>
      <c r="H3136" s="366">
        <f t="shared" si="103"/>
        <v>0</v>
      </c>
    </row>
    <row r="3137" spans="7:8" x14ac:dyDescent="0.25">
      <c r="G3137" s="359">
        <f t="shared" si="102"/>
        <v>0</v>
      </c>
      <c r="H3137" s="366">
        <f t="shared" si="103"/>
        <v>0</v>
      </c>
    </row>
    <row r="3138" spans="7:8" x14ac:dyDescent="0.25">
      <c r="G3138" s="359">
        <f t="shared" si="102"/>
        <v>0</v>
      </c>
      <c r="H3138" s="366">
        <f t="shared" si="103"/>
        <v>0</v>
      </c>
    </row>
    <row r="3139" spans="7:8" x14ac:dyDescent="0.25">
      <c r="G3139" s="359">
        <f t="shared" ref="G3139:G3202" si="104">IFERROR(IF(C3139=" ",0,C3139),0)</f>
        <v>0</v>
      </c>
      <c r="H3139" s="366">
        <f t="shared" ref="H3139:H3202" si="105">IFERROR(G3139 * E3139, 0)</f>
        <v>0</v>
      </c>
    </row>
    <row r="3140" spans="7:8" x14ac:dyDescent="0.25">
      <c r="G3140" s="359">
        <f t="shared" si="104"/>
        <v>0</v>
      </c>
      <c r="H3140" s="366">
        <f t="shared" si="105"/>
        <v>0</v>
      </c>
    </row>
    <row r="3141" spans="7:8" x14ac:dyDescent="0.25">
      <c r="G3141" s="359">
        <f t="shared" si="104"/>
        <v>0</v>
      </c>
      <c r="H3141" s="366">
        <f t="shared" si="105"/>
        <v>0</v>
      </c>
    </row>
    <row r="3142" spans="7:8" x14ac:dyDescent="0.25">
      <c r="G3142" s="359">
        <f t="shared" si="104"/>
        <v>0</v>
      </c>
      <c r="H3142" s="366">
        <f t="shared" si="105"/>
        <v>0</v>
      </c>
    </row>
    <row r="3143" spans="7:8" x14ac:dyDescent="0.25">
      <c r="G3143" s="359">
        <f t="shared" si="104"/>
        <v>0</v>
      </c>
      <c r="H3143" s="366">
        <f t="shared" si="105"/>
        <v>0</v>
      </c>
    </row>
    <row r="3144" spans="7:8" x14ac:dyDescent="0.25">
      <c r="G3144" s="359">
        <f t="shared" si="104"/>
        <v>0</v>
      </c>
      <c r="H3144" s="366">
        <f t="shared" si="105"/>
        <v>0</v>
      </c>
    </row>
    <row r="3145" spans="7:8" x14ac:dyDescent="0.25">
      <c r="G3145" s="359">
        <f t="shared" si="104"/>
        <v>0</v>
      </c>
      <c r="H3145" s="366">
        <f t="shared" si="105"/>
        <v>0</v>
      </c>
    </row>
    <row r="3146" spans="7:8" x14ac:dyDescent="0.25">
      <c r="G3146" s="359">
        <f t="shared" si="104"/>
        <v>0</v>
      </c>
      <c r="H3146" s="366">
        <f t="shared" si="105"/>
        <v>0</v>
      </c>
    </row>
    <row r="3147" spans="7:8" x14ac:dyDescent="0.25">
      <c r="G3147" s="359">
        <f t="shared" si="104"/>
        <v>0</v>
      </c>
      <c r="H3147" s="366">
        <f t="shared" si="105"/>
        <v>0</v>
      </c>
    </row>
    <row r="3148" spans="7:8" x14ac:dyDescent="0.25">
      <c r="G3148" s="359">
        <f t="shared" si="104"/>
        <v>0</v>
      </c>
      <c r="H3148" s="366">
        <f t="shared" si="105"/>
        <v>0</v>
      </c>
    </row>
    <row r="3149" spans="7:8" x14ac:dyDescent="0.25">
      <c r="G3149" s="359">
        <f t="shared" si="104"/>
        <v>0</v>
      </c>
      <c r="H3149" s="366">
        <f t="shared" si="105"/>
        <v>0</v>
      </c>
    </row>
    <row r="3150" spans="7:8" x14ac:dyDescent="0.25">
      <c r="G3150" s="359">
        <f t="shared" si="104"/>
        <v>0</v>
      </c>
      <c r="H3150" s="366">
        <f t="shared" si="105"/>
        <v>0</v>
      </c>
    </row>
    <row r="3151" spans="7:8" x14ac:dyDescent="0.25">
      <c r="G3151" s="359">
        <f t="shared" si="104"/>
        <v>0</v>
      </c>
      <c r="H3151" s="366">
        <f t="shared" si="105"/>
        <v>0</v>
      </c>
    </row>
    <row r="3152" spans="7:8" x14ac:dyDescent="0.25">
      <c r="G3152" s="359">
        <f t="shared" si="104"/>
        <v>0</v>
      </c>
      <c r="H3152" s="366">
        <f t="shared" si="105"/>
        <v>0</v>
      </c>
    </row>
    <row r="3153" spans="7:8" x14ac:dyDescent="0.25">
      <c r="G3153" s="359">
        <f t="shared" si="104"/>
        <v>0</v>
      </c>
      <c r="H3153" s="366">
        <f t="shared" si="105"/>
        <v>0</v>
      </c>
    </row>
    <row r="3154" spans="7:8" x14ac:dyDescent="0.25">
      <c r="G3154" s="359">
        <f t="shared" si="104"/>
        <v>0</v>
      </c>
      <c r="H3154" s="366">
        <f t="shared" si="105"/>
        <v>0</v>
      </c>
    </row>
    <row r="3155" spans="7:8" x14ac:dyDescent="0.25">
      <c r="G3155" s="359">
        <f t="shared" si="104"/>
        <v>0</v>
      </c>
      <c r="H3155" s="366">
        <f t="shared" si="105"/>
        <v>0</v>
      </c>
    </row>
    <row r="3156" spans="7:8" x14ac:dyDescent="0.25">
      <c r="G3156" s="359">
        <f t="shared" si="104"/>
        <v>0</v>
      </c>
      <c r="H3156" s="366">
        <f t="shared" si="105"/>
        <v>0</v>
      </c>
    </row>
    <row r="3157" spans="7:8" x14ac:dyDescent="0.25">
      <c r="G3157" s="359">
        <f t="shared" si="104"/>
        <v>0</v>
      </c>
      <c r="H3157" s="366">
        <f t="shared" si="105"/>
        <v>0</v>
      </c>
    </row>
    <row r="3158" spans="7:8" x14ac:dyDescent="0.25">
      <c r="G3158" s="359">
        <f t="shared" si="104"/>
        <v>0</v>
      </c>
      <c r="H3158" s="366">
        <f t="shared" si="105"/>
        <v>0</v>
      </c>
    </row>
    <row r="3159" spans="7:8" x14ac:dyDescent="0.25">
      <c r="G3159" s="359">
        <f t="shared" si="104"/>
        <v>0</v>
      </c>
      <c r="H3159" s="366">
        <f t="shared" si="105"/>
        <v>0</v>
      </c>
    </row>
    <row r="3160" spans="7:8" x14ac:dyDescent="0.25">
      <c r="G3160" s="359">
        <f t="shared" si="104"/>
        <v>0</v>
      </c>
      <c r="H3160" s="366">
        <f t="shared" si="105"/>
        <v>0</v>
      </c>
    </row>
    <row r="3161" spans="7:8" x14ac:dyDescent="0.25">
      <c r="G3161" s="359">
        <f t="shared" si="104"/>
        <v>0</v>
      </c>
      <c r="H3161" s="366">
        <f t="shared" si="105"/>
        <v>0</v>
      </c>
    </row>
    <row r="3162" spans="7:8" x14ac:dyDescent="0.25">
      <c r="G3162" s="359">
        <f t="shared" si="104"/>
        <v>0</v>
      </c>
      <c r="H3162" s="366">
        <f t="shared" si="105"/>
        <v>0</v>
      </c>
    </row>
    <row r="3163" spans="7:8" x14ac:dyDescent="0.25">
      <c r="G3163" s="359">
        <f t="shared" si="104"/>
        <v>0</v>
      </c>
      <c r="H3163" s="366">
        <f t="shared" si="105"/>
        <v>0</v>
      </c>
    </row>
    <row r="3164" spans="7:8" x14ac:dyDescent="0.25">
      <c r="G3164" s="359">
        <f t="shared" si="104"/>
        <v>0</v>
      </c>
      <c r="H3164" s="366">
        <f t="shared" si="105"/>
        <v>0</v>
      </c>
    </row>
    <row r="3165" spans="7:8" x14ac:dyDescent="0.25">
      <c r="G3165" s="359">
        <f t="shared" si="104"/>
        <v>0</v>
      </c>
      <c r="H3165" s="366">
        <f t="shared" si="105"/>
        <v>0</v>
      </c>
    </row>
    <row r="3166" spans="7:8" x14ac:dyDescent="0.25">
      <c r="G3166" s="359">
        <f t="shared" si="104"/>
        <v>0</v>
      </c>
      <c r="H3166" s="366">
        <f t="shared" si="105"/>
        <v>0</v>
      </c>
    </row>
    <row r="3167" spans="7:8" x14ac:dyDescent="0.25">
      <c r="G3167" s="359">
        <f t="shared" si="104"/>
        <v>0</v>
      </c>
      <c r="H3167" s="366">
        <f t="shared" si="105"/>
        <v>0</v>
      </c>
    </row>
    <row r="3168" spans="7:8" x14ac:dyDescent="0.25">
      <c r="G3168" s="359">
        <f t="shared" si="104"/>
        <v>0</v>
      </c>
      <c r="H3168" s="366">
        <f t="shared" si="105"/>
        <v>0</v>
      </c>
    </row>
    <row r="3169" spans="7:8" x14ac:dyDescent="0.25">
      <c r="G3169" s="359">
        <f t="shared" si="104"/>
        <v>0</v>
      </c>
      <c r="H3169" s="366">
        <f t="shared" si="105"/>
        <v>0</v>
      </c>
    </row>
    <row r="3170" spans="7:8" x14ac:dyDescent="0.25">
      <c r="G3170" s="359">
        <f t="shared" si="104"/>
        <v>0</v>
      </c>
      <c r="H3170" s="366">
        <f t="shared" si="105"/>
        <v>0</v>
      </c>
    </row>
    <row r="3171" spans="7:8" x14ac:dyDescent="0.25">
      <c r="G3171" s="359">
        <f t="shared" si="104"/>
        <v>0</v>
      </c>
      <c r="H3171" s="366">
        <f t="shared" si="105"/>
        <v>0</v>
      </c>
    </row>
    <row r="3172" spans="7:8" x14ac:dyDescent="0.25">
      <c r="G3172" s="359">
        <f t="shared" si="104"/>
        <v>0</v>
      </c>
      <c r="H3172" s="366">
        <f t="shared" si="105"/>
        <v>0</v>
      </c>
    </row>
    <row r="3173" spans="7:8" x14ac:dyDescent="0.25">
      <c r="G3173" s="359">
        <f t="shared" si="104"/>
        <v>0</v>
      </c>
      <c r="H3173" s="366">
        <f t="shared" si="105"/>
        <v>0</v>
      </c>
    </row>
    <row r="3174" spans="7:8" x14ac:dyDescent="0.25">
      <c r="G3174" s="359">
        <f t="shared" si="104"/>
        <v>0</v>
      </c>
      <c r="H3174" s="366">
        <f t="shared" si="105"/>
        <v>0</v>
      </c>
    </row>
    <row r="3175" spans="7:8" x14ac:dyDescent="0.25">
      <c r="G3175" s="359">
        <f t="shared" si="104"/>
        <v>0</v>
      </c>
      <c r="H3175" s="366">
        <f t="shared" si="105"/>
        <v>0</v>
      </c>
    </row>
    <row r="3176" spans="7:8" x14ac:dyDescent="0.25">
      <c r="G3176" s="359">
        <f t="shared" si="104"/>
        <v>0</v>
      </c>
      <c r="H3176" s="366">
        <f t="shared" si="105"/>
        <v>0</v>
      </c>
    </row>
    <row r="3177" spans="7:8" x14ac:dyDescent="0.25">
      <c r="G3177" s="359">
        <f t="shared" si="104"/>
        <v>0</v>
      </c>
      <c r="H3177" s="366">
        <f t="shared" si="105"/>
        <v>0</v>
      </c>
    </row>
    <row r="3178" spans="7:8" x14ac:dyDescent="0.25">
      <c r="G3178" s="359">
        <f t="shared" si="104"/>
        <v>0</v>
      </c>
      <c r="H3178" s="366">
        <f t="shared" si="105"/>
        <v>0</v>
      </c>
    </row>
    <row r="3179" spans="7:8" x14ac:dyDescent="0.25">
      <c r="G3179" s="359">
        <f t="shared" si="104"/>
        <v>0</v>
      </c>
      <c r="H3179" s="366">
        <f t="shared" si="105"/>
        <v>0</v>
      </c>
    </row>
    <row r="3180" spans="7:8" x14ac:dyDescent="0.25">
      <c r="G3180" s="359">
        <f t="shared" si="104"/>
        <v>0</v>
      </c>
      <c r="H3180" s="366">
        <f t="shared" si="105"/>
        <v>0</v>
      </c>
    </row>
    <row r="3181" spans="7:8" x14ac:dyDescent="0.25">
      <c r="G3181" s="359">
        <f t="shared" si="104"/>
        <v>0</v>
      </c>
      <c r="H3181" s="366">
        <f t="shared" si="105"/>
        <v>0</v>
      </c>
    </row>
    <row r="3182" spans="7:8" x14ac:dyDescent="0.25">
      <c r="G3182" s="359">
        <f t="shared" si="104"/>
        <v>0</v>
      </c>
      <c r="H3182" s="366">
        <f t="shared" si="105"/>
        <v>0</v>
      </c>
    </row>
    <row r="3183" spans="7:8" x14ac:dyDescent="0.25">
      <c r="G3183" s="359">
        <f t="shared" si="104"/>
        <v>0</v>
      </c>
      <c r="H3183" s="366">
        <f t="shared" si="105"/>
        <v>0</v>
      </c>
    </row>
    <row r="3184" spans="7:8" x14ac:dyDescent="0.25">
      <c r="G3184" s="359">
        <f t="shared" si="104"/>
        <v>0</v>
      </c>
      <c r="H3184" s="366">
        <f t="shared" si="105"/>
        <v>0</v>
      </c>
    </row>
    <row r="3185" spans="7:8" x14ac:dyDescent="0.25">
      <c r="G3185" s="359">
        <f t="shared" si="104"/>
        <v>0</v>
      </c>
      <c r="H3185" s="366">
        <f t="shared" si="105"/>
        <v>0</v>
      </c>
    </row>
    <row r="3186" spans="7:8" x14ac:dyDescent="0.25">
      <c r="G3186" s="359">
        <f t="shared" si="104"/>
        <v>0</v>
      </c>
      <c r="H3186" s="366">
        <f t="shared" si="105"/>
        <v>0</v>
      </c>
    </row>
    <row r="3187" spans="7:8" x14ac:dyDescent="0.25">
      <c r="G3187" s="359">
        <f t="shared" si="104"/>
        <v>0</v>
      </c>
      <c r="H3187" s="366">
        <f t="shared" si="105"/>
        <v>0</v>
      </c>
    </row>
    <row r="3188" spans="7:8" x14ac:dyDescent="0.25">
      <c r="G3188" s="359">
        <f t="shared" si="104"/>
        <v>0</v>
      </c>
      <c r="H3188" s="366">
        <f t="shared" si="105"/>
        <v>0</v>
      </c>
    </row>
    <row r="3189" spans="7:8" x14ac:dyDescent="0.25">
      <c r="G3189" s="359">
        <f t="shared" si="104"/>
        <v>0</v>
      </c>
      <c r="H3189" s="366">
        <f t="shared" si="105"/>
        <v>0</v>
      </c>
    </row>
    <row r="3190" spans="7:8" x14ac:dyDescent="0.25">
      <c r="G3190" s="359">
        <f t="shared" si="104"/>
        <v>0</v>
      </c>
      <c r="H3190" s="366">
        <f t="shared" si="105"/>
        <v>0</v>
      </c>
    </row>
    <row r="3191" spans="7:8" x14ac:dyDescent="0.25">
      <c r="G3191" s="359">
        <f t="shared" si="104"/>
        <v>0</v>
      </c>
      <c r="H3191" s="366">
        <f t="shared" si="105"/>
        <v>0</v>
      </c>
    </row>
    <row r="3192" spans="7:8" x14ac:dyDescent="0.25">
      <c r="G3192" s="359">
        <f t="shared" si="104"/>
        <v>0</v>
      </c>
      <c r="H3192" s="366">
        <f t="shared" si="105"/>
        <v>0</v>
      </c>
    </row>
    <row r="3193" spans="7:8" x14ac:dyDescent="0.25">
      <c r="G3193" s="359">
        <f t="shared" si="104"/>
        <v>0</v>
      </c>
      <c r="H3193" s="366">
        <f t="shared" si="105"/>
        <v>0</v>
      </c>
    </row>
    <row r="3194" spans="7:8" x14ac:dyDescent="0.25">
      <c r="G3194" s="359">
        <f t="shared" si="104"/>
        <v>0</v>
      </c>
      <c r="H3194" s="366">
        <f t="shared" si="105"/>
        <v>0</v>
      </c>
    </row>
    <row r="3195" spans="7:8" x14ac:dyDescent="0.25">
      <c r="G3195" s="359">
        <f t="shared" si="104"/>
        <v>0</v>
      </c>
      <c r="H3195" s="366">
        <f t="shared" si="105"/>
        <v>0</v>
      </c>
    </row>
    <row r="3196" spans="7:8" x14ac:dyDescent="0.25">
      <c r="G3196" s="359">
        <f t="shared" si="104"/>
        <v>0</v>
      </c>
      <c r="H3196" s="366">
        <f t="shared" si="105"/>
        <v>0</v>
      </c>
    </row>
    <row r="3197" spans="7:8" x14ac:dyDescent="0.25">
      <c r="G3197" s="359">
        <f t="shared" si="104"/>
        <v>0</v>
      </c>
      <c r="H3197" s="366">
        <f t="shared" si="105"/>
        <v>0</v>
      </c>
    </row>
    <row r="3198" spans="7:8" x14ac:dyDescent="0.25">
      <c r="G3198" s="359">
        <f t="shared" si="104"/>
        <v>0</v>
      </c>
      <c r="H3198" s="366">
        <f t="shared" si="105"/>
        <v>0</v>
      </c>
    </row>
    <row r="3199" spans="7:8" x14ac:dyDescent="0.25">
      <c r="G3199" s="359">
        <f t="shared" si="104"/>
        <v>0</v>
      </c>
      <c r="H3199" s="366">
        <f t="shared" si="105"/>
        <v>0</v>
      </c>
    </row>
    <row r="3200" spans="7:8" x14ac:dyDescent="0.25">
      <c r="G3200" s="359">
        <f t="shared" si="104"/>
        <v>0</v>
      </c>
      <c r="H3200" s="366">
        <f t="shared" si="105"/>
        <v>0</v>
      </c>
    </row>
    <row r="3201" spans="7:8" x14ac:dyDescent="0.25">
      <c r="G3201" s="359">
        <f t="shared" si="104"/>
        <v>0</v>
      </c>
      <c r="H3201" s="366">
        <f t="shared" si="105"/>
        <v>0</v>
      </c>
    </row>
    <row r="3202" spans="7:8" x14ac:dyDescent="0.25">
      <c r="G3202" s="359">
        <f t="shared" si="104"/>
        <v>0</v>
      </c>
      <c r="H3202" s="366">
        <f t="shared" si="105"/>
        <v>0</v>
      </c>
    </row>
    <row r="3203" spans="7:8" x14ac:dyDescent="0.25">
      <c r="G3203" s="359">
        <f t="shared" ref="G3203:G3266" si="106">IFERROR(IF(C3203=" ",0,C3203),0)</f>
        <v>0</v>
      </c>
      <c r="H3203" s="366">
        <f t="shared" ref="H3203:H3266" si="107">IFERROR(G3203 * E3203, 0)</f>
        <v>0</v>
      </c>
    </row>
    <row r="3204" spans="7:8" x14ac:dyDescent="0.25">
      <c r="G3204" s="359">
        <f t="shared" si="106"/>
        <v>0</v>
      </c>
      <c r="H3204" s="366">
        <f t="shared" si="107"/>
        <v>0</v>
      </c>
    </row>
    <row r="3205" spans="7:8" x14ac:dyDescent="0.25">
      <c r="G3205" s="359">
        <f t="shared" si="106"/>
        <v>0</v>
      </c>
      <c r="H3205" s="366">
        <f t="shared" si="107"/>
        <v>0</v>
      </c>
    </row>
    <row r="3206" spans="7:8" x14ac:dyDescent="0.25">
      <c r="G3206" s="359">
        <f t="shared" si="106"/>
        <v>0</v>
      </c>
      <c r="H3206" s="366">
        <f t="shared" si="107"/>
        <v>0</v>
      </c>
    </row>
    <row r="3207" spans="7:8" x14ac:dyDescent="0.25">
      <c r="G3207" s="359">
        <f t="shared" si="106"/>
        <v>0</v>
      </c>
      <c r="H3207" s="366">
        <f t="shared" si="107"/>
        <v>0</v>
      </c>
    </row>
    <row r="3208" spans="7:8" x14ac:dyDescent="0.25">
      <c r="G3208" s="359">
        <f t="shared" si="106"/>
        <v>0</v>
      </c>
      <c r="H3208" s="366">
        <f t="shared" si="107"/>
        <v>0</v>
      </c>
    </row>
    <row r="3209" spans="7:8" x14ac:dyDescent="0.25">
      <c r="G3209" s="359">
        <f t="shared" si="106"/>
        <v>0</v>
      </c>
      <c r="H3209" s="366">
        <f t="shared" si="107"/>
        <v>0</v>
      </c>
    </row>
    <row r="3210" spans="7:8" x14ac:dyDescent="0.25">
      <c r="G3210" s="359">
        <f t="shared" si="106"/>
        <v>0</v>
      </c>
      <c r="H3210" s="366">
        <f t="shared" si="107"/>
        <v>0</v>
      </c>
    </row>
    <row r="3211" spans="7:8" x14ac:dyDescent="0.25">
      <c r="G3211" s="359">
        <f t="shared" si="106"/>
        <v>0</v>
      </c>
      <c r="H3211" s="366">
        <f t="shared" si="107"/>
        <v>0</v>
      </c>
    </row>
    <row r="3212" spans="7:8" x14ac:dyDescent="0.25">
      <c r="G3212" s="359">
        <f t="shared" si="106"/>
        <v>0</v>
      </c>
      <c r="H3212" s="366">
        <f t="shared" si="107"/>
        <v>0</v>
      </c>
    </row>
    <row r="3213" spans="7:8" x14ac:dyDescent="0.25">
      <c r="G3213" s="359">
        <f t="shared" si="106"/>
        <v>0</v>
      </c>
      <c r="H3213" s="366">
        <f t="shared" si="107"/>
        <v>0</v>
      </c>
    </row>
    <row r="3214" spans="7:8" x14ac:dyDescent="0.25">
      <c r="G3214" s="359">
        <f t="shared" si="106"/>
        <v>0</v>
      </c>
      <c r="H3214" s="366">
        <f t="shared" si="107"/>
        <v>0</v>
      </c>
    </row>
    <row r="3215" spans="7:8" x14ac:dyDescent="0.25">
      <c r="G3215" s="359">
        <f t="shared" si="106"/>
        <v>0</v>
      </c>
      <c r="H3215" s="366">
        <f t="shared" si="107"/>
        <v>0</v>
      </c>
    </row>
    <row r="3216" spans="7:8" x14ac:dyDescent="0.25">
      <c r="G3216" s="359">
        <f t="shared" si="106"/>
        <v>0</v>
      </c>
      <c r="H3216" s="366">
        <f t="shared" si="107"/>
        <v>0</v>
      </c>
    </row>
    <row r="3217" spans="7:8" x14ac:dyDescent="0.25">
      <c r="G3217" s="359">
        <f t="shared" si="106"/>
        <v>0</v>
      </c>
      <c r="H3217" s="366">
        <f t="shared" si="107"/>
        <v>0</v>
      </c>
    </row>
    <row r="3218" spans="7:8" x14ac:dyDescent="0.25">
      <c r="G3218" s="359">
        <f t="shared" si="106"/>
        <v>0</v>
      </c>
      <c r="H3218" s="366">
        <f t="shared" si="107"/>
        <v>0</v>
      </c>
    </row>
    <row r="3219" spans="7:8" x14ac:dyDescent="0.25">
      <c r="G3219" s="359">
        <f t="shared" si="106"/>
        <v>0</v>
      </c>
      <c r="H3219" s="366">
        <f t="shared" si="107"/>
        <v>0</v>
      </c>
    </row>
    <row r="3220" spans="7:8" x14ac:dyDescent="0.25">
      <c r="G3220" s="359">
        <f t="shared" si="106"/>
        <v>0</v>
      </c>
      <c r="H3220" s="366">
        <f t="shared" si="107"/>
        <v>0</v>
      </c>
    </row>
    <row r="3221" spans="7:8" x14ac:dyDescent="0.25">
      <c r="G3221" s="359">
        <f t="shared" si="106"/>
        <v>0</v>
      </c>
      <c r="H3221" s="366">
        <f t="shared" si="107"/>
        <v>0</v>
      </c>
    </row>
    <row r="3222" spans="7:8" x14ac:dyDescent="0.25">
      <c r="G3222" s="359">
        <f t="shared" si="106"/>
        <v>0</v>
      </c>
      <c r="H3222" s="366">
        <f t="shared" si="107"/>
        <v>0</v>
      </c>
    </row>
    <row r="3223" spans="7:8" x14ac:dyDescent="0.25">
      <c r="G3223" s="359">
        <f t="shared" si="106"/>
        <v>0</v>
      </c>
      <c r="H3223" s="366">
        <f t="shared" si="107"/>
        <v>0</v>
      </c>
    </row>
    <row r="3224" spans="7:8" x14ac:dyDescent="0.25">
      <c r="G3224" s="359">
        <f t="shared" si="106"/>
        <v>0</v>
      </c>
      <c r="H3224" s="366">
        <f t="shared" si="107"/>
        <v>0</v>
      </c>
    </row>
    <row r="3225" spans="7:8" x14ac:dyDescent="0.25">
      <c r="G3225" s="359">
        <f t="shared" si="106"/>
        <v>0</v>
      </c>
      <c r="H3225" s="366">
        <f t="shared" si="107"/>
        <v>0</v>
      </c>
    </row>
    <row r="3226" spans="7:8" x14ac:dyDescent="0.25">
      <c r="G3226" s="359">
        <f t="shared" si="106"/>
        <v>0</v>
      </c>
      <c r="H3226" s="366">
        <f t="shared" si="107"/>
        <v>0</v>
      </c>
    </row>
    <row r="3227" spans="7:8" x14ac:dyDescent="0.25">
      <c r="G3227" s="359">
        <f t="shared" si="106"/>
        <v>0</v>
      </c>
      <c r="H3227" s="366">
        <f t="shared" si="107"/>
        <v>0</v>
      </c>
    </row>
    <row r="3228" spans="7:8" x14ac:dyDescent="0.25">
      <c r="G3228" s="359">
        <f t="shared" si="106"/>
        <v>0</v>
      </c>
      <c r="H3228" s="366">
        <f t="shared" si="107"/>
        <v>0</v>
      </c>
    </row>
    <row r="3229" spans="7:8" x14ac:dyDescent="0.25">
      <c r="G3229" s="359">
        <f t="shared" si="106"/>
        <v>0</v>
      </c>
      <c r="H3229" s="366">
        <f t="shared" si="107"/>
        <v>0</v>
      </c>
    </row>
    <row r="3230" spans="7:8" x14ac:dyDescent="0.25">
      <c r="G3230" s="359">
        <f t="shared" si="106"/>
        <v>0</v>
      </c>
      <c r="H3230" s="366">
        <f t="shared" si="107"/>
        <v>0</v>
      </c>
    </row>
    <row r="3231" spans="7:8" x14ac:dyDescent="0.25">
      <c r="G3231" s="359">
        <f t="shared" si="106"/>
        <v>0</v>
      </c>
      <c r="H3231" s="366">
        <f t="shared" si="107"/>
        <v>0</v>
      </c>
    </row>
    <row r="3232" spans="7:8" x14ac:dyDescent="0.25">
      <c r="G3232" s="359">
        <f t="shared" si="106"/>
        <v>0</v>
      </c>
      <c r="H3232" s="366">
        <f t="shared" si="107"/>
        <v>0</v>
      </c>
    </row>
    <row r="3233" spans="7:8" x14ac:dyDescent="0.25">
      <c r="G3233" s="359">
        <f t="shared" si="106"/>
        <v>0</v>
      </c>
      <c r="H3233" s="366">
        <f t="shared" si="107"/>
        <v>0</v>
      </c>
    </row>
    <row r="3234" spans="7:8" x14ac:dyDescent="0.25">
      <c r="G3234" s="359">
        <f t="shared" si="106"/>
        <v>0</v>
      </c>
      <c r="H3234" s="366">
        <f t="shared" si="107"/>
        <v>0</v>
      </c>
    </row>
    <row r="3235" spans="7:8" x14ac:dyDescent="0.25">
      <c r="G3235" s="359">
        <f t="shared" si="106"/>
        <v>0</v>
      </c>
      <c r="H3235" s="366">
        <f t="shared" si="107"/>
        <v>0</v>
      </c>
    </row>
    <row r="3236" spans="7:8" x14ac:dyDescent="0.25">
      <c r="G3236" s="359">
        <f t="shared" si="106"/>
        <v>0</v>
      </c>
      <c r="H3236" s="366">
        <f t="shared" si="107"/>
        <v>0</v>
      </c>
    </row>
    <row r="3237" spans="7:8" x14ac:dyDescent="0.25">
      <c r="G3237" s="359">
        <f t="shared" si="106"/>
        <v>0</v>
      </c>
      <c r="H3237" s="366">
        <f t="shared" si="107"/>
        <v>0</v>
      </c>
    </row>
    <row r="3238" spans="7:8" x14ac:dyDescent="0.25">
      <c r="G3238" s="359">
        <f t="shared" si="106"/>
        <v>0</v>
      </c>
      <c r="H3238" s="366">
        <f t="shared" si="107"/>
        <v>0</v>
      </c>
    </row>
    <row r="3239" spans="7:8" x14ac:dyDescent="0.25">
      <c r="G3239" s="359">
        <f t="shared" si="106"/>
        <v>0</v>
      </c>
      <c r="H3239" s="366">
        <f t="shared" si="107"/>
        <v>0</v>
      </c>
    </row>
    <row r="3240" spans="7:8" x14ac:dyDescent="0.25">
      <c r="G3240" s="359">
        <f t="shared" si="106"/>
        <v>0</v>
      </c>
      <c r="H3240" s="366">
        <f t="shared" si="107"/>
        <v>0</v>
      </c>
    </row>
    <row r="3241" spans="7:8" x14ac:dyDescent="0.25">
      <c r="G3241" s="359">
        <f t="shared" si="106"/>
        <v>0</v>
      </c>
      <c r="H3241" s="366">
        <f t="shared" si="107"/>
        <v>0</v>
      </c>
    </row>
    <row r="3242" spans="7:8" x14ac:dyDescent="0.25">
      <c r="G3242" s="359">
        <f t="shared" si="106"/>
        <v>0</v>
      </c>
      <c r="H3242" s="366">
        <f t="shared" si="107"/>
        <v>0</v>
      </c>
    </row>
    <row r="3243" spans="7:8" x14ac:dyDescent="0.25">
      <c r="G3243" s="359">
        <f t="shared" si="106"/>
        <v>0</v>
      </c>
      <c r="H3243" s="366">
        <f t="shared" si="107"/>
        <v>0</v>
      </c>
    </row>
    <row r="3244" spans="7:8" x14ac:dyDescent="0.25">
      <c r="G3244" s="359">
        <f t="shared" si="106"/>
        <v>0</v>
      </c>
      <c r="H3244" s="366">
        <f t="shared" si="107"/>
        <v>0</v>
      </c>
    </row>
    <row r="3245" spans="7:8" x14ac:dyDescent="0.25">
      <c r="G3245" s="359">
        <f t="shared" si="106"/>
        <v>0</v>
      </c>
      <c r="H3245" s="366">
        <f t="shared" si="107"/>
        <v>0</v>
      </c>
    </row>
    <row r="3246" spans="7:8" x14ac:dyDescent="0.25">
      <c r="G3246" s="359">
        <f t="shared" si="106"/>
        <v>0</v>
      </c>
      <c r="H3246" s="366">
        <f t="shared" si="107"/>
        <v>0</v>
      </c>
    </row>
    <row r="3247" spans="7:8" x14ac:dyDescent="0.25">
      <c r="G3247" s="359">
        <f t="shared" si="106"/>
        <v>0</v>
      </c>
      <c r="H3247" s="366">
        <f t="shared" si="107"/>
        <v>0</v>
      </c>
    </row>
    <row r="3248" spans="7:8" x14ac:dyDescent="0.25">
      <c r="G3248" s="359">
        <f t="shared" si="106"/>
        <v>0</v>
      </c>
      <c r="H3248" s="366">
        <f t="shared" si="107"/>
        <v>0</v>
      </c>
    </row>
    <row r="3249" spans="7:8" x14ac:dyDescent="0.25">
      <c r="G3249" s="359">
        <f t="shared" si="106"/>
        <v>0</v>
      </c>
      <c r="H3249" s="366">
        <f t="shared" si="107"/>
        <v>0</v>
      </c>
    </row>
    <row r="3250" spans="7:8" x14ac:dyDescent="0.25">
      <c r="G3250" s="359">
        <f t="shared" si="106"/>
        <v>0</v>
      </c>
      <c r="H3250" s="366">
        <f t="shared" si="107"/>
        <v>0</v>
      </c>
    </row>
    <row r="3251" spans="7:8" x14ac:dyDescent="0.25">
      <c r="G3251" s="359">
        <f t="shared" si="106"/>
        <v>0</v>
      </c>
      <c r="H3251" s="366">
        <f t="shared" si="107"/>
        <v>0</v>
      </c>
    </row>
    <row r="3252" spans="7:8" x14ac:dyDescent="0.25">
      <c r="G3252" s="359">
        <f t="shared" si="106"/>
        <v>0</v>
      </c>
      <c r="H3252" s="366">
        <f t="shared" si="107"/>
        <v>0</v>
      </c>
    </row>
    <row r="3253" spans="7:8" x14ac:dyDescent="0.25">
      <c r="G3253" s="359">
        <f t="shared" si="106"/>
        <v>0</v>
      </c>
      <c r="H3253" s="366">
        <f t="shared" si="107"/>
        <v>0</v>
      </c>
    </row>
    <row r="3254" spans="7:8" x14ac:dyDescent="0.25">
      <c r="G3254" s="359">
        <f t="shared" si="106"/>
        <v>0</v>
      </c>
      <c r="H3254" s="366">
        <f t="shared" si="107"/>
        <v>0</v>
      </c>
    </row>
    <row r="3255" spans="7:8" x14ac:dyDescent="0.25">
      <c r="G3255" s="359">
        <f t="shared" si="106"/>
        <v>0</v>
      </c>
      <c r="H3255" s="366">
        <f t="shared" si="107"/>
        <v>0</v>
      </c>
    </row>
    <row r="3256" spans="7:8" x14ac:dyDescent="0.25">
      <c r="G3256" s="359">
        <f t="shared" si="106"/>
        <v>0</v>
      </c>
      <c r="H3256" s="366">
        <f t="shared" si="107"/>
        <v>0</v>
      </c>
    </row>
    <row r="3257" spans="7:8" x14ac:dyDescent="0.25">
      <c r="G3257" s="359">
        <f t="shared" si="106"/>
        <v>0</v>
      </c>
      <c r="H3257" s="366">
        <f t="shared" si="107"/>
        <v>0</v>
      </c>
    </row>
    <row r="3258" spans="7:8" x14ac:dyDescent="0.25">
      <c r="G3258" s="359">
        <f t="shared" si="106"/>
        <v>0</v>
      </c>
      <c r="H3258" s="366">
        <f t="shared" si="107"/>
        <v>0</v>
      </c>
    </row>
    <row r="3259" spans="7:8" x14ac:dyDescent="0.25">
      <c r="G3259" s="359">
        <f t="shared" si="106"/>
        <v>0</v>
      </c>
      <c r="H3259" s="366">
        <f t="shared" si="107"/>
        <v>0</v>
      </c>
    </row>
    <row r="3260" spans="7:8" x14ac:dyDescent="0.25">
      <c r="G3260" s="359">
        <f t="shared" si="106"/>
        <v>0</v>
      </c>
      <c r="H3260" s="366">
        <f t="shared" si="107"/>
        <v>0</v>
      </c>
    </row>
    <row r="3261" spans="7:8" x14ac:dyDescent="0.25">
      <c r="G3261" s="359">
        <f t="shared" si="106"/>
        <v>0</v>
      </c>
      <c r="H3261" s="366">
        <f t="shared" si="107"/>
        <v>0</v>
      </c>
    </row>
    <row r="3262" spans="7:8" x14ac:dyDescent="0.25">
      <c r="G3262" s="359">
        <f t="shared" si="106"/>
        <v>0</v>
      </c>
      <c r="H3262" s="366">
        <f t="shared" si="107"/>
        <v>0</v>
      </c>
    </row>
    <row r="3263" spans="7:8" x14ac:dyDescent="0.25">
      <c r="G3263" s="359">
        <f t="shared" si="106"/>
        <v>0</v>
      </c>
      <c r="H3263" s="366">
        <f t="shared" si="107"/>
        <v>0</v>
      </c>
    </row>
    <row r="3264" spans="7:8" x14ac:dyDescent="0.25">
      <c r="G3264" s="359">
        <f t="shared" si="106"/>
        <v>0</v>
      </c>
      <c r="H3264" s="366">
        <f t="shared" si="107"/>
        <v>0</v>
      </c>
    </row>
    <row r="3265" spans="7:8" x14ac:dyDescent="0.25">
      <c r="G3265" s="359">
        <f t="shared" si="106"/>
        <v>0</v>
      </c>
      <c r="H3265" s="366">
        <f t="shared" si="107"/>
        <v>0</v>
      </c>
    </row>
    <row r="3266" spans="7:8" x14ac:dyDescent="0.25">
      <c r="G3266" s="359">
        <f t="shared" si="106"/>
        <v>0</v>
      </c>
      <c r="H3266" s="366">
        <f t="shared" si="107"/>
        <v>0</v>
      </c>
    </row>
    <row r="3267" spans="7:8" x14ac:dyDescent="0.25">
      <c r="G3267" s="359">
        <f t="shared" ref="G3267:G3330" si="108">IFERROR(IF(C3267=" ",0,C3267),0)</f>
        <v>0</v>
      </c>
      <c r="H3267" s="366">
        <f t="shared" ref="H3267:H3330" si="109">IFERROR(G3267 * E3267, 0)</f>
        <v>0</v>
      </c>
    </row>
    <row r="3268" spans="7:8" x14ac:dyDescent="0.25">
      <c r="G3268" s="359">
        <f t="shared" si="108"/>
        <v>0</v>
      </c>
      <c r="H3268" s="366">
        <f t="shared" si="109"/>
        <v>0</v>
      </c>
    </row>
    <row r="3269" spans="7:8" x14ac:dyDescent="0.25">
      <c r="G3269" s="359">
        <f t="shared" si="108"/>
        <v>0</v>
      </c>
      <c r="H3269" s="366">
        <f t="shared" si="109"/>
        <v>0</v>
      </c>
    </row>
    <row r="3270" spans="7:8" x14ac:dyDescent="0.25">
      <c r="G3270" s="359">
        <f t="shared" si="108"/>
        <v>0</v>
      </c>
      <c r="H3270" s="366">
        <f t="shared" si="109"/>
        <v>0</v>
      </c>
    </row>
    <row r="3271" spans="7:8" x14ac:dyDescent="0.25">
      <c r="G3271" s="359">
        <f t="shared" si="108"/>
        <v>0</v>
      </c>
      <c r="H3271" s="366">
        <f t="shared" si="109"/>
        <v>0</v>
      </c>
    </row>
    <row r="3272" spans="7:8" x14ac:dyDescent="0.25">
      <c r="G3272" s="359">
        <f t="shared" si="108"/>
        <v>0</v>
      </c>
      <c r="H3272" s="366">
        <f t="shared" si="109"/>
        <v>0</v>
      </c>
    </row>
    <row r="3273" spans="7:8" x14ac:dyDescent="0.25">
      <c r="G3273" s="359">
        <f t="shared" si="108"/>
        <v>0</v>
      </c>
      <c r="H3273" s="366">
        <f t="shared" si="109"/>
        <v>0</v>
      </c>
    </row>
    <row r="3274" spans="7:8" x14ac:dyDescent="0.25">
      <c r="G3274" s="359">
        <f t="shared" si="108"/>
        <v>0</v>
      </c>
      <c r="H3274" s="366">
        <f t="shared" si="109"/>
        <v>0</v>
      </c>
    </row>
    <row r="3275" spans="7:8" x14ac:dyDescent="0.25">
      <c r="G3275" s="359">
        <f t="shared" si="108"/>
        <v>0</v>
      </c>
      <c r="H3275" s="366">
        <f t="shared" si="109"/>
        <v>0</v>
      </c>
    </row>
    <row r="3276" spans="7:8" x14ac:dyDescent="0.25">
      <c r="G3276" s="359">
        <f t="shared" si="108"/>
        <v>0</v>
      </c>
      <c r="H3276" s="366">
        <f t="shared" si="109"/>
        <v>0</v>
      </c>
    </row>
    <row r="3277" spans="7:8" x14ac:dyDescent="0.25">
      <c r="G3277" s="359">
        <f t="shared" si="108"/>
        <v>0</v>
      </c>
      <c r="H3277" s="366">
        <f t="shared" si="109"/>
        <v>0</v>
      </c>
    </row>
    <row r="3278" spans="7:8" x14ac:dyDescent="0.25">
      <c r="G3278" s="359">
        <f t="shared" si="108"/>
        <v>0</v>
      </c>
      <c r="H3278" s="366">
        <f t="shared" si="109"/>
        <v>0</v>
      </c>
    </row>
    <row r="3279" spans="7:8" x14ac:dyDescent="0.25">
      <c r="G3279" s="359">
        <f t="shared" si="108"/>
        <v>0</v>
      </c>
      <c r="H3279" s="366">
        <f t="shared" si="109"/>
        <v>0</v>
      </c>
    </row>
    <row r="3280" spans="7:8" x14ac:dyDescent="0.25">
      <c r="G3280" s="359">
        <f t="shared" si="108"/>
        <v>0</v>
      </c>
      <c r="H3280" s="366">
        <f t="shared" si="109"/>
        <v>0</v>
      </c>
    </row>
    <row r="3281" spans="7:8" x14ac:dyDescent="0.25">
      <c r="G3281" s="359">
        <f t="shared" si="108"/>
        <v>0</v>
      </c>
      <c r="H3281" s="366">
        <f t="shared" si="109"/>
        <v>0</v>
      </c>
    </row>
    <row r="3282" spans="7:8" x14ac:dyDescent="0.25">
      <c r="G3282" s="359">
        <f t="shared" si="108"/>
        <v>0</v>
      </c>
      <c r="H3282" s="366">
        <f t="shared" si="109"/>
        <v>0</v>
      </c>
    </row>
    <row r="3283" spans="7:8" x14ac:dyDescent="0.25">
      <c r="G3283" s="359">
        <f t="shared" si="108"/>
        <v>0</v>
      </c>
      <c r="H3283" s="366">
        <f t="shared" si="109"/>
        <v>0</v>
      </c>
    </row>
    <row r="3284" spans="7:8" x14ac:dyDescent="0.25">
      <c r="G3284" s="359">
        <f t="shared" si="108"/>
        <v>0</v>
      </c>
      <c r="H3284" s="366">
        <f t="shared" si="109"/>
        <v>0</v>
      </c>
    </row>
    <row r="3285" spans="7:8" x14ac:dyDescent="0.25">
      <c r="G3285" s="359">
        <f t="shared" si="108"/>
        <v>0</v>
      </c>
      <c r="H3285" s="366">
        <f t="shared" si="109"/>
        <v>0</v>
      </c>
    </row>
    <row r="3286" spans="7:8" x14ac:dyDescent="0.25">
      <c r="G3286" s="359">
        <f t="shared" si="108"/>
        <v>0</v>
      </c>
      <c r="H3286" s="366">
        <f t="shared" si="109"/>
        <v>0</v>
      </c>
    </row>
    <row r="3287" spans="7:8" x14ac:dyDescent="0.25">
      <c r="G3287" s="359">
        <f t="shared" si="108"/>
        <v>0</v>
      </c>
      <c r="H3287" s="366">
        <f t="shared" si="109"/>
        <v>0</v>
      </c>
    </row>
    <row r="3288" spans="7:8" x14ac:dyDescent="0.25">
      <c r="G3288" s="359">
        <f t="shared" si="108"/>
        <v>0</v>
      </c>
      <c r="H3288" s="366">
        <f t="shared" si="109"/>
        <v>0</v>
      </c>
    </row>
    <row r="3289" spans="7:8" x14ac:dyDescent="0.25">
      <c r="G3289" s="359">
        <f t="shared" si="108"/>
        <v>0</v>
      </c>
      <c r="H3289" s="366">
        <f t="shared" si="109"/>
        <v>0</v>
      </c>
    </row>
    <row r="3290" spans="7:8" x14ac:dyDescent="0.25">
      <c r="G3290" s="359">
        <f t="shared" si="108"/>
        <v>0</v>
      </c>
      <c r="H3290" s="366">
        <f t="shared" si="109"/>
        <v>0</v>
      </c>
    </row>
    <row r="3291" spans="7:8" x14ac:dyDescent="0.25">
      <c r="G3291" s="359">
        <f t="shared" si="108"/>
        <v>0</v>
      </c>
      <c r="H3291" s="366">
        <f t="shared" si="109"/>
        <v>0</v>
      </c>
    </row>
    <row r="3292" spans="7:8" x14ac:dyDescent="0.25">
      <c r="G3292" s="359">
        <f t="shared" si="108"/>
        <v>0</v>
      </c>
      <c r="H3292" s="366">
        <f t="shared" si="109"/>
        <v>0</v>
      </c>
    </row>
    <row r="3293" spans="7:8" x14ac:dyDescent="0.25">
      <c r="G3293" s="359">
        <f t="shared" si="108"/>
        <v>0</v>
      </c>
      <c r="H3293" s="366">
        <f t="shared" si="109"/>
        <v>0</v>
      </c>
    </row>
    <row r="3294" spans="7:8" x14ac:dyDescent="0.25">
      <c r="G3294" s="359">
        <f t="shared" si="108"/>
        <v>0</v>
      </c>
      <c r="H3294" s="366">
        <f t="shared" si="109"/>
        <v>0</v>
      </c>
    </row>
    <row r="3295" spans="7:8" x14ac:dyDescent="0.25">
      <c r="G3295" s="359">
        <f t="shared" si="108"/>
        <v>0</v>
      </c>
      <c r="H3295" s="366">
        <f t="shared" si="109"/>
        <v>0</v>
      </c>
    </row>
    <row r="3296" spans="7:8" x14ac:dyDescent="0.25">
      <c r="G3296" s="359">
        <f t="shared" si="108"/>
        <v>0</v>
      </c>
      <c r="H3296" s="366">
        <f t="shared" si="109"/>
        <v>0</v>
      </c>
    </row>
    <row r="3297" spans="7:8" x14ac:dyDescent="0.25">
      <c r="G3297" s="359">
        <f t="shared" si="108"/>
        <v>0</v>
      </c>
      <c r="H3297" s="366">
        <f t="shared" si="109"/>
        <v>0</v>
      </c>
    </row>
    <row r="3298" spans="7:8" x14ac:dyDescent="0.25">
      <c r="G3298" s="359">
        <f t="shared" si="108"/>
        <v>0</v>
      </c>
      <c r="H3298" s="366">
        <f t="shared" si="109"/>
        <v>0</v>
      </c>
    </row>
    <row r="3299" spans="7:8" x14ac:dyDescent="0.25">
      <c r="G3299" s="359">
        <f t="shared" si="108"/>
        <v>0</v>
      </c>
      <c r="H3299" s="366">
        <f t="shared" si="109"/>
        <v>0</v>
      </c>
    </row>
    <row r="3300" spans="7:8" x14ac:dyDescent="0.25">
      <c r="G3300" s="359">
        <f t="shared" si="108"/>
        <v>0</v>
      </c>
      <c r="H3300" s="366">
        <f t="shared" si="109"/>
        <v>0</v>
      </c>
    </row>
    <row r="3301" spans="7:8" x14ac:dyDescent="0.25">
      <c r="G3301" s="359">
        <f t="shared" si="108"/>
        <v>0</v>
      </c>
      <c r="H3301" s="366">
        <f t="shared" si="109"/>
        <v>0</v>
      </c>
    </row>
    <row r="3302" spans="7:8" x14ac:dyDescent="0.25">
      <c r="G3302" s="359">
        <f t="shared" si="108"/>
        <v>0</v>
      </c>
      <c r="H3302" s="366">
        <f t="shared" si="109"/>
        <v>0</v>
      </c>
    </row>
    <row r="3303" spans="7:8" x14ac:dyDescent="0.25">
      <c r="G3303" s="359">
        <f t="shared" si="108"/>
        <v>0</v>
      </c>
      <c r="H3303" s="366">
        <f t="shared" si="109"/>
        <v>0</v>
      </c>
    </row>
    <row r="3304" spans="7:8" x14ac:dyDescent="0.25">
      <c r="G3304" s="359">
        <f t="shared" si="108"/>
        <v>0</v>
      </c>
      <c r="H3304" s="366">
        <f t="shared" si="109"/>
        <v>0</v>
      </c>
    </row>
    <row r="3305" spans="7:8" x14ac:dyDescent="0.25">
      <c r="G3305" s="359">
        <f t="shared" si="108"/>
        <v>0</v>
      </c>
      <c r="H3305" s="366">
        <f t="shared" si="109"/>
        <v>0</v>
      </c>
    </row>
    <row r="3306" spans="7:8" x14ac:dyDescent="0.25">
      <c r="G3306" s="359">
        <f t="shared" si="108"/>
        <v>0</v>
      </c>
      <c r="H3306" s="366">
        <f t="shared" si="109"/>
        <v>0</v>
      </c>
    </row>
    <row r="3307" spans="7:8" x14ac:dyDescent="0.25">
      <c r="G3307" s="359">
        <f t="shared" si="108"/>
        <v>0</v>
      </c>
      <c r="H3307" s="366">
        <f t="shared" si="109"/>
        <v>0</v>
      </c>
    </row>
    <row r="3308" spans="7:8" x14ac:dyDescent="0.25">
      <c r="G3308" s="359">
        <f t="shared" si="108"/>
        <v>0</v>
      </c>
      <c r="H3308" s="366">
        <f t="shared" si="109"/>
        <v>0</v>
      </c>
    </row>
    <row r="3309" spans="7:8" x14ac:dyDescent="0.25">
      <c r="G3309" s="359">
        <f t="shared" si="108"/>
        <v>0</v>
      </c>
      <c r="H3309" s="366">
        <f t="shared" si="109"/>
        <v>0</v>
      </c>
    </row>
    <row r="3310" spans="7:8" x14ac:dyDescent="0.25">
      <c r="G3310" s="359">
        <f t="shared" si="108"/>
        <v>0</v>
      </c>
      <c r="H3310" s="366">
        <f t="shared" si="109"/>
        <v>0</v>
      </c>
    </row>
    <row r="3311" spans="7:8" x14ac:dyDescent="0.25">
      <c r="G3311" s="359">
        <f t="shared" si="108"/>
        <v>0</v>
      </c>
      <c r="H3311" s="366">
        <f t="shared" si="109"/>
        <v>0</v>
      </c>
    </row>
    <row r="3312" spans="7:8" x14ac:dyDescent="0.25">
      <c r="G3312" s="359">
        <f t="shared" si="108"/>
        <v>0</v>
      </c>
      <c r="H3312" s="366">
        <f t="shared" si="109"/>
        <v>0</v>
      </c>
    </row>
    <row r="3313" spans="7:8" x14ac:dyDescent="0.25">
      <c r="G3313" s="359">
        <f t="shared" si="108"/>
        <v>0</v>
      </c>
      <c r="H3313" s="366">
        <f t="shared" si="109"/>
        <v>0</v>
      </c>
    </row>
    <row r="3314" spans="7:8" x14ac:dyDescent="0.25">
      <c r="G3314" s="359">
        <f t="shared" si="108"/>
        <v>0</v>
      </c>
      <c r="H3314" s="366">
        <f t="shared" si="109"/>
        <v>0</v>
      </c>
    </row>
    <row r="3315" spans="7:8" x14ac:dyDescent="0.25">
      <c r="G3315" s="359">
        <f t="shared" si="108"/>
        <v>0</v>
      </c>
      <c r="H3315" s="366">
        <f t="shared" si="109"/>
        <v>0</v>
      </c>
    </row>
    <row r="3316" spans="7:8" x14ac:dyDescent="0.25">
      <c r="G3316" s="359">
        <f t="shared" si="108"/>
        <v>0</v>
      </c>
      <c r="H3316" s="366">
        <f t="shared" si="109"/>
        <v>0</v>
      </c>
    </row>
    <row r="3317" spans="7:8" x14ac:dyDescent="0.25">
      <c r="G3317" s="359">
        <f t="shared" si="108"/>
        <v>0</v>
      </c>
      <c r="H3317" s="366">
        <f t="shared" si="109"/>
        <v>0</v>
      </c>
    </row>
    <row r="3318" spans="7:8" x14ac:dyDescent="0.25">
      <c r="G3318" s="359">
        <f t="shared" si="108"/>
        <v>0</v>
      </c>
      <c r="H3318" s="366">
        <f t="shared" si="109"/>
        <v>0</v>
      </c>
    </row>
    <row r="3319" spans="7:8" x14ac:dyDescent="0.25">
      <c r="G3319" s="359">
        <f t="shared" si="108"/>
        <v>0</v>
      </c>
      <c r="H3319" s="366">
        <f t="shared" si="109"/>
        <v>0</v>
      </c>
    </row>
    <row r="3320" spans="7:8" x14ac:dyDescent="0.25">
      <c r="G3320" s="359">
        <f t="shared" si="108"/>
        <v>0</v>
      </c>
      <c r="H3320" s="366">
        <f t="shared" si="109"/>
        <v>0</v>
      </c>
    </row>
    <row r="3321" spans="7:8" x14ac:dyDescent="0.25">
      <c r="G3321" s="359">
        <f t="shared" si="108"/>
        <v>0</v>
      </c>
      <c r="H3321" s="366">
        <f t="shared" si="109"/>
        <v>0</v>
      </c>
    </row>
    <row r="3322" spans="7:8" x14ac:dyDescent="0.25">
      <c r="G3322" s="359">
        <f t="shared" si="108"/>
        <v>0</v>
      </c>
      <c r="H3322" s="366">
        <f t="shared" si="109"/>
        <v>0</v>
      </c>
    </row>
    <row r="3323" spans="7:8" x14ac:dyDescent="0.25">
      <c r="G3323" s="359">
        <f t="shared" si="108"/>
        <v>0</v>
      </c>
      <c r="H3323" s="366">
        <f t="shared" si="109"/>
        <v>0</v>
      </c>
    </row>
    <row r="3324" spans="7:8" x14ac:dyDescent="0.25">
      <c r="G3324" s="359">
        <f t="shared" si="108"/>
        <v>0</v>
      </c>
      <c r="H3324" s="366">
        <f t="shared" si="109"/>
        <v>0</v>
      </c>
    </row>
    <row r="3325" spans="7:8" x14ac:dyDescent="0.25">
      <c r="G3325" s="359">
        <f t="shared" si="108"/>
        <v>0</v>
      </c>
      <c r="H3325" s="366">
        <f t="shared" si="109"/>
        <v>0</v>
      </c>
    </row>
    <row r="3326" spans="7:8" x14ac:dyDescent="0.25">
      <c r="G3326" s="359">
        <f t="shared" si="108"/>
        <v>0</v>
      </c>
      <c r="H3326" s="366">
        <f t="shared" si="109"/>
        <v>0</v>
      </c>
    </row>
    <row r="3327" spans="7:8" x14ac:dyDescent="0.25">
      <c r="G3327" s="359">
        <f t="shared" si="108"/>
        <v>0</v>
      </c>
      <c r="H3327" s="366">
        <f t="shared" si="109"/>
        <v>0</v>
      </c>
    </row>
    <row r="3328" spans="7:8" x14ac:dyDescent="0.25">
      <c r="G3328" s="359">
        <f t="shared" si="108"/>
        <v>0</v>
      </c>
      <c r="H3328" s="366">
        <f t="shared" si="109"/>
        <v>0</v>
      </c>
    </row>
    <row r="3329" spans="7:8" x14ac:dyDescent="0.25">
      <c r="G3329" s="359">
        <f t="shared" si="108"/>
        <v>0</v>
      </c>
      <c r="H3329" s="366">
        <f t="shared" si="109"/>
        <v>0</v>
      </c>
    </row>
    <row r="3330" spans="7:8" x14ac:dyDescent="0.25">
      <c r="G3330" s="359">
        <f t="shared" si="108"/>
        <v>0</v>
      </c>
      <c r="H3330" s="366">
        <f t="shared" si="109"/>
        <v>0</v>
      </c>
    </row>
    <row r="3331" spans="7:8" x14ac:dyDescent="0.25">
      <c r="G3331" s="359">
        <f t="shared" ref="G3331:G3394" si="110">IFERROR(IF(C3331=" ",0,C3331),0)</f>
        <v>0</v>
      </c>
      <c r="H3331" s="366">
        <f t="shared" ref="H3331:H3394" si="111">IFERROR(G3331 * E3331, 0)</f>
        <v>0</v>
      </c>
    </row>
    <row r="3332" spans="7:8" x14ac:dyDescent="0.25">
      <c r="G3332" s="359">
        <f t="shared" si="110"/>
        <v>0</v>
      </c>
      <c r="H3332" s="366">
        <f t="shared" si="111"/>
        <v>0</v>
      </c>
    </row>
    <row r="3333" spans="7:8" x14ac:dyDescent="0.25">
      <c r="G3333" s="359">
        <f t="shared" si="110"/>
        <v>0</v>
      </c>
      <c r="H3333" s="366">
        <f t="shared" si="111"/>
        <v>0</v>
      </c>
    </row>
    <row r="3334" spans="7:8" x14ac:dyDescent="0.25">
      <c r="G3334" s="359">
        <f t="shared" si="110"/>
        <v>0</v>
      </c>
      <c r="H3334" s="366">
        <f t="shared" si="111"/>
        <v>0</v>
      </c>
    </row>
    <row r="3335" spans="7:8" x14ac:dyDescent="0.25">
      <c r="G3335" s="359">
        <f t="shared" si="110"/>
        <v>0</v>
      </c>
      <c r="H3335" s="366">
        <f t="shared" si="111"/>
        <v>0</v>
      </c>
    </row>
    <row r="3336" spans="7:8" x14ac:dyDescent="0.25">
      <c r="G3336" s="359">
        <f t="shared" si="110"/>
        <v>0</v>
      </c>
      <c r="H3336" s="366">
        <f t="shared" si="111"/>
        <v>0</v>
      </c>
    </row>
    <row r="3337" spans="7:8" x14ac:dyDescent="0.25">
      <c r="G3337" s="359">
        <f t="shared" si="110"/>
        <v>0</v>
      </c>
      <c r="H3337" s="366">
        <f t="shared" si="111"/>
        <v>0</v>
      </c>
    </row>
    <row r="3338" spans="7:8" x14ac:dyDescent="0.25">
      <c r="G3338" s="359">
        <f t="shared" si="110"/>
        <v>0</v>
      </c>
      <c r="H3338" s="366">
        <f t="shared" si="111"/>
        <v>0</v>
      </c>
    </row>
    <row r="3339" spans="7:8" x14ac:dyDescent="0.25">
      <c r="G3339" s="359">
        <f t="shared" si="110"/>
        <v>0</v>
      </c>
      <c r="H3339" s="366">
        <f t="shared" si="111"/>
        <v>0</v>
      </c>
    </row>
    <row r="3340" spans="7:8" x14ac:dyDescent="0.25">
      <c r="G3340" s="359">
        <f t="shared" si="110"/>
        <v>0</v>
      </c>
      <c r="H3340" s="366">
        <f t="shared" si="111"/>
        <v>0</v>
      </c>
    </row>
    <row r="3341" spans="7:8" x14ac:dyDescent="0.25">
      <c r="G3341" s="359">
        <f t="shared" si="110"/>
        <v>0</v>
      </c>
      <c r="H3341" s="366">
        <f t="shared" si="111"/>
        <v>0</v>
      </c>
    </row>
    <row r="3342" spans="7:8" x14ac:dyDescent="0.25">
      <c r="G3342" s="359">
        <f t="shared" si="110"/>
        <v>0</v>
      </c>
      <c r="H3342" s="366">
        <f t="shared" si="111"/>
        <v>0</v>
      </c>
    </row>
    <row r="3343" spans="7:8" x14ac:dyDescent="0.25">
      <c r="G3343" s="359">
        <f t="shared" si="110"/>
        <v>0</v>
      </c>
      <c r="H3343" s="366">
        <f t="shared" si="111"/>
        <v>0</v>
      </c>
    </row>
    <row r="3344" spans="7:8" x14ac:dyDescent="0.25">
      <c r="G3344" s="359">
        <f t="shared" si="110"/>
        <v>0</v>
      </c>
      <c r="H3344" s="366">
        <f t="shared" si="111"/>
        <v>0</v>
      </c>
    </row>
    <row r="3345" spans="7:8" x14ac:dyDescent="0.25">
      <c r="G3345" s="359">
        <f t="shared" si="110"/>
        <v>0</v>
      </c>
      <c r="H3345" s="366">
        <f t="shared" si="111"/>
        <v>0</v>
      </c>
    </row>
    <row r="3346" spans="7:8" x14ac:dyDescent="0.25">
      <c r="G3346" s="359">
        <f t="shared" si="110"/>
        <v>0</v>
      </c>
      <c r="H3346" s="366">
        <f t="shared" si="111"/>
        <v>0</v>
      </c>
    </row>
    <row r="3347" spans="7:8" x14ac:dyDescent="0.25">
      <c r="G3347" s="359">
        <f t="shared" si="110"/>
        <v>0</v>
      </c>
      <c r="H3347" s="366">
        <f t="shared" si="111"/>
        <v>0</v>
      </c>
    </row>
    <row r="3348" spans="7:8" x14ac:dyDescent="0.25">
      <c r="G3348" s="359">
        <f t="shared" si="110"/>
        <v>0</v>
      </c>
      <c r="H3348" s="366">
        <f t="shared" si="111"/>
        <v>0</v>
      </c>
    </row>
    <row r="3349" spans="7:8" x14ac:dyDescent="0.25">
      <c r="G3349" s="359">
        <f t="shared" si="110"/>
        <v>0</v>
      </c>
      <c r="H3349" s="366">
        <f t="shared" si="111"/>
        <v>0</v>
      </c>
    </row>
    <row r="3350" spans="7:8" x14ac:dyDescent="0.25">
      <c r="G3350" s="359">
        <f t="shared" si="110"/>
        <v>0</v>
      </c>
      <c r="H3350" s="366">
        <f t="shared" si="111"/>
        <v>0</v>
      </c>
    </row>
    <row r="3351" spans="7:8" x14ac:dyDescent="0.25">
      <c r="G3351" s="359">
        <f t="shared" si="110"/>
        <v>0</v>
      </c>
      <c r="H3351" s="366">
        <f t="shared" si="111"/>
        <v>0</v>
      </c>
    </row>
    <row r="3352" spans="7:8" x14ac:dyDescent="0.25">
      <c r="G3352" s="359">
        <f t="shared" si="110"/>
        <v>0</v>
      </c>
      <c r="H3352" s="366">
        <f t="shared" si="111"/>
        <v>0</v>
      </c>
    </row>
    <row r="3353" spans="7:8" x14ac:dyDescent="0.25">
      <c r="G3353" s="359">
        <f t="shared" si="110"/>
        <v>0</v>
      </c>
      <c r="H3353" s="366">
        <f t="shared" si="111"/>
        <v>0</v>
      </c>
    </row>
    <row r="3354" spans="7:8" x14ac:dyDescent="0.25">
      <c r="G3354" s="359">
        <f t="shared" si="110"/>
        <v>0</v>
      </c>
      <c r="H3354" s="366">
        <f t="shared" si="111"/>
        <v>0</v>
      </c>
    </row>
    <row r="3355" spans="7:8" x14ac:dyDescent="0.25">
      <c r="G3355" s="359">
        <f t="shared" si="110"/>
        <v>0</v>
      </c>
      <c r="H3355" s="366">
        <f t="shared" si="111"/>
        <v>0</v>
      </c>
    </row>
    <row r="3356" spans="7:8" x14ac:dyDescent="0.25">
      <c r="G3356" s="359">
        <f t="shared" si="110"/>
        <v>0</v>
      </c>
      <c r="H3356" s="366">
        <f t="shared" si="111"/>
        <v>0</v>
      </c>
    </row>
    <row r="3357" spans="7:8" x14ac:dyDescent="0.25">
      <c r="G3357" s="359">
        <f t="shared" si="110"/>
        <v>0</v>
      </c>
      <c r="H3357" s="366">
        <f t="shared" si="111"/>
        <v>0</v>
      </c>
    </row>
    <row r="3358" spans="7:8" x14ac:dyDescent="0.25">
      <c r="G3358" s="359">
        <f t="shared" si="110"/>
        <v>0</v>
      </c>
      <c r="H3358" s="366">
        <f t="shared" si="111"/>
        <v>0</v>
      </c>
    </row>
    <row r="3359" spans="7:8" x14ac:dyDescent="0.25">
      <c r="G3359" s="359">
        <f t="shared" si="110"/>
        <v>0</v>
      </c>
      <c r="H3359" s="366">
        <f t="shared" si="111"/>
        <v>0</v>
      </c>
    </row>
    <row r="3360" spans="7:8" x14ac:dyDescent="0.25">
      <c r="G3360" s="359">
        <f t="shared" si="110"/>
        <v>0</v>
      </c>
      <c r="H3360" s="366">
        <f t="shared" si="111"/>
        <v>0</v>
      </c>
    </row>
    <row r="3361" spans="7:8" x14ac:dyDescent="0.25">
      <c r="G3361" s="359">
        <f t="shared" si="110"/>
        <v>0</v>
      </c>
      <c r="H3361" s="366">
        <f t="shared" si="111"/>
        <v>0</v>
      </c>
    </row>
    <row r="3362" spans="7:8" x14ac:dyDescent="0.25">
      <c r="G3362" s="359">
        <f t="shared" si="110"/>
        <v>0</v>
      </c>
      <c r="H3362" s="366">
        <f t="shared" si="111"/>
        <v>0</v>
      </c>
    </row>
    <row r="3363" spans="7:8" x14ac:dyDescent="0.25">
      <c r="G3363" s="359">
        <f t="shared" si="110"/>
        <v>0</v>
      </c>
      <c r="H3363" s="366">
        <f t="shared" si="111"/>
        <v>0</v>
      </c>
    </row>
    <row r="3364" spans="7:8" x14ac:dyDescent="0.25">
      <c r="G3364" s="359">
        <f t="shared" si="110"/>
        <v>0</v>
      </c>
      <c r="H3364" s="366">
        <f t="shared" si="111"/>
        <v>0</v>
      </c>
    </row>
    <row r="3365" spans="7:8" x14ac:dyDescent="0.25">
      <c r="G3365" s="359">
        <f t="shared" si="110"/>
        <v>0</v>
      </c>
      <c r="H3365" s="366">
        <f t="shared" si="111"/>
        <v>0</v>
      </c>
    </row>
    <row r="3366" spans="7:8" x14ac:dyDescent="0.25">
      <c r="G3366" s="359">
        <f t="shared" si="110"/>
        <v>0</v>
      </c>
      <c r="H3366" s="366">
        <f t="shared" si="111"/>
        <v>0</v>
      </c>
    </row>
    <row r="3367" spans="7:8" x14ac:dyDescent="0.25">
      <c r="G3367" s="359">
        <f t="shared" si="110"/>
        <v>0</v>
      </c>
      <c r="H3367" s="366">
        <f t="shared" si="111"/>
        <v>0</v>
      </c>
    </row>
    <row r="3368" spans="7:8" x14ac:dyDescent="0.25">
      <c r="G3368" s="359">
        <f t="shared" si="110"/>
        <v>0</v>
      </c>
      <c r="H3368" s="366">
        <f t="shared" si="111"/>
        <v>0</v>
      </c>
    </row>
    <row r="3369" spans="7:8" x14ac:dyDescent="0.25">
      <c r="G3369" s="359">
        <f t="shared" si="110"/>
        <v>0</v>
      </c>
      <c r="H3369" s="366">
        <f t="shared" si="111"/>
        <v>0</v>
      </c>
    </row>
    <row r="3370" spans="7:8" x14ac:dyDescent="0.25">
      <c r="G3370" s="359">
        <f t="shared" si="110"/>
        <v>0</v>
      </c>
      <c r="H3370" s="366">
        <f t="shared" si="111"/>
        <v>0</v>
      </c>
    </row>
    <row r="3371" spans="7:8" x14ac:dyDescent="0.25">
      <c r="G3371" s="359">
        <f t="shared" si="110"/>
        <v>0</v>
      </c>
      <c r="H3371" s="366">
        <f t="shared" si="111"/>
        <v>0</v>
      </c>
    </row>
    <row r="3372" spans="7:8" x14ac:dyDescent="0.25">
      <c r="G3372" s="359">
        <f t="shared" si="110"/>
        <v>0</v>
      </c>
      <c r="H3372" s="366">
        <f t="shared" si="111"/>
        <v>0</v>
      </c>
    </row>
    <row r="3373" spans="7:8" x14ac:dyDescent="0.25">
      <c r="G3373" s="359">
        <f t="shared" si="110"/>
        <v>0</v>
      </c>
      <c r="H3373" s="366">
        <f t="shared" si="111"/>
        <v>0</v>
      </c>
    </row>
    <row r="3374" spans="7:8" x14ac:dyDescent="0.25">
      <c r="G3374" s="359">
        <f t="shared" si="110"/>
        <v>0</v>
      </c>
      <c r="H3374" s="366">
        <f t="shared" si="111"/>
        <v>0</v>
      </c>
    </row>
    <row r="3375" spans="7:8" x14ac:dyDescent="0.25">
      <c r="G3375" s="359">
        <f t="shared" si="110"/>
        <v>0</v>
      </c>
      <c r="H3375" s="366">
        <f t="shared" si="111"/>
        <v>0</v>
      </c>
    </row>
    <row r="3376" spans="7:8" x14ac:dyDescent="0.25">
      <c r="G3376" s="359">
        <f t="shared" si="110"/>
        <v>0</v>
      </c>
      <c r="H3376" s="366">
        <f t="shared" si="111"/>
        <v>0</v>
      </c>
    </row>
    <row r="3377" spans="7:8" x14ac:dyDescent="0.25">
      <c r="G3377" s="359">
        <f t="shared" si="110"/>
        <v>0</v>
      </c>
      <c r="H3377" s="366">
        <f t="shared" si="111"/>
        <v>0</v>
      </c>
    </row>
    <row r="3378" spans="7:8" x14ac:dyDescent="0.25">
      <c r="G3378" s="359">
        <f t="shared" si="110"/>
        <v>0</v>
      </c>
      <c r="H3378" s="366">
        <f t="shared" si="111"/>
        <v>0</v>
      </c>
    </row>
    <row r="3379" spans="7:8" x14ac:dyDescent="0.25">
      <c r="G3379" s="359">
        <f t="shared" si="110"/>
        <v>0</v>
      </c>
      <c r="H3379" s="366">
        <f t="shared" si="111"/>
        <v>0</v>
      </c>
    </row>
    <row r="3380" spans="7:8" x14ac:dyDescent="0.25">
      <c r="G3380" s="359">
        <f t="shared" si="110"/>
        <v>0</v>
      </c>
      <c r="H3380" s="366">
        <f t="shared" si="111"/>
        <v>0</v>
      </c>
    </row>
    <row r="3381" spans="7:8" x14ac:dyDescent="0.25">
      <c r="G3381" s="359">
        <f t="shared" si="110"/>
        <v>0</v>
      </c>
      <c r="H3381" s="366">
        <f t="shared" si="111"/>
        <v>0</v>
      </c>
    </row>
    <row r="3382" spans="7:8" x14ac:dyDescent="0.25">
      <c r="G3382" s="359">
        <f t="shared" si="110"/>
        <v>0</v>
      </c>
      <c r="H3382" s="366">
        <f t="shared" si="111"/>
        <v>0</v>
      </c>
    </row>
    <row r="3383" spans="7:8" x14ac:dyDescent="0.25">
      <c r="G3383" s="359">
        <f t="shared" si="110"/>
        <v>0</v>
      </c>
      <c r="H3383" s="366">
        <f t="shared" si="111"/>
        <v>0</v>
      </c>
    </row>
    <row r="3384" spans="7:8" x14ac:dyDescent="0.25">
      <c r="G3384" s="359">
        <f t="shared" si="110"/>
        <v>0</v>
      </c>
      <c r="H3384" s="366">
        <f t="shared" si="111"/>
        <v>0</v>
      </c>
    </row>
    <row r="3385" spans="7:8" x14ac:dyDescent="0.25">
      <c r="G3385" s="359">
        <f t="shared" si="110"/>
        <v>0</v>
      </c>
      <c r="H3385" s="366">
        <f t="shared" si="111"/>
        <v>0</v>
      </c>
    </row>
    <row r="3386" spans="7:8" x14ac:dyDescent="0.25">
      <c r="G3386" s="359">
        <f t="shared" si="110"/>
        <v>0</v>
      </c>
      <c r="H3386" s="366">
        <f t="shared" si="111"/>
        <v>0</v>
      </c>
    </row>
    <row r="3387" spans="7:8" x14ac:dyDescent="0.25">
      <c r="G3387" s="359">
        <f t="shared" si="110"/>
        <v>0</v>
      </c>
      <c r="H3387" s="366">
        <f t="shared" si="111"/>
        <v>0</v>
      </c>
    </row>
    <row r="3388" spans="7:8" x14ac:dyDescent="0.25">
      <c r="G3388" s="359">
        <f t="shared" si="110"/>
        <v>0</v>
      </c>
      <c r="H3388" s="366">
        <f t="shared" si="111"/>
        <v>0</v>
      </c>
    </row>
    <row r="3389" spans="7:8" x14ac:dyDescent="0.25">
      <c r="G3389" s="359">
        <f t="shared" si="110"/>
        <v>0</v>
      </c>
      <c r="H3389" s="366">
        <f t="shared" si="111"/>
        <v>0</v>
      </c>
    </row>
    <row r="3390" spans="7:8" x14ac:dyDescent="0.25">
      <c r="G3390" s="359">
        <f t="shared" si="110"/>
        <v>0</v>
      </c>
      <c r="H3390" s="366">
        <f t="shared" si="111"/>
        <v>0</v>
      </c>
    </row>
    <row r="3391" spans="7:8" x14ac:dyDescent="0.25">
      <c r="G3391" s="359">
        <f t="shared" si="110"/>
        <v>0</v>
      </c>
      <c r="H3391" s="366">
        <f t="shared" si="111"/>
        <v>0</v>
      </c>
    </row>
    <row r="3392" spans="7:8" x14ac:dyDescent="0.25">
      <c r="G3392" s="359">
        <f t="shared" si="110"/>
        <v>0</v>
      </c>
      <c r="H3392" s="366">
        <f t="shared" si="111"/>
        <v>0</v>
      </c>
    </row>
    <row r="3393" spans="7:8" x14ac:dyDescent="0.25">
      <c r="G3393" s="359">
        <f t="shared" si="110"/>
        <v>0</v>
      </c>
      <c r="H3393" s="366">
        <f t="shared" si="111"/>
        <v>0</v>
      </c>
    </row>
    <row r="3394" spans="7:8" x14ac:dyDescent="0.25">
      <c r="G3394" s="359">
        <f t="shared" si="110"/>
        <v>0</v>
      </c>
      <c r="H3394" s="366">
        <f t="shared" si="111"/>
        <v>0</v>
      </c>
    </row>
    <row r="3395" spans="7:8" x14ac:dyDescent="0.25">
      <c r="G3395" s="359">
        <f t="shared" ref="G3395:G3458" si="112">IFERROR(IF(C3395=" ",0,C3395),0)</f>
        <v>0</v>
      </c>
      <c r="H3395" s="366">
        <f t="shared" ref="H3395:H3458" si="113">IFERROR(G3395 * E3395, 0)</f>
        <v>0</v>
      </c>
    </row>
    <row r="3396" spans="7:8" x14ac:dyDescent="0.25">
      <c r="G3396" s="359">
        <f t="shared" si="112"/>
        <v>0</v>
      </c>
      <c r="H3396" s="366">
        <f t="shared" si="113"/>
        <v>0</v>
      </c>
    </row>
    <row r="3397" spans="7:8" x14ac:dyDescent="0.25">
      <c r="G3397" s="359">
        <f t="shared" si="112"/>
        <v>0</v>
      </c>
      <c r="H3397" s="366">
        <f t="shared" si="113"/>
        <v>0</v>
      </c>
    </row>
    <row r="3398" spans="7:8" x14ac:dyDescent="0.25">
      <c r="G3398" s="359">
        <f t="shared" si="112"/>
        <v>0</v>
      </c>
      <c r="H3398" s="366">
        <f t="shared" si="113"/>
        <v>0</v>
      </c>
    </row>
    <row r="3399" spans="7:8" x14ac:dyDescent="0.25">
      <c r="G3399" s="359">
        <f t="shared" si="112"/>
        <v>0</v>
      </c>
      <c r="H3399" s="366">
        <f t="shared" si="113"/>
        <v>0</v>
      </c>
    </row>
    <row r="3400" spans="7:8" x14ac:dyDescent="0.25">
      <c r="G3400" s="359">
        <f t="shared" si="112"/>
        <v>0</v>
      </c>
      <c r="H3400" s="366">
        <f t="shared" si="113"/>
        <v>0</v>
      </c>
    </row>
    <row r="3401" spans="7:8" x14ac:dyDescent="0.25">
      <c r="G3401" s="359">
        <f t="shared" si="112"/>
        <v>0</v>
      </c>
      <c r="H3401" s="366">
        <f t="shared" si="113"/>
        <v>0</v>
      </c>
    </row>
    <row r="3402" spans="7:8" x14ac:dyDescent="0.25">
      <c r="G3402" s="359">
        <f t="shared" si="112"/>
        <v>0</v>
      </c>
      <c r="H3402" s="366">
        <f t="shared" si="113"/>
        <v>0</v>
      </c>
    </row>
    <row r="3403" spans="7:8" x14ac:dyDescent="0.25">
      <c r="G3403" s="359">
        <f t="shared" si="112"/>
        <v>0</v>
      </c>
      <c r="H3403" s="366">
        <f t="shared" si="113"/>
        <v>0</v>
      </c>
    </row>
    <row r="3404" spans="7:8" x14ac:dyDescent="0.25">
      <c r="G3404" s="359">
        <f t="shared" si="112"/>
        <v>0</v>
      </c>
      <c r="H3404" s="366">
        <f t="shared" si="113"/>
        <v>0</v>
      </c>
    </row>
    <row r="3405" spans="7:8" x14ac:dyDescent="0.25">
      <c r="G3405" s="359">
        <f t="shared" si="112"/>
        <v>0</v>
      </c>
      <c r="H3405" s="366">
        <f t="shared" si="113"/>
        <v>0</v>
      </c>
    </row>
    <row r="3406" spans="7:8" x14ac:dyDescent="0.25">
      <c r="G3406" s="359">
        <f t="shared" si="112"/>
        <v>0</v>
      </c>
      <c r="H3406" s="366">
        <f t="shared" si="113"/>
        <v>0</v>
      </c>
    </row>
    <row r="3407" spans="7:8" x14ac:dyDescent="0.25">
      <c r="G3407" s="359">
        <f t="shared" si="112"/>
        <v>0</v>
      </c>
      <c r="H3407" s="366">
        <f t="shared" si="113"/>
        <v>0</v>
      </c>
    </row>
    <row r="3408" spans="7:8" x14ac:dyDescent="0.25">
      <c r="G3408" s="359">
        <f t="shared" si="112"/>
        <v>0</v>
      </c>
      <c r="H3408" s="366">
        <f t="shared" si="113"/>
        <v>0</v>
      </c>
    </row>
    <row r="3409" spans="7:8" x14ac:dyDescent="0.25">
      <c r="G3409" s="359">
        <f t="shared" si="112"/>
        <v>0</v>
      </c>
      <c r="H3409" s="366">
        <f t="shared" si="113"/>
        <v>0</v>
      </c>
    </row>
    <row r="3410" spans="7:8" x14ac:dyDescent="0.25">
      <c r="G3410" s="359">
        <f t="shared" si="112"/>
        <v>0</v>
      </c>
      <c r="H3410" s="366">
        <f t="shared" si="113"/>
        <v>0</v>
      </c>
    </row>
    <row r="3411" spans="7:8" x14ac:dyDescent="0.25">
      <c r="G3411" s="359">
        <f t="shared" si="112"/>
        <v>0</v>
      </c>
      <c r="H3411" s="366">
        <f t="shared" si="113"/>
        <v>0</v>
      </c>
    </row>
    <row r="3412" spans="7:8" x14ac:dyDescent="0.25">
      <c r="G3412" s="359">
        <f t="shared" si="112"/>
        <v>0</v>
      </c>
      <c r="H3412" s="366">
        <f t="shared" si="113"/>
        <v>0</v>
      </c>
    </row>
    <row r="3413" spans="7:8" x14ac:dyDescent="0.25">
      <c r="G3413" s="359">
        <f t="shared" si="112"/>
        <v>0</v>
      </c>
      <c r="H3413" s="366">
        <f t="shared" si="113"/>
        <v>0</v>
      </c>
    </row>
    <row r="3414" spans="7:8" x14ac:dyDescent="0.25">
      <c r="G3414" s="359">
        <f t="shared" si="112"/>
        <v>0</v>
      </c>
      <c r="H3414" s="366">
        <f t="shared" si="113"/>
        <v>0</v>
      </c>
    </row>
    <row r="3415" spans="7:8" x14ac:dyDescent="0.25">
      <c r="G3415" s="359">
        <f t="shared" si="112"/>
        <v>0</v>
      </c>
      <c r="H3415" s="366">
        <f t="shared" si="113"/>
        <v>0</v>
      </c>
    </row>
    <row r="3416" spans="7:8" x14ac:dyDescent="0.25">
      <c r="G3416" s="359">
        <f t="shared" si="112"/>
        <v>0</v>
      </c>
      <c r="H3416" s="366">
        <f t="shared" si="113"/>
        <v>0</v>
      </c>
    </row>
    <row r="3417" spans="7:8" x14ac:dyDescent="0.25">
      <c r="G3417" s="359">
        <f t="shared" si="112"/>
        <v>0</v>
      </c>
      <c r="H3417" s="366">
        <f t="shared" si="113"/>
        <v>0</v>
      </c>
    </row>
    <row r="3418" spans="7:8" x14ac:dyDescent="0.25">
      <c r="G3418" s="359">
        <f t="shared" si="112"/>
        <v>0</v>
      </c>
      <c r="H3418" s="366">
        <f t="shared" si="113"/>
        <v>0</v>
      </c>
    </row>
    <row r="3419" spans="7:8" x14ac:dyDescent="0.25">
      <c r="G3419" s="359">
        <f t="shared" si="112"/>
        <v>0</v>
      </c>
      <c r="H3419" s="366">
        <f t="shared" si="113"/>
        <v>0</v>
      </c>
    </row>
    <row r="3420" spans="7:8" x14ac:dyDescent="0.25">
      <c r="G3420" s="359">
        <f t="shared" si="112"/>
        <v>0</v>
      </c>
      <c r="H3420" s="366">
        <f t="shared" si="113"/>
        <v>0</v>
      </c>
    </row>
    <row r="3421" spans="7:8" x14ac:dyDescent="0.25">
      <c r="G3421" s="359">
        <f t="shared" si="112"/>
        <v>0</v>
      </c>
      <c r="H3421" s="366">
        <f t="shared" si="113"/>
        <v>0</v>
      </c>
    </row>
    <row r="3422" spans="7:8" x14ac:dyDescent="0.25">
      <c r="G3422" s="359">
        <f t="shared" si="112"/>
        <v>0</v>
      </c>
      <c r="H3422" s="366">
        <f t="shared" si="113"/>
        <v>0</v>
      </c>
    </row>
    <row r="3423" spans="7:8" x14ac:dyDescent="0.25">
      <c r="G3423" s="359">
        <f t="shared" si="112"/>
        <v>0</v>
      </c>
      <c r="H3423" s="366">
        <f t="shared" si="113"/>
        <v>0</v>
      </c>
    </row>
    <row r="3424" spans="7:8" x14ac:dyDescent="0.25">
      <c r="G3424" s="359">
        <f t="shared" si="112"/>
        <v>0</v>
      </c>
      <c r="H3424" s="366">
        <f t="shared" si="113"/>
        <v>0</v>
      </c>
    </row>
    <row r="3425" spans="7:8" x14ac:dyDescent="0.25">
      <c r="G3425" s="359">
        <f t="shared" si="112"/>
        <v>0</v>
      </c>
      <c r="H3425" s="366">
        <f t="shared" si="113"/>
        <v>0</v>
      </c>
    </row>
    <row r="3426" spans="7:8" x14ac:dyDescent="0.25">
      <c r="G3426" s="359">
        <f t="shared" si="112"/>
        <v>0</v>
      </c>
      <c r="H3426" s="366">
        <f t="shared" si="113"/>
        <v>0</v>
      </c>
    </row>
    <row r="3427" spans="7:8" x14ac:dyDescent="0.25">
      <c r="G3427" s="359">
        <f t="shared" si="112"/>
        <v>0</v>
      </c>
      <c r="H3427" s="366">
        <f t="shared" si="113"/>
        <v>0</v>
      </c>
    </row>
    <row r="3428" spans="7:8" x14ac:dyDescent="0.25">
      <c r="G3428" s="359">
        <f t="shared" si="112"/>
        <v>0</v>
      </c>
      <c r="H3428" s="366">
        <f t="shared" si="113"/>
        <v>0</v>
      </c>
    </row>
    <row r="3429" spans="7:8" x14ac:dyDescent="0.25">
      <c r="G3429" s="359">
        <f t="shared" si="112"/>
        <v>0</v>
      </c>
      <c r="H3429" s="366">
        <f t="shared" si="113"/>
        <v>0</v>
      </c>
    </row>
    <row r="3430" spans="7:8" x14ac:dyDescent="0.25">
      <c r="G3430" s="359">
        <f t="shared" si="112"/>
        <v>0</v>
      </c>
      <c r="H3430" s="366">
        <f t="shared" si="113"/>
        <v>0</v>
      </c>
    </row>
    <row r="3431" spans="7:8" x14ac:dyDescent="0.25">
      <c r="G3431" s="359">
        <f t="shared" si="112"/>
        <v>0</v>
      </c>
      <c r="H3431" s="366">
        <f t="shared" si="113"/>
        <v>0</v>
      </c>
    </row>
    <row r="3432" spans="7:8" x14ac:dyDescent="0.25">
      <c r="G3432" s="359">
        <f t="shared" si="112"/>
        <v>0</v>
      </c>
      <c r="H3432" s="366">
        <f t="shared" si="113"/>
        <v>0</v>
      </c>
    </row>
    <row r="3433" spans="7:8" x14ac:dyDescent="0.25">
      <c r="G3433" s="359">
        <f t="shared" si="112"/>
        <v>0</v>
      </c>
      <c r="H3433" s="366">
        <f t="shared" si="113"/>
        <v>0</v>
      </c>
    </row>
    <row r="3434" spans="7:8" x14ac:dyDescent="0.25">
      <c r="G3434" s="359">
        <f t="shared" si="112"/>
        <v>0</v>
      </c>
      <c r="H3434" s="366">
        <f t="shared" si="113"/>
        <v>0</v>
      </c>
    </row>
    <row r="3435" spans="7:8" x14ac:dyDescent="0.25">
      <c r="G3435" s="359">
        <f t="shared" si="112"/>
        <v>0</v>
      </c>
      <c r="H3435" s="366">
        <f t="shared" si="113"/>
        <v>0</v>
      </c>
    </row>
    <row r="3436" spans="7:8" x14ac:dyDescent="0.25">
      <c r="G3436" s="359">
        <f t="shared" si="112"/>
        <v>0</v>
      </c>
      <c r="H3436" s="366">
        <f t="shared" si="113"/>
        <v>0</v>
      </c>
    </row>
    <row r="3437" spans="7:8" x14ac:dyDescent="0.25">
      <c r="G3437" s="359">
        <f t="shared" si="112"/>
        <v>0</v>
      </c>
      <c r="H3437" s="366">
        <f t="shared" si="113"/>
        <v>0</v>
      </c>
    </row>
    <row r="3438" spans="7:8" x14ac:dyDescent="0.25">
      <c r="G3438" s="359">
        <f t="shared" si="112"/>
        <v>0</v>
      </c>
      <c r="H3438" s="366">
        <f t="shared" si="113"/>
        <v>0</v>
      </c>
    </row>
    <row r="3439" spans="7:8" x14ac:dyDescent="0.25">
      <c r="G3439" s="359">
        <f t="shared" si="112"/>
        <v>0</v>
      </c>
      <c r="H3439" s="366">
        <f t="shared" si="113"/>
        <v>0</v>
      </c>
    </row>
    <row r="3440" spans="7:8" x14ac:dyDescent="0.25">
      <c r="G3440" s="359">
        <f t="shared" si="112"/>
        <v>0</v>
      </c>
      <c r="H3440" s="366">
        <f t="shared" si="113"/>
        <v>0</v>
      </c>
    </row>
    <row r="3441" spans="7:8" x14ac:dyDescent="0.25">
      <c r="G3441" s="359">
        <f t="shared" si="112"/>
        <v>0</v>
      </c>
      <c r="H3441" s="366">
        <f t="shared" si="113"/>
        <v>0</v>
      </c>
    </row>
    <row r="3442" spans="7:8" x14ac:dyDescent="0.25">
      <c r="G3442" s="359">
        <f t="shared" si="112"/>
        <v>0</v>
      </c>
      <c r="H3442" s="366">
        <f t="shared" si="113"/>
        <v>0</v>
      </c>
    </row>
    <row r="3443" spans="7:8" x14ac:dyDescent="0.25">
      <c r="G3443" s="359">
        <f t="shared" si="112"/>
        <v>0</v>
      </c>
      <c r="H3443" s="366">
        <f t="shared" si="113"/>
        <v>0</v>
      </c>
    </row>
    <row r="3444" spans="7:8" x14ac:dyDescent="0.25">
      <c r="G3444" s="359">
        <f t="shared" si="112"/>
        <v>0</v>
      </c>
      <c r="H3444" s="366">
        <f t="shared" si="113"/>
        <v>0</v>
      </c>
    </row>
    <row r="3445" spans="7:8" x14ac:dyDescent="0.25">
      <c r="G3445" s="359">
        <f t="shared" si="112"/>
        <v>0</v>
      </c>
      <c r="H3445" s="366">
        <f t="shared" si="113"/>
        <v>0</v>
      </c>
    </row>
    <row r="3446" spans="7:8" x14ac:dyDescent="0.25">
      <c r="G3446" s="359">
        <f t="shared" si="112"/>
        <v>0</v>
      </c>
      <c r="H3446" s="366">
        <f t="shared" si="113"/>
        <v>0</v>
      </c>
    </row>
    <row r="3447" spans="7:8" x14ac:dyDescent="0.25">
      <c r="G3447" s="359">
        <f t="shared" si="112"/>
        <v>0</v>
      </c>
      <c r="H3447" s="366">
        <f t="shared" si="113"/>
        <v>0</v>
      </c>
    </row>
    <row r="3448" spans="7:8" x14ac:dyDescent="0.25">
      <c r="G3448" s="359">
        <f t="shared" si="112"/>
        <v>0</v>
      </c>
      <c r="H3448" s="366">
        <f t="shared" si="113"/>
        <v>0</v>
      </c>
    </row>
    <row r="3449" spans="7:8" x14ac:dyDescent="0.25">
      <c r="G3449" s="359">
        <f t="shared" si="112"/>
        <v>0</v>
      </c>
      <c r="H3449" s="366">
        <f t="shared" si="113"/>
        <v>0</v>
      </c>
    </row>
    <row r="3450" spans="7:8" x14ac:dyDescent="0.25">
      <c r="G3450" s="359">
        <f t="shared" si="112"/>
        <v>0</v>
      </c>
      <c r="H3450" s="366">
        <f t="shared" si="113"/>
        <v>0</v>
      </c>
    </row>
    <row r="3451" spans="7:8" x14ac:dyDescent="0.25">
      <c r="G3451" s="359">
        <f t="shared" si="112"/>
        <v>0</v>
      </c>
      <c r="H3451" s="366">
        <f t="shared" si="113"/>
        <v>0</v>
      </c>
    </row>
    <row r="3452" spans="7:8" x14ac:dyDescent="0.25">
      <c r="G3452" s="359">
        <f t="shared" si="112"/>
        <v>0</v>
      </c>
      <c r="H3452" s="366">
        <f t="shared" si="113"/>
        <v>0</v>
      </c>
    </row>
    <row r="3453" spans="7:8" x14ac:dyDescent="0.25">
      <c r="G3453" s="359">
        <f t="shared" si="112"/>
        <v>0</v>
      </c>
      <c r="H3453" s="366">
        <f t="shared" si="113"/>
        <v>0</v>
      </c>
    </row>
    <row r="3454" spans="7:8" x14ac:dyDescent="0.25">
      <c r="G3454" s="359">
        <f t="shared" si="112"/>
        <v>0</v>
      </c>
      <c r="H3454" s="366">
        <f t="shared" si="113"/>
        <v>0</v>
      </c>
    </row>
    <row r="3455" spans="7:8" x14ac:dyDescent="0.25">
      <c r="G3455" s="359">
        <f t="shared" si="112"/>
        <v>0</v>
      </c>
      <c r="H3455" s="366">
        <f t="shared" si="113"/>
        <v>0</v>
      </c>
    </row>
    <row r="3456" spans="7:8" x14ac:dyDescent="0.25">
      <c r="G3456" s="359">
        <f t="shared" si="112"/>
        <v>0</v>
      </c>
      <c r="H3456" s="366">
        <f t="shared" si="113"/>
        <v>0</v>
      </c>
    </row>
    <row r="3457" spans="7:8" x14ac:dyDescent="0.25">
      <c r="G3457" s="359">
        <f t="shared" si="112"/>
        <v>0</v>
      </c>
      <c r="H3457" s="366">
        <f t="shared" si="113"/>
        <v>0</v>
      </c>
    </row>
    <row r="3458" spans="7:8" x14ac:dyDescent="0.25">
      <c r="G3458" s="359">
        <f t="shared" si="112"/>
        <v>0</v>
      </c>
      <c r="H3458" s="366">
        <f t="shared" si="113"/>
        <v>0</v>
      </c>
    </row>
    <row r="3459" spans="7:8" x14ac:dyDescent="0.25">
      <c r="G3459" s="359">
        <f t="shared" ref="G3459:G3522" si="114">IFERROR(IF(C3459=" ",0,C3459),0)</f>
        <v>0</v>
      </c>
      <c r="H3459" s="366">
        <f t="shared" ref="H3459:H3522" si="115">IFERROR(G3459 * E3459, 0)</f>
        <v>0</v>
      </c>
    </row>
    <row r="3460" spans="7:8" x14ac:dyDescent="0.25">
      <c r="G3460" s="359">
        <f t="shared" si="114"/>
        <v>0</v>
      </c>
      <c r="H3460" s="366">
        <f t="shared" si="115"/>
        <v>0</v>
      </c>
    </row>
    <row r="3461" spans="7:8" x14ac:dyDescent="0.25">
      <c r="G3461" s="359">
        <f t="shared" si="114"/>
        <v>0</v>
      </c>
      <c r="H3461" s="366">
        <f t="shared" si="115"/>
        <v>0</v>
      </c>
    </row>
    <row r="3462" spans="7:8" x14ac:dyDescent="0.25">
      <c r="G3462" s="359">
        <f t="shared" si="114"/>
        <v>0</v>
      </c>
      <c r="H3462" s="366">
        <f t="shared" si="115"/>
        <v>0</v>
      </c>
    </row>
    <row r="3463" spans="7:8" x14ac:dyDescent="0.25">
      <c r="G3463" s="359">
        <f t="shared" si="114"/>
        <v>0</v>
      </c>
      <c r="H3463" s="366">
        <f t="shared" si="115"/>
        <v>0</v>
      </c>
    </row>
    <row r="3464" spans="7:8" x14ac:dyDescent="0.25">
      <c r="G3464" s="359">
        <f t="shared" si="114"/>
        <v>0</v>
      </c>
      <c r="H3464" s="366">
        <f t="shared" si="115"/>
        <v>0</v>
      </c>
    </row>
    <row r="3465" spans="7:8" x14ac:dyDescent="0.25">
      <c r="G3465" s="359">
        <f t="shared" si="114"/>
        <v>0</v>
      </c>
      <c r="H3465" s="366">
        <f t="shared" si="115"/>
        <v>0</v>
      </c>
    </row>
    <row r="3466" spans="7:8" x14ac:dyDescent="0.25">
      <c r="G3466" s="359">
        <f t="shared" si="114"/>
        <v>0</v>
      </c>
      <c r="H3466" s="366">
        <f t="shared" si="115"/>
        <v>0</v>
      </c>
    </row>
    <row r="3467" spans="7:8" x14ac:dyDescent="0.25">
      <c r="G3467" s="359">
        <f t="shared" si="114"/>
        <v>0</v>
      </c>
      <c r="H3467" s="366">
        <f t="shared" si="115"/>
        <v>0</v>
      </c>
    </row>
    <row r="3468" spans="7:8" x14ac:dyDescent="0.25">
      <c r="G3468" s="359">
        <f t="shared" si="114"/>
        <v>0</v>
      </c>
      <c r="H3468" s="366">
        <f t="shared" si="115"/>
        <v>0</v>
      </c>
    </row>
    <row r="3469" spans="7:8" x14ac:dyDescent="0.25">
      <c r="G3469" s="359">
        <f t="shared" si="114"/>
        <v>0</v>
      </c>
      <c r="H3469" s="366">
        <f t="shared" si="115"/>
        <v>0</v>
      </c>
    </row>
    <row r="3470" spans="7:8" x14ac:dyDescent="0.25">
      <c r="G3470" s="359">
        <f t="shared" si="114"/>
        <v>0</v>
      </c>
      <c r="H3470" s="366">
        <f t="shared" si="115"/>
        <v>0</v>
      </c>
    </row>
    <row r="3471" spans="7:8" x14ac:dyDescent="0.25">
      <c r="G3471" s="359">
        <f t="shared" si="114"/>
        <v>0</v>
      </c>
      <c r="H3471" s="366">
        <f t="shared" si="115"/>
        <v>0</v>
      </c>
    </row>
    <row r="3472" spans="7:8" x14ac:dyDescent="0.25">
      <c r="G3472" s="359">
        <f t="shared" si="114"/>
        <v>0</v>
      </c>
      <c r="H3472" s="366">
        <f t="shared" si="115"/>
        <v>0</v>
      </c>
    </row>
    <row r="3473" spans="7:8" x14ac:dyDescent="0.25">
      <c r="G3473" s="359">
        <f t="shared" si="114"/>
        <v>0</v>
      </c>
      <c r="H3473" s="366">
        <f t="shared" si="115"/>
        <v>0</v>
      </c>
    </row>
    <row r="3474" spans="7:8" x14ac:dyDescent="0.25">
      <c r="G3474" s="359">
        <f t="shared" si="114"/>
        <v>0</v>
      </c>
      <c r="H3474" s="366">
        <f t="shared" si="115"/>
        <v>0</v>
      </c>
    </row>
    <row r="3475" spans="7:8" x14ac:dyDescent="0.25">
      <c r="G3475" s="359">
        <f t="shared" si="114"/>
        <v>0</v>
      </c>
      <c r="H3475" s="366">
        <f t="shared" si="115"/>
        <v>0</v>
      </c>
    </row>
    <row r="3476" spans="7:8" x14ac:dyDescent="0.25">
      <c r="G3476" s="359">
        <f t="shared" si="114"/>
        <v>0</v>
      </c>
      <c r="H3476" s="366">
        <f t="shared" si="115"/>
        <v>0</v>
      </c>
    </row>
    <row r="3477" spans="7:8" x14ac:dyDescent="0.25">
      <c r="G3477" s="359">
        <f t="shared" si="114"/>
        <v>0</v>
      </c>
      <c r="H3477" s="366">
        <f t="shared" si="115"/>
        <v>0</v>
      </c>
    </row>
    <row r="3478" spans="7:8" x14ac:dyDescent="0.25">
      <c r="G3478" s="359">
        <f t="shared" si="114"/>
        <v>0</v>
      </c>
      <c r="H3478" s="366">
        <f t="shared" si="115"/>
        <v>0</v>
      </c>
    </row>
    <row r="3479" spans="7:8" x14ac:dyDescent="0.25">
      <c r="G3479" s="359">
        <f t="shared" si="114"/>
        <v>0</v>
      </c>
      <c r="H3479" s="366">
        <f t="shared" si="115"/>
        <v>0</v>
      </c>
    </row>
    <row r="3480" spans="7:8" x14ac:dyDescent="0.25">
      <c r="G3480" s="359">
        <f t="shared" si="114"/>
        <v>0</v>
      </c>
      <c r="H3480" s="366">
        <f t="shared" si="115"/>
        <v>0</v>
      </c>
    </row>
    <row r="3481" spans="7:8" x14ac:dyDescent="0.25">
      <c r="G3481" s="359">
        <f t="shared" si="114"/>
        <v>0</v>
      </c>
      <c r="H3481" s="366">
        <f t="shared" si="115"/>
        <v>0</v>
      </c>
    </row>
    <row r="3482" spans="7:8" x14ac:dyDescent="0.25">
      <c r="G3482" s="359">
        <f t="shared" si="114"/>
        <v>0</v>
      </c>
      <c r="H3482" s="366">
        <f t="shared" si="115"/>
        <v>0</v>
      </c>
    </row>
    <row r="3483" spans="7:8" x14ac:dyDescent="0.25">
      <c r="G3483" s="359">
        <f t="shared" si="114"/>
        <v>0</v>
      </c>
      <c r="H3483" s="366">
        <f t="shared" si="115"/>
        <v>0</v>
      </c>
    </row>
    <row r="3484" spans="7:8" x14ac:dyDescent="0.25">
      <c r="G3484" s="359">
        <f t="shared" si="114"/>
        <v>0</v>
      </c>
      <c r="H3484" s="366">
        <f t="shared" si="115"/>
        <v>0</v>
      </c>
    </row>
    <row r="3485" spans="7:8" x14ac:dyDescent="0.25">
      <c r="G3485" s="359">
        <f t="shared" si="114"/>
        <v>0</v>
      </c>
      <c r="H3485" s="366">
        <f t="shared" si="115"/>
        <v>0</v>
      </c>
    </row>
    <row r="3486" spans="7:8" x14ac:dyDescent="0.25">
      <c r="G3486" s="359">
        <f t="shared" si="114"/>
        <v>0</v>
      </c>
      <c r="H3486" s="366">
        <f t="shared" si="115"/>
        <v>0</v>
      </c>
    </row>
    <row r="3487" spans="7:8" x14ac:dyDescent="0.25">
      <c r="G3487" s="359">
        <f t="shared" si="114"/>
        <v>0</v>
      </c>
      <c r="H3487" s="366">
        <f t="shared" si="115"/>
        <v>0</v>
      </c>
    </row>
    <row r="3488" spans="7:8" x14ac:dyDescent="0.25">
      <c r="G3488" s="359">
        <f t="shared" si="114"/>
        <v>0</v>
      </c>
      <c r="H3488" s="366">
        <f t="shared" si="115"/>
        <v>0</v>
      </c>
    </row>
    <row r="3489" spans="7:8" x14ac:dyDescent="0.25">
      <c r="G3489" s="359">
        <f t="shared" si="114"/>
        <v>0</v>
      </c>
      <c r="H3489" s="366">
        <f t="shared" si="115"/>
        <v>0</v>
      </c>
    </row>
    <row r="3490" spans="7:8" x14ac:dyDescent="0.25">
      <c r="G3490" s="359">
        <f t="shared" si="114"/>
        <v>0</v>
      </c>
      <c r="H3490" s="366">
        <f t="shared" si="115"/>
        <v>0</v>
      </c>
    </row>
    <row r="3491" spans="7:8" x14ac:dyDescent="0.25">
      <c r="G3491" s="359">
        <f t="shared" si="114"/>
        <v>0</v>
      </c>
      <c r="H3491" s="366">
        <f t="shared" si="115"/>
        <v>0</v>
      </c>
    </row>
    <row r="3492" spans="7:8" x14ac:dyDescent="0.25">
      <c r="G3492" s="359">
        <f t="shared" si="114"/>
        <v>0</v>
      </c>
      <c r="H3492" s="366">
        <f t="shared" si="115"/>
        <v>0</v>
      </c>
    </row>
    <row r="3493" spans="7:8" x14ac:dyDescent="0.25">
      <c r="G3493" s="359">
        <f t="shared" si="114"/>
        <v>0</v>
      </c>
      <c r="H3493" s="366">
        <f t="shared" si="115"/>
        <v>0</v>
      </c>
    </row>
    <row r="3494" spans="7:8" x14ac:dyDescent="0.25">
      <c r="G3494" s="359">
        <f t="shared" si="114"/>
        <v>0</v>
      </c>
      <c r="H3494" s="366">
        <f t="shared" si="115"/>
        <v>0</v>
      </c>
    </row>
    <row r="3495" spans="7:8" x14ac:dyDescent="0.25">
      <c r="G3495" s="359">
        <f t="shared" si="114"/>
        <v>0</v>
      </c>
      <c r="H3495" s="366">
        <f t="shared" si="115"/>
        <v>0</v>
      </c>
    </row>
    <row r="3496" spans="7:8" x14ac:dyDescent="0.25">
      <c r="G3496" s="359">
        <f t="shared" si="114"/>
        <v>0</v>
      </c>
      <c r="H3496" s="366">
        <f t="shared" si="115"/>
        <v>0</v>
      </c>
    </row>
    <row r="3497" spans="7:8" x14ac:dyDescent="0.25">
      <c r="G3497" s="359">
        <f t="shared" si="114"/>
        <v>0</v>
      </c>
      <c r="H3497" s="366">
        <f t="shared" si="115"/>
        <v>0</v>
      </c>
    </row>
    <row r="3498" spans="7:8" x14ac:dyDescent="0.25">
      <c r="G3498" s="359">
        <f t="shared" si="114"/>
        <v>0</v>
      </c>
      <c r="H3498" s="366">
        <f t="shared" si="115"/>
        <v>0</v>
      </c>
    </row>
    <row r="3499" spans="7:8" x14ac:dyDescent="0.25">
      <c r="G3499" s="359">
        <f t="shared" si="114"/>
        <v>0</v>
      </c>
      <c r="H3499" s="366">
        <f t="shared" si="115"/>
        <v>0</v>
      </c>
    </row>
    <row r="3500" spans="7:8" x14ac:dyDescent="0.25">
      <c r="G3500" s="359">
        <f t="shared" si="114"/>
        <v>0</v>
      </c>
      <c r="H3500" s="366">
        <f t="shared" si="115"/>
        <v>0</v>
      </c>
    </row>
    <row r="3501" spans="7:8" x14ac:dyDescent="0.25">
      <c r="G3501" s="359">
        <f t="shared" si="114"/>
        <v>0</v>
      </c>
      <c r="H3501" s="366">
        <f t="shared" si="115"/>
        <v>0</v>
      </c>
    </row>
    <row r="3502" spans="7:8" x14ac:dyDescent="0.25">
      <c r="G3502" s="359">
        <f t="shared" si="114"/>
        <v>0</v>
      </c>
      <c r="H3502" s="366">
        <f t="shared" si="115"/>
        <v>0</v>
      </c>
    </row>
    <row r="3503" spans="7:8" x14ac:dyDescent="0.25">
      <c r="G3503" s="359">
        <f t="shared" si="114"/>
        <v>0</v>
      </c>
      <c r="H3503" s="366">
        <f t="shared" si="115"/>
        <v>0</v>
      </c>
    </row>
    <row r="3504" spans="7:8" x14ac:dyDescent="0.25">
      <c r="G3504" s="359">
        <f t="shared" si="114"/>
        <v>0</v>
      </c>
      <c r="H3504" s="366">
        <f t="shared" si="115"/>
        <v>0</v>
      </c>
    </row>
    <row r="3505" spans="7:8" x14ac:dyDescent="0.25">
      <c r="G3505" s="359">
        <f t="shared" si="114"/>
        <v>0</v>
      </c>
      <c r="H3505" s="366">
        <f t="shared" si="115"/>
        <v>0</v>
      </c>
    </row>
    <row r="3506" spans="7:8" x14ac:dyDescent="0.25">
      <c r="G3506" s="359">
        <f t="shared" si="114"/>
        <v>0</v>
      </c>
      <c r="H3506" s="366">
        <f t="shared" si="115"/>
        <v>0</v>
      </c>
    </row>
    <row r="3507" spans="7:8" x14ac:dyDescent="0.25">
      <c r="G3507" s="359">
        <f t="shared" si="114"/>
        <v>0</v>
      </c>
      <c r="H3507" s="366">
        <f t="shared" si="115"/>
        <v>0</v>
      </c>
    </row>
    <row r="3508" spans="7:8" x14ac:dyDescent="0.25">
      <c r="G3508" s="359">
        <f t="shared" si="114"/>
        <v>0</v>
      </c>
      <c r="H3508" s="366">
        <f t="shared" si="115"/>
        <v>0</v>
      </c>
    </row>
    <row r="3509" spans="7:8" x14ac:dyDescent="0.25">
      <c r="G3509" s="359">
        <f t="shared" si="114"/>
        <v>0</v>
      </c>
      <c r="H3509" s="366">
        <f t="shared" si="115"/>
        <v>0</v>
      </c>
    </row>
    <row r="3510" spans="7:8" x14ac:dyDescent="0.25">
      <c r="G3510" s="359">
        <f t="shared" si="114"/>
        <v>0</v>
      </c>
      <c r="H3510" s="366">
        <f t="shared" si="115"/>
        <v>0</v>
      </c>
    </row>
    <row r="3511" spans="7:8" x14ac:dyDescent="0.25">
      <c r="G3511" s="359">
        <f t="shared" si="114"/>
        <v>0</v>
      </c>
      <c r="H3511" s="366">
        <f t="shared" si="115"/>
        <v>0</v>
      </c>
    </row>
    <row r="3512" spans="7:8" x14ac:dyDescent="0.25">
      <c r="G3512" s="359">
        <f t="shared" si="114"/>
        <v>0</v>
      </c>
      <c r="H3512" s="366">
        <f t="shared" si="115"/>
        <v>0</v>
      </c>
    </row>
    <row r="3513" spans="7:8" x14ac:dyDescent="0.25">
      <c r="G3513" s="359">
        <f t="shared" si="114"/>
        <v>0</v>
      </c>
      <c r="H3513" s="366">
        <f t="shared" si="115"/>
        <v>0</v>
      </c>
    </row>
    <row r="3514" spans="7:8" x14ac:dyDescent="0.25">
      <c r="G3514" s="359">
        <f t="shared" si="114"/>
        <v>0</v>
      </c>
      <c r="H3514" s="366">
        <f t="shared" si="115"/>
        <v>0</v>
      </c>
    </row>
    <row r="3515" spans="7:8" x14ac:dyDescent="0.25">
      <c r="G3515" s="359">
        <f t="shared" si="114"/>
        <v>0</v>
      </c>
      <c r="H3515" s="366">
        <f t="shared" si="115"/>
        <v>0</v>
      </c>
    </row>
    <row r="3516" spans="7:8" x14ac:dyDescent="0.25">
      <c r="G3516" s="359">
        <f t="shared" si="114"/>
        <v>0</v>
      </c>
      <c r="H3516" s="366">
        <f t="shared" si="115"/>
        <v>0</v>
      </c>
    </row>
    <row r="3517" spans="7:8" x14ac:dyDescent="0.25">
      <c r="G3517" s="359">
        <f t="shared" si="114"/>
        <v>0</v>
      </c>
      <c r="H3517" s="366">
        <f t="shared" si="115"/>
        <v>0</v>
      </c>
    </row>
    <row r="3518" spans="7:8" x14ac:dyDescent="0.25">
      <c r="G3518" s="359">
        <f t="shared" si="114"/>
        <v>0</v>
      </c>
      <c r="H3518" s="366">
        <f t="shared" si="115"/>
        <v>0</v>
      </c>
    </row>
    <row r="3519" spans="7:8" x14ac:dyDescent="0.25">
      <c r="G3519" s="359">
        <f t="shared" si="114"/>
        <v>0</v>
      </c>
      <c r="H3519" s="366">
        <f t="shared" si="115"/>
        <v>0</v>
      </c>
    </row>
    <row r="3520" spans="7:8" x14ac:dyDescent="0.25">
      <c r="G3520" s="359">
        <f t="shared" si="114"/>
        <v>0</v>
      </c>
      <c r="H3520" s="366">
        <f t="shared" si="115"/>
        <v>0</v>
      </c>
    </row>
    <row r="3521" spans="7:8" x14ac:dyDescent="0.25">
      <c r="G3521" s="359">
        <f t="shared" si="114"/>
        <v>0</v>
      </c>
      <c r="H3521" s="366">
        <f t="shared" si="115"/>
        <v>0</v>
      </c>
    </row>
    <row r="3522" spans="7:8" x14ac:dyDescent="0.25">
      <c r="G3522" s="359">
        <f t="shared" si="114"/>
        <v>0</v>
      </c>
      <c r="H3522" s="366">
        <f t="shared" si="115"/>
        <v>0</v>
      </c>
    </row>
    <row r="3523" spans="7:8" x14ac:dyDescent="0.25">
      <c r="G3523" s="359">
        <f t="shared" ref="G3523:G3586" si="116">IFERROR(IF(C3523=" ",0,C3523),0)</f>
        <v>0</v>
      </c>
      <c r="H3523" s="366">
        <f t="shared" ref="H3523:H3586" si="117">IFERROR(G3523 * E3523, 0)</f>
        <v>0</v>
      </c>
    </row>
    <row r="3524" spans="7:8" x14ac:dyDescent="0.25">
      <c r="G3524" s="359">
        <f t="shared" si="116"/>
        <v>0</v>
      </c>
      <c r="H3524" s="366">
        <f t="shared" si="117"/>
        <v>0</v>
      </c>
    </row>
    <row r="3525" spans="7:8" x14ac:dyDescent="0.25">
      <c r="G3525" s="359">
        <f t="shared" si="116"/>
        <v>0</v>
      </c>
      <c r="H3525" s="366">
        <f t="shared" si="117"/>
        <v>0</v>
      </c>
    </row>
    <row r="3526" spans="7:8" x14ac:dyDescent="0.25">
      <c r="G3526" s="359">
        <f t="shared" si="116"/>
        <v>0</v>
      </c>
      <c r="H3526" s="366">
        <f t="shared" si="117"/>
        <v>0</v>
      </c>
    </row>
    <row r="3527" spans="7:8" x14ac:dyDescent="0.25">
      <c r="G3527" s="359">
        <f t="shared" si="116"/>
        <v>0</v>
      </c>
      <c r="H3527" s="366">
        <f t="shared" si="117"/>
        <v>0</v>
      </c>
    </row>
    <row r="3528" spans="7:8" x14ac:dyDescent="0.25">
      <c r="G3528" s="359">
        <f t="shared" si="116"/>
        <v>0</v>
      </c>
      <c r="H3528" s="366">
        <f t="shared" si="117"/>
        <v>0</v>
      </c>
    </row>
    <row r="3529" spans="7:8" x14ac:dyDescent="0.25">
      <c r="G3529" s="359">
        <f t="shared" si="116"/>
        <v>0</v>
      </c>
      <c r="H3529" s="366">
        <f t="shared" si="117"/>
        <v>0</v>
      </c>
    </row>
    <row r="3530" spans="7:8" x14ac:dyDescent="0.25">
      <c r="G3530" s="359">
        <f t="shared" si="116"/>
        <v>0</v>
      </c>
      <c r="H3530" s="366">
        <f t="shared" si="117"/>
        <v>0</v>
      </c>
    </row>
    <row r="3531" spans="7:8" x14ac:dyDescent="0.25">
      <c r="G3531" s="359">
        <f t="shared" si="116"/>
        <v>0</v>
      </c>
      <c r="H3531" s="366">
        <f t="shared" si="117"/>
        <v>0</v>
      </c>
    </row>
    <row r="3532" spans="7:8" x14ac:dyDescent="0.25">
      <c r="G3532" s="359">
        <f t="shared" si="116"/>
        <v>0</v>
      </c>
      <c r="H3532" s="366">
        <f t="shared" si="117"/>
        <v>0</v>
      </c>
    </row>
    <row r="3533" spans="7:8" x14ac:dyDescent="0.25">
      <c r="G3533" s="359">
        <f t="shared" si="116"/>
        <v>0</v>
      </c>
      <c r="H3533" s="366">
        <f t="shared" si="117"/>
        <v>0</v>
      </c>
    </row>
    <row r="3534" spans="7:8" x14ac:dyDescent="0.25">
      <c r="G3534" s="359">
        <f t="shared" si="116"/>
        <v>0</v>
      </c>
      <c r="H3534" s="366">
        <f t="shared" si="117"/>
        <v>0</v>
      </c>
    </row>
    <row r="3535" spans="7:8" x14ac:dyDescent="0.25">
      <c r="G3535" s="359">
        <f t="shared" si="116"/>
        <v>0</v>
      </c>
      <c r="H3535" s="366">
        <f t="shared" si="117"/>
        <v>0</v>
      </c>
    </row>
    <row r="3536" spans="7:8" x14ac:dyDescent="0.25">
      <c r="G3536" s="359">
        <f t="shared" si="116"/>
        <v>0</v>
      </c>
      <c r="H3536" s="366">
        <f t="shared" si="117"/>
        <v>0</v>
      </c>
    </row>
    <row r="3537" spans="7:8" x14ac:dyDescent="0.25">
      <c r="G3537" s="359">
        <f t="shared" si="116"/>
        <v>0</v>
      </c>
      <c r="H3537" s="366">
        <f t="shared" si="117"/>
        <v>0</v>
      </c>
    </row>
    <row r="3538" spans="7:8" x14ac:dyDescent="0.25">
      <c r="G3538" s="359">
        <f t="shared" si="116"/>
        <v>0</v>
      </c>
      <c r="H3538" s="366">
        <f t="shared" si="117"/>
        <v>0</v>
      </c>
    </row>
    <row r="3539" spans="7:8" x14ac:dyDescent="0.25">
      <c r="G3539" s="359">
        <f t="shared" si="116"/>
        <v>0</v>
      </c>
      <c r="H3539" s="366">
        <f t="shared" si="117"/>
        <v>0</v>
      </c>
    </row>
    <row r="3540" spans="7:8" x14ac:dyDescent="0.25">
      <c r="G3540" s="359">
        <f t="shared" si="116"/>
        <v>0</v>
      </c>
      <c r="H3540" s="366">
        <f t="shared" si="117"/>
        <v>0</v>
      </c>
    </row>
    <row r="3541" spans="7:8" x14ac:dyDescent="0.25">
      <c r="G3541" s="359">
        <f t="shared" si="116"/>
        <v>0</v>
      </c>
      <c r="H3541" s="366">
        <f t="shared" si="117"/>
        <v>0</v>
      </c>
    </row>
    <row r="3542" spans="7:8" x14ac:dyDescent="0.25">
      <c r="G3542" s="359">
        <f t="shared" si="116"/>
        <v>0</v>
      </c>
      <c r="H3542" s="366">
        <f t="shared" si="117"/>
        <v>0</v>
      </c>
    </row>
    <row r="3543" spans="7:8" x14ac:dyDescent="0.25">
      <c r="G3543" s="359">
        <f t="shared" si="116"/>
        <v>0</v>
      </c>
      <c r="H3543" s="366">
        <f t="shared" si="117"/>
        <v>0</v>
      </c>
    </row>
    <row r="3544" spans="7:8" x14ac:dyDescent="0.25">
      <c r="G3544" s="359">
        <f t="shared" si="116"/>
        <v>0</v>
      </c>
      <c r="H3544" s="366">
        <f t="shared" si="117"/>
        <v>0</v>
      </c>
    </row>
    <row r="3545" spans="7:8" x14ac:dyDescent="0.25">
      <c r="G3545" s="359">
        <f t="shared" si="116"/>
        <v>0</v>
      </c>
      <c r="H3545" s="366">
        <f t="shared" si="117"/>
        <v>0</v>
      </c>
    </row>
    <row r="3546" spans="7:8" x14ac:dyDescent="0.25">
      <c r="G3546" s="359">
        <f t="shared" si="116"/>
        <v>0</v>
      </c>
      <c r="H3546" s="366">
        <f t="shared" si="117"/>
        <v>0</v>
      </c>
    </row>
    <row r="3547" spans="7:8" x14ac:dyDescent="0.25">
      <c r="G3547" s="359">
        <f t="shared" si="116"/>
        <v>0</v>
      </c>
      <c r="H3547" s="366">
        <f t="shared" si="117"/>
        <v>0</v>
      </c>
    </row>
    <row r="3548" spans="7:8" x14ac:dyDescent="0.25">
      <c r="G3548" s="359">
        <f t="shared" si="116"/>
        <v>0</v>
      </c>
      <c r="H3548" s="366">
        <f t="shared" si="117"/>
        <v>0</v>
      </c>
    </row>
    <row r="3549" spans="7:8" x14ac:dyDescent="0.25">
      <c r="G3549" s="359">
        <f t="shared" si="116"/>
        <v>0</v>
      </c>
      <c r="H3549" s="366">
        <f t="shared" si="117"/>
        <v>0</v>
      </c>
    </row>
    <row r="3550" spans="7:8" x14ac:dyDescent="0.25">
      <c r="G3550" s="359">
        <f t="shared" si="116"/>
        <v>0</v>
      </c>
      <c r="H3550" s="366">
        <f t="shared" si="117"/>
        <v>0</v>
      </c>
    </row>
    <row r="3551" spans="7:8" x14ac:dyDescent="0.25">
      <c r="G3551" s="359">
        <f t="shared" si="116"/>
        <v>0</v>
      </c>
      <c r="H3551" s="366">
        <f t="shared" si="117"/>
        <v>0</v>
      </c>
    </row>
    <row r="3552" spans="7:8" x14ac:dyDescent="0.25">
      <c r="G3552" s="359">
        <f t="shared" si="116"/>
        <v>0</v>
      </c>
      <c r="H3552" s="366">
        <f t="shared" si="117"/>
        <v>0</v>
      </c>
    </row>
    <row r="3553" spans="7:8" x14ac:dyDescent="0.25">
      <c r="G3553" s="359">
        <f t="shared" si="116"/>
        <v>0</v>
      </c>
      <c r="H3553" s="366">
        <f t="shared" si="117"/>
        <v>0</v>
      </c>
    </row>
    <row r="3554" spans="7:8" x14ac:dyDescent="0.25">
      <c r="G3554" s="359">
        <f t="shared" si="116"/>
        <v>0</v>
      </c>
      <c r="H3554" s="366">
        <f t="shared" si="117"/>
        <v>0</v>
      </c>
    </row>
    <row r="3555" spans="7:8" x14ac:dyDescent="0.25">
      <c r="G3555" s="359">
        <f t="shared" si="116"/>
        <v>0</v>
      </c>
      <c r="H3555" s="366">
        <f t="shared" si="117"/>
        <v>0</v>
      </c>
    </row>
    <row r="3556" spans="7:8" x14ac:dyDescent="0.25">
      <c r="G3556" s="359">
        <f t="shared" si="116"/>
        <v>0</v>
      </c>
      <c r="H3556" s="366">
        <f t="shared" si="117"/>
        <v>0</v>
      </c>
    </row>
    <row r="3557" spans="7:8" x14ac:dyDescent="0.25">
      <c r="G3557" s="359">
        <f t="shared" si="116"/>
        <v>0</v>
      </c>
      <c r="H3557" s="366">
        <f t="shared" si="117"/>
        <v>0</v>
      </c>
    </row>
    <row r="3558" spans="7:8" x14ac:dyDescent="0.25">
      <c r="G3558" s="359">
        <f t="shared" si="116"/>
        <v>0</v>
      </c>
      <c r="H3558" s="366">
        <f t="shared" si="117"/>
        <v>0</v>
      </c>
    </row>
    <row r="3559" spans="7:8" x14ac:dyDescent="0.25">
      <c r="G3559" s="359">
        <f t="shared" si="116"/>
        <v>0</v>
      </c>
      <c r="H3559" s="366">
        <f t="shared" si="117"/>
        <v>0</v>
      </c>
    </row>
    <row r="3560" spans="7:8" x14ac:dyDescent="0.25">
      <c r="G3560" s="359">
        <f t="shared" si="116"/>
        <v>0</v>
      </c>
      <c r="H3560" s="366">
        <f t="shared" si="117"/>
        <v>0</v>
      </c>
    </row>
    <row r="3561" spans="7:8" x14ac:dyDescent="0.25">
      <c r="G3561" s="359">
        <f t="shared" si="116"/>
        <v>0</v>
      </c>
      <c r="H3561" s="366">
        <f t="shared" si="117"/>
        <v>0</v>
      </c>
    </row>
    <row r="3562" spans="7:8" x14ac:dyDescent="0.25">
      <c r="G3562" s="359">
        <f t="shared" si="116"/>
        <v>0</v>
      </c>
      <c r="H3562" s="366">
        <f t="shared" si="117"/>
        <v>0</v>
      </c>
    </row>
    <row r="3563" spans="7:8" x14ac:dyDescent="0.25">
      <c r="G3563" s="359">
        <f t="shared" si="116"/>
        <v>0</v>
      </c>
      <c r="H3563" s="366">
        <f t="shared" si="117"/>
        <v>0</v>
      </c>
    </row>
    <row r="3564" spans="7:8" x14ac:dyDescent="0.25">
      <c r="G3564" s="359">
        <f t="shared" si="116"/>
        <v>0</v>
      </c>
      <c r="H3564" s="366">
        <f t="shared" si="117"/>
        <v>0</v>
      </c>
    </row>
    <row r="3565" spans="7:8" x14ac:dyDescent="0.25">
      <c r="G3565" s="359">
        <f t="shared" si="116"/>
        <v>0</v>
      </c>
      <c r="H3565" s="366">
        <f t="shared" si="117"/>
        <v>0</v>
      </c>
    </row>
    <row r="3566" spans="7:8" x14ac:dyDescent="0.25">
      <c r="G3566" s="359">
        <f t="shared" si="116"/>
        <v>0</v>
      </c>
      <c r="H3566" s="366">
        <f t="shared" si="117"/>
        <v>0</v>
      </c>
    </row>
    <row r="3567" spans="7:8" x14ac:dyDescent="0.25">
      <c r="G3567" s="359">
        <f t="shared" si="116"/>
        <v>0</v>
      </c>
      <c r="H3567" s="366">
        <f t="shared" si="117"/>
        <v>0</v>
      </c>
    </row>
    <row r="3568" spans="7:8" x14ac:dyDescent="0.25">
      <c r="G3568" s="359">
        <f t="shared" si="116"/>
        <v>0</v>
      </c>
      <c r="H3568" s="366">
        <f t="shared" si="117"/>
        <v>0</v>
      </c>
    </row>
    <row r="3569" spans="7:8" x14ac:dyDescent="0.25">
      <c r="G3569" s="359">
        <f t="shared" si="116"/>
        <v>0</v>
      </c>
      <c r="H3569" s="366">
        <f t="shared" si="117"/>
        <v>0</v>
      </c>
    </row>
    <row r="3570" spans="7:8" x14ac:dyDescent="0.25">
      <c r="G3570" s="359">
        <f t="shared" si="116"/>
        <v>0</v>
      </c>
      <c r="H3570" s="366">
        <f t="shared" si="117"/>
        <v>0</v>
      </c>
    </row>
    <row r="3571" spans="7:8" x14ac:dyDescent="0.25">
      <c r="G3571" s="359">
        <f t="shared" si="116"/>
        <v>0</v>
      </c>
      <c r="H3571" s="366">
        <f t="shared" si="117"/>
        <v>0</v>
      </c>
    </row>
    <row r="3572" spans="7:8" x14ac:dyDescent="0.25">
      <c r="G3572" s="359">
        <f t="shared" si="116"/>
        <v>0</v>
      </c>
      <c r="H3572" s="366">
        <f t="shared" si="117"/>
        <v>0</v>
      </c>
    </row>
    <row r="3573" spans="7:8" x14ac:dyDescent="0.25">
      <c r="G3573" s="359">
        <f t="shared" si="116"/>
        <v>0</v>
      </c>
      <c r="H3573" s="366">
        <f t="shared" si="117"/>
        <v>0</v>
      </c>
    </row>
    <row r="3574" spans="7:8" x14ac:dyDescent="0.25">
      <c r="G3574" s="359">
        <f t="shared" si="116"/>
        <v>0</v>
      </c>
      <c r="H3574" s="366">
        <f t="shared" si="117"/>
        <v>0</v>
      </c>
    </row>
    <row r="3575" spans="7:8" x14ac:dyDescent="0.25">
      <c r="G3575" s="359">
        <f t="shared" si="116"/>
        <v>0</v>
      </c>
      <c r="H3575" s="366">
        <f t="shared" si="117"/>
        <v>0</v>
      </c>
    </row>
    <row r="3576" spans="7:8" x14ac:dyDescent="0.25">
      <c r="G3576" s="359">
        <f t="shared" si="116"/>
        <v>0</v>
      </c>
      <c r="H3576" s="366">
        <f t="shared" si="117"/>
        <v>0</v>
      </c>
    </row>
    <row r="3577" spans="7:8" x14ac:dyDescent="0.25">
      <c r="G3577" s="359">
        <f t="shared" si="116"/>
        <v>0</v>
      </c>
      <c r="H3577" s="366">
        <f t="shared" si="117"/>
        <v>0</v>
      </c>
    </row>
    <row r="3578" spans="7:8" x14ac:dyDescent="0.25">
      <c r="G3578" s="359">
        <f t="shared" si="116"/>
        <v>0</v>
      </c>
      <c r="H3578" s="366">
        <f t="shared" si="117"/>
        <v>0</v>
      </c>
    </row>
    <row r="3579" spans="7:8" x14ac:dyDescent="0.25">
      <c r="G3579" s="359">
        <f t="shared" si="116"/>
        <v>0</v>
      </c>
      <c r="H3579" s="366">
        <f t="shared" si="117"/>
        <v>0</v>
      </c>
    </row>
    <row r="3580" spans="7:8" x14ac:dyDescent="0.25">
      <c r="G3580" s="359">
        <f t="shared" si="116"/>
        <v>0</v>
      </c>
      <c r="H3580" s="366">
        <f t="shared" si="117"/>
        <v>0</v>
      </c>
    </row>
    <row r="3581" spans="7:8" x14ac:dyDescent="0.25">
      <c r="G3581" s="359">
        <f t="shared" si="116"/>
        <v>0</v>
      </c>
      <c r="H3581" s="366">
        <f t="shared" si="117"/>
        <v>0</v>
      </c>
    </row>
    <row r="3582" spans="7:8" x14ac:dyDescent="0.25">
      <c r="G3582" s="359">
        <f t="shared" si="116"/>
        <v>0</v>
      </c>
      <c r="H3582" s="366">
        <f t="shared" si="117"/>
        <v>0</v>
      </c>
    </row>
    <row r="3583" spans="7:8" x14ac:dyDescent="0.25">
      <c r="G3583" s="359">
        <f t="shared" si="116"/>
        <v>0</v>
      </c>
      <c r="H3583" s="366">
        <f t="shared" si="117"/>
        <v>0</v>
      </c>
    </row>
    <row r="3584" spans="7:8" x14ac:dyDescent="0.25">
      <c r="G3584" s="359">
        <f t="shared" si="116"/>
        <v>0</v>
      </c>
      <c r="H3584" s="366">
        <f t="shared" si="117"/>
        <v>0</v>
      </c>
    </row>
    <row r="3585" spans="7:8" x14ac:dyDescent="0.25">
      <c r="G3585" s="359">
        <f t="shared" si="116"/>
        <v>0</v>
      </c>
      <c r="H3585" s="366">
        <f t="shared" si="117"/>
        <v>0</v>
      </c>
    </row>
    <row r="3586" spans="7:8" x14ac:dyDescent="0.25">
      <c r="G3586" s="359">
        <f t="shared" si="116"/>
        <v>0</v>
      </c>
      <c r="H3586" s="366">
        <f t="shared" si="117"/>
        <v>0</v>
      </c>
    </row>
    <row r="3587" spans="7:8" x14ac:dyDescent="0.25">
      <c r="G3587" s="359">
        <f t="shared" ref="G3587:G3650" si="118">IFERROR(IF(C3587=" ",0,C3587),0)</f>
        <v>0</v>
      </c>
      <c r="H3587" s="366">
        <f t="shared" ref="H3587:H3650" si="119">IFERROR(G3587 * E3587, 0)</f>
        <v>0</v>
      </c>
    </row>
    <row r="3588" spans="7:8" x14ac:dyDescent="0.25">
      <c r="G3588" s="359">
        <f t="shared" si="118"/>
        <v>0</v>
      </c>
      <c r="H3588" s="366">
        <f t="shared" si="119"/>
        <v>0</v>
      </c>
    </row>
    <row r="3589" spans="7:8" x14ac:dyDescent="0.25">
      <c r="G3589" s="359">
        <f t="shared" si="118"/>
        <v>0</v>
      </c>
      <c r="H3589" s="366">
        <f t="shared" si="119"/>
        <v>0</v>
      </c>
    </row>
    <row r="3590" spans="7:8" x14ac:dyDescent="0.25">
      <c r="G3590" s="359">
        <f t="shared" si="118"/>
        <v>0</v>
      </c>
      <c r="H3590" s="366">
        <f t="shared" si="119"/>
        <v>0</v>
      </c>
    </row>
    <row r="3591" spans="7:8" x14ac:dyDescent="0.25">
      <c r="G3591" s="359">
        <f t="shared" si="118"/>
        <v>0</v>
      </c>
      <c r="H3591" s="366">
        <f t="shared" si="119"/>
        <v>0</v>
      </c>
    </row>
    <row r="3592" spans="7:8" x14ac:dyDescent="0.25">
      <c r="G3592" s="359">
        <f t="shared" si="118"/>
        <v>0</v>
      </c>
      <c r="H3592" s="366">
        <f t="shared" si="119"/>
        <v>0</v>
      </c>
    </row>
    <row r="3593" spans="7:8" x14ac:dyDescent="0.25">
      <c r="G3593" s="359">
        <f t="shared" si="118"/>
        <v>0</v>
      </c>
      <c r="H3593" s="366">
        <f t="shared" si="119"/>
        <v>0</v>
      </c>
    </row>
    <row r="3594" spans="7:8" x14ac:dyDescent="0.25">
      <c r="G3594" s="359">
        <f t="shared" si="118"/>
        <v>0</v>
      </c>
      <c r="H3594" s="366">
        <f t="shared" si="119"/>
        <v>0</v>
      </c>
    </row>
    <row r="3595" spans="7:8" x14ac:dyDescent="0.25">
      <c r="G3595" s="359">
        <f t="shared" si="118"/>
        <v>0</v>
      </c>
      <c r="H3595" s="366">
        <f t="shared" si="119"/>
        <v>0</v>
      </c>
    </row>
    <row r="3596" spans="7:8" x14ac:dyDescent="0.25">
      <c r="G3596" s="359">
        <f t="shared" si="118"/>
        <v>0</v>
      </c>
      <c r="H3596" s="366">
        <f t="shared" si="119"/>
        <v>0</v>
      </c>
    </row>
    <row r="3597" spans="7:8" x14ac:dyDescent="0.25">
      <c r="G3597" s="359">
        <f t="shared" si="118"/>
        <v>0</v>
      </c>
      <c r="H3597" s="366">
        <f t="shared" si="119"/>
        <v>0</v>
      </c>
    </row>
    <row r="3598" spans="7:8" x14ac:dyDescent="0.25">
      <c r="G3598" s="359">
        <f t="shared" si="118"/>
        <v>0</v>
      </c>
      <c r="H3598" s="366">
        <f t="shared" si="119"/>
        <v>0</v>
      </c>
    </row>
    <row r="3599" spans="7:8" x14ac:dyDescent="0.25">
      <c r="G3599" s="359">
        <f t="shared" si="118"/>
        <v>0</v>
      </c>
      <c r="H3599" s="366">
        <f t="shared" si="119"/>
        <v>0</v>
      </c>
    </row>
    <row r="3600" spans="7:8" x14ac:dyDescent="0.25">
      <c r="G3600" s="359">
        <f t="shared" si="118"/>
        <v>0</v>
      </c>
      <c r="H3600" s="366">
        <f t="shared" si="119"/>
        <v>0</v>
      </c>
    </row>
    <row r="3601" spans="7:8" x14ac:dyDescent="0.25">
      <c r="G3601" s="359">
        <f t="shared" si="118"/>
        <v>0</v>
      </c>
      <c r="H3601" s="366">
        <f t="shared" si="119"/>
        <v>0</v>
      </c>
    </row>
    <row r="3602" spans="7:8" x14ac:dyDescent="0.25">
      <c r="G3602" s="359">
        <f t="shared" si="118"/>
        <v>0</v>
      </c>
      <c r="H3602" s="366">
        <f t="shared" si="119"/>
        <v>0</v>
      </c>
    </row>
    <row r="3603" spans="7:8" x14ac:dyDescent="0.25">
      <c r="G3603" s="359">
        <f t="shared" si="118"/>
        <v>0</v>
      </c>
      <c r="H3603" s="366">
        <f t="shared" si="119"/>
        <v>0</v>
      </c>
    </row>
    <row r="3604" spans="7:8" x14ac:dyDescent="0.25">
      <c r="G3604" s="359">
        <f t="shared" si="118"/>
        <v>0</v>
      </c>
      <c r="H3604" s="366">
        <f t="shared" si="119"/>
        <v>0</v>
      </c>
    </row>
    <row r="3605" spans="7:8" x14ac:dyDescent="0.25">
      <c r="G3605" s="359">
        <f t="shared" si="118"/>
        <v>0</v>
      </c>
      <c r="H3605" s="366">
        <f t="shared" si="119"/>
        <v>0</v>
      </c>
    </row>
    <row r="3606" spans="7:8" x14ac:dyDescent="0.25">
      <c r="G3606" s="359">
        <f t="shared" si="118"/>
        <v>0</v>
      </c>
      <c r="H3606" s="366">
        <f t="shared" si="119"/>
        <v>0</v>
      </c>
    </row>
    <row r="3607" spans="7:8" x14ac:dyDescent="0.25">
      <c r="G3607" s="359">
        <f t="shared" si="118"/>
        <v>0</v>
      </c>
      <c r="H3607" s="366">
        <f t="shared" si="119"/>
        <v>0</v>
      </c>
    </row>
    <row r="3608" spans="7:8" x14ac:dyDescent="0.25">
      <c r="G3608" s="359">
        <f t="shared" si="118"/>
        <v>0</v>
      </c>
      <c r="H3608" s="366">
        <f t="shared" si="119"/>
        <v>0</v>
      </c>
    </row>
    <row r="3609" spans="7:8" x14ac:dyDescent="0.25">
      <c r="G3609" s="359">
        <f t="shared" si="118"/>
        <v>0</v>
      </c>
      <c r="H3609" s="366">
        <f t="shared" si="119"/>
        <v>0</v>
      </c>
    </row>
    <row r="3610" spans="7:8" x14ac:dyDescent="0.25">
      <c r="G3610" s="359">
        <f t="shared" si="118"/>
        <v>0</v>
      </c>
      <c r="H3610" s="366">
        <f t="shared" si="119"/>
        <v>0</v>
      </c>
    </row>
    <row r="3611" spans="7:8" x14ac:dyDescent="0.25">
      <c r="G3611" s="359">
        <f t="shared" si="118"/>
        <v>0</v>
      </c>
      <c r="H3611" s="366">
        <f t="shared" si="119"/>
        <v>0</v>
      </c>
    </row>
    <row r="3612" spans="7:8" x14ac:dyDescent="0.25">
      <c r="G3612" s="359">
        <f t="shared" si="118"/>
        <v>0</v>
      </c>
      <c r="H3612" s="366">
        <f t="shared" si="119"/>
        <v>0</v>
      </c>
    </row>
    <row r="3613" spans="7:8" x14ac:dyDescent="0.25">
      <c r="G3613" s="359">
        <f t="shared" si="118"/>
        <v>0</v>
      </c>
      <c r="H3613" s="366">
        <f t="shared" si="119"/>
        <v>0</v>
      </c>
    </row>
    <row r="3614" spans="7:8" x14ac:dyDescent="0.25">
      <c r="G3614" s="359">
        <f t="shared" si="118"/>
        <v>0</v>
      </c>
      <c r="H3614" s="366">
        <f t="shared" si="119"/>
        <v>0</v>
      </c>
    </row>
    <row r="3615" spans="7:8" x14ac:dyDescent="0.25">
      <c r="G3615" s="359">
        <f t="shared" si="118"/>
        <v>0</v>
      </c>
      <c r="H3615" s="366">
        <f t="shared" si="119"/>
        <v>0</v>
      </c>
    </row>
    <row r="3616" spans="7:8" x14ac:dyDescent="0.25">
      <c r="G3616" s="359">
        <f t="shared" si="118"/>
        <v>0</v>
      </c>
      <c r="H3616" s="366">
        <f t="shared" si="119"/>
        <v>0</v>
      </c>
    </row>
    <row r="3617" spans="7:8" x14ac:dyDescent="0.25">
      <c r="G3617" s="359">
        <f t="shared" si="118"/>
        <v>0</v>
      </c>
      <c r="H3617" s="366">
        <f t="shared" si="119"/>
        <v>0</v>
      </c>
    </row>
    <row r="3618" spans="7:8" x14ac:dyDescent="0.25">
      <c r="G3618" s="359">
        <f t="shared" si="118"/>
        <v>0</v>
      </c>
      <c r="H3618" s="366">
        <f t="shared" si="119"/>
        <v>0</v>
      </c>
    </row>
    <row r="3619" spans="7:8" x14ac:dyDescent="0.25">
      <c r="G3619" s="359">
        <f t="shared" si="118"/>
        <v>0</v>
      </c>
      <c r="H3619" s="366">
        <f t="shared" si="119"/>
        <v>0</v>
      </c>
    </row>
    <row r="3620" spans="7:8" x14ac:dyDescent="0.25">
      <c r="G3620" s="359">
        <f t="shared" si="118"/>
        <v>0</v>
      </c>
      <c r="H3620" s="366">
        <f t="shared" si="119"/>
        <v>0</v>
      </c>
    </row>
    <row r="3621" spans="7:8" x14ac:dyDescent="0.25">
      <c r="G3621" s="359">
        <f t="shared" si="118"/>
        <v>0</v>
      </c>
      <c r="H3621" s="366">
        <f t="shared" si="119"/>
        <v>0</v>
      </c>
    </row>
    <row r="3622" spans="7:8" x14ac:dyDescent="0.25">
      <c r="G3622" s="359">
        <f t="shared" si="118"/>
        <v>0</v>
      </c>
      <c r="H3622" s="366">
        <f t="shared" si="119"/>
        <v>0</v>
      </c>
    </row>
    <row r="3623" spans="7:8" x14ac:dyDescent="0.25">
      <c r="G3623" s="359">
        <f t="shared" si="118"/>
        <v>0</v>
      </c>
      <c r="H3623" s="366">
        <f t="shared" si="119"/>
        <v>0</v>
      </c>
    </row>
    <row r="3624" spans="7:8" x14ac:dyDescent="0.25">
      <c r="G3624" s="359">
        <f t="shared" si="118"/>
        <v>0</v>
      </c>
      <c r="H3624" s="366">
        <f t="shared" si="119"/>
        <v>0</v>
      </c>
    </row>
    <row r="3625" spans="7:8" x14ac:dyDescent="0.25">
      <c r="G3625" s="359">
        <f t="shared" si="118"/>
        <v>0</v>
      </c>
      <c r="H3625" s="366">
        <f t="shared" si="119"/>
        <v>0</v>
      </c>
    </row>
    <row r="3626" spans="7:8" x14ac:dyDescent="0.25">
      <c r="G3626" s="359">
        <f t="shared" si="118"/>
        <v>0</v>
      </c>
      <c r="H3626" s="366">
        <f t="shared" si="119"/>
        <v>0</v>
      </c>
    </row>
    <row r="3627" spans="7:8" x14ac:dyDescent="0.25">
      <c r="G3627" s="359">
        <f t="shared" si="118"/>
        <v>0</v>
      </c>
      <c r="H3627" s="366">
        <f t="shared" si="119"/>
        <v>0</v>
      </c>
    </row>
    <row r="3628" spans="7:8" x14ac:dyDescent="0.25">
      <c r="G3628" s="359">
        <f t="shared" si="118"/>
        <v>0</v>
      </c>
      <c r="H3628" s="366">
        <f t="shared" si="119"/>
        <v>0</v>
      </c>
    </row>
    <row r="3629" spans="7:8" x14ac:dyDescent="0.25">
      <c r="G3629" s="359">
        <f t="shared" si="118"/>
        <v>0</v>
      </c>
      <c r="H3629" s="366">
        <f t="shared" si="119"/>
        <v>0</v>
      </c>
    </row>
    <row r="3630" spans="7:8" x14ac:dyDescent="0.25">
      <c r="G3630" s="359">
        <f t="shared" si="118"/>
        <v>0</v>
      </c>
      <c r="H3630" s="366">
        <f t="shared" si="119"/>
        <v>0</v>
      </c>
    </row>
    <row r="3631" spans="7:8" x14ac:dyDescent="0.25">
      <c r="G3631" s="359">
        <f t="shared" si="118"/>
        <v>0</v>
      </c>
      <c r="H3631" s="366">
        <f t="shared" si="119"/>
        <v>0</v>
      </c>
    </row>
    <row r="3632" spans="7:8" x14ac:dyDescent="0.25">
      <c r="G3632" s="359">
        <f t="shared" si="118"/>
        <v>0</v>
      </c>
      <c r="H3632" s="366">
        <f t="shared" si="119"/>
        <v>0</v>
      </c>
    </row>
    <row r="3633" spans="7:8" x14ac:dyDescent="0.25">
      <c r="G3633" s="359">
        <f t="shared" si="118"/>
        <v>0</v>
      </c>
      <c r="H3633" s="366">
        <f t="shared" si="119"/>
        <v>0</v>
      </c>
    </row>
    <row r="3634" spans="7:8" x14ac:dyDescent="0.25">
      <c r="G3634" s="359">
        <f t="shared" si="118"/>
        <v>0</v>
      </c>
      <c r="H3634" s="366">
        <f t="shared" si="119"/>
        <v>0</v>
      </c>
    </row>
    <row r="3635" spans="7:8" x14ac:dyDescent="0.25">
      <c r="G3635" s="359">
        <f t="shared" si="118"/>
        <v>0</v>
      </c>
      <c r="H3635" s="366">
        <f t="shared" si="119"/>
        <v>0</v>
      </c>
    </row>
    <row r="3636" spans="7:8" x14ac:dyDescent="0.25">
      <c r="G3636" s="359">
        <f t="shared" si="118"/>
        <v>0</v>
      </c>
      <c r="H3636" s="366">
        <f t="shared" si="119"/>
        <v>0</v>
      </c>
    </row>
    <row r="3637" spans="7:8" x14ac:dyDescent="0.25">
      <c r="G3637" s="359">
        <f t="shared" si="118"/>
        <v>0</v>
      </c>
      <c r="H3637" s="366">
        <f t="shared" si="119"/>
        <v>0</v>
      </c>
    </row>
    <row r="3638" spans="7:8" x14ac:dyDescent="0.25">
      <c r="G3638" s="359">
        <f t="shared" si="118"/>
        <v>0</v>
      </c>
      <c r="H3638" s="366">
        <f t="shared" si="119"/>
        <v>0</v>
      </c>
    </row>
    <row r="3639" spans="7:8" x14ac:dyDescent="0.25">
      <c r="G3639" s="359">
        <f t="shared" si="118"/>
        <v>0</v>
      </c>
      <c r="H3639" s="366">
        <f t="shared" si="119"/>
        <v>0</v>
      </c>
    </row>
    <row r="3640" spans="7:8" x14ac:dyDescent="0.25">
      <c r="G3640" s="359">
        <f t="shared" si="118"/>
        <v>0</v>
      </c>
      <c r="H3640" s="366">
        <f t="shared" si="119"/>
        <v>0</v>
      </c>
    </row>
    <row r="3641" spans="7:8" x14ac:dyDescent="0.25">
      <c r="G3641" s="359">
        <f t="shared" si="118"/>
        <v>0</v>
      </c>
      <c r="H3641" s="366">
        <f t="shared" si="119"/>
        <v>0</v>
      </c>
    </row>
    <row r="3642" spans="7:8" x14ac:dyDescent="0.25">
      <c r="G3642" s="359">
        <f t="shared" si="118"/>
        <v>0</v>
      </c>
      <c r="H3642" s="366">
        <f t="shared" si="119"/>
        <v>0</v>
      </c>
    </row>
    <row r="3643" spans="7:8" x14ac:dyDescent="0.25">
      <c r="G3643" s="359">
        <f t="shared" si="118"/>
        <v>0</v>
      </c>
      <c r="H3643" s="366">
        <f t="shared" si="119"/>
        <v>0</v>
      </c>
    </row>
    <row r="3644" spans="7:8" x14ac:dyDescent="0.25">
      <c r="G3644" s="359">
        <f t="shared" si="118"/>
        <v>0</v>
      </c>
      <c r="H3644" s="366">
        <f t="shared" si="119"/>
        <v>0</v>
      </c>
    </row>
    <row r="3645" spans="7:8" x14ac:dyDescent="0.25">
      <c r="G3645" s="359">
        <f t="shared" si="118"/>
        <v>0</v>
      </c>
      <c r="H3645" s="366">
        <f t="shared" si="119"/>
        <v>0</v>
      </c>
    </row>
    <row r="3646" spans="7:8" x14ac:dyDescent="0.25">
      <c r="G3646" s="359">
        <f t="shared" si="118"/>
        <v>0</v>
      </c>
      <c r="H3646" s="366">
        <f t="shared" si="119"/>
        <v>0</v>
      </c>
    </row>
    <row r="3647" spans="7:8" x14ac:dyDescent="0.25">
      <c r="G3647" s="359">
        <f t="shared" si="118"/>
        <v>0</v>
      </c>
      <c r="H3647" s="366">
        <f t="shared" si="119"/>
        <v>0</v>
      </c>
    </row>
    <row r="3648" spans="7:8" x14ac:dyDescent="0.25">
      <c r="G3648" s="359">
        <f t="shared" si="118"/>
        <v>0</v>
      </c>
      <c r="H3648" s="366">
        <f t="shared" si="119"/>
        <v>0</v>
      </c>
    </row>
    <row r="3649" spans="7:8" x14ac:dyDescent="0.25">
      <c r="G3649" s="359">
        <f t="shared" si="118"/>
        <v>0</v>
      </c>
      <c r="H3649" s="366">
        <f t="shared" si="119"/>
        <v>0</v>
      </c>
    </row>
    <row r="3650" spans="7:8" x14ac:dyDescent="0.25">
      <c r="G3650" s="359">
        <f t="shared" si="118"/>
        <v>0</v>
      </c>
      <c r="H3650" s="366">
        <f t="shared" si="119"/>
        <v>0</v>
      </c>
    </row>
    <row r="3651" spans="7:8" x14ac:dyDescent="0.25">
      <c r="G3651" s="359">
        <f t="shared" ref="G3651:G3714" si="120">IFERROR(IF(C3651=" ",0,C3651),0)</f>
        <v>0</v>
      </c>
      <c r="H3651" s="366">
        <f t="shared" ref="H3651:H3714" si="121">IFERROR(G3651 * E3651, 0)</f>
        <v>0</v>
      </c>
    </row>
    <row r="3652" spans="7:8" x14ac:dyDescent="0.25">
      <c r="G3652" s="359">
        <f t="shared" si="120"/>
        <v>0</v>
      </c>
      <c r="H3652" s="366">
        <f t="shared" si="121"/>
        <v>0</v>
      </c>
    </row>
    <row r="3653" spans="7:8" x14ac:dyDescent="0.25">
      <c r="G3653" s="359">
        <f t="shared" si="120"/>
        <v>0</v>
      </c>
      <c r="H3653" s="366">
        <f t="shared" si="121"/>
        <v>0</v>
      </c>
    </row>
    <row r="3654" spans="7:8" x14ac:dyDescent="0.25">
      <c r="G3654" s="359">
        <f t="shared" si="120"/>
        <v>0</v>
      </c>
      <c r="H3654" s="366">
        <f t="shared" si="121"/>
        <v>0</v>
      </c>
    </row>
    <row r="3655" spans="7:8" x14ac:dyDescent="0.25">
      <c r="G3655" s="359">
        <f t="shared" si="120"/>
        <v>0</v>
      </c>
      <c r="H3655" s="366">
        <f t="shared" si="121"/>
        <v>0</v>
      </c>
    </row>
    <row r="3656" spans="7:8" x14ac:dyDescent="0.25">
      <c r="G3656" s="359">
        <f t="shared" si="120"/>
        <v>0</v>
      </c>
      <c r="H3656" s="366">
        <f t="shared" si="121"/>
        <v>0</v>
      </c>
    </row>
    <row r="3657" spans="7:8" x14ac:dyDescent="0.25">
      <c r="G3657" s="359">
        <f t="shared" si="120"/>
        <v>0</v>
      </c>
      <c r="H3657" s="366">
        <f t="shared" si="121"/>
        <v>0</v>
      </c>
    </row>
    <row r="3658" spans="7:8" x14ac:dyDescent="0.25">
      <c r="G3658" s="359">
        <f t="shared" si="120"/>
        <v>0</v>
      </c>
      <c r="H3658" s="366">
        <f t="shared" si="121"/>
        <v>0</v>
      </c>
    </row>
    <row r="3659" spans="7:8" x14ac:dyDescent="0.25">
      <c r="G3659" s="359">
        <f t="shared" si="120"/>
        <v>0</v>
      </c>
      <c r="H3659" s="366">
        <f t="shared" si="121"/>
        <v>0</v>
      </c>
    </row>
    <row r="3660" spans="7:8" x14ac:dyDescent="0.25">
      <c r="G3660" s="359">
        <f t="shared" si="120"/>
        <v>0</v>
      </c>
      <c r="H3660" s="366">
        <f t="shared" si="121"/>
        <v>0</v>
      </c>
    </row>
    <row r="3661" spans="7:8" x14ac:dyDescent="0.25">
      <c r="G3661" s="359">
        <f t="shared" si="120"/>
        <v>0</v>
      </c>
      <c r="H3661" s="366">
        <f t="shared" si="121"/>
        <v>0</v>
      </c>
    </row>
    <row r="3662" spans="7:8" x14ac:dyDescent="0.25">
      <c r="G3662" s="359">
        <f t="shared" si="120"/>
        <v>0</v>
      </c>
      <c r="H3662" s="366">
        <f t="shared" si="121"/>
        <v>0</v>
      </c>
    </row>
    <row r="3663" spans="7:8" x14ac:dyDescent="0.25">
      <c r="G3663" s="359">
        <f t="shared" si="120"/>
        <v>0</v>
      </c>
      <c r="H3663" s="366">
        <f t="shared" si="121"/>
        <v>0</v>
      </c>
    </row>
    <row r="3664" spans="7:8" x14ac:dyDescent="0.25">
      <c r="G3664" s="359">
        <f t="shared" si="120"/>
        <v>0</v>
      </c>
      <c r="H3664" s="366">
        <f t="shared" si="121"/>
        <v>0</v>
      </c>
    </row>
    <row r="3665" spans="7:8" x14ac:dyDescent="0.25">
      <c r="G3665" s="359">
        <f t="shared" si="120"/>
        <v>0</v>
      </c>
      <c r="H3665" s="366">
        <f t="shared" si="121"/>
        <v>0</v>
      </c>
    </row>
    <row r="3666" spans="7:8" x14ac:dyDescent="0.25">
      <c r="G3666" s="359">
        <f t="shared" si="120"/>
        <v>0</v>
      </c>
      <c r="H3666" s="366">
        <f t="shared" si="121"/>
        <v>0</v>
      </c>
    </row>
    <row r="3667" spans="7:8" x14ac:dyDescent="0.25">
      <c r="G3667" s="359">
        <f t="shared" si="120"/>
        <v>0</v>
      </c>
      <c r="H3667" s="366">
        <f t="shared" si="121"/>
        <v>0</v>
      </c>
    </row>
    <row r="3668" spans="7:8" x14ac:dyDescent="0.25">
      <c r="G3668" s="359">
        <f t="shared" si="120"/>
        <v>0</v>
      </c>
      <c r="H3668" s="366">
        <f t="shared" si="121"/>
        <v>0</v>
      </c>
    </row>
    <row r="3669" spans="7:8" x14ac:dyDescent="0.25">
      <c r="G3669" s="359">
        <f t="shared" si="120"/>
        <v>0</v>
      </c>
      <c r="H3669" s="366">
        <f t="shared" si="121"/>
        <v>0</v>
      </c>
    </row>
    <row r="3670" spans="7:8" x14ac:dyDescent="0.25">
      <c r="G3670" s="359">
        <f t="shared" si="120"/>
        <v>0</v>
      </c>
      <c r="H3670" s="366">
        <f t="shared" si="121"/>
        <v>0</v>
      </c>
    </row>
    <row r="3671" spans="7:8" x14ac:dyDescent="0.25">
      <c r="G3671" s="359">
        <f t="shared" si="120"/>
        <v>0</v>
      </c>
      <c r="H3671" s="366">
        <f t="shared" si="121"/>
        <v>0</v>
      </c>
    </row>
    <row r="3672" spans="7:8" x14ac:dyDescent="0.25">
      <c r="G3672" s="359">
        <f t="shared" si="120"/>
        <v>0</v>
      </c>
      <c r="H3672" s="366">
        <f t="shared" si="121"/>
        <v>0</v>
      </c>
    </row>
    <row r="3673" spans="7:8" x14ac:dyDescent="0.25">
      <c r="G3673" s="359">
        <f t="shared" si="120"/>
        <v>0</v>
      </c>
      <c r="H3673" s="366">
        <f t="shared" si="121"/>
        <v>0</v>
      </c>
    </row>
    <row r="3674" spans="7:8" x14ac:dyDescent="0.25">
      <c r="G3674" s="359">
        <f t="shared" si="120"/>
        <v>0</v>
      </c>
      <c r="H3674" s="366">
        <f t="shared" si="121"/>
        <v>0</v>
      </c>
    </row>
    <row r="3675" spans="7:8" x14ac:dyDescent="0.25">
      <c r="G3675" s="359">
        <f t="shared" si="120"/>
        <v>0</v>
      </c>
      <c r="H3675" s="366">
        <f t="shared" si="121"/>
        <v>0</v>
      </c>
    </row>
    <row r="3676" spans="7:8" x14ac:dyDescent="0.25">
      <c r="G3676" s="359">
        <f t="shared" si="120"/>
        <v>0</v>
      </c>
      <c r="H3676" s="366">
        <f t="shared" si="121"/>
        <v>0</v>
      </c>
    </row>
    <row r="3677" spans="7:8" x14ac:dyDescent="0.25">
      <c r="G3677" s="359">
        <f t="shared" si="120"/>
        <v>0</v>
      </c>
      <c r="H3677" s="366">
        <f t="shared" si="121"/>
        <v>0</v>
      </c>
    </row>
    <row r="3678" spans="7:8" x14ac:dyDescent="0.25">
      <c r="G3678" s="359">
        <f t="shared" si="120"/>
        <v>0</v>
      </c>
      <c r="H3678" s="366">
        <f t="shared" si="121"/>
        <v>0</v>
      </c>
    </row>
    <row r="3679" spans="7:8" x14ac:dyDescent="0.25">
      <c r="G3679" s="359">
        <f t="shared" si="120"/>
        <v>0</v>
      </c>
      <c r="H3679" s="366">
        <f t="shared" si="121"/>
        <v>0</v>
      </c>
    </row>
    <row r="3680" spans="7:8" x14ac:dyDescent="0.25">
      <c r="G3680" s="359">
        <f t="shared" si="120"/>
        <v>0</v>
      </c>
      <c r="H3680" s="366">
        <f t="shared" si="121"/>
        <v>0</v>
      </c>
    </row>
    <row r="3681" spans="7:8" x14ac:dyDescent="0.25">
      <c r="G3681" s="359">
        <f t="shared" si="120"/>
        <v>0</v>
      </c>
      <c r="H3681" s="366">
        <f t="shared" si="121"/>
        <v>0</v>
      </c>
    </row>
    <row r="3682" spans="7:8" x14ac:dyDescent="0.25">
      <c r="G3682" s="359">
        <f t="shared" si="120"/>
        <v>0</v>
      </c>
      <c r="H3682" s="366">
        <f t="shared" si="121"/>
        <v>0</v>
      </c>
    </row>
    <row r="3683" spans="7:8" x14ac:dyDescent="0.25">
      <c r="G3683" s="359">
        <f t="shared" si="120"/>
        <v>0</v>
      </c>
      <c r="H3683" s="366">
        <f t="shared" si="121"/>
        <v>0</v>
      </c>
    </row>
    <row r="3684" spans="7:8" x14ac:dyDescent="0.25">
      <c r="G3684" s="359">
        <f t="shared" si="120"/>
        <v>0</v>
      </c>
      <c r="H3684" s="366">
        <f t="shared" si="121"/>
        <v>0</v>
      </c>
    </row>
    <row r="3685" spans="7:8" x14ac:dyDescent="0.25">
      <c r="G3685" s="359">
        <f t="shared" si="120"/>
        <v>0</v>
      </c>
      <c r="H3685" s="366">
        <f t="shared" si="121"/>
        <v>0</v>
      </c>
    </row>
    <row r="3686" spans="7:8" x14ac:dyDescent="0.25">
      <c r="G3686" s="359">
        <f t="shared" si="120"/>
        <v>0</v>
      </c>
      <c r="H3686" s="366">
        <f t="shared" si="121"/>
        <v>0</v>
      </c>
    </row>
    <row r="3687" spans="7:8" x14ac:dyDescent="0.25">
      <c r="G3687" s="359">
        <f t="shared" si="120"/>
        <v>0</v>
      </c>
      <c r="H3687" s="366">
        <f t="shared" si="121"/>
        <v>0</v>
      </c>
    </row>
    <row r="3688" spans="7:8" x14ac:dyDescent="0.25">
      <c r="G3688" s="359">
        <f t="shared" si="120"/>
        <v>0</v>
      </c>
      <c r="H3688" s="366">
        <f t="shared" si="121"/>
        <v>0</v>
      </c>
    </row>
    <row r="3689" spans="7:8" x14ac:dyDescent="0.25">
      <c r="G3689" s="359">
        <f t="shared" si="120"/>
        <v>0</v>
      </c>
      <c r="H3689" s="366">
        <f t="shared" si="121"/>
        <v>0</v>
      </c>
    </row>
    <row r="3690" spans="7:8" x14ac:dyDescent="0.25">
      <c r="G3690" s="359">
        <f t="shared" si="120"/>
        <v>0</v>
      </c>
      <c r="H3690" s="366">
        <f t="shared" si="121"/>
        <v>0</v>
      </c>
    </row>
    <row r="3691" spans="7:8" x14ac:dyDescent="0.25">
      <c r="G3691" s="359">
        <f t="shared" si="120"/>
        <v>0</v>
      </c>
      <c r="H3691" s="366">
        <f t="shared" si="121"/>
        <v>0</v>
      </c>
    </row>
    <row r="3692" spans="7:8" x14ac:dyDescent="0.25">
      <c r="G3692" s="359">
        <f t="shared" si="120"/>
        <v>0</v>
      </c>
      <c r="H3692" s="366">
        <f t="shared" si="121"/>
        <v>0</v>
      </c>
    </row>
    <row r="3693" spans="7:8" x14ac:dyDescent="0.25">
      <c r="G3693" s="359">
        <f t="shared" si="120"/>
        <v>0</v>
      </c>
      <c r="H3693" s="366">
        <f t="shared" si="121"/>
        <v>0</v>
      </c>
    </row>
    <row r="3694" spans="7:8" x14ac:dyDescent="0.25">
      <c r="G3694" s="359">
        <f t="shared" si="120"/>
        <v>0</v>
      </c>
      <c r="H3694" s="366">
        <f t="shared" si="121"/>
        <v>0</v>
      </c>
    </row>
    <row r="3695" spans="7:8" x14ac:dyDescent="0.25">
      <c r="G3695" s="359">
        <f t="shared" si="120"/>
        <v>0</v>
      </c>
      <c r="H3695" s="366">
        <f t="shared" si="121"/>
        <v>0</v>
      </c>
    </row>
    <row r="3696" spans="7:8" x14ac:dyDescent="0.25">
      <c r="G3696" s="359">
        <f t="shared" si="120"/>
        <v>0</v>
      </c>
      <c r="H3696" s="366">
        <f t="shared" si="121"/>
        <v>0</v>
      </c>
    </row>
    <row r="3697" spans="7:8" x14ac:dyDescent="0.25">
      <c r="G3697" s="359">
        <f t="shared" si="120"/>
        <v>0</v>
      </c>
      <c r="H3697" s="366">
        <f t="shared" si="121"/>
        <v>0</v>
      </c>
    </row>
    <row r="3698" spans="7:8" x14ac:dyDescent="0.25">
      <c r="G3698" s="359">
        <f t="shared" si="120"/>
        <v>0</v>
      </c>
      <c r="H3698" s="366">
        <f t="shared" si="121"/>
        <v>0</v>
      </c>
    </row>
    <row r="3699" spans="7:8" x14ac:dyDescent="0.25">
      <c r="G3699" s="359">
        <f t="shared" si="120"/>
        <v>0</v>
      </c>
      <c r="H3699" s="366">
        <f t="shared" si="121"/>
        <v>0</v>
      </c>
    </row>
    <row r="3700" spans="7:8" x14ac:dyDescent="0.25">
      <c r="G3700" s="359">
        <f t="shared" si="120"/>
        <v>0</v>
      </c>
      <c r="H3700" s="366">
        <f t="shared" si="121"/>
        <v>0</v>
      </c>
    </row>
    <row r="3701" spans="7:8" x14ac:dyDescent="0.25">
      <c r="G3701" s="359">
        <f t="shared" si="120"/>
        <v>0</v>
      </c>
      <c r="H3701" s="366">
        <f t="shared" si="121"/>
        <v>0</v>
      </c>
    </row>
    <row r="3702" spans="7:8" x14ac:dyDescent="0.25">
      <c r="G3702" s="359">
        <f t="shared" si="120"/>
        <v>0</v>
      </c>
      <c r="H3702" s="366">
        <f t="shared" si="121"/>
        <v>0</v>
      </c>
    </row>
    <row r="3703" spans="7:8" x14ac:dyDescent="0.25">
      <c r="G3703" s="359">
        <f t="shared" si="120"/>
        <v>0</v>
      </c>
      <c r="H3703" s="366">
        <f t="shared" si="121"/>
        <v>0</v>
      </c>
    </row>
    <row r="3704" spans="7:8" x14ac:dyDescent="0.25">
      <c r="G3704" s="359">
        <f t="shared" si="120"/>
        <v>0</v>
      </c>
      <c r="H3704" s="366">
        <f t="shared" si="121"/>
        <v>0</v>
      </c>
    </row>
    <row r="3705" spans="7:8" x14ac:dyDescent="0.25">
      <c r="G3705" s="359">
        <f t="shared" si="120"/>
        <v>0</v>
      </c>
      <c r="H3705" s="366">
        <f t="shared" si="121"/>
        <v>0</v>
      </c>
    </row>
    <row r="3706" spans="7:8" x14ac:dyDescent="0.25">
      <c r="G3706" s="359">
        <f t="shared" si="120"/>
        <v>0</v>
      </c>
      <c r="H3706" s="366">
        <f t="shared" si="121"/>
        <v>0</v>
      </c>
    </row>
    <row r="3707" spans="7:8" x14ac:dyDescent="0.25">
      <c r="G3707" s="359">
        <f t="shared" si="120"/>
        <v>0</v>
      </c>
      <c r="H3707" s="366">
        <f t="shared" si="121"/>
        <v>0</v>
      </c>
    </row>
    <row r="3708" spans="7:8" x14ac:dyDescent="0.25">
      <c r="G3708" s="359">
        <f t="shared" si="120"/>
        <v>0</v>
      </c>
      <c r="H3708" s="366">
        <f t="shared" si="121"/>
        <v>0</v>
      </c>
    </row>
    <row r="3709" spans="7:8" x14ac:dyDescent="0.25">
      <c r="G3709" s="359">
        <f t="shared" si="120"/>
        <v>0</v>
      </c>
      <c r="H3709" s="366">
        <f t="shared" si="121"/>
        <v>0</v>
      </c>
    </row>
    <row r="3710" spans="7:8" x14ac:dyDescent="0.25">
      <c r="G3710" s="359">
        <f t="shared" si="120"/>
        <v>0</v>
      </c>
      <c r="H3710" s="366">
        <f t="shared" si="121"/>
        <v>0</v>
      </c>
    </row>
    <row r="3711" spans="7:8" x14ac:dyDescent="0.25">
      <c r="G3711" s="359">
        <f t="shared" si="120"/>
        <v>0</v>
      </c>
      <c r="H3711" s="366">
        <f t="shared" si="121"/>
        <v>0</v>
      </c>
    </row>
    <row r="3712" spans="7:8" x14ac:dyDescent="0.25">
      <c r="G3712" s="359">
        <f t="shared" si="120"/>
        <v>0</v>
      </c>
      <c r="H3712" s="366">
        <f t="shared" si="121"/>
        <v>0</v>
      </c>
    </row>
    <row r="3713" spans="7:8" x14ac:dyDescent="0.25">
      <c r="G3713" s="359">
        <f t="shared" si="120"/>
        <v>0</v>
      </c>
      <c r="H3713" s="366">
        <f t="shared" si="121"/>
        <v>0</v>
      </c>
    </row>
    <row r="3714" spans="7:8" x14ac:dyDescent="0.25">
      <c r="G3714" s="359">
        <f t="shared" si="120"/>
        <v>0</v>
      </c>
      <c r="H3714" s="366">
        <f t="shared" si="121"/>
        <v>0</v>
      </c>
    </row>
    <row r="3715" spans="7:8" x14ac:dyDescent="0.25">
      <c r="G3715" s="359">
        <f t="shared" ref="G3715:G3778" si="122">IFERROR(IF(C3715=" ",0,C3715),0)</f>
        <v>0</v>
      </c>
      <c r="H3715" s="366">
        <f t="shared" ref="H3715:H3778" si="123">IFERROR(G3715 * E3715, 0)</f>
        <v>0</v>
      </c>
    </row>
    <row r="3716" spans="7:8" x14ac:dyDescent="0.25">
      <c r="G3716" s="359">
        <f t="shared" si="122"/>
        <v>0</v>
      </c>
      <c r="H3716" s="366">
        <f t="shared" si="123"/>
        <v>0</v>
      </c>
    </row>
    <row r="3717" spans="7:8" x14ac:dyDescent="0.25">
      <c r="G3717" s="359">
        <f t="shared" si="122"/>
        <v>0</v>
      </c>
      <c r="H3717" s="366">
        <f t="shared" si="123"/>
        <v>0</v>
      </c>
    </row>
    <row r="3718" spans="7:8" x14ac:dyDescent="0.25">
      <c r="G3718" s="359">
        <f t="shared" si="122"/>
        <v>0</v>
      </c>
      <c r="H3718" s="366">
        <f t="shared" si="123"/>
        <v>0</v>
      </c>
    </row>
    <row r="3719" spans="7:8" x14ac:dyDescent="0.25">
      <c r="G3719" s="359">
        <f t="shared" si="122"/>
        <v>0</v>
      </c>
      <c r="H3719" s="366">
        <f t="shared" si="123"/>
        <v>0</v>
      </c>
    </row>
    <row r="3720" spans="7:8" x14ac:dyDescent="0.25">
      <c r="G3720" s="359">
        <f t="shared" si="122"/>
        <v>0</v>
      </c>
      <c r="H3720" s="366">
        <f t="shared" si="123"/>
        <v>0</v>
      </c>
    </row>
    <row r="3721" spans="7:8" x14ac:dyDescent="0.25">
      <c r="G3721" s="359">
        <f t="shared" si="122"/>
        <v>0</v>
      </c>
      <c r="H3721" s="366">
        <f t="shared" si="123"/>
        <v>0</v>
      </c>
    </row>
    <row r="3722" spans="7:8" x14ac:dyDescent="0.25">
      <c r="G3722" s="359">
        <f t="shared" si="122"/>
        <v>0</v>
      </c>
      <c r="H3722" s="366">
        <f t="shared" si="123"/>
        <v>0</v>
      </c>
    </row>
    <row r="3723" spans="7:8" x14ac:dyDescent="0.25">
      <c r="G3723" s="359">
        <f t="shared" si="122"/>
        <v>0</v>
      </c>
      <c r="H3723" s="366">
        <f t="shared" si="123"/>
        <v>0</v>
      </c>
    </row>
    <row r="3724" spans="7:8" x14ac:dyDescent="0.25">
      <c r="G3724" s="359">
        <f t="shared" si="122"/>
        <v>0</v>
      </c>
      <c r="H3724" s="366">
        <f t="shared" si="123"/>
        <v>0</v>
      </c>
    </row>
    <row r="3725" spans="7:8" x14ac:dyDescent="0.25">
      <c r="G3725" s="359">
        <f t="shared" si="122"/>
        <v>0</v>
      </c>
      <c r="H3725" s="366">
        <f t="shared" si="123"/>
        <v>0</v>
      </c>
    </row>
    <row r="3726" spans="7:8" x14ac:dyDescent="0.25">
      <c r="G3726" s="359">
        <f t="shared" si="122"/>
        <v>0</v>
      </c>
      <c r="H3726" s="366">
        <f t="shared" si="123"/>
        <v>0</v>
      </c>
    </row>
    <row r="3727" spans="7:8" x14ac:dyDescent="0.25">
      <c r="G3727" s="359">
        <f t="shared" si="122"/>
        <v>0</v>
      </c>
      <c r="H3727" s="366">
        <f t="shared" si="123"/>
        <v>0</v>
      </c>
    </row>
    <row r="3728" spans="7:8" x14ac:dyDescent="0.25">
      <c r="G3728" s="359">
        <f t="shared" si="122"/>
        <v>0</v>
      </c>
      <c r="H3728" s="366">
        <f t="shared" si="123"/>
        <v>0</v>
      </c>
    </row>
    <row r="3729" spans="7:8" x14ac:dyDescent="0.25">
      <c r="G3729" s="359">
        <f t="shared" si="122"/>
        <v>0</v>
      </c>
      <c r="H3729" s="366">
        <f t="shared" si="123"/>
        <v>0</v>
      </c>
    </row>
    <row r="3730" spans="7:8" x14ac:dyDescent="0.25">
      <c r="G3730" s="359">
        <f t="shared" si="122"/>
        <v>0</v>
      </c>
      <c r="H3730" s="366">
        <f t="shared" si="123"/>
        <v>0</v>
      </c>
    </row>
    <row r="3731" spans="7:8" x14ac:dyDescent="0.25">
      <c r="G3731" s="359">
        <f t="shared" si="122"/>
        <v>0</v>
      </c>
      <c r="H3731" s="366">
        <f t="shared" si="123"/>
        <v>0</v>
      </c>
    </row>
    <row r="3732" spans="7:8" x14ac:dyDescent="0.25">
      <c r="G3732" s="359">
        <f t="shared" si="122"/>
        <v>0</v>
      </c>
      <c r="H3732" s="366">
        <f t="shared" si="123"/>
        <v>0</v>
      </c>
    </row>
    <row r="3733" spans="7:8" x14ac:dyDescent="0.25">
      <c r="G3733" s="359">
        <f t="shared" si="122"/>
        <v>0</v>
      </c>
      <c r="H3733" s="366">
        <f t="shared" si="123"/>
        <v>0</v>
      </c>
    </row>
    <row r="3734" spans="7:8" x14ac:dyDescent="0.25">
      <c r="G3734" s="359">
        <f t="shared" si="122"/>
        <v>0</v>
      </c>
      <c r="H3734" s="366">
        <f t="shared" si="123"/>
        <v>0</v>
      </c>
    </row>
    <row r="3735" spans="7:8" x14ac:dyDescent="0.25">
      <c r="G3735" s="359">
        <f t="shared" si="122"/>
        <v>0</v>
      </c>
      <c r="H3735" s="366">
        <f t="shared" si="123"/>
        <v>0</v>
      </c>
    </row>
    <row r="3736" spans="7:8" x14ac:dyDescent="0.25">
      <c r="G3736" s="359">
        <f t="shared" si="122"/>
        <v>0</v>
      </c>
      <c r="H3736" s="366">
        <f t="shared" si="123"/>
        <v>0</v>
      </c>
    </row>
    <row r="3737" spans="7:8" x14ac:dyDescent="0.25">
      <c r="G3737" s="359">
        <f t="shared" si="122"/>
        <v>0</v>
      </c>
      <c r="H3737" s="366">
        <f t="shared" si="123"/>
        <v>0</v>
      </c>
    </row>
    <row r="3738" spans="7:8" x14ac:dyDescent="0.25">
      <c r="G3738" s="359">
        <f t="shared" si="122"/>
        <v>0</v>
      </c>
      <c r="H3738" s="366">
        <f t="shared" si="123"/>
        <v>0</v>
      </c>
    </row>
    <row r="3739" spans="7:8" x14ac:dyDescent="0.25">
      <c r="G3739" s="359">
        <f t="shared" si="122"/>
        <v>0</v>
      </c>
      <c r="H3739" s="366">
        <f t="shared" si="123"/>
        <v>0</v>
      </c>
    </row>
    <row r="3740" spans="7:8" x14ac:dyDescent="0.25">
      <c r="G3740" s="359">
        <f t="shared" si="122"/>
        <v>0</v>
      </c>
      <c r="H3740" s="366">
        <f t="shared" si="123"/>
        <v>0</v>
      </c>
    </row>
    <row r="3741" spans="7:8" x14ac:dyDescent="0.25">
      <c r="G3741" s="359">
        <f t="shared" si="122"/>
        <v>0</v>
      </c>
      <c r="H3741" s="366">
        <f t="shared" si="123"/>
        <v>0</v>
      </c>
    </row>
    <row r="3742" spans="7:8" x14ac:dyDescent="0.25">
      <c r="G3742" s="359">
        <f t="shared" si="122"/>
        <v>0</v>
      </c>
      <c r="H3742" s="366">
        <f t="shared" si="123"/>
        <v>0</v>
      </c>
    </row>
    <row r="3743" spans="7:8" x14ac:dyDescent="0.25">
      <c r="G3743" s="359">
        <f t="shared" si="122"/>
        <v>0</v>
      </c>
      <c r="H3743" s="366">
        <f t="shared" si="123"/>
        <v>0</v>
      </c>
    </row>
    <row r="3744" spans="7:8" x14ac:dyDescent="0.25">
      <c r="G3744" s="359">
        <f t="shared" si="122"/>
        <v>0</v>
      </c>
      <c r="H3744" s="366">
        <f t="shared" si="123"/>
        <v>0</v>
      </c>
    </row>
    <row r="3745" spans="7:8" x14ac:dyDescent="0.25">
      <c r="G3745" s="359">
        <f t="shared" si="122"/>
        <v>0</v>
      </c>
      <c r="H3745" s="366">
        <f t="shared" si="123"/>
        <v>0</v>
      </c>
    </row>
    <row r="3746" spans="7:8" x14ac:dyDescent="0.25">
      <c r="G3746" s="359">
        <f t="shared" si="122"/>
        <v>0</v>
      </c>
      <c r="H3746" s="366">
        <f t="shared" si="123"/>
        <v>0</v>
      </c>
    </row>
    <row r="3747" spans="7:8" x14ac:dyDescent="0.25">
      <c r="G3747" s="359">
        <f t="shared" si="122"/>
        <v>0</v>
      </c>
      <c r="H3747" s="366">
        <f t="shared" si="123"/>
        <v>0</v>
      </c>
    </row>
    <row r="3748" spans="7:8" x14ac:dyDescent="0.25">
      <c r="G3748" s="359">
        <f t="shared" si="122"/>
        <v>0</v>
      </c>
      <c r="H3748" s="366">
        <f t="shared" si="123"/>
        <v>0</v>
      </c>
    </row>
    <row r="3749" spans="7:8" x14ac:dyDescent="0.25">
      <c r="G3749" s="359">
        <f t="shared" si="122"/>
        <v>0</v>
      </c>
      <c r="H3749" s="366">
        <f t="shared" si="123"/>
        <v>0</v>
      </c>
    </row>
    <row r="3750" spans="7:8" x14ac:dyDescent="0.25">
      <c r="G3750" s="359">
        <f t="shared" si="122"/>
        <v>0</v>
      </c>
      <c r="H3750" s="366">
        <f t="shared" si="123"/>
        <v>0</v>
      </c>
    </row>
    <row r="3751" spans="7:8" x14ac:dyDescent="0.25">
      <c r="G3751" s="359">
        <f t="shared" si="122"/>
        <v>0</v>
      </c>
      <c r="H3751" s="366">
        <f t="shared" si="123"/>
        <v>0</v>
      </c>
    </row>
    <row r="3752" spans="7:8" x14ac:dyDescent="0.25">
      <c r="G3752" s="359">
        <f t="shared" si="122"/>
        <v>0</v>
      </c>
      <c r="H3752" s="366">
        <f t="shared" si="123"/>
        <v>0</v>
      </c>
    </row>
    <row r="3753" spans="7:8" x14ac:dyDescent="0.25">
      <c r="G3753" s="359">
        <f t="shared" si="122"/>
        <v>0</v>
      </c>
      <c r="H3753" s="366">
        <f t="shared" si="123"/>
        <v>0</v>
      </c>
    </row>
    <row r="3754" spans="7:8" x14ac:dyDescent="0.25">
      <c r="G3754" s="359">
        <f t="shared" si="122"/>
        <v>0</v>
      </c>
      <c r="H3754" s="366">
        <f t="shared" si="123"/>
        <v>0</v>
      </c>
    </row>
    <row r="3755" spans="7:8" x14ac:dyDescent="0.25">
      <c r="G3755" s="359">
        <f t="shared" si="122"/>
        <v>0</v>
      </c>
      <c r="H3755" s="366">
        <f t="shared" si="123"/>
        <v>0</v>
      </c>
    </row>
    <row r="3756" spans="7:8" x14ac:dyDescent="0.25">
      <c r="G3756" s="359">
        <f t="shared" si="122"/>
        <v>0</v>
      </c>
      <c r="H3756" s="366">
        <f t="shared" si="123"/>
        <v>0</v>
      </c>
    </row>
    <row r="3757" spans="7:8" x14ac:dyDescent="0.25">
      <c r="G3757" s="359">
        <f t="shared" si="122"/>
        <v>0</v>
      </c>
      <c r="H3757" s="366">
        <f t="shared" si="123"/>
        <v>0</v>
      </c>
    </row>
    <row r="3758" spans="7:8" x14ac:dyDescent="0.25">
      <c r="G3758" s="359">
        <f t="shared" si="122"/>
        <v>0</v>
      </c>
      <c r="H3758" s="366">
        <f t="shared" si="123"/>
        <v>0</v>
      </c>
    </row>
    <row r="3759" spans="7:8" x14ac:dyDescent="0.25">
      <c r="G3759" s="359">
        <f t="shared" si="122"/>
        <v>0</v>
      </c>
      <c r="H3759" s="366">
        <f t="shared" si="123"/>
        <v>0</v>
      </c>
    </row>
    <row r="3760" spans="7:8" x14ac:dyDescent="0.25">
      <c r="G3760" s="359">
        <f t="shared" si="122"/>
        <v>0</v>
      </c>
      <c r="H3760" s="366">
        <f t="shared" si="123"/>
        <v>0</v>
      </c>
    </row>
    <row r="3761" spans="7:8" x14ac:dyDescent="0.25">
      <c r="G3761" s="359">
        <f t="shared" si="122"/>
        <v>0</v>
      </c>
      <c r="H3761" s="366">
        <f t="shared" si="123"/>
        <v>0</v>
      </c>
    </row>
    <row r="3762" spans="7:8" x14ac:dyDescent="0.25">
      <c r="G3762" s="359">
        <f t="shared" si="122"/>
        <v>0</v>
      </c>
      <c r="H3762" s="366">
        <f t="shared" si="123"/>
        <v>0</v>
      </c>
    </row>
    <row r="3763" spans="7:8" x14ac:dyDescent="0.25">
      <c r="G3763" s="359">
        <f t="shared" si="122"/>
        <v>0</v>
      </c>
      <c r="H3763" s="366">
        <f t="shared" si="123"/>
        <v>0</v>
      </c>
    </row>
    <row r="3764" spans="7:8" x14ac:dyDescent="0.25">
      <c r="G3764" s="359">
        <f t="shared" si="122"/>
        <v>0</v>
      </c>
      <c r="H3764" s="366">
        <f t="shared" si="123"/>
        <v>0</v>
      </c>
    </row>
    <row r="3765" spans="7:8" x14ac:dyDescent="0.25">
      <c r="G3765" s="359">
        <f t="shared" si="122"/>
        <v>0</v>
      </c>
      <c r="H3765" s="366">
        <f t="shared" si="123"/>
        <v>0</v>
      </c>
    </row>
    <row r="3766" spans="7:8" x14ac:dyDescent="0.25">
      <c r="G3766" s="359">
        <f t="shared" si="122"/>
        <v>0</v>
      </c>
      <c r="H3766" s="366">
        <f t="shared" si="123"/>
        <v>0</v>
      </c>
    </row>
    <row r="3767" spans="7:8" x14ac:dyDescent="0.25">
      <c r="G3767" s="359">
        <f t="shared" si="122"/>
        <v>0</v>
      </c>
      <c r="H3767" s="366">
        <f t="shared" si="123"/>
        <v>0</v>
      </c>
    </row>
    <row r="3768" spans="7:8" x14ac:dyDescent="0.25">
      <c r="G3768" s="359">
        <f t="shared" si="122"/>
        <v>0</v>
      </c>
      <c r="H3768" s="366">
        <f t="shared" si="123"/>
        <v>0</v>
      </c>
    </row>
    <row r="3769" spans="7:8" x14ac:dyDescent="0.25">
      <c r="G3769" s="359">
        <f t="shared" si="122"/>
        <v>0</v>
      </c>
      <c r="H3769" s="366">
        <f t="shared" si="123"/>
        <v>0</v>
      </c>
    </row>
    <row r="3770" spans="7:8" x14ac:dyDescent="0.25">
      <c r="G3770" s="359">
        <f t="shared" si="122"/>
        <v>0</v>
      </c>
      <c r="H3770" s="366">
        <f t="shared" si="123"/>
        <v>0</v>
      </c>
    </row>
    <row r="3771" spans="7:8" x14ac:dyDescent="0.25">
      <c r="G3771" s="359">
        <f t="shared" si="122"/>
        <v>0</v>
      </c>
      <c r="H3771" s="366">
        <f t="shared" si="123"/>
        <v>0</v>
      </c>
    </row>
    <row r="3772" spans="7:8" x14ac:dyDescent="0.25">
      <c r="G3772" s="359">
        <f t="shared" si="122"/>
        <v>0</v>
      </c>
      <c r="H3772" s="366">
        <f t="shared" si="123"/>
        <v>0</v>
      </c>
    </row>
    <row r="3773" spans="7:8" x14ac:dyDescent="0.25">
      <c r="G3773" s="359">
        <f t="shared" si="122"/>
        <v>0</v>
      </c>
      <c r="H3773" s="366">
        <f t="shared" si="123"/>
        <v>0</v>
      </c>
    </row>
    <row r="3774" spans="7:8" x14ac:dyDescent="0.25">
      <c r="G3774" s="359">
        <f t="shared" si="122"/>
        <v>0</v>
      </c>
      <c r="H3774" s="366">
        <f t="shared" si="123"/>
        <v>0</v>
      </c>
    </row>
    <row r="3775" spans="7:8" x14ac:dyDescent="0.25">
      <c r="G3775" s="359">
        <f t="shared" si="122"/>
        <v>0</v>
      </c>
      <c r="H3775" s="366">
        <f t="shared" si="123"/>
        <v>0</v>
      </c>
    </row>
    <row r="3776" spans="7:8" x14ac:dyDescent="0.25">
      <c r="G3776" s="359">
        <f t="shared" si="122"/>
        <v>0</v>
      </c>
      <c r="H3776" s="366">
        <f t="shared" si="123"/>
        <v>0</v>
      </c>
    </row>
    <row r="3777" spans="7:8" x14ac:dyDescent="0.25">
      <c r="G3777" s="359">
        <f t="shared" si="122"/>
        <v>0</v>
      </c>
      <c r="H3777" s="366">
        <f t="shared" si="123"/>
        <v>0</v>
      </c>
    </row>
    <row r="3778" spans="7:8" x14ac:dyDescent="0.25">
      <c r="G3778" s="359">
        <f t="shared" si="122"/>
        <v>0</v>
      </c>
      <c r="H3778" s="366">
        <f t="shared" si="123"/>
        <v>0</v>
      </c>
    </row>
    <row r="3779" spans="7:8" x14ac:dyDescent="0.25">
      <c r="G3779" s="359">
        <f t="shared" ref="G3779:G3842" si="124">IFERROR(IF(C3779=" ",0,C3779),0)</f>
        <v>0</v>
      </c>
      <c r="H3779" s="366">
        <f t="shared" ref="H3779:H3842" si="125">IFERROR(G3779 * E3779, 0)</f>
        <v>0</v>
      </c>
    </row>
    <row r="3780" spans="7:8" x14ac:dyDescent="0.25">
      <c r="G3780" s="359">
        <f t="shared" si="124"/>
        <v>0</v>
      </c>
      <c r="H3780" s="366">
        <f t="shared" si="125"/>
        <v>0</v>
      </c>
    </row>
    <row r="3781" spans="7:8" x14ac:dyDescent="0.25">
      <c r="G3781" s="359">
        <f t="shared" si="124"/>
        <v>0</v>
      </c>
      <c r="H3781" s="366">
        <f t="shared" si="125"/>
        <v>0</v>
      </c>
    </row>
    <row r="3782" spans="7:8" x14ac:dyDescent="0.25">
      <c r="G3782" s="359">
        <f t="shared" si="124"/>
        <v>0</v>
      </c>
      <c r="H3782" s="366">
        <f t="shared" si="125"/>
        <v>0</v>
      </c>
    </row>
    <row r="3783" spans="7:8" x14ac:dyDescent="0.25">
      <c r="G3783" s="359">
        <f t="shared" si="124"/>
        <v>0</v>
      </c>
      <c r="H3783" s="366">
        <f t="shared" si="125"/>
        <v>0</v>
      </c>
    </row>
    <row r="3784" spans="7:8" x14ac:dyDescent="0.25">
      <c r="G3784" s="359">
        <f t="shared" si="124"/>
        <v>0</v>
      </c>
      <c r="H3784" s="366">
        <f t="shared" si="125"/>
        <v>0</v>
      </c>
    </row>
    <row r="3785" spans="7:8" x14ac:dyDescent="0.25">
      <c r="G3785" s="359">
        <f t="shared" si="124"/>
        <v>0</v>
      </c>
      <c r="H3785" s="366">
        <f t="shared" si="125"/>
        <v>0</v>
      </c>
    </row>
    <row r="3786" spans="7:8" x14ac:dyDescent="0.25">
      <c r="G3786" s="359">
        <f t="shared" si="124"/>
        <v>0</v>
      </c>
      <c r="H3786" s="366">
        <f t="shared" si="125"/>
        <v>0</v>
      </c>
    </row>
    <row r="3787" spans="7:8" x14ac:dyDescent="0.25">
      <c r="G3787" s="359">
        <f t="shared" si="124"/>
        <v>0</v>
      </c>
      <c r="H3787" s="366">
        <f t="shared" si="125"/>
        <v>0</v>
      </c>
    </row>
    <row r="3788" spans="7:8" x14ac:dyDescent="0.25">
      <c r="G3788" s="359">
        <f t="shared" si="124"/>
        <v>0</v>
      </c>
      <c r="H3788" s="366">
        <f t="shared" si="125"/>
        <v>0</v>
      </c>
    </row>
    <row r="3789" spans="7:8" x14ac:dyDescent="0.25">
      <c r="G3789" s="359">
        <f t="shared" si="124"/>
        <v>0</v>
      </c>
      <c r="H3789" s="366">
        <f t="shared" si="125"/>
        <v>0</v>
      </c>
    </row>
    <row r="3790" spans="7:8" x14ac:dyDescent="0.25">
      <c r="G3790" s="359">
        <f t="shared" si="124"/>
        <v>0</v>
      </c>
      <c r="H3790" s="366">
        <f t="shared" si="125"/>
        <v>0</v>
      </c>
    </row>
    <row r="3791" spans="7:8" x14ac:dyDescent="0.25">
      <c r="G3791" s="359">
        <f t="shared" si="124"/>
        <v>0</v>
      </c>
      <c r="H3791" s="366">
        <f t="shared" si="125"/>
        <v>0</v>
      </c>
    </row>
    <row r="3792" spans="7:8" x14ac:dyDescent="0.25">
      <c r="G3792" s="359">
        <f t="shared" si="124"/>
        <v>0</v>
      </c>
      <c r="H3792" s="366">
        <f t="shared" si="125"/>
        <v>0</v>
      </c>
    </row>
    <row r="3793" spans="7:8" x14ac:dyDescent="0.25">
      <c r="G3793" s="359">
        <f t="shared" si="124"/>
        <v>0</v>
      </c>
      <c r="H3793" s="366">
        <f t="shared" si="125"/>
        <v>0</v>
      </c>
    </row>
    <row r="3794" spans="7:8" x14ac:dyDescent="0.25">
      <c r="G3794" s="359">
        <f t="shared" si="124"/>
        <v>0</v>
      </c>
      <c r="H3794" s="366">
        <f t="shared" si="125"/>
        <v>0</v>
      </c>
    </row>
    <row r="3795" spans="7:8" x14ac:dyDescent="0.25">
      <c r="G3795" s="359">
        <f t="shared" si="124"/>
        <v>0</v>
      </c>
      <c r="H3795" s="366">
        <f t="shared" si="125"/>
        <v>0</v>
      </c>
    </row>
    <row r="3796" spans="7:8" x14ac:dyDescent="0.25">
      <c r="G3796" s="359">
        <f t="shared" si="124"/>
        <v>0</v>
      </c>
      <c r="H3796" s="366">
        <f t="shared" si="125"/>
        <v>0</v>
      </c>
    </row>
    <row r="3797" spans="7:8" x14ac:dyDescent="0.25">
      <c r="G3797" s="359">
        <f t="shared" si="124"/>
        <v>0</v>
      </c>
      <c r="H3797" s="366">
        <f t="shared" si="125"/>
        <v>0</v>
      </c>
    </row>
    <row r="3798" spans="7:8" x14ac:dyDescent="0.25">
      <c r="G3798" s="359">
        <f t="shared" si="124"/>
        <v>0</v>
      </c>
      <c r="H3798" s="366">
        <f t="shared" si="125"/>
        <v>0</v>
      </c>
    </row>
    <row r="3799" spans="7:8" x14ac:dyDescent="0.25">
      <c r="G3799" s="359">
        <f t="shared" si="124"/>
        <v>0</v>
      </c>
      <c r="H3799" s="366">
        <f t="shared" si="125"/>
        <v>0</v>
      </c>
    </row>
    <row r="3800" spans="7:8" x14ac:dyDescent="0.25">
      <c r="G3800" s="359">
        <f t="shared" si="124"/>
        <v>0</v>
      </c>
      <c r="H3800" s="366">
        <f t="shared" si="125"/>
        <v>0</v>
      </c>
    </row>
    <row r="3801" spans="7:8" x14ac:dyDescent="0.25">
      <c r="G3801" s="359">
        <f t="shared" si="124"/>
        <v>0</v>
      </c>
      <c r="H3801" s="366">
        <f t="shared" si="125"/>
        <v>0</v>
      </c>
    </row>
    <row r="3802" spans="7:8" x14ac:dyDescent="0.25">
      <c r="G3802" s="359">
        <f t="shared" si="124"/>
        <v>0</v>
      </c>
      <c r="H3802" s="366">
        <f t="shared" si="125"/>
        <v>0</v>
      </c>
    </row>
    <row r="3803" spans="7:8" x14ac:dyDescent="0.25">
      <c r="G3803" s="359">
        <f t="shared" si="124"/>
        <v>0</v>
      </c>
      <c r="H3803" s="366">
        <f t="shared" si="125"/>
        <v>0</v>
      </c>
    </row>
    <row r="3804" spans="7:8" x14ac:dyDescent="0.25">
      <c r="G3804" s="359">
        <f t="shared" si="124"/>
        <v>0</v>
      </c>
      <c r="H3804" s="366">
        <f t="shared" si="125"/>
        <v>0</v>
      </c>
    </row>
    <row r="3805" spans="7:8" x14ac:dyDescent="0.25">
      <c r="G3805" s="359">
        <f t="shared" si="124"/>
        <v>0</v>
      </c>
      <c r="H3805" s="366">
        <f t="shared" si="125"/>
        <v>0</v>
      </c>
    </row>
    <row r="3806" spans="7:8" x14ac:dyDescent="0.25">
      <c r="G3806" s="359">
        <f t="shared" si="124"/>
        <v>0</v>
      </c>
      <c r="H3806" s="366">
        <f t="shared" si="125"/>
        <v>0</v>
      </c>
    </row>
    <row r="3807" spans="7:8" x14ac:dyDescent="0.25">
      <c r="G3807" s="359">
        <f t="shared" si="124"/>
        <v>0</v>
      </c>
      <c r="H3807" s="366">
        <f t="shared" si="125"/>
        <v>0</v>
      </c>
    </row>
    <row r="3808" spans="7:8" x14ac:dyDescent="0.25">
      <c r="G3808" s="359">
        <f t="shared" si="124"/>
        <v>0</v>
      </c>
      <c r="H3808" s="366">
        <f t="shared" si="125"/>
        <v>0</v>
      </c>
    </row>
    <row r="3809" spans="7:8" x14ac:dyDescent="0.25">
      <c r="G3809" s="359">
        <f t="shared" si="124"/>
        <v>0</v>
      </c>
      <c r="H3809" s="366">
        <f t="shared" si="125"/>
        <v>0</v>
      </c>
    </row>
    <row r="3810" spans="7:8" x14ac:dyDescent="0.25">
      <c r="G3810" s="359">
        <f t="shared" si="124"/>
        <v>0</v>
      </c>
      <c r="H3810" s="366">
        <f t="shared" si="125"/>
        <v>0</v>
      </c>
    </row>
    <row r="3811" spans="7:8" x14ac:dyDescent="0.25">
      <c r="G3811" s="359">
        <f t="shared" si="124"/>
        <v>0</v>
      </c>
      <c r="H3811" s="366">
        <f t="shared" si="125"/>
        <v>0</v>
      </c>
    </row>
    <row r="3812" spans="7:8" x14ac:dyDescent="0.25">
      <c r="G3812" s="359">
        <f t="shared" si="124"/>
        <v>0</v>
      </c>
      <c r="H3812" s="366">
        <f t="shared" si="125"/>
        <v>0</v>
      </c>
    </row>
    <row r="3813" spans="7:8" x14ac:dyDescent="0.25">
      <c r="G3813" s="359">
        <f t="shared" si="124"/>
        <v>0</v>
      </c>
      <c r="H3813" s="366">
        <f t="shared" si="125"/>
        <v>0</v>
      </c>
    </row>
    <row r="3814" spans="7:8" x14ac:dyDescent="0.25">
      <c r="G3814" s="359">
        <f t="shared" si="124"/>
        <v>0</v>
      </c>
      <c r="H3814" s="366">
        <f t="shared" si="125"/>
        <v>0</v>
      </c>
    </row>
    <row r="3815" spans="7:8" x14ac:dyDescent="0.25">
      <c r="G3815" s="359">
        <f t="shared" si="124"/>
        <v>0</v>
      </c>
      <c r="H3815" s="366">
        <f t="shared" si="125"/>
        <v>0</v>
      </c>
    </row>
    <row r="3816" spans="7:8" x14ac:dyDescent="0.25">
      <c r="G3816" s="359">
        <f t="shared" si="124"/>
        <v>0</v>
      </c>
      <c r="H3816" s="366">
        <f t="shared" si="125"/>
        <v>0</v>
      </c>
    </row>
    <row r="3817" spans="7:8" x14ac:dyDescent="0.25">
      <c r="G3817" s="359">
        <f t="shared" si="124"/>
        <v>0</v>
      </c>
      <c r="H3817" s="366">
        <f t="shared" si="125"/>
        <v>0</v>
      </c>
    </row>
    <row r="3818" spans="7:8" x14ac:dyDescent="0.25">
      <c r="G3818" s="359">
        <f t="shared" si="124"/>
        <v>0</v>
      </c>
      <c r="H3818" s="366">
        <f t="shared" si="125"/>
        <v>0</v>
      </c>
    </row>
    <row r="3819" spans="7:8" x14ac:dyDescent="0.25">
      <c r="G3819" s="359">
        <f t="shared" si="124"/>
        <v>0</v>
      </c>
      <c r="H3819" s="366">
        <f t="shared" si="125"/>
        <v>0</v>
      </c>
    </row>
    <row r="3820" spans="7:8" x14ac:dyDescent="0.25">
      <c r="G3820" s="359">
        <f t="shared" si="124"/>
        <v>0</v>
      </c>
      <c r="H3820" s="366">
        <f t="shared" si="125"/>
        <v>0</v>
      </c>
    </row>
    <row r="3821" spans="7:8" x14ac:dyDescent="0.25">
      <c r="G3821" s="359">
        <f t="shared" si="124"/>
        <v>0</v>
      </c>
      <c r="H3821" s="366">
        <f t="shared" si="125"/>
        <v>0</v>
      </c>
    </row>
    <row r="3822" spans="7:8" x14ac:dyDescent="0.25">
      <c r="G3822" s="359">
        <f t="shared" si="124"/>
        <v>0</v>
      </c>
      <c r="H3822" s="366">
        <f t="shared" si="125"/>
        <v>0</v>
      </c>
    </row>
    <row r="3823" spans="7:8" x14ac:dyDescent="0.25">
      <c r="G3823" s="359">
        <f t="shared" si="124"/>
        <v>0</v>
      </c>
      <c r="H3823" s="366">
        <f t="shared" si="125"/>
        <v>0</v>
      </c>
    </row>
    <row r="3824" spans="7:8" x14ac:dyDescent="0.25">
      <c r="G3824" s="359">
        <f t="shared" si="124"/>
        <v>0</v>
      </c>
      <c r="H3824" s="366">
        <f t="shared" si="125"/>
        <v>0</v>
      </c>
    </row>
    <row r="3825" spans="7:8" x14ac:dyDescent="0.25">
      <c r="G3825" s="359">
        <f t="shared" si="124"/>
        <v>0</v>
      </c>
      <c r="H3825" s="366">
        <f t="shared" si="125"/>
        <v>0</v>
      </c>
    </row>
    <row r="3826" spans="7:8" x14ac:dyDescent="0.25">
      <c r="G3826" s="359">
        <f t="shared" si="124"/>
        <v>0</v>
      </c>
      <c r="H3826" s="366">
        <f t="shared" si="125"/>
        <v>0</v>
      </c>
    </row>
    <row r="3827" spans="7:8" x14ac:dyDescent="0.25">
      <c r="G3827" s="359">
        <f t="shared" si="124"/>
        <v>0</v>
      </c>
      <c r="H3827" s="366">
        <f t="shared" si="125"/>
        <v>0</v>
      </c>
    </row>
    <row r="3828" spans="7:8" x14ac:dyDescent="0.25">
      <c r="G3828" s="359">
        <f t="shared" si="124"/>
        <v>0</v>
      </c>
      <c r="H3828" s="366">
        <f t="shared" si="125"/>
        <v>0</v>
      </c>
    </row>
    <row r="3829" spans="7:8" x14ac:dyDescent="0.25">
      <c r="G3829" s="359">
        <f t="shared" si="124"/>
        <v>0</v>
      </c>
      <c r="H3829" s="366">
        <f t="shared" si="125"/>
        <v>0</v>
      </c>
    </row>
    <row r="3830" spans="7:8" x14ac:dyDescent="0.25">
      <c r="G3830" s="359">
        <f t="shared" si="124"/>
        <v>0</v>
      </c>
      <c r="H3830" s="366">
        <f t="shared" si="125"/>
        <v>0</v>
      </c>
    </row>
    <row r="3831" spans="7:8" x14ac:dyDescent="0.25">
      <c r="G3831" s="359">
        <f t="shared" si="124"/>
        <v>0</v>
      </c>
      <c r="H3831" s="366">
        <f t="shared" si="125"/>
        <v>0</v>
      </c>
    </row>
    <row r="3832" spans="7:8" x14ac:dyDescent="0.25">
      <c r="G3832" s="359">
        <f t="shared" si="124"/>
        <v>0</v>
      </c>
      <c r="H3832" s="366">
        <f t="shared" si="125"/>
        <v>0</v>
      </c>
    </row>
    <row r="3833" spans="7:8" x14ac:dyDescent="0.25">
      <c r="G3833" s="359">
        <f t="shared" si="124"/>
        <v>0</v>
      </c>
      <c r="H3833" s="366">
        <f t="shared" si="125"/>
        <v>0</v>
      </c>
    </row>
    <row r="3834" spans="7:8" x14ac:dyDescent="0.25">
      <c r="G3834" s="359">
        <f t="shared" si="124"/>
        <v>0</v>
      </c>
      <c r="H3834" s="366">
        <f t="shared" si="125"/>
        <v>0</v>
      </c>
    </row>
    <row r="3835" spans="7:8" x14ac:dyDescent="0.25">
      <c r="G3835" s="359">
        <f t="shared" si="124"/>
        <v>0</v>
      </c>
      <c r="H3835" s="366">
        <f t="shared" si="125"/>
        <v>0</v>
      </c>
    </row>
    <row r="3836" spans="7:8" x14ac:dyDescent="0.25">
      <c r="G3836" s="359">
        <f t="shared" si="124"/>
        <v>0</v>
      </c>
      <c r="H3836" s="366">
        <f t="shared" si="125"/>
        <v>0</v>
      </c>
    </row>
    <row r="3837" spans="7:8" x14ac:dyDescent="0.25">
      <c r="G3837" s="359">
        <f t="shared" si="124"/>
        <v>0</v>
      </c>
      <c r="H3837" s="366">
        <f t="shared" si="125"/>
        <v>0</v>
      </c>
    </row>
    <row r="3838" spans="7:8" x14ac:dyDescent="0.25">
      <c r="G3838" s="359">
        <f t="shared" si="124"/>
        <v>0</v>
      </c>
      <c r="H3838" s="366">
        <f t="shared" si="125"/>
        <v>0</v>
      </c>
    </row>
    <row r="3839" spans="7:8" x14ac:dyDescent="0.25">
      <c r="G3839" s="359">
        <f t="shared" si="124"/>
        <v>0</v>
      </c>
      <c r="H3839" s="366">
        <f t="shared" si="125"/>
        <v>0</v>
      </c>
    </row>
    <row r="3840" spans="7:8" x14ac:dyDescent="0.25">
      <c r="G3840" s="359">
        <f t="shared" si="124"/>
        <v>0</v>
      </c>
      <c r="H3840" s="366">
        <f t="shared" si="125"/>
        <v>0</v>
      </c>
    </row>
    <row r="3841" spans="7:8" x14ac:dyDescent="0.25">
      <c r="G3841" s="359">
        <f t="shared" si="124"/>
        <v>0</v>
      </c>
      <c r="H3841" s="366">
        <f t="shared" si="125"/>
        <v>0</v>
      </c>
    </row>
    <row r="3842" spans="7:8" x14ac:dyDescent="0.25">
      <c r="G3842" s="359">
        <f t="shared" si="124"/>
        <v>0</v>
      </c>
      <c r="H3842" s="366">
        <f t="shared" si="125"/>
        <v>0</v>
      </c>
    </row>
    <row r="3843" spans="7:8" x14ac:dyDescent="0.25">
      <c r="G3843" s="359">
        <f t="shared" ref="G3843:G3906" si="126">IFERROR(IF(C3843=" ",0,C3843),0)</f>
        <v>0</v>
      </c>
      <c r="H3843" s="366">
        <f t="shared" ref="H3843:H3906" si="127">IFERROR(G3843 * E3843, 0)</f>
        <v>0</v>
      </c>
    </row>
    <row r="3844" spans="7:8" x14ac:dyDescent="0.25">
      <c r="G3844" s="359">
        <f t="shared" si="126"/>
        <v>0</v>
      </c>
      <c r="H3844" s="366">
        <f t="shared" si="127"/>
        <v>0</v>
      </c>
    </row>
    <row r="3845" spans="7:8" x14ac:dyDescent="0.25">
      <c r="G3845" s="359">
        <f t="shared" si="126"/>
        <v>0</v>
      </c>
      <c r="H3845" s="366">
        <f t="shared" si="127"/>
        <v>0</v>
      </c>
    </row>
    <row r="3846" spans="7:8" x14ac:dyDescent="0.25">
      <c r="G3846" s="359">
        <f t="shared" si="126"/>
        <v>0</v>
      </c>
      <c r="H3846" s="366">
        <f t="shared" si="127"/>
        <v>0</v>
      </c>
    </row>
    <row r="3847" spans="7:8" x14ac:dyDescent="0.25">
      <c r="G3847" s="359">
        <f t="shared" si="126"/>
        <v>0</v>
      </c>
      <c r="H3847" s="366">
        <f t="shared" si="127"/>
        <v>0</v>
      </c>
    </row>
    <row r="3848" spans="7:8" x14ac:dyDescent="0.25">
      <c r="G3848" s="359">
        <f t="shared" si="126"/>
        <v>0</v>
      </c>
      <c r="H3848" s="366">
        <f t="shared" si="127"/>
        <v>0</v>
      </c>
    </row>
    <row r="3849" spans="7:8" x14ac:dyDescent="0.25">
      <c r="G3849" s="359">
        <f t="shared" si="126"/>
        <v>0</v>
      </c>
      <c r="H3849" s="366">
        <f t="shared" si="127"/>
        <v>0</v>
      </c>
    </row>
    <row r="3850" spans="7:8" x14ac:dyDescent="0.25">
      <c r="G3850" s="359">
        <f t="shared" si="126"/>
        <v>0</v>
      </c>
      <c r="H3850" s="366">
        <f t="shared" si="127"/>
        <v>0</v>
      </c>
    </row>
    <row r="3851" spans="7:8" x14ac:dyDescent="0.25">
      <c r="G3851" s="359">
        <f t="shared" si="126"/>
        <v>0</v>
      </c>
      <c r="H3851" s="366">
        <f t="shared" si="127"/>
        <v>0</v>
      </c>
    </row>
    <row r="3852" spans="7:8" x14ac:dyDescent="0.25">
      <c r="G3852" s="359">
        <f t="shared" si="126"/>
        <v>0</v>
      </c>
      <c r="H3852" s="366">
        <f t="shared" si="127"/>
        <v>0</v>
      </c>
    </row>
    <row r="3853" spans="7:8" x14ac:dyDescent="0.25">
      <c r="G3853" s="359">
        <f t="shared" si="126"/>
        <v>0</v>
      </c>
      <c r="H3853" s="366">
        <f t="shared" si="127"/>
        <v>0</v>
      </c>
    </row>
    <row r="3854" spans="7:8" x14ac:dyDescent="0.25">
      <c r="G3854" s="359">
        <f t="shared" si="126"/>
        <v>0</v>
      </c>
      <c r="H3854" s="366">
        <f t="shared" si="127"/>
        <v>0</v>
      </c>
    </row>
    <row r="3855" spans="7:8" x14ac:dyDescent="0.25">
      <c r="G3855" s="359">
        <f t="shared" si="126"/>
        <v>0</v>
      </c>
      <c r="H3855" s="366">
        <f t="shared" si="127"/>
        <v>0</v>
      </c>
    </row>
    <row r="3856" spans="7:8" x14ac:dyDescent="0.25">
      <c r="G3856" s="359">
        <f t="shared" si="126"/>
        <v>0</v>
      </c>
      <c r="H3856" s="366">
        <f t="shared" si="127"/>
        <v>0</v>
      </c>
    </row>
    <row r="3857" spans="7:8" x14ac:dyDescent="0.25">
      <c r="G3857" s="359">
        <f t="shared" si="126"/>
        <v>0</v>
      </c>
      <c r="H3857" s="366">
        <f t="shared" si="127"/>
        <v>0</v>
      </c>
    </row>
    <row r="3858" spans="7:8" x14ac:dyDescent="0.25">
      <c r="G3858" s="359">
        <f t="shared" si="126"/>
        <v>0</v>
      </c>
      <c r="H3858" s="366">
        <f t="shared" si="127"/>
        <v>0</v>
      </c>
    </row>
    <row r="3859" spans="7:8" x14ac:dyDescent="0.25">
      <c r="G3859" s="359">
        <f t="shared" si="126"/>
        <v>0</v>
      </c>
      <c r="H3859" s="366">
        <f t="shared" si="127"/>
        <v>0</v>
      </c>
    </row>
    <row r="3860" spans="7:8" x14ac:dyDescent="0.25">
      <c r="G3860" s="359">
        <f t="shared" si="126"/>
        <v>0</v>
      </c>
      <c r="H3860" s="366">
        <f t="shared" si="127"/>
        <v>0</v>
      </c>
    </row>
    <row r="3861" spans="7:8" x14ac:dyDescent="0.25">
      <c r="G3861" s="359">
        <f t="shared" si="126"/>
        <v>0</v>
      </c>
      <c r="H3861" s="366">
        <f t="shared" si="127"/>
        <v>0</v>
      </c>
    </row>
    <row r="3862" spans="7:8" x14ac:dyDescent="0.25">
      <c r="G3862" s="359">
        <f t="shared" si="126"/>
        <v>0</v>
      </c>
      <c r="H3862" s="366">
        <f t="shared" si="127"/>
        <v>0</v>
      </c>
    </row>
    <row r="3863" spans="7:8" x14ac:dyDescent="0.25">
      <c r="G3863" s="359">
        <f t="shared" si="126"/>
        <v>0</v>
      </c>
      <c r="H3863" s="366">
        <f t="shared" si="127"/>
        <v>0</v>
      </c>
    </row>
    <row r="3864" spans="7:8" x14ac:dyDescent="0.25">
      <c r="G3864" s="359">
        <f t="shared" si="126"/>
        <v>0</v>
      </c>
      <c r="H3864" s="366">
        <f t="shared" si="127"/>
        <v>0</v>
      </c>
    </row>
    <row r="3865" spans="7:8" x14ac:dyDescent="0.25">
      <c r="G3865" s="359">
        <f t="shared" si="126"/>
        <v>0</v>
      </c>
      <c r="H3865" s="366">
        <f t="shared" si="127"/>
        <v>0</v>
      </c>
    </row>
    <row r="3866" spans="7:8" x14ac:dyDescent="0.25">
      <c r="G3866" s="359">
        <f t="shared" si="126"/>
        <v>0</v>
      </c>
      <c r="H3866" s="366">
        <f t="shared" si="127"/>
        <v>0</v>
      </c>
    </row>
    <row r="3867" spans="7:8" x14ac:dyDescent="0.25">
      <c r="G3867" s="359">
        <f t="shared" si="126"/>
        <v>0</v>
      </c>
      <c r="H3867" s="366">
        <f t="shared" si="127"/>
        <v>0</v>
      </c>
    </row>
    <row r="3868" spans="7:8" x14ac:dyDescent="0.25">
      <c r="G3868" s="359">
        <f t="shared" si="126"/>
        <v>0</v>
      </c>
      <c r="H3868" s="366">
        <f t="shared" si="127"/>
        <v>0</v>
      </c>
    </row>
    <row r="3869" spans="7:8" x14ac:dyDescent="0.25">
      <c r="G3869" s="359">
        <f t="shared" si="126"/>
        <v>0</v>
      </c>
      <c r="H3869" s="366">
        <f t="shared" si="127"/>
        <v>0</v>
      </c>
    </row>
    <row r="3870" spans="7:8" x14ac:dyDescent="0.25">
      <c r="G3870" s="359">
        <f t="shared" si="126"/>
        <v>0</v>
      </c>
      <c r="H3870" s="366">
        <f t="shared" si="127"/>
        <v>0</v>
      </c>
    </row>
    <row r="3871" spans="7:8" x14ac:dyDescent="0.25">
      <c r="G3871" s="359">
        <f t="shared" si="126"/>
        <v>0</v>
      </c>
      <c r="H3871" s="366">
        <f t="shared" si="127"/>
        <v>0</v>
      </c>
    </row>
    <row r="3872" spans="7:8" x14ac:dyDescent="0.25">
      <c r="G3872" s="359">
        <f t="shared" si="126"/>
        <v>0</v>
      </c>
      <c r="H3872" s="366">
        <f t="shared" si="127"/>
        <v>0</v>
      </c>
    </row>
    <row r="3873" spans="7:8" x14ac:dyDescent="0.25">
      <c r="G3873" s="359">
        <f t="shared" si="126"/>
        <v>0</v>
      </c>
      <c r="H3873" s="366">
        <f t="shared" si="127"/>
        <v>0</v>
      </c>
    </row>
    <row r="3874" spans="7:8" x14ac:dyDescent="0.25">
      <c r="G3874" s="359">
        <f t="shared" si="126"/>
        <v>0</v>
      </c>
      <c r="H3874" s="366">
        <f t="shared" si="127"/>
        <v>0</v>
      </c>
    </row>
    <row r="3875" spans="7:8" x14ac:dyDescent="0.25">
      <c r="G3875" s="359">
        <f t="shared" si="126"/>
        <v>0</v>
      </c>
      <c r="H3875" s="366">
        <f t="shared" si="127"/>
        <v>0</v>
      </c>
    </row>
    <row r="3876" spans="7:8" x14ac:dyDescent="0.25">
      <c r="G3876" s="359">
        <f t="shared" si="126"/>
        <v>0</v>
      </c>
      <c r="H3876" s="366">
        <f t="shared" si="127"/>
        <v>0</v>
      </c>
    </row>
    <row r="3877" spans="7:8" x14ac:dyDescent="0.25">
      <c r="G3877" s="359">
        <f t="shared" si="126"/>
        <v>0</v>
      </c>
      <c r="H3877" s="366">
        <f t="shared" si="127"/>
        <v>0</v>
      </c>
    </row>
    <row r="3878" spans="7:8" x14ac:dyDescent="0.25">
      <c r="G3878" s="359">
        <f t="shared" si="126"/>
        <v>0</v>
      </c>
      <c r="H3878" s="366">
        <f t="shared" si="127"/>
        <v>0</v>
      </c>
    </row>
    <row r="3879" spans="7:8" x14ac:dyDescent="0.25">
      <c r="G3879" s="359">
        <f t="shared" si="126"/>
        <v>0</v>
      </c>
      <c r="H3879" s="366">
        <f t="shared" si="127"/>
        <v>0</v>
      </c>
    </row>
    <row r="3880" spans="7:8" x14ac:dyDescent="0.25">
      <c r="G3880" s="359">
        <f t="shared" si="126"/>
        <v>0</v>
      </c>
      <c r="H3880" s="366">
        <f t="shared" si="127"/>
        <v>0</v>
      </c>
    </row>
    <row r="3881" spans="7:8" x14ac:dyDescent="0.25">
      <c r="G3881" s="359">
        <f t="shared" si="126"/>
        <v>0</v>
      </c>
      <c r="H3881" s="366">
        <f t="shared" si="127"/>
        <v>0</v>
      </c>
    </row>
    <row r="3882" spans="7:8" x14ac:dyDescent="0.25">
      <c r="G3882" s="359">
        <f t="shared" si="126"/>
        <v>0</v>
      </c>
      <c r="H3882" s="366">
        <f t="shared" si="127"/>
        <v>0</v>
      </c>
    </row>
    <row r="3883" spans="7:8" x14ac:dyDescent="0.25">
      <c r="G3883" s="359">
        <f t="shared" si="126"/>
        <v>0</v>
      </c>
      <c r="H3883" s="366">
        <f t="shared" si="127"/>
        <v>0</v>
      </c>
    </row>
    <row r="3884" spans="7:8" x14ac:dyDescent="0.25">
      <c r="G3884" s="359">
        <f t="shared" si="126"/>
        <v>0</v>
      </c>
      <c r="H3884" s="366">
        <f t="shared" si="127"/>
        <v>0</v>
      </c>
    </row>
    <row r="3885" spans="7:8" x14ac:dyDescent="0.25">
      <c r="G3885" s="359">
        <f t="shared" si="126"/>
        <v>0</v>
      </c>
      <c r="H3885" s="366">
        <f t="shared" si="127"/>
        <v>0</v>
      </c>
    </row>
    <row r="3886" spans="7:8" x14ac:dyDescent="0.25">
      <c r="G3886" s="359">
        <f t="shared" si="126"/>
        <v>0</v>
      </c>
      <c r="H3886" s="366">
        <f t="shared" si="127"/>
        <v>0</v>
      </c>
    </row>
    <row r="3887" spans="7:8" x14ac:dyDescent="0.25">
      <c r="G3887" s="359">
        <f t="shared" si="126"/>
        <v>0</v>
      </c>
      <c r="H3887" s="366">
        <f t="shared" si="127"/>
        <v>0</v>
      </c>
    </row>
    <row r="3888" spans="7:8" x14ac:dyDescent="0.25">
      <c r="G3888" s="359">
        <f t="shared" si="126"/>
        <v>0</v>
      </c>
      <c r="H3888" s="366">
        <f t="shared" si="127"/>
        <v>0</v>
      </c>
    </row>
    <row r="3889" spans="7:8" x14ac:dyDescent="0.25">
      <c r="G3889" s="359">
        <f t="shared" si="126"/>
        <v>0</v>
      </c>
      <c r="H3889" s="366">
        <f t="shared" si="127"/>
        <v>0</v>
      </c>
    </row>
    <row r="3890" spans="7:8" x14ac:dyDescent="0.25">
      <c r="G3890" s="359">
        <f t="shared" si="126"/>
        <v>0</v>
      </c>
      <c r="H3890" s="366">
        <f t="shared" si="127"/>
        <v>0</v>
      </c>
    </row>
    <row r="3891" spans="7:8" x14ac:dyDescent="0.25">
      <c r="G3891" s="359">
        <f t="shared" si="126"/>
        <v>0</v>
      </c>
      <c r="H3891" s="366">
        <f t="shared" si="127"/>
        <v>0</v>
      </c>
    </row>
    <row r="3892" spans="7:8" x14ac:dyDescent="0.25">
      <c r="G3892" s="359">
        <f t="shared" si="126"/>
        <v>0</v>
      </c>
      <c r="H3892" s="366">
        <f t="shared" si="127"/>
        <v>0</v>
      </c>
    </row>
    <row r="3893" spans="7:8" x14ac:dyDescent="0.25">
      <c r="G3893" s="359">
        <f t="shared" si="126"/>
        <v>0</v>
      </c>
      <c r="H3893" s="366">
        <f t="shared" si="127"/>
        <v>0</v>
      </c>
    </row>
    <row r="3894" spans="7:8" x14ac:dyDescent="0.25">
      <c r="G3894" s="359">
        <f t="shared" si="126"/>
        <v>0</v>
      </c>
      <c r="H3894" s="366">
        <f t="shared" si="127"/>
        <v>0</v>
      </c>
    </row>
    <row r="3895" spans="7:8" x14ac:dyDescent="0.25">
      <c r="G3895" s="359">
        <f t="shared" si="126"/>
        <v>0</v>
      </c>
      <c r="H3895" s="366">
        <f t="shared" si="127"/>
        <v>0</v>
      </c>
    </row>
    <row r="3896" spans="7:8" x14ac:dyDescent="0.25">
      <c r="G3896" s="359">
        <f t="shared" si="126"/>
        <v>0</v>
      </c>
      <c r="H3896" s="366">
        <f t="shared" si="127"/>
        <v>0</v>
      </c>
    </row>
    <row r="3897" spans="7:8" x14ac:dyDescent="0.25">
      <c r="G3897" s="359">
        <f t="shared" si="126"/>
        <v>0</v>
      </c>
      <c r="H3897" s="366">
        <f t="shared" si="127"/>
        <v>0</v>
      </c>
    </row>
    <row r="3898" spans="7:8" x14ac:dyDescent="0.25">
      <c r="G3898" s="359">
        <f t="shared" si="126"/>
        <v>0</v>
      </c>
      <c r="H3898" s="366">
        <f t="shared" si="127"/>
        <v>0</v>
      </c>
    </row>
    <row r="3899" spans="7:8" x14ac:dyDescent="0.25">
      <c r="G3899" s="359">
        <f t="shared" si="126"/>
        <v>0</v>
      </c>
      <c r="H3899" s="366">
        <f t="shared" si="127"/>
        <v>0</v>
      </c>
    </row>
    <row r="3900" spans="7:8" x14ac:dyDescent="0.25">
      <c r="G3900" s="359">
        <f t="shared" si="126"/>
        <v>0</v>
      </c>
      <c r="H3900" s="366">
        <f t="shared" si="127"/>
        <v>0</v>
      </c>
    </row>
    <row r="3901" spans="7:8" x14ac:dyDescent="0.25">
      <c r="G3901" s="359">
        <f t="shared" si="126"/>
        <v>0</v>
      </c>
      <c r="H3901" s="366">
        <f t="shared" si="127"/>
        <v>0</v>
      </c>
    </row>
    <row r="3902" spans="7:8" x14ac:dyDescent="0.25">
      <c r="G3902" s="359">
        <f t="shared" si="126"/>
        <v>0</v>
      </c>
      <c r="H3902" s="366">
        <f t="shared" si="127"/>
        <v>0</v>
      </c>
    </row>
    <row r="3903" spans="7:8" x14ac:dyDescent="0.25">
      <c r="G3903" s="359">
        <f t="shared" si="126"/>
        <v>0</v>
      </c>
      <c r="H3903" s="366">
        <f t="shared" si="127"/>
        <v>0</v>
      </c>
    </row>
    <row r="3904" spans="7:8" x14ac:dyDescent="0.25">
      <c r="G3904" s="359">
        <f t="shared" si="126"/>
        <v>0</v>
      </c>
      <c r="H3904" s="366">
        <f t="shared" si="127"/>
        <v>0</v>
      </c>
    </row>
    <row r="3905" spans="7:8" x14ac:dyDescent="0.25">
      <c r="G3905" s="359">
        <f t="shared" si="126"/>
        <v>0</v>
      </c>
      <c r="H3905" s="366">
        <f t="shared" si="127"/>
        <v>0</v>
      </c>
    </row>
    <row r="3906" spans="7:8" x14ac:dyDescent="0.25">
      <c r="G3906" s="359">
        <f t="shared" si="126"/>
        <v>0</v>
      </c>
      <c r="H3906" s="366">
        <f t="shared" si="127"/>
        <v>0</v>
      </c>
    </row>
    <row r="3907" spans="7:8" x14ac:dyDescent="0.25">
      <c r="G3907" s="359">
        <f t="shared" ref="G3907:G3970" si="128">IFERROR(IF(C3907=" ",0,C3907),0)</f>
        <v>0</v>
      </c>
      <c r="H3907" s="366">
        <f t="shared" ref="H3907:H3970" si="129">IFERROR(G3907 * E3907, 0)</f>
        <v>0</v>
      </c>
    </row>
    <row r="3908" spans="7:8" x14ac:dyDescent="0.25">
      <c r="G3908" s="359">
        <f t="shared" si="128"/>
        <v>0</v>
      </c>
      <c r="H3908" s="366">
        <f t="shared" si="129"/>
        <v>0</v>
      </c>
    </row>
    <row r="3909" spans="7:8" x14ac:dyDescent="0.25">
      <c r="G3909" s="359">
        <f t="shared" si="128"/>
        <v>0</v>
      </c>
      <c r="H3909" s="366">
        <f t="shared" si="129"/>
        <v>0</v>
      </c>
    </row>
    <row r="3910" spans="7:8" x14ac:dyDescent="0.25">
      <c r="G3910" s="359">
        <f t="shared" si="128"/>
        <v>0</v>
      </c>
      <c r="H3910" s="366">
        <f t="shared" si="129"/>
        <v>0</v>
      </c>
    </row>
    <row r="3911" spans="7:8" x14ac:dyDescent="0.25">
      <c r="G3911" s="359">
        <f t="shared" si="128"/>
        <v>0</v>
      </c>
      <c r="H3911" s="366">
        <f t="shared" si="129"/>
        <v>0</v>
      </c>
    </row>
    <row r="3912" spans="7:8" x14ac:dyDescent="0.25">
      <c r="G3912" s="359">
        <f t="shared" si="128"/>
        <v>0</v>
      </c>
      <c r="H3912" s="366">
        <f t="shared" si="129"/>
        <v>0</v>
      </c>
    </row>
    <row r="3913" spans="7:8" x14ac:dyDescent="0.25">
      <c r="G3913" s="359">
        <f t="shared" si="128"/>
        <v>0</v>
      </c>
      <c r="H3913" s="366">
        <f t="shared" si="129"/>
        <v>0</v>
      </c>
    </row>
    <row r="3914" spans="7:8" x14ac:dyDescent="0.25">
      <c r="G3914" s="359">
        <f t="shared" si="128"/>
        <v>0</v>
      </c>
      <c r="H3914" s="366">
        <f t="shared" si="129"/>
        <v>0</v>
      </c>
    </row>
    <row r="3915" spans="7:8" x14ac:dyDescent="0.25">
      <c r="G3915" s="359">
        <f t="shared" si="128"/>
        <v>0</v>
      </c>
      <c r="H3915" s="366">
        <f t="shared" si="129"/>
        <v>0</v>
      </c>
    </row>
    <row r="3916" spans="7:8" x14ac:dyDescent="0.25">
      <c r="G3916" s="359">
        <f t="shared" si="128"/>
        <v>0</v>
      </c>
      <c r="H3916" s="366">
        <f t="shared" si="129"/>
        <v>0</v>
      </c>
    </row>
    <row r="3917" spans="7:8" x14ac:dyDescent="0.25">
      <c r="G3917" s="359">
        <f t="shared" si="128"/>
        <v>0</v>
      </c>
      <c r="H3917" s="366">
        <f t="shared" si="129"/>
        <v>0</v>
      </c>
    </row>
    <row r="3918" spans="7:8" x14ac:dyDescent="0.25">
      <c r="G3918" s="359">
        <f t="shared" si="128"/>
        <v>0</v>
      </c>
      <c r="H3918" s="366">
        <f t="shared" si="129"/>
        <v>0</v>
      </c>
    </row>
    <row r="3919" spans="7:8" x14ac:dyDescent="0.25">
      <c r="G3919" s="359">
        <f t="shared" si="128"/>
        <v>0</v>
      </c>
      <c r="H3919" s="366">
        <f t="shared" si="129"/>
        <v>0</v>
      </c>
    </row>
    <row r="3920" spans="7:8" x14ac:dyDescent="0.25">
      <c r="G3920" s="359">
        <f t="shared" si="128"/>
        <v>0</v>
      </c>
      <c r="H3920" s="366">
        <f t="shared" si="129"/>
        <v>0</v>
      </c>
    </row>
    <row r="3921" spans="7:8" x14ac:dyDescent="0.25">
      <c r="G3921" s="359">
        <f t="shared" si="128"/>
        <v>0</v>
      </c>
      <c r="H3921" s="366">
        <f t="shared" si="129"/>
        <v>0</v>
      </c>
    </row>
    <row r="3922" spans="7:8" x14ac:dyDescent="0.25">
      <c r="G3922" s="359">
        <f t="shared" si="128"/>
        <v>0</v>
      </c>
      <c r="H3922" s="366">
        <f t="shared" si="129"/>
        <v>0</v>
      </c>
    </row>
    <row r="3923" spans="7:8" x14ac:dyDescent="0.25">
      <c r="G3923" s="359">
        <f t="shared" si="128"/>
        <v>0</v>
      </c>
      <c r="H3923" s="366">
        <f t="shared" si="129"/>
        <v>0</v>
      </c>
    </row>
    <row r="3924" spans="7:8" x14ac:dyDescent="0.25">
      <c r="G3924" s="359">
        <f t="shared" si="128"/>
        <v>0</v>
      </c>
      <c r="H3924" s="366">
        <f t="shared" si="129"/>
        <v>0</v>
      </c>
    </row>
    <row r="3925" spans="7:8" x14ac:dyDescent="0.25">
      <c r="G3925" s="359">
        <f t="shared" si="128"/>
        <v>0</v>
      </c>
      <c r="H3925" s="366">
        <f t="shared" si="129"/>
        <v>0</v>
      </c>
    </row>
    <row r="3926" spans="7:8" x14ac:dyDescent="0.25">
      <c r="G3926" s="359">
        <f t="shared" si="128"/>
        <v>0</v>
      </c>
      <c r="H3926" s="366">
        <f t="shared" si="129"/>
        <v>0</v>
      </c>
    </row>
    <row r="3927" spans="7:8" x14ac:dyDescent="0.25">
      <c r="G3927" s="359">
        <f t="shared" si="128"/>
        <v>0</v>
      </c>
      <c r="H3927" s="366">
        <f t="shared" si="129"/>
        <v>0</v>
      </c>
    </row>
    <row r="3928" spans="7:8" x14ac:dyDescent="0.25">
      <c r="G3928" s="359">
        <f t="shared" si="128"/>
        <v>0</v>
      </c>
      <c r="H3928" s="366">
        <f t="shared" si="129"/>
        <v>0</v>
      </c>
    </row>
    <row r="3929" spans="7:8" x14ac:dyDescent="0.25">
      <c r="G3929" s="359">
        <f t="shared" si="128"/>
        <v>0</v>
      </c>
      <c r="H3929" s="366">
        <f t="shared" si="129"/>
        <v>0</v>
      </c>
    </row>
    <row r="3930" spans="7:8" x14ac:dyDescent="0.25">
      <c r="G3930" s="359">
        <f t="shared" si="128"/>
        <v>0</v>
      </c>
      <c r="H3930" s="366">
        <f t="shared" si="129"/>
        <v>0</v>
      </c>
    </row>
    <row r="3931" spans="7:8" x14ac:dyDescent="0.25">
      <c r="G3931" s="359">
        <f t="shared" si="128"/>
        <v>0</v>
      </c>
      <c r="H3931" s="366">
        <f t="shared" si="129"/>
        <v>0</v>
      </c>
    </row>
    <row r="3932" spans="7:8" x14ac:dyDescent="0.25">
      <c r="G3932" s="359">
        <f t="shared" si="128"/>
        <v>0</v>
      </c>
      <c r="H3932" s="366">
        <f t="shared" si="129"/>
        <v>0</v>
      </c>
    </row>
    <row r="3933" spans="7:8" x14ac:dyDescent="0.25">
      <c r="G3933" s="359">
        <f t="shared" si="128"/>
        <v>0</v>
      </c>
      <c r="H3933" s="366">
        <f t="shared" si="129"/>
        <v>0</v>
      </c>
    </row>
    <row r="3934" spans="7:8" x14ac:dyDescent="0.25">
      <c r="G3934" s="359">
        <f t="shared" si="128"/>
        <v>0</v>
      </c>
      <c r="H3934" s="366">
        <f t="shared" si="129"/>
        <v>0</v>
      </c>
    </row>
    <row r="3935" spans="7:8" x14ac:dyDescent="0.25">
      <c r="G3935" s="359">
        <f t="shared" si="128"/>
        <v>0</v>
      </c>
      <c r="H3935" s="366">
        <f t="shared" si="129"/>
        <v>0</v>
      </c>
    </row>
    <row r="3936" spans="7:8" x14ac:dyDescent="0.25">
      <c r="G3936" s="359">
        <f t="shared" si="128"/>
        <v>0</v>
      </c>
      <c r="H3936" s="366">
        <f t="shared" si="129"/>
        <v>0</v>
      </c>
    </row>
    <row r="3937" spans="7:8" x14ac:dyDescent="0.25">
      <c r="G3937" s="359">
        <f t="shared" si="128"/>
        <v>0</v>
      </c>
      <c r="H3937" s="366">
        <f t="shared" si="129"/>
        <v>0</v>
      </c>
    </row>
    <row r="3938" spans="7:8" x14ac:dyDescent="0.25">
      <c r="G3938" s="359">
        <f t="shared" si="128"/>
        <v>0</v>
      </c>
      <c r="H3938" s="366">
        <f t="shared" si="129"/>
        <v>0</v>
      </c>
    </row>
    <row r="3939" spans="7:8" x14ac:dyDescent="0.25">
      <c r="G3939" s="359">
        <f t="shared" si="128"/>
        <v>0</v>
      </c>
      <c r="H3939" s="366">
        <f t="shared" si="129"/>
        <v>0</v>
      </c>
    </row>
    <row r="3940" spans="7:8" x14ac:dyDescent="0.25">
      <c r="G3940" s="359">
        <f t="shared" si="128"/>
        <v>0</v>
      </c>
      <c r="H3940" s="366">
        <f t="shared" si="129"/>
        <v>0</v>
      </c>
    </row>
    <row r="3941" spans="7:8" x14ac:dyDescent="0.25">
      <c r="G3941" s="359">
        <f t="shared" si="128"/>
        <v>0</v>
      </c>
      <c r="H3941" s="366">
        <f t="shared" si="129"/>
        <v>0</v>
      </c>
    </row>
    <row r="3942" spans="7:8" x14ac:dyDescent="0.25">
      <c r="G3942" s="359">
        <f t="shared" si="128"/>
        <v>0</v>
      </c>
      <c r="H3942" s="366">
        <f t="shared" si="129"/>
        <v>0</v>
      </c>
    </row>
    <row r="3943" spans="7:8" x14ac:dyDescent="0.25">
      <c r="G3943" s="359">
        <f t="shared" si="128"/>
        <v>0</v>
      </c>
      <c r="H3943" s="366">
        <f t="shared" si="129"/>
        <v>0</v>
      </c>
    </row>
    <row r="3944" spans="7:8" x14ac:dyDescent="0.25">
      <c r="G3944" s="359">
        <f t="shared" si="128"/>
        <v>0</v>
      </c>
      <c r="H3944" s="366">
        <f t="shared" si="129"/>
        <v>0</v>
      </c>
    </row>
    <row r="3945" spans="7:8" x14ac:dyDescent="0.25">
      <c r="G3945" s="359">
        <f t="shared" si="128"/>
        <v>0</v>
      </c>
      <c r="H3945" s="366">
        <f t="shared" si="129"/>
        <v>0</v>
      </c>
    </row>
    <row r="3946" spans="7:8" x14ac:dyDescent="0.25">
      <c r="G3946" s="359">
        <f t="shared" si="128"/>
        <v>0</v>
      </c>
      <c r="H3946" s="366">
        <f t="shared" si="129"/>
        <v>0</v>
      </c>
    </row>
    <row r="3947" spans="7:8" x14ac:dyDescent="0.25">
      <c r="G3947" s="359">
        <f t="shared" si="128"/>
        <v>0</v>
      </c>
      <c r="H3947" s="366">
        <f t="shared" si="129"/>
        <v>0</v>
      </c>
    </row>
    <row r="3948" spans="7:8" x14ac:dyDescent="0.25">
      <c r="G3948" s="359">
        <f t="shared" si="128"/>
        <v>0</v>
      </c>
      <c r="H3948" s="366">
        <f t="shared" si="129"/>
        <v>0</v>
      </c>
    </row>
    <row r="3949" spans="7:8" x14ac:dyDescent="0.25">
      <c r="G3949" s="359">
        <f t="shared" si="128"/>
        <v>0</v>
      </c>
      <c r="H3949" s="366">
        <f t="shared" si="129"/>
        <v>0</v>
      </c>
    </row>
    <row r="3950" spans="7:8" x14ac:dyDescent="0.25">
      <c r="G3950" s="359">
        <f t="shared" si="128"/>
        <v>0</v>
      </c>
      <c r="H3950" s="366">
        <f t="shared" si="129"/>
        <v>0</v>
      </c>
    </row>
    <row r="3951" spans="7:8" x14ac:dyDescent="0.25">
      <c r="G3951" s="359">
        <f t="shared" si="128"/>
        <v>0</v>
      </c>
      <c r="H3951" s="366">
        <f t="shared" si="129"/>
        <v>0</v>
      </c>
    </row>
    <row r="3952" spans="7:8" x14ac:dyDescent="0.25">
      <c r="G3952" s="359">
        <f t="shared" si="128"/>
        <v>0</v>
      </c>
      <c r="H3952" s="366">
        <f t="shared" si="129"/>
        <v>0</v>
      </c>
    </row>
    <row r="3953" spans="7:8" x14ac:dyDescent="0.25">
      <c r="G3953" s="359">
        <f t="shared" si="128"/>
        <v>0</v>
      </c>
      <c r="H3953" s="366">
        <f t="shared" si="129"/>
        <v>0</v>
      </c>
    </row>
    <row r="3954" spans="7:8" x14ac:dyDescent="0.25">
      <c r="G3954" s="359">
        <f t="shared" si="128"/>
        <v>0</v>
      </c>
      <c r="H3954" s="366">
        <f t="shared" si="129"/>
        <v>0</v>
      </c>
    </row>
    <row r="3955" spans="7:8" x14ac:dyDescent="0.25">
      <c r="G3955" s="359">
        <f t="shared" si="128"/>
        <v>0</v>
      </c>
      <c r="H3955" s="366">
        <f t="shared" si="129"/>
        <v>0</v>
      </c>
    </row>
    <row r="3956" spans="7:8" x14ac:dyDescent="0.25">
      <c r="G3956" s="359">
        <f t="shared" si="128"/>
        <v>0</v>
      </c>
      <c r="H3956" s="366">
        <f t="shared" si="129"/>
        <v>0</v>
      </c>
    </row>
    <row r="3957" spans="7:8" x14ac:dyDescent="0.25">
      <c r="G3957" s="359">
        <f t="shared" si="128"/>
        <v>0</v>
      </c>
      <c r="H3957" s="366">
        <f t="shared" si="129"/>
        <v>0</v>
      </c>
    </row>
    <row r="3958" spans="7:8" x14ac:dyDescent="0.25">
      <c r="G3958" s="359">
        <f t="shared" si="128"/>
        <v>0</v>
      </c>
      <c r="H3958" s="366">
        <f t="shared" si="129"/>
        <v>0</v>
      </c>
    </row>
    <row r="3959" spans="7:8" x14ac:dyDescent="0.25">
      <c r="G3959" s="359">
        <f t="shared" si="128"/>
        <v>0</v>
      </c>
      <c r="H3959" s="366">
        <f t="shared" si="129"/>
        <v>0</v>
      </c>
    </row>
    <row r="3960" spans="7:8" x14ac:dyDescent="0.25">
      <c r="G3960" s="359">
        <f t="shared" si="128"/>
        <v>0</v>
      </c>
      <c r="H3960" s="366">
        <f t="shared" si="129"/>
        <v>0</v>
      </c>
    </row>
    <row r="3961" spans="7:8" x14ac:dyDescent="0.25">
      <c r="G3961" s="359">
        <f t="shared" si="128"/>
        <v>0</v>
      </c>
      <c r="H3961" s="366">
        <f t="shared" si="129"/>
        <v>0</v>
      </c>
    </row>
    <row r="3962" spans="7:8" x14ac:dyDescent="0.25">
      <c r="G3962" s="359">
        <f t="shared" si="128"/>
        <v>0</v>
      </c>
      <c r="H3962" s="366">
        <f t="shared" si="129"/>
        <v>0</v>
      </c>
    </row>
    <row r="3963" spans="7:8" x14ac:dyDescent="0.25">
      <c r="G3963" s="359">
        <f t="shared" si="128"/>
        <v>0</v>
      </c>
      <c r="H3963" s="366">
        <f t="shared" si="129"/>
        <v>0</v>
      </c>
    </row>
    <row r="3964" spans="7:8" x14ac:dyDescent="0.25">
      <c r="G3964" s="359">
        <f t="shared" si="128"/>
        <v>0</v>
      </c>
      <c r="H3964" s="366">
        <f t="shared" si="129"/>
        <v>0</v>
      </c>
    </row>
    <row r="3965" spans="7:8" x14ac:dyDescent="0.25">
      <c r="G3965" s="359">
        <f t="shared" si="128"/>
        <v>0</v>
      </c>
      <c r="H3965" s="366">
        <f t="shared" si="129"/>
        <v>0</v>
      </c>
    </row>
    <row r="3966" spans="7:8" x14ac:dyDescent="0.25">
      <c r="G3966" s="359">
        <f t="shared" si="128"/>
        <v>0</v>
      </c>
      <c r="H3966" s="366">
        <f t="shared" si="129"/>
        <v>0</v>
      </c>
    </row>
    <row r="3967" spans="7:8" x14ac:dyDescent="0.25">
      <c r="G3967" s="359">
        <f t="shared" si="128"/>
        <v>0</v>
      </c>
      <c r="H3967" s="366">
        <f t="shared" si="129"/>
        <v>0</v>
      </c>
    </row>
    <row r="3968" spans="7:8" x14ac:dyDescent="0.25">
      <c r="G3968" s="359">
        <f t="shared" si="128"/>
        <v>0</v>
      </c>
      <c r="H3968" s="366">
        <f t="shared" si="129"/>
        <v>0</v>
      </c>
    </row>
    <row r="3969" spans="7:8" x14ac:dyDescent="0.25">
      <c r="G3969" s="359">
        <f t="shared" si="128"/>
        <v>0</v>
      </c>
      <c r="H3969" s="366">
        <f t="shared" si="129"/>
        <v>0</v>
      </c>
    </row>
    <row r="3970" spans="7:8" x14ac:dyDescent="0.25">
      <c r="G3970" s="359">
        <f t="shared" si="128"/>
        <v>0</v>
      </c>
      <c r="H3970" s="366">
        <f t="shared" si="129"/>
        <v>0</v>
      </c>
    </row>
    <row r="3971" spans="7:8" x14ac:dyDescent="0.25">
      <c r="G3971" s="359">
        <f t="shared" ref="G3971:G4034" si="130">IFERROR(IF(C3971=" ",0,C3971),0)</f>
        <v>0</v>
      </c>
      <c r="H3971" s="366">
        <f t="shared" ref="H3971:H4034" si="131">IFERROR(G3971 * E3971, 0)</f>
        <v>0</v>
      </c>
    </row>
    <row r="3972" spans="7:8" x14ac:dyDescent="0.25">
      <c r="G3972" s="359">
        <f t="shared" si="130"/>
        <v>0</v>
      </c>
      <c r="H3972" s="366">
        <f t="shared" si="131"/>
        <v>0</v>
      </c>
    </row>
    <row r="3973" spans="7:8" x14ac:dyDescent="0.25">
      <c r="G3973" s="359">
        <f t="shared" si="130"/>
        <v>0</v>
      </c>
      <c r="H3973" s="366">
        <f t="shared" si="131"/>
        <v>0</v>
      </c>
    </row>
    <row r="3974" spans="7:8" x14ac:dyDescent="0.25">
      <c r="G3974" s="359">
        <f t="shared" si="130"/>
        <v>0</v>
      </c>
      <c r="H3974" s="366">
        <f t="shared" si="131"/>
        <v>0</v>
      </c>
    </row>
    <row r="3975" spans="7:8" x14ac:dyDescent="0.25">
      <c r="G3975" s="359">
        <f t="shared" si="130"/>
        <v>0</v>
      </c>
      <c r="H3975" s="366">
        <f t="shared" si="131"/>
        <v>0</v>
      </c>
    </row>
    <row r="3976" spans="7:8" x14ac:dyDescent="0.25">
      <c r="G3976" s="359">
        <f t="shared" si="130"/>
        <v>0</v>
      </c>
      <c r="H3976" s="366">
        <f t="shared" si="131"/>
        <v>0</v>
      </c>
    </row>
    <row r="3977" spans="7:8" x14ac:dyDescent="0.25">
      <c r="G3977" s="359">
        <f t="shared" si="130"/>
        <v>0</v>
      </c>
      <c r="H3977" s="366">
        <f t="shared" si="131"/>
        <v>0</v>
      </c>
    </row>
    <row r="3978" spans="7:8" x14ac:dyDescent="0.25">
      <c r="G3978" s="359">
        <f t="shared" si="130"/>
        <v>0</v>
      </c>
      <c r="H3978" s="366">
        <f t="shared" si="131"/>
        <v>0</v>
      </c>
    </row>
    <row r="3979" spans="7:8" x14ac:dyDescent="0.25">
      <c r="G3979" s="359">
        <f t="shared" si="130"/>
        <v>0</v>
      </c>
      <c r="H3979" s="366">
        <f t="shared" si="131"/>
        <v>0</v>
      </c>
    </row>
    <row r="3980" spans="7:8" x14ac:dyDescent="0.25">
      <c r="G3980" s="359">
        <f t="shared" si="130"/>
        <v>0</v>
      </c>
      <c r="H3980" s="366">
        <f t="shared" si="131"/>
        <v>0</v>
      </c>
    </row>
    <row r="3981" spans="7:8" x14ac:dyDescent="0.25">
      <c r="G3981" s="359">
        <f t="shared" si="130"/>
        <v>0</v>
      </c>
      <c r="H3981" s="366">
        <f t="shared" si="131"/>
        <v>0</v>
      </c>
    </row>
    <row r="3982" spans="7:8" x14ac:dyDescent="0.25">
      <c r="G3982" s="359">
        <f t="shared" si="130"/>
        <v>0</v>
      </c>
      <c r="H3982" s="366">
        <f t="shared" si="131"/>
        <v>0</v>
      </c>
    </row>
    <row r="3983" spans="7:8" x14ac:dyDescent="0.25">
      <c r="G3983" s="359">
        <f t="shared" si="130"/>
        <v>0</v>
      </c>
      <c r="H3983" s="366">
        <f t="shared" si="131"/>
        <v>0</v>
      </c>
    </row>
    <row r="3984" spans="7:8" x14ac:dyDescent="0.25">
      <c r="G3984" s="359">
        <f t="shared" si="130"/>
        <v>0</v>
      </c>
      <c r="H3984" s="366">
        <f t="shared" si="131"/>
        <v>0</v>
      </c>
    </row>
    <row r="3985" spans="7:8" x14ac:dyDescent="0.25">
      <c r="G3985" s="359">
        <f t="shared" si="130"/>
        <v>0</v>
      </c>
      <c r="H3985" s="366">
        <f t="shared" si="131"/>
        <v>0</v>
      </c>
    </row>
    <row r="3986" spans="7:8" x14ac:dyDescent="0.25">
      <c r="G3986" s="359">
        <f t="shared" si="130"/>
        <v>0</v>
      </c>
      <c r="H3986" s="366">
        <f t="shared" si="131"/>
        <v>0</v>
      </c>
    </row>
    <row r="3987" spans="7:8" x14ac:dyDescent="0.25">
      <c r="G3987" s="359">
        <f t="shared" si="130"/>
        <v>0</v>
      </c>
      <c r="H3987" s="366">
        <f t="shared" si="131"/>
        <v>0</v>
      </c>
    </row>
    <row r="3988" spans="7:8" x14ac:dyDescent="0.25">
      <c r="G3988" s="359">
        <f t="shared" si="130"/>
        <v>0</v>
      </c>
      <c r="H3988" s="366">
        <f t="shared" si="131"/>
        <v>0</v>
      </c>
    </row>
    <row r="3989" spans="7:8" x14ac:dyDescent="0.25">
      <c r="G3989" s="359">
        <f t="shared" si="130"/>
        <v>0</v>
      </c>
      <c r="H3989" s="366">
        <f t="shared" si="131"/>
        <v>0</v>
      </c>
    </row>
    <row r="3990" spans="7:8" x14ac:dyDescent="0.25">
      <c r="G3990" s="359">
        <f t="shared" si="130"/>
        <v>0</v>
      </c>
      <c r="H3990" s="366">
        <f t="shared" si="131"/>
        <v>0</v>
      </c>
    </row>
    <row r="3991" spans="7:8" x14ac:dyDescent="0.25">
      <c r="G3991" s="359">
        <f t="shared" si="130"/>
        <v>0</v>
      </c>
      <c r="H3991" s="366">
        <f t="shared" si="131"/>
        <v>0</v>
      </c>
    </row>
    <row r="3992" spans="7:8" x14ac:dyDescent="0.25">
      <c r="G3992" s="359">
        <f t="shared" si="130"/>
        <v>0</v>
      </c>
      <c r="H3992" s="366">
        <f t="shared" si="131"/>
        <v>0</v>
      </c>
    </row>
    <row r="3993" spans="7:8" x14ac:dyDescent="0.25">
      <c r="G3993" s="359">
        <f t="shared" si="130"/>
        <v>0</v>
      </c>
      <c r="H3993" s="366">
        <f t="shared" si="131"/>
        <v>0</v>
      </c>
    </row>
    <row r="3994" spans="7:8" x14ac:dyDescent="0.25">
      <c r="G3994" s="359">
        <f t="shared" si="130"/>
        <v>0</v>
      </c>
      <c r="H3994" s="366">
        <f t="shared" si="131"/>
        <v>0</v>
      </c>
    </row>
    <row r="3995" spans="7:8" x14ac:dyDescent="0.25">
      <c r="G3995" s="359">
        <f t="shared" si="130"/>
        <v>0</v>
      </c>
      <c r="H3995" s="366">
        <f t="shared" si="131"/>
        <v>0</v>
      </c>
    </row>
    <row r="3996" spans="7:8" x14ac:dyDescent="0.25">
      <c r="G3996" s="359">
        <f t="shared" si="130"/>
        <v>0</v>
      </c>
      <c r="H3996" s="366">
        <f t="shared" si="131"/>
        <v>0</v>
      </c>
    </row>
    <row r="3997" spans="7:8" x14ac:dyDescent="0.25">
      <c r="G3997" s="359">
        <f t="shared" si="130"/>
        <v>0</v>
      </c>
      <c r="H3997" s="366">
        <f t="shared" si="131"/>
        <v>0</v>
      </c>
    </row>
    <row r="3998" spans="7:8" x14ac:dyDescent="0.25">
      <c r="G3998" s="359">
        <f t="shared" si="130"/>
        <v>0</v>
      </c>
      <c r="H3998" s="366">
        <f t="shared" si="131"/>
        <v>0</v>
      </c>
    </row>
    <row r="3999" spans="7:8" x14ac:dyDescent="0.25">
      <c r="G3999" s="359">
        <f t="shared" si="130"/>
        <v>0</v>
      </c>
      <c r="H3999" s="366">
        <f t="shared" si="131"/>
        <v>0</v>
      </c>
    </row>
    <row r="4000" spans="7:8" x14ac:dyDescent="0.25">
      <c r="G4000" s="359">
        <f t="shared" si="130"/>
        <v>0</v>
      </c>
      <c r="H4000" s="366">
        <f t="shared" si="131"/>
        <v>0</v>
      </c>
    </row>
    <row r="4001" spans="7:8" x14ac:dyDescent="0.25">
      <c r="G4001" s="359">
        <f t="shared" si="130"/>
        <v>0</v>
      </c>
      <c r="H4001" s="366">
        <f t="shared" si="131"/>
        <v>0</v>
      </c>
    </row>
    <row r="4002" spans="7:8" x14ac:dyDescent="0.25">
      <c r="G4002" s="359">
        <f t="shared" si="130"/>
        <v>0</v>
      </c>
      <c r="H4002" s="366">
        <f t="shared" si="131"/>
        <v>0</v>
      </c>
    </row>
    <row r="4003" spans="7:8" x14ac:dyDescent="0.25">
      <c r="G4003" s="359">
        <f t="shared" si="130"/>
        <v>0</v>
      </c>
      <c r="H4003" s="366">
        <f t="shared" si="131"/>
        <v>0</v>
      </c>
    </row>
    <row r="4004" spans="7:8" x14ac:dyDescent="0.25">
      <c r="G4004" s="359">
        <f t="shared" si="130"/>
        <v>0</v>
      </c>
      <c r="H4004" s="366">
        <f t="shared" si="131"/>
        <v>0</v>
      </c>
    </row>
    <row r="4005" spans="7:8" x14ac:dyDescent="0.25">
      <c r="G4005" s="359">
        <f t="shared" si="130"/>
        <v>0</v>
      </c>
      <c r="H4005" s="366">
        <f t="shared" si="131"/>
        <v>0</v>
      </c>
    </row>
    <row r="4006" spans="7:8" x14ac:dyDescent="0.25">
      <c r="G4006" s="359">
        <f t="shared" si="130"/>
        <v>0</v>
      </c>
      <c r="H4006" s="366">
        <f t="shared" si="131"/>
        <v>0</v>
      </c>
    </row>
    <row r="4007" spans="7:8" x14ac:dyDescent="0.25">
      <c r="G4007" s="359">
        <f t="shared" si="130"/>
        <v>0</v>
      </c>
      <c r="H4007" s="366">
        <f t="shared" si="131"/>
        <v>0</v>
      </c>
    </row>
    <row r="4008" spans="7:8" x14ac:dyDescent="0.25">
      <c r="G4008" s="359">
        <f t="shared" si="130"/>
        <v>0</v>
      </c>
      <c r="H4008" s="366">
        <f t="shared" si="131"/>
        <v>0</v>
      </c>
    </row>
    <row r="4009" spans="7:8" x14ac:dyDescent="0.25">
      <c r="G4009" s="359">
        <f t="shared" si="130"/>
        <v>0</v>
      </c>
      <c r="H4009" s="366">
        <f t="shared" si="131"/>
        <v>0</v>
      </c>
    </row>
    <row r="4010" spans="7:8" x14ac:dyDescent="0.25">
      <c r="G4010" s="359">
        <f t="shared" si="130"/>
        <v>0</v>
      </c>
      <c r="H4010" s="366">
        <f t="shared" si="131"/>
        <v>0</v>
      </c>
    </row>
    <row r="4011" spans="7:8" x14ac:dyDescent="0.25">
      <c r="G4011" s="359">
        <f t="shared" si="130"/>
        <v>0</v>
      </c>
      <c r="H4011" s="366">
        <f t="shared" si="131"/>
        <v>0</v>
      </c>
    </row>
    <row r="4012" spans="7:8" x14ac:dyDescent="0.25">
      <c r="G4012" s="359">
        <f t="shared" si="130"/>
        <v>0</v>
      </c>
      <c r="H4012" s="366">
        <f t="shared" si="131"/>
        <v>0</v>
      </c>
    </row>
    <row r="4013" spans="7:8" x14ac:dyDescent="0.25">
      <c r="G4013" s="359">
        <f t="shared" si="130"/>
        <v>0</v>
      </c>
      <c r="H4013" s="366">
        <f t="shared" si="131"/>
        <v>0</v>
      </c>
    </row>
    <row r="4014" spans="7:8" x14ac:dyDescent="0.25">
      <c r="G4014" s="359">
        <f t="shared" si="130"/>
        <v>0</v>
      </c>
      <c r="H4014" s="366">
        <f t="shared" si="131"/>
        <v>0</v>
      </c>
    </row>
    <row r="4015" spans="7:8" x14ac:dyDescent="0.25">
      <c r="G4015" s="359">
        <f t="shared" si="130"/>
        <v>0</v>
      </c>
      <c r="H4015" s="366">
        <f t="shared" si="131"/>
        <v>0</v>
      </c>
    </row>
    <row r="4016" spans="7:8" x14ac:dyDescent="0.25">
      <c r="G4016" s="359">
        <f t="shared" si="130"/>
        <v>0</v>
      </c>
      <c r="H4016" s="366">
        <f t="shared" si="131"/>
        <v>0</v>
      </c>
    </row>
    <row r="4017" spans="7:8" x14ac:dyDescent="0.25">
      <c r="G4017" s="359">
        <f t="shared" si="130"/>
        <v>0</v>
      </c>
      <c r="H4017" s="366">
        <f t="shared" si="131"/>
        <v>0</v>
      </c>
    </row>
    <row r="4018" spans="7:8" x14ac:dyDescent="0.25">
      <c r="G4018" s="359">
        <f t="shared" si="130"/>
        <v>0</v>
      </c>
      <c r="H4018" s="366">
        <f t="shared" si="131"/>
        <v>0</v>
      </c>
    </row>
    <row r="4019" spans="7:8" x14ac:dyDescent="0.25">
      <c r="G4019" s="359">
        <f t="shared" si="130"/>
        <v>0</v>
      </c>
      <c r="H4019" s="366">
        <f t="shared" si="131"/>
        <v>0</v>
      </c>
    </row>
    <row r="4020" spans="7:8" x14ac:dyDescent="0.25">
      <c r="G4020" s="359">
        <f t="shared" si="130"/>
        <v>0</v>
      </c>
      <c r="H4020" s="366">
        <f t="shared" si="131"/>
        <v>0</v>
      </c>
    </row>
    <row r="4021" spans="7:8" x14ac:dyDescent="0.25">
      <c r="G4021" s="359">
        <f t="shared" si="130"/>
        <v>0</v>
      </c>
      <c r="H4021" s="366">
        <f t="shared" si="131"/>
        <v>0</v>
      </c>
    </row>
    <row r="4022" spans="7:8" x14ac:dyDescent="0.25">
      <c r="G4022" s="359">
        <f t="shared" si="130"/>
        <v>0</v>
      </c>
      <c r="H4022" s="366">
        <f t="shared" si="131"/>
        <v>0</v>
      </c>
    </row>
    <row r="4023" spans="7:8" x14ac:dyDescent="0.25">
      <c r="G4023" s="359">
        <f t="shared" si="130"/>
        <v>0</v>
      </c>
      <c r="H4023" s="366">
        <f t="shared" si="131"/>
        <v>0</v>
      </c>
    </row>
    <row r="4024" spans="7:8" x14ac:dyDescent="0.25">
      <c r="G4024" s="359">
        <f t="shared" si="130"/>
        <v>0</v>
      </c>
      <c r="H4024" s="366">
        <f t="shared" si="131"/>
        <v>0</v>
      </c>
    </row>
    <row r="4025" spans="7:8" x14ac:dyDescent="0.25">
      <c r="G4025" s="359">
        <f t="shared" si="130"/>
        <v>0</v>
      </c>
      <c r="H4025" s="366">
        <f t="shared" si="131"/>
        <v>0</v>
      </c>
    </row>
    <row r="4026" spans="7:8" x14ac:dyDescent="0.25">
      <c r="G4026" s="359">
        <f t="shared" si="130"/>
        <v>0</v>
      </c>
      <c r="H4026" s="366">
        <f t="shared" si="131"/>
        <v>0</v>
      </c>
    </row>
    <row r="4027" spans="7:8" x14ac:dyDescent="0.25">
      <c r="G4027" s="359">
        <f t="shared" si="130"/>
        <v>0</v>
      </c>
      <c r="H4027" s="366">
        <f t="shared" si="131"/>
        <v>0</v>
      </c>
    </row>
    <row r="4028" spans="7:8" x14ac:dyDescent="0.25">
      <c r="G4028" s="359">
        <f t="shared" si="130"/>
        <v>0</v>
      </c>
      <c r="H4028" s="366">
        <f t="shared" si="131"/>
        <v>0</v>
      </c>
    </row>
    <row r="4029" spans="7:8" x14ac:dyDescent="0.25">
      <c r="G4029" s="359">
        <f t="shared" si="130"/>
        <v>0</v>
      </c>
      <c r="H4029" s="366">
        <f t="shared" si="131"/>
        <v>0</v>
      </c>
    </row>
    <row r="4030" spans="7:8" x14ac:dyDescent="0.25">
      <c r="G4030" s="359">
        <f t="shared" si="130"/>
        <v>0</v>
      </c>
      <c r="H4030" s="366">
        <f t="shared" si="131"/>
        <v>0</v>
      </c>
    </row>
    <row r="4031" spans="7:8" x14ac:dyDescent="0.25">
      <c r="G4031" s="359">
        <f t="shared" si="130"/>
        <v>0</v>
      </c>
      <c r="H4031" s="366">
        <f t="shared" si="131"/>
        <v>0</v>
      </c>
    </row>
    <row r="4032" spans="7:8" x14ac:dyDescent="0.25">
      <c r="G4032" s="359">
        <f t="shared" si="130"/>
        <v>0</v>
      </c>
      <c r="H4032" s="366">
        <f t="shared" si="131"/>
        <v>0</v>
      </c>
    </row>
    <row r="4033" spans="7:8" x14ac:dyDescent="0.25">
      <c r="G4033" s="359">
        <f t="shared" si="130"/>
        <v>0</v>
      </c>
      <c r="H4033" s="366">
        <f t="shared" si="131"/>
        <v>0</v>
      </c>
    </row>
    <row r="4034" spans="7:8" x14ac:dyDescent="0.25">
      <c r="G4034" s="359">
        <f t="shared" si="130"/>
        <v>0</v>
      </c>
      <c r="H4034" s="366">
        <f t="shared" si="131"/>
        <v>0</v>
      </c>
    </row>
    <row r="4035" spans="7:8" x14ac:dyDescent="0.25">
      <c r="G4035" s="359">
        <f t="shared" ref="G4035:G4098" si="132">IFERROR(IF(C4035=" ",0,C4035),0)</f>
        <v>0</v>
      </c>
      <c r="H4035" s="366">
        <f t="shared" ref="H4035:H4098" si="133">IFERROR(G4035 * E4035, 0)</f>
        <v>0</v>
      </c>
    </row>
    <row r="4036" spans="7:8" x14ac:dyDescent="0.25">
      <c r="G4036" s="359">
        <f t="shared" si="132"/>
        <v>0</v>
      </c>
      <c r="H4036" s="366">
        <f t="shared" si="133"/>
        <v>0</v>
      </c>
    </row>
    <row r="4037" spans="7:8" x14ac:dyDescent="0.25">
      <c r="G4037" s="359">
        <f t="shared" si="132"/>
        <v>0</v>
      </c>
      <c r="H4037" s="366">
        <f t="shared" si="133"/>
        <v>0</v>
      </c>
    </row>
    <row r="4038" spans="7:8" x14ac:dyDescent="0.25">
      <c r="G4038" s="359">
        <f t="shared" si="132"/>
        <v>0</v>
      </c>
      <c r="H4038" s="366">
        <f t="shared" si="133"/>
        <v>0</v>
      </c>
    </row>
    <row r="4039" spans="7:8" x14ac:dyDescent="0.25">
      <c r="G4039" s="359">
        <f t="shared" si="132"/>
        <v>0</v>
      </c>
      <c r="H4039" s="366">
        <f t="shared" si="133"/>
        <v>0</v>
      </c>
    </row>
    <row r="4040" spans="7:8" x14ac:dyDescent="0.25">
      <c r="G4040" s="359">
        <f t="shared" si="132"/>
        <v>0</v>
      </c>
      <c r="H4040" s="366">
        <f t="shared" si="133"/>
        <v>0</v>
      </c>
    </row>
    <row r="4041" spans="7:8" x14ac:dyDescent="0.25">
      <c r="G4041" s="359">
        <f t="shared" si="132"/>
        <v>0</v>
      </c>
      <c r="H4041" s="366">
        <f t="shared" si="133"/>
        <v>0</v>
      </c>
    </row>
    <row r="4042" spans="7:8" x14ac:dyDescent="0.25">
      <c r="G4042" s="359">
        <f t="shared" si="132"/>
        <v>0</v>
      </c>
      <c r="H4042" s="366">
        <f t="shared" si="133"/>
        <v>0</v>
      </c>
    </row>
    <row r="4043" spans="7:8" x14ac:dyDescent="0.25">
      <c r="G4043" s="359">
        <f t="shared" si="132"/>
        <v>0</v>
      </c>
      <c r="H4043" s="366">
        <f t="shared" si="133"/>
        <v>0</v>
      </c>
    </row>
    <row r="4044" spans="7:8" x14ac:dyDescent="0.25">
      <c r="G4044" s="359">
        <f t="shared" si="132"/>
        <v>0</v>
      </c>
      <c r="H4044" s="366">
        <f t="shared" si="133"/>
        <v>0</v>
      </c>
    </row>
    <row r="4045" spans="7:8" x14ac:dyDescent="0.25">
      <c r="G4045" s="359">
        <f t="shared" si="132"/>
        <v>0</v>
      </c>
      <c r="H4045" s="366">
        <f t="shared" si="133"/>
        <v>0</v>
      </c>
    </row>
    <row r="4046" spans="7:8" x14ac:dyDescent="0.25">
      <c r="G4046" s="359">
        <f t="shared" si="132"/>
        <v>0</v>
      </c>
      <c r="H4046" s="366">
        <f t="shared" si="133"/>
        <v>0</v>
      </c>
    </row>
    <row r="4047" spans="7:8" x14ac:dyDescent="0.25">
      <c r="G4047" s="359">
        <f t="shared" si="132"/>
        <v>0</v>
      </c>
      <c r="H4047" s="366">
        <f t="shared" si="133"/>
        <v>0</v>
      </c>
    </row>
    <row r="4048" spans="7:8" x14ac:dyDescent="0.25">
      <c r="G4048" s="359">
        <f t="shared" si="132"/>
        <v>0</v>
      </c>
      <c r="H4048" s="366">
        <f t="shared" si="133"/>
        <v>0</v>
      </c>
    </row>
    <row r="4049" spans="7:8" x14ac:dyDescent="0.25">
      <c r="G4049" s="359">
        <f t="shared" si="132"/>
        <v>0</v>
      </c>
      <c r="H4049" s="366">
        <f t="shared" si="133"/>
        <v>0</v>
      </c>
    </row>
    <row r="4050" spans="7:8" x14ac:dyDescent="0.25">
      <c r="G4050" s="359">
        <f t="shared" si="132"/>
        <v>0</v>
      </c>
      <c r="H4050" s="366">
        <f t="shared" si="133"/>
        <v>0</v>
      </c>
    </row>
    <row r="4051" spans="7:8" x14ac:dyDescent="0.25">
      <c r="G4051" s="359">
        <f t="shared" si="132"/>
        <v>0</v>
      </c>
      <c r="H4051" s="366">
        <f t="shared" si="133"/>
        <v>0</v>
      </c>
    </row>
    <row r="4052" spans="7:8" x14ac:dyDescent="0.25">
      <c r="G4052" s="359">
        <f t="shared" si="132"/>
        <v>0</v>
      </c>
      <c r="H4052" s="366">
        <f t="shared" si="133"/>
        <v>0</v>
      </c>
    </row>
    <row r="4053" spans="7:8" x14ac:dyDescent="0.25">
      <c r="G4053" s="359">
        <f t="shared" si="132"/>
        <v>0</v>
      </c>
      <c r="H4053" s="366">
        <f t="shared" si="133"/>
        <v>0</v>
      </c>
    </row>
    <row r="4054" spans="7:8" x14ac:dyDescent="0.25">
      <c r="G4054" s="359">
        <f t="shared" si="132"/>
        <v>0</v>
      </c>
      <c r="H4054" s="366">
        <f t="shared" si="133"/>
        <v>0</v>
      </c>
    </row>
    <row r="4055" spans="7:8" x14ac:dyDescent="0.25">
      <c r="G4055" s="359">
        <f t="shared" si="132"/>
        <v>0</v>
      </c>
      <c r="H4055" s="366">
        <f t="shared" si="133"/>
        <v>0</v>
      </c>
    </row>
    <row r="4056" spans="7:8" x14ac:dyDescent="0.25">
      <c r="G4056" s="359">
        <f t="shared" si="132"/>
        <v>0</v>
      </c>
      <c r="H4056" s="366">
        <f t="shared" si="133"/>
        <v>0</v>
      </c>
    </row>
    <row r="4057" spans="7:8" x14ac:dyDescent="0.25">
      <c r="G4057" s="359">
        <f t="shared" si="132"/>
        <v>0</v>
      </c>
      <c r="H4057" s="366">
        <f t="shared" si="133"/>
        <v>0</v>
      </c>
    </row>
    <row r="4058" spans="7:8" x14ac:dyDescent="0.25">
      <c r="G4058" s="359">
        <f t="shared" si="132"/>
        <v>0</v>
      </c>
      <c r="H4058" s="366">
        <f t="shared" si="133"/>
        <v>0</v>
      </c>
    </row>
    <row r="4059" spans="7:8" x14ac:dyDescent="0.25">
      <c r="G4059" s="359">
        <f t="shared" si="132"/>
        <v>0</v>
      </c>
      <c r="H4059" s="366">
        <f t="shared" si="133"/>
        <v>0</v>
      </c>
    </row>
    <row r="4060" spans="7:8" x14ac:dyDescent="0.25">
      <c r="G4060" s="359">
        <f t="shared" si="132"/>
        <v>0</v>
      </c>
      <c r="H4060" s="366">
        <f t="shared" si="133"/>
        <v>0</v>
      </c>
    </row>
    <row r="4061" spans="7:8" x14ac:dyDescent="0.25">
      <c r="G4061" s="359">
        <f t="shared" si="132"/>
        <v>0</v>
      </c>
      <c r="H4061" s="366">
        <f t="shared" si="133"/>
        <v>0</v>
      </c>
    </row>
    <row r="4062" spans="7:8" x14ac:dyDescent="0.25">
      <c r="G4062" s="359">
        <f t="shared" si="132"/>
        <v>0</v>
      </c>
      <c r="H4062" s="366">
        <f t="shared" si="133"/>
        <v>0</v>
      </c>
    </row>
    <row r="4063" spans="7:8" x14ac:dyDescent="0.25">
      <c r="G4063" s="359">
        <f t="shared" si="132"/>
        <v>0</v>
      </c>
      <c r="H4063" s="366">
        <f t="shared" si="133"/>
        <v>0</v>
      </c>
    </row>
    <row r="4064" spans="7:8" x14ac:dyDescent="0.25">
      <c r="G4064" s="359">
        <f t="shared" si="132"/>
        <v>0</v>
      </c>
      <c r="H4064" s="366">
        <f t="shared" si="133"/>
        <v>0</v>
      </c>
    </row>
    <row r="4065" spans="7:8" x14ac:dyDescent="0.25">
      <c r="G4065" s="359">
        <f t="shared" si="132"/>
        <v>0</v>
      </c>
      <c r="H4065" s="366">
        <f t="shared" si="133"/>
        <v>0</v>
      </c>
    </row>
    <row r="4066" spans="7:8" x14ac:dyDescent="0.25">
      <c r="G4066" s="359">
        <f t="shared" si="132"/>
        <v>0</v>
      </c>
      <c r="H4066" s="366">
        <f t="shared" si="133"/>
        <v>0</v>
      </c>
    </row>
    <row r="4067" spans="7:8" x14ac:dyDescent="0.25">
      <c r="G4067" s="359">
        <f t="shared" si="132"/>
        <v>0</v>
      </c>
      <c r="H4067" s="366">
        <f t="shared" si="133"/>
        <v>0</v>
      </c>
    </row>
    <row r="4068" spans="7:8" x14ac:dyDescent="0.25">
      <c r="G4068" s="359">
        <f t="shared" si="132"/>
        <v>0</v>
      </c>
      <c r="H4068" s="366">
        <f t="shared" si="133"/>
        <v>0</v>
      </c>
    </row>
    <row r="4069" spans="7:8" x14ac:dyDescent="0.25">
      <c r="G4069" s="359">
        <f t="shared" si="132"/>
        <v>0</v>
      </c>
      <c r="H4069" s="366">
        <f t="shared" si="133"/>
        <v>0</v>
      </c>
    </row>
    <row r="4070" spans="7:8" x14ac:dyDescent="0.25">
      <c r="G4070" s="359">
        <f t="shared" si="132"/>
        <v>0</v>
      </c>
      <c r="H4070" s="366">
        <f t="shared" si="133"/>
        <v>0</v>
      </c>
    </row>
    <row r="4071" spans="7:8" x14ac:dyDescent="0.25">
      <c r="G4071" s="359">
        <f t="shared" si="132"/>
        <v>0</v>
      </c>
      <c r="H4071" s="366">
        <f t="shared" si="133"/>
        <v>0</v>
      </c>
    </row>
    <row r="4072" spans="7:8" x14ac:dyDescent="0.25">
      <c r="G4072" s="359">
        <f t="shared" si="132"/>
        <v>0</v>
      </c>
      <c r="H4072" s="366">
        <f t="shared" si="133"/>
        <v>0</v>
      </c>
    </row>
    <row r="4073" spans="7:8" x14ac:dyDescent="0.25">
      <c r="G4073" s="359">
        <f t="shared" si="132"/>
        <v>0</v>
      </c>
      <c r="H4073" s="366">
        <f t="shared" si="133"/>
        <v>0</v>
      </c>
    </row>
    <row r="4074" spans="7:8" x14ac:dyDescent="0.25">
      <c r="G4074" s="359">
        <f t="shared" si="132"/>
        <v>0</v>
      </c>
      <c r="H4074" s="366">
        <f t="shared" si="133"/>
        <v>0</v>
      </c>
    </row>
    <row r="4075" spans="7:8" x14ac:dyDescent="0.25">
      <c r="G4075" s="359">
        <f t="shared" si="132"/>
        <v>0</v>
      </c>
      <c r="H4075" s="366">
        <f t="shared" si="133"/>
        <v>0</v>
      </c>
    </row>
    <row r="4076" spans="7:8" x14ac:dyDescent="0.25">
      <c r="G4076" s="359">
        <f t="shared" si="132"/>
        <v>0</v>
      </c>
      <c r="H4076" s="366">
        <f t="shared" si="133"/>
        <v>0</v>
      </c>
    </row>
    <row r="4077" spans="7:8" x14ac:dyDescent="0.25">
      <c r="G4077" s="359">
        <f t="shared" si="132"/>
        <v>0</v>
      </c>
      <c r="H4077" s="366">
        <f t="shared" si="133"/>
        <v>0</v>
      </c>
    </row>
    <row r="4078" spans="7:8" x14ac:dyDescent="0.25">
      <c r="G4078" s="359">
        <f t="shared" si="132"/>
        <v>0</v>
      </c>
      <c r="H4078" s="366">
        <f t="shared" si="133"/>
        <v>0</v>
      </c>
    </row>
    <row r="4079" spans="7:8" x14ac:dyDescent="0.25">
      <c r="G4079" s="359">
        <f t="shared" si="132"/>
        <v>0</v>
      </c>
      <c r="H4079" s="366">
        <f t="shared" si="133"/>
        <v>0</v>
      </c>
    </row>
    <row r="4080" spans="7:8" x14ac:dyDescent="0.25">
      <c r="G4080" s="359">
        <f t="shared" si="132"/>
        <v>0</v>
      </c>
      <c r="H4080" s="366">
        <f t="shared" si="133"/>
        <v>0</v>
      </c>
    </row>
    <row r="4081" spans="7:8" x14ac:dyDescent="0.25">
      <c r="G4081" s="359">
        <f t="shared" si="132"/>
        <v>0</v>
      </c>
      <c r="H4081" s="366">
        <f t="shared" si="133"/>
        <v>0</v>
      </c>
    </row>
    <row r="4082" spans="7:8" x14ac:dyDescent="0.25">
      <c r="G4082" s="359">
        <f t="shared" si="132"/>
        <v>0</v>
      </c>
      <c r="H4082" s="366">
        <f t="shared" si="133"/>
        <v>0</v>
      </c>
    </row>
    <row r="4083" spans="7:8" x14ac:dyDescent="0.25">
      <c r="G4083" s="359">
        <f t="shared" si="132"/>
        <v>0</v>
      </c>
      <c r="H4083" s="366">
        <f t="shared" si="133"/>
        <v>0</v>
      </c>
    </row>
    <row r="4084" spans="7:8" x14ac:dyDescent="0.25">
      <c r="G4084" s="359">
        <f t="shared" si="132"/>
        <v>0</v>
      </c>
      <c r="H4084" s="366">
        <f t="shared" si="133"/>
        <v>0</v>
      </c>
    </row>
    <row r="4085" spans="7:8" x14ac:dyDescent="0.25">
      <c r="G4085" s="359">
        <f t="shared" si="132"/>
        <v>0</v>
      </c>
      <c r="H4085" s="366">
        <f t="shared" si="133"/>
        <v>0</v>
      </c>
    </row>
    <row r="4086" spans="7:8" x14ac:dyDescent="0.25">
      <c r="G4086" s="359">
        <f t="shared" si="132"/>
        <v>0</v>
      </c>
      <c r="H4086" s="366">
        <f t="shared" si="133"/>
        <v>0</v>
      </c>
    </row>
    <row r="4087" spans="7:8" x14ac:dyDescent="0.25">
      <c r="G4087" s="359">
        <f t="shared" si="132"/>
        <v>0</v>
      </c>
      <c r="H4087" s="366">
        <f t="shared" si="133"/>
        <v>0</v>
      </c>
    </row>
    <row r="4088" spans="7:8" x14ac:dyDescent="0.25">
      <c r="G4088" s="359">
        <f t="shared" si="132"/>
        <v>0</v>
      </c>
      <c r="H4088" s="366">
        <f t="shared" si="133"/>
        <v>0</v>
      </c>
    </row>
    <row r="4089" spans="7:8" x14ac:dyDescent="0.25">
      <c r="G4089" s="359">
        <f t="shared" si="132"/>
        <v>0</v>
      </c>
      <c r="H4089" s="366">
        <f t="shared" si="133"/>
        <v>0</v>
      </c>
    </row>
    <row r="4090" spans="7:8" x14ac:dyDescent="0.25">
      <c r="G4090" s="359">
        <f t="shared" si="132"/>
        <v>0</v>
      </c>
      <c r="H4090" s="366">
        <f t="shared" si="133"/>
        <v>0</v>
      </c>
    </row>
    <row r="4091" spans="7:8" x14ac:dyDescent="0.25">
      <c r="G4091" s="359">
        <f t="shared" si="132"/>
        <v>0</v>
      </c>
      <c r="H4091" s="366">
        <f t="shared" si="133"/>
        <v>0</v>
      </c>
    </row>
    <row r="4092" spans="7:8" x14ac:dyDescent="0.25">
      <c r="G4092" s="359">
        <f t="shared" si="132"/>
        <v>0</v>
      </c>
      <c r="H4092" s="366">
        <f t="shared" si="133"/>
        <v>0</v>
      </c>
    </row>
    <row r="4093" spans="7:8" x14ac:dyDescent="0.25">
      <c r="G4093" s="359">
        <f t="shared" si="132"/>
        <v>0</v>
      </c>
      <c r="H4093" s="366">
        <f t="shared" si="133"/>
        <v>0</v>
      </c>
    </row>
    <row r="4094" spans="7:8" x14ac:dyDescent="0.25">
      <c r="G4094" s="359">
        <f t="shared" si="132"/>
        <v>0</v>
      </c>
      <c r="H4094" s="366">
        <f t="shared" si="133"/>
        <v>0</v>
      </c>
    </row>
    <row r="4095" spans="7:8" x14ac:dyDescent="0.25">
      <c r="G4095" s="359">
        <f t="shared" si="132"/>
        <v>0</v>
      </c>
      <c r="H4095" s="366">
        <f t="shared" si="133"/>
        <v>0</v>
      </c>
    </row>
    <row r="4096" spans="7:8" x14ac:dyDescent="0.25">
      <c r="G4096" s="359">
        <f t="shared" si="132"/>
        <v>0</v>
      </c>
      <c r="H4096" s="366">
        <f t="shared" si="133"/>
        <v>0</v>
      </c>
    </row>
    <row r="4097" spans="7:8" x14ac:dyDescent="0.25">
      <c r="G4097" s="359">
        <f t="shared" si="132"/>
        <v>0</v>
      </c>
      <c r="H4097" s="366">
        <f t="shared" si="133"/>
        <v>0</v>
      </c>
    </row>
    <row r="4098" spans="7:8" x14ac:dyDescent="0.25">
      <c r="G4098" s="359">
        <f t="shared" si="132"/>
        <v>0</v>
      </c>
      <c r="H4098" s="366">
        <f t="shared" si="133"/>
        <v>0</v>
      </c>
    </row>
    <row r="4099" spans="7:8" x14ac:dyDescent="0.25">
      <c r="G4099" s="359">
        <f t="shared" ref="G4099:G4162" si="134">IFERROR(IF(C4099=" ",0,C4099),0)</f>
        <v>0</v>
      </c>
      <c r="H4099" s="366">
        <f t="shared" ref="H4099:H4162" si="135">IFERROR(G4099 * E4099, 0)</f>
        <v>0</v>
      </c>
    </row>
    <row r="4100" spans="7:8" x14ac:dyDescent="0.25">
      <c r="G4100" s="359">
        <f t="shared" si="134"/>
        <v>0</v>
      </c>
      <c r="H4100" s="366">
        <f t="shared" si="135"/>
        <v>0</v>
      </c>
    </row>
    <row r="4101" spans="7:8" x14ac:dyDescent="0.25">
      <c r="G4101" s="359">
        <f t="shared" si="134"/>
        <v>0</v>
      </c>
      <c r="H4101" s="366">
        <f t="shared" si="135"/>
        <v>0</v>
      </c>
    </row>
    <row r="4102" spans="7:8" x14ac:dyDescent="0.25">
      <c r="G4102" s="359">
        <f t="shared" si="134"/>
        <v>0</v>
      </c>
      <c r="H4102" s="366">
        <f t="shared" si="135"/>
        <v>0</v>
      </c>
    </row>
    <row r="4103" spans="7:8" x14ac:dyDescent="0.25">
      <c r="G4103" s="359">
        <f t="shared" si="134"/>
        <v>0</v>
      </c>
      <c r="H4103" s="366">
        <f t="shared" si="135"/>
        <v>0</v>
      </c>
    </row>
    <row r="4104" spans="7:8" x14ac:dyDescent="0.25">
      <c r="G4104" s="359">
        <f t="shared" si="134"/>
        <v>0</v>
      </c>
      <c r="H4104" s="366">
        <f t="shared" si="135"/>
        <v>0</v>
      </c>
    </row>
    <row r="4105" spans="7:8" x14ac:dyDescent="0.25">
      <c r="G4105" s="359">
        <f t="shared" si="134"/>
        <v>0</v>
      </c>
      <c r="H4105" s="366">
        <f t="shared" si="135"/>
        <v>0</v>
      </c>
    </row>
    <row r="4106" spans="7:8" x14ac:dyDescent="0.25">
      <c r="G4106" s="359">
        <f t="shared" si="134"/>
        <v>0</v>
      </c>
      <c r="H4106" s="366">
        <f t="shared" si="135"/>
        <v>0</v>
      </c>
    </row>
    <row r="4107" spans="7:8" x14ac:dyDescent="0.25">
      <c r="G4107" s="359">
        <f t="shared" si="134"/>
        <v>0</v>
      </c>
      <c r="H4107" s="366">
        <f t="shared" si="135"/>
        <v>0</v>
      </c>
    </row>
    <row r="4108" spans="7:8" x14ac:dyDescent="0.25">
      <c r="G4108" s="359">
        <f t="shared" si="134"/>
        <v>0</v>
      </c>
      <c r="H4108" s="366">
        <f t="shared" si="135"/>
        <v>0</v>
      </c>
    </row>
    <row r="4109" spans="7:8" x14ac:dyDescent="0.25">
      <c r="G4109" s="359">
        <f t="shared" si="134"/>
        <v>0</v>
      </c>
      <c r="H4109" s="366">
        <f t="shared" si="135"/>
        <v>0</v>
      </c>
    </row>
    <row r="4110" spans="7:8" x14ac:dyDescent="0.25">
      <c r="G4110" s="359">
        <f t="shared" si="134"/>
        <v>0</v>
      </c>
      <c r="H4110" s="366">
        <f t="shared" si="135"/>
        <v>0</v>
      </c>
    </row>
    <row r="4111" spans="7:8" x14ac:dyDescent="0.25">
      <c r="G4111" s="359">
        <f t="shared" si="134"/>
        <v>0</v>
      </c>
      <c r="H4111" s="366">
        <f t="shared" si="135"/>
        <v>0</v>
      </c>
    </row>
    <row r="4112" spans="7:8" x14ac:dyDescent="0.25">
      <c r="G4112" s="359">
        <f t="shared" si="134"/>
        <v>0</v>
      </c>
      <c r="H4112" s="366">
        <f t="shared" si="135"/>
        <v>0</v>
      </c>
    </row>
    <row r="4113" spans="7:8" x14ac:dyDescent="0.25">
      <c r="G4113" s="359">
        <f t="shared" si="134"/>
        <v>0</v>
      </c>
      <c r="H4113" s="366">
        <f t="shared" si="135"/>
        <v>0</v>
      </c>
    </row>
    <row r="4114" spans="7:8" x14ac:dyDescent="0.25">
      <c r="G4114" s="359">
        <f t="shared" si="134"/>
        <v>0</v>
      </c>
      <c r="H4114" s="366">
        <f t="shared" si="135"/>
        <v>0</v>
      </c>
    </row>
    <row r="4115" spans="7:8" x14ac:dyDescent="0.25">
      <c r="G4115" s="359">
        <f t="shared" si="134"/>
        <v>0</v>
      </c>
      <c r="H4115" s="366">
        <f t="shared" si="135"/>
        <v>0</v>
      </c>
    </row>
    <row r="4116" spans="7:8" x14ac:dyDescent="0.25">
      <c r="G4116" s="359">
        <f t="shared" si="134"/>
        <v>0</v>
      </c>
      <c r="H4116" s="366">
        <f t="shared" si="135"/>
        <v>0</v>
      </c>
    </row>
    <row r="4117" spans="7:8" x14ac:dyDescent="0.25">
      <c r="G4117" s="359">
        <f t="shared" si="134"/>
        <v>0</v>
      </c>
      <c r="H4117" s="366">
        <f t="shared" si="135"/>
        <v>0</v>
      </c>
    </row>
    <row r="4118" spans="7:8" x14ac:dyDescent="0.25">
      <c r="G4118" s="359">
        <f t="shared" si="134"/>
        <v>0</v>
      </c>
      <c r="H4118" s="366">
        <f t="shared" si="135"/>
        <v>0</v>
      </c>
    </row>
    <row r="4119" spans="7:8" x14ac:dyDescent="0.25">
      <c r="G4119" s="359">
        <f t="shared" si="134"/>
        <v>0</v>
      </c>
      <c r="H4119" s="366">
        <f t="shared" si="135"/>
        <v>0</v>
      </c>
    </row>
    <row r="4120" spans="7:8" x14ac:dyDescent="0.25">
      <c r="G4120" s="359">
        <f t="shared" si="134"/>
        <v>0</v>
      </c>
      <c r="H4120" s="366">
        <f t="shared" si="135"/>
        <v>0</v>
      </c>
    </row>
    <row r="4121" spans="7:8" x14ac:dyDescent="0.25">
      <c r="G4121" s="359">
        <f t="shared" si="134"/>
        <v>0</v>
      </c>
      <c r="H4121" s="366">
        <f t="shared" si="135"/>
        <v>0</v>
      </c>
    </row>
    <row r="4122" spans="7:8" x14ac:dyDescent="0.25">
      <c r="G4122" s="359">
        <f t="shared" si="134"/>
        <v>0</v>
      </c>
      <c r="H4122" s="366">
        <f t="shared" si="135"/>
        <v>0</v>
      </c>
    </row>
    <row r="4123" spans="7:8" x14ac:dyDescent="0.25">
      <c r="G4123" s="359">
        <f t="shared" si="134"/>
        <v>0</v>
      </c>
      <c r="H4123" s="366">
        <f t="shared" si="135"/>
        <v>0</v>
      </c>
    </row>
    <row r="4124" spans="7:8" x14ac:dyDescent="0.25">
      <c r="G4124" s="359">
        <f t="shared" si="134"/>
        <v>0</v>
      </c>
      <c r="H4124" s="366">
        <f t="shared" si="135"/>
        <v>0</v>
      </c>
    </row>
    <row r="4125" spans="7:8" x14ac:dyDescent="0.25">
      <c r="G4125" s="359">
        <f t="shared" si="134"/>
        <v>0</v>
      </c>
      <c r="H4125" s="366">
        <f t="shared" si="135"/>
        <v>0</v>
      </c>
    </row>
    <row r="4126" spans="7:8" x14ac:dyDescent="0.25">
      <c r="G4126" s="359">
        <f t="shared" si="134"/>
        <v>0</v>
      </c>
      <c r="H4126" s="366">
        <f t="shared" si="135"/>
        <v>0</v>
      </c>
    </row>
    <row r="4127" spans="7:8" x14ac:dyDescent="0.25">
      <c r="G4127" s="359">
        <f t="shared" si="134"/>
        <v>0</v>
      </c>
      <c r="H4127" s="366">
        <f t="shared" si="135"/>
        <v>0</v>
      </c>
    </row>
    <row r="4128" spans="7:8" x14ac:dyDescent="0.25">
      <c r="G4128" s="359">
        <f t="shared" si="134"/>
        <v>0</v>
      </c>
      <c r="H4128" s="366">
        <f t="shared" si="135"/>
        <v>0</v>
      </c>
    </row>
    <row r="4129" spans="7:8" x14ac:dyDescent="0.25">
      <c r="G4129" s="359">
        <f t="shared" si="134"/>
        <v>0</v>
      </c>
      <c r="H4129" s="366">
        <f t="shared" si="135"/>
        <v>0</v>
      </c>
    </row>
    <row r="4130" spans="7:8" x14ac:dyDescent="0.25">
      <c r="G4130" s="359">
        <f t="shared" si="134"/>
        <v>0</v>
      </c>
      <c r="H4130" s="366">
        <f t="shared" si="135"/>
        <v>0</v>
      </c>
    </row>
    <row r="4131" spans="7:8" x14ac:dyDescent="0.25">
      <c r="G4131" s="359">
        <f t="shared" si="134"/>
        <v>0</v>
      </c>
      <c r="H4131" s="366">
        <f t="shared" si="135"/>
        <v>0</v>
      </c>
    </row>
    <row r="4132" spans="7:8" x14ac:dyDescent="0.25">
      <c r="G4132" s="359">
        <f t="shared" si="134"/>
        <v>0</v>
      </c>
      <c r="H4132" s="366">
        <f t="shared" si="135"/>
        <v>0</v>
      </c>
    </row>
    <row r="4133" spans="7:8" x14ac:dyDescent="0.25">
      <c r="G4133" s="359">
        <f t="shared" si="134"/>
        <v>0</v>
      </c>
      <c r="H4133" s="366">
        <f t="shared" si="135"/>
        <v>0</v>
      </c>
    </row>
    <row r="4134" spans="7:8" x14ac:dyDescent="0.25">
      <c r="G4134" s="359">
        <f t="shared" si="134"/>
        <v>0</v>
      </c>
      <c r="H4134" s="366">
        <f t="shared" si="135"/>
        <v>0</v>
      </c>
    </row>
    <row r="4135" spans="7:8" x14ac:dyDescent="0.25">
      <c r="G4135" s="359">
        <f t="shared" si="134"/>
        <v>0</v>
      </c>
      <c r="H4135" s="366">
        <f t="shared" si="135"/>
        <v>0</v>
      </c>
    </row>
    <row r="4136" spans="7:8" x14ac:dyDescent="0.25">
      <c r="G4136" s="359">
        <f t="shared" si="134"/>
        <v>0</v>
      </c>
      <c r="H4136" s="366">
        <f t="shared" si="135"/>
        <v>0</v>
      </c>
    </row>
    <row r="4137" spans="7:8" x14ac:dyDescent="0.25">
      <c r="G4137" s="359">
        <f t="shared" si="134"/>
        <v>0</v>
      </c>
      <c r="H4137" s="366">
        <f t="shared" si="135"/>
        <v>0</v>
      </c>
    </row>
    <row r="4138" spans="7:8" x14ac:dyDescent="0.25">
      <c r="G4138" s="359">
        <f t="shared" si="134"/>
        <v>0</v>
      </c>
      <c r="H4138" s="366">
        <f t="shared" si="135"/>
        <v>0</v>
      </c>
    </row>
    <row r="4139" spans="7:8" x14ac:dyDescent="0.25">
      <c r="G4139" s="359">
        <f t="shared" si="134"/>
        <v>0</v>
      </c>
      <c r="H4139" s="366">
        <f t="shared" si="135"/>
        <v>0</v>
      </c>
    </row>
    <row r="4140" spans="7:8" x14ac:dyDescent="0.25">
      <c r="G4140" s="359">
        <f t="shared" si="134"/>
        <v>0</v>
      </c>
      <c r="H4140" s="366">
        <f t="shared" si="135"/>
        <v>0</v>
      </c>
    </row>
    <row r="4141" spans="7:8" x14ac:dyDescent="0.25">
      <c r="G4141" s="359">
        <f t="shared" si="134"/>
        <v>0</v>
      </c>
      <c r="H4141" s="366">
        <f t="shared" si="135"/>
        <v>0</v>
      </c>
    </row>
    <row r="4142" spans="7:8" x14ac:dyDescent="0.25">
      <c r="G4142" s="359">
        <f t="shared" si="134"/>
        <v>0</v>
      </c>
      <c r="H4142" s="366">
        <f t="shared" si="135"/>
        <v>0</v>
      </c>
    </row>
    <row r="4143" spans="7:8" x14ac:dyDescent="0.25">
      <c r="G4143" s="359">
        <f t="shared" si="134"/>
        <v>0</v>
      </c>
      <c r="H4143" s="366">
        <f t="shared" si="135"/>
        <v>0</v>
      </c>
    </row>
    <row r="4144" spans="7:8" x14ac:dyDescent="0.25">
      <c r="G4144" s="359">
        <f t="shared" si="134"/>
        <v>0</v>
      </c>
      <c r="H4144" s="366">
        <f t="shared" si="135"/>
        <v>0</v>
      </c>
    </row>
    <row r="4145" spans="7:8" x14ac:dyDescent="0.25">
      <c r="G4145" s="359">
        <f t="shared" si="134"/>
        <v>0</v>
      </c>
      <c r="H4145" s="366">
        <f t="shared" si="135"/>
        <v>0</v>
      </c>
    </row>
    <row r="4146" spans="7:8" x14ac:dyDescent="0.25">
      <c r="G4146" s="359">
        <f t="shared" si="134"/>
        <v>0</v>
      </c>
      <c r="H4146" s="366">
        <f t="shared" si="135"/>
        <v>0</v>
      </c>
    </row>
    <row r="4147" spans="7:8" x14ac:dyDescent="0.25">
      <c r="G4147" s="359">
        <f t="shared" si="134"/>
        <v>0</v>
      </c>
      <c r="H4147" s="366">
        <f t="shared" si="135"/>
        <v>0</v>
      </c>
    </row>
    <row r="4148" spans="7:8" x14ac:dyDescent="0.25">
      <c r="G4148" s="359">
        <f t="shared" si="134"/>
        <v>0</v>
      </c>
      <c r="H4148" s="366">
        <f t="shared" si="135"/>
        <v>0</v>
      </c>
    </row>
    <row r="4149" spans="7:8" x14ac:dyDescent="0.25">
      <c r="G4149" s="359">
        <f t="shared" si="134"/>
        <v>0</v>
      </c>
      <c r="H4149" s="366">
        <f t="shared" si="135"/>
        <v>0</v>
      </c>
    </row>
    <row r="4150" spans="7:8" x14ac:dyDescent="0.25">
      <c r="G4150" s="359">
        <f t="shared" si="134"/>
        <v>0</v>
      </c>
      <c r="H4150" s="366">
        <f t="shared" si="135"/>
        <v>0</v>
      </c>
    </row>
    <row r="4151" spans="7:8" x14ac:dyDescent="0.25">
      <c r="G4151" s="359">
        <f t="shared" si="134"/>
        <v>0</v>
      </c>
      <c r="H4151" s="366">
        <f t="shared" si="135"/>
        <v>0</v>
      </c>
    </row>
    <row r="4152" spans="7:8" x14ac:dyDescent="0.25">
      <c r="G4152" s="359">
        <f t="shared" si="134"/>
        <v>0</v>
      </c>
      <c r="H4152" s="366">
        <f t="shared" si="135"/>
        <v>0</v>
      </c>
    </row>
    <row r="4153" spans="7:8" x14ac:dyDescent="0.25">
      <c r="G4153" s="359">
        <f t="shared" si="134"/>
        <v>0</v>
      </c>
      <c r="H4153" s="366">
        <f t="shared" si="135"/>
        <v>0</v>
      </c>
    </row>
    <row r="4154" spans="7:8" x14ac:dyDescent="0.25">
      <c r="G4154" s="359">
        <f t="shared" si="134"/>
        <v>0</v>
      </c>
      <c r="H4154" s="366">
        <f t="shared" si="135"/>
        <v>0</v>
      </c>
    </row>
    <row r="4155" spans="7:8" x14ac:dyDescent="0.25">
      <c r="G4155" s="359">
        <f t="shared" si="134"/>
        <v>0</v>
      </c>
      <c r="H4155" s="366">
        <f t="shared" si="135"/>
        <v>0</v>
      </c>
    </row>
    <row r="4156" spans="7:8" x14ac:dyDescent="0.25">
      <c r="G4156" s="359">
        <f t="shared" si="134"/>
        <v>0</v>
      </c>
      <c r="H4156" s="366">
        <f t="shared" si="135"/>
        <v>0</v>
      </c>
    </row>
    <row r="4157" spans="7:8" x14ac:dyDescent="0.25">
      <c r="G4157" s="359">
        <f t="shared" si="134"/>
        <v>0</v>
      </c>
      <c r="H4157" s="366">
        <f t="shared" si="135"/>
        <v>0</v>
      </c>
    </row>
    <row r="4158" spans="7:8" x14ac:dyDescent="0.25">
      <c r="G4158" s="359">
        <f t="shared" si="134"/>
        <v>0</v>
      </c>
      <c r="H4158" s="366">
        <f t="shared" si="135"/>
        <v>0</v>
      </c>
    </row>
    <row r="4159" spans="7:8" x14ac:dyDescent="0.25">
      <c r="G4159" s="359">
        <f t="shared" si="134"/>
        <v>0</v>
      </c>
      <c r="H4159" s="366">
        <f t="shared" si="135"/>
        <v>0</v>
      </c>
    </row>
    <row r="4160" spans="7:8" x14ac:dyDescent="0.25">
      <c r="G4160" s="359">
        <f t="shared" si="134"/>
        <v>0</v>
      </c>
      <c r="H4160" s="366">
        <f t="shared" si="135"/>
        <v>0</v>
      </c>
    </row>
    <row r="4161" spans="7:8" x14ac:dyDescent="0.25">
      <c r="G4161" s="359">
        <f t="shared" si="134"/>
        <v>0</v>
      </c>
      <c r="H4161" s="366">
        <f t="shared" si="135"/>
        <v>0</v>
      </c>
    </row>
    <row r="4162" spans="7:8" x14ac:dyDescent="0.25">
      <c r="G4162" s="359">
        <f t="shared" si="134"/>
        <v>0</v>
      </c>
      <c r="H4162" s="366">
        <f t="shared" si="135"/>
        <v>0</v>
      </c>
    </row>
    <row r="4163" spans="7:8" x14ac:dyDescent="0.25">
      <c r="G4163" s="359">
        <f t="shared" ref="G4163:G4226" si="136">IFERROR(IF(C4163=" ",0,C4163),0)</f>
        <v>0</v>
      </c>
      <c r="H4163" s="366">
        <f t="shared" ref="H4163:H4226" si="137">IFERROR(G4163 * E4163, 0)</f>
        <v>0</v>
      </c>
    </row>
    <row r="4164" spans="7:8" x14ac:dyDescent="0.25">
      <c r="G4164" s="359">
        <f t="shared" si="136"/>
        <v>0</v>
      </c>
      <c r="H4164" s="366">
        <f t="shared" si="137"/>
        <v>0</v>
      </c>
    </row>
    <row r="4165" spans="7:8" x14ac:dyDescent="0.25">
      <c r="G4165" s="359">
        <f t="shared" si="136"/>
        <v>0</v>
      </c>
      <c r="H4165" s="366">
        <f t="shared" si="137"/>
        <v>0</v>
      </c>
    </row>
    <row r="4166" spans="7:8" x14ac:dyDescent="0.25">
      <c r="G4166" s="359">
        <f t="shared" si="136"/>
        <v>0</v>
      </c>
      <c r="H4166" s="366">
        <f t="shared" si="137"/>
        <v>0</v>
      </c>
    </row>
    <row r="4167" spans="7:8" x14ac:dyDescent="0.25">
      <c r="G4167" s="359">
        <f t="shared" si="136"/>
        <v>0</v>
      </c>
      <c r="H4167" s="366">
        <f t="shared" si="137"/>
        <v>0</v>
      </c>
    </row>
    <row r="4168" spans="7:8" x14ac:dyDescent="0.25">
      <c r="G4168" s="359">
        <f t="shared" si="136"/>
        <v>0</v>
      </c>
      <c r="H4168" s="366">
        <f t="shared" si="137"/>
        <v>0</v>
      </c>
    </row>
    <row r="4169" spans="7:8" x14ac:dyDescent="0.25">
      <c r="G4169" s="359">
        <f t="shared" si="136"/>
        <v>0</v>
      </c>
      <c r="H4169" s="366">
        <f t="shared" si="137"/>
        <v>0</v>
      </c>
    </row>
    <row r="4170" spans="7:8" x14ac:dyDescent="0.25">
      <c r="G4170" s="359">
        <f t="shared" si="136"/>
        <v>0</v>
      </c>
      <c r="H4170" s="366">
        <f t="shared" si="137"/>
        <v>0</v>
      </c>
    </row>
    <row r="4171" spans="7:8" x14ac:dyDescent="0.25">
      <c r="G4171" s="359">
        <f t="shared" si="136"/>
        <v>0</v>
      </c>
      <c r="H4171" s="366">
        <f t="shared" si="137"/>
        <v>0</v>
      </c>
    </row>
    <row r="4172" spans="7:8" x14ac:dyDescent="0.25">
      <c r="G4172" s="359">
        <f t="shared" si="136"/>
        <v>0</v>
      </c>
      <c r="H4172" s="366">
        <f t="shared" si="137"/>
        <v>0</v>
      </c>
    </row>
    <row r="4173" spans="7:8" x14ac:dyDescent="0.25">
      <c r="G4173" s="359">
        <f t="shared" si="136"/>
        <v>0</v>
      </c>
      <c r="H4173" s="366">
        <f t="shared" si="137"/>
        <v>0</v>
      </c>
    </row>
    <row r="4174" spans="7:8" x14ac:dyDescent="0.25">
      <c r="G4174" s="359">
        <f t="shared" si="136"/>
        <v>0</v>
      </c>
      <c r="H4174" s="366">
        <f t="shared" si="137"/>
        <v>0</v>
      </c>
    </row>
    <row r="4175" spans="7:8" x14ac:dyDescent="0.25">
      <c r="G4175" s="359">
        <f t="shared" si="136"/>
        <v>0</v>
      </c>
      <c r="H4175" s="366">
        <f t="shared" si="137"/>
        <v>0</v>
      </c>
    </row>
    <row r="4176" spans="7:8" x14ac:dyDescent="0.25">
      <c r="G4176" s="359">
        <f t="shared" si="136"/>
        <v>0</v>
      </c>
      <c r="H4176" s="366">
        <f t="shared" si="137"/>
        <v>0</v>
      </c>
    </row>
    <row r="4177" spans="7:8" x14ac:dyDescent="0.25">
      <c r="G4177" s="359">
        <f t="shared" si="136"/>
        <v>0</v>
      </c>
      <c r="H4177" s="366">
        <f t="shared" si="137"/>
        <v>0</v>
      </c>
    </row>
    <row r="4178" spans="7:8" x14ac:dyDescent="0.25">
      <c r="G4178" s="359">
        <f t="shared" si="136"/>
        <v>0</v>
      </c>
      <c r="H4178" s="366">
        <f t="shared" si="137"/>
        <v>0</v>
      </c>
    </row>
    <row r="4179" spans="7:8" x14ac:dyDescent="0.25">
      <c r="G4179" s="359">
        <f t="shared" si="136"/>
        <v>0</v>
      </c>
      <c r="H4179" s="366">
        <f t="shared" si="137"/>
        <v>0</v>
      </c>
    </row>
    <row r="4180" spans="7:8" x14ac:dyDescent="0.25">
      <c r="G4180" s="359">
        <f t="shared" si="136"/>
        <v>0</v>
      </c>
      <c r="H4180" s="366">
        <f t="shared" si="137"/>
        <v>0</v>
      </c>
    </row>
    <row r="4181" spans="7:8" x14ac:dyDescent="0.25">
      <c r="G4181" s="359">
        <f t="shared" si="136"/>
        <v>0</v>
      </c>
      <c r="H4181" s="366">
        <f t="shared" si="137"/>
        <v>0</v>
      </c>
    </row>
    <row r="4182" spans="7:8" x14ac:dyDescent="0.25">
      <c r="G4182" s="359">
        <f t="shared" si="136"/>
        <v>0</v>
      </c>
      <c r="H4182" s="366">
        <f t="shared" si="137"/>
        <v>0</v>
      </c>
    </row>
    <row r="4183" spans="7:8" x14ac:dyDescent="0.25">
      <c r="G4183" s="359">
        <f t="shared" si="136"/>
        <v>0</v>
      </c>
      <c r="H4183" s="366">
        <f t="shared" si="137"/>
        <v>0</v>
      </c>
    </row>
    <row r="4184" spans="7:8" x14ac:dyDescent="0.25">
      <c r="G4184" s="359">
        <f t="shared" si="136"/>
        <v>0</v>
      </c>
      <c r="H4184" s="366">
        <f t="shared" si="137"/>
        <v>0</v>
      </c>
    </row>
    <row r="4185" spans="7:8" x14ac:dyDescent="0.25">
      <c r="G4185" s="359">
        <f t="shared" si="136"/>
        <v>0</v>
      </c>
      <c r="H4185" s="366">
        <f t="shared" si="137"/>
        <v>0</v>
      </c>
    </row>
    <row r="4186" spans="7:8" x14ac:dyDescent="0.25">
      <c r="G4186" s="359">
        <f t="shared" si="136"/>
        <v>0</v>
      </c>
      <c r="H4186" s="366">
        <f t="shared" si="137"/>
        <v>0</v>
      </c>
    </row>
    <row r="4187" spans="7:8" x14ac:dyDescent="0.25">
      <c r="G4187" s="359">
        <f t="shared" si="136"/>
        <v>0</v>
      </c>
      <c r="H4187" s="366">
        <f t="shared" si="137"/>
        <v>0</v>
      </c>
    </row>
    <row r="4188" spans="7:8" x14ac:dyDescent="0.25">
      <c r="G4188" s="359">
        <f t="shared" si="136"/>
        <v>0</v>
      </c>
      <c r="H4188" s="366">
        <f t="shared" si="137"/>
        <v>0</v>
      </c>
    </row>
    <row r="4189" spans="7:8" x14ac:dyDescent="0.25">
      <c r="G4189" s="359">
        <f t="shared" si="136"/>
        <v>0</v>
      </c>
      <c r="H4189" s="366">
        <f t="shared" si="137"/>
        <v>0</v>
      </c>
    </row>
    <row r="4190" spans="7:8" x14ac:dyDescent="0.25">
      <c r="G4190" s="359">
        <f t="shared" si="136"/>
        <v>0</v>
      </c>
      <c r="H4190" s="366">
        <f t="shared" si="137"/>
        <v>0</v>
      </c>
    </row>
    <row r="4191" spans="7:8" x14ac:dyDescent="0.25">
      <c r="G4191" s="359">
        <f t="shared" si="136"/>
        <v>0</v>
      </c>
      <c r="H4191" s="366">
        <f t="shared" si="137"/>
        <v>0</v>
      </c>
    </row>
    <row r="4192" spans="7:8" x14ac:dyDescent="0.25">
      <c r="G4192" s="359">
        <f t="shared" si="136"/>
        <v>0</v>
      </c>
      <c r="H4192" s="366">
        <f t="shared" si="137"/>
        <v>0</v>
      </c>
    </row>
    <row r="4193" spans="7:8" x14ac:dyDescent="0.25">
      <c r="G4193" s="359">
        <f t="shared" si="136"/>
        <v>0</v>
      </c>
      <c r="H4193" s="366">
        <f t="shared" si="137"/>
        <v>0</v>
      </c>
    </row>
    <row r="4194" spans="7:8" x14ac:dyDescent="0.25">
      <c r="G4194" s="359">
        <f t="shared" si="136"/>
        <v>0</v>
      </c>
      <c r="H4194" s="366">
        <f t="shared" si="137"/>
        <v>0</v>
      </c>
    </row>
    <row r="4195" spans="7:8" x14ac:dyDescent="0.25">
      <c r="G4195" s="359">
        <f t="shared" si="136"/>
        <v>0</v>
      </c>
      <c r="H4195" s="366">
        <f t="shared" si="137"/>
        <v>0</v>
      </c>
    </row>
    <row r="4196" spans="7:8" x14ac:dyDescent="0.25">
      <c r="G4196" s="359">
        <f t="shared" si="136"/>
        <v>0</v>
      </c>
      <c r="H4196" s="366">
        <f t="shared" si="137"/>
        <v>0</v>
      </c>
    </row>
    <row r="4197" spans="7:8" x14ac:dyDescent="0.25">
      <c r="G4197" s="359">
        <f t="shared" si="136"/>
        <v>0</v>
      </c>
      <c r="H4197" s="366">
        <f t="shared" si="137"/>
        <v>0</v>
      </c>
    </row>
    <row r="4198" spans="7:8" x14ac:dyDescent="0.25">
      <c r="G4198" s="359">
        <f t="shared" si="136"/>
        <v>0</v>
      </c>
      <c r="H4198" s="366">
        <f t="shared" si="137"/>
        <v>0</v>
      </c>
    </row>
    <row r="4199" spans="7:8" x14ac:dyDescent="0.25">
      <c r="G4199" s="359">
        <f t="shared" si="136"/>
        <v>0</v>
      </c>
      <c r="H4199" s="366">
        <f t="shared" si="137"/>
        <v>0</v>
      </c>
    </row>
    <row r="4200" spans="7:8" x14ac:dyDescent="0.25">
      <c r="G4200" s="359">
        <f t="shared" si="136"/>
        <v>0</v>
      </c>
      <c r="H4200" s="366">
        <f t="shared" si="137"/>
        <v>0</v>
      </c>
    </row>
    <row r="4201" spans="7:8" x14ac:dyDescent="0.25">
      <c r="G4201" s="359">
        <f t="shared" si="136"/>
        <v>0</v>
      </c>
      <c r="H4201" s="366">
        <f t="shared" si="137"/>
        <v>0</v>
      </c>
    </row>
    <row r="4202" spans="7:8" x14ac:dyDescent="0.25">
      <c r="G4202" s="359">
        <f t="shared" si="136"/>
        <v>0</v>
      </c>
      <c r="H4202" s="366">
        <f t="shared" si="137"/>
        <v>0</v>
      </c>
    </row>
    <row r="4203" spans="7:8" x14ac:dyDescent="0.25">
      <c r="G4203" s="359">
        <f t="shared" si="136"/>
        <v>0</v>
      </c>
      <c r="H4203" s="366">
        <f t="shared" si="137"/>
        <v>0</v>
      </c>
    </row>
    <row r="4204" spans="7:8" x14ac:dyDescent="0.25">
      <c r="G4204" s="359">
        <f t="shared" si="136"/>
        <v>0</v>
      </c>
      <c r="H4204" s="366">
        <f t="shared" si="137"/>
        <v>0</v>
      </c>
    </row>
    <row r="4205" spans="7:8" x14ac:dyDescent="0.25">
      <c r="G4205" s="359">
        <f t="shared" si="136"/>
        <v>0</v>
      </c>
      <c r="H4205" s="366">
        <f t="shared" si="137"/>
        <v>0</v>
      </c>
    </row>
    <row r="4206" spans="7:8" x14ac:dyDescent="0.25">
      <c r="G4206" s="359">
        <f t="shared" si="136"/>
        <v>0</v>
      </c>
      <c r="H4206" s="366">
        <f t="shared" si="137"/>
        <v>0</v>
      </c>
    </row>
    <row r="4207" spans="7:8" x14ac:dyDescent="0.25">
      <c r="G4207" s="359">
        <f t="shared" si="136"/>
        <v>0</v>
      </c>
      <c r="H4207" s="366">
        <f t="shared" si="137"/>
        <v>0</v>
      </c>
    </row>
    <row r="4208" spans="7:8" x14ac:dyDescent="0.25">
      <c r="G4208" s="359">
        <f t="shared" si="136"/>
        <v>0</v>
      </c>
      <c r="H4208" s="366">
        <f t="shared" si="137"/>
        <v>0</v>
      </c>
    </row>
    <row r="4209" spans="7:8" x14ac:dyDescent="0.25">
      <c r="G4209" s="359">
        <f t="shared" si="136"/>
        <v>0</v>
      </c>
      <c r="H4209" s="366">
        <f t="shared" si="137"/>
        <v>0</v>
      </c>
    </row>
    <row r="4210" spans="7:8" x14ac:dyDescent="0.25">
      <c r="G4210" s="359">
        <f t="shared" si="136"/>
        <v>0</v>
      </c>
      <c r="H4210" s="366">
        <f t="shared" si="137"/>
        <v>0</v>
      </c>
    </row>
    <row r="4211" spans="7:8" x14ac:dyDescent="0.25">
      <c r="G4211" s="359">
        <f t="shared" si="136"/>
        <v>0</v>
      </c>
      <c r="H4211" s="366">
        <f t="shared" si="137"/>
        <v>0</v>
      </c>
    </row>
    <row r="4212" spans="7:8" x14ac:dyDescent="0.25">
      <c r="G4212" s="359">
        <f t="shared" si="136"/>
        <v>0</v>
      </c>
      <c r="H4212" s="366">
        <f t="shared" si="137"/>
        <v>0</v>
      </c>
    </row>
    <row r="4213" spans="7:8" x14ac:dyDescent="0.25">
      <c r="G4213" s="359">
        <f t="shared" si="136"/>
        <v>0</v>
      </c>
      <c r="H4213" s="366">
        <f t="shared" si="137"/>
        <v>0</v>
      </c>
    </row>
    <row r="4214" spans="7:8" x14ac:dyDescent="0.25">
      <c r="G4214" s="359">
        <f t="shared" si="136"/>
        <v>0</v>
      </c>
      <c r="H4214" s="366">
        <f t="shared" si="137"/>
        <v>0</v>
      </c>
    </row>
    <row r="4215" spans="7:8" x14ac:dyDescent="0.25">
      <c r="G4215" s="359">
        <f t="shared" si="136"/>
        <v>0</v>
      </c>
      <c r="H4215" s="366">
        <f t="shared" si="137"/>
        <v>0</v>
      </c>
    </row>
    <row r="4216" spans="7:8" x14ac:dyDescent="0.25">
      <c r="G4216" s="359">
        <f t="shared" si="136"/>
        <v>0</v>
      </c>
      <c r="H4216" s="366">
        <f t="shared" si="137"/>
        <v>0</v>
      </c>
    </row>
    <row r="4217" spans="7:8" x14ac:dyDescent="0.25">
      <c r="G4217" s="359">
        <f t="shared" si="136"/>
        <v>0</v>
      </c>
      <c r="H4217" s="366">
        <f t="shared" si="137"/>
        <v>0</v>
      </c>
    </row>
    <row r="4218" spans="7:8" x14ac:dyDescent="0.25">
      <c r="G4218" s="359">
        <f t="shared" si="136"/>
        <v>0</v>
      </c>
      <c r="H4218" s="366">
        <f t="shared" si="137"/>
        <v>0</v>
      </c>
    </row>
    <row r="4219" spans="7:8" x14ac:dyDescent="0.25">
      <c r="G4219" s="359">
        <f t="shared" si="136"/>
        <v>0</v>
      </c>
      <c r="H4219" s="366">
        <f t="shared" si="137"/>
        <v>0</v>
      </c>
    </row>
    <row r="4220" spans="7:8" x14ac:dyDescent="0.25">
      <c r="G4220" s="359">
        <f t="shared" si="136"/>
        <v>0</v>
      </c>
      <c r="H4220" s="366">
        <f t="shared" si="137"/>
        <v>0</v>
      </c>
    </row>
    <row r="4221" spans="7:8" x14ac:dyDescent="0.25">
      <c r="G4221" s="359">
        <f t="shared" si="136"/>
        <v>0</v>
      </c>
      <c r="H4221" s="366">
        <f t="shared" si="137"/>
        <v>0</v>
      </c>
    </row>
    <row r="4222" spans="7:8" x14ac:dyDescent="0.25">
      <c r="G4222" s="359">
        <f t="shared" si="136"/>
        <v>0</v>
      </c>
      <c r="H4222" s="366">
        <f t="shared" si="137"/>
        <v>0</v>
      </c>
    </row>
    <row r="4223" spans="7:8" x14ac:dyDescent="0.25">
      <c r="G4223" s="359">
        <f t="shared" si="136"/>
        <v>0</v>
      </c>
      <c r="H4223" s="366">
        <f t="shared" si="137"/>
        <v>0</v>
      </c>
    </row>
    <row r="4224" spans="7:8" x14ac:dyDescent="0.25">
      <c r="G4224" s="359">
        <f t="shared" si="136"/>
        <v>0</v>
      </c>
      <c r="H4224" s="366">
        <f t="shared" si="137"/>
        <v>0</v>
      </c>
    </row>
    <row r="4225" spans="7:8" x14ac:dyDescent="0.25">
      <c r="G4225" s="359">
        <f t="shared" si="136"/>
        <v>0</v>
      </c>
      <c r="H4225" s="366">
        <f t="shared" si="137"/>
        <v>0</v>
      </c>
    </row>
    <row r="4226" spans="7:8" x14ac:dyDescent="0.25">
      <c r="G4226" s="359">
        <f t="shared" si="136"/>
        <v>0</v>
      </c>
      <c r="H4226" s="366">
        <f t="shared" si="137"/>
        <v>0</v>
      </c>
    </row>
    <row r="4227" spans="7:8" x14ac:dyDescent="0.25">
      <c r="G4227" s="359">
        <f t="shared" ref="G4227:G4290" si="138">IFERROR(IF(C4227=" ",0,C4227),0)</f>
        <v>0</v>
      </c>
      <c r="H4227" s="366">
        <f t="shared" ref="H4227:H4290" si="139">IFERROR(G4227 * E4227, 0)</f>
        <v>0</v>
      </c>
    </row>
    <row r="4228" spans="7:8" x14ac:dyDescent="0.25">
      <c r="G4228" s="359">
        <f t="shared" si="138"/>
        <v>0</v>
      </c>
      <c r="H4228" s="366">
        <f t="shared" si="139"/>
        <v>0</v>
      </c>
    </row>
    <row r="4229" spans="7:8" x14ac:dyDescent="0.25">
      <c r="G4229" s="359">
        <f t="shared" si="138"/>
        <v>0</v>
      </c>
      <c r="H4229" s="366">
        <f t="shared" si="139"/>
        <v>0</v>
      </c>
    </row>
    <row r="4230" spans="7:8" x14ac:dyDescent="0.25">
      <c r="G4230" s="359">
        <f t="shared" si="138"/>
        <v>0</v>
      </c>
      <c r="H4230" s="366">
        <f t="shared" si="139"/>
        <v>0</v>
      </c>
    </row>
    <row r="4231" spans="7:8" x14ac:dyDescent="0.25">
      <c r="G4231" s="359">
        <f t="shared" si="138"/>
        <v>0</v>
      </c>
      <c r="H4231" s="366">
        <f t="shared" si="139"/>
        <v>0</v>
      </c>
    </row>
    <row r="4232" spans="7:8" x14ac:dyDescent="0.25">
      <c r="G4232" s="359">
        <f t="shared" si="138"/>
        <v>0</v>
      </c>
      <c r="H4232" s="366">
        <f t="shared" si="139"/>
        <v>0</v>
      </c>
    </row>
    <row r="4233" spans="7:8" x14ac:dyDescent="0.25">
      <c r="G4233" s="359">
        <f t="shared" si="138"/>
        <v>0</v>
      </c>
      <c r="H4233" s="366">
        <f t="shared" si="139"/>
        <v>0</v>
      </c>
    </row>
    <row r="4234" spans="7:8" x14ac:dyDescent="0.25">
      <c r="G4234" s="359">
        <f t="shared" si="138"/>
        <v>0</v>
      </c>
      <c r="H4234" s="366">
        <f t="shared" si="139"/>
        <v>0</v>
      </c>
    </row>
    <row r="4235" spans="7:8" x14ac:dyDescent="0.25">
      <c r="G4235" s="359">
        <f t="shared" si="138"/>
        <v>0</v>
      </c>
      <c r="H4235" s="366">
        <f t="shared" si="139"/>
        <v>0</v>
      </c>
    </row>
    <row r="4236" spans="7:8" x14ac:dyDescent="0.25">
      <c r="G4236" s="359">
        <f t="shared" si="138"/>
        <v>0</v>
      </c>
      <c r="H4236" s="366">
        <f t="shared" si="139"/>
        <v>0</v>
      </c>
    </row>
    <row r="4237" spans="7:8" x14ac:dyDescent="0.25">
      <c r="G4237" s="359">
        <f t="shared" si="138"/>
        <v>0</v>
      </c>
      <c r="H4237" s="366">
        <f t="shared" si="139"/>
        <v>0</v>
      </c>
    </row>
    <row r="4238" spans="7:8" x14ac:dyDescent="0.25">
      <c r="G4238" s="359">
        <f t="shared" si="138"/>
        <v>0</v>
      </c>
      <c r="H4238" s="366">
        <f t="shared" si="139"/>
        <v>0</v>
      </c>
    </row>
    <row r="4239" spans="7:8" x14ac:dyDescent="0.25">
      <c r="G4239" s="359">
        <f t="shared" si="138"/>
        <v>0</v>
      </c>
      <c r="H4239" s="366">
        <f t="shared" si="139"/>
        <v>0</v>
      </c>
    </row>
    <row r="4240" spans="7:8" x14ac:dyDescent="0.25">
      <c r="G4240" s="359">
        <f t="shared" si="138"/>
        <v>0</v>
      </c>
      <c r="H4240" s="366">
        <f t="shared" si="139"/>
        <v>0</v>
      </c>
    </row>
    <row r="4241" spans="7:8" x14ac:dyDescent="0.25">
      <c r="G4241" s="359">
        <f t="shared" si="138"/>
        <v>0</v>
      </c>
      <c r="H4241" s="366">
        <f t="shared" si="139"/>
        <v>0</v>
      </c>
    </row>
    <row r="4242" spans="7:8" x14ac:dyDescent="0.25">
      <c r="G4242" s="359">
        <f t="shared" si="138"/>
        <v>0</v>
      </c>
      <c r="H4242" s="366">
        <f t="shared" si="139"/>
        <v>0</v>
      </c>
    </row>
    <row r="4243" spans="7:8" x14ac:dyDescent="0.25">
      <c r="G4243" s="359">
        <f t="shared" si="138"/>
        <v>0</v>
      </c>
      <c r="H4243" s="366">
        <f t="shared" si="139"/>
        <v>0</v>
      </c>
    </row>
    <row r="4244" spans="7:8" x14ac:dyDescent="0.25">
      <c r="G4244" s="359">
        <f t="shared" si="138"/>
        <v>0</v>
      </c>
      <c r="H4244" s="366">
        <f t="shared" si="139"/>
        <v>0</v>
      </c>
    </row>
    <row r="4245" spans="7:8" x14ac:dyDescent="0.25">
      <c r="G4245" s="359">
        <f t="shared" si="138"/>
        <v>0</v>
      </c>
      <c r="H4245" s="366">
        <f t="shared" si="139"/>
        <v>0</v>
      </c>
    </row>
    <row r="4246" spans="7:8" x14ac:dyDescent="0.25">
      <c r="G4246" s="359">
        <f t="shared" si="138"/>
        <v>0</v>
      </c>
      <c r="H4246" s="366">
        <f t="shared" si="139"/>
        <v>0</v>
      </c>
    </row>
    <row r="4247" spans="7:8" x14ac:dyDescent="0.25">
      <c r="G4247" s="359">
        <f t="shared" si="138"/>
        <v>0</v>
      </c>
      <c r="H4247" s="366">
        <f t="shared" si="139"/>
        <v>0</v>
      </c>
    </row>
    <row r="4248" spans="7:8" x14ac:dyDescent="0.25">
      <c r="G4248" s="359">
        <f t="shared" si="138"/>
        <v>0</v>
      </c>
      <c r="H4248" s="366">
        <f t="shared" si="139"/>
        <v>0</v>
      </c>
    </row>
    <row r="4249" spans="7:8" x14ac:dyDescent="0.25">
      <c r="G4249" s="359">
        <f t="shared" si="138"/>
        <v>0</v>
      </c>
      <c r="H4249" s="366">
        <f t="shared" si="139"/>
        <v>0</v>
      </c>
    </row>
    <row r="4250" spans="7:8" x14ac:dyDescent="0.25">
      <c r="G4250" s="359">
        <f t="shared" si="138"/>
        <v>0</v>
      </c>
      <c r="H4250" s="366">
        <f t="shared" si="139"/>
        <v>0</v>
      </c>
    </row>
    <row r="4251" spans="7:8" x14ac:dyDescent="0.25">
      <c r="G4251" s="359">
        <f t="shared" si="138"/>
        <v>0</v>
      </c>
      <c r="H4251" s="366">
        <f t="shared" si="139"/>
        <v>0</v>
      </c>
    </row>
    <row r="4252" spans="7:8" x14ac:dyDescent="0.25">
      <c r="G4252" s="359">
        <f t="shared" si="138"/>
        <v>0</v>
      </c>
      <c r="H4252" s="366">
        <f t="shared" si="139"/>
        <v>0</v>
      </c>
    </row>
    <row r="4253" spans="7:8" x14ac:dyDescent="0.25">
      <c r="G4253" s="359">
        <f t="shared" si="138"/>
        <v>0</v>
      </c>
      <c r="H4253" s="366">
        <f t="shared" si="139"/>
        <v>0</v>
      </c>
    </row>
    <row r="4254" spans="7:8" x14ac:dyDescent="0.25">
      <c r="G4254" s="359">
        <f t="shared" si="138"/>
        <v>0</v>
      </c>
      <c r="H4254" s="366">
        <f t="shared" si="139"/>
        <v>0</v>
      </c>
    </row>
    <row r="4255" spans="7:8" x14ac:dyDescent="0.25">
      <c r="G4255" s="359">
        <f t="shared" si="138"/>
        <v>0</v>
      </c>
      <c r="H4255" s="366">
        <f t="shared" si="139"/>
        <v>0</v>
      </c>
    </row>
    <row r="4256" spans="7:8" x14ac:dyDescent="0.25">
      <c r="G4256" s="359">
        <f t="shared" si="138"/>
        <v>0</v>
      </c>
      <c r="H4256" s="366">
        <f t="shared" si="139"/>
        <v>0</v>
      </c>
    </row>
    <row r="4257" spans="7:8" x14ac:dyDescent="0.25">
      <c r="G4257" s="359">
        <f t="shared" si="138"/>
        <v>0</v>
      </c>
      <c r="H4257" s="366">
        <f t="shared" si="139"/>
        <v>0</v>
      </c>
    </row>
    <row r="4258" spans="7:8" x14ac:dyDescent="0.25">
      <c r="G4258" s="359">
        <f t="shared" si="138"/>
        <v>0</v>
      </c>
      <c r="H4258" s="366">
        <f t="shared" si="139"/>
        <v>0</v>
      </c>
    </row>
    <row r="4259" spans="7:8" x14ac:dyDescent="0.25">
      <c r="G4259" s="359">
        <f t="shared" si="138"/>
        <v>0</v>
      </c>
      <c r="H4259" s="366">
        <f t="shared" si="139"/>
        <v>0</v>
      </c>
    </row>
    <row r="4260" spans="7:8" x14ac:dyDescent="0.25">
      <c r="G4260" s="359">
        <f t="shared" si="138"/>
        <v>0</v>
      </c>
      <c r="H4260" s="366">
        <f t="shared" si="139"/>
        <v>0</v>
      </c>
    </row>
    <row r="4261" spans="7:8" x14ac:dyDescent="0.25">
      <c r="G4261" s="359">
        <f t="shared" si="138"/>
        <v>0</v>
      </c>
      <c r="H4261" s="366">
        <f t="shared" si="139"/>
        <v>0</v>
      </c>
    </row>
    <row r="4262" spans="7:8" x14ac:dyDescent="0.25">
      <c r="G4262" s="359">
        <f t="shared" si="138"/>
        <v>0</v>
      </c>
      <c r="H4262" s="366">
        <f t="shared" si="139"/>
        <v>0</v>
      </c>
    </row>
    <row r="4263" spans="7:8" x14ac:dyDescent="0.25">
      <c r="G4263" s="359">
        <f t="shared" si="138"/>
        <v>0</v>
      </c>
      <c r="H4263" s="366">
        <f t="shared" si="139"/>
        <v>0</v>
      </c>
    </row>
    <row r="4264" spans="7:8" x14ac:dyDescent="0.25">
      <c r="G4264" s="359">
        <f t="shared" si="138"/>
        <v>0</v>
      </c>
      <c r="H4264" s="366">
        <f t="shared" si="139"/>
        <v>0</v>
      </c>
    </row>
    <row r="4265" spans="7:8" x14ac:dyDescent="0.25">
      <c r="G4265" s="359">
        <f t="shared" si="138"/>
        <v>0</v>
      </c>
      <c r="H4265" s="366">
        <f t="shared" si="139"/>
        <v>0</v>
      </c>
    </row>
    <row r="4266" spans="7:8" x14ac:dyDescent="0.25">
      <c r="G4266" s="359">
        <f t="shared" si="138"/>
        <v>0</v>
      </c>
      <c r="H4266" s="366">
        <f t="shared" si="139"/>
        <v>0</v>
      </c>
    </row>
    <row r="4267" spans="7:8" x14ac:dyDescent="0.25">
      <c r="G4267" s="359">
        <f t="shared" si="138"/>
        <v>0</v>
      </c>
      <c r="H4267" s="366">
        <f t="shared" si="139"/>
        <v>0</v>
      </c>
    </row>
    <row r="4268" spans="7:8" x14ac:dyDescent="0.25">
      <c r="G4268" s="359">
        <f t="shared" si="138"/>
        <v>0</v>
      </c>
      <c r="H4268" s="366">
        <f t="shared" si="139"/>
        <v>0</v>
      </c>
    </row>
    <row r="4269" spans="7:8" x14ac:dyDescent="0.25">
      <c r="G4269" s="359">
        <f t="shared" si="138"/>
        <v>0</v>
      </c>
      <c r="H4269" s="366">
        <f t="shared" si="139"/>
        <v>0</v>
      </c>
    </row>
    <row r="4270" spans="7:8" x14ac:dyDescent="0.25">
      <c r="G4270" s="359">
        <f t="shared" si="138"/>
        <v>0</v>
      </c>
      <c r="H4270" s="366">
        <f t="shared" si="139"/>
        <v>0</v>
      </c>
    </row>
    <row r="4271" spans="7:8" x14ac:dyDescent="0.25">
      <c r="G4271" s="359">
        <f t="shared" si="138"/>
        <v>0</v>
      </c>
      <c r="H4271" s="366">
        <f t="shared" si="139"/>
        <v>0</v>
      </c>
    </row>
    <row r="4272" spans="7:8" x14ac:dyDescent="0.25">
      <c r="G4272" s="359">
        <f t="shared" si="138"/>
        <v>0</v>
      </c>
      <c r="H4272" s="366">
        <f t="shared" si="139"/>
        <v>0</v>
      </c>
    </row>
    <row r="4273" spans="7:8" x14ac:dyDescent="0.25">
      <c r="G4273" s="359">
        <f t="shared" si="138"/>
        <v>0</v>
      </c>
      <c r="H4273" s="366">
        <f t="shared" si="139"/>
        <v>0</v>
      </c>
    </row>
    <row r="4274" spans="7:8" x14ac:dyDescent="0.25">
      <c r="G4274" s="359">
        <f t="shared" si="138"/>
        <v>0</v>
      </c>
      <c r="H4274" s="366">
        <f t="shared" si="139"/>
        <v>0</v>
      </c>
    </row>
    <row r="4275" spans="7:8" x14ac:dyDescent="0.25">
      <c r="G4275" s="359">
        <f t="shared" si="138"/>
        <v>0</v>
      </c>
      <c r="H4275" s="366">
        <f t="shared" si="139"/>
        <v>0</v>
      </c>
    </row>
    <row r="4276" spans="7:8" x14ac:dyDescent="0.25">
      <c r="G4276" s="359">
        <f t="shared" si="138"/>
        <v>0</v>
      </c>
      <c r="H4276" s="366">
        <f t="shared" si="139"/>
        <v>0</v>
      </c>
    </row>
    <row r="4277" spans="7:8" x14ac:dyDescent="0.25">
      <c r="G4277" s="359">
        <f t="shared" si="138"/>
        <v>0</v>
      </c>
      <c r="H4277" s="366">
        <f t="shared" si="139"/>
        <v>0</v>
      </c>
    </row>
    <row r="4278" spans="7:8" x14ac:dyDescent="0.25">
      <c r="G4278" s="359">
        <f t="shared" si="138"/>
        <v>0</v>
      </c>
      <c r="H4278" s="366">
        <f t="shared" si="139"/>
        <v>0</v>
      </c>
    </row>
    <row r="4279" spans="7:8" x14ac:dyDescent="0.25">
      <c r="G4279" s="359">
        <f t="shared" si="138"/>
        <v>0</v>
      </c>
      <c r="H4279" s="366">
        <f t="shared" si="139"/>
        <v>0</v>
      </c>
    </row>
    <row r="4280" spans="7:8" x14ac:dyDescent="0.25">
      <c r="G4280" s="359">
        <f t="shared" si="138"/>
        <v>0</v>
      </c>
      <c r="H4280" s="366">
        <f t="shared" si="139"/>
        <v>0</v>
      </c>
    </row>
    <row r="4281" spans="7:8" x14ac:dyDescent="0.25">
      <c r="G4281" s="359">
        <f t="shared" si="138"/>
        <v>0</v>
      </c>
      <c r="H4281" s="366">
        <f t="shared" si="139"/>
        <v>0</v>
      </c>
    </row>
    <row r="4282" spans="7:8" x14ac:dyDescent="0.25">
      <c r="G4282" s="359">
        <f t="shared" si="138"/>
        <v>0</v>
      </c>
      <c r="H4282" s="366">
        <f t="shared" si="139"/>
        <v>0</v>
      </c>
    </row>
    <row r="4283" spans="7:8" x14ac:dyDescent="0.25">
      <c r="G4283" s="359">
        <f t="shared" si="138"/>
        <v>0</v>
      </c>
      <c r="H4283" s="366">
        <f t="shared" si="139"/>
        <v>0</v>
      </c>
    </row>
    <row r="4284" spans="7:8" x14ac:dyDescent="0.25">
      <c r="G4284" s="359">
        <f t="shared" si="138"/>
        <v>0</v>
      </c>
      <c r="H4284" s="366">
        <f t="shared" si="139"/>
        <v>0</v>
      </c>
    </row>
    <row r="4285" spans="7:8" x14ac:dyDescent="0.25">
      <c r="G4285" s="359">
        <f t="shared" si="138"/>
        <v>0</v>
      </c>
      <c r="H4285" s="366">
        <f t="shared" si="139"/>
        <v>0</v>
      </c>
    </row>
    <row r="4286" spans="7:8" x14ac:dyDescent="0.25">
      <c r="G4286" s="359">
        <f t="shared" si="138"/>
        <v>0</v>
      </c>
      <c r="H4286" s="366">
        <f t="shared" si="139"/>
        <v>0</v>
      </c>
    </row>
    <row r="4287" spans="7:8" x14ac:dyDescent="0.25">
      <c r="G4287" s="359">
        <f t="shared" si="138"/>
        <v>0</v>
      </c>
      <c r="H4287" s="366">
        <f t="shared" si="139"/>
        <v>0</v>
      </c>
    </row>
    <row r="4288" spans="7:8" x14ac:dyDescent="0.25">
      <c r="G4288" s="359">
        <f t="shared" si="138"/>
        <v>0</v>
      </c>
      <c r="H4288" s="366">
        <f t="shared" si="139"/>
        <v>0</v>
      </c>
    </row>
    <row r="4289" spans="7:8" x14ac:dyDescent="0.25">
      <c r="G4289" s="359">
        <f t="shared" si="138"/>
        <v>0</v>
      </c>
      <c r="H4289" s="366">
        <f t="shared" si="139"/>
        <v>0</v>
      </c>
    </row>
    <row r="4290" spans="7:8" x14ac:dyDescent="0.25">
      <c r="G4290" s="359">
        <f t="shared" si="138"/>
        <v>0</v>
      </c>
      <c r="H4290" s="366">
        <f t="shared" si="139"/>
        <v>0</v>
      </c>
    </row>
    <row r="4291" spans="7:8" x14ac:dyDescent="0.25">
      <c r="G4291" s="359">
        <f t="shared" ref="G4291:G4354" si="140">IFERROR(IF(C4291=" ",0,C4291),0)</f>
        <v>0</v>
      </c>
      <c r="H4291" s="366">
        <f t="shared" ref="H4291:H4354" si="141">IFERROR(G4291 * E4291, 0)</f>
        <v>0</v>
      </c>
    </row>
    <row r="4292" spans="7:8" x14ac:dyDescent="0.25">
      <c r="G4292" s="359">
        <f t="shared" si="140"/>
        <v>0</v>
      </c>
      <c r="H4292" s="366">
        <f t="shared" si="141"/>
        <v>0</v>
      </c>
    </row>
    <row r="4293" spans="7:8" x14ac:dyDescent="0.25">
      <c r="G4293" s="359">
        <f t="shared" si="140"/>
        <v>0</v>
      </c>
      <c r="H4293" s="366">
        <f t="shared" si="141"/>
        <v>0</v>
      </c>
    </row>
    <row r="4294" spans="7:8" x14ac:dyDescent="0.25">
      <c r="G4294" s="359">
        <f t="shared" si="140"/>
        <v>0</v>
      </c>
      <c r="H4294" s="366">
        <f t="shared" si="141"/>
        <v>0</v>
      </c>
    </row>
    <row r="4295" spans="7:8" x14ac:dyDescent="0.25">
      <c r="G4295" s="359">
        <f t="shared" si="140"/>
        <v>0</v>
      </c>
      <c r="H4295" s="366">
        <f t="shared" si="141"/>
        <v>0</v>
      </c>
    </row>
    <row r="4296" spans="7:8" x14ac:dyDescent="0.25">
      <c r="G4296" s="359">
        <f t="shared" si="140"/>
        <v>0</v>
      </c>
      <c r="H4296" s="366">
        <f t="shared" si="141"/>
        <v>0</v>
      </c>
    </row>
    <row r="4297" spans="7:8" x14ac:dyDescent="0.25">
      <c r="G4297" s="359">
        <f t="shared" si="140"/>
        <v>0</v>
      </c>
      <c r="H4297" s="366">
        <f t="shared" si="141"/>
        <v>0</v>
      </c>
    </row>
    <row r="4298" spans="7:8" x14ac:dyDescent="0.25">
      <c r="G4298" s="359">
        <f t="shared" si="140"/>
        <v>0</v>
      </c>
      <c r="H4298" s="366">
        <f t="shared" si="141"/>
        <v>0</v>
      </c>
    </row>
    <row r="4299" spans="7:8" x14ac:dyDescent="0.25">
      <c r="G4299" s="359">
        <f t="shared" si="140"/>
        <v>0</v>
      </c>
      <c r="H4299" s="366">
        <f t="shared" si="141"/>
        <v>0</v>
      </c>
    </row>
    <row r="4300" spans="7:8" x14ac:dyDescent="0.25">
      <c r="G4300" s="359">
        <f t="shared" si="140"/>
        <v>0</v>
      </c>
      <c r="H4300" s="366">
        <f t="shared" si="141"/>
        <v>0</v>
      </c>
    </row>
    <row r="4301" spans="7:8" x14ac:dyDescent="0.25">
      <c r="G4301" s="359">
        <f t="shared" si="140"/>
        <v>0</v>
      </c>
      <c r="H4301" s="366">
        <f t="shared" si="141"/>
        <v>0</v>
      </c>
    </row>
    <row r="4302" spans="7:8" x14ac:dyDescent="0.25">
      <c r="G4302" s="359">
        <f t="shared" si="140"/>
        <v>0</v>
      </c>
      <c r="H4302" s="366">
        <f t="shared" si="141"/>
        <v>0</v>
      </c>
    </row>
    <row r="4303" spans="7:8" x14ac:dyDescent="0.25">
      <c r="G4303" s="359">
        <f t="shared" si="140"/>
        <v>0</v>
      </c>
      <c r="H4303" s="366">
        <f t="shared" si="141"/>
        <v>0</v>
      </c>
    </row>
    <row r="4304" spans="7:8" x14ac:dyDescent="0.25">
      <c r="G4304" s="359">
        <f t="shared" si="140"/>
        <v>0</v>
      </c>
      <c r="H4304" s="366">
        <f t="shared" si="141"/>
        <v>0</v>
      </c>
    </row>
    <row r="4305" spans="7:8" x14ac:dyDescent="0.25">
      <c r="G4305" s="359">
        <f t="shared" si="140"/>
        <v>0</v>
      </c>
      <c r="H4305" s="366">
        <f t="shared" si="141"/>
        <v>0</v>
      </c>
    </row>
    <row r="4306" spans="7:8" x14ac:dyDescent="0.25">
      <c r="G4306" s="359">
        <f t="shared" si="140"/>
        <v>0</v>
      </c>
      <c r="H4306" s="366">
        <f t="shared" si="141"/>
        <v>0</v>
      </c>
    </row>
    <row r="4307" spans="7:8" x14ac:dyDescent="0.25">
      <c r="G4307" s="359">
        <f t="shared" si="140"/>
        <v>0</v>
      </c>
      <c r="H4307" s="366">
        <f t="shared" si="141"/>
        <v>0</v>
      </c>
    </row>
    <row r="4308" spans="7:8" x14ac:dyDescent="0.25">
      <c r="G4308" s="359">
        <f t="shared" si="140"/>
        <v>0</v>
      </c>
      <c r="H4308" s="366">
        <f t="shared" si="141"/>
        <v>0</v>
      </c>
    </row>
    <row r="4309" spans="7:8" x14ac:dyDescent="0.25">
      <c r="G4309" s="359">
        <f t="shared" si="140"/>
        <v>0</v>
      </c>
      <c r="H4309" s="366">
        <f t="shared" si="141"/>
        <v>0</v>
      </c>
    </row>
    <row r="4310" spans="7:8" x14ac:dyDescent="0.25">
      <c r="G4310" s="359">
        <f t="shared" si="140"/>
        <v>0</v>
      </c>
      <c r="H4310" s="366">
        <f t="shared" si="141"/>
        <v>0</v>
      </c>
    </row>
    <row r="4311" spans="7:8" x14ac:dyDescent="0.25">
      <c r="G4311" s="359">
        <f t="shared" si="140"/>
        <v>0</v>
      </c>
      <c r="H4311" s="366">
        <f t="shared" si="141"/>
        <v>0</v>
      </c>
    </row>
    <row r="4312" spans="7:8" x14ac:dyDescent="0.25">
      <c r="G4312" s="359">
        <f t="shared" si="140"/>
        <v>0</v>
      </c>
      <c r="H4312" s="366">
        <f t="shared" si="141"/>
        <v>0</v>
      </c>
    </row>
    <row r="4313" spans="7:8" x14ac:dyDescent="0.25">
      <c r="G4313" s="359">
        <f t="shared" si="140"/>
        <v>0</v>
      </c>
      <c r="H4313" s="366">
        <f t="shared" si="141"/>
        <v>0</v>
      </c>
    </row>
    <row r="4314" spans="7:8" x14ac:dyDescent="0.25">
      <c r="G4314" s="359">
        <f t="shared" si="140"/>
        <v>0</v>
      </c>
      <c r="H4314" s="366">
        <f t="shared" si="141"/>
        <v>0</v>
      </c>
    </row>
    <row r="4315" spans="7:8" x14ac:dyDescent="0.25">
      <c r="G4315" s="359">
        <f t="shared" si="140"/>
        <v>0</v>
      </c>
      <c r="H4315" s="366">
        <f t="shared" si="141"/>
        <v>0</v>
      </c>
    </row>
    <row r="4316" spans="7:8" x14ac:dyDescent="0.25">
      <c r="G4316" s="359">
        <f t="shared" si="140"/>
        <v>0</v>
      </c>
      <c r="H4316" s="366">
        <f t="shared" si="141"/>
        <v>0</v>
      </c>
    </row>
    <row r="4317" spans="7:8" x14ac:dyDescent="0.25">
      <c r="G4317" s="359">
        <f t="shared" si="140"/>
        <v>0</v>
      </c>
      <c r="H4317" s="366">
        <f t="shared" si="141"/>
        <v>0</v>
      </c>
    </row>
    <row r="4318" spans="7:8" x14ac:dyDescent="0.25">
      <c r="G4318" s="359">
        <f t="shared" si="140"/>
        <v>0</v>
      </c>
      <c r="H4318" s="366">
        <f t="shared" si="141"/>
        <v>0</v>
      </c>
    </row>
    <row r="4319" spans="7:8" x14ac:dyDescent="0.25">
      <c r="G4319" s="359">
        <f t="shared" si="140"/>
        <v>0</v>
      </c>
      <c r="H4319" s="366">
        <f t="shared" si="141"/>
        <v>0</v>
      </c>
    </row>
    <row r="4320" spans="7:8" x14ac:dyDescent="0.25">
      <c r="G4320" s="359">
        <f t="shared" si="140"/>
        <v>0</v>
      </c>
      <c r="H4320" s="366">
        <f t="shared" si="141"/>
        <v>0</v>
      </c>
    </row>
    <row r="4321" spans="7:8" x14ac:dyDescent="0.25">
      <c r="G4321" s="359">
        <f t="shared" si="140"/>
        <v>0</v>
      </c>
      <c r="H4321" s="366">
        <f t="shared" si="141"/>
        <v>0</v>
      </c>
    </row>
    <row r="4322" spans="7:8" x14ac:dyDescent="0.25">
      <c r="G4322" s="359">
        <f t="shared" si="140"/>
        <v>0</v>
      </c>
      <c r="H4322" s="366">
        <f t="shared" si="141"/>
        <v>0</v>
      </c>
    </row>
    <row r="4323" spans="7:8" x14ac:dyDescent="0.25">
      <c r="G4323" s="359">
        <f t="shared" si="140"/>
        <v>0</v>
      </c>
      <c r="H4323" s="366">
        <f t="shared" si="141"/>
        <v>0</v>
      </c>
    </row>
    <row r="4324" spans="7:8" x14ac:dyDescent="0.25">
      <c r="G4324" s="359">
        <f t="shared" si="140"/>
        <v>0</v>
      </c>
      <c r="H4324" s="366">
        <f t="shared" si="141"/>
        <v>0</v>
      </c>
    </row>
    <row r="4325" spans="7:8" x14ac:dyDescent="0.25">
      <c r="G4325" s="359">
        <f t="shared" si="140"/>
        <v>0</v>
      </c>
      <c r="H4325" s="366">
        <f t="shared" si="141"/>
        <v>0</v>
      </c>
    </row>
    <row r="4326" spans="7:8" x14ac:dyDescent="0.25">
      <c r="G4326" s="359">
        <f t="shared" si="140"/>
        <v>0</v>
      </c>
      <c r="H4326" s="366">
        <f t="shared" si="141"/>
        <v>0</v>
      </c>
    </row>
    <row r="4327" spans="7:8" x14ac:dyDescent="0.25">
      <c r="G4327" s="359">
        <f t="shared" si="140"/>
        <v>0</v>
      </c>
      <c r="H4327" s="366">
        <f t="shared" si="141"/>
        <v>0</v>
      </c>
    </row>
    <row r="4328" spans="7:8" x14ac:dyDescent="0.25">
      <c r="G4328" s="359">
        <f t="shared" si="140"/>
        <v>0</v>
      </c>
      <c r="H4328" s="366">
        <f t="shared" si="141"/>
        <v>0</v>
      </c>
    </row>
    <row r="4329" spans="7:8" x14ac:dyDescent="0.25">
      <c r="G4329" s="359">
        <f t="shared" si="140"/>
        <v>0</v>
      </c>
      <c r="H4329" s="366">
        <f t="shared" si="141"/>
        <v>0</v>
      </c>
    </row>
    <row r="4330" spans="7:8" x14ac:dyDescent="0.25">
      <c r="G4330" s="359">
        <f t="shared" si="140"/>
        <v>0</v>
      </c>
      <c r="H4330" s="366">
        <f t="shared" si="141"/>
        <v>0</v>
      </c>
    </row>
    <row r="4331" spans="7:8" x14ac:dyDescent="0.25">
      <c r="G4331" s="359">
        <f t="shared" si="140"/>
        <v>0</v>
      </c>
      <c r="H4331" s="366">
        <f t="shared" si="141"/>
        <v>0</v>
      </c>
    </row>
    <row r="4332" spans="7:8" x14ac:dyDescent="0.25">
      <c r="G4332" s="359">
        <f t="shared" si="140"/>
        <v>0</v>
      </c>
      <c r="H4332" s="366">
        <f t="shared" si="141"/>
        <v>0</v>
      </c>
    </row>
    <row r="4333" spans="7:8" x14ac:dyDescent="0.25">
      <c r="G4333" s="359">
        <f t="shared" si="140"/>
        <v>0</v>
      </c>
      <c r="H4333" s="366">
        <f t="shared" si="141"/>
        <v>0</v>
      </c>
    </row>
    <row r="4334" spans="7:8" x14ac:dyDescent="0.25">
      <c r="G4334" s="359">
        <f t="shared" si="140"/>
        <v>0</v>
      </c>
      <c r="H4334" s="366">
        <f t="shared" si="141"/>
        <v>0</v>
      </c>
    </row>
    <row r="4335" spans="7:8" x14ac:dyDescent="0.25">
      <c r="G4335" s="359">
        <f t="shared" si="140"/>
        <v>0</v>
      </c>
      <c r="H4335" s="366">
        <f t="shared" si="141"/>
        <v>0</v>
      </c>
    </row>
    <row r="4336" spans="7:8" x14ac:dyDescent="0.25">
      <c r="G4336" s="359">
        <f t="shared" si="140"/>
        <v>0</v>
      </c>
      <c r="H4336" s="366">
        <f t="shared" si="141"/>
        <v>0</v>
      </c>
    </row>
    <row r="4337" spans="7:8" x14ac:dyDescent="0.25">
      <c r="G4337" s="359">
        <f t="shared" si="140"/>
        <v>0</v>
      </c>
      <c r="H4337" s="366">
        <f t="shared" si="141"/>
        <v>0</v>
      </c>
    </row>
    <row r="4338" spans="7:8" x14ac:dyDescent="0.25">
      <c r="G4338" s="359">
        <f t="shared" si="140"/>
        <v>0</v>
      </c>
      <c r="H4338" s="366">
        <f t="shared" si="141"/>
        <v>0</v>
      </c>
    </row>
    <row r="4339" spans="7:8" x14ac:dyDescent="0.25">
      <c r="G4339" s="359">
        <f t="shared" si="140"/>
        <v>0</v>
      </c>
      <c r="H4339" s="366">
        <f t="shared" si="141"/>
        <v>0</v>
      </c>
    </row>
    <row r="4340" spans="7:8" x14ac:dyDescent="0.25">
      <c r="G4340" s="359">
        <f t="shared" si="140"/>
        <v>0</v>
      </c>
      <c r="H4340" s="366">
        <f t="shared" si="141"/>
        <v>0</v>
      </c>
    </row>
    <row r="4341" spans="7:8" x14ac:dyDescent="0.25">
      <c r="G4341" s="359">
        <f t="shared" si="140"/>
        <v>0</v>
      </c>
      <c r="H4341" s="366">
        <f t="shared" si="141"/>
        <v>0</v>
      </c>
    </row>
    <row r="4342" spans="7:8" x14ac:dyDescent="0.25">
      <c r="G4342" s="359">
        <f t="shared" si="140"/>
        <v>0</v>
      </c>
      <c r="H4342" s="366">
        <f t="shared" si="141"/>
        <v>0</v>
      </c>
    </row>
    <row r="4343" spans="7:8" x14ac:dyDescent="0.25">
      <c r="G4343" s="359">
        <f t="shared" si="140"/>
        <v>0</v>
      </c>
      <c r="H4343" s="366">
        <f t="shared" si="141"/>
        <v>0</v>
      </c>
    </row>
    <row r="4344" spans="7:8" x14ac:dyDescent="0.25">
      <c r="G4344" s="359">
        <f t="shared" si="140"/>
        <v>0</v>
      </c>
      <c r="H4344" s="366">
        <f t="shared" si="141"/>
        <v>0</v>
      </c>
    </row>
    <row r="4345" spans="7:8" x14ac:dyDescent="0.25">
      <c r="G4345" s="359">
        <f t="shared" si="140"/>
        <v>0</v>
      </c>
      <c r="H4345" s="366">
        <f t="shared" si="141"/>
        <v>0</v>
      </c>
    </row>
    <row r="4346" spans="7:8" x14ac:dyDescent="0.25">
      <c r="G4346" s="359">
        <f t="shared" si="140"/>
        <v>0</v>
      </c>
      <c r="H4346" s="366">
        <f t="shared" si="141"/>
        <v>0</v>
      </c>
    </row>
    <row r="4347" spans="7:8" x14ac:dyDescent="0.25">
      <c r="G4347" s="359">
        <f t="shared" si="140"/>
        <v>0</v>
      </c>
      <c r="H4347" s="366">
        <f t="shared" si="141"/>
        <v>0</v>
      </c>
    </row>
    <row r="4348" spans="7:8" x14ac:dyDescent="0.25">
      <c r="G4348" s="359">
        <f t="shared" si="140"/>
        <v>0</v>
      </c>
      <c r="H4348" s="366">
        <f t="shared" si="141"/>
        <v>0</v>
      </c>
    </row>
    <row r="4349" spans="7:8" x14ac:dyDescent="0.25">
      <c r="G4349" s="359">
        <f t="shared" si="140"/>
        <v>0</v>
      </c>
      <c r="H4349" s="366">
        <f t="shared" si="141"/>
        <v>0</v>
      </c>
    </row>
    <row r="4350" spans="7:8" x14ac:dyDescent="0.25">
      <c r="G4350" s="359">
        <f t="shared" si="140"/>
        <v>0</v>
      </c>
      <c r="H4350" s="366">
        <f t="shared" si="141"/>
        <v>0</v>
      </c>
    </row>
    <row r="4351" spans="7:8" x14ac:dyDescent="0.25">
      <c r="G4351" s="359">
        <f t="shared" si="140"/>
        <v>0</v>
      </c>
      <c r="H4351" s="366">
        <f t="shared" si="141"/>
        <v>0</v>
      </c>
    </row>
    <row r="4352" spans="7:8" x14ac:dyDescent="0.25">
      <c r="G4352" s="359">
        <f t="shared" si="140"/>
        <v>0</v>
      </c>
      <c r="H4352" s="366">
        <f t="shared" si="141"/>
        <v>0</v>
      </c>
    </row>
    <row r="4353" spans="7:8" x14ac:dyDescent="0.25">
      <c r="G4353" s="359">
        <f t="shared" si="140"/>
        <v>0</v>
      </c>
      <c r="H4353" s="366">
        <f t="shared" si="141"/>
        <v>0</v>
      </c>
    </row>
    <row r="4354" spans="7:8" x14ac:dyDescent="0.25">
      <c r="G4354" s="359">
        <f t="shared" si="140"/>
        <v>0</v>
      </c>
      <c r="H4354" s="366">
        <f t="shared" si="141"/>
        <v>0</v>
      </c>
    </row>
    <row r="4355" spans="7:8" x14ac:dyDescent="0.25">
      <c r="G4355" s="359">
        <f t="shared" ref="G4355:G4418" si="142">IFERROR(IF(C4355=" ",0,C4355),0)</f>
        <v>0</v>
      </c>
      <c r="H4355" s="366">
        <f t="shared" ref="H4355:H4418" si="143">IFERROR(G4355 * E4355, 0)</f>
        <v>0</v>
      </c>
    </row>
    <row r="4356" spans="7:8" x14ac:dyDescent="0.25">
      <c r="G4356" s="359">
        <f t="shared" si="142"/>
        <v>0</v>
      </c>
      <c r="H4356" s="366">
        <f t="shared" si="143"/>
        <v>0</v>
      </c>
    </row>
    <row r="4357" spans="7:8" x14ac:dyDescent="0.25">
      <c r="G4357" s="359">
        <f t="shared" si="142"/>
        <v>0</v>
      </c>
      <c r="H4357" s="366">
        <f t="shared" si="143"/>
        <v>0</v>
      </c>
    </row>
    <row r="4358" spans="7:8" x14ac:dyDescent="0.25">
      <c r="G4358" s="359">
        <f t="shared" si="142"/>
        <v>0</v>
      </c>
      <c r="H4358" s="366">
        <f t="shared" si="143"/>
        <v>0</v>
      </c>
    </row>
    <row r="4359" spans="7:8" x14ac:dyDescent="0.25">
      <c r="G4359" s="359">
        <f t="shared" si="142"/>
        <v>0</v>
      </c>
      <c r="H4359" s="366">
        <f t="shared" si="143"/>
        <v>0</v>
      </c>
    </row>
    <row r="4360" spans="7:8" x14ac:dyDescent="0.25">
      <c r="G4360" s="359">
        <f t="shared" si="142"/>
        <v>0</v>
      </c>
      <c r="H4360" s="366">
        <f t="shared" si="143"/>
        <v>0</v>
      </c>
    </row>
    <row r="4361" spans="7:8" x14ac:dyDescent="0.25">
      <c r="G4361" s="359">
        <f t="shared" si="142"/>
        <v>0</v>
      </c>
      <c r="H4361" s="366">
        <f t="shared" si="143"/>
        <v>0</v>
      </c>
    </row>
    <row r="4362" spans="7:8" x14ac:dyDescent="0.25">
      <c r="G4362" s="359">
        <f t="shared" si="142"/>
        <v>0</v>
      </c>
      <c r="H4362" s="366">
        <f t="shared" si="143"/>
        <v>0</v>
      </c>
    </row>
    <row r="4363" spans="7:8" x14ac:dyDescent="0.25">
      <c r="G4363" s="359">
        <f t="shared" si="142"/>
        <v>0</v>
      </c>
      <c r="H4363" s="366">
        <f t="shared" si="143"/>
        <v>0</v>
      </c>
    </row>
    <row r="4364" spans="7:8" x14ac:dyDescent="0.25">
      <c r="G4364" s="359">
        <f t="shared" si="142"/>
        <v>0</v>
      </c>
      <c r="H4364" s="366">
        <f t="shared" si="143"/>
        <v>0</v>
      </c>
    </row>
    <row r="4365" spans="7:8" x14ac:dyDescent="0.25">
      <c r="G4365" s="359">
        <f t="shared" si="142"/>
        <v>0</v>
      </c>
      <c r="H4365" s="366">
        <f t="shared" si="143"/>
        <v>0</v>
      </c>
    </row>
    <row r="4366" spans="7:8" x14ac:dyDescent="0.25">
      <c r="G4366" s="359">
        <f t="shared" si="142"/>
        <v>0</v>
      </c>
      <c r="H4366" s="366">
        <f t="shared" si="143"/>
        <v>0</v>
      </c>
    </row>
    <row r="4367" spans="7:8" x14ac:dyDescent="0.25">
      <c r="G4367" s="359">
        <f t="shared" si="142"/>
        <v>0</v>
      </c>
      <c r="H4367" s="366">
        <f t="shared" si="143"/>
        <v>0</v>
      </c>
    </row>
    <row r="4368" spans="7:8" x14ac:dyDescent="0.25">
      <c r="G4368" s="359">
        <f t="shared" si="142"/>
        <v>0</v>
      </c>
      <c r="H4368" s="366">
        <f t="shared" si="143"/>
        <v>0</v>
      </c>
    </row>
    <row r="4369" spans="7:8" x14ac:dyDescent="0.25">
      <c r="G4369" s="359">
        <f t="shared" si="142"/>
        <v>0</v>
      </c>
      <c r="H4369" s="366">
        <f t="shared" si="143"/>
        <v>0</v>
      </c>
    </row>
    <row r="4370" spans="7:8" x14ac:dyDescent="0.25">
      <c r="G4370" s="359">
        <f t="shared" si="142"/>
        <v>0</v>
      </c>
      <c r="H4370" s="366">
        <f t="shared" si="143"/>
        <v>0</v>
      </c>
    </row>
    <row r="4371" spans="7:8" x14ac:dyDescent="0.25">
      <c r="G4371" s="359">
        <f t="shared" si="142"/>
        <v>0</v>
      </c>
      <c r="H4371" s="366">
        <f t="shared" si="143"/>
        <v>0</v>
      </c>
    </row>
    <row r="4372" spans="7:8" x14ac:dyDescent="0.25">
      <c r="G4372" s="359">
        <f t="shared" si="142"/>
        <v>0</v>
      </c>
      <c r="H4372" s="366">
        <f t="shared" si="143"/>
        <v>0</v>
      </c>
    </row>
    <row r="4373" spans="7:8" x14ac:dyDescent="0.25">
      <c r="G4373" s="359">
        <f t="shared" si="142"/>
        <v>0</v>
      </c>
      <c r="H4373" s="366">
        <f t="shared" si="143"/>
        <v>0</v>
      </c>
    </row>
    <row r="4374" spans="7:8" x14ac:dyDescent="0.25">
      <c r="G4374" s="359">
        <f t="shared" si="142"/>
        <v>0</v>
      </c>
      <c r="H4374" s="366">
        <f t="shared" si="143"/>
        <v>0</v>
      </c>
    </row>
    <row r="4375" spans="7:8" x14ac:dyDescent="0.25">
      <c r="G4375" s="359">
        <f t="shared" si="142"/>
        <v>0</v>
      </c>
      <c r="H4375" s="366">
        <f t="shared" si="143"/>
        <v>0</v>
      </c>
    </row>
    <row r="4376" spans="7:8" x14ac:dyDescent="0.25">
      <c r="G4376" s="359">
        <f t="shared" si="142"/>
        <v>0</v>
      </c>
      <c r="H4376" s="366">
        <f t="shared" si="143"/>
        <v>0</v>
      </c>
    </row>
    <row r="4377" spans="7:8" x14ac:dyDescent="0.25">
      <c r="G4377" s="359">
        <f t="shared" si="142"/>
        <v>0</v>
      </c>
      <c r="H4377" s="366">
        <f t="shared" si="143"/>
        <v>0</v>
      </c>
    </row>
    <row r="4378" spans="7:8" x14ac:dyDescent="0.25">
      <c r="G4378" s="359">
        <f t="shared" si="142"/>
        <v>0</v>
      </c>
      <c r="H4378" s="366">
        <f t="shared" si="143"/>
        <v>0</v>
      </c>
    </row>
    <row r="4379" spans="7:8" x14ac:dyDescent="0.25">
      <c r="G4379" s="359">
        <f t="shared" si="142"/>
        <v>0</v>
      </c>
      <c r="H4379" s="366">
        <f t="shared" si="143"/>
        <v>0</v>
      </c>
    </row>
    <row r="4380" spans="7:8" x14ac:dyDescent="0.25">
      <c r="G4380" s="359">
        <f t="shared" si="142"/>
        <v>0</v>
      </c>
      <c r="H4380" s="366">
        <f t="shared" si="143"/>
        <v>0</v>
      </c>
    </row>
    <row r="4381" spans="7:8" x14ac:dyDescent="0.25">
      <c r="G4381" s="359">
        <f t="shared" si="142"/>
        <v>0</v>
      </c>
      <c r="H4381" s="366">
        <f t="shared" si="143"/>
        <v>0</v>
      </c>
    </row>
    <row r="4382" spans="7:8" x14ac:dyDescent="0.25">
      <c r="G4382" s="359">
        <f t="shared" si="142"/>
        <v>0</v>
      </c>
      <c r="H4382" s="366">
        <f t="shared" si="143"/>
        <v>0</v>
      </c>
    </row>
    <row r="4383" spans="7:8" x14ac:dyDescent="0.25">
      <c r="G4383" s="359">
        <f t="shared" si="142"/>
        <v>0</v>
      </c>
      <c r="H4383" s="366">
        <f t="shared" si="143"/>
        <v>0</v>
      </c>
    </row>
    <row r="4384" spans="7:8" x14ac:dyDescent="0.25">
      <c r="G4384" s="359">
        <f t="shared" si="142"/>
        <v>0</v>
      </c>
      <c r="H4384" s="366">
        <f t="shared" si="143"/>
        <v>0</v>
      </c>
    </row>
    <row r="4385" spans="7:8" x14ac:dyDescent="0.25">
      <c r="G4385" s="359">
        <f t="shared" si="142"/>
        <v>0</v>
      </c>
      <c r="H4385" s="366">
        <f t="shared" si="143"/>
        <v>0</v>
      </c>
    </row>
    <row r="4386" spans="7:8" x14ac:dyDescent="0.25">
      <c r="G4386" s="359">
        <f t="shared" si="142"/>
        <v>0</v>
      </c>
      <c r="H4386" s="366">
        <f t="shared" si="143"/>
        <v>0</v>
      </c>
    </row>
    <row r="4387" spans="7:8" x14ac:dyDescent="0.25">
      <c r="G4387" s="359">
        <f t="shared" si="142"/>
        <v>0</v>
      </c>
      <c r="H4387" s="366">
        <f t="shared" si="143"/>
        <v>0</v>
      </c>
    </row>
    <row r="4388" spans="7:8" x14ac:dyDescent="0.25">
      <c r="G4388" s="359">
        <f t="shared" si="142"/>
        <v>0</v>
      </c>
      <c r="H4388" s="366">
        <f t="shared" si="143"/>
        <v>0</v>
      </c>
    </row>
    <row r="4389" spans="7:8" x14ac:dyDescent="0.25">
      <c r="G4389" s="359">
        <f t="shared" si="142"/>
        <v>0</v>
      </c>
      <c r="H4389" s="366">
        <f t="shared" si="143"/>
        <v>0</v>
      </c>
    </row>
    <row r="4390" spans="7:8" x14ac:dyDescent="0.25">
      <c r="G4390" s="359">
        <f t="shared" si="142"/>
        <v>0</v>
      </c>
      <c r="H4390" s="366">
        <f t="shared" si="143"/>
        <v>0</v>
      </c>
    </row>
    <row r="4391" spans="7:8" x14ac:dyDescent="0.25">
      <c r="G4391" s="359">
        <f t="shared" si="142"/>
        <v>0</v>
      </c>
      <c r="H4391" s="366">
        <f t="shared" si="143"/>
        <v>0</v>
      </c>
    </row>
    <row r="4392" spans="7:8" x14ac:dyDescent="0.25">
      <c r="G4392" s="359">
        <f t="shared" si="142"/>
        <v>0</v>
      </c>
      <c r="H4392" s="366">
        <f t="shared" si="143"/>
        <v>0</v>
      </c>
    </row>
    <row r="4393" spans="7:8" x14ac:dyDescent="0.25">
      <c r="G4393" s="359">
        <f t="shared" si="142"/>
        <v>0</v>
      </c>
      <c r="H4393" s="366">
        <f t="shared" si="143"/>
        <v>0</v>
      </c>
    </row>
    <row r="4394" spans="7:8" x14ac:dyDescent="0.25">
      <c r="G4394" s="359">
        <f t="shared" si="142"/>
        <v>0</v>
      </c>
      <c r="H4394" s="366">
        <f t="shared" si="143"/>
        <v>0</v>
      </c>
    </row>
    <row r="4395" spans="7:8" x14ac:dyDescent="0.25">
      <c r="G4395" s="359">
        <f t="shared" si="142"/>
        <v>0</v>
      </c>
      <c r="H4395" s="366">
        <f t="shared" si="143"/>
        <v>0</v>
      </c>
    </row>
    <row r="4396" spans="7:8" x14ac:dyDescent="0.25">
      <c r="G4396" s="359">
        <f t="shared" si="142"/>
        <v>0</v>
      </c>
      <c r="H4396" s="366">
        <f t="shared" si="143"/>
        <v>0</v>
      </c>
    </row>
    <row r="4397" spans="7:8" x14ac:dyDescent="0.25">
      <c r="G4397" s="359">
        <f t="shared" si="142"/>
        <v>0</v>
      </c>
      <c r="H4397" s="366">
        <f t="shared" si="143"/>
        <v>0</v>
      </c>
    </row>
    <row r="4398" spans="7:8" x14ac:dyDescent="0.25">
      <c r="G4398" s="359">
        <f t="shared" si="142"/>
        <v>0</v>
      </c>
      <c r="H4398" s="366">
        <f t="shared" si="143"/>
        <v>0</v>
      </c>
    </row>
    <row r="4399" spans="7:8" x14ac:dyDescent="0.25">
      <c r="G4399" s="359">
        <f t="shared" si="142"/>
        <v>0</v>
      </c>
      <c r="H4399" s="366">
        <f t="shared" si="143"/>
        <v>0</v>
      </c>
    </row>
    <row r="4400" spans="7:8" x14ac:dyDescent="0.25">
      <c r="G4400" s="359">
        <f t="shared" si="142"/>
        <v>0</v>
      </c>
      <c r="H4400" s="366">
        <f t="shared" si="143"/>
        <v>0</v>
      </c>
    </row>
    <row r="4401" spans="7:8" x14ac:dyDescent="0.25">
      <c r="G4401" s="359">
        <f t="shared" si="142"/>
        <v>0</v>
      </c>
      <c r="H4401" s="366">
        <f t="shared" si="143"/>
        <v>0</v>
      </c>
    </row>
    <row r="4402" spans="7:8" x14ac:dyDescent="0.25">
      <c r="G4402" s="359">
        <f t="shared" si="142"/>
        <v>0</v>
      </c>
      <c r="H4402" s="366">
        <f t="shared" si="143"/>
        <v>0</v>
      </c>
    </row>
    <row r="4403" spans="7:8" x14ac:dyDescent="0.25">
      <c r="G4403" s="359">
        <f t="shared" si="142"/>
        <v>0</v>
      </c>
      <c r="H4403" s="366">
        <f t="shared" si="143"/>
        <v>0</v>
      </c>
    </row>
    <row r="4404" spans="7:8" x14ac:dyDescent="0.25">
      <c r="G4404" s="359">
        <f t="shared" si="142"/>
        <v>0</v>
      </c>
      <c r="H4404" s="366">
        <f t="shared" si="143"/>
        <v>0</v>
      </c>
    </row>
    <row r="4405" spans="7:8" x14ac:dyDescent="0.25">
      <c r="G4405" s="359">
        <f t="shared" si="142"/>
        <v>0</v>
      </c>
      <c r="H4405" s="366">
        <f t="shared" si="143"/>
        <v>0</v>
      </c>
    </row>
    <row r="4406" spans="7:8" x14ac:dyDescent="0.25">
      <c r="G4406" s="359">
        <f t="shared" si="142"/>
        <v>0</v>
      </c>
      <c r="H4406" s="366">
        <f t="shared" si="143"/>
        <v>0</v>
      </c>
    </row>
    <row r="4407" spans="7:8" x14ac:dyDescent="0.25">
      <c r="G4407" s="359">
        <f t="shared" si="142"/>
        <v>0</v>
      </c>
      <c r="H4407" s="366">
        <f t="shared" si="143"/>
        <v>0</v>
      </c>
    </row>
    <row r="4408" spans="7:8" x14ac:dyDescent="0.25">
      <c r="G4408" s="359">
        <f t="shared" si="142"/>
        <v>0</v>
      </c>
      <c r="H4408" s="366">
        <f t="shared" si="143"/>
        <v>0</v>
      </c>
    </row>
    <row r="4409" spans="7:8" x14ac:dyDescent="0.25">
      <c r="G4409" s="359">
        <f t="shared" si="142"/>
        <v>0</v>
      </c>
      <c r="H4409" s="366">
        <f t="shared" si="143"/>
        <v>0</v>
      </c>
    </row>
    <row r="4410" spans="7:8" x14ac:dyDescent="0.25">
      <c r="G4410" s="359">
        <f t="shared" si="142"/>
        <v>0</v>
      </c>
      <c r="H4410" s="366">
        <f t="shared" si="143"/>
        <v>0</v>
      </c>
    </row>
    <row r="4411" spans="7:8" x14ac:dyDescent="0.25">
      <c r="G4411" s="359">
        <f t="shared" si="142"/>
        <v>0</v>
      </c>
      <c r="H4411" s="366">
        <f t="shared" si="143"/>
        <v>0</v>
      </c>
    </row>
    <row r="4412" spans="7:8" x14ac:dyDescent="0.25">
      <c r="G4412" s="359">
        <f t="shared" si="142"/>
        <v>0</v>
      </c>
      <c r="H4412" s="366">
        <f t="shared" si="143"/>
        <v>0</v>
      </c>
    </row>
    <row r="4413" spans="7:8" x14ac:dyDescent="0.25">
      <c r="G4413" s="359">
        <f t="shared" si="142"/>
        <v>0</v>
      </c>
      <c r="H4413" s="366">
        <f t="shared" si="143"/>
        <v>0</v>
      </c>
    </row>
    <row r="4414" spans="7:8" x14ac:dyDescent="0.25">
      <c r="G4414" s="359">
        <f t="shared" si="142"/>
        <v>0</v>
      </c>
      <c r="H4414" s="366">
        <f t="shared" si="143"/>
        <v>0</v>
      </c>
    </row>
    <row r="4415" spans="7:8" x14ac:dyDescent="0.25">
      <c r="G4415" s="359">
        <f t="shared" si="142"/>
        <v>0</v>
      </c>
      <c r="H4415" s="366">
        <f t="shared" si="143"/>
        <v>0</v>
      </c>
    </row>
    <row r="4416" spans="7:8" x14ac:dyDescent="0.25">
      <c r="G4416" s="359">
        <f t="shared" si="142"/>
        <v>0</v>
      </c>
      <c r="H4416" s="366">
        <f t="shared" si="143"/>
        <v>0</v>
      </c>
    </row>
    <row r="4417" spans="7:8" x14ac:dyDescent="0.25">
      <c r="G4417" s="359">
        <f t="shared" si="142"/>
        <v>0</v>
      </c>
      <c r="H4417" s="366">
        <f t="shared" si="143"/>
        <v>0</v>
      </c>
    </row>
    <row r="4418" spans="7:8" x14ac:dyDescent="0.25">
      <c r="G4418" s="359">
        <f t="shared" si="142"/>
        <v>0</v>
      </c>
      <c r="H4418" s="366">
        <f t="shared" si="143"/>
        <v>0</v>
      </c>
    </row>
    <row r="4419" spans="7:8" x14ac:dyDescent="0.25">
      <c r="G4419" s="359">
        <f t="shared" ref="G4419:G4482" si="144">IFERROR(IF(C4419=" ",0,C4419),0)</f>
        <v>0</v>
      </c>
      <c r="H4419" s="366">
        <f t="shared" ref="H4419:H4482" si="145">IFERROR(G4419 * E4419, 0)</f>
        <v>0</v>
      </c>
    </row>
    <row r="4420" spans="7:8" x14ac:dyDescent="0.25">
      <c r="G4420" s="359">
        <f t="shared" si="144"/>
        <v>0</v>
      </c>
      <c r="H4420" s="366">
        <f t="shared" si="145"/>
        <v>0</v>
      </c>
    </row>
    <row r="4421" spans="7:8" x14ac:dyDescent="0.25">
      <c r="G4421" s="359">
        <f t="shared" si="144"/>
        <v>0</v>
      </c>
      <c r="H4421" s="366">
        <f t="shared" si="145"/>
        <v>0</v>
      </c>
    </row>
    <row r="4422" spans="7:8" x14ac:dyDescent="0.25">
      <c r="G4422" s="359">
        <f t="shared" si="144"/>
        <v>0</v>
      </c>
      <c r="H4422" s="366">
        <f t="shared" si="145"/>
        <v>0</v>
      </c>
    </row>
    <row r="4423" spans="7:8" x14ac:dyDescent="0.25">
      <c r="G4423" s="359">
        <f t="shared" si="144"/>
        <v>0</v>
      </c>
      <c r="H4423" s="366">
        <f t="shared" si="145"/>
        <v>0</v>
      </c>
    </row>
    <row r="4424" spans="7:8" x14ac:dyDescent="0.25">
      <c r="G4424" s="359">
        <f t="shared" si="144"/>
        <v>0</v>
      </c>
      <c r="H4424" s="366">
        <f t="shared" si="145"/>
        <v>0</v>
      </c>
    </row>
    <row r="4425" spans="7:8" x14ac:dyDescent="0.25">
      <c r="G4425" s="359">
        <f t="shared" si="144"/>
        <v>0</v>
      </c>
      <c r="H4425" s="366">
        <f t="shared" si="145"/>
        <v>0</v>
      </c>
    </row>
    <row r="4426" spans="7:8" x14ac:dyDescent="0.25">
      <c r="G4426" s="359">
        <f t="shared" si="144"/>
        <v>0</v>
      </c>
      <c r="H4426" s="366">
        <f t="shared" si="145"/>
        <v>0</v>
      </c>
    </row>
    <row r="4427" spans="7:8" x14ac:dyDescent="0.25">
      <c r="G4427" s="359">
        <f t="shared" si="144"/>
        <v>0</v>
      </c>
      <c r="H4427" s="366">
        <f t="shared" si="145"/>
        <v>0</v>
      </c>
    </row>
    <row r="4428" spans="7:8" x14ac:dyDescent="0.25">
      <c r="G4428" s="359">
        <f t="shared" si="144"/>
        <v>0</v>
      </c>
      <c r="H4428" s="366">
        <f t="shared" si="145"/>
        <v>0</v>
      </c>
    </row>
    <row r="4429" spans="7:8" x14ac:dyDescent="0.25">
      <c r="G4429" s="359">
        <f t="shared" si="144"/>
        <v>0</v>
      </c>
      <c r="H4429" s="366">
        <f t="shared" si="145"/>
        <v>0</v>
      </c>
    </row>
    <row r="4430" spans="7:8" x14ac:dyDescent="0.25">
      <c r="G4430" s="359">
        <f t="shared" si="144"/>
        <v>0</v>
      </c>
      <c r="H4430" s="366">
        <f t="shared" si="145"/>
        <v>0</v>
      </c>
    </row>
    <row r="4431" spans="7:8" x14ac:dyDescent="0.25">
      <c r="G4431" s="359">
        <f t="shared" si="144"/>
        <v>0</v>
      </c>
      <c r="H4431" s="366">
        <f t="shared" si="145"/>
        <v>0</v>
      </c>
    </row>
    <row r="4432" spans="7:8" x14ac:dyDescent="0.25">
      <c r="G4432" s="359">
        <f t="shared" si="144"/>
        <v>0</v>
      </c>
      <c r="H4432" s="366">
        <f t="shared" si="145"/>
        <v>0</v>
      </c>
    </row>
    <row r="4433" spans="7:8" x14ac:dyDescent="0.25">
      <c r="G4433" s="359">
        <f t="shared" si="144"/>
        <v>0</v>
      </c>
      <c r="H4433" s="366">
        <f t="shared" si="145"/>
        <v>0</v>
      </c>
    </row>
    <row r="4434" spans="7:8" x14ac:dyDescent="0.25">
      <c r="G4434" s="359">
        <f t="shared" si="144"/>
        <v>0</v>
      </c>
      <c r="H4434" s="366">
        <f t="shared" si="145"/>
        <v>0</v>
      </c>
    </row>
    <row r="4435" spans="7:8" x14ac:dyDescent="0.25">
      <c r="G4435" s="359">
        <f t="shared" si="144"/>
        <v>0</v>
      </c>
      <c r="H4435" s="366">
        <f t="shared" si="145"/>
        <v>0</v>
      </c>
    </row>
    <row r="4436" spans="7:8" x14ac:dyDescent="0.25">
      <c r="G4436" s="359">
        <f t="shared" si="144"/>
        <v>0</v>
      </c>
      <c r="H4436" s="366">
        <f t="shared" si="145"/>
        <v>0</v>
      </c>
    </row>
    <row r="4437" spans="7:8" x14ac:dyDescent="0.25">
      <c r="G4437" s="359">
        <f t="shared" si="144"/>
        <v>0</v>
      </c>
      <c r="H4437" s="366">
        <f t="shared" si="145"/>
        <v>0</v>
      </c>
    </row>
    <row r="4438" spans="7:8" x14ac:dyDescent="0.25">
      <c r="G4438" s="359">
        <f t="shared" si="144"/>
        <v>0</v>
      </c>
      <c r="H4438" s="366">
        <f t="shared" si="145"/>
        <v>0</v>
      </c>
    </row>
    <row r="4439" spans="7:8" x14ac:dyDescent="0.25">
      <c r="G4439" s="359">
        <f t="shared" si="144"/>
        <v>0</v>
      </c>
      <c r="H4439" s="366">
        <f t="shared" si="145"/>
        <v>0</v>
      </c>
    </row>
    <row r="4440" spans="7:8" x14ac:dyDescent="0.25">
      <c r="G4440" s="359">
        <f t="shared" si="144"/>
        <v>0</v>
      </c>
      <c r="H4440" s="366">
        <f t="shared" si="145"/>
        <v>0</v>
      </c>
    </row>
    <row r="4441" spans="7:8" x14ac:dyDescent="0.25">
      <c r="G4441" s="359">
        <f t="shared" si="144"/>
        <v>0</v>
      </c>
      <c r="H4441" s="366">
        <f t="shared" si="145"/>
        <v>0</v>
      </c>
    </row>
    <row r="4442" spans="7:8" x14ac:dyDescent="0.25">
      <c r="G4442" s="359">
        <f t="shared" si="144"/>
        <v>0</v>
      </c>
      <c r="H4442" s="366">
        <f t="shared" si="145"/>
        <v>0</v>
      </c>
    </row>
    <row r="4443" spans="7:8" x14ac:dyDescent="0.25">
      <c r="G4443" s="359">
        <f t="shared" si="144"/>
        <v>0</v>
      </c>
      <c r="H4443" s="366">
        <f t="shared" si="145"/>
        <v>0</v>
      </c>
    </row>
    <row r="4444" spans="7:8" x14ac:dyDescent="0.25">
      <c r="G4444" s="359">
        <f t="shared" si="144"/>
        <v>0</v>
      </c>
      <c r="H4444" s="366">
        <f t="shared" si="145"/>
        <v>0</v>
      </c>
    </row>
    <row r="4445" spans="7:8" x14ac:dyDescent="0.25">
      <c r="G4445" s="359">
        <f t="shared" si="144"/>
        <v>0</v>
      </c>
      <c r="H4445" s="366">
        <f t="shared" si="145"/>
        <v>0</v>
      </c>
    </row>
    <row r="4446" spans="7:8" x14ac:dyDescent="0.25">
      <c r="G4446" s="359">
        <f t="shared" si="144"/>
        <v>0</v>
      </c>
      <c r="H4446" s="366">
        <f t="shared" si="145"/>
        <v>0</v>
      </c>
    </row>
    <row r="4447" spans="7:8" x14ac:dyDescent="0.25">
      <c r="G4447" s="359">
        <f t="shared" si="144"/>
        <v>0</v>
      </c>
      <c r="H4447" s="366">
        <f t="shared" si="145"/>
        <v>0</v>
      </c>
    </row>
    <row r="4448" spans="7:8" x14ac:dyDescent="0.25">
      <c r="G4448" s="359">
        <f t="shared" si="144"/>
        <v>0</v>
      </c>
      <c r="H4448" s="366">
        <f t="shared" si="145"/>
        <v>0</v>
      </c>
    </row>
    <row r="4449" spans="7:8" x14ac:dyDescent="0.25">
      <c r="G4449" s="359">
        <f t="shared" si="144"/>
        <v>0</v>
      </c>
      <c r="H4449" s="366">
        <f t="shared" si="145"/>
        <v>0</v>
      </c>
    </row>
    <row r="4450" spans="7:8" x14ac:dyDescent="0.25">
      <c r="G4450" s="359">
        <f t="shared" si="144"/>
        <v>0</v>
      </c>
      <c r="H4450" s="366">
        <f t="shared" si="145"/>
        <v>0</v>
      </c>
    </row>
    <row r="4451" spans="7:8" x14ac:dyDescent="0.25">
      <c r="G4451" s="359">
        <f t="shared" si="144"/>
        <v>0</v>
      </c>
      <c r="H4451" s="366">
        <f t="shared" si="145"/>
        <v>0</v>
      </c>
    </row>
    <row r="4452" spans="7:8" x14ac:dyDescent="0.25">
      <c r="G4452" s="359">
        <f t="shared" si="144"/>
        <v>0</v>
      </c>
      <c r="H4452" s="366">
        <f t="shared" si="145"/>
        <v>0</v>
      </c>
    </row>
    <row r="4453" spans="7:8" x14ac:dyDescent="0.25">
      <c r="G4453" s="359">
        <f t="shared" si="144"/>
        <v>0</v>
      </c>
      <c r="H4453" s="366">
        <f t="shared" si="145"/>
        <v>0</v>
      </c>
    </row>
    <row r="4454" spans="7:8" x14ac:dyDescent="0.25">
      <c r="G4454" s="359">
        <f t="shared" si="144"/>
        <v>0</v>
      </c>
      <c r="H4454" s="366">
        <f t="shared" si="145"/>
        <v>0</v>
      </c>
    </row>
    <row r="4455" spans="7:8" x14ac:dyDescent="0.25">
      <c r="G4455" s="359">
        <f t="shared" si="144"/>
        <v>0</v>
      </c>
      <c r="H4455" s="366">
        <f t="shared" si="145"/>
        <v>0</v>
      </c>
    </row>
    <row r="4456" spans="7:8" x14ac:dyDescent="0.25">
      <c r="G4456" s="359">
        <f t="shared" si="144"/>
        <v>0</v>
      </c>
      <c r="H4456" s="366">
        <f t="shared" si="145"/>
        <v>0</v>
      </c>
    </row>
    <row r="4457" spans="7:8" x14ac:dyDescent="0.25">
      <c r="G4457" s="359">
        <f t="shared" si="144"/>
        <v>0</v>
      </c>
      <c r="H4457" s="366">
        <f t="shared" si="145"/>
        <v>0</v>
      </c>
    </row>
    <row r="4458" spans="7:8" x14ac:dyDescent="0.25">
      <c r="G4458" s="359">
        <f t="shared" si="144"/>
        <v>0</v>
      </c>
      <c r="H4458" s="366">
        <f t="shared" si="145"/>
        <v>0</v>
      </c>
    </row>
    <row r="4459" spans="7:8" x14ac:dyDescent="0.25">
      <c r="G4459" s="359">
        <f t="shared" si="144"/>
        <v>0</v>
      </c>
      <c r="H4459" s="366">
        <f t="shared" si="145"/>
        <v>0</v>
      </c>
    </row>
    <row r="4460" spans="7:8" x14ac:dyDescent="0.25">
      <c r="G4460" s="359">
        <f t="shared" si="144"/>
        <v>0</v>
      </c>
      <c r="H4460" s="366">
        <f t="shared" si="145"/>
        <v>0</v>
      </c>
    </row>
    <row r="4461" spans="7:8" x14ac:dyDescent="0.25">
      <c r="G4461" s="359">
        <f t="shared" si="144"/>
        <v>0</v>
      </c>
      <c r="H4461" s="366">
        <f t="shared" si="145"/>
        <v>0</v>
      </c>
    </row>
    <row r="4462" spans="7:8" x14ac:dyDescent="0.25">
      <c r="G4462" s="359">
        <f t="shared" si="144"/>
        <v>0</v>
      </c>
      <c r="H4462" s="366">
        <f t="shared" si="145"/>
        <v>0</v>
      </c>
    </row>
    <row r="4463" spans="7:8" x14ac:dyDescent="0.25">
      <c r="G4463" s="359">
        <f t="shared" si="144"/>
        <v>0</v>
      </c>
      <c r="H4463" s="366">
        <f t="shared" si="145"/>
        <v>0</v>
      </c>
    </row>
    <row r="4464" spans="7:8" x14ac:dyDescent="0.25">
      <c r="G4464" s="359">
        <f t="shared" si="144"/>
        <v>0</v>
      </c>
      <c r="H4464" s="366">
        <f t="shared" si="145"/>
        <v>0</v>
      </c>
    </row>
    <row r="4465" spans="7:8" x14ac:dyDescent="0.25">
      <c r="G4465" s="359">
        <f t="shared" si="144"/>
        <v>0</v>
      </c>
      <c r="H4465" s="366">
        <f t="shared" si="145"/>
        <v>0</v>
      </c>
    </row>
    <row r="4466" spans="7:8" x14ac:dyDescent="0.25">
      <c r="G4466" s="359">
        <f t="shared" si="144"/>
        <v>0</v>
      </c>
      <c r="H4466" s="366">
        <f t="shared" si="145"/>
        <v>0</v>
      </c>
    </row>
    <row r="4467" spans="7:8" x14ac:dyDescent="0.25">
      <c r="G4467" s="359">
        <f t="shared" si="144"/>
        <v>0</v>
      </c>
      <c r="H4467" s="366">
        <f t="shared" si="145"/>
        <v>0</v>
      </c>
    </row>
    <row r="4468" spans="7:8" x14ac:dyDescent="0.25">
      <c r="G4468" s="359">
        <f t="shared" si="144"/>
        <v>0</v>
      </c>
      <c r="H4468" s="366">
        <f t="shared" si="145"/>
        <v>0</v>
      </c>
    </row>
    <row r="4469" spans="7:8" x14ac:dyDescent="0.25">
      <c r="G4469" s="359">
        <f t="shared" si="144"/>
        <v>0</v>
      </c>
      <c r="H4469" s="366">
        <f t="shared" si="145"/>
        <v>0</v>
      </c>
    </row>
    <row r="4470" spans="7:8" x14ac:dyDescent="0.25">
      <c r="G4470" s="359">
        <f t="shared" si="144"/>
        <v>0</v>
      </c>
      <c r="H4470" s="366">
        <f t="shared" si="145"/>
        <v>0</v>
      </c>
    </row>
    <row r="4471" spans="7:8" x14ac:dyDescent="0.25">
      <c r="G4471" s="359">
        <f t="shared" si="144"/>
        <v>0</v>
      </c>
      <c r="H4471" s="366">
        <f t="shared" si="145"/>
        <v>0</v>
      </c>
    </row>
    <row r="4472" spans="7:8" x14ac:dyDescent="0.25">
      <c r="G4472" s="359">
        <f t="shared" si="144"/>
        <v>0</v>
      </c>
      <c r="H4472" s="366">
        <f t="shared" si="145"/>
        <v>0</v>
      </c>
    </row>
    <row r="4473" spans="7:8" x14ac:dyDescent="0.25">
      <c r="G4473" s="359">
        <f t="shared" si="144"/>
        <v>0</v>
      </c>
      <c r="H4473" s="366">
        <f t="shared" si="145"/>
        <v>0</v>
      </c>
    </row>
    <row r="4474" spans="7:8" x14ac:dyDescent="0.25">
      <c r="G4474" s="359">
        <f t="shared" si="144"/>
        <v>0</v>
      </c>
      <c r="H4474" s="366">
        <f t="shared" si="145"/>
        <v>0</v>
      </c>
    </row>
    <row r="4475" spans="7:8" x14ac:dyDescent="0.25">
      <c r="G4475" s="359">
        <f t="shared" si="144"/>
        <v>0</v>
      </c>
      <c r="H4475" s="366">
        <f t="shared" si="145"/>
        <v>0</v>
      </c>
    </row>
    <row r="4476" spans="7:8" x14ac:dyDescent="0.25">
      <c r="G4476" s="359">
        <f t="shared" si="144"/>
        <v>0</v>
      </c>
      <c r="H4476" s="366">
        <f t="shared" si="145"/>
        <v>0</v>
      </c>
    </row>
    <row r="4477" spans="7:8" x14ac:dyDescent="0.25">
      <c r="G4477" s="359">
        <f t="shared" si="144"/>
        <v>0</v>
      </c>
      <c r="H4477" s="366">
        <f t="shared" si="145"/>
        <v>0</v>
      </c>
    </row>
    <row r="4478" spans="7:8" x14ac:dyDescent="0.25">
      <c r="G4478" s="359">
        <f t="shared" si="144"/>
        <v>0</v>
      </c>
      <c r="H4478" s="366">
        <f t="shared" si="145"/>
        <v>0</v>
      </c>
    </row>
    <row r="4479" spans="7:8" x14ac:dyDescent="0.25">
      <c r="G4479" s="359">
        <f t="shared" si="144"/>
        <v>0</v>
      </c>
      <c r="H4479" s="366">
        <f t="shared" si="145"/>
        <v>0</v>
      </c>
    </row>
    <row r="4480" spans="7:8" x14ac:dyDescent="0.25">
      <c r="G4480" s="359">
        <f t="shared" si="144"/>
        <v>0</v>
      </c>
      <c r="H4480" s="366">
        <f t="shared" si="145"/>
        <v>0</v>
      </c>
    </row>
    <row r="4481" spans="7:8" x14ac:dyDescent="0.25">
      <c r="G4481" s="359">
        <f t="shared" si="144"/>
        <v>0</v>
      </c>
      <c r="H4481" s="366">
        <f t="shared" si="145"/>
        <v>0</v>
      </c>
    </row>
    <row r="4482" spans="7:8" x14ac:dyDescent="0.25">
      <c r="G4482" s="359">
        <f t="shared" si="144"/>
        <v>0</v>
      </c>
      <c r="H4482" s="366">
        <f t="shared" si="145"/>
        <v>0</v>
      </c>
    </row>
    <row r="4483" spans="7:8" x14ac:dyDescent="0.25">
      <c r="G4483" s="359">
        <f t="shared" ref="G4483:G4546" si="146">IFERROR(IF(C4483=" ",0,C4483),0)</f>
        <v>0</v>
      </c>
      <c r="H4483" s="366">
        <f t="shared" ref="H4483:H4546" si="147">IFERROR(G4483 * E4483, 0)</f>
        <v>0</v>
      </c>
    </row>
    <row r="4484" spans="7:8" x14ac:dyDescent="0.25">
      <c r="G4484" s="359">
        <f t="shared" si="146"/>
        <v>0</v>
      </c>
      <c r="H4484" s="366">
        <f t="shared" si="147"/>
        <v>0</v>
      </c>
    </row>
    <row r="4485" spans="7:8" x14ac:dyDescent="0.25">
      <c r="G4485" s="359">
        <f t="shared" si="146"/>
        <v>0</v>
      </c>
      <c r="H4485" s="366">
        <f t="shared" si="147"/>
        <v>0</v>
      </c>
    </row>
    <row r="4486" spans="7:8" x14ac:dyDescent="0.25">
      <c r="G4486" s="359">
        <f t="shared" si="146"/>
        <v>0</v>
      </c>
      <c r="H4486" s="366">
        <f t="shared" si="147"/>
        <v>0</v>
      </c>
    </row>
    <row r="4487" spans="7:8" x14ac:dyDescent="0.25">
      <c r="G4487" s="359">
        <f t="shared" si="146"/>
        <v>0</v>
      </c>
      <c r="H4487" s="366">
        <f t="shared" si="147"/>
        <v>0</v>
      </c>
    </row>
    <row r="4488" spans="7:8" x14ac:dyDescent="0.25">
      <c r="G4488" s="359">
        <f t="shared" si="146"/>
        <v>0</v>
      </c>
      <c r="H4488" s="366">
        <f t="shared" si="147"/>
        <v>0</v>
      </c>
    </row>
    <row r="4489" spans="7:8" x14ac:dyDescent="0.25">
      <c r="G4489" s="359">
        <f t="shared" si="146"/>
        <v>0</v>
      </c>
      <c r="H4489" s="366">
        <f t="shared" si="147"/>
        <v>0</v>
      </c>
    </row>
    <row r="4490" spans="7:8" x14ac:dyDescent="0.25">
      <c r="G4490" s="359">
        <f t="shared" si="146"/>
        <v>0</v>
      </c>
      <c r="H4490" s="366">
        <f t="shared" si="147"/>
        <v>0</v>
      </c>
    </row>
    <row r="4491" spans="7:8" x14ac:dyDescent="0.25">
      <c r="G4491" s="359">
        <f t="shared" si="146"/>
        <v>0</v>
      </c>
      <c r="H4491" s="366">
        <f t="shared" si="147"/>
        <v>0</v>
      </c>
    </row>
    <row r="4492" spans="7:8" x14ac:dyDescent="0.25">
      <c r="G4492" s="359">
        <f t="shared" si="146"/>
        <v>0</v>
      </c>
      <c r="H4492" s="366">
        <f t="shared" si="147"/>
        <v>0</v>
      </c>
    </row>
    <row r="4493" spans="7:8" x14ac:dyDescent="0.25">
      <c r="G4493" s="359">
        <f t="shared" si="146"/>
        <v>0</v>
      </c>
      <c r="H4493" s="366">
        <f t="shared" si="147"/>
        <v>0</v>
      </c>
    </row>
    <row r="4494" spans="7:8" x14ac:dyDescent="0.25">
      <c r="G4494" s="359">
        <f t="shared" si="146"/>
        <v>0</v>
      </c>
      <c r="H4494" s="366">
        <f t="shared" si="147"/>
        <v>0</v>
      </c>
    </row>
    <row r="4495" spans="7:8" x14ac:dyDescent="0.25">
      <c r="G4495" s="359">
        <f t="shared" si="146"/>
        <v>0</v>
      </c>
      <c r="H4495" s="366">
        <f t="shared" si="147"/>
        <v>0</v>
      </c>
    </row>
    <row r="4496" spans="7:8" x14ac:dyDescent="0.25">
      <c r="G4496" s="359">
        <f t="shared" si="146"/>
        <v>0</v>
      </c>
      <c r="H4496" s="366">
        <f t="shared" si="147"/>
        <v>0</v>
      </c>
    </row>
    <row r="4497" spans="7:8" x14ac:dyDescent="0.25">
      <c r="G4497" s="359">
        <f t="shared" si="146"/>
        <v>0</v>
      </c>
      <c r="H4497" s="366">
        <f t="shared" si="147"/>
        <v>0</v>
      </c>
    </row>
    <row r="4498" spans="7:8" x14ac:dyDescent="0.25">
      <c r="G4498" s="359">
        <f t="shared" si="146"/>
        <v>0</v>
      </c>
      <c r="H4498" s="366">
        <f t="shared" si="147"/>
        <v>0</v>
      </c>
    </row>
    <row r="4499" spans="7:8" x14ac:dyDescent="0.25">
      <c r="G4499" s="359">
        <f t="shared" si="146"/>
        <v>0</v>
      </c>
      <c r="H4499" s="366">
        <f t="shared" si="147"/>
        <v>0</v>
      </c>
    </row>
    <row r="4500" spans="7:8" x14ac:dyDescent="0.25">
      <c r="G4500" s="359">
        <f t="shared" si="146"/>
        <v>0</v>
      </c>
      <c r="H4500" s="366">
        <f t="shared" si="147"/>
        <v>0</v>
      </c>
    </row>
    <row r="4501" spans="7:8" x14ac:dyDescent="0.25">
      <c r="G4501" s="359">
        <f t="shared" si="146"/>
        <v>0</v>
      </c>
      <c r="H4501" s="366">
        <f t="shared" si="147"/>
        <v>0</v>
      </c>
    </row>
    <row r="4502" spans="7:8" x14ac:dyDescent="0.25">
      <c r="G4502" s="359">
        <f t="shared" si="146"/>
        <v>0</v>
      </c>
      <c r="H4502" s="366">
        <f t="shared" si="147"/>
        <v>0</v>
      </c>
    </row>
    <row r="4503" spans="7:8" x14ac:dyDescent="0.25">
      <c r="G4503" s="359">
        <f t="shared" si="146"/>
        <v>0</v>
      </c>
      <c r="H4503" s="366">
        <f t="shared" si="147"/>
        <v>0</v>
      </c>
    </row>
    <row r="4504" spans="7:8" x14ac:dyDescent="0.25">
      <c r="G4504" s="359">
        <f t="shared" si="146"/>
        <v>0</v>
      </c>
      <c r="H4504" s="366">
        <f t="shared" si="147"/>
        <v>0</v>
      </c>
    </row>
    <row r="4505" spans="7:8" x14ac:dyDescent="0.25">
      <c r="G4505" s="359">
        <f t="shared" si="146"/>
        <v>0</v>
      </c>
      <c r="H4505" s="366">
        <f t="shared" si="147"/>
        <v>0</v>
      </c>
    </row>
    <row r="4506" spans="7:8" x14ac:dyDescent="0.25">
      <c r="G4506" s="359">
        <f t="shared" si="146"/>
        <v>0</v>
      </c>
      <c r="H4506" s="366">
        <f t="shared" si="147"/>
        <v>0</v>
      </c>
    </row>
    <row r="4507" spans="7:8" x14ac:dyDescent="0.25">
      <c r="G4507" s="359">
        <f t="shared" si="146"/>
        <v>0</v>
      </c>
      <c r="H4507" s="366">
        <f t="shared" si="147"/>
        <v>0</v>
      </c>
    </row>
    <row r="4508" spans="7:8" x14ac:dyDescent="0.25">
      <c r="G4508" s="359">
        <f t="shared" si="146"/>
        <v>0</v>
      </c>
      <c r="H4508" s="366">
        <f t="shared" si="147"/>
        <v>0</v>
      </c>
    </row>
    <row r="4509" spans="7:8" x14ac:dyDescent="0.25">
      <c r="G4509" s="359">
        <f t="shared" si="146"/>
        <v>0</v>
      </c>
      <c r="H4509" s="366">
        <f t="shared" si="147"/>
        <v>0</v>
      </c>
    </row>
    <row r="4510" spans="7:8" x14ac:dyDescent="0.25">
      <c r="G4510" s="359">
        <f t="shared" si="146"/>
        <v>0</v>
      </c>
      <c r="H4510" s="366">
        <f t="shared" si="147"/>
        <v>0</v>
      </c>
    </row>
    <row r="4511" spans="7:8" x14ac:dyDescent="0.25">
      <c r="G4511" s="359">
        <f t="shared" si="146"/>
        <v>0</v>
      </c>
      <c r="H4511" s="366">
        <f t="shared" si="147"/>
        <v>0</v>
      </c>
    </row>
    <row r="4512" spans="7:8" x14ac:dyDescent="0.25">
      <c r="G4512" s="359">
        <f t="shared" si="146"/>
        <v>0</v>
      </c>
      <c r="H4512" s="366">
        <f t="shared" si="147"/>
        <v>0</v>
      </c>
    </row>
    <row r="4513" spans="7:8" x14ac:dyDescent="0.25">
      <c r="G4513" s="359">
        <f t="shared" si="146"/>
        <v>0</v>
      </c>
      <c r="H4513" s="366">
        <f t="shared" si="147"/>
        <v>0</v>
      </c>
    </row>
    <row r="4514" spans="7:8" x14ac:dyDescent="0.25">
      <c r="G4514" s="359">
        <f t="shared" si="146"/>
        <v>0</v>
      </c>
      <c r="H4514" s="366">
        <f t="shared" si="147"/>
        <v>0</v>
      </c>
    </row>
    <row r="4515" spans="7:8" x14ac:dyDescent="0.25">
      <c r="G4515" s="359">
        <f t="shared" si="146"/>
        <v>0</v>
      </c>
      <c r="H4515" s="366">
        <f t="shared" si="147"/>
        <v>0</v>
      </c>
    </row>
    <row r="4516" spans="7:8" x14ac:dyDescent="0.25">
      <c r="G4516" s="359">
        <f t="shared" si="146"/>
        <v>0</v>
      </c>
      <c r="H4516" s="366">
        <f t="shared" si="147"/>
        <v>0</v>
      </c>
    </row>
    <row r="4517" spans="7:8" x14ac:dyDescent="0.25">
      <c r="G4517" s="359">
        <f t="shared" si="146"/>
        <v>0</v>
      </c>
      <c r="H4517" s="366">
        <f t="shared" si="147"/>
        <v>0</v>
      </c>
    </row>
    <row r="4518" spans="7:8" x14ac:dyDescent="0.25">
      <c r="G4518" s="359">
        <f t="shared" si="146"/>
        <v>0</v>
      </c>
      <c r="H4518" s="366">
        <f t="shared" si="147"/>
        <v>0</v>
      </c>
    </row>
    <row r="4519" spans="7:8" x14ac:dyDescent="0.25">
      <c r="G4519" s="359">
        <f t="shared" si="146"/>
        <v>0</v>
      </c>
      <c r="H4519" s="366">
        <f t="shared" si="147"/>
        <v>0</v>
      </c>
    </row>
    <row r="4520" spans="7:8" x14ac:dyDescent="0.25">
      <c r="G4520" s="359">
        <f t="shared" si="146"/>
        <v>0</v>
      </c>
      <c r="H4520" s="366">
        <f t="shared" si="147"/>
        <v>0</v>
      </c>
    </row>
    <row r="4521" spans="7:8" x14ac:dyDescent="0.25">
      <c r="G4521" s="359">
        <f t="shared" si="146"/>
        <v>0</v>
      </c>
      <c r="H4521" s="366">
        <f t="shared" si="147"/>
        <v>0</v>
      </c>
    </row>
    <row r="4522" spans="7:8" x14ac:dyDescent="0.25">
      <c r="G4522" s="359">
        <f t="shared" si="146"/>
        <v>0</v>
      </c>
      <c r="H4522" s="366">
        <f t="shared" si="147"/>
        <v>0</v>
      </c>
    </row>
    <row r="4523" spans="7:8" x14ac:dyDescent="0.25">
      <c r="G4523" s="359">
        <f t="shared" si="146"/>
        <v>0</v>
      </c>
      <c r="H4523" s="366">
        <f t="shared" si="147"/>
        <v>0</v>
      </c>
    </row>
    <row r="4524" spans="7:8" x14ac:dyDescent="0.25">
      <c r="G4524" s="359">
        <f t="shared" si="146"/>
        <v>0</v>
      </c>
      <c r="H4524" s="366">
        <f t="shared" si="147"/>
        <v>0</v>
      </c>
    </row>
    <row r="4525" spans="7:8" x14ac:dyDescent="0.25">
      <c r="G4525" s="359">
        <f t="shared" si="146"/>
        <v>0</v>
      </c>
      <c r="H4525" s="366">
        <f t="shared" si="147"/>
        <v>0</v>
      </c>
    </row>
    <row r="4526" spans="7:8" x14ac:dyDescent="0.25">
      <c r="G4526" s="359">
        <f t="shared" si="146"/>
        <v>0</v>
      </c>
      <c r="H4526" s="366">
        <f t="shared" si="147"/>
        <v>0</v>
      </c>
    </row>
    <row r="4527" spans="7:8" x14ac:dyDescent="0.25">
      <c r="G4527" s="359">
        <f t="shared" si="146"/>
        <v>0</v>
      </c>
      <c r="H4527" s="366">
        <f t="shared" si="147"/>
        <v>0</v>
      </c>
    </row>
    <row r="4528" spans="7:8" x14ac:dyDescent="0.25">
      <c r="G4528" s="359">
        <f t="shared" si="146"/>
        <v>0</v>
      </c>
      <c r="H4528" s="366">
        <f t="shared" si="147"/>
        <v>0</v>
      </c>
    </row>
    <row r="4529" spans="7:8" x14ac:dyDescent="0.25">
      <c r="G4529" s="359">
        <f t="shared" si="146"/>
        <v>0</v>
      </c>
      <c r="H4529" s="366">
        <f t="shared" si="147"/>
        <v>0</v>
      </c>
    </row>
    <row r="4530" spans="7:8" x14ac:dyDescent="0.25">
      <c r="G4530" s="359">
        <f t="shared" si="146"/>
        <v>0</v>
      </c>
      <c r="H4530" s="366">
        <f t="shared" si="147"/>
        <v>0</v>
      </c>
    </row>
    <row r="4531" spans="7:8" x14ac:dyDescent="0.25">
      <c r="G4531" s="359">
        <f t="shared" si="146"/>
        <v>0</v>
      </c>
      <c r="H4531" s="366">
        <f t="shared" si="147"/>
        <v>0</v>
      </c>
    </row>
    <row r="4532" spans="7:8" x14ac:dyDescent="0.25">
      <c r="G4532" s="359">
        <f t="shared" si="146"/>
        <v>0</v>
      </c>
      <c r="H4532" s="366">
        <f t="shared" si="147"/>
        <v>0</v>
      </c>
    </row>
    <row r="4533" spans="7:8" x14ac:dyDescent="0.25">
      <c r="G4533" s="359">
        <f t="shared" si="146"/>
        <v>0</v>
      </c>
      <c r="H4533" s="366">
        <f t="shared" si="147"/>
        <v>0</v>
      </c>
    </row>
    <row r="4534" spans="7:8" x14ac:dyDescent="0.25">
      <c r="G4534" s="359">
        <f t="shared" si="146"/>
        <v>0</v>
      </c>
      <c r="H4534" s="366">
        <f t="shared" si="147"/>
        <v>0</v>
      </c>
    </row>
    <row r="4535" spans="7:8" x14ac:dyDescent="0.25">
      <c r="G4535" s="359">
        <f t="shared" si="146"/>
        <v>0</v>
      </c>
      <c r="H4535" s="366">
        <f t="shared" si="147"/>
        <v>0</v>
      </c>
    </row>
    <row r="4536" spans="7:8" x14ac:dyDescent="0.25">
      <c r="G4536" s="359">
        <f t="shared" si="146"/>
        <v>0</v>
      </c>
      <c r="H4536" s="366">
        <f t="shared" si="147"/>
        <v>0</v>
      </c>
    </row>
    <row r="4537" spans="7:8" x14ac:dyDescent="0.25">
      <c r="G4537" s="359">
        <f t="shared" si="146"/>
        <v>0</v>
      </c>
      <c r="H4537" s="366">
        <f t="shared" si="147"/>
        <v>0</v>
      </c>
    </row>
    <row r="4538" spans="7:8" x14ac:dyDescent="0.25">
      <c r="G4538" s="359">
        <f t="shared" si="146"/>
        <v>0</v>
      </c>
      <c r="H4538" s="366">
        <f t="shared" si="147"/>
        <v>0</v>
      </c>
    </row>
    <row r="4539" spans="7:8" x14ac:dyDescent="0.25">
      <c r="G4539" s="359">
        <f t="shared" si="146"/>
        <v>0</v>
      </c>
      <c r="H4539" s="366">
        <f t="shared" si="147"/>
        <v>0</v>
      </c>
    </row>
    <row r="4540" spans="7:8" x14ac:dyDescent="0.25">
      <c r="G4540" s="359">
        <f t="shared" si="146"/>
        <v>0</v>
      </c>
      <c r="H4540" s="366">
        <f t="shared" si="147"/>
        <v>0</v>
      </c>
    </row>
    <row r="4541" spans="7:8" x14ac:dyDescent="0.25">
      <c r="G4541" s="359">
        <f t="shared" si="146"/>
        <v>0</v>
      </c>
      <c r="H4541" s="366">
        <f t="shared" si="147"/>
        <v>0</v>
      </c>
    </row>
    <row r="4542" spans="7:8" x14ac:dyDescent="0.25">
      <c r="G4542" s="359">
        <f t="shared" si="146"/>
        <v>0</v>
      </c>
      <c r="H4542" s="366">
        <f t="shared" si="147"/>
        <v>0</v>
      </c>
    </row>
    <row r="4543" spans="7:8" x14ac:dyDescent="0.25">
      <c r="G4543" s="359">
        <f t="shared" si="146"/>
        <v>0</v>
      </c>
      <c r="H4543" s="366">
        <f t="shared" si="147"/>
        <v>0</v>
      </c>
    </row>
    <row r="4544" spans="7:8" x14ac:dyDescent="0.25">
      <c r="G4544" s="359">
        <f t="shared" si="146"/>
        <v>0</v>
      </c>
      <c r="H4544" s="366">
        <f t="shared" si="147"/>
        <v>0</v>
      </c>
    </row>
    <row r="4545" spans="7:8" x14ac:dyDescent="0.25">
      <c r="G4545" s="359">
        <f t="shared" si="146"/>
        <v>0</v>
      </c>
      <c r="H4545" s="366">
        <f t="shared" si="147"/>
        <v>0</v>
      </c>
    </row>
    <row r="4546" spans="7:8" x14ac:dyDescent="0.25">
      <c r="G4546" s="359">
        <f t="shared" si="146"/>
        <v>0</v>
      </c>
      <c r="H4546" s="366">
        <f t="shared" si="147"/>
        <v>0</v>
      </c>
    </row>
    <row r="4547" spans="7:8" x14ac:dyDescent="0.25">
      <c r="G4547" s="359">
        <f t="shared" ref="G4547:G4610" si="148">IFERROR(IF(C4547=" ",0,C4547),0)</f>
        <v>0</v>
      </c>
      <c r="H4547" s="366">
        <f t="shared" ref="H4547:H4610" si="149">IFERROR(G4547 * E4547, 0)</f>
        <v>0</v>
      </c>
    </row>
    <row r="4548" spans="7:8" x14ac:dyDescent="0.25">
      <c r="G4548" s="359">
        <f t="shared" si="148"/>
        <v>0</v>
      </c>
      <c r="H4548" s="366">
        <f t="shared" si="149"/>
        <v>0</v>
      </c>
    </row>
    <row r="4549" spans="7:8" x14ac:dyDescent="0.25">
      <c r="G4549" s="359">
        <f t="shared" si="148"/>
        <v>0</v>
      </c>
      <c r="H4549" s="366">
        <f t="shared" si="149"/>
        <v>0</v>
      </c>
    </row>
    <row r="4550" spans="7:8" x14ac:dyDescent="0.25">
      <c r="G4550" s="359">
        <f t="shared" si="148"/>
        <v>0</v>
      </c>
      <c r="H4550" s="366">
        <f t="shared" si="149"/>
        <v>0</v>
      </c>
    </row>
    <row r="4551" spans="7:8" x14ac:dyDescent="0.25">
      <c r="G4551" s="359">
        <f t="shared" si="148"/>
        <v>0</v>
      </c>
      <c r="H4551" s="366">
        <f t="shared" si="149"/>
        <v>0</v>
      </c>
    </row>
    <row r="4552" spans="7:8" x14ac:dyDescent="0.25">
      <c r="G4552" s="359">
        <f t="shared" si="148"/>
        <v>0</v>
      </c>
      <c r="H4552" s="366">
        <f t="shared" si="149"/>
        <v>0</v>
      </c>
    </row>
    <row r="4553" spans="7:8" x14ac:dyDescent="0.25">
      <c r="G4553" s="359">
        <f t="shared" si="148"/>
        <v>0</v>
      </c>
      <c r="H4553" s="366">
        <f t="shared" si="149"/>
        <v>0</v>
      </c>
    </row>
    <row r="4554" spans="7:8" x14ac:dyDescent="0.25">
      <c r="G4554" s="359">
        <f t="shared" si="148"/>
        <v>0</v>
      </c>
      <c r="H4554" s="366">
        <f t="shared" si="149"/>
        <v>0</v>
      </c>
    </row>
    <row r="4555" spans="7:8" x14ac:dyDescent="0.25">
      <c r="G4555" s="359">
        <f t="shared" si="148"/>
        <v>0</v>
      </c>
      <c r="H4555" s="366">
        <f t="shared" si="149"/>
        <v>0</v>
      </c>
    </row>
    <row r="4556" spans="7:8" x14ac:dyDescent="0.25">
      <c r="G4556" s="359">
        <f t="shared" si="148"/>
        <v>0</v>
      </c>
      <c r="H4556" s="366">
        <f t="shared" si="149"/>
        <v>0</v>
      </c>
    </row>
    <row r="4557" spans="7:8" x14ac:dyDescent="0.25">
      <c r="G4557" s="359">
        <f t="shared" si="148"/>
        <v>0</v>
      </c>
      <c r="H4557" s="366">
        <f t="shared" si="149"/>
        <v>0</v>
      </c>
    </row>
    <row r="4558" spans="7:8" x14ac:dyDescent="0.25">
      <c r="G4558" s="359">
        <f t="shared" si="148"/>
        <v>0</v>
      </c>
      <c r="H4558" s="366">
        <f t="shared" si="149"/>
        <v>0</v>
      </c>
    </row>
    <row r="4559" spans="7:8" x14ac:dyDescent="0.25">
      <c r="G4559" s="359">
        <f t="shared" si="148"/>
        <v>0</v>
      </c>
      <c r="H4559" s="366">
        <f t="shared" si="149"/>
        <v>0</v>
      </c>
    </row>
    <row r="4560" spans="7:8" x14ac:dyDescent="0.25">
      <c r="G4560" s="359">
        <f t="shared" si="148"/>
        <v>0</v>
      </c>
      <c r="H4560" s="366">
        <f t="shared" si="149"/>
        <v>0</v>
      </c>
    </row>
    <row r="4561" spans="7:8" x14ac:dyDescent="0.25">
      <c r="G4561" s="359">
        <f t="shared" si="148"/>
        <v>0</v>
      </c>
      <c r="H4561" s="366">
        <f t="shared" si="149"/>
        <v>0</v>
      </c>
    </row>
    <row r="4562" spans="7:8" x14ac:dyDescent="0.25">
      <c r="G4562" s="359">
        <f t="shared" si="148"/>
        <v>0</v>
      </c>
      <c r="H4562" s="366">
        <f t="shared" si="149"/>
        <v>0</v>
      </c>
    </row>
    <row r="4563" spans="7:8" x14ac:dyDescent="0.25">
      <c r="G4563" s="359">
        <f t="shared" si="148"/>
        <v>0</v>
      </c>
      <c r="H4563" s="366">
        <f t="shared" si="149"/>
        <v>0</v>
      </c>
    </row>
    <row r="4564" spans="7:8" x14ac:dyDescent="0.25">
      <c r="G4564" s="359">
        <f t="shared" si="148"/>
        <v>0</v>
      </c>
      <c r="H4564" s="366">
        <f t="shared" si="149"/>
        <v>0</v>
      </c>
    </row>
    <row r="4565" spans="7:8" x14ac:dyDescent="0.25">
      <c r="G4565" s="359">
        <f t="shared" si="148"/>
        <v>0</v>
      </c>
      <c r="H4565" s="366">
        <f t="shared" si="149"/>
        <v>0</v>
      </c>
    </row>
    <row r="4566" spans="7:8" x14ac:dyDescent="0.25">
      <c r="G4566" s="359">
        <f t="shared" si="148"/>
        <v>0</v>
      </c>
      <c r="H4566" s="366">
        <f t="shared" si="149"/>
        <v>0</v>
      </c>
    </row>
    <row r="4567" spans="7:8" x14ac:dyDescent="0.25">
      <c r="G4567" s="359">
        <f t="shared" si="148"/>
        <v>0</v>
      </c>
      <c r="H4567" s="366">
        <f t="shared" si="149"/>
        <v>0</v>
      </c>
    </row>
    <row r="4568" spans="7:8" x14ac:dyDescent="0.25">
      <c r="G4568" s="359">
        <f t="shared" si="148"/>
        <v>0</v>
      </c>
      <c r="H4568" s="366">
        <f t="shared" si="149"/>
        <v>0</v>
      </c>
    </row>
    <row r="4569" spans="7:8" x14ac:dyDescent="0.25">
      <c r="G4569" s="359">
        <f t="shared" si="148"/>
        <v>0</v>
      </c>
      <c r="H4569" s="366">
        <f t="shared" si="149"/>
        <v>0</v>
      </c>
    </row>
    <row r="4570" spans="7:8" x14ac:dyDescent="0.25">
      <c r="G4570" s="359">
        <f t="shared" si="148"/>
        <v>0</v>
      </c>
      <c r="H4570" s="366">
        <f t="shared" si="149"/>
        <v>0</v>
      </c>
    </row>
    <row r="4571" spans="7:8" x14ac:dyDescent="0.25">
      <c r="G4571" s="359">
        <f t="shared" si="148"/>
        <v>0</v>
      </c>
      <c r="H4571" s="366">
        <f t="shared" si="149"/>
        <v>0</v>
      </c>
    </row>
    <row r="4572" spans="7:8" x14ac:dyDescent="0.25">
      <c r="G4572" s="359">
        <f t="shared" si="148"/>
        <v>0</v>
      </c>
      <c r="H4572" s="366">
        <f t="shared" si="149"/>
        <v>0</v>
      </c>
    </row>
    <row r="4573" spans="7:8" x14ac:dyDescent="0.25">
      <c r="G4573" s="359">
        <f t="shared" si="148"/>
        <v>0</v>
      </c>
      <c r="H4573" s="366">
        <f t="shared" si="149"/>
        <v>0</v>
      </c>
    </row>
    <row r="4574" spans="7:8" x14ac:dyDescent="0.25">
      <c r="G4574" s="359">
        <f t="shared" si="148"/>
        <v>0</v>
      </c>
      <c r="H4574" s="366">
        <f t="shared" si="149"/>
        <v>0</v>
      </c>
    </row>
    <row r="4575" spans="7:8" x14ac:dyDescent="0.25">
      <c r="G4575" s="359">
        <f t="shared" si="148"/>
        <v>0</v>
      </c>
      <c r="H4575" s="366">
        <f t="shared" si="149"/>
        <v>0</v>
      </c>
    </row>
    <row r="4576" spans="7:8" x14ac:dyDescent="0.25">
      <c r="G4576" s="359">
        <f t="shared" si="148"/>
        <v>0</v>
      </c>
      <c r="H4576" s="366">
        <f t="shared" si="149"/>
        <v>0</v>
      </c>
    </row>
    <row r="4577" spans="7:8" x14ac:dyDescent="0.25">
      <c r="G4577" s="359">
        <f t="shared" si="148"/>
        <v>0</v>
      </c>
      <c r="H4577" s="366">
        <f t="shared" si="149"/>
        <v>0</v>
      </c>
    </row>
    <row r="4578" spans="7:8" x14ac:dyDescent="0.25">
      <c r="G4578" s="359">
        <f t="shared" si="148"/>
        <v>0</v>
      </c>
      <c r="H4578" s="366">
        <f t="shared" si="149"/>
        <v>0</v>
      </c>
    </row>
    <row r="4579" spans="7:8" x14ac:dyDescent="0.25">
      <c r="G4579" s="359">
        <f t="shared" si="148"/>
        <v>0</v>
      </c>
      <c r="H4579" s="366">
        <f t="shared" si="149"/>
        <v>0</v>
      </c>
    </row>
    <row r="4580" spans="7:8" x14ac:dyDescent="0.25">
      <c r="G4580" s="359">
        <f t="shared" si="148"/>
        <v>0</v>
      </c>
      <c r="H4580" s="366">
        <f t="shared" si="149"/>
        <v>0</v>
      </c>
    </row>
    <row r="4581" spans="7:8" x14ac:dyDescent="0.25">
      <c r="G4581" s="359">
        <f t="shared" si="148"/>
        <v>0</v>
      </c>
      <c r="H4581" s="366">
        <f t="shared" si="149"/>
        <v>0</v>
      </c>
    </row>
    <row r="4582" spans="7:8" x14ac:dyDescent="0.25">
      <c r="G4582" s="359">
        <f t="shared" si="148"/>
        <v>0</v>
      </c>
      <c r="H4582" s="366">
        <f t="shared" si="149"/>
        <v>0</v>
      </c>
    </row>
    <row r="4583" spans="7:8" x14ac:dyDescent="0.25">
      <c r="G4583" s="359">
        <f t="shared" si="148"/>
        <v>0</v>
      </c>
      <c r="H4583" s="366">
        <f t="shared" si="149"/>
        <v>0</v>
      </c>
    </row>
    <row r="4584" spans="7:8" x14ac:dyDescent="0.25">
      <c r="G4584" s="359">
        <f t="shared" si="148"/>
        <v>0</v>
      </c>
      <c r="H4584" s="366">
        <f t="shared" si="149"/>
        <v>0</v>
      </c>
    </row>
    <row r="4585" spans="7:8" x14ac:dyDescent="0.25">
      <c r="G4585" s="359">
        <f t="shared" si="148"/>
        <v>0</v>
      </c>
      <c r="H4585" s="366">
        <f t="shared" si="149"/>
        <v>0</v>
      </c>
    </row>
    <row r="4586" spans="7:8" x14ac:dyDescent="0.25">
      <c r="G4586" s="359">
        <f t="shared" si="148"/>
        <v>0</v>
      </c>
      <c r="H4586" s="366">
        <f t="shared" si="149"/>
        <v>0</v>
      </c>
    </row>
    <row r="4587" spans="7:8" x14ac:dyDescent="0.25">
      <c r="G4587" s="359">
        <f t="shared" si="148"/>
        <v>0</v>
      </c>
      <c r="H4587" s="366">
        <f t="shared" si="149"/>
        <v>0</v>
      </c>
    </row>
    <row r="4588" spans="7:8" x14ac:dyDescent="0.25">
      <c r="G4588" s="359">
        <f t="shared" si="148"/>
        <v>0</v>
      </c>
      <c r="H4588" s="366">
        <f t="shared" si="149"/>
        <v>0</v>
      </c>
    </row>
    <row r="4589" spans="7:8" x14ac:dyDescent="0.25">
      <c r="G4589" s="359">
        <f t="shared" si="148"/>
        <v>0</v>
      </c>
      <c r="H4589" s="366">
        <f t="shared" si="149"/>
        <v>0</v>
      </c>
    </row>
    <row r="4590" spans="7:8" x14ac:dyDescent="0.25">
      <c r="G4590" s="359">
        <f t="shared" si="148"/>
        <v>0</v>
      </c>
      <c r="H4590" s="366">
        <f t="shared" si="149"/>
        <v>0</v>
      </c>
    </row>
    <row r="4591" spans="7:8" x14ac:dyDescent="0.25">
      <c r="G4591" s="359">
        <f t="shared" si="148"/>
        <v>0</v>
      </c>
      <c r="H4591" s="366">
        <f t="shared" si="149"/>
        <v>0</v>
      </c>
    </row>
    <row r="4592" spans="7:8" x14ac:dyDescent="0.25">
      <c r="G4592" s="359">
        <f t="shared" si="148"/>
        <v>0</v>
      </c>
      <c r="H4592" s="366">
        <f t="shared" si="149"/>
        <v>0</v>
      </c>
    </row>
    <row r="4593" spans="7:8" x14ac:dyDescent="0.25">
      <c r="G4593" s="359">
        <f t="shared" si="148"/>
        <v>0</v>
      </c>
      <c r="H4593" s="366">
        <f t="shared" si="149"/>
        <v>0</v>
      </c>
    </row>
    <row r="4594" spans="7:8" x14ac:dyDescent="0.25">
      <c r="G4594" s="359">
        <f t="shared" si="148"/>
        <v>0</v>
      </c>
      <c r="H4594" s="366">
        <f t="shared" si="149"/>
        <v>0</v>
      </c>
    </row>
    <row r="4595" spans="7:8" x14ac:dyDescent="0.25">
      <c r="G4595" s="359">
        <f t="shared" si="148"/>
        <v>0</v>
      </c>
      <c r="H4595" s="366">
        <f t="shared" si="149"/>
        <v>0</v>
      </c>
    </row>
    <row r="4596" spans="7:8" x14ac:dyDescent="0.25">
      <c r="G4596" s="359">
        <f t="shared" si="148"/>
        <v>0</v>
      </c>
      <c r="H4596" s="366">
        <f t="shared" si="149"/>
        <v>0</v>
      </c>
    </row>
    <row r="4597" spans="7:8" x14ac:dyDescent="0.25">
      <c r="G4597" s="359">
        <f t="shared" si="148"/>
        <v>0</v>
      </c>
      <c r="H4597" s="366">
        <f t="shared" si="149"/>
        <v>0</v>
      </c>
    </row>
    <row r="4598" spans="7:8" x14ac:dyDescent="0.25">
      <c r="G4598" s="359">
        <f t="shared" si="148"/>
        <v>0</v>
      </c>
      <c r="H4598" s="366">
        <f t="shared" si="149"/>
        <v>0</v>
      </c>
    </row>
    <row r="4599" spans="7:8" x14ac:dyDescent="0.25">
      <c r="G4599" s="359">
        <f t="shared" si="148"/>
        <v>0</v>
      </c>
      <c r="H4599" s="366">
        <f t="shared" si="149"/>
        <v>0</v>
      </c>
    </row>
    <row r="4600" spans="7:8" x14ac:dyDescent="0.25">
      <c r="G4600" s="359">
        <f t="shared" si="148"/>
        <v>0</v>
      </c>
      <c r="H4600" s="366">
        <f t="shared" si="149"/>
        <v>0</v>
      </c>
    </row>
    <row r="4601" spans="7:8" x14ac:dyDescent="0.25">
      <c r="G4601" s="359">
        <f t="shared" si="148"/>
        <v>0</v>
      </c>
      <c r="H4601" s="366">
        <f t="shared" si="149"/>
        <v>0</v>
      </c>
    </row>
    <row r="4602" spans="7:8" x14ac:dyDescent="0.25">
      <c r="G4602" s="359">
        <f t="shared" si="148"/>
        <v>0</v>
      </c>
      <c r="H4602" s="366">
        <f t="shared" si="149"/>
        <v>0</v>
      </c>
    </row>
    <row r="4603" spans="7:8" x14ac:dyDescent="0.25">
      <c r="G4603" s="359">
        <f t="shared" si="148"/>
        <v>0</v>
      </c>
      <c r="H4603" s="366">
        <f t="shared" si="149"/>
        <v>0</v>
      </c>
    </row>
    <row r="4604" spans="7:8" x14ac:dyDescent="0.25">
      <c r="G4604" s="359">
        <f t="shared" si="148"/>
        <v>0</v>
      </c>
      <c r="H4604" s="366">
        <f t="shared" si="149"/>
        <v>0</v>
      </c>
    </row>
    <row r="4605" spans="7:8" x14ac:dyDescent="0.25">
      <c r="G4605" s="359">
        <f t="shared" si="148"/>
        <v>0</v>
      </c>
      <c r="H4605" s="366">
        <f t="shared" si="149"/>
        <v>0</v>
      </c>
    </row>
    <row r="4606" spans="7:8" x14ac:dyDescent="0.25">
      <c r="G4606" s="359">
        <f t="shared" si="148"/>
        <v>0</v>
      </c>
      <c r="H4606" s="366">
        <f t="shared" si="149"/>
        <v>0</v>
      </c>
    </row>
    <row r="4607" spans="7:8" x14ac:dyDescent="0.25">
      <c r="G4607" s="359">
        <f t="shared" si="148"/>
        <v>0</v>
      </c>
      <c r="H4607" s="366">
        <f t="shared" si="149"/>
        <v>0</v>
      </c>
    </row>
    <row r="4608" spans="7:8" x14ac:dyDescent="0.25">
      <c r="G4608" s="359">
        <f t="shared" si="148"/>
        <v>0</v>
      </c>
      <c r="H4608" s="366">
        <f t="shared" si="149"/>
        <v>0</v>
      </c>
    </row>
    <row r="4609" spans="7:8" x14ac:dyDescent="0.25">
      <c r="G4609" s="359">
        <f t="shared" si="148"/>
        <v>0</v>
      </c>
      <c r="H4609" s="366">
        <f t="shared" si="149"/>
        <v>0</v>
      </c>
    </row>
    <row r="4610" spans="7:8" x14ac:dyDescent="0.25">
      <c r="G4610" s="359">
        <f t="shared" si="148"/>
        <v>0</v>
      </c>
      <c r="H4610" s="366">
        <f t="shared" si="149"/>
        <v>0</v>
      </c>
    </row>
    <row r="4611" spans="7:8" x14ac:dyDescent="0.25">
      <c r="G4611" s="359">
        <f t="shared" ref="G4611:G4674" si="150">IFERROR(IF(C4611=" ",0,C4611),0)</f>
        <v>0</v>
      </c>
      <c r="H4611" s="366">
        <f t="shared" ref="H4611:H4674" si="151">IFERROR(G4611 * E4611, 0)</f>
        <v>0</v>
      </c>
    </row>
    <row r="4612" spans="7:8" x14ac:dyDescent="0.25">
      <c r="G4612" s="359">
        <f t="shared" si="150"/>
        <v>0</v>
      </c>
      <c r="H4612" s="366">
        <f t="shared" si="151"/>
        <v>0</v>
      </c>
    </row>
    <row r="4613" spans="7:8" x14ac:dyDescent="0.25">
      <c r="G4613" s="359">
        <f t="shared" si="150"/>
        <v>0</v>
      </c>
      <c r="H4613" s="366">
        <f t="shared" si="151"/>
        <v>0</v>
      </c>
    </row>
    <row r="4614" spans="7:8" x14ac:dyDescent="0.25">
      <c r="G4614" s="359">
        <f t="shared" si="150"/>
        <v>0</v>
      </c>
      <c r="H4614" s="366">
        <f t="shared" si="151"/>
        <v>0</v>
      </c>
    </row>
    <row r="4615" spans="7:8" x14ac:dyDescent="0.25">
      <c r="G4615" s="359">
        <f t="shared" si="150"/>
        <v>0</v>
      </c>
      <c r="H4615" s="366">
        <f t="shared" si="151"/>
        <v>0</v>
      </c>
    </row>
    <row r="4616" spans="7:8" x14ac:dyDescent="0.25">
      <c r="G4616" s="359">
        <f t="shared" si="150"/>
        <v>0</v>
      </c>
      <c r="H4616" s="366">
        <f t="shared" si="151"/>
        <v>0</v>
      </c>
    </row>
    <row r="4617" spans="7:8" x14ac:dyDescent="0.25">
      <c r="G4617" s="359">
        <f t="shared" si="150"/>
        <v>0</v>
      </c>
      <c r="H4617" s="366">
        <f t="shared" si="151"/>
        <v>0</v>
      </c>
    </row>
    <row r="4618" spans="7:8" x14ac:dyDescent="0.25">
      <c r="G4618" s="359">
        <f t="shared" si="150"/>
        <v>0</v>
      </c>
      <c r="H4618" s="366">
        <f t="shared" si="151"/>
        <v>0</v>
      </c>
    </row>
    <row r="4619" spans="7:8" x14ac:dyDescent="0.25">
      <c r="G4619" s="359">
        <f t="shared" si="150"/>
        <v>0</v>
      </c>
      <c r="H4619" s="366">
        <f t="shared" si="151"/>
        <v>0</v>
      </c>
    </row>
    <row r="4620" spans="7:8" x14ac:dyDescent="0.25">
      <c r="G4620" s="359">
        <f t="shared" si="150"/>
        <v>0</v>
      </c>
      <c r="H4620" s="366">
        <f t="shared" si="151"/>
        <v>0</v>
      </c>
    </row>
    <row r="4621" spans="7:8" x14ac:dyDescent="0.25">
      <c r="G4621" s="359">
        <f t="shared" si="150"/>
        <v>0</v>
      </c>
      <c r="H4621" s="366">
        <f t="shared" si="151"/>
        <v>0</v>
      </c>
    </row>
    <row r="4622" spans="7:8" x14ac:dyDescent="0.25">
      <c r="G4622" s="359">
        <f t="shared" si="150"/>
        <v>0</v>
      </c>
      <c r="H4622" s="366">
        <f t="shared" si="151"/>
        <v>0</v>
      </c>
    </row>
    <row r="4623" spans="7:8" x14ac:dyDescent="0.25">
      <c r="G4623" s="359">
        <f t="shared" si="150"/>
        <v>0</v>
      </c>
      <c r="H4623" s="366">
        <f t="shared" si="151"/>
        <v>0</v>
      </c>
    </row>
    <row r="4624" spans="7:8" x14ac:dyDescent="0.25">
      <c r="G4624" s="359">
        <f t="shared" si="150"/>
        <v>0</v>
      </c>
      <c r="H4624" s="366">
        <f t="shared" si="151"/>
        <v>0</v>
      </c>
    </row>
    <row r="4625" spans="7:8" x14ac:dyDescent="0.25">
      <c r="G4625" s="359">
        <f t="shared" si="150"/>
        <v>0</v>
      </c>
      <c r="H4625" s="366">
        <f t="shared" si="151"/>
        <v>0</v>
      </c>
    </row>
    <row r="4626" spans="7:8" x14ac:dyDescent="0.25">
      <c r="G4626" s="359">
        <f t="shared" si="150"/>
        <v>0</v>
      </c>
      <c r="H4626" s="366">
        <f t="shared" si="151"/>
        <v>0</v>
      </c>
    </row>
    <row r="4627" spans="7:8" x14ac:dyDescent="0.25">
      <c r="G4627" s="359">
        <f t="shared" si="150"/>
        <v>0</v>
      </c>
      <c r="H4627" s="366">
        <f t="shared" si="151"/>
        <v>0</v>
      </c>
    </row>
    <row r="4628" spans="7:8" x14ac:dyDescent="0.25">
      <c r="G4628" s="359">
        <f t="shared" si="150"/>
        <v>0</v>
      </c>
      <c r="H4628" s="366">
        <f t="shared" si="151"/>
        <v>0</v>
      </c>
    </row>
    <row r="4629" spans="7:8" x14ac:dyDescent="0.25">
      <c r="G4629" s="359">
        <f t="shared" si="150"/>
        <v>0</v>
      </c>
      <c r="H4629" s="366">
        <f t="shared" si="151"/>
        <v>0</v>
      </c>
    </row>
    <row r="4630" spans="7:8" x14ac:dyDescent="0.25">
      <c r="G4630" s="359">
        <f t="shared" si="150"/>
        <v>0</v>
      </c>
      <c r="H4630" s="366">
        <f t="shared" si="151"/>
        <v>0</v>
      </c>
    </row>
    <row r="4631" spans="7:8" x14ac:dyDescent="0.25">
      <c r="G4631" s="359">
        <f t="shared" si="150"/>
        <v>0</v>
      </c>
      <c r="H4631" s="366">
        <f t="shared" si="151"/>
        <v>0</v>
      </c>
    </row>
    <row r="4632" spans="7:8" x14ac:dyDescent="0.25">
      <c r="G4632" s="359">
        <f t="shared" si="150"/>
        <v>0</v>
      </c>
      <c r="H4632" s="366">
        <f t="shared" si="151"/>
        <v>0</v>
      </c>
    </row>
    <row r="4633" spans="7:8" x14ac:dyDescent="0.25">
      <c r="G4633" s="359">
        <f t="shared" si="150"/>
        <v>0</v>
      </c>
      <c r="H4633" s="366">
        <f t="shared" si="151"/>
        <v>0</v>
      </c>
    </row>
    <row r="4634" spans="7:8" x14ac:dyDescent="0.25">
      <c r="G4634" s="359">
        <f t="shared" si="150"/>
        <v>0</v>
      </c>
      <c r="H4634" s="366">
        <f t="shared" si="151"/>
        <v>0</v>
      </c>
    </row>
    <row r="4635" spans="7:8" x14ac:dyDescent="0.25">
      <c r="G4635" s="359">
        <f t="shared" si="150"/>
        <v>0</v>
      </c>
      <c r="H4635" s="366">
        <f t="shared" si="151"/>
        <v>0</v>
      </c>
    </row>
    <row r="4636" spans="7:8" x14ac:dyDescent="0.25">
      <c r="G4636" s="359">
        <f t="shared" si="150"/>
        <v>0</v>
      </c>
      <c r="H4636" s="366">
        <f t="shared" si="151"/>
        <v>0</v>
      </c>
    </row>
    <row r="4637" spans="7:8" x14ac:dyDescent="0.25">
      <c r="G4637" s="359">
        <f t="shared" si="150"/>
        <v>0</v>
      </c>
      <c r="H4637" s="366">
        <f t="shared" si="151"/>
        <v>0</v>
      </c>
    </row>
    <row r="4638" spans="7:8" x14ac:dyDescent="0.25">
      <c r="G4638" s="359">
        <f t="shared" si="150"/>
        <v>0</v>
      </c>
      <c r="H4638" s="366">
        <f t="shared" si="151"/>
        <v>0</v>
      </c>
    </row>
    <row r="4639" spans="7:8" x14ac:dyDescent="0.25">
      <c r="G4639" s="359">
        <f t="shared" si="150"/>
        <v>0</v>
      </c>
      <c r="H4639" s="366">
        <f t="shared" si="151"/>
        <v>0</v>
      </c>
    </row>
    <row r="4640" spans="7:8" x14ac:dyDescent="0.25">
      <c r="G4640" s="359">
        <f t="shared" si="150"/>
        <v>0</v>
      </c>
      <c r="H4640" s="366">
        <f t="shared" si="151"/>
        <v>0</v>
      </c>
    </row>
    <row r="4641" spans="7:8" x14ac:dyDescent="0.25">
      <c r="G4641" s="359">
        <f t="shared" si="150"/>
        <v>0</v>
      </c>
      <c r="H4641" s="366">
        <f t="shared" si="151"/>
        <v>0</v>
      </c>
    </row>
    <row r="4642" spans="7:8" x14ac:dyDescent="0.25">
      <c r="G4642" s="359">
        <f t="shared" si="150"/>
        <v>0</v>
      </c>
      <c r="H4642" s="366">
        <f t="shared" si="151"/>
        <v>0</v>
      </c>
    </row>
    <row r="4643" spans="7:8" x14ac:dyDescent="0.25">
      <c r="G4643" s="359">
        <f t="shared" si="150"/>
        <v>0</v>
      </c>
      <c r="H4643" s="366">
        <f t="shared" si="151"/>
        <v>0</v>
      </c>
    </row>
    <row r="4644" spans="7:8" x14ac:dyDescent="0.25">
      <c r="G4644" s="359">
        <f t="shared" si="150"/>
        <v>0</v>
      </c>
      <c r="H4644" s="366">
        <f t="shared" si="151"/>
        <v>0</v>
      </c>
    </row>
    <row r="4645" spans="7:8" x14ac:dyDescent="0.25">
      <c r="G4645" s="359">
        <f t="shared" si="150"/>
        <v>0</v>
      </c>
      <c r="H4645" s="366">
        <f t="shared" si="151"/>
        <v>0</v>
      </c>
    </row>
    <row r="4646" spans="7:8" x14ac:dyDescent="0.25">
      <c r="G4646" s="359">
        <f t="shared" si="150"/>
        <v>0</v>
      </c>
      <c r="H4646" s="366">
        <f t="shared" si="151"/>
        <v>0</v>
      </c>
    </row>
    <row r="4647" spans="7:8" x14ac:dyDescent="0.25">
      <c r="G4647" s="359">
        <f t="shared" si="150"/>
        <v>0</v>
      </c>
      <c r="H4647" s="366">
        <f t="shared" si="151"/>
        <v>0</v>
      </c>
    </row>
    <row r="4648" spans="7:8" x14ac:dyDescent="0.25">
      <c r="G4648" s="359">
        <f t="shared" si="150"/>
        <v>0</v>
      </c>
      <c r="H4648" s="366">
        <f t="shared" si="151"/>
        <v>0</v>
      </c>
    </row>
    <row r="4649" spans="7:8" x14ac:dyDescent="0.25">
      <c r="G4649" s="359">
        <f t="shared" si="150"/>
        <v>0</v>
      </c>
      <c r="H4649" s="366">
        <f t="shared" si="151"/>
        <v>0</v>
      </c>
    </row>
    <row r="4650" spans="7:8" x14ac:dyDescent="0.25">
      <c r="G4650" s="359">
        <f t="shared" si="150"/>
        <v>0</v>
      </c>
      <c r="H4650" s="366">
        <f t="shared" si="151"/>
        <v>0</v>
      </c>
    </row>
    <row r="4651" spans="7:8" x14ac:dyDescent="0.25">
      <c r="G4651" s="359">
        <f t="shared" si="150"/>
        <v>0</v>
      </c>
      <c r="H4651" s="366">
        <f t="shared" si="151"/>
        <v>0</v>
      </c>
    </row>
    <row r="4652" spans="7:8" x14ac:dyDescent="0.25">
      <c r="G4652" s="359">
        <f t="shared" si="150"/>
        <v>0</v>
      </c>
      <c r="H4652" s="366">
        <f t="shared" si="151"/>
        <v>0</v>
      </c>
    </row>
    <row r="4653" spans="7:8" x14ac:dyDescent="0.25">
      <c r="G4653" s="359">
        <f t="shared" si="150"/>
        <v>0</v>
      </c>
      <c r="H4653" s="366">
        <f t="shared" si="151"/>
        <v>0</v>
      </c>
    </row>
    <row r="4654" spans="7:8" x14ac:dyDescent="0.25">
      <c r="G4654" s="359">
        <f t="shared" si="150"/>
        <v>0</v>
      </c>
      <c r="H4654" s="366">
        <f t="shared" si="151"/>
        <v>0</v>
      </c>
    </row>
    <row r="4655" spans="7:8" x14ac:dyDescent="0.25">
      <c r="G4655" s="359">
        <f t="shared" si="150"/>
        <v>0</v>
      </c>
      <c r="H4655" s="366">
        <f t="shared" si="151"/>
        <v>0</v>
      </c>
    </row>
    <row r="4656" spans="7:8" x14ac:dyDescent="0.25">
      <c r="G4656" s="359">
        <f t="shared" si="150"/>
        <v>0</v>
      </c>
      <c r="H4656" s="366">
        <f t="shared" si="151"/>
        <v>0</v>
      </c>
    </row>
    <row r="4657" spans="7:8" x14ac:dyDescent="0.25">
      <c r="G4657" s="359">
        <f t="shared" si="150"/>
        <v>0</v>
      </c>
      <c r="H4657" s="366">
        <f t="shared" si="151"/>
        <v>0</v>
      </c>
    </row>
    <row r="4658" spans="7:8" x14ac:dyDescent="0.25">
      <c r="G4658" s="359">
        <f t="shared" si="150"/>
        <v>0</v>
      </c>
      <c r="H4658" s="366">
        <f t="shared" si="151"/>
        <v>0</v>
      </c>
    </row>
    <row r="4659" spans="7:8" x14ac:dyDescent="0.25">
      <c r="G4659" s="359">
        <f t="shared" si="150"/>
        <v>0</v>
      </c>
      <c r="H4659" s="366">
        <f t="shared" si="151"/>
        <v>0</v>
      </c>
    </row>
    <row r="4660" spans="7:8" x14ac:dyDescent="0.25">
      <c r="G4660" s="359">
        <f t="shared" si="150"/>
        <v>0</v>
      </c>
      <c r="H4660" s="366">
        <f t="shared" si="151"/>
        <v>0</v>
      </c>
    </row>
    <row r="4661" spans="7:8" x14ac:dyDescent="0.25">
      <c r="G4661" s="359">
        <f t="shared" si="150"/>
        <v>0</v>
      </c>
      <c r="H4661" s="366">
        <f t="shared" si="151"/>
        <v>0</v>
      </c>
    </row>
    <row r="4662" spans="7:8" x14ac:dyDescent="0.25">
      <c r="G4662" s="359">
        <f t="shared" si="150"/>
        <v>0</v>
      </c>
      <c r="H4662" s="366">
        <f t="shared" si="151"/>
        <v>0</v>
      </c>
    </row>
    <row r="4663" spans="7:8" x14ac:dyDescent="0.25">
      <c r="G4663" s="359">
        <f t="shared" si="150"/>
        <v>0</v>
      </c>
      <c r="H4663" s="366">
        <f t="shared" si="151"/>
        <v>0</v>
      </c>
    </row>
    <row r="4664" spans="7:8" x14ac:dyDescent="0.25">
      <c r="G4664" s="359">
        <f t="shared" si="150"/>
        <v>0</v>
      </c>
      <c r="H4664" s="366">
        <f t="shared" si="151"/>
        <v>0</v>
      </c>
    </row>
    <row r="4665" spans="7:8" x14ac:dyDescent="0.25">
      <c r="G4665" s="359">
        <f t="shared" si="150"/>
        <v>0</v>
      </c>
      <c r="H4665" s="366">
        <f t="shared" si="151"/>
        <v>0</v>
      </c>
    </row>
    <row r="4666" spans="7:8" x14ac:dyDescent="0.25">
      <c r="G4666" s="359">
        <f t="shared" si="150"/>
        <v>0</v>
      </c>
      <c r="H4666" s="366">
        <f t="shared" si="151"/>
        <v>0</v>
      </c>
    </row>
    <row r="4667" spans="7:8" x14ac:dyDescent="0.25">
      <c r="G4667" s="359">
        <f t="shared" si="150"/>
        <v>0</v>
      </c>
      <c r="H4667" s="366">
        <f t="shared" si="151"/>
        <v>0</v>
      </c>
    </row>
    <row r="4668" spans="7:8" x14ac:dyDescent="0.25">
      <c r="G4668" s="359">
        <f t="shared" si="150"/>
        <v>0</v>
      </c>
      <c r="H4668" s="366">
        <f t="shared" si="151"/>
        <v>0</v>
      </c>
    </row>
    <row r="4669" spans="7:8" x14ac:dyDescent="0.25">
      <c r="G4669" s="359">
        <f t="shared" si="150"/>
        <v>0</v>
      </c>
      <c r="H4669" s="366">
        <f t="shared" si="151"/>
        <v>0</v>
      </c>
    </row>
    <row r="4670" spans="7:8" x14ac:dyDescent="0.25">
      <c r="G4670" s="359">
        <f t="shared" si="150"/>
        <v>0</v>
      </c>
      <c r="H4670" s="366">
        <f t="shared" si="151"/>
        <v>0</v>
      </c>
    </row>
    <row r="4671" spans="7:8" x14ac:dyDescent="0.25">
      <c r="G4671" s="359">
        <f t="shared" si="150"/>
        <v>0</v>
      </c>
      <c r="H4671" s="366">
        <f t="shared" si="151"/>
        <v>0</v>
      </c>
    </row>
    <row r="4672" spans="7:8" x14ac:dyDescent="0.25">
      <c r="G4672" s="359">
        <f t="shared" si="150"/>
        <v>0</v>
      </c>
      <c r="H4672" s="366">
        <f t="shared" si="151"/>
        <v>0</v>
      </c>
    </row>
    <row r="4673" spans="7:8" x14ac:dyDescent="0.25">
      <c r="G4673" s="359">
        <f t="shared" si="150"/>
        <v>0</v>
      </c>
      <c r="H4673" s="366">
        <f t="shared" si="151"/>
        <v>0</v>
      </c>
    </row>
    <row r="4674" spans="7:8" x14ac:dyDescent="0.25">
      <c r="G4674" s="359">
        <f t="shared" si="150"/>
        <v>0</v>
      </c>
      <c r="H4674" s="366">
        <f t="shared" si="151"/>
        <v>0</v>
      </c>
    </row>
    <row r="4675" spans="7:8" x14ac:dyDescent="0.25">
      <c r="G4675" s="359">
        <f t="shared" ref="G4675:G4738" si="152">IFERROR(IF(C4675=" ",0,C4675),0)</f>
        <v>0</v>
      </c>
      <c r="H4675" s="366">
        <f t="shared" ref="H4675:H4738" si="153">IFERROR(G4675 * E4675, 0)</f>
        <v>0</v>
      </c>
    </row>
    <row r="4676" spans="7:8" x14ac:dyDescent="0.25">
      <c r="G4676" s="359">
        <f t="shared" si="152"/>
        <v>0</v>
      </c>
      <c r="H4676" s="366">
        <f t="shared" si="153"/>
        <v>0</v>
      </c>
    </row>
    <row r="4677" spans="7:8" x14ac:dyDescent="0.25">
      <c r="G4677" s="359">
        <f t="shared" si="152"/>
        <v>0</v>
      </c>
      <c r="H4677" s="366">
        <f t="shared" si="153"/>
        <v>0</v>
      </c>
    </row>
    <row r="4678" spans="7:8" x14ac:dyDescent="0.25">
      <c r="G4678" s="359">
        <f t="shared" si="152"/>
        <v>0</v>
      </c>
      <c r="H4678" s="366">
        <f t="shared" si="153"/>
        <v>0</v>
      </c>
    </row>
    <row r="4679" spans="7:8" x14ac:dyDescent="0.25">
      <c r="G4679" s="359">
        <f t="shared" si="152"/>
        <v>0</v>
      </c>
      <c r="H4679" s="366">
        <f t="shared" si="153"/>
        <v>0</v>
      </c>
    </row>
    <row r="4680" spans="7:8" x14ac:dyDescent="0.25">
      <c r="G4680" s="359">
        <f t="shared" si="152"/>
        <v>0</v>
      </c>
      <c r="H4680" s="366">
        <f t="shared" si="153"/>
        <v>0</v>
      </c>
    </row>
    <row r="4681" spans="7:8" x14ac:dyDescent="0.25">
      <c r="G4681" s="359">
        <f t="shared" si="152"/>
        <v>0</v>
      </c>
      <c r="H4681" s="366">
        <f t="shared" si="153"/>
        <v>0</v>
      </c>
    </row>
    <row r="4682" spans="7:8" x14ac:dyDescent="0.25">
      <c r="G4682" s="359">
        <f t="shared" si="152"/>
        <v>0</v>
      </c>
      <c r="H4682" s="366">
        <f t="shared" si="153"/>
        <v>0</v>
      </c>
    </row>
    <row r="4683" spans="7:8" x14ac:dyDescent="0.25">
      <c r="G4683" s="359">
        <f t="shared" si="152"/>
        <v>0</v>
      </c>
      <c r="H4683" s="366">
        <f t="shared" si="153"/>
        <v>0</v>
      </c>
    </row>
    <row r="4684" spans="7:8" x14ac:dyDescent="0.25">
      <c r="G4684" s="359">
        <f t="shared" si="152"/>
        <v>0</v>
      </c>
      <c r="H4684" s="366">
        <f t="shared" si="153"/>
        <v>0</v>
      </c>
    </row>
    <row r="4685" spans="7:8" x14ac:dyDescent="0.25">
      <c r="G4685" s="359">
        <f t="shared" si="152"/>
        <v>0</v>
      </c>
      <c r="H4685" s="366">
        <f t="shared" si="153"/>
        <v>0</v>
      </c>
    </row>
    <row r="4686" spans="7:8" x14ac:dyDescent="0.25">
      <c r="G4686" s="359">
        <f t="shared" si="152"/>
        <v>0</v>
      </c>
      <c r="H4686" s="366">
        <f t="shared" si="153"/>
        <v>0</v>
      </c>
    </row>
    <row r="4687" spans="7:8" x14ac:dyDescent="0.25">
      <c r="G4687" s="359">
        <f t="shared" si="152"/>
        <v>0</v>
      </c>
      <c r="H4687" s="366">
        <f t="shared" si="153"/>
        <v>0</v>
      </c>
    </row>
    <row r="4688" spans="7:8" x14ac:dyDescent="0.25">
      <c r="G4688" s="359">
        <f t="shared" si="152"/>
        <v>0</v>
      </c>
      <c r="H4688" s="366">
        <f t="shared" si="153"/>
        <v>0</v>
      </c>
    </row>
    <row r="4689" spans="7:8" x14ac:dyDescent="0.25">
      <c r="G4689" s="359">
        <f t="shared" si="152"/>
        <v>0</v>
      </c>
      <c r="H4689" s="366">
        <f t="shared" si="153"/>
        <v>0</v>
      </c>
    </row>
    <row r="4690" spans="7:8" x14ac:dyDescent="0.25">
      <c r="G4690" s="359">
        <f t="shared" si="152"/>
        <v>0</v>
      </c>
      <c r="H4690" s="366">
        <f t="shared" si="153"/>
        <v>0</v>
      </c>
    </row>
    <row r="4691" spans="7:8" x14ac:dyDescent="0.25">
      <c r="G4691" s="359">
        <f t="shared" si="152"/>
        <v>0</v>
      </c>
      <c r="H4691" s="366">
        <f t="shared" si="153"/>
        <v>0</v>
      </c>
    </row>
    <row r="4692" spans="7:8" x14ac:dyDescent="0.25">
      <c r="G4692" s="359">
        <f t="shared" si="152"/>
        <v>0</v>
      </c>
      <c r="H4692" s="366">
        <f t="shared" si="153"/>
        <v>0</v>
      </c>
    </row>
    <row r="4693" spans="7:8" x14ac:dyDescent="0.25">
      <c r="G4693" s="359">
        <f t="shared" si="152"/>
        <v>0</v>
      </c>
      <c r="H4693" s="366">
        <f t="shared" si="153"/>
        <v>0</v>
      </c>
    </row>
    <row r="4694" spans="7:8" x14ac:dyDescent="0.25">
      <c r="G4694" s="359">
        <f t="shared" si="152"/>
        <v>0</v>
      </c>
      <c r="H4694" s="366">
        <f t="shared" si="153"/>
        <v>0</v>
      </c>
    </row>
    <row r="4695" spans="7:8" x14ac:dyDescent="0.25">
      <c r="G4695" s="359">
        <f t="shared" si="152"/>
        <v>0</v>
      </c>
      <c r="H4695" s="366">
        <f t="shared" si="153"/>
        <v>0</v>
      </c>
    </row>
    <row r="4696" spans="7:8" x14ac:dyDescent="0.25">
      <c r="G4696" s="359">
        <f t="shared" si="152"/>
        <v>0</v>
      </c>
      <c r="H4696" s="366">
        <f t="shared" si="153"/>
        <v>0</v>
      </c>
    </row>
    <row r="4697" spans="7:8" x14ac:dyDescent="0.25">
      <c r="G4697" s="359">
        <f t="shared" si="152"/>
        <v>0</v>
      </c>
      <c r="H4697" s="366">
        <f t="shared" si="153"/>
        <v>0</v>
      </c>
    </row>
    <row r="4698" spans="7:8" x14ac:dyDescent="0.25">
      <c r="G4698" s="359">
        <f t="shared" si="152"/>
        <v>0</v>
      </c>
      <c r="H4698" s="366">
        <f t="shared" si="153"/>
        <v>0</v>
      </c>
    </row>
    <row r="4699" spans="7:8" x14ac:dyDescent="0.25">
      <c r="G4699" s="359">
        <f t="shared" si="152"/>
        <v>0</v>
      </c>
      <c r="H4699" s="366">
        <f t="shared" si="153"/>
        <v>0</v>
      </c>
    </row>
    <row r="4700" spans="7:8" x14ac:dyDescent="0.25">
      <c r="G4700" s="359">
        <f t="shared" si="152"/>
        <v>0</v>
      </c>
      <c r="H4700" s="366">
        <f t="shared" si="153"/>
        <v>0</v>
      </c>
    </row>
    <row r="4701" spans="7:8" x14ac:dyDescent="0.25">
      <c r="G4701" s="359">
        <f t="shared" si="152"/>
        <v>0</v>
      </c>
      <c r="H4701" s="366">
        <f t="shared" si="153"/>
        <v>0</v>
      </c>
    </row>
    <row r="4702" spans="7:8" x14ac:dyDescent="0.25">
      <c r="G4702" s="359">
        <f t="shared" si="152"/>
        <v>0</v>
      </c>
      <c r="H4702" s="366">
        <f t="shared" si="153"/>
        <v>0</v>
      </c>
    </row>
    <row r="4703" spans="7:8" x14ac:dyDescent="0.25">
      <c r="G4703" s="359">
        <f t="shared" si="152"/>
        <v>0</v>
      </c>
      <c r="H4703" s="366">
        <f t="shared" si="153"/>
        <v>0</v>
      </c>
    </row>
    <row r="4704" spans="7:8" x14ac:dyDescent="0.25">
      <c r="G4704" s="359">
        <f t="shared" si="152"/>
        <v>0</v>
      </c>
      <c r="H4704" s="366">
        <f t="shared" si="153"/>
        <v>0</v>
      </c>
    </row>
    <row r="4705" spans="7:8" x14ac:dyDescent="0.25">
      <c r="G4705" s="359">
        <f t="shared" si="152"/>
        <v>0</v>
      </c>
      <c r="H4705" s="366">
        <f t="shared" si="153"/>
        <v>0</v>
      </c>
    </row>
    <row r="4706" spans="7:8" x14ac:dyDescent="0.25">
      <c r="G4706" s="359">
        <f t="shared" si="152"/>
        <v>0</v>
      </c>
      <c r="H4706" s="366">
        <f t="shared" si="153"/>
        <v>0</v>
      </c>
    </row>
    <row r="4707" spans="7:8" x14ac:dyDescent="0.25">
      <c r="G4707" s="359">
        <f t="shared" si="152"/>
        <v>0</v>
      </c>
      <c r="H4707" s="366">
        <f t="shared" si="153"/>
        <v>0</v>
      </c>
    </row>
    <row r="4708" spans="7:8" x14ac:dyDescent="0.25">
      <c r="G4708" s="359">
        <f t="shared" si="152"/>
        <v>0</v>
      </c>
      <c r="H4708" s="366">
        <f t="shared" si="153"/>
        <v>0</v>
      </c>
    </row>
    <row r="4709" spans="7:8" x14ac:dyDescent="0.25">
      <c r="G4709" s="359">
        <f t="shared" si="152"/>
        <v>0</v>
      </c>
      <c r="H4709" s="366">
        <f t="shared" si="153"/>
        <v>0</v>
      </c>
    </row>
    <row r="4710" spans="7:8" x14ac:dyDescent="0.25">
      <c r="G4710" s="359">
        <f t="shared" si="152"/>
        <v>0</v>
      </c>
      <c r="H4710" s="366">
        <f t="shared" si="153"/>
        <v>0</v>
      </c>
    </row>
    <row r="4711" spans="7:8" x14ac:dyDescent="0.25">
      <c r="G4711" s="359">
        <f t="shared" si="152"/>
        <v>0</v>
      </c>
      <c r="H4711" s="366">
        <f t="shared" si="153"/>
        <v>0</v>
      </c>
    </row>
    <row r="4712" spans="7:8" x14ac:dyDescent="0.25">
      <c r="G4712" s="359">
        <f t="shared" si="152"/>
        <v>0</v>
      </c>
      <c r="H4712" s="366">
        <f t="shared" si="153"/>
        <v>0</v>
      </c>
    </row>
    <row r="4713" spans="7:8" x14ac:dyDescent="0.25">
      <c r="G4713" s="359">
        <f t="shared" si="152"/>
        <v>0</v>
      </c>
      <c r="H4713" s="366">
        <f t="shared" si="153"/>
        <v>0</v>
      </c>
    </row>
    <row r="4714" spans="7:8" x14ac:dyDescent="0.25">
      <c r="G4714" s="359">
        <f t="shared" si="152"/>
        <v>0</v>
      </c>
      <c r="H4714" s="366">
        <f t="shared" si="153"/>
        <v>0</v>
      </c>
    </row>
    <row r="4715" spans="7:8" x14ac:dyDescent="0.25">
      <c r="G4715" s="359">
        <f t="shared" si="152"/>
        <v>0</v>
      </c>
      <c r="H4715" s="366">
        <f t="shared" si="153"/>
        <v>0</v>
      </c>
    </row>
    <row r="4716" spans="7:8" x14ac:dyDescent="0.25">
      <c r="G4716" s="359">
        <f t="shared" si="152"/>
        <v>0</v>
      </c>
      <c r="H4716" s="366">
        <f t="shared" si="153"/>
        <v>0</v>
      </c>
    </row>
    <row r="4717" spans="7:8" x14ac:dyDescent="0.25">
      <c r="G4717" s="359">
        <f t="shared" si="152"/>
        <v>0</v>
      </c>
      <c r="H4717" s="366">
        <f t="shared" si="153"/>
        <v>0</v>
      </c>
    </row>
    <row r="4718" spans="7:8" x14ac:dyDescent="0.25">
      <c r="G4718" s="359">
        <f t="shared" si="152"/>
        <v>0</v>
      </c>
      <c r="H4718" s="366">
        <f t="shared" si="153"/>
        <v>0</v>
      </c>
    </row>
    <row r="4719" spans="7:8" x14ac:dyDescent="0.25">
      <c r="G4719" s="359">
        <f t="shared" si="152"/>
        <v>0</v>
      </c>
      <c r="H4719" s="366">
        <f t="shared" si="153"/>
        <v>0</v>
      </c>
    </row>
    <row r="4720" spans="7:8" x14ac:dyDescent="0.25">
      <c r="G4720" s="359">
        <f t="shared" si="152"/>
        <v>0</v>
      </c>
      <c r="H4720" s="366">
        <f t="shared" si="153"/>
        <v>0</v>
      </c>
    </row>
    <row r="4721" spans="7:8" x14ac:dyDescent="0.25">
      <c r="G4721" s="359">
        <f t="shared" si="152"/>
        <v>0</v>
      </c>
      <c r="H4721" s="366">
        <f t="shared" si="153"/>
        <v>0</v>
      </c>
    </row>
    <row r="4722" spans="7:8" x14ac:dyDescent="0.25">
      <c r="G4722" s="359">
        <f t="shared" si="152"/>
        <v>0</v>
      </c>
      <c r="H4722" s="366">
        <f t="shared" si="153"/>
        <v>0</v>
      </c>
    </row>
    <row r="4723" spans="7:8" x14ac:dyDescent="0.25">
      <c r="G4723" s="359">
        <f t="shared" si="152"/>
        <v>0</v>
      </c>
      <c r="H4723" s="366">
        <f t="shared" si="153"/>
        <v>0</v>
      </c>
    </row>
    <row r="4724" spans="7:8" x14ac:dyDescent="0.25">
      <c r="G4724" s="359">
        <f t="shared" si="152"/>
        <v>0</v>
      </c>
      <c r="H4724" s="366">
        <f t="shared" si="153"/>
        <v>0</v>
      </c>
    </row>
    <row r="4725" spans="7:8" x14ac:dyDescent="0.25">
      <c r="G4725" s="359">
        <f t="shared" si="152"/>
        <v>0</v>
      </c>
      <c r="H4725" s="366">
        <f t="shared" si="153"/>
        <v>0</v>
      </c>
    </row>
    <row r="4726" spans="7:8" x14ac:dyDescent="0.25">
      <c r="G4726" s="359">
        <f t="shared" si="152"/>
        <v>0</v>
      </c>
      <c r="H4726" s="366">
        <f t="shared" si="153"/>
        <v>0</v>
      </c>
    </row>
    <row r="4727" spans="7:8" x14ac:dyDescent="0.25">
      <c r="G4727" s="359">
        <f t="shared" si="152"/>
        <v>0</v>
      </c>
      <c r="H4727" s="366">
        <f t="shared" si="153"/>
        <v>0</v>
      </c>
    </row>
    <row r="4728" spans="7:8" x14ac:dyDescent="0.25">
      <c r="G4728" s="359">
        <f t="shared" si="152"/>
        <v>0</v>
      </c>
      <c r="H4728" s="366">
        <f t="shared" si="153"/>
        <v>0</v>
      </c>
    </row>
    <row r="4729" spans="7:8" x14ac:dyDescent="0.25">
      <c r="G4729" s="359">
        <f t="shared" si="152"/>
        <v>0</v>
      </c>
      <c r="H4729" s="366">
        <f t="shared" si="153"/>
        <v>0</v>
      </c>
    </row>
    <row r="4730" spans="7:8" x14ac:dyDescent="0.25">
      <c r="G4730" s="359">
        <f t="shared" si="152"/>
        <v>0</v>
      </c>
      <c r="H4730" s="366">
        <f t="shared" si="153"/>
        <v>0</v>
      </c>
    </row>
    <row r="4731" spans="7:8" x14ac:dyDescent="0.25">
      <c r="G4731" s="359">
        <f t="shared" si="152"/>
        <v>0</v>
      </c>
      <c r="H4731" s="366">
        <f t="shared" si="153"/>
        <v>0</v>
      </c>
    </row>
    <row r="4732" spans="7:8" x14ac:dyDescent="0.25">
      <c r="G4732" s="359">
        <f t="shared" si="152"/>
        <v>0</v>
      </c>
      <c r="H4732" s="366">
        <f t="shared" si="153"/>
        <v>0</v>
      </c>
    </row>
    <row r="4733" spans="7:8" x14ac:dyDescent="0.25">
      <c r="G4733" s="359">
        <f t="shared" si="152"/>
        <v>0</v>
      </c>
      <c r="H4733" s="366">
        <f t="shared" si="153"/>
        <v>0</v>
      </c>
    </row>
    <row r="4734" spans="7:8" x14ac:dyDescent="0.25">
      <c r="G4734" s="359">
        <f t="shared" si="152"/>
        <v>0</v>
      </c>
      <c r="H4734" s="366">
        <f t="shared" si="153"/>
        <v>0</v>
      </c>
    </row>
    <row r="4735" spans="7:8" x14ac:dyDescent="0.25">
      <c r="G4735" s="359">
        <f t="shared" si="152"/>
        <v>0</v>
      </c>
      <c r="H4735" s="366">
        <f t="shared" si="153"/>
        <v>0</v>
      </c>
    </row>
    <row r="4736" spans="7:8" x14ac:dyDescent="0.25">
      <c r="G4736" s="359">
        <f t="shared" si="152"/>
        <v>0</v>
      </c>
      <c r="H4736" s="366">
        <f t="shared" si="153"/>
        <v>0</v>
      </c>
    </row>
    <row r="4737" spans="7:8" x14ac:dyDescent="0.25">
      <c r="G4737" s="359">
        <f t="shared" si="152"/>
        <v>0</v>
      </c>
      <c r="H4737" s="366">
        <f t="shared" si="153"/>
        <v>0</v>
      </c>
    </row>
    <row r="4738" spans="7:8" x14ac:dyDescent="0.25">
      <c r="G4738" s="359">
        <f t="shared" si="152"/>
        <v>0</v>
      </c>
      <c r="H4738" s="366">
        <f t="shared" si="153"/>
        <v>0</v>
      </c>
    </row>
    <row r="4739" spans="7:8" x14ac:dyDescent="0.25">
      <c r="G4739" s="359">
        <f t="shared" ref="G4739:G4802" si="154">IFERROR(IF(C4739=" ",0,C4739),0)</f>
        <v>0</v>
      </c>
      <c r="H4739" s="366">
        <f t="shared" ref="H4739:H4802" si="155">IFERROR(G4739 * E4739, 0)</f>
        <v>0</v>
      </c>
    </row>
    <row r="4740" spans="7:8" x14ac:dyDescent="0.25">
      <c r="G4740" s="359">
        <f t="shared" si="154"/>
        <v>0</v>
      </c>
      <c r="H4740" s="366">
        <f t="shared" si="155"/>
        <v>0</v>
      </c>
    </row>
    <row r="4741" spans="7:8" x14ac:dyDescent="0.25">
      <c r="G4741" s="359">
        <f t="shared" si="154"/>
        <v>0</v>
      </c>
      <c r="H4741" s="366">
        <f t="shared" si="155"/>
        <v>0</v>
      </c>
    </row>
    <row r="4742" spans="7:8" x14ac:dyDescent="0.25">
      <c r="G4742" s="359">
        <f t="shared" si="154"/>
        <v>0</v>
      </c>
      <c r="H4742" s="366">
        <f t="shared" si="155"/>
        <v>0</v>
      </c>
    </row>
    <row r="4743" spans="7:8" x14ac:dyDescent="0.25">
      <c r="G4743" s="359">
        <f t="shared" si="154"/>
        <v>0</v>
      </c>
      <c r="H4743" s="366">
        <f t="shared" si="155"/>
        <v>0</v>
      </c>
    </row>
    <row r="4744" spans="7:8" x14ac:dyDescent="0.25">
      <c r="G4744" s="359">
        <f t="shared" si="154"/>
        <v>0</v>
      </c>
      <c r="H4744" s="366">
        <f t="shared" si="155"/>
        <v>0</v>
      </c>
    </row>
    <row r="4745" spans="7:8" x14ac:dyDescent="0.25">
      <c r="G4745" s="359">
        <f t="shared" si="154"/>
        <v>0</v>
      </c>
      <c r="H4745" s="366">
        <f t="shared" si="155"/>
        <v>0</v>
      </c>
    </row>
    <row r="4746" spans="7:8" x14ac:dyDescent="0.25">
      <c r="G4746" s="359">
        <f t="shared" si="154"/>
        <v>0</v>
      </c>
      <c r="H4746" s="366">
        <f t="shared" si="155"/>
        <v>0</v>
      </c>
    </row>
    <row r="4747" spans="7:8" x14ac:dyDescent="0.25">
      <c r="G4747" s="359">
        <f t="shared" si="154"/>
        <v>0</v>
      </c>
      <c r="H4747" s="366">
        <f t="shared" si="155"/>
        <v>0</v>
      </c>
    </row>
    <row r="4748" spans="7:8" x14ac:dyDescent="0.25">
      <c r="G4748" s="359">
        <f t="shared" si="154"/>
        <v>0</v>
      </c>
      <c r="H4748" s="366">
        <f t="shared" si="155"/>
        <v>0</v>
      </c>
    </row>
    <row r="4749" spans="7:8" x14ac:dyDescent="0.25">
      <c r="G4749" s="359">
        <f t="shared" si="154"/>
        <v>0</v>
      </c>
      <c r="H4749" s="366">
        <f t="shared" si="155"/>
        <v>0</v>
      </c>
    </row>
    <row r="4750" spans="7:8" x14ac:dyDescent="0.25">
      <c r="G4750" s="359">
        <f t="shared" si="154"/>
        <v>0</v>
      </c>
      <c r="H4750" s="366">
        <f t="shared" si="155"/>
        <v>0</v>
      </c>
    </row>
    <row r="4751" spans="7:8" x14ac:dyDescent="0.25">
      <c r="G4751" s="359">
        <f t="shared" si="154"/>
        <v>0</v>
      </c>
      <c r="H4751" s="366">
        <f t="shared" si="155"/>
        <v>0</v>
      </c>
    </row>
    <row r="4752" spans="7:8" x14ac:dyDescent="0.25">
      <c r="G4752" s="359">
        <f t="shared" si="154"/>
        <v>0</v>
      </c>
      <c r="H4752" s="366">
        <f t="shared" si="155"/>
        <v>0</v>
      </c>
    </row>
    <row r="4753" spans="7:8" x14ac:dyDescent="0.25">
      <c r="G4753" s="359">
        <f t="shared" si="154"/>
        <v>0</v>
      </c>
      <c r="H4753" s="366">
        <f t="shared" si="155"/>
        <v>0</v>
      </c>
    </row>
    <row r="4754" spans="7:8" x14ac:dyDescent="0.25">
      <c r="G4754" s="359">
        <f t="shared" si="154"/>
        <v>0</v>
      </c>
      <c r="H4754" s="366">
        <f t="shared" si="155"/>
        <v>0</v>
      </c>
    </row>
    <row r="4755" spans="7:8" x14ac:dyDescent="0.25">
      <c r="G4755" s="359">
        <f t="shared" si="154"/>
        <v>0</v>
      </c>
      <c r="H4755" s="366">
        <f t="shared" si="155"/>
        <v>0</v>
      </c>
    </row>
    <row r="4756" spans="7:8" x14ac:dyDescent="0.25">
      <c r="G4756" s="359">
        <f t="shared" si="154"/>
        <v>0</v>
      </c>
      <c r="H4756" s="366">
        <f t="shared" si="155"/>
        <v>0</v>
      </c>
    </row>
    <row r="4757" spans="7:8" x14ac:dyDescent="0.25">
      <c r="G4757" s="359">
        <f t="shared" si="154"/>
        <v>0</v>
      </c>
      <c r="H4757" s="366">
        <f t="shared" si="155"/>
        <v>0</v>
      </c>
    </row>
    <row r="4758" spans="7:8" x14ac:dyDescent="0.25">
      <c r="G4758" s="359">
        <f t="shared" si="154"/>
        <v>0</v>
      </c>
      <c r="H4758" s="366">
        <f t="shared" si="155"/>
        <v>0</v>
      </c>
    </row>
    <row r="4759" spans="7:8" x14ac:dyDescent="0.25">
      <c r="G4759" s="359">
        <f t="shared" si="154"/>
        <v>0</v>
      </c>
      <c r="H4759" s="366">
        <f t="shared" si="155"/>
        <v>0</v>
      </c>
    </row>
    <row r="4760" spans="7:8" x14ac:dyDescent="0.25">
      <c r="G4760" s="359">
        <f t="shared" si="154"/>
        <v>0</v>
      </c>
      <c r="H4760" s="366">
        <f t="shared" si="155"/>
        <v>0</v>
      </c>
    </row>
    <row r="4761" spans="7:8" x14ac:dyDescent="0.25">
      <c r="G4761" s="359">
        <f t="shared" si="154"/>
        <v>0</v>
      </c>
      <c r="H4761" s="366">
        <f t="shared" si="155"/>
        <v>0</v>
      </c>
    </row>
    <row r="4762" spans="7:8" x14ac:dyDescent="0.25">
      <c r="G4762" s="359">
        <f t="shared" si="154"/>
        <v>0</v>
      </c>
      <c r="H4762" s="366">
        <f t="shared" si="155"/>
        <v>0</v>
      </c>
    </row>
    <row r="4763" spans="7:8" x14ac:dyDescent="0.25">
      <c r="G4763" s="359">
        <f t="shared" si="154"/>
        <v>0</v>
      </c>
      <c r="H4763" s="366">
        <f t="shared" si="155"/>
        <v>0</v>
      </c>
    </row>
    <row r="4764" spans="7:8" x14ac:dyDescent="0.25">
      <c r="G4764" s="359">
        <f t="shared" si="154"/>
        <v>0</v>
      </c>
      <c r="H4764" s="366">
        <f t="shared" si="155"/>
        <v>0</v>
      </c>
    </row>
    <row r="4765" spans="7:8" x14ac:dyDescent="0.25">
      <c r="G4765" s="359">
        <f t="shared" si="154"/>
        <v>0</v>
      </c>
      <c r="H4765" s="366">
        <f t="shared" si="155"/>
        <v>0</v>
      </c>
    </row>
    <row r="4766" spans="7:8" x14ac:dyDescent="0.25">
      <c r="G4766" s="359">
        <f t="shared" si="154"/>
        <v>0</v>
      </c>
      <c r="H4766" s="366">
        <f t="shared" si="155"/>
        <v>0</v>
      </c>
    </row>
    <row r="4767" spans="7:8" x14ac:dyDescent="0.25">
      <c r="G4767" s="359">
        <f t="shared" si="154"/>
        <v>0</v>
      </c>
      <c r="H4767" s="366">
        <f t="shared" si="155"/>
        <v>0</v>
      </c>
    </row>
    <row r="4768" spans="7:8" x14ac:dyDescent="0.25">
      <c r="G4768" s="359">
        <f t="shared" si="154"/>
        <v>0</v>
      </c>
      <c r="H4768" s="366">
        <f t="shared" si="155"/>
        <v>0</v>
      </c>
    </row>
    <row r="4769" spans="7:8" x14ac:dyDescent="0.25">
      <c r="G4769" s="359">
        <f t="shared" si="154"/>
        <v>0</v>
      </c>
      <c r="H4769" s="366">
        <f t="shared" si="155"/>
        <v>0</v>
      </c>
    </row>
    <row r="4770" spans="7:8" x14ac:dyDescent="0.25">
      <c r="G4770" s="359">
        <f t="shared" si="154"/>
        <v>0</v>
      </c>
      <c r="H4770" s="366">
        <f t="shared" si="155"/>
        <v>0</v>
      </c>
    </row>
    <row r="4771" spans="7:8" x14ac:dyDescent="0.25">
      <c r="G4771" s="359">
        <f t="shared" si="154"/>
        <v>0</v>
      </c>
      <c r="H4771" s="366">
        <f t="shared" si="155"/>
        <v>0</v>
      </c>
    </row>
    <row r="4772" spans="7:8" x14ac:dyDescent="0.25">
      <c r="G4772" s="359">
        <f t="shared" si="154"/>
        <v>0</v>
      </c>
      <c r="H4772" s="366">
        <f t="shared" si="155"/>
        <v>0</v>
      </c>
    </row>
    <row r="4773" spans="7:8" x14ac:dyDescent="0.25">
      <c r="G4773" s="359">
        <f t="shared" si="154"/>
        <v>0</v>
      </c>
      <c r="H4773" s="366">
        <f t="shared" si="155"/>
        <v>0</v>
      </c>
    </row>
    <row r="4774" spans="7:8" x14ac:dyDescent="0.25">
      <c r="G4774" s="359">
        <f t="shared" si="154"/>
        <v>0</v>
      </c>
      <c r="H4774" s="366">
        <f t="shared" si="155"/>
        <v>0</v>
      </c>
    </row>
    <row r="4775" spans="7:8" x14ac:dyDescent="0.25">
      <c r="G4775" s="359">
        <f t="shared" si="154"/>
        <v>0</v>
      </c>
      <c r="H4775" s="366">
        <f t="shared" si="155"/>
        <v>0</v>
      </c>
    </row>
    <row r="4776" spans="7:8" x14ac:dyDescent="0.25">
      <c r="G4776" s="359">
        <f t="shared" si="154"/>
        <v>0</v>
      </c>
      <c r="H4776" s="366">
        <f t="shared" si="155"/>
        <v>0</v>
      </c>
    </row>
    <row r="4777" spans="7:8" x14ac:dyDescent="0.25">
      <c r="G4777" s="359">
        <f t="shared" si="154"/>
        <v>0</v>
      </c>
      <c r="H4777" s="366">
        <f t="shared" si="155"/>
        <v>0</v>
      </c>
    </row>
    <row r="4778" spans="7:8" x14ac:dyDescent="0.25">
      <c r="G4778" s="359">
        <f t="shared" si="154"/>
        <v>0</v>
      </c>
      <c r="H4778" s="366">
        <f t="shared" si="155"/>
        <v>0</v>
      </c>
    </row>
    <row r="4779" spans="7:8" x14ac:dyDescent="0.25">
      <c r="G4779" s="359">
        <f t="shared" si="154"/>
        <v>0</v>
      </c>
      <c r="H4779" s="366">
        <f t="shared" si="155"/>
        <v>0</v>
      </c>
    </row>
    <row r="4780" spans="7:8" x14ac:dyDescent="0.25">
      <c r="G4780" s="359">
        <f t="shared" si="154"/>
        <v>0</v>
      </c>
      <c r="H4780" s="366">
        <f t="shared" si="155"/>
        <v>0</v>
      </c>
    </row>
    <row r="4781" spans="7:8" x14ac:dyDescent="0.25">
      <c r="G4781" s="359">
        <f t="shared" si="154"/>
        <v>0</v>
      </c>
      <c r="H4781" s="366">
        <f t="shared" si="155"/>
        <v>0</v>
      </c>
    </row>
    <row r="4782" spans="7:8" x14ac:dyDescent="0.25">
      <c r="G4782" s="359">
        <f t="shared" si="154"/>
        <v>0</v>
      </c>
      <c r="H4782" s="366">
        <f t="shared" si="155"/>
        <v>0</v>
      </c>
    </row>
    <row r="4783" spans="7:8" x14ac:dyDescent="0.25">
      <c r="G4783" s="359">
        <f t="shared" si="154"/>
        <v>0</v>
      </c>
      <c r="H4783" s="366">
        <f t="shared" si="155"/>
        <v>0</v>
      </c>
    </row>
    <row r="4784" spans="7:8" x14ac:dyDescent="0.25">
      <c r="G4784" s="359">
        <f t="shared" si="154"/>
        <v>0</v>
      </c>
      <c r="H4784" s="366">
        <f t="shared" si="155"/>
        <v>0</v>
      </c>
    </row>
    <row r="4785" spans="7:8" x14ac:dyDescent="0.25">
      <c r="G4785" s="359">
        <f t="shared" si="154"/>
        <v>0</v>
      </c>
      <c r="H4785" s="366">
        <f t="shared" si="155"/>
        <v>0</v>
      </c>
    </row>
    <row r="4786" spans="7:8" x14ac:dyDescent="0.25">
      <c r="G4786" s="359">
        <f t="shared" si="154"/>
        <v>0</v>
      </c>
      <c r="H4786" s="366">
        <f t="shared" si="155"/>
        <v>0</v>
      </c>
    </row>
    <row r="4787" spans="7:8" x14ac:dyDescent="0.25">
      <c r="G4787" s="359">
        <f t="shared" si="154"/>
        <v>0</v>
      </c>
      <c r="H4787" s="366">
        <f t="shared" si="155"/>
        <v>0</v>
      </c>
    </row>
    <row r="4788" spans="7:8" x14ac:dyDescent="0.25">
      <c r="G4788" s="359">
        <f t="shared" si="154"/>
        <v>0</v>
      </c>
      <c r="H4788" s="366">
        <f t="shared" si="155"/>
        <v>0</v>
      </c>
    </row>
    <row r="4789" spans="7:8" x14ac:dyDescent="0.25">
      <c r="G4789" s="359">
        <f t="shared" si="154"/>
        <v>0</v>
      </c>
      <c r="H4789" s="366">
        <f t="shared" si="155"/>
        <v>0</v>
      </c>
    </row>
    <row r="4790" spans="7:8" x14ac:dyDescent="0.25">
      <c r="G4790" s="359">
        <f t="shared" si="154"/>
        <v>0</v>
      </c>
      <c r="H4790" s="366">
        <f t="shared" si="155"/>
        <v>0</v>
      </c>
    </row>
    <row r="4791" spans="7:8" x14ac:dyDescent="0.25">
      <c r="G4791" s="359">
        <f t="shared" si="154"/>
        <v>0</v>
      </c>
      <c r="H4791" s="366">
        <f t="shared" si="155"/>
        <v>0</v>
      </c>
    </row>
    <row r="4792" spans="7:8" x14ac:dyDescent="0.25">
      <c r="G4792" s="359">
        <f t="shared" si="154"/>
        <v>0</v>
      </c>
      <c r="H4792" s="366">
        <f t="shared" si="155"/>
        <v>0</v>
      </c>
    </row>
    <row r="4793" spans="7:8" x14ac:dyDescent="0.25">
      <c r="G4793" s="359">
        <f t="shared" si="154"/>
        <v>0</v>
      </c>
      <c r="H4793" s="366">
        <f t="shared" si="155"/>
        <v>0</v>
      </c>
    </row>
    <row r="4794" spans="7:8" x14ac:dyDescent="0.25">
      <c r="G4794" s="359">
        <f t="shared" si="154"/>
        <v>0</v>
      </c>
      <c r="H4794" s="366">
        <f t="shared" si="155"/>
        <v>0</v>
      </c>
    </row>
    <row r="4795" spans="7:8" x14ac:dyDescent="0.25">
      <c r="G4795" s="359">
        <f t="shared" si="154"/>
        <v>0</v>
      </c>
      <c r="H4795" s="366">
        <f t="shared" si="155"/>
        <v>0</v>
      </c>
    </row>
    <row r="4796" spans="7:8" x14ac:dyDescent="0.25">
      <c r="G4796" s="359">
        <f t="shared" si="154"/>
        <v>0</v>
      </c>
      <c r="H4796" s="366">
        <f t="shared" si="155"/>
        <v>0</v>
      </c>
    </row>
    <row r="4797" spans="7:8" x14ac:dyDescent="0.25">
      <c r="G4797" s="359">
        <f t="shared" si="154"/>
        <v>0</v>
      </c>
      <c r="H4797" s="366">
        <f t="shared" si="155"/>
        <v>0</v>
      </c>
    </row>
    <row r="4798" spans="7:8" x14ac:dyDescent="0.25">
      <c r="G4798" s="359">
        <f t="shared" si="154"/>
        <v>0</v>
      </c>
      <c r="H4798" s="366">
        <f t="shared" si="155"/>
        <v>0</v>
      </c>
    </row>
    <row r="4799" spans="7:8" x14ac:dyDescent="0.25">
      <c r="G4799" s="359">
        <f t="shared" si="154"/>
        <v>0</v>
      </c>
      <c r="H4799" s="366">
        <f t="shared" si="155"/>
        <v>0</v>
      </c>
    </row>
    <row r="4800" spans="7:8" x14ac:dyDescent="0.25">
      <c r="G4800" s="359">
        <f t="shared" si="154"/>
        <v>0</v>
      </c>
      <c r="H4800" s="366">
        <f t="shared" si="155"/>
        <v>0</v>
      </c>
    </row>
    <row r="4801" spans="7:8" x14ac:dyDescent="0.25">
      <c r="G4801" s="359">
        <f t="shared" si="154"/>
        <v>0</v>
      </c>
      <c r="H4801" s="366">
        <f t="shared" si="155"/>
        <v>0</v>
      </c>
    </row>
    <row r="4802" spans="7:8" x14ac:dyDescent="0.25">
      <c r="G4802" s="359">
        <f t="shared" si="154"/>
        <v>0</v>
      </c>
      <c r="H4802" s="366">
        <f t="shared" si="155"/>
        <v>0</v>
      </c>
    </row>
    <row r="4803" spans="7:8" x14ac:dyDescent="0.25">
      <c r="G4803" s="359">
        <f t="shared" ref="G4803:G4866" si="156">IFERROR(IF(C4803=" ",0,C4803),0)</f>
        <v>0</v>
      </c>
      <c r="H4803" s="366">
        <f t="shared" ref="H4803:H4866" si="157">IFERROR(G4803 * E4803, 0)</f>
        <v>0</v>
      </c>
    </row>
    <row r="4804" spans="7:8" x14ac:dyDescent="0.25">
      <c r="G4804" s="359">
        <f t="shared" si="156"/>
        <v>0</v>
      </c>
      <c r="H4804" s="366">
        <f t="shared" si="157"/>
        <v>0</v>
      </c>
    </row>
    <row r="4805" spans="7:8" x14ac:dyDescent="0.25">
      <c r="G4805" s="359">
        <f t="shared" si="156"/>
        <v>0</v>
      </c>
      <c r="H4805" s="366">
        <f t="shared" si="157"/>
        <v>0</v>
      </c>
    </row>
    <row r="4806" spans="7:8" x14ac:dyDescent="0.25">
      <c r="G4806" s="359">
        <f t="shared" si="156"/>
        <v>0</v>
      </c>
      <c r="H4806" s="366">
        <f t="shared" si="157"/>
        <v>0</v>
      </c>
    </row>
    <row r="4807" spans="7:8" x14ac:dyDescent="0.25">
      <c r="G4807" s="359">
        <f t="shared" si="156"/>
        <v>0</v>
      </c>
      <c r="H4807" s="366">
        <f t="shared" si="157"/>
        <v>0</v>
      </c>
    </row>
    <row r="4808" spans="7:8" x14ac:dyDescent="0.25">
      <c r="G4808" s="359">
        <f t="shared" si="156"/>
        <v>0</v>
      </c>
      <c r="H4808" s="366">
        <f t="shared" si="157"/>
        <v>0</v>
      </c>
    </row>
    <row r="4809" spans="7:8" x14ac:dyDescent="0.25">
      <c r="G4809" s="359">
        <f t="shared" si="156"/>
        <v>0</v>
      </c>
      <c r="H4809" s="366">
        <f t="shared" si="157"/>
        <v>0</v>
      </c>
    </row>
    <row r="4810" spans="7:8" x14ac:dyDescent="0.25">
      <c r="G4810" s="359">
        <f t="shared" si="156"/>
        <v>0</v>
      </c>
      <c r="H4810" s="366">
        <f t="shared" si="157"/>
        <v>0</v>
      </c>
    </row>
    <row r="4811" spans="7:8" x14ac:dyDescent="0.25">
      <c r="G4811" s="359">
        <f t="shared" si="156"/>
        <v>0</v>
      </c>
      <c r="H4811" s="366">
        <f t="shared" si="157"/>
        <v>0</v>
      </c>
    </row>
    <row r="4812" spans="7:8" x14ac:dyDescent="0.25">
      <c r="G4812" s="359">
        <f t="shared" si="156"/>
        <v>0</v>
      </c>
      <c r="H4812" s="366">
        <f t="shared" si="157"/>
        <v>0</v>
      </c>
    </row>
    <row r="4813" spans="7:8" x14ac:dyDescent="0.25">
      <c r="G4813" s="359">
        <f t="shared" si="156"/>
        <v>0</v>
      </c>
      <c r="H4813" s="366">
        <f t="shared" si="157"/>
        <v>0</v>
      </c>
    </row>
    <row r="4814" spans="7:8" x14ac:dyDescent="0.25">
      <c r="G4814" s="359">
        <f t="shared" si="156"/>
        <v>0</v>
      </c>
      <c r="H4814" s="366">
        <f t="shared" si="157"/>
        <v>0</v>
      </c>
    </row>
    <row r="4815" spans="7:8" x14ac:dyDescent="0.25">
      <c r="G4815" s="359">
        <f t="shared" si="156"/>
        <v>0</v>
      </c>
      <c r="H4815" s="366">
        <f t="shared" si="157"/>
        <v>0</v>
      </c>
    </row>
    <row r="4816" spans="7:8" x14ac:dyDescent="0.25">
      <c r="G4816" s="359">
        <f t="shared" si="156"/>
        <v>0</v>
      </c>
      <c r="H4816" s="366">
        <f t="shared" si="157"/>
        <v>0</v>
      </c>
    </row>
    <row r="4817" spans="7:8" x14ac:dyDescent="0.25">
      <c r="G4817" s="359">
        <f t="shared" si="156"/>
        <v>0</v>
      </c>
      <c r="H4817" s="366">
        <f t="shared" si="157"/>
        <v>0</v>
      </c>
    </row>
    <row r="4818" spans="7:8" x14ac:dyDescent="0.25">
      <c r="G4818" s="359">
        <f t="shared" si="156"/>
        <v>0</v>
      </c>
      <c r="H4818" s="366">
        <f t="shared" si="157"/>
        <v>0</v>
      </c>
    </row>
    <row r="4819" spans="7:8" x14ac:dyDescent="0.25">
      <c r="G4819" s="359">
        <f t="shared" si="156"/>
        <v>0</v>
      </c>
      <c r="H4819" s="366">
        <f t="shared" si="157"/>
        <v>0</v>
      </c>
    </row>
    <row r="4820" spans="7:8" x14ac:dyDescent="0.25">
      <c r="G4820" s="359">
        <f t="shared" si="156"/>
        <v>0</v>
      </c>
      <c r="H4820" s="366">
        <f t="shared" si="157"/>
        <v>0</v>
      </c>
    </row>
    <row r="4821" spans="7:8" x14ac:dyDescent="0.25">
      <c r="G4821" s="359">
        <f t="shared" si="156"/>
        <v>0</v>
      </c>
      <c r="H4821" s="366">
        <f t="shared" si="157"/>
        <v>0</v>
      </c>
    </row>
    <row r="4822" spans="7:8" x14ac:dyDescent="0.25">
      <c r="G4822" s="359">
        <f t="shared" si="156"/>
        <v>0</v>
      </c>
      <c r="H4822" s="366">
        <f t="shared" si="157"/>
        <v>0</v>
      </c>
    </row>
    <row r="4823" spans="7:8" x14ac:dyDescent="0.25">
      <c r="G4823" s="359">
        <f t="shared" si="156"/>
        <v>0</v>
      </c>
      <c r="H4823" s="366">
        <f t="shared" si="157"/>
        <v>0</v>
      </c>
    </row>
    <row r="4824" spans="7:8" x14ac:dyDescent="0.25">
      <c r="G4824" s="359">
        <f t="shared" si="156"/>
        <v>0</v>
      </c>
      <c r="H4824" s="366">
        <f t="shared" si="157"/>
        <v>0</v>
      </c>
    </row>
    <row r="4825" spans="7:8" x14ac:dyDescent="0.25">
      <c r="G4825" s="359">
        <f t="shared" si="156"/>
        <v>0</v>
      </c>
      <c r="H4825" s="366">
        <f t="shared" si="157"/>
        <v>0</v>
      </c>
    </row>
    <row r="4826" spans="7:8" x14ac:dyDescent="0.25">
      <c r="G4826" s="359">
        <f t="shared" si="156"/>
        <v>0</v>
      </c>
      <c r="H4826" s="366">
        <f t="shared" si="157"/>
        <v>0</v>
      </c>
    </row>
    <row r="4827" spans="7:8" x14ac:dyDescent="0.25">
      <c r="G4827" s="359">
        <f t="shared" si="156"/>
        <v>0</v>
      </c>
      <c r="H4827" s="366">
        <f t="shared" si="157"/>
        <v>0</v>
      </c>
    </row>
    <row r="4828" spans="7:8" x14ac:dyDescent="0.25">
      <c r="G4828" s="359">
        <f t="shared" si="156"/>
        <v>0</v>
      </c>
      <c r="H4828" s="366">
        <f t="shared" si="157"/>
        <v>0</v>
      </c>
    </row>
    <row r="4829" spans="7:8" x14ac:dyDescent="0.25">
      <c r="G4829" s="359">
        <f t="shared" si="156"/>
        <v>0</v>
      </c>
      <c r="H4829" s="366">
        <f t="shared" si="157"/>
        <v>0</v>
      </c>
    </row>
    <row r="4830" spans="7:8" x14ac:dyDescent="0.25">
      <c r="G4830" s="359">
        <f t="shared" si="156"/>
        <v>0</v>
      </c>
      <c r="H4830" s="366">
        <f t="shared" si="157"/>
        <v>0</v>
      </c>
    </row>
    <row r="4831" spans="7:8" x14ac:dyDescent="0.25">
      <c r="G4831" s="359">
        <f t="shared" si="156"/>
        <v>0</v>
      </c>
      <c r="H4831" s="366">
        <f t="shared" si="157"/>
        <v>0</v>
      </c>
    </row>
    <row r="4832" spans="7:8" x14ac:dyDescent="0.25">
      <c r="G4832" s="359">
        <f t="shared" si="156"/>
        <v>0</v>
      </c>
      <c r="H4832" s="366">
        <f t="shared" si="157"/>
        <v>0</v>
      </c>
    </row>
    <row r="4833" spans="7:8" x14ac:dyDescent="0.25">
      <c r="G4833" s="359">
        <f t="shared" si="156"/>
        <v>0</v>
      </c>
      <c r="H4833" s="366">
        <f t="shared" si="157"/>
        <v>0</v>
      </c>
    </row>
    <row r="4834" spans="7:8" x14ac:dyDescent="0.25">
      <c r="G4834" s="359">
        <f t="shared" si="156"/>
        <v>0</v>
      </c>
      <c r="H4834" s="366">
        <f t="shared" si="157"/>
        <v>0</v>
      </c>
    </row>
    <row r="4835" spans="7:8" x14ac:dyDescent="0.25">
      <c r="G4835" s="359">
        <f t="shared" si="156"/>
        <v>0</v>
      </c>
      <c r="H4835" s="366">
        <f t="shared" si="157"/>
        <v>0</v>
      </c>
    </row>
    <row r="4836" spans="7:8" x14ac:dyDescent="0.25">
      <c r="G4836" s="359">
        <f t="shared" si="156"/>
        <v>0</v>
      </c>
      <c r="H4836" s="366">
        <f t="shared" si="157"/>
        <v>0</v>
      </c>
    </row>
    <row r="4837" spans="7:8" x14ac:dyDescent="0.25">
      <c r="G4837" s="359">
        <f t="shared" si="156"/>
        <v>0</v>
      </c>
      <c r="H4837" s="366">
        <f t="shared" si="157"/>
        <v>0</v>
      </c>
    </row>
    <row r="4838" spans="7:8" x14ac:dyDescent="0.25">
      <c r="G4838" s="359">
        <f t="shared" si="156"/>
        <v>0</v>
      </c>
      <c r="H4838" s="366">
        <f t="shared" si="157"/>
        <v>0</v>
      </c>
    </row>
    <row r="4839" spans="7:8" x14ac:dyDescent="0.25">
      <c r="G4839" s="359">
        <f t="shared" si="156"/>
        <v>0</v>
      </c>
      <c r="H4839" s="366">
        <f t="shared" si="157"/>
        <v>0</v>
      </c>
    </row>
    <row r="4840" spans="7:8" x14ac:dyDescent="0.25">
      <c r="G4840" s="359">
        <f t="shared" si="156"/>
        <v>0</v>
      </c>
      <c r="H4840" s="366">
        <f t="shared" si="157"/>
        <v>0</v>
      </c>
    </row>
    <row r="4841" spans="7:8" x14ac:dyDescent="0.25">
      <c r="G4841" s="359">
        <f t="shared" si="156"/>
        <v>0</v>
      </c>
      <c r="H4841" s="366">
        <f t="shared" si="157"/>
        <v>0</v>
      </c>
    </row>
    <row r="4842" spans="7:8" x14ac:dyDescent="0.25">
      <c r="G4842" s="359">
        <f t="shared" si="156"/>
        <v>0</v>
      </c>
      <c r="H4842" s="366">
        <f t="shared" si="157"/>
        <v>0</v>
      </c>
    </row>
    <row r="4843" spans="7:8" x14ac:dyDescent="0.25">
      <c r="G4843" s="359">
        <f t="shared" si="156"/>
        <v>0</v>
      </c>
      <c r="H4843" s="366">
        <f t="shared" si="157"/>
        <v>0</v>
      </c>
    </row>
    <row r="4844" spans="7:8" x14ac:dyDescent="0.25">
      <c r="G4844" s="359">
        <f t="shared" si="156"/>
        <v>0</v>
      </c>
      <c r="H4844" s="366">
        <f t="shared" si="157"/>
        <v>0</v>
      </c>
    </row>
    <row r="4845" spans="7:8" x14ac:dyDescent="0.25">
      <c r="G4845" s="359">
        <f t="shared" si="156"/>
        <v>0</v>
      </c>
      <c r="H4845" s="366">
        <f t="shared" si="157"/>
        <v>0</v>
      </c>
    </row>
    <row r="4846" spans="7:8" x14ac:dyDescent="0.25">
      <c r="G4846" s="359">
        <f t="shared" si="156"/>
        <v>0</v>
      </c>
      <c r="H4846" s="366">
        <f t="shared" si="157"/>
        <v>0</v>
      </c>
    </row>
    <row r="4847" spans="7:8" x14ac:dyDescent="0.25">
      <c r="G4847" s="359">
        <f t="shared" si="156"/>
        <v>0</v>
      </c>
      <c r="H4847" s="366">
        <f t="shared" si="157"/>
        <v>0</v>
      </c>
    </row>
    <row r="4848" spans="7:8" x14ac:dyDescent="0.25">
      <c r="G4848" s="359">
        <f t="shared" si="156"/>
        <v>0</v>
      </c>
      <c r="H4848" s="366">
        <f t="shared" si="157"/>
        <v>0</v>
      </c>
    </row>
    <row r="4849" spans="7:8" x14ac:dyDescent="0.25">
      <c r="G4849" s="359">
        <f t="shared" si="156"/>
        <v>0</v>
      </c>
      <c r="H4849" s="366">
        <f t="shared" si="157"/>
        <v>0</v>
      </c>
    </row>
    <row r="4850" spans="7:8" x14ac:dyDescent="0.25">
      <c r="G4850" s="359">
        <f t="shared" si="156"/>
        <v>0</v>
      </c>
      <c r="H4850" s="366">
        <f t="shared" si="157"/>
        <v>0</v>
      </c>
    </row>
    <row r="4851" spans="7:8" x14ac:dyDescent="0.25">
      <c r="G4851" s="359">
        <f t="shared" si="156"/>
        <v>0</v>
      </c>
      <c r="H4851" s="366">
        <f t="shared" si="157"/>
        <v>0</v>
      </c>
    </row>
    <row r="4852" spans="7:8" x14ac:dyDescent="0.25">
      <c r="G4852" s="359">
        <f t="shared" si="156"/>
        <v>0</v>
      </c>
      <c r="H4852" s="366">
        <f t="shared" si="157"/>
        <v>0</v>
      </c>
    </row>
    <row r="4853" spans="7:8" x14ac:dyDescent="0.25">
      <c r="G4853" s="359">
        <f t="shared" si="156"/>
        <v>0</v>
      </c>
      <c r="H4853" s="366">
        <f t="shared" si="157"/>
        <v>0</v>
      </c>
    </row>
    <row r="4854" spans="7:8" x14ac:dyDescent="0.25">
      <c r="G4854" s="359">
        <f t="shared" si="156"/>
        <v>0</v>
      </c>
      <c r="H4854" s="366">
        <f t="shared" si="157"/>
        <v>0</v>
      </c>
    </row>
    <row r="4855" spans="7:8" x14ac:dyDescent="0.25">
      <c r="G4855" s="359">
        <f t="shared" si="156"/>
        <v>0</v>
      </c>
      <c r="H4855" s="366">
        <f t="shared" si="157"/>
        <v>0</v>
      </c>
    </row>
    <row r="4856" spans="7:8" x14ac:dyDescent="0.25">
      <c r="G4856" s="359">
        <f t="shared" si="156"/>
        <v>0</v>
      </c>
      <c r="H4856" s="366">
        <f t="shared" si="157"/>
        <v>0</v>
      </c>
    </row>
    <row r="4857" spans="7:8" x14ac:dyDescent="0.25">
      <c r="G4857" s="359">
        <f t="shared" si="156"/>
        <v>0</v>
      </c>
      <c r="H4857" s="366">
        <f t="shared" si="157"/>
        <v>0</v>
      </c>
    </row>
    <row r="4858" spans="7:8" x14ac:dyDescent="0.25">
      <c r="G4858" s="359">
        <f t="shared" si="156"/>
        <v>0</v>
      </c>
      <c r="H4858" s="366">
        <f t="shared" si="157"/>
        <v>0</v>
      </c>
    </row>
    <row r="4859" spans="7:8" x14ac:dyDescent="0.25">
      <c r="G4859" s="359">
        <f t="shared" si="156"/>
        <v>0</v>
      </c>
      <c r="H4859" s="366">
        <f t="shared" si="157"/>
        <v>0</v>
      </c>
    </row>
    <row r="4860" spans="7:8" x14ac:dyDescent="0.25">
      <c r="G4860" s="359">
        <f t="shared" si="156"/>
        <v>0</v>
      </c>
      <c r="H4860" s="366">
        <f t="shared" si="157"/>
        <v>0</v>
      </c>
    </row>
    <row r="4861" spans="7:8" x14ac:dyDescent="0.25">
      <c r="G4861" s="359">
        <f t="shared" si="156"/>
        <v>0</v>
      </c>
      <c r="H4861" s="366">
        <f t="shared" si="157"/>
        <v>0</v>
      </c>
    </row>
    <row r="4862" spans="7:8" x14ac:dyDescent="0.25">
      <c r="G4862" s="359">
        <f t="shared" si="156"/>
        <v>0</v>
      </c>
      <c r="H4862" s="366">
        <f t="shared" si="157"/>
        <v>0</v>
      </c>
    </row>
    <row r="4863" spans="7:8" x14ac:dyDescent="0.25">
      <c r="G4863" s="359">
        <f t="shared" si="156"/>
        <v>0</v>
      </c>
      <c r="H4863" s="366">
        <f t="shared" si="157"/>
        <v>0</v>
      </c>
    </row>
    <row r="4864" spans="7:8" x14ac:dyDescent="0.25">
      <c r="G4864" s="359">
        <f t="shared" si="156"/>
        <v>0</v>
      </c>
      <c r="H4864" s="366">
        <f t="shared" si="157"/>
        <v>0</v>
      </c>
    </row>
    <row r="4865" spans="7:8" x14ac:dyDescent="0.25">
      <c r="G4865" s="359">
        <f t="shared" si="156"/>
        <v>0</v>
      </c>
      <c r="H4865" s="366">
        <f t="shared" si="157"/>
        <v>0</v>
      </c>
    </row>
    <row r="4866" spans="7:8" x14ac:dyDescent="0.25">
      <c r="G4866" s="359">
        <f t="shared" si="156"/>
        <v>0</v>
      </c>
      <c r="H4866" s="366">
        <f t="shared" si="157"/>
        <v>0</v>
      </c>
    </row>
    <row r="4867" spans="7:8" x14ac:dyDescent="0.25">
      <c r="G4867" s="359">
        <f t="shared" ref="G4867:G4930" si="158">IFERROR(IF(C4867=" ",0,C4867),0)</f>
        <v>0</v>
      </c>
      <c r="H4867" s="366">
        <f t="shared" ref="H4867:H4930" si="159">IFERROR(G4867 * E4867, 0)</f>
        <v>0</v>
      </c>
    </row>
    <row r="4868" spans="7:8" x14ac:dyDescent="0.25">
      <c r="G4868" s="359">
        <f t="shared" si="158"/>
        <v>0</v>
      </c>
      <c r="H4868" s="366">
        <f t="shared" si="159"/>
        <v>0</v>
      </c>
    </row>
    <row r="4869" spans="7:8" x14ac:dyDescent="0.25">
      <c r="G4869" s="359">
        <f t="shared" si="158"/>
        <v>0</v>
      </c>
      <c r="H4869" s="366">
        <f t="shared" si="159"/>
        <v>0</v>
      </c>
    </row>
    <row r="4870" spans="7:8" x14ac:dyDescent="0.25">
      <c r="G4870" s="359">
        <f t="shared" si="158"/>
        <v>0</v>
      </c>
      <c r="H4870" s="366">
        <f t="shared" si="159"/>
        <v>0</v>
      </c>
    </row>
    <row r="4871" spans="7:8" x14ac:dyDescent="0.25">
      <c r="G4871" s="359">
        <f t="shared" si="158"/>
        <v>0</v>
      </c>
      <c r="H4871" s="366">
        <f t="shared" si="159"/>
        <v>0</v>
      </c>
    </row>
    <row r="4872" spans="7:8" x14ac:dyDescent="0.25">
      <c r="G4872" s="359">
        <f t="shared" si="158"/>
        <v>0</v>
      </c>
      <c r="H4872" s="366">
        <f t="shared" si="159"/>
        <v>0</v>
      </c>
    </row>
    <row r="4873" spans="7:8" x14ac:dyDescent="0.25">
      <c r="G4873" s="359">
        <f t="shared" si="158"/>
        <v>0</v>
      </c>
      <c r="H4873" s="366">
        <f t="shared" si="159"/>
        <v>0</v>
      </c>
    </row>
    <row r="4874" spans="7:8" x14ac:dyDescent="0.25">
      <c r="G4874" s="359">
        <f t="shared" si="158"/>
        <v>0</v>
      </c>
      <c r="H4874" s="366">
        <f t="shared" si="159"/>
        <v>0</v>
      </c>
    </row>
    <row r="4875" spans="7:8" x14ac:dyDescent="0.25">
      <c r="G4875" s="359">
        <f t="shared" si="158"/>
        <v>0</v>
      </c>
      <c r="H4875" s="366">
        <f t="shared" si="159"/>
        <v>0</v>
      </c>
    </row>
    <row r="4876" spans="7:8" x14ac:dyDescent="0.25">
      <c r="G4876" s="359">
        <f t="shared" si="158"/>
        <v>0</v>
      </c>
      <c r="H4876" s="366">
        <f t="shared" si="159"/>
        <v>0</v>
      </c>
    </row>
    <row r="4877" spans="7:8" x14ac:dyDescent="0.25">
      <c r="G4877" s="359">
        <f t="shared" si="158"/>
        <v>0</v>
      </c>
      <c r="H4877" s="366">
        <f t="shared" si="159"/>
        <v>0</v>
      </c>
    </row>
    <row r="4878" spans="7:8" x14ac:dyDescent="0.25">
      <c r="G4878" s="359">
        <f t="shared" si="158"/>
        <v>0</v>
      </c>
      <c r="H4878" s="366">
        <f t="shared" si="159"/>
        <v>0</v>
      </c>
    </row>
    <row r="4879" spans="7:8" x14ac:dyDescent="0.25">
      <c r="G4879" s="359">
        <f t="shared" si="158"/>
        <v>0</v>
      </c>
      <c r="H4879" s="366">
        <f t="shared" si="159"/>
        <v>0</v>
      </c>
    </row>
    <row r="4880" spans="7:8" x14ac:dyDescent="0.25">
      <c r="G4880" s="359">
        <f t="shared" si="158"/>
        <v>0</v>
      </c>
      <c r="H4880" s="366">
        <f t="shared" si="159"/>
        <v>0</v>
      </c>
    </row>
    <row r="4881" spans="7:8" x14ac:dyDescent="0.25">
      <c r="G4881" s="359">
        <f t="shared" si="158"/>
        <v>0</v>
      </c>
      <c r="H4881" s="366">
        <f t="shared" si="159"/>
        <v>0</v>
      </c>
    </row>
    <row r="4882" spans="7:8" x14ac:dyDescent="0.25">
      <c r="G4882" s="359">
        <f t="shared" si="158"/>
        <v>0</v>
      </c>
      <c r="H4882" s="366">
        <f t="shared" si="159"/>
        <v>0</v>
      </c>
    </row>
    <row r="4883" spans="7:8" x14ac:dyDescent="0.25">
      <c r="G4883" s="359">
        <f t="shared" si="158"/>
        <v>0</v>
      </c>
      <c r="H4883" s="366">
        <f t="shared" si="159"/>
        <v>0</v>
      </c>
    </row>
    <row r="4884" spans="7:8" x14ac:dyDescent="0.25">
      <c r="G4884" s="359">
        <f t="shared" si="158"/>
        <v>0</v>
      </c>
      <c r="H4884" s="366">
        <f t="shared" si="159"/>
        <v>0</v>
      </c>
    </row>
    <row r="4885" spans="7:8" x14ac:dyDescent="0.25">
      <c r="G4885" s="359">
        <f t="shared" si="158"/>
        <v>0</v>
      </c>
      <c r="H4885" s="366">
        <f t="shared" si="159"/>
        <v>0</v>
      </c>
    </row>
    <row r="4886" spans="7:8" x14ac:dyDescent="0.25">
      <c r="G4886" s="359">
        <f t="shared" si="158"/>
        <v>0</v>
      </c>
      <c r="H4886" s="366">
        <f t="shared" si="159"/>
        <v>0</v>
      </c>
    </row>
    <row r="4887" spans="7:8" x14ac:dyDescent="0.25">
      <c r="G4887" s="359">
        <f t="shared" si="158"/>
        <v>0</v>
      </c>
      <c r="H4887" s="366">
        <f t="shared" si="159"/>
        <v>0</v>
      </c>
    </row>
    <row r="4888" spans="7:8" x14ac:dyDescent="0.25">
      <c r="G4888" s="359">
        <f t="shared" si="158"/>
        <v>0</v>
      </c>
      <c r="H4888" s="366">
        <f t="shared" si="159"/>
        <v>0</v>
      </c>
    </row>
    <row r="4889" spans="7:8" x14ac:dyDescent="0.25">
      <c r="G4889" s="359">
        <f t="shared" si="158"/>
        <v>0</v>
      </c>
      <c r="H4889" s="366">
        <f t="shared" si="159"/>
        <v>0</v>
      </c>
    </row>
    <row r="4890" spans="7:8" x14ac:dyDescent="0.25">
      <c r="G4890" s="359">
        <f t="shared" si="158"/>
        <v>0</v>
      </c>
      <c r="H4890" s="366">
        <f t="shared" si="159"/>
        <v>0</v>
      </c>
    </row>
    <row r="4891" spans="7:8" x14ac:dyDescent="0.25">
      <c r="G4891" s="359">
        <f t="shared" si="158"/>
        <v>0</v>
      </c>
      <c r="H4891" s="366">
        <f t="shared" si="159"/>
        <v>0</v>
      </c>
    </row>
    <row r="4892" spans="7:8" x14ac:dyDescent="0.25">
      <c r="G4892" s="359">
        <f t="shared" si="158"/>
        <v>0</v>
      </c>
      <c r="H4892" s="366">
        <f t="shared" si="159"/>
        <v>0</v>
      </c>
    </row>
    <row r="4893" spans="7:8" x14ac:dyDescent="0.25">
      <c r="G4893" s="359">
        <f t="shared" si="158"/>
        <v>0</v>
      </c>
      <c r="H4893" s="366">
        <f t="shared" si="159"/>
        <v>0</v>
      </c>
    </row>
    <row r="4894" spans="7:8" x14ac:dyDescent="0.25">
      <c r="G4894" s="359">
        <f t="shared" si="158"/>
        <v>0</v>
      </c>
      <c r="H4894" s="366">
        <f t="shared" si="159"/>
        <v>0</v>
      </c>
    </row>
    <row r="4895" spans="7:8" x14ac:dyDescent="0.25">
      <c r="G4895" s="359">
        <f t="shared" si="158"/>
        <v>0</v>
      </c>
      <c r="H4895" s="366">
        <f t="shared" si="159"/>
        <v>0</v>
      </c>
    </row>
    <row r="4896" spans="7:8" x14ac:dyDescent="0.25">
      <c r="G4896" s="359">
        <f t="shared" si="158"/>
        <v>0</v>
      </c>
      <c r="H4896" s="366">
        <f t="shared" si="159"/>
        <v>0</v>
      </c>
    </row>
    <row r="4897" spans="7:8" x14ac:dyDescent="0.25">
      <c r="G4897" s="359">
        <f t="shared" si="158"/>
        <v>0</v>
      </c>
      <c r="H4897" s="366">
        <f t="shared" si="159"/>
        <v>0</v>
      </c>
    </row>
    <row r="4898" spans="7:8" x14ac:dyDescent="0.25">
      <c r="G4898" s="359">
        <f t="shared" si="158"/>
        <v>0</v>
      </c>
      <c r="H4898" s="366">
        <f t="shared" si="159"/>
        <v>0</v>
      </c>
    </row>
    <row r="4899" spans="7:8" x14ac:dyDescent="0.25">
      <c r="G4899" s="359">
        <f t="shared" si="158"/>
        <v>0</v>
      </c>
      <c r="H4899" s="366">
        <f t="shared" si="159"/>
        <v>0</v>
      </c>
    </row>
    <row r="4900" spans="7:8" x14ac:dyDescent="0.25">
      <c r="G4900" s="359">
        <f t="shared" si="158"/>
        <v>0</v>
      </c>
      <c r="H4900" s="366">
        <f t="shared" si="159"/>
        <v>0</v>
      </c>
    </row>
    <row r="4901" spans="7:8" x14ac:dyDescent="0.25">
      <c r="G4901" s="359">
        <f t="shared" si="158"/>
        <v>0</v>
      </c>
      <c r="H4901" s="366">
        <f t="shared" si="159"/>
        <v>0</v>
      </c>
    </row>
    <row r="4902" spans="7:8" x14ac:dyDescent="0.25">
      <c r="G4902" s="359">
        <f t="shared" si="158"/>
        <v>0</v>
      </c>
      <c r="H4902" s="366">
        <f t="shared" si="159"/>
        <v>0</v>
      </c>
    </row>
    <row r="4903" spans="7:8" x14ac:dyDescent="0.25">
      <c r="G4903" s="359">
        <f t="shared" si="158"/>
        <v>0</v>
      </c>
      <c r="H4903" s="366">
        <f t="shared" si="159"/>
        <v>0</v>
      </c>
    </row>
    <row r="4904" spans="7:8" x14ac:dyDescent="0.25">
      <c r="G4904" s="359">
        <f t="shared" si="158"/>
        <v>0</v>
      </c>
      <c r="H4904" s="366">
        <f t="shared" si="159"/>
        <v>0</v>
      </c>
    </row>
    <row r="4905" spans="7:8" x14ac:dyDescent="0.25">
      <c r="G4905" s="359">
        <f t="shared" si="158"/>
        <v>0</v>
      </c>
      <c r="H4905" s="366">
        <f t="shared" si="159"/>
        <v>0</v>
      </c>
    </row>
    <row r="4906" spans="7:8" x14ac:dyDescent="0.25">
      <c r="G4906" s="359">
        <f t="shared" si="158"/>
        <v>0</v>
      </c>
      <c r="H4906" s="366">
        <f t="shared" si="159"/>
        <v>0</v>
      </c>
    </row>
    <row r="4907" spans="7:8" x14ac:dyDescent="0.25">
      <c r="G4907" s="359">
        <f t="shared" si="158"/>
        <v>0</v>
      </c>
      <c r="H4907" s="366">
        <f t="shared" si="159"/>
        <v>0</v>
      </c>
    </row>
    <row r="4908" spans="7:8" x14ac:dyDescent="0.25">
      <c r="G4908" s="359">
        <f t="shared" si="158"/>
        <v>0</v>
      </c>
      <c r="H4908" s="366">
        <f t="shared" si="159"/>
        <v>0</v>
      </c>
    </row>
    <row r="4909" spans="7:8" x14ac:dyDescent="0.25">
      <c r="G4909" s="359">
        <f t="shared" si="158"/>
        <v>0</v>
      </c>
      <c r="H4909" s="366">
        <f t="shared" si="159"/>
        <v>0</v>
      </c>
    </row>
    <row r="4910" spans="7:8" x14ac:dyDescent="0.25">
      <c r="G4910" s="359">
        <f t="shared" si="158"/>
        <v>0</v>
      </c>
      <c r="H4910" s="366">
        <f t="shared" si="159"/>
        <v>0</v>
      </c>
    </row>
    <row r="4911" spans="7:8" x14ac:dyDescent="0.25">
      <c r="G4911" s="359">
        <f t="shared" si="158"/>
        <v>0</v>
      </c>
      <c r="H4911" s="366">
        <f t="shared" si="159"/>
        <v>0</v>
      </c>
    </row>
    <row r="4912" spans="7:8" x14ac:dyDescent="0.25">
      <c r="G4912" s="359">
        <f t="shared" si="158"/>
        <v>0</v>
      </c>
      <c r="H4912" s="366">
        <f t="shared" si="159"/>
        <v>0</v>
      </c>
    </row>
    <row r="4913" spans="7:8" x14ac:dyDescent="0.25">
      <c r="G4913" s="359">
        <f t="shared" si="158"/>
        <v>0</v>
      </c>
      <c r="H4913" s="366">
        <f t="shared" si="159"/>
        <v>0</v>
      </c>
    </row>
    <row r="4914" spans="7:8" x14ac:dyDescent="0.25">
      <c r="G4914" s="359">
        <f t="shared" si="158"/>
        <v>0</v>
      </c>
      <c r="H4914" s="366">
        <f t="shared" si="159"/>
        <v>0</v>
      </c>
    </row>
    <row r="4915" spans="7:8" x14ac:dyDescent="0.25">
      <c r="G4915" s="359">
        <f t="shared" si="158"/>
        <v>0</v>
      </c>
      <c r="H4915" s="366">
        <f t="shared" si="159"/>
        <v>0</v>
      </c>
    </row>
    <row r="4916" spans="7:8" x14ac:dyDescent="0.25">
      <c r="G4916" s="359">
        <f t="shared" si="158"/>
        <v>0</v>
      </c>
      <c r="H4916" s="366">
        <f t="shared" si="159"/>
        <v>0</v>
      </c>
    </row>
    <row r="4917" spans="7:8" x14ac:dyDescent="0.25">
      <c r="G4917" s="359">
        <f t="shared" si="158"/>
        <v>0</v>
      </c>
      <c r="H4917" s="366">
        <f t="shared" si="159"/>
        <v>0</v>
      </c>
    </row>
    <row r="4918" spans="7:8" x14ac:dyDescent="0.25">
      <c r="G4918" s="359">
        <f t="shared" si="158"/>
        <v>0</v>
      </c>
      <c r="H4918" s="366">
        <f t="shared" si="159"/>
        <v>0</v>
      </c>
    </row>
    <row r="4919" spans="7:8" x14ac:dyDescent="0.25">
      <c r="G4919" s="359">
        <f t="shared" si="158"/>
        <v>0</v>
      </c>
      <c r="H4919" s="366">
        <f t="shared" si="159"/>
        <v>0</v>
      </c>
    </row>
    <row r="4920" spans="7:8" x14ac:dyDescent="0.25">
      <c r="G4920" s="359">
        <f t="shared" si="158"/>
        <v>0</v>
      </c>
      <c r="H4920" s="366">
        <f t="shared" si="159"/>
        <v>0</v>
      </c>
    </row>
    <row r="4921" spans="7:8" x14ac:dyDescent="0.25">
      <c r="G4921" s="359">
        <f t="shared" si="158"/>
        <v>0</v>
      </c>
      <c r="H4921" s="366">
        <f t="shared" si="159"/>
        <v>0</v>
      </c>
    </row>
    <row r="4922" spans="7:8" x14ac:dyDescent="0.25">
      <c r="G4922" s="359">
        <f t="shared" si="158"/>
        <v>0</v>
      </c>
      <c r="H4922" s="366">
        <f t="shared" si="159"/>
        <v>0</v>
      </c>
    </row>
    <row r="4923" spans="7:8" x14ac:dyDescent="0.25">
      <c r="G4923" s="359">
        <f t="shared" si="158"/>
        <v>0</v>
      </c>
      <c r="H4923" s="366">
        <f t="shared" si="159"/>
        <v>0</v>
      </c>
    </row>
    <row r="4924" spans="7:8" x14ac:dyDescent="0.25">
      <c r="G4924" s="359">
        <f t="shared" si="158"/>
        <v>0</v>
      </c>
      <c r="H4924" s="366">
        <f t="shared" si="159"/>
        <v>0</v>
      </c>
    </row>
    <row r="4925" spans="7:8" x14ac:dyDescent="0.25">
      <c r="G4925" s="359">
        <f t="shared" si="158"/>
        <v>0</v>
      </c>
      <c r="H4925" s="366">
        <f t="shared" si="159"/>
        <v>0</v>
      </c>
    </row>
    <row r="4926" spans="7:8" x14ac:dyDescent="0.25">
      <c r="G4926" s="359">
        <f t="shared" si="158"/>
        <v>0</v>
      </c>
      <c r="H4926" s="366">
        <f t="shared" si="159"/>
        <v>0</v>
      </c>
    </row>
    <row r="4927" spans="7:8" x14ac:dyDescent="0.25">
      <c r="G4927" s="359">
        <f t="shared" si="158"/>
        <v>0</v>
      </c>
      <c r="H4927" s="366">
        <f t="shared" si="159"/>
        <v>0</v>
      </c>
    </row>
    <row r="4928" spans="7:8" x14ac:dyDescent="0.25">
      <c r="G4928" s="359">
        <f t="shared" si="158"/>
        <v>0</v>
      </c>
      <c r="H4928" s="366">
        <f t="shared" si="159"/>
        <v>0</v>
      </c>
    </row>
    <row r="4929" spans="7:8" x14ac:dyDescent="0.25">
      <c r="G4929" s="359">
        <f t="shared" si="158"/>
        <v>0</v>
      </c>
      <c r="H4929" s="366">
        <f t="shared" si="159"/>
        <v>0</v>
      </c>
    </row>
    <row r="4930" spans="7:8" x14ac:dyDescent="0.25">
      <c r="G4930" s="359">
        <f t="shared" si="158"/>
        <v>0</v>
      </c>
      <c r="H4930" s="366">
        <f t="shared" si="159"/>
        <v>0</v>
      </c>
    </row>
    <row r="4931" spans="7:8" x14ac:dyDescent="0.25">
      <c r="G4931" s="359">
        <f t="shared" ref="G4931:G4994" si="160">IFERROR(IF(C4931=" ",0,C4931),0)</f>
        <v>0</v>
      </c>
      <c r="H4931" s="366">
        <f t="shared" ref="H4931:H4994" si="161">IFERROR(G4931 * E4931, 0)</f>
        <v>0</v>
      </c>
    </row>
    <row r="4932" spans="7:8" x14ac:dyDescent="0.25">
      <c r="G4932" s="359">
        <f t="shared" si="160"/>
        <v>0</v>
      </c>
      <c r="H4932" s="366">
        <f t="shared" si="161"/>
        <v>0</v>
      </c>
    </row>
    <row r="4933" spans="7:8" x14ac:dyDescent="0.25">
      <c r="G4933" s="359">
        <f t="shared" si="160"/>
        <v>0</v>
      </c>
      <c r="H4933" s="366">
        <f t="shared" si="161"/>
        <v>0</v>
      </c>
    </row>
    <row r="4934" spans="7:8" x14ac:dyDescent="0.25">
      <c r="G4934" s="359">
        <f t="shared" si="160"/>
        <v>0</v>
      </c>
      <c r="H4934" s="366">
        <f t="shared" si="161"/>
        <v>0</v>
      </c>
    </row>
    <row r="4935" spans="7:8" x14ac:dyDescent="0.25">
      <c r="G4935" s="359">
        <f t="shared" si="160"/>
        <v>0</v>
      </c>
      <c r="H4935" s="366">
        <f t="shared" si="161"/>
        <v>0</v>
      </c>
    </row>
    <row r="4936" spans="7:8" x14ac:dyDescent="0.25">
      <c r="G4936" s="359">
        <f t="shared" si="160"/>
        <v>0</v>
      </c>
      <c r="H4936" s="366">
        <f t="shared" si="161"/>
        <v>0</v>
      </c>
    </row>
    <row r="4937" spans="7:8" x14ac:dyDescent="0.25">
      <c r="G4937" s="359">
        <f t="shared" si="160"/>
        <v>0</v>
      </c>
      <c r="H4937" s="366">
        <f t="shared" si="161"/>
        <v>0</v>
      </c>
    </row>
    <row r="4938" spans="7:8" x14ac:dyDescent="0.25">
      <c r="G4938" s="359">
        <f t="shared" si="160"/>
        <v>0</v>
      </c>
      <c r="H4938" s="366">
        <f t="shared" si="161"/>
        <v>0</v>
      </c>
    </row>
    <row r="4939" spans="7:8" x14ac:dyDescent="0.25">
      <c r="G4939" s="359">
        <f t="shared" si="160"/>
        <v>0</v>
      </c>
      <c r="H4939" s="366">
        <f t="shared" si="161"/>
        <v>0</v>
      </c>
    </row>
    <row r="4940" spans="7:8" x14ac:dyDescent="0.25">
      <c r="G4940" s="359">
        <f t="shared" si="160"/>
        <v>0</v>
      </c>
      <c r="H4940" s="366">
        <f t="shared" si="161"/>
        <v>0</v>
      </c>
    </row>
    <row r="4941" spans="7:8" x14ac:dyDescent="0.25">
      <c r="G4941" s="359">
        <f t="shared" si="160"/>
        <v>0</v>
      </c>
      <c r="H4941" s="366">
        <f t="shared" si="161"/>
        <v>0</v>
      </c>
    </row>
    <row r="4942" spans="7:8" x14ac:dyDescent="0.25">
      <c r="G4942" s="359">
        <f t="shared" si="160"/>
        <v>0</v>
      </c>
      <c r="H4942" s="366">
        <f t="shared" si="161"/>
        <v>0</v>
      </c>
    </row>
    <row r="4943" spans="7:8" x14ac:dyDescent="0.25">
      <c r="G4943" s="359">
        <f t="shared" si="160"/>
        <v>0</v>
      </c>
      <c r="H4943" s="366">
        <f t="shared" si="161"/>
        <v>0</v>
      </c>
    </row>
    <row r="4944" spans="7:8" x14ac:dyDescent="0.25">
      <c r="G4944" s="359">
        <f t="shared" si="160"/>
        <v>0</v>
      </c>
      <c r="H4944" s="366">
        <f t="shared" si="161"/>
        <v>0</v>
      </c>
    </row>
    <row r="4945" spans="7:8" x14ac:dyDescent="0.25">
      <c r="G4945" s="359">
        <f t="shared" si="160"/>
        <v>0</v>
      </c>
      <c r="H4945" s="366">
        <f t="shared" si="161"/>
        <v>0</v>
      </c>
    </row>
    <row r="4946" spans="7:8" x14ac:dyDescent="0.25">
      <c r="G4946" s="359">
        <f t="shared" si="160"/>
        <v>0</v>
      </c>
      <c r="H4946" s="366">
        <f t="shared" si="161"/>
        <v>0</v>
      </c>
    </row>
    <row r="4947" spans="7:8" x14ac:dyDescent="0.25">
      <c r="G4947" s="359">
        <f t="shared" si="160"/>
        <v>0</v>
      </c>
      <c r="H4947" s="366">
        <f t="shared" si="161"/>
        <v>0</v>
      </c>
    </row>
    <row r="4948" spans="7:8" x14ac:dyDescent="0.25">
      <c r="G4948" s="359">
        <f t="shared" si="160"/>
        <v>0</v>
      </c>
      <c r="H4948" s="366">
        <f t="shared" si="161"/>
        <v>0</v>
      </c>
    </row>
    <row r="4949" spans="7:8" x14ac:dyDescent="0.25">
      <c r="G4949" s="359">
        <f t="shared" si="160"/>
        <v>0</v>
      </c>
      <c r="H4949" s="366">
        <f t="shared" si="161"/>
        <v>0</v>
      </c>
    </row>
    <row r="4950" spans="7:8" x14ac:dyDescent="0.25">
      <c r="G4950" s="359">
        <f t="shared" si="160"/>
        <v>0</v>
      </c>
      <c r="H4950" s="366">
        <f t="shared" si="161"/>
        <v>0</v>
      </c>
    </row>
    <row r="4951" spans="7:8" x14ac:dyDescent="0.25">
      <c r="G4951" s="359">
        <f t="shared" si="160"/>
        <v>0</v>
      </c>
      <c r="H4951" s="366">
        <f t="shared" si="161"/>
        <v>0</v>
      </c>
    </row>
    <row r="4952" spans="7:8" x14ac:dyDescent="0.25">
      <c r="G4952" s="359">
        <f t="shared" si="160"/>
        <v>0</v>
      </c>
      <c r="H4952" s="366">
        <f t="shared" si="161"/>
        <v>0</v>
      </c>
    </row>
    <row r="4953" spans="7:8" x14ac:dyDescent="0.25">
      <c r="G4953" s="359">
        <f t="shared" si="160"/>
        <v>0</v>
      </c>
      <c r="H4953" s="366">
        <f t="shared" si="161"/>
        <v>0</v>
      </c>
    </row>
    <row r="4954" spans="7:8" x14ac:dyDescent="0.25">
      <c r="G4954" s="359">
        <f t="shared" si="160"/>
        <v>0</v>
      </c>
      <c r="H4954" s="366">
        <f t="shared" si="161"/>
        <v>0</v>
      </c>
    </row>
    <row r="4955" spans="7:8" x14ac:dyDescent="0.25">
      <c r="G4955" s="359">
        <f t="shared" si="160"/>
        <v>0</v>
      </c>
      <c r="H4955" s="366">
        <f t="shared" si="161"/>
        <v>0</v>
      </c>
    </row>
    <row r="4956" spans="7:8" x14ac:dyDescent="0.25">
      <c r="G4956" s="359">
        <f t="shared" si="160"/>
        <v>0</v>
      </c>
      <c r="H4956" s="366">
        <f t="shared" si="161"/>
        <v>0</v>
      </c>
    </row>
    <row r="4957" spans="7:8" x14ac:dyDescent="0.25">
      <c r="G4957" s="359">
        <f t="shared" si="160"/>
        <v>0</v>
      </c>
      <c r="H4957" s="366">
        <f t="shared" si="161"/>
        <v>0</v>
      </c>
    </row>
    <row r="4958" spans="7:8" x14ac:dyDescent="0.25">
      <c r="G4958" s="359">
        <f t="shared" si="160"/>
        <v>0</v>
      </c>
      <c r="H4958" s="366">
        <f t="shared" si="161"/>
        <v>0</v>
      </c>
    </row>
    <row r="4959" spans="7:8" x14ac:dyDescent="0.25">
      <c r="G4959" s="359">
        <f t="shared" si="160"/>
        <v>0</v>
      </c>
      <c r="H4959" s="366">
        <f t="shared" si="161"/>
        <v>0</v>
      </c>
    </row>
    <row r="4960" spans="7:8" x14ac:dyDescent="0.25">
      <c r="G4960" s="359">
        <f t="shared" si="160"/>
        <v>0</v>
      </c>
      <c r="H4960" s="366">
        <f t="shared" si="161"/>
        <v>0</v>
      </c>
    </row>
    <row r="4961" spans="7:8" x14ac:dyDescent="0.25">
      <c r="G4961" s="359">
        <f t="shared" si="160"/>
        <v>0</v>
      </c>
      <c r="H4961" s="366">
        <f t="shared" si="161"/>
        <v>0</v>
      </c>
    </row>
    <row r="4962" spans="7:8" x14ac:dyDescent="0.25">
      <c r="G4962" s="359">
        <f t="shared" si="160"/>
        <v>0</v>
      </c>
      <c r="H4962" s="366">
        <f t="shared" si="161"/>
        <v>0</v>
      </c>
    </row>
    <row r="4963" spans="7:8" x14ac:dyDescent="0.25">
      <c r="G4963" s="359">
        <f t="shared" si="160"/>
        <v>0</v>
      </c>
      <c r="H4963" s="366">
        <f t="shared" si="161"/>
        <v>0</v>
      </c>
    </row>
    <row r="4964" spans="7:8" x14ac:dyDescent="0.25">
      <c r="G4964" s="359">
        <f t="shared" si="160"/>
        <v>0</v>
      </c>
      <c r="H4964" s="366">
        <f t="shared" si="161"/>
        <v>0</v>
      </c>
    </row>
    <row r="4965" spans="7:8" x14ac:dyDescent="0.25">
      <c r="G4965" s="359">
        <f t="shared" si="160"/>
        <v>0</v>
      </c>
      <c r="H4965" s="366">
        <f t="shared" si="161"/>
        <v>0</v>
      </c>
    </row>
    <row r="4966" spans="7:8" x14ac:dyDescent="0.25">
      <c r="G4966" s="359">
        <f t="shared" si="160"/>
        <v>0</v>
      </c>
      <c r="H4966" s="366">
        <f t="shared" si="161"/>
        <v>0</v>
      </c>
    </row>
    <row r="4967" spans="7:8" x14ac:dyDescent="0.25">
      <c r="G4967" s="359">
        <f t="shared" si="160"/>
        <v>0</v>
      </c>
      <c r="H4967" s="366">
        <f t="shared" si="161"/>
        <v>0</v>
      </c>
    </row>
    <row r="4968" spans="7:8" x14ac:dyDescent="0.25">
      <c r="G4968" s="359">
        <f t="shared" si="160"/>
        <v>0</v>
      </c>
      <c r="H4968" s="366">
        <f t="shared" si="161"/>
        <v>0</v>
      </c>
    </row>
    <row r="4969" spans="7:8" x14ac:dyDescent="0.25">
      <c r="G4969" s="359">
        <f t="shared" si="160"/>
        <v>0</v>
      </c>
      <c r="H4969" s="366">
        <f t="shared" si="161"/>
        <v>0</v>
      </c>
    </row>
    <row r="4970" spans="7:8" x14ac:dyDescent="0.25">
      <c r="G4970" s="359">
        <f t="shared" si="160"/>
        <v>0</v>
      </c>
      <c r="H4970" s="366">
        <f t="shared" si="161"/>
        <v>0</v>
      </c>
    </row>
    <row r="4971" spans="7:8" x14ac:dyDescent="0.25">
      <c r="G4971" s="359">
        <f t="shared" si="160"/>
        <v>0</v>
      </c>
      <c r="H4971" s="366">
        <f t="shared" si="161"/>
        <v>0</v>
      </c>
    </row>
    <row r="4972" spans="7:8" x14ac:dyDescent="0.25">
      <c r="G4972" s="359">
        <f t="shared" si="160"/>
        <v>0</v>
      </c>
      <c r="H4972" s="366">
        <f t="shared" si="161"/>
        <v>0</v>
      </c>
    </row>
    <row r="4973" spans="7:8" x14ac:dyDescent="0.25">
      <c r="G4973" s="359">
        <f t="shared" si="160"/>
        <v>0</v>
      </c>
      <c r="H4973" s="366">
        <f t="shared" si="161"/>
        <v>0</v>
      </c>
    </row>
    <row r="4974" spans="7:8" x14ac:dyDescent="0.25">
      <c r="G4974" s="359">
        <f t="shared" si="160"/>
        <v>0</v>
      </c>
      <c r="H4974" s="366">
        <f t="shared" si="161"/>
        <v>0</v>
      </c>
    </row>
    <row r="4975" spans="7:8" x14ac:dyDescent="0.25">
      <c r="G4975" s="359">
        <f t="shared" si="160"/>
        <v>0</v>
      </c>
      <c r="H4975" s="366">
        <f t="shared" si="161"/>
        <v>0</v>
      </c>
    </row>
    <row r="4976" spans="7:8" x14ac:dyDescent="0.25">
      <c r="G4976" s="359">
        <f t="shared" si="160"/>
        <v>0</v>
      </c>
      <c r="H4976" s="366">
        <f t="shared" si="161"/>
        <v>0</v>
      </c>
    </row>
    <row r="4977" spans="7:8" x14ac:dyDescent="0.25">
      <c r="G4977" s="359">
        <f t="shared" si="160"/>
        <v>0</v>
      </c>
      <c r="H4977" s="366">
        <f t="shared" si="161"/>
        <v>0</v>
      </c>
    </row>
    <row r="4978" spans="7:8" x14ac:dyDescent="0.25">
      <c r="G4978" s="359">
        <f t="shared" si="160"/>
        <v>0</v>
      </c>
      <c r="H4978" s="366">
        <f t="shared" si="161"/>
        <v>0</v>
      </c>
    </row>
    <row r="4979" spans="7:8" x14ac:dyDescent="0.25">
      <c r="G4979" s="359">
        <f t="shared" si="160"/>
        <v>0</v>
      </c>
      <c r="H4979" s="366">
        <f t="shared" si="161"/>
        <v>0</v>
      </c>
    </row>
    <row r="4980" spans="7:8" x14ac:dyDescent="0.25">
      <c r="G4980" s="359">
        <f t="shared" si="160"/>
        <v>0</v>
      </c>
      <c r="H4980" s="366">
        <f t="shared" si="161"/>
        <v>0</v>
      </c>
    </row>
    <row r="4981" spans="7:8" x14ac:dyDescent="0.25">
      <c r="G4981" s="359">
        <f t="shared" si="160"/>
        <v>0</v>
      </c>
      <c r="H4981" s="366">
        <f t="shared" si="161"/>
        <v>0</v>
      </c>
    </row>
    <row r="4982" spans="7:8" x14ac:dyDescent="0.25">
      <c r="G4982" s="359">
        <f t="shared" si="160"/>
        <v>0</v>
      </c>
      <c r="H4982" s="366">
        <f t="shared" si="161"/>
        <v>0</v>
      </c>
    </row>
    <row r="4983" spans="7:8" x14ac:dyDescent="0.25">
      <c r="G4983" s="359">
        <f t="shared" si="160"/>
        <v>0</v>
      </c>
      <c r="H4983" s="366">
        <f t="shared" si="161"/>
        <v>0</v>
      </c>
    </row>
    <row r="4984" spans="7:8" x14ac:dyDescent="0.25">
      <c r="G4984" s="359">
        <f t="shared" si="160"/>
        <v>0</v>
      </c>
      <c r="H4984" s="366">
        <f t="shared" si="161"/>
        <v>0</v>
      </c>
    </row>
    <row r="4985" spans="7:8" x14ac:dyDescent="0.25">
      <c r="G4985" s="359">
        <f t="shared" si="160"/>
        <v>0</v>
      </c>
      <c r="H4985" s="366">
        <f t="shared" si="161"/>
        <v>0</v>
      </c>
    </row>
    <row r="4986" spans="7:8" x14ac:dyDescent="0.25">
      <c r="G4986" s="359">
        <f t="shared" si="160"/>
        <v>0</v>
      </c>
      <c r="H4986" s="366">
        <f t="shared" si="161"/>
        <v>0</v>
      </c>
    </row>
    <row r="4987" spans="7:8" x14ac:dyDescent="0.25">
      <c r="G4987" s="359">
        <f t="shared" si="160"/>
        <v>0</v>
      </c>
      <c r="H4987" s="366">
        <f t="shared" si="161"/>
        <v>0</v>
      </c>
    </row>
    <row r="4988" spans="7:8" x14ac:dyDescent="0.25">
      <c r="G4988" s="359">
        <f t="shared" si="160"/>
        <v>0</v>
      </c>
      <c r="H4988" s="366">
        <f t="shared" si="161"/>
        <v>0</v>
      </c>
    </row>
    <row r="4989" spans="7:8" x14ac:dyDescent="0.25">
      <c r="G4989" s="359">
        <f t="shared" si="160"/>
        <v>0</v>
      </c>
      <c r="H4989" s="366">
        <f t="shared" si="161"/>
        <v>0</v>
      </c>
    </row>
    <row r="4990" spans="7:8" x14ac:dyDescent="0.25">
      <c r="G4990" s="359">
        <f t="shared" si="160"/>
        <v>0</v>
      </c>
      <c r="H4990" s="366">
        <f t="shared" si="161"/>
        <v>0</v>
      </c>
    </row>
    <row r="4991" spans="7:8" x14ac:dyDescent="0.25">
      <c r="G4991" s="359">
        <f t="shared" si="160"/>
        <v>0</v>
      </c>
      <c r="H4991" s="366">
        <f t="shared" si="161"/>
        <v>0</v>
      </c>
    </row>
    <row r="4992" spans="7:8" x14ac:dyDescent="0.25">
      <c r="G4992" s="359">
        <f t="shared" si="160"/>
        <v>0</v>
      </c>
      <c r="H4992" s="366">
        <f t="shared" si="161"/>
        <v>0</v>
      </c>
    </row>
    <row r="4993" spans="7:8" x14ac:dyDescent="0.25">
      <c r="G4993" s="359">
        <f t="shared" si="160"/>
        <v>0</v>
      </c>
      <c r="H4993" s="366">
        <f t="shared" si="161"/>
        <v>0</v>
      </c>
    </row>
    <row r="4994" spans="7:8" x14ac:dyDescent="0.25">
      <c r="G4994" s="359">
        <f t="shared" si="160"/>
        <v>0</v>
      </c>
      <c r="H4994" s="366">
        <f t="shared" si="161"/>
        <v>0</v>
      </c>
    </row>
    <row r="4995" spans="7:8" x14ac:dyDescent="0.25">
      <c r="G4995" s="359">
        <f t="shared" ref="G4995:G5000" si="162">IFERROR(IF(C4995=" ",0,C4995),0)</f>
        <v>0</v>
      </c>
      <c r="H4995" s="366">
        <f t="shared" ref="H4995:H5000" si="163">IFERROR(G4995 * E4995, 0)</f>
        <v>0</v>
      </c>
    </row>
    <row r="4996" spans="7:8" x14ac:dyDescent="0.25">
      <c r="G4996" s="359">
        <f t="shared" si="162"/>
        <v>0</v>
      </c>
      <c r="H4996" s="366">
        <f t="shared" si="163"/>
        <v>0</v>
      </c>
    </row>
    <row r="4997" spans="7:8" x14ac:dyDescent="0.25">
      <c r="G4997" s="359">
        <f t="shared" si="162"/>
        <v>0</v>
      </c>
      <c r="H4997" s="366">
        <f t="shared" si="163"/>
        <v>0</v>
      </c>
    </row>
    <row r="4998" spans="7:8" x14ac:dyDescent="0.25">
      <c r="G4998" s="359">
        <f t="shared" si="162"/>
        <v>0</v>
      </c>
      <c r="H4998" s="366">
        <f t="shared" si="163"/>
        <v>0</v>
      </c>
    </row>
    <row r="4999" spans="7:8" x14ac:dyDescent="0.25">
      <c r="G4999" s="359">
        <f t="shared" si="162"/>
        <v>0</v>
      </c>
      <c r="H4999" s="366">
        <f t="shared" si="163"/>
        <v>0</v>
      </c>
    </row>
    <row r="5000" spans="7:8" x14ac:dyDescent="0.25">
      <c r="G5000" s="359">
        <f t="shared" si="162"/>
        <v>0</v>
      </c>
      <c r="H5000" s="366">
        <f t="shared" si="163"/>
        <v>0</v>
      </c>
    </row>
  </sheetData>
  <autoFilter ref="A1:H1">
    <sortState ref="A2:H5000">
      <sortCondition ref="A1"/>
    </sortState>
  </autoFilter>
  <hyperlinks>
    <hyperlink ref="A1" r:id="rId1" display="javascript:__doPostBack('ctl00$PageCenterContentPlaceHolder$GridView1','Sort$Product Department Name')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0000"/>
  </sheetPr>
  <dimension ref="A1:I2968"/>
  <sheetViews>
    <sheetView topLeftCell="A2860" workbookViewId="0">
      <selection activeCell="D2887" sqref="D2887"/>
    </sheetView>
  </sheetViews>
  <sheetFormatPr defaultRowHeight="15" x14ac:dyDescent="0.25"/>
  <cols>
    <col min="1" max="1" width="24.85546875" style="40" bestFit="1" customWidth="1"/>
    <col min="2" max="2" width="25.140625" style="40" bestFit="1" customWidth="1"/>
    <col min="3" max="3" width="15.7109375" style="40" bestFit="1" customWidth="1"/>
    <col min="4" max="4" width="34.85546875" style="40" bestFit="1" customWidth="1"/>
    <col min="5" max="5" width="23" style="40" bestFit="1" customWidth="1"/>
    <col min="6" max="6" width="27.5703125" style="40" bestFit="1" customWidth="1"/>
    <col min="7" max="7" width="26" style="40" bestFit="1" customWidth="1"/>
    <col min="8" max="8" width="10.85546875" bestFit="1" customWidth="1"/>
  </cols>
  <sheetData>
    <row r="1" spans="1:8" ht="15.75" thickBot="1" x14ac:dyDescent="0.3">
      <c r="A1" s="40" t="s">
        <v>0</v>
      </c>
      <c r="B1" s="40" t="s">
        <v>1</v>
      </c>
      <c r="C1" s="40" t="s">
        <v>2</v>
      </c>
      <c r="D1" s="40" t="s">
        <v>3</v>
      </c>
      <c r="E1" s="40" t="s">
        <v>4</v>
      </c>
      <c r="F1" s="40" t="s">
        <v>5</v>
      </c>
      <c r="G1" s="40" t="s">
        <v>6</v>
      </c>
      <c r="H1" s="1" t="s">
        <v>556</v>
      </c>
    </row>
    <row r="2" spans="1:8" ht="15.75" thickBot="1" x14ac:dyDescent="0.3">
      <c r="A2" s="41" t="s">
        <v>275</v>
      </c>
      <c r="B2" s="41" t="s">
        <v>653</v>
      </c>
      <c r="C2" s="41">
        <v>1701</v>
      </c>
      <c r="D2" s="41" t="s">
        <v>7</v>
      </c>
      <c r="E2" s="41">
        <v>288</v>
      </c>
      <c r="F2" s="42">
        <v>432</v>
      </c>
      <c r="G2" s="42">
        <v>40.58</v>
      </c>
      <c r="H2" t="str">
        <f>"July"</f>
        <v>July</v>
      </c>
    </row>
    <row r="3" spans="1:8" ht="15.75" thickBot="1" x14ac:dyDescent="0.3">
      <c r="A3" s="41" t="s">
        <v>275</v>
      </c>
      <c r="B3" s="41" t="s">
        <v>653</v>
      </c>
      <c r="C3" s="41">
        <v>659106</v>
      </c>
      <c r="D3" s="41" t="s">
        <v>8</v>
      </c>
      <c r="E3" s="41">
        <v>18</v>
      </c>
      <c r="F3" s="42">
        <v>40.5</v>
      </c>
      <c r="G3" s="42">
        <v>0</v>
      </c>
      <c r="H3" s="2" t="str">
        <f t="shared" ref="H3:H66" si="0">"July"</f>
        <v>July</v>
      </c>
    </row>
    <row r="4" spans="1:8" ht="15.75" thickBot="1" x14ac:dyDescent="0.3">
      <c r="A4" s="41" t="s">
        <v>275</v>
      </c>
      <c r="B4" s="41" t="s">
        <v>653</v>
      </c>
      <c r="C4" s="41">
        <v>659100</v>
      </c>
      <c r="D4" s="41" t="s">
        <v>9</v>
      </c>
      <c r="E4" s="41">
        <v>35</v>
      </c>
      <c r="F4" s="42">
        <v>84</v>
      </c>
      <c r="G4" s="42">
        <v>8</v>
      </c>
      <c r="H4" s="2" t="str">
        <f t="shared" si="0"/>
        <v>July</v>
      </c>
    </row>
    <row r="5" spans="1:8" ht="15.75" thickBot="1" x14ac:dyDescent="0.3">
      <c r="A5" s="41" t="s">
        <v>275</v>
      </c>
      <c r="B5" s="41" t="s">
        <v>653</v>
      </c>
      <c r="C5" s="41">
        <v>659105</v>
      </c>
      <c r="D5" s="41" t="s">
        <v>10</v>
      </c>
      <c r="E5" s="41">
        <v>134</v>
      </c>
      <c r="F5" s="42">
        <v>187.6</v>
      </c>
      <c r="G5" s="42">
        <v>17.72</v>
      </c>
      <c r="H5" s="2" t="str">
        <f t="shared" si="0"/>
        <v>July</v>
      </c>
    </row>
    <row r="6" spans="1:8" ht="15.75" thickBot="1" x14ac:dyDescent="0.3">
      <c r="A6" s="41" t="s">
        <v>275</v>
      </c>
      <c r="B6" s="41" t="s">
        <v>653</v>
      </c>
      <c r="C6" s="41">
        <v>659101</v>
      </c>
      <c r="D6" s="41" t="s">
        <v>14</v>
      </c>
      <c r="E6" s="41">
        <v>36</v>
      </c>
      <c r="F6" s="42">
        <v>63</v>
      </c>
      <c r="G6" s="42">
        <v>6.08</v>
      </c>
      <c r="H6" s="2" t="str">
        <f t="shared" si="0"/>
        <v>July</v>
      </c>
    </row>
    <row r="7" spans="1:8" ht="15.75" thickBot="1" x14ac:dyDescent="0.3">
      <c r="A7" s="41" t="s">
        <v>275</v>
      </c>
      <c r="B7" s="41" t="s">
        <v>653</v>
      </c>
      <c r="C7" s="41">
        <v>2127</v>
      </c>
      <c r="D7" s="41" t="s">
        <v>15</v>
      </c>
      <c r="E7" s="41">
        <v>123</v>
      </c>
      <c r="F7" s="42">
        <v>146.37</v>
      </c>
      <c r="G7" s="42">
        <v>13.79</v>
      </c>
      <c r="H7" s="2" t="str">
        <f t="shared" si="0"/>
        <v>July</v>
      </c>
    </row>
    <row r="8" spans="1:8" ht="15.75" thickBot="1" x14ac:dyDescent="0.3">
      <c r="A8" s="41" t="s">
        <v>275</v>
      </c>
      <c r="B8" s="41" t="s">
        <v>653</v>
      </c>
      <c r="C8" s="41">
        <v>659013</v>
      </c>
      <c r="D8" s="41" t="s">
        <v>17</v>
      </c>
      <c r="E8" s="41">
        <v>15</v>
      </c>
      <c r="F8" s="42">
        <v>62.85</v>
      </c>
      <c r="G8" s="42">
        <v>6</v>
      </c>
      <c r="H8" s="2" t="str">
        <f t="shared" si="0"/>
        <v>July</v>
      </c>
    </row>
    <row r="9" spans="1:8" ht="15.75" thickBot="1" x14ac:dyDescent="0.3">
      <c r="A9" s="41" t="s">
        <v>275</v>
      </c>
      <c r="B9" s="41" t="s">
        <v>653</v>
      </c>
      <c r="C9" s="41">
        <v>659004</v>
      </c>
      <c r="D9" s="41" t="s">
        <v>18</v>
      </c>
      <c r="E9" s="41">
        <v>28</v>
      </c>
      <c r="F9" s="42">
        <v>83.72</v>
      </c>
      <c r="G9" s="42">
        <v>7.91</v>
      </c>
      <c r="H9" s="2" t="str">
        <f t="shared" si="0"/>
        <v>July</v>
      </c>
    </row>
    <row r="10" spans="1:8" ht="15.75" thickBot="1" x14ac:dyDescent="0.3">
      <c r="A10" s="41" t="s">
        <v>275</v>
      </c>
      <c r="B10" s="41" t="s">
        <v>653</v>
      </c>
      <c r="C10" s="41">
        <v>659006</v>
      </c>
      <c r="D10" s="41" t="s">
        <v>19</v>
      </c>
      <c r="E10" s="41">
        <v>4</v>
      </c>
      <c r="F10" s="42">
        <v>11.96</v>
      </c>
      <c r="G10" s="42">
        <v>1.1200000000000001</v>
      </c>
      <c r="H10" s="2" t="str">
        <f t="shared" si="0"/>
        <v>July</v>
      </c>
    </row>
    <row r="11" spans="1:8" ht="15.75" thickBot="1" x14ac:dyDescent="0.3">
      <c r="A11" s="41" t="s">
        <v>275</v>
      </c>
      <c r="B11" s="41" t="s">
        <v>653</v>
      </c>
      <c r="C11" s="41">
        <v>659018</v>
      </c>
      <c r="D11" s="41" t="s">
        <v>20</v>
      </c>
      <c r="E11" s="41">
        <v>18</v>
      </c>
      <c r="F11" s="42">
        <v>75.42</v>
      </c>
      <c r="G11" s="42">
        <v>7.2</v>
      </c>
      <c r="H11" s="2" t="str">
        <f t="shared" si="0"/>
        <v>July</v>
      </c>
    </row>
    <row r="12" spans="1:8" ht="15.75" thickBot="1" x14ac:dyDescent="0.3">
      <c r="A12" s="41" t="s">
        <v>275</v>
      </c>
      <c r="B12" s="41" t="s">
        <v>653</v>
      </c>
      <c r="C12" s="41">
        <v>659010</v>
      </c>
      <c r="D12" s="41" t="s">
        <v>21</v>
      </c>
      <c r="E12" s="41">
        <v>16</v>
      </c>
      <c r="F12" s="42">
        <v>47.84</v>
      </c>
      <c r="G12" s="42">
        <v>4.49</v>
      </c>
      <c r="H12" s="2" t="str">
        <f t="shared" si="0"/>
        <v>July</v>
      </c>
    </row>
    <row r="13" spans="1:8" ht="15.75" thickBot="1" x14ac:dyDescent="0.3">
      <c r="A13" s="41" t="s">
        <v>275</v>
      </c>
      <c r="B13" s="41" t="s">
        <v>653</v>
      </c>
      <c r="C13" s="41">
        <v>659021</v>
      </c>
      <c r="D13" s="41" t="s">
        <v>266</v>
      </c>
      <c r="E13" s="41">
        <v>12</v>
      </c>
      <c r="F13" s="42">
        <v>59.88</v>
      </c>
      <c r="G13" s="42">
        <v>5.64</v>
      </c>
      <c r="H13" s="2" t="str">
        <f t="shared" si="0"/>
        <v>July</v>
      </c>
    </row>
    <row r="14" spans="1:8" ht="15.75" thickBot="1" x14ac:dyDescent="0.3">
      <c r="A14" s="41" t="s">
        <v>275</v>
      </c>
      <c r="B14" s="41" t="s">
        <v>653</v>
      </c>
      <c r="C14" s="41">
        <v>659008</v>
      </c>
      <c r="D14" s="41" t="s">
        <v>22</v>
      </c>
      <c r="E14" s="41">
        <v>33</v>
      </c>
      <c r="F14" s="42">
        <v>131.66999999999999</v>
      </c>
      <c r="G14" s="42">
        <v>12.54</v>
      </c>
      <c r="H14" s="2" t="str">
        <f t="shared" si="0"/>
        <v>July</v>
      </c>
    </row>
    <row r="15" spans="1:8" ht="15.75" thickBot="1" x14ac:dyDescent="0.3">
      <c r="A15" s="41" t="s">
        <v>275</v>
      </c>
      <c r="B15" s="41" t="s">
        <v>653</v>
      </c>
      <c r="C15" s="41">
        <v>659003</v>
      </c>
      <c r="D15" s="41" t="s">
        <v>23</v>
      </c>
      <c r="E15" s="41">
        <v>20</v>
      </c>
      <c r="F15" s="42">
        <v>59.8</v>
      </c>
      <c r="G15" s="42">
        <v>5.64</v>
      </c>
      <c r="H15" s="2" t="str">
        <f t="shared" si="0"/>
        <v>July</v>
      </c>
    </row>
    <row r="16" spans="1:8" ht="15.75" thickBot="1" x14ac:dyDescent="0.3">
      <c r="A16" s="41" t="s">
        <v>275</v>
      </c>
      <c r="B16" s="41" t="s">
        <v>653</v>
      </c>
      <c r="C16" s="41">
        <v>1712</v>
      </c>
      <c r="D16" s="41" t="s">
        <v>24</v>
      </c>
      <c r="E16" s="41">
        <v>226</v>
      </c>
      <c r="F16" s="42">
        <v>384.2</v>
      </c>
      <c r="G16" s="42">
        <v>36.32</v>
      </c>
      <c r="H16" s="2" t="str">
        <f t="shared" si="0"/>
        <v>July</v>
      </c>
    </row>
    <row r="17" spans="1:8" ht="15.75" thickBot="1" x14ac:dyDescent="0.3">
      <c r="A17" s="41" t="s">
        <v>275</v>
      </c>
      <c r="B17" s="41" t="s">
        <v>654</v>
      </c>
      <c r="C17" s="41">
        <v>605</v>
      </c>
      <c r="D17" s="41" t="s">
        <v>25</v>
      </c>
      <c r="E17" s="41">
        <v>24</v>
      </c>
      <c r="F17" s="42">
        <v>78</v>
      </c>
      <c r="G17" s="42">
        <v>7.44</v>
      </c>
      <c r="H17" s="2" t="str">
        <f t="shared" si="0"/>
        <v>July</v>
      </c>
    </row>
    <row r="18" spans="1:8" ht="15.75" thickBot="1" x14ac:dyDescent="0.3">
      <c r="A18" s="41" t="s">
        <v>275</v>
      </c>
      <c r="B18" s="41" t="s">
        <v>654</v>
      </c>
      <c r="C18" s="41">
        <v>904</v>
      </c>
      <c r="D18" s="41" t="s">
        <v>26</v>
      </c>
      <c r="E18" s="41">
        <v>54</v>
      </c>
      <c r="F18" s="42">
        <v>86.4</v>
      </c>
      <c r="G18" s="42">
        <v>8.1</v>
      </c>
      <c r="H18" s="2" t="str">
        <f t="shared" si="0"/>
        <v>July</v>
      </c>
    </row>
    <row r="19" spans="1:8" ht="15.75" thickBot="1" x14ac:dyDescent="0.3">
      <c r="A19" s="41" t="s">
        <v>275</v>
      </c>
      <c r="B19" s="41" t="s">
        <v>654</v>
      </c>
      <c r="C19" s="41">
        <v>9033</v>
      </c>
      <c r="D19" s="41" t="s">
        <v>652</v>
      </c>
      <c r="E19" s="41">
        <v>109</v>
      </c>
      <c r="F19" s="42">
        <v>436</v>
      </c>
      <c r="G19" s="42">
        <v>41.42</v>
      </c>
      <c r="H19" s="2" t="str">
        <f t="shared" si="0"/>
        <v>July</v>
      </c>
    </row>
    <row r="20" spans="1:8" ht="15.75" thickBot="1" x14ac:dyDescent="0.3">
      <c r="A20" s="41" t="s">
        <v>275</v>
      </c>
      <c r="B20" s="41" t="s">
        <v>654</v>
      </c>
      <c r="C20" s="41">
        <v>46959</v>
      </c>
      <c r="D20" s="41" t="s">
        <v>27</v>
      </c>
      <c r="E20" s="41">
        <v>46</v>
      </c>
      <c r="F20" s="42">
        <v>73.599999999999994</v>
      </c>
      <c r="G20" s="42">
        <v>6.92</v>
      </c>
      <c r="H20" s="2" t="str">
        <f t="shared" si="0"/>
        <v>July</v>
      </c>
    </row>
    <row r="21" spans="1:8" ht="15.75" thickBot="1" x14ac:dyDescent="0.3">
      <c r="A21" s="41" t="s">
        <v>275</v>
      </c>
      <c r="B21" s="41" t="s">
        <v>654</v>
      </c>
      <c r="C21" s="41">
        <v>4565</v>
      </c>
      <c r="D21" s="41" t="s">
        <v>269</v>
      </c>
      <c r="E21" s="41">
        <v>3</v>
      </c>
      <c r="F21" s="42">
        <v>3</v>
      </c>
      <c r="G21" s="42">
        <v>0.2</v>
      </c>
      <c r="H21" s="2" t="str">
        <f t="shared" si="0"/>
        <v>July</v>
      </c>
    </row>
    <row r="22" spans="1:8" ht="15.75" thickBot="1" x14ac:dyDescent="0.3">
      <c r="A22" s="41" t="s">
        <v>275</v>
      </c>
      <c r="B22" s="41" t="s">
        <v>654</v>
      </c>
      <c r="C22" s="41">
        <v>911</v>
      </c>
      <c r="D22" s="41" t="s">
        <v>29</v>
      </c>
      <c r="E22" s="41">
        <v>127</v>
      </c>
      <c r="F22" s="42">
        <v>203.2</v>
      </c>
      <c r="G22" s="42">
        <v>19.059999999999999</v>
      </c>
      <c r="H22" s="2" t="str">
        <f t="shared" si="0"/>
        <v>July</v>
      </c>
    </row>
    <row r="23" spans="1:8" ht="15.75" thickBot="1" x14ac:dyDescent="0.3">
      <c r="A23" s="41" t="s">
        <v>275</v>
      </c>
      <c r="B23" s="41" t="s">
        <v>654</v>
      </c>
      <c r="C23" s="41">
        <v>6789</v>
      </c>
      <c r="D23" s="41" t="s">
        <v>30</v>
      </c>
      <c r="E23" s="41">
        <v>69</v>
      </c>
      <c r="F23" s="42">
        <v>110.4</v>
      </c>
      <c r="G23" s="42">
        <v>10.35</v>
      </c>
      <c r="H23" s="2" t="str">
        <f t="shared" si="0"/>
        <v>July</v>
      </c>
    </row>
    <row r="24" spans="1:8" ht="15.75" thickBot="1" x14ac:dyDescent="0.3">
      <c r="A24" s="41" t="s">
        <v>275</v>
      </c>
      <c r="B24" s="41" t="s">
        <v>654</v>
      </c>
      <c r="C24" s="41">
        <v>913</v>
      </c>
      <c r="D24" s="41" t="s">
        <v>258</v>
      </c>
      <c r="E24" s="41">
        <v>4</v>
      </c>
      <c r="F24" s="42">
        <v>6.4</v>
      </c>
      <c r="G24" s="42">
        <v>0</v>
      </c>
      <c r="H24" s="2" t="str">
        <f t="shared" si="0"/>
        <v>July</v>
      </c>
    </row>
    <row r="25" spans="1:8" ht="15.75" thickBot="1" x14ac:dyDescent="0.3">
      <c r="A25" s="41" t="s">
        <v>275</v>
      </c>
      <c r="B25" s="41" t="s">
        <v>654</v>
      </c>
      <c r="C25" s="41">
        <v>4987</v>
      </c>
      <c r="D25" s="41" t="s">
        <v>31</v>
      </c>
      <c r="E25" s="41">
        <v>124</v>
      </c>
      <c r="F25" s="42">
        <v>198.4</v>
      </c>
      <c r="G25" s="42">
        <v>18.649999999999999</v>
      </c>
      <c r="H25" s="2" t="str">
        <f t="shared" si="0"/>
        <v>July</v>
      </c>
    </row>
    <row r="26" spans="1:8" ht="15.75" thickBot="1" x14ac:dyDescent="0.3">
      <c r="A26" s="41" t="s">
        <v>275</v>
      </c>
      <c r="B26" s="41" t="s">
        <v>654</v>
      </c>
      <c r="C26" s="41">
        <v>770</v>
      </c>
      <c r="D26" s="41" t="s">
        <v>33</v>
      </c>
      <c r="E26" s="41">
        <v>12</v>
      </c>
      <c r="F26" s="42">
        <v>9</v>
      </c>
      <c r="G26" s="42">
        <v>0.84</v>
      </c>
      <c r="H26" s="2" t="str">
        <f t="shared" si="0"/>
        <v>July</v>
      </c>
    </row>
    <row r="27" spans="1:8" ht="15.75" thickBot="1" x14ac:dyDescent="0.3">
      <c r="A27" s="41" t="s">
        <v>275</v>
      </c>
      <c r="B27" s="41" t="s">
        <v>654</v>
      </c>
      <c r="C27" s="41">
        <v>953</v>
      </c>
      <c r="D27" s="41" t="s">
        <v>34</v>
      </c>
      <c r="E27" s="41">
        <v>30</v>
      </c>
      <c r="F27" s="42">
        <v>48</v>
      </c>
      <c r="G27" s="42">
        <v>4.5199999999999996</v>
      </c>
      <c r="H27" s="2" t="str">
        <f t="shared" si="0"/>
        <v>July</v>
      </c>
    </row>
    <row r="28" spans="1:8" ht="15.75" thickBot="1" x14ac:dyDescent="0.3">
      <c r="A28" s="41" t="s">
        <v>275</v>
      </c>
      <c r="B28" s="41" t="s">
        <v>654</v>
      </c>
      <c r="C28" s="41">
        <v>5701</v>
      </c>
      <c r="D28" s="41" t="s">
        <v>270</v>
      </c>
      <c r="E28" s="41">
        <v>86</v>
      </c>
      <c r="F28" s="42">
        <v>154.80000000000001</v>
      </c>
      <c r="G28" s="42">
        <v>14.69</v>
      </c>
      <c r="H28" s="2" t="str">
        <f t="shared" si="0"/>
        <v>July</v>
      </c>
    </row>
    <row r="29" spans="1:8" ht="15.75" thickBot="1" x14ac:dyDescent="0.3">
      <c r="A29" s="41" t="s">
        <v>275</v>
      </c>
      <c r="B29" s="41" t="s">
        <v>654</v>
      </c>
      <c r="C29" s="41">
        <v>914</v>
      </c>
      <c r="D29" s="41" t="s">
        <v>35</v>
      </c>
      <c r="E29" s="41">
        <v>46</v>
      </c>
      <c r="F29" s="42">
        <v>126.5</v>
      </c>
      <c r="G29" s="42">
        <v>11.97</v>
      </c>
      <c r="H29" s="2" t="str">
        <f t="shared" si="0"/>
        <v>July</v>
      </c>
    </row>
    <row r="30" spans="1:8" ht="15.75" thickBot="1" x14ac:dyDescent="0.3">
      <c r="A30" s="41" t="s">
        <v>275</v>
      </c>
      <c r="B30" s="41" t="s">
        <v>654</v>
      </c>
      <c r="C30" s="41">
        <v>35324</v>
      </c>
      <c r="D30" s="41" t="s">
        <v>36</v>
      </c>
      <c r="E30" s="41">
        <v>43</v>
      </c>
      <c r="F30" s="42">
        <v>118.25</v>
      </c>
      <c r="G30" s="42">
        <v>11.19</v>
      </c>
      <c r="H30" s="2" t="str">
        <f t="shared" si="0"/>
        <v>July</v>
      </c>
    </row>
    <row r="31" spans="1:8" ht="15.75" thickBot="1" x14ac:dyDescent="0.3">
      <c r="A31" s="41" t="s">
        <v>275</v>
      </c>
      <c r="B31" s="41" t="s">
        <v>654</v>
      </c>
      <c r="C31" s="41">
        <v>29930</v>
      </c>
      <c r="D31" s="41" t="s">
        <v>37</v>
      </c>
      <c r="E31" s="41">
        <v>28</v>
      </c>
      <c r="F31" s="42">
        <v>51.8</v>
      </c>
      <c r="G31" s="42">
        <v>5.03</v>
      </c>
      <c r="H31" s="2" t="str">
        <f t="shared" si="0"/>
        <v>July</v>
      </c>
    </row>
    <row r="32" spans="1:8" ht="15.75" thickBot="1" x14ac:dyDescent="0.3">
      <c r="A32" s="41" t="s">
        <v>275</v>
      </c>
      <c r="B32" s="41" t="s">
        <v>654</v>
      </c>
      <c r="C32" s="41">
        <v>934</v>
      </c>
      <c r="D32" s="41" t="s">
        <v>38</v>
      </c>
      <c r="E32" s="41">
        <v>20</v>
      </c>
      <c r="F32" s="42">
        <v>37</v>
      </c>
      <c r="G32" s="42">
        <v>3.6</v>
      </c>
      <c r="H32" s="2" t="str">
        <f t="shared" si="0"/>
        <v>July</v>
      </c>
    </row>
    <row r="33" spans="1:8" ht="15.75" thickBot="1" x14ac:dyDescent="0.3">
      <c r="A33" s="41" t="s">
        <v>275</v>
      </c>
      <c r="B33" s="41" t="s">
        <v>654</v>
      </c>
      <c r="C33" s="41">
        <v>1030002</v>
      </c>
      <c r="D33" s="41" t="s">
        <v>39</v>
      </c>
      <c r="E33" s="41">
        <v>21</v>
      </c>
      <c r="F33" s="42">
        <v>38.85</v>
      </c>
      <c r="G33" s="42">
        <v>3.77</v>
      </c>
      <c r="H33" s="2" t="str">
        <f t="shared" si="0"/>
        <v>July</v>
      </c>
    </row>
    <row r="34" spans="1:8" ht="15.75" thickBot="1" x14ac:dyDescent="0.3">
      <c r="A34" s="41" t="s">
        <v>275</v>
      </c>
      <c r="B34" s="41" t="s">
        <v>654</v>
      </c>
      <c r="C34" s="41">
        <v>965</v>
      </c>
      <c r="D34" s="41" t="s">
        <v>42</v>
      </c>
      <c r="E34" s="41">
        <v>71</v>
      </c>
      <c r="F34" s="42">
        <v>131.35</v>
      </c>
      <c r="G34" s="42">
        <v>12.73</v>
      </c>
      <c r="H34" s="2" t="str">
        <f t="shared" si="0"/>
        <v>July</v>
      </c>
    </row>
    <row r="35" spans="1:8" ht="15.75" thickBot="1" x14ac:dyDescent="0.3">
      <c r="A35" s="41" t="s">
        <v>275</v>
      </c>
      <c r="B35" s="41" t="s">
        <v>654</v>
      </c>
      <c r="C35" s="41">
        <v>1211</v>
      </c>
      <c r="D35" s="41" t="s">
        <v>43</v>
      </c>
      <c r="E35" s="41">
        <v>32</v>
      </c>
      <c r="F35" s="42">
        <v>67.2</v>
      </c>
      <c r="G35" s="42">
        <v>6.4</v>
      </c>
      <c r="H35" s="2" t="str">
        <f t="shared" si="0"/>
        <v>July</v>
      </c>
    </row>
    <row r="36" spans="1:8" ht="15.75" thickBot="1" x14ac:dyDescent="0.3">
      <c r="A36" s="41" t="s">
        <v>275</v>
      </c>
      <c r="B36" s="41" t="s">
        <v>654</v>
      </c>
      <c r="C36" s="41">
        <v>1022</v>
      </c>
      <c r="D36" s="41" t="s">
        <v>44</v>
      </c>
      <c r="E36" s="41">
        <v>57</v>
      </c>
      <c r="F36" s="42">
        <v>142.5</v>
      </c>
      <c r="G36" s="42">
        <v>13.64</v>
      </c>
      <c r="H36" s="2" t="str">
        <f t="shared" si="0"/>
        <v>July</v>
      </c>
    </row>
    <row r="37" spans="1:8" ht="15.75" thickBot="1" x14ac:dyDescent="0.3">
      <c r="A37" s="41" t="s">
        <v>275</v>
      </c>
      <c r="B37" s="41" t="s">
        <v>654</v>
      </c>
      <c r="C37" s="41">
        <v>1023</v>
      </c>
      <c r="D37" s="41" t="s">
        <v>45</v>
      </c>
      <c r="E37" s="41">
        <v>19</v>
      </c>
      <c r="F37" s="42">
        <v>55.1</v>
      </c>
      <c r="G37" s="42">
        <v>5.3</v>
      </c>
      <c r="H37" s="2" t="str">
        <f t="shared" si="0"/>
        <v>July</v>
      </c>
    </row>
    <row r="38" spans="1:8" ht="15.75" thickBot="1" x14ac:dyDescent="0.3">
      <c r="A38" s="41" t="s">
        <v>275</v>
      </c>
      <c r="B38" s="41" t="s">
        <v>654</v>
      </c>
      <c r="C38" s="41">
        <v>340</v>
      </c>
      <c r="D38" s="41" t="s">
        <v>310</v>
      </c>
      <c r="E38" s="41">
        <v>9</v>
      </c>
      <c r="F38" s="42">
        <v>14.4</v>
      </c>
      <c r="G38" s="42">
        <v>1.36</v>
      </c>
      <c r="H38" s="2" t="str">
        <f t="shared" si="0"/>
        <v>July</v>
      </c>
    </row>
    <row r="39" spans="1:8" ht="15.75" thickBot="1" x14ac:dyDescent="0.3">
      <c r="A39" s="41" t="s">
        <v>275</v>
      </c>
      <c r="B39" s="41" t="s">
        <v>654</v>
      </c>
      <c r="C39" s="41">
        <v>923</v>
      </c>
      <c r="D39" s="41" t="s">
        <v>295</v>
      </c>
      <c r="E39" s="41">
        <v>32</v>
      </c>
      <c r="F39" s="42">
        <v>59.2</v>
      </c>
      <c r="G39" s="42">
        <v>5.76</v>
      </c>
      <c r="H39" s="2" t="str">
        <f t="shared" si="0"/>
        <v>July</v>
      </c>
    </row>
    <row r="40" spans="1:8" ht="15.75" thickBot="1" x14ac:dyDescent="0.3">
      <c r="A40" s="41" t="s">
        <v>275</v>
      </c>
      <c r="B40" s="41" t="s">
        <v>654</v>
      </c>
      <c r="C40" s="41">
        <v>956</v>
      </c>
      <c r="D40" s="41" t="s">
        <v>46</v>
      </c>
      <c r="E40" s="41">
        <v>29</v>
      </c>
      <c r="F40" s="42">
        <v>79.75</v>
      </c>
      <c r="G40" s="42">
        <v>7.54</v>
      </c>
      <c r="H40" s="2" t="str">
        <f t="shared" si="0"/>
        <v>July</v>
      </c>
    </row>
    <row r="41" spans="1:8" ht="15.75" thickBot="1" x14ac:dyDescent="0.3">
      <c r="A41" s="41" t="s">
        <v>275</v>
      </c>
      <c r="B41" s="41" t="s">
        <v>654</v>
      </c>
      <c r="C41" s="41">
        <v>44624</v>
      </c>
      <c r="D41" s="41" t="s">
        <v>277</v>
      </c>
      <c r="E41" s="41">
        <v>15</v>
      </c>
      <c r="F41" s="42">
        <v>45</v>
      </c>
      <c r="G41" s="42">
        <v>0</v>
      </c>
      <c r="H41" s="2" t="str">
        <f t="shared" si="0"/>
        <v>July</v>
      </c>
    </row>
    <row r="42" spans="1:8" ht="15.75" thickBot="1" x14ac:dyDescent="0.3">
      <c r="A42" s="41" t="s">
        <v>275</v>
      </c>
      <c r="B42" s="41" t="s">
        <v>654</v>
      </c>
      <c r="C42" s="41">
        <v>58365</v>
      </c>
      <c r="D42" s="41" t="s">
        <v>296</v>
      </c>
      <c r="E42" s="41">
        <v>19</v>
      </c>
      <c r="F42" s="42">
        <v>57</v>
      </c>
      <c r="G42" s="42">
        <v>0</v>
      </c>
      <c r="H42" s="2" t="str">
        <f t="shared" si="0"/>
        <v>July</v>
      </c>
    </row>
    <row r="43" spans="1:8" ht="15.75" thickBot="1" x14ac:dyDescent="0.3">
      <c r="A43" s="41" t="s">
        <v>275</v>
      </c>
      <c r="B43" s="41" t="s">
        <v>654</v>
      </c>
      <c r="C43" s="41">
        <v>58319</v>
      </c>
      <c r="D43" s="41" t="s">
        <v>297</v>
      </c>
      <c r="E43" s="41">
        <v>1</v>
      </c>
      <c r="F43" s="42">
        <v>3</v>
      </c>
      <c r="G43" s="42">
        <v>0</v>
      </c>
      <c r="H43" s="2" t="str">
        <f t="shared" si="0"/>
        <v>July</v>
      </c>
    </row>
    <row r="44" spans="1:8" ht="15.75" thickBot="1" x14ac:dyDescent="0.3">
      <c r="A44" s="41" t="s">
        <v>275</v>
      </c>
      <c r="B44" s="41" t="s">
        <v>654</v>
      </c>
      <c r="C44" s="41">
        <v>58320</v>
      </c>
      <c r="D44" s="41" t="s">
        <v>298</v>
      </c>
      <c r="E44" s="41">
        <v>1</v>
      </c>
      <c r="F44" s="42">
        <v>3</v>
      </c>
      <c r="G44" s="42">
        <v>0</v>
      </c>
      <c r="H44" s="2" t="str">
        <f t="shared" si="0"/>
        <v>July</v>
      </c>
    </row>
    <row r="45" spans="1:8" ht="15.75" thickBot="1" x14ac:dyDescent="0.3">
      <c r="A45" s="41" t="s">
        <v>275</v>
      </c>
      <c r="B45" s="41" t="s">
        <v>654</v>
      </c>
      <c r="C45" s="41">
        <v>78464</v>
      </c>
      <c r="D45" s="41" t="s">
        <v>299</v>
      </c>
      <c r="E45" s="41">
        <v>18</v>
      </c>
      <c r="F45" s="42">
        <v>54</v>
      </c>
      <c r="G45" s="42">
        <v>0</v>
      </c>
      <c r="H45" s="2" t="str">
        <f t="shared" si="0"/>
        <v>July</v>
      </c>
    </row>
    <row r="46" spans="1:8" ht="15.75" thickBot="1" x14ac:dyDescent="0.3">
      <c r="A46" s="41" t="s">
        <v>275</v>
      </c>
      <c r="B46" s="41" t="s">
        <v>654</v>
      </c>
      <c r="C46" s="41">
        <v>39405</v>
      </c>
      <c r="D46" s="41" t="s">
        <v>278</v>
      </c>
      <c r="E46" s="41">
        <v>9</v>
      </c>
      <c r="F46" s="42">
        <v>27</v>
      </c>
      <c r="G46" s="42">
        <v>0</v>
      </c>
      <c r="H46" s="2" t="str">
        <f t="shared" si="0"/>
        <v>July</v>
      </c>
    </row>
    <row r="47" spans="1:8" ht="15.75" thickBot="1" x14ac:dyDescent="0.3">
      <c r="A47" s="41" t="s">
        <v>275</v>
      </c>
      <c r="B47" s="41" t="s">
        <v>654</v>
      </c>
      <c r="C47" s="41">
        <v>39889</v>
      </c>
      <c r="D47" s="41" t="s">
        <v>300</v>
      </c>
      <c r="E47" s="41">
        <v>8</v>
      </c>
      <c r="F47" s="42">
        <v>24</v>
      </c>
      <c r="G47" s="42">
        <v>0</v>
      </c>
      <c r="H47" s="2" t="str">
        <f t="shared" si="0"/>
        <v>July</v>
      </c>
    </row>
    <row r="48" spans="1:8" ht="15.75" thickBot="1" x14ac:dyDescent="0.3">
      <c r="A48" s="41" t="s">
        <v>275</v>
      </c>
      <c r="B48" s="41" t="s">
        <v>654</v>
      </c>
      <c r="C48" s="41">
        <v>58698</v>
      </c>
      <c r="D48" s="41" t="s">
        <v>279</v>
      </c>
      <c r="E48" s="41">
        <v>46</v>
      </c>
      <c r="F48" s="42">
        <v>138</v>
      </c>
      <c r="G48" s="42">
        <v>0</v>
      </c>
      <c r="H48" s="2" t="str">
        <f t="shared" si="0"/>
        <v>July</v>
      </c>
    </row>
    <row r="49" spans="1:8" ht="15.75" thickBot="1" x14ac:dyDescent="0.3">
      <c r="A49" s="41" t="s">
        <v>275</v>
      </c>
      <c r="B49" s="41" t="s">
        <v>654</v>
      </c>
      <c r="C49" s="41">
        <v>160</v>
      </c>
      <c r="D49" s="41" t="s">
        <v>280</v>
      </c>
      <c r="E49" s="41">
        <v>10</v>
      </c>
      <c r="F49" s="42">
        <v>30</v>
      </c>
      <c r="G49" s="42">
        <v>0</v>
      </c>
      <c r="H49" s="2" t="str">
        <f t="shared" si="0"/>
        <v>July</v>
      </c>
    </row>
    <row r="50" spans="1:8" ht="15.75" thickBot="1" x14ac:dyDescent="0.3">
      <c r="A50" s="41" t="s">
        <v>275</v>
      </c>
      <c r="B50" s="41" t="s">
        <v>654</v>
      </c>
      <c r="C50" s="41">
        <v>48274</v>
      </c>
      <c r="D50" s="41" t="s">
        <v>301</v>
      </c>
      <c r="E50" s="41">
        <v>16</v>
      </c>
      <c r="F50" s="42">
        <v>48</v>
      </c>
      <c r="G50" s="42">
        <v>0</v>
      </c>
      <c r="H50" s="2" t="str">
        <f t="shared" si="0"/>
        <v>July</v>
      </c>
    </row>
    <row r="51" spans="1:8" ht="15.75" thickBot="1" x14ac:dyDescent="0.3">
      <c r="A51" s="41" t="s">
        <v>275</v>
      </c>
      <c r="B51" s="41" t="s">
        <v>654</v>
      </c>
      <c r="C51" s="41">
        <v>35844</v>
      </c>
      <c r="D51" s="41" t="s">
        <v>281</v>
      </c>
      <c r="E51" s="41">
        <v>25</v>
      </c>
      <c r="F51" s="42">
        <v>75</v>
      </c>
      <c r="G51" s="42">
        <v>0</v>
      </c>
      <c r="H51" s="2" t="str">
        <f t="shared" si="0"/>
        <v>July</v>
      </c>
    </row>
    <row r="52" spans="1:8" ht="15.75" thickBot="1" x14ac:dyDescent="0.3">
      <c r="A52" s="41" t="s">
        <v>275</v>
      </c>
      <c r="B52" s="41" t="s">
        <v>654</v>
      </c>
      <c r="C52" s="41">
        <v>63554</v>
      </c>
      <c r="D52" s="41" t="s">
        <v>302</v>
      </c>
      <c r="E52" s="41">
        <v>19</v>
      </c>
      <c r="F52" s="42">
        <v>57</v>
      </c>
      <c r="G52" s="42">
        <v>0</v>
      </c>
      <c r="H52" s="2" t="str">
        <f t="shared" si="0"/>
        <v>July</v>
      </c>
    </row>
    <row r="53" spans="1:8" ht="15.75" thickBot="1" x14ac:dyDescent="0.3">
      <c r="A53" s="41" t="s">
        <v>275</v>
      </c>
      <c r="B53" s="41" t="s">
        <v>654</v>
      </c>
      <c r="C53" s="41">
        <v>47785</v>
      </c>
      <c r="D53" s="41" t="s">
        <v>282</v>
      </c>
      <c r="E53" s="41">
        <v>27</v>
      </c>
      <c r="F53" s="42">
        <v>81</v>
      </c>
      <c r="G53" s="42">
        <v>0</v>
      </c>
      <c r="H53" s="2" t="str">
        <f t="shared" si="0"/>
        <v>July</v>
      </c>
    </row>
    <row r="54" spans="1:8" ht="15.75" thickBot="1" x14ac:dyDescent="0.3">
      <c r="A54" s="41" t="s">
        <v>275</v>
      </c>
      <c r="B54" s="41" t="s">
        <v>654</v>
      </c>
      <c r="C54" s="41">
        <v>98568</v>
      </c>
      <c r="D54" s="41" t="s">
        <v>283</v>
      </c>
      <c r="E54" s="41">
        <v>6</v>
      </c>
      <c r="F54" s="42">
        <v>18</v>
      </c>
      <c r="G54" s="42">
        <v>0</v>
      </c>
      <c r="H54" s="2" t="str">
        <f t="shared" si="0"/>
        <v>July</v>
      </c>
    </row>
    <row r="55" spans="1:8" ht="15.75" thickBot="1" x14ac:dyDescent="0.3">
      <c r="A55" s="41" t="s">
        <v>275</v>
      </c>
      <c r="B55" s="41" t="s">
        <v>654</v>
      </c>
      <c r="C55" s="41">
        <v>34554</v>
      </c>
      <c r="D55" s="41" t="s">
        <v>284</v>
      </c>
      <c r="E55" s="41">
        <v>13</v>
      </c>
      <c r="F55" s="42">
        <v>39</v>
      </c>
      <c r="G55" s="42">
        <v>0</v>
      </c>
      <c r="H55" s="2" t="str">
        <f t="shared" si="0"/>
        <v>July</v>
      </c>
    </row>
    <row r="56" spans="1:8" ht="15.75" thickBot="1" x14ac:dyDescent="0.3">
      <c r="A56" s="41" t="s">
        <v>275</v>
      </c>
      <c r="B56" s="41" t="s">
        <v>654</v>
      </c>
      <c r="C56" s="41">
        <v>95049</v>
      </c>
      <c r="D56" s="41" t="s">
        <v>303</v>
      </c>
      <c r="E56" s="41">
        <v>5</v>
      </c>
      <c r="F56" s="42">
        <v>15</v>
      </c>
      <c r="G56" s="42">
        <v>0</v>
      </c>
      <c r="H56" s="2" t="str">
        <f t="shared" si="0"/>
        <v>July</v>
      </c>
    </row>
    <row r="57" spans="1:8" ht="15.75" thickBot="1" x14ac:dyDescent="0.3">
      <c r="A57" s="41" t="s">
        <v>275</v>
      </c>
      <c r="B57" s="41" t="s">
        <v>654</v>
      </c>
      <c r="C57" s="41">
        <v>57668</v>
      </c>
      <c r="D57" s="41" t="s">
        <v>304</v>
      </c>
      <c r="E57" s="41">
        <v>20</v>
      </c>
      <c r="F57" s="42">
        <v>60</v>
      </c>
      <c r="G57" s="42">
        <v>0</v>
      </c>
      <c r="H57" s="2" t="str">
        <f t="shared" si="0"/>
        <v>July</v>
      </c>
    </row>
    <row r="58" spans="1:8" ht="15.75" thickBot="1" x14ac:dyDescent="0.3">
      <c r="A58" s="41" t="s">
        <v>275</v>
      </c>
      <c r="B58" s="41" t="s">
        <v>654</v>
      </c>
      <c r="C58" s="41">
        <v>1029</v>
      </c>
      <c r="D58" s="41" t="s">
        <v>65</v>
      </c>
      <c r="E58" s="41">
        <v>53</v>
      </c>
      <c r="F58" s="42">
        <v>52.47</v>
      </c>
      <c r="G58" s="42">
        <v>4.87</v>
      </c>
      <c r="H58" s="2" t="str">
        <f t="shared" si="0"/>
        <v>July</v>
      </c>
    </row>
    <row r="59" spans="1:8" ht="15.75" thickBot="1" x14ac:dyDescent="0.3">
      <c r="A59" s="41" t="s">
        <v>275</v>
      </c>
      <c r="B59" s="41" t="s">
        <v>654</v>
      </c>
      <c r="C59" s="41">
        <v>162</v>
      </c>
      <c r="D59" s="41" t="s">
        <v>66</v>
      </c>
      <c r="E59" s="41">
        <v>46</v>
      </c>
      <c r="F59" s="42">
        <v>45.54</v>
      </c>
      <c r="G59" s="42">
        <v>4.1900000000000004</v>
      </c>
      <c r="H59" s="2" t="str">
        <f t="shared" si="0"/>
        <v>July</v>
      </c>
    </row>
    <row r="60" spans="1:8" ht="15.75" thickBot="1" x14ac:dyDescent="0.3">
      <c r="A60" s="41" t="s">
        <v>275</v>
      </c>
      <c r="B60" s="41" t="s">
        <v>654</v>
      </c>
      <c r="C60" s="41">
        <v>5680</v>
      </c>
      <c r="D60" s="41" t="s">
        <v>67</v>
      </c>
      <c r="E60" s="41">
        <v>50</v>
      </c>
      <c r="F60" s="42">
        <v>49.5</v>
      </c>
      <c r="G60" s="42">
        <v>4.58</v>
      </c>
      <c r="H60" s="2" t="str">
        <f t="shared" si="0"/>
        <v>July</v>
      </c>
    </row>
    <row r="61" spans="1:8" ht="15.75" thickBot="1" x14ac:dyDescent="0.3">
      <c r="A61" s="41" t="s">
        <v>275</v>
      </c>
      <c r="B61" s="41" t="s">
        <v>654</v>
      </c>
      <c r="C61" s="41">
        <v>1228</v>
      </c>
      <c r="D61" s="41" t="s">
        <v>68</v>
      </c>
      <c r="E61" s="41">
        <v>60</v>
      </c>
      <c r="F61" s="42">
        <v>165</v>
      </c>
      <c r="G61" s="42">
        <v>15.6</v>
      </c>
      <c r="H61" s="2" t="str">
        <f t="shared" si="0"/>
        <v>July</v>
      </c>
    </row>
    <row r="62" spans="1:8" ht="15.75" thickBot="1" x14ac:dyDescent="0.3">
      <c r="A62" s="41" t="s">
        <v>275</v>
      </c>
      <c r="B62" s="41" t="s">
        <v>654</v>
      </c>
      <c r="C62" s="41">
        <v>13</v>
      </c>
      <c r="D62" s="41" t="s">
        <v>69</v>
      </c>
      <c r="E62" s="41">
        <v>37</v>
      </c>
      <c r="F62" s="42">
        <v>101.75</v>
      </c>
      <c r="G62" s="42">
        <v>9.6199999999999992</v>
      </c>
      <c r="H62" s="2" t="str">
        <f t="shared" si="0"/>
        <v>July</v>
      </c>
    </row>
    <row r="63" spans="1:8" ht="15.75" thickBot="1" x14ac:dyDescent="0.3">
      <c r="A63" s="41" t="s">
        <v>275</v>
      </c>
      <c r="B63" s="41" t="s">
        <v>654</v>
      </c>
      <c r="C63" s="41">
        <v>6521</v>
      </c>
      <c r="D63" s="41" t="s">
        <v>70</v>
      </c>
      <c r="E63" s="41">
        <v>1</v>
      </c>
      <c r="F63" s="42">
        <v>1.85</v>
      </c>
      <c r="G63" s="42">
        <v>0.18</v>
      </c>
      <c r="H63" s="2" t="str">
        <f t="shared" si="0"/>
        <v>July</v>
      </c>
    </row>
    <row r="64" spans="1:8" ht="15.75" thickBot="1" x14ac:dyDescent="0.3">
      <c r="A64" s="41" t="s">
        <v>275</v>
      </c>
      <c r="B64" s="41" t="s">
        <v>654</v>
      </c>
      <c r="C64" s="41">
        <v>7412</v>
      </c>
      <c r="D64" s="41" t="s">
        <v>71</v>
      </c>
      <c r="E64" s="41">
        <v>22</v>
      </c>
      <c r="F64" s="42">
        <v>40.700000000000003</v>
      </c>
      <c r="G64" s="42">
        <v>3.91</v>
      </c>
      <c r="H64" s="2" t="str">
        <f t="shared" si="0"/>
        <v>July</v>
      </c>
    </row>
    <row r="65" spans="1:8" ht="15.75" thickBot="1" x14ac:dyDescent="0.3">
      <c r="A65" s="41" t="s">
        <v>275</v>
      </c>
      <c r="B65" s="41" t="s">
        <v>654</v>
      </c>
      <c r="C65" s="41">
        <v>964</v>
      </c>
      <c r="D65" s="41" t="s">
        <v>72</v>
      </c>
      <c r="E65" s="41">
        <v>22</v>
      </c>
      <c r="F65" s="42">
        <v>43.78</v>
      </c>
      <c r="G65" s="42">
        <v>4.18</v>
      </c>
      <c r="H65" s="2" t="str">
        <f t="shared" si="0"/>
        <v>July</v>
      </c>
    </row>
    <row r="66" spans="1:8" ht="15.75" thickBot="1" x14ac:dyDescent="0.3">
      <c r="A66" s="41" t="s">
        <v>275</v>
      </c>
      <c r="B66" s="41" t="s">
        <v>654</v>
      </c>
      <c r="C66" s="41">
        <v>6361</v>
      </c>
      <c r="D66" s="41" t="s">
        <v>73</v>
      </c>
      <c r="E66" s="41">
        <v>22</v>
      </c>
      <c r="F66" s="42">
        <v>43.78</v>
      </c>
      <c r="G66" s="42">
        <v>4.18</v>
      </c>
      <c r="H66" s="2" t="str">
        <f t="shared" si="0"/>
        <v>July</v>
      </c>
    </row>
    <row r="67" spans="1:8" ht="15.75" thickBot="1" x14ac:dyDescent="0.3">
      <c r="A67" s="41" t="s">
        <v>275</v>
      </c>
      <c r="B67" s="41" t="s">
        <v>654</v>
      </c>
      <c r="C67" s="41">
        <v>28394</v>
      </c>
      <c r="D67" s="41" t="s">
        <v>74</v>
      </c>
      <c r="E67" s="41">
        <v>222</v>
      </c>
      <c r="F67" s="42">
        <v>366.3</v>
      </c>
      <c r="G67" s="42">
        <v>0</v>
      </c>
      <c r="H67" s="2" t="str">
        <f t="shared" ref="H67:H130" si="1">"July"</f>
        <v>July</v>
      </c>
    </row>
    <row r="68" spans="1:8" ht="15.75" thickBot="1" x14ac:dyDescent="0.3">
      <c r="A68" s="41" t="s">
        <v>275</v>
      </c>
      <c r="B68" s="41" t="s">
        <v>654</v>
      </c>
      <c r="C68" s="41">
        <v>5556</v>
      </c>
      <c r="D68" s="41" t="s">
        <v>75</v>
      </c>
      <c r="E68" s="41">
        <v>27</v>
      </c>
      <c r="F68" s="42">
        <v>121.5</v>
      </c>
      <c r="G68" s="42">
        <v>11.6</v>
      </c>
      <c r="H68" s="2" t="str">
        <f t="shared" si="1"/>
        <v>July</v>
      </c>
    </row>
    <row r="69" spans="1:8" ht="15.75" thickBot="1" x14ac:dyDescent="0.3">
      <c r="A69" s="41" t="s">
        <v>275</v>
      </c>
      <c r="B69" s="41" t="s">
        <v>654</v>
      </c>
      <c r="C69" s="41">
        <v>5555</v>
      </c>
      <c r="D69" s="41" t="s">
        <v>76</v>
      </c>
      <c r="E69" s="41">
        <v>38</v>
      </c>
      <c r="F69" s="42">
        <v>152</v>
      </c>
      <c r="G69" s="42">
        <v>14.44</v>
      </c>
      <c r="H69" s="2" t="str">
        <f t="shared" si="1"/>
        <v>July</v>
      </c>
    </row>
    <row r="70" spans="1:8" ht="15.75" thickBot="1" x14ac:dyDescent="0.3">
      <c r="A70" s="41" t="s">
        <v>275</v>
      </c>
      <c r="B70" s="41" t="s">
        <v>654</v>
      </c>
      <c r="C70" s="41">
        <v>927</v>
      </c>
      <c r="D70" s="41" t="s">
        <v>77</v>
      </c>
      <c r="E70" s="41">
        <v>58</v>
      </c>
      <c r="F70" s="42">
        <v>92.8</v>
      </c>
      <c r="G70" s="42">
        <v>8.74</v>
      </c>
      <c r="H70" s="2" t="str">
        <f t="shared" si="1"/>
        <v>July</v>
      </c>
    </row>
    <row r="71" spans="1:8" ht="15.75" thickBot="1" x14ac:dyDescent="0.3">
      <c r="A71" s="41" t="s">
        <v>275</v>
      </c>
      <c r="B71" s="41" t="s">
        <v>654</v>
      </c>
      <c r="C71" s="41">
        <v>1120</v>
      </c>
      <c r="D71" s="41" t="s">
        <v>78</v>
      </c>
      <c r="E71" s="41">
        <v>18</v>
      </c>
      <c r="F71" s="42">
        <v>33.299999999999997</v>
      </c>
      <c r="G71" s="42">
        <v>3.23</v>
      </c>
      <c r="H71" s="2" t="str">
        <f t="shared" si="1"/>
        <v>July</v>
      </c>
    </row>
    <row r="72" spans="1:8" ht="15.75" thickBot="1" x14ac:dyDescent="0.3">
      <c r="A72" s="41" t="s">
        <v>275</v>
      </c>
      <c r="B72" s="41" t="s">
        <v>654</v>
      </c>
      <c r="C72" s="41">
        <v>1118</v>
      </c>
      <c r="D72" s="41" t="s">
        <v>79</v>
      </c>
      <c r="E72" s="41">
        <v>61</v>
      </c>
      <c r="F72" s="42">
        <v>112.85</v>
      </c>
      <c r="G72" s="42">
        <v>10.94</v>
      </c>
      <c r="H72" s="2" t="str">
        <f t="shared" si="1"/>
        <v>July</v>
      </c>
    </row>
    <row r="73" spans="1:8" ht="15.75" thickBot="1" x14ac:dyDescent="0.3">
      <c r="A73" s="41" t="s">
        <v>275</v>
      </c>
      <c r="B73" s="41" t="s">
        <v>654</v>
      </c>
      <c r="C73" s="41">
        <v>36323</v>
      </c>
      <c r="D73" s="41" t="s">
        <v>287</v>
      </c>
      <c r="E73" s="41">
        <v>20</v>
      </c>
      <c r="F73" s="42">
        <v>37</v>
      </c>
      <c r="G73" s="42">
        <v>3.58</v>
      </c>
      <c r="H73" s="2" t="str">
        <f t="shared" si="1"/>
        <v>July</v>
      </c>
    </row>
    <row r="74" spans="1:8" ht="15.75" thickBot="1" x14ac:dyDescent="0.3">
      <c r="A74" s="41" t="s">
        <v>275</v>
      </c>
      <c r="B74" s="41" t="s">
        <v>654</v>
      </c>
      <c r="C74" s="41">
        <v>920</v>
      </c>
      <c r="D74" s="41" t="s">
        <v>80</v>
      </c>
      <c r="E74" s="41">
        <v>39</v>
      </c>
      <c r="F74" s="42">
        <v>72.150000000000006</v>
      </c>
      <c r="G74" s="42">
        <v>7</v>
      </c>
      <c r="H74" s="2" t="str">
        <f t="shared" si="1"/>
        <v>July</v>
      </c>
    </row>
    <row r="75" spans="1:8" ht="15.75" thickBot="1" x14ac:dyDescent="0.3">
      <c r="A75" s="41" t="s">
        <v>275</v>
      </c>
      <c r="B75" s="41" t="s">
        <v>654</v>
      </c>
      <c r="C75" s="41">
        <v>921</v>
      </c>
      <c r="D75" s="41" t="s">
        <v>81</v>
      </c>
      <c r="E75" s="41">
        <v>35</v>
      </c>
      <c r="F75" s="42">
        <v>64.75</v>
      </c>
      <c r="G75" s="42">
        <v>6.28</v>
      </c>
      <c r="H75" s="2" t="str">
        <f t="shared" si="1"/>
        <v>July</v>
      </c>
    </row>
    <row r="76" spans="1:8" ht="15.75" thickBot="1" x14ac:dyDescent="0.3">
      <c r="A76" s="41" t="s">
        <v>275</v>
      </c>
      <c r="B76" s="41" t="s">
        <v>655</v>
      </c>
      <c r="C76" s="41">
        <v>54685</v>
      </c>
      <c r="D76" s="41" t="s">
        <v>82</v>
      </c>
      <c r="E76" s="41">
        <v>20</v>
      </c>
      <c r="F76" s="42">
        <v>28</v>
      </c>
      <c r="G76" s="42">
        <v>0</v>
      </c>
      <c r="H76" s="2" t="str">
        <f t="shared" si="1"/>
        <v>July</v>
      </c>
    </row>
    <row r="77" spans="1:8" ht="15.75" thickBot="1" x14ac:dyDescent="0.3">
      <c r="A77" s="41" t="s">
        <v>275</v>
      </c>
      <c r="B77" s="41" t="s">
        <v>655</v>
      </c>
      <c r="C77" s="41">
        <v>25423</v>
      </c>
      <c r="D77" s="41" t="s">
        <v>83</v>
      </c>
      <c r="E77" s="41">
        <v>19</v>
      </c>
      <c r="F77" s="42">
        <v>26.6</v>
      </c>
      <c r="G77" s="42">
        <v>0</v>
      </c>
      <c r="H77" s="2" t="str">
        <f t="shared" si="1"/>
        <v>July</v>
      </c>
    </row>
    <row r="78" spans="1:8" ht="15.75" thickBot="1" x14ac:dyDescent="0.3">
      <c r="A78" s="41" t="s">
        <v>275</v>
      </c>
      <c r="B78" s="41" t="s">
        <v>655</v>
      </c>
      <c r="C78" s="41">
        <v>95589</v>
      </c>
      <c r="D78" s="41" t="s">
        <v>84</v>
      </c>
      <c r="E78" s="41">
        <v>30</v>
      </c>
      <c r="F78" s="42">
        <v>42</v>
      </c>
      <c r="G78" s="42">
        <v>0</v>
      </c>
      <c r="H78" s="2" t="str">
        <f t="shared" si="1"/>
        <v>July</v>
      </c>
    </row>
    <row r="79" spans="1:8" ht="15.75" thickBot="1" x14ac:dyDescent="0.3">
      <c r="A79" s="41" t="s">
        <v>275</v>
      </c>
      <c r="B79" s="41" t="s">
        <v>655</v>
      </c>
      <c r="C79" s="41">
        <v>467</v>
      </c>
      <c r="D79" s="41" t="s">
        <v>85</v>
      </c>
      <c r="E79" s="41">
        <v>16</v>
      </c>
      <c r="F79" s="42">
        <v>17.600000000000001</v>
      </c>
      <c r="G79" s="42">
        <v>0</v>
      </c>
      <c r="H79" s="2" t="str">
        <f t="shared" si="1"/>
        <v>July</v>
      </c>
    </row>
    <row r="80" spans="1:8" ht="15.75" thickBot="1" x14ac:dyDescent="0.3">
      <c r="A80" s="41" t="s">
        <v>275</v>
      </c>
      <c r="B80" s="41" t="s">
        <v>655</v>
      </c>
      <c r="C80" s="41">
        <v>477</v>
      </c>
      <c r="D80" s="41" t="s">
        <v>86</v>
      </c>
      <c r="E80" s="41">
        <v>34</v>
      </c>
      <c r="F80" s="42">
        <v>37.4</v>
      </c>
      <c r="G80" s="42">
        <v>0</v>
      </c>
      <c r="H80" s="2" t="str">
        <f t="shared" si="1"/>
        <v>July</v>
      </c>
    </row>
    <row r="81" spans="1:8" ht="15.75" thickBot="1" x14ac:dyDescent="0.3">
      <c r="A81" s="41" t="s">
        <v>275</v>
      </c>
      <c r="B81" s="41" t="s">
        <v>655</v>
      </c>
      <c r="C81" s="41">
        <v>1223</v>
      </c>
      <c r="D81" s="41" t="s">
        <v>305</v>
      </c>
      <c r="E81" s="41">
        <v>34</v>
      </c>
      <c r="F81" s="42">
        <v>37.4</v>
      </c>
      <c r="G81" s="42">
        <v>0</v>
      </c>
      <c r="H81" s="2" t="str">
        <f t="shared" si="1"/>
        <v>July</v>
      </c>
    </row>
    <row r="82" spans="1:8" ht="15.75" thickBot="1" x14ac:dyDescent="0.3">
      <c r="A82" s="41" t="s">
        <v>275</v>
      </c>
      <c r="B82" s="41" t="s">
        <v>655</v>
      </c>
      <c r="C82" s="41">
        <v>26542</v>
      </c>
      <c r="D82" s="41" t="s">
        <v>87</v>
      </c>
      <c r="E82" s="41">
        <v>4</v>
      </c>
      <c r="F82" s="42">
        <v>4.4000000000000004</v>
      </c>
      <c r="G82" s="42">
        <v>0</v>
      </c>
      <c r="H82" s="2" t="str">
        <f t="shared" si="1"/>
        <v>July</v>
      </c>
    </row>
    <row r="83" spans="1:8" ht="15.75" thickBot="1" x14ac:dyDescent="0.3">
      <c r="A83" s="41" t="s">
        <v>275</v>
      </c>
      <c r="B83" s="41" t="s">
        <v>655</v>
      </c>
      <c r="C83" s="41">
        <v>1189</v>
      </c>
      <c r="D83" s="41" t="s">
        <v>91</v>
      </c>
      <c r="E83" s="41">
        <v>45</v>
      </c>
      <c r="F83" s="42">
        <v>49.5</v>
      </c>
      <c r="G83" s="42">
        <v>0</v>
      </c>
      <c r="H83" s="2" t="str">
        <f t="shared" si="1"/>
        <v>July</v>
      </c>
    </row>
    <row r="84" spans="1:8" ht="15.75" thickBot="1" x14ac:dyDescent="0.3">
      <c r="A84" s="41" t="s">
        <v>275</v>
      </c>
      <c r="B84" s="41" t="s">
        <v>655</v>
      </c>
      <c r="C84" s="41">
        <v>4864</v>
      </c>
      <c r="D84" s="41" t="s">
        <v>288</v>
      </c>
      <c r="E84" s="41">
        <v>8</v>
      </c>
      <c r="F84" s="42">
        <v>8.8000000000000007</v>
      </c>
      <c r="G84" s="42">
        <v>0</v>
      </c>
      <c r="H84" s="2" t="str">
        <f t="shared" si="1"/>
        <v>July</v>
      </c>
    </row>
    <row r="85" spans="1:8" ht="15.75" thickBot="1" x14ac:dyDescent="0.3">
      <c r="A85" s="41" t="s">
        <v>275</v>
      </c>
      <c r="B85" s="41" t="s">
        <v>655</v>
      </c>
      <c r="C85" s="41">
        <v>426</v>
      </c>
      <c r="D85" s="41" t="s">
        <v>311</v>
      </c>
      <c r="E85" s="41">
        <v>53</v>
      </c>
      <c r="F85" s="42">
        <v>58.3</v>
      </c>
      <c r="G85" s="42">
        <v>0</v>
      </c>
      <c r="H85" s="2" t="str">
        <f t="shared" si="1"/>
        <v>July</v>
      </c>
    </row>
    <row r="86" spans="1:8" ht="15.75" thickBot="1" x14ac:dyDescent="0.3">
      <c r="A86" s="41" t="s">
        <v>275</v>
      </c>
      <c r="B86" s="41" t="s">
        <v>655</v>
      </c>
      <c r="C86" s="41">
        <v>430</v>
      </c>
      <c r="D86" s="41" t="s">
        <v>92</v>
      </c>
      <c r="E86" s="41">
        <v>55</v>
      </c>
      <c r="F86" s="42">
        <v>60.5</v>
      </c>
      <c r="G86" s="42">
        <v>0</v>
      </c>
      <c r="H86" s="2" t="str">
        <f t="shared" si="1"/>
        <v>July</v>
      </c>
    </row>
    <row r="87" spans="1:8" ht="15.75" thickBot="1" x14ac:dyDescent="0.3">
      <c r="A87" s="41" t="s">
        <v>275</v>
      </c>
      <c r="B87" s="41" t="s">
        <v>655</v>
      </c>
      <c r="C87" s="41">
        <v>7515</v>
      </c>
      <c r="D87" s="41" t="s">
        <v>93</v>
      </c>
      <c r="E87" s="41">
        <v>9</v>
      </c>
      <c r="F87" s="42">
        <v>9.9</v>
      </c>
      <c r="G87" s="42">
        <v>0</v>
      </c>
      <c r="H87" s="2" t="str">
        <f t="shared" si="1"/>
        <v>July</v>
      </c>
    </row>
    <row r="88" spans="1:8" ht="15.75" thickBot="1" x14ac:dyDescent="0.3">
      <c r="A88" s="41" t="s">
        <v>275</v>
      </c>
      <c r="B88" s="41" t="s">
        <v>655</v>
      </c>
      <c r="C88" s="41">
        <v>483</v>
      </c>
      <c r="D88" s="41" t="s">
        <v>94</v>
      </c>
      <c r="E88" s="41">
        <v>21</v>
      </c>
      <c r="F88" s="42">
        <v>23.1</v>
      </c>
      <c r="G88" s="42">
        <v>0</v>
      </c>
      <c r="H88" s="2" t="str">
        <f t="shared" si="1"/>
        <v>July</v>
      </c>
    </row>
    <row r="89" spans="1:8" ht="15.75" thickBot="1" x14ac:dyDescent="0.3">
      <c r="A89" s="41" t="s">
        <v>275</v>
      </c>
      <c r="B89" s="41" t="s">
        <v>655</v>
      </c>
      <c r="C89" s="41">
        <v>427</v>
      </c>
      <c r="D89" s="41" t="s">
        <v>95</v>
      </c>
      <c r="E89" s="41">
        <v>25</v>
      </c>
      <c r="F89" s="42">
        <v>27.5</v>
      </c>
      <c r="G89" s="42">
        <v>0</v>
      </c>
      <c r="H89" s="2" t="str">
        <f t="shared" si="1"/>
        <v>July</v>
      </c>
    </row>
    <row r="90" spans="1:8" ht="15.75" thickBot="1" x14ac:dyDescent="0.3">
      <c r="A90" s="41" t="s">
        <v>275</v>
      </c>
      <c r="B90" s="41" t="s">
        <v>655</v>
      </c>
      <c r="C90" s="41">
        <v>419</v>
      </c>
      <c r="D90" s="41" t="s">
        <v>96</v>
      </c>
      <c r="E90" s="41">
        <v>9</v>
      </c>
      <c r="F90" s="42">
        <v>9.9</v>
      </c>
      <c r="G90" s="42">
        <v>0</v>
      </c>
      <c r="H90" s="2" t="str">
        <f t="shared" si="1"/>
        <v>July</v>
      </c>
    </row>
    <row r="91" spans="1:8" ht="15.75" thickBot="1" x14ac:dyDescent="0.3">
      <c r="A91" s="41" t="s">
        <v>275</v>
      </c>
      <c r="B91" s="41" t="s">
        <v>655</v>
      </c>
      <c r="C91" s="41">
        <v>417</v>
      </c>
      <c r="D91" s="41" t="s">
        <v>97</v>
      </c>
      <c r="E91" s="41">
        <v>49</v>
      </c>
      <c r="F91" s="42">
        <v>53.9</v>
      </c>
      <c r="G91" s="42">
        <v>0</v>
      </c>
      <c r="H91" s="2" t="str">
        <f t="shared" si="1"/>
        <v>July</v>
      </c>
    </row>
    <row r="92" spans="1:8" ht="15.75" thickBot="1" x14ac:dyDescent="0.3">
      <c r="A92" s="41" t="s">
        <v>275</v>
      </c>
      <c r="B92" s="41" t="s">
        <v>655</v>
      </c>
      <c r="C92" s="41">
        <v>9876</v>
      </c>
      <c r="D92" s="41" t="s">
        <v>98</v>
      </c>
      <c r="E92" s="41">
        <v>25</v>
      </c>
      <c r="F92" s="42">
        <v>27.5</v>
      </c>
      <c r="G92" s="42">
        <v>0</v>
      </c>
      <c r="H92" s="2" t="str">
        <f t="shared" si="1"/>
        <v>July</v>
      </c>
    </row>
    <row r="93" spans="1:8" ht="15.75" thickBot="1" x14ac:dyDescent="0.3">
      <c r="A93" s="41" t="s">
        <v>275</v>
      </c>
      <c r="B93" s="41" t="s">
        <v>655</v>
      </c>
      <c r="C93" s="41">
        <v>429</v>
      </c>
      <c r="D93" s="41" t="s">
        <v>99</v>
      </c>
      <c r="E93" s="41">
        <v>11</v>
      </c>
      <c r="F93" s="42">
        <v>12.1</v>
      </c>
      <c r="G93" s="42">
        <v>0</v>
      </c>
      <c r="H93" s="2" t="str">
        <f t="shared" si="1"/>
        <v>July</v>
      </c>
    </row>
    <row r="94" spans="1:8" ht="15.75" thickBot="1" x14ac:dyDescent="0.3">
      <c r="A94" s="41" t="s">
        <v>275</v>
      </c>
      <c r="B94" s="41" t="s">
        <v>100</v>
      </c>
      <c r="C94" s="41">
        <v>655</v>
      </c>
      <c r="D94" s="41" t="s">
        <v>101</v>
      </c>
      <c r="E94" s="41">
        <v>39</v>
      </c>
      <c r="F94" s="42">
        <v>39</v>
      </c>
      <c r="G94" s="42">
        <v>0</v>
      </c>
      <c r="H94" s="2" t="str">
        <f t="shared" si="1"/>
        <v>July</v>
      </c>
    </row>
    <row r="95" spans="1:8" ht="15.75" thickBot="1" x14ac:dyDescent="0.3">
      <c r="A95" s="41" t="s">
        <v>275</v>
      </c>
      <c r="B95" s="41" t="s">
        <v>100</v>
      </c>
      <c r="C95" s="41">
        <v>659201</v>
      </c>
      <c r="D95" s="41" t="s">
        <v>259</v>
      </c>
      <c r="E95" s="41">
        <v>6</v>
      </c>
      <c r="F95" s="42">
        <v>4.5</v>
      </c>
      <c r="G95" s="42">
        <v>0.42</v>
      </c>
      <c r="H95" s="2" t="str">
        <f t="shared" si="1"/>
        <v>July</v>
      </c>
    </row>
    <row r="96" spans="1:8" ht="15.75" thickBot="1" x14ac:dyDescent="0.3">
      <c r="A96" s="41" t="s">
        <v>275</v>
      </c>
      <c r="B96" s="41" t="s">
        <v>100</v>
      </c>
      <c r="C96" s="41">
        <v>659213</v>
      </c>
      <c r="D96" s="41" t="s">
        <v>312</v>
      </c>
      <c r="E96" s="41">
        <v>9</v>
      </c>
      <c r="F96" s="42">
        <v>6.75</v>
      </c>
      <c r="G96" s="42">
        <v>0.63</v>
      </c>
      <c r="H96" s="2" t="str">
        <f t="shared" si="1"/>
        <v>July</v>
      </c>
    </row>
    <row r="97" spans="1:8" ht="15.75" thickBot="1" x14ac:dyDescent="0.3">
      <c r="A97" s="41" t="s">
        <v>275</v>
      </c>
      <c r="B97" s="41" t="s">
        <v>100</v>
      </c>
      <c r="C97" s="41">
        <v>659202</v>
      </c>
      <c r="D97" s="41" t="s">
        <v>102</v>
      </c>
      <c r="E97" s="41">
        <v>4</v>
      </c>
      <c r="F97" s="42">
        <v>3</v>
      </c>
      <c r="G97" s="42">
        <v>0.28000000000000003</v>
      </c>
      <c r="H97" s="2" t="str">
        <f t="shared" si="1"/>
        <v>July</v>
      </c>
    </row>
    <row r="98" spans="1:8" ht="15.75" thickBot="1" x14ac:dyDescent="0.3">
      <c r="A98" s="41" t="s">
        <v>275</v>
      </c>
      <c r="B98" s="41" t="s">
        <v>100</v>
      </c>
      <c r="C98" s="41">
        <v>659204</v>
      </c>
      <c r="D98" s="41" t="s">
        <v>103</v>
      </c>
      <c r="E98" s="41">
        <v>9</v>
      </c>
      <c r="F98" s="42">
        <v>6.75</v>
      </c>
      <c r="G98" s="42">
        <v>0.63</v>
      </c>
      <c r="H98" s="2" t="str">
        <f t="shared" si="1"/>
        <v>July</v>
      </c>
    </row>
    <row r="99" spans="1:8" ht="15.75" thickBot="1" x14ac:dyDescent="0.3">
      <c r="A99" s="41" t="s">
        <v>275</v>
      </c>
      <c r="B99" s="41" t="s">
        <v>100</v>
      </c>
      <c r="C99" s="41">
        <v>654</v>
      </c>
      <c r="D99" s="41" t="s">
        <v>104</v>
      </c>
      <c r="E99" s="41">
        <v>36</v>
      </c>
      <c r="F99" s="42">
        <v>36</v>
      </c>
      <c r="G99" s="42">
        <v>0</v>
      </c>
      <c r="H99" s="2" t="str">
        <f t="shared" si="1"/>
        <v>July</v>
      </c>
    </row>
    <row r="100" spans="1:8" ht="15.75" thickBot="1" x14ac:dyDescent="0.3">
      <c r="A100" s="41" t="s">
        <v>275</v>
      </c>
      <c r="B100" s="41" t="s">
        <v>100</v>
      </c>
      <c r="C100" s="41">
        <v>651</v>
      </c>
      <c r="D100" s="41" t="s">
        <v>105</v>
      </c>
      <c r="E100" s="41">
        <v>37</v>
      </c>
      <c r="F100" s="42">
        <v>3.7</v>
      </c>
      <c r="G100" s="42">
        <v>0</v>
      </c>
      <c r="H100" s="2" t="str">
        <f t="shared" si="1"/>
        <v>July</v>
      </c>
    </row>
    <row r="101" spans="1:8" ht="15.75" thickBot="1" x14ac:dyDescent="0.3">
      <c r="A101" s="41" t="s">
        <v>275</v>
      </c>
      <c r="B101" s="41" t="s">
        <v>100</v>
      </c>
      <c r="C101" s="41">
        <v>652</v>
      </c>
      <c r="D101" s="41" t="s">
        <v>106</v>
      </c>
      <c r="E101" s="41">
        <v>231</v>
      </c>
      <c r="F101" s="42">
        <v>115.5</v>
      </c>
      <c r="G101" s="42">
        <v>4.28</v>
      </c>
      <c r="H101" s="2" t="str">
        <f t="shared" si="1"/>
        <v>July</v>
      </c>
    </row>
    <row r="102" spans="1:8" ht="15.75" thickBot="1" x14ac:dyDescent="0.3">
      <c r="A102" s="41" t="s">
        <v>275</v>
      </c>
      <c r="B102" s="41" t="s">
        <v>100</v>
      </c>
      <c r="C102" s="41">
        <v>1908</v>
      </c>
      <c r="D102" s="41" t="s">
        <v>107</v>
      </c>
      <c r="E102" s="41">
        <v>78</v>
      </c>
      <c r="F102" s="42">
        <v>124.8</v>
      </c>
      <c r="G102" s="42">
        <v>0</v>
      </c>
      <c r="H102" s="2" t="str">
        <f t="shared" si="1"/>
        <v>July</v>
      </c>
    </row>
    <row r="103" spans="1:8" ht="15.75" thickBot="1" x14ac:dyDescent="0.3">
      <c r="A103" s="41" t="s">
        <v>275</v>
      </c>
      <c r="B103" s="41" t="s">
        <v>100</v>
      </c>
      <c r="C103" s="41">
        <v>657</v>
      </c>
      <c r="D103" s="41" t="s">
        <v>306</v>
      </c>
      <c r="E103" s="41">
        <v>72</v>
      </c>
      <c r="F103" s="42">
        <v>36</v>
      </c>
      <c r="G103" s="42">
        <v>0</v>
      </c>
      <c r="H103" s="2" t="str">
        <f t="shared" si="1"/>
        <v>July</v>
      </c>
    </row>
    <row r="104" spans="1:8" ht="15.75" thickBot="1" x14ac:dyDescent="0.3">
      <c r="A104" s="41" t="s">
        <v>275</v>
      </c>
      <c r="B104" s="41" t="s">
        <v>100</v>
      </c>
      <c r="C104" s="41">
        <v>4225</v>
      </c>
      <c r="D104" s="41" t="s">
        <v>108</v>
      </c>
      <c r="E104" s="41">
        <v>225</v>
      </c>
      <c r="F104" s="42">
        <v>101.25</v>
      </c>
      <c r="G104" s="42">
        <v>0</v>
      </c>
      <c r="H104" s="2" t="str">
        <f t="shared" si="1"/>
        <v>July</v>
      </c>
    </row>
    <row r="105" spans="1:8" ht="15.75" thickBot="1" x14ac:dyDescent="0.3">
      <c r="A105" s="41" t="s">
        <v>275</v>
      </c>
      <c r="B105" s="41" t="s">
        <v>100</v>
      </c>
      <c r="C105" s="41">
        <v>660</v>
      </c>
      <c r="D105" s="41" t="s">
        <v>109</v>
      </c>
      <c r="E105" s="41">
        <v>75</v>
      </c>
      <c r="F105" s="42">
        <v>262.5</v>
      </c>
      <c r="G105" s="42">
        <v>18.829999999999998</v>
      </c>
      <c r="H105" s="2" t="str">
        <f t="shared" si="1"/>
        <v>July</v>
      </c>
    </row>
    <row r="106" spans="1:8" ht="15.75" thickBot="1" x14ac:dyDescent="0.3">
      <c r="A106" s="41" t="s">
        <v>275</v>
      </c>
      <c r="B106" s="41" t="s">
        <v>100</v>
      </c>
      <c r="C106" s="41">
        <v>48758</v>
      </c>
      <c r="D106" s="41" t="s">
        <v>110</v>
      </c>
      <c r="E106" s="41">
        <v>80</v>
      </c>
      <c r="F106" s="42">
        <v>120</v>
      </c>
      <c r="G106" s="42">
        <v>8.4499999999999993</v>
      </c>
      <c r="H106" s="2" t="str">
        <f t="shared" si="1"/>
        <v>July</v>
      </c>
    </row>
    <row r="107" spans="1:8" ht="15.75" thickBot="1" x14ac:dyDescent="0.3">
      <c r="A107" s="41" t="s">
        <v>275</v>
      </c>
      <c r="B107" s="41" t="s">
        <v>659</v>
      </c>
      <c r="C107" s="41">
        <v>1.25</v>
      </c>
      <c r="D107" s="41" t="s">
        <v>111</v>
      </c>
      <c r="E107" s="41">
        <v>13</v>
      </c>
      <c r="F107" s="42">
        <v>16.25</v>
      </c>
      <c r="G107" s="42">
        <v>0</v>
      </c>
      <c r="H107" s="2" t="str">
        <f t="shared" si="1"/>
        <v>July</v>
      </c>
    </row>
    <row r="108" spans="1:8" ht="15.75" thickBot="1" x14ac:dyDescent="0.3">
      <c r="A108" s="41" t="s">
        <v>275</v>
      </c>
      <c r="B108" s="41" t="s">
        <v>659</v>
      </c>
      <c r="C108" s="41">
        <v>147</v>
      </c>
      <c r="D108" s="41" t="s">
        <v>112</v>
      </c>
      <c r="E108" s="41">
        <v>8</v>
      </c>
      <c r="F108" s="42">
        <v>10</v>
      </c>
      <c r="G108" s="42">
        <v>0</v>
      </c>
      <c r="H108" s="2" t="str">
        <f t="shared" si="1"/>
        <v>July</v>
      </c>
    </row>
    <row r="109" spans="1:8" ht="15.75" thickBot="1" x14ac:dyDescent="0.3">
      <c r="A109" s="41" t="s">
        <v>275</v>
      </c>
      <c r="B109" s="41" t="s">
        <v>659</v>
      </c>
      <c r="C109" s="41">
        <v>144</v>
      </c>
      <c r="D109" s="41" t="s">
        <v>113</v>
      </c>
      <c r="E109" s="41">
        <v>24</v>
      </c>
      <c r="F109" s="42">
        <v>30</v>
      </c>
      <c r="G109" s="42">
        <v>0</v>
      </c>
      <c r="H109" s="2" t="str">
        <f t="shared" si="1"/>
        <v>July</v>
      </c>
    </row>
    <row r="110" spans="1:8" ht="15.75" thickBot="1" x14ac:dyDescent="0.3">
      <c r="A110" s="41" t="s">
        <v>275</v>
      </c>
      <c r="B110" s="41" t="s">
        <v>659</v>
      </c>
      <c r="C110" s="41">
        <v>146</v>
      </c>
      <c r="D110" s="41" t="s">
        <v>114</v>
      </c>
      <c r="E110" s="41">
        <v>21</v>
      </c>
      <c r="F110" s="42">
        <v>26.25</v>
      </c>
      <c r="G110" s="42">
        <v>0</v>
      </c>
      <c r="H110" s="2" t="str">
        <f t="shared" si="1"/>
        <v>July</v>
      </c>
    </row>
    <row r="111" spans="1:8" ht="15.75" thickBot="1" x14ac:dyDescent="0.3">
      <c r="A111" s="41" t="s">
        <v>275</v>
      </c>
      <c r="B111" s="41" t="s">
        <v>659</v>
      </c>
      <c r="C111" s="41">
        <v>145</v>
      </c>
      <c r="D111" s="41" t="s">
        <v>115</v>
      </c>
      <c r="E111" s="41">
        <v>26</v>
      </c>
      <c r="F111" s="42">
        <v>32.5</v>
      </c>
      <c r="G111" s="42">
        <v>0</v>
      </c>
      <c r="H111" s="2" t="str">
        <f t="shared" si="1"/>
        <v>July</v>
      </c>
    </row>
    <row r="112" spans="1:8" ht="15.75" thickBot="1" x14ac:dyDescent="0.3">
      <c r="A112" s="41" t="s">
        <v>275</v>
      </c>
      <c r="B112" s="41" t="s">
        <v>659</v>
      </c>
      <c r="C112" s="41">
        <v>1187</v>
      </c>
      <c r="D112" s="41" t="s">
        <v>116</v>
      </c>
      <c r="E112" s="41">
        <v>25</v>
      </c>
      <c r="F112" s="42">
        <v>55</v>
      </c>
      <c r="G112" s="42">
        <v>5.24</v>
      </c>
      <c r="H112" s="2" t="str">
        <f t="shared" si="1"/>
        <v>July</v>
      </c>
    </row>
    <row r="113" spans="1:8" ht="15.75" thickBot="1" x14ac:dyDescent="0.3">
      <c r="A113" s="41" t="s">
        <v>275</v>
      </c>
      <c r="B113" s="41" t="s">
        <v>659</v>
      </c>
      <c r="C113" s="41">
        <v>133</v>
      </c>
      <c r="D113" s="41" t="s">
        <v>117</v>
      </c>
      <c r="E113" s="41">
        <v>8</v>
      </c>
      <c r="F113" s="42">
        <v>14</v>
      </c>
      <c r="G113" s="42">
        <v>0</v>
      </c>
      <c r="H113" s="2" t="str">
        <f t="shared" si="1"/>
        <v>July</v>
      </c>
    </row>
    <row r="114" spans="1:8" ht="15.75" thickBot="1" x14ac:dyDescent="0.3">
      <c r="A114" s="41" t="s">
        <v>275</v>
      </c>
      <c r="B114" s="41" t="s">
        <v>659</v>
      </c>
      <c r="C114" s="41">
        <v>404</v>
      </c>
      <c r="D114" s="41" t="s">
        <v>118</v>
      </c>
      <c r="E114" s="41">
        <v>32</v>
      </c>
      <c r="F114" s="42">
        <v>56</v>
      </c>
      <c r="G114" s="42">
        <v>0</v>
      </c>
      <c r="H114" s="2" t="str">
        <f t="shared" si="1"/>
        <v>July</v>
      </c>
    </row>
    <row r="115" spans="1:8" ht="15.75" thickBot="1" x14ac:dyDescent="0.3">
      <c r="A115" s="41" t="s">
        <v>275</v>
      </c>
      <c r="B115" s="41" t="s">
        <v>659</v>
      </c>
      <c r="C115" s="41">
        <v>118</v>
      </c>
      <c r="D115" s="41" t="s">
        <v>119</v>
      </c>
      <c r="E115" s="41">
        <v>20</v>
      </c>
      <c r="F115" s="42">
        <v>35</v>
      </c>
      <c r="G115" s="42">
        <v>0</v>
      </c>
      <c r="H115" s="2" t="str">
        <f t="shared" si="1"/>
        <v>July</v>
      </c>
    </row>
    <row r="116" spans="1:8" ht="15.75" thickBot="1" x14ac:dyDescent="0.3">
      <c r="A116" s="41" t="s">
        <v>275</v>
      </c>
      <c r="B116" s="41" t="s">
        <v>659</v>
      </c>
      <c r="C116" s="41">
        <v>2635</v>
      </c>
      <c r="D116" s="41" t="s">
        <v>253</v>
      </c>
      <c r="E116" s="41">
        <v>21</v>
      </c>
      <c r="F116" s="42">
        <v>36.75</v>
      </c>
      <c r="G116" s="42">
        <v>0</v>
      </c>
      <c r="H116" s="2" t="str">
        <f t="shared" si="1"/>
        <v>July</v>
      </c>
    </row>
    <row r="117" spans="1:8" ht="15.75" thickBot="1" x14ac:dyDescent="0.3">
      <c r="A117" s="41" t="s">
        <v>275</v>
      </c>
      <c r="B117" s="41" t="s">
        <v>659</v>
      </c>
      <c r="C117" s="41">
        <v>4560</v>
      </c>
      <c r="D117" s="41" t="s">
        <v>120</v>
      </c>
      <c r="E117" s="41">
        <v>23</v>
      </c>
      <c r="F117" s="42">
        <v>40.25</v>
      </c>
      <c r="G117" s="42">
        <v>0</v>
      </c>
      <c r="H117" s="2" t="str">
        <f t="shared" si="1"/>
        <v>July</v>
      </c>
    </row>
    <row r="118" spans="1:8" ht="15.75" thickBot="1" x14ac:dyDescent="0.3">
      <c r="A118" s="41" t="s">
        <v>275</v>
      </c>
      <c r="B118" s="41" t="s">
        <v>659</v>
      </c>
      <c r="C118" s="41">
        <v>4895</v>
      </c>
      <c r="D118" s="41" t="s">
        <v>121</v>
      </c>
      <c r="E118" s="41">
        <v>24</v>
      </c>
      <c r="F118" s="42">
        <v>42</v>
      </c>
      <c r="G118" s="42">
        <v>0</v>
      </c>
      <c r="H118" s="2" t="str">
        <f t="shared" si="1"/>
        <v>July</v>
      </c>
    </row>
    <row r="119" spans="1:8" ht="15.75" thickBot="1" x14ac:dyDescent="0.3">
      <c r="A119" s="41" t="s">
        <v>275</v>
      </c>
      <c r="B119" s="41" t="s">
        <v>659</v>
      </c>
      <c r="C119" s="41">
        <v>3789</v>
      </c>
      <c r="D119" s="41" t="s">
        <v>122</v>
      </c>
      <c r="E119" s="41">
        <v>8</v>
      </c>
      <c r="F119" s="42">
        <v>17.52</v>
      </c>
      <c r="G119" s="42">
        <v>0</v>
      </c>
      <c r="H119" s="2" t="str">
        <f t="shared" si="1"/>
        <v>July</v>
      </c>
    </row>
    <row r="120" spans="1:8" ht="15.75" thickBot="1" x14ac:dyDescent="0.3">
      <c r="A120" s="41" t="s">
        <v>275</v>
      </c>
      <c r="B120" s="41" t="s">
        <v>659</v>
      </c>
      <c r="C120" s="41">
        <v>7776</v>
      </c>
      <c r="D120" s="41" t="s">
        <v>123</v>
      </c>
      <c r="E120" s="41">
        <v>19</v>
      </c>
      <c r="F120" s="42">
        <v>41.61</v>
      </c>
      <c r="G120" s="42">
        <v>0</v>
      </c>
      <c r="H120" s="2" t="str">
        <f t="shared" si="1"/>
        <v>July</v>
      </c>
    </row>
    <row r="121" spans="1:8" ht="15.75" thickBot="1" x14ac:dyDescent="0.3">
      <c r="A121" s="41" t="s">
        <v>275</v>
      </c>
      <c r="B121" s="41" t="s">
        <v>659</v>
      </c>
      <c r="C121" s="41">
        <v>8978</v>
      </c>
      <c r="D121" s="41" t="s">
        <v>124</v>
      </c>
      <c r="E121" s="41">
        <v>27</v>
      </c>
      <c r="F121" s="42">
        <v>59.13</v>
      </c>
      <c r="G121" s="42">
        <v>0</v>
      </c>
      <c r="H121" s="2" t="str">
        <f t="shared" si="1"/>
        <v>July</v>
      </c>
    </row>
    <row r="122" spans="1:8" ht="15.75" thickBot="1" x14ac:dyDescent="0.3">
      <c r="A122" s="41" t="s">
        <v>275</v>
      </c>
      <c r="B122" s="41" t="s">
        <v>659</v>
      </c>
      <c r="C122" s="41">
        <v>215</v>
      </c>
      <c r="D122" s="41" t="s">
        <v>307</v>
      </c>
      <c r="E122" s="41">
        <v>26</v>
      </c>
      <c r="F122" s="42">
        <v>28.6</v>
      </c>
      <c r="G122" s="42">
        <v>2.14</v>
      </c>
      <c r="H122" s="2" t="str">
        <f t="shared" si="1"/>
        <v>July</v>
      </c>
    </row>
    <row r="123" spans="1:8" ht="15.75" thickBot="1" x14ac:dyDescent="0.3">
      <c r="A123" s="41" t="s">
        <v>275</v>
      </c>
      <c r="B123" s="41" t="s">
        <v>659</v>
      </c>
      <c r="C123" s="41">
        <v>64335</v>
      </c>
      <c r="D123" s="41" t="s">
        <v>126</v>
      </c>
      <c r="E123" s="41">
        <v>11</v>
      </c>
      <c r="F123" s="42">
        <v>12.1</v>
      </c>
      <c r="G123" s="42">
        <v>1.1100000000000001</v>
      </c>
      <c r="H123" s="2" t="str">
        <f t="shared" si="1"/>
        <v>July</v>
      </c>
    </row>
    <row r="124" spans="1:8" ht="15.75" thickBot="1" x14ac:dyDescent="0.3">
      <c r="A124" s="41" t="s">
        <v>275</v>
      </c>
      <c r="B124" s="41" t="s">
        <v>659</v>
      </c>
      <c r="C124" s="41">
        <v>82</v>
      </c>
      <c r="D124" s="41" t="s">
        <v>313</v>
      </c>
      <c r="E124" s="41">
        <v>12</v>
      </c>
      <c r="F124" s="42">
        <v>13.2</v>
      </c>
      <c r="G124" s="42">
        <v>1.21</v>
      </c>
      <c r="H124" s="2" t="str">
        <f t="shared" si="1"/>
        <v>July</v>
      </c>
    </row>
    <row r="125" spans="1:8" ht="15.75" thickBot="1" x14ac:dyDescent="0.3">
      <c r="A125" s="41" t="s">
        <v>275</v>
      </c>
      <c r="B125" s="41" t="s">
        <v>659</v>
      </c>
      <c r="C125" s="41">
        <v>217</v>
      </c>
      <c r="D125" s="41" t="s">
        <v>289</v>
      </c>
      <c r="E125" s="41">
        <v>43</v>
      </c>
      <c r="F125" s="42">
        <v>47.3</v>
      </c>
      <c r="G125" s="42">
        <v>0</v>
      </c>
      <c r="H125" s="2" t="str">
        <f t="shared" si="1"/>
        <v>July</v>
      </c>
    </row>
    <row r="126" spans="1:8" ht="15.75" thickBot="1" x14ac:dyDescent="0.3">
      <c r="A126" s="41" t="s">
        <v>275</v>
      </c>
      <c r="B126" s="41" t="s">
        <v>659</v>
      </c>
      <c r="C126" s="41">
        <v>140</v>
      </c>
      <c r="D126" s="41" t="s">
        <v>308</v>
      </c>
      <c r="E126" s="41">
        <v>61</v>
      </c>
      <c r="F126" s="42">
        <v>67.099999999999994</v>
      </c>
      <c r="G126" s="42">
        <v>0</v>
      </c>
      <c r="H126" s="2" t="str">
        <f t="shared" si="1"/>
        <v>July</v>
      </c>
    </row>
    <row r="127" spans="1:8" ht="15.75" thickBot="1" x14ac:dyDescent="0.3">
      <c r="A127" s="41" t="s">
        <v>275</v>
      </c>
      <c r="B127" s="41" t="s">
        <v>659</v>
      </c>
      <c r="C127" s="41">
        <v>1221</v>
      </c>
      <c r="D127" s="41" t="s">
        <v>260</v>
      </c>
      <c r="E127" s="41">
        <v>7</v>
      </c>
      <c r="F127" s="42">
        <v>10.5</v>
      </c>
      <c r="G127" s="42">
        <v>0.99</v>
      </c>
      <c r="H127" s="2" t="str">
        <f t="shared" si="1"/>
        <v>July</v>
      </c>
    </row>
    <row r="128" spans="1:8" ht="15.75" thickBot="1" x14ac:dyDescent="0.3">
      <c r="A128" s="41" t="s">
        <v>275</v>
      </c>
      <c r="B128" s="41" t="s">
        <v>659</v>
      </c>
      <c r="C128" s="41">
        <v>75877</v>
      </c>
      <c r="D128" s="41" t="s">
        <v>127</v>
      </c>
      <c r="E128" s="41">
        <v>13</v>
      </c>
      <c r="F128" s="42">
        <v>22.75</v>
      </c>
      <c r="G128" s="42">
        <v>0</v>
      </c>
      <c r="H128" s="2" t="str">
        <f t="shared" si="1"/>
        <v>July</v>
      </c>
    </row>
    <row r="129" spans="1:8" ht="15.75" thickBot="1" x14ac:dyDescent="0.3">
      <c r="A129" s="41" t="s">
        <v>275</v>
      </c>
      <c r="B129" s="41" t="s">
        <v>659</v>
      </c>
      <c r="C129" s="41">
        <v>46525</v>
      </c>
      <c r="D129" s="41" t="s">
        <v>128</v>
      </c>
      <c r="E129" s="41">
        <v>14</v>
      </c>
      <c r="F129" s="42">
        <v>24.5</v>
      </c>
      <c r="G129" s="42">
        <v>0</v>
      </c>
      <c r="H129" s="2" t="str">
        <f t="shared" si="1"/>
        <v>July</v>
      </c>
    </row>
    <row r="130" spans="1:8" ht="15.75" thickBot="1" x14ac:dyDescent="0.3">
      <c r="A130" s="41" t="s">
        <v>275</v>
      </c>
      <c r="B130" s="41" t="s">
        <v>659</v>
      </c>
      <c r="C130" s="41">
        <v>3940</v>
      </c>
      <c r="D130" s="41" t="s">
        <v>129</v>
      </c>
      <c r="E130" s="41">
        <v>26</v>
      </c>
      <c r="F130" s="42">
        <v>45.5</v>
      </c>
      <c r="G130" s="42">
        <v>0</v>
      </c>
      <c r="H130" s="2" t="str">
        <f t="shared" si="1"/>
        <v>July</v>
      </c>
    </row>
    <row r="131" spans="1:8" ht="15.75" thickBot="1" x14ac:dyDescent="0.3">
      <c r="A131" s="41" t="s">
        <v>275</v>
      </c>
      <c r="B131" s="41" t="s">
        <v>659</v>
      </c>
      <c r="C131" s="41">
        <v>37583</v>
      </c>
      <c r="D131" s="41" t="s">
        <v>268</v>
      </c>
      <c r="E131" s="41">
        <v>2</v>
      </c>
      <c r="F131" s="42">
        <v>3.5</v>
      </c>
      <c r="G131" s="42">
        <v>0</v>
      </c>
      <c r="H131" s="2" t="str">
        <f t="shared" ref="H131:H194" si="2">"July"</f>
        <v>July</v>
      </c>
    </row>
    <row r="132" spans="1:8" ht="15.75" thickBot="1" x14ac:dyDescent="0.3">
      <c r="A132" s="41" t="s">
        <v>275</v>
      </c>
      <c r="B132" s="41" t="s">
        <v>659</v>
      </c>
      <c r="C132" s="41">
        <v>3874846</v>
      </c>
      <c r="D132" s="41" t="s">
        <v>130</v>
      </c>
      <c r="E132" s="41">
        <v>20</v>
      </c>
      <c r="F132" s="42">
        <v>35</v>
      </c>
      <c r="G132" s="42">
        <v>0</v>
      </c>
      <c r="H132" s="2" t="str">
        <f t="shared" si="2"/>
        <v>July</v>
      </c>
    </row>
    <row r="133" spans="1:8" ht="15.75" thickBot="1" x14ac:dyDescent="0.3">
      <c r="A133" s="41" t="s">
        <v>275</v>
      </c>
      <c r="B133" s="41" t="s">
        <v>659</v>
      </c>
      <c r="C133" s="41">
        <v>583294</v>
      </c>
      <c r="D133" s="41" t="s">
        <v>131</v>
      </c>
      <c r="E133" s="41">
        <v>8</v>
      </c>
      <c r="F133" s="42">
        <v>14</v>
      </c>
      <c r="G133" s="42">
        <v>0</v>
      </c>
      <c r="H133" s="2" t="str">
        <f t="shared" si="2"/>
        <v>July</v>
      </c>
    </row>
    <row r="134" spans="1:8" ht="15.75" thickBot="1" x14ac:dyDescent="0.3">
      <c r="A134" s="41" t="s">
        <v>275</v>
      </c>
      <c r="B134" s="41" t="s">
        <v>659</v>
      </c>
      <c r="C134" s="41">
        <v>54899</v>
      </c>
      <c r="D134" s="41" t="s">
        <v>132</v>
      </c>
      <c r="E134" s="41">
        <v>10</v>
      </c>
      <c r="F134" s="42">
        <v>17.5</v>
      </c>
      <c r="G134" s="42">
        <v>0</v>
      </c>
      <c r="H134" s="2" t="str">
        <f t="shared" si="2"/>
        <v>July</v>
      </c>
    </row>
    <row r="135" spans="1:8" ht="15.75" thickBot="1" x14ac:dyDescent="0.3">
      <c r="A135" s="41" t="s">
        <v>275</v>
      </c>
      <c r="B135" s="41" t="s">
        <v>659</v>
      </c>
      <c r="C135" s="41">
        <v>137</v>
      </c>
      <c r="D135" s="41" t="s">
        <v>133</v>
      </c>
      <c r="E135" s="41">
        <v>20</v>
      </c>
      <c r="F135" s="42">
        <v>22</v>
      </c>
      <c r="G135" s="42">
        <v>0</v>
      </c>
      <c r="H135" s="2" t="str">
        <f t="shared" si="2"/>
        <v>July</v>
      </c>
    </row>
    <row r="136" spans="1:8" ht="15.75" thickBot="1" x14ac:dyDescent="0.3">
      <c r="A136" s="41" t="s">
        <v>275</v>
      </c>
      <c r="B136" s="41" t="s">
        <v>659</v>
      </c>
      <c r="C136" s="41">
        <v>3874851</v>
      </c>
      <c r="D136" s="41" t="s">
        <v>134</v>
      </c>
      <c r="E136" s="41">
        <v>22</v>
      </c>
      <c r="F136" s="42">
        <v>24.2</v>
      </c>
      <c r="G136" s="42">
        <v>0</v>
      </c>
      <c r="H136" s="2" t="str">
        <f t="shared" si="2"/>
        <v>July</v>
      </c>
    </row>
    <row r="137" spans="1:8" ht="15.75" thickBot="1" x14ac:dyDescent="0.3">
      <c r="A137" s="41" t="s">
        <v>275</v>
      </c>
      <c r="B137" s="41" t="s">
        <v>659</v>
      </c>
      <c r="C137" s="41">
        <v>32198</v>
      </c>
      <c r="D137" s="41" t="s">
        <v>135</v>
      </c>
      <c r="E137" s="41">
        <v>19</v>
      </c>
      <c r="F137" s="42">
        <v>20.9</v>
      </c>
      <c r="G137" s="42">
        <v>0</v>
      </c>
      <c r="H137" s="2" t="str">
        <f t="shared" si="2"/>
        <v>July</v>
      </c>
    </row>
    <row r="138" spans="1:8" ht="15.75" thickBot="1" x14ac:dyDescent="0.3">
      <c r="A138" s="41" t="s">
        <v>275</v>
      </c>
      <c r="B138" s="41" t="s">
        <v>659</v>
      </c>
      <c r="C138" s="41">
        <v>56444</v>
      </c>
      <c r="D138" s="41" t="s">
        <v>136</v>
      </c>
      <c r="E138" s="41">
        <v>41</v>
      </c>
      <c r="F138" s="42">
        <v>45.1</v>
      </c>
      <c r="G138" s="42">
        <v>0</v>
      </c>
      <c r="H138" s="2" t="str">
        <f t="shared" si="2"/>
        <v>July</v>
      </c>
    </row>
    <row r="139" spans="1:8" ht="15.75" thickBot="1" x14ac:dyDescent="0.3">
      <c r="A139" s="41" t="s">
        <v>275</v>
      </c>
      <c r="B139" s="41" t="s">
        <v>659</v>
      </c>
      <c r="C139" s="41">
        <v>230</v>
      </c>
      <c r="D139" s="41" t="s">
        <v>137</v>
      </c>
      <c r="E139" s="41">
        <v>27</v>
      </c>
      <c r="F139" s="42">
        <v>40.5</v>
      </c>
      <c r="G139" s="42">
        <v>0.43</v>
      </c>
      <c r="H139" s="2" t="str">
        <f t="shared" si="2"/>
        <v>July</v>
      </c>
    </row>
    <row r="140" spans="1:8" ht="15.75" thickBot="1" x14ac:dyDescent="0.3">
      <c r="A140" s="41" t="s">
        <v>275</v>
      </c>
      <c r="B140" s="41" t="s">
        <v>659</v>
      </c>
      <c r="C140" s="41">
        <v>8448</v>
      </c>
      <c r="D140" s="41" t="s">
        <v>138</v>
      </c>
      <c r="E140" s="41">
        <v>17</v>
      </c>
      <c r="F140" s="42">
        <v>25.5</v>
      </c>
      <c r="G140" s="42">
        <v>2.39</v>
      </c>
      <c r="H140" s="2" t="str">
        <f t="shared" si="2"/>
        <v>July</v>
      </c>
    </row>
    <row r="141" spans="1:8" ht="15.75" thickBot="1" x14ac:dyDescent="0.3">
      <c r="A141" s="41" t="s">
        <v>275</v>
      </c>
      <c r="B141" s="41" t="s">
        <v>659</v>
      </c>
      <c r="C141" s="41">
        <v>276</v>
      </c>
      <c r="D141" s="41" t="s">
        <v>139</v>
      </c>
      <c r="E141" s="41">
        <v>32</v>
      </c>
      <c r="F141" s="42">
        <v>48</v>
      </c>
      <c r="G141" s="42">
        <v>4.5</v>
      </c>
      <c r="H141" s="2" t="str">
        <f t="shared" si="2"/>
        <v>July</v>
      </c>
    </row>
    <row r="142" spans="1:8" ht="15.75" thickBot="1" x14ac:dyDescent="0.3">
      <c r="A142" s="41" t="s">
        <v>275</v>
      </c>
      <c r="B142" s="41" t="s">
        <v>659</v>
      </c>
      <c r="C142" s="41">
        <v>295</v>
      </c>
      <c r="D142" s="41" t="s">
        <v>140</v>
      </c>
      <c r="E142" s="41">
        <v>25</v>
      </c>
      <c r="F142" s="42">
        <v>67.5</v>
      </c>
      <c r="G142" s="42">
        <v>0</v>
      </c>
      <c r="H142" s="2" t="str">
        <f t="shared" si="2"/>
        <v>July</v>
      </c>
    </row>
    <row r="143" spans="1:8" ht="15.75" thickBot="1" x14ac:dyDescent="0.3">
      <c r="A143" s="41" t="s">
        <v>275</v>
      </c>
      <c r="B143" s="41" t="s">
        <v>659</v>
      </c>
      <c r="C143" s="41">
        <v>285</v>
      </c>
      <c r="D143" s="41" t="s">
        <v>141</v>
      </c>
      <c r="E143" s="41">
        <v>22</v>
      </c>
      <c r="F143" s="42">
        <v>59.4</v>
      </c>
      <c r="G143" s="42">
        <v>0</v>
      </c>
      <c r="H143" s="2" t="str">
        <f t="shared" si="2"/>
        <v>July</v>
      </c>
    </row>
    <row r="144" spans="1:8" ht="15.75" thickBot="1" x14ac:dyDescent="0.3">
      <c r="A144" s="41" t="s">
        <v>275</v>
      </c>
      <c r="B144" s="41" t="s">
        <v>659</v>
      </c>
      <c r="C144" s="41">
        <v>265</v>
      </c>
      <c r="D144" s="41" t="s">
        <v>142</v>
      </c>
      <c r="E144" s="41">
        <v>32</v>
      </c>
      <c r="F144" s="42">
        <v>86.4</v>
      </c>
      <c r="G144" s="42">
        <v>0</v>
      </c>
      <c r="H144" s="2" t="str">
        <f t="shared" si="2"/>
        <v>July</v>
      </c>
    </row>
    <row r="145" spans="1:8" ht="15.75" thickBot="1" x14ac:dyDescent="0.3">
      <c r="A145" s="41" t="s">
        <v>275</v>
      </c>
      <c r="B145" s="41" t="s">
        <v>659</v>
      </c>
      <c r="C145" s="41">
        <v>75455</v>
      </c>
      <c r="D145" s="41" t="s">
        <v>143</v>
      </c>
      <c r="E145" s="41">
        <v>16</v>
      </c>
      <c r="F145" s="42">
        <v>28</v>
      </c>
      <c r="G145" s="42">
        <v>0</v>
      </c>
      <c r="H145" s="2" t="str">
        <f t="shared" si="2"/>
        <v>July</v>
      </c>
    </row>
    <row r="146" spans="1:8" ht="15.75" thickBot="1" x14ac:dyDescent="0.3">
      <c r="A146" s="41" t="s">
        <v>275</v>
      </c>
      <c r="B146" s="41" t="s">
        <v>659</v>
      </c>
      <c r="C146" s="41">
        <v>51251</v>
      </c>
      <c r="D146" s="41" t="s">
        <v>144</v>
      </c>
      <c r="E146" s="41">
        <v>15</v>
      </c>
      <c r="F146" s="42">
        <v>26.25</v>
      </c>
      <c r="G146" s="42">
        <v>0</v>
      </c>
      <c r="H146" s="2" t="str">
        <f t="shared" si="2"/>
        <v>July</v>
      </c>
    </row>
    <row r="147" spans="1:8" ht="15.75" thickBot="1" x14ac:dyDescent="0.3">
      <c r="A147" s="41" t="s">
        <v>275</v>
      </c>
      <c r="B147" s="41" t="s">
        <v>659</v>
      </c>
      <c r="C147" s="41">
        <v>1130</v>
      </c>
      <c r="D147" s="41" t="s">
        <v>145</v>
      </c>
      <c r="E147" s="41">
        <v>20</v>
      </c>
      <c r="F147" s="42">
        <v>35</v>
      </c>
      <c r="G147" s="42">
        <v>0</v>
      </c>
      <c r="H147" s="2" t="str">
        <f t="shared" si="2"/>
        <v>July</v>
      </c>
    </row>
    <row r="148" spans="1:8" ht="15.75" thickBot="1" x14ac:dyDescent="0.3">
      <c r="A148" s="41" t="s">
        <v>275</v>
      </c>
      <c r="B148" s="41" t="s">
        <v>659</v>
      </c>
      <c r="C148" s="41">
        <v>1128</v>
      </c>
      <c r="D148" s="41" t="s">
        <v>146</v>
      </c>
      <c r="E148" s="41">
        <v>11</v>
      </c>
      <c r="F148" s="42">
        <v>19.25</v>
      </c>
      <c r="G148" s="42">
        <v>0</v>
      </c>
      <c r="H148" s="2" t="str">
        <f t="shared" si="2"/>
        <v>July</v>
      </c>
    </row>
    <row r="149" spans="1:8" ht="15.75" thickBot="1" x14ac:dyDescent="0.3">
      <c r="A149" s="41" t="s">
        <v>275</v>
      </c>
      <c r="B149" s="41" t="s">
        <v>659</v>
      </c>
      <c r="C149" s="41">
        <v>93</v>
      </c>
      <c r="D149" s="41" t="s">
        <v>147</v>
      </c>
      <c r="E149" s="41">
        <v>25</v>
      </c>
      <c r="F149" s="42">
        <v>13.67</v>
      </c>
      <c r="G149" s="42">
        <v>0</v>
      </c>
      <c r="H149" s="2" t="str">
        <f t="shared" si="2"/>
        <v>July</v>
      </c>
    </row>
    <row r="150" spans="1:8" ht="15.75" thickBot="1" x14ac:dyDescent="0.3">
      <c r="A150" s="41" t="s">
        <v>275</v>
      </c>
      <c r="B150" s="41" t="s">
        <v>659</v>
      </c>
      <c r="C150" s="41">
        <v>2</v>
      </c>
      <c r="D150" s="41" t="s">
        <v>148</v>
      </c>
      <c r="E150" s="41">
        <v>50</v>
      </c>
      <c r="F150" s="42">
        <v>29.5</v>
      </c>
      <c r="G150" s="42">
        <v>0</v>
      </c>
      <c r="H150" s="2" t="str">
        <f t="shared" si="2"/>
        <v>July</v>
      </c>
    </row>
    <row r="151" spans="1:8" ht="15.75" thickBot="1" x14ac:dyDescent="0.3">
      <c r="A151" s="41" t="s">
        <v>275</v>
      </c>
      <c r="B151" s="41" t="s">
        <v>659</v>
      </c>
      <c r="C151" s="41">
        <v>40</v>
      </c>
      <c r="D151" s="41" t="s">
        <v>149</v>
      </c>
      <c r="E151" s="41">
        <v>45</v>
      </c>
      <c r="F151" s="42">
        <v>27.54</v>
      </c>
      <c r="G151" s="42">
        <v>0</v>
      </c>
      <c r="H151" s="2" t="str">
        <f t="shared" si="2"/>
        <v>July</v>
      </c>
    </row>
    <row r="152" spans="1:8" ht="15.75" thickBot="1" x14ac:dyDescent="0.3">
      <c r="A152" s="41" t="s">
        <v>275</v>
      </c>
      <c r="B152" s="41" t="s">
        <v>659</v>
      </c>
      <c r="C152" s="41">
        <v>418</v>
      </c>
      <c r="D152" s="41" t="s">
        <v>150</v>
      </c>
      <c r="E152" s="41">
        <v>26</v>
      </c>
      <c r="F152" s="42">
        <v>14.08</v>
      </c>
      <c r="G152" s="42">
        <v>0</v>
      </c>
      <c r="H152" s="2" t="str">
        <f t="shared" si="2"/>
        <v>July</v>
      </c>
    </row>
    <row r="153" spans="1:8" ht="15.75" thickBot="1" x14ac:dyDescent="0.3">
      <c r="A153" s="41" t="s">
        <v>275</v>
      </c>
      <c r="B153" s="41" t="s">
        <v>659</v>
      </c>
      <c r="C153" s="41">
        <v>236</v>
      </c>
      <c r="D153" s="41" t="s">
        <v>151</v>
      </c>
      <c r="E153" s="41">
        <v>1</v>
      </c>
      <c r="F153" s="42">
        <v>1.1000000000000001</v>
      </c>
      <c r="G153" s="42">
        <v>0</v>
      </c>
      <c r="H153" s="2" t="str">
        <f t="shared" si="2"/>
        <v>July</v>
      </c>
    </row>
    <row r="154" spans="1:8" ht="15.75" thickBot="1" x14ac:dyDescent="0.3">
      <c r="A154" s="41" t="s">
        <v>275</v>
      </c>
      <c r="B154" s="41" t="s">
        <v>659</v>
      </c>
      <c r="C154" s="41">
        <v>23444</v>
      </c>
      <c r="D154" s="41" t="s">
        <v>152</v>
      </c>
      <c r="E154" s="41">
        <v>7</v>
      </c>
      <c r="F154" s="42">
        <v>7.7</v>
      </c>
      <c r="G154" s="42">
        <v>0</v>
      </c>
      <c r="H154" s="2" t="str">
        <f t="shared" si="2"/>
        <v>July</v>
      </c>
    </row>
    <row r="155" spans="1:8" ht="15.75" thickBot="1" x14ac:dyDescent="0.3">
      <c r="A155" s="41" t="s">
        <v>275</v>
      </c>
      <c r="B155" s="41" t="s">
        <v>659</v>
      </c>
      <c r="C155" s="41">
        <v>263</v>
      </c>
      <c r="D155" s="41" t="s">
        <v>255</v>
      </c>
      <c r="E155" s="41">
        <v>8</v>
      </c>
      <c r="F155" s="42">
        <v>8.8000000000000007</v>
      </c>
      <c r="G155" s="42">
        <v>0</v>
      </c>
      <c r="H155" s="2" t="str">
        <f t="shared" si="2"/>
        <v>July</v>
      </c>
    </row>
    <row r="156" spans="1:8" ht="15.75" thickBot="1" x14ac:dyDescent="0.3">
      <c r="A156" s="41" t="s">
        <v>275</v>
      </c>
      <c r="B156" s="41" t="s">
        <v>659</v>
      </c>
      <c r="C156" s="41">
        <v>2434</v>
      </c>
      <c r="D156" s="41" t="s">
        <v>153</v>
      </c>
      <c r="E156" s="41">
        <v>7</v>
      </c>
      <c r="F156" s="42">
        <v>7.7</v>
      </c>
      <c r="G156" s="42">
        <v>0</v>
      </c>
      <c r="H156" s="2" t="str">
        <f t="shared" si="2"/>
        <v>July</v>
      </c>
    </row>
    <row r="157" spans="1:8" ht="15.75" thickBot="1" x14ac:dyDescent="0.3">
      <c r="A157" s="41" t="s">
        <v>275</v>
      </c>
      <c r="B157" s="41" t="s">
        <v>659</v>
      </c>
      <c r="C157" s="41">
        <v>240</v>
      </c>
      <c r="D157" s="41" t="s">
        <v>154</v>
      </c>
      <c r="E157" s="41">
        <v>4</v>
      </c>
      <c r="F157" s="42">
        <v>4.4000000000000004</v>
      </c>
      <c r="G157" s="42">
        <v>0</v>
      </c>
      <c r="H157" s="2" t="str">
        <f t="shared" si="2"/>
        <v>July</v>
      </c>
    </row>
    <row r="158" spans="1:8" ht="15.75" thickBot="1" x14ac:dyDescent="0.3">
      <c r="A158" s="41" t="s">
        <v>275</v>
      </c>
      <c r="B158" s="41" t="s">
        <v>659</v>
      </c>
      <c r="C158" s="41">
        <v>1185</v>
      </c>
      <c r="D158" s="41" t="s">
        <v>155</v>
      </c>
      <c r="E158" s="41">
        <v>18</v>
      </c>
      <c r="F158" s="42">
        <v>19.8</v>
      </c>
      <c r="G158" s="42">
        <v>1.83</v>
      </c>
      <c r="H158" s="2" t="str">
        <f t="shared" si="2"/>
        <v>July</v>
      </c>
    </row>
    <row r="159" spans="1:8" ht="15.75" thickBot="1" x14ac:dyDescent="0.3">
      <c r="A159" s="41" t="s">
        <v>275</v>
      </c>
      <c r="B159" s="41" t="s">
        <v>659</v>
      </c>
      <c r="C159" s="41">
        <v>97</v>
      </c>
      <c r="D159" s="41" t="s">
        <v>314</v>
      </c>
      <c r="E159" s="41">
        <v>2</v>
      </c>
      <c r="F159" s="42">
        <v>5.7</v>
      </c>
      <c r="G159" s="42">
        <v>0</v>
      </c>
      <c r="H159" s="2" t="str">
        <f t="shared" si="2"/>
        <v>July</v>
      </c>
    </row>
    <row r="160" spans="1:8" ht="15.75" thickBot="1" x14ac:dyDescent="0.3">
      <c r="A160" s="41" t="s">
        <v>275</v>
      </c>
      <c r="B160" s="41" t="s">
        <v>659</v>
      </c>
      <c r="C160" s="41">
        <v>42525</v>
      </c>
      <c r="D160" s="41" t="s">
        <v>156</v>
      </c>
      <c r="E160" s="41">
        <v>48</v>
      </c>
      <c r="F160" s="42">
        <v>48</v>
      </c>
      <c r="G160" s="42">
        <v>0</v>
      </c>
      <c r="H160" s="2" t="str">
        <f t="shared" si="2"/>
        <v>July</v>
      </c>
    </row>
    <row r="161" spans="1:8" ht="15.75" thickBot="1" x14ac:dyDescent="0.3">
      <c r="A161" s="41" t="s">
        <v>275</v>
      </c>
      <c r="B161" s="41" t="s">
        <v>659</v>
      </c>
      <c r="C161" s="41">
        <v>45989</v>
      </c>
      <c r="D161" s="41" t="s">
        <v>157</v>
      </c>
      <c r="E161" s="41">
        <v>48</v>
      </c>
      <c r="F161" s="42">
        <v>48</v>
      </c>
      <c r="G161" s="42">
        <v>0</v>
      </c>
      <c r="H161" s="2" t="str">
        <f t="shared" si="2"/>
        <v>July</v>
      </c>
    </row>
    <row r="162" spans="1:8" ht="15.75" thickBot="1" x14ac:dyDescent="0.3">
      <c r="A162" s="41" t="s">
        <v>275</v>
      </c>
      <c r="B162" s="41" t="s">
        <v>659</v>
      </c>
      <c r="C162" s="41">
        <v>45777</v>
      </c>
      <c r="D162" s="41" t="s">
        <v>309</v>
      </c>
      <c r="E162" s="41">
        <v>46</v>
      </c>
      <c r="F162" s="42">
        <v>46</v>
      </c>
      <c r="G162" s="42">
        <v>0</v>
      </c>
      <c r="H162" s="2" t="str">
        <f t="shared" si="2"/>
        <v>July</v>
      </c>
    </row>
    <row r="163" spans="1:8" ht="15.75" thickBot="1" x14ac:dyDescent="0.3">
      <c r="A163" s="41" t="s">
        <v>275</v>
      </c>
      <c r="B163" s="41" t="s">
        <v>659</v>
      </c>
      <c r="C163" s="41">
        <v>1186</v>
      </c>
      <c r="D163" s="41" t="s">
        <v>158</v>
      </c>
      <c r="E163" s="41">
        <v>18</v>
      </c>
      <c r="F163" s="42">
        <v>39.6</v>
      </c>
      <c r="G163" s="42">
        <v>0</v>
      </c>
      <c r="H163" s="2" t="str">
        <f t="shared" si="2"/>
        <v>July</v>
      </c>
    </row>
    <row r="164" spans="1:8" ht="15.75" thickBot="1" x14ac:dyDescent="0.3">
      <c r="A164" s="41" t="s">
        <v>275</v>
      </c>
      <c r="B164" s="41" t="s">
        <v>159</v>
      </c>
      <c r="C164" s="41">
        <v>751</v>
      </c>
      <c r="D164" s="41" t="s">
        <v>160</v>
      </c>
      <c r="E164" s="41">
        <v>35</v>
      </c>
      <c r="F164" s="42">
        <v>108.5</v>
      </c>
      <c r="G164" s="42">
        <v>10.18</v>
      </c>
      <c r="H164" s="2" t="str">
        <f t="shared" si="2"/>
        <v>July</v>
      </c>
    </row>
    <row r="165" spans="1:8" ht="15.75" thickBot="1" x14ac:dyDescent="0.3">
      <c r="A165" s="41" t="s">
        <v>275</v>
      </c>
      <c r="B165" s="41" t="s">
        <v>159</v>
      </c>
      <c r="C165" s="41">
        <v>752</v>
      </c>
      <c r="D165" s="41" t="s">
        <v>161</v>
      </c>
      <c r="E165" s="41">
        <v>158</v>
      </c>
      <c r="F165" s="42">
        <v>410.8</v>
      </c>
      <c r="G165" s="42">
        <v>39.44</v>
      </c>
      <c r="H165" s="2" t="str">
        <f t="shared" si="2"/>
        <v>July</v>
      </c>
    </row>
    <row r="166" spans="1:8" ht="15.75" thickBot="1" x14ac:dyDescent="0.3">
      <c r="A166" s="41" t="s">
        <v>275</v>
      </c>
      <c r="B166" s="41" t="s">
        <v>159</v>
      </c>
      <c r="C166" s="41">
        <v>753</v>
      </c>
      <c r="D166" s="41" t="s">
        <v>162</v>
      </c>
      <c r="E166" s="41">
        <v>196</v>
      </c>
      <c r="F166" s="42">
        <v>411.6</v>
      </c>
      <c r="G166" s="42">
        <v>39.19</v>
      </c>
      <c r="H166" s="2" t="str">
        <f t="shared" si="2"/>
        <v>July</v>
      </c>
    </row>
    <row r="167" spans="1:8" ht="15.75" thickBot="1" x14ac:dyDescent="0.3">
      <c r="A167" s="41" t="s">
        <v>275</v>
      </c>
      <c r="B167" s="41" t="s">
        <v>159</v>
      </c>
      <c r="C167" s="41">
        <v>3874853</v>
      </c>
      <c r="D167" s="41" t="s">
        <v>163</v>
      </c>
      <c r="E167" s="41">
        <v>20</v>
      </c>
      <c r="F167" s="42">
        <v>90</v>
      </c>
      <c r="G167" s="42">
        <v>8.59</v>
      </c>
      <c r="H167" s="2" t="str">
        <f t="shared" si="2"/>
        <v>July</v>
      </c>
    </row>
    <row r="168" spans="1:8" ht="15.75" thickBot="1" x14ac:dyDescent="0.3">
      <c r="A168" s="41" t="s">
        <v>275</v>
      </c>
      <c r="B168" s="41" t="s">
        <v>159</v>
      </c>
      <c r="C168" s="41">
        <v>3874852</v>
      </c>
      <c r="D168" s="41" t="s">
        <v>164</v>
      </c>
      <c r="E168" s="41">
        <v>33</v>
      </c>
      <c r="F168" s="42">
        <v>123.75</v>
      </c>
      <c r="G168" s="42">
        <v>11.88</v>
      </c>
      <c r="H168" s="2" t="str">
        <f t="shared" si="2"/>
        <v>July</v>
      </c>
    </row>
    <row r="169" spans="1:8" ht="15.75" thickBot="1" x14ac:dyDescent="0.3">
      <c r="A169" s="41" t="s">
        <v>275</v>
      </c>
      <c r="B169" s="41" t="s">
        <v>159</v>
      </c>
      <c r="C169" s="41">
        <v>765</v>
      </c>
      <c r="D169" s="41" t="s">
        <v>165</v>
      </c>
      <c r="E169" s="41">
        <v>226</v>
      </c>
      <c r="F169" s="42">
        <v>248.6</v>
      </c>
      <c r="G169" s="42">
        <v>22.74</v>
      </c>
      <c r="H169" s="2" t="str">
        <f t="shared" si="2"/>
        <v>July</v>
      </c>
    </row>
    <row r="170" spans="1:8" ht="15.75" thickBot="1" x14ac:dyDescent="0.3">
      <c r="A170" s="41" t="s">
        <v>275</v>
      </c>
      <c r="B170" s="41" t="s">
        <v>159</v>
      </c>
      <c r="C170" s="41">
        <v>757</v>
      </c>
      <c r="D170" s="41" t="s">
        <v>166</v>
      </c>
      <c r="E170" s="41">
        <v>1</v>
      </c>
      <c r="F170" s="42">
        <v>3.95</v>
      </c>
      <c r="G170" s="42">
        <v>0.38</v>
      </c>
      <c r="H170" s="2" t="str">
        <f t="shared" si="2"/>
        <v>July</v>
      </c>
    </row>
    <row r="171" spans="1:8" ht="15.75" thickBot="1" x14ac:dyDescent="0.3">
      <c r="A171" s="41" t="s">
        <v>275</v>
      </c>
      <c r="B171" s="41" t="s">
        <v>159</v>
      </c>
      <c r="C171" s="41">
        <v>758</v>
      </c>
      <c r="D171" s="41" t="s">
        <v>167</v>
      </c>
      <c r="E171" s="41">
        <v>13</v>
      </c>
      <c r="F171" s="42">
        <v>44.2</v>
      </c>
      <c r="G171" s="42">
        <v>4.18</v>
      </c>
      <c r="H171" s="2" t="str">
        <f t="shared" si="2"/>
        <v>July</v>
      </c>
    </row>
    <row r="172" spans="1:8" ht="15.75" thickBot="1" x14ac:dyDescent="0.3">
      <c r="A172" s="41" t="s">
        <v>275</v>
      </c>
      <c r="B172" s="41" t="s">
        <v>159</v>
      </c>
      <c r="C172" s="41">
        <v>759</v>
      </c>
      <c r="D172" s="41" t="s">
        <v>168</v>
      </c>
      <c r="E172" s="41">
        <v>29</v>
      </c>
      <c r="F172" s="42">
        <v>82.65</v>
      </c>
      <c r="G172" s="42">
        <v>7.83</v>
      </c>
      <c r="H172" s="2" t="str">
        <f t="shared" si="2"/>
        <v>July</v>
      </c>
    </row>
    <row r="173" spans="1:8" ht="15.75" thickBot="1" x14ac:dyDescent="0.3">
      <c r="A173" s="41" t="s">
        <v>275</v>
      </c>
      <c r="B173" s="41" t="s">
        <v>159</v>
      </c>
      <c r="C173" s="41">
        <v>1004</v>
      </c>
      <c r="D173" s="41" t="s">
        <v>169</v>
      </c>
      <c r="E173" s="41">
        <v>10</v>
      </c>
      <c r="F173" s="42">
        <v>47.5</v>
      </c>
      <c r="G173" s="42">
        <v>4.5</v>
      </c>
      <c r="H173" s="2" t="str">
        <f t="shared" si="2"/>
        <v>July</v>
      </c>
    </row>
    <row r="174" spans="1:8" ht="15.75" thickBot="1" x14ac:dyDescent="0.3">
      <c r="A174" s="41" t="s">
        <v>275</v>
      </c>
      <c r="B174" s="41" t="s">
        <v>159</v>
      </c>
      <c r="C174" s="41">
        <v>1003</v>
      </c>
      <c r="D174" s="41" t="s">
        <v>170</v>
      </c>
      <c r="E174" s="41">
        <v>50</v>
      </c>
      <c r="F174" s="42">
        <v>210</v>
      </c>
      <c r="G174" s="42">
        <v>19.98</v>
      </c>
      <c r="H174" s="2" t="str">
        <f t="shared" si="2"/>
        <v>July</v>
      </c>
    </row>
    <row r="175" spans="1:8" ht="15.75" thickBot="1" x14ac:dyDescent="0.3">
      <c r="A175" s="41" t="s">
        <v>275</v>
      </c>
      <c r="B175" s="41" t="s">
        <v>159</v>
      </c>
      <c r="C175" s="41">
        <v>1002</v>
      </c>
      <c r="D175" s="41" t="s">
        <v>171</v>
      </c>
      <c r="E175" s="41">
        <v>37</v>
      </c>
      <c r="F175" s="42">
        <v>135.05000000000001</v>
      </c>
      <c r="G175" s="42">
        <v>12.92</v>
      </c>
      <c r="H175" s="2" t="str">
        <f t="shared" si="2"/>
        <v>July</v>
      </c>
    </row>
    <row r="176" spans="1:8" ht="15.75" thickBot="1" x14ac:dyDescent="0.3">
      <c r="A176" s="41" t="s">
        <v>275</v>
      </c>
      <c r="B176" s="41" t="s">
        <v>159</v>
      </c>
      <c r="C176" s="41">
        <v>760</v>
      </c>
      <c r="D176" s="41" t="s">
        <v>172</v>
      </c>
      <c r="E176" s="41">
        <v>12</v>
      </c>
      <c r="F176" s="42">
        <v>48</v>
      </c>
      <c r="G176" s="42">
        <v>4.5599999999999996</v>
      </c>
      <c r="H176" s="2" t="str">
        <f t="shared" si="2"/>
        <v>July</v>
      </c>
    </row>
    <row r="177" spans="1:8" ht="15.75" thickBot="1" x14ac:dyDescent="0.3">
      <c r="A177" s="41" t="s">
        <v>275</v>
      </c>
      <c r="B177" s="41" t="s">
        <v>159</v>
      </c>
      <c r="C177" s="41">
        <v>761</v>
      </c>
      <c r="D177" s="41" t="s">
        <v>173</v>
      </c>
      <c r="E177" s="41">
        <v>53</v>
      </c>
      <c r="F177" s="42">
        <v>193.45</v>
      </c>
      <c r="G177" s="42">
        <v>18.489999999999998</v>
      </c>
      <c r="H177" s="2" t="str">
        <f t="shared" si="2"/>
        <v>July</v>
      </c>
    </row>
    <row r="178" spans="1:8" ht="15.75" thickBot="1" x14ac:dyDescent="0.3">
      <c r="A178" s="41" t="s">
        <v>275</v>
      </c>
      <c r="B178" s="41" t="s">
        <v>159</v>
      </c>
      <c r="C178" s="41">
        <v>762</v>
      </c>
      <c r="D178" s="41" t="s">
        <v>174</v>
      </c>
      <c r="E178" s="41">
        <v>30</v>
      </c>
      <c r="F178" s="42">
        <v>99</v>
      </c>
      <c r="G178" s="42">
        <v>9.35</v>
      </c>
      <c r="H178" s="2" t="str">
        <f t="shared" si="2"/>
        <v>July</v>
      </c>
    </row>
    <row r="179" spans="1:8" ht="15.75" thickBot="1" x14ac:dyDescent="0.3">
      <c r="A179" s="41" t="s">
        <v>275</v>
      </c>
      <c r="B179" s="41" t="s">
        <v>159</v>
      </c>
      <c r="C179" s="41">
        <v>763</v>
      </c>
      <c r="D179" s="41" t="s">
        <v>179</v>
      </c>
      <c r="E179" s="41">
        <v>61</v>
      </c>
      <c r="F179" s="42">
        <v>155.55000000000001</v>
      </c>
      <c r="G179" s="42">
        <v>14.68</v>
      </c>
      <c r="H179" s="2" t="str">
        <f t="shared" si="2"/>
        <v>July</v>
      </c>
    </row>
    <row r="180" spans="1:8" ht="15.75" thickBot="1" x14ac:dyDescent="0.3">
      <c r="A180" s="41" t="s">
        <v>275</v>
      </c>
      <c r="B180" s="41" t="s">
        <v>159</v>
      </c>
      <c r="C180" s="41">
        <v>764</v>
      </c>
      <c r="D180" s="41" t="s">
        <v>180</v>
      </c>
      <c r="E180" s="41">
        <v>198</v>
      </c>
      <c r="F180" s="42">
        <v>415.8</v>
      </c>
      <c r="G180" s="42">
        <v>39.590000000000003</v>
      </c>
      <c r="H180" s="2" t="str">
        <f t="shared" si="2"/>
        <v>July</v>
      </c>
    </row>
    <row r="181" spans="1:8" ht="15.75" thickBot="1" x14ac:dyDescent="0.3">
      <c r="A181" s="41" t="s">
        <v>275</v>
      </c>
      <c r="B181" s="41" t="s">
        <v>159</v>
      </c>
      <c r="C181" s="41">
        <v>766</v>
      </c>
      <c r="D181" s="41" t="s">
        <v>181</v>
      </c>
      <c r="E181" s="41">
        <v>366</v>
      </c>
      <c r="F181" s="42">
        <v>640.5</v>
      </c>
      <c r="G181" s="42">
        <v>62</v>
      </c>
      <c r="H181" s="2" t="str">
        <f t="shared" si="2"/>
        <v>July</v>
      </c>
    </row>
    <row r="182" spans="1:8" ht="15.75" thickBot="1" x14ac:dyDescent="0.3">
      <c r="A182" s="41" t="s">
        <v>275</v>
      </c>
      <c r="B182" s="41" t="s">
        <v>159</v>
      </c>
      <c r="C182" s="41">
        <v>790</v>
      </c>
      <c r="D182" s="41" t="s">
        <v>185</v>
      </c>
      <c r="E182" s="41">
        <v>231</v>
      </c>
      <c r="F182" s="42">
        <v>57.75</v>
      </c>
      <c r="G182" s="42">
        <v>0</v>
      </c>
      <c r="H182" s="2" t="str">
        <f t="shared" si="2"/>
        <v>July</v>
      </c>
    </row>
    <row r="183" spans="1:8" ht="15.75" thickBot="1" x14ac:dyDescent="0.3">
      <c r="A183" s="41" t="s">
        <v>275</v>
      </c>
      <c r="B183" s="41" t="s">
        <v>159</v>
      </c>
      <c r="C183" s="41">
        <v>1113</v>
      </c>
      <c r="D183" s="41" t="s">
        <v>186</v>
      </c>
      <c r="E183" s="41">
        <v>50</v>
      </c>
      <c r="F183" s="42">
        <v>105</v>
      </c>
      <c r="G183" s="42">
        <v>9.99</v>
      </c>
      <c r="H183" s="2" t="str">
        <f t="shared" si="2"/>
        <v>July</v>
      </c>
    </row>
    <row r="184" spans="1:8" ht="15.75" thickBot="1" x14ac:dyDescent="0.3">
      <c r="A184" s="41" t="s">
        <v>275</v>
      </c>
      <c r="B184" s="41" t="s">
        <v>159</v>
      </c>
      <c r="C184" s="41">
        <v>1112</v>
      </c>
      <c r="D184" s="41" t="s">
        <v>187</v>
      </c>
      <c r="E184" s="41">
        <v>11</v>
      </c>
      <c r="F184" s="42">
        <v>17.600000000000001</v>
      </c>
      <c r="G184" s="42">
        <v>1.65</v>
      </c>
      <c r="H184" s="2" t="str">
        <f t="shared" si="2"/>
        <v>July</v>
      </c>
    </row>
    <row r="185" spans="1:8" ht="15.75" thickBot="1" x14ac:dyDescent="0.3">
      <c r="A185" s="41" t="s">
        <v>275</v>
      </c>
      <c r="B185" s="41" t="s">
        <v>159</v>
      </c>
      <c r="C185" s="41">
        <v>1114</v>
      </c>
      <c r="D185" s="41" t="s">
        <v>188</v>
      </c>
      <c r="E185" s="41">
        <v>10</v>
      </c>
      <c r="F185" s="42">
        <v>26</v>
      </c>
      <c r="G185" s="42">
        <v>2.4900000000000002</v>
      </c>
      <c r="H185" s="2" t="str">
        <f t="shared" si="2"/>
        <v>July</v>
      </c>
    </row>
    <row r="186" spans="1:8" ht="15.75" thickBot="1" x14ac:dyDescent="0.3">
      <c r="A186" s="41" t="s">
        <v>275</v>
      </c>
      <c r="B186" s="41" t="s">
        <v>159</v>
      </c>
      <c r="C186" s="41">
        <v>787</v>
      </c>
      <c r="D186" s="41" t="s">
        <v>189</v>
      </c>
      <c r="E186" s="41">
        <v>361</v>
      </c>
      <c r="F186" s="42">
        <v>126.35</v>
      </c>
      <c r="G186" s="42">
        <v>11.84</v>
      </c>
      <c r="H186" s="2" t="str">
        <f t="shared" si="2"/>
        <v>July</v>
      </c>
    </row>
    <row r="187" spans="1:8" ht="15.75" thickBot="1" x14ac:dyDescent="0.3">
      <c r="A187" s="41" t="s">
        <v>275</v>
      </c>
      <c r="B187" s="41" t="s">
        <v>159</v>
      </c>
      <c r="C187" s="41">
        <v>768</v>
      </c>
      <c r="D187" s="41" t="s">
        <v>190</v>
      </c>
      <c r="E187" s="41">
        <v>119</v>
      </c>
      <c r="F187" s="42">
        <v>59.5</v>
      </c>
      <c r="G187" s="42">
        <v>5.61</v>
      </c>
      <c r="H187" s="2" t="str">
        <f t="shared" si="2"/>
        <v>July</v>
      </c>
    </row>
    <row r="188" spans="1:8" ht="15.75" thickBot="1" x14ac:dyDescent="0.3">
      <c r="A188" s="41" t="s">
        <v>275</v>
      </c>
      <c r="B188" s="41" t="s">
        <v>159</v>
      </c>
      <c r="C188" s="41">
        <v>771</v>
      </c>
      <c r="D188" s="41" t="s">
        <v>191</v>
      </c>
      <c r="E188" s="41">
        <v>4</v>
      </c>
      <c r="F188" s="42">
        <v>15</v>
      </c>
      <c r="G188" s="42">
        <v>1.44</v>
      </c>
      <c r="H188" s="2" t="str">
        <f t="shared" si="2"/>
        <v>July</v>
      </c>
    </row>
    <row r="189" spans="1:8" ht="15.75" thickBot="1" x14ac:dyDescent="0.3">
      <c r="A189" s="41" t="s">
        <v>275</v>
      </c>
      <c r="B189" s="41" t="s">
        <v>159</v>
      </c>
      <c r="C189" s="41">
        <v>772</v>
      </c>
      <c r="D189" s="41" t="s">
        <v>192</v>
      </c>
      <c r="E189" s="41">
        <v>13</v>
      </c>
      <c r="F189" s="42">
        <v>42.25</v>
      </c>
      <c r="G189" s="42">
        <v>4.0199999999999996</v>
      </c>
      <c r="H189" s="2" t="str">
        <f t="shared" si="2"/>
        <v>July</v>
      </c>
    </row>
    <row r="190" spans="1:8" ht="15.75" thickBot="1" x14ac:dyDescent="0.3">
      <c r="A190" s="41" t="s">
        <v>275</v>
      </c>
      <c r="B190" s="41" t="s">
        <v>159</v>
      </c>
      <c r="C190" s="41">
        <v>773</v>
      </c>
      <c r="D190" s="41" t="s">
        <v>193</v>
      </c>
      <c r="E190" s="41">
        <v>20</v>
      </c>
      <c r="F190" s="42">
        <v>55</v>
      </c>
      <c r="G190" s="42">
        <v>5.2</v>
      </c>
      <c r="H190" s="2" t="str">
        <f t="shared" si="2"/>
        <v>July</v>
      </c>
    </row>
    <row r="191" spans="1:8" ht="15.75" thickBot="1" x14ac:dyDescent="0.3">
      <c r="A191" s="41" t="s">
        <v>275</v>
      </c>
      <c r="B191" s="41" t="s">
        <v>159</v>
      </c>
      <c r="C191" s="41">
        <v>774</v>
      </c>
      <c r="D191" s="41" t="s">
        <v>194</v>
      </c>
      <c r="E191" s="41">
        <v>195</v>
      </c>
      <c r="F191" s="42">
        <v>321.75</v>
      </c>
      <c r="G191" s="42">
        <v>31.05</v>
      </c>
      <c r="H191" s="2" t="str">
        <f t="shared" si="2"/>
        <v>July</v>
      </c>
    </row>
    <row r="192" spans="1:8" ht="15.75" thickBot="1" x14ac:dyDescent="0.3">
      <c r="A192" s="41" t="s">
        <v>275</v>
      </c>
      <c r="B192" s="41" t="s">
        <v>159</v>
      </c>
      <c r="C192" s="41">
        <v>793</v>
      </c>
      <c r="D192" s="41" t="s">
        <v>195</v>
      </c>
      <c r="E192" s="41">
        <v>64</v>
      </c>
      <c r="F192" s="42">
        <v>128</v>
      </c>
      <c r="G192" s="42">
        <v>12.16</v>
      </c>
      <c r="H192" s="2" t="str">
        <f t="shared" si="2"/>
        <v>July</v>
      </c>
    </row>
    <row r="193" spans="1:8" ht="15.75" thickBot="1" x14ac:dyDescent="0.3">
      <c r="A193" s="41" t="s">
        <v>275</v>
      </c>
      <c r="B193" s="41" t="s">
        <v>159</v>
      </c>
      <c r="C193" s="41">
        <v>794</v>
      </c>
      <c r="D193" s="41" t="s">
        <v>196</v>
      </c>
      <c r="E193" s="41">
        <v>72</v>
      </c>
      <c r="F193" s="42">
        <v>172.8</v>
      </c>
      <c r="G193" s="42">
        <v>16.52</v>
      </c>
      <c r="H193" s="2" t="str">
        <f t="shared" si="2"/>
        <v>July</v>
      </c>
    </row>
    <row r="194" spans="1:8" ht="15.75" thickBot="1" x14ac:dyDescent="0.3">
      <c r="A194" s="41" t="s">
        <v>275</v>
      </c>
      <c r="B194" s="41" t="s">
        <v>159</v>
      </c>
      <c r="C194" s="41">
        <v>795</v>
      </c>
      <c r="D194" s="41" t="s">
        <v>197</v>
      </c>
      <c r="E194" s="41">
        <v>42</v>
      </c>
      <c r="F194" s="42">
        <v>117.6</v>
      </c>
      <c r="G194" s="42">
        <v>11.29</v>
      </c>
      <c r="H194" s="2" t="str">
        <f t="shared" si="2"/>
        <v>July</v>
      </c>
    </row>
    <row r="195" spans="1:8" ht="15.75" thickBot="1" x14ac:dyDescent="0.3">
      <c r="A195" s="41" t="s">
        <v>275</v>
      </c>
      <c r="B195" s="41" t="s">
        <v>159</v>
      </c>
      <c r="C195" s="41">
        <v>775</v>
      </c>
      <c r="D195" s="41" t="s">
        <v>198</v>
      </c>
      <c r="E195" s="41">
        <v>23</v>
      </c>
      <c r="F195" s="42">
        <v>96.6</v>
      </c>
      <c r="G195" s="42">
        <v>9.1999999999999993</v>
      </c>
      <c r="H195" s="2" t="str">
        <f t="shared" ref="H195:H240" si="3">"July"</f>
        <v>July</v>
      </c>
    </row>
    <row r="196" spans="1:8" ht="15.75" thickBot="1" x14ac:dyDescent="0.3">
      <c r="A196" s="41" t="s">
        <v>275</v>
      </c>
      <c r="B196" s="41" t="s">
        <v>159</v>
      </c>
      <c r="C196" s="41">
        <v>776</v>
      </c>
      <c r="D196" s="41" t="s">
        <v>199</v>
      </c>
      <c r="E196" s="41">
        <v>175</v>
      </c>
      <c r="F196" s="42">
        <v>638.75</v>
      </c>
      <c r="G196" s="42">
        <v>61.16</v>
      </c>
      <c r="H196" s="2" t="str">
        <f t="shared" si="3"/>
        <v>July</v>
      </c>
    </row>
    <row r="197" spans="1:8" ht="15.75" thickBot="1" x14ac:dyDescent="0.3">
      <c r="A197" s="41" t="s">
        <v>275</v>
      </c>
      <c r="B197" s="41" t="s">
        <v>159</v>
      </c>
      <c r="C197" s="41">
        <v>777</v>
      </c>
      <c r="D197" s="41" t="s">
        <v>200</v>
      </c>
      <c r="E197" s="41">
        <v>197</v>
      </c>
      <c r="F197" s="42">
        <v>610.70000000000005</v>
      </c>
      <c r="G197" s="42">
        <v>57.38</v>
      </c>
      <c r="H197" s="2" t="str">
        <f t="shared" si="3"/>
        <v>July</v>
      </c>
    </row>
    <row r="198" spans="1:8" ht="15.75" thickBot="1" x14ac:dyDescent="0.3">
      <c r="A198" s="41" t="s">
        <v>275</v>
      </c>
      <c r="B198" s="41" t="s">
        <v>159</v>
      </c>
      <c r="C198" s="41">
        <v>666211</v>
      </c>
      <c r="D198" s="41" t="s">
        <v>201</v>
      </c>
      <c r="E198" s="41">
        <v>1</v>
      </c>
      <c r="F198" s="42">
        <v>3.45</v>
      </c>
      <c r="G198" s="42">
        <v>0.33</v>
      </c>
      <c r="H198" s="2" t="str">
        <f t="shared" si="3"/>
        <v>July</v>
      </c>
    </row>
    <row r="199" spans="1:8" ht="15.75" thickBot="1" x14ac:dyDescent="0.3">
      <c r="A199" s="41" t="s">
        <v>275</v>
      </c>
      <c r="B199" s="41" t="s">
        <v>159</v>
      </c>
      <c r="C199" s="41">
        <v>666212</v>
      </c>
      <c r="D199" s="41" t="s">
        <v>202</v>
      </c>
      <c r="E199" s="41">
        <v>1</v>
      </c>
      <c r="F199" s="42">
        <v>4</v>
      </c>
      <c r="G199" s="42">
        <v>0</v>
      </c>
      <c r="H199" s="2" t="str">
        <f t="shared" si="3"/>
        <v>July</v>
      </c>
    </row>
    <row r="200" spans="1:8" ht="15.75" thickBot="1" x14ac:dyDescent="0.3">
      <c r="A200" s="41" t="s">
        <v>275</v>
      </c>
      <c r="B200" s="41" t="s">
        <v>159</v>
      </c>
      <c r="C200" s="41">
        <v>666213</v>
      </c>
      <c r="D200" s="41" t="s">
        <v>203</v>
      </c>
      <c r="E200" s="41">
        <v>3</v>
      </c>
      <c r="F200" s="42">
        <v>13.65</v>
      </c>
      <c r="G200" s="42">
        <v>1.29</v>
      </c>
      <c r="H200" s="2" t="str">
        <f t="shared" si="3"/>
        <v>July</v>
      </c>
    </row>
    <row r="201" spans="1:8" ht="15.75" thickBot="1" x14ac:dyDescent="0.3">
      <c r="A201" s="41" t="s">
        <v>275</v>
      </c>
      <c r="B201" s="41" t="s">
        <v>159</v>
      </c>
      <c r="C201" s="41">
        <v>778</v>
      </c>
      <c r="D201" s="41" t="s">
        <v>204</v>
      </c>
      <c r="E201" s="41">
        <v>31</v>
      </c>
      <c r="F201" s="42">
        <v>131.75</v>
      </c>
      <c r="G201" s="42">
        <v>12.47</v>
      </c>
      <c r="H201" s="2" t="str">
        <f t="shared" si="3"/>
        <v>July</v>
      </c>
    </row>
    <row r="202" spans="1:8" ht="15.75" thickBot="1" x14ac:dyDescent="0.3">
      <c r="A202" s="41" t="s">
        <v>275</v>
      </c>
      <c r="B202" s="41" t="s">
        <v>159</v>
      </c>
      <c r="C202" s="41">
        <v>779</v>
      </c>
      <c r="D202" s="41" t="s">
        <v>205</v>
      </c>
      <c r="E202" s="41">
        <v>90</v>
      </c>
      <c r="F202" s="42">
        <v>333</v>
      </c>
      <c r="G202" s="42">
        <v>31.52</v>
      </c>
      <c r="H202" s="2" t="str">
        <f t="shared" si="3"/>
        <v>July</v>
      </c>
    </row>
    <row r="203" spans="1:8" ht="15.75" thickBot="1" x14ac:dyDescent="0.3">
      <c r="A203" s="41" t="s">
        <v>275</v>
      </c>
      <c r="B203" s="41" t="s">
        <v>159</v>
      </c>
      <c r="C203" s="41">
        <v>780</v>
      </c>
      <c r="D203" s="41" t="s">
        <v>206</v>
      </c>
      <c r="E203" s="41">
        <v>77</v>
      </c>
      <c r="F203" s="42">
        <v>242.55</v>
      </c>
      <c r="G203" s="42">
        <v>23.1</v>
      </c>
      <c r="H203" s="2" t="str">
        <f t="shared" si="3"/>
        <v>July</v>
      </c>
    </row>
    <row r="204" spans="1:8" ht="15.75" thickBot="1" x14ac:dyDescent="0.3">
      <c r="A204" s="41" t="s">
        <v>275</v>
      </c>
      <c r="B204" s="41" t="s">
        <v>159</v>
      </c>
      <c r="C204" s="41">
        <v>1030131</v>
      </c>
      <c r="D204" s="41" t="s">
        <v>262</v>
      </c>
      <c r="E204" s="41">
        <v>1</v>
      </c>
      <c r="F204" s="42">
        <v>3.5</v>
      </c>
      <c r="G204" s="42">
        <v>0.33</v>
      </c>
      <c r="H204" s="2" t="str">
        <f t="shared" si="3"/>
        <v>July</v>
      </c>
    </row>
    <row r="205" spans="1:8" ht="15.75" thickBot="1" x14ac:dyDescent="0.3">
      <c r="A205" s="41" t="s">
        <v>275</v>
      </c>
      <c r="B205" s="41" t="s">
        <v>159</v>
      </c>
      <c r="C205" s="41">
        <v>789</v>
      </c>
      <c r="D205" s="41" t="s">
        <v>210</v>
      </c>
      <c r="E205" s="41">
        <v>107</v>
      </c>
      <c r="F205" s="42">
        <v>53.5</v>
      </c>
      <c r="G205" s="42">
        <v>5.0999999999999996</v>
      </c>
      <c r="H205" s="2" t="str">
        <f t="shared" si="3"/>
        <v>July</v>
      </c>
    </row>
    <row r="206" spans="1:8" ht="15.75" thickBot="1" x14ac:dyDescent="0.3">
      <c r="A206" s="41" t="s">
        <v>275</v>
      </c>
      <c r="B206" s="41" t="s">
        <v>159</v>
      </c>
      <c r="C206" s="41">
        <v>782</v>
      </c>
      <c r="D206" s="41" t="s">
        <v>211</v>
      </c>
      <c r="E206" s="41">
        <v>1</v>
      </c>
      <c r="F206" s="42">
        <v>2.2000000000000002</v>
      </c>
      <c r="G206" s="42">
        <v>0.21</v>
      </c>
      <c r="H206" s="2" t="str">
        <f t="shared" si="3"/>
        <v>July</v>
      </c>
    </row>
    <row r="207" spans="1:8" ht="15.75" thickBot="1" x14ac:dyDescent="0.3">
      <c r="A207" s="41" t="s">
        <v>275</v>
      </c>
      <c r="B207" s="41" t="s">
        <v>159</v>
      </c>
      <c r="C207" s="41">
        <v>783</v>
      </c>
      <c r="D207" s="41" t="s">
        <v>212</v>
      </c>
      <c r="E207" s="41">
        <v>2</v>
      </c>
      <c r="F207" s="42">
        <v>3.9</v>
      </c>
      <c r="G207" s="42">
        <v>0.38</v>
      </c>
      <c r="H207" s="2" t="str">
        <f t="shared" si="3"/>
        <v>July</v>
      </c>
    </row>
    <row r="208" spans="1:8" ht="15.75" thickBot="1" x14ac:dyDescent="0.3">
      <c r="A208" s="41" t="s">
        <v>275</v>
      </c>
      <c r="B208" s="41" t="s">
        <v>159</v>
      </c>
      <c r="C208" s="41">
        <v>784</v>
      </c>
      <c r="D208" s="41" t="s">
        <v>213</v>
      </c>
      <c r="E208" s="41">
        <v>16</v>
      </c>
      <c r="F208" s="42">
        <v>26.4</v>
      </c>
      <c r="G208" s="42">
        <v>2.5499999999999998</v>
      </c>
      <c r="H208" s="2" t="str">
        <f t="shared" si="3"/>
        <v>July</v>
      </c>
    </row>
    <row r="209" spans="1:8" ht="15.75" thickBot="1" x14ac:dyDescent="0.3">
      <c r="A209" s="41" t="s">
        <v>275</v>
      </c>
      <c r="B209" s="41" t="s">
        <v>159</v>
      </c>
      <c r="C209" s="41">
        <v>1008</v>
      </c>
      <c r="D209" s="41" t="s">
        <v>214</v>
      </c>
      <c r="E209" s="41">
        <v>11</v>
      </c>
      <c r="F209" s="42">
        <v>54.45</v>
      </c>
      <c r="G209" s="42">
        <v>5.17</v>
      </c>
      <c r="H209" s="2" t="str">
        <f t="shared" si="3"/>
        <v>July</v>
      </c>
    </row>
    <row r="210" spans="1:8" ht="15.75" thickBot="1" x14ac:dyDescent="0.3">
      <c r="A210" s="41" t="s">
        <v>275</v>
      </c>
      <c r="B210" s="41" t="s">
        <v>159</v>
      </c>
      <c r="C210" s="41">
        <v>1007</v>
      </c>
      <c r="D210" s="41" t="s">
        <v>215</v>
      </c>
      <c r="E210" s="41">
        <v>60</v>
      </c>
      <c r="F210" s="42">
        <v>264</v>
      </c>
      <c r="G210" s="42">
        <v>25.15</v>
      </c>
      <c r="H210" s="2" t="str">
        <f t="shared" si="3"/>
        <v>July</v>
      </c>
    </row>
    <row r="211" spans="1:8" ht="15.75" thickBot="1" x14ac:dyDescent="0.3">
      <c r="A211" s="41" t="s">
        <v>275</v>
      </c>
      <c r="B211" s="41" t="s">
        <v>159</v>
      </c>
      <c r="C211" s="41">
        <v>1006</v>
      </c>
      <c r="D211" s="41" t="s">
        <v>216</v>
      </c>
      <c r="E211" s="41">
        <v>48</v>
      </c>
      <c r="F211" s="42">
        <v>184.8</v>
      </c>
      <c r="G211" s="42">
        <v>17.71</v>
      </c>
      <c r="H211" s="2" t="str">
        <f t="shared" si="3"/>
        <v>July</v>
      </c>
    </row>
    <row r="212" spans="1:8" ht="15.75" thickBot="1" x14ac:dyDescent="0.3">
      <c r="A212" s="41" t="s">
        <v>275</v>
      </c>
      <c r="B212" s="41" t="s">
        <v>217</v>
      </c>
      <c r="C212" s="41">
        <v>10</v>
      </c>
      <c r="D212" s="41" t="s">
        <v>218</v>
      </c>
      <c r="E212" s="41">
        <v>19</v>
      </c>
      <c r="F212" s="42">
        <v>24.51</v>
      </c>
      <c r="G212" s="42">
        <v>0</v>
      </c>
      <c r="H212" s="2" t="str">
        <f t="shared" si="3"/>
        <v>July</v>
      </c>
    </row>
    <row r="213" spans="1:8" ht="15.75" thickBot="1" x14ac:dyDescent="0.3">
      <c r="A213" s="41" t="s">
        <v>275</v>
      </c>
      <c r="B213" s="41" t="s">
        <v>660</v>
      </c>
      <c r="C213" s="41">
        <v>103501</v>
      </c>
      <c r="D213" s="41" t="s">
        <v>291</v>
      </c>
      <c r="E213" s="41">
        <v>39</v>
      </c>
      <c r="F213" s="42">
        <v>97.5</v>
      </c>
      <c r="G213" s="42">
        <v>9.32</v>
      </c>
      <c r="H213" s="2" t="str">
        <f t="shared" si="3"/>
        <v>July</v>
      </c>
    </row>
    <row r="214" spans="1:8" ht="15.75" thickBot="1" x14ac:dyDescent="0.3">
      <c r="A214" s="41" t="s">
        <v>275</v>
      </c>
      <c r="B214" s="41" t="s">
        <v>660</v>
      </c>
      <c r="C214" s="41">
        <v>103500</v>
      </c>
      <c r="D214" s="41" t="s">
        <v>219</v>
      </c>
      <c r="E214" s="41">
        <v>45</v>
      </c>
      <c r="F214" s="42">
        <v>112.5</v>
      </c>
      <c r="G214" s="42">
        <v>10.77</v>
      </c>
      <c r="H214" s="2" t="str">
        <f t="shared" si="3"/>
        <v>July</v>
      </c>
    </row>
    <row r="215" spans="1:8" ht="15.75" thickBot="1" x14ac:dyDescent="0.3">
      <c r="A215" s="41" t="s">
        <v>275</v>
      </c>
      <c r="B215" s="41" t="s">
        <v>660</v>
      </c>
      <c r="C215" s="41">
        <v>1901</v>
      </c>
      <c r="D215" s="41" t="s">
        <v>221</v>
      </c>
      <c r="E215" s="41">
        <v>364</v>
      </c>
      <c r="F215" s="42">
        <v>1019.2</v>
      </c>
      <c r="G215" s="42">
        <v>97.23</v>
      </c>
      <c r="H215" s="2" t="str">
        <f t="shared" si="3"/>
        <v>July</v>
      </c>
    </row>
    <row r="216" spans="1:8" ht="15.75" thickBot="1" x14ac:dyDescent="0.3">
      <c r="A216" s="41" t="s">
        <v>275</v>
      </c>
      <c r="B216" s="41" t="s">
        <v>660</v>
      </c>
      <c r="C216" s="41">
        <v>1903</v>
      </c>
      <c r="D216" s="41" t="s">
        <v>222</v>
      </c>
      <c r="E216" s="41">
        <v>23</v>
      </c>
      <c r="F216" s="42">
        <v>69</v>
      </c>
      <c r="G216" s="42">
        <v>6.63</v>
      </c>
      <c r="H216" s="2" t="str">
        <f t="shared" si="3"/>
        <v>July</v>
      </c>
    </row>
    <row r="217" spans="1:8" ht="15.75" thickBot="1" x14ac:dyDescent="0.3">
      <c r="A217" s="41" t="s">
        <v>275</v>
      </c>
      <c r="B217" s="41" t="s">
        <v>660</v>
      </c>
      <c r="C217" s="41">
        <v>1143</v>
      </c>
      <c r="D217" s="41" t="s">
        <v>225</v>
      </c>
      <c r="E217" s="41">
        <v>344</v>
      </c>
      <c r="F217" s="42">
        <v>2576.56</v>
      </c>
      <c r="G217" s="42">
        <v>244.35</v>
      </c>
      <c r="H217" s="2" t="str">
        <f t="shared" si="3"/>
        <v>July</v>
      </c>
    </row>
    <row r="218" spans="1:8" ht="15.75" thickBot="1" x14ac:dyDescent="0.3">
      <c r="A218" s="41" t="s">
        <v>275</v>
      </c>
      <c r="B218" s="41" t="s">
        <v>650</v>
      </c>
      <c r="C218" s="41">
        <v>1547</v>
      </c>
      <c r="D218" s="41" t="s">
        <v>227</v>
      </c>
      <c r="E218" s="41">
        <v>31</v>
      </c>
      <c r="F218" s="42">
        <v>240.25</v>
      </c>
      <c r="G218" s="42">
        <v>19.190000000000001</v>
      </c>
      <c r="H218" s="2" t="str">
        <f t="shared" si="3"/>
        <v>July</v>
      </c>
    </row>
    <row r="219" spans="1:8" ht="15.75" thickBot="1" x14ac:dyDescent="0.3">
      <c r="A219" s="41" t="s">
        <v>275</v>
      </c>
      <c r="B219" s="41" t="s">
        <v>650</v>
      </c>
      <c r="C219" s="41">
        <v>1567</v>
      </c>
      <c r="D219" s="41" t="s">
        <v>292</v>
      </c>
      <c r="E219" s="41">
        <v>51</v>
      </c>
      <c r="F219" s="42">
        <v>280.5</v>
      </c>
      <c r="G219" s="42">
        <v>22.91</v>
      </c>
      <c r="H219" s="2" t="str">
        <f t="shared" si="3"/>
        <v>July</v>
      </c>
    </row>
    <row r="220" spans="1:8" ht="15.75" thickBot="1" x14ac:dyDescent="0.3">
      <c r="A220" s="41" t="s">
        <v>275</v>
      </c>
      <c r="B220" s="41" t="s">
        <v>650</v>
      </c>
      <c r="C220" s="41">
        <v>1551</v>
      </c>
      <c r="D220" s="41" t="s">
        <v>228</v>
      </c>
      <c r="E220" s="41">
        <v>53</v>
      </c>
      <c r="F220" s="42">
        <v>410.75</v>
      </c>
      <c r="G220" s="42">
        <v>27.37</v>
      </c>
      <c r="H220" s="2" t="str">
        <f t="shared" si="3"/>
        <v>July</v>
      </c>
    </row>
    <row r="221" spans="1:8" ht="15.75" thickBot="1" x14ac:dyDescent="0.3">
      <c r="A221" s="41" t="s">
        <v>275</v>
      </c>
      <c r="B221" s="41" t="s">
        <v>650</v>
      </c>
      <c r="C221" s="41">
        <v>1556</v>
      </c>
      <c r="D221" s="41" t="s">
        <v>230</v>
      </c>
      <c r="E221" s="41">
        <v>39</v>
      </c>
      <c r="F221" s="42">
        <v>214.5</v>
      </c>
      <c r="G221" s="42">
        <v>0</v>
      </c>
      <c r="H221" s="2" t="str">
        <f t="shared" si="3"/>
        <v>July</v>
      </c>
    </row>
    <row r="222" spans="1:8" ht="15.75" thickBot="1" x14ac:dyDescent="0.3">
      <c r="A222" s="41" t="s">
        <v>275</v>
      </c>
      <c r="B222" s="41" t="s">
        <v>650</v>
      </c>
      <c r="C222" s="41">
        <v>1557</v>
      </c>
      <c r="D222" s="41" t="s">
        <v>231</v>
      </c>
      <c r="E222" s="41">
        <v>29</v>
      </c>
      <c r="F222" s="42">
        <v>195.75</v>
      </c>
      <c r="G222" s="42">
        <v>14.09</v>
      </c>
      <c r="H222" s="2" t="str">
        <f t="shared" si="3"/>
        <v>July</v>
      </c>
    </row>
    <row r="223" spans="1:8" ht="15.75" thickBot="1" x14ac:dyDescent="0.3">
      <c r="A223" s="41" t="s">
        <v>275</v>
      </c>
      <c r="B223" s="41" t="s">
        <v>650</v>
      </c>
      <c r="C223" s="41">
        <v>1558</v>
      </c>
      <c r="D223" s="41" t="s">
        <v>232</v>
      </c>
      <c r="E223" s="41">
        <v>56</v>
      </c>
      <c r="F223" s="42">
        <v>254.8</v>
      </c>
      <c r="G223" s="42">
        <v>18.489999999999998</v>
      </c>
      <c r="H223" s="2" t="str">
        <f t="shared" si="3"/>
        <v>July</v>
      </c>
    </row>
    <row r="224" spans="1:8" ht="15.75" thickBot="1" x14ac:dyDescent="0.3">
      <c r="A224" s="41" t="s">
        <v>275</v>
      </c>
      <c r="B224" s="41" t="s">
        <v>650</v>
      </c>
      <c r="C224" s="41">
        <v>103001</v>
      </c>
      <c r="D224" s="41" t="s">
        <v>233</v>
      </c>
      <c r="E224" s="41">
        <v>16</v>
      </c>
      <c r="F224" s="42">
        <v>124</v>
      </c>
      <c r="G224" s="42">
        <v>11.84</v>
      </c>
      <c r="H224" s="2" t="str">
        <f t="shared" si="3"/>
        <v>July</v>
      </c>
    </row>
    <row r="225" spans="1:8" ht="15.75" thickBot="1" x14ac:dyDescent="0.3">
      <c r="A225" s="41" t="s">
        <v>275</v>
      </c>
      <c r="B225" s="41" t="s">
        <v>650</v>
      </c>
      <c r="C225" s="41">
        <v>1552</v>
      </c>
      <c r="D225" s="41" t="s">
        <v>234</v>
      </c>
      <c r="E225" s="41">
        <v>21</v>
      </c>
      <c r="F225" s="42">
        <v>141.75</v>
      </c>
      <c r="G225" s="42">
        <v>9.6</v>
      </c>
      <c r="H225" s="2" t="str">
        <f t="shared" si="3"/>
        <v>July</v>
      </c>
    </row>
    <row r="226" spans="1:8" ht="15.75" thickBot="1" x14ac:dyDescent="0.3">
      <c r="A226" s="41" t="s">
        <v>275</v>
      </c>
      <c r="B226" s="41" t="s">
        <v>650</v>
      </c>
      <c r="C226" s="41">
        <v>1570</v>
      </c>
      <c r="D226" s="41" t="s">
        <v>235</v>
      </c>
      <c r="E226" s="41">
        <v>19</v>
      </c>
      <c r="F226" s="42">
        <v>90.25</v>
      </c>
      <c r="G226" s="42">
        <v>0</v>
      </c>
      <c r="H226" s="2" t="str">
        <f t="shared" si="3"/>
        <v>July</v>
      </c>
    </row>
    <row r="227" spans="1:8" ht="15.75" thickBot="1" x14ac:dyDescent="0.3">
      <c r="A227" s="41" t="s">
        <v>275</v>
      </c>
      <c r="B227" s="41" t="s">
        <v>650</v>
      </c>
      <c r="C227" s="41">
        <v>349</v>
      </c>
      <c r="D227" s="41" t="s">
        <v>293</v>
      </c>
      <c r="E227" s="41">
        <v>29</v>
      </c>
      <c r="F227" s="42">
        <v>203</v>
      </c>
      <c r="G227" s="42">
        <v>0</v>
      </c>
      <c r="H227" s="2" t="str">
        <f t="shared" si="3"/>
        <v>July</v>
      </c>
    </row>
    <row r="228" spans="1:8" ht="15.75" thickBot="1" x14ac:dyDescent="0.3">
      <c r="A228" s="41" t="s">
        <v>275</v>
      </c>
      <c r="B228" s="41" t="s">
        <v>650</v>
      </c>
      <c r="C228" s="41">
        <v>1555</v>
      </c>
      <c r="D228" s="41" t="s">
        <v>236</v>
      </c>
      <c r="E228" s="41">
        <v>37</v>
      </c>
      <c r="F228" s="42">
        <v>203.5</v>
      </c>
      <c r="G228" s="42">
        <v>16.13</v>
      </c>
      <c r="H228" s="2" t="str">
        <f t="shared" si="3"/>
        <v>July</v>
      </c>
    </row>
    <row r="229" spans="1:8" ht="15.75" thickBot="1" x14ac:dyDescent="0.3">
      <c r="A229" s="41" t="s">
        <v>275</v>
      </c>
      <c r="B229" s="41" t="s">
        <v>650</v>
      </c>
      <c r="C229" s="41">
        <v>1563</v>
      </c>
      <c r="D229" s="41" t="s">
        <v>238</v>
      </c>
      <c r="E229" s="41">
        <v>20</v>
      </c>
      <c r="F229" s="42">
        <v>155</v>
      </c>
      <c r="G229" s="42">
        <v>0</v>
      </c>
      <c r="H229" s="2" t="str">
        <f t="shared" si="3"/>
        <v>July</v>
      </c>
    </row>
    <row r="230" spans="1:8" ht="15.75" thickBot="1" x14ac:dyDescent="0.3">
      <c r="A230" s="41" t="s">
        <v>275</v>
      </c>
      <c r="B230" s="41" t="s">
        <v>650</v>
      </c>
      <c r="C230" s="41">
        <v>1577</v>
      </c>
      <c r="D230" s="41" t="s">
        <v>294</v>
      </c>
      <c r="E230" s="41">
        <v>17</v>
      </c>
      <c r="F230" s="42">
        <v>93.5</v>
      </c>
      <c r="G230" s="42">
        <v>8.85</v>
      </c>
      <c r="H230" s="2" t="str">
        <f t="shared" si="3"/>
        <v>July</v>
      </c>
    </row>
    <row r="231" spans="1:8" ht="15.75" thickBot="1" x14ac:dyDescent="0.3">
      <c r="A231" s="41" t="s">
        <v>275</v>
      </c>
      <c r="B231" s="41" t="s">
        <v>650</v>
      </c>
      <c r="C231" s="41">
        <v>1571</v>
      </c>
      <c r="D231" s="41" t="s">
        <v>239</v>
      </c>
      <c r="E231" s="41">
        <v>49</v>
      </c>
      <c r="F231" s="42">
        <v>242.55</v>
      </c>
      <c r="G231" s="42">
        <v>0</v>
      </c>
      <c r="H231" s="2" t="str">
        <f t="shared" si="3"/>
        <v>July</v>
      </c>
    </row>
    <row r="232" spans="1:8" ht="15.75" thickBot="1" x14ac:dyDescent="0.3">
      <c r="A232" s="41" t="s">
        <v>275</v>
      </c>
      <c r="B232" s="41" t="s">
        <v>650</v>
      </c>
      <c r="C232" s="41">
        <v>365</v>
      </c>
      <c r="D232" s="41" t="s">
        <v>240</v>
      </c>
      <c r="E232" s="41">
        <v>35</v>
      </c>
      <c r="F232" s="42">
        <v>201.25</v>
      </c>
      <c r="G232" s="42">
        <v>0</v>
      </c>
      <c r="H232" s="2" t="str">
        <f t="shared" si="3"/>
        <v>July</v>
      </c>
    </row>
    <row r="233" spans="1:8" ht="15.75" thickBot="1" x14ac:dyDescent="0.3">
      <c r="A233" s="41" t="s">
        <v>275</v>
      </c>
      <c r="B233" s="41" t="s">
        <v>650</v>
      </c>
      <c r="C233" s="41">
        <v>1565</v>
      </c>
      <c r="D233" s="41" t="s">
        <v>241</v>
      </c>
      <c r="E233" s="41">
        <v>5</v>
      </c>
      <c r="F233" s="42">
        <v>22.75</v>
      </c>
      <c r="G233" s="42">
        <v>0</v>
      </c>
      <c r="H233" s="2" t="str">
        <f t="shared" si="3"/>
        <v>July</v>
      </c>
    </row>
    <row r="234" spans="1:8" ht="15.75" thickBot="1" x14ac:dyDescent="0.3">
      <c r="A234" s="41" t="s">
        <v>275</v>
      </c>
      <c r="B234" s="41" t="s">
        <v>650</v>
      </c>
      <c r="C234" s="41">
        <v>1517</v>
      </c>
      <c r="D234" s="41" t="s">
        <v>242</v>
      </c>
      <c r="E234" s="41">
        <v>23</v>
      </c>
      <c r="F234" s="42">
        <v>139.15</v>
      </c>
      <c r="G234" s="42">
        <v>13.14</v>
      </c>
      <c r="H234" s="2" t="str">
        <f t="shared" si="3"/>
        <v>July</v>
      </c>
    </row>
    <row r="235" spans="1:8" ht="15.75" thickBot="1" x14ac:dyDescent="0.3">
      <c r="A235" s="41" t="s">
        <v>275</v>
      </c>
      <c r="B235" s="41" t="s">
        <v>650</v>
      </c>
      <c r="C235" s="41">
        <v>1566</v>
      </c>
      <c r="D235" s="41" t="s">
        <v>243</v>
      </c>
      <c r="E235" s="41">
        <v>26</v>
      </c>
      <c r="F235" s="42">
        <v>175.5</v>
      </c>
      <c r="G235" s="42">
        <v>12.8</v>
      </c>
      <c r="H235" s="2" t="str">
        <f t="shared" si="3"/>
        <v>July</v>
      </c>
    </row>
    <row r="236" spans="1:8" ht="15.75" thickBot="1" x14ac:dyDescent="0.3">
      <c r="A236" s="41" t="s">
        <v>275</v>
      </c>
      <c r="B236" s="41" t="s">
        <v>244</v>
      </c>
      <c r="C236" s="41">
        <v>1412</v>
      </c>
      <c r="D236" s="41" t="s">
        <v>246</v>
      </c>
      <c r="E236" s="41">
        <v>50</v>
      </c>
      <c r="F236" s="42">
        <v>165</v>
      </c>
      <c r="G236" s="42">
        <v>11.55</v>
      </c>
      <c r="H236" s="2" t="str">
        <f t="shared" si="3"/>
        <v>July</v>
      </c>
    </row>
    <row r="237" spans="1:8" ht="15.75" thickBot="1" x14ac:dyDescent="0.3">
      <c r="A237" s="41" t="s">
        <v>275</v>
      </c>
      <c r="B237" s="41" t="s">
        <v>244</v>
      </c>
      <c r="C237" s="41">
        <v>1428</v>
      </c>
      <c r="D237" s="41" t="s">
        <v>247</v>
      </c>
      <c r="E237" s="41">
        <v>103</v>
      </c>
      <c r="F237" s="42">
        <v>515</v>
      </c>
      <c r="G237" s="42">
        <v>36.9</v>
      </c>
      <c r="H237" s="2" t="str">
        <f t="shared" si="3"/>
        <v>July</v>
      </c>
    </row>
    <row r="238" spans="1:8" ht="15.75" thickBot="1" x14ac:dyDescent="0.3">
      <c r="A238" s="41" t="s">
        <v>275</v>
      </c>
      <c r="B238" s="41" t="s">
        <v>244</v>
      </c>
      <c r="C238" s="41">
        <v>1451</v>
      </c>
      <c r="D238" s="41" t="s">
        <v>248</v>
      </c>
      <c r="E238" s="41">
        <v>32</v>
      </c>
      <c r="F238" s="42">
        <v>139.19999999999999</v>
      </c>
      <c r="G238" s="42">
        <v>9.4499999999999993</v>
      </c>
      <c r="H238" s="2" t="str">
        <f t="shared" si="3"/>
        <v>July</v>
      </c>
    </row>
    <row r="239" spans="1:8" ht="15.75" thickBot="1" x14ac:dyDescent="0.3">
      <c r="A239" s="41" t="s">
        <v>275</v>
      </c>
      <c r="B239" s="41" t="s">
        <v>244</v>
      </c>
      <c r="C239" s="41">
        <v>1450</v>
      </c>
      <c r="D239" s="41" t="s">
        <v>249</v>
      </c>
      <c r="E239" s="41">
        <v>92</v>
      </c>
      <c r="F239" s="42">
        <v>459.08</v>
      </c>
      <c r="G239" s="42">
        <v>43.29</v>
      </c>
      <c r="H239" s="2" t="str">
        <f t="shared" si="3"/>
        <v>July</v>
      </c>
    </row>
    <row r="240" spans="1:8" ht="15.75" thickBot="1" x14ac:dyDescent="0.3">
      <c r="A240" s="41" t="s">
        <v>275</v>
      </c>
      <c r="B240" s="41" t="s">
        <v>244</v>
      </c>
      <c r="C240" s="41">
        <v>1333</v>
      </c>
      <c r="D240" s="41" t="s">
        <v>250</v>
      </c>
      <c r="E240" s="41">
        <v>69</v>
      </c>
      <c r="F240" s="42">
        <v>258.75</v>
      </c>
      <c r="G240" s="42">
        <v>24.74</v>
      </c>
      <c r="H240" s="2" t="str">
        <f t="shared" si="3"/>
        <v>July</v>
      </c>
    </row>
    <row r="241" spans="1:9" ht="15.75" thickBot="1" x14ac:dyDescent="0.3">
      <c r="A241" s="41" t="s">
        <v>275</v>
      </c>
      <c r="B241" s="41" t="s">
        <v>653</v>
      </c>
      <c r="C241" s="41">
        <v>1701</v>
      </c>
      <c r="D241" s="41" t="s">
        <v>7</v>
      </c>
      <c r="E241" s="41">
        <v>281</v>
      </c>
      <c r="F241" s="42">
        <v>421.5</v>
      </c>
      <c r="G241" s="42">
        <v>39.700000000000003</v>
      </c>
      <c r="H241" t="str">
        <f>"August"</f>
        <v>August</v>
      </c>
      <c r="I241">
        <f>SUM(E241:E473)</f>
        <v>8733</v>
      </c>
    </row>
    <row r="242" spans="1:9" ht="15.75" thickBot="1" x14ac:dyDescent="0.3">
      <c r="A242" s="41" t="s">
        <v>275</v>
      </c>
      <c r="B242" s="41" t="s">
        <v>653</v>
      </c>
      <c r="C242" s="41">
        <v>659106</v>
      </c>
      <c r="D242" s="41" t="s">
        <v>8</v>
      </c>
      <c r="E242" s="41">
        <v>17</v>
      </c>
      <c r="F242" s="42">
        <v>38.25</v>
      </c>
      <c r="G242" s="42">
        <v>2.75</v>
      </c>
      <c r="H242" s="2" t="str">
        <f t="shared" ref="H242:H305" si="4">"August"</f>
        <v>August</v>
      </c>
    </row>
    <row r="243" spans="1:9" ht="15.75" thickBot="1" x14ac:dyDescent="0.3">
      <c r="A243" s="41" t="s">
        <v>275</v>
      </c>
      <c r="B243" s="41" t="s">
        <v>653</v>
      </c>
      <c r="C243" s="41">
        <v>659100</v>
      </c>
      <c r="D243" s="41" t="s">
        <v>9</v>
      </c>
      <c r="E243" s="41">
        <v>27</v>
      </c>
      <c r="F243" s="42">
        <v>64.8</v>
      </c>
      <c r="G243" s="42">
        <v>6.18</v>
      </c>
      <c r="H243" s="2" t="str">
        <f t="shared" si="4"/>
        <v>August</v>
      </c>
    </row>
    <row r="244" spans="1:9" ht="15.75" thickBot="1" x14ac:dyDescent="0.3">
      <c r="A244" s="41" t="s">
        <v>275</v>
      </c>
      <c r="B244" s="41" t="s">
        <v>653</v>
      </c>
      <c r="C244" s="41">
        <v>659105</v>
      </c>
      <c r="D244" s="41" t="s">
        <v>10</v>
      </c>
      <c r="E244" s="41">
        <v>111</v>
      </c>
      <c r="F244" s="42">
        <v>155.4</v>
      </c>
      <c r="G244" s="42">
        <v>14.62</v>
      </c>
      <c r="H244" s="2" t="str">
        <f t="shared" si="4"/>
        <v>August</v>
      </c>
    </row>
    <row r="245" spans="1:9" ht="15.75" thickBot="1" x14ac:dyDescent="0.3">
      <c r="A245" s="41" t="s">
        <v>275</v>
      </c>
      <c r="B245" s="41" t="s">
        <v>653</v>
      </c>
      <c r="C245" s="41">
        <v>659101</v>
      </c>
      <c r="D245" s="41" t="s">
        <v>14</v>
      </c>
      <c r="E245" s="41">
        <v>36</v>
      </c>
      <c r="F245" s="42">
        <v>63</v>
      </c>
      <c r="G245" s="42">
        <v>6.04</v>
      </c>
      <c r="H245" s="2" t="str">
        <f t="shared" si="4"/>
        <v>August</v>
      </c>
    </row>
    <row r="246" spans="1:9" ht="15.75" thickBot="1" x14ac:dyDescent="0.3">
      <c r="A246" s="41" t="s">
        <v>275</v>
      </c>
      <c r="B246" s="41" t="s">
        <v>653</v>
      </c>
      <c r="C246" s="41">
        <v>2127</v>
      </c>
      <c r="D246" s="41" t="s">
        <v>15</v>
      </c>
      <c r="E246" s="41">
        <v>115</v>
      </c>
      <c r="F246" s="42">
        <v>136.85</v>
      </c>
      <c r="G246" s="42">
        <v>12.86</v>
      </c>
      <c r="H246" s="2" t="str">
        <f t="shared" si="4"/>
        <v>August</v>
      </c>
    </row>
    <row r="247" spans="1:9" ht="15.75" thickBot="1" x14ac:dyDescent="0.3">
      <c r="A247" s="41" t="s">
        <v>275</v>
      </c>
      <c r="B247" s="41" t="s">
        <v>653</v>
      </c>
      <c r="C247" s="41">
        <v>659013</v>
      </c>
      <c r="D247" s="41" t="s">
        <v>17</v>
      </c>
      <c r="E247" s="41">
        <v>16</v>
      </c>
      <c r="F247" s="42">
        <v>67.040000000000006</v>
      </c>
      <c r="G247" s="42">
        <v>6.4</v>
      </c>
      <c r="H247" s="2" t="str">
        <f t="shared" si="4"/>
        <v>August</v>
      </c>
    </row>
    <row r="248" spans="1:9" ht="15.75" thickBot="1" x14ac:dyDescent="0.3">
      <c r="A248" s="41" t="s">
        <v>275</v>
      </c>
      <c r="B248" s="41" t="s">
        <v>653</v>
      </c>
      <c r="C248" s="41">
        <v>659004</v>
      </c>
      <c r="D248" s="41" t="s">
        <v>18</v>
      </c>
      <c r="E248" s="41">
        <v>18</v>
      </c>
      <c r="F248" s="42">
        <v>53.82</v>
      </c>
      <c r="G248" s="42">
        <v>5.05</v>
      </c>
      <c r="H248" s="2" t="str">
        <f t="shared" si="4"/>
        <v>August</v>
      </c>
    </row>
    <row r="249" spans="1:9" ht="15.75" thickBot="1" x14ac:dyDescent="0.3">
      <c r="A249" s="41" t="s">
        <v>275</v>
      </c>
      <c r="B249" s="41" t="s">
        <v>653</v>
      </c>
      <c r="C249" s="41">
        <v>659006</v>
      </c>
      <c r="D249" s="41" t="s">
        <v>19</v>
      </c>
      <c r="E249" s="41">
        <v>8</v>
      </c>
      <c r="F249" s="42">
        <v>23.92</v>
      </c>
      <c r="G249" s="42">
        <v>2.25</v>
      </c>
      <c r="H249" s="2" t="str">
        <f t="shared" si="4"/>
        <v>August</v>
      </c>
    </row>
    <row r="250" spans="1:9" ht="15.75" thickBot="1" x14ac:dyDescent="0.3">
      <c r="A250" s="41" t="s">
        <v>275</v>
      </c>
      <c r="B250" s="41" t="s">
        <v>653</v>
      </c>
      <c r="C250" s="41">
        <v>659018</v>
      </c>
      <c r="D250" s="41" t="s">
        <v>20</v>
      </c>
      <c r="E250" s="41">
        <v>12</v>
      </c>
      <c r="F250" s="42">
        <v>50.28</v>
      </c>
      <c r="G250" s="42">
        <v>4.8</v>
      </c>
      <c r="H250" s="2" t="str">
        <f t="shared" si="4"/>
        <v>August</v>
      </c>
    </row>
    <row r="251" spans="1:9" ht="15.75" thickBot="1" x14ac:dyDescent="0.3">
      <c r="A251" s="41" t="s">
        <v>275</v>
      </c>
      <c r="B251" s="41" t="s">
        <v>653</v>
      </c>
      <c r="C251" s="41">
        <v>659010</v>
      </c>
      <c r="D251" s="41" t="s">
        <v>21</v>
      </c>
      <c r="E251" s="41">
        <v>4</v>
      </c>
      <c r="F251" s="42">
        <v>11.96</v>
      </c>
      <c r="G251" s="42">
        <v>1.1200000000000001</v>
      </c>
      <c r="H251" s="2" t="str">
        <f t="shared" si="4"/>
        <v>August</v>
      </c>
    </row>
    <row r="252" spans="1:9" ht="15.75" thickBot="1" x14ac:dyDescent="0.3">
      <c r="A252" s="41" t="s">
        <v>275</v>
      </c>
      <c r="B252" s="41" t="s">
        <v>653</v>
      </c>
      <c r="C252" s="41">
        <v>659021</v>
      </c>
      <c r="D252" s="41" t="s">
        <v>266</v>
      </c>
      <c r="E252" s="41">
        <v>3</v>
      </c>
      <c r="F252" s="42">
        <v>14.97</v>
      </c>
      <c r="G252" s="42">
        <v>1.41</v>
      </c>
      <c r="H252" s="2" t="str">
        <f t="shared" si="4"/>
        <v>August</v>
      </c>
    </row>
    <row r="253" spans="1:9" ht="15.75" thickBot="1" x14ac:dyDescent="0.3">
      <c r="A253" s="41" t="s">
        <v>275</v>
      </c>
      <c r="B253" s="41" t="s">
        <v>653</v>
      </c>
      <c r="C253" s="41">
        <v>659008</v>
      </c>
      <c r="D253" s="41" t="s">
        <v>22</v>
      </c>
      <c r="E253" s="41">
        <v>30</v>
      </c>
      <c r="F253" s="42">
        <v>119.7</v>
      </c>
      <c r="G253" s="42">
        <v>11.4</v>
      </c>
      <c r="H253" s="2" t="str">
        <f t="shared" si="4"/>
        <v>August</v>
      </c>
    </row>
    <row r="254" spans="1:9" ht="15.75" thickBot="1" x14ac:dyDescent="0.3">
      <c r="A254" s="41" t="s">
        <v>275</v>
      </c>
      <c r="B254" s="41" t="s">
        <v>653</v>
      </c>
      <c r="C254" s="41">
        <v>659003</v>
      </c>
      <c r="D254" s="41" t="s">
        <v>23</v>
      </c>
      <c r="E254" s="41">
        <v>11</v>
      </c>
      <c r="F254" s="42">
        <v>32.89</v>
      </c>
      <c r="G254" s="42">
        <v>3.09</v>
      </c>
      <c r="H254" s="2" t="str">
        <f t="shared" si="4"/>
        <v>August</v>
      </c>
    </row>
    <row r="255" spans="1:9" ht="15.75" thickBot="1" x14ac:dyDescent="0.3">
      <c r="A255" s="41" t="s">
        <v>275</v>
      </c>
      <c r="B255" s="41" t="s">
        <v>653</v>
      </c>
      <c r="C255" s="41">
        <v>1712</v>
      </c>
      <c r="D255" s="41" t="s">
        <v>24</v>
      </c>
      <c r="E255" s="41">
        <v>206</v>
      </c>
      <c r="F255" s="42">
        <v>350.2</v>
      </c>
      <c r="G255" s="42">
        <v>33.1</v>
      </c>
      <c r="H255" s="2" t="str">
        <f t="shared" si="4"/>
        <v>August</v>
      </c>
    </row>
    <row r="256" spans="1:9" ht="15.75" thickBot="1" x14ac:dyDescent="0.3">
      <c r="A256" s="41" t="s">
        <v>275</v>
      </c>
      <c r="B256" s="41" t="s">
        <v>654</v>
      </c>
      <c r="C256" s="41">
        <v>605</v>
      </c>
      <c r="D256" s="41" t="s">
        <v>25</v>
      </c>
      <c r="E256" s="41">
        <v>21</v>
      </c>
      <c r="F256" s="42">
        <v>68.25</v>
      </c>
      <c r="G256" s="42">
        <v>6.5</v>
      </c>
      <c r="H256" s="2" t="str">
        <f t="shared" si="4"/>
        <v>August</v>
      </c>
    </row>
    <row r="257" spans="1:8" ht="15.75" thickBot="1" x14ac:dyDescent="0.3">
      <c r="A257" s="41" t="s">
        <v>275</v>
      </c>
      <c r="B257" s="41" t="s">
        <v>654</v>
      </c>
      <c r="C257" s="41">
        <v>904</v>
      </c>
      <c r="D257" s="41" t="s">
        <v>26</v>
      </c>
      <c r="E257" s="41">
        <v>58</v>
      </c>
      <c r="F257" s="42">
        <v>92.8</v>
      </c>
      <c r="G257" s="42">
        <v>8.74</v>
      </c>
      <c r="H257" s="2" t="str">
        <f t="shared" si="4"/>
        <v>August</v>
      </c>
    </row>
    <row r="258" spans="1:8" ht="15.75" thickBot="1" x14ac:dyDescent="0.3">
      <c r="A258" s="41" t="s">
        <v>275</v>
      </c>
      <c r="B258" s="41" t="s">
        <v>654</v>
      </c>
      <c r="C258" s="41">
        <v>9033</v>
      </c>
      <c r="D258" s="41" t="s">
        <v>652</v>
      </c>
      <c r="E258" s="41">
        <v>76</v>
      </c>
      <c r="F258" s="42">
        <v>304</v>
      </c>
      <c r="G258" s="42">
        <v>28.88</v>
      </c>
      <c r="H258" s="2" t="str">
        <f t="shared" si="4"/>
        <v>August</v>
      </c>
    </row>
    <row r="259" spans="1:8" ht="15.75" thickBot="1" x14ac:dyDescent="0.3">
      <c r="A259" s="41" t="s">
        <v>275</v>
      </c>
      <c r="B259" s="41" t="s">
        <v>654</v>
      </c>
      <c r="C259" s="41">
        <v>46959</v>
      </c>
      <c r="D259" s="41" t="s">
        <v>27</v>
      </c>
      <c r="E259" s="41">
        <v>70</v>
      </c>
      <c r="F259" s="42">
        <v>112</v>
      </c>
      <c r="G259" s="42">
        <v>10.61</v>
      </c>
      <c r="H259" s="2" t="str">
        <f t="shared" si="4"/>
        <v>August</v>
      </c>
    </row>
    <row r="260" spans="1:8" ht="15.75" thickBot="1" x14ac:dyDescent="0.3">
      <c r="A260" s="41" t="s">
        <v>275</v>
      </c>
      <c r="B260" s="41" t="s">
        <v>654</v>
      </c>
      <c r="C260" s="41">
        <v>909</v>
      </c>
      <c r="D260" s="41" t="s">
        <v>28</v>
      </c>
      <c r="E260" s="41">
        <v>48</v>
      </c>
      <c r="F260" s="42">
        <v>76.8</v>
      </c>
      <c r="G260" s="42">
        <v>7.22</v>
      </c>
      <c r="H260" s="2" t="str">
        <f t="shared" si="4"/>
        <v>August</v>
      </c>
    </row>
    <row r="261" spans="1:8" ht="15.75" thickBot="1" x14ac:dyDescent="0.3">
      <c r="A261" s="41" t="s">
        <v>275</v>
      </c>
      <c r="B261" s="41" t="s">
        <v>654</v>
      </c>
      <c r="C261" s="41">
        <v>911</v>
      </c>
      <c r="D261" s="41" t="s">
        <v>29</v>
      </c>
      <c r="E261" s="41">
        <v>92</v>
      </c>
      <c r="F261" s="42">
        <v>147.19999999999999</v>
      </c>
      <c r="G261" s="42">
        <v>13.82</v>
      </c>
      <c r="H261" s="2" t="str">
        <f t="shared" si="4"/>
        <v>August</v>
      </c>
    </row>
    <row r="262" spans="1:8" ht="15.75" thickBot="1" x14ac:dyDescent="0.3">
      <c r="A262" s="41" t="s">
        <v>275</v>
      </c>
      <c r="B262" s="41" t="s">
        <v>654</v>
      </c>
      <c r="C262" s="41">
        <v>6789</v>
      </c>
      <c r="D262" s="41" t="s">
        <v>30</v>
      </c>
      <c r="E262" s="41">
        <v>48</v>
      </c>
      <c r="F262" s="42">
        <v>76.8</v>
      </c>
      <c r="G262" s="42">
        <v>7.2</v>
      </c>
      <c r="H262" s="2" t="str">
        <f t="shared" si="4"/>
        <v>August</v>
      </c>
    </row>
    <row r="263" spans="1:8" ht="15.75" thickBot="1" x14ac:dyDescent="0.3">
      <c r="A263" s="41" t="s">
        <v>275</v>
      </c>
      <c r="B263" s="41" t="s">
        <v>654</v>
      </c>
      <c r="C263" s="41">
        <v>4987</v>
      </c>
      <c r="D263" s="41" t="s">
        <v>31</v>
      </c>
      <c r="E263" s="41">
        <v>86</v>
      </c>
      <c r="F263" s="42">
        <v>137.6</v>
      </c>
      <c r="G263" s="42">
        <v>12.9</v>
      </c>
      <c r="H263" s="2" t="str">
        <f t="shared" si="4"/>
        <v>August</v>
      </c>
    </row>
    <row r="264" spans="1:8" ht="15.75" thickBot="1" x14ac:dyDescent="0.3">
      <c r="A264" s="41" t="s">
        <v>275</v>
      </c>
      <c r="B264" s="41" t="s">
        <v>654</v>
      </c>
      <c r="C264" s="41">
        <v>770</v>
      </c>
      <c r="D264" s="41" t="s">
        <v>33</v>
      </c>
      <c r="E264" s="41">
        <v>9</v>
      </c>
      <c r="F264" s="42">
        <v>6.75</v>
      </c>
      <c r="G264" s="42">
        <v>0.63</v>
      </c>
      <c r="H264" s="2" t="str">
        <f t="shared" si="4"/>
        <v>August</v>
      </c>
    </row>
    <row r="265" spans="1:8" ht="15.75" thickBot="1" x14ac:dyDescent="0.3">
      <c r="A265" s="41" t="s">
        <v>275</v>
      </c>
      <c r="B265" s="41" t="s">
        <v>654</v>
      </c>
      <c r="C265" s="41">
        <v>953</v>
      </c>
      <c r="D265" s="41" t="s">
        <v>34</v>
      </c>
      <c r="E265" s="41">
        <v>22</v>
      </c>
      <c r="F265" s="42">
        <v>35.200000000000003</v>
      </c>
      <c r="G265" s="42">
        <v>3.31</v>
      </c>
      <c r="H265" s="2" t="str">
        <f t="shared" si="4"/>
        <v>August</v>
      </c>
    </row>
    <row r="266" spans="1:8" ht="15.75" thickBot="1" x14ac:dyDescent="0.3">
      <c r="A266" s="41" t="s">
        <v>275</v>
      </c>
      <c r="B266" s="41" t="s">
        <v>654</v>
      </c>
      <c r="C266" s="41">
        <v>5701</v>
      </c>
      <c r="D266" s="41" t="s">
        <v>270</v>
      </c>
      <c r="E266" s="41">
        <v>59</v>
      </c>
      <c r="F266" s="42">
        <v>106.2</v>
      </c>
      <c r="G266" s="42">
        <v>10.050000000000001</v>
      </c>
      <c r="H266" s="2" t="str">
        <f t="shared" si="4"/>
        <v>August</v>
      </c>
    </row>
    <row r="267" spans="1:8" ht="15.75" thickBot="1" x14ac:dyDescent="0.3">
      <c r="A267" s="41" t="s">
        <v>275</v>
      </c>
      <c r="B267" s="41" t="s">
        <v>654</v>
      </c>
      <c r="C267" s="41">
        <v>914</v>
      </c>
      <c r="D267" s="41" t="s">
        <v>35</v>
      </c>
      <c r="E267" s="41">
        <v>34</v>
      </c>
      <c r="F267" s="42">
        <v>93.5</v>
      </c>
      <c r="G267" s="42">
        <v>8.85</v>
      </c>
      <c r="H267" s="2" t="str">
        <f t="shared" si="4"/>
        <v>August</v>
      </c>
    </row>
    <row r="268" spans="1:8" ht="15.75" thickBot="1" x14ac:dyDescent="0.3">
      <c r="A268" s="41" t="s">
        <v>275</v>
      </c>
      <c r="B268" s="41" t="s">
        <v>654</v>
      </c>
      <c r="C268" s="41">
        <v>35324</v>
      </c>
      <c r="D268" s="41" t="s">
        <v>36</v>
      </c>
      <c r="E268" s="41">
        <v>27</v>
      </c>
      <c r="F268" s="42">
        <v>74.25</v>
      </c>
      <c r="G268" s="42">
        <v>7.03</v>
      </c>
      <c r="H268" s="2" t="str">
        <f t="shared" si="4"/>
        <v>August</v>
      </c>
    </row>
    <row r="269" spans="1:8" ht="15.75" thickBot="1" x14ac:dyDescent="0.3">
      <c r="A269" s="41" t="s">
        <v>275</v>
      </c>
      <c r="B269" s="41" t="s">
        <v>654</v>
      </c>
      <c r="C269" s="41">
        <v>29930</v>
      </c>
      <c r="D269" s="41" t="s">
        <v>37</v>
      </c>
      <c r="E269" s="41">
        <v>13</v>
      </c>
      <c r="F269" s="42">
        <v>24.05</v>
      </c>
      <c r="G269" s="42">
        <v>2.3199999999999998</v>
      </c>
      <c r="H269" s="2" t="str">
        <f t="shared" si="4"/>
        <v>August</v>
      </c>
    </row>
    <row r="270" spans="1:8" ht="15.75" thickBot="1" x14ac:dyDescent="0.3">
      <c r="A270" s="41" t="s">
        <v>275</v>
      </c>
      <c r="B270" s="41" t="s">
        <v>654</v>
      </c>
      <c r="C270" s="41">
        <v>934</v>
      </c>
      <c r="D270" s="41" t="s">
        <v>38</v>
      </c>
      <c r="E270" s="41">
        <v>21</v>
      </c>
      <c r="F270" s="42">
        <v>38.85</v>
      </c>
      <c r="G270" s="42">
        <v>3.74</v>
      </c>
      <c r="H270" s="2" t="str">
        <f t="shared" si="4"/>
        <v>August</v>
      </c>
    </row>
    <row r="271" spans="1:8" ht="15.75" thickBot="1" x14ac:dyDescent="0.3">
      <c r="A271" s="41" t="s">
        <v>275</v>
      </c>
      <c r="B271" s="41" t="s">
        <v>654</v>
      </c>
      <c r="C271" s="41">
        <v>1030002</v>
      </c>
      <c r="D271" s="41" t="s">
        <v>39</v>
      </c>
      <c r="E271" s="41">
        <v>27</v>
      </c>
      <c r="F271" s="42">
        <v>49.95</v>
      </c>
      <c r="G271" s="42">
        <v>4.8499999999999996</v>
      </c>
      <c r="H271" s="2" t="str">
        <f t="shared" si="4"/>
        <v>August</v>
      </c>
    </row>
    <row r="272" spans="1:8" ht="15.75" thickBot="1" x14ac:dyDescent="0.3">
      <c r="A272" s="41" t="s">
        <v>275</v>
      </c>
      <c r="B272" s="41" t="s">
        <v>654</v>
      </c>
      <c r="C272" s="41">
        <v>969</v>
      </c>
      <c r="D272" s="41" t="s">
        <v>40</v>
      </c>
      <c r="E272" s="41">
        <v>1</v>
      </c>
      <c r="F272" s="42">
        <v>1.85</v>
      </c>
      <c r="G272" s="42">
        <v>0.18</v>
      </c>
      <c r="H272" s="2" t="str">
        <f t="shared" si="4"/>
        <v>August</v>
      </c>
    </row>
    <row r="273" spans="1:8" ht="15.75" thickBot="1" x14ac:dyDescent="0.3">
      <c r="A273" s="41" t="s">
        <v>275</v>
      </c>
      <c r="B273" s="41" t="s">
        <v>654</v>
      </c>
      <c r="C273" s="41">
        <v>968</v>
      </c>
      <c r="D273" s="41" t="s">
        <v>41</v>
      </c>
      <c r="E273" s="41">
        <v>2</v>
      </c>
      <c r="F273" s="42">
        <v>3.7</v>
      </c>
      <c r="G273" s="42">
        <v>0.36</v>
      </c>
      <c r="H273" s="2" t="str">
        <f t="shared" si="4"/>
        <v>August</v>
      </c>
    </row>
    <row r="274" spans="1:8" ht="15.75" thickBot="1" x14ac:dyDescent="0.3">
      <c r="A274" s="41" t="s">
        <v>275</v>
      </c>
      <c r="B274" s="41" t="s">
        <v>654</v>
      </c>
      <c r="C274" s="41">
        <v>965</v>
      </c>
      <c r="D274" s="41" t="s">
        <v>42</v>
      </c>
      <c r="E274" s="41">
        <v>57</v>
      </c>
      <c r="F274" s="42">
        <v>105.45</v>
      </c>
      <c r="G274" s="42">
        <v>10.199999999999999</v>
      </c>
      <c r="H274" s="2" t="str">
        <f t="shared" si="4"/>
        <v>August</v>
      </c>
    </row>
    <row r="275" spans="1:8" ht="15.75" thickBot="1" x14ac:dyDescent="0.3">
      <c r="A275" s="41" t="s">
        <v>275</v>
      </c>
      <c r="B275" s="41" t="s">
        <v>654</v>
      </c>
      <c r="C275" s="41">
        <v>1211</v>
      </c>
      <c r="D275" s="41" t="s">
        <v>43</v>
      </c>
      <c r="E275" s="41">
        <v>10</v>
      </c>
      <c r="F275" s="42">
        <v>21</v>
      </c>
      <c r="G275" s="42">
        <v>2</v>
      </c>
      <c r="H275" s="2" t="str">
        <f t="shared" si="4"/>
        <v>August</v>
      </c>
    </row>
    <row r="276" spans="1:8" ht="15.75" thickBot="1" x14ac:dyDescent="0.3">
      <c r="A276" s="41" t="s">
        <v>275</v>
      </c>
      <c r="B276" s="41" t="s">
        <v>654</v>
      </c>
      <c r="C276" s="41">
        <v>1022</v>
      </c>
      <c r="D276" s="41" t="s">
        <v>44</v>
      </c>
      <c r="E276" s="41">
        <v>17</v>
      </c>
      <c r="F276" s="42">
        <v>42.5</v>
      </c>
      <c r="G276" s="42">
        <v>4.0599999999999996</v>
      </c>
      <c r="H276" s="2" t="str">
        <f t="shared" si="4"/>
        <v>August</v>
      </c>
    </row>
    <row r="277" spans="1:8" ht="15.75" thickBot="1" x14ac:dyDescent="0.3">
      <c r="A277" s="41" t="s">
        <v>275</v>
      </c>
      <c r="B277" s="41" t="s">
        <v>654</v>
      </c>
      <c r="C277" s="41">
        <v>1023</v>
      </c>
      <c r="D277" s="41" t="s">
        <v>45</v>
      </c>
      <c r="E277" s="41">
        <v>15</v>
      </c>
      <c r="F277" s="42">
        <v>43.5</v>
      </c>
      <c r="G277" s="42">
        <v>4.1900000000000004</v>
      </c>
      <c r="H277" s="2" t="str">
        <f t="shared" si="4"/>
        <v>August</v>
      </c>
    </row>
    <row r="278" spans="1:8" ht="15.75" thickBot="1" x14ac:dyDescent="0.3">
      <c r="A278" s="41" t="s">
        <v>275</v>
      </c>
      <c r="B278" s="41" t="s">
        <v>654</v>
      </c>
      <c r="C278" s="41">
        <v>923</v>
      </c>
      <c r="D278" s="41" t="s">
        <v>295</v>
      </c>
      <c r="E278" s="41">
        <v>1</v>
      </c>
      <c r="F278" s="42">
        <v>1.85</v>
      </c>
      <c r="G278" s="42">
        <v>0.18</v>
      </c>
      <c r="H278" s="2" t="str">
        <f t="shared" si="4"/>
        <v>August</v>
      </c>
    </row>
    <row r="279" spans="1:8" ht="15.75" thickBot="1" x14ac:dyDescent="0.3">
      <c r="A279" s="41" t="s">
        <v>275</v>
      </c>
      <c r="B279" s="41" t="s">
        <v>654</v>
      </c>
      <c r="C279" s="41">
        <v>44624</v>
      </c>
      <c r="D279" s="41" t="s">
        <v>277</v>
      </c>
      <c r="E279" s="41">
        <v>9</v>
      </c>
      <c r="F279" s="42">
        <v>27</v>
      </c>
      <c r="G279" s="42">
        <v>0</v>
      </c>
      <c r="H279" s="2" t="str">
        <f t="shared" si="4"/>
        <v>August</v>
      </c>
    </row>
    <row r="280" spans="1:8" ht="15.75" thickBot="1" x14ac:dyDescent="0.3">
      <c r="A280" s="41" t="s">
        <v>275</v>
      </c>
      <c r="B280" s="41" t="s">
        <v>654</v>
      </c>
      <c r="C280" s="41">
        <v>58365</v>
      </c>
      <c r="D280" s="41" t="s">
        <v>296</v>
      </c>
      <c r="E280" s="41">
        <v>6</v>
      </c>
      <c r="F280" s="42">
        <v>18</v>
      </c>
      <c r="G280" s="42">
        <v>0</v>
      </c>
      <c r="H280" s="2" t="str">
        <f t="shared" si="4"/>
        <v>August</v>
      </c>
    </row>
    <row r="281" spans="1:8" ht="15.75" thickBot="1" x14ac:dyDescent="0.3">
      <c r="A281" s="41" t="s">
        <v>275</v>
      </c>
      <c r="B281" s="41" t="s">
        <v>654</v>
      </c>
      <c r="C281" s="41">
        <v>58319</v>
      </c>
      <c r="D281" s="41" t="s">
        <v>297</v>
      </c>
      <c r="E281" s="41">
        <v>6</v>
      </c>
      <c r="F281" s="42">
        <v>18</v>
      </c>
      <c r="G281" s="42">
        <v>0</v>
      </c>
      <c r="H281" s="2" t="str">
        <f t="shared" si="4"/>
        <v>August</v>
      </c>
    </row>
    <row r="282" spans="1:8" ht="15.75" thickBot="1" x14ac:dyDescent="0.3">
      <c r="A282" s="41" t="s">
        <v>275</v>
      </c>
      <c r="B282" s="41" t="s">
        <v>654</v>
      </c>
      <c r="C282" s="41">
        <v>58320</v>
      </c>
      <c r="D282" s="41" t="s">
        <v>298</v>
      </c>
      <c r="E282" s="41">
        <v>4</v>
      </c>
      <c r="F282" s="42">
        <v>12</v>
      </c>
      <c r="G282" s="42">
        <v>0</v>
      </c>
      <c r="H282" s="2" t="str">
        <f t="shared" si="4"/>
        <v>August</v>
      </c>
    </row>
    <row r="283" spans="1:8" ht="15.75" thickBot="1" x14ac:dyDescent="0.3">
      <c r="A283" s="41" t="s">
        <v>275</v>
      </c>
      <c r="B283" s="41" t="s">
        <v>654</v>
      </c>
      <c r="C283" s="41">
        <v>78464</v>
      </c>
      <c r="D283" s="41" t="s">
        <v>299</v>
      </c>
      <c r="E283" s="41">
        <v>9</v>
      </c>
      <c r="F283" s="42">
        <v>27</v>
      </c>
      <c r="G283" s="42">
        <v>0</v>
      </c>
      <c r="H283" s="2" t="str">
        <f t="shared" si="4"/>
        <v>August</v>
      </c>
    </row>
    <row r="284" spans="1:8" ht="15.75" thickBot="1" x14ac:dyDescent="0.3">
      <c r="A284" s="41" t="s">
        <v>275</v>
      </c>
      <c r="B284" s="41" t="s">
        <v>654</v>
      </c>
      <c r="C284" s="41">
        <v>39405</v>
      </c>
      <c r="D284" s="41" t="s">
        <v>278</v>
      </c>
      <c r="E284" s="41">
        <v>7</v>
      </c>
      <c r="F284" s="42">
        <v>21</v>
      </c>
      <c r="G284" s="42">
        <v>0</v>
      </c>
      <c r="H284" s="2" t="str">
        <f t="shared" si="4"/>
        <v>August</v>
      </c>
    </row>
    <row r="285" spans="1:8" ht="15.75" thickBot="1" x14ac:dyDescent="0.3">
      <c r="A285" s="41" t="s">
        <v>275</v>
      </c>
      <c r="B285" s="41" t="s">
        <v>654</v>
      </c>
      <c r="C285" s="41">
        <v>39889</v>
      </c>
      <c r="D285" s="41" t="s">
        <v>300</v>
      </c>
      <c r="E285" s="41">
        <v>3</v>
      </c>
      <c r="F285" s="42">
        <v>9</v>
      </c>
      <c r="G285" s="42">
        <v>0</v>
      </c>
      <c r="H285" s="2" t="str">
        <f t="shared" si="4"/>
        <v>August</v>
      </c>
    </row>
    <row r="286" spans="1:8" ht="15.75" thickBot="1" x14ac:dyDescent="0.3">
      <c r="A286" s="41" t="s">
        <v>275</v>
      </c>
      <c r="B286" s="41" t="s">
        <v>654</v>
      </c>
      <c r="C286" s="41">
        <v>58698</v>
      </c>
      <c r="D286" s="41" t="s">
        <v>279</v>
      </c>
      <c r="E286" s="41">
        <v>36</v>
      </c>
      <c r="F286" s="42">
        <v>108</v>
      </c>
      <c r="G286" s="42">
        <v>0</v>
      </c>
      <c r="H286" s="2" t="str">
        <f t="shared" si="4"/>
        <v>August</v>
      </c>
    </row>
    <row r="287" spans="1:8" ht="15.75" thickBot="1" x14ac:dyDescent="0.3">
      <c r="A287" s="41" t="s">
        <v>275</v>
      </c>
      <c r="B287" s="41" t="s">
        <v>654</v>
      </c>
      <c r="C287" s="41">
        <v>160</v>
      </c>
      <c r="D287" s="41" t="s">
        <v>280</v>
      </c>
      <c r="E287" s="41">
        <v>6</v>
      </c>
      <c r="F287" s="42">
        <v>18</v>
      </c>
      <c r="G287" s="42">
        <v>0</v>
      </c>
      <c r="H287" s="2" t="str">
        <f t="shared" si="4"/>
        <v>August</v>
      </c>
    </row>
    <row r="288" spans="1:8" ht="15.75" thickBot="1" x14ac:dyDescent="0.3">
      <c r="A288" s="41" t="s">
        <v>275</v>
      </c>
      <c r="B288" s="41" t="s">
        <v>654</v>
      </c>
      <c r="C288" s="41">
        <v>48274</v>
      </c>
      <c r="D288" s="41" t="s">
        <v>301</v>
      </c>
      <c r="E288" s="41">
        <v>5</v>
      </c>
      <c r="F288" s="42">
        <v>15</v>
      </c>
      <c r="G288" s="42">
        <v>0</v>
      </c>
      <c r="H288" s="2" t="str">
        <f t="shared" si="4"/>
        <v>August</v>
      </c>
    </row>
    <row r="289" spans="1:8" ht="15.75" thickBot="1" x14ac:dyDescent="0.3">
      <c r="A289" s="41" t="s">
        <v>275</v>
      </c>
      <c r="B289" s="41" t="s">
        <v>654</v>
      </c>
      <c r="C289" s="41">
        <v>35844</v>
      </c>
      <c r="D289" s="41" t="s">
        <v>281</v>
      </c>
      <c r="E289" s="41">
        <v>26</v>
      </c>
      <c r="F289" s="42">
        <v>78</v>
      </c>
      <c r="G289" s="42">
        <v>0</v>
      </c>
      <c r="H289" s="2" t="str">
        <f t="shared" si="4"/>
        <v>August</v>
      </c>
    </row>
    <row r="290" spans="1:8" ht="15.75" thickBot="1" x14ac:dyDescent="0.3">
      <c r="A290" s="41" t="s">
        <v>275</v>
      </c>
      <c r="B290" s="41" t="s">
        <v>654</v>
      </c>
      <c r="C290" s="41">
        <v>63554</v>
      </c>
      <c r="D290" s="41" t="s">
        <v>302</v>
      </c>
      <c r="E290" s="41">
        <v>9</v>
      </c>
      <c r="F290" s="42">
        <v>27</v>
      </c>
      <c r="G290" s="42">
        <v>0</v>
      </c>
      <c r="H290" s="2" t="str">
        <f t="shared" si="4"/>
        <v>August</v>
      </c>
    </row>
    <row r="291" spans="1:8" ht="15.75" thickBot="1" x14ac:dyDescent="0.3">
      <c r="A291" s="41" t="s">
        <v>275</v>
      </c>
      <c r="B291" s="41" t="s">
        <v>654</v>
      </c>
      <c r="C291" s="41">
        <v>47785</v>
      </c>
      <c r="D291" s="41" t="s">
        <v>282</v>
      </c>
      <c r="E291" s="41">
        <v>26</v>
      </c>
      <c r="F291" s="42">
        <v>78</v>
      </c>
      <c r="G291" s="42">
        <v>0</v>
      </c>
      <c r="H291" s="2" t="str">
        <f t="shared" si="4"/>
        <v>August</v>
      </c>
    </row>
    <row r="292" spans="1:8" ht="15.75" thickBot="1" x14ac:dyDescent="0.3">
      <c r="A292" s="41" t="s">
        <v>275</v>
      </c>
      <c r="B292" s="41" t="s">
        <v>654</v>
      </c>
      <c r="C292" s="41">
        <v>98568</v>
      </c>
      <c r="D292" s="41" t="s">
        <v>283</v>
      </c>
      <c r="E292" s="41">
        <v>3</v>
      </c>
      <c r="F292" s="42">
        <v>9</v>
      </c>
      <c r="G292" s="42">
        <v>0</v>
      </c>
      <c r="H292" s="2" t="str">
        <f t="shared" si="4"/>
        <v>August</v>
      </c>
    </row>
    <row r="293" spans="1:8" ht="15.75" thickBot="1" x14ac:dyDescent="0.3">
      <c r="A293" s="41" t="s">
        <v>275</v>
      </c>
      <c r="B293" s="41" t="s">
        <v>654</v>
      </c>
      <c r="C293" s="41">
        <v>34554</v>
      </c>
      <c r="D293" s="41" t="s">
        <v>284</v>
      </c>
      <c r="E293" s="41">
        <v>14</v>
      </c>
      <c r="F293" s="42">
        <v>42</v>
      </c>
      <c r="G293" s="42">
        <v>0</v>
      </c>
      <c r="H293" s="2" t="str">
        <f t="shared" si="4"/>
        <v>August</v>
      </c>
    </row>
    <row r="294" spans="1:8" ht="15.75" thickBot="1" x14ac:dyDescent="0.3">
      <c r="A294" s="41" t="s">
        <v>275</v>
      </c>
      <c r="B294" s="41" t="s">
        <v>654</v>
      </c>
      <c r="C294" s="41">
        <v>95049</v>
      </c>
      <c r="D294" s="41" t="s">
        <v>303</v>
      </c>
      <c r="E294" s="41">
        <v>7</v>
      </c>
      <c r="F294" s="42">
        <v>21</v>
      </c>
      <c r="G294" s="42">
        <v>0</v>
      </c>
      <c r="H294" s="2" t="str">
        <f t="shared" si="4"/>
        <v>August</v>
      </c>
    </row>
    <row r="295" spans="1:8" ht="15.75" thickBot="1" x14ac:dyDescent="0.3">
      <c r="A295" s="41" t="s">
        <v>275</v>
      </c>
      <c r="B295" s="41" t="s">
        <v>654</v>
      </c>
      <c r="C295" s="41">
        <v>47775</v>
      </c>
      <c r="D295" s="41" t="s">
        <v>285</v>
      </c>
      <c r="E295" s="41">
        <v>9</v>
      </c>
      <c r="F295" s="42">
        <v>27</v>
      </c>
      <c r="G295" s="42">
        <v>0</v>
      </c>
      <c r="H295" s="2" t="str">
        <f t="shared" si="4"/>
        <v>August</v>
      </c>
    </row>
    <row r="296" spans="1:8" ht="15.75" thickBot="1" x14ac:dyDescent="0.3">
      <c r="A296" s="41" t="s">
        <v>275</v>
      </c>
      <c r="B296" s="41" t="s">
        <v>654</v>
      </c>
      <c r="C296" s="41">
        <v>57668</v>
      </c>
      <c r="D296" s="41" t="s">
        <v>304</v>
      </c>
      <c r="E296" s="41">
        <v>8</v>
      </c>
      <c r="F296" s="42">
        <v>24</v>
      </c>
      <c r="G296" s="42">
        <v>0</v>
      </c>
      <c r="H296" s="2" t="str">
        <f t="shared" si="4"/>
        <v>August</v>
      </c>
    </row>
    <row r="297" spans="1:8" ht="15.75" thickBot="1" x14ac:dyDescent="0.3">
      <c r="A297" s="41" t="s">
        <v>275</v>
      </c>
      <c r="B297" s="41" t="s">
        <v>654</v>
      </c>
      <c r="C297" s="41">
        <v>1029</v>
      </c>
      <c r="D297" s="41" t="s">
        <v>65</v>
      </c>
      <c r="E297" s="41">
        <v>50</v>
      </c>
      <c r="F297" s="42">
        <v>49.5</v>
      </c>
      <c r="G297" s="42">
        <v>4.54</v>
      </c>
      <c r="H297" s="2" t="str">
        <f t="shared" si="4"/>
        <v>August</v>
      </c>
    </row>
    <row r="298" spans="1:8" ht="15.75" thickBot="1" x14ac:dyDescent="0.3">
      <c r="A298" s="41" t="s">
        <v>275</v>
      </c>
      <c r="B298" s="41" t="s">
        <v>654</v>
      </c>
      <c r="C298" s="41">
        <v>162</v>
      </c>
      <c r="D298" s="41" t="s">
        <v>66</v>
      </c>
      <c r="E298" s="41">
        <v>33</v>
      </c>
      <c r="F298" s="42">
        <v>32.67</v>
      </c>
      <c r="G298" s="42">
        <v>3</v>
      </c>
      <c r="H298" s="2" t="str">
        <f t="shared" si="4"/>
        <v>August</v>
      </c>
    </row>
    <row r="299" spans="1:8" ht="15.75" thickBot="1" x14ac:dyDescent="0.3">
      <c r="A299" s="41" t="s">
        <v>275</v>
      </c>
      <c r="B299" s="41" t="s">
        <v>654</v>
      </c>
      <c r="C299" s="41">
        <v>5680</v>
      </c>
      <c r="D299" s="41" t="s">
        <v>67</v>
      </c>
      <c r="E299" s="41">
        <v>34</v>
      </c>
      <c r="F299" s="42">
        <v>33.659999999999997</v>
      </c>
      <c r="G299" s="42">
        <v>3.11</v>
      </c>
      <c r="H299" s="2" t="str">
        <f t="shared" si="4"/>
        <v>August</v>
      </c>
    </row>
    <row r="300" spans="1:8" ht="15.75" thickBot="1" x14ac:dyDescent="0.3">
      <c r="A300" s="41" t="s">
        <v>275</v>
      </c>
      <c r="B300" s="41" t="s">
        <v>654</v>
      </c>
      <c r="C300" s="41">
        <v>1228</v>
      </c>
      <c r="D300" s="41" t="s">
        <v>68</v>
      </c>
      <c r="E300" s="41">
        <v>47</v>
      </c>
      <c r="F300" s="42">
        <v>129.25</v>
      </c>
      <c r="G300" s="42">
        <v>12.22</v>
      </c>
      <c r="H300" s="2" t="str">
        <f t="shared" si="4"/>
        <v>August</v>
      </c>
    </row>
    <row r="301" spans="1:8" ht="15.75" thickBot="1" x14ac:dyDescent="0.3">
      <c r="A301" s="41" t="s">
        <v>275</v>
      </c>
      <c r="B301" s="41" t="s">
        <v>654</v>
      </c>
      <c r="C301" s="41">
        <v>13</v>
      </c>
      <c r="D301" s="41" t="s">
        <v>69</v>
      </c>
      <c r="E301" s="41">
        <v>24</v>
      </c>
      <c r="F301" s="42">
        <v>66</v>
      </c>
      <c r="G301" s="42">
        <v>6.25</v>
      </c>
      <c r="H301" s="2" t="str">
        <f t="shared" si="4"/>
        <v>August</v>
      </c>
    </row>
    <row r="302" spans="1:8" ht="15.75" thickBot="1" x14ac:dyDescent="0.3">
      <c r="A302" s="41" t="s">
        <v>275</v>
      </c>
      <c r="B302" s="41" t="s">
        <v>654</v>
      </c>
      <c r="C302" s="41">
        <v>6521</v>
      </c>
      <c r="D302" s="41" t="s">
        <v>70</v>
      </c>
      <c r="E302" s="41">
        <v>3</v>
      </c>
      <c r="F302" s="42">
        <v>5.55</v>
      </c>
      <c r="G302" s="42">
        <v>0.54</v>
      </c>
      <c r="H302" s="2" t="str">
        <f t="shared" si="4"/>
        <v>August</v>
      </c>
    </row>
    <row r="303" spans="1:8" ht="15.75" thickBot="1" x14ac:dyDescent="0.3">
      <c r="A303" s="41" t="s">
        <v>275</v>
      </c>
      <c r="B303" s="41" t="s">
        <v>654</v>
      </c>
      <c r="C303" s="41">
        <v>7412</v>
      </c>
      <c r="D303" s="41" t="s">
        <v>71</v>
      </c>
      <c r="E303" s="41">
        <v>42</v>
      </c>
      <c r="F303" s="42">
        <v>77.7</v>
      </c>
      <c r="G303" s="42">
        <v>2.67</v>
      </c>
      <c r="H303" s="2" t="str">
        <f t="shared" si="4"/>
        <v>August</v>
      </c>
    </row>
    <row r="304" spans="1:8" ht="15.75" thickBot="1" x14ac:dyDescent="0.3">
      <c r="A304" s="41" t="s">
        <v>275</v>
      </c>
      <c r="B304" s="41" t="s">
        <v>654</v>
      </c>
      <c r="C304" s="41">
        <v>964</v>
      </c>
      <c r="D304" s="41" t="s">
        <v>72</v>
      </c>
      <c r="E304" s="41">
        <v>21</v>
      </c>
      <c r="F304" s="42">
        <v>41.79</v>
      </c>
      <c r="G304" s="42">
        <v>0.38</v>
      </c>
      <c r="H304" s="2" t="str">
        <f t="shared" si="4"/>
        <v>August</v>
      </c>
    </row>
    <row r="305" spans="1:8" ht="15.75" thickBot="1" x14ac:dyDescent="0.3">
      <c r="A305" s="41" t="s">
        <v>275</v>
      </c>
      <c r="B305" s="41" t="s">
        <v>654</v>
      </c>
      <c r="C305" s="41">
        <v>6361</v>
      </c>
      <c r="D305" s="41" t="s">
        <v>73</v>
      </c>
      <c r="E305" s="41">
        <v>16</v>
      </c>
      <c r="F305" s="42">
        <v>31.84</v>
      </c>
      <c r="G305" s="42">
        <v>0.38</v>
      </c>
      <c r="H305" s="2" t="str">
        <f t="shared" si="4"/>
        <v>August</v>
      </c>
    </row>
    <row r="306" spans="1:8" ht="15.75" thickBot="1" x14ac:dyDescent="0.3">
      <c r="A306" s="41" t="s">
        <v>275</v>
      </c>
      <c r="B306" s="41" t="s">
        <v>654</v>
      </c>
      <c r="C306" s="41">
        <v>28394</v>
      </c>
      <c r="D306" s="41" t="s">
        <v>74</v>
      </c>
      <c r="E306" s="41">
        <v>227</v>
      </c>
      <c r="F306" s="42">
        <v>374.55</v>
      </c>
      <c r="G306" s="42">
        <v>0</v>
      </c>
      <c r="H306" s="2" t="str">
        <f t="shared" ref="H306:H369" si="5">"August"</f>
        <v>August</v>
      </c>
    </row>
    <row r="307" spans="1:8" ht="15.75" thickBot="1" x14ac:dyDescent="0.3">
      <c r="A307" s="41" t="s">
        <v>275</v>
      </c>
      <c r="B307" s="41" t="s">
        <v>654</v>
      </c>
      <c r="C307" s="41">
        <v>5556</v>
      </c>
      <c r="D307" s="41" t="s">
        <v>75</v>
      </c>
      <c r="E307" s="41">
        <v>5</v>
      </c>
      <c r="F307" s="42">
        <v>22.5</v>
      </c>
      <c r="G307" s="42">
        <v>2.13</v>
      </c>
      <c r="H307" s="2" t="str">
        <f t="shared" si="5"/>
        <v>August</v>
      </c>
    </row>
    <row r="308" spans="1:8" ht="15.75" thickBot="1" x14ac:dyDescent="0.3">
      <c r="A308" s="41" t="s">
        <v>275</v>
      </c>
      <c r="B308" s="41" t="s">
        <v>654</v>
      </c>
      <c r="C308" s="41">
        <v>5555</v>
      </c>
      <c r="D308" s="41" t="s">
        <v>76</v>
      </c>
      <c r="E308" s="41">
        <v>9</v>
      </c>
      <c r="F308" s="42">
        <v>36</v>
      </c>
      <c r="G308" s="42">
        <v>3.42</v>
      </c>
      <c r="H308" s="2" t="str">
        <f t="shared" si="5"/>
        <v>August</v>
      </c>
    </row>
    <row r="309" spans="1:8" ht="15.75" thickBot="1" x14ac:dyDescent="0.3">
      <c r="A309" s="41" t="s">
        <v>275</v>
      </c>
      <c r="B309" s="41" t="s">
        <v>654</v>
      </c>
      <c r="C309" s="41">
        <v>927</v>
      </c>
      <c r="D309" s="41" t="s">
        <v>77</v>
      </c>
      <c r="E309" s="41">
        <v>57</v>
      </c>
      <c r="F309" s="42">
        <v>91.2</v>
      </c>
      <c r="G309" s="42">
        <v>8.5500000000000007</v>
      </c>
      <c r="H309" s="2" t="str">
        <f t="shared" si="5"/>
        <v>August</v>
      </c>
    </row>
    <row r="310" spans="1:8" ht="15.75" thickBot="1" x14ac:dyDescent="0.3">
      <c r="A310" s="41" t="s">
        <v>275</v>
      </c>
      <c r="B310" s="41" t="s">
        <v>654</v>
      </c>
      <c r="C310" s="41">
        <v>1120</v>
      </c>
      <c r="D310" s="41" t="s">
        <v>78</v>
      </c>
      <c r="E310" s="41">
        <v>16</v>
      </c>
      <c r="F310" s="42">
        <v>29.6</v>
      </c>
      <c r="G310" s="42">
        <v>2.86</v>
      </c>
      <c r="H310" s="2" t="str">
        <f t="shared" si="5"/>
        <v>August</v>
      </c>
    </row>
    <row r="311" spans="1:8" ht="15.75" thickBot="1" x14ac:dyDescent="0.3">
      <c r="A311" s="41" t="s">
        <v>275</v>
      </c>
      <c r="B311" s="41" t="s">
        <v>654</v>
      </c>
      <c r="C311" s="41">
        <v>1118</v>
      </c>
      <c r="D311" s="41" t="s">
        <v>79</v>
      </c>
      <c r="E311" s="41">
        <v>53</v>
      </c>
      <c r="F311" s="42">
        <v>98.05</v>
      </c>
      <c r="G311" s="42">
        <v>9.51</v>
      </c>
      <c r="H311" s="2" t="str">
        <f t="shared" si="5"/>
        <v>August</v>
      </c>
    </row>
    <row r="312" spans="1:8" ht="15.75" thickBot="1" x14ac:dyDescent="0.3">
      <c r="A312" s="41" t="s">
        <v>275</v>
      </c>
      <c r="B312" s="41" t="s">
        <v>654</v>
      </c>
      <c r="C312" s="41">
        <v>36323</v>
      </c>
      <c r="D312" s="41" t="s">
        <v>287</v>
      </c>
      <c r="E312" s="41">
        <v>22</v>
      </c>
      <c r="F312" s="42">
        <v>40.700000000000003</v>
      </c>
      <c r="G312" s="42">
        <v>3.94</v>
      </c>
      <c r="H312" s="2" t="str">
        <f t="shared" si="5"/>
        <v>August</v>
      </c>
    </row>
    <row r="313" spans="1:8" ht="15.75" thickBot="1" x14ac:dyDescent="0.3">
      <c r="A313" s="41" t="s">
        <v>275</v>
      </c>
      <c r="B313" s="41" t="s">
        <v>654</v>
      </c>
      <c r="C313" s="41">
        <v>920</v>
      </c>
      <c r="D313" s="41" t="s">
        <v>80</v>
      </c>
      <c r="E313" s="41">
        <v>23</v>
      </c>
      <c r="F313" s="42">
        <v>42.55</v>
      </c>
      <c r="G313" s="42">
        <v>4.13</v>
      </c>
      <c r="H313" s="2" t="str">
        <f t="shared" si="5"/>
        <v>August</v>
      </c>
    </row>
    <row r="314" spans="1:8" ht="15.75" thickBot="1" x14ac:dyDescent="0.3">
      <c r="A314" s="41" t="s">
        <v>275</v>
      </c>
      <c r="B314" s="41" t="s">
        <v>654</v>
      </c>
      <c r="C314" s="41">
        <v>921</v>
      </c>
      <c r="D314" s="41" t="s">
        <v>81</v>
      </c>
      <c r="E314" s="41">
        <v>11</v>
      </c>
      <c r="F314" s="42">
        <v>20.350000000000001</v>
      </c>
      <c r="G314" s="42">
        <v>1.98</v>
      </c>
      <c r="H314" s="2" t="str">
        <f t="shared" si="5"/>
        <v>August</v>
      </c>
    </row>
    <row r="315" spans="1:8" ht="15.75" thickBot="1" x14ac:dyDescent="0.3">
      <c r="A315" s="41" t="s">
        <v>275</v>
      </c>
      <c r="B315" s="41" t="s">
        <v>655</v>
      </c>
      <c r="C315" s="41">
        <v>54685</v>
      </c>
      <c r="D315" s="41" t="s">
        <v>82</v>
      </c>
      <c r="E315" s="41">
        <v>24</v>
      </c>
      <c r="F315" s="42">
        <v>33.6</v>
      </c>
      <c r="G315" s="42">
        <v>0</v>
      </c>
      <c r="H315" s="2" t="str">
        <f t="shared" si="5"/>
        <v>August</v>
      </c>
    </row>
    <row r="316" spans="1:8" ht="15.75" thickBot="1" x14ac:dyDescent="0.3">
      <c r="A316" s="41" t="s">
        <v>275</v>
      </c>
      <c r="B316" s="41" t="s">
        <v>655</v>
      </c>
      <c r="C316" s="41">
        <v>25423</v>
      </c>
      <c r="D316" s="41" t="s">
        <v>83</v>
      </c>
      <c r="E316" s="41">
        <v>4</v>
      </c>
      <c r="F316" s="42">
        <v>5.6</v>
      </c>
      <c r="G316" s="42">
        <v>0</v>
      </c>
      <c r="H316" s="2" t="str">
        <f t="shared" si="5"/>
        <v>August</v>
      </c>
    </row>
    <row r="317" spans="1:8" ht="15.75" thickBot="1" x14ac:dyDescent="0.3">
      <c r="A317" s="41" t="s">
        <v>275</v>
      </c>
      <c r="B317" s="41" t="s">
        <v>655</v>
      </c>
      <c r="C317" s="41">
        <v>95589</v>
      </c>
      <c r="D317" s="41" t="s">
        <v>84</v>
      </c>
      <c r="E317" s="41">
        <v>22</v>
      </c>
      <c r="F317" s="42">
        <v>30.8</v>
      </c>
      <c r="G317" s="42">
        <v>0</v>
      </c>
      <c r="H317" s="2" t="str">
        <f t="shared" si="5"/>
        <v>August</v>
      </c>
    </row>
    <row r="318" spans="1:8" ht="15.75" thickBot="1" x14ac:dyDescent="0.3">
      <c r="A318" s="41" t="s">
        <v>275</v>
      </c>
      <c r="B318" s="41" t="s">
        <v>655</v>
      </c>
      <c r="C318" s="41">
        <v>467</v>
      </c>
      <c r="D318" s="41" t="s">
        <v>85</v>
      </c>
      <c r="E318" s="41">
        <v>22</v>
      </c>
      <c r="F318" s="42">
        <v>24.2</v>
      </c>
      <c r="G318" s="42">
        <v>0</v>
      </c>
      <c r="H318" s="2" t="str">
        <f t="shared" si="5"/>
        <v>August</v>
      </c>
    </row>
    <row r="319" spans="1:8" ht="15.75" thickBot="1" x14ac:dyDescent="0.3">
      <c r="A319" s="41" t="s">
        <v>275</v>
      </c>
      <c r="B319" s="41" t="s">
        <v>655</v>
      </c>
      <c r="C319" s="41">
        <v>477</v>
      </c>
      <c r="D319" s="41" t="s">
        <v>86</v>
      </c>
      <c r="E319" s="41">
        <v>23</v>
      </c>
      <c r="F319" s="42">
        <v>25.3</v>
      </c>
      <c r="G319" s="42">
        <v>0</v>
      </c>
      <c r="H319" s="2" t="str">
        <f t="shared" si="5"/>
        <v>August</v>
      </c>
    </row>
    <row r="320" spans="1:8" ht="15.75" thickBot="1" x14ac:dyDescent="0.3">
      <c r="A320" s="41" t="s">
        <v>275</v>
      </c>
      <c r="B320" s="41" t="s">
        <v>655</v>
      </c>
      <c r="C320" s="41">
        <v>1223</v>
      </c>
      <c r="D320" s="41" t="s">
        <v>305</v>
      </c>
      <c r="E320" s="41">
        <v>21</v>
      </c>
      <c r="F320" s="42">
        <v>23.1</v>
      </c>
      <c r="G320" s="42">
        <v>0</v>
      </c>
      <c r="H320" s="2" t="str">
        <f t="shared" si="5"/>
        <v>August</v>
      </c>
    </row>
    <row r="321" spans="1:8" ht="15.75" thickBot="1" x14ac:dyDescent="0.3">
      <c r="A321" s="41" t="s">
        <v>275</v>
      </c>
      <c r="B321" s="41" t="s">
        <v>655</v>
      </c>
      <c r="C321" s="41">
        <v>26542</v>
      </c>
      <c r="D321" s="41" t="s">
        <v>87</v>
      </c>
      <c r="E321" s="41">
        <v>7</v>
      </c>
      <c r="F321" s="42">
        <v>7.7</v>
      </c>
      <c r="G321" s="42">
        <v>0</v>
      </c>
      <c r="H321" s="2" t="str">
        <f t="shared" si="5"/>
        <v>August</v>
      </c>
    </row>
    <row r="322" spans="1:8" ht="15.75" thickBot="1" x14ac:dyDescent="0.3">
      <c r="A322" s="41" t="s">
        <v>275</v>
      </c>
      <c r="B322" s="41" t="s">
        <v>655</v>
      </c>
      <c r="C322" s="41">
        <v>26544</v>
      </c>
      <c r="D322" s="41" t="s">
        <v>89</v>
      </c>
      <c r="E322" s="41">
        <v>2</v>
      </c>
      <c r="F322" s="42">
        <v>2.2000000000000002</v>
      </c>
      <c r="G322" s="42">
        <v>0</v>
      </c>
      <c r="H322" s="2" t="str">
        <f t="shared" si="5"/>
        <v>August</v>
      </c>
    </row>
    <row r="323" spans="1:8" ht="15.75" thickBot="1" x14ac:dyDescent="0.3">
      <c r="A323" s="41" t="s">
        <v>275</v>
      </c>
      <c r="B323" s="41" t="s">
        <v>655</v>
      </c>
      <c r="C323" s="41">
        <v>26545</v>
      </c>
      <c r="D323" s="41" t="s">
        <v>90</v>
      </c>
      <c r="E323" s="41">
        <v>3</v>
      </c>
      <c r="F323" s="42">
        <v>3.3</v>
      </c>
      <c r="G323" s="42">
        <v>0</v>
      </c>
      <c r="H323" s="2" t="str">
        <f t="shared" si="5"/>
        <v>August</v>
      </c>
    </row>
    <row r="324" spans="1:8" ht="15.75" thickBot="1" x14ac:dyDescent="0.3">
      <c r="A324" s="41" t="s">
        <v>275</v>
      </c>
      <c r="B324" s="41" t="s">
        <v>655</v>
      </c>
      <c r="C324" s="41">
        <v>1189</v>
      </c>
      <c r="D324" s="41" t="s">
        <v>91</v>
      </c>
      <c r="E324" s="41">
        <v>51</v>
      </c>
      <c r="F324" s="42">
        <v>56.1</v>
      </c>
      <c r="G324" s="42">
        <v>0</v>
      </c>
      <c r="H324" s="2" t="str">
        <f t="shared" si="5"/>
        <v>August</v>
      </c>
    </row>
    <row r="325" spans="1:8" ht="15.75" thickBot="1" x14ac:dyDescent="0.3">
      <c r="A325" s="41" t="s">
        <v>275</v>
      </c>
      <c r="B325" s="41" t="s">
        <v>655</v>
      </c>
      <c r="C325" s="41">
        <v>4864</v>
      </c>
      <c r="D325" s="41" t="s">
        <v>288</v>
      </c>
      <c r="E325" s="41">
        <v>9</v>
      </c>
      <c r="F325" s="42">
        <v>9.9</v>
      </c>
      <c r="G325" s="42">
        <v>0</v>
      </c>
      <c r="H325" s="2" t="str">
        <f t="shared" si="5"/>
        <v>August</v>
      </c>
    </row>
    <row r="326" spans="1:8" ht="15.75" thickBot="1" x14ac:dyDescent="0.3">
      <c r="A326" s="41" t="s">
        <v>275</v>
      </c>
      <c r="B326" s="41" t="s">
        <v>655</v>
      </c>
      <c r="C326" s="41">
        <v>430</v>
      </c>
      <c r="D326" s="41" t="s">
        <v>92</v>
      </c>
      <c r="E326" s="41">
        <v>34</v>
      </c>
      <c r="F326" s="42">
        <v>37.4</v>
      </c>
      <c r="G326" s="42">
        <v>0</v>
      </c>
      <c r="H326" s="2" t="str">
        <f t="shared" si="5"/>
        <v>August</v>
      </c>
    </row>
    <row r="327" spans="1:8" ht="15.75" thickBot="1" x14ac:dyDescent="0.3">
      <c r="A327" s="41" t="s">
        <v>275</v>
      </c>
      <c r="B327" s="41" t="s">
        <v>655</v>
      </c>
      <c r="C327" s="41">
        <v>7515</v>
      </c>
      <c r="D327" s="41" t="s">
        <v>93</v>
      </c>
      <c r="E327" s="41">
        <v>20</v>
      </c>
      <c r="F327" s="42">
        <v>22</v>
      </c>
      <c r="G327" s="42">
        <v>0</v>
      </c>
      <c r="H327" s="2" t="str">
        <f t="shared" si="5"/>
        <v>August</v>
      </c>
    </row>
    <row r="328" spans="1:8" ht="15.75" thickBot="1" x14ac:dyDescent="0.3">
      <c r="A328" s="41" t="s">
        <v>275</v>
      </c>
      <c r="B328" s="41" t="s">
        <v>655</v>
      </c>
      <c r="C328" s="41">
        <v>483</v>
      </c>
      <c r="D328" s="41" t="s">
        <v>94</v>
      </c>
      <c r="E328" s="41">
        <v>10</v>
      </c>
      <c r="F328" s="42">
        <v>11</v>
      </c>
      <c r="G328" s="42">
        <v>0</v>
      </c>
      <c r="H328" s="2" t="str">
        <f t="shared" si="5"/>
        <v>August</v>
      </c>
    </row>
    <row r="329" spans="1:8" ht="15.75" thickBot="1" x14ac:dyDescent="0.3">
      <c r="A329" s="41" t="s">
        <v>275</v>
      </c>
      <c r="B329" s="41" t="s">
        <v>655</v>
      </c>
      <c r="C329" s="41">
        <v>427</v>
      </c>
      <c r="D329" s="41" t="s">
        <v>95</v>
      </c>
      <c r="E329" s="41">
        <v>34</v>
      </c>
      <c r="F329" s="42">
        <v>37.4</v>
      </c>
      <c r="G329" s="42">
        <v>0</v>
      </c>
      <c r="H329" s="2" t="str">
        <f t="shared" si="5"/>
        <v>August</v>
      </c>
    </row>
    <row r="330" spans="1:8" ht="15.75" thickBot="1" x14ac:dyDescent="0.3">
      <c r="A330" s="41" t="s">
        <v>275</v>
      </c>
      <c r="B330" s="41" t="s">
        <v>655</v>
      </c>
      <c r="C330" s="41">
        <v>419</v>
      </c>
      <c r="D330" s="41" t="s">
        <v>96</v>
      </c>
      <c r="E330" s="41">
        <v>16</v>
      </c>
      <c r="F330" s="42">
        <v>17.600000000000001</v>
      </c>
      <c r="G330" s="42">
        <v>0</v>
      </c>
      <c r="H330" s="2" t="str">
        <f t="shared" si="5"/>
        <v>August</v>
      </c>
    </row>
    <row r="331" spans="1:8" ht="15.75" thickBot="1" x14ac:dyDescent="0.3">
      <c r="A331" s="41" t="s">
        <v>275</v>
      </c>
      <c r="B331" s="41" t="s">
        <v>655</v>
      </c>
      <c r="C331" s="41">
        <v>417</v>
      </c>
      <c r="D331" s="41" t="s">
        <v>97</v>
      </c>
      <c r="E331" s="41">
        <v>42</v>
      </c>
      <c r="F331" s="42">
        <v>46.2</v>
      </c>
      <c r="G331" s="42">
        <v>0</v>
      </c>
      <c r="H331" s="2" t="str">
        <f t="shared" si="5"/>
        <v>August</v>
      </c>
    </row>
    <row r="332" spans="1:8" ht="15.75" thickBot="1" x14ac:dyDescent="0.3">
      <c r="A332" s="41" t="s">
        <v>275</v>
      </c>
      <c r="B332" s="41" t="s">
        <v>655</v>
      </c>
      <c r="C332" s="41">
        <v>9876</v>
      </c>
      <c r="D332" s="41" t="s">
        <v>98</v>
      </c>
      <c r="E332" s="41">
        <v>19</v>
      </c>
      <c r="F332" s="42">
        <v>20.9</v>
      </c>
      <c r="G332" s="42">
        <v>0</v>
      </c>
      <c r="H332" s="2" t="str">
        <f t="shared" si="5"/>
        <v>August</v>
      </c>
    </row>
    <row r="333" spans="1:8" ht="15.75" thickBot="1" x14ac:dyDescent="0.3">
      <c r="A333" s="41" t="s">
        <v>275</v>
      </c>
      <c r="B333" s="41" t="s">
        <v>655</v>
      </c>
      <c r="C333" s="41">
        <v>429</v>
      </c>
      <c r="D333" s="41" t="s">
        <v>99</v>
      </c>
      <c r="E333" s="41">
        <v>42</v>
      </c>
      <c r="F333" s="42">
        <v>46.2</v>
      </c>
      <c r="G333" s="42">
        <v>0</v>
      </c>
      <c r="H333" s="2" t="str">
        <f t="shared" si="5"/>
        <v>August</v>
      </c>
    </row>
    <row r="334" spans="1:8" ht="15.75" thickBot="1" x14ac:dyDescent="0.3">
      <c r="A334" s="41" t="s">
        <v>275</v>
      </c>
      <c r="B334" s="41" t="s">
        <v>100</v>
      </c>
      <c r="C334" s="41">
        <v>655</v>
      </c>
      <c r="D334" s="41" t="s">
        <v>101</v>
      </c>
      <c r="E334" s="41">
        <v>40</v>
      </c>
      <c r="F334" s="42">
        <v>40</v>
      </c>
      <c r="G334" s="42">
        <v>0</v>
      </c>
      <c r="H334" s="2" t="str">
        <f t="shared" si="5"/>
        <v>August</v>
      </c>
    </row>
    <row r="335" spans="1:8" ht="15.75" thickBot="1" x14ac:dyDescent="0.3">
      <c r="A335" s="41" t="s">
        <v>275</v>
      </c>
      <c r="B335" s="41" t="s">
        <v>100</v>
      </c>
      <c r="C335" s="41">
        <v>654</v>
      </c>
      <c r="D335" s="41" t="s">
        <v>104</v>
      </c>
      <c r="E335" s="41">
        <v>21</v>
      </c>
      <c r="F335" s="42">
        <v>21</v>
      </c>
      <c r="G335" s="42">
        <v>0</v>
      </c>
      <c r="H335" s="2" t="str">
        <f t="shared" si="5"/>
        <v>August</v>
      </c>
    </row>
    <row r="336" spans="1:8" ht="15.75" thickBot="1" x14ac:dyDescent="0.3">
      <c r="A336" s="41" t="s">
        <v>275</v>
      </c>
      <c r="B336" s="41" t="s">
        <v>100</v>
      </c>
      <c r="C336" s="41">
        <v>651</v>
      </c>
      <c r="D336" s="41" t="s">
        <v>105</v>
      </c>
      <c r="E336" s="41">
        <v>28</v>
      </c>
      <c r="F336" s="42">
        <v>2.8</v>
      </c>
      <c r="G336" s="42">
        <v>0</v>
      </c>
      <c r="H336" s="2" t="str">
        <f t="shared" si="5"/>
        <v>August</v>
      </c>
    </row>
    <row r="337" spans="1:8" ht="15.75" thickBot="1" x14ac:dyDescent="0.3">
      <c r="A337" s="41" t="s">
        <v>275</v>
      </c>
      <c r="B337" s="41" t="s">
        <v>100</v>
      </c>
      <c r="C337" s="41">
        <v>652</v>
      </c>
      <c r="D337" s="41" t="s">
        <v>106</v>
      </c>
      <c r="E337" s="41">
        <v>237</v>
      </c>
      <c r="F337" s="42">
        <v>118.5</v>
      </c>
      <c r="G337" s="42">
        <v>11.56</v>
      </c>
      <c r="H337" s="2" t="str">
        <f t="shared" si="5"/>
        <v>August</v>
      </c>
    </row>
    <row r="338" spans="1:8" ht="15.75" thickBot="1" x14ac:dyDescent="0.3">
      <c r="A338" s="41" t="s">
        <v>275</v>
      </c>
      <c r="B338" s="41" t="s">
        <v>100</v>
      </c>
      <c r="C338" s="41">
        <v>1908</v>
      </c>
      <c r="D338" s="41" t="s">
        <v>107</v>
      </c>
      <c r="E338" s="41">
        <v>35</v>
      </c>
      <c r="F338" s="42">
        <v>56</v>
      </c>
      <c r="G338" s="42">
        <v>0</v>
      </c>
      <c r="H338" s="2" t="str">
        <f t="shared" si="5"/>
        <v>August</v>
      </c>
    </row>
    <row r="339" spans="1:8" ht="15.75" thickBot="1" x14ac:dyDescent="0.3">
      <c r="A339" s="41" t="s">
        <v>275</v>
      </c>
      <c r="B339" s="41" t="s">
        <v>100</v>
      </c>
      <c r="C339" s="41">
        <v>657</v>
      </c>
      <c r="D339" s="41" t="s">
        <v>306</v>
      </c>
      <c r="E339" s="41">
        <v>27</v>
      </c>
      <c r="F339" s="42">
        <v>13.5</v>
      </c>
      <c r="G339" s="42">
        <v>0</v>
      </c>
      <c r="H339" s="2" t="str">
        <f t="shared" si="5"/>
        <v>August</v>
      </c>
    </row>
    <row r="340" spans="1:8" ht="15.75" thickBot="1" x14ac:dyDescent="0.3">
      <c r="A340" s="41" t="s">
        <v>275</v>
      </c>
      <c r="B340" s="41" t="s">
        <v>100</v>
      </c>
      <c r="C340" s="41">
        <v>4225</v>
      </c>
      <c r="D340" s="41" t="s">
        <v>108</v>
      </c>
      <c r="E340" s="41">
        <v>133</v>
      </c>
      <c r="F340" s="42">
        <v>59.85</v>
      </c>
      <c r="G340" s="42">
        <v>0</v>
      </c>
      <c r="H340" s="2" t="str">
        <f t="shared" si="5"/>
        <v>August</v>
      </c>
    </row>
    <row r="341" spans="1:8" ht="15.75" thickBot="1" x14ac:dyDescent="0.3">
      <c r="A341" s="41" t="s">
        <v>275</v>
      </c>
      <c r="B341" s="41" t="s">
        <v>100</v>
      </c>
      <c r="C341" s="41">
        <v>660</v>
      </c>
      <c r="D341" s="41" t="s">
        <v>109</v>
      </c>
      <c r="E341" s="41">
        <v>44</v>
      </c>
      <c r="F341" s="42">
        <v>154</v>
      </c>
      <c r="G341" s="42">
        <v>14.53</v>
      </c>
      <c r="H341" s="2" t="str">
        <f t="shared" si="5"/>
        <v>August</v>
      </c>
    </row>
    <row r="342" spans="1:8" ht="15.75" thickBot="1" x14ac:dyDescent="0.3">
      <c r="A342" s="41" t="s">
        <v>275</v>
      </c>
      <c r="B342" s="41" t="s">
        <v>100</v>
      </c>
      <c r="C342" s="41">
        <v>48758</v>
      </c>
      <c r="D342" s="41" t="s">
        <v>110</v>
      </c>
      <c r="E342" s="41">
        <v>54</v>
      </c>
      <c r="F342" s="42">
        <v>81</v>
      </c>
      <c r="G342" s="42">
        <v>7.64</v>
      </c>
      <c r="H342" s="2" t="str">
        <f t="shared" si="5"/>
        <v>August</v>
      </c>
    </row>
    <row r="343" spans="1:8" ht="15.75" thickBot="1" x14ac:dyDescent="0.3">
      <c r="A343" s="41" t="s">
        <v>275</v>
      </c>
      <c r="B343" s="41" t="s">
        <v>659</v>
      </c>
      <c r="C343" s="41">
        <v>1.25</v>
      </c>
      <c r="D343" s="41" t="s">
        <v>111</v>
      </c>
      <c r="E343" s="41">
        <v>14</v>
      </c>
      <c r="F343" s="42">
        <v>17.5</v>
      </c>
      <c r="G343" s="42">
        <v>0</v>
      </c>
      <c r="H343" s="2" t="str">
        <f t="shared" si="5"/>
        <v>August</v>
      </c>
    </row>
    <row r="344" spans="1:8" ht="15.75" thickBot="1" x14ac:dyDescent="0.3">
      <c r="A344" s="41" t="s">
        <v>275</v>
      </c>
      <c r="B344" s="41" t="s">
        <v>659</v>
      </c>
      <c r="C344" s="41">
        <v>147</v>
      </c>
      <c r="D344" s="41" t="s">
        <v>112</v>
      </c>
      <c r="E344" s="41">
        <v>11</v>
      </c>
      <c r="F344" s="42">
        <v>13.75</v>
      </c>
      <c r="G344" s="42">
        <v>0</v>
      </c>
      <c r="H344" s="2" t="str">
        <f t="shared" si="5"/>
        <v>August</v>
      </c>
    </row>
    <row r="345" spans="1:8" ht="15.75" thickBot="1" x14ac:dyDescent="0.3">
      <c r="A345" s="41" t="s">
        <v>275</v>
      </c>
      <c r="B345" s="41" t="s">
        <v>659</v>
      </c>
      <c r="C345" s="41">
        <v>144</v>
      </c>
      <c r="D345" s="41" t="s">
        <v>113</v>
      </c>
      <c r="E345" s="41">
        <v>19</v>
      </c>
      <c r="F345" s="42">
        <v>23.75</v>
      </c>
      <c r="G345" s="42">
        <v>0</v>
      </c>
      <c r="H345" s="2" t="str">
        <f t="shared" si="5"/>
        <v>August</v>
      </c>
    </row>
    <row r="346" spans="1:8" ht="15.75" thickBot="1" x14ac:dyDescent="0.3">
      <c r="A346" s="41" t="s">
        <v>275</v>
      </c>
      <c r="B346" s="41" t="s">
        <v>659</v>
      </c>
      <c r="C346" s="41">
        <v>146</v>
      </c>
      <c r="D346" s="41" t="s">
        <v>114</v>
      </c>
      <c r="E346" s="41">
        <v>18</v>
      </c>
      <c r="F346" s="42">
        <v>22.5</v>
      </c>
      <c r="G346" s="42">
        <v>0</v>
      </c>
      <c r="H346" s="2" t="str">
        <f t="shared" si="5"/>
        <v>August</v>
      </c>
    </row>
    <row r="347" spans="1:8" ht="15.75" thickBot="1" x14ac:dyDescent="0.3">
      <c r="A347" s="41" t="s">
        <v>275</v>
      </c>
      <c r="B347" s="41" t="s">
        <v>659</v>
      </c>
      <c r="C347" s="41">
        <v>145</v>
      </c>
      <c r="D347" s="41" t="s">
        <v>115</v>
      </c>
      <c r="E347" s="41">
        <v>35</v>
      </c>
      <c r="F347" s="42">
        <v>43.75</v>
      </c>
      <c r="G347" s="42">
        <v>0</v>
      </c>
      <c r="H347" s="2" t="str">
        <f t="shared" si="5"/>
        <v>August</v>
      </c>
    </row>
    <row r="348" spans="1:8" ht="15.75" thickBot="1" x14ac:dyDescent="0.3">
      <c r="A348" s="41" t="s">
        <v>275</v>
      </c>
      <c r="B348" s="41" t="s">
        <v>659</v>
      </c>
      <c r="C348" s="41">
        <v>1187</v>
      </c>
      <c r="D348" s="41" t="s">
        <v>116</v>
      </c>
      <c r="E348" s="41">
        <v>17</v>
      </c>
      <c r="F348" s="42">
        <v>37.4</v>
      </c>
      <c r="G348" s="42">
        <v>1.04</v>
      </c>
      <c r="H348" s="2" t="str">
        <f t="shared" si="5"/>
        <v>August</v>
      </c>
    </row>
    <row r="349" spans="1:8" ht="15.75" thickBot="1" x14ac:dyDescent="0.3">
      <c r="A349" s="41" t="s">
        <v>275</v>
      </c>
      <c r="B349" s="41" t="s">
        <v>659</v>
      </c>
      <c r="C349" s="41">
        <v>133</v>
      </c>
      <c r="D349" s="41" t="s">
        <v>117</v>
      </c>
      <c r="E349" s="41">
        <v>7</v>
      </c>
      <c r="F349" s="42">
        <v>12.25</v>
      </c>
      <c r="G349" s="42">
        <v>0</v>
      </c>
      <c r="H349" s="2" t="str">
        <f t="shared" si="5"/>
        <v>August</v>
      </c>
    </row>
    <row r="350" spans="1:8" ht="15.75" thickBot="1" x14ac:dyDescent="0.3">
      <c r="A350" s="41" t="s">
        <v>275</v>
      </c>
      <c r="B350" s="41" t="s">
        <v>659</v>
      </c>
      <c r="C350" s="41">
        <v>404</v>
      </c>
      <c r="D350" s="41" t="s">
        <v>118</v>
      </c>
      <c r="E350" s="41">
        <v>12</v>
      </c>
      <c r="F350" s="42">
        <v>21</v>
      </c>
      <c r="G350" s="42">
        <v>0</v>
      </c>
      <c r="H350" s="2" t="str">
        <f t="shared" si="5"/>
        <v>August</v>
      </c>
    </row>
    <row r="351" spans="1:8" ht="15.75" thickBot="1" x14ac:dyDescent="0.3">
      <c r="A351" s="41" t="s">
        <v>275</v>
      </c>
      <c r="B351" s="41" t="s">
        <v>659</v>
      </c>
      <c r="C351" s="41">
        <v>118</v>
      </c>
      <c r="D351" s="41" t="s">
        <v>119</v>
      </c>
      <c r="E351" s="41">
        <v>10</v>
      </c>
      <c r="F351" s="42">
        <v>17.5</v>
      </c>
      <c r="G351" s="42">
        <v>0</v>
      </c>
      <c r="H351" s="2" t="str">
        <f t="shared" si="5"/>
        <v>August</v>
      </c>
    </row>
    <row r="352" spans="1:8" ht="15.75" thickBot="1" x14ac:dyDescent="0.3">
      <c r="A352" s="41" t="s">
        <v>275</v>
      </c>
      <c r="B352" s="41" t="s">
        <v>659</v>
      </c>
      <c r="C352" s="41">
        <v>2635</v>
      </c>
      <c r="D352" s="41" t="s">
        <v>253</v>
      </c>
      <c r="E352" s="41">
        <v>22</v>
      </c>
      <c r="F352" s="42">
        <v>38.5</v>
      </c>
      <c r="G352" s="42">
        <v>0</v>
      </c>
      <c r="H352" s="2" t="str">
        <f t="shared" si="5"/>
        <v>August</v>
      </c>
    </row>
    <row r="353" spans="1:8" ht="15.75" thickBot="1" x14ac:dyDescent="0.3">
      <c r="A353" s="41" t="s">
        <v>275</v>
      </c>
      <c r="B353" s="41" t="s">
        <v>659</v>
      </c>
      <c r="C353" s="41">
        <v>4560</v>
      </c>
      <c r="D353" s="41" t="s">
        <v>120</v>
      </c>
      <c r="E353" s="41">
        <v>8</v>
      </c>
      <c r="F353" s="42">
        <v>14</v>
      </c>
      <c r="G353" s="42">
        <v>0</v>
      </c>
      <c r="H353" s="2" t="str">
        <f t="shared" si="5"/>
        <v>August</v>
      </c>
    </row>
    <row r="354" spans="1:8" ht="15.75" thickBot="1" x14ac:dyDescent="0.3">
      <c r="A354" s="41" t="s">
        <v>275</v>
      </c>
      <c r="B354" s="41" t="s">
        <v>659</v>
      </c>
      <c r="C354" s="41">
        <v>4895</v>
      </c>
      <c r="D354" s="41" t="s">
        <v>121</v>
      </c>
      <c r="E354" s="41">
        <v>4</v>
      </c>
      <c r="F354" s="42">
        <v>7</v>
      </c>
      <c r="G354" s="42">
        <v>0</v>
      </c>
      <c r="H354" s="2" t="str">
        <f t="shared" si="5"/>
        <v>August</v>
      </c>
    </row>
    <row r="355" spans="1:8" ht="15.75" thickBot="1" x14ac:dyDescent="0.3">
      <c r="A355" s="41" t="s">
        <v>275</v>
      </c>
      <c r="B355" s="41" t="s">
        <v>659</v>
      </c>
      <c r="C355" s="41">
        <v>3789</v>
      </c>
      <c r="D355" s="41" t="s">
        <v>122</v>
      </c>
      <c r="E355" s="41">
        <v>13</v>
      </c>
      <c r="F355" s="42">
        <v>28.47</v>
      </c>
      <c r="G355" s="42">
        <v>0</v>
      </c>
      <c r="H355" s="2" t="str">
        <f t="shared" si="5"/>
        <v>August</v>
      </c>
    </row>
    <row r="356" spans="1:8" ht="15.75" thickBot="1" x14ac:dyDescent="0.3">
      <c r="A356" s="41" t="s">
        <v>275</v>
      </c>
      <c r="B356" s="41" t="s">
        <v>659</v>
      </c>
      <c r="C356" s="41">
        <v>7776</v>
      </c>
      <c r="D356" s="41" t="s">
        <v>123</v>
      </c>
      <c r="E356" s="41">
        <v>17</v>
      </c>
      <c r="F356" s="42">
        <v>37.229999999999997</v>
      </c>
      <c r="G356" s="42">
        <v>0</v>
      </c>
      <c r="H356" s="2" t="str">
        <f t="shared" si="5"/>
        <v>August</v>
      </c>
    </row>
    <row r="357" spans="1:8" ht="15.75" thickBot="1" x14ac:dyDescent="0.3">
      <c r="A357" s="41" t="s">
        <v>275</v>
      </c>
      <c r="B357" s="41" t="s">
        <v>659</v>
      </c>
      <c r="C357" s="41">
        <v>8978</v>
      </c>
      <c r="D357" s="41" t="s">
        <v>124</v>
      </c>
      <c r="E357" s="41">
        <v>9</v>
      </c>
      <c r="F357" s="42">
        <v>19.71</v>
      </c>
      <c r="G357" s="42">
        <v>0</v>
      </c>
      <c r="H357" s="2" t="str">
        <f t="shared" si="5"/>
        <v>August</v>
      </c>
    </row>
    <row r="358" spans="1:8" ht="15.75" thickBot="1" x14ac:dyDescent="0.3">
      <c r="A358" s="41" t="s">
        <v>275</v>
      </c>
      <c r="B358" s="41" t="s">
        <v>659</v>
      </c>
      <c r="C358" s="41">
        <v>215</v>
      </c>
      <c r="D358" s="41" t="s">
        <v>307</v>
      </c>
      <c r="E358" s="41">
        <v>9</v>
      </c>
      <c r="F358" s="42">
        <v>9.9</v>
      </c>
      <c r="G358" s="42">
        <v>0.9</v>
      </c>
      <c r="H358" s="2" t="str">
        <f t="shared" si="5"/>
        <v>August</v>
      </c>
    </row>
    <row r="359" spans="1:8" ht="15.75" thickBot="1" x14ac:dyDescent="0.3">
      <c r="A359" s="41" t="s">
        <v>275</v>
      </c>
      <c r="B359" s="41" t="s">
        <v>659</v>
      </c>
      <c r="C359" s="41">
        <v>5692</v>
      </c>
      <c r="D359" s="41" t="s">
        <v>125</v>
      </c>
      <c r="E359" s="41">
        <v>2</v>
      </c>
      <c r="F359" s="42">
        <v>2.2000000000000002</v>
      </c>
      <c r="G359" s="42">
        <v>0</v>
      </c>
      <c r="H359" s="2" t="str">
        <f t="shared" si="5"/>
        <v>August</v>
      </c>
    </row>
    <row r="360" spans="1:8" ht="15.75" thickBot="1" x14ac:dyDescent="0.3">
      <c r="A360" s="41" t="s">
        <v>275</v>
      </c>
      <c r="B360" s="41" t="s">
        <v>659</v>
      </c>
      <c r="C360" s="41">
        <v>64335</v>
      </c>
      <c r="D360" s="41" t="s">
        <v>126</v>
      </c>
      <c r="E360" s="41">
        <v>19</v>
      </c>
      <c r="F360" s="42">
        <v>20.9</v>
      </c>
      <c r="G360" s="42">
        <v>1.92</v>
      </c>
      <c r="H360" s="2" t="str">
        <f t="shared" si="5"/>
        <v>August</v>
      </c>
    </row>
    <row r="361" spans="1:8" ht="15.75" thickBot="1" x14ac:dyDescent="0.3">
      <c r="A361" s="41" t="s">
        <v>275</v>
      </c>
      <c r="B361" s="41" t="s">
        <v>659</v>
      </c>
      <c r="C361" s="41">
        <v>217</v>
      </c>
      <c r="D361" s="41" t="s">
        <v>289</v>
      </c>
      <c r="E361" s="41">
        <v>40</v>
      </c>
      <c r="F361" s="42">
        <v>44</v>
      </c>
      <c r="G361" s="42">
        <v>0</v>
      </c>
      <c r="H361" s="2" t="str">
        <f t="shared" si="5"/>
        <v>August</v>
      </c>
    </row>
    <row r="362" spans="1:8" ht="15.75" thickBot="1" x14ac:dyDescent="0.3">
      <c r="A362" s="41" t="s">
        <v>275</v>
      </c>
      <c r="B362" s="41" t="s">
        <v>659</v>
      </c>
      <c r="C362" s="41">
        <v>140</v>
      </c>
      <c r="D362" s="41" t="s">
        <v>308</v>
      </c>
      <c r="E362" s="41">
        <v>1</v>
      </c>
      <c r="F362" s="42">
        <v>1.1000000000000001</v>
      </c>
      <c r="G362" s="42">
        <v>0</v>
      </c>
      <c r="H362" s="2" t="str">
        <f t="shared" si="5"/>
        <v>August</v>
      </c>
    </row>
    <row r="363" spans="1:8" ht="15.75" thickBot="1" x14ac:dyDescent="0.3">
      <c r="A363" s="41" t="s">
        <v>275</v>
      </c>
      <c r="B363" s="41" t="s">
        <v>659</v>
      </c>
      <c r="C363" s="41">
        <v>1221</v>
      </c>
      <c r="D363" s="41" t="s">
        <v>260</v>
      </c>
      <c r="E363" s="41">
        <v>7</v>
      </c>
      <c r="F363" s="42">
        <v>10.5</v>
      </c>
      <c r="G363" s="42">
        <v>0.98</v>
      </c>
      <c r="H363" s="2" t="str">
        <f t="shared" si="5"/>
        <v>August</v>
      </c>
    </row>
    <row r="364" spans="1:8" ht="15.75" thickBot="1" x14ac:dyDescent="0.3">
      <c r="A364" s="41" t="s">
        <v>275</v>
      </c>
      <c r="B364" s="41" t="s">
        <v>659</v>
      </c>
      <c r="C364" s="41">
        <v>75877</v>
      </c>
      <c r="D364" s="41" t="s">
        <v>127</v>
      </c>
      <c r="E364" s="41">
        <v>9</v>
      </c>
      <c r="F364" s="42">
        <v>15.75</v>
      </c>
      <c r="G364" s="42">
        <v>0</v>
      </c>
      <c r="H364" s="2" t="str">
        <f t="shared" si="5"/>
        <v>August</v>
      </c>
    </row>
    <row r="365" spans="1:8" ht="15.75" thickBot="1" x14ac:dyDescent="0.3">
      <c r="A365" s="41" t="s">
        <v>275</v>
      </c>
      <c r="B365" s="41" t="s">
        <v>659</v>
      </c>
      <c r="C365" s="41">
        <v>46525</v>
      </c>
      <c r="D365" s="41" t="s">
        <v>128</v>
      </c>
      <c r="E365" s="41">
        <v>23</v>
      </c>
      <c r="F365" s="42">
        <v>40.25</v>
      </c>
      <c r="G365" s="42">
        <v>0</v>
      </c>
      <c r="H365" s="2" t="str">
        <f t="shared" si="5"/>
        <v>August</v>
      </c>
    </row>
    <row r="366" spans="1:8" ht="15.75" thickBot="1" x14ac:dyDescent="0.3">
      <c r="A366" s="41" t="s">
        <v>275</v>
      </c>
      <c r="B366" s="41" t="s">
        <v>659</v>
      </c>
      <c r="C366" s="41">
        <v>3940</v>
      </c>
      <c r="D366" s="41" t="s">
        <v>129</v>
      </c>
      <c r="E366" s="41">
        <v>8</v>
      </c>
      <c r="F366" s="42">
        <v>14</v>
      </c>
      <c r="G366" s="42">
        <v>0</v>
      </c>
      <c r="H366" s="2" t="str">
        <f t="shared" si="5"/>
        <v>August</v>
      </c>
    </row>
    <row r="367" spans="1:8" ht="15.75" thickBot="1" x14ac:dyDescent="0.3">
      <c r="A367" s="41" t="s">
        <v>275</v>
      </c>
      <c r="B367" s="41" t="s">
        <v>659</v>
      </c>
      <c r="C367" s="41">
        <v>3874846</v>
      </c>
      <c r="D367" s="41" t="s">
        <v>130</v>
      </c>
      <c r="E367" s="41">
        <v>12</v>
      </c>
      <c r="F367" s="42">
        <v>21</v>
      </c>
      <c r="G367" s="42">
        <v>0</v>
      </c>
      <c r="H367" s="2" t="str">
        <f t="shared" si="5"/>
        <v>August</v>
      </c>
    </row>
    <row r="368" spans="1:8" ht="15.75" thickBot="1" x14ac:dyDescent="0.3">
      <c r="A368" s="41" t="s">
        <v>275</v>
      </c>
      <c r="B368" s="41" t="s">
        <v>659</v>
      </c>
      <c r="C368" s="41">
        <v>583294</v>
      </c>
      <c r="D368" s="41" t="s">
        <v>131</v>
      </c>
      <c r="E368" s="41">
        <v>15</v>
      </c>
      <c r="F368" s="42">
        <v>26.25</v>
      </c>
      <c r="G368" s="42">
        <v>0</v>
      </c>
      <c r="H368" s="2" t="str">
        <f t="shared" si="5"/>
        <v>August</v>
      </c>
    </row>
    <row r="369" spans="1:8" ht="15.75" thickBot="1" x14ac:dyDescent="0.3">
      <c r="A369" s="41" t="s">
        <v>275</v>
      </c>
      <c r="B369" s="41" t="s">
        <v>659</v>
      </c>
      <c r="C369" s="41">
        <v>54899</v>
      </c>
      <c r="D369" s="41" t="s">
        <v>132</v>
      </c>
      <c r="E369" s="41">
        <v>15</v>
      </c>
      <c r="F369" s="42">
        <v>26.25</v>
      </c>
      <c r="G369" s="42">
        <v>0</v>
      </c>
      <c r="H369" s="2" t="str">
        <f t="shared" si="5"/>
        <v>August</v>
      </c>
    </row>
    <row r="370" spans="1:8" ht="15.75" thickBot="1" x14ac:dyDescent="0.3">
      <c r="A370" s="41" t="s">
        <v>275</v>
      </c>
      <c r="B370" s="41" t="s">
        <v>659</v>
      </c>
      <c r="C370" s="41">
        <v>137</v>
      </c>
      <c r="D370" s="41" t="s">
        <v>133</v>
      </c>
      <c r="E370" s="41">
        <v>19</v>
      </c>
      <c r="F370" s="42">
        <v>20.9</v>
      </c>
      <c r="G370" s="42">
        <v>0</v>
      </c>
      <c r="H370" s="2" t="str">
        <f t="shared" ref="H370:H433" si="6">"August"</f>
        <v>August</v>
      </c>
    </row>
    <row r="371" spans="1:8" ht="15.75" thickBot="1" x14ac:dyDescent="0.3">
      <c r="A371" s="41" t="s">
        <v>275</v>
      </c>
      <c r="B371" s="41" t="s">
        <v>659</v>
      </c>
      <c r="C371" s="41">
        <v>3874851</v>
      </c>
      <c r="D371" s="41" t="s">
        <v>134</v>
      </c>
      <c r="E371" s="41">
        <v>26</v>
      </c>
      <c r="F371" s="42">
        <v>28.6</v>
      </c>
      <c r="G371" s="42">
        <v>0</v>
      </c>
      <c r="H371" s="2" t="str">
        <f t="shared" si="6"/>
        <v>August</v>
      </c>
    </row>
    <row r="372" spans="1:8" ht="15.75" thickBot="1" x14ac:dyDescent="0.3">
      <c r="A372" s="41" t="s">
        <v>275</v>
      </c>
      <c r="B372" s="41" t="s">
        <v>659</v>
      </c>
      <c r="C372" s="41">
        <v>32198</v>
      </c>
      <c r="D372" s="41" t="s">
        <v>135</v>
      </c>
      <c r="E372" s="41">
        <v>32</v>
      </c>
      <c r="F372" s="42">
        <v>35.200000000000003</v>
      </c>
      <c r="G372" s="42">
        <v>0</v>
      </c>
      <c r="H372" s="2" t="str">
        <f t="shared" si="6"/>
        <v>August</v>
      </c>
    </row>
    <row r="373" spans="1:8" ht="15.75" thickBot="1" x14ac:dyDescent="0.3">
      <c r="A373" s="41" t="s">
        <v>275</v>
      </c>
      <c r="B373" s="41" t="s">
        <v>659</v>
      </c>
      <c r="C373" s="41">
        <v>56444</v>
      </c>
      <c r="D373" s="41" t="s">
        <v>136</v>
      </c>
      <c r="E373" s="41">
        <v>34</v>
      </c>
      <c r="F373" s="42">
        <v>37.4</v>
      </c>
      <c r="G373" s="42">
        <v>0</v>
      </c>
      <c r="H373" s="2" t="str">
        <f t="shared" si="6"/>
        <v>August</v>
      </c>
    </row>
    <row r="374" spans="1:8" ht="15.75" thickBot="1" x14ac:dyDescent="0.3">
      <c r="A374" s="41" t="s">
        <v>275</v>
      </c>
      <c r="B374" s="41" t="s">
        <v>659</v>
      </c>
      <c r="C374" s="41">
        <v>230</v>
      </c>
      <c r="D374" s="41" t="s">
        <v>137</v>
      </c>
      <c r="E374" s="41">
        <v>26</v>
      </c>
      <c r="F374" s="42">
        <v>39</v>
      </c>
      <c r="G374" s="42">
        <v>3.65</v>
      </c>
      <c r="H374" s="2" t="str">
        <f t="shared" si="6"/>
        <v>August</v>
      </c>
    </row>
    <row r="375" spans="1:8" ht="15.75" thickBot="1" x14ac:dyDescent="0.3">
      <c r="A375" s="41" t="s">
        <v>275</v>
      </c>
      <c r="B375" s="41" t="s">
        <v>659</v>
      </c>
      <c r="C375" s="41">
        <v>8448</v>
      </c>
      <c r="D375" s="41" t="s">
        <v>138</v>
      </c>
      <c r="E375" s="41">
        <v>21</v>
      </c>
      <c r="F375" s="42">
        <v>31.5</v>
      </c>
      <c r="G375" s="42">
        <v>2.95</v>
      </c>
      <c r="H375" s="2" t="str">
        <f t="shared" si="6"/>
        <v>August</v>
      </c>
    </row>
    <row r="376" spans="1:8" ht="15.75" thickBot="1" x14ac:dyDescent="0.3">
      <c r="A376" s="41" t="s">
        <v>275</v>
      </c>
      <c r="B376" s="41" t="s">
        <v>659</v>
      </c>
      <c r="C376" s="41">
        <v>276</v>
      </c>
      <c r="D376" s="41" t="s">
        <v>139</v>
      </c>
      <c r="E376" s="41">
        <v>51</v>
      </c>
      <c r="F376" s="42">
        <v>76.5</v>
      </c>
      <c r="G376" s="42">
        <v>7.19</v>
      </c>
      <c r="H376" s="2" t="str">
        <f t="shared" si="6"/>
        <v>August</v>
      </c>
    </row>
    <row r="377" spans="1:8" ht="15.75" thickBot="1" x14ac:dyDescent="0.3">
      <c r="A377" s="41" t="s">
        <v>275</v>
      </c>
      <c r="B377" s="41" t="s">
        <v>659</v>
      </c>
      <c r="C377" s="41">
        <v>295</v>
      </c>
      <c r="D377" s="41" t="s">
        <v>140</v>
      </c>
      <c r="E377" s="41">
        <v>13</v>
      </c>
      <c r="F377" s="42">
        <v>35.1</v>
      </c>
      <c r="G377" s="42">
        <v>0</v>
      </c>
      <c r="H377" s="2" t="str">
        <f t="shared" si="6"/>
        <v>August</v>
      </c>
    </row>
    <row r="378" spans="1:8" ht="15.75" thickBot="1" x14ac:dyDescent="0.3">
      <c r="A378" s="41" t="s">
        <v>275</v>
      </c>
      <c r="B378" s="41" t="s">
        <v>659</v>
      </c>
      <c r="C378" s="41">
        <v>285</v>
      </c>
      <c r="D378" s="41" t="s">
        <v>141</v>
      </c>
      <c r="E378" s="41">
        <v>16</v>
      </c>
      <c r="F378" s="42">
        <v>43.2</v>
      </c>
      <c r="G378" s="42">
        <v>0</v>
      </c>
      <c r="H378" s="2" t="str">
        <f t="shared" si="6"/>
        <v>August</v>
      </c>
    </row>
    <row r="379" spans="1:8" ht="15.75" thickBot="1" x14ac:dyDescent="0.3">
      <c r="A379" s="41" t="s">
        <v>275</v>
      </c>
      <c r="B379" s="41" t="s">
        <v>659</v>
      </c>
      <c r="C379" s="41">
        <v>265</v>
      </c>
      <c r="D379" s="41" t="s">
        <v>142</v>
      </c>
      <c r="E379" s="41">
        <v>21</v>
      </c>
      <c r="F379" s="42">
        <v>56.7</v>
      </c>
      <c r="G379" s="42">
        <v>0</v>
      </c>
      <c r="H379" s="2" t="str">
        <f t="shared" si="6"/>
        <v>August</v>
      </c>
    </row>
    <row r="380" spans="1:8" ht="15.75" thickBot="1" x14ac:dyDescent="0.3">
      <c r="A380" s="41" t="s">
        <v>275</v>
      </c>
      <c r="B380" s="41" t="s">
        <v>659</v>
      </c>
      <c r="C380" s="41">
        <v>75455</v>
      </c>
      <c r="D380" s="41" t="s">
        <v>143</v>
      </c>
      <c r="E380" s="41">
        <v>9</v>
      </c>
      <c r="F380" s="42">
        <v>15.75</v>
      </c>
      <c r="G380" s="42">
        <v>0</v>
      </c>
      <c r="H380" s="2" t="str">
        <f t="shared" si="6"/>
        <v>August</v>
      </c>
    </row>
    <row r="381" spans="1:8" ht="15.75" thickBot="1" x14ac:dyDescent="0.3">
      <c r="A381" s="41" t="s">
        <v>275</v>
      </c>
      <c r="B381" s="41" t="s">
        <v>659</v>
      </c>
      <c r="C381" s="41">
        <v>51251</v>
      </c>
      <c r="D381" s="41" t="s">
        <v>144</v>
      </c>
      <c r="E381" s="41">
        <v>6</v>
      </c>
      <c r="F381" s="42">
        <v>10.5</v>
      </c>
      <c r="G381" s="42">
        <v>0</v>
      </c>
      <c r="H381" s="2" t="str">
        <f t="shared" si="6"/>
        <v>August</v>
      </c>
    </row>
    <row r="382" spans="1:8" ht="15.75" thickBot="1" x14ac:dyDescent="0.3">
      <c r="A382" s="41" t="s">
        <v>275</v>
      </c>
      <c r="B382" s="41" t="s">
        <v>659</v>
      </c>
      <c r="C382" s="41">
        <v>51252</v>
      </c>
      <c r="D382" s="41" t="s">
        <v>290</v>
      </c>
      <c r="E382" s="41">
        <v>2</v>
      </c>
      <c r="F382" s="42">
        <v>3.5</v>
      </c>
      <c r="G382" s="42">
        <v>0.33</v>
      </c>
      <c r="H382" s="2" t="str">
        <f t="shared" si="6"/>
        <v>August</v>
      </c>
    </row>
    <row r="383" spans="1:8" ht="15.75" thickBot="1" x14ac:dyDescent="0.3">
      <c r="A383" s="41" t="s">
        <v>275</v>
      </c>
      <c r="B383" s="41" t="s">
        <v>659</v>
      </c>
      <c r="C383" s="41">
        <v>1130</v>
      </c>
      <c r="D383" s="41" t="s">
        <v>145</v>
      </c>
      <c r="E383" s="41">
        <v>7</v>
      </c>
      <c r="F383" s="42">
        <v>12.25</v>
      </c>
      <c r="G383" s="42">
        <v>0</v>
      </c>
      <c r="H383" s="2" t="str">
        <f t="shared" si="6"/>
        <v>August</v>
      </c>
    </row>
    <row r="384" spans="1:8" ht="15.75" thickBot="1" x14ac:dyDescent="0.3">
      <c r="A384" s="41" t="s">
        <v>275</v>
      </c>
      <c r="B384" s="41" t="s">
        <v>659</v>
      </c>
      <c r="C384" s="41">
        <v>1128</v>
      </c>
      <c r="D384" s="41" t="s">
        <v>146</v>
      </c>
      <c r="E384" s="41">
        <v>7</v>
      </c>
      <c r="F384" s="42">
        <v>12.25</v>
      </c>
      <c r="G384" s="42">
        <v>0</v>
      </c>
      <c r="H384" s="2" t="str">
        <f t="shared" si="6"/>
        <v>August</v>
      </c>
    </row>
    <row r="385" spans="1:8" ht="15.75" thickBot="1" x14ac:dyDescent="0.3">
      <c r="A385" s="41" t="s">
        <v>275</v>
      </c>
      <c r="B385" s="41" t="s">
        <v>659</v>
      </c>
      <c r="C385" s="41">
        <v>93</v>
      </c>
      <c r="D385" s="41" t="s">
        <v>147</v>
      </c>
      <c r="E385" s="41">
        <v>18</v>
      </c>
      <c r="F385" s="42">
        <v>9.9</v>
      </c>
      <c r="G385" s="42">
        <v>0</v>
      </c>
      <c r="H385" s="2" t="str">
        <f t="shared" si="6"/>
        <v>August</v>
      </c>
    </row>
    <row r="386" spans="1:8" ht="15.75" thickBot="1" x14ac:dyDescent="0.3">
      <c r="A386" s="41" t="s">
        <v>275</v>
      </c>
      <c r="B386" s="41" t="s">
        <v>659</v>
      </c>
      <c r="C386" s="41">
        <v>2</v>
      </c>
      <c r="D386" s="41" t="s">
        <v>148</v>
      </c>
      <c r="E386" s="41">
        <v>39</v>
      </c>
      <c r="F386" s="42">
        <v>22.2</v>
      </c>
      <c r="G386" s="42">
        <v>0</v>
      </c>
      <c r="H386" s="2" t="str">
        <f t="shared" si="6"/>
        <v>August</v>
      </c>
    </row>
    <row r="387" spans="1:8" ht="15.75" thickBot="1" x14ac:dyDescent="0.3">
      <c r="A387" s="41" t="s">
        <v>275</v>
      </c>
      <c r="B387" s="41" t="s">
        <v>659</v>
      </c>
      <c r="C387" s="41">
        <v>40</v>
      </c>
      <c r="D387" s="41" t="s">
        <v>149</v>
      </c>
      <c r="E387" s="41">
        <v>41</v>
      </c>
      <c r="F387" s="42">
        <v>24.64</v>
      </c>
      <c r="G387" s="42">
        <v>0</v>
      </c>
      <c r="H387" s="2" t="str">
        <f t="shared" si="6"/>
        <v>August</v>
      </c>
    </row>
    <row r="388" spans="1:8" ht="15.75" thickBot="1" x14ac:dyDescent="0.3">
      <c r="A388" s="41" t="s">
        <v>275</v>
      </c>
      <c r="B388" s="41" t="s">
        <v>659</v>
      </c>
      <c r="C388" s="41">
        <v>418</v>
      </c>
      <c r="D388" s="41" t="s">
        <v>150</v>
      </c>
      <c r="E388" s="41">
        <v>27</v>
      </c>
      <c r="F388" s="42">
        <v>15.03</v>
      </c>
      <c r="G388" s="42">
        <v>0</v>
      </c>
      <c r="H388" s="2" t="str">
        <f t="shared" si="6"/>
        <v>August</v>
      </c>
    </row>
    <row r="389" spans="1:8" ht="15.75" thickBot="1" x14ac:dyDescent="0.3">
      <c r="A389" s="41" t="s">
        <v>275</v>
      </c>
      <c r="B389" s="41" t="s">
        <v>659</v>
      </c>
      <c r="C389" s="41">
        <v>236</v>
      </c>
      <c r="D389" s="41" t="s">
        <v>151</v>
      </c>
      <c r="E389" s="41">
        <v>5</v>
      </c>
      <c r="F389" s="42">
        <v>5.5</v>
      </c>
      <c r="G389" s="42">
        <v>0</v>
      </c>
      <c r="H389" s="2" t="str">
        <f t="shared" si="6"/>
        <v>August</v>
      </c>
    </row>
    <row r="390" spans="1:8" ht="15.75" thickBot="1" x14ac:dyDescent="0.3">
      <c r="A390" s="41" t="s">
        <v>275</v>
      </c>
      <c r="B390" s="41" t="s">
        <v>659</v>
      </c>
      <c r="C390" s="41">
        <v>23444</v>
      </c>
      <c r="D390" s="41" t="s">
        <v>152</v>
      </c>
      <c r="E390" s="41">
        <v>8</v>
      </c>
      <c r="F390" s="42">
        <v>8.8000000000000007</v>
      </c>
      <c r="G390" s="42">
        <v>0</v>
      </c>
      <c r="H390" s="2" t="str">
        <f t="shared" si="6"/>
        <v>August</v>
      </c>
    </row>
    <row r="391" spans="1:8" ht="15.75" thickBot="1" x14ac:dyDescent="0.3">
      <c r="A391" s="41" t="s">
        <v>275</v>
      </c>
      <c r="B391" s="41" t="s">
        <v>659</v>
      </c>
      <c r="C391" s="41">
        <v>2434</v>
      </c>
      <c r="D391" s="41" t="s">
        <v>153</v>
      </c>
      <c r="E391" s="41">
        <v>11</v>
      </c>
      <c r="F391" s="42">
        <v>12.1</v>
      </c>
      <c r="G391" s="42">
        <v>0</v>
      </c>
      <c r="H391" s="2" t="str">
        <f t="shared" si="6"/>
        <v>August</v>
      </c>
    </row>
    <row r="392" spans="1:8" ht="15.75" thickBot="1" x14ac:dyDescent="0.3">
      <c r="A392" s="41" t="s">
        <v>275</v>
      </c>
      <c r="B392" s="41" t="s">
        <v>659</v>
      </c>
      <c r="C392" s="41">
        <v>240</v>
      </c>
      <c r="D392" s="41" t="s">
        <v>154</v>
      </c>
      <c r="E392" s="41">
        <v>9</v>
      </c>
      <c r="F392" s="42">
        <v>9.9</v>
      </c>
      <c r="G392" s="42">
        <v>0</v>
      </c>
      <c r="H392" s="2" t="str">
        <f t="shared" si="6"/>
        <v>August</v>
      </c>
    </row>
    <row r="393" spans="1:8" ht="15.75" thickBot="1" x14ac:dyDescent="0.3">
      <c r="A393" s="41" t="s">
        <v>275</v>
      </c>
      <c r="B393" s="41" t="s">
        <v>659</v>
      </c>
      <c r="C393" s="41">
        <v>1185</v>
      </c>
      <c r="D393" s="41" t="s">
        <v>155</v>
      </c>
      <c r="E393" s="41">
        <v>20</v>
      </c>
      <c r="F393" s="42">
        <v>22</v>
      </c>
      <c r="G393" s="42">
        <v>2.0099999999999998</v>
      </c>
      <c r="H393" s="2" t="str">
        <f t="shared" si="6"/>
        <v>August</v>
      </c>
    </row>
    <row r="394" spans="1:8" ht="15.75" thickBot="1" x14ac:dyDescent="0.3">
      <c r="A394" s="41" t="s">
        <v>275</v>
      </c>
      <c r="B394" s="41" t="s">
        <v>659</v>
      </c>
      <c r="C394" s="41">
        <v>42525</v>
      </c>
      <c r="D394" s="41" t="s">
        <v>156</v>
      </c>
      <c r="E394" s="41">
        <v>48</v>
      </c>
      <c r="F394" s="42">
        <v>48</v>
      </c>
      <c r="G394" s="42">
        <v>0</v>
      </c>
      <c r="H394" s="2" t="str">
        <f t="shared" si="6"/>
        <v>August</v>
      </c>
    </row>
    <row r="395" spans="1:8" ht="15.75" thickBot="1" x14ac:dyDescent="0.3">
      <c r="A395" s="41" t="s">
        <v>275</v>
      </c>
      <c r="B395" s="41" t="s">
        <v>659</v>
      </c>
      <c r="C395" s="41">
        <v>45989</v>
      </c>
      <c r="D395" s="41" t="s">
        <v>157</v>
      </c>
      <c r="E395" s="41">
        <v>45</v>
      </c>
      <c r="F395" s="42">
        <v>45</v>
      </c>
      <c r="G395" s="42">
        <v>0</v>
      </c>
      <c r="H395" s="2" t="str">
        <f t="shared" si="6"/>
        <v>August</v>
      </c>
    </row>
    <row r="396" spans="1:8" ht="15.75" thickBot="1" x14ac:dyDescent="0.3">
      <c r="A396" s="41" t="s">
        <v>275</v>
      </c>
      <c r="B396" s="41" t="s">
        <v>659</v>
      </c>
      <c r="C396" s="41">
        <v>45777</v>
      </c>
      <c r="D396" s="41" t="s">
        <v>309</v>
      </c>
      <c r="E396" s="41">
        <v>1</v>
      </c>
      <c r="F396" s="42">
        <v>1</v>
      </c>
      <c r="G396" s="42">
        <v>0</v>
      </c>
      <c r="H396" s="2" t="str">
        <f t="shared" si="6"/>
        <v>August</v>
      </c>
    </row>
    <row r="397" spans="1:8" ht="15.75" thickBot="1" x14ac:dyDescent="0.3">
      <c r="A397" s="41" t="s">
        <v>275</v>
      </c>
      <c r="B397" s="41" t="s">
        <v>659</v>
      </c>
      <c r="C397" s="41">
        <v>1186</v>
      </c>
      <c r="D397" s="41" t="s">
        <v>158</v>
      </c>
      <c r="E397" s="41">
        <v>15</v>
      </c>
      <c r="F397" s="42">
        <v>33</v>
      </c>
      <c r="G397" s="42">
        <v>0</v>
      </c>
      <c r="H397" s="2" t="str">
        <f t="shared" si="6"/>
        <v>August</v>
      </c>
    </row>
    <row r="398" spans="1:8" ht="15.75" thickBot="1" x14ac:dyDescent="0.3">
      <c r="A398" s="41" t="s">
        <v>275</v>
      </c>
      <c r="B398" s="41" t="s">
        <v>159</v>
      </c>
      <c r="C398" s="41">
        <v>751</v>
      </c>
      <c r="D398" s="41" t="s">
        <v>160</v>
      </c>
      <c r="E398" s="41">
        <v>15</v>
      </c>
      <c r="F398" s="42">
        <v>46.5</v>
      </c>
      <c r="G398" s="42">
        <v>4.38</v>
      </c>
      <c r="H398" s="2" t="str">
        <f t="shared" si="6"/>
        <v>August</v>
      </c>
    </row>
    <row r="399" spans="1:8" ht="15.75" thickBot="1" x14ac:dyDescent="0.3">
      <c r="A399" s="41" t="s">
        <v>275</v>
      </c>
      <c r="B399" s="41" t="s">
        <v>159</v>
      </c>
      <c r="C399" s="41">
        <v>752</v>
      </c>
      <c r="D399" s="41" t="s">
        <v>161</v>
      </c>
      <c r="E399" s="41">
        <v>116</v>
      </c>
      <c r="F399" s="42">
        <v>301.60000000000002</v>
      </c>
      <c r="G399" s="42">
        <v>28.94</v>
      </c>
      <c r="H399" s="2" t="str">
        <f t="shared" si="6"/>
        <v>August</v>
      </c>
    </row>
    <row r="400" spans="1:8" ht="15.75" thickBot="1" x14ac:dyDescent="0.3">
      <c r="A400" s="41" t="s">
        <v>275</v>
      </c>
      <c r="B400" s="41" t="s">
        <v>159</v>
      </c>
      <c r="C400" s="41">
        <v>753</v>
      </c>
      <c r="D400" s="41" t="s">
        <v>162</v>
      </c>
      <c r="E400" s="41">
        <v>151</v>
      </c>
      <c r="F400" s="42">
        <v>317.10000000000002</v>
      </c>
      <c r="G400" s="42">
        <v>30.2</v>
      </c>
      <c r="H400" s="2" t="str">
        <f t="shared" si="6"/>
        <v>August</v>
      </c>
    </row>
    <row r="401" spans="1:8" ht="15.75" thickBot="1" x14ac:dyDescent="0.3">
      <c r="A401" s="41" t="s">
        <v>275</v>
      </c>
      <c r="B401" s="41" t="s">
        <v>159</v>
      </c>
      <c r="C401" s="41">
        <v>3874853</v>
      </c>
      <c r="D401" s="41" t="s">
        <v>163</v>
      </c>
      <c r="E401" s="41">
        <v>8</v>
      </c>
      <c r="F401" s="42">
        <v>36</v>
      </c>
      <c r="G401" s="42">
        <v>3.43</v>
      </c>
      <c r="H401" s="2" t="str">
        <f t="shared" si="6"/>
        <v>August</v>
      </c>
    </row>
    <row r="402" spans="1:8" ht="15.75" thickBot="1" x14ac:dyDescent="0.3">
      <c r="A402" s="41" t="s">
        <v>275</v>
      </c>
      <c r="B402" s="41" t="s">
        <v>159</v>
      </c>
      <c r="C402" s="41">
        <v>3874852</v>
      </c>
      <c r="D402" s="41" t="s">
        <v>164</v>
      </c>
      <c r="E402" s="41">
        <v>37</v>
      </c>
      <c r="F402" s="42">
        <v>138.75</v>
      </c>
      <c r="G402" s="42">
        <v>13.26</v>
      </c>
      <c r="H402" s="2" t="str">
        <f t="shared" si="6"/>
        <v>August</v>
      </c>
    </row>
    <row r="403" spans="1:8" ht="15.75" thickBot="1" x14ac:dyDescent="0.3">
      <c r="A403" s="41" t="s">
        <v>275</v>
      </c>
      <c r="B403" s="41" t="s">
        <v>159</v>
      </c>
      <c r="C403" s="41">
        <v>765</v>
      </c>
      <c r="D403" s="41" t="s">
        <v>165</v>
      </c>
      <c r="E403" s="41">
        <v>183</v>
      </c>
      <c r="F403" s="42">
        <v>201.3</v>
      </c>
      <c r="G403" s="42">
        <v>18.420000000000002</v>
      </c>
      <c r="H403" s="2" t="str">
        <f t="shared" si="6"/>
        <v>August</v>
      </c>
    </row>
    <row r="404" spans="1:8" ht="15.75" thickBot="1" x14ac:dyDescent="0.3">
      <c r="A404" s="41" t="s">
        <v>275</v>
      </c>
      <c r="B404" s="41" t="s">
        <v>159</v>
      </c>
      <c r="C404" s="41">
        <v>757</v>
      </c>
      <c r="D404" s="41" t="s">
        <v>166</v>
      </c>
      <c r="E404" s="41">
        <v>1</v>
      </c>
      <c r="F404" s="42">
        <v>3.95</v>
      </c>
      <c r="G404" s="42">
        <v>0.38</v>
      </c>
      <c r="H404" s="2" t="str">
        <f t="shared" si="6"/>
        <v>August</v>
      </c>
    </row>
    <row r="405" spans="1:8" ht="15.75" thickBot="1" x14ac:dyDescent="0.3">
      <c r="A405" s="41" t="s">
        <v>275</v>
      </c>
      <c r="B405" s="41" t="s">
        <v>159</v>
      </c>
      <c r="C405" s="41">
        <v>758</v>
      </c>
      <c r="D405" s="41" t="s">
        <v>167</v>
      </c>
      <c r="E405" s="41">
        <v>7</v>
      </c>
      <c r="F405" s="42">
        <v>23.8</v>
      </c>
      <c r="G405" s="42">
        <v>2.2400000000000002</v>
      </c>
      <c r="H405" s="2" t="str">
        <f t="shared" si="6"/>
        <v>August</v>
      </c>
    </row>
    <row r="406" spans="1:8" ht="15.75" thickBot="1" x14ac:dyDescent="0.3">
      <c r="A406" s="41" t="s">
        <v>275</v>
      </c>
      <c r="B406" s="41" t="s">
        <v>159</v>
      </c>
      <c r="C406" s="41">
        <v>759</v>
      </c>
      <c r="D406" s="41" t="s">
        <v>168</v>
      </c>
      <c r="E406" s="41">
        <v>26</v>
      </c>
      <c r="F406" s="42">
        <v>74.099999999999994</v>
      </c>
      <c r="G406" s="42">
        <v>7.02</v>
      </c>
      <c r="H406" s="2" t="str">
        <f t="shared" si="6"/>
        <v>August</v>
      </c>
    </row>
    <row r="407" spans="1:8" ht="15.75" thickBot="1" x14ac:dyDescent="0.3">
      <c r="A407" s="41" t="s">
        <v>275</v>
      </c>
      <c r="B407" s="41" t="s">
        <v>159</v>
      </c>
      <c r="C407" s="41">
        <v>1004</v>
      </c>
      <c r="D407" s="41" t="s">
        <v>169</v>
      </c>
      <c r="E407" s="41">
        <v>8</v>
      </c>
      <c r="F407" s="42">
        <v>38</v>
      </c>
      <c r="G407" s="42">
        <v>3.6</v>
      </c>
      <c r="H407" s="2" t="str">
        <f t="shared" si="6"/>
        <v>August</v>
      </c>
    </row>
    <row r="408" spans="1:8" ht="15.75" thickBot="1" x14ac:dyDescent="0.3">
      <c r="A408" s="41" t="s">
        <v>275</v>
      </c>
      <c r="B408" s="41" t="s">
        <v>159</v>
      </c>
      <c r="C408" s="41">
        <v>1003</v>
      </c>
      <c r="D408" s="41" t="s">
        <v>170</v>
      </c>
      <c r="E408" s="41">
        <v>55</v>
      </c>
      <c r="F408" s="42">
        <v>231</v>
      </c>
      <c r="G408" s="42">
        <v>22</v>
      </c>
      <c r="H408" s="2" t="str">
        <f t="shared" si="6"/>
        <v>August</v>
      </c>
    </row>
    <row r="409" spans="1:8" ht="15.75" thickBot="1" x14ac:dyDescent="0.3">
      <c r="A409" s="41" t="s">
        <v>275</v>
      </c>
      <c r="B409" s="41" t="s">
        <v>159</v>
      </c>
      <c r="C409" s="41">
        <v>1002</v>
      </c>
      <c r="D409" s="41" t="s">
        <v>171</v>
      </c>
      <c r="E409" s="41">
        <v>31</v>
      </c>
      <c r="F409" s="42">
        <v>113.15</v>
      </c>
      <c r="G409" s="42">
        <v>10.83</v>
      </c>
      <c r="H409" s="2" t="str">
        <f t="shared" si="6"/>
        <v>August</v>
      </c>
    </row>
    <row r="410" spans="1:8" ht="15.75" thickBot="1" x14ac:dyDescent="0.3">
      <c r="A410" s="41" t="s">
        <v>275</v>
      </c>
      <c r="B410" s="41" t="s">
        <v>159</v>
      </c>
      <c r="C410" s="41">
        <v>760</v>
      </c>
      <c r="D410" s="41" t="s">
        <v>172</v>
      </c>
      <c r="E410" s="41">
        <v>19</v>
      </c>
      <c r="F410" s="42">
        <v>76</v>
      </c>
      <c r="G410" s="42">
        <v>7.22</v>
      </c>
      <c r="H410" s="2" t="str">
        <f t="shared" si="6"/>
        <v>August</v>
      </c>
    </row>
    <row r="411" spans="1:8" ht="15.75" thickBot="1" x14ac:dyDescent="0.3">
      <c r="A411" s="41" t="s">
        <v>275</v>
      </c>
      <c r="B411" s="41" t="s">
        <v>159</v>
      </c>
      <c r="C411" s="41">
        <v>761</v>
      </c>
      <c r="D411" s="41" t="s">
        <v>173</v>
      </c>
      <c r="E411" s="41">
        <v>35</v>
      </c>
      <c r="F411" s="42">
        <v>127.75</v>
      </c>
      <c r="G411" s="42">
        <v>12.22</v>
      </c>
      <c r="H411" s="2" t="str">
        <f t="shared" si="6"/>
        <v>August</v>
      </c>
    </row>
    <row r="412" spans="1:8" ht="15.75" thickBot="1" x14ac:dyDescent="0.3">
      <c r="A412" s="41" t="s">
        <v>275</v>
      </c>
      <c r="B412" s="41" t="s">
        <v>159</v>
      </c>
      <c r="C412" s="41">
        <v>762</v>
      </c>
      <c r="D412" s="41" t="s">
        <v>174</v>
      </c>
      <c r="E412" s="41">
        <v>27</v>
      </c>
      <c r="F412" s="42">
        <v>89.1</v>
      </c>
      <c r="G412" s="42">
        <v>8.3800000000000008</v>
      </c>
      <c r="H412" s="2" t="str">
        <f t="shared" si="6"/>
        <v>August</v>
      </c>
    </row>
    <row r="413" spans="1:8" ht="15.75" thickBot="1" x14ac:dyDescent="0.3">
      <c r="A413" s="41" t="s">
        <v>275</v>
      </c>
      <c r="B413" s="41" t="s">
        <v>159</v>
      </c>
      <c r="C413" s="41">
        <v>763</v>
      </c>
      <c r="D413" s="41" t="s">
        <v>179</v>
      </c>
      <c r="E413" s="41">
        <v>53</v>
      </c>
      <c r="F413" s="42">
        <v>135.15</v>
      </c>
      <c r="G413" s="42">
        <v>12.75</v>
      </c>
      <c r="H413" s="2" t="str">
        <f t="shared" si="6"/>
        <v>August</v>
      </c>
    </row>
    <row r="414" spans="1:8" ht="15.75" thickBot="1" x14ac:dyDescent="0.3">
      <c r="A414" s="41" t="s">
        <v>275</v>
      </c>
      <c r="B414" s="41" t="s">
        <v>159</v>
      </c>
      <c r="C414" s="41">
        <v>764</v>
      </c>
      <c r="D414" s="41" t="s">
        <v>180</v>
      </c>
      <c r="E414" s="41">
        <v>140</v>
      </c>
      <c r="F414" s="42">
        <v>294</v>
      </c>
      <c r="G414" s="42">
        <v>27.99</v>
      </c>
      <c r="H414" s="2" t="str">
        <f t="shared" si="6"/>
        <v>August</v>
      </c>
    </row>
    <row r="415" spans="1:8" ht="15.75" thickBot="1" x14ac:dyDescent="0.3">
      <c r="A415" s="41" t="s">
        <v>275</v>
      </c>
      <c r="B415" s="41" t="s">
        <v>159</v>
      </c>
      <c r="C415" s="41">
        <v>766</v>
      </c>
      <c r="D415" s="41" t="s">
        <v>181</v>
      </c>
      <c r="E415" s="41">
        <v>359</v>
      </c>
      <c r="F415" s="42">
        <v>628.25</v>
      </c>
      <c r="G415" s="42">
        <v>60.63</v>
      </c>
      <c r="H415" s="2" t="str">
        <f t="shared" si="6"/>
        <v>August</v>
      </c>
    </row>
    <row r="416" spans="1:8" ht="15.75" thickBot="1" x14ac:dyDescent="0.3">
      <c r="A416" s="41" t="s">
        <v>275</v>
      </c>
      <c r="B416" s="41" t="s">
        <v>159</v>
      </c>
      <c r="C416" s="41">
        <v>790</v>
      </c>
      <c r="D416" s="41" t="s">
        <v>185</v>
      </c>
      <c r="E416" s="41">
        <v>153</v>
      </c>
      <c r="F416" s="42">
        <v>38.25</v>
      </c>
      <c r="G416" s="42">
        <v>0</v>
      </c>
      <c r="H416" s="2" t="str">
        <f t="shared" si="6"/>
        <v>August</v>
      </c>
    </row>
    <row r="417" spans="1:8" ht="15.75" thickBot="1" x14ac:dyDescent="0.3">
      <c r="A417" s="41" t="s">
        <v>275</v>
      </c>
      <c r="B417" s="41" t="s">
        <v>159</v>
      </c>
      <c r="C417" s="41">
        <v>1113</v>
      </c>
      <c r="D417" s="41" t="s">
        <v>186</v>
      </c>
      <c r="E417" s="41">
        <v>25</v>
      </c>
      <c r="F417" s="42">
        <v>52.5</v>
      </c>
      <c r="G417" s="42">
        <v>4.99</v>
      </c>
      <c r="H417" s="2" t="str">
        <f t="shared" si="6"/>
        <v>August</v>
      </c>
    </row>
    <row r="418" spans="1:8" ht="15.75" thickBot="1" x14ac:dyDescent="0.3">
      <c r="A418" s="41" t="s">
        <v>275</v>
      </c>
      <c r="B418" s="41" t="s">
        <v>159</v>
      </c>
      <c r="C418" s="41">
        <v>1112</v>
      </c>
      <c r="D418" s="41" t="s">
        <v>187</v>
      </c>
      <c r="E418" s="41">
        <v>11</v>
      </c>
      <c r="F418" s="42">
        <v>17.600000000000001</v>
      </c>
      <c r="G418" s="42">
        <v>1.65</v>
      </c>
      <c r="H418" s="2" t="str">
        <f t="shared" si="6"/>
        <v>August</v>
      </c>
    </row>
    <row r="419" spans="1:8" ht="15.75" thickBot="1" x14ac:dyDescent="0.3">
      <c r="A419" s="41" t="s">
        <v>275</v>
      </c>
      <c r="B419" s="41" t="s">
        <v>159</v>
      </c>
      <c r="C419" s="41">
        <v>1114</v>
      </c>
      <c r="D419" s="41" t="s">
        <v>188</v>
      </c>
      <c r="E419" s="41">
        <v>5</v>
      </c>
      <c r="F419" s="42">
        <v>13</v>
      </c>
      <c r="G419" s="42">
        <v>1.25</v>
      </c>
      <c r="H419" s="2" t="str">
        <f t="shared" si="6"/>
        <v>August</v>
      </c>
    </row>
    <row r="420" spans="1:8" ht="15.75" thickBot="1" x14ac:dyDescent="0.3">
      <c r="A420" s="41" t="s">
        <v>275</v>
      </c>
      <c r="B420" s="41" t="s">
        <v>159</v>
      </c>
      <c r="C420" s="41">
        <v>787</v>
      </c>
      <c r="D420" s="41" t="s">
        <v>189</v>
      </c>
      <c r="E420" s="41">
        <v>277</v>
      </c>
      <c r="F420" s="42">
        <v>96.95</v>
      </c>
      <c r="G420" s="42">
        <v>9.09</v>
      </c>
      <c r="H420" s="2" t="str">
        <f t="shared" si="6"/>
        <v>August</v>
      </c>
    </row>
    <row r="421" spans="1:8" ht="15.75" thickBot="1" x14ac:dyDescent="0.3">
      <c r="A421" s="41" t="s">
        <v>275</v>
      </c>
      <c r="B421" s="41" t="s">
        <v>159</v>
      </c>
      <c r="C421" s="41">
        <v>768</v>
      </c>
      <c r="D421" s="41" t="s">
        <v>190</v>
      </c>
      <c r="E421" s="41">
        <v>82</v>
      </c>
      <c r="F421" s="42">
        <v>41</v>
      </c>
      <c r="G421" s="42">
        <v>3.85</v>
      </c>
      <c r="H421" s="2" t="str">
        <f t="shared" si="6"/>
        <v>August</v>
      </c>
    </row>
    <row r="422" spans="1:8" ht="15.75" thickBot="1" x14ac:dyDescent="0.3">
      <c r="A422" s="41" t="s">
        <v>275</v>
      </c>
      <c r="B422" s="41" t="s">
        <v>159</v>
      </c>
      <c r="C422" s="41">
        <v>771</v>
      </c>
      <c r="D422" s="41" t="s">
        <v>191</v>
      </c>
      <c r="E422" s="41">
        <v>1</v>
      </c>
      <c r="F422" s="42">
        <v>3.75</v>
      </c>
      <c r="G422" s="42">
        <v>0.36</v>
      </c>
      <c r="H422" s="2" t="str">
        <f t="shared" si="6"/>
        <v>August</v>
      </c>
    </row>
    <row r="423" spans="1:8" ht="15.75" thickBot="1" x14ac:dyDescent="0.3">
      <c r="A423" s="41" t="s">
        <v>275</v>
      </c>
      <c r="B423" s="41" t="s">
        <v>159</v>
      </c>
      <c r="C423" s="41">
        <v>772</v>
      </c>
      <c r="D423" s="41" t="s">
        <v>192</v>
      </c>
      <c r="E423" s="41">
        <v>14</v>
      </c>
      <c r="F423" s="42">
        <v>45.5</v>
      </c>
      <c r="G423" s="42">
        <v>4.34</v>
      </c>
      <c r="H423" s="2" t="str">
        <f t="shared" si="6"/>
        <v>August</v>
      </c>
    </row>
    <row r="424" spans="1:8" ht="15.75" thickBot="1" x14ac:dyDescent="0.3">
      <c r="A424" s="41" t="s">
        <v>275</v>
      </c>
      <c r="B424" s="41" t="s">
        <v>159</v>
      </c>
      <c r="C424" s="41">
        <v>773</v>
      </c>
      <c r="D424" s="41" t="s">
        <v>193</v>
      </c>
      <c r="E424" s="41">
        <v>13</v>
      </c>
      <c r="F424" s="42">
        <v>35.75</v>
      </c>
      <c r="G424" s="42">
        <v>3.4</v>
      </c>
      <c r="H424" s="2" t="str">
        <f t="shared" si="6"/>
        <v>August</v>
      </c>
    </row>
    <row r="425" spans="1:8" ht="15.75" thickBot="1" x14ac:dyDescent="0.3">
      <c r="A425" s="41" t="s">
        <v>275</v>
      </c>
      <c r="B425" s="41" t="s">
        <v>159</v>
      </c>
      <c r="C425" s="41">
        <v>774</v>
      </c>
      <c r="D425" s="41" t="s">
        <v>194</v>
      </c>
      <c r="E425" s="41">
        <v>134</v>
      </c>
      <c r="F425" s="42">
        <v>221.1</v>
      </c>
      <c r="G425" s="42">
        <v>21.35</v>
      </c>
      <c r="H425" s="2" t="str">
        <f t="shared" si="6"/>
        <v>August</v>
      </c>
    </row>
    <row r="426" spans="1:8" ht="15.75" thickBot="1" x14ac:dyDescent="0.3">
      <c r="A426" s="41" t="s">
        <v>275</v>
      </c>
      <c r="B426" s="41" t="s">
        <v>159</v>
      </c>
      <c r="C426" s="41">
        <v>793</v>
      </c>
      <c r="D426" s="41" t="s">
        <v>195</v>
      </c>
      <c r="E426" s="41">
        <v>64</v>
      </c>
      <c r="F426" s="42">
        <v>128</v>
      </c>
      <c r="G426" s="42">
        <v>12.16</v>
      </c>
      <c r="H426" s="2" t="str">
        <f t="shared" si="6"/>
        <v>August</v>
      </c>
    </row>
    <row r="427" spans="1:8" ht="15.75" thickBot="1" x14ac:dyDescent="0.3">
      <c r="A427" s="41" t="s">
        <v>275</v>
      </c>
      <c r="B427" s="41" t="s">
        <v>159</v>
      </c>
      <c r="C427" s="41">
        <v>794</v>
      </c>
      <c r="D427" s="41" t="s">
        <v>196</v>
      </c>
      <c r="E427" s="41">
        <v>61</v>
      </c>
      <c r="F427" s="42">
        <v>146.4</v>
      </c>
      <c r="G427" s="42">
        <v>14.01</v>
      </c>
      <c r="H427" s="2" t="str">
        <f t="shared" si="6"/>
        <v>August</v>
      </c>
    </row>
    <row r="428" spans="1:8" ht="15.75" thickBot="1" x14ac:dyDescent="0.3">
      <c r="A428" s="41" t="s">
        <v>275</v>
      </c>
      <c r="B428" s="41" t="s">
        <v>159</v>
      </c>
      <c r="C428" s="41">
        <v>795</v>
      </c>
      <c r="D428" s="41" t="s">
        <v>197</v>
      </c>
      <c r="E428" s="41">
        <v>18</v>
      </c>
      <c r="F428" s="42">
        <v>50.4</v>
      </c>
      <c r="G428" s="42">
        <v>4.84</v>
      </c>
      <c r="H428" s="2" t="str">
        <f t="shared" si="6"/>
        <v>August</v>
      </c>
    </row>
    <row r="429" spans="1:8" ht="15.75" thickBot="1" x14ac:dyDescent="0.3">
      <c r="A429" s="41" t="s">
        <v>275</v>
      </c>
      <c r="B429" s="41" t="s">
        <v>159</v>
      </c>
      <c r="C429" s="41">
        <v>775</v>
      </c>
      <c r="D429" s="41" t="s">
        <v>198</v>
      </c>
      <c r="E429" s="41">
        <v>63</v>
      </c>
      <c r="F429" s="42">
        <v>264.60000000000002</v>
      </c>
      <c r="G429" s="42">
        <v>25.21</v>
      </c>
      <c r="H429" s="2" t="str">
        <f t="shared" si="6"/>
        <v>August</v>
      </c>
    </row>
    <row r="430" spans="1:8" ht="15.75" thickBot="1" x14ac:dyDescent="0.3">
      <c r="A430" s="41" t="s">
        <v>275</v>
      </c>
      <c r="B430" s="41" t="s">
        <v>159</v>
      </c>
      <c r="C430" s="41">
        <v>776</v>
      </c>
      <c r="D430" s="41" t="s">
        <v>199</v>
      </c>
      <c r="E430" s="41">
        <v>155</v>
      </c>
      <c r="F430" s="42">
        <v>565.75</v>
      </c>
      <c r="G430" s="42">
        <v>54.09</v>
      </c>
      <c r="H430" s="2" t="str">
        <f t="shared" si="6"/>
        <v>August</v>
      </c>
    </row>
    <row r="431" spans="1:8" ht="15.75" thickBot="1" x14ac:dyDescent="0.3">
      <c r="A431" s="41" t="s">
        <v>275</v>
      </c>
      <c r="B431" s="41" t="s">
        <v>159</v>
      </c>
      <c r="C431" s="41">
        <v>777</v>
      </c>
      <c r="D431" s="41" t="s">
        <v>200</v>
      </c>
      <c r="E431" s="41">
        <v>187</v>
      </c>
      <c r="F431" s="42">
        <v>579.70000000000005</v>
      </c>
      <c r="G431" s="42">
        <v>54.57</v>
      </c>
      <c r="H431" s="2" t="str">
        <f t="shared" si="6"/>
        <v>August</v>
      </c>
    </row>
    <row r="432" spans="1:8" ht="15.75" thickBot="1" x14ac:dyDescent="0.3">
      <c r="A432" s="41" t="s">
        <v>275</v>
      </c>
      <c r="B432" s="41" t="s">
        <v>159</v>
      </c>
      <c r="C432" s="41">
        <v>666212</v>
      </c>
      <c r="D432" s="41" t="s">
        <v>202</v>
      </c>
      <c r="E432" s="41">
        <v>1</v>
      </c>
      <c r="F432" s="42">
        <v>4</v>
      </c>
      <c r="G432" s="42">
        <v>0.38</v>
      </c>
      <c r="H432" s="2" t="str">
        <f t="shared" si="6"/>
        <v>August</v>
      </c>
    </row>
    <row r="433" spans="1:8" ht="15.75" thickBot="1" x14ac:dyDescent="0.3">
      <c r="A433" s="41" t="s">
        <v>275</v>
      </c>
      <c r="B433" s="41" t="s">
        <v>159</v>
      </c>
      <c r="C433" s="41">
        <v>666213</v>
      </c>
      <c r="D433" s="41" t="s">
        <v>203</v>
      </c>
      <c r="E433" s="41">
        <v>2</v>
      </c>
      <c r="F433" s="42">
        <v>9.1</v>
      </c>
      <c r="G433" s="42">
        <v>0.86</v>
      </c>
      <c r="H433" s="2" t="str">
        <f t="shared" si="6"/>
        <v>August</v>
      </c>
    </row>
    <row r="434" spans="1:8" ht="15.75" thickBot="1" x14ac:dyDescent="0.3">
      <c r="A434" s="41" t="s">
        <v>275</v>
      </c>
      <c r="B434" s="41" t="s">
        <v>159</v>
      </c>
      <c r="C434" s="41">
        <v>778</v>
      </c>
      <c r="D434" s="41" t="s">
        <v>204</v>
      </c>
      <c r="E434" s="41">
        <v>18</v>
      </c>
      <c r="F434" s="42">
        <v>76.5</v>
      </c>
      <c r="G434" s="42">
        <v>7.23</v>
      </c>
      <c r="H434" s="2" t="str">
        <f t="shared" ref="H434:H473" si="7">"August"</f>
        <v>August</v>
      </c>
    </row>
    <row r="435" spans="1:8" ht="15.75" thickBot="1" x14ac:dyDescent="0.3">
      <c r="A435" s="41" t="s">
        <v>275</v>
      </c>
      <c r="B435" s="41" t="s">
        <v>159</v>
      </c>
      <c r="C435" s="41">
        <v>779</v>
      </c>
      <c r="D435" s="41" t="s">
        <v>205</v>
      </c>
      <c r="E435" s="41">
        <v>92</v>
      </c>
      <c r="F435" s="42">
        <v>340.4</v>
      </c>
      <c r="G435" s="42">
        <v>32.22</v>
      </c>
      <c r="H435" s="2" t="str">
        <f t="shared" si="7"/>
        <v>August</v>
      </c>
    </row>
    <row r="436" spans="1:8" ht="15.75" thickBot="1" x14ac:dyDescent="0.3">
      <c r="A436" s="41" t="s">
        <v>275</v>
      </c>
      <c r="B436" s="41" t="s">
        <v>159</v>
      </c>
      <c r="C436" s="41">
        <v>780</v>
      </c>
      <c r="D436" s="41" t="s">
        <v>206</v>
      </c>
      <c r="E436" s="41">
        <v>56</v>
      </c>
      <c r="F436" s="42">
        <v>176.4</v>
      </c>
      <c r="G436" s="42">
        <v>16.78</v>
      </c>
      <c r="H436" s="2" t="str">
        <f t="shared" si="7"/>
        <v>August</v>
      </c>
    </row>
    <row r="437" spans="1:8" ht="15.75" thickBot="1" x14ac:dyDescent="0.3">
      <c r="A437" s="41" t="s">
        <v>275</v>
      </c>
      <c r="B437" s="41" t="s">
        <v>159</v>
      </c>
      <c r="C437" s="41">
        <v>789</v>
      </c>
      <c r="D437" s="41" t="s">
        <v>210</v>
      </c>
      <c r="E437" s="41">
        <v>87</v>
      </c>
      <c r="F437" s="42">
        <v>43.5</v>
      </c>
      <c r="G437" s="42">
        <v>4.13</v>
      </c>
      <c r="H437" s="2" t="str">
        <f t="shared" si="7"/>
        <v>August</v>
      </c>
    </row>
    <row r="438" spans="1:8" ht="15.75" thickBot="1" x14ac:dyDescent="0.3">
      <c r="A438" s="41" t="s">
        <v>275</v>
      </c>
      <c r="B438" s="41" t="s">
        <v>159</v>
      </c>
      <c r="C438" s="41">
        <v>782</v>
      </c>
      <c r="D438" s="41" t="s">
        <v>211</v>
      </c>
      <c r="E438" s="41">
        <v>5</v>
      </c>
      <c r="F438" s="42">
        <v>11</v>
      </c>
      <c r="G438" s="42">
        <v>1.05</v>
      </c>
      <c r="H438" s="2" t="str">
        <f t="shared" si="7"/>
        <v>August</v>
      </c>
    </row>
    <row r="439" spans="1:8" ht="15.75" thickBot="1" x14ac:dyDescent="0.3">
      <c r="A439" s="41" t="s">
        <v>275</v>
      </c>
      <c r="B439" s="41" t="s">
        <v>159</v>
      </c>
      <c r="C439" s="41">
        <v>783</v>
      </c>
      <c r="D439" s="41" t="s">
        <v>212</v>
      </c>
      <c r="E439" s="41">
        <v>2</v>
      </c>
      <c r="F439" s="42">
        <v>3.9</v>
      </c>
      <c r="G439" s="42">
        <v>0.37</v>
      </c>
      <c r="H439" s="2" t="str">
        <f t="shared" si="7"/>
        <v>August</v>
      </c>
    </row>
    <row r="440" spans="1:8" ht="15.75" thickBot="1" x14ac:dyDescent="0.3">
      <c r="A440" s="41" t="s">
        <v>275</v>
      </c>
      <c r="B440" s="41" t="s">
        <v>159</v>
      </c>
      <c r="C440" s="41">
        <v>784</v>
      </c>
      <c r="D440" s="41" t="s">
        <v>213</v>
      </c>
      <c r="E440" s="41">
        <v>12</v>
      </c>
      <c r="F440" s="42">
        <v>19.8</v>
      </c>
      <c r="G440" s="42">
        <v>1.88</v>
      </c>
      <c r="H440" s="2" t="str">
        <f t="shared" si="7"/>
        <v>August</v>
      </c>
    </row>
    <row r="441" spans="1:8" ht="15.75" thickBot="1" x14ac:dyDescent="0.3">
      <c r="A441" s="41" t="s">
        <v>275</v>
      </c>
      <c r="B441" s="41" t="s">
        <v>159</v>
      </c>
      <c r="C441" s="41">
        <v>1008</v>
      </c>
      <c r="D441" s="41" t="s">
        <v>214</v>
      </c>
      <c r="E441" s="41">
        <v>10</v>
      </c>
      <c r="F441" s="42">
        <v>49.5</v>
      </c>
      <c r="G441" s="42">
        <v>4.7</v>
      </c>
      <c r="H441" s="2" t="str">
        <f t="shared" si="7"/>
        <v>August</v>
      </c>
    </row>
    <row r="442" spans="1:8" ht="15.75" thickBot="1" x14ac:dyDescent="0.3">
      <c r="A442" s="41" t="s">
        <v>275</v>
      </c>
      <c r="B442" s="41" t="s">
        <v>159</v>
      </c>
      <c r="C442" s="41">
        <v>1007</v>
      </c>
      <c r="D442" s="41" t="s">
        <v>215</v>
      </c>
      <c r="E442" s="41">
        <v>55</v>
      </c>
      <c r="F442" s="42">
        <v>242</v>
      </c>
      <c r="G442" s="42">
        <v>23.08</v>
      </c>
      <c r="H442" s="2" t="str">
        <f t="shared" si="7"/>
        <v>August</v>
      </c>
    </row>
    <row r="443" spans="1:8" ht="15.75" thickBot="1" x14ac:dyDescent="0.3">
      <c r="A443" s="41" t="s">
        <v>275</v>
      </c>
      <c r="B443" s="41" t="s">
        <v>159</v>
      </c>
      <c r="C443" s="41">
        <v>1006</v>
      </c>
      <c r="D443" s="41" t="s">
        <v>216</v>
      </c>
      <c r="E443" s="41">
        <v>24</v>
      </c>
      <c r="F443" s="42">
        <v>92.4</v>
      </c>
      <c r="G443" s="42">
        <v>8.8800000000000008</v>
      </c>
      <c r="H443" s="2" t="str">
        <f t="shared" si="7"/>
        <v>August</v>
      </c>
    </row>
    <row r="444" spans="1:8" ht="15.75" thickBot="1" x14ac:dyDescent="0.3">
      <c r="A444" s="41" t="s">
        <v>275</v>
      </c>
      <c r="B444" s="41" t="s">
        <v>217</v>
      </c>
      <c r="C444" s="41">
        <v>10</v>
      </c>
      <c r="D444" s="41" t="s">
        <v>218</v>
      </c>
      <c r="E444" s="41">
        <v>30</v>
      </c>
      <c r="F444" s="42">
        <v>38.700000000000003</v>
      </c>
      <c r="G444" s="42">
        <v>0</v>
      </c>
      <c r="H444" s="2" t="str">
        <f t="shared" si="7"/>
        <v>August</v>
      </c>
    </row>
    <row r="445" spans="1:8" ht="15.75" thickBot="1" x14ac:dyDescent="0.3">
      <c r="A445" s="41" t="s">
        <v>275</v>
      </c>
      <c r="B445" s="41" t="s">
        <v>660</v>
      </c>
      <c r="C445" s="41">
        <v>103501</v>
      </c>
      <c r="D445" s="41" t="s">
        <v>291</v>
      </c>
      <c r="E445" s="41">
        <v>33</v>
      </c>
      <c r="F445" s="42">
        <v>82.5</v>
      </c>
      <c r="G445" s="42">
        <v>7.91</v>
      </c>
      <c r="H445" s="2" t="str">
        <f t="shared" si="7"/>
        <v>August</v>
      </c>
    </row>
    <row r="446" spans="1:8" ht="15.75" thickBot="1" x14ac:dyDescent="0.3">
      <c r="A446" s="41" t="s">
        <v>275</v>
      </c>
      <c r="B446" s="41" t="s">
        <v>660</v>
      </c>
      <c r="C446" s="41">
        <v>103500</v>
      </c>
      <c r="D446" s="41" t="s">
        <v>219</v>
      </c>
      <c r="E446" s="41">
        <v>34</v>
      </c>
      <c r="F446" s="42">
        <v>85</v>
      </c>
      <c r="G446" s="42">
        <v>8.1300000000000008</v>
      </c>
      <c r="H446" s="2" t="str">
        <f t="shared" si="7"/>
        <v>August</v>
      </c>
    </row>
    <row r="447" spans="1:8" ht="15.75" thickBot="1" x14ac:dyDescent="0.3">
      <c r="A447" s="41" t="s">
        <v>275</v>
      </c>
      <c r="B447" s="41" t="s">
        <v>660</v>
      </c>
      <c r="C447" s="41">
        <v>1901</v>
      </c>
      <c r="D447" s="41" t="s">
        <v>221</v>
      </c>
      <c r="E447" s="41">
        <v>300</v>
      </c>
      <c r="F447" s="42">
        <v>840</v>
      </c>
      <c r="G447" s="42">
        <v>80.260000000000005</v>
      </c>
      <c r="H447" s="2" t="str">
        <f t="shared" si="7"/>
        <v>August</v>
      </c>
    </row>
    <row r="448" spans="1:8" ht="15.75" thickBot="1" x14ac:dyDescent="0.3">
      <c r="A448" s="41" t="s">
        <v>275</v>
      </c>
      <c r="B448" s="41" t="s">
        <v>660</v>
      </c>
      <c r="C448" s="41">
        <v>1903</v>
      </c>
      <c r="D448" s="41" t="s">
        <v>222</v>
      </c>
      <c r="E448" s="41">
        <v>7</v>
      </c>
      <c r="F448" s="42">
        <v>21</v>
      </c>
      <c r="G448" s="42">
        <v>2.0099999999999998</v>
      </c>
      <c r="H448" s="2" t="str">
        <f t="shared" si="7"/>
        <v>August</v>
      </c>
    </row>
    <row r="449" spans="1:8" ht="15.75" thickBot="1" x14ac:dyDescent="0.3">
      <c r="A449" s="41" t="s">
        <v>275</v>
      </c>
      <c r="B449" s="41" t="s">
        <v>660</v>
      </c>
      <c r="C449" s="41">
        <v>1143</v>
      </c>
      <c r="D449" s="41" t="s">
        <v>225</v>
      </c>
      <c r="E449" s="41">
        <v>229</v>
      </c>
      <c r="F449" s="42">
        <v>1715.21</v>
      </c>
      <c r="G449" s="42">
        <v>162.63999999999999</v>
      </c>
      <c r="H449" s="2" t="str">
        <f t="shared" si="7"/>
        <v>August</v>
      </c>
    </row>
    <row r="450" spans="1:8" ht="15.75" thickBot="1" x14ac:dyDescent="0.3">
      <c r="A450" s="41" t="s">
        <v>275</v>
      </c>
      <c r="B450" s="41" t="s">
        <v>650</v>
      </c>
      <c r="C450" s="41">
        <v>1547</v>
      </c>
      <c r="D450" s="41" t="s">
        <v>227</v>
      </c>
      <c r="E450" s="41">
        <v>29</v>
      </c>
      <c r="F450" s="42">
        <v>224.75</v>
      </c>
      <c r="G450" s="42">
        <v>21.45</v>
      </c>
      <c r="H450" s="2" t="str">
        <f t="shared" si="7"/>
        <v>August</v>
      </c>
    </row>
    <row r="451" spans="1:8" ht="15.75" thickBot="1" x14ac:dyDescent="0.3">
      <c r="A451" s="41" t="s">
        <v>275</v>
      </c>
      <c r="B451" s="41" t="s">
        <v>650</v>
      </c>
      <c r="C451" s="41">
        <v>1567</v>
      </c>
      <c r="D451" s="41" t="s">
        <v>292</v>
      </c>
      <c r="E451" s="41">
        <v>38</v>
      </c>
      <c r="F451" s="42">
        <v>209</v>
      </c>
      <c r="G451" s="42">
        <v>19.8</v>
      </c>
      <c r="H451" s="2" t="str">
        <f t="shared" si="7"/>
        <v>August</v>
      </c>
    </row>
    <row r="452" spans="1:8" ht="15.75" thickBot="1" x14ac:dyDescent="0.3">
      <c r="A452" s="41" t="s">
        <v>275</v>
      </c>
      <c r="B452" s="41" t="s">
        <v>650</v>
      </c>
      <c r="C452" s="41">
        <v>1551</v>
      </c>
      <c r="D452" s="41" t="s">
        <v>228</v>
      </c>
      <c r="E452" s="41">
        <v>28</v>
      </c>
      <c r="F452" s="42">
        <v>217</v>
      </c>
      <c r="G452" s="42">
        <v>20.69</v>
      </c>
      <c r="H452" s="2" t="str">
        <f t="shared" si="7"/>
        <v>August</v>
      </c>
    </row>
    <row r="453" spans="1:8" ht="15.75" thickBot="1" x14ac:dyDescent="0.3">
      <c r="A453" s="41" t="s">
        <v>275</v>
      </c>
      <c r="B453" s="41" t="s">
        <v>650</v>
      </c>
      <c r="C453" s="41">
        <v>1556</v>
      </c>
      <c r="D453" s="41" t="s">
        <v>230</v>
      </c>
      <c r="E453" s="41">
        <v>28</v>
      </c>
      <c r="F453" s="42">
        <v>154</v>
      </c>
      <c r="G453" s="42">
        <v>9.89</v>
      </c>
      <c r="H453" s="2" t="str">
        <f t="shared" si="7"/>
        <v>August</v>
      </c>
    </row>
    <row r="454" spans="1:8" ht="15.75" thickBot="1" x14ac:dyDescent="0.3">
      <c r="A454" s="41" t="s">
        <v>275</v>
      </c>
      <c r="B454" s="41" t="s">
        <v>650</v>
      </c>
      <c r="C454" s="41">
        <v>1557</v>
      </c>
      <c r="D454" s="41" t="s">
        <v>231</v>
      </c>
      <c r="E454" s="41">
        <v>17</v>
      </c>
      <c r="F454" s="42">
        <v>114.75</v>
      </c>
      <c r="G454" s="42">
        <v>10.88</v>
      </c>
      <c r="H454" s="2" t="str">
        <f t="shared" si="7"/>
        <v>August</v>
      </c>
    </row>
    <row r="455" spans="1:8" ht="15.75" thickBot="1" x14ac:dyDescent="0.3">
      <c r="A455" s="41" t="s">
        <v>275</v>
      </c>
      <c r="B455" s="41" t="s">
        <v>650</v>
      </c>
      <c r="C455" s="41">
        <v>1558</v>
      </c>
      <c r="D455" s="41" t="s">
        <v>232</v>
      </c>
      <c r="E455" s="41">
        <v>46</v>
      </c>
      <c r="F455" s="42">
        <v>209.3</v>
      </c>
      <c r="G455" s="42">
        <v>19.8</v>
      </c>
      <c r="H455" s="2" t="str">
        <f t="shared" si="7"/>
        <v>August</v>
      </c>
    </row>
    <row r="456" spans="1:8" ht="15.75" thickBot="1" x14ac:dyDescent="0.3">
      <c r="A456" s="41" t="s">
        <v>275</v>
      </c>
      <c r="B456" s="41" t="s">
        <v>650</v>
      </c>
      <c r="C456" s="41">
        <v>103001</v>
      </c>
      <c r="D456" s="41" t="s">
        <v>233</v>
      </c>
      <c r="E456" s="41">
        <v>10</v>
      </c>
      <c r="F456" s="42">
        <v>77.5</v>
      </c>
      <c r="G456" s="42">
        <v>7.4</v>
      </c>
      <c r="H456" s="2" t="str">
        <f t="shared" si="7"/>
        <v>August</v>
      </c>
    </row>
    <row r="457" spans="1:8" ht="15.75" thickBot="1" x14ac:dyDescent="0.3">
      <c r="A457" s="41" t="s">
        <v>275</v>
      </c>
      <c r="B457" s="41" t="s">
        <v>650</v>
      </c>
      <c r="C457" s="41">
        <v>1552</v>
      </c>
      <c r="D457" s="41" t="s">
        <v>234</v>
      </c>
      <c r="E457" s="41">
        <v>16</v>
      </c>
      <c r="F457" s="42">
        <v>108</v>
      </c>
      <c r="G457" s="42">
        <v>10.24</v>
      </c>
      <c r="H457" s="2" t="str">
        <f t="shared" si="7"/>
        <v>August</v>
      </c>
    </row>
    <row r="458" spans="1:8" ht="15.75" thickBot="1" x14ac:dyDescent="0.3">
      <c r="A458" s="41" t="s">
        <v>275</v>
      </c>
      <c r="B458" s="41" t="s">
        <v>650</v>
      </c>
      <c r="C458" s="41">
        <v>1570</v>
      </c>
      <c r="D458" s="41" t="s">
        <v>235</v>
      </c>
      <c r="E458" s="41">
        <v>17</v>
      </c>
      <c r="F458" s="42">
        <v>80.75</v>
      </c>
      <c r="G458" s="42">
        <v>5.4</v>
      </c>
      <c r="H458" s="2" t="str">
        <f t="shared" si="7"/>
        <v>August</v>
      </c>
    </row>
    <row r="459" spans="1:8" ht="15.75" thickBot="1" x14ac:dyDescent="0.3">
      <c r="A459" s="41" t="s">
        <v>275</v>
      </c>
      <c r="B459" s="41" t="s">
        <v>650</v>
      </c>
      <c r="C459" s="41">
        <v>349</v>
      </c>
      <c r="D459" s="41" t="s">
        <v>293</v>
      </c>
      <c r="E459" s="41">
        <v>16</v>
      </c>
      <c r="F459" s="42">
        <v>112</v>
      </c>
      <c r="G459" s="42">
        <v>6.02</v>
      </c>
      <c r="H459" s="2" t="str">
        <f t="shared" si="7"/>
        <v>August</v>
      </c>
    </row>
    <row r="460" spans="1:8" ht="15.75" thickBot="1" x14ac:dyDescent="0.3">
      <c r="A460" s="41" t="s">
        <v>275</v>
      </c>
      <c r="B460" s="41" t="s">
        <v>650</v>
      </c>
      <c r="C460" s="41">
        <v>1555</v>
      </c>
      <c r="D460" s="41" t="s">
        <v>236</v>
      </c>
      <c r="E460" s="41">
        <v>25</v>
      </c>
      <c r="F460" s="42">
        <v>137.5</v>
      </c>
      <c r="G460" s="42">
        <v>13.03</v>
      </c>
      <c r="H460" s="2" t="str">
        <f t="shared" si="7"/>
        <v>August</v>
      </c>
    </row>
    <row r="461" spans="1:8" ht="15.75" thickBot="1" x14ac:dyDescent="0.3">
      <c r="A461" s="41" t="s">
        <v>275</v>
      </c>
      <c r="B461" s="41" t="s">
        <v>650</v>
      </c>
      <c r="C461" s="41">
        <v>1563</v>
      </c>
      <c r="D461" s="41" t="s">
        <v>238</v>
      </c>
      <c r="E461" s="41">
        <v>10</v>
      </c>
      <c r="F461" s="42">
        <v>77.5</v>
      </c>
      <c r="G461" s="42">
        <v>3.7</v>
      </c>
      <c r="H461" s="2" t="str">
        <f t="shared" si="7"/>
        <v>August</v>
      </c>
    </row>
    <row r="462" spans="1:8" ht="15.75" thickBot="1" x14ac:dyDescent="0.3">
      <c r="A462" s="41" t="s">
        <v>275</v>
      </c>
      <c r="B462" s="41" t="s">
        <v>650</v>
      </c>
      <c r="C462" s="41">
        <v>1577</v>
      </c>
      <c r="D462" s="41" t="s">
        <v>294</v>
      </c>
      <c r="E462" s="41">
        <v>12</v>
      </c>
      <c r="F462" s="42">
        <v>66</v>
      </c>
      <c r="G462" s="42">
        <v>6.24</v>
      </c>
      <c r="H462" s="2" t="str">
        <f t="shared" si="7"/>
        <v>August</v>
      </c>
    </row>
    <row r="463" spans="1:8" ht="15.75" thickBot="1" x14ac:dyDescent="0.3">
      <c r="A463" s="41" t="s">
        <v>275</v>
      </c>
      <c r="B463" s="41" t="s">
        <v>650</v>
      </c>
      <c r="C463" s="41">
        <v>1571</v>
      </c>
      <c r="D463" s="41" t="s">
        <v>239</v>
      </c>
      <c r="E463" s="41">
        <v>47</v>
      </c>
      <c r="F463" s="42">
        <v>232.65</v>
      </c>
      <c r="G463" s="42">
        <v>14.57</v>
      </c>
      <c r="H463" s="2" t="str">
        <f t="shared" si="7"/>
        <v>August</v>
      </c>
    </row>
    <row r="464" spans="1:8" ht="15.75" thickBot="1" x14ac:dyDescent="0.3">
      <c r="A464" s="41" t="s">
        <v>275</v>
      </c>
      <c r="B464" s="41" t="s">
        <v>650</v>
      </c>
      <c r="C464" s="41">
        <v>365</v>
      </c>
      <c r="D464" s="41" t="s">
        <v>240</v>
      </c>
      <c r="E464" s="41">
        <v>30</v>
      </c>
      <c r="F464" s="42">
        <v>172.5</v>
      </c>
      <c r="G464" s="42">
        <v>10.97</v>
      </c>
      <c r="H464" s="2" t="str">
        <f t="shared" si="7"/>
        <v>August</v>
      </c>
    </row>
    <row r="465" spans="1:9" ht="15.75" thickBot="1" x14ac:dyDescent="0.3">
      <c r="A465" s="41" t="s">
        <v>275</v>
      </c>
      <c r="B465" s="41" t="s">
        <v>650</v>
      </c>
      <c r="C465" s="41">
        <v>1565</v>
      </c>
      <c r="D465" s="41" t="s">
        <v>241</v>
      </c>
      <c r="E465" s="41">
        <v>4</v>
      </c>
      <c r="F465" s="42">
        <v>18.2</v>
      </c>
      <c r="G465" s="42">
        <v>1.29</v>
      </c>
      <c r="H465" s="2" t="str">
        <f t="shared" si="7"/>
        <v>August</v>
      </c>
    </row>
    <row r="466" spans="1:9" ht="15.75" thickBot="1" x14ac:dyDescent="0.3">
      <c r="A466" s="41" t="s">
        <v>275</v>
      </c>
      <c r="B466" s="41" t="s">
        <v>650</v>
      </c>
      <c r="C466" s="41">
        <v>1517</v>
      </c>
      <c r="D466" s="41" t="s">
        <v>242</v>
      </c>
      <c r="E466" s="41">
        <v>13</v>
      </c>
      <c r="F466" s="42">
        <v>78.650000000000006</v>
      </c>
      <c r="G466" s="42">
        <v>7.43</v>
      </c>
      <c r="H466" s="2" t="str">
        <f t="shared" si="7"/>
        <v>August</v>
      </c>
    </row>
    <row r="467" spans="1:9" ht="15.75" thickBot="1" x14ac:dyDescent="0.3">
      <c r="A467" s="41" t="s">
        <v>275</v>
      </c>
      <c r="B467" s="41" t="s">
        <v>650</v>
      </c>
      <c r="C467" s="41">
        <v>1566</v>
      </c>
      <c r="D467" s="41" t="s">
        <v>243</v>
      </c>
      <c r="E467" s="41">
        <v>26</v>
      </c>
      <c r="F467" s="42">
        <v>175.5</v>
      </c>
      <c r="G467" s="42">
        <v>16.64</v>
      </c>
      <c r="H467" s="2" t="str">
        <f t="shared" si="7"/>
        <v>August</v>
      </c>
    </row>
    <row r="468" spans="1:9" ht="15.75" thickBot="1" x14ac:dyDescent="0.3">
      <c r="A468" s="41" t="s">
        <v>275</v>
      </c>
      <c r="B468" s="41" t="s">
        <v>244</v>
      </c>
      <c r="C468" s="41">
        <v>1455</v>
      </c>
      <c r="D468" s="41" t="s">
        <v>245</v>
      </c>
      <c r="E468" s="41">
        <v>18</v>
      </c>
      <c r="F468" s="42">
        <v>67.5</v>
      </c>
      <c r="G468" s="42">
        <v>6.47</v>
      </c>
      <c r="H468" s="2" t="str">
        <f t="shared" si="7"/>
        <v>August</v>
      </c>
    </row>
    <row r="469" spans="1:9" ht="15.75" thickBot="1" x14ac:dyDescent="0.3">
      <c r="A469" s="41" t="s">
        <v>275</v>
      </c>
      <c r="B469" s="41" t="s">
        <v>244</v>
      </c>
      <c r="C469" s="41">
        <v>1412</v>
      </c>
      <c r="D469" s="41" t="s">
        <v>246</v>
      </c>
      <c r="E469" s="41">
        <v>33</v>
      </c>
      <c r="F469" s="42">
        <v>108.9</v>
      </c>
      <c r="G469" s="42">
        <v>10.26</v>
      </c>
      <c r="H469" s="2" t="str">
        <f t="shared" si="7"/>
        <v>August</v>
      </c>
    </row>
    <row r="470" spans="1:9" ht="15.75" thickBot="1" x14ac:dyDescent="0.3">
      <c r="A470" s="41" t="s">
        <v>275</v>
      </c>
      <c r="B470" s="41" t="s">
        <v>244</v>
      </c>
      <c r="C470" s="41">
        <v>1428</v>
      </c>
      <c r="D470" s="41" t="s">
        <v>247</v>
      </c>
      <c r="E470" s="41">
        <v>61</v>
      </c>
      <c r="F470" s="42">
        <v>305</v>
      </c>
      <c r="G470" s="42">
        <v>29.25</v>
      </c>
      <c r="H470" s="2" t="str">
        <f t="shared" si="7"/>
        <v>August</v>
      </c>
    </row>
    <row r="471" spans="1:9" ht="15.75" thickBot="1" x14ac:dyDescent="0.3">
      <c r="A471" s="41" t="s">
        <v>275</v>
      </c>
      <c r="B471" s="41" t="s">
        <v>244</v>
      </c>
      <c r="C471" s="41">
        <v>1451</v>
      </c>
      <c r="D471" s="41" t="s">
        <v>248</v>
      </c>
      <c r="E471" s="41">
        <v>17</v>
      </c>
      <c r="F471" s="42">
        <v>73.95</v>
      </c>
      <c r="G471" s="42">
        <v>6.97</v>
      </c>
      <c r="H471" s="2" t="str">
        <f t="shared" si="7"/>
        <v>August</v>
      </c>
    </row>
    <row r="472" spans="1:9" ht="15.75" thickBot="1" x14ac:dyDescent="0.3">
      <c r="A472" s="41" t="s">
        <v>275</v>
      </c>
      <c r="B472" s="41" t="s">
        <v>244</v>
      </c>
      <c r="C472" s="41">
        <v>1450</v>
      </c>
      <c r="D472" s="41" t="s">
        <v>249</v>
      </c>
      <c r="E472" s="41">
        <v>57</v>
      </c>
      <c r="F472" s="42">
        <v>284.43</v>
      </c>
      <c r="G472" s="42">
        <v>26.88</v>
      </c>
      <c r="H472" s="2" t="str">
        <f t="shared" si="7"/>
        <v>August</v>
      </c>
    </row>
    <row r="473" spans="1:9" ht="15.75" thickBot="1" x14ac:dyDescent="0.3">
      <c r="A473" s="41" t="s">
        <v>275</v>
      </c>
      <c r="B473" s="41" t="s">
        <v>244</v>
      </c>
      <c r="C473" s="41">
        <v>1333</v>
      </c>
      <c r="D473" s="41" t="s">
        <v>250</v>
      </c>
      <c r="E473" s="41">
        <v>32</v>
      </c>
      <c r="F473" s="42">
        <v>120</v>
      </c>
      <c r="G473" s="42">
        <v>11.47</v>
      </c>
      <c r="H473" s="2" t="str">
        <f t="shared" si="7"/>
        <v>August</v>
      </c>
    </row>
    <row r="474" spans="1:9" ht="15.75" thickBot="1" x14ac:dyDescent="0.3">
      <c r="A474" s="41" t="s">
        <v>275</v>
      </c>
      <c r="B474" s="41" t="s">
        <v>653</v>
      </c>
      <c r="C474" s="41">
        <v>1701</v>
      </c>
      <c r="D474" s="41" t="s">
        <v>7</v>
      </c>
      <c r="E474" s="41">
        <v>287</v>
      </c>
      <c r="F474" s="42">
        <v>430.5</v>
      </c>
      <c r="G474" s="42">
        <v>40.450000000000003</v>
      </c>
      <c r="H474" t="str">
        <f>"September"</f>
        <v>September</v>
      </c>
      <c r="I474">
        <f>SUM(E474:E727)</f>
        <v>10778</v>
      </c>
    </row>
    <row r="475" spans="1:9" ht="15.75" thickBot="1" x14ac:dyDescent="0.3">
      <c r="A475" s="41" t="s">
        <v>275</v>
      </c>
      <c r="B475" s="41" t="s">
        <v>653</v>
      </c>
      <c r="C475" s="41">
        <v>659106</v>
      </c>
      <c r="D475" s="41" t="s">
        <v>8</v>
      </c>
      <c r="E475" s="41">
        <v>11</v>
      </c>
      <c r="F475" s="42">
        <v>24.75</v>
      </c>
      <c r="G475" s="42">
        <v>2.34</v>
      </c>
      <c r="H475" s="2" t="str">
        <f t="shared" ref="H475:H538" si="8">"September"</f>
        <v>September</v>
      </c>
    </row>
    <row r="476" spans="1:9" ht="15.75" thickBot="1" x14ac:dyDescent="0.3">
      <c r="A476" s="41" t="s">
        <v>275</v>
      </c>
      <c r="B476" s="41" t="s">
        <v>653</v>
      </c>
      <c r="C476" s="41">
        <v>659100</v>
      </c>
      <c r="D476" s="41" t="s">
        <v>9</v>
      </c>
      <c r="E476" s="41">
        <v>25</v>
      </c>
      <c r="F476" s="42">
        <v>60</v>
      </c>
      <c r="G476" s="42">
        <v>5.74</v>
      </c>
      <c r="H476" s="2" t="str">
        <f t="shared" si="8"/>
        <v>September</v>
      </c>
    </row>
    <row r="477" spans="1:9" ht="15.75" thickBot="1" x14ac:dyDescent="0.3">
      <c r="A477" s="41" t="s">
        <v>275</v>
      </c>
      <c r="B477" s="41" t="s">
        <v>653</v>
      </c>
      <c r="C477" s="41">
        <v>659105</v>
      </c>
      <c r="D477" s="41" t="s">
        <v>10</v>
      </c>
      <c r="E477" s="41">
        <v>84</v>
      </c>
      <c r="F477" s="42">
        <v>117.6</v>
      </c>
      <c r="G477" s="42">
        <v>11.07</v>
      </c>
      <c r="H477" s="2" t="str">
        <f t="shared" si="8"/>
        <v>September</v>
      </c>
    </row>
    <row r="478" spans="1:9" ht="15.75" thickBot="1" x14ac:dyDescent="0.3">
      <c r="A478" s="41" t="s">
        <v>275</v>
      </c>
      <c r="B478" s="41" t="s">
        <v>653</v>
      </c>
      <c r="C478" s="41">
        <v>659102</v>
      </c>
      <c r="D478" s="41" t="s">
        <v>11</v>
      </c>
      <c r="E478" s="41">
        <v>15</v>
      </c>
      <c r="F478" s="42">
        <v>33.75</v>
      </c>
      <c r="G478" s="42">
        <v>3.21</v>
      </c>
      <c r="H478" s="2" t="str">
        <f t="shared" si="8"/>
        <v>September</v>
      </c>
    </row>
    <row r="479" spans="1:9" ht="15.75" thickBot="1" x14ac:dyDescent="0.3">
      <c r="A479" s="41" t="s">
        <v>275</v>
      </c>
      <c r="B479" s="41" t="s">
        <v>653</v>
      </c>
      <c r="C479" s="41">
        <v>659103</v>
      </c>
      <c r="D479" s="41" t="s">
        <v>12</v>
      </c>
      <c r="E479" s="41">
        <v>13</v>
      </c>
      <c r="F479" s="42">
        <v>29.25</v>
      </c>
      <c r="G479" s="42">
        <v>2.76</v>
      </c>
      <c r="H479" s="2" t="str">
        <f t="shared" si="8"/>
        <v>September</v>
      </c>
    </row>
    <row r="480" spans="1:9" ht="15.75" thickBot="1" x14ac:dyDescent="0.3">
      <c r="A480" s="41" t="s">
        <v>275</v>
      </c>
      <c r="B480" s="41" t="s">
        <v>653</v>
      </c>
      <c r="C480" s="41">
        <v>659104</v>
      </c>
      <c r="D480" s="41" t="s">
        <v>13</v>
      </c>
      <c r="E480" s="41">
        <v>2</v>
      </c>
      <c r="F480" s="42">
        <v>4.5</v>
      </c>
      <c r="G480" s="42">
        <v>0.42</v>
      </c>
      <c r="H480" s="2" t="str">
        <f t="shared" si="8"/>
        <v>September</v>
      </c>
    </row>
    <row r="481" spans="1:8" ht="15.75" thickBot="1" x14ac:dyDescent="0.3">
      <c r="A481" s="41" t="s">
        <v>275</v>
      </c>
      <c r="B481" s="41" t="s">
        <v>653</v>
      </c>
      <c r="C481" s="41">
        <v>659101</v>
      </c>
      <c r="D481" s="41" t="s">
        <v>14</v>
      </c>
      <c r="E481" s="41">
        <v>39</v>
      </c>
      <c r="F481" s="42">
        <v>68.25</v>
      </c>
      <c r="G481" s="42">
        <v>6.5</v>
      </c>
      <c r="H481" s="2" t="str">
        <f t="shared" si="8"/>
        <v>September</v>
      </c>
    </row>
    <row r="482" spans="1:8" ht="15.75" thickBot="1" x14ac:dyDescent="0.3">
      <c r="A482" s="41" t="s">
        <v>275</v>
      </c>
      <c r="B482" s="41" t="s">
        <v>653</v>
      </c>
      <c r="C482" s="41">
        <v>2127</v>
      </c>
      <c r="D482" s="41" t="s">
        <v>15</v>
      </c>
      <c r="E482" s="41">
        <v>133</v>
      </c>
      <c r="F482" s="42">
        <v>158.27000000000001</v>
      </c>
      <c r="G482" s="42">
        <v>15</v>
      </c>
      <c r="H482" s="2" t="str">
        <f t="shared" si="8"/>
        <v>September</v>
      </c>
    </row>
    <row r="483" spans="1:8" ht="15.75" thickBot="1" x14ac:dyDescent="0.3">
      <c r="A483" s="41" t="s">
        <v>275</v>
      </c>
      <c r="B483" s="41" t="s">
        <v>653</v>
      </c>
      <c r="C483" s="41">
        <v>659013</v>
      </c>
      <c r="D483" s="41" t="s">
        <v>17</v>
      </c>
      <c r="E483" s="41">
        <v>12</v>
      </c>
      <c r="F483" s="42">
        <v>50.28</v>
      </c>
      <c r="G483" s="42">
        <v>4.79</v>
      </c>
      <c r="H483" s="2" t="str">
        <f t="shared" si="8"/>
        <v>September</v>
      </c>
    </row>
    <row r="484" spans="1:8" ht="15.75" thickBot="1" x14ac:dyDescent="0.3">
      <c r="A484" s="41" t="s">
        <v>275</v>
      </c>
      <c r="B484" s="41" t="s">
        <v>653</v>
      </c>
      <c r="C484" s="41">
        <v>659004</v>
      </c>
      <c r="D484" s="41" t="s">
        <v>18</v>
      </c>
      <c r="E484" s="41">
        <v>23</v>
      </c>
      <c r="F484" s="42">
        <v>68.77</v>
      </c>
      <c r="G484" s="42">
        <v>6.48</v>
      </c>
      <c r="H484" s="2" t="str">
        <f t="shared" si="8"/>
        <v>September</v>
      </c>
    </row>
    <row r="485" spans="1:8" ht="15.75" thickBot="1" x14ac:dyDescent="0.3">
      <c r="A485" s="41" t="s">
        <v>275</v>
      </c>
      <c r="B485" s="41" t="s">
        <v>653</v>
      </c>
      <c r="C485" s="41">
        <v>659006</v>
      </c>
      <c r="D485" s="41" t="s">
        <v>19</v>
      </c>
      <c r="E485" s="41">
        <v>7</v>
      </c>
      <c r="F485" s="42">
        <v>20.93</v>
      </c>
      <c r="G485" s="42">
        <v>1.97</v>
      </c>
      <c r="H485" s="2" t="str">
        <f t="shared" si="8"/>
        <v>September</v>
      </c>
    </row>
    <row r="486" spans="1:8" ht="15.75" thickBot="1" x14ac:dyDescent="0.3">
      <c r="A486" s="41" t="s">
        <v>275</v>
      </c>
      <c r="B486" s="41" t="s">
        <v>653</v>
      </c>
      <c r="C486" s="41">
        <v>659018</v>
      </c>
      <c r="D486" s="41" t="s">
        <v>20</v>
      </c>
      <c r="E486" s="41">
        <v>16</v>
      </c>
      <c r="F486" s="42">
        <v>67.040000000000006</v>
      </c>
      <c r="G486" s="42">
        <v>6.39</v>
      </c>
      <c r="H486" s="2" t="str">
        <f t="shared" si="8"/>
        <v>September</v>
      </c>
    </row>
    <row r="487" spans="1:8" ht="15.75" thickBot="1" x14ac:dyDescent="0.3">
      <c r="A487" s="41" t="s">
        <v>275</v>
      </c>
      <c r="B487" s="41" t="s">
        <v>653</v>
      </c>
      <c r="C487" s="41">
        <v>659010</v>
      </c>
      <c r="D487" s="41" t="s">
        <v>21</v>
      </c>
      <c r="E487" s="41">
        <v>8</v>
      </c>
      <c r="F487" s="42">
        <v>23.92</v>
      </c>
      <c r="G487" s="42">
        <v>2.25</v>
      </c>
      <c r="H487" s="2" t="str">
        <f t="shared" si="8"/>
        <v>September</v>
      </c>
    </row>
    <row r="488" spans="1:8" ht="15.75" thickBot="1" x14ac:dyDescent="0.3">
      <c r="A488" s="41" t="s">
        <v>275</v>
      </c>
      <c r="B488" s="41" t="s">
        <v>653</v>
      </c>
      <c r="C488" s="41">
        <v>659021</v>
      </c>
      <c r="D488" s="41" t="s">
        <v>266</v>
      </c>
      <c r="E488" s="41">
        <v>2</v>
      </c>
      <c r="F488" s="42">
        <v>9.98</v>
      </c>
      <c r="G488" s="42">
        <v>0.96</v>
      </c>
      <c r="H488" s="2" t="str">
        <f t="shared" si="8"/>
        <v>September</v>
      </c>
    </row>
    <row r="489" spans="1:8" ht="15.75" thickBot="1" x14ac:dyDescent="0.3">
      <c r="A489" s="41" t="s">
        <v>275</v>
      </c>
      <c r="B489" s="41" t="s">
        <v>653</v>
      </c>
      <c r="C489" s="41">
        <v>659008</v>
      </c>
      <c r="D489" s="41" t="s">
        <v>22</v>
      </c>
      <c r="E489" s="41">
        <v>31</v>
      </c>
      <c r="F489" s="42">
        <v>123.69</v>
      </c>
      <c r="G489" s="42">
        <v>11.77</v>
      </c>
      <c r="H489" s="2" t="str">
        <f t="shared" si="8"/>
        <v>September</v>
      </c>
    </row>
    <row r="490" spans="1:8" ht="15.75" thickBot="1" x14ac:dyDescent="0.3">
      <c r="A490" s="41" t="s">
        <v>275</v>
      </c>
      <c r="B490" s="41" t="s">
        <v>653</v>
      </c>
      <c r="C490" s="41">
        <v>659003</v>
      </c>
      <c r="D490" s="41" t="s">
        <v>23</v>
      </c>
      <c r="E490" s="41">
        <v>12</v>
      </c>
      <c r="F490" s="42">
        <v>35.880000000000003</v>
      </c>
      <c r="G490" s="42">
        <v>3.39</v>
      </c>
      <c r="H490" s="2" t="str">
        <f t="shared" si="8"/>
        <v>September</v>
      </c>
    </row>
    <row r="491" spans="1:8" ht="15.75" thickBot="1" x14ac:dyDescent="0.3">
      <c r="A491" s="41" t="s">
        <v>275</v>
      </c>
      <c r="B491" s="41" t="s">
        <v>653</v>
      </c>
      <c r="C491" s="41">
        <v>1712</v>
      </c>
      <c r="D491" s="41" t="s">
        <v>24</v>
      </c>
      <c r="E491" s="41">
        <v>187</v>
      </c>
      <c r="F491" s="42">
        <v>317.89999999999998</v>
      </c>
      <c r="G491" s="42">
        <v>30.1</v>
      </c>
      <c r="H491" s="2" t="str">
        <f t="shared" si="8"/>
        <v>September</v>
      </c>
    </row>
    <row r="492" spans="1:8" ht="15.75" thickBot="1" x14ac:dyDescent="0.3">
      <c r="A492" s="41" t="s">
        <v>275</v>
      </c>
      <c r="B492" s="41" t="s">
        <v>654</v>
      </c>
      <c r="C492" s="41">
        <v>605</v>
      </c>
      <c r="D492" s="41" t="s">
        <v>25</v>
      </c>
      <c r="E492" s="41">
        <v>20</v>
      </c>
      <c r="F492" s="42">
        <v>65</v>
      </c>
      <c r="G492" s="42">
        <v>6.19</v>
      </c>
      <c r="H492" s="2" t="str">
        <f t="shared" si="8"/>
        <v>September</v>
      </c>
    </row>
    <row r="493" spans="1:8" ht="15.75" thickBot="1" x14ac:dyDescent="0.3">
      <c r="A493" s="41" t="s">
        <v>275</v>
      </c>
      <c r="B493" s="41" t="s">
        <v>654</v>
      </c>
      <c r="C493" s="41">
        <v>904</v>
      </c>
      <c r="D493" s="41" t="s">
        <v>26</v>
      </c>
      <c r="E493" s="41">
        <v>50</v>
      </c>
      <c r="F493" s="42">
        <v>80</v>
      </c>
      <c r="G493" s="42">
        <v>7.52</v>
      </c>
      <c r="H493" s="2" t="str">
        <f t="shared" si="8"/>
        <v>September</v>
      </c>
    </row>
    <row r="494" spans="1:8" ht="15.75" thickBot="1" x14ac:dyDescent="0.3">
      <c r="A494" s="41" t="s">
        <v>275</v>
      </c>
      <c r="B494" s="41" t="s">
        <v>654</v>
      </c>
      <c r="C494" s="41">
        <v>9033</v>
      </c>
      <c r="D494" s="41" t="s">
        <v>652</v>
      </c>
      <c r="E494" s="41">
        <v>96</v>
      </c>
      <c r="F494" s="42">
        <v>384</v>
      </c>
      <c r="G494" s="42">
        <v>36.479999999999997</v>
      </c>
      <c r="H494" s="2" t="str">
        <f t="shared" si="8"/>
        <v>September</v>
      </c>
    </row>
    <row r="495" spans="1:8" ht="15.75" thickBot="1" x14ac:dyDescent="0.3">
      <c r="A495" s="41" t="s">
        <v>275</v>
      </c>
      <c r="B495" s="41" t="s">
        <v>654</v>
      </c>
      <c r="C495" s="41">
        <v>46959</v>
      </c>
      <c r="D495" s="41" t="s">
        <v>27</v>
      </c>
      <c r="E495" s="41">
        <v>25</v>
      </c>
      <c r="F495" s="42">
        <v>40</v>
      </c>
      <c r="G495" s="42">
        <v>3.75</v>
      </c>
      <c r="H495" s="2" t="str">
        <f t="shared" si="8"/>
        <v>September</v>
      </c>
    </row>
    <row r="496" spans="1:8" ht="15.75" thickBot="1" x14ac:dyDescent="0.3">
      <c r="A496" s="41" t="s">
        <v>275</v>
      </c>
      <c r="B496" s="41" t="s">
        <v>654</v>
      </c>
      <c r="C496" s="41">
        <v>909</v>
      </c>
      <c r="D496" s="41" t="s">
        <v>28</v>
      </c>
      <c r="E496" s="41">
        <v>42</v>
      </c>
      <c r="F496" s="42">
        <v>67.2</v>
      </c>
      <c r="G496" s="42">
        <v>6.3</v>
      </c>
      <c r="H496" s="2" t="str">
        <f t="shared" si="8"/>
        <v>September</v>
      </c>
    </row>
    <row r="497" spans="1:8" ht="15.75" thickBot="1" x14ac:dyDescent="0.3">
      <c r="A497" s="41" t="s">
        <v>275</v>
      </c>
      <c r="B497" s="41" t="s">
        <v>654</v>
      </c>
      <c r="C497" s="41">
        <v>4565</v>
      </c>
      <c r="D497" s="41" t="s">
        <v>269</v>
      </c>
      <c r="E497" s="41">
        <v>1</v>
      </c>
      <c r="F497" s="42">
        <v>1</v>
      </c>
      <c r="G497" s="42">
        <v>0</v>
      </c>
      <c r="H497" s="2" t="str">
        <f t="shared" si="8"/>
        <v>September</v>
      </c>
    </row>
    <row r="498" spans="1:8" ht="15.75" thickBot="1" x14ac:dyDescent="0.3">
      <c r="A498" s="41" t="s">
        <v>275</v>
      </c>
      <c r="B498" s="41" t="s">
        <v>654</v>
      </c>
      <c r="C498" s="41">
        <v>911</v>
      </c>
      <c r="D498" s="41" t="s">
        <v>29</v>
      </c>
      <c r="E498" s="41">
        <v>114</v>
      </c>
      <c r="F498" s="42">
        <v>182.4</v>
      </c>
      <c r="G498" s="42">
        <v>17.13</v>
      </c>
      <c r="H498" s="2" t="str">
        <f t="shared" si="8"/>
        <v>September</v>
      </c>
    </row>
    <row r="499" spans="1:8" ht="15.75" thickBot="1" x14ac:dyDescent="0.3">
      <c r="A499" s="41" t="s">
        <v>275</v>
      </c>
      <c r="B499" s="41" t="s">
        <v>654</v>
      </c>
      <c r="C499" s="41">
        <v>6789</v>
      </c>
      <c r="D499" s="41" t="s">
        <v>30</v>
      </c>
      <c r="E499" s="41">
        <v>69</v>
      </c>
      <c r="F499" s="42">
        <v>110.4</v>
      </c>
      <c r="G499" s="42">
        <v>10.36</v>
      </c>
      <c r="H499" s="2" t="str">
        <f t="shared" si="8"/>
        <v>September</v>
      </c>
    </row>
    <row r="500" spans="1:8" ht="15.75" thickBot="1" x14ac:dyDescent="0.3">
      <c r="A500" s="41" t="s">
        <v>275</v>
      </c>
      <c r="B500" s="41" t="s">
        <v>654</v>
      </c>
      <c r="C500" s="41">
        <v>4987</v>
      </c>
      <c r="D500" s="41" t="s">
        <v>31</v>
      </c>
      <c r="E500" s="41">
        <v>104</v>
      </c>
      <c r="F500" s="42">
        <v>166.4</v>
      </c>
      <c r="G500" s="42">
        <v>15.64</v>
      </c>
      <c r="H500" s="2" t="str">
        <f t="shared" si="8"/>
        <v>September</v>
      </c>
    </row>
    <row r="501" spans="1:8" ht="15.75" thickBot="1" x14ac:dyDescent="0.3">
      <c r="A501" s="41" t="s">
        <v>275</v>
      </c>
      <c r="B501" s="41" t="s">
        <v>654</v>
      </c>
      <c r="C501" s="41">
        <v>898</v>
      </c>
      <c r="D501" s="41" t="s">
        <v>32</v>
      </c>
      <c r="E501" s="41">
        <v>3</v>
      </c>
      <c r="F501" s="42">
        <v>1.05</v>
      </c>
      <c r="G501" s="42">
        <v>0</v>
      </c>
      <c r="H501" s="2" t="str">
        <f t="shared" si="8"/>
        <v>September</v>
      </c>
    </row>
    <row r="502" spans="1:8" ht="15.75" thickBot="1" x14ac:dyDescent="0.3">
      <c r="A502" s="41" t="s">
        <v>275</v>
      </c>
      <c r="B502" s="41" t="s">
        <v>654</v>
      </c>
      <c r="C502" s="41">
        <v>770</v>
      </c>
      <c r="D502" s="41" t="s">
        <v>33</v>
      </c>
      <c r="E502" s="41">
        <v>7</v>
      </c>
      <c r="F502" s="42">
        <v>5.25</v>
      </c>
      <c r="G502" s="42">
        <v>0.53</v>
      </c>
      <c r="H502" s="2" t="str">
        <f t="shared" si="8"/>
        <v>September</v>
      </c>
    </row>
    <row r="503" spans="1:8" ht="15.75" thickBot="1" x14ac:dyDescent="0.3">
      <c r="A503" s="41" t="s">
        <v>275</v>
      </c>
      <c r="B503" s="41" t="s">
        <v>654</v>
      </c>
      <c r="C503" s="41">
        <v>5062</v>
      </c>
      <c r="D503" s="41" t="s">
        <v>276</v>
      </c>
      <c r="E503" s="41">
        <v>16</v>
      </c>
      <c r="F503" s="42">
        <v>25.6</v>
      </c>
      <c r="G503" s="42">
        <v>2.41</v>
      </c>
      <c r="H503" s="2" t="str">
        <f t="shared" si="8"/>
        <v>September</v>
      </c>
    </row>
    <row r="504" spans="1:8" ht="15.75" thickBot="1" x14ac:dyDescent="0.3">
      <c r="A504" s="41" t="s">
        <v>275</v>
      </c>
      <c r="B504" s="41" t="s">
        <v>654</v>
      </c>
      <c r="C504" s="41">
        <v>953</v>
      </c>
      <c r="D504" s="41" t="s">
        <v>34</v>
      </c>
      <c r="E504" s="41">
        <v>25</v>
      </c>
      <c r="F504" s="42">
        <v>40</v>
      </c>
      <c r="G504" s="42">
        <v>3.75</v>
      </c>
      <c r="H504" s="2" t="str">
        <f t="shared" si="8"/>
        <v>September</v>
      </c>
    </row>
    <row r="505" spans="1:8" ht="15.75" thickBot="1" x14ac:dyDescent="0.3">
      <c r="A505" s="41" t="s">
        <v>275</v>
      </c>
      <c r="B505" s="41" t="s">
        <v>654</v>
      </c>
      <c r="C505" s="41">
        <v>5701</v>
      </c>
      <c r="D505" s="41" t="s">
        <v>270</v>
      </c>
      <c r="E505" s="41">
        <v>29</v>
      </c>
      <c r="F505" s="42">
        <v>52.2</v>
      </c>
      <c r="G505" s="42">
        <v>4.97</v>
      </c>
      <c r="H505" s="2" t="str">
        <f t="shared" si="8"/>
        <v>September</v>
      </c>
    </row>
    <row r="506" spans="1:8" ht="15.75" thickBot="1" x14ac:dyDescent="0.3">
      <c r="A506" s="41" t="s">
        <v>275</v>
      </c>
      <c r="B506" s="41" t="s">
        <v>654</v>
      </c>
      <c r="C506" s="41">
        <v>914</v>
      </c>
      <c r="D506" s="41" t="s">
        <v>35</v>
      </c>
      <c r="E506" s="41">
        <v>31</v>
      </c>
      <c r="F506" s="42">
        <v>85.25</v>
      </c>
      <c r="G506" s="42">
        <v>8.06</v>
      </c>
      <c r="H506" s="2" t="str">
        <f t="shared" si="8"/>
        <v>September</v>
      </c>
    </row>
    <row r="507" spans="1:8" ht="15.75" thickBot="1" x14ac:dyDescent="0.3">
      <c r="A507" s="41" t="s">
        <v>275</v>
      </c>
      <c r="B507" s="41" t="s">
        <v>654</v>
      </c>
      <c r="C507" s="41">
        <v>35324</v>
      </c>
      <c r="D507" s="41" t="s">
        <v>36</v>
      </c>
      <c r="E507" s="41">
        <v>22</v>
      </c>
      <c r="F507" s="42">
        <v>60.5</v>
      </c>
      <c r="G507" s="42">
        <v>5.73</v>
      </c>
      <c r="H507" s="2" t="str">
        <f t="shared" si="8"/>
        <v>September</v>
      </c>
    </row>
    <row r="508" spans="1:8" ht="15.75" thickBot="1" x14ac:dyDescent="0.3">
      <c r="A508" s="41" t="s">
        <v>275</v>
      </c>
      <c r="B508" s="41" t="s">
        <v>654</v>
      </c>
      <c r="C508" s="41">
        <v>29930</v>
      </c>
      <c r="D508" s="41" t="s">
        <v>37</v>
      </c>
      <c r="E508" s="41">
        <v>17</v>
      </c>
      <c r="F508" s="42">
        <v>31.45</v>
      </c>
      <c r="G508" s="42">
        <v>3.04</v>
      </c>
      <c r="H508" s="2" t="str">
        <f t="shared" si="8"/>
        <v>September</v>
      </c>
    </row>
    <row r="509" spans="1:8" ht="15.75" thickBot="1" x14ac:dyDescent="0.3">
      <c r="A509" s="41" t="s">
        <v>275</v>
      </c>
      <c r="B509" s="41" t="s">
        <v>654</v>
      </c>
      <c r="C509" s="41">
        <v>934</v>
      </c>
      <c r="D509" s="41" t="s">
        <v>38</v>
      </c>
      <c r="E509" s="41">
        <v>21</v>
      </c>
      <c r="F509" s="42">
        <v>38.85</v>
      </c>
      <c r="G509" s="42">
        <v>3.78</v>
      </c>
      <c r="H509" s="2" t="str">
        <f t="shared" si="8"/>
        <v>September</v>
      </c>
    </row>
    <row r="510" spans="1:8" ht="15.75" thickBot="1" x14ac:dyDescent="0.3">
      <c r="A510" s="41" t="s">
        <v>275</v>
      </c>
      <c r="B510" s="41" t="s">
        <v>654</v>
      </c>
      <c r="C510" s="41">
        <v>1030002</v>
      </c>
      <c r="D510" s="41" t="s">
        <v>39</v>
      </c>
      <c r="E510" s="41">
        <v>39</v>
      </c>
      <c r="F510" s="42">
        <v>72.150000000000006</v>
      </c>
      <c r="G510" s="42">
        <v>7</v>
      </c>
      <c r="H510" s="2" t="str">
        <f t="shared" si="8"/>
        <v>September</v>
      </c>
    </row>
    <row r="511" spans="1:8" ht="15.75" thickBot="1" x14ac:dyDescent="0.3">
      <c r="A511" s="41" t="s">
        <v>275</v>
      </c>
      <c r="B511" s="41" t="s">
        <v>654</v>
      </c>
      <c r="C511" s="41">
        <v>969</v>
      </c>
      <c r="D511" s="41" t="s">
        <v>40</v>
      </c>
      <c r="E511" s="41">
        <v>28</v>
      </c>
      <c r="F511" s="42">
        <v>51.8</v>
      </c>
      <c r="G511" s="42">
        <v>5</v>
      </c>
      <c r="H511" s="2" t="str">
        <f t="shared" si="8"/>
        <v>September</v>
      </c>
    </row>
    <row r="512" spans="1:8" ht="15.75" thickBot="1" x14ac:dyDescent="0.3">
      <c r="A512" s="41" t="s">
        <v>275</v>
      </c>
      <c r="B512" s="41" t="s">
        <v>654</v>
      </c>
      <c r="C512" s="41">
        <v>968</v>
      </c>
      <c r="D512" s="41" t="s">
        <v>41</v>
      </c>
      <c r="E512" s="41">
        <v>30</v>
      </c>
      <c r="F512" s="42">
        <v>55.5</v>
      </c>
      <c r="G512" s="42">
        <v>5.36</v>
      </c>
      <c r="H512" s="2" t="str">
        <f t="shared" si="8"/>
        <v>September</v>
      </c>
    </row>
    <row r="513" spans="1:8" ht="15.75" thickBot="1" x14ac:dyDescent="0.3">
      <c r="A513" s="41" t="s">
        <v>275</v>
      </c>
      <c r="B513" s="41" t="s">
        <v>654</v>
      </c>
      <c r="C513" s="41">
        <v>965</v>
      </c>
      <c r="D513" s="41" t="s">
        <v>42</v>
      </c>
      <c r="E513" s="41">
        <v>30</v>
      </c>
      <c r="F513" s="42">
        <v>55.5</v>
      </c>
      <c r="G513" s="42">
        <v>5.39</v>
      </c>
      <c r="H513" s="2" t="str">
        <f t="shared" si="8"/>
        <v>September</v>
      </c>
    </row>
    <row r="514" spans="1:8" ht="15.75" thickBot="1" x14ac:dyDescent="0.3">
      <c r="A514" s="41" t="s">
        <v>275</v>
      </c>
      <c r="B514" s="41" t="s">
        <v>654</v>
      </c>
      <c r="C514" s="41">
        <v>1211</v>
      </c>
      <c r="D514" s="41" t="s">
        <v>43</v>
      </c>
      <c r="E514" s="41">
        <v>16</v>
      </c>
      <c r="F514" s="42">
        <v>33.6</v>
      </c>
      <c r="G514" s="42">
        <v>3.2</v>
      </c>
      <c r="H514" s="2" t="str">
        <f t="shared" si="8"/>
        <v>September</v>
      </c>
    </row>
    <row r="515" spans="1:8" ht="15.75" thickBot="1" x14ac:dyDescent="0.3">
      <c r="A515" s="41" t="s">
        <v>275</v>
      </c>
      <c r="B515" s="41" t="s">
        <v>654</v>
      </c>
      <c r="C515" s="41">
        <v>1022</v>
      </c>
      <c r="D515" s="41" t="s">
        <v>44</v>
      </c>
      <c r="E515" s="41">
        <v>28</v>
      </c>
      <c r="F515" s="42">
        <v>70</v>
      </c>
      <c r="G515" s="42">
        <v>6.72</v>
      </c>
      <c r="H515" s="2" t="str">
        <f t="shared" si="8"/>
        <v>September</v>
      </c>
    </row>
    <row r="516" spans="1:8" ht="15.75" thickBot="1" x14ac:dyDescent="0.3">
      <c r="A516" s="41" t="s">
        <v>275</v>
      </c>
      <c r="B516" s="41" t="s">
        <v>654</v>
      </c>
      <c r="C516" s="41">
        <v>1023</v>
      </c>
      <c r="D516" s="41" t="s">
        <v>45</v>
      </c>
      <c r="E516" s="41">
        <v>21</v>
      </c>
      <c r="F516" s="42">
        <v>60.9</v>
      </c>
      <c r="G516" s="42">
        <v>5.86</v>
      </c>
      <c r="H516" s="2" t="str">
        <f t="shared" si="8"/>
        <v>September</v>
      </c>
    </row>
    <row r="517" spans="1:8" ht="15.75" thickBot="1" x14ac:dyDescent="0.3">
      <c r="A517" s="41" t="s">
        <v>275</v>
      </c>
      <c r="B517" s="41" t="s">
        <v>654</v>
      </c>
      <c r="C517" s="41">
        <v>956</v>
      </c>
      <c r="D517" s="41" t="s">
        <v>46</v>
      </c>
      <c r="E517" s="41">
        <v>34</v>
      </c>
      <c r="F517" s="42">
        <v>93.5</v>
      </c>
      <c r="G517" s="42">
        <v>8.84</v>
      </c>
      <c r="H517" s="2" t="str">
        <f t="shared" si="8"/>
        <v>September</v>
      </c>
    </row>
    <row r="518" spans="1:8" ht="15.75" thickBot="1" x14ac:dyDescent="0.3">
      <c r="A518" s="41" t="s">
        <v>275</v>
      </c>
      <c r="B518" s="41" t="s">
        <v>654</v>
      </c>
      <c r="C518" s="41">
        <v>58330</v>
      </c>
      <c r="D518" s="41" t="s">
        <v>47</v>
      </c>
      <c r="E518" s="41">
        <v>9</v>
      </c>
      <c r="F518" s="42">
        <v>31.5</v>
      </c>
      <c r="G518" s="42">
        <v>0</v>
      </c>
      <c r="H518" s="2" t="str">
        <f t="shared" si="8"/>
        <v>September</v>
      </c>
    </row>
    <row r="519" spans="1:8" ht="15.75" thickBot="1" x14ac:dyDescent="0.3">
      <c r="A519" s="41" t="s">
        <v>275</v>
      </c>
      <c r="B519" s="41" t="s">
        <v>654</v>
      </c>
      <c r="C519" s="41">
        <v>58331</v>
      </c>
      <c r="D519" s="41" t="s">
        <v>48</v>
      </c>
      <c r="E519" s="41">
        <v>23</v>
      </c>
      <c r="F519" s="42">
        <v>80.5</v>
      </c>
      <c r="G519" s="42">
        <v>0</v>
      </c>
      <c r="H519" s="2" t="str">
        <f t="shared" si="8"/>
        <v>September</v>
      </c>
    </row>
    <row r="520" spans="1:8" ht="15.75" thickBot="1" x14ac:dyDescent="0.3">
      <c r="A520" s="41" t="s">
        <v>275</v>
      </c>
      <c r="B520" s="41" t="s">
        <v>654</v>
      </c>
      <c r="C520" s="41">
        <v>58332</v>
      </c>
      <c r="D520" s="41" t="s">
        <v>49</v>
      </c>
      <c r="E520" s="41">
        <v>10</v>
      </c>
      <c r="F520" s="42">
        <v>35</v>
      </c>
      <c r="G520" s="42">
        <v>0</v>
      </c>
      <c r="H520" s="2" t="str">
        <f t="shared" si="8"/>
        <v>September</v>
      </c>
    </row>
    <row r="521" spans="1:8" ht="15.75" thickBot="1" x14ac:dyDescent="0.3">
      <c r="A521" s="41" t="s">
        <v>275</v>
      </c>
      <c r="B521" s="41" t="s">
        <v>654</v>
      </c>
      <c r="C521" s="41">
        <v>58334</v>
      </c>
      <c r="D521" s="41" t="s">
        <v>50</v>
      </c>
      <c r="E521" s="41">
        <v>5</v>
      </c>
      <c r="F521" s="42">
        <v>17.5</v>
      </c>
      <c r="G521" s="42">
        <v>0</v>
      </c>
      <c r="H521" s="2" t="str">
        <f t="shared" si="8"/>
        <v>September</v>
      </c>
    </row>
    <row r="522" spans="1:8" ht="15.75" thickBot="1" x14ac:dyDescent="0.3">
      <c r="A522" s="41" t="s">
        <v>275</v>
      </c>
      <c r="B522" s="41" t="s">
        <v>654</v>
      </c>
      <c r="C522" s="41">
        <v>58335</v>
      </c>
      <c r="D522" s="41" t="s">
        <v>51</v>
      </c>
      <c r="E522" s="41">
        <v>14</v>
      </c>
      <c r="F522" s="42">
        <v>49</v>
      </c>
      <c r="G522" s="42">
        <v>0</v>
      </c>
      <c r="H522" s="2" t="str">
        <f t="shared" si="8"/>
        <v>September</v>
      </c>
    </row>
    <row r="523" spans="1:8" ht="15.75" thickBot="1" x14ac:dyDescent="0.3">
      <c r="A523" s="41" t="s">
        <v>275</v>
      </c>
      <c r="B523" s="41" t="s">
        <v>654</v>
      </c>
      <c r="C523" s="41">
        <v>58336</v>
      </c>
      <c r="D523" s="41" t="s">
        <v>52</v>
      </c>
      <c r="E523" s="41">
        <v>16</v>
      </c>
      <c r="F523" s="42">
        <v>56</v>
      </c>
      <c r="G523" s="42">
        <v>0</v>
      </c>
      <c r="H523" s="2" t="str">
        <f t="shared" si="8"/>
        <v>September</v>
      </c>
    </row>
    <row r="524" spans="1:8" ht="15.75" thickBot="1" x14ac:dyDescent="0.3">
      <c r="A524" s="41" t="s">
        <v>275</v>
      </c>
      <c r="B524" s="41" t="s">
        <v>654</v>
      </c>
      <c r="C524" s="41">
        <v>58337</v>
      </c>
      <c r="D524" s="41" t="s">
        <v>53</v>
      </c>
      <c r="E524" s="41">
        <v>5</v>
      </c>
      <c r="F524" s="42">
        <v>17.5</v>
      </c>
      <c r="G524" s="42">
        <v>0</v>
      </c>
      <c r="H524" s="2" t="str">
        <f t="shared" si="8"/>
        <v>September</v>
      </c>
    </row>
    <row r="525" spans="1:8" ht="15.75" thickBot="1" x14ac:dyDescent="0.3">
      <c r="A525" s="41" t="s">
        <v>275</v>
      </c>
      <c r="B525" s="41" t="s">
        <v>654</v>
      </c>
      <c r="C525" s="41">
        <v>58338</v>
      </c>
      <c r="D525" s="41" t="s">
        <v>54</v>
      </c>
      <c r="E525" s="41">
        <v>47</v>
      </c>
      <c r="F525" s="42">
        <v>164.5</v>
      </c>
      <c r="G525" s="42">
        <v>0</v>
      </c>
      <c r="H525" s="2" t="str">
        <f t="shared" si="8"/>
        <v>September</v>
      </c>
    </row>
    <row r="526" spans="1:8" ht="15.75" thickBot="1" x14ac:dyDescent="0.3">
      <c r="A526" s="41" t="s">
        <v>275</v>
      </c>
      <c r="B526" s="41" t="s">
        <v>654</v>
      </c>
      <c r="C526" s="41">
        <v>58339</v>
      </c>
      <c r="D526" s="41" t="s">
        <v>55</v>
      </c>
      <c r="E526" s="41">
        <v>7</v>
      </c>
      <c r="F526" s="42">
        <v>24.5</v>
      </c>
      <c r="G526" s="42">
        <v>0</v>
      </c>
      <c r="H526" s="2" t="str">
        <f t="shared" si="8"/>
        <v>September</v>
      </c>
    </row>
    <row r="527" spans="1:8" ht="15.75" thickBot="1" x14ac:dyDescent="0.3">
      <c r="A527" s="41" t="s">
        <v>275</v>
      </c>
      <c r="B527" s="41" t="s">
        <v>654</v>
      </c>
      <c r="C527" s="41">
        <v>58340</v>
      </c>
      <c r="D527" s="41" t="s">
        <v>56</v>
      </c>
      <c r="E527" s="41">
        <v>12</v>
      </c>
      <c r="F527" s="42">
        <v>42</v>
      </c>
      <c r="G527" s="42">
        <v>0</v>
      </c>
      <c r="H527" s="2" t="str">
        <f t="shared" si="8"/>
        <v>September</v>
      </c>
    </row>
    <row r="528" spans="1:8" ht="15.75" thickBot="1" x14ac:dyDescent="0.3">
      <c r="A528" s="41" t="s">
        <v>275</v>
      </c>
      <c r="B528" s="41" t="s">
        <v>654</v>
      </c>
      <c r="C528" s="41">
        <v>58341</v>
      </c>
      <c r="D528" s="41" t="s">
        <v>57</v>
      </c>
      <c r="E528" s="41">
        <v>9</v>
      </c>
      <c r="F528" s="42">
        <v>31.5</v>
      </c>
      <c r="G528" s="42">
        <v>0</v>
      </c>
      <c r="H528" s="2" t="str">
        <f t="shared" si="8"/>
        <v>September</v>
      </c>
    </row>
    <row r="529" spans="1:8" ht="15.75" thickBot="1" x14ac:dyDescent="0.3">
      <c r="A529" s="41" t="s">
        <v>275</v>
      </c>
      <c r="B529" s="41" t="s">
        <v>654</v>
      </c>
      <c r="C529" s="41">
        <v>58342</v>
      </c>
      <c r="D529" s="41" t="s">
        <v>58</v>
      </c>
      <c r="E529" s="41">
        <v>35</v>
      </c>
      <c r="F529" s="42">
        <v>122.5</v>
      </c>
      <c r="G529" s="42">
        <v>0</v>
      </c>
      <c r="H529" s="2" t="str">
        <f t="shared" si="8"/>
        <v>September</v>
      </c>
    </row>
    <row r="530" spans="1:8" ht="15.75" thickBot="1" x14ac:dyDescent="0.3">
      <c r="A530" s="41" t="s">
        <v>275</v>
      </c>
      <c r="B530" s="41" t="s">
        <v>654</v>
      </c>
      <c r="C530" s="41">
        <v>58343</v>
      </c>
      <c r="D530" s="41" t="s">
        <v>59</v>
      </c>
      <c r="E530" s="41">
        <v>18</v>
      </c>
      <c r="F530" s="42">
        <v>63</v>
      </c>
      <c r="G530" s="42">
        <v>0</v>
      </c>
      <c r="H530" s="2" t="str">
        <f t="shared" si="8"/>
        <v>September</v>
      </c>
    </row>
    <row r="531" spans="1:8" ht="15.75" thickBot="1" x14ac:dyDescent="0.3">
      <c r="A531" s="41" t="s">
        <v>275</v>
      </c>
      <c r="B531" s="41" t="s">
        <v>654</v>
      </c>
      <c r="C531" s="41">
        <v>58344</v>
      </c>
      <c r="D531" s="41" t="s">
        <v>60</v>
      </c>
      <c r="E531" s="41">
        <v>36</v>
      </c>
      <c r="F531" s="42">
        <v>126</v>
      </c>
      <c r="G531" s="42">
        <v>0</v>
      </c>
      <c r="H531" s="2" t="str">
        <f t="shared" si="8"/>
        <v>September</v>
      </c>
    </row>
    <row r="532" spans="1:8" ht="15.75" thickBot="1" x14ac:dyDescent="0.3">
      <c r="A532" s="41" t="s">
        <v>275</v>
      </c>
      <c r="B532" s="41" t="s">
        <v>654</v>
      </c>
      <c r="C532" s="41">
        <v>58345</v>
      </c>
      <c r="D532" s="41" t="s">
        <v>61</v>
      </c>
      <c r="E532" s="41">
        <v>23</v>
      </c>
      <c r="F532" s="42">
        <v>80.5</v>
      </c>
      <c r="G532" s="42">
        <v>0</v>
      </c>
      <c r="H532" s="2" t="str">
        <f t="shared" si="8"/>
        <v>September</v>
      </c>
    </row>
    <row r="533" spans="1:8" ht="15.75" thickBot="1" x14ac:dyDescent="0.3">
      <c r="A533" s="41" t="s">
        <v>275</v>
      </c>
      <c r="B533" s="41" t="s">
        <v>654</v>
      </c>
      <c r="C533" s="41">
        <v>58346</v>
      </c>
      <c r="D533" s="41" t="s">
        <v>62</v>
      </c>
      <c r="E533" s="41">
        <v>10</v>
      </c>
      <c r="F533" s="42">
        <v>35</v>
      </c>
      <c r="G533" s="42">
        <v>0</v>
      </c>
      <c r="H533" s="2" t="str">
        <f t="shared" si="8"/>
        <v>September</v>
      </c>
    </row>
    <row r="534" spans="1:8" ht="15.75" thickBot="1" x14ac:dyDescent="0.3">
      <c r="A534" s="41" t="s">
        <v>275</v>
      </c>
      <c r="B534" s="41" t="s">
        <v>654</v>
      </c>
      <c r="C534" s="41">
        <v>58347</v>
      </c>
      <c r="D534" s="41" t="s">
        <v>63</v>
      </c>
      <c r="E534" s="41">
        <v>3</v>
      </c>
      <c r="F534" s="42">
        <v>10.5</v>
      </c>
      <c r="G534" s="42">
        <v>0</v>
      </c>
      <c r="H534" s="2" t="str">
        <f t="shared" si="8"/>
        <v>September</v>
      </c>
    </row>
    <row r="535" spans="1:8" ht="15.75" thickBot="1" x14ac:dyDescent="0.3">
      <c r="A535" s="41" t="s">
        <v>275</v>
      </c>
      <c r="B535" s="41" t="s">
        <v>654</v>
      </c>
      <c r="C535" s="41">
        <v>58348</v>
      </c>
      <c r="D535" s="41" t="s">
        <v>64</v>
      </c>
      <c r="E535" s="41">
        <v>12</v>
      </c>
      <c r="F535" s="42">
        <v>42</v>
      </c>
      <c r="G535" s="42">
        <v>0</v>
      </c>
      <c r="H535" s="2" t="str">
        <f t="shared" si="8"/>
        <v>September</v>
      </c>
    </row>
    <row r="536" spans="1:8" ht="15.75" thickBot="1" x14ac:dyDescent="0.3">
      <c r="A536" s="41" t="s">
        <v>275</v>
      </c>
      <c r="B536" s="41" t="s">
        <v>654</v>
      </c>
      <c r="C536" s="41">
        <v>44624</v>
      </c>
      <c r="D536" s="41" t="s">
        <v>277</v>
      </c>
      <c r="E536" s="41">
        <v>2</v>
      </c>
      <c r="F536" s="42">
        <v>6</v>
      </c>
      <c r="G536" s="42">
        <v>0</v>
      </c>
      <c r="H536" s="2" t="str">
        <f t="shared" si="8"/>
        <v>September</v>
      </c>
    </row>
    <row r="537" spans="1:8" ht="15.75" thickBot="1" x14ac:dyDescent="0.3">
      <c r="A537" s="41" t="s">
        <v>275</v>
      </c>
      <c r="B537" s="41" t="s">
        <v>654</v>
      </c>
      <c r="C537" s="41">
        <v>39405</v>
      </c>
      <c r="D537" s="41" t="s">
        <v>278</v>
      </c>
      <c r="E537" s="41">
        <v>5</v>
      </c>
      <c r="F537" s="42">
        <v>15</v>
      </c>
      <c r="G537" s="42">
        <v>0</v>
      </c>
      <c r="H537" s="2" t="str">
        <f t="shared" si="8"/>
        <v>September</v>
      </c>
    </row>
    <row r="538" spans="1:8" ht="15.75" thickBot="1" x14ac:dyDescent="0.3">
      <c r="A538" s="41" t="s">
        <v>275</v>
      </c>
      <c r="B538" s="41" t="s">
        <v>654</v>
      </c>
      <c r="C538" s="41">
        <v>58698</v>
      </c>
      <c r="D538" s="41" t="s">
        <v>279</v>
      </c>
      <c r="E538" s="41">
        <v>1</v>
      </c>
      <c r="F538" s="42">
        <v>3</v>
      </c>
      <c r="G538" s="42">
        <v>0</v>
      </c>
      <c r="H538" s="2" t="str">
        <f t="shared" si="8"/>
        <v>September</v>
      </c>
    </row>
    <row r="539" spans="1:8" ht="15.75" thickBot="1" x14ac:dyDescent="0.3">
      <c r="A539" s="41" t="s">
        <v>275</v>
      </c>
      <c r="B539" s="41" t="s">
        <v>654</v>
      </c>
      <c r="C539" s="41">
        <v>160</v>
      </c>
      <c r="D539" s="41" t="s">
        <v>280</v>
      </c>
      <c r="E539" s="41">
        <v>1</v>
      </c>
      <c r="F539" s="42">
        <v>3</v>
      </c>
      <c r="G539" s="42">
        <v>0</v>
      </c>
      <c r="H539" s="2" t="str">
        <f t="shared" ref="H539:H602" si="9">"September"</f>
        <v>September</v>
      </c>
    </row>
    <row r="540" spans="1:8" ht="15.75" thickBot="1" x14ac:dyDescent="0.3">
      <c r="A540" s="41" t="s">
        <v>275</v>
      </c>
      <c r="B540" s="41" t="s">
        <v>654</v>
      </c>
      <c r="C540" s="41">
        <v>35844</v>
      </c>
      <c r="D540" s="41" t="s">
        <v>281</v>
      </c>
      <c r="E540" s="41">
        <v>14</v>
      </c>
      <c r="F540" s="42">
        <v>42</v>
      </c>
      <c r="G540" s="42">
        <v>0</v>
      </c>
      <c r="H540" s="2" t="str">
        <f t="shared" si="9"/>
        <v>September</v>
      </c>
    </row>
    <row r="541" spans="1:8" ht="15.75" thickBot="1" x14ac:dyDescent="0.3">
      <c r="A541" s="41" t="s">
        <v>275</v>
      </c>
      <c r="B541" s="41" t="s">
        <v>654</v>
      </c>
      <c r="C541" s="41">
        <v>47785</v>
      </c>
      <c r="D541" s="41" t="s">
        <v>282</v>
      </c>
      <c r="E541" s="41">
        <v>5</v>
      </c>
      <c r="F541" s="42">
        <v>15</v>
      </c>
      <c r="G541" s="42">
        <v>0</v>
      </c>
      <c r="H541" s="2" t="str">
        <f t="shared" si="9"/>
        <v>September</v>
      </c>
    </row>
    <row r="542" spans="1:8" ht="15.75" thickBot="1" x14ac:dyDescent="0.3">
      <c r="A542" s="41" t="s">
        <v>275</v>
      </c>
      <c r="B542" s="41" t="s">
        <v>654</v>
      </c>
      <c r="C542" s="41">
        <v>98568</v>
      </c>
      <c r="D542" s="41" t="s">
        <v>283</v>
      </c>
      <c r="E542" s="41">
        <v>2</v>
      </c>
      <c r="F542" s="42">
        <v>6</v>
      </c>
      <c r="G542" s="42">
        <v>0</v>
      </c>
      <c r="H542" s="2" t="str">
        <f t="shared" si="9"/>
        <v>September</v>
      </c>
    </row>
    <row r="543" spans="1:8" ht="15.75" thickBot="1" x14ac:dyDescent="0.3">
      <c r="A543" s="41" t="s">
        <v>275</v>
      </c>
      <c r="B543" s="41" t="s">
        <v>654</v>
      </c>
      <c r="C543" s="41">
        <v>34554</v>
      </c>
      <c r="D543" s="41" t="s">
        <v>284</v>
      </c>
      <c r="E543" s="41">
        <v>7</v>
      </c>
      <c r="F543" s="42">
        <v>21</v>
      </c>
      <c r="G543" s="42">
        <v>0</v>
      </c>
      <c r="H543" s="2" t="str">
        <f t="shared" si="9"/>
        <v>September</v>
      </c>
    </row>
    <row r="544" spans="1:8" ht="15.75" thickBot="1" x14ac:dyDescent="0.3">
      <c r="A544" s="41" t="s">
        <v>275</v>
      </c>
      <c r="B544" s="41" t="s">
        <v>654</v>
      </c>
      <c r="C544" s="41">
        <v>47775</v>
      </c>
      <c r="D544" s="41" t="s">
        <v>285</v>
      </c>
      <c r="E544" s="41">
        <v>2</v>
      </c>
      <c r="F544" s="42">
        <v>6</v>
      </c>
      <c r="G544" s="42">
        <v>0</v>
      </c>
      <c r="H544" s="2" t="str">
        <f t="shared" si="9"/>
        <v>September</v>
      </c>
    </row>
    <row r="545" spans="1:8" ht="15.75" thickBot="1" x14ac:dyDescent="0.3">
      <c r="A545" s="41" t="s">
        <v>275</v>
      </c>
      <c r="B545" s="41" t="s">
        <v>654</v>
      </c>
      <c r="C545" s="41">
        <v>1133</v>
      </c>
      <c r="D545" s="41" t="s">
        <v>286</v>
      </c>
      <c r="E545" s="41">
        <v>5</v>
      </c>
      <c r="F545" s="42">
        <v>17.5</v>
      </c>
      <c r="G545" s="42">
        <v>1.65</v>
      </c>
      <c r="H545" s="2" t="str">
        <f t="shared" si="9"/>
        <v>September</v>
      </c>
    </row>
    <row r="546" spans="1:8" ht="15.75" thickBot="1" x14ac:dyDescent="0.3">
      <c r="A546" s="41" t="s">
        <v>275</v>
      </c>
      <c r="B546" s="41" t="s">
        <v>654</v>
      </c>
      <c r="C546" s="41">
        <v>1029</v>
      </c>
      <c r="D546" s="41" t="s">
        <v>65</v>
      </c>
      <c r="E546" s="41">
        <v>59</v>
      </c>
      <c r="F546" s="42">
        <v>58.41</v>
      </c>
      <c r="G546" s="42">
        <v>5.38</v>
      </c>
      <c r="H546" s="2" t="str">
        <f t="shared" si="9"/>
        <v>September</v>
      </c>
    </row>
    <row r="547" spans="1:8" ht="15.75" thickBot="1" x14ac:dyDescent="0.3">
      <c r="A547" s="41" t="s">
        <v>275</v>
      </c>
      <c r="B547" s="41" t="s">
        <v>654</v>
      </c>
      <c r="C547" s="41">
        <v>162</v>
      </c>
      <c r="D547" s="41" t="s">
        <v>66</v>
      </c>
      <c r="E547" s="41">
        <v>51</v>
      </c>
      <c r="F547" s="42">
        <v>50.49</v>
      </c>
      <c r="G547" s="42">
        <v>4.5999999999999996</v>
      </c>
      <c r="H547" s="2" t="str">
        <f t="shared" si="9"/>
        <v>September</v>
      </c>
    </row>
    <row r="548" spans="1:8" ht="15.75" thickBot="1" x14ac:dyDescent="0.3">
      <c r="A548" s="41" t="s">
        <v>275</v>
      </c>
      <c r="B548" s="41" t="s">
        <v>654</v>
      </c>
      <c r="C548" s="41">
        <v>5680</v>
      </c>
      <c r="D548" s="41" t="s">
        <v>67</v>
      </c>
      <c r="E548" s="41">
        <v>56</v>
      </c>
      <c r="F548" s="42">
        <v>55.44</v>
      </c>
      <c r="G548" s="42">
        <v>5.0999999999999996</v>
      </c>
      <c r="H548" s="2" t="str">
        <f t="shared" si="9"/>
        <v>September</v>
      </c>
    </row>
    <row r="549" spans="1:8" ht="15.75" thickBot="1" x14ac:dyDescent="0.3">
      <c r="A549" s="41" t="s">
        <v>275</v>
      </c>
      <c r="B549" s="41" t="s">
        <v>654</v>
      </c>
      <c r="C549" s="41">
        <v>1228</v>
      </c>
      <c r="D549" s="41" t="s">
        <v>68</v>
      </c>
      <c r="E549" s="41">
        <v>73</v>
      </c>
      <c r="F549" s="42">
        <v>200.75</v>
      </c>
      <c r="G549" s="42">
        <v>18.989999999999998</v>
      </c>
      <c r="H549" s="2" t="str">
        <f t="shared" si="9"/>
        <v>September</v>
      </c>
    </row>
    <row r="550" spans="1:8" ht="15.75" thickBot="1" x14ac:dyDescent="0.3">
      <c r="A550" s="41" t="s">
        <v>275</v>
      </c>
      <c r="B550" s="41" t="s">
        <v>654</v>
      </c>
      <c r="C550" s="41">
        <v>13</v>
      </c>
      <c r="D550" s="41" t="s">
        <v>69</v>
      </c>
      <c r="E550" s="41">
        <v>36</v>
      </c>
      <c r="F550" s="42">
        <v>99</v>
      </c>
      <c r="G550" s="42">
        <v>9.36</v>
      </c>
      <c r="H550" s="2" t="str">
        <f t="shared" si="9"/>
        <v>September</v>
      </c>
    </row>
    <row r="551" spans="1:8" ht="15.75" thickBot="1" x14ac:dyDescent="0.3">
      <c r="A551" s="41" t="s">
        <v>275</v>
      </c>
      <c r="B551" s="41" t="s">
        <v>654</v>
      </c>
      <c r="C551" s="41">
        <v>6521</v>
      </c>
      <c r="D551" s="41" t="s">
        <v>70</v>
      </c>
      <c r="E551" s="41">
        <v>7</v>
      </c>
      <c r="F551" s="42">
        <v>12.95</v>
      </c>
      <c r="G551" s="42">
        <v>1.26</v>
      </c>
      <c r="H551" s="2" t="str">
        <f t="shared" si="9"/>
        <v>September</v>
      </c>
    </row>
    <row r="552" spans="1:8" ht="15.75" thickBot="1" x14ac:dyDescent="0.3">
      <c r="A552" s="41" t="s">
        <v>275</v>
      </c>
      <c r="B552" s="41" t="s">
        <v>654</v>
      </c>
      <c r="C552" s="41">
        <v>7412</v>
      </c>
      <c r="D552" s="41" t="s">
        <v>71</v>
      </c>
      <c r="E552" s="41">
        <v>26</v>
      </c>
      <c r="F552" s="42">
        <v>48.1</v>
      </c>
      <c r="G552" s="42">
        <v>0</v>
      </c>
      <c r="H552" s="2" t="str">
        <f t="shared" si="9"/>
        <v>September</v>
      </c>
    </row>
    <row r="553" spans="1:8" ht="15.75" thickBot="1" x14ac:dyDescent="0.3">
      <c r="A553" s="41" t="s">
        <v>275</v>
      </c>
      <c r="B553" s="41" t="s">
        <v>654</v>
      </c>
      <c r="C553" s="41">
        <v>964</v>
      </c>
      <c r="D553" s="41" t="s">
        <v>72</v>
      </c>
      <c r="E553" s="41">
        <v>31</v>
      </c>
      <c r="F553" s="42">
        <v>61.69</v>
      </c>
      <c r="G553" s="42">
        <v>0</v>
      </c>
      <c r="H553" s="2" t="str">
        <f t="shared" si="9"/>
        <v>September</v>
      </c>
    </row>
    <row r="554" spans="1:8" ht="15.75" thickBot="1" x14ac:dyDescent="0.3">
      <c r="A554" s="41" t="s">
        <v>275</v>
      </c>
      <c r="B554" s="41" t="s">
        <v>654</v>
      </c>
      <c r="C554" s="41">
        <v>6361</v>
      </c>
      <c r="D554" s="41" t="s">
        <v>73</v>
      </c>
      <c r="E554" s="41">
        <v>17</v>
      </c>
      <c r="F554" s="42">
        <v>33.83</v>
      </c>
      <c r="G554" s="42">
        <v>0</v>
      </c>
      <c r="H554" s="2" t="str">
        <f t="shared" si="9"/>
        <v>September</v>
      </c>
    </row>
    <row r="555" spans="1:8" ht="15.75" thickBot="1" x14ac:dyDescent="0.3">
      <c r="A555" s="41" t="s">
        <v>275</v>
      </c>
      <c r="B555" s="41" t="s">
        <v>654</v>
      </c>
      <c r="C555" s="41">
        <v>28394</v>
      </c>
      <c r="D555" s="41" t="s">
        <v>74</v>
      </c>
      <c r="E555" s="41">
        <v>252</v>
      </c>
      <c r="F555" s="42">
        <v>415.8</v>
      </c>
      <c r="G555" s="42">
        <v>0</v>
      </c>
      <c r="H555" s="2" t="str">
        <f t="shared" si="9"/>
        <v>September</v>
      </c>
    </row>
    <row r="556" spans="1:8" ht="15.75" thickBot="1" x14ac:dyDescent="0.3">
      <c r="A556" s="41" t="s">
        <v>275</v>
      </c>
      <c r="B556" s="41" t="s">
        <v>654</v>
      </c>
      <c r="C556" s="41">
        <v>5555</v>
      </c>
      <c r="D556" s="41" t="s">
        <v>76</v>
      </c>
      <c r="E556" s="41">
        <v>14</v>
      </c>
      <c r="F556" s="42">
        <v>56</v>
      </c>
      <c r="G556" s="42">
        <v>5.32</v>
      </c>
      <c r="H556" s="2" t="str">
        <f t="shared" si="9"/>
        <v>September</v>
      </c>
    </row>
    <row r="557" spans="1:8" ht="15.75" thickBot="1" x14ac:dyDescent="0.3">
      <c r="A557" s="41" t="s">
        <v>275</v>
      </c>
      <c r="B557" s="41" t="s">
        <v>654</v>
      </c>
      <c r="C557" s="41">
        <v>927</v>
      </c>
      <c r="D557" s="41" t="s">
        <v>77</v>
      </c>
      <c r="E557" s="41">
        <v>47</v>
      </c>
      <c r="F557" s="42">
        <v>75.2</v>
      </c>
      <c r="G557" s="42">
        <v>7.06</v>
      </c>
      <c r="H557" s="2" t="str">
        <f t="shared" si="9"/>
        <v>September</v>
      </c>
    </row>
    <row r="558" spans="1:8" ht="15.75" thickBot="1" x14ac:dyDescent="0.3">
      <c r="A558" s="41" t="s">
        <v>275</v>
      </c>
      <c r="B558" s="41" t="s">
        <v>654</v>
      </c>
      <c r="C558" s="41">
        <v>1120</v>
      </c>
      <c r="D558" s="41" t="s">
        <v>78</v>
      </c>
      <c r="E558" s="41">
        <v>18</v>
      </c>
      <c r="F558" s="42">
        <v>33.299999999999997</v>
      </c>
      <c r="G558" s="42">
        <v>3.22</v>
      </c>
      <c r="H558" s="2" t="str">
        <f t="shared" si="9"/>
        <v>September</v>
      </c>
    </row>
    <row r="559" spans="1:8" ht="15.75" thickBot="1" x14ac:dyDescent="0.3">
      <c r="A559" s="41" t="s">
        <v>275</v>
      </c>
      <c r="B559" s="41" t="s">
        <v>654</v>
      </c>
      <c r="C559" s="41">
        <v>1118</v>
      </c>
      <c r="D559" s="41" t="s">
        <v>79</v>
      </c>
      <c r="E559" s="41">
        <v>78</v>
      </c>
      <c r="F559" s="42">
        <v>144.30000000000001</v>
      </c>
      <c r="G559" s="42">
        <v>13.94</v>
      </c>
      <c r="H559" s="2" t="str">
        <f t="shared" si="9"/>
        <v>September</v>
      </c>
    </row>
    <row r="560" spans="1:8" ht="15.75" thickBot="1" x14ac:dyDescent="0.3">
      <c r="A560" s="41" t="s">
        <v>275</v>
      </c>
      <c r="B560" s="41" t="s">
        <v>654</v>
      </c>
      <c r="C560" s="41">
        <v>36323</v>
      </c>
      <c r="D560" s="41" t="s">
        <v>287</v>
      </c>
      <c r="E560" s="41">
        <v>6</v>
      </c>
      <c r="F560" s="42">
        <v>11.1</v>
      </c>
      <c r="G560" s="42">
        <v>1.08</v>
      </c>
      <c r="H560" s="2" t="str">
        <f t="shared" si="9"/>
        <v>September</v>
      </c>
    </row>
    <row r="561" spans="1:8" ht="15.75" thickBot="1" x14ac:dyDescent="0.3">
      <c r="A561" s="41" t="s">
        <v>275</v>
      </c>
      <c r="B561" s="41" t="s">
        <v>654</v>
      </c>
      <c r="C561" s="41">
        <v>920</v>
      </c>
      <c r="D561" s="41" t="s">
        <v>80</v>
      </c>
      <c r="E561" s="41">
        <v>37</v>
      </c>
      <c r="F561" s="42">
        <v>68.45</v>
      </c>
      <c r="G561" s="42">
        <v>6.63</v>
      </c>
      <c r="H561" s="2" t="str">
        <f t="shared" si="9"/>
        <v>September</v>
      </c>
    </row>
    <row r="562" spans="1:8" ht="15.75" thickBot="1" x14ac:dyDescent="0.3">
      <c r="A562" s="41" t="s">
        <v>275</v>
      </c>
      <c r="B562" s="41" t="s">
        <v>654</v>
      </c>
      <c r="C562" s="41">
        <v>921</v>
      </c>
      <c r="D562" s="41" t="s">
        <v>81</v>
      </c>
      <c r="E562" s="41">
        <v>29</v>
      </c>
      <c r="F562" s="42">
        <v>53.65</v>
      </c>
      <c r="G562" s="42">
        <v>5.22</v>
      </c>
      <c r="H562" s="2" t="str">
        <f t="shared" si="9"/>
        <v>September</v>
      </c>
    </row>
    <row r="563" spans="1:8" ht="15.75" thickBot="1" x14ac:dyDescent="0.3">
      <c r="A563" s="41" t="s">
        <v>275</v>
      </c>
      <c r="B563" s="41" t="s">
        <v>655</v>
      </c>
      <c r="C563" s="41">
        <v>54685</v>
      </c>
      <c r="D563" s="41" t="s">
        <v>82</v>
      </c>
      <c r="E563" s="41">
        <v>42</v>
      </c>
      <c r="F563" s="42">
        <v>58.8</v>
      </c>
      <c r="G563" s="42">
        <v>0</v>
      </c>
      <c r="H563" s="2" t="str">
        <f t="shared" si="9"/>
        <v>September</v>
      </c>
    </row>
    <row r="564" spans="1:8" ht="15.75" thickBot="1" x14ac:dyDescent="0.3">
      <c r="A564" s="41" t="s">
        <v>275</v>
      </c>
      <c r="B564" s="41" t="s">
        <v>655</v>
      </c>
      <c r="C564" s="41">
        <v>25423</v>
      </c>
      <c r="D564" s="41" t="s">
        <v>83</v>
      </c>
      <c r="E564" s="41">
        <v>29</v>
      </c>
      <c r="F564" s="42">
        <v>40.6</v>
      </c>
      <c r="G564" s="42">
        <v>0</v>
      </c>
      <c r="H564" s="2" t="str">
        <f t="shared" si="9"/>
        <v>September</v>
      </c>
    </row>
    <row r="565" spans="1:8" ht="15.75" thickBot="1" x14ac:dyDescent="0.3">
      <c r="A565" s="41" t="s">
        <v>275</v>
      </c>
      <c r="B565" s="41" t="s">
        <v>655</v>
      </c>
      <c r="C565" s="41">
        <v>95589</v>
      </c>
      <c r="D565" s="41" t="s">
        <v>84</v>
      </c>
      <c r="E565" s="41">
        <v>44</v>
      </c>
      <c r="F565" s="42">
        <v>61.6</v>
      </c>
      <c r="G565" s="42">
        <v>0</v>
      </c>
      <c r="H565" s="2" t="str">
        <f t="shared" si="9"/>
        <v>September</v>
      </c>
    </row>
    <row r="566" spans="1:8" ht="15.75" thickBot="1" x14ac:dyDescent="0.3">
      <c r="A566" s="41" t="s">
        <v>275</v>
      </c>
      <c r="B566" s="41" t="s">
        <v>655</v>
      </c>
      <c r="C566" s="41">
        <v>467</v>
      </c>
      <c r="D566" s="41" t="s">
        <v>85</v>
      </c>
      <c r="E566" s="41">
        <v>24</v>
      </c>
      <c r="F566" s="42">
        <v>26.4</v>
      </c>
      <c r="G566" s="42">
        <v>0</v>
      </c>
      <c r="H566" s="2" t="str">
        <f t="shared" si="9"/>
        <v>September</v>
      </c>
    </row>
    <row r="567" spans="1:8" ht="15.75" thickBot="1" x14ac:dyDescent="0.3">
      <c r="A567" s="41" t="s">
        <v>275</v>
      </c>
      <c r="B567" s="41" t="s">
        <v>655</v>
      </c>
      <c r="C567" s="41">
        <v>477</v>
      </c>
      <c r="D567" s="41" t="s">
        <v>86</v>
      </c>
      <c r="E567" s="41">
        <v>30</v>
      </c>
      <c r="F567" s="42">
        <v>33</v>
      </c>
      <c r="G567" s="42">
        <v>0</v>
      </c>
      <c r="H567" s="2" t="str">
        <f t="shared" si="9"/>
        <v>September</v>
      </c>
    </row>
    <row r="568" spans="1:8" ht="15.75" thickBot="1" x14ac:dyDescent="0.3">
      <c r="A568" s="41" t="s">
        <v>275</v>
      </c>
      <c r="B568" s="41" t="s">
        <v>655</v>
      </c>
      <c r="C568" s="41">
        <v>26542</v>
      </c>
      <c r="D568" s="41" t="s">
        <v>87</v>
      </c>
      <c r="E568" s="41">
        <v>14</v>
      </c>
      <c r="F568" s="42">
        <v>15.4</v>
      </c>
      <c r="G568" s="42">
        <v>0</v>
      </c>
      <c r="H568" s="2" t="str">
        <f t="shared" si="9"/>
        <v>September</v>
      </c>
    </row>
    <row r="569" spans="1:8" ht="15.75" thickBot="1" x14ac:dyDescent="0.3">
      <c r="A569" s="41" t="s">
        <v>275</v>
      </c>
      <c r="B569" s="41" t="s">
        <v>655</v>
      </c>
      <c r="C569" s="41">
        <v>26543</v>
      </c>
      <c r="D569" s="41" t="s">
        <v>88</v>
      </c>
      <c r="E569" s="41">
        <v>11</v>
      </c>
      <c r="F569" s="42">
        <v>12.1</v>
      </c>
      <c r="G569" s="42">
        <v>0</v>
      </c>
      <c r="H569" s="2" t="str">
        <f t="shared" si="9"/>
        <v>September</v>
      </c>
    </row>
    <row r="570" spans="1:8" ht="15.75" thickBot="1" x14ac:dyDescent="0.3">
      <c r="A570" s="41" t="s">
        <v>275</v>
      </c>
      <c r="B570" s="41" t="s">
        <v>655</v>
      </c>
      <c r="C570" s="41">
        <v>26544</v>
      </c>
      <c r="D570" s="41" t="s">
        <v>89</v>
      </c>
      <c r="E570" s="41">
        <v>19</v>
      </c>
      <c r="F570" s="42">
        <v>20.9</v>
      </c>
      <c r="G570" s="42">
        <v>0</v>
      </c>
      <c r="H570" s="2" t="str">
        <f t="shared" si="9"/>
        <v>September</v>
      </c>
    </row>
    <row r="571" spans="1:8" ht="15.75" thickBot="1" x14ac:dyDescent="0.3">
      <c r="A571" s="41" t="s">
        <v>275</v>
      </c>
      <c r="B571" s="41" t="s">
        <v>655</v>
      </c>
      <c r="C571" s="41">
        <v>26545</v>
      </c>
      <c r="D571" s="41" t="s">
        <v>90</v>
      </c>
      <c r="E571" s="41">
        <v>20</v>
      </c>
      <c r="F571" s="42">
        <v>22</v>
      </c>
      <c r="G571" s="42">
        <v>0</v>
      </c>
      <c r="H571" s="2" t="str">
        <f t="shared" si="9"/>
        <v>September</v>
      </c>
    </row>
    <row r="572" spans="1:8" ht="15.75" thickBot="1" x14ac:dyDescent="0.3">
      <c r="A572" s="41" t="s">
        <v>275</v>
      </c>
      <c r="B572" s="41" t="s">
        <v>655</v>
      </c>
      <c r="C572" s="41">
        <v>1189</v>
      </c>
      <c r="D572" s="41" t="s">
        <v>91</v>
      </c>
      <c r="E572" s="41">
        <v>38</v>
      </c>
      <c r="F572" s="42">
        <v>41.8</v>
      </c>
      <c r="G572" s="42">
        <v>0</v>
      </c>
      <c r="H572" s="2" t="str">
        <f t="shared" si="9"/>
        <v>September</v>
      </c>
    </row>
    <row r="573" spans="1:8" ht="15.75" thickBot="1" x14ac:dyDescent="0.3">
      <c r="A573" s="41" t="s">
        <v>275</v>
      </c>
      <c r="B573" s="41" t="s">
        <v>655</v>
      </c>
      <c r="C573" s="41">
        <v>4864</v>
      </c>
      <c r="D573" s="41" t="s">
        <v>288</v>
      </c>
      <c r="E573" s="41">
        <v>14</v>
      </c>
      <c r="F573" s="42">
        <v>15.4</v>
      </c>
      <c r="G573" s="42">
        <v>0</v>
      </c>
      <c r="H573" s="2" t="str">
        <f t="shared" si="9"/>
        <v>September</v>
      </c>
    </row>
    <row r="574" spans="1:8" ht="15.75" thickBot="1" x14ac:dyDescent="0.3">
      <c r="A574" s="41" t="s">
        <v>275</v>
      </c>
      <c r="B574" s="41" t="s">
        <v>655</v>
      </c>
      <c r="C574" s="41">
        <v>430</v>
      </c>
      <c r="D574" s="41" t="s">
        <v>92</v>
      </c>
      <c r="E574" s="41">
        <v>38</v>
      </c>
      <c r="F574" s="42">
        <v>41.8</v>
      </c>
      <c r="G574" s="42">
        <v>0</v>
      </c>
      <c r="H574" s="2" t="str">
        <f t="shared" si="9"/>
        <v>September</v>
      </c>
    </row>
    <row r="575" spans="1:8" ht="15.75" thickBot="1" x14ac:dyDescent="0.3">
      <c r="A575" s="41" t="s">
        <v>275</v>
      </c>
      <c r="B575" s="41" t="s">
        <v>655</v>
      </c>
      <c r="C575" s="41">
        <v>7515</v>
      </c>
      <c r="D575" s="41" t="s">
        <v>93</v>
      </c>
      <c r="E575" s="41">
        <v>30</v>
      </c>
      <c r="F575" s="42">
        <v>33</v>
      </c>
      <c r="G575" s="42">
        <v>0</v>
      </c>
      <c r="H575" s="2" t="str">
        <f t="shared" si="9"/>
        <v>September</v>
      </c>
    </row>
    <row r="576" spans="1:8" ht="15.75" thickBot="1" x14ac:dyDescent="0.3">
      <c r="A576" s="41" t="s">
        <v>275</v>
      </c>
      <c r="B576" s="41" t="s">
        <v>655</v>
      </c>
      <c r="C576" s="41">
        <v>483</v>
      </c>
      <c r="D576" s="41" t="s">
        <v>94</v>
      </c>
      <c r="E576" s="41">
        <v>16</v>
      </c>
      <c r="F576" s="42">
        <v>17.600000000000001</v>
      </c>
      <c r="G576" s="42">
        <v>0</v>
      </c>
      <c r="H576" s="2" t="str">
        <f t="shared" si="9"/>
        <v>September</v>
      </c>
    </row>
    <row r="577" spans="1:8" ht="15.75" thickBot="1" x14ac:dyDescent="0.3">
      <c r="A577" s="41" t="s">
        <v>275</v>
      </c>
      <c r="B577" s="41" t="s">
        <v>655</v>
      </c>
      <c r="C577" s="41">
        <v>427</v>
      </c>
      <c r="D577" s="41" t="s">
        <v>95</v>
      </c>
      <c r="E577" s="41">
        <v>31</v>
      </c>
      <c r="F577" s="42">
        <v>34.1</v>
      </c>
      <c r="G577" s="42">
        <v>0</v>
      </c>
      <c r="H577" s="2" t="str">
        <f t="shared" si="9"/>
        <v>September</v>
      </c>
    </row>
    <row r="578" spans="1:8" ht="15.75" thickBot="1" x14ac:dyDescent="0.3">
      <c r="A578" s="41" t="s">
        <v>275</v>
      </c>
      <c r="B578" s="41" t="s">
        <v>655</v>
      </c>
      <c r="C578" s="41">
        <v>419</v>
      </c>
      <c r="D578" s="41" t="s">
        <v>96</v>
      </c>
      <c r="E578" s="41">
        <v>17</v>
      </c>
      <c r="F578" s="42">
        <v>18.7</v>
      </c>
      <c r="G578" s="42">
        <v>0</v>
      </c>
      <c r="H578" s="2" t="str">
        <f t="shared" si="9"/>
        <v>September</v>
      </c>
    </row>
    <row r="579" spans="1:8" ht="15.75" thickBot="1" x14ac:dyDescent="0.3">
      <c r="A579" s="41" t="s">
        <v>275</v>
      </c>
      <c r="B579" s="41" t="s">
        <v>655</v>
      </c>
      <c r="C579" s="41">
        <v>417</v>
      </c>
      <c r="D579" s="41" t="s">
        <v>97</v>
      </c>
      <c r="E579" s="41">
        <v>49</v>
      </c>
      <c r="F579" s="42">
        <v>53.9</v>
      </c>
      <c r="G579" s="42">
        <v>0</v>
      </c>
      <c r="H579" s="2" t="str">
        <f t="shared" si="9"/>
        <v>September</v>
      </c>
    </row>
    <row r="580" spans="1:8" ht="15.75" thickBot="1" x14ac:dyDescent="0.3">
      <c r="A580" s="41" t="s">
        <v>275</v>
      </c>
      <c r="B580" s="41" t="s">
        <v>655</v>
      </c>
      <c r="C580" s="41">
        <v>9876</v>
      </c>
      <c r="D580" s="41" t="s">
        <v>98</v>
      </c>
      <c r="E580" s="41">
        <v>21</v>
      </c>
      <c r="F580" s="42">
        <v>23.1</v>
      </c>
      <c r="G580" s="42">
        <v>0</v>
      </c>
      <c r="H580" s="2" t="str">
        <f t="shared" si="9"/>
        <v>September</v>
      </c>
    </row>
    <row r="581" spans="1:8" ht="15.75" thickBot="1" x14ac:dyDescent="0.3">
      <c r="A581" s="41" t="s">
        <v>275</v>
      </c>
      <c r="B581" s="41" t="s">
        <v>655</v>
      </c>
      <c r="C581" s="41">
        <v>429</v>
      </c>
      <c r="D581" s="41" t="s">
        <v>99</v>
      </c>
      <c r="E581" s="41">
        <v>43</v>
      </c>
      <c r="F581" s="42">
        <v>47.3</v>
      </c>
      <c r="G581" s="42">
        <v>0</v>
      </c>
      <c r="H581" s="2" t="str">
        <f t="shared" si="9"/>
        <v>September</v>
      </c>
    </row>
    <row r="582" spans="1:8" ht="15.75" thickBot="1" x14ac:dyDescent="0.3">
      <c r="A582" s="41" t="s">
        <v>275</v>
      </c>
      <c r="B582" s="41" t="s">
        <v>100</v>
      </c>
      <c r="C582" s="41">
        <v>655</v>
      </c>
      <c r="D582" s="41" t="s">
        <v>101</v>
      </c>
      <c r="E582" s="41">
        <v>30</v>
      </c>
      <c r="F582" s="42">
        <v>30</v>
      </c>
      <c r="G582" s="42">
        <v>0</v>
      </c>
      <c r="H582" s="2" t="str">
        <f t="shared" si="9"/>
        <v>September</v>
      </c>
    </row>
    <row r="583" spans="1:8" ht="15.75" thickBot="1" x14ac:dyDescent="0.3">
      <c r="A583" s="41" t="s">
        <v>275</v>
      </c>
      <c r="B583" s="41" t="s">
        <v>100</v>
      </c>
      <c r="C583" s="41">
        <v>659202</v>
      </c>
      <c r="D583" s="41" t="s">
        <v>102</v>
      </c>
      <c r="E583" s="41">
        <v>7</v>
      </c>
      <c r="F583" s="42">
        <v>5.25</v>
      </c>
      <c r="G583" s="42">
        <v>0.49</v>
      </c>
      <c r="H583" s="2" t="str">
        <f t="shared" si="9"/>
        <v>September</v>
      </c>
    </row>
    <row r="584" spans="1:8" ht="15.75" thickBot="1" x14ac:dyDescent="0.3">
      <c r="A584" s="41" t="s">
        <v>275</v>
      </c>
      <c r="B584" s="41" t="s">
        <v>100</v>
      </c>
      <c r="C584" s="41">
        <v>659204</v>
      </c>
      <c r="D584" s="41" t="s">
        <v>103</v>
      </c>
      <c r="E584" s="41">
        <v>4</v>
      </c>
      <c r="F584" s="42">
        <v>3</v>
      </c>
      <c r="G584" s="42">
        <v>0.28999999999999998</v>
      </c>
      <c r="H584" s="2" t="str">
        <f t="shared" si="9"/>
        <v>September</v>
      </c>
    </row>
    <row r="585" spans="1:8" ht="15.75" thickBot="1" x14ac:dyDescent="0.3">
      <c r="A585" s="41" t="s">
        <v>275</v>
      </c>
      <c r="B585" s="41" t="s">
        <v>100</v>
      </c>
      <c r="C585" s="41">
        <v>654</v>
      </c>
      <c r="D585" s="41" t="s">
        <v>104</v>
      </c>
      <c r="E585" s="41">
        <v>38</v>
      </c>
      <c r="F585" s="42">
        <v>38</v>
      </c>
      <c r="G585" s="42">
        <v>0</v>
      </c>
      <c r="H585" s="2" t="str">
        <f t="shared" si="9"/>
        <v>September</v>
      </c>
    </row>
    <row r="586" spans="1:8" ht="15.75" thickBot="1" x14ac:dyDescent="0.3">
      <c r="A586" s="41" t="s">
        <v>275</v>
      </c>
      <c r="B586" s="41" t="s">
        <v>100</v>
      </c>
      <c r="C586" s="41">
        <v>651</v>
      </c>
      <c r="D586" s="41" t="s">
        <v>105</v>
      </c>
      <c r="E586" s="41">
        <v>33</v>
      </c>
      <c r="F586" s="42">
        <v>3.3</v>
      </c>
      <c r="G586" s="42">
        <v>0</v>
      </c>
      <c r="H586" s="2" t="str">
        <f t="shared" si="9"/>
        <v>September</v>
      </c>
    </row>
    <row r="587" spans="1:8" ht="15.75" thickBot="1" x14ac:dyDescent="0.3">
      <c r="A587" s="41" t="s">
        <v>275</v>
      </c>
      <c r="B587" s="41" t="s">
        <v>100</v>
      </c>
      <c r="C587" s="41">
        <v>652</v>
      </c>
      <c r="D587" s="41" t="s">
        <v>106</v>
      </c>
      <c r="E587" s="41">
        <v>265</v>
      </c>
      <c r="F587" s="42">
        <v>132.5</v>
      </c>
      <c r="G587" s="42">
        <v>13.02</v>
      </c>
      <c r="H587" s="2" t="str">
        <f t="shared" si="9"/>
        <v>September</v>
      </c>
    </row>
    <row r="588" spans="1:8" ht="15.75" thickBot="1" x14ac:dyDescent="0.3">
      <c r="A588" s="41" t="s">
        <v>275</v>
      </c>
      <c r="B588" s="41" t="s">
        <v>100</v>
      </c>
      <c r="C588" s="41">
        <v>1908</v>
      </c>
      <c r="D588" s="41" t="s">
        <v>107</v>
      </c>
      <c r="E588" s="41">
        <v>80</v>
      </c>
      <c r="F588" s="42">
        <v>128</v>
      </c>
      <c r="G588" s="42">
        <v>0</v>
      </c>
      <c r="H588" s="2" t="str">
        <f t="shared" si="9"/>
        <v>September</v>
      </c>
    </row>
    <row r="589" spans="1:8" ht="15.75" thickBot="1" x14ac:dyDescent="0.3">
      <c r="A589" s="41" t="s">
        <v>275</v>
      </c>
      <c r="B589" s="41" t="s">
        <v>100</v>
      </c>
      <c r="C589" s="41">
        <v>4225</v>
      </c>
      <c r="D589" s="41" t="s">
        <v>108</v>
      </c>
      <c r="E589" s="41">
        <v>218</v>
      </c>
      <c r="F589" s="42">
        <v>98.1</v>
      </c>
      <c r="G589" s="42">
        <v>0</v>
      </c>
      <c r="H589" s="2" t="str">
        <f t="shared" si="9"/>
        <v>September</v>
      </c>
    </row>
    <row r="590" spans="1:8" ht="15.75" thickBot="1" x14ac:dyDescent="0.3">
      <c r="A590" s="41" t="s">
        <v>275</v>
      </c>
      <c r="B590" s="41" t="s">
        <v>100</v>
      </c>
      <c r="C590" s="41">
        <v>660</v>
      </c>
      <c r="D590" s="41" t="s">
        <v>109</v>
      </c>
      <c r="E590" s="41">
        <v>61</v>
      </c>
      <c r="F590" s="42">
        <v>228.75</v>
      </c>
      <c r="G590" s="42">
        <v>21.95</v>
      </c>
      <c r="H590" s="2" t="str">
        <f t="shared" si="9"/>
        <v>September</v>
      </c>
    </row>
    <row r="591" spans="1:8" ht="15.75" thickBot="1" x14ac:dyDescent="0.3">
      <c r="A591" s="41" t="s">
        <v>275</v>
      </c>
      <c r="B591" s="41" t="s">
        <v>100</v>
      </c>
      <c r="C591" s="41">
        <v>48758</v>
      </c>
      <c r="D591" s="41" t="s">
        <v>110</v>
      </c>
      <c r="E591" s="41">
        <v>67</v>
      </c>
      <c r="F591" s="42">
        <v>100.5</v>
      </c>
      <c r="G591" s="42">
        <v>9.42</v>
      </c>
      <c r="H591" s="2" t="str">
        <f t="shared" si="9"/>
        <v>September</v>
      </c>
    </row>
    <row r="592" spans="1:8" ht="15.75" thickBot="1" x14ac:dyDescent="0.3">
      <c r="A592" s="41" t="s">
        <v>275</v>
      </c>
      <c r="B592" s="41" t="s">
        <v>659</v>
      </c>
      <c r="C592" s="41">
        <v>1.25</v>
      </c>
      <c r="D592" s="41" t="s">
        <v>111</v>
      </c>
      <c r="E592" s="41">
        <v>17</v>
      </c>
      <c r="F592" s="42">
        <v>21.25</v>
      </c>
      <c r="G592" s="42">
        <v>0</v>
      </c>
      <c r="H592" s="2" t="str">
        <f t="shared" si="9"/>
        <v>September</v>
      </c>
    </row>
    <row r="593" spans="1:8" ht="15.75" thickBot="1" x14ac:dyDescent="0.3">
      <c r="A593" s="41" t="s">
        <v>275</v>
      </c>
      <c r="B593" s="41" t="s">
        <v>659</v>
      </c>
      <c r="C593" s="41">
        <v>147</v>
      </c>
      <c r="D593" s="41" t="s">
        <v>112</v>
      </c>
      <c r="E593" s="41">
        <v>14</v>
      </c>
      <c r="F593" s="42">
        <v>17.5</v>
      </c>
      <c r="G593" s="42">
        <v>0</v>
      </c>
      <c r="H593" s="2" t="str">
        <f t="shared" si="9"/>
        <v>September</v>
      </c>
    </row>
    <row r="594" spans="1:8" ht="15.75" thickBot="1" x14ac:dyDescent="0.3">
      <c r="A594" s="41" t="s">
        <v>275</v>
      </c>
      <c r="B594" s="41" t="s">
        <v>659</v>
      </c>
      <c r="C594" s="41">
        <v>144</v>
      </c>
      <c r="D594" s="41" t="s">
        <v>113</v>
      </c>
      <c r="E594" s="41">
        <v>25</v>
      </c>
      <c r="F594" s="42">
        <v>31.25</v>
      </c>
      <c r="G594" s="42">
        <v>0</v>
      </c>
      <c r="H594" s="2" t="str">
        <f t="shared" si="9"/>
        <v>September</v>
      </c>
    </row>
    <row r="595" spans="1:8" ht="15.75" thickBot="1" x14ac:dyDescent="0.3">
      <c r="A595" s="41" t="s">
        <v>275</v>
      </c>
      <c r="B595" s="41" t="s">
        <v>659</v>
      </c>
      <c r="C595" s="41">
        <v>146</v>
      </c>
      <c r="D595" s="41" t="s">
        <v>114</v>
      </c>
      <c r="E595" s="41">
        <v>29</v>
      </c>
      <c r="F595" s="42">
        <v>36.25</v>
      </c>
      <c r="G595" s="42">
        <v>0</v>
      </c>
      <c r="H595" s="2" t="str">
        <f t="shared" si="9"/>
        <v>September</v>
      </c>
    </row>
    <row r="596" spans="1:8" ht="15.75" thickBot="1" x14ac:dyDescent="0.3">
      <c r="A596" s="41" t="s">
        <v>275</v>
      </c>
      <c r="B596" s="41" t="s">
        <v>659</v>
      </c>
      <c r="C596" s="41">
        <v>145</v>
      </c>
      <c r="D596" s="41" t="s">
        <v>115</v>
      </c>
      <c r="E596" s="41">
        <v>35</v>
      </c>
      <c r="F596" s="42">
        <v>43.75</v>
      </c>
      <c r="G596" s="42">
        <v>0</v>
      </c>
      <c r="H596" s="2" t="str">
        <f t="shared" si="9"/>
        <v>September</v>
      </c>
    </row>
    <row r="597" spans="1:8" ht="15.75" thickBot="1" x14ac:dyDescent="0.3">
      <c r="A597" s="41" t="s">
        <v>275</v>
      </c>
      <c r="B597" s="41" t="s">
        <v>659</v>
      </c>
      <c r="C597" s="41">
        <v>1187</v>
      </c>
      <c r="D597" s="41" t="s">
        <v>116</v>
      </c>
      <c r="E597" s="41">
        <v>24</v>
      </c>
      <c r="F597" s="42">
        <v>52.8</v>
      </c>
      <c r="G597" s="42">
        <v>0</v>
      </c>
      <c r="H597" s="2" t="str">
        <f t="shared" si="9"/>
        <v>September</v>
      </c>
    </row>
    <row r="598" spans="1:8" ht="15.75" thickBot="1" x14ac:dyDescent="0.3">
      <c r="A598" s="41" t="s">
        <v>275</v>
      </c>
      <c r="B598" s="41" t="s">
        <v>659</v>
      </c>
      <c r="C598" s="41">
        <v>133</v>
      </c>
      <c r="D598" s="41" t="s">
        <v>117</v>
      </c>
      <c r="E598" s="41">
        <v>18</v>
      </c>
      <c r="F598" s="42">
        <v>31.5</v>
      </c>
      <c r="G598" s="42">
        <v>0</v>
      </c>
      <c r="H598" s="2" t="str">
        <f t="shared" si="9"/>
        <v>September</v>
      </c>
    </row>
    <row r="599" spans="1:8" ht="15.75" thickBot="1" x14ac:dyDescent="0.3">
      <c r="A599" s="41" t="s">
        <v>275</v>
      </c>
      <c r="B599" s="41" t="s">
        <v>659</v>
      </c>
      <c r="C599" s="41">
        <v>404</v>
      </c>
      <c r="D599" s="41" t="s">
        <v>118</v>
      </c>
      <c r="E599" s="41">
        <v>26</v>
      </c>
      <c r="F599" s="42">
        <v>45.5</v>
      </c>
      <c r="G599" s="42">
        <v>0</v>
      </c>
      <c r="H599" s="2" t="str">
        <f t="shared" si="9"/>
        <v>September</v>
      </c>
    </row>
    <row r="600" spans="1:8" ht="15.75" thickBot="1" x14ac:dyDescent="0.3">
      <c r="A600" s="41" t="s">
        <v>275</v>
      </c>
      <c r="B600" s="41" t="s">
        <v>659</v>
      </c>
      <c r="C600" s="41">
        <v>118</v>
      </c>
      <c r="D600" s="41" t="s">
        <v>119</v>
      </c>
      <c r="E600" s="41">
        <v>12</v>
      </c>
      <c r="F600" s="42">
        <v>21</v>
      </c>
      <c r="G600" s="42">
        <v>0</v>
      </c>
      <c r="H600" s="2" t="str">
        <f t="shared" si="9"/>
        <v>September</v>
      </c>
    </row>
    <row r="601" spans="1:8" ht="15.75" thickBot="1" x14ac:dyDescent="0.3">
      <c r="A601" s="41" t="s">
        <v>275</v>
      </c>
      <c r="B601" s="41" t="s">
        <v>659</v>
      </c>
      <c r="C601" s="41">
        <v>2635</v>
      </c>
      <c r="D601" s="41" t="s">
        <v>253</v>
      </c>
      <c r="E601" s="41">
        <v>20</v>
      </c>
      <c r="F601" s="42">
        <v>35</v>
      </c>
      <c r="G601" s="42">
        <v>0</v>
      </c>
      <c r="H601" s="2" t="str">
        <f t="shared" si="9"/>
        <v>September</v>
      </c>
    </row>
    <row r="602" spans="1:8" ht="15.75" thickBot="1" x14ac:dyDescent="0.3">
      <c r="A602" s="41" t="s">
        <v>275</v>
      </c>
      <c r="B602" s="41" t="s">
        <v>659</v>
      </c>
      <c r="C602" s="41">
        <v>4560</v>
      </c>
      <c r="D602" s="41" t="s">
        <v>120</v>
      </c>
      <c r="E602" s="41">
        <v>18</v>
      </c>
      <c r="F602" s="42">
        <v>31.5</v>
      </c>
      <c r="G602" s="42">
        <v>0</v>
      </c>
      <c r="H602" s="2" t="str">
        <f t="shared" si="9"/>
        <v>September</v>
      </c>
    </row>
    <row r="603" spans="1:8" ht="15.75" thickBot="1" x14ac:dyDescent="0.3">
      <c r="A603" s="41" t="s">
        <v>275</v>
      </c>
      <c r="B603" s="41" t="s">
        <v>659</v>
      </c>
      <c r="C603" s="41">
        <v>4895</v>
      </c>
      <c r="D603" s="41" t="s">
        <v>121</v>
      </c>
      <c r="E603" s="41">
        <v>16</v>
      </c>
      <c r="F603" s="42">
        <v>28</v>
      </c>
      <c r="G603" s="42">
        <v>0</v>
      </c>
      <c r="H603" s="2" t="str">
        <f t="shared" ref="H603:H666" si="10">"September"</f>
        <v>September</v>
      </c>
    </row>
    <row r="604" spans="1:8" ht="15.75" thickBot="1" x14ac:dyDescent="0.3">
      <c r="A604" s="41" t="s">
        <v>275</v>
      </c>
      <c r="B604" s="41" t="s">
        <v>659</v>
      </c>
      <c r="C604" s="41">
        <v>3789</v>
      </c>
      <c r="D604" s="41" t="s">
        <v>122</v>
      </c>
      <c r="E604" s="41">
        <v>22</v>
      </c>
      <c r="F604" s="42">
        <v>48.18</v>
      </c>
      <c r="G604" s="42">
        <v>0</v>
      </c>
      <c r="H604" s="2" t="str">
        <f t="shared" si="10"/>
        <v>September</v>
      </c>
    </row>
    <row r="605" spans="1:8" ht="15.75" thickBot="1" x14ac:dyDescent="0.3">
      <c r="A605" s="41" t="s">
        <v>275</v>
      </c>
      <c r="B605" s="41" t="s">
        <v>659</v>
      </c>
      <c r="C605" s="41">
        <v>7776</v>
      </c>
      <c r="D605" s="41" t="s">
        <v>123</v>
      </c>
      <c r="E605" s="41">
        <v>12</v>
      </c>
      <c r="F605" s="42">
        <v>26.28</v>
      </c>
      <c r="G605" s="42">
        <v>0</v>
      </c>
      <c r="H605" s="2" t="str">
        <f t="shared" si="10"/>
        <v>September</v>
      </c>
    </row>
    <row r="606" spans="1:8" ht="15.75" thickBot="1" x14ac:dyDescent="0.3">
      <c r="A606" s="41" t="s">
        <v>275</v>
      </c>
      <c r="B606" s="41" t="s">
        <v>659</v>
      </c>
      <c r="C606" s="41">
        <v>8978</v>
      </c>
      <c r="D606" s="41" t="s">
        <v>124</v>
      </c>
      <c r="E606" s="41">
        <v>18</v>
      </c>
      <c r="F606" s="42">
        <v>39.42</v>
      </c>
      <c r="G606" s="42">
        <v>0</v>
      </c>
      <c r="H606" s="2" t="str">
        <f t="shared" si="10"/>
        <v>September</v>
      </c>
    </row>
    <row r="607" spans="1:8" ht="15.75" thickBot="1" x14ac:dyDescent="0.3">
      <c r="A607" s="41" t="s">
        <v>275</v>
      </c>
      <c r="B607" s="41" t="s">
        <v>659</v>
      </c>
      <c r="C607" s="41">
        <v>5692</v>
      </c>
      <c r="D607" s="41" t="s">
        <v>125</v>
      </c>
      <c r="E607" s="41">
        <v>22</v>
      </c>
      <c r="F607" s="42">
        <v>24.2</v>
      </c>
      <c r="G607" s="42">
        <v>0</v>
      </c>
      <c r="H607" s="2" t="str">
        <f t="shared" si="10"/>
        <v>September</v>
      </c>
    </row>
    <row r="608" spans="1:8" ht="15.75" thickBot="1" x14ac:dyDescent="0.3">
      <c r="A608" s="41" t="s">
        <v>275</v>
      </c>
      <c r="B608" s="41" t="s">
        <v>659</v>
      </c>
      <c r="C608" s="41">
        <v>64335</v>
      </c>
      <c r="D608" s="41" t="s">
        <v>126</v>
      </c>
      <c r="E608" s="41">
        <v>21</v>
      </c>
      <c r="F608" s="42">
        <v>23.1</v>
      </c>
      <c r="G608" s="42">
        <v>2.13</v>
      </c>
      <c r="H608" s="2" t="str">
        <f t="shared" si="10"/>
        <v>September</v>
      </c>
    </row>
    <row r="609" spans="1:8" ht="15.75" thickBot="1" x14ac:dyDescent="0.3">
      <c r="A609" s="41" t="s">
        <v>275</v>
      </c>
      <c r="B609" s="41" t="s">
        <v>659</v>
      </c>
      <c r="C609" s="41">
        <v>217</v>
      </c>
      <c r="D609" s="41" t="s">
        <v>289</v>
      </c>
      <c r="E609" s="41">
        <v>1</v>
      </c>
      <c r="F609" s="42">
        <v>1.1000000000000001</v>
      </c>
      <c r="G609" s="42">
        <v>0</v>
      </c>
      <c r="H609" s="2" t="str">
        <f t="shared" si="10"/>
        <v>September</v>
      </c>
    </row>
    <row r="610" spans="1:8" ht="15.75" thickBot="1" x14ac:dyDescent="0.3">
      <c r="A610" s="41" t="s">
        <v>275</v>
      </c>
      <c r="B610" s="41" t="s">
        <v>659</v>
      </c>
      <c r="C610" s="41">
        <v>1221</v>
      </c>
      <c r="D610" s="41" t="s">
        <v>260</v>
      </c>
      <c r="E610" s="41">
        <v>15</v>
      </c>
      <c r="F610" s="42">
        <v>22.5</v>
      </c>
      <c r="G610" s="42">
        <v>2.13</v>
      </c>
      <c r="H610" s="2" t="str">
        <f t="shared" si="10"/>
        <v>September</v>
      </c>
    </row>
    <row r="611" spans="1:8" ht="15.75" thickBot="1" x14ac:dyDescent="0.3">
      <c r="A611" s="41" t="s">
        <v>275</v>
      </c>
      <c r="B611" s="41" t="s">
        <v>659</v>
      </c>
      <c r="C611" s="41">
        <v>75877</v>
      </c>
      <c r="D611" s="41" t="s">
        <v>127</v>
      </c>
      <c r="E611" s="41">
        <v>27</v>
      </c>
      <c r="F611" s="42">
        <v>47.25</v>
      </c>
      <c r="G611" s="42">
        <v>0</v>
      </c>
      <c r="H611" s="2" t="str">
        <f t="shared" si="10"/>
        <v>September</v>
      </c>
    </row>
    <row r="612" spans="1:8" ht="15.75" thickBot="1" x14ac:dyDescent="0.3">
      <c r="A612" s="41" t="s">
        <v>275</v>
      </c>
      <c r="B612" s="41" t="s">
        <v>659</v>
      </c>
      <c r="C612" s="41">
        <v>46525</v>
      </c>
      <c r="D612" s="41" t="s">
        <v>128</v>
      </c>
      <c r="E612" s="41">
        <v>17</v>
      </c>
      <c r="F612" s="42">
        <v>29.75</v>
      </c>
      <c r="G612" s="42">
        <v>0</v>
      </c>
      <c r="H612" s="2" t="str">
        <f t="shared" si="10"/>
        <v>September</v>
      </c>
    </row>
    <row r="613" spans="1:8" ht="15.75" thickBot="1" x14ac:dyDescent="0.3">
      <c r="A613" s="41" t="s">
        <v>275</v>
      </c>
      <c r="B613" s="41" t="s">
        <v>659</v>
      </c>
      <c r="C613" s="41">
        <v>3940</v>
      </c>
      <c r="D613" s="41" t="s">
        <v>129</v>
      </c>
      <c r="E613" s="41">
        <v>13</v>
      </c>
      <c r="F613" s="42">
        <v>22.75</v>
      </c>
      <c r="G613" s="42">
        <v>0</v>
      </c>
      <c r="H613" s="2" t="str">
        <f t="shared" si="10"/>
        <v>September</v>
      </c>
    </row>
    <row r="614" spans="1:8" ht="15.75" thickBot="1" x14ac:dyDescent="0.3">
      <c r="A614" s="41" t="s">
        <v>275</v>
      </c>
      <c r="B614" s="41" t="s">
        <v>659</v>
      </c>
      <c r="C614" s="41">
        <v>3874846</v>
      </c>
      <c r="D614" s="41" t="s">
        <v>130</v>
      </c>
      <c r="E614" s="41">
        <v>18</v>
      </c>
      <c r="F614" s="42">
        <v>31.5</v>
      </c>
      <c r="G614" s="42">
        <v>0</v>
      </c>
      <c r="H614" s="2" t="str">
        <f t="shared" si="10"/>
        <v>September</v>
      </c>
    </row>
    <row r="615" spans="1:8" ht="15.75" thickBot="1" x14ac:dyDescent="0.3">
      <c r="A615" s="41" t="s">
        <v>275</v>
      </c>
      <c r="B615" s="41" t="s">
        <v>659</v>
      </c>
      <c r="C615" s="41">
        <v>583294</v>
      </c>
      <c r="D615" s="41" t="s">
        <v>131</v>
      </c>
      <c r="E615" s="41">
        <v>21</v>
      </c>
      <c r="F615" s="42">
        <v>36.75</v>
      </c>
      <c r="G615" s="42">
        <v>0</v>
      </c>
      <c r="H615" s="2" t="str">
        <f t="shared" si="10"/>
        <v>September</v>
      </c>
    </row>
    <row r="616" spans="1:8" ht="15.75" thickBot="1" x14ac:dyDescent="0.3">
      <c r="A616" s="41" t="s">
        <v>275</v>
      </c>
      <c r="B616" s="41" t="s">
        <v>659</v>
      </c>
      <c r="C616" s="41">
        <v>54899</v>
      </c>
      <c r="D616" s="41" t="s">
        <v>132</v>
      </c>
      <c r="E616" s="41">
        <v>21</v>
      </c>
      <c r="F616" s="42">
        <v>36.75</v>
      </c>
      <c r="G616" s="42">
        <v>0</v>
      </c>
      <c r="H616" s="2" t="str">
        <f t="shared" si="10"/>
        <v>September</v>
      </c>
    </row>
    <row r="617" spans="1:8" ht="15.75" thickBot="1" x14ac:dyDescent="0.3">
      <c r="A617" s="41" t="s">
        <v>275</v>
      </c>
      <c r="B617" s="41" t="s">
        <v>659</v>
      </c>
      <c r="C617" s="41">
        <v>137</v>
      </c>
      <c r="D617" s="41" t="s">
        <v>133</v>
      </c>
      <c r="E617" s="41">
        <v>51</v>
      </c>
      <c r="F617" s="42">
        <v>56.1</v>
      </c>
      <c r="G617" s="42">
        <v>0</v>
      </c>
      <c r="H617" s="2" t="str">
        <f t="shared" si="10"/>
        <v>September</v>
      </c>
    </row>
    <row r="618" spans="1:8" ht="15.75" thickBot="1" x14ac:dyDescent="0.3">
      <c r="A618" s="41" t="s">
        <v>275</v>
      </c>
      <c r="B618" s="41" t="s">
        <v>659</v>
      </c>
      <c r="C618" s="41">
        <v>3874851</v>
      </c>
      <c r="D618" s="41" t="s">
        <v>134</v>
      </c>
      <c r="E618" s="41">
        <v>55</v>
      </c>
      <c r="F618" s="42">
        <v>60.5</v>
      </c>
      <c r="G618" s="42">
        <v>0</v>
      </c>
      <c r="H618" s="2" t="str">
        <f t="shared" si="10"/>
        <v>September</v>
      </c>
    </row>
    <row r="619" spans="1:8" ht="15.75" thickBot="1" x14ac:dyDescent="0.3">
      <c r="A619" s="41" t="s">
        <v>275</v>
      </c>
      <c r="B619" s="41" t="s">
        <v>659</v>
      </c>
      <c r="C619" s="41">
        <v>32198</v>
      </c>
      <c r="D619" s="41" t="s">
        <v>135</v>
      </c>
      <c r="E619" s="41">
        <v>39</v>
      </c>
      <c r="F619" s="42">
        <v>42.9</v>
      </c>
      <c r="G619" s="42">
        <v>0</v>
      </c>
      <c r="H619" s="2" t="str">
        <f t="shared" si="10"/>
        <v>September</v>
      </c>
    </row>
    <row r="620" spans="1:8" ht="15.75" thickBot="1" x14ac:dyDescent="0.3">
      <c r="A620" s="41" t="s">
        <v>275</v>
      </c>
      <c r="B620" s="41" t="s">
        <v>659</v>
      </c>
      <c r="C620" s="41">
        <v>56444</v>
      </c>
      <c r="D620" s="41" t="s">
        <v>136</v>
      </c>
      <c r="E620" s="41">
        <v>41</v>
      </c>
      <c r="F620" s="42">
        <v>45.1</v>
      </c>
      <c r="G620" s="42">
        <v>0</v>
      </c>
      <c r="H620" s="2" t="str">
        <f t="shared" si="10"/>
        <v>September</v>
      </c>
    </row>
    <row r="621" spans="1:8" ht="15.75" thickBot="1" x14ac:dyDescent="0.3">
      <c r="A621" s="41" t="s">
        <v>275</v>
      </c>
      <c r="B621" s="41" t="s">
        <v>659</v>
      </c>
      <c r="C621" s="41">
        <v>230</v>
      </c>
      <c r="D621" s="41" t="s">
        <v>137</v>
      </c>
      <c r="E621" s="41">
        <v>26</v>
      </c>
      <c r="F621" s="42">
        <v>39</v>
      </c>
      <c r="G621" s="42">
        <v>3.68</v>
      </c>
      <c r="H621" s="2" t="str">
        <f t="shared" si="10"/>
        <v>September</v>
      </c>
    </row>
    <row r="622" spans="1:8" ht="15.75" thickBot="1" x14ac:dyDescent="0.3">
      <c r="A622" s="41" t="s">
        <v>275</v>
      </c>
      <c r="B622" s="41" t="s">
        <v>659</v>
      </c>
      <c r="C622" s="41">
        <v>8448</v>
      </c>
      <c r="D622" s="41" t="s">
        <v>138</v>
      </c>
      <c r="E622" s="41">
        <v>26</v>
      </c>
      <c r="F622" s="42">
        <v>39</v>
      </c>
      <c r="G622" s="42">
        <v>3.7</v>
      </c>
      <c r="H622" s="2" t="str">
        <f t="shared" si="10"/>
        <v>September</v>
      </c>
    </row>
    <row r="623" spans="1:8" ht="15.75" thickBot="1" x14ac:dyDescent="0.3">
      <c r="A623" s="41" t="s">
        <v>275</v>
      </c>
      <c r="B623" s="41" t="s">
        <v>659</v>
      </c>
      <c r="C623" s="41">
        <v>276</v>
      </c>
      <c r="D623" s="41" t="s">
        <v>139</v>
      </c>
      <c r="E623" s="41">
        <v>67</v>
      </c>
      <c r="F623" s="42">
        <v>100.5</v>
      </c>
      <c r="G623" s="42">
        <v>9.44</v>
      </c>
      <c r="H623" s="2" t="str">
        <f t="shared" si="10"/>
        <v>September</v>
      </c>
    </row>
    <row r="624" spans="1:8" ht="15.75" thickBot="1" x14ac:dyDescent="0.3">
      <c r="A624" s="41" t="s">
        <v>275</v>
      </c>
      <c r="B624" s="41" t="s">
        <v>659</v>
      </c>
      <c r="C624" s="41">
        <v>295</v>
      </c>
      <c r="D624" s="41" t="s">
        <v>140</v>
      </c>
      <c r="E624" s="41">
        <v>22</v>
      </c>
      <c r="F624" s="42">
        <v>59.4</v>
      </c>
      <c r="G624" s="42">
        <v>0</v>
      </c>
      <c r="H624" s="2" t="str">
        <f t="shared" si="10"/>
        <v>September</v>
      </c>
    </row>
    <row r="625" spans="1:8" ht="15.75" thickBot="1" x14ac:dyDescent="0.3">
      <c r="A625" s="41" t="s">
        <v>275</v>
      </c>
      <c r="B625" s="41" t="s">
        <v>659</v>
      </c>
      <c r="C625" s="41">
        <v>285</v>
      </c>
      <c r="D625" s="41" t="s">
        <v>141</v>
      </c>
      <c r="E625" s="41">
        <v>18</v>
      </c>
      <c r="F625" s="42">
        <v>48.6</v>
      </c>
      <c r="G625" s="42">
        <v>0</v>
      </c>
      <c r="H625" s="2" t="str">
        <f t="shared" si="10"/>
        <v>September</v>
      </c>
    </row>
    <row r="626" spans="1:8" ht="15.75" thickBot="1" x14ac:dyDescent="0.3">
      <c r="A626" s="41" t="s">
        <v>275</v>
      </c>
      <c r="B626" s="41" t="s">
        <v>659</v>
      </c>
      <c r="C626" s="41">
        <v>265</v>
      </c>
      <c r="D626" s="41" t="s">
        <v>142</v>
      </c>
      <c r="E626" s="41">
        <v>32</v>
      </c>
      <c r="F626" s="42">
        <v>86.4</v>
      </c>
      <c r="G626" s="42">
        <v>0</v>
      </c>
      <c r="H626" s="2" t="str">
        <f t="shared" si="10"/>
        <v>September</v>
      </c>
    </row>
    <row r="627" spans="1:8" ht="15.75" thickBot="1" x14ac:dyDescent="0.3">
      <c r="A627" s="41" t="s">
        <v>275</v>
      </c>
      <c r="B627" s="41" t="s">
        <v>659</v>
      </c>
      <c r="C627" s="41">
        <v>75455</v>
      </c>
      <c r="D627" s="41" t="s">
        <v>143</v>
      </c>
      <c r="E627" s="41">
        <v>21</v>
      </c>
      <c r="F627" s="42">
        <v>36.75</v>
      </c>
      <c r="G627" s="42">
        <v>0</v>
      </c>
      <c r="H627" s="2" t="str">
        <f t="shared" si="10"/>
        <v>September</v>
      </c>
    </row>
    <row r="628" spans="1:8" ht="15.75" thickBot="1" x14ac:dyDescent="0.3">
      <c r="A628" s="41" t="s">
        <v>275</v>
      </c>
      <c r="B628" s="41" t="s">
        <v>659</v>
      </c>
      <c r="C628" s="41">
        <v>51251</v>
      </c>
      <c r="D628" s="41" t="s">
        <v>144</v>
      </c>
      <c r="E628" s="41">
        <v>18</v>
      </c>
      <c r="F628" s="42">
        <v>31.5</v>
      </c>
      <c r="G628" s="42">
        <v>0</v>
      </c>
      <c r="H628" s="2" t="str">
        <f t="shared" si="10"/>
        <v>September</v>
      </c>
    </row>
    <row r="629" spans="1:8" ht="15.75" thickBot="1" x14ac:dyDescent="0.3">
      <c r="A629" s="41" t="s">
        <v>275</v>
      </c>
      <c r="B629" s="41" t="s">
        <v>659</v>
      </c>
      <c r="C629" s="41">
        <v>51252</v>
      </c>
      <c r="D629" s="41" t="s">
        <v>290</v>
      </c>
      <c r="E629" s="41">
        <v>13</v>
      </c>
      <c r="F629" s="42">
        <v>22.75</v>
      </c>
      <c r="G629" s="42">
        <v>2.21</v>
      </c>
      <c r="H629" s="2" t="str">
        <f t="shared" si="10"/>
        <v>September</v>
      </c>
    </row>
    <row r="630" spans="1:8" ht="15.75" thickBot="1" x14ac:dyDescent="0.3">
      <c r="A630" s="41" t="s">
        <v>275</v>
      </c>
      <c r="B630" s="41" t="s">
        <v>659</v>
      </c>
      <c r="C630" s="41">
        <v>1130</v>
      </c>
      <c r="D630" s="41" t="s">
        <v>145</v>
      </c>
      <c r="E630" s="41">
        <v>11</v>
      </c>
      <c r="F630" s="42">
        <v>19.25</v>
      </c>
      <c r="G630" s="42">
        <v>0</v>
      </c>
      <c r="H630" s="2" t="str">
        <f t="shared" si="10"/>
        <v>September</v>
      </c>
    </row>
    <row r="631" spans="1:8" ht="15.75" thickBot="1" x14ac:dyDescent="0.3">
      <c r="A631" s="41" t="s">
        <v>275</v>
      </c>
      <c r="B631" s="41" t="s">
        <v>659</v>
      </c>
      <c r="C631" s="41">
        <v>1128</v>
      </c>
      <c r="D631" s="41" t="s">
        <v>146</v>
      </c>
      <c r="E631" s="41">
        <v>7</v>
      </c>
      <c r="F631" s="42">
        <v>12.25</v>
      </c>
      <c r="G631" s="42">
        <v>0</v>
      </c>
      <c r="H631" s="2" t="str">
        <f t="shared" si="10"/>
        <v>September</v>
      </c>
    </row>
    <row r="632" spans="1:8" ht="15.75" thickBot="1" x14ac:dyDescent="0.3">
      <c r="A632" s="41" t="s">
        <v>275</v>
      </c>
      <c r="B632" s="41" t="s">
        <v>659</v>
      </c>
      <c r="C632" s="41">
        <v>93</v>
      </c>
      <c r="D632" s="41" t="s">
        <v>147</v>
      </c>
      <c r="E632" s="41">
        <v>42</v>
      </c>
      <c r="F632" s="42">
        <v>23.16</v>
      </c>
      <c r="G632" s="42">
        <v>0</v>
      </c>
      <c r="H632" s="2" t="str">
        <f t="shared" si="10"/>
        <v>September</v>
      </c>
    </row>
    <row r="633" spans="1:8" ht="15.75" thickBot="1" x14ac:dyDescent="0.3">
      <c r="A633" s="41" t="s">
        <v>275</v>
      </c>
      <c r="B633" s="41" t="s">
        <v>659</v>
      </c>
      <c r="C633" s="41">
        <v>2</v>
      </c>
      <c r="D633" s="41" t="s">
        <v>148</v>
      </c>
      <c r="E633" s="41">
        <v>33</v>
      </c>
      <c r="F633" s="42">
        <v>21</v>
      </c>
      <c r="G633" s="42">
        <v>0</v>
      </c>
      <c r="H633" s="2" t="str">
        <f t="shared" si="10"/>
        <v>September</v>
      </c>
    </row>
    <row r="634" spans="1:8" ht="15.75" thickBot="1" x14ac:dyDescent="0.3">
      <c r="A634" s="41" t="s">
        <v>275</v>
      </c>
      <c r="B634" s="41" t="s">
        <v>659</v>
      </c>
      <c r="C634" s="41">
        <v>40</v>
      </c>
      <c r="D634" s="41" t="s">
        <v>149</v>
      </c>
      <c r="E634" s="41">
        <v>41</v>
      </c>
      <c r="F634" s="42">
        <v>23.56</v>
      </c>
      <c r="G634" s="42">
        <v>0</v>
      </c>
      <c r="H634" s="2" t="str">
        <f t="shared" si="10"/>
        <v>September</v>
      </c>
    </row>
    <row r="635" spans="1:8" ht="15.75" thickBot="1" x14ac:dyDescent="0.3">
      <c r="A635" s="41" t="s">
        <v>275</v>
      </c>
      <c r="B635" s="41" t="s">
        <v>659</v>
      </c>
      <c r="C635" s="41">
        <v>418</v>
      </c>
      <c r="D635" s="41" t="s">
        <v>150</v>
      </c>
      <c r="E635" s="41">
        <v>44</v>
      </c>
      <c r="F635" s="42">
        <v>24.52</v>
      </c>
      <c r="G635" s="42">
        <v>0</v>
      </c>
      <c r="H635" s="2" t="str">
        <f t="shared" si="10"/>
        <v>September</v>
      </c>
    </row>
    <row r="636" spans="1:8" ht="15.75" thickBot="1" x14ac:dyDescent="0.3">
      <c r="A636" s="41" t="s">
        <v>275</v>
      </c>
      <c r="B636" s="41" t="s">
        <v>659</v>
      </c>
      <c r="C636" s="41">
        <v>236</v>
      </c>
      <c r="D636" s="41" t="s">
        <v>151</v>
      </c>
      <c r="E636" s="41">
        <v>19</v>
      </c>
      <c r="F636" s="42">
        <v>20.9</v>
      </c>
      <c r="G636" s="42">
        <v>0</v>
      </c>
      <c r="H636" s="2" t="str">
        <f t="shared" si="10"/>
        <v>September</v>
      </c>
    </row>
    <row r="637" spans="1:8" ht="15.75" thickBot="1" x14ac:dyDescent="0.3">
      <c r="A637" s="41" t="s">
        <v>275</v>
      </c>
      <c r="B637" s="41" t="s">
        <v>659</v>
      </c>
      <c r="C637" s="41">
        <v>23444</v>
      </c>
      <c r="D637" s="41" t="s">
        <v>152</v>
      </c>
      <c r="E637" s="41">
        <v>8</v>
      </c>
      <c r="F637" s="42">
        <v>8.8000000000000007</v>
      </c>
      <c r="G637" s="42">
        <v>0</v>
      </c>
      <c r="H637" s="2" t="str">
        <f t="shared" si="10"/>
        <v>September</v>
      </c>
    </row>
    <row r="638" spans="1:8" ht="15.75" thickBot="1" x14ac:dyDescent="0.3">
      <c r="A638" s="41" t="s">
        <v>275</v>
      </c>
      <c r="B638" s="41" t="s">
        <v>659</v>
      </c>
      <c r="C638" s="41">
        <v>263</v>
      </c>
      <c r="D638" s="41" t="s">
        <v>255</v>
      </c>
      <c r="E638" s="41">
        <v>2</v>
      </c>
      <c r="F638" s="42">
        <v>2.2000000000000002</v>
      </c>
      <c r="G638" s="42">
        <v>0</v>
      </c>
      <c r="H638" s="2" t="str">
        <f t="shared" si="10"/>
        <v>September</v>
      </c>
    </row>
    <row r="639" spans="1:8" ht="15.75" thickBot="1" x14ac:dyDescent="0.3">
      <c r="A639" s="41" t="s">
        <v>275</v>
      </c>
      <c r="B639" s="41" t="s">
        <v>659</v>
      </c>
      <c r="C639" s="41">
        <v>2434</v>
      </c>
      <c r="D639" s="41" t="s">
        <v>153</v>
      </c>
      <c r="E639" s="41">
        <v>17</v>
      </c>
      <c r="F639" s="42">
        <v>18.7</v>
      </c>
      <c r="G639" s="42">
        <v>0</v>
      </c>
      <c r="H639" s="2" t="str">
        <f t="shared" si="10"/>
        <v>September</v>
      </c>
    </row>
    <row r="640" spans="1:8" ht="15.75" thickBot="1" x14ac:dyDescent="0.3">
      <c r="A640" s="41" t="s">
        <v>275</v>
      </c>
      <c r="B640" s="41" t="s">
        <v>659</v>
      </c>
      <c r="C640" s="41">
        <v>240</v>
      </c>
      <c r="D640" s="41" t="s">
        <v>154</v>
      </c>
      <c r="E640" s="41">
        <v>25</v>
      </c>
      <c r="F640" s="42">
        <v>27.5</v>
      </c>
      <c r="G640" s="42">
        <v>0</v>
      </c>
      <c r="H640" s="2" t="str">
        <f t="shared" si="10"/>
        <v>September</v>
      </c>
    </row>
    <row r="641" spans="1:8" ht="15.75" thickBot="1" x14ac:dyDescent="0.3">
      <c r="A641" s="41" t="s">
        <v>275</v>
      </c>
      <c r="B641" s="41" t="s">
        <v>659</v>
      </c>
      <c r="C641" s="41">
        <v>1185</v>
      </c>
      <c r="D641" s="41" t="s">
        <v>155</v>
      </c>
      <c r="E641" s="41">
        <v>16</v>
      </c>
      <c r="F641" s="42">
        <v>17.600000000000001</v>
      </c>
      <c r="G641" s="42">
        <v>1.64</v>
      </c>
      <c r="H641" s="2" t="str">
        <f t="shared" si="10"/>
        <v>September</v>
      </c>
    </row>
    <row r="642" spans="1:8" ht="15.75" thickBot="1" x14ac:dyDescent="0.3">
      <c r="A642" s="41" t="s">
        <v>275</v>
      </c>
      <c r="B642" s="41" t="s">
        <v>659</v>
      </c>
      <c r="C642" s="41">
        <v>42525</v>
      </c>
      <c r="D642" s="41" t="s">
        <v>156</v>
      </c>
      <c r="E642" s="41">
        <v>47</v>
      </c>
      <c r="F642" s="42">
        <v>47</v>
      </c>
      <c r="G642" s="42">
        <v>0</v>
      </c>
      <c r="H642" s="2" t="str">
        <f t="shared" si="10"/>
        <v>September</v>
      </c>
    </row>
    <row r="643" spans="1:8" ht="15.75" thickBot="1" x14ac:dyDescent="0.3">
      <c r="A643" s="41" t="s">
        <v>275</v>
      </c>
      <c r="B643" s="41" t="s">
        <v>659</v>
      </c>
      <c r="C643" s="41">
        <v>45989</v>
      </c>
      <c r="D643" s="41" t="s">
        <v>157</v>
      </c>
      <c r="E643" s="41">
        <v>49</v>
      </c>
      <c r="F643" s="42">
        <v>49</v>
      </c>
      <c r="G643" s="42">
        <v>0</v>
      </c>
      <c r="H643" s="2" t="str">
        <f t="shared" si="10"/>
        <v>September</v>
      </c>
    </row>
    <row r="644" spans="1:8" ht="15.75" thickBot="1" x14ac:dyDescent="0.3">
      <c r="A644" s="41" t="s">
        <v>275</v>
      </c>
      <c r="B644" s="41" t="s">
        <v>659</v>
      </c>
      <c r="C644" s="41">
        <v>1186</v>
      </c>
      <c r="D644" s="41" t="s">
        <v>158</v>
      </c>
      <c r="E644" s="41">
        <v>19</v>
      </c>
      <c r="F644" s="42">
        <v>41.8</v>
      </c>
      <c r="G644" s="42">
        <v>0</v>
      </c>
      <c r="H644" s="2" t="str">
        <f t="shared" si="10"/>
        <v>September</v>
      </c>
    </row>
    <row r="645" spans="1:8" ht="15.75" thickBot="1" x14ac:dyDescent="0.3">
      <c r="A645" s="41" t="s">
        <v>275</v>
      </c>
      <c r="B645" s="41" t="s">
        <v>159</v>
      </c>
      <c r="C645" s="41">
        <v>751</v>
      </c>
      <c r="D645" s="41" t="s">
        <v>160</v>
      </c>
      <c r="E645" s="41">
        <v>29</v>
      </c>
      <c r="F645" s="42">
        <v>88.45</v>
      </c>
      <c r="G645" s="42">
        <v>8.41</v>
      </c>
      <c r="H645" s="2" t="str">
        <f t="shared" si="10"/>
        <v>September</v>
      </c>
    </row>
    <row r="646" spans="1:8" ht="15.75" thickBot="1" x14ac:dyDescent="0.3">
      <c r="A646" s="41" t="s">
        <v>275</v>
      </c>
      <c r="B646" s="41" t="s">
        <v>159</v>
      </c>
      <c r="C646" s="41">
        <v>752</v>
      </c>
      <c r="D646" s="41" t="s">
        <v>161</v>
      </c>
      <c r="E646" s="41">
        <v>138</v>
      </c>
      <c r="F646" s="42">
        <v>365.7</v>
      </c>
      <c r="G646" s="42">
        <v>34.54</v>
      </c>
      <c r="H646" s="2" t="str">
        <f t="shared" si="10"/>
        <v>September</v>
      </c>
    </row>
    <row r="647" spans="1:8" ht="15.75" thickBot="1" x14ac:dyDescent="0.3">
      <c r="A647" s="41" t="s">
        <v>275</v>
      </c>
      <c r="B647" s="41" t="s">
        <v>159</v>
      </c>
      <c r="C647" s="41">
        <v>753</v>
      </c>
      <c r="D647" s="41" t="s">
        <v>162</v>
      </c>
      <c r="E647" s="41">
        <v>149</v>
      </c>
      <c r="F647" s="42">
        <v>335.25</v>
      </c>
      <c r="G647" s="42">
        <v>31.47</v>
      </c>
      <c r="H647" s="2" t="str">
        <f t="shared" si="10"/>
        <v>September</v>
      </c>
    </row>
    <row r="648" spans="1:8" ht="15.75" thickBot="1" x14ac:dyDescent="0.3">
      <c r="A648" s="41" t="s">
        <v>275</v>
      </c>
      <c r="B648" s="41" t="s">
        <v>159</v>
      </c>
      <c r="C648" s="41">
        <v>3874853</v>
      </c>
      <c r="D648" s="41" t="s">
        <v>163</v>
      </c>
      <c r="E648" s="41">
        <v>6</v>
      </c>
      <c r="F648" s="42">
        <v>27</v>
      </c>
      <c r="G648" s="42">
        <v>2.58</v>
      </c>
      <c r="H648" s="2" t="str">
        <f t="shared" si="10"/>
        <v>September</v>
      </c>
    </row>
    <row r="649" spans="1:8" ht="15.75" thickBot="1" x14ac:dyDescent="0.3">
      <c r="A649" s="41" t="s">
        <v>275</v>
      </c>
      <c r="B649" s="41" t="s">
        <v>159</v>
      </c>
      <c r="C649" s="41">
        <v>3874852</v>
      </c>
      <c r="D649" s="41" t="s">
        <v>164</v>
      </c>
      <c r="E649" s="41">
        <v>42</v>
      </c>
      <c r="F649" s="42">
        <v>157.5</v>
      </c>
      <c r="G649" s="42">
        <v>15.09</v>
      </c>
      <c r="H649" s="2" t="str">
        <f t="shared" si="10"/>
        <v>September</v>
      </c>
    </row>
    <row r="650" spans="1:8" ht="15.75" thickBot="1" x14ac:dyDescent="0.3">
      <c r="A650" s="41" t="s">
        <v>275</v>
      </c>
      <c r="B650" s="41" t="s">
        <v>159</v>
      </c>
      <c r="C650" s="41">
        <v>765</v>
      </c>
      <c r="D650" s="41" t="s">
        <v>165</v>
      </c>
      <c r="E650" s="41">
        <v>197</v>
      </c>
      <c r="F650" s="42">
        <v>354.6</v>
      </c>
      <c r="G650" s="42">
        <v>33.49</v>
      </c>
      <c r="H650" s="2" t="str">
        <f t="shared" si="10"/>
        <v>September</v>
      </c>
    </row>
    <row r="651" spans="1:8" ht="15.75" thickBot="1" x14ac:dyDescent="0.3">
      <c r="A651" s="41" t="s">
        <v>275</v>
      </c>
      <c r="B651" s="41" t="s">
        <v>159</v>
      </c>
      <c r="C651" s="41">
        <v>757</v>
      </c>
      <c r="D651" s="41" t="s">
        <v>166</v>
      </c>
      <c r="E651" s="41">
        <v>2</v>
      </c>
      <c r="F651" s="42">
        <v>7.7</v>
      </c>
      <c r="G651" s="42">
        <v>0.74</v>
      </c>
      <c r="H651" s="2" t="str">
        <f t="shared" si="10"/>
        <v>September</v>
      </c>
    </row>
    <row r="652" spans="1:8" ht="15.75" thickBot="1" x14ac:dyDescent="0.3">
      <c r="A652" s="41" t="s">
        <v>275</v>
      </c>
      <c r="B652" s="41" t="s">
        <v>159</v>
      </c>
      <c r="C652" s="41">
        <v>758</v>
      </c>
      <c r="D652" s="41" t="s">
        <v>167</v>
      </c>
      <c r="E652" s="41">
        <v>16</v>
      </c>
      <c r="F652" s="42">
        <v>56.8</v>
      </c>
      <c r="G652" s="42">
        <v>5.44</v>
      </c>
      <c r="H652" s="2" t="str">
        <f t="shared" si="10"/>
        <v>September</v>
      </c>
    </row>
    <row r="653" spans="1:8" ht="15.75" thickBot="1" x14ac:dyDescent="0.3">
      <c r="A653" s="41" t="s">
        <v>275</v>
      </c>
      <c r="B653" s="41" t="s">
        <v>159</v>
      </c>
      <c r="C653" s="41">
        <v>759</v>
      </c>
      <c r="D653" s="41" t="s">
        <v>168</v>
      </c>
      <c r="E653" s="41">
        <v>47</v>
      </c>
      <c r="F653" s="42">
        <v>131.6</v>
      </c>
      <c r="G653" s="42">
        <v>12.64</v>
      </c>
      <c r="H653" s="2" t="str">
        <f t="shared" si="10"/>
        <v>September</v>
      </c>
    </row>
    <row r="654" spans="1:8" ht="15.75" thickBot="1" x14ac:dyDescent="0.3">
      <c r="A654" s="41" t="s">
        <v>275</v>
      </c>
      <c r="B654" s="41" t="s">
        <v>159</v>
      </c>
      <c r="C654" s="41">
        <v>1004</v>
      </c>
      <c r="D654" s="41" t="s">
        <v>169</v>
      </c>
      <c r="E654" s="41">
        <v>21</v>
      </c>
      <c r="F654" s="42">
        <v>95.55</v>
      </c>
      <c r="G654" s="42">
        <v>9.0399999999999991</v>
      </c>
      <c r="H654" s="2" t="str">
        <f t="shared" si="10"/>
        <v>September</v>
      </c>
    </row>
    <row r="655" spans="1:8" ht="15.75" thickBot="1" x14ac:dyDescent="0.3">
      <c r="A655" s="41" t="s">
        <v>275</v>
      </c>
      <c r="B655" s="41" t="s">
        <v>159</v>
      </c>
      <c r="C655" s="41">
        <v>1003</v>
      </c>
      <c r="D655" s="41" t="s">
        <v>170</v>
      </c>
      <c r="E655" s="41">
        <v>51</v>
      </c>
      <c r="F655" s="42">
        <v>216.75</v>
      </c>
      <c r="G655" s="42">
        <v>20.46</v>
      </c>
      <c r="H655" s="2" t="str">
        <f t="shared" si="10"/>
        <v>September</v>
      </c>
    </row>
    <row r="656" spans="1:8" ht="15.75" thickBot="1" x14ac:dyDescent="0.3">
      <c r="A656" s="41" t="s">
        <v>275</v>
      </c>
      <c r="B656" s="41" t="s">
        <v>159</v>
      </c>
      <c r="C656" s="41">
        <v>1002</v>
      </c>
      <c r="D656" s="41" t="s">
        <v>171</v>
      </c>
      <c r="E656" s="41">
        <v>44</v>
      </c>
      <c r="F656" s="42">
        <v>156.19999999999999</v>
      </c>
      <c r="G656" s="42">
        <v>14.95</v>
      </c>
      <c r="H656" s="2" t="str">
        <f t="shared" si="10"/>
        <v>September</v>
      </c>
    </row>
    <row r="657" spans="1:8" ht="15.75" thickBot="1" x14ac:dyDescent="0.3">
      <c r="A657" s="41" t="s">
        <v>275</v>
      </c>
      <c r="B657" s="41" t="s">
        <v>159</v>
      </c>
      <c r="C657" s="41">
        <v>760</v>
      </c>
      <c r="D657" s="41" t="s">
        <v>172</v>
      </c>
      <c r="E657" s="41">
        <v>22</v>
      </c>
      <c r="F657" s="42">
        <v>89.1</v>
      </c>
      <c r="G657" s="42">
        <v>8.42</v>
      </c>
      <c r="H657" s="2" t="str">
        <f t="shared" si="10"/>
        <v>September</v>
      </c>
    </row>
    <row r="658" spans="1:8" ht="15.75" thickBot="1" x14ac:dyDescent="0.3">
      <c r="A658" s="41" t="s">
        <v>275</v>
      </c>
      <c r="B658" s="41" t="s">
        <v>159</v>
      </c>
      <c r="C658" s="41">
        <v>761</v>
      </c>
      <c r="D658" s="41" t="s">
        <v>173</v>
      </c>
      <c r="E658" s="41">
        <v>65</v>
      </c>
      <c r="F658" s="42">
        <v>230.75</v>
      </c>
      <c r="G658" s="42">
        <v>22</v>
      </c>
      <c r="H658" s="2" t="str">
        <f t="shared" si="10"/>
        <v>September</v>
      </c>
    </row>
    <row r="659" spans="1:8" ht="15.75" thickBot="1" x14ac:dyDescent="0.3">
      <c r="A659" s="41" t="s">
        <v>275</v>
      </c>
      <c r="B659" s="41" t="s">
        <v>159</v>
      </c>
      <c r="C659" s="41">
        <v>762</v>
      </c>
      <c r="D659" s="41" t="s">
        <v>174</v>
      </c>
      <c r="E659" s="41">
        <v>66</v>
      </c>
      <c r="F659" s="42">
        <v>184.8</v>
      </c>
      <c r="G659" s="42">
        <v>17.73</v>
      </c>
      <c r="H659" s="2" t="str">
        <f t="shared" si="10"/>
        <v>September</v>
      </c>
    </row>
    <row r="660" spans="1:8" ht="15.75" thickBot="1" x14ac:dyDescent="0.3">
      <c r="A660" s="41" t="s">
        <v>275</v>
      </c>
      <c r="B660" s="41" t="s">
        <v>159</v>
      </c>
      <c r="C660" s="41">
        <v>4750</v>
      </c>
      <c r="D660" s="41" t="s">
        <v>175</v>
      </c>
      <c r="E660" s="41">
        <v>1</v>
      </c>
      <c r="F660" s="42">
        <v>10</v>
      </c>
      <c r="G660" s="42">
        <v>0.95</v>
      </c>
      <c r="H660" s="2" t="str">
        <f t="shared" si="10"/>
        <v>September</v>
      </c>
    </row>
    <row r="661" spans="1:8" ht="15.75" thickBot="1" x14ac:dyDescent="0.3">
      <c r="A661" s="41" t="s">
        <v>275</v>
      </c>
      <c r="B661" s="41" t="s">
        <v>159</v>
      </c>
      <c r="C661" s="41">
        <v>4753</v>
      </c>
      <c r="D661" s="41" t="s">
        <v>176</v>
      </c>
      <c r="E661" s="41">
        <v>12</v>
      </c>
      <c r="F661" s="42">
        <v>27</v>
      </c>
      <c r="G661" s="42">
        <v>0</v>
      </c>
      <c r="H661" s="2" t="str">
        <f t="shared" si="10"/>
        <v>September</v>
      </c>
    </row>
    <row r="662" spans="1:8" ht="15.75" thickBot="1" x14ac:dyDescent="0.3">
      <c r="A662" s="41" t="s">
        <v>275</v>
      </c>
      <c r="B662" s="41" t="s">
        <v>159</v>
      </c>
      <c r="C662" s="41">
        <v>4755</v>
      </c>
      <c r="D662" s="41" t="s">
        <v>178</v>
      </c>
      <c r="E662" s="41">
        <v>1</v>
      </c>
      <c r="F662" s="42">
        <v>1.25</v>
      </c>
      <c r="G662" s="42">
        <v>0.12</v>
      </c>
      <c r="H662" s="2" t="str">
        <f t="shared" si="10"/>
        <v>September</v>
      </c>
    </row>
    <row r="663" spans="1:8" ht="15.75" thickBot="1" x14ac:dyDescent="0.3">
      <c r="A663" s="41" t="s">
        <v>275</v>
      </c>
      <c r="B663" s="41" t="s">
        <v>159</v>
      </c>
      <c r="C663" s="41">
        <v>763</v>
      </c>
      <c r="D663" s="41" t="s">
        <v>179</v>
      </c>
      <c r="E663" s="41">
        <v>76</v>
      </c>
      <c r="F663" s="42">
        <v>178.6</v>
      </c>
      <c r="G663" s="42">
        <v>16.78</v>
      </c>
      <c r="H663" s="2" t="str">
        <f t="shared" si="10"/>
        <v>September</v>
      </c>
    </row>
    <row r="664" spans="1:8" ht="15.75" thickBot="1" x14ac:dyDescent="0.3">
      <c r="A664" s="41" t="s">
        <v>275</v>
      </c>
      <c r="B664" s="41" t="s">
        <v>159</v>
      </c>
      <c r="C664" s="41">
        <v>764</v>
      </c>
      <c r="D664" s="41" t="s">
        <v>180</v>
      </c>
      <c r="E664" s="41">
        <v>180</v>
      </c>
      <c r="F664" s="42">
        <v>369</v>
      </c>
      <c r="G664" s="42">
        <v>34.409999999999997</v>
      </c>
      <c r="H664" s="2" t="str">
        <f t="shared" si="10"/>
        <v>September</v>
      </c>
    </row>
    <row r="665" spans="1:8" ht="15.75" thickBot="1" x14ac:dyDescent="0.3">
      <c r="A665" s="41" t="s">
        <v>275</v>
      </c>
      <c r="B665" s="41" t="s">
        <v>159</v>
      </c>
      <c r="C665" s="41">
        <v>766</v>
      </c>
      <c r="D665" s="41" t="s">
        <v>181</v>
      </c>
      <c r="E665" s="41">
        <v>332</v>
      </c>
      <c r="F665" s="42">
        <v>614.20000000000005</v>
      </c>
      <c r="G665" s="42">
        <v>59.46</v>
      </c>
      <c r="H665" s="2" t="str">
        <f t="shared" si="10"/>
        <v>September</v>
      </c>
    </row>
    <row r="666" spans="1:8" ht="15.75" thickBot="1" x14ac:dyDescent="0.3">
      <c r="A666" s="41" t="s">
        <v>275</v>
      </c>
      <c r="B666" s="41" t="s">
        <v>159</v>
      </c>
      <c r="C666" s="41">
        <v>790</v>
      </c>
      <c r="D666" s="41" t="s">
        <v>185</v>
      </c>
      <c r="E666" s="41">
        <v>181</v>
      </c>
      <c r="F666" s="42">
        <v>45.25</v>
      </c>
      <c r="G666" s="42">
        <v>0</v>
      </c>
      <c r="H666" s="2" t="str">
        <f t="shared" si="10"/>
        <v>September</v>
      </c>
    </row>
    <row r="667" spans="1:8" ht="15.75" thickBot="1" x14ac:dyDescent="0.3">
      <c r="A667" s="41" t="s">
        <v>275</v>
      </c>
      <c r="B667" s="41" t="s">
        <v>159</v>
      </c>
      <c r="C667" s="41">
        <v>1113</v>
      </c>
      <c r="D667" s="41" t="s">
        <v>186</v>
      </c>
      <c r="E667" s="41">
        <v>27</v>
      </c>
      <c r="F667" s="42">
        <v>55.35</v>
      </c>
      <c r="G667" s="42">
        <v>5.16</v>
      </c>
      <c r="H667" s="2" t="str">
        <f t="shared" ref="H667:H727" si="11">"September"</f>
        <v>September</v>
      </c>
    </row>
    <row r="668" spans="1:8" ht="15.75" thickBot="1" x14ac:dyDescent="0.3">
      <c r="A668" s="41" t="s">
        <v>275</v>
      </c>
      <c r="B668" s="41" t="s">
        <v>159</v>
      </c>
      <c r="C668" s="41">
        <v>1112</v>
      </c>
      <c r="D668" s="41" t="s">
        <v>187</v>
      </c>
      <c r="E668" s="41">
        <v>8</v>
      </c>
      <c r="F668" s="42">
        <v>14.8</v>
      </c>
      <c r="G668" s="42">
        <v>1.41</v>
      </c>
      <c r="H668" s="2" t="str">
        <f t="shared" si="11"/>
        <v>September</v>
      </c>
    </row>
    <row r="669" spans="1:8" ht="15.75" thickBot="1" x14ac:dyDescent="0.3">
      <c r="A669" s="41" t="s">
        <v>275</v>
      </c>
      <c r="B669" s="41" t="s">
        <v>159</v>
      </c>
      <c r="C669" s="41">
        <v>1114</v>
      </c>
      <c r="D669" s="41" t="s">
        <v>188</v>
      </c>
      <c r="E669" s="41">
        <v>9</v>
      </c>
      <c r="F669" s="42">
        <v>21.15</v>
      </c>
      <c r="G669" s="42">
        <v>1.99</v>
      </c>
      <c r="H669" s="2" t="str">
        <f t="shared" si="11"/>
        <v>September</v>
      </c>
    </row>
    <row r="670" spans="1:8" ht="15.75" thickBot="1" x14ac:dyDescent="0.3">
      <c r="A670" s="41" t="s">
        <v>275</v>
      </c>
      <c r="B670" s="41" t="s">
        <v>159</v>
      </c>
      <c r="C670" s="41">
        <v>787</v>
      </c>
      <c r="D670" s="41" t="s">
        <v>189</v>
      </c>
      <c r="E670" s="41">
        <v>359</v>
      </c>
      <c r="F670" s="42">
        <v>215.4</v>
      </c>
      <c r="G670" s="42">
        <v>19.87</v>
      </c>
      <c r="H670" s="2" t="str">
        <f t="shared" si="11"/>
        <v>September</v>
      </c>
    </row>
    <row r="671" spans="1:8" ht="15.75" thickBot="1" x14ac:dyDescent="0.3">
      <c r="A671" s="41" t="s">
        <v>275</v>
      </c>
      <c r="B671" s="41" t="s">
        <v>159</v>
      </c>
      <c r="C671" s="41">
        <v>768</v>
      </c>
      <c r="D671" s="41" t="s">
        <v>190</v>
      </c>
      <c r="E671" s="41">
        <v>127</v>
      </c>
      <c r="F671" s="42">
        <v>107.95</v>
      </c>
      <c r="G671" s="42">
        <v>10.29</v>
      </c>
      <c r="H671" s="2" t="str">
        <f t="shared" si="11"/>
        <v>September</v>
      </c>
    </row>
    <row r="672" spans="1:8" ht="15.75" thickBot="1" x14ac:dyDescent="0.3">
      <c r="A672" s="41" t="s">
        <v>275</v>
      </c>
      <c r="B672" s="41" t="s">
        <v>159</v>
      </c>
      <c r="C672" s="41">
        <v>771</v>
      </c>
      <c r="D672" s="41" t="s">
        <v>191</v>
      </c>
      <c r="E672" s="41">
        <v>12</v>
      </c>
      <c r="F672" s="42">
        <v>42.6</v>
      </c>
      <c r="G672" s="42">
        <v>4.07</v>
      </c>
      <c r="H672" s="2" t="str">
        <f t="shared" si="11"/>
        <v>September</v>
      </c>
    </row>
    <row r="673" spans="1:8" ht="15.75" thickBot="1" x14ac:dyDescent="0.3">
      <c r="A673" s="41" t="s">
        <v>275</v>
      </c>
      <c r="B673" s="41" t="s">
        <v>159</v>
      </c>
      <c r="C673" s="41">
        <v>772</v>
      </c>
      <c r="D673" s="41" t="s">
        <v>192</v>
      </c>
      <c r="E673" s="41">
        <v>33</v>
      </c>
      <c r="F673" s="42">
        <v>110.55</v>
      </c>
      <c r="G673" s="42">
        <v>10.56</v>
      </c>
      <c r="H673" s="2" t="str">
        <f t="shared" si="11"/>
        <v>September</v>
      </c>
    </row>
    <row r="674" spans="1:8" ht="15.75" thickBot="1" x14ac:dyDescent="0.3">
      <c r="A674" s="41" t="s">
        <v>275</v>
      </c>
      <c r="B674" s="41" t="s">
        <v>159</v>
      </c>
      <c r="C674" s="41">
        <v>773</v>
      </c>
      <c r="D674" s="41" t="s">
        <v>193</v>
      </c>
      <c r="E674" s="41">
        <v>47</v>
      </c>
      <c r="F674" s="42">
        <v>133.94999999999999</v>
      </c>
      <c r="G674" s="42">
        <v>12.7</v>
      </c>
      <c r="H674" s="2" t="str">
        <f t="shared" si="11"/>
        <v>September</v>
      </c>
    </row>
    <row r="675" spans="1:8" ht="15.75" thickBot="1" x14ac:dyDescent="0.3">
      <c r="A675" s="41" t="s">
        <v>275</v>
      </c>
      <c r="B675" s="41" t="s">
        <v>159</v>
      </c>
      <c r="C675" s="41">
        <v>774</v>
      </c>
      <c r="D675" s="41" t="s">
        <v>194</v>
      </c>
      <c r="E675" s="41">
        <v>166</v>
      </c>
      <c r="F675" s="42">
        <v>340.3</v>
      </c>
      <c r="G675" s="42">
        <v>31.73</v>
      </c>
      <c r="H675" s="2" t="str">
        <f t="shared" si="11"/>
        <v>September</v>
      </c>
    </row>
    <row r="676" spans="1:8" ht="15.75" thickBot="1" x14ac:dyDescent="0.3">
      <c r="A676" s="41" t="s">
        <v>275</v>
      </c>
      <c r="B676" s="41" t="s">
        <v>159</v>
      </c>
      <c r="C676" s="41">
        <v>793</v>
      </c>
      <c r="D676" s="41" t="s">
        <v>195</v>
      </c>
      <c r="E676" s="41">
        <v>28</v>
      </c>
      <c r="F676" s="42">
        <v>57.4</v>
      </c>
      <c r="G676" s="42">
        <v>5.33</v>
      </c>
      <c r="H676" s="2" t="str">
        <f t="shared" si="11"/>
        <v>September</v>
      </c>
    </row>
    <row r="677" spans="1:8" ht="15.75" thickBot="1" x14ac:dyDescent="0.3">
      <c r="A677" s="41" t="s">
        <v>275</v>
      </c>
      <c r="B677" s="41" t="s">
        <v>159</v>
      </c>
      <c r="C677" s="41">
        <v>794</v>
      </c>
      <c r="D677" s="41" t="s">
        <v>196</v>
      </c>
      <c r="E677" s="41">
        <v>55</v>
      </c>
      <c r="F677" s="42">
        <v>140.25</v>
      </c>
      <c r="G677" s="42">
        <v>13.21</v>
      </c>
      <c r="H677" s="2" t="str">
        <f t="shared" si="11"/>
        <v>September</v>
      </c>
    </row>
    <row r="678" spans="1:8" ht="15.75" thickBot="1" x14ac:dyDescent="0.3">
      <c r="A678" s="41" t="s">
        <v>275</v>
      </c>
      <c r="B678" s="41" t="s">
        <v>159</v>
      </c>
      <c r="C678" s="41">
        <v>795</v>
      </c>
      <c r="D678" s="41" t="s">
        <v>197</v>
      </c>
      <c r="E678" s="41">
        <v>18</v>
      </c>
      <c r="F678" s="42">
        <v>54.9</v>
      </c>
      <c r="G678" s="42">
        <v>5.22</v>
      </c>
      <c r="H678" s="2" t="str">
        <f t="shared" si="11"/>
        <v>September</v>
      </c>
    </row>
    <row r="679" spans="1:8" ht="15.75" thickBot="1" x14ac:dyDescent="0.3">
      <c r="A679" s="41" t="s">
        <v>275</v>
      </c>
      <c r="B679" s="41" t="s">
        <v>159</v>
      </c>
      <c r="C679" s="41">
        <v>775</v>
      </c>
      <c r="D679" s="41" t="s">
        <v>198</v>
      </c>
      <c r="E679" s="41">
        <v>48</v>
      </c>
      <c r="F679" s="42">
        <v>184.8</v>
      </c>
      <c r="G679" s="42">
        <v>17.670000000000002</v>
      </c>
      <c r="H679" s="2" t="str">
        <f t="shared" si="11"/>
        <v>September</v>
      </c>
    </row>
    <row r="680" spans="1:8" ht="15.75" thickBot="1" x14ac:dyDescent="0.3">
      <c r="A680" s="41" t="s">
        <v>275</v>
      </c>
      <c r="B680" s="41" t="s">
        <v>159</v>
      </c>
      <c r="C680" s="41">
        <v>776</v>
      </c>
      <c r="D680" s="41" t="s">
        <v>199</v>
      </c>
      <c r="E680" s="41">
        <v>167</v>
      </c>
      <c r="F680" s="42">
        <v>592.85</v>
      </c>
      <c r="G680" s="42">
        <v>56.53</v>
      </c>
      <c r="H680" s="2" t="str">
        <f t="shared" si="11"/>
        <v>September</v>
      </c>
    </row>
    <row r="681" spans="1:8" ht="15.75" thickBot="1" x14ac:dyDescent="0.3">
      <c r="A681" s="41" t="s">
        <v>275</v>
      </c>
      <c r="B681" s="41" t="s">
        <v>159</v>
      </c>
      <c r="C681" s="41">
        <v>777</v>
      </c>
      <c r="D681" s="41" t="s">
        <v>200</v>
      </c>
      <c r="E681" s="41">
        <v>276</v>
      </c>
      <c r="F681" s="42">
        <v>772.8</v>
      </c>
      <c r="G681" s="42">
        <v>74.16</v>
      </c>
      <c r="H681" s="2" t="str">
        <f t="shared" si="11"/>
        <v>September</v>
      </c>
    </row>
    <row r="682" spans="1:8" ht="15.75" thickBot="1" x14ac:dyDescent="0.3">
      <c r="A682" s="41" t="s">
        <v>275</v>
      </c>
      <c r="B682" s="41" t="s">
        <v>159</v>
      </c>
      <c r="C682" s="41">
        <v>666211</v>
      </c>
      <c r="D682" s="41" t="s">
        <v>201</v>
      </c>
      <c r="E682" s="41">
        <v>4</v>
      </c>
      <c r="F682" s="42">
        <v>13.8</v>
      </c>
      <c r="G682" s="42">
        <v>1.32</v>
      </c>
      <c r="H682" s="2" t="str">
        <f t="shared" si="11"/>
        <v>September</v>
      </c>
    </row>
    <row r="683" spans="1:8" ht="15.75" thickBot="1" x14ac:dyDescent="0.3">
      <c r="A683" s="41" t="s">
        <v>275</v>
      </c>
      <c r="B683" s="41" t="s">
        <v>159</v>
      </c>
      <c r="C683" s="41">
        <v>666212</v>
      </c>
      <c r="D683" s="41" t="s">
        <v>202</v>
      </c>
      <c r="E683" s="41">
        <v>4</v>
      </c>
      <c r="F683" s="42">
        <v>16</v>
      </c>
      <c r="G683" s="42">
        <v>1.52</v>
      </c>
      <c r="H683" s="2" t="str">
        <f t="shared" si="11"/>
        <v>September</v>
      </c>
    </row>
    <row r="684" spans="1:8" ht="15.75" thickBot="1" x14ac:dyDescent="0.3">
      <c r="A684" s="41" t="s">
        <v>275</v>
      </c>
      <c r="B684" s="41" t="s">
        <v>159</v>
      </c>
      <c r="C684" s="41">
        <v>666213</v>
      </c>
      <c r="D684" s="41" t="s">
        <v>203</v>
      </c>
      <c r="E684" s="41">
        <v>1</v>
      </c>
      <c r="F684" s="42">
        <v>4.55</v>
      </c>
      <c r="G684" s="42">
        <v>0.43</v>
      </c>
      <c r="H684" s="2" t="str">
        <f t="shared" si="11"/>
        <v>September</v>
      </c>
    </row>
    <row r="685" spans="1:8" ht="15.75" thickBot="1" x14ac:dyDescent="0.3">
      <c r="A685" s="41" t="s">
        <v>275</v>
      </c>
      <c r="B685" s="41" t="s">
        <v>159</v>
      </c>
      <c r="C685" s="41">
        <v>778</v>
      </c>
      <c r="D685" s="41" t="s">
        <v>204</v>
      </c>
      <c r="E685" s="41">
        <v>19</v>
      </c>
      <c r="F685" s="42">
        <v>82.65</v>
      </c>
      <c r="G685" s="42">
        <v>7.79</v>
      </c>
      <c r="H685" s="2" t="str">
        <f t="shared" si="11"/>
        <v>September</v>
      </c>
    </row>
    <row r="686" spans="1:8" ht="15.75" thickBot="1" x14ac:dyDescent="0.3">
      <c r="A686" s="41" t="s">
        <v>275</v>
      </c>
      <c r="B686" s="41" t="s">
        <v>159</v>
      </c>
      <c r="C686" s="41">
        <v>779</v>
      </c>
      <c r="D686" s="41" t="s">
        <v>205</v>
      </c>
      <c r="E686" s="41">
        <v>82</v>
      </c>
      <c r="F686" s="42">
        <v>332.1</v>
      </c>
      <c r="G686" s="42">
        <v>31.23</v>
      </c>
      <c r="H686" s="2" t="str">
        <f t="shared" si="11"/>
        <v>September</v>
      </c>
    </row>
    <row r="687" spans="1:8" ht="15.75" thickBot="1" x14ac:dyDescent="0.3">
      <c r="A687" s="41" t="s">
        <v>275</v>
      </c>
      <c r="B687" s="41" t="s">
        <v>159</v>
      </c>
      <c r="C687" s="41">
        <v>780</v>
      </c>
      <c r="D687" s="41" t="s">
        <v>206</v>
      </c>
      <c r="E687" s="41">
        <v>59</v>
      </c>
      <c r="F687" s="42">
        <v>194.7</v>
      </c>
      <c r="G687" s="42">
        <v>18.38</v>
      </c>
      <c r="H687" s="2" t="str">
        <f t="shared" si="11"/>
        <v>September</v>
      </c>
    </row>
    <row r="688" spans="1:8" ht="15.75" thickBot="1" x14ac:dyDescent="0.3">
      <c r="A688" s="41" t="s">
        <v>275</v>
      </c>
      <c r="B688" s="41" t="s">
        <v>159</v>
      </c>
      <c r="C688" s="41">
        <v>789</v>
      </c>
      <c r="D688" s="41" t="s">
        <v>210</v>
      </c>
      <c r="E688" s="41">
        <v>126</v>
      </c>
      <c r="F688" s="42">
        <v>88.2</v>
      </c>
      <c r="G688" s="42">
        <v>8.2100000000000009</v>
      </c>
      <c r="H688" s="2" t="str">
        <f t="shared" si="11"/>
        <v>September</v>
      </c>
    </row>
    <row r="689" spans="1:8" ht="15.75" thickBot="1" x14ac:dyDescent="0.3">
      <c r="A689" s="41" t="s">
        <v>275</v>
      </c>
      <c r="B689" s="41" t="s">
        <v>159</v>
      </c>
      <c r="C689" s="41">
        <v>782</v>
      </c>
      <c r="D689" s="41" t="s">
        <v>211</v>
      </c>
      <c r="E689" s="41">
        <v>4</v>
      </c>
      <c r="F689" s="42">
        <v>8.8000000000000007</v>
      </c>
      <c r="G689" s="42">
        <v>0.84</v>
      </c>
      <c r="H689" s="2" t="str">
        <f t="shared" si="11"/>
        <v>September</v>
      </c>
    </row>
    <row r="690" spans="1:8" ht="15.75" thickBot="1" x14ac:dyDescent="0.3">
      <c r="A690" s="41" t="s">
        <v>275</v>
      </c>
      <c r="B690" s="41" t="s">
        <v>159</v>
      </c>
      <c r="C690" s="41">
        <v>783</v>
      </c>
      <c r="D690" s="41" t="s">
        <v>212</v>
      </c>
      <c r="E690" s="41">
        <v>3</v>
      </c>
      <c r="F690" s="42">
        <v>5.85</v>
      </c>
      <c r="G690" s="42">
        <v>0.56000000000000005</v>
      </c>
      <c r="H690" s="2" t="str">
        <f t="shared" si="11"/>
        <v>September</v>
      </c>
    </row>
    <row r="691" spans="1:8" ht="15.75" thickBot="1" x14ac:dyDescent="0.3">
      <c r="A691" s="41" t="s">
        <v>275</v>
      </c>
      <c r="B691" s="41" t="s">
        <v>159</v>
      </c>
      <c r="C691" s="41">
        <v>784</v>
      </c>
      <c r="D691" s="41" t="s">
        <v>213</v>
      </c>
      <c r="E691" s="41">
        <v>8</v>
      </c>
      <c r="F691" s="42">
        <v>13.2</v>
      </c>
      <c r="G691" s="42">
        <v>1.27</v>
      </c>
      <c r="H691" s="2" t="str">
        <f t="shared" si="11"/>
        <v>September</v>
      </c>
    </row>
    <row r="692" spans="1:8" ht="15.75" thickBot="1" x14ac:dyDescent="0.3">
      <c r="A692" s="41" t="s">
        <v>275</v>
      </c>
      <c r="B692" s="41" t="s">
        <v>159</v>
      </c>
      <c r="C692" s="41">
        <v>1008</v>
      </c>
      <c r="D692" s="41" t="s">
        <v>214</v>
      </c>
      <c r="E692" s="41">
        <v>22</v>
      </c>
      <c r="F692" s="42">
        <v>100.1</v>
      </c>
      <c r="G692" s="42">
        <v>9.4600000000000009</v>
      </c>
      <c r="H692" s="2" t="str">
        <f t="shared" si="11"/>
        <v>September</v>
      </c>
    </row>
    <row r="693" spans="1:8" ht="15.75" thickBot="1" x14ac:dyDescent="0.3">
      <c r="A693" s="41" t="s">
        <v>275</v>
      </c>
      <c r="B693" s="41" t="s">
        <v>159</v>
      </c>
      <c r="C693" s="41">
        <v>1007</v>
      </c>
      <c r="D693" s="41" t="s">
        <v>215</v>
      </c>
      <c r="E693" s="41">
        <v>90</v>
      </c>
      <c r="F693" s="42">
        <v>382.5</v>
      </c>
      <c r="G693" s="42">
        <v>36.090000000000003</v>
      </c>
      <c r="H693" s="2" t="str">
        <f t="shared" si="11"/>
        <v>September</v>
      </c>
    </row>
    <row r="694" spans="1:8" ht="15.75" thickBot="1" x14ac:dyDescent="0.3">
      <c r="A694" s="41" t="s">
        <v>275</v>
      </c>
      <c r="B694" s="41" t="s">
        <v>159</v>
      </c>
      <c r="C694" s="41">
        <v>1006</v>
      </c>
      <c r="D694" s="41" t="s">
        <v>216</v>
      </c>
      <c r="E694" s="41">
        <v>62</v>
      </c>
      <c r="F694" s="42">
        <v>220.1</v>
      </c>
      <c r="G694" s="42">
        <v>21.05</v>
      </c>
      <c r="H694" s="2" t="str">
        <f t="shared" si="11"/>
        <v>September</v>
      </c>
    </row>
    <row r="695" spans="1:8" ht="15.75" thickBot="1" x14ac:dyDescent="0.3">
      <c r="A695" s="41" t="s">
        <v>275</v>
      </c>
      <c r="B695" s="41" t="s">
        <v>217</v>
      </c>
      <c r="C695" s="41">
        <v>10</v>
      </c>
      <c r="D695" s="41" t="s">
        <v>218</v>
      </c>
      <c r="E695" s="41">
        <v>9</v>
      </c>
      <c r="F695" s="42">
        <v>11.61</v>
      </c>
      <c r="G695" s="42">
        <v>0</v>
      </c>
      <c r="H695" s="2" t="str">
        <f t="shared" si="11"/>
        <v>September</v>
      </c>
    </row>
    <row r="696" spans="1:8" ht="15.75" thickBot="1" x14ac:dyDescent="0.3">
      <c r="A696" s="41" t="s">
        <v>275</v>
      </c>
      <c r="B696" s="41" t="s">
        <v>660</v>
      </c>
      <c r="C696" s="41">
        <v>103501</v>
      </c>
      <c r="D696" s="41" t="s">
        <v>291</v>
      </c>
      <c r="E696" s="41">
        <v>56</v>
      </c>
      <c r="F696" s="42">
        <v>140</v>
      </c>
      <c r="G696" s="42">
        <v>13.43</v>
      </c>
      <c r="H696" s="2" t="str">
        <f t="shared" si="11"/>
        <v>September</v>
      </c>
    </row>
    <row r="697" spans="1:8" ht="15.75" thickBot="1" x14ac:dyDescent="0.3">
      <c r="A697" s="41" t="s">
        <v>275</v>
      </c>
      <c r="B697" s="41" t="s">
        <v>660</v>
      </c>
      <c r="C697" s="41">
        <v>103500</v>
      </c>
      <c r="D697" s="41" t="s">
        <v>219</v>
      </c>
      <c r="E697" s="41">
        <v>100</v>
      </c>
      <c r="F697" s="42">
        <v>250</v>
      </c>
      <c r="G697" s="42">
        <v>23.96</v>
      </c>
      <c r="H697" s="2" t="str">
        <f t="shared" si="11"/>
        <v>September</v>
      </c>
    </row>
    <row r="698" spans="1:8" ht="15.75" thickBot="1" x14ac:dyDescent="0.3">
      <c r="A698" s="41" t="s">
        <v>275</v>
      </c>
      <c r="B698" s="41" t="s">
        <v>660</v>
      </c>
      <c r="C698" s="41">
        <v>103505</v>
      </c>
      <c r="D698" s="41" t="s">
        <v>220</v>
      </c>
      <c r="E698" s="41">
        <v>7</v>
      </c>
      <c r="F698" s="42">
        <v>31.5</v>
      </c>
      <c r="G698" s="42">
        <v>3</v>
      </c>
      <c r="H698" s="2" t="str">
        <f t="shared" si="11"/>
        <v>September</v>
      </c>
    </row>
    <row r="699" spans="1:8" ht="15.75" thickBot="1" x14ac:dyDescent="0.3">
      <c r="A699" s="41" t="s">
        <v>275</v>
      </c>
      <c r="B699" s="41" t="s">
        <v>660</v>
      </c>
      <c r="C699" s="41">
        <v>1901</v>
      </c>
      <c r="D699" s="41" t="s">
        <v>221</v>
      </c>
      <c r="E699" s="41">
        <v>299</v>
      </c>
      <c r="F699" s="42">
        <v>837.2</v>
      </c>
      <c r="G699" s="42">
        <v>79.959999999999994</v>
      </c>
      <c r="H699" s="2" t="str">
        <f t="shared" si="11"/>
        <v>September</v>
      </c>
    </row>
    <row r="700" spans="1:8" ht="15.75" thickBot="1" x14ac:dyDescent="0.3">
      <c r="A700" s="41" t="s">
        <v>275</v>
      </c>
      <c r="B700" s="41" t="s">
        <v>660</v>
      </c>
      <c r="C700" s="41">
        <v>1903</v>
      </c>
      <c r="D700" s="41" t="s">
        <v>222</v>
      </c>
      <c r="E700" s="41">
        <v>21</v>
      </c>
      <c r="F700" s="42">
        <v>63</v>
      </c>
      <c r="G700" s="42">
        <v>6.08</v>
      </c>
      <c r="H700" s="2" t="str">
        <f t="shared" si="11"/>
        <v>September</v>
      </c>
    </row>
    <row r="701" spans="1:8" ht="15.75" thickBot="1" x14ac:dyDescent="0.3">
      <c r="A701" s="41" t="s">
        <v>275</v>
      </c>
      <c r="B701" s="41" t="s">
        <v>660</v>
      </c>
      <c r="C701" s="41">
        <v>1457</v>
      </c>
      <c r="D701" s="41" t="s">
        <v>223</v>
      </c>
      <c r="E701" s="41">
        <v>6</v>
      </c>
      <c r="F701" s="42">
        <v>17.940000000000001</v>
      </c>
      <c r="G701" s="42">
        <v>1.69</v>
      </c>
      <c r="H701" s="2" t="str">
        <f t="shared" si="11"/>
        <v>September</v>
      </c>
    </row>
    <row r="702" spans="1:8" ht="15.75" thickBot="1" x14ac:dyDescent="0.3">
      <c r="A702" s="41" t="s">
        <v>275</v>
      </c>
      <c r="B702" s="41" t="s">
        <v>660</v>
      </c>
      <c r="C702" s="41">
        <v>1458</v>
      </c>
      <c r="D702" s="41" t="s">
        <v>224</v>
      </c>
      <c r="E702" s="41">
        <v>5</v>
      </c>
      <c r="F702" s="42">
        <v>18.75</v>
      </c>
      <c r="G702" s="42">
        <v>1.8</v>
      </c>
      <c r="H702" s="2" t="str">
        <f t="shared" si="11"/>
        <v>September</v>
      </c>
    </row>
    <row r="703" spans="1:8" ht="15.75" thickBot="1" x14ac:dyDescent="0.3">
      <c r="A703" s="41" t="s">
        <v>275</v>
      </c>
      <c r="B703" s="41" t="s">
        <v>660</v>
      </c>
      <c r="C703" s="41">
        <v>1143</v>
      </c>
      <c r="D703" s="41" t="s">
        <v>225</v>
      </c>
      <c r="E703" s="41">
        <v>359</v>
      </c>
      <c r="F703" s="42">
        <v>2688.91</v>
      </c>
      <c r="G703" s="42">
        <v>255.07</v>
      </c>
      <c r="H703" s="2" t="str">
        <f t="shared" si="11"/>
        <v>September</v>
      </c>
    </row>
    <row r="704" spans="1:8" ht="15.75" thickBot="1" x14ac:dyDescent="0.3">
      <c r="A704" s="41" t="s">
        <v>275</v>
      </c>
      <c r="B704" s="41" t="s">
        <v>650</v>
      </c>
      <c r="C704" s="41">
        <v>1547</v>
      </c>
      <c r="D704" s="41" t="s">
        <v>227</v>
      </c>
      <c r="E704" s="41">
        <v>28</v>
      </c>
      <c r="F704" s="42">
        <v>217</v>
      </c>
      <c r="G704" s="42">
        <v>20.71</v>
      </c>
      <c r="H704" s="2" t="str">
        <f t="shared" si="11"/>
        <v>September</v>
      </c>
    </row>
    <row r="705" spans="1:8" ht="15.75" thickBot="1" x14ac:dyDescent="0.3">
      <c r="A705" s="41" t="s">
        <v>275</v>
      </c>
      <c r="B705" s="41" t="s">
        <v>650</v>
      </c>
      <c r="C705" s="41">
        <v>1567</v>
      </c>
      <c r="D705" s="41" t="s">
        <v>292</v>
      </c>
      <c r="E705" s="41">
        <v>22</v>
      </c>
      <c r="F705" s="42">
        <v>121</v>
      </c>
      <c r="G705" s="42">
        <v>11.46</v>
      </c>
      <c r="H705" s="2" t="str">
        <f t="shared" si="11"/>
        <v>September</v>
      </c>
    </row>
    <row r="706" spans="1:8" ht="15.75" thickBot="1" x14ac:dyDescent="0.3">
      <c r="A706" s="41" t="s">
        <v>275</v>
      </c>
      <c r="B706" s="41" t="s">
        <v>650</v>
      </c>
      <c r="C706" s="41">
        <v>1551</v>
      </c>
      <c r="D706" s="41" t="s">
        <v>228</v>
      </c>
      <c r="E706" s="41">
        <v>25</v>
      </c>
      <c r="F706" s="42">
        <v>193.75</v>
      </c>
      <c r="G706" s="42">
        <v>18.48</v>
      </c>
      <c r="H706" s="2" t="str">
        <f t="shared" si="11"/>
        <v>September</v>
      </c>
    </row>
    <row r="707" spans="1:8" ht="15.75" thickBot="1" x14ac:dyDescent="0.3">
      <c r="A707" s="41" t="s">
        <v>275</v>
      </c>
      <c r="B707" s="41" t="s">
        <v>650</v>
      </c>
      <c r="C707" s="41">
        <v>1556</v>
      </c>
      <c r="D707" s="41" t="s">
        <v>230</v>
      </c>
      <c r="E707" s="41">
        <v>28</v>
      </c>
      <c r="F707" s="42">
        <v>154</v>
      </c>
      <c r="G707" s="42">
        <v>14.57</v>
      </c>
      <c r="H707" s="2" t="str">
        <f t="shared" si="11"/>
        <v>September</v>
      </c>
    </row>
    <row r="708" spans="1:8" ht="15.75" thickBot="1" x14ac:dyDescent="0.3">
      <c r="A708" s="41" t="s">
        <v>275</v>
      </c>
      <c r="B708" s="41" t="s">
        <v>650</v>
      </c>
      <c r="C708" s="41">
        <v>1557</v>
      </c>
      <c r="D708" s="41" t="s">
        <v>231</v>
      </c>
      <c r="E708" s="41">
        <v>25</v>
      </c>
      <c r="F708" s="42">
        <v>168.75</v>
      </c>
      <c r="G708" s="42">
        <v>16.02</v>
      </c>
      <c r="H708" s="2" t="str">
        <f t="shared" si="11"/>
        <v>September</v>
      </c>
    </row>
    <row r="709" spans="1:8" ht="15.75" thickBot="1" x14ac:dyDescent="0.3">
      <c r="A709" s="41" t="s">
        <v>275</v>
      </c>
      <c r="B709" s="41" t="s">
        <v>650</v>
      </c>
      <c r="C709" s="41">
        <v>1558</v>
      </c>
      <c r="D709" s="41" t="s">
        <v>232</v>
      </c>
      <c r="E709" s="41">
        <v>38</v>
      </c>
      <c r="F709" s="42">
        <v>172.9</v>
      </c>
      <c r="G709" s="42">
        <v>16.350000000000001</v>
      </c>
      <c r="H709" s="2" t="str">
        <f t="shared" si="11"/>
        <v>September</v>
      </c>
    </row>
    <row r="710" spans="1:8" ht="15.75" thickBot="1" x14ac:dyDescent="0.3">
      <c r="A710" s="41" t="s">
        <v>275</v>
      </c>
      <c r="B710" s="41" t="s">
        <v>650</v>
      </c>
      <c r="C710" s="41">
        <v>103001</v>
      </c>
      <c r="D710" s="41" t="s">
        <v>233</v>
      </c>
      <c r="E710" s="41">
        <v>18</v>
      </c>
      <c r="F710" s="42">
        <v>139.5</v>
      </c>
      <c r="G710" s="42">
        <v>13.32</v>
      </c>
      <c r="H710" s="2" t="str">
        <f t="shared" si="11"/>
        <v>September</v>
      </c>
    </row>
    <row r="711" spans="1:8" ht="15.75" thickBot="1" x14ac:dyDescent="0.3">
      <c r="A711" s="41" t="s">
        <v>275</v>
      </c>
      <c r="B711" s="41" t="s">
        <v>650</v>
      </c>
      <c r="C711" s="41">
        <v>1552</v>
      </c>
      <c r="D711" s="41" t="s">
        <v>234</v>
      </c>
      <c r="E711" s="41">
        <v>16</v>
      </c>
      <c r="F711" s="42">
        <v>108</v>
      </c>
      <c r="G711" s="42">
        <v>10.25</v>
      </c>
      <c r="H711" s="2" t="str">
        <f t="shared" si="11"/>
        <v>September</v>
      </c>
    </row>
    <row r="712" spans="1:8" ht="15.75" thickBot="1" x14ac:dyDescent="0.3">
      <c r="A712" s="41" t="s">
        <v>275</v>
      </c>
      <c r="B712" s="41" t="s">
        <v>650</v>
      </c>
      <c r="C712" s="41">
        <v>1570</v>
      </c>
      <c r="D712" s="41" t="s">
        <v>235</v>
      </c>
      <c r="E712" s="41">
        <v>26</v>
      </c>
      <c r="F712" s="42">
        <v>123.5</v>
      </c>
      <c r="G712" s="42">
        <v>11.71</v>
      </c>
      <c r="H712" s="2" t="str">
        <f t="shared" si="11"/>
        <v>September</v>
      </c>
    </row>
    <row r="713" spans="1:8" ht="15.75" thickBot="1" x14ac:dyDescent="0.3">
      <c r="A713" s="41" t="s">
        <v>275</v>
      </c>
      <c r="B713" s="41" t="s">
        <v>650</v>
      </c>
      <c r="C713" s="41">
        <v>349</v>
      </c>
      <c r="D713" s="41" t="s">
        <v>293</v>
      </c>
      <c r="E713" s="41">
        <v>4</v>
      </c>
      <c r="F713" s="42">
        <v>28</v>
      </c>
      <c r="G713" s="42">
        <v>2.68</v>
      </c>
      <c r="H713" s="2" t="str">
        <f t="shared" si="11"/>
        <v>September</v>
      </c>
    </row>
    <row r="714" spans="1:8" ht="15.75" thickBot="1" x14ac:dyDescent="0.3">
      <c r="A714" s="41" t="s">
        <v>275</v>
      </c>
      <c r="B714" s="41" t="s">
        <v>650</v>
      </c>
      <c r="C714" s="41">
        <v>1555</v>
      </c>
      <c r="D714" s="41" t="s">
        <v>236</v>
      </c>
      <c r="E714" s="41">
        <v>33</v>
      </c>
      <c r="F714" s="42">
        <v>181.5</v>
      </c>
      <c r="G714" s="42">
        <v>17.170000000000002</v>
      </c>
      <c r="H714" s="2" t="str">
        <f t="shared" si="11"/>
        <v>September</v>
      </c>
    </row>
    <row r="715" spans="1:8" ht="15.75" thickBot="1" x14ac:dyDescent="0.3">
      <c r="A715" s="41" t="s">
        <v>275</v>
      </c>
      <c r="B715" s="41" t="s">
        <v>650</v>
      </c>
      <c r="C715" s="41">
        <v>1563</v>
      </c>
      <c r="D715" s="41" t="s">
        <v>238</v>
      </c>
      <c r="E715" s="41">
        <v>18</v>
      </c>
      <c r="F715" s="42">
        <v>139.5</v>
      </c>
      <c r="G715" s="42">
        <v>13.32</v>
      </c>
      <c r="H715" s="2" t="str">
        <f t="shared" si="11"/>
        <v>September</v>
      </c>
    </row>
    <row r="716" spans="1:8" ht="15.75" thickBot="1" x14ac:dyDescent="0.3">
      <c r="A716" s="41" t="s">
        <v>275</v>
      </c>
      <c r="B716" s="41" t="s">
        <v>650</v>
      </c>
      <c r="C716" s="41">
        <v>1577</v>
      </c>
      <c r="D716" s="41" t="s">
        <v>294</v>
      </c>
      <c r="E716" s="41">
        <v>6</v>
      </c>
      <c r="F716" s="42">
        <v>33</v>
      </c>
      <c r="G716" s="42">
        <v>3.12</v>
      </c>
      <c r="H716" s="2" t="str">
        <f t="shared" si="11"/>
        <v>September</v>
      </c>
    </row>
    <row r="717" spans="1:8" ht="15.75" thickBot="1" x14ac:dyDescent="0.3">
      <c r="A717" s="41" t="s">
        <v>275</v>
      </c>
      <c r="B717" s="41" t="s">
        <v>650</v>
      </c>
      <c r="C717" s="41">
        <v>1571</v>
      </c>
      <c r="D717" s="41" t="s">
        <v>239</v>
      </c>
      <c r="E717" s="41">
        <v>43</v>
      </c>
      <c r="F717" s="42">
        <v>212.85</v>
      </c>
      <c r="G717" s="42">
        <v>20.21</v>
      </c>
      <c r="H717" s="2" t="str">
        <f t="shared" si="11"/>
        <v>September</v>
      </c>
    </row>
    <row r="718" spans="1:8" ht="15.75" thickBot="1" x14ac:dyDescent="0.3">
      <c r="A718" s="41" t="s">
        <v>275</v>
      </c>
      <c r="B718" s="41" t="s">
        <v>650</v>
      </c>
      <c r="C718" s="41">
        <v>365</v>
      </c>
      <c r="D718" s="41" t="s">
        <v>240</v>
      </c>
      <c r="E718" s="41">
        <v>24</v>
      </c>
      <c r="F718" s="42">
        <v>138</v>
      </c>
      <c r="G718" s="42">
        <v>13.17</v>
      </c>
      <c r="H718" s="2" t="str">
        <f t="shared" si="11"/>
        <v>September</v>
      </c>
    </row>
    <row r="719" spans="1:8" ht="15.75" thickBot="1" x14ac:dyDescent="0.3">
      <c r="A719" s="41" t="s">
        <v>275</v>
      </c>
      <c r="B719" s="41" t="s">
        <v>650</v>
      </c>
      <c r="C719" s="41">
        <v>1565</v>
      </c>
      <c r="D719" s="41" t="s">
        <v>241</v>
      </c>
      <c r="E719" s="41">
        <v>3</v>
      </c>
      <c r="F719" s="42">
        <v>13.65</v>
      </c>
      <c r="G719" s="42">
        <v>1.29</v>
      </c>
      <c r="H719" s="2" t="str">
        <f t="shared" si="11"/>
        <v>September</v>
      </c>
    </row>
    <row r="720" spans="1:8" ht="15.75" thickBot="1" x14ac:dyDescent="0.3">
      <c r="A720" s="41" t="s">
        <v>275</v>
      </c>
      <c r="B720" s="41" t="s">
        <v>650</v>
      </c>
      <c r="C720" s="41">
        <v>1517</v>
      </c>
      <c r="D720" s="41" t="s">
        <v>242</v>
      </c>
      <c r="E720" s="41">
        <v>19</v>
      </c>
      <c r="F720" s="42">
        <v>114.95</v>
      </c>
      <c r="G720" s="42">
        <v>10.85</v>
      </c>
      <c r="H720" s="2" t="str">
        <f t="shared" si="11"/>
        <v>September</v>
      </c>
    </row>
    <row r="721" spans="1:8" ht="15.75" thickBot="1" x14ac:dyDescent="0.3">
      <c r="A721" s="41" t="s">
        <v>275</v>
      </c>
      <c r="B721" s="41" t="s">
        <v>650</v>
      </c>
      <c r="C721" s="41">
        <v>1566</v>
      </c>
      <c r="D721" s="41" t="s">
        <v>243</v>
      </c>
      <c r="E721" s="41">
        <v>33</v>
      </c>
      <c r="F721" s="42">
        <v>222.75</v>
      </c>
      <c r="G721" s="42">
        <v>21.12</v>
      </c>
      <c r="H721" s="2" t="str">
        <f t="shared" si="11"/>
        <v>September</v>
      </c>
    </row>
    <row r="722" spans="1:8" ht="15.75" thickBot="1" x14ac:dyDescent="0.3">
      <c r="A722" s="41" t="s">
        <v>275</v>
      </c>
      <c r="B722" s="41" t="s">
        <v>244</v>
      </c>
      <c r="C722" s="41">
        <v>1455</v>
      </c>
      <c r="D722" s="41" t="s">
        <v>245</v>
      </c>
      <c r="E722" s="41">
        <v>23</v>
      </c>
      <c r="F722" s="42">
        <v>91.77</v>
      </c>
      <c r="G722" s="42">
        <v>8.73</v>
      </c>
      <c r="H722" s="2" t="str">
        <f t="shared" si="11"/>
        <v>September</v>
      </c>
    </row>
    <row r="723" spans="1:8" ht="15.75" thickBot="1" x14ac:dyDescent="0.3">
      <c r="A723" s="41" t="s">
        <v>275</v>
      </c>
      <c r="B723" s="41" t="s">
        <v>244</v>
      </c>
      <c r="C723" s="41">
        <v>1412</v>
      </c>
      <c r="D723" s="41" t="s">
        <v>246</v>
      </c>
      <c r="E723" s="41">
        <v>59</v>
      </c>
      <c r="F723" s="42">
        <v>206.5</v>
      </c>
      <c r="G723" s="42">
        <v>19.559999999999999</v>
      </c>
      <c r="H723" s="2" t="str">
        <f t="shared" si="11"/>
        <v>September</v>
      </c>
    </row>
    <row r="724" spans="1:8" ht="15.75" thickBot="1" x14ac:dyDescent="0.3">
      <c r="A724" s="41" t="s">
        <v>275</v>
      </c>
      <c r="B724" s="41" t="s">
        <v>244</v>
      </c>
      <c r="C724" s="41">
        <v>1428</v>
      </c>
      <c r="D724" s="41" t="s">
        <v>247</v>
      </c>
      <c r="E724" s="41">
        <v>89</v>
      </c>
      <c r="F724" s="42">
        <v>467.25</v>
      </c>
      <c r="G724" s="42">
        <v>44.47</v>
      </c>
      <c r="H724" s="2" t="str">
        <f t="shared" si="11"/>
        <v>September</v>
      </c>
    </row>
    <row r="725" spans="1:8" ht="15.75" thickBot="1" x14ac:dyDescent="0.3">
      <c r="A725" s="41" t="s">
        <v>275</v>
      </c>
      <c r="B725" s="41" t="s">
        <v>244</v>
      </c>
      <c r="C725" s="41">
        <v>1451</v>
      </c>
      <c r="D725" s="41" t="s">
        <v>248</v>
      </c>
      <c r="E725" s="41">
        <v>32</v>
      </c>
      <c r="F725" s="42">
        <v>139.19999999999999</v>
      </c>
      <c r="G725" s="42">
        <v>13.14</v>
      </c>
      <c r="H725" s="2" t="str">
        <f t="shared" si="11"/>
        <v>September</v>
      </c>
    </row>
    <row r="726" spans="1:8" ht="15.75" thickBot="1" x14ac:dyDescent="0.3">
      <c r="A726" s="41" t="s">
        <v>275</v>
      </c>
      <c r="B726" s="41" t="s">
        <v>244</v>
      </c>
      <c r="C726" s="41">
        <v>1450</v>
      </c>
      <c r="D726" s="41" t="s">
        <v>249</v>
      </c>
      <c r="E726" s="41">
        <v>78</v>
      </c>
      <c r="F726" s="42">
        <v>409.5</v>
      </c>
      <c r="G726" s="42">
        <v>38.979999999999997</v>
      </c>
      <c r="H726" s="2" t="str">
        <f t="shared" si="11"/>
        <v>September</v>
      </c>
    </row>
    <row r="727" spans="1:8" ht="15.75" thickBot="1" x14ac:dyDescent="0.3">
      <c r="A727" s="41" t="s">
        <v>275</v>
      </c>
      <c r="B727" s="41" t="s">
        <v>244</v>
      </c>
      <c r="C727" s="41">
        <v>1333</v>
      </c>
      <c r="D727" s="41" t="s">
        <v>250</v>
      </c>
      <c r="E727" s="41">
        <v>60</v>
      </c>
      <c r="F727" s="42">
        <v>225</v>
      </c>
      <c r="G727" s="42">
        <v>21.54</v>
      </c>
      <c r="H727" s="2" t="str">
        <f t="shared" si="11"/>
        <v>September</v>
      </c>
    </row>
    <row r="728" spans="1:8" ht="15.75" thickBot="1" x14ac:dyDescent="0.3">
      <c r="A728" s="43" t="s">
        <v>275</v>
      </c>
      <c r="B728" s="43" t="s">
        <v>653</v>
      </c>
      <c r="C728" s="43">
        <v>1701</v>
      </c>
      <c r="D728" s="43" t="s">
        <v>7</v>
      </c>
      <c r="E728" s="43">
        <v>685</v>
      </c>
      <c r="F728" s="44">
        <v>1027.5</v>
      </c>
      <c r="H728" t="str">
        <f>"October"</f>
        <v>October</v>
      </c>
    </row>
    <row r="729" spans="1:8" ht="15.75" thickBot="1" x14ac:dyDescent="0.3">
      <c r="A729" s="43" t="s">
        <v>275</v>
      </c>
      <c r="B729" s="43" t="s">
        <v>653</v>
      </c>
      <c r="C729" s="43">
        <v>659100</v>
      </c>
      <c r="D729" s="43" t="s">
        <v>9</v>
      </c>
      <c r="E729" s="43">
        <v>43</v>
      </c>
      <c r="F729" s="44">
        <v>103.2</v>
      </c>
      <c r="H729" s="2" t="str">
        <f t="shared" ref="H729:H792" si="12">"October"</f>
        <v>October</v>
      </c>
    </row>
    <row r="730" spans="1:8" ht="15.75" thickBot="1" x14ac:dyDescent="0.3">
      <c r="A730" s="43" t="s">
        <v>275</v>
      </c>
      <c r="B730" s="43" t="s">
        <v>653</v>
      </c>
      <c r="C730" s="43">
        <v>659105</v>
      </c>
      <c r="D730" s="43" t="s">
        <v>10</v>
      </c>
      <c r="E730" s="43">
        <v>134</v>
      </c>
      <c r="F730" s="44">
        <v>187.6</v>
      </c>
      <c r="H730" s="2" t="str">
        <f t="shared" si="12"/>
        <v>October</v>
      </c>
    </row>
    <row r="731" spans="1:8" ht="15.75" thickBot="1" x14ac:dyDescent="0.3">
      <c r="A731" s="43" t="s">
        <v>275</v>
      </c>
      <c r="B731" s="43" t="s">
        <v>653</v>
      </c>
      <c r="C731" s="43">
        <v>659102</v>
      </c>
      <c r="D731" s="43" t="s">
        <v>11</v>
      </c>
      <c r="E731" s="43">
        <v>60</v>
      </c>
      <c r="F731" s="44">
        <v>135</v>
      </c>
      <c r="H731" s="2" t="str">
        <f t="shared" si="12"/>
        <v>October</v>
      </c>
    </row>
    <row r="732" spans="1:8" ht="15.75" thickBot="1" x14ac:dyDescent="0.3">
      <c r="A732" s="43" t="s">
        <v>275</v>
      </c>
      <c r="B732" s="43" t="s">
        <v>653</v>
      </c>
      <c r="C732" s="43">
        <v>659103</v>
      </c>
      <c r="D732" s="43" t="s">
        <v>12</v>
      </c>
      <c r="E732" s="43">
        <v>50</v>
      </c>
      <c r="F732" s="44">
        <v>112.5</v>
      </c>
      <c r="H732" s="2" t="str">
        <f t="shared" si="12"/>
        <v>October</v>
      </c>
    </row>
    <row r="733" spans="1:8" ht="15.75" thickBot="1" x14ac:dyDescent="0.3">
      <c r="A733" s="43" t="s">
        <v>275</v>
      </c>
      <c r="B733" s="43" t="s">
        <v>653</v>
      </c>
      <c r="C733" s="43">
        <v>659104</v>
      </c>
      <c r="D733" s="43" t="s">
        <v>13</v>
      </c>
      <c r="E733" s="43">
        <v>9</v>
      </c>
      <c r="F733" s="44">
        <v>20.25</v>
      </c>
      <c r="H733" s="2" t="str">
        <f t="shared" si="12"/>
        <v>October</v>
      </c>
    </row>
    <row r="734" spans="1:8" ht="15.75" thickBot="1" x14ac:dyDescent="0.3">
      <c r="A734" s="43" t="s">
        <v>275</v>
      </c>
      <c r="B734" s="43" t="s">
        <v>653</v>
      </c>
      <c r="C734" s="43">
        <v>659101</v>
      </c>
      <c r="D734" s="43" t="s">
        <v>14</v>
      </c>
      <c r="E734" s="43">
        <v>52</v>
      </c>
      <c r="F734" s="44">
        <v>91</v>
      </c>
      <c r="H734" s="2" t="str">
        <f t="shared" si="12"/>
        <v>October</v>
      </c>
    </row>
    <row r="735" spans="1:8" ht="15.75" thickBot="1" x14ac:dyDescent="0.3">
      <c r="A735" s="43" t="s">
        <v>275</v>
      </c>
      <c r="B735" s="43" t="s">
        <v>653</v>
      </c>
      <c r="C735" s="43">
        <v>2127</v>
      </c>
      <c r="D735" s="43" t="s">
        <v>15</v>
      </c>
      <c r="E735" s="43">
        <v>262</v>
      </c>
      <c r="F735" s="44">
        <v>311.77999999999997</v>
      </c>
      <c r="H735" s="2" t="str">
        <f t="shared" si="12"/>
        <v>October</v>
      </c>
    </row>
    <row r="736" spans="1:8" ht="15.75" thickBot="1" x14ac:dyDescent="0.3">
      <c r="A736" s="43" t="s">
        <v>275</v>
      </c>
      <c r="B736" s="43" t="s">
        <v>653</v>
      </c>
      <c r="C736" s="43">
        <v>659013</v>
      </c>
      <c r="D736" s="43" t="s">
        <v>17</v>
      </c>
      <c r="E736" s="43">
        <v>50</v>
      </c>
      <c r="F736" s="44">
        <v>209.5</v>
      </c>
      <c r="H736" s="2" t="str">
        <f t="shared" si="12"/>
        <v>October</v>
      </c>
    </row>
    <row r="737" spans="1:8" ht="15.75" thickBot="1" x14ac:dyDescent="0.3">
      <c r="A737" s="43" t="s">
        <v>275</v>
      </c>
      <c r="B737" s="43" t="s">
        <v>653</v>
      </c>
      <c r="C737" s="43">
        <v>659004</v>
      </c>
      <c r="D737" s="43" t="s">
        <v>18</v>
      </c>
      <c r="E737" s="43">
        <v>48</v>
      </c>
      <c r="F737" s="44">
        <v>143.52000000000001</v>
      </c>
      <c r="H737" s="2" t="str">
        <f t="shared" si="12"/>
        <v>October</v>
      </c>
    </row>
    <row r="738" spans="1:8" ht="15.75" thickBot="1" x14ac:dyDescent="0.3">
      <c r="A738" s="43" t="s">
        <v>275</v>
      </c>
      <c r="B738" s="43" t="s">
        <v>653</v>
      </c>
      <c r="C738" s="43">
        <v>659006</v>
      </c>
      <c r="D738" s="43" t="s">
        <v>19</v>
      </c>
      <c r="E738" s="43">
        <v>40</v>
      </c>
      <c r="F738" s="44">
        <v>119.6</v>
      </c>
      <c r="H738" s="2" t="str">
        <f t="shared" si="12"/>
        <v>October</v>
      </c>
    </row>
    <row r="739" spans="1:8" ht="15.75" thickBot="1" x14ac:dyDescent="0.3">
      <c r="A739" s="43" t="s">
        <v>275</v>
      </c>
      <c r="B739" s="43" t="s">
        <v>653</v>
      </c>
      <c r="C739" s="43">
        <v>659018</v>
      </c>
      <c r="D739" s="43" t="s">
        <v>20</v>
      </c>
      <c r="E739" s="43">
        <v>46</v>
      </c>
      <c r="F739" s="44">
        <v>192.74</v>
      </c>
      <c r="H739" s="2" t="str">
        <f t="shared" si="12"/>
        <v>October</v>
      </c>
    </row>
    <row r="740" spans="1:8" ht="15.75" thickBot="1" x14ac:dyDescent="0.3">
      <c r="A740" s="43" t="s">
        <v>275</v>
      </c>
      <c r="B740" s="43" t="s">
        <v>653</v>
      </c>
      <c r="C740" s="43">
        <v>659010</v>
      </c>
      <c r="D740" s="43" t="s">
        <v>21</v>
      </c>
      <c r="E740" s="43">
        <v>50</v>
      </c>
      <c r="F740" s="44">
        <v>149.5</v>
      </c>
      <c r="H740" s="2" t="str">
        <f t="shared" si="12"/>
        <v>October</v>
      </c>
    </row>
    <row r="741" spans="1:8" ht="15.75" thickBot="1" x14ac:dyDescent="0.3">
      <c r="A741" s="43" t="s">
        <v>275</v>
      </c>
      <c r="B741" s="43" t="s">
        <v>653</v>
      </c>
      <c r="C741" s="43">
        <v>659021</v>
      </c>
      <c r="D741" s="43" t="s">
        <v>266</v>
      </c>
      <c r="E741" s="43">
        <v>6</v>
      </c>
      <c r="F741" s="44">
        <v>29.94</v>
      </c>
      <c r="H741" s="2" t="str">
        <f t="shared" si="12"/>
        <v>October</v>
      </c>
    </row>
    <row r="742" spans="1:8" ht="15.75" thickBot="1" x14ac:dyDescent="0.3">
      <c r="A742" s="43" t="s">
        <v>275</v>
      </c>
      <c r="B742" s="43" t="s">
        <v>653</v>
      </c>
      <c r="C742" s="43">
        <v>659008</v>
      </c>
      <c r="D742" s="43" t="s">
        <v>22</v>
      </c>
      <c r="E742" s="43">
        <v>47</v>
      </c>
      <c r="F742" s="44">
        <v>187.53</v>
      </c>
      <c r="H742" s="2" t="str">
        <f t="shared" si="12"/>
        <v>October</v>
      </c>
    </row>
    <row r="743" spans="1:8" ht="15.75" thickBot="1" x14ac:dyDescent="0.3">
      <c r="A743" s="43" t="s">
        <v>275</v>
      </c>
      <c r="B743" s="43" t="s">
        <v>653</v>
      </c>
      <c r="C743" s="43">
        <v>659003</v>
      </c>
      <c r="D743" s="43" t="s">
        <v>23</v>
      </c>
      <c r="E743" s="43">
        <v>42</v>
      </c>
      <c r="F743" s="44">
        <v>125.58</v>
      </c>
      <c r="H743" s="2" t="str">
        <f t="shared" si="12"/>
        <v>October</v>
      </c>
    </row>
    <row r="744" spans="1:8" ht="15.75" thickBot="1" x14ac:dyDescent="0.3">
      <c r="A744" s="43" t="s">
        <v>275</v>
      </c>
      <c r="B744" s="43" t="s">
        <v>653</v>
      </c>
      <c r="C744" s="43">
        <v>1712</v>
      </c>
      <c r="D744" s="43" t="s">
        <v>24</v>
      </c>
      <c r="E744" s="43">
        <v>357</v>
      </c>
      <c r="F744" s="44">
        <v>606.9</v>
      </c>
      <c r="H744" s="2" t="str">
        <f t="shared" si="12"/>
        <v>October</v>
      </c>
    </row>
    <row r="745" spans="1:8" ht="15.75" thickBot="1" x14ac:dyDescent="0.3">
      <c r="A745" s="43" t="s">
        <v>275</v>
      </c>
      <c r="B745" s="43" t="s">
        <v>654</v>
      </c>
      <c r="C745" s="43">
        <v>605</v>
      </c>
      <c r="D745" s="43" t="s">
        <v>25</v>
      </c>
      <c r="E745" s="43">
        <v>53</v>
      </c>
      <c r="F745" s="44">
        <v>172.25</v>
      </c>
      <c r="H745" s="2" t="str">
        <f t="shared" si="12"/>
        <v>October</v>
      </c>
    </row>
    <row r="746" spans="1:8" ht="15.75" thickBot="1" x14ac:dyDescent="0.3">
      <c r="A746" s="43" t="s">
        <v>275</v>
      </c>
      <c r="B746" s="43" t="s">
        <v>654</v>
      </c>
      <c r="C746" s="43">
        <v>904</v>
      </c>
      <c r="D746" s="43" t="s">
        <v>26</v>
      </c>
      <c r="E746" s="43">
        <v>110</v>
      </c>
      <c r="F746" s="44">
        <v>176</v>
      </c>
      <c r="H746" s="2" t="str">
        <f t="shared" si="12"/>
        <v>October</v>
      </c>
    </row>
    <row r="747" spans="1:8" ht="15.75" thickBot="1" x14ac:dyDescent="0.3">
      <c r="A747" s="43" t="s">
        <v>275</v>
      </c>
      <c r="B747" s="43" t="s">
        <v>654</v>
      </c>
      <c r="C747" s="43">
        <v>3874853</v>
      </c>
      <c r="D747" s="43" t="s">
        <v>163</v>
      </c>
      <c r="E747" s="43">
        <v>1</v>
      </c>
      <c r="F747" s="44">
        <v>4.5</v>
      </c>
      <c r="H747" s="2" t="str">
        <f t="shared" si="12"/>
        <v>October</v>
      </c>
    </row>
    <row r="748" spans="1:8" ht="15.75" thickBot="1" x14ac:dyDescent="0.3">
      <c r="A748" s="43" t="s">
        <v>275</v>
      </c>
      <c r="B748" s="43" t="s">
        <v>654</v>
      </c>
      <c r="C748" s="43">
        <v>3874852</v>
      </c>
      <c r="D748" s="43" t="s">
        <v>164</v>
      </c>
      <c r="E748" s="43">
        <v>117</v>
      </c>
      <c r="F748" s="44">
        <v>438.75</v>
      </c>
      <c r="H748" s="2" t="str">
        <f t="shared" si="12"/>
        <v>October</v>
      </c>
    </row>
    <row r="749" spans="1:8" ht="15.75" thickBot="1" x14ac:dyDescent="0.3">
      <c r="A749" s="43" t="s">
        <v>275</v>
      </c>
      <c r="B749" s="43" t="s">
        <v>654</v>
      </c>
      <c r="C749" s="43">
        <v>9033</v>
      </c>
      <c r="D749" s="43" t="s">
        <v>652</v>
      </c>
      <c r="E749" s="43">
        <v>425</v>
      </c>
      <c r="F749" s="44">
        <v>1700</v>
      </c>
      <c r="H749" s="2" t="str">
        <f t="shared" si="12"/>
        <v>October</v>
      </c>
    </row>
    <row r="750" spans="1:8" ht="15.75" thickBot="1" x14ac:dyDescent="0.3">
      <c r="A750" s="43" t="s">
        <v>275</v>
      </c>
      <c r="B750" s="43" t="s">
        <v>654</v>
      </c>
      <c r="C750" s="43">
        <v>46959</v>
      </c>
      <c r="D750" s="43" t="s">
        <v>27</v>
      </c>
      <c r="E750" s="43">
        <v>126</v>
      </c>
      <c r="F750" s="44">
        <v>201.6</v>
      </c>
      <c r="H750" s="2" t="str">
        <f t="shared" si="12"/>
        <v>October</v>
      </c>
    </row>
    <row r="751" spans="1:8" ht="15.75" thickBot="1" x14ac:dyDescent="0.3">
      <c r="A751" s="43" t="s">
        <v>275</v>
      </c>
      <c r="B751" s="43" t="s">
        <v>654</v>
      </c>
      <c r="C751" s="43">
        <v>909</v>
      </c>
      <c r="D751" s="43" t="s">
        <v>28</v>
      </c>
      <c r="E751" s="43">
        <v>86</v>
      </c>
      <c r="F751" s="44">
        <v>137.6</v>
      </c>
      <c r="H751" s="2" t="str">
        <f t="shared" si="12"/>
        <v>October</v>
      </c>
    </row>
    <row r="752" spans="1:8" ht="15.75" thickBot="1" x14ac:dyDescent="0.3">
      <c r="A752" s="43" t="s">
        <v>275</v>
      </c>
      <c r="B752" s="43" t="s">
        <v>654</v>
      </c>
      <c r="C752" s="43">
        <v>4565</v>
      </c>
      <c r="D752" s="43" t="s">
        <v>269</v>
      </c>
      <c r="E752" s="43">
        <v>2</v>
      </c>
      <c r="F752" s="44">
        <v>2</v>
      </c>
      <c r="H752" s="2" t="str">
        <f t="shared" si="12"/>
        <v>October</v>
      </c>
    </row>
    <row r="753" spans="1:8" ht="15.75" thickBot="1" x14ac:dyDescent="0.3">
      <c r="A753" s="43" t="s">
        <v>275</v>
      </c>
      <c r="B753" s="43" t="s">
        <v>654</v>
      </c>
      <c r="C753" s="43">
        <v>911</v>
      </c>
      <c r="D753" s="43" t="s">
        <v>29</v>
      </c>
      <c r="E753" s="43">
        <v>263</v>
      </c>
      <c r="F753" s="44">
        <v>420.8</v>
      </c>
      <c r="H753" s="2" t="str">
        <f t="shared" si="12"/>
        <v>October</v>
      </c>
    </row>
    <row r="754" spans="1:8" ht="15.75" thickBot="1" x14ac:dyDescent="0.3">
      <c r="A754" s="43" t="s">
        <v>275</v>
      </c>
      <c r="B754" s="43" t="s">
        <v>654</v>
      </c>
      <c r="C754" s="43">
        <v>6789</v>
      </c>
      <c r="D754" s="43" t="s">
        <v>30</v>
      </c>
      <c r="E754" s="43">
        <v>133</v>
      </c>
      <c r="F754" s="44">
        <v>212.8</v>
      </c>
      <c r="H754" s="2" t="str">
        <f t="shared" si="12"/>
        <v>October</v>
      </c>
    </row>
    <row r="755" spans="1:8" ht="15.75" thickBot="1" x14ac:dyDescent="0.3">
      <c r="A755" s="43" t="s">
        <v>275</v>
      </c>
      <c r="B755" s="43" t="s">
        <v>654</v>
      </c>
      <c r="C755" s="43">
        <v>4987</v>
      </c>
      <c r="D755" s="43" t="s">
        <v>31</v>
      </c>
      <c r="E755" s="43">
        <v>193</v>
      </c>
      <c r="F755" s="44">
        <v>308.8</v>
      </c>
      <c r="H755" s="2" t="str">
        <f t="shared" si="12"/>
        <v>October</v>
      </c>
    </row>
    <row r="756" spans="1:8" ht="15.75" thickBot="1" x14ac:dyDescent="0.3">
      <c r="A756" s="43" t="s">
        <v>275</v>
      </c>
      <c r="B756" s="43" t="s">
        <v>654</v>
      </c>
      <c r="C756" s="43">
        <v>898</v>
      </c>
      <c r="D756" s="43" t="s">
        <v>32</v>
      </c>
      <c r="E756" s="43">
        <v>12</v>
      </c>
      <c r="F756" s="44">
        <v>4.2</v>
      </c>
      <c r="H756" s="2" t="str">
        <f t="shared" si="12"/>
        <v>October</v>
      </c>
    </row>
    <row r="757" spans="1:8" ht="15.75" thickBot="1" x14ac:dyDescent="0.3">
      <c r="A757" s="43" t="s">
        <v>275</v>
      </c>
      <c r="B757" s="43" t="s">
        <v>654</v>
      </c>
      <c r="C757" s="43">
        <v>770</v>
      </c>
      <c r="D757" s="43" t="s">
        <v>33</v>
      </c>
      <c r="E757" s="43">
        <v>55</v>
      </c>
      <c r="F757" s="44">
        <v>41.25</v>
      </c>
      <c r="H757" s="2" t="str">
        <f t="shared" si="12"/>
        <v>October</v>
      </c>
    </row>
    <row r="758" spans="1:8" ht="15.75" thickBot="1" x14ac:dyDescent="0.3">
      <c r="A758" s="43" t="s">
        <v>275</v>
      </c>
      <c r="B758" s="43" t="s">
        <v>654</v>
      </c>
      <c r="C758" s="43">
        <v>5062</v>
      </c>
      <c r="D758" s="43" t="s">
        <v>276</v>
      </c>
      <c r="E758" s="43">
        <v>35</v>
      </c>
      <c r="F758" s="44">
        <v>56</v>
      </c>
      <c r="H758" s="2" t="str">
        <f t="shared" si="12"/>
        <v>October</v>
      </c>
    </row>
    <row r="759" spans="1:8" ht="15.75" thickBot="1" x14ac:dyDescent="0.3">
      <c r="A759" s="43" t="s">
        <v>275</v>
      </c>
      <c r="B759" s="43" t="s">
        <v>654</v>
      </c>
      <c r="C759" s="43">
        <v>953</v>
      </c>
      <c r="D759" s="43" t="s">
        <v>34</v>
      </c>
      <c r="E759" s="43">
        <v>120</v>
      </c>
      <c r="F759" s="44">
        <v>192</v>
      </c>
      <c r="H759" s="2" t="str">
        <f t="shared" si="12"/>
        <v>October</v>
      </c>
    </row>
    <row r="760" spans="1:8" ht="15.75" thickBot="1" x14ac:dyDescent="0.3">
      <c r="A760" s="43" t="s">
        <v>275</v>
      </c>
      <c r="B760" s="43" t="s">
        <v>654</v>
      </c>
      <c r="C760" s="43">
        <v>5701</v>
      </c>
      <c r="D760" s="43" t="s">
        <v>270</v>
      </c>
      <c r="E760" s="43">
        <v>7</v>
      </c>
      <c r="F760" s="44">
        <v>12.6</v>
      </c>
      <c r="H760" s="2" t="str">
        <f t="shared" si="12"/>
        <v>October</v>
      </c>
    </row>
    <row r="761" spans="1:8" ht="15.75" thickBot="1" x14ac:dyDescent="0.3">
      <c r="A761" s="43" t="s">
        <v>275</v>
      </c>
      <c r="B761" s="43" t="s">
        <v>654</v>
      </c>
      <c r="C761" s="43">
        <v>914</v>
      </c>
      <c r="D761" s="43" t="s">
        <v>35</v>
      </c>
      <c r="E761" s="43">
        <v>73</v>
      </c>
      <c r="F761" s="44">
        <v>200.75</v>
      </c>
      <c r="H761" s="2" t="str">
        <f t="shared" si="12"/>
        <v>October</v>
      </c>
    </row>
    <row r="762" spans="1:8" ht="15.75" thickBot="1" x14ac:dyDescent="0.3">
      <c r="A762" s="43" t="s">
        <v>275</v>
      </c>
      <c r="B762" s="43" t="s">
        <v>654</v>
      </c>
      <c r="C762" s="43">
        <v>35324</v>
      </c>
      <c r="D762" s="43" t="s">
        <v>36</v>
      </c>
      <c r="E762" s="43">
        <v>74</v>
      </c>
      <c r="F762" s="44">
        <v>203.5</v>
      </c>
      <c r="H762" s="2" t="str">
        <f t="shared" si="12"/>
        <v>October</v>
      </c>
    </row>
    <row r="763" spans="1:8" ht="15.75" thickBot="1" x14ac:dyDescent="0.3">
      <c r="A763" s="43" t="s">
        <v>275</v>
      </c>
      <c r="B763" s="43" t="s">
        <v>654</v>
      </c>
      <c r="C763" s="43">
        <v>29930</v>
      </c>
      <c r="D763" s="43" t="s">
        <v>37</v>
      </c>
      <c r="E763" s="43">
        <v>50</v>
      </c>
      <c r="F763" s="44">
        <v>92.5</v>
      </c>
      <c r="H763" s="2" t="str">
        <f t="shared" si="12"/>
        <v>October</v>
      </c>
    </row>
    <row r="764" spans="1:8" ht="15.75" thickBot="1" x14ac:dyDescent="0.3">
      <c r="A764" s="43" t="s">
        <v>275</v>
      </c>
      <c r="B764" s="43" t="s">
        <v>654</v>
      </c>
      <c r="C764" s="43">
        <v>934</v>
      </c>
      <c r="D764" s="43" t="s">
        <v>38</v>
      </c>
      <c r="E764" s="43">
        <v>54</v>
      </c>
      <c r="F764" s="44">
        <v>99.9</v>
      </c>
      <c r="H764" s="2" t="str">
        <f t="shared" si="12"/>
        <v>October</v>
      </c>
    </row>
    <row r="765" spans="1:8" ht="15.75" thickBot="1" x14ac:dyDescent="0.3">
      <c r="A765" s="43" t="s">
        <v>275</v>
      </c>
      <c r="B765" s="43" t="s">
        <v>654</v>
      </c>
      <c r="C765" s="43">
        <v>1030002</v>
      </c>
      <c r="D765" s="43" t="s">
        <v>39</v>
      </c>
      <c r="E765" s="43">
        <v>61</v>
      </c>
      <c r="F765" s="44">
        <v>112.85</v>
      </c>
      <c r="H765" s="2" t="str">
        <f t="shared" si="12"/>
        <v>October</v>
      </c>
    </row>
    <row r="766" spans="1:8" ht="15.75" thickBot="1" x14ac:dyDescent="0.3">
      <c r="A766" s="43" t="s">
        <v>275</v>
      </c>
      <c r="B766" s="43" t="s">
        <v>654</v>
      </c>
      <c r="C766" s="43">
        <v>969</v>
      </c>
      <c r="D766" s="43" t="s">
        <v>40</v>
      </c>
      <c r="E766" s="43">
        <v>59</v>
      </c>
      <c r="F766" s="44">
        <v>109.15</v>
      </c>
      <c r="H766" s="2" t="str">
        <f t="shared" si="12"/>
        <v>October</v>
      </c>
    </row>
    <row r="767" spans="1:8" ht="15.75" thickBot="1" x14ac:dyDescent="0.3">
      <c r="A767" s="43" t="s">
        <v>275</v>
      </c>
      <c r="B767" s="43" t="s">
        <v>654</v>
      </c>
      <c r="C767" s="43">
        <v>968</v>
      </c>
      <c r="D767" s="43" t="s">
        <v>41</v>
      </c>
      <c r="E767" s="43">
        <v>93</v>
      </c>
      <c r="F767" s="44">
        <v>172.05</v>
      </c>
      <c r="H767" s="2" t="str">
        <f t="shared" si="12"/>
        <v>October</v>
      </c>
    </row>
    <row r="768" spans="1:8" ht="15.75" thickBot="1" x14ac:dyDescent="0.3">
      <c r="A768" s="43" t="s">
        <v>275</v>
      </c>
      <c r="B768" s="43" t="s">
        <v>654</v>
      </c>
      <c r="C768" s="43">
        <v>965</v>
      </c>
      <c r="D768" s="43" t="s">
        <v>42</v>
      </c>
      <c r="E768" s="43">
        <v>54</v>
      </c>
      <c r="F768" s="44">
        <v>99.9</v>
      </c>
      <c r="H768" s="2" t="str">
        <f t="shared" si="12"/>
        <v>October</v>
      </c>
    </row>
    <row r="769" spans="1:8" ht="15.75" thickBot="1" x14ac:dyDescent="0.3">
      <c r="A769" s="43" t="s">
        <v>275</v>
      </c>
      <c r="B769" s="43" t="s">
        <v>654</v>
      </c>
      <c r="C769" s="43">
        <v>1211</v>
      </c>
      <c r="D769" s="43" t="s">
        <v>43</v>
      </c>
      <c r="E769" s="43">
        <v>38</v>
      </c>
      <c r="F769" s="44">
        <v>79.8</v>
      </c>
      <c r="H769" s="2" t="str">
        <f t="shared" si="12"/>
        <v>October</v>
      </c>
    </row>
    <row r="770" spans="1:8" ht="15.75" thickBot="1" x14ac:dyDescent="0.3">
      <c r="A770" s="43" t="s">
        <v>275</v>
      </c>
      <c r="B770" s="43" t="s">
        <v>654</v>
      </c>
      <c r="C770" s="43">
        <v>1022</v>
      </c>
      <c r="D770" s="43" t="s">
        <v>44</v>
      </c>
      <c r="E770" s="43">
        <v>73</v>
      </c>
      <c r="F770" s="44">
        <v>182.5</v>
      </c>
      <c r="H770" s="2" t="str">
        <f t="shared" si="12"/>
        <v>October</v>
      </c>
    </row>
    <row r="771" spans="1:8" ht="15.75" thickBot="1" x14ac:dyDescent="0.3">
      <c r="A771" s="43" t="s">
        <v>275</v>
      </c>
      <c r="B771" s="43" t="s">
        <v>654</v>
      </c>
      <c r="C771" s="43">
        <v>1023</v>
      </c>
      <c r="D771" s="43" t="s">
        <v>45</v>
      </c>
      <c r="E771" s="43">
        <v>39</v>
      </c>
      <c r="F771" s="44">
        <v>113.1</v>
      </c>
      <c r="H771" s="2" t="str">
        <f t="shared" si="12"/>
        <v>October</v>
      </c>
    </row>
    <row r="772" spans="1:8" ht="15.75" thickBot="1" x14ac:dyDescent="0.3">
      <c r="A772" s="43" t="s">
        <v>275</v>
      </c>
      <c r="B772" s="43" t="s">
        <v>654</v>
      </c>
      <c r="C772" s="43">
        <v>956</v>
      </c>
      <c r="D772" s="43" t="s">
        <v>46</v>
      </c>
      <c r="E772" s="43">
        <v>121</v>
      </c>
      <c r="F772" s="44">
        <v>332.75</v>
      </c>
      <c r="H772" s="2" t="str">
        <f t="shared" si="12"/>
        <v>October</v>
      </c>
    </row>
    <row r="773" spans="1:8" ht="15.75" thickBot="1" x14ac:dyDescent="0.3">
      <c r="A773" s="43" t="s">
        <v>275</v>
      </c>
      <c r="B773" s="43" t="s">
        <v>654</v>
      </c>
      <c r="C773" s="43">
        <v>58330</v>
      </c>
      <c r="D773" s="43" t="s">
        <v>47</v>
      </c>
      <c r="E773" s="43">
        <v>31</v>
      </c>
      <c r="F773" s="44">
        <v>108.5</v>
      </c>
      <c r="H773" s="2" t="str">
        <f t="shared" si="12"/>
        <v>October</v>
      </c>
    </row>
    <row r="774" spans="1:8" ht="15.75" thickBot="1" x14ac:dyDescent="0.3">
      <c r="A774" s="43" t="s">
        <v>275</v>
      </c>
      <c r="B774" s="43" t="s">
        <v>654</v>
      </c>
      <c r="C774" s="43">
        <v>58331</v>
      </c>
      <c r="D774" s="43" t="s">
        <v>48</v>
      </c>
      <c r="E774" s="43">
        <v>35</v>
      </c>
      <c r="F774" s="44">
        <v>122.5</v>
      </c>
      <c r="H774" s="2" t="str">
        <f t="shared" si="12"/>
        <v>October</v>
      </c>
    </row>
    <row r="775" spans="1:8" ht="15.75" thickBot="1" x14ac:dyDescent="0.3">
      <c r="A775" s="43" t="s">
        <v>275</v>
      </c>
      <c r="B775" s="43" t="s">
        <v>654</v>
      </c>
      <c r="C775" s="43">
        <v>58332</v>
      </c>
      <c r="D775" s="43" t="s">
        <v>49</v>
      </c>
      <c r="E775" s="43">
        <v>22</v>
      </c>
      <c r="F775" s="44">
        <v>77</v>
      </c>
      <c r="H775" s="2" t="str">
        <f t="shared" si="12"/>
        <v>October</v>
      </c>
    </row>
    <row r="776" spans="1:8" ht="15.75" thickBot="1" x14ac:dyDescent="0.3">
      <c r="A776" s="43" t="s">
        <v>275</v>
      </c>
      <c r="B776" s="43" t="s">
        <v>654</v>
      </c>
      <c r="C776" s="43">
        <v>58334</v>
      </c>
      <c r="D776" s="43" t="s">
        <v>50</v>
      </c>
      <c r="E776" s="43">
        <v>17</v>
      </c>
      <c r="F776" s="44">
        <v>59.5</v>
      </c>
      <c r="H776" s="2" t="str">
        <f t="shared" si="12"/>
        <v>October</v>
      </c>
    </row>
    <row r="777" spans="1:8" ht="15.75" thickBot="1" x14ac:dyDescent="0.3">
      <c r="A777" s="43" t="s">
        <v>275</v>
      </c>
      <c r="B777" s="43" t="s">
        <v>654</v>
      </c>
      <c r="C777" s="43">
        <v>58335</v>
      </c>
      <c r="D777" s="43" t="s">
        <v>51</v>
      </c>
      <c r="E777" s="43">
        <v>68</v>
      </c>
      <c r="F777" s="44">
        <v>238</v>
      </c>
      <c r="H777" s="2" t="str">
        <f t="shared" si="12"/>
        <v>October</v>
      </c>
    </row>
    <row r="778" spans="1:8" ht="15.75" thickBot="1" x14ac:dyDescent="0.3">
      <c r="A778" s="43" t="s">
        <v>275</v>
      </c>
      <c r="B778" s="43" t="s">
        <v>654</v>
      </c>
      <c r="C778" s="43">
        <v>58336</v>
      </c>
      <c r="D778" s="43" t="s">
        <v>52</v>
      </c>
      <c r="E778" s="43">
        <v>65</v>
      </c>
      <c r="F778" s="44">
        <v>227.5</v>
      </c>
      <c r="H778" s="2" t="str">
        <f t="shared" si="12"/>
        <v>October</v>
      </c>
    </row>
    <row r="779" spans="1:8" ht="15.75" thickBot="1" x14ac:dyDescent="0.3">
      <c r="A779" s="43" t="s">
        <v>275</v>
      </c>
      <c r="B779" s="43" t="s">
        <v>654</v>
      </c>
      <c r="C779" s="43">
        <v>58337</v>
      </c>
      <c r="D779" s="43" t="s">
        <v>53</v>
      </c>
      <c r="E779" s="43">
        <v>6</v>
      </c>
      <c r="F779" s="44">
        <v>21</v>
      </c>
      <c r="H779" s="2" t="str">
        <f t="shared" si="12"/>
        <v>October</v>
      </c>
    </row>
    <row r="780" spans="1:8" ht="15.75" thickBot="1" x14ac:dyDescent="0.3">
      <c r="A780" s="43" t="s">
        <v>275</v>
      </c>
      <c r="B780" s="43" t="s">
        <v>654</v>
      </c>
      <c r="C780" s="43">
        <v>58338</v>
      </c>
      <c r="D780" s="43" t="s">
        <v>54</v>
      </c>
      <c r="E780" s="43">
        <v>134</v>
      </c>
      <c r="F780" s="44">
        <v>469</v>
      </c>
      <c r="H780" s="2" t="str">
        <f t="shared" si="12"/>
        <v>October</v>
      </c>
    </row>
    <row r="781" spans="1:8" ht="15.75" thickBot="1" x14ac:dyDescent="0.3">
      <c r="A781" s="43" t="s">
        <v>275</v>
      </c>
      <c r="B781" s="43" t="s">
        <v>654</v>
      </c>
      <c r="C781" s="43">
        <v>58339</v>
      </c>
      <c r="D781" s="43" t="s">
        <v>55</v>
      </c>
      <c r="E781" s="43">
        <v>32</v>
      </c>
      <c r="F781" s="44">
        <v>112</v>
      </c>
      <c r="H781" s="2" t="str">
        <f t="shared" si="12"/>
        <v>October</v>
      </c>
    </row>
    <row r="782" spans="1:8" ht="15.75" thickBot="1" x14ac:dyDescent="0.3">
      <c r="A782" s="43" t="s">
        <v>275</v>
      </c>
      <c r="B782" s="43" t="s">
        <v>654</v>
      </c>
      <c r="C782" s="43">
        <v>58340</v>
      </c>
      <c r="D782" s="43" t="s">
        <v>56</v>
      </c>
      <c r="E782" s="43">
        <v>12</v>
      </c>
      <c r="F782" s="44">
        <v>42</v>
      </c>
      <c r="H782" s="2" t="str">
        <f t="shared" si="12"/>
        <v>October</v>
      </c>
    </row>
    <row r="783" spans="1:8" ht="15.75" thickBot="1" x14ac:dyDescent="0.3">
      <c r="A783" s="43" t="s">
        <v>275</v>
      </c>
      <c r="B783" s="43" t="s">
        <v>654</v>
      </c>
      <c r="C783" s="43">
        <v>58341</v>
      </c>
      <c r="D783" s="43" t="s">
        <v>57</v>
      </c>
      <c r="E783" s="43">
        <v>2</v>
      </c>
      <c r="F783" s="44">
        <v>7</v>
      </c>
      <c r="H783" s="2" t="str">
        <f t="shared" si="12"/>
        <v>October</v>
      </c>
    </row>
    <row r="784" spans="1:8" ht="15.75" thickBot="1" x14ac:dyDescent="0.3">
      <c r="A784" s="43" t="s">
        <v>275</v>
      </c>
      <c r="B784" s="43" t="s">
        <v>654</v>
      </c>
      <c r="C784" s="43">
        <v>58342</v>
      </c>
      <c r="D784" s="43" t="s">
        <v>58</v>
      </c>
      <c r="E784" s="43">
        <v>148</v>
      </c>
      <c r="F784" s="44">
        <v>518</v>
      </c>
      <c r="H784" s="2" t="str">
        <f t="shared" si="12"/>
        <v>October</v>
      </c>
    </row>
    <row r="785" spans="1:8" ht="15.75" thickBot="1" x14ac:dyDescent="0.3">
      <c r="A785" s="43" t="s">
        <v>275</v>
      </c>
      <c r="B785" s="43" t="s">
        <v>654</v>
      </c>
      <c r="C785" s="43">
        <v>58343</v>
      </c>
      <c r="D785" s="43" t="s">
        <v>59</v>
      </c>
      <c r="E785" s="43">
        <v>74</v>
      </c>
      <c r="F785" s="44">
        <v>259</v>
      </c>
      <c r="H785" s="2" t="str">
        <f t="shared" si="12"/>
        <v>October</v>
      </c>
    </row>
    <row r="786" spans="1:8" ht="15.75" thickBot="1" x14ac:dyDescent="0.3">
      <c r="A786" s="43" t="s">
        <v>275</v>
      </c>
      <c r="B786" s="43" t="s">
        <v>654</v>
      </c>
      <c r="C786" s="43">
        <v>58344</v>
      </c>
      <c r="D786" s="43" t="s">
        <v>60</v>
      </c>
      <c r="E786" s="43">
        <v>145</v>
      </c>
      <c r="F786" s="44">
        <v>507.5</v>
      </c>
      <c r="H786" s="2" t="str">
        <f t="shared" si="12"/>
        <v>October</v>
      </c>
    </row>
    <row r="787" spans="1:8" ht="15.75" thickBot="1" x14ac:dyDescent="0.3">
      <c r="A787" s="43" t="s">
        <v>275</v>
      </c>
      <c r="B787" s="43" t="s">
        <v>654</v>
      </c>
      <c r="C787" s="43">
        <v>58345</v>
      </c>
      <c r="D787" s="43" t="s">
        <v>61</v>
      </c>
      <c r="E787" s="43">
        <v>84</v>
      </c>
      <c r="F787" s="44">
        <v>294</v>
      </c>
      <c r="H787" s="2" t="str">
        <f t="shared" si="12"/>
        <v>October</v>
      </c>
    </row>
    <row r="788" spans="1:8" ht="15.75" thickBot="1" x14ac:dyDescent="0.3">
      <c r="A788" s="43" t="s">
        <v>275</v>
      </c>
      <c r="B788" s="43" t="s">
        <v>654</v>
      </c>
      <c r="C788" s="43">
        <v>58346</v>
      </c>
      <c r="D788" s="43" t="s">
        <v>62</v>
      </c>
      <c r="E788" s="43">
        <v>56</v>
      </c>
      <c r="F788" s="44">
        <v>196</v>
      </c>
      <c r="H788" s="2" t="str">
        <f t="shared" si="12"/>
        <v>October</v>
      </c>
    </row>
    <row r="789" spans="1:8" ht="15.75" thickBot="1" x14ac:dyDescent="0.3">
      <c r="A789" s="43" t="s">
        <v>275</v>
      </c>
      <c r="B789" s="43" t="s">
        <v>654</v>
      </c>
      <c r="C789" s="43">
        <v>58347</v>
      </c>
      <c r="D789" s="43" t="s">
        <v>63</v>
      </c>
      <c r="E789" s="43">
        <v>21</v>
      </c>
      <c r="F789" s="44">
        <v>73.5</v>
      </c>
      <c r="H789" s="2" t="str">
        <f t="shared" si="12"/>
        <v>October</v>
      </c>
    </row>
    <row r="790" spans="1:8" ht="15.75" thickBot="1" x14ac:dyDescent="0.3">
      <c r="A790" s="43" t="s">
        <v>275</v>
      </c>
      <c r="B790" s="43" t="s">
        <v>654</v>
      </c>
      <c r="C790" s="43">
        <v>58348</v>
      </c>
      <c r="D790" s="43" t="s">
        <v>64</v>
      </c>
      <c r="E790" s="43">
        <v>50</v>
      </c>
      <c r="F790" s="44">
        <v>175</v>
      </c>
      <c r="H790" s="2" t="str">
        <f t="shared" si="12"/>
        <v>October</v>
      </c>
    </row>
    <row r="791" spans="1:8" ht="15.75" thickBot="1" x14ac:dyDescent="0.3">
      <c r="A791" s="43" t="s">
        <v>275</v>
      </c>
      <c r="B791" s="43" t="s">
        <v>654</v>
      </c>
      <c r="C791" s="43">
        <v>1029</v>
      </c>
      <c r="D791" s="43" t="s">
        <v>65</v>
      </c>
      <c r="E791" s="43">
        <v>137</v>
      </c>
      <c r="F791" s="44">
        <v>135.63</v>
      </c>
      <c r="H791" s="2" t="str">
        <f t="shared" si="12"/>
        <v>October</v>
      </c>
    </row>
    <row r="792" spans="1:8" ht="15.75" thickBot="1" x14ac:dyDescent="0.3">
      <c r="A792" s="43" t="s">
        <v>275</v>
      </c>
      <c r="B792" s="43" t="s">
        <v>654</v>
      </c>
      <c r="C792" s="43">
        <v>162</v>
      </c>
      <c r="D792" s="43" t="s">
        <v>66</v>
      </c>
      <c r="E792" s="43">
        <v>132</v>
      </c>
      <c r="F792" s="44">
        <v>130.68</v>
      </c>
      <c r="H792" s="2" t="str">
        <f t="shared" si="12"/>
        <v>October</v>
      </c>
    </row>
    <row r="793" spans="1:8" ht="15.75" thickBot="1" x14ac:dyDescent="0.3">
      <c r="A793" s="43" t="s">
        <v>275</v>
      </c>
      <c r="B793" s="43" t="s">
        <v>654</v>
      </c>
      <c r="C793" s="43">
        <v>5680</v>
      </c>
      <c r="D793" s="43" t="s">
        <v>67</v>
      </c>
      <c r="E793" s="43">
        <v>142</v>
      </c>
      <c r="F793" s="44">
        <v>140.58000000000001</v>
      </c>
      <c r="H793" s="2" t="str">
        <f t="shared" ref="H793:H856" si="13">"October"</f>
        <v>October</v>
      </c>
    </row>
    <row r="794" spans="1:8" ht="15.75" thickBot="1" x14ac:dyDescent="0.3">
      <c r="A794" s="43" t="s">
        <v>275</v>
      </c>
      <c r="B794" s="43" t="s">
        <v>654</v>
      </c>
      <c r="C794" s="43">
        <v>1228</v>
      </c>
      <c r="D794" s="43" t="s">
        <v>68</v>
      </c>
      <c r="E794" s="43">
        <v>316</v>
      </c>
      <c r="F794" s="44">
        <v>869</v>
      </c>
      <c r="H794" s="2" t="str">
        <f t="shared" si="13"/>
        <v>October</v>
      </c>
    </row>
    <row r="795" spans="1:8" ht="15.75" thickBot="1" x14ac:dyDescent="0.3">
      <c r="A795" s="43" t="s">
        <v>275</v>
      </c>
      <c r="B795" s="43" t="s">
        <v>654</v>
      </c>
      <c r="C795" s="43">
        <v>13</v>
      </c>
      <c r="D795" s="43" t="s">
        <v>69</v>
      </c>
      <c r="E795" s="43">
        <v>132</v>
      </c>
      <c r="F795" s="44">
        <v>363</v>
      </c>
      <c r="H795" s="2" t="str">
        <f t="shared" si="13"/>
        <v>October</v>
      </c>
    </row>
    <row r="796" spans="1:8" ht="15.75" thickBot="1" x14ac:dyDescent="0.3">
      <c r="A796" s="43" t="s">
        <v>275</v>
      </c>
      <c r="B796" s="43" t="s">
        <v>654</v>
      </c>
      <c r="C796" s="43">
        <v>6521</v>
      </c>
      <c r="D796" s="43" t="s">
        <v>70</v>
      </c>
      <c r="E796" s="43">
        <v>15</v>
      </c>
      <c r="F796" s="44">
        <v>27.75</v>
      </c>
      <c r="H796" s="2" t="str">
        <f t="shared" si="13"/>
        <v>October</v>
      </c>
    </row>
    <row r="797" spans="1:8" ht="15.75" thickBot="1" x14ac:dyDescent="0.3">
      <c r="A797" s="43" t="s">
        <v>275</v>
      </c>
      <c r="B797" s="43" t="s">
        <v>654</v>
      </c>
      <c r="C797" s="43">
        <v>7412</v>
      </c>
      <c r="D797" s="43" t="s">
        <v>71</v>
      </c>
      <c r="E797" s="43">
        <v>38</v>
      </c>
      <c r="F797" s="44">
        <v>70.3</v>
      </c>
      <c r="H797" s="2" t="str">
        <f t="shared" si="13"/>
        <v>October</v>
      </c>
    </row>
    <row r="798" spans="1:8" ht="15.75" thickBot="1" x14ac:dyDescent="0.3">
      <c r="A798" s="43" t="s">
        <v>275</v>
      </c>
      <c r="B798" s="43" t="s">
        <v>654</v>
      </c>
      <c r="C798" s="43">
        <v>964</v>
      </c>
      <c r="D798" s="43" t="s">
        <v>72</v>
      </c>
      <c r="E798" s="43">
        <v>62</v>
      </c>
      <c r="F798" s="44">
        <v>123.38</v>
      </c>
      <c r="H798" s="2" t="str">
        <f t="shared" si="13"/>
        <v>October</v>
      </c>
    </row>
    <row r="799" spans="1:8" ht="15.75" thickBot="1" x14ac:dyDescent="0.3">
      <c r="A799" s="43" t="s">
        <v>275</v>
      </c>
      <c r="B799" s="43" t="s">
        <v>654</v>
      </c>
      <c r="C799" s="43">
        <v>6361</v>
      </c>
      <c r="D799" s="43" t="s">
        <v>73</v>
      </c>
      <c r="E799" s="43">
        <v>47</v>
      </c>
      <c r="F799" s="44">
        <v>93.53</v>
      </c>
      <c r="H799" s="2" t="str">
        <f t="shared" si="13"/>
        <v>October</v>
      </c>
    </row>
    <row r="800" spans="1:8" ht="15.75" thickBot="1" x14ac:dyDescent="0.3">
      <c r="A800" s="43" t="s">
        <v>275</v>
      </c>
      <c r="B800" s="43" t="s">
        <v>654</v>
      </c>
      <c r="C800" s="43">
        <v>28394</v>
      </c>
      <c r="D800" s="43" t="s">
        <v>74</v>
      </c>
      <c r="E800" s="43">
        <v>699</v>
      </c>
      <c r="F800" s="44">
        <v>1153.3499999999999</v>
      </c>
      <c r="H800" s="2" t="str">
        <f t="shared" si="13"/>
        <v>October</v>
      </c>
    </row>
    <row r="801" spans="1:8" ht="15.75" thickBot="1" x14ac:dyDescent="0.3">
      <c r="A801" s="43" t="s">
        <v>275</v>
      </c>
      <c r="B801" s="43" t="s">
        <v>654</v>
      </c>
      <c r="C801" s="43">
        <v>5556</v>
      </c>
      <c r="D801" s="43" t="s">
        <v>75</v>
      </c>
      <c r="E801" s="43">
        <v>2</v>
      </c>
      <c r="F801" s="44">
        <v>9</v>
      </c>
      <c r="H801" s="2" t="str">
        <f t="shared" si="13"/>
        <v>October</v>
      </c>
    </row>
    <row r="802" spans="1:8" ht="15.75" thickBot="1" x14ac:dyDescent="0.3">
      <c r="A802" s="43" t="s">
        <v>275</v>
      </c>
      <c r="B802" s="43" t="s">
        <v>654</v>
      </c>
      <c r="C802" s="43">
        <v>5555</v>
      </c>
      <c r="D802" s="43" t="s">
        <v>76</v>
      </c>
      <c r="E802" s="43">
        <v>79</v>
      </c>
      <c r="F802" s="44">
        <v>316</v>
      </c>
      <c r="H802" s="2" t="str">
        <f t="shared" si="13"/>
        <v>October</v>
      </c>
    </row>
    <row r="803" spans="1:8" ht="15.75" thickBot="1" x14ac:dyDescent="0.3">
      <c r="A803" s="43" t="s">
        <v>275</v>
      </c>
      <c r="B803" s="43" t="s">
        <v>654</v>
      </c>
      <c r="C803" s="43">
        <v>927</v>
      </c>
      <c r="D803" s="43" t="s">
        <v>77</v>
      </c>
      <c r="E803" s="43">
        <v>116</v>
      </c>
      <c r="F803" s="44">
        <v>185.6</v>
      </c>
      <c r="H803" s="2" t="str">
        <f t="shared" si="13"/>
        <v>October</v>
      </c>
    </row>
    <row r="804" spans="1:8" ht="15.75" thickBot="1" x14ac:dyDescent="0.3">
      <c r="A804" s="43" t="s">
        <v>275</v>
      </c>
      <c r="B804" s="43" t="s">
        <v>654</v>
      </c>
      <c r="C804" s="43">
        <v>1120</v>
      </c>
      <c r="D804" s="43" t="s">
        <v>78</v>
      </c>
      <c r="E804" s="43">
        <v>58</v>
      </c>
      <c r="F804" s="44">
        <v>107.3</v>
      </c>
      <c r="H804" s="2" t="str">
        <f t="shared" si="13"/>
        <v>October</v>
      </c>
    </row>
    <row r="805" spans="1:8" ht="15.75" thickBot="1" x14ac:dyDescent="0.3">
      <c r="A805" s="43" t="s">
        <v>275</v>
      </c>
      <c r="B805" s="43" t="s">
        <v>654</v>
      </c>
      <c r="C805" s="43">
        <v>1118</v>
      </c>
      <c r="D805" s="43" t="s">
        <v>79</v>
      </c>
      <c r="E805" s="43">
        <v>218</v>
      </c>
      <c r="F805" s="44">
        <v>403.3</v>
      </c>
      <c r="H805" s="2" t="str">
        <f t="shared" si="13"/>
        <v>October</v>
      </c>
    </row>
    <row r="806" spans="1:8" ht="15.75" thickBot="1" x14ac:dyDescent="0.3">
      <c r="A806" s="43" t="s">
        <v>275</v>
      </c>
      <c r="B806" s="43" t="s">
        <v>654</v>
      </c>
      <c r="C806" s="43">
        <v>920</v>
      </c>
      <c r="D806" s="43" t="s">
        <v>80</v>
      </c>
      <c r="E806" s="43">
        <v>85</v>
      </c>
      <c r="F806" s="44">
        <v>157.25</v>
      </c>
      <c r="H806" s="2" t="str">
        <f t="shared" si="13"/>
        <v>October</v>
      </c>
    </row>
    <row r="807" spans="1:8" ht="15.75" thickBot="1" x14ac:dyDescent="0.3">
      <c r="A807" s="43" t="s">
        <v>275</v>
      </c>
      <c r="B807" s="43" t="s">
        <v>654</v>
      </c>
      <c r="C807" s="43">
        <v>921</v>
      </c>
      <c r="D807" s="43" t="s">
        <v>81</v>
      </c>
      <c r="E807" s="43">
        <v>77</v>
      </c>
      <c r="F807" s="44">
        <v>142.44999999999999</v>
      </c>
      <c r="H807" s="2" t="str">
        <f t="shared" si="13"/>
        <v>October</v>
      </c>
    </row>
    <row r="808" spans="1:8" ht="15.75" thickBot="1" x14ac:dyDescent="0.3">
      <c r="A808" s="43" t="s">
        <v>275</v>
      </c>
      <c r="B808" s="43" t="s">
        <v>655</v>
      </c>
      <c r="C808" s="43">
        <v>54685</v>
      </c>
      <c r="D808" s="43" t="s">
        <v>82</v>
      </c>
      <c r="E808" s="43">
        <v>141</v>
      </c>
      <c r="F808" s="44">
        <v>197.4</v>
      </c>
      <c r="H808" s="2" t="str">
        <f t="shared" si="13"/>
        <v>October</v>
      </c>
    </row>
    <row r="809" spans="1:8" ht="15.75" thickBot="1" x14ac:dyDescent="0.3">
      <c r="A809" s="43" t="s">
        <v>275</v>
      </c>
      <c r="B809" s="43" t="s">
        <v>655</v>
      </c>
      <c r="C809" s="43">
        <v>25423</v>
      </c>
      <c r="D809" s="43" t="s">
        <v>83</v>
      </c>
      <c r="E809" s="43">
        <v>48</v>
      </c>
      <c r="F809" s="44">
        <v>67.2</v>
      </c>
      <c r="H809" s="2" t="str">
        <f t="shared" si="13"/>
        <v>October</v>
      </c>
    </row>
    <row r="810" spans="1:8" ht="15.75" thickBot="1" x14ac:dyDescent="0.3">
      <c r="A810" s="43" t="s">
        <v>275</v>
      </c>
      <c r="B810" s="43" t="s">
        <v>655</v>
      </c>
      <c r="C810" s="43">
        <v>95589</v>
      </c>
      <c r="D810" s="43" t="s">
        <v>84</v>
      </c>
      <c r="E810" s="43">
        <v>120</v>
      </c>
      <c r="F810" s="44">
        <v>168</v>
      </c>
      <c r="H810" s="2" t="str">
        <f t="shared" si="13"/>
        <v>October</v>
      </c>
    </row>
    <row r="811" spans="1:8" ht="15.75" thickBot="1" x14ac:dyDescent="0.3">
      <c r="A811" s="43" t="s">
        <v>275</v>
      </c>
      <c r="B811" s="43" t="s">
        <v>655</v>
      </c>
      <c r="C811" s="43">
        <v>467</v>
      </c>
      <c r="D811" s="43" t="s">
        <v>85</v>
      </c>
      <c r="E811" s="43">
        <v>70</v>
      </c>
      <c r="F811" s="44">
        <v>77</v>
      </c>
      <c r="H811" s="2" t="str">
        <f t="shared" si="13"/>
        <v>October</v>
      </c>
    </row>
    <row r="812" spans="1:8" ht="15.75" thickBot="1" x14ac:dyDescent="0.3">
      <c r="A812" s="43" t="s">
        <v>275</v>
      </c>
      <c r="B812" s="43" t="s">
        <v>655</v>
      </c>
      <c r="C812" s="43">
        <v>477</v>
      </c>
      <c r="D812" s="43" t="s">
        <v>86</v>
      </c>
      <c r="E812" s="43">
        <v>121</v>
      </c>
      <c r="F812" s="44">
        <v>133.1</v>
      </c>
      <c r="H812" s="2" t="str">
        <f t="shared" si="13"/>
        <v>October</v>
      </c>
    </row>
    <row r="813" spans="1:8" ht="15.75" thickBot="1" x14ac:dyDescent="0.3">
      <c r="A813" s="43" t="s">
        <v>275</v>
      </c>
      <c r="B813" s="43" t="s">
        <v>655</v>
      </c>
      <c r="C813" s="43">
        <v>26542</v>
      </c>
      <c r="D813" s="43" t="s">
        <v>87</v>
      </c>
      <c r="E813" s="43">
        <v>52</v>
      </c>
      <c r="F813" s="44">
        <v>57.2</v>
      </c>
      <c r="H813" s="2" t="str">
        <f t="shared" si="13"/>
        <v>October</v>
      </c>
    </row>
    <row r="814" spans="1:8" ht="15.75" thickBot="1" x14ac:dyDescent="0.3">
      <c r="A814" s="43" t="s">
        <v>275</v>
      </c>
      <c r="B814" s="43" t="s">
        <v>655</v>
      </c>
      <c r="C814" s="43">
        <v>26543</v>
      </c>
      <c r="D814" s="43" t="s">
        <v>88</v>
      </c>
      <c r="E814" s="43">
        <v>56</v>
      </c>
      <c r="F814" s="44">
        <v>61.6</v>
      </c>
      <c r="H814" s="2" t="str">
        <f t="shared" si="13"/>
        <v>October</v>
      </c>
    </row>
    <row r="815" spans="1:8" ht="15.75" thickBot="1" x14ac:dyDescent="0.3">
      <c r="A815" s="43" t="s">
        <v>275</v>
      </c>
      <c r="B815" s="43" t="s">
        <v>655</v>
      </c>
      <c r="C815" s="43">
        <v>26544</v>
      </c>
      <c r="D815" s="43" t="s">
        <v>89</v>
      </c>
      <c r="E815" s="43">
        <v>72</v>
      </c>
      <c r="F815" s="44">
        <v>79.2</v>
      </c>
      <c r="H815" s="2" t="str">
        <f t="shared" si="13"/>
        <v>October</v>
      </c>
    </row>
    <row r="816" spans="1:8" ht="15.75" thickBot="1" x14ac:dyDescent="0.3">
      <c r="A816" s="43" t="s">
        <v>275</v>
      </c>
      <c r="B816" s="43" t="s">
        <v>655</v>
      </c>
      <c r="C816" s="43">
        <v>26545</v>
      </c>
      <c r="D816" s="43" t="s">
        <v>90</v>
      </c>
      <c r="E816" s="43">
        <v>92</v>
      </c>
      <c r="F816" s="44">
        <v>101.2</v>
      </c>
      <c r="H816" s="2" t="str">
        <f t="shared" si="13"/>
        <v>October</v>
      </c>
    </row>
    <row r="817" spans="1:8" ht="15.75" thickBot="1" x14ac:dyDescent="0.3">
      <c r="A817" s="43" t="s">
        <v>275</v>
      </c>
      <c r="B817" s="43" t="s">
        <v>655</v>
      </c>
      <c r="C817" s="43">
        <v>1189</v>
      </c>
      <c r="D817" s="43" t="s">
        <v>91</v>
      </c>
      <c r="E817" s="43">
        <v>160</v>
      </c>
      <c r="F817" s="44">
        <v>176</v>
      </c>
      <c r="H817" s="2" t="str">
        <f t="shared" si="13"/>
        <v>October</v>
      </c>
    </row>
    <row r="818" spans="1:8" ht="15.75" thickBot="1" x14ac:dyDescent="0.3">
      <c r="A818" s="43" t="s">
        <v>275</v>
      </c>
      <c r="B818" s="43" t="s">
        <v>655</v>
      </c>
      <c r="C818" s="43">
        <v>4864</v>
      </c>
      <c r="D818" s="43" t="s">
        <v>288</v>
      </c>
      <c r="E818" s="43">
        <v>6</v>
      </c>
      <c r="F818" s="44">
        <v>6.6</v>
      </c>
      <c r="H818" s="2" t="str">
        <f t="shared" si="13"/>
        <v>October</v>
      </c>
    </row>
    <row r="819" spans="1:8" ht="15.75" thickBot="1" x14ac:dyDescent="0.3">
      <c r="A819" s="43" t="s">
        <v>275</v>
      </c>
      <c r="B819" s="43" t="s">
        <v>655</v>
      </c>
      <c r="C819" s="43">
        <v>430</v>
      </c>
      <c r="D819" s="43" t="s">
        <v>92</v>
      </c>
      <c r="E819" s="43">
        <v>104</v>
      </c>
      <c r="F819" s="44">
        <v>114.4</v>
      </c>
      <c r="H819" s="2" t="str">
        <f t="shared" si="13"/>
        <v>October</v>
      </c>
    </row>
    <row r="820" spans="1:8" ht="15.75" thickBot="1" x14ac:dyDescent="0.3">
      <c r="A820" s="43" t="s">
        <v>275</v>
      </c>
      <c r="B820" s="43" t="s">
        <v>655</v>
      </c>
      <c r="C820" s="43">
        <v>7515</v>
      </c>
      <c r="D820" s="43" t="s">
        <v>93</v>
      </c>
      <c r="E820" s="43">
        <v>89</v>
      </c>
      <c r="F820" s="44">
        <v>97.9</v>
      </c>
      <c r="H820" s="2" t="str">
        <f t="shared" si="13"/>
        <v>October</v>
      </c>
    </row>
    <row r="821" spans="1:8" ht="15.75" thickBot="1" x14ac:dyDescent="0.3">
      <c r="A821" s="43" t="s">
        <v>275</v>
      </c>
      <c r="B821" s="43" t="s">
        <v>655</v>
      </c>
      <c r="C821" s="43">
        <v>483</v>
      </c>
      <c r="D821" s="43" t="s">
        <v>94</v>
      </c>
      <c r="E821" s="43">
        <v>65</v>
      </c>
      <c r="F821" s="44">
        <v>71.5</v>
      </c>
      <c r="H821" s="2" t="str">
        <f t="shared" si="13"/>
        <v>October</v>
      </c>
    </row>
    <row r="822" spans="1:8" ht="15.75" thickBot="1" x14ac:dyDescent="0.3">
      <c r="A822" s="43" t="s">
        <v>275</v>
      </c>
      <c r="B822" s="43" t="s">
        <v>655</v>
      </c>
      <c r="C822" s="43">
        <v>427</v>
      </c>
      <c r="D822" s="43" t="s">
        <v>95</v>
      </c>
      <c r="E822" s="43">
        <v>103</v>
      </c>
      <c r="F822" s="44">
        <v>113.3</v>
      </c>
      <c r="H822" s="2" t="str">
        <f t="shared" si="13"/>
        <v>October</v>
      </c>
    </row>
    <row r="823" spans="1:8" ht="15.75" thickBot="1" x14ac:dyDescent="0.3">
      <c r="A823" s="43" t="s">
        <v>275</v>
      </c>
      <c r="B823" s="43" t="s">
        <v>655</v>
      </c>
      <c r="C823" s="43">
        <v>419</v>
      </c>
      <c r="D823" s="43" t="s">
        <v>96</v>
      </c>
      <c r="E823" s="43">
        <v>62</v>
      </c>
      <c r="F823" s="44">
        <v>68.2</v>
      </c>
      <c r="H823" s="2" t="str">
        <f t="shared" si="13"/>
        <v>October</v>
      </c>
    </row>
    <row r="824" spans="1:8" ht="15.75" thickBot="1" x14ac:dyDescent="0.3">
      <c r="A824" s="43" t="s">
        <v>275</v>
      </c>
      <c r="B824" s="43" t="s">
        <v>655</v>
      </c>
      <c r="C824" s="43">
        <v>417</v>
      </c>
      <c r="D824" s="43" t="s">
        <v>97</v>
      </c>
      <c r="E824" s="43">
        <v>114</v>
      </c>
      <c r="F824" s="44">
        <v>125.4</v>
      </c>
      <c r="H824" s="2" t="str">
        <f t="shared" si="13"/>
        <v>October</v>
      </c>
    </row>
    <row r="825" spans="1:8" ht="15.75" thickBot="1" x14ac:dyDescent="0.3">
      <c r="A825" s="43" t="s">
        <v>275</v>
      </c>
      <c r="B825" s="43" t="s">
        <v>655</v>
      </c>
      <c r="C825" s="43">
        <v>9876</v>
      </c>
      <c r="D825" s="43" t="s">
        <v>98</v>
      </c>
      <c r="E825" s="43">
        <v>60</v>
      </c>
      <c r="F825" s="44">
        <v>66</v>
      </c>
      <c r="H825" s="2" t="str">
        <f t="shared" si="13"/>
        <v>October</v>
      </c>
    </row>
    <row r="826" spans="1:8" ht="15.75" thickBot="1" x14ac:dyDescent="0.3">
      <c r="A826" s="43" t="s">
        <v>275</v>
      </c>
      <c r="B826" s="43" t="s">
        <v>655</v>
      </c>
      <c r="C826" s="43">
        <v>429</v>
      </c>
      <c r="D826" s="43" t="s">
        <v>99</v>
      </c>
      <c r="E826" s="43">
        <v>124</v>
      </c>
      <c r="F826" s="44">
        <v>136.4</v>
      </c>
      <c r="H826" s="2" t="str">
        <f t="shared" si="13"/>
        <v>October</v>
      </c>
    </row>
    <row r="827" spans="1:8" ht="15.75" thickBot="1" x14ac:dyDescent="0.3">
      <c r="A827" s="43" t="s">
        <v>275</v>
      </c>
      <c r="B827" s="43" t="s">
        <v>100</v>
      </c>
      <c r="C827" s="43">
        <v>5024</v>
      </c>
      <c r="D827" s="43" t="s">
        <v>315</v>
      </c>
      <c r="E827" s="43">
        <v>11</v>
      </c>
      <c r="F827" s="44">
        <v>4.4000000000000004</v>
      </c>
      <c r="H827" s="2" t="str">
        <f t="shared" si="13"/>
        <v>October</v>
      </c>
    </row>
    <row r="828" spans="1:8" ht="15.75" thickBot="1" x14ac:dyDescent="0.3">
      <c r="A828" s="43" t="s">
        <v>275</v>
      </c>
      <c r="B828" s="43" t="s">
        <v>100</v>
      </c>
      <c r="C828" s="43">
        <v>655</v>
      </c>
      <c r="D828" s="43" t="s">
        <v>101</v>
      </c>
      <c r="E828" s="43">
        <v>55</v>
      </c>
      <c r="F828" s="44">
        <v>55</v>
      </c>
      <c r="H828" s="2" t="str">
        <f t="shared" si="13"/>
        <v>October</v>
      </c>
    </row>
    <row r="829" spans="1:8" ht="15.75" thickBot="1" x14ac:dyDescent="0.3">
      <c r="A829" s="43" t="s">
        <v>275</v>
      </c>
      <c r="B829" s="43" t="s">
        <v>100</v>
      </c>
      <c r="C829" s="43">
        <v>659202</v>
      </c>
      <c r="D829" s="43" t="s">
        <v>102</v>
      </c>
      <c r="E829" s="43">
        <v>30</v>
      </c>
      <c r="F829" s="44">
        <v>22.5</v>
      </c>
      <c r="H829" s="2" t="str">
        <f t="shared" si="13"/>
        <v>October</v>
      </c>
    </row>
    <row r="830" spans="1:8" ht="15.75" thickBot="1" x14ac:dyDescent="0.3">
      <c r="A830" s="43" t="s">
        <v>275</v>
      </c>
      <c r="B830" s="43" t="s">
        <v>100</v>
      </c>
      <c r="C830" s="43">
        <v>659204</v>
      </c>
      <c r="D830" s="43" t="s">
        <v>103</v>
      </c>
      <c r="E830" s="43">
        <v>26</v>
      </c>
      <c r="F830" s="44">
        <v>19.5</v>
      </c>
      <c r="H830" s="2" t="str">
        <f t="shared" si="13"/>
        <v>October</v>
      </c>
    </row>
    <row r="831" spans="1:8" ht="15.75" thickBot="1" x14ac:dyDescent="0.3">
      <c r="A831" s="43" t="s">
        <v>275</v>
      </c>
      <c r="B831" s="43" t="s">
        <v>100</v>
      </c>
      <c r="C831" s="43">
        <v>654</v>
      </c>
      <c r="D831" s="43" t="s">
        <v>104</v>
      </c>
      <c r="E831" s="43">
        <v>44</v>
      </c>
      <c r="F831" s="44">
        <v>44</v>
      </c>
      <c r="H831" s="2" t="str">
        <f t="shared" si="13"/>
        <v>October</v>
      </c>
    </row>
    <row r="832" spans="1:8" ht="15.75" thickBot="1" x14ac:dyDescent="0.3">
      <c r="A832" s="43" t="s">
        <v>275</v>
      </c>
      <c r="B832" s="43" t="s">
        <v>100</v>
      </c>
      <c r="C832" s="43">
        <v>651</v>
      </c>
      <c r="D832" s="43" t="s">
        <v>105</v>
      </c>
      <c r="E832" s="43">
        <v>39</v>
      </c>
      <c r="F832" s="44">
        <v>3.9</v>
      </c>
      <c r="H832" s="2" t="str">
        <f t="shared" si="13"/>
        <v>October</v>
      </c>
    </row>
    <row r="833" spans="1:8" ht="15.75" thickBot="1" x14ac:dyDescent="0.3">
      <c r="A833" s="43" t="s">
        <v>275</v>
      </c>
      <c r="B833" s="43" t="s">
        <v>100</v>
      </c>
      <c r="C833" s="43">
        <v>652</v>
      </c>
      <c r="D833" s="43" t="s">
        <v>106</v>
      </c>
      <c r="E833" s="43">
        <v>526</v>
      </c>
      <c r="F833" s="44">
        <v>263</v>
      </c>
      <c r="H833" s="2" t="str">
        <f t="shared" si="13"/>
        <v>October</v>
      </c>
    </row>
    <row r="834" spans="1:8" ht="15.75" thickBot="1" x14ac:dyDescent="0.3">
      <c r="A834" s="43" t="s">
        <v>275</v>
      </c>
      <c r="B834" s="43" t="s">
        <v>100</v>
      </c>
      <c r="C834" s="43">
        <v>1908</v>
      </c>
      <c r="D834" s="43" t="s">
        <v>107</v>
      </c>
      <c r="E834" s="43">
        <v>76</v>
      </c>
      <c r="F834" s="44">
        <v>121.6</v>
      </c>
      <c r="H834" s="2" t="str">
        <f t="shared" si="13"/>
        <v>October</v>
      </c>
    </row>
    <row r="835" spans="1:8" ht="15.75" thickBot="1" x14ac:dyDescent="0.3">
      <c r="A835" s="43" t="s">
        <v>275</v>
      </c>
      <c r="B835" s="43" t="s">
        <v>100</v>
      </c>
      <c r="C835" s="43">
        <v>4225</v>
      </c>
      <c r="D835" s="43" t="s">
        <v>108</v>
      </c>
      <c r="E835" s="43">
        <v>375</v>
      </c>
      <c r="F835" s="44">
        <v>168.75</v>
      </c>
      <c r="H835" s="2" t="str">
        <f t="shared" si="13"/>
        <v>October</v>
      </c>
    </row>
    <row r="836" spans="1:8" ht="15.75" thickBot="1" x14ac:dyDescent="0.3">
      <c r="A836" s="43" t="s">
        <v>275</v>
      </c>
      <c r="B836" s="43" t="s">
        <v>100</v>
      </c>
      <c r="C836" s="43">
        <v>660</v>
      </c>
      <c r="D836" s="43" t="s">
        <v>109</v>
      </c>
      <c r="E836" s="43">
        <v>167</v>
      </c>
      <c r="F836" s="44">
        <v>626.25</v>
      </c>
      <c r="H836" s="2" t="str">
        <f t="shared" si="13"/>
        <v>October</v>
      </c>
    </row>
    <row r="837" spans="1:8" ht="15.75" thickBot="1" x14ac:dyDescent="0.3">
      <c r="A837" s="43" t="s">
        <v>275</v>
      </c>
      <c r="B837" s="43" t="s">
        <v>100</v>
      </c>
      <c r="C837" s="43">
        <v>48758</v>
      </c>
      <c r="D837" s="43" t="s">
        <v>110</v>
      </c>
      <c r="E837" s="43">
        <v>96</v>
      </c>
      <c r="F837" s="44">
        <v>144</v>
      </c>
      <c r="H837" s="2" t="str">
        <f t="shared" si="13"/>
        <v>October</v>
      </c>
    </row>
    <row r="838" spans="1:8" ht="15.75" thickBot="1" x14ac:dyDescent="0.3">
      <c r="A838" s="43" t="s">
        <v>275</v>
      </c>
      <c r="B838" s="43" t="s">
        <v>659</v>
      </c>
      <c r="C838" s="43">
        <v>1.25</v>
      </c>
      <c r="D838" s="43" t="s">
        <v>111</v>
      </c>
      <c r="E838" s="43">
        <v>44</v>
      </c>
      <c r="F838" s="44">
        <v>55</v>
      </c>
      <c r="H838" s="2" t="str">
        <f t="shared" si="13"/>
        <v>October</v>
      </c>
    </row>
    <row r="839" spans="1:8" ht="15.75" thickBot="1" x14ac:dyDescent="0.3">
      <c r="A839" s="43" t="s">
        <v>275</v>
      </c>
      <c r="B839" s="43" t="s">
        <v>659</v>
      </c>
      <c r="C839" s="43">
        <v>147</v>
      </c>
      <c r="D839" s="43" t="s">
        <v>112</v>
      </c>
      <c r="E839" s="43">
        <v>69</v>
      </c>
      <c r="F839" s="44">
        <v>86.25</v>
      </c>
      <c r="H839" s="2" t="str">
        <f t="shared" si="13"/>
        <v>October</v>
      </c>
    </row>
    <row r="840" spans="1:8" ht="15.75" thickBot="1" x14ac:dyDescent="0.3">
      <c r="A840" s="43" t="s">
        <v>275</v>
      </c>
      <c r="B840" s="43" t="s">
        <v>659</v>
      </c>
      <c r="C840" s="43">
        <v>144</v>
      </c>
      <c r="D840" s="43" t="s">
        <v>113</v>
      </c>
      <c r="E840" s="43">
        <v>47</v>
      </c>
      <c r="F840" s="44">
        <v>58.75</v>
      </c>
      <c r="H840" s="2" t="str">
        <f t="shared" si="13"/>
        <v>October</v>
      </c>
    </row>
    <row r="841" spans="1:8" ht="15.75" thickBot="1" x14ac:dyDescent="0.3">
      <c r="A841" s="43" t="s">
        <v>275</v>
      </c>
      <c r="B841" s="43" t="s">
        <v>659</v>
      </c>
      <c r="C841" s="43">
        <v>146</v>
      </c>
      <c r="D841" s="43" t="s">
        <v>114</v>
      </c>
      <c r="E841" s="43">
        <v>67</v>
      </c>
      <c r="F841" s="44">
        <v>83.75</v>
      </c>
      <c r="H841" s="2" t="str">
        <f t="shared" si="13"/>
        <v>October</v>
      </c>
    </row>
    <row r="842" spans="1:8" ht="15.75" thickBot="1" x14ac:dyDescent="0.3">
      <c r="A842" s="43" t="s">
        <v>275</v>
      </c>
      <c r="B842" s="43" t="s">
        <v>659</v>
      </c>
      <c r="C842" s="43">
        <v>145</v>
      </c>
      <c r="D842" s="43" t="s">
        <v>115</v>
      </c>
      <c r="E842" s="43">
        <v>57</v>
      </c>
      <c r="F842" s="44">
        <v>71.25</v>
      </c>
      <c r="H842" s="2" t="str">
        <f t="shared" si="13"/>
        <v>October</v>
      </c>
    </row>
    <row r="843" spans="1:8" ht="15.75" thickBot="1" x14ac:dyDescent="0.3">
      <c r="A843" s="43" t="s">
        <v>275</v>
      </c>
      <c r="B843" s="43" t="s">
        <v>659</v>
      </c>
      <c r="C843" s="43">
        <v>1187</v>
      </c>
      <c r="D843" s="43" t="s">
        <v>116</v>
      </c>
      <c r="E843" s="43">
        <v>54</v>
      </c>
      <c r="F843" s="44">
        <v>118.8</v>
      </c>
      <c r="H843" s="2" t="str">
        <f t="shared" si="13"/>
        <v>October</v>
      </c>
    </row>
    <row r="844" spans="1:8" ht="15.75" thickBot="1" x14ac:dyDescent="0.3">
      <c r="A844" s="43" t="s">
        <v>275</v>
      </c>
      <c r="B844" s="43" t="s">
        <v>659</v>
      </c>
      <c r="C844" s="43">
        <v>133</v>
      </c>
      <c r="D844" s="43" t="s">
        <v>117</v>
      </c>
      <c r="E844" s="43">
        <v>40</v>
      </c>
      <c r="F844" s="44">
        <v>70</v>
      </c>
      <c r="H844" s="2" t="str">
        <f t="shared" si="13"/>
        <v>October</v>
      </c>
    </row>
    <row r="845" spans="1:8" ht="15.75" thickBot="1" x14ac:dyDescent="0.3">
      <c r="A845" s="43" t="s">
        <v>275</v>
      </c>
      <c r="B845" s="43" t="s">
        <v>659</v>
      </c>
      <c r="C845" s="43">
        <v>404</v>
      </c>
      <c r="D845" s="43" t="s">
        <v>118</v>
      </c>
      <c r="E845" s="43">
        <v>79</v>
      </c>
      <c r="F845" s="44">
        <v>138.25</v>
      </c>
      <c r="H845" s="2" t="str">
        <f t="shared" si="13"/>
        <v>October</v>
      </c>
    </row>
    <row r="846" spans="1:8" ht="15.75" thickBot="1" x14ac:dyDescent="0.3">
      <c r="A846" s="43" t="s">
        <v>275</v>
      </c>
      <c r="B846" s="43" t="s">
        <v>659</v>
      </c>
      <c r="C846" s="43">
        <v>118</v>
      </c>
      <c r="D846" s="43" t="s">
        <v>119</v>
      </c>
      <c r="E846" s="43">
        <v>60</v>
      </c>
      <c r="F846" s="44">
        <v>105</v>
      </c>
      <c r="H846" s="2" t="str">
        <f t="shared" si="13"/>
        <v>October</v>
      </c>
    </row>
    <row r="847" spans="1:8" ht="15.75" thickBot="1" x14ac:dyDescent="0.3">
      <c r="A847" s="43" t="s">
        <v>275</v>
      </c>
      <c r="B847" s="43" t="s">
        <v>659</v>
      </c>
      <c r="C847" s="43">
        <v>2635</v>
      </c>
      <c r="D847" s="43" t="s">
        <v>253</v>
      </c>
      <c r="E847" s="43">
        <v>53</v>
      </c>
      <c r="F847" s="44">
        <v>92.75</v>
      </c>
      <c r="H847" s="2" t="str">
        <f t="shared" si="13"/>
        <v>October</v>
      </c>
    </row>
    <row r="848" spans="1:8" ht="15.75" thickBot="1" x14ac:dyDescent="0.3">
      <c r="A848" s="43" t="s">
        <v>275</v>
      </c>
      <c r="B848" s="43" t="s">
        <v>659</v>
      </c>
      <c r="C848" s="43">
        <v>4560</v>
      </c>
      <c r="D848" s="43" t="s">
        <v>120</v>
      </c>
      <c r="E848" s="43">
        <v>44</v>
      </c>
      <c r="F848" s="44">
        <v>77</v>
      </c>
      <c r="H848" s="2" t="str">
        <f t="shared" si="13"/>
        <v>October</v>
      </c>
    </row>
    <row r="849" spans="1:8" ht="15.75" thickBot="1" x14ac:dyDescent="0.3">
      <c r="A849" s="43" t="s">
        <v>275</v>
      </c>
      <c r="B849" s="43" t="s">
        <v>659</v>
      </c>
      <c r="C849" s="43">
        <v>4895</v>
      </c>
      <c r="D849" s="43" t="s">
        <v>121</v>
      </c>
      <c r="E849" s="43">
        <v>61</v>
      </c>
      <c r="F849" s="44">
        <v>106.75</v>
      </c>
      <c r="H849" s="2" t="str">
        <f t="shared" si="13"/>
        <v>October</v>
      </c>
    </row>
    <row r="850" spans="1:8" ht="15.75" thickBot="1" x14ac:dyDescent="0.3">
      <c r="A850" s="43" t="s">
        <v>275</v>
      </c>
      <c r="B850" s="43" t="s">
        <v>659</v>
      </c>
      <c r="C850" s="43">
        <v>3789</v>
      </c>
      <c r="D850" s="43" t="s">
        <v>122</v>
      </c>
      <c r="E850" s="43">
        <v>85</v>
      </c>
      <c r="F850" s="44">
        <v>186.15</v>
      </c>
      <c r="H850" s="2" t="str">
        <f t="shared" si="13"/>
        <v>October</v>
      </c>
    </row>
    <row r="851" spans="1:8" ht="15.75" thickBot="1" x14ac:dyDescent="0.3">
      <c r="A851" s="43" t="s">
        <v>275</v>
      </c>
      <c r="B851" s="43" t="s">
        <v>659</v>
      </c>
      <c r="C851" s="43">
        <v>7776</v>
      </c>
      <c r="D851" s="43" t="s">
        <v>123</v>
      </c>
      <c r="E851" s="43">
        <v>64</v>
      </c>
      <c r="F851" s="44">
        <v>140.16</v>
      </c>
      <c r="H851" s="2" t="str">
        <f t="shared" si="13"/>
        <v>October</v>
      </c>
    </row>
    <row r="852" spans="1:8" ht="15.75" thickBot="1" x14ac:dyDescent="0.3">
      <c r="A852" s="43" t="s">
        <v>275</v>
      </c>
      <c r="B852" s="43" t="s">
        <v>659</v>
      </c>
      <c r="C852" s="43">
        <v>8978</v>
      </c>
      <c r="D852" s="43" t="s">
        <v>124</v>
      </c>
      <c r="E852" s="43">
        <v>49</v>
      </c>
      <c r="F852" s="44">
        <v>107.31</v>
      </c>
      <c r="H852" s="2" t="str">
        <f t="shared" si="13"/>
        <v>October</v>
      </c>
    </row>
    <row r="853" spans="1:8" ht="15.75" thickBot="1" x14ac:dyDescent="0.3">
      <c r="A853" s="43" t="s">
        <v>275</v>
      </c>
      <c r="B853" s="43" t="s">
        <v>659</v>
      </c>
      <c r="C853" s="43">
        <v>5692</v>
      </c>
      <c r="D853" s="43" t="s">
        <v>125</v>
      </c>
      <c r="E853" s="43">
        <v>58</v>
      </c>
      <c r="F853" s="44">
        <v>63.8</v>
      </c>
      <c r="H853" s="2" t="str">
        <f t="shared" si="13"/>
        <v>October</v>
      </c>
    </row>
    <row r="854" spans="1:8" ht="15.75" thickBot="1" x14ac:dyDescent="0.3">
      <c r="A854" s="43" t="s">
        <v>275</v>
      </c>
      <c r="B854" s="43" t="s">
        <v>659</v>
      </c>
      <c r="C854" s="43">
        <v>64335</v>
      </c>
      <c r="D854" s="43" t="s">
        <v>126</v>
      </c>
      <c r="E854" s="43">
        <v>60</v>
      </c>
      <c r="F854" s="44">
        <v>66</v>
      </c>
      <c r="H854" s="2" t="str">
        <f t="shared" si="13"/>
        <v>October</v>
      </c>
    </row>
    <row r="855" spans="1:8" ht="15.75" thickBot="1" x14ac:dyDescent="0.3">
      <c r="A855" s="43" t="s">
        <v>275</v>
      </c>
      <c r="B855" s="43" t="s">
        <v>659</v>
      </c>
      <c r="C855" s="43">
        <v>1221</v>
      </c>
      <c r="D855" s="43" t="s">
        <v>260</v>
      </c>
      <c r="E855" s="43">
        <v>13</v>
      </c>
      <c r="F855" s="44">
        <v>19.5</v>
      </c>
      <c r="H855" s="2" t="str">
        <f t="shared" si="13"/>
        <v>October</v>
      </c>
    </row>
    <row r="856" spans="1:8" ht="15.75" thickBot="1" x14ac:dyDescent="0.3">
      <c r="A856" s="43" t="s">
        <v>275</v>
      </c>
      <c r="B856" s="43" t="s">
        <v>659</v>
      </c>
      <c r="C856" s="43">
        <v>75877</v>
      </c>
      <c r="D856" s="43" t="s">
        <v>127</v>
      </c>
      <c r="E856" s="43">
        <v>48</v>
      </c>
      <c r="F856" s="44">
        <v>84</v>
      </c>
      <c r="H856" s="2" t="str">
        <f t="shared" si="13"/>
        <v>October</v>
      </c>
    </row>
    <row r="857" spans="1:8" ht="15.75" thickBot="1" x14ac:dyDescent="0.3">
      <c r="A857" s="43" t="s">
        <v>275</v>
      </c>
      <c r="B857" s="43" t="s">
        <v>659</v>
      </c>
      <c r="C857" s="43">
        <v>46525</v>
      </c>
      <c r="D857" s="43" t="s">
        <v>128</v>
      </c>
      <c r="E857" s="43">
        <v>40</v>
      </c>
      <c r="F857" s="44">
        <v>70</v>
      </c>
      <c r="H857" s="2" t="str">
        <f t="shared" ref="H857:H920" si="14">"October"</f>
        <v>October</v>
      </c>
    </row>
    <row r="858" spans="1:8" ht="15.75" thickBot="1" x14ac:dyDescent="0.3">
      <c r="A858" s="43" t="s">
        <v>275</v>
      </c>
      <c r="B858" s="43" t="s">
        <v>659</v>
      </c>
      <c r="C858" s="43">
        <v>3940</v>
      </c>
      <c r="D858" s="43" t="s">
        <v>129</v>
      </c>
      <c r="E858" s="43">
        <v>38</v>
      </c>
      <c r="F858" s="44">
        <v>66.5</v>
      </c>
      <c r="H858" s="2" t="str">
        <f t="shared" si="14"/>
        <v>October</v>
      </c>
    </row>
    <row r="859" spans="1:8" ht="15.75" thickBot="1" x14ac:dyDescent="0.3">
      <c r="A859" s="43" t="s">
        <v>275</v>
      </c>
      <c r="B859" s="43" t="s">
        <v>659</v>
      </c>
      <c r="C859" s="43">
        <v>37583</v>
      </c>
      <c r="D859" s="43" t="s">
        <v>268</v>
      </c>
      <c r="E859" s="43">
        <v>24</v>
      </c>
      <c r="F859" s="44">
        <v>42</v>
      </c>
      <c r="H859" s="2" t="str">
        <f t="shared" si="14"/>
        <v>October</v>
      </c>
    </row>
    <row r="860" spans="1:8" ht="15.75" thickBot="1" x14ac:dyDescent="0.3">
      <c r="A860" s="43" t="s">
        <v>275</v>
      </c>
      <c r="B860" s="43" t="s">
        <v>659</v>
      </c>
      <c r="C860" s="43">
        <v>3874846</v>
      </c>
      <c r="D860" s="43" t="s">
        <v>130</v>
      </c>
      <c r="E860" s="43">
        <v>46</v>
      </c>
      <c r="F860" s="44">
        <v>80.5</v>
      </c>
      <c r="H860" s="2" t="str">
        <f t="shared" si="14"/>
        <v>October</v>
      </c>
    </row>
    <row r="861" spans="1:8" ht="15.75" thickBot="1" x14ac:dyDescent="0.3">
      <c r="A861" s="43" t="s">
        <v>275</v>
      </c>
      <c r="B861" s="43" t="s">
        <v>659</v>
      </c>
      <c r="C861" s="43">
        <v>583294</v>
      </c>
      <c r="D861" s="43" t="s">
        <v>131</v>
      </c>
      <c r="E861" s="43">
        <v>40</v>
      </c>
      <c r="F861" s="44">
        <v>70</v>
      </c>
      <c r="H861" s="2" t="str">
        <f t="shared" si="14"/>
        <v>October</v>
      </c>
    </row>
    <row r="862" spans="1:8" ht="15.75" thickBot="1" x14ac:dyDescent="0.3">
      <c r="A862" s="43" t="s">
        <v>275</v>
      </c>
      <c r="B862" s="43" t="s">
        <v>659</v>
      </c>
      <c r="C862" s="43">
        <v>54899</v>
      </c>
      <c r="D862" s="43" t="s">
        <v>132</v>
      </c>
      <c r="E862" s="43">
        <v>41</v>
      </c>
      <c r="F862" s="44">
        <v>71.75</v>
      </c>
      <c r="H862" s="2" t="str">
        <f t="shared" si="14"/>
        <v>October</v>
      </c>
    </row>
    <row r="863" spans="1:8" ht="15.75" thickBot="1" x14ac:dyDescent="0.3">
      <c r="A863" s="43" t="s">
        <v>275</v>
      </c>
      <c r="B863" s="43" t="s">
        <v>659</v>
      </c>
      <c r="C863" s="43">
        <v>137</v>
      </c>
      <c r="D863" s="43" t="s">
        <v>133</v>
      </c>
      <c r="E863" s="43">
        <v>148</v>
      </c>
      <c r="F863" s="44">
        <v>162.80000000000001</v>
      </c>
      <c r="H863" s="2" t="str">
        <f t="shared" si="14"/>
        <v>October</v>
      </c>
    </row>
    <row r="864" spans="1:8" ht="15.75" thickBot="1" x14ac:dyDescent="0.3">
      <c r="A864" s="43" t="s">
        <v>275</v>
      </c>
      <c r="B864" s="43" t="s">
        <v>659</v>
      </c>
      <c r="C864" s="43">
        <v>3874851</v>
      </c>
      <c r="D864" s="43" t="s">
        <v>134</v>
      </c>
      <c r="E864" s="43">
        <v>174</v>
      </c>
      <c r="F864" s="44">
        <v>191.4</v>
      </c>
      <c r="H864" s="2" t="str">
        <f t="shared" si="14"/>
        <v>October</v>
      </c>
    </row>
    <row r="865" spans="1:8" ht="15.75" thickBot="1" x14ac:dyDescent="0.3">
      <c r="A865" s="43" t="s">
        <v>275</v>
      </c>
      <c r="B865" s="43" t="s">
        <v>659</v>
      </c>
      <c r="C865" s="43">
        <v>32198</v>
      </c>
      <c r="D865" s="43" t="s">
        <v>135</v>
      </c>
      <c r="E865" s="43">
        <v>92</v>
      </c>
      <c r="F865" s="44">
        <v>101.2</v>
      </c>
      <c r="H865" s="2" t="str">
        <f t="shared" si="14"/>
        <v>October</v>
      </c>
    </row>
    <row r="866" spans="1:8" ht="15.75" thickBot="1" x14ac:dyDescent="0.3">
      <c r="A866" s="43" t="s">
        <v>275</v>
      </c>
      <c r="B866" s="43" t="s">
        <v>659</v>
      </c>
      <c r="C866" s="43">
        <v>56444</v>
      </c>
      <c r="D866" s="43" t="s">
        <v>136</v>
      </c>
      <c r="E866" s="43">
        <v>127</v>
      </c>
      <c r="F866" s="44">
        <v>139.69999999999999</v>
      </c>
      <c r="H866" s="2" t="str">
        <f t="shared" si="14"/>
        <v>October</v>
      </c>
    </row>
    <row r="867" spans="1:8" ht="15.75" thickBot="1" x14ac:dyDescent="0.3">
      <c r="A867" s="43" t="s">
        <v>275</v>
      </c>
      <c r="B867" s="43" t="s">
        <v>659</v>
      </c>
      <c r="C867" s="43">
        <v>230</v>
      </c>
      <c r="D867" s="43" t="s">
        <v>137</v>
      </c>
      <c r="E867" s="43">
        <v>113</v>
      </c>
      <c r="F867" s="44">
        <v>169.5</v>
      </c>
      <c r="H867" s="2" t="str">
        <f t="shared" si="14"/>
        <v>October</v>
      </c>
    </row>
    <row r="868" spans="1:8" ht="15.75" thickBot="1" x14ac:dyDescent="0.3">
      <c r="A868" s="43" t="s">
        <v>275</v>
      </c>
      <c r="B868" s="43" t="s">
        <v>659</v>
      </c>
      <c r="C868" s="43">
        <v>8448</v>
      </c>
      <c r="D868" s="43" t="s">
        <v>138</v>
      </c>
      <c r="E868" s="43">
        <v>87</v>
      </c>
      <c r="F868" s="44">
        <v>130.5</v>
      </c>
      <c r="H868" s="2" t="str">
        <f t="shared" si="14"/>
        <v>October</v>
      </c>
    </row>
    <row r="869" spans="1:8" ht="15.75" thickBot="1" x14ac:dyDescent="0.3">
      <c r="A869" s="43" t="s">
        <v>275</v>
      </c>
      <c r="B869" s="43" t="s">
        <v>659</v>
      </c>
      <c r="C869" s="43">
        <v>276</v>
      </c>
      <c r="D869" s="43" t="s">
        <v>139</v>
      </c>
      <c r="E869" s="43">
        <v>166</v>
      </c>
      <c r="F869" s="44">
        <v>249</v>
      </c>
      <c r="H869" s="2" t="str">
        <f t="shared" si="14"/>
        <v>October</v>
      </c>
    </row>
    <row r="870" spans="1:8" ht="15.75" thickBot="1" x14ac:dyDescent="0.3">
      <c r="A870" s="43" t="s">
        <v>275</v>
      </c>
      <c r="B870" s="43" t="s">
        <v>659</v>
      </c>
      <c r="C870" s="43">
        <v>295</v>
      </c>
      <c r="D870" s="43" t="s">
        <v>140</v>
      </c>
      <c r="E870" s="43">
        <v>68</v>
      </c>
      <c r="F870" s="44">
        <v>183.6</v>
      </c>
      <c r="H870" s="2" t="str">
        <f t="shared" si="14"/>
        <v>October</v>
      </c>
    </row>
    <row r="871" spans="1:8" ht="15.75" thickBot="1" x14ac:dyDescent="0.3">
      <c r="A871" s="43" t="s">
        <v>275</v>
      </c>
      <c r="B871" s="43" t="s">
        <v>659</v>
      </c>
      <c r="C871" s="43">
        <v>285</v>
      </c>
      <c r="D871" s="43" t="s">
        <v>141</v>
      </c>
      <c r="E871" s="43">
        <v>70</v>
      </c>
      <c r="F871" s="44">
        <v>189</v>
      </c>
      <c r="H871" s="2" t="str">
        <f t="shared" si="14"/>
        <v>October</v>
      </c>
    </row>
    <row r="872" spans="1:8" ht="15.75" thickBot="1" x14ac:dyDescent="0.3">
      <c r="A872" s="43" t="s">
        <v>275</v>
      </c>
      <c r="B872" s="43" t="s">
        <v>659</v>
      </c>
      <c r="C872" s="43">
        <v>265</v>
      </c>
      <c r="D872" s="43" t="s">
        <v>142</v>
      </c>
      <c r="E872" s="43">
        <v>92</v>
      </c>
      <c r="F872" s="44">
        <v>248.4</v>
      </c>
      <c r="H872" s="2" t="str">
        <f t="shared" si="14"/>
        <v>October</v>
      </c>
    </row>
    <row r="873" spans="1:8" ht="15.75" thickBot="1" x14ac:dyDescent="0.3">
      <c r="A873" s="43" t="s">
        <v>275</v>
      </c>
      <c r="B873" s="43" t="s">
        <v>659</v>
      </c>
      <c r="C873" s="43">
        <v>75455</v>
      </c>
      <c r="D873" s="43" t="s">
        <v>143</v>
      </c>
      <c r="E873" s="43">
        <v>31</v>
      </c>
      <c r="F873" s="44">
        <v>54.25</v>
      </c>
      <c r="H873" s="2" t="str">
        <f t="shared" si="14"/>
        <v>October</v>
      </c>
    </row>
    <row r="874" spans="1:8" ht="15.75" thickBot="1" x14ac:dyDescent="0.3">
      <c r="A874" s="43" t="s">
        <v>275</v>
      </c>
      <c r="B874" s="43" t="s">
        <v>659</v>
      </c>
      <c r="C874" s="43">
        <v>51251</v>
      </c>
      <c r="D874" s="43" t="s">
        <v>144</v>
      </c>
      <c r="E874" s="43">
        <v>37</v>
      </c>
      <c r="F874" s="44">
        <v>64.75</v>
      </c>
      <c r="H874" s="2" t="str">
        <f t="shared" si="14"/>
        <v>October</v>
      </c>
    </row>
    <row r="875" spans="1:8" ht="15.75" thickBot="1" x14ac:dyDescent="0.3">
      <c r="A875" s="43" t="s">
        <v>275</v>
      </c>
      <c r="B875" s="43" t="s">
        <v>659</v>
      </c>
      <c r="C875" s="43">
        <v>51252</v>
      </c>
      <c r="D875" s="43" t="s">
        <v>290</v>
      </c>
      <c r="E875" s="43">
        <v>22</v>
      </c>
      <c r="F875" s="44">
        <v>38.5</v>
      </c>
      <c r="H875" s="2" t="str">
        <f t="shared" si="14"/>
        <v>October</v>
      </c>
    </row>
    <row r="876" spans="1:8" ht="15.75" thickBot="1" x14ac:dyDescent="0.3">
      <c r="A876" s="43" t="s">
        <v>275</v>
      </c>
      <c r="B876" s="43" t="s">
        <v>659</v>
      </c>
      <c r="C876" s="43">
        <v>1130</v>
      </c>
      <c r="D876" s="43" t="s">
        <v>145</v>
      </c>
      <c r="E876" s="43">
        <v>41</v>
      </c>
      <c r="F876" s="44">
        <v>71.75</v>
      </c>
      <c r="H876" s="2" t="str">
        <f t="shared" si="14"/>
        <v>October</v>
      </c>
    </row>
    <row r="877" spans="1:8" ht="15.75" thickBot="1" x14ac:dyDescent="0.3">
      <c r="A877" s="43" t="s">
        <v>275</v>
      </c>
      <c r="B877" s="43" t="s">
        <v>659</v>
      </c>
      <c r="C877" s="43">
        <v>1128</v>
      </c>
      <c r="D877" s="43" t="s">
        <v>146</v>
      </c>
      <c r="E877" s="43">
        <v>13</v>
      </c>
      <c r="F877" s="44">
        <v>22.75</v>
      </c>
      <c r="H877" s="2" t="str">
        <f t="shared" si="14"/>
        <v>October</v>
      </c>
    </row>
    <row r="878" spans="1:8" ht="15.75" thickBot="1" x14ac:dyDescent="0.3">
      <c r="A878" s="43" t="s">
        <v>275</v>
      </c>
      <c r="B878" s="43" t="s">
        <v>659</v>
      </c>
      <c r="C878" s="43">
        <v>93</v>
      </c>
      <c r="D878" s="43" t="s">
        <v>147</v>
      </c>
      <c r="E878" s="43">
        <v>81</v>
      </c>
      <c r="F878" s="44">
        <v>43.65</v>
      </c>
      <c r="H878" s="2" t="str">
        <f t="shared" si="14"/>
        <v>October</v>
      </c>
    </row>
    <row r="879" spans="1:8" ht="15.75" thickBot="1" x14ac:dyDescent="0.3">
      <c r="A879" s="43" t="s">
        <v>275</v>
      </c>
      <c r="B879" s="43" t="s">
        <v>659</v>
      </c>
      <c r="C879" s="43">
        <v>2</v>
      </c>
      <c r="D879" s="43" t="s">
        <v>148</v>
      </c>
      <c r="E879" s="43">
        <v>108</v>
      </c>
      <c r="F879" s="44">
        <v>67.319999999999993</v>
      </c>
      <c r="H879" s="2" t="str">
        <f t="shared" si="14"/>
        <v>October</v>
      </c>
    </row>
    <row r="880" spans="1:8" ht="15.75" thickBot="1" x14ac:dyDescent="0.3">
      <c r="A880" s="43" t="s">
        <v>275</v>
      </c>
      <c r="B880" s="43" t="s">
        <v>659</v>
      </c>
      <c r="C880" s="43">
        <v>40</v>
      </c>
      <c r="D880" s="43" t="s">
        <v>149</v>
      </c>
      <c r="E880" s="43">
        <v>125</v>
      </c>
      <c r="F880" s="44">
        <v>74.92</v>
      </c>
      <c r="H880" s="2" t="str">
        <f t="shared" si="14"/>
        <v>October</v>
      </c>
    </row>
    <row r="881" spans="1:8" ht="15.75" thickBot="1" x14ac:dyDescent="0.3">
      <c r="A881" s="43" t="s">
        <v>275</v>
      </c>
      <c r="B881" s="43" t="s">
        <v>659</v>
      </c>
      <c r="C881" s="43">
        <v>418</v>
      </c>
      <c r="D881" s="43" t="s">
        <v>150</v>
      </c>
      <c r="E881" s="43">
        <v>107</v>
      </c>
      <c r="F881" s="44">
        <v>60.25</v>
      </c>
      <c r="H881" s="2" t="str">
        <f t="shared" si="14"/>
        <v>October</v>
      </c>
    </row>
    <row r="882" spans="1:8" ht="15.75" thickBot="1" x14ac:dyDescent="0.3">
      <c r="A882" s="43" t="s">
        <v>275</v>
      </c>
      <c r="B882" s="43" t="s">
        <v>659</v>
      </c>
      <c r="C882" s="43">
        <v>238</v>
      </c>
      <c r="D882" s="43" t="s">
        <v>316</v>
      </c>
      <c r="E882" s="43">
        <v>6</v>
      </c>
      <c r="F882" s="44">
        <v>6.6</v>
      </c>
      <c r="H882" s="2" t="str">
        <f t="shared" si="14"/>
        <v>October</v>
      </c>
    </row>
    <row r="883" spans="1:8" ht="15.75" thickBot="1" x14ac:dyDescent="0.3">
      <c r="A883" s="43" t="s">
        <v>275</v>
      </c>
      <c r="B883" s="43" t="s">
        <v>659</v>
      </c>
      <c r="C883" s="43">
        <v>236</v>
      </c>
      <c r="D883" s="43" t="s">
        <v>151</v>
      </c>
      <c r="E883" s="43">
        <v>62</v>
      </c>
      <c r="F883" s="44">
        <v>68.2</v>
      </c>
      <c r="H883" s="2" t="str">
        <f t="shared" si="14"/>
        <v>October</v>
      </c>
    </row>
    <row r="884" spans="1:8" ht="15.75" thickBot="1" x14ac:dyDescent="0.3">
      <c r="A884" s="43" t="s">
        <v>275</v>
      </c>
      <c r="B884" s="43" t="s">
        <v>659</v>
      </c>
      <c r="C884" s="43">
        <v>23444</v>
      </c>
      <c r="D884" s="43" t="s">
        <v>152</v>
      </c>
      <c r="E884" s="43">
        <v>36</v>
      </c>
      <c r="F884" s="44">
        <v>39.6</v>
      </c>
      <c r="H884" s="2" t="str">
        <f t="shared" si="14"/>
        <v>October</v>
      </c>
    </row>
    <row r="885" spans="1:8" ht="15.75" thickBot="1" x14ac:dyDescent="0.3">
      <c r="A885" s="43" t="s">
        <v>275</v>
      </c>
      <c r="B885" s="43" t="s">
        <v>659</v>
      </c>
      <c r="C885" s="43">
        <v>263</v>
      </c>
      <c r="D885" s="43" t="s">
        <v>255</v>
      </c>
      <c r="E885" s="43">
        <v>17</v>
      </c>
      <c r="F885" s="44">
        <v>18.7</v>
      </c>
      <c r="H885" s="2" t="str">
        <f t="shared" si="14"/>
        <v>October</v>
      </c>
    </row>
    <row r="886" spans="1:8" ht="15.75" thickBot="1" x14ac:dyDescent="0.3">
      <c r="A886" s="43" t="s">
        <v>275</v>
      </c>
      <c r="B886" s="43" t="s">
        <v>659</v>
      </c>
      <c r="C886" s="43">
        <v>2434</v>
      </c>
      <c r="D886" s="43" t="s">
        <v>153</v>
      </c>
      <c r="E886" s="43">
        <v>68</v>
      </c>
      <c r="F886" s="44">
        <v>74.8</v>
      </c>
      <c r="H886" s="2" t="str">
        <f t="shared" si="14"/>
        <v>October</v>
      </c>
    </row>
    <row r="887" spans="1:8" ht="15.75" thickBot="1" x14ac:dyDescent="0.3">
      <c r="A887" s="43" t="s">
        <v>275</v>
      </c>
      <c r="B887" s="43" t="s">
        <v>659</v>
      </c>
      <c r="C887" s="43">
        <v>240</v>
      </c>
      <c r="D887" s="43" t="s">
        <v>154</v>
      </c>
      <c r="E887" s="43">
        <v>74</v>
      </c>
      <c r="F887" s="44">
        <v>81.400000000000006</v>
      </c>
      <c r="H887" s="2" t="str">
        <f t="shared" si="14"/>
        <v>October</v>
      </c>
    </row>
    <row r="888" spans="1:8" ht="15.75" thickBot="1" x14ac:dyDescent="0.3">
      <c r="A888" s="43" t="s">
        <v>275</v>
      </c>
      <c r="B888" s="43" t="s">
        <v>659</v>
      </c>
      <c r="C888" s="43">
        <v>1185</v>
      </c>
      <c r="D888" s="43" t="s">
        <v>155</v>
      </c>
      <c r="E888" s="43">
        <v>48</v>
      </c>
      <c r="F888" s="44">
        <v>52.8</v>
      </c>
      <c r="H888" s="2" t="str">
        <f t="shared" si="14"/>
        <v>October</v>
      </c>
    </row>
    <row r="889" spans="1:8" ht="15.75" thickBot="1" x14ac:dyDescent="0.3">
      <c r="A889" s="43" t="s">
        <v>275</v>
      </c>
      <c r="B889" s="43" t="s">
        <v>659</v>
      </c>
      <c r="C889" s="43">
        <v>42525</v>
      </c>
      <c r="D889" s="43" t="s">
        <v>156</v>
      </c>
      <c r="E889" s="43">
        <v>152</v>
      </c>
      <c r="F889" s="44">
        <v>152</v>
      </c>
      <c r="H889" s="2" t="str">
        <f t="shared" si="14"/>
        <v>October</v>
      </c>
    </row>
    <row r="890" spans="1:8" ht="15.75" thickBot="1" x14ac:dyDescent="0.3">
      <c r="A890" s="43" t="s">
        <v>275</v>
      </c>
      <c r="B890" s="43" t="s">
        <v>659</v>
      </c>
      <c r="C890" s="43">
        <v>45989</v>
      </c>
      <c r="D890" s="43" t="s">
        <v>157</v>
      </c>
      <c r="E890" s="43">
        <v>138</v>
      </c>
      <c r="F890" s="44">
        <v>138</v>
      </c>
      <c r="H890" s="2" t="str">
        <f t="shared" si="14"/>
        <v>October</v>
      </c>
    </row>
    <row r="891" spans="1:8" ht="15.75" thickBot="1" x14ac:dyDescent="0.3">
      <c r="A891" s="43" t="s">
        <v>275</v>
      </c>
      <c r="B891" s="43" t="s">
        <v>659</v>
      </c>
      <c r="C891" s="43">
        <v>1186</v>
      </c>
      <c r="D891" s="43" t="s">
        <v>158</v>
      </c>
      <c r="E891" s="43">
        <v>47</v>
      </c>
      <c r="F891" s="44">
        <v>103.4</v>
      </c>
      <c r="H891" s="2" t="str">
        <f t="shared" si="14"/>
        <v>October</v>
      </c>
    </row>
    <row r="892" spans="1:8" ht="15.75" thickBot="1" x14ac:dyDescent="0.3">
      <c r="A892" s="43" t="s">
        <v>275</v>
      </c>
      <c r="B892" s="43" t="s">
        <v>159</v>
      </c>
      <c r="C892" s="43">
        <v>751</v>
      </c>
      <c r="D892" s="43" t="s">
        <v>160</v>
      </c>
      <c r="E892" s="43">
        <v>75</v>
      </c>
      <c r="F892" s="44">
        <v>228.75</v>
      </c>
      <c r="H892" s="2" t="str">
        <f t="shared" si="14"/>
        <v>October</v>
      </c>
    </row>
    <row r="893" spans="1:8" ht="15.75" thickBot="1" x14ac:dyDescent="0.3">
      <c r="A893" s="43" t="s">
        <v>275</v>
      </c>
      <c r="B893" s="43" t="s">
        <v>159</v>
      </c>
      <c r="C893" s="43">
        <v>752</v>
      </c>
      <c r="D893" s="43" t="s">
        <v>161</v>
      </c>
      <c r="E893" s="43">
        <v>221</v>
      </c>
      <c r="F893" s="44">
        <v>585.65</v>
      </c>
      <c r="H893" s="2" t="str">
        <f t="shared" si="14"/>
        <v>October</v>
      </c>
    </row>
    <row r="894" spans="1:8" ht="15.75" thickBot="1" x14ac:dyDescent="0.3">
      <c r="A894" s="43" t="s">
        <v>275</v>
      </c>
      <c r="B894" s="43" t="s">
        <v>159</v>
      </c>
      <c r="C894" s="43">
        <v>753</v>
      </c>
      <c r="D894" s="43" t="s">
        <v>162</v>
      </c>
      <c r="E894" s="43">
        <v>259</v>
      </c>
      <c r="F894" s="44">
        <v>582.75</v>
      </c>
      <c r="H894" s="2" t="str">
        <f t="shared" si="14"/>
        <v>October</v>
      </c>
    </row>
    <row r="895" spans="1:8" ht="15.75" thickBot="1" x14ac:dyDescent="0.3">
      <c r="A895" s="43" t="s">
        <v>275</v>
      </c>
      <c r="B895" s="43" t="s">
        <v>159</v>
      </c>
      <c r="C895" s="43">
        <v>765</v>
      </c>
      <c r="D895" s="43" t="s">
        <v>317</v>
      </c>
      <c r="E895" s="43">
        <v>319</v>
      </c>
      <c r="F895" s="44">
        <v>574.20000000000005</v>
      </c>
      <c r="H895" s="2" t="str">
        <f t="shared" si="14"/>
        <v>October</v>
      </c>
    </row>
    <row r="896" spans="1:8" ht="15.75" thickBot="1" x14ac:dyDescent="0.3">
      <c r="A896" s="43" t="s">
        <v>275</v>
      </c>
      <c r="B896" s="43" t="s">
        <v>159</v>
      </c>
      <c r="C896" s="43">
        <v>757</v>
      </c>
      <c r="D896" s="43" t="s">
        <v>166</v>
      </c>
      <c r="E896" s="43">
        <v>12</v>
      </c>
      <c r="F896" s="44">
        <v>46.2</v>
      </c>
      <c r="H896" s="2" t="str">
        <f t="shared" si="14"/>
        <v>October</v>
      </c>
    </row>
    <row r="897" spans="1:8" ht="15.75" thickBot="1" x14ac:dyDescent="0.3">
      <c r="A897" s="43" t="s">
        <v>275</v>
      </c>
      <c r="B897" s="43" t="s">
        <v>159</v>
      </c>
      <c r="C897" s="43">
        <v>758</v>
      </c>
      <c r="D897" s="43" t="s">
        <v>167</v>
      </c>
      <c r="E897" s="43">
        <v>35</v>
      </c>
      <c r="F897" s="44">
        <v>124.25</v>
      </c>
      <c r="H897" s="2" t="str">
        <f t="shared" si="14"/>
        <v>October</v>
      </c>
    </row>
    <row r="898" spans="1:8" ht="15.75" thickBot="1" x14ac:dyDescent="0.3">
      <c r="A898" s="43" t="s">
        <v>275</v>
      </c>
      <c r="B898" s="43" t="s">
        <v>159</v>
      </c>
      <c r="C898" s="43">
        <v>759</v>
      </c>
      <c r="D898" s="43" t="s">
        <v>168</v>
      </c>
      <c r="E898" s="43">
        <v>56</v>
      </c>
      <c r="F898" s="44">
        <v>156.80000000000001</v>
      </c>
      <c r="H898" s="2" t="str">
        <f t="shared" si="14"/>
        <v>October</v>
      </c>
    </row>
    <row r="899" spans="1:8" ht="15.75" thickBot="1" x14ac:dyDescent="0.3">
      <c r="A899" s="43" t="s">
        <v>275</v>
      </c>
      <c r="B899" s="43" t="s">
        <v>159</v>
      </c>
      <c r="C899" s="43">
        <v>1004</v>
      </c>
      <c r="D899" s="43" t="s">
        <v>169</v>
      </c>
      <c r="E899" s="43">
        <v>52</v>
      </c>
      <c r="F899" s="44">
        <v>236.6</v>
      </c>
      <c r="H899" s="2" t="str">
        <f t="shared" si="14"/>
        <v>October</v>
      </c>
    </row>
    <row r="900" spans="1:8" ht="15.75" thickBot="1" x14ac:dyDescent="0.3">
      <c r="A900" s="43" t="s">
        <v>275</v>
      </c>
      <c r="B900" s="43" t="s">
        <v>159</v>
      </c>
      <c r="C900" s="43">
        <v>1003</v>
      </c>
      <c r="D900" s="43" t="s">
        <v>170</v>
      </c>
      <c r="E900" s="43">
        <v>184</v>
      </c>
      <c r="F900" s="44">
        <v>782</v>
      </c>
      <c r="H900" s="2" t="str">
        <f t="shared" si="14"/>
        <v>October</v>
      </c>
    </row>
    <row r="901" spans="1:8" ht="15.75" thickBot="1" x14ac:dyDescent="0.3">
      <c r="A901" s="43" t="s">
        <v>275</v>
      </c>
      <c r="B901" s="43" t="s">
        <v>159</v>
      </c>
      <c r="C901" s="43">
        <v>1002</v>
      </c>
      <c r="D901" s="43" t="s">
        <v>171</v>
      </c>
      <c r="E901" s="43">
        <v>144</v>
      </c>
      <c r="F901" s="44">
        <v>511.2</v>
      </c>
      <c r="H901" s="2" t="str">
        <f t="shared" si="14"/>
        <v>October</v>
      </c>
    </row>
    <row r="902" spans="1:8" ht="15.75" thickBot="1" x14ac:dyDescent="0.3">
      <c r="A902" s="43" t="s">
        <v>275</v>
      </c>
      <c r="B902" s="43" t="s">
        <v>159</v>
      </c>
      <c r="C902" s="43">
        <v>760</v>
      </c>
      <c r="D902" s="43" t="s">
        <v>172</v>
      </c>
      <c r="E902" s="43">
        <v>61</v>
      </c>
      <c r="F902" s="44">
        <v>247.05</v>
      </c>
      <c r="H902" s="2" t="str">
        <f t="shared" si="14"/>
        <v>October</v>
      </c>
    </row>
    <row r="903" spans="1:8" ht="15.75" thickBot="1" x14ac:dyDescent="0.3">
      <c r="A903" s="43" t="s">
        <v>275</v>
      </c>
      <c r="B903" s="43" t="s">
        <v>159</v>
      </c>
      <c r="C903" s="43">
        <v>761</v>
      </c>
      <c r="D903" s="43" t="s">
        <v>173</v>
      </c>
      <c r="E903" s="43">
        <v>159</v>
      </c>
      <c r="F903" s="44">
        <v>564.45000000000005</v>
      </c>
      <c r="H903" s="2" t="str">
        <f t="shared" si="14"/>
        <v>October</v>
      </c>
    </row>
    <row r="904" spans="1:8" ht="15.75" thickBot="1" x14ac:dyDescent="0.3">
      <c r="A904" s="43" t="s">
        <v>275</v>
      </c>
      <c r="B904" s="43" t="s">
        <v>159</v>
      </c>
      <c r="C904" s="43">
        <v>762</v>
      </c>
      <c r="D904" s="43" t="s">
        <v>174</v>
      </c>
      <c r="E904" s="43">
        <v>147</v>
      </c>
      <c r="F904" s="44">
        <v>411.6</v>
      </c>
      <c r="H904" s="2" t="str">
        <f t="shared" si="14"/>
        <v>October</v>
      </c>
    </row>
    <row r="905" spans="1:8" ht="15.75" thickBot="1" x14ac:dyDescent="0.3">
      <c r="A905" s="43" t="s">
        <v>275</v>
      </c>
      <c r="B905" s="43" t="s">
        <v>159</v>
      </c>
      <c r="C905" s="43">
        <v>4750</v>
      </c>
      <c r="D905" s="43" t="s">
        <v>175</v>
      </c>
      <c r="E905" s="43">
        <v>2</v>
      </c>
      <c r="F905" s="44">
        <v>20</v>
      </c>
      <c r="H905" s="2" t="str">
        <f t="shared" si="14"/>
        <v>October</v>
      </c>
    </row>
    <row r="906" spans="1:8" ht="15.75" thickBot="1" x14ac:dyDescent="0.3">
      <c r="A906" s="43" t="s">
        <v>275</v>
      </c>
      <c r="B906" s="43" t="s">
        <v>159</v>
      </c>
      <c r="C906" s="43">
        <v>4753</v>
      </c>
      <c r="D906" s="43" t="s">
        <v>176</v>
      </c>
      <c r="E906" s="43">
        <v>22</v>
      </c>
      <c r="F906" s="44">
        <v>49.5</v>
      </c>
      <c r="H906" s="2" t="str">
        <f t="shared" si="14"/>
        <v>October</v>
      </c>
    </row>
    <row r="907" spans="1:8" ht="15.75" thickBot="1" x14ac:dyDescent="0.3">
      <c r="A907" s="43" t="s">
        <v>275</v>
      </c>
      <c r="B907" s="43" t="s">
        <v>159</v>
      </c>
      <c r="C907" s="43">
        <v>4755</v>
      </c>
      <c r="D907" s="43" t="s">
        <v>178</v>
      </c>
      <c r="E907" s="43">
        <v>1</v>
      </c>
      <c r="F907" s="44">
        <v>1.25</v>
      </c>
      <c r="H907" s="2" t="str">
        <f t="shared" si="14"/>
        <v>October</v>
      </c>
    </row>
    <row r="908" spans="1:8" ht="15.75" thickBot="1" x14ac:dyDescent="0.3">
      <c r="A908" s="43" t="s">
        <v>275</v>
      </c>
      <c r="B908" s="43" t="s">
        <v>159</v>
      </c>
      <c r="C908" s="43">
        <v>763</v>
      </c>
      <c r="D908" s="43" t="s">
        <v>179</v>
      </c>
      <c r="E908" s="43">
        <v>162</v>
      </c>
      <c r="F908" s="44">
        <v>380.7</v>
      </c>
      <c r="H908" s="2" t="str">
        <f t="shared" si="14"/>
        <v>October</v>
      </c>
    </row>
    <row r="909" spans="1:8" ht="15.75" thickBot="1" x14ac:dyDescent="0.3">
      <c r="A909" s="43" t="s">
        <v>275</v>
      </c>
      <c r="B909" s="43" t="s">
        <v>159</v>
      </c>
      <c r="C909" s="43">
        <v>764</v>
      </c>
      <c r="D909" s="43" t="s">
        <v>180</v>
      </c>
      <c r="E909" s="43">
        <v>395</v>
      </c>
      <c r="F909" s="44">
        <v>809.75</v>
      </c>
      <c r="H909" s="2" t="str">
        <f t="shared" si="14"/>
        <v>October</v>
      </c>
    </row>
    <row r="910" spans="1:8" ht="15.75" thickBot="1" x14ac:dyDescent="0.3">
      <c r="A910" s="43" t="s">
        <v>275</v>
      </c>
      <c r="B910" s="43" t="s">
        <v>159</v>
      </c>
      <c r="C910" s="43">
        <v>766</v>
      </c>
      <c r="D910" s="43" t="s">
        <v>181</v>
      </c>
      <c r="E910" s="43">
        <v>570</v>
      </c>
      <c r="F910" s="44">
        <v>1054.5</v>
      </c>
      <c r="H910" s="2" t="str">
        <f t="shared" si="14"/>
        <v>October</v>
      </c>
    </row>
    <row r="911" spans="1:8" ht="15.75" thickBot="1" x14ac:dyDescent="0.3">
      <c r="A911" s="43" t="s">
        <v>275</v>
      </c>
      <c r="B911" s="43" t="s">
        <v>159</v>
      </c>
      <c r="C911" s="43">
        <v>790</v>
      </c>
      <c r="D911" s="43" t="s">
        <v>185</v>
      </c>
      <c r="E911" s="43">
        <v>298</v>
      </c>
      <c r="F911" s="44">
        <v>74.5</v>
      </c>
      <c r="H911" s="2" t="str">
        <f t="shared" si="14"/>
        <v>October</v>
      </c>
    </row>
    <row r="912" spans="1:8" ht="15.75" thickBot="1" x14ac:dyDescent="0.3">
      <c r="A912" s="43" t="s">
        <v>275</v>
      </c>
      <c r="B912" s="43" t="s">
        <v>159</v>
      </c>
      <c r="C912" s="43">
        <v>1113</v>
      </c>
      <c r="D912" s="43" t="s">
        <v>186</v>
      </c>
      <c r="E912" s="43">
        <v>45</v>
      </c>
      <c r="F912" s="44">
        <v>92.25</v>
      </c>
      <c r="H912" s="2" t="str">
        <f t="shared" si="14"/>
        <v>October</v>
      </c>
    </row>
    <row r="913" spans="1:8" ht="15.75" thickBot="1" x14ac:dyDescent="0.3">
      <c r="A913" s="43" t="s">
        <v>275</v>
      </c>
      <c r="B913" s="43" t="s">
        <v>159</v>
      </c>
      <c r="C913" s="43">
        <v>1112</v>
      </c>
      <c r="D913" s="43" t="s">
        <v>187</v>
      </c>
      <c r="E913" s="43">
        <v>13</v>
      </c>
      <c r="F913" s="44">
        <v>24.05</v>
      </c>
      <c r="H913" s="2" t="str">
        <f t="shared" si="14"/>
        <v>October</v>
      </c>
    </row>
    <row r="914" spans="1:8" ht="15.75" thickBot="1" x14ac:dyDescent="0.3">
      <c r="A914" s="43" t="s">
        <v>275</v>
      </c>
      <c r="B914" s="43" t="s">
        <v>159</v>
      </c>
      <c r="C914" s="43">
        <v>1114</v>
      </c>
      <c r="D914" s="43" t="s">
        <v>188</v>
      </c>
      <c r="E914" s="43">
        <v>13</v>
      </c>
      <c r="F914" s="44">
        <v>30.55</v>
      </c>
      <c r="H914" s="2" t="str">
        <f t="shared" si="14"/>
        <v>October</v>
      </c>
    </row>
    <row r="915" spans="1:8" ht="15.75" thickBot="1" x14ac:dyDescent="0.3">
      <c r="A915" s="43" t="s">
        <v>275</v>
      </c>
      <c r="B915" s="43" t="s">
        <v>159</v>
      </c>
      <c r="C915" s="43">
        <v>787</v>
      </c>
      <c r="D915" s="43" t="s">
        <v>189</v>
      </c>
      <c r="E915" s="43">
        <v>931</v>
      </c>
      <c r="F915" s="44">
        <v>558.6</v>
      </c>
      <c r="H915" s="2" t="str">
        <f t="shared" si="14"/>
        <v>October</v>
      </c>
    </row>
    <row r="916" spans="1:8" ht="15.75" thickBot="1" x14ac:dyDescent="0.3">
      <c r="A916" s="43" t="s">
        <v>275</v>
      </c>
      <c r="B916" s="43" t="s">
        <v>159</v>
      </c>
      <c r="C916" s="43">
        <v>768</v>
      </c>
      <c r="D916" s="43" t="s">
        <v>190</v>
      </c>
      <c r="E916" s="43">
        <v>308</v>
      </c>
      <c r="F916" s="44">
        <v>261.8</v>
      </c>
      <c r="H916" s="2" t="str">
        <f t="shared" si="14"/>
        <v>October</v>
      </c>
    </row>
    <row r="917" spans="1:8" ht="15.75" thickBot="1" x14ac:dyDescent="0.3">
      <c r="A917" s="43" t="s">
        <v>275</v>
      </c>
      <c r="B917" s="43" t="s">
        <v>159</v>
      </c>
      <c r="C917" s="43">
        <v>771</v>
      </c>
      <c r="D917" s="43" t="s">
        <v>191</v>
      </c>
      <c r="E917" s="43">
        <v>47</v>
      </c>
      <c r="F917" s="44">
        <v>166.85</v>
      </c>
      <c r="H917" s="2" t="str">
        <f t="shared" si="14"/>
        <v>October</v>
      </c>
    </row>
    <row r="918" spans="1:8" ht="15.75" thickBot="1" x14ac:dyDescent="0.3">
      <c r="A918" s="43" t="s">
        <v>275</v>
      </c>
      <c r="B918" s="43" t="s">
        <v>159</v>
      </c>
      <c r="C918" s="43">
        <v>772</v>
      </c>
      <c r="D918" s="43" t="s">
        <v>192</v>
      </c>
      <c r="E918" s="43">
        <v>95</v>
      </c>
      <c r="F918" s="44">
        <v>318.25</v>
      </c>
      <c r="H918" s="2" t="str">
        <f t="shared" si="14"/>
        <v>October</v>
      </c>
    </row>
    <row r="919" spans="1:8" ht="15.75" thickBot="1" x14ac:dyDescent="0.3">
      <c r="A919" s="43" t="s">
        <v>275</v>
      </c>
      <c r="B919" s="43" t="s">
        <v>159</v>
      </c>
      <c r="C919" s="43">
        <v>773</v>
      </c>
      <c r="D919" s="43" t="s">
        <v>193</v>
      </c>
      <c r="E919" s="43">
        <v>114</v>
      </c>
      <c r="F919" s="44">
        <v>324.89999999999998</v>
      </c>
      <c r="H919" s="2" t="str">
        <f t="shared" si="14"/>
        <v>October</v>
      </c>
    </row>
    <row r="920" spans="1:8" ht="15.75" thickBot="1" x14ac:dyDescent="0.3">
      <c r="A920" s="43" t="s">
        <v>275</v>
      </c>
      <c r="B920" s="43" t="s">
        <v>159</v>
      </c>
      <c r="C920" s="43">
        <v>774</v>
      </c>
      <c r="D920" s="43" t="s">
        <v>194</v>
      </c>
      <c r="E920" s="43">
        <v>446</v>
      </c>
      <c r="F920" s="44">
        <v>914.3</v>
      </c>
      <c r="H920" s="2" t="str">
        <f t="shared" si="14"/>
        <v>October</v>
      </c>
    </row>
    <row r="921" spans="1:8" ht="15.75" thickBot="1" x14ac:dyDescent="0.3">
      <c r="A921" s="43" t="s">
        <v>275</v>
      </c>
      <c r="B921" s="43" t="s">
        <v>159</v>
      </c>
      <c r="C921" s="43">
        <v>793</v>
      </c>
      <c r="D921" s="43" t="s">
        <v>195</v>
      </c>
      <c r="E921" s="43">
        <v>23</v>
      </c>
      <c r="F921" s="44">
        <v>47.15</v>
      </c>
      <c r="H921" s="2" t="str">
        <f t="shared" ref="H921:H974" si="15">"October"</f>
        <v>October</v>
      </c>
    </row>
    <row r="922" spans="1:8" ht="15.75" thickBot="1" x14ac:dyDescent="0.3">
      <c r="A922" s="43" t="s">
        <v>275</v>
      </c>
      <c r="B922" s="43" t="s">
        <v>159</v>
      </c>
      <c r="C922" s="43">
        <v>794</v>
      </c>
      <c r="D922" s="43" t="s">
        <v>196</v>
      </c>
      <c r="E922" s="43">
        <v>39</v>
      </c>
      <c r="F922" s="44">
        <v>99.45</v>
      </c>
      <c r="H922" s="2" t="str">
        <f t="shared" si="15"/>
        <v>October</v>
      </c>
    </row>
    <row r="923" spans="1:8" ht="15.75" thickBot="1" x14ac:dyDescent="0.3">
      <c r="A923" s="43" t="s">
        <v>275</v>
      </c>
      <c r="B923" s="43" t="s">
        <v>159</v>
      </c>
      <c r="C923" s="43">
        <v>795</v>
      </c>
      <c r="D923" s="43" t="s">
        <v>197</v>
      </c>
      <c r="E923" s="43">
        <v>34</v>
      </c>
      <c r="F923" s="44">
        <v>103.7</v>
      </c>
      <c r="H923" s="2" t="str">
        <f t="shared" si="15"/>
        <v>October</v>
      </c>
    </row>
    <row r="924" spans="1:8" ht="15.75" thickBot="1" x14ac:dyDescent="0.3">
      <c r="A924" s="43" t="s">
        <v>275</v>
      </c>
      <c r="B924" s="43" t="s">
        <v>159</v>
      </c>
      <c r="C924" s="43">
        <v>775</v>
      </c>
      <c r="D924" s="43" t="s">
        <v>198</v>
      </c>
      <c r="E924" s="43">
        <v>89</v>
      </c>
      <c r="F924" s="44">
        <v>342.65</v>
      </c>
      <c r="H924" s="2" t="str">
        <f t="shared" si="15"/>
        <v>October</v>
      </c>
    </row>
    <row r="925" spans="1:8" ht="15.75" thickBot="1" x14ac:dyDescent="0.3">
      <c r="A925" s="43" t="s">
        <v>275</v>
      </c>
      <c r="B925" s="43" t="s">
        <v>159</v>
      </c>
      <c r="C925" s="43">
        <v>776</v>
      </c>
      <c r="D925" s="43" t="s">
        <v>199</v>
      </c>
      <c r="E925" s="43">
        <v>353</v>
      </c>
      <c r="F925" s="44">
        <v>1253.1500000000001</v>
      </c>
      <c r="H925" s="2" t="str">
        <f t="shared" si="15"/>
        <v>October</v>
      </c>
    </row>
    <row r="926" spans="1:8" ht="15.75" thickBot="1" x14ac:dyDescent="0.3">
      <c r="A926" s="43" t="s">
        <v>275</v>
      </c>
      <c r="B926" s="43" t="s">
        <v>159</v>
      </c>
      <c r="C926" s="43">
        <v>777</v>
      </c>
      <c r="D926" s="43" t="s">
        <v>200</v>
      </c>
      <c r="E926" s="43">
        <v>558</v>
      </c>
      <c r="F926" s="44">
        <v>1562.4</v>
      </c>
      <c r="H926" s="2" t="str">
        <f t="shared" si="15"/>
        <v>October</v>
      </c>
    </row>
    <row r="927" spans="1:8" ht="15.75" thickBot="1" x14ac:dyDescent="0.3">
      <c r="A927" s="43" t="s">
        <v>275</v>
      </c>
      <c r="B927" s="43" t="s">
        <v>159</v>
      </c>
      <c r="C927" s="43">
        <v>666211</v>
      </c>
      <c r="D927" s="43" t="s">
        <v>201</v>
      </c>
      <c r="E927" s="43">
        <v>14</v>
      </c>
      <c r="F927" s="44">
        <v>48.3</v>
      </c>
      <c r="H927" s="2" t="str">
        <f t="shared" si="15"/>
        <v>October</v>
      </c>
    </row>
    <row r="928" spans="1:8" ht="15.75" thickBot="1" x14ac:dyDescent="0.3">
      <c r="A928" s="43" t="s">
        <v>275</v>
      </c>
      <c r="B928" s="43" t="s">
        <v>159</v>
      </c>
      <c r="C928" s="43">
        <v>666212</v>
      </c>
      <c r="D928" s="43" t="s">
        <v>202</v>
      </c>
      <c r="E928" s="43">
        <v>8</v>
      </c>
      <c r="F928" s="44">
        <v>32</v>
      </c>
      <c r="H928" s="2" t="str">
        <f t="shared" si="15"/>
        <v>October</v>
      </c>
    </row>
    <row r="929" spans="1:8" ht="15.75" thickBot="1" x14ac:dyDescent="0.3">
      <c r="A929" s="43" t="s">
        <v>275</v>
      </c>
      <c r="B929" s="43" t="s">
        <v>159</v>
      </c>
      <c r="C929" s="43">
        <v>666213</v>
      </c>
      <c r="D929" s="43" t="s">
        <v>203</v>
      </c>
      <c r="E929" s="43">
        <v>13</v>
      </c>
      <c r="F929" s="44">
        <v>59.15</v>
      </c>
      <c r="H929" s="2" t="str">
        <f t="shared" si="15"/>
        <v>October</v>
      </c>
    </row>
    <row r="930" spans="1:8" ht="15.75" thickBot="1" x14ac:dyDescent="0.3">
      <c r="A930" s="43" t="s">
        <v>275</v>
      </c>
      <c r="B930" s="43" t="s">
        <v>159</v>
      </c>
      <c r="C930" s="43">
        <v>778</v>
      </c>
      <c r="D930" s="43" t="s">
        <v>204</v>
      </c>
      <c r="E930" s="43">
        <v>65</v>
      </c>
      <c r="F930" s="44">
        <v>282.75</v>
      </c>
      <c r="H930" s="2" t="str">
        <f t="shared" si="15"/>
        <v>October</v>
      </c>
    </row>
    <row r="931" spans="1:8" ht="15.75" thickBot="1" x14ac:dyDescent="0.3">
      <c r="A931" s="43" t="s">
        <v>275</v>
      </c>
      <c r="B931" s="43" t="s">
        <v>159</v>
      </c>
      <c r="C931" s="43">
        <v>779</v>
      </c>
      <c r="D931" s="43" t="s">
        <v>205</v>
      </c>
      <c r="E931" s="43">
        <v>244</v>
      </c>
      <c r="F931" s="44">
        <v>988.2</v>
      </c>
      <c r="H931" s="2" t="str">
        <f t="shared" si="15"/>
        <v>October</v>
      </c>
    </row>
    <row r="932" spans="1:8" ht="15.75" thickBot="1" x14ac:dyDescent="0.3">
      <c r="A932" s="43" t="s">
        <v>275</v>
      </c>
      <c r="B932" s="43" t="s">
        <v>159</v>
      </c>
      <c r="C932" s="43">
        <v>780</v>
      </c>
      <c r="D932" s="43" t="s">
        <v>206</v>
      </c>
      <c r="E932" s="43">
        <v>190</v>
      </c>
      <c r="F932" s="44">
        <v>627</v>
      </c>
      <c r="H932" s="2" t="str">
        <f t="shared" si="15"/>
        <v>October</v>
      </c>
    </row>
    <row r="933" spans="1:8" ht="15.75" thickBot="1" x14ac:dyDescent="0.3">
      <c r="A933" s="43" t="s">
        <v>275</v>
      </c>
      <c r="B933" s="43" t="s">
        <v>159</v>
      </c>
      <c r="C933" s="43">
        <v>103051</v>
      </c>
      <c r="D933" s="43" t="s">
        <v>207</v>
      </c>
      <c r="E933" s="43">
        <v>1</v>
      </c>
      <c r="F933" s="44">
        <v>4.55</v>
      </c>
      <c r="H933" s="2" t="str">
        <f t="shared" si="15"/>
        <v>October</v>
      </c>
    </row>
    <row r="934" spans="1:8" ht="15.75" thickBot="1" x14ac:dyDescent="0.3">
      <c r="A934" s="43" t="s">
        <v>275</v>
      </c>
      <c r="B934" s="43" t="s">
        <v>159</v>
      </c>
      <c r="C934" s="43">
        <v>1030133</v>
      </c>
      <c r="D934" s="43" t="s">
        <v>271</v>
      </c>
      <c r="E934" s="43">
        <v>1</v>
      </c>
      <c r="F934" s="44">
        <v>4.5999999999999996</v>
      </c>
      <c r="H934" s="2" t="str">
        <f t="shared" si="15"/>
        <v>October</v>
      </c>
    </row>
    <row r="935" spans="1:8" ht="15.75" thickBot="1" x14ac:dyDescent="0.3">
      <c r="A935" s="43" t="s">
        <v>275</v>
      </c>
      <c r="B935" s="43" t="s">
        <v>159</v>
      </c>
      <c r="C935" s="43">
        <v>1030132</v>
      </c>
      <c r="D935" s="43" t="s">
        <v>209</v>
      </c>
      <c r="E935" s="43">
        <v>5</v>
      </c>
      <c r="F935" s="44">
        <v>22.75</v>
      </c>
      <c r="H935" s="2" t="str">
        <f t="shared" si="15"/>
        <v>October</v>
      </c>
    </row>
    <row r="936" spans="1:8" ht="15.75" thickBot="1" x14ac:dyDescent="0.3">
      <c r="A936" s="43" t="s">
        <v>275</v>
      </c>
      <c r="B936" s="43" t="s">
        <v>159</v>
      </c>
      <c r="C936" s="43">
        <v>1030131</v>
      </c>
      <c r="D936" s="43" t="s">
        <v>262</v>
      </c>
      <c r="E936" s="43">
        <v>1</v>
      </c>
      <c r="F936" s="44">
        <v>3.8</v>
      </c>
      <c r="H936" s="2" t="str">
        <f t="shared" si="15"/>
        <v>October</v>
      </c>
    </row>
    <row r="937" spans="1:8" ht="15.75" thickBot="1" x14ac:dyDescent="0.3">
      <c r="A937" s="43" t="s">
        <v>275</v>
      </c>
      <c r="B937" s="43" t="s">
        <v>159</v>
      </c>
      <c r="C937" s="43">
        <v>789</v>
      </c>
      <c r="D937" s="43" t="s">
        <v>210</v>
      </c>
      <c r="E937" s="43">
        <v>262</v>
      </c>
      <c r="F937" s="44">
        <v>183.4</v>
      </c>
      <c r="H937" s="2" t="str">
        <f t="shared" si="15"/>
        <v>October</v>
      </c>
    </row>
    <row r="938" spans="1:8" ht="15.75" thickBot="1" x14ac:dyDescent="0.3">
      <c r="A938" s="43" t="s">
        <v>275</v>
      </c>
      <c r="B938" s="43" t="s">
        <v>159</v>
      </c>
      <c r="C938" s="43">
        <v>782</v>
      </c>
      <c r="D938" s="43" t="s">
        <v>211</v>
      </c>
      <c r="E938" s="43">
        <v>10</v>
      </c>
      <c r="F938" s="44">
        <v>22</v>
      </c>
      <c r="H938" s="2" t="str">
        <f t="shared" si="15"/>
        <v>October</v>
      </c>
    </row>
    <row r="939" spans="1:8" ht="15.75" thickBot="1" x14ac:dyDescent="0.3">
      <c r="A939" s="43" t="s">
        <v>275</v>
      </c>
      <c r="B939" s="43" t="s">
        <v>159</v>
      </c>
      <c r="C939" s="43">
        <v>783</v>
      </c>
      <c r="D939" s="43" t="s">
        <v>212</v>
      </c>
      <c r="E939" s="43">
        <v>12</v>
      </c>
      <c r="F939" s="44">
        <v>23.4</v>
      </c>
      <c r="H939" s="2" t="str">
        <f t="shared" si="15"/>
        <v>October</v>
      </c>
    </row>
    <row r="940" spans="1:8" ht="15.75" thickBot="1" x14ac:dyDescent="0.3">
      <c r="A940" s="43" t="s">
        <v>275</v>
      </c>
      <c r="B940" s="43" t="s">
        <v>159</v>
      </c>
      <c r="C940" s="43">
        <v>784</v>
      </c>
      <c r="D940" s="43" t="s">
        <v>213</v>
      </c>
      <c r="E940" s="43">
        <v>17</v>
      </c>
      <c r="F940" s="44">
        <v>28.05</v>
      </c>
      <c r="H940" s="2" t="str">
        <f t="shared" si="15"/>
        <v>October</v>
      </c>
    </row>
    <row r="941" spans="1:8" ht="15.75" thickBot="1" x14ac:dyDescent="0.3">
      <c r="A941" s="43" t="s">
        <v>275</v>
      </c>
      <c r="B941" s="43" t="s">
        <v>159</v>
      </c>
      <c r="C941" s="43">
        <v>1008</v>
      </c>
      <c r="D941" s="43" t="s">
        <v>214</v>
      </c>
      <c r="E941" s="43">
        <v>45</v>
      </c>
      <c r="F941" s="44">
        <v>204.75</v>
      </c>
      <c r="H941" s="2" t="str">
        <f t="shared" si="15"/>
        <v>October</v>
      </c>
    </row>
    <row r="942" spans="1:8" ht="15.75" thickBot="1" x14ac:dyDescent="0.3">
      <c r="A942" s="43" t="s">
        <v>275</v>
      </c>
      <c r="B942" s="43" t="s">
        <v>159</v>
      </c>
      <c r="C942" s="43">
        <v>1007</v>
      </c>
      <c r="D942" s="43" t="s">
        <v>215</v>
      </c>
      <c r="E942" s="43">
        <v>223</v>
      </c>
      <c r="F942" s="44">
        <v>947.75</v>
      </c>
      <c r="H942" s="2" t="str">
        <f t="shared" si="15"/>
        <v>October</v>
      </c>
    </row>
    <row r="943" spans="1:8" ht="15.75" thickBot="1" x14ac:dyDescent="0.3">
      <c r="A943" s="43" t="s">
        <v>275</v>
      </c>
      <c r="B943" s="43" t="s">
        <v>159</v>
      </c>
      <c r="C943" s="43">
        <v>1006</v>
      </c>
      <c r="D943" s="43" t="s">
        <v>216</v>
      </c>
      <c r="E943" s="43">
        <v>128</v>
      </c>
      <c r="F943" s="44">
        <v>454.4</v>
      </c>
      <c r="H943" s="2" t="str">
        <f t="shared" si="15"/>
        <v>October</v>
      </c>
    </row>
    <row r="944" spans="1:8" ht="15.75" thickBot="1" x14ac:dyDescent="0.3">
      <c r="A944" s="43" t="s">
        <v>275</v>
      </c>
      <c r="B944" s="43" t="s">
        <v>217</v>
      </c>
      <c r="C944" s="43">
        <v>10</v>
      </c>
      <c r="D944" s="43" t="s">
        <v>218</v>
      </c>
      <c r="E944" s="43">
        <v>64</v>
      </c>
      <c r="F944" s="44">
        <v>82.56</v>
      </c>
      <c r="H944" s="2" t="str">
        <f t="shared" si="15"/>
        <v>October</v>
      </c>
    </row>
    <row r="945" spans="1:8" ht="15.75" thickBot="1" x14ac:dyDescent="0.3">
      <c r="A945" s="43" t="s">
        <v>275</v>
      </c>
      <c r="B945" s="43" t="s">
        <v>660</v>
      </c>
      <c r="C945" s="43">
        <v>103501</v>
      </c>
      <c r="D945" s="43" t="s">
        <v>291</v>
      </c>
      <c r="E945" s="43">
        <v>128</v>
      </c>
      <c r="F945" s="44">
        <v>320</v>
      </c>
      <c r="H945" s="2" t="str">
        <f t="shared" si="15"/>
        <v>October</v>
      </c>
    </row>
    <row r="946" spans="1:8" ht="15.75" thickBot="1" x14ac:dyDescent="0.3">
      <c r="A946" s="43" t="s">
        <v>275</v>
      </c>
      <c r="B946" s="43" t="s">
        <v>660</v>
      </c>
      <c r="C946" s="43">
        <v>103500</v>
      </c>
      <c r="D946" s="43" t="s">
        <v>219</v>
      </c>
      <c r="E946" s="43">
        <v>235</v>
      </c>
      <c r="F946" s="44">
        <v>587.5</v>
      </c>
      <c r="H946" s="2" t="str">
        <f t="shared" si="15"/>
        <v>October</v>
      </c>
    </row>
    <row r="947" spans="1:8" ht="15.75" thickBot="1" x14ac:dyDescent="0.3">
      <c r="A947" s="43" t="s">
        <v>275</v>
      </c>
      <c r="B947" s="43" t="s">
        <v>660</v>
      </c>
      <c r="C947" s="43">
        <v>103505</v>
      </c>
      <c r="D947" s="43" t="s">
        <v>220</v>
      </c>
      <c r="E947" s="43">
        <v>24</v>
      </c>
      <c r="F947" s="44">
        <v>108</v>
      </c>
      <c r="H947" s="2" t="str">
        <f t="shared" si="15"/>
        <v>October</v>
      </c>
    </row>
    <row r="948" spans="1:8" ht="15.75" thickBot="1" x14ac:dyDescent="0.3">
      <c r="A948" s="43" t="s">
        <v>275</v>
      </c>
      <c r="B948" s="43" t="s">
        <v>660</v>
      </c>
      <c r="C948" s="43">
        <v>1901</v>
      </c>
      <c r="D948" s="43" t="s">
        <v>221</v>
      </c>
      <c r="E948" s="43">
        <v>584</v>
      </c>
      <c r="F948" s="44">
        <v>1635.2</v>
      </c>
      <c r="H948" s="2" t="str">
        <f t="shared" si="15"/>
        <v>October</v>
      </c>
    </row>
    <row r="949" spans="1:8" ht="15.75" thickBot="1" x14ac:dyDescent="0.3">
      <c r="A949" s="43" t="s">
        <v>275</v>
      </c>
      <c r="B949" s="43" t="s">
        <v>660</v>
      </c>
      <c r="C949" s="43">
        <v>1903</v>
      </c>
      <c r="D949" s="43" t="s">
        <v>222</v>
      </c>
      <c r="E949" s="43">
        <v>99</v>
      </c>
      <c r="F949" s="44">
        <v>297</v>
      </c>
      <c r="H949" s="2" t="str">
        <f t="shared" si="15"/>
        <v>October</v>
      </c>
    </row>
    <row r="950" spans="1:8" ht="15.75" thickBot="1" x14ac:dyDescent="0.3">
      <c r="A950" s="43" t="s">
        <v>275</v>
      </c>
      <c r="B950" s="43" t="s">
        <v>660</v>
      </c>
      <c r="C950" s="43">
        <v>1457</v>
      </c>
      <c r="D950" s="43" t="s">
        <v>223</v>
      </c>
      <c r="E950" s="43">
        <v>93</v>
      </c>
      <c r="F950" s="44">
        <v>278.07</v>
      </c>
      <c r="H950" s="2" t="str">
        <f t="shared" si="15"/>
        <v>October</v>
      </c>
    </row>
    <row r="951" spans="1:8" ht="15.75" thickBot="1" x14ac:dyDescent="0.3">
      <c r="A951" s="43" t="s">
        <v>275</v>
      </c>
      <c r="B951" s="43" t="s">
        <v>660</v>
      </c>
      <c r="C951" s="43">
        <v>1458</v>
      </c>
      <c r="D951" s="43" t="s">
        <v>224</v>
      </c>
      <c r="E951" s="43">
        <v>48</v>
      </c>
      <c r="F951" s="44">
        <v>180</v>
      </c>
      <c r="H951" s="2" t="str">
        <f t="shared" si="15"/>
        <v>October</v>
      </c>
    </row>
    <row r="952" spans="1:8" ht="15.75" thickBot="1" x14ac:dyDescent="0.3">
      <c r="A952" s="43" t="s">
        <v>275</v>
      </c>
      <c r="B952" s="43" t="s">
        <v>660</v>
      </c>
      <c r="C952" s="43">
        <v>1143</v>
      </c>
      <c r="D952" s="43" t="s">
        <v>225</v>
      </c>
      <c r="E952" s="43">
        <v>1018</v>
      </c>
      <c r="F952" s="44">
        <v>7624.82</v>
      </c>
      <c r="H952" s="2" t="str">
        <f t="shared" si="15"/>
        <v>October</v>
      </c>
    </row>
    <row r="953" spans="1:8" ht="15.75" thickBot="1" x14ac:dyDescent="0.3">
      <c r="A953" s="43" t="s">
        <v>275</v>
      </c>
      <c r="B953" s="43" t="s">
        <v>650</v>
      </c>
      <c r="C953" s="43">
        <v>1547</v>
      </c>
      <c r="D953" s="43" t="s">
        <v>227</v>
      </c>
      <c r="E953" s="43">
        <v>66</v>
      </c>
      <c r="F953" s="44">
        <v>511.5</v>
      </c>
      <c r="H953" s="2" t="str">
        <f t="shared" si="15"/>
        <v>October</v>
      </c>
    </row>
    <row r="954" spans="1:8" ht="15.75" thickBot="1" x14ac:dyDescent="0.3">
      <c r="A954" s="43" t="s">
        <v>275</v>
      </c>
      <c r="B954" s="43" t="s">
        <v>650</v>
      </c>
      <c r="C954" s="43">
        <v>1572</v>
      </c>
      <c r="D954" s="43" t="s">
        <v>318</v>
      </c>
      <c r="E954" s="43">
        <v>4</v>
      </c>
      <c r="F954" s="44">
        <v>31</v>
      </c>
      <c r="H954" s="2" t="str">
        <f t="shared" si="15"/>
        <v>October</v>
      </c>
    </row>
    <row r="955" spans="1:8" ht="15.75" thickBot="1" x14ac:dyDescent="0.3">
      <c r="A955" s="43" t="s">
        <v>275</v>
      </c>
      <c r="B955" s="43" t="s">
        <v>650</v>
      </c>
      <c r="C955" s="43">
        <v>1551</v>
      </c>
      <c r="D955" s="43" t="s">
        <v>228</v>
      </c>
      <c r="E955" s="43">
        <v>51</v>
      </c>
      <c r="F955" s="44">
        <v>395.25</v>
      </c>
      <c r="H955" s="2" t="str">
        <f t="shared" si="15"/>
        <v>October</v>
      </c>
    </row>
    <row r="956" spans="1:8" ht="15.75" thickBot="1" x14ac:dyDescent="0.3">
      <c r="A956" s="43" t="s">
        <v>275</v>
      </c>
      <c r="B956" s="43" t="s">
        <v>650</v>
      </c>
      <c r="C956" s="43">
        <v>1556</v>
      </c>
      <c r="D956" s="43" t="s">
        <v>230</v>
      </c>
      <c r="E956" s="43">
        <v>49</v>
      </c>
      <c r="F956" s="44">
        <v>269.5</v>
      </c>
      <c r="H956" s="2" t="str">
        <f t="shared" si="15"/>
        <v>October</v>
      </c>
    </row>
    <row r="957" spans="1:8" ht="15.75" thickBot="1" x14ac:dyDescent="0.3">
      <c r="A957" s="43" t="s">
        <v>275</v>
      </c>
      <c r="B957" s="43" t="s">
        <v>650</v>
      </c>
      <c r="C957" s="43">
        <v>1557</v>
      </c>
      <c r="D957" s="43" t="s">
        <v>231</v>
      </c>
      <c r="E957" s="43">
        <v>77</v>
      </c>
      <c r="F957" s="44">
        <v>519.75</v>
      </c>
      <c r="H957" s="2" t="str">
        <f t="shared" si="15"/>
        <v>October</v>
      </c>
    </row>
    <row r="958" spans="1:8" ht="15.75" thickBot="1" x14ac:dyDescent="0.3">
      <c r="A958" s="43" t="s">
        <v>275</v>
      </c>
      <c r="B958" s="43" t="s">
        <v>650</v>
      </c>
      <c r="C958" s="43">
        <v>1558</v>
      </c>
      <c r="D958" s="43" t="s">
        <v>232</v>
      </c>
      <c r="E958" s="43">
        <v>97</v>
      </c>
      <c r="F958" s="44">
        <v>441.35</v>
      </c>
      <c r="H958" s="2" t="str">
        <f t="shared" si="15"/>
        <v>October</v>
      </c>
    </row>
    <row r="959" spans="1:8" ht="15.75" thickBot="1" x14ac:dyDescent="0.3">
      <c r="A959" s="43" t="s">
        <v>275</v>
      </c>
      <c r="B959" s="43" t="s">
        <v>650</v>
      </c>
      <c r="C959" s="43">
        <v>103001</v>
      </c>
      <c r="D959" s="43" t="s">
        <v>233</v>
      </c>
      <c r="E959" s="43">
        <v>34</v>
      </c>
      <c r="F959" s="44">
        <v>263.5</v>
      </c>
      <c r="H959" s="2" t="str">
        <f t="shared" si="15"/>
        <v>October</v>
      </c>
    </row>
    <row r="960" spans="1:8" ht="15.75" thickBot="1" x14ac:dyDescent="0.3">
      <c r="A960" s="43" t="s">
        <v>275</v>
      </c>
      <c r="B960" s="43" t="s">
        <v>650</v>
      </c>
      <c r="C960" s="43">
        <v>1552</v>
      </c>
      <c r="D960" s="43" t="s">
        <v>234</v>
      </c>
      <c r="E960" s="43">
        <v>41</v>
      </c>
      <c r="F960" s="44">
        <v>276.75</v>
      </c>
      <c r="H960" s="2" t="str">
        <f t="shared" si="15"/>
        <v>October</v>
      </c>
    </row>
    <row r="961" spans="1:8" ht="15.75" thickBot="1" x14ac:dyDescent="0.3">
      <c r="A961" s="43" t="s">
        <v>275</v>
      </c>
      <c r="B961" s="43" t="s">
        <v>650</v>
      </c>
      <c r="C961" s="43">
        <v>1570</v>
      </c>
      <c r="D961" s="43" t="s">
        <v>235</v>
      </c>
      <c r="E961" s="43">
        <v>37</v>
      </c>
      <c r="F961" s="44">
        <v>175.75</v>
      </c>
      <c r="H961" s="2" t="str">
        <f t="shared" si="15"/>
        <v>October</v>
      </c>
    </row>
    <row r="962" spans="1:8" ht="15.75" thickBot="1" x14ac:dyDescent="0.3">
      <c r="A962" s="43" t="s">
        <v>275</v>
      </c>
      <c r="B962" s="43" t="s">
        <v>650</v>
      </c>
      <c r="C962" s="43">
        <v>1555</v>
      </c>
      <c r="D962" s="43" t="s">
        <v>236</v>
      </c>
      <c r="E962" s="43">
        <v>70</v>
      </c>
      <c r="F962" s="44">
        <v>385</v>
      </c>
      <c r="H962" s="2" t="str">
        <f t="shared" si="15"/>
        <v>October</v>
      </c>
    </row>
    <row r="963" spans="1:8" ht="15.75" thickBot="1" x14ac:dyDescent="0.3">
      <c r="A963" s="43" t="s">
        <v>275</v>
      </c>
      <c r="B963" s="43" t="s">
        <v>650</v>
      </c>
      <c r="C963" s="43">
        <v>1563</v>
      </c>
      <c r="D963" s="43" t="s">
        <v>238</v>
      </c>
      <c r="E963" s="43">
        <v>52</v>
      </c>
      <c r="F963" s="44">
        <v>403</v>
      </c>
      <c r="H963" s="2" t="str">
        <f t="shared" si="15"/>
        <v>October</v>
      </c>
    </row>
    <row r="964" spans="1:8" ht="15.75" thickBot="1" x14ac:dyDescent="0.3">
      <c r="A964" s="43" t="s">
        <v>275</v>
      </c>
      <c r="B964" s="43" t="s">
        <v>650</v>
      </c>
      <c r="C964" s="43">
        <v>1571</v>
      </c>
      <c r="D964" s="43" t="s">
        <v>239</v>
      </c>
      <c r="E964" s="43">
        <v>99</v>
      </c>
      <c r="F964" s="44">
        <v>490.05</v>
      </c>
      <c r="H964" s="2" t="str">
        <f t="shared" si="15"/>
        <v>October</v>
      </c>
    </row>
    <row r="965" spans="1:8" ht="15.75" thickBot="1" x14ac:dyDescent="0.3">
      <c r="A965" s="43" t="s">
        <v>275</v>
      </c>
      <c r="B965" s="43" t="s">
        <v>650</v>
      </c>
      <c r="C965" s="43">
        <v>365</v>
      </c>
      <c r="D965" s="43" t="s">
        <v>240</v>
      </c>
      <c r="E965" s="43">
        <v>36</v>
      </c>
      <c r="F965" s="44">
        <v>207</v>
      </c>
      <c r="H965" s="2" t="str">
        <f t="shared" si="15"/>
        <v>October</v>
      </c>
    </row>
    <row r="966" spans="1:8" ht="15.75" thickBot="1" x14ac:dyDescent="0.3">
      <c r="A966" s="43" t="s">
        <v>275</v>
      </c>
      <c r="B966" s="43" t="s">
        <v>650</v>
      </c>
      <c r="C966" s="43">
        <v>1565</v>
      </c>
      <c r="D966" s="43" t="s">
        <v>241</v>
      </c>
      <c r="E966" s="43">
        <v>9</v>
      </c>
      <c r="F966" s="44">
        <v>40.950000000000003</v>
      </c>
      <c r="H966" s="2" t="str">
        <f t="shared" si="15"/>
        <v>October</v>
      </c>
    </row>
    <row r="967" spans="1:8" ht="15.75" thickBot="1" x14ac:dyDescent="0.3">
      <c r="A967" s="43" t="s">
        <v>275</v>
      </c>
      <c r="B967" s="43" t="s">
        <v>650</v>
      </c>
      <c r="C967" s="43">
        <v>1517</v>
      </c>
      <c r="D967" s="43" t="s">
        <v>242</v>
      </c>
      <c r="E967" s="43">
        <v>27</v>
      </c>
      <c r="F967" s="44">
        <v>163.35</v>
      </c>
      <c r="H967" s="2" t="str">
        <f t="shared" si="15"/>
        <v>October</v>
      </c>
    </row>
    <row r="968" spans="1:8" ht="15.75" thickBot="1" x14ac:dyDescent="0.3">
      <c r="A968" s="43" t="s">
        <v>275</v>
      </c>
      <c r="B968" s="43" t="s">
        <v>650</v>
      </c>
      <c r="C968" s="43">
        <v>1566</v>
      </c>
      <c r="D968" s="43" t="s">
        <v>243</v>
      </c>
      <c r="E968" s="43">
        <v>79</v>
      </c>
      <c r="F968" s="44">
        <v>533.25</v>
      </c>
      <c r="H968" s="2" t="str">
        <f t="shared" si="15"/>
        <v>October</v>
      </c>
    </row>
    <row r="969" spans="1:8" ht="15.75" thickBot="1" x14ac:dyDescent="0.3">
      <c r="A969" s="43" t="s">
        <v>275</v>
      </c>
      <c r="B969" s="43" t="s">
        <v>244</v>
      </c>
      <c r="C969" s="43">
        <v>1455</v>
      </c>
      <c r="D969" s="43" t="s">
        <v>245</v>
      </c>
      <c r="E969" s="43">
        <v>63</v>
      </c>
      <c r="F969" s="44">
        <v>251.37</v>
      </c>
      <c r="H969" s="2" t="str">
        <f t="shared" si="15"/>
        <v>October</v>
      </c>
    </row>
    <row r="970" spans="1:8" ht="15.75" thickBot="1" x14ac:dyDescent="0.3">
      <c r="A970" s="43" t="s">
        <v>275</v>
      </c>
      <c r="B970" s="43" t="s">
        <v>244</v>
      </c>
      <c r="C970" s="43">
        <v>1412</v>
      </c>
      <c r="D970" s="43" t="s">
        <v>246</v>
      </c>
      <c r="E970" s="43">
        <v>138</v>
      </c>
      <c r="F970" s="44">
        <v>483</v>
      </c>
      <c r="H970" s="2" t="str">
        <f t="shared" si="15"/>
        <v>October</v>
      </c>
    </row>
    <row r="971" spans="1:8" ht="15.75" thickBot="1" x14ac:dyDescent="0.3">
      <c r="A971" s="43" t="s">
        <v>275</v>
      </c>
      <c r="B971" s="43" t="s">
        <v>244</v>
      </c>
      <c r="C971" s="43">
        <v>1428</v>
      </c>
      <c r="D971" s="43" t="s">
        <v>247</v>
      </c>
      <c r="E971" s="43">
        <v>182</v>
      </c>
      <c r="F971" s="44">
        <v>955.5</v>
      </c>
      <c r="H971" s="2" t="str">
        <f t="shared" si="15"/>
        <v>October</v>
      </c>
    </row>
    <row r="972" spans="1:8" ht="15.75" thickBot="1" x14ac:dyDescent="0.3">
      <c r="A972" s="43" t="s">
        <v>275</v>
      </c>
      <c r="B972" s="43" t="s">
        <v>244</v>
      </c>
      <c r="C972" s="43">
        <v>1451</v>
      </c>
      <c r="D972" s="43" t="s">
        <v>248</v>
      </c>
      <c r="E972" s="43">
        <v>175</v>
      </c>
      <c r="F972" s="44">
        <v>761.25</v>
      </c>
      <c r="H972" s="2" t="str">
        <f t="shared" si="15"/>
        <v>October</v>
      </c>
    </row>
    <row r="973" spans="1:8" ht="15.75" thickBot="1" x14ac:dyDescent="0.3">
      <c r="A973" s="43" t="s">
        <v>275</v>
      </c>
      <c r="B973" s="43" t="s">
        <v>244</v>
      </c>
      <c r="C973" s="43">
        <v>1450</v>
      </c>
      <c r="D973" s="43" t="s">
        <v>249</v>
      </c>
      <c r="E973" s="43">
        <v>203</v>
      </c>
      <c r="F973" s="44">
        <v>1065.75</v>
      </c>
      <c r="H973" s="2" t="str">
        <f t="shared" si="15"/>
        <v>October</v>
      </c>
    </row>
    <row r="974" spans="1:8" ht="15.75" thickBot="1" x14ac:dyDescent="0.3">
      <c r="A974" s="43" t="s">
        <v>275</v>
      </c>
      <c r="B974" s="43" t="s">
        <v>244</v>
      </c>
      <c r="C974" s="43">
        <v>1333</v>
      </c>
      <c r="D974" s="43" t="s">
        <v>250</v>
      </c>
      <c r="E974" s="43">
        <v>158</v>
      </c>
      <c r="F974" s="44">
        <v>592.5</v>
      </c>
      <c r="H974" s="2" t="str">
        <f t="shared" si="15"/>
        <v>October</v>
      </c>
    </row>
    <row r="975" spans="1:8" ht="15.75" thickBot="1" x14ac:dyDescent="0.3">
      <c r="A975" s="41" t="s">
        <v>275</v>
      </c>
      <c r="B975" s="41" t="s">
        <v>653</v>
      </c>
      <c r="C975" s="41">
        <v>1701</v>
      </c>
      <c r="D975" s="41" t="s">
        <v>7</v>
      </c>
      <c r="E975" s="41">
        <v>483</v>
      </c>
      <c r="F975" s="42">
        <v>724.5</v>
      </c>
      <c r="G975" s="42">
        <v>68.08</v>
      </c>
      <c r="H975" t="str">
        <f>"November"</f>
        <v>November</v>
      </c>
    </row>
    <row r="976" spans="1:8" ht="15.75" thickBot="1" x14ac:dyDescent="0.3">
      <c r="A976" s="41" t="s">
        <v>275</v>
      </c>
      <c r="B976" s="41" t="s">
        <v>653</v>
      </c>
      <c r="C976" s="41">
        <v>659106</v>
      </c>
      <c r="D976" s="41" t="s">
        <v>8</v>
      </c>
      <c r="E976" s="41">
        <v>1</v>
      </c>
      <c r="F976" s="42">
        <v>2.25</v>
      </c>
      <c r="G976" s="42">
        <v>0.21</v>
      </c>
      <c r="H976" s="2" t="str">
        <f t="shared" ref="H976:H1039" si="16">"November"</f>
        <v>November</v>
      </c>
    </row>
    <row r="977" spans="1:8" ht="15.75" thickBot="1" x14ac:dyDescent="0.3">
      <c r="A977" s="41" t="s">
        <v>275</v>
      </c>
      <c r="B977" s="41" t="s">
        <v>653</v>
      </c>
      <c r="C977" s="41">
        <v>659100</v>
      </c>
      <c r="D977" s="41" t="s">
        <v>9</v>
      </c>
      <c r="E977" s="41">
        <v>27</v>
      </c>
      <c r="F977" s="42">
        <v>64.8</v>
      </c>
      <c r="G977" s="42">
        <v>6.18</v>
      </c>
      <c r="H977" s="2" t="str">
        <f t="shared" si="16"/>
        <v>November</v>
      </c>
    </row>
    <row r="978" spans="1:8" ht="15.75" thickBot="1" x14ac:dyDescent="0.3">
      <c r="A978" s="41" t="s">
        <v>275</v>
      </c>
      <c r="B978" s="41" t="s">
        <v>653</v>
      </c>
      <c r="C978" s="41">
        <v>659105</v>
      </c>
      <c r="D978" s="41" t="s">
        <v>10</v>
      </c>
      <c r="E978" s="41">
        <v>99</v>
      </c>
      <c r="F978" s="42">
        <v>138.6</v>
      </c>
      <c r="G978" s="42">
        <v>13.08</v>
      </c>
      <c r="H978" s="2" t="str">
        <f t="shared" si="16"/>
        <v>November</v>
      </c>
    </row>
    <row r="979" spans="1:8" ht="15.75" thickBot="1" x14ac:dyDescent="0.3">
      <c r="A979" s="41" t="s">
        <v>275</v>
      </c>
      <c r="B979" s="41" t="s">
        <v>653</v>
      </c>
      <c r="C979" s="41">
        <v>659102</v>
      </c>
      <c r="D979" s="41" t="s">
        <v>11</v>
      </c>
      <c r="E979" s="41">
        <v>41</v>
      </c>
      <c r="F979" s="42">
        <v>92.25</v>
      </c>
      <c r="G979" s="42">
        <v>8.67</v>
      </c>
      <c r="H979" s="2" t="str">
        <f t="shared" si="16"/>
        <v>November</v>
      </c>
    </row>
    <row r="980" spans="1:8" ht="15.75" thickBot="1" x14ac:dyDescent="0.3">
      <c r="A980" s="41" t="s">
        <v>275</v>
      </c>
      <c r="B980" s="41" t="s">
        <v>653</v>
      </c>
      <c r="C980" s="41">
        <v>659103</v>
      </c>
      <c r="D980" s="41" t="s">
        <v>12</v>
      </c>
      <c r="E980" s="41">
        <v>39</v>
      </c>
      <c r="F980" s="42">
        <v>87.75</v>
      </c>
      <c r="G980" s="42">
        <v>8.27</v>
      </c>
      <c r="H980" s="2" t="str">
        <f t="shared" si="16"/>
        <v>November</v>
      </c>
    </row>
    <row r="981" spans="1:8" ht="15.75" thickBot="1" x14ac:dyDescent="0.3">
      <c r="A981" s="41" t="s">
        <v>275</v>
      </c>
      <c r="B981" s="41" t="s">
        <v>653</v>
      </c>
      <c r="C981" s="41">
        <v>659104</v>
      </c>
      <c r="D981" s="41" t="s">
        <v>13</v>
      </c>
      <c r="E981" s="41">
        <v>6</v>
      </c>
      <c r="F981" s="42">
        <v>13.5</v>
      </c>
      <c r="G981" s="42">
        <v>1.28</v>
      </c>
      <c r="H981" s="2" t="str">
        <f t="shared" si="16"/>
        <v>November</v>
      </c>
    </row>
    <row r="982" spans="1:8" ht="15.75" thickBot="1" x14ac:dyDescent="0.3">
      <c r="A982" s="41" t="s">
        <v>275</v>
      </c>
      <c r="B982" s="41" t="s">
        <v>653</v>
      </c>
      <c r="C982" s="41">
        <v>659101</v>
      </c>
      <c r="D982" s="41" t="s">
        <v>14</v>
      </c>
      <c r="E982" s="41">
        <v>43</v>
      </c>
      <c r="F982" s="42">
        <v>75.25</v>
      </c>
      <c r="G982" s="42">
        <v>7.2</v>
      </c>
      <c r="H982" s="2" t="str">
        <f t="shared" si="16"/>
        <v>November</v>
      </c>
    </row>
    <row r="983" spans="1:8" ht="15.75" thickBot="1" x14ac:dyDescent="0.3">
      <c r="A983" s="41" t="s">
        <v>275</v>
      </c>
      <c r="B983" s="41" t="s">
        <v>653</v>
      </c>
      <c r="C983" s="41">
        <v>2127</v>
      </c>
      <c r="D983" s="41" t="s">
        <v>15</v>
      </c>
      <c r="E983" s="41">
        <v>178</v>
      </c>
      <c r="F983" s="42">
        <v>211.82</v>
      </c>
      <c r="G983" s="42">
        <v>20</v>
      </c>
      <c r="H983" s="2" t="str">
        <f t="shared" si="16"/>
        <v>November</v>
      </c>
    </row>
    <row r="984" spans="1:8" ht="15.75" thickBot="1" x14ac:dyDescent="0.3">
      <c r="A984" s="41" t="s">
        <v>275</v>
      </c>
      <c r="B984" s="41" t="s">
        <v>653</v>
      </c>
      <c r="C984" s="41">
        <v>659028</v>
      </c>
      <c r="D984" s="41" t="s">
        <v>16</v>
      </c>
      <c r="E984" s="41">
        <v>14</v>
      </c>
      <c r="F984" s="42">
        <v>38.5</v>
      </c>
      <c r="G984" s="42">
        <v>3.64</v>
      </c>
      <c r="H984" s="2" t="str">
        <f t="shared" si="16"/>
        <v>November</v>
      </c>
    </row>
    <row r="985" spans="1:8" ht="15.75" thickBot="1" x14ac:dyDescent="0.3">
      <c r="A985" s="41" t="s">
        <v>275</v>
      </c>
      <c r="B985" s="41" t="s">
        <v>653</v>
      </c>
      <c r="C985" s="41">
        <v>659013</v>
      </c>
      <c r="D985" s="41" t="s">
        <v>17</v>
      </c>
      <c r="E985" s="41">
        <v>26</v>
      </c>
      <c r="F985" s="42">
        <v>108.94</v>
      </c>
      <c r="G985" s="42">
        <v>10.4</v>
      </c>
      <c r="H985" s="2" t="str">
        <f t="shared" si="16"/>
        <v>November</v>
      </c>
    </row>
    <row r="986" spans="1:8" ht="15.75" thickBot="1" x14ac:dyDescent="0.3">
      <c r="A986" s="41" t="s">
        <v>275</v>
      </c>
      <c r="B986" s="41" t="s">
        <v>653</v>
      </c>
      <c r="C986" s="41">
        <v>659004</v>
      </c>
      <c r="D986" s="41" t="s">
        <v>18</v>
      </c>
      <c r="E986" s="41">
        <v>30</v>
      </c>
      <c r="F986" s="42">
        <v>89.7</v>
      </c>
      <c r="G986" s="42">
        <v>8.43</v>
      </c>
      <c r="H986" s="2" t="str">
        <f t="shared" si="16"/>
        <v>November</v>
      </c>
    </row>
    <row r="987" spans="1:8" ht="15.75" thickBot="1" x14ac:dyDescent="0.3">
      <c r="A987" s="41" t="s">
        <v>275</v>
      </c>
      <c r="B987" s="41" t="s">
        <v>653</v>
      </c>
      <c r="C987" s="41">
        <v>659006</v>
      </c>
      <c r="D987" s="41" t="s">
        <v>19</v>
      </c>
      <c r="E987" s="41">
        <v>22</v>
      </c>
      <c r="F987" s="42">
        <v>65.78</v>
      </c>
      <c r="G987" s="42">
        <v>6.19</v>
      </c>
      <c r="H987" s="2" t="str">
        <f t="shared" si="16"/>
        <v>November</v>
      </c>
    </row>
    <row r="988" spans="1:8" ht="15.75" thickBot="1" x14ac:dyDescent="0.3">
      <c r="A988" s="41" t="s">
        <v>275</v>
      </c>
      <c r="B988" s="41" t="s">
        <v>653</v>
      </c>
      <c r="C988" s="41">
        <v>659018</v>
      </c>
      <c r="D988" s="41" t="s">
        <v>20</v>
      </c>
      <c r="E988" s="41">
        <v>22</v>
      </c>
      <c r="F988" s="42">
        <v>92.18</v>
      </c>
      <c r="G988" s="42">
        <v>8.8000000000000007</v>
      </c>
      <c r="H988" s="2" t="str">
        <f t="shared" si="16"/>
        <v>November</v>
      </c>
    </row>
    <row r="989" spans="1:8" ht="15.75" thickBot="1" x14ac:dyDescent="0.3">
      <c r="A989" s="41" t="s">
        <v>275</v>
      </c>
      <c r="B989" s="41" t="s">
        <v>653</v>
      </c>
      <c r="C989" s="41">
        <v>659010</v>
      </c>
      <c r="D989" s="41" t="s">
        <v>21</v>
      </c>
      <c r="E989" s="41">
        <v>37</v>
      </c>
      <c r="F989" s="42">
        <v>110.63</v>
      </c>
      <c r="G989" s="42">
        <v>10.41</v>
      </c>
      <c r="H989" s="2" t="str">
        <f t="shared" si="16"/>
        <v>November</v>
      </c>
    </row>
    <row r="990" spans="1:8" ht="15.75" thickBot="1" x14ac:dyDescent="0.3">
      <c r="A990" s="41" t="s">
        <v>275</v>
      </c>
      <c r="B990" s="41" t="s">
        <v>653</v>
      </c>
      <c r="C990" s="41">
        <v>659008</v>
      </c>
      <c r="D990" s="41" t="s">
        <v>22</v>
      </c>
      <c r="E990" s="41">
        <v>28</v>
      </c>
      <c r="F990" s="42">
        <v>111.72</v>
      </c>
      <c r="G990" s="42">
        <v>10.62</v>
      </c>
      <c r="H990" s="2" t="str">
        <f t="shared" si="16"/>
        <v>November</v>
      </c>
    </row>
    <row r="991" spans="1:8" ht="15.75" thickBot="1" x14ac:dyDescent="0.3">
      <c r="A991" s="41" t="s">
        <v>275</v>
      </c>
      <c r="B991" s="41" t="s">
        <v>653</v>
      </c>
      <c r="C991" s="41">
        <v>659003</v>
      </c>
      <c r="D991" s="41" t="s">
        <v>23</v>
      </c>
      <c r="E991" s="41">
        <v>31</v>
      </c>
      <c r="F991" s="42">
        <v>92.69</v>
      </c>
      <c r="G991" s="42">
        <v>8.75</v>
      </c>
      <c r="H991" s="2" t="str">
        <f t="shared" si="16"/>
        <v>November</v>
      </c>
    </row>
    <row r="992" spans="1:8" ht="15.75" thickBot="1" x14ac:dyDescent="0.3">
      <c r="A992" s="41" t="s">
        <v>275</v>
      </c>
      <c r="B992" s="41" t="s">
        <v>653</v>
      </c>
      <c r="C992" s="41">
        <v>1712</v>
      </c>
      <c r="D992" s="41" t="s">
        <v>24</v>
      </c>
      <c r="E992" s="41">
        <v>248</v>
      </c>
      <c r="F992" s="42">
        <v>421.6</v>
      </c>
      <c r="G992" s="42">
        <v>40.03</v>
      </c>
      <c r="H992" s="2" t="str">
        <f t="shared" si="16"/>
        <v>November</v>
      </c>
    </row>
    <row r="993" spans="1:8" ht="15.75" thickBot="1" x14ac:dyDescent="0.3">
      <c r="A993" s="41" t="s">
        <v>275</v>
      </c>
      <c r="B993" s="41" t="s">
        <v>654</v>
      </c>
      <c r="C993" s="41">
        <v>605</v>
      </c>
      <c r="D993" s="41" t="s">
        <v>25</v>
      </c>
      <c r="E993" s="41">
        <v>24</v>
      </c>
      <c r="F993" s="42">
        <v>78</v>
      </c>
      <c r="G993" s="42">
        <v>7.44</v>
      </c>
      <c r="H993" s="2" t="str">
        <f t="shared" si="16"/>
        <v>November</v>
      </c>
    </row>
    <row r="994" spans="1:8" ht="15.75" thickBot="1" x14ac:dyDescent="0.3">
      <c r="A994" s="41" t="s">
        <v>275</v>
      </c>
      <c r="B994" s="41" t="s">
        <v>654</v>
      </c>
      <c r="C994" s="41">
        <v>904</v>
      </c>
      <c r="D994" s="41" t="s">
        <v>26</v>
      </c>
      <c r="E994" s="41">
        <v>68</v>
      </c>
      <c r="F994" s="42">
        <v>108.8</v>
      </c>
      <c r="G994" s="42">
        <v>10.220000000000001</v>
      </c>
      <c r="H994" s="2" t="str">
        <f t="shared" si="16"/>
        <v>November</v>
      </c>
    </row>
    <row r="995" spans="1:8" ht="15.75" thickBot="1" x14ac:dyDescent="0.3">
      <c r="A995" s="41" t="s">
        <v>275</v>
      </c>
      <c r="B995" s="41" t="s">
        <v>654</v>
      </c>
      <c r="C995" s="41">
        <v>9033</v>
      </c>
      <c r="D995" s="41" t="s">
        <v>652</v>
      </c>
      <c r="E995" s="41">
        <v>181</v>
      </c>
      <c r="F995" s="42">
        <v>724</v>
      </c>
      <c r="G995" s="42">
        <v>68.78</v>
      </c>
      <c r="H995" s="2" t="str">
        <f t="shared" si="16"/>
        <v>November</v>
      </c>
    </row>
    <row r="996" spans="1:8" ht="15.75" thickBot="1" x14ac:dyDescent="0.3">
      <c r="A996" s="41" t="s">
        <v>275</v>
      </c>
      <c r="B996" s="41" t="s">
        <v>654</v>
      </c>
      <c r="C996" s="41">
        <v>46959</v>
      </c>
      <c r="D996" s="41" t="s">
        <v>27</v>
      </c>
      <c r="E996" s="41">
        <v>78</v>
      </c>
      <c r="F996" s="42">
        <v>124.8</v>
      </c>
      <c r="G996" s="42">
        <v>11.71</v>
      </c>
      <c r="H996" s="2" t="str">
        <f t="shared" si="16"/>
        <v>November</v>
      </c>
    </row>
    <row r="997" spans="1:8" ht="15.75" thickBot="1" x14ac:dyDescent="0.3">
      <c r="A997" s="41" t="s">
        <v>275</v>
      </c>
      <c r="B997" s="41" t="s">
        <v>654</v>
      </c>
      <c r="C997" s="41">
        <v>909</v>
      </c>
      <c r="D997" s="41" t="s">
        <v>28</v>
      </c>
      <c r="E997" s="41">
        <v>37</v>
      </c>
      <c r="F997" s="42">
        <v>59.2</v>
      </c>
      <c r="G997" s="42">
        <v>5.56</v>
      </c>
      <c r="H997" s="2" t="str">
        <f t="shared" si="16"/>
        <v>November</v>
      </c>
    </row>
    <row r="998" spans="1:8" ht="15.75" thickBot="1" x14ac:dyDescent="0.3">
      <c r="A998" s="41" t="s">
        <v>275</v>
      </c>
      <c r="B998" s="41" t="s">
        <v>654</v>
      </c>
      <c r="C998" s="41">
        <v>911</v>
      </c>
      <c r="D998" s="41" t="s">
        <v>29</v>
      </c>
      <c r="E998" s="41">
        <v>172</v>
      </c>
      <c r="F998" s="42">
        <v>275.2</v>
      </c>
      <c r="G998" s="42">
        <v>25.82</v>
      </c>
      <c r="H998" s="2" t="str">
        <f t="shared" si="16"/>
        <v>November</v>
      </c>
    </row>
    <row r="999" spans="1:8" ht="15.75" thickBot="1" x14ac:dyDescent="0.3">
      <c r="A999" s="41" t="s">
        <v>275</v>
      </c>
      <c r="B999" s="41" t="s">
        <v>654</v>
      </c>
      <c r="C999" s="41">
        <v>6789</v>
      </c>
      <c r="D999" s="41" t="s">
        <v>30</v>
      </c>
      <c r="E999" s="41">
        <v>66</v>
      </c>
      <c r="F999" s="42">
        <v>105.6</v>
      </c>
      <c r="G999" s="42">
        <v>9.91</v>
      </c>
      <c r="H999" s="2" t="str">
        <f t="shared" si="16"/>
        <v>November</v>
      </c>
    </row>
    <row r="1000" spans="1:8" ht="15.75" thickBot="1" x14ac:dyDescent="0.3">
      <c r="A1000" s="41" t="s">
        <v>275</v>
      </c>
      <c r="B1000" s="41" t="s">
        <v>654</v>
      </c>
      <c r="C1000" s="41">
        <v>4987</v>
      </c>
      <c r="D1000" s="41" t="s">
        <v>31</v>
      </c>
      <c r="E1000" s="41">
        <v>132</v>
      </c>
      <c r="F1000" s="42">
        <v>211.2</v>
      </c>
      <c r="G1000" s="42">
        <v>19.82</v>
      </c>
      <c r="H1000" s="2" t="str">
        <f t="shared" si="16"/>
        <v>November</v>
      </c>
    </row>
    <row r="1001" spans="1:8" ht="15.75" thickBot="1" x14ac:dyDescent="0.3">
      <c r="A1001" s="41" t="s">
        <v>275</v>
      </c>
      <c r="B1001" s="41" t="s">
        <v>654</v>
      </c>
      <c r="C1001" s="41">
        <v>898</v>
      </c>
      <c r="D1001" s="41" t="s">
        <v>32</v>
      </c>
      <c r="E1001" s="41">
        <v>6</v>
      </c>
      <c r="F1001" s="42">
        <v>2.1</v>
      </c>
      <c r="G1001" s="42">
        <v>0</v>
      </c>
      <c r="H1001" s="2" t="str">
        <f t="shared" si="16"/>
        <v>November</v>
      </c>
    </row>
    <row r="1002" spans="1:8" ht="15.75" thickBot="1" x14ac:dyDescent="0.3">
      <c r="A1002" s="41" t="s">
        <v>275</v>
      </c>
      <c r="B1002" s="41" t="s">
        <v>654</v>
      </c>
      <c r="C1002" s="41">
        <v>770</v>
      </c>
      <c r="D1002" s="41" t="s">
        <v>33</v>
      </c>
      <c r="E1002" s="41">
        <v>41</v>
      </c>
      <c r="F1002" s="42">
        <v>27.6</v>
      </c>
      <c r="G1002" s="42">
        <v>2.66</v>
      </c>
      <c r="H1002" s="2" t="str">
        <f t="shared" si="16"/>
        <v>November</v>
      </c>
    </row>
    <row r="1003" spans="1:8" ht="15.75" thickBot="1" x14ac:dyDescent="0.3">
      <c r="A1003" s="41" t="s">
        <v>275</v>
      </c>
      <c r="B1003" s="41" t="s">
        <v>654</v>
      </c>
      <c r="C1003" s="41">
        <v>953</v>
      </c>
      <c r="D1003" s="41" t="s">
        <v>34</v>
      </c>
      <c r="E1003" s="41">
        <v>54</v>
      </c>
      <c r="F1003" s="42">
        <v>86.4</v>
      </c>
      <c r="G1003" s="42">
        <v>8.1199999999999992</v>
      </c>
      <c r="H1003" s="2" t="str">
        <f t="shared" si="16"/>
        <v>November</v>
      </c>
    </row>
    <row r="1004" spans="1:8" ht="15.75" thickBot="1" x14ac:dyDescent="0.3">
      <c r="A1004" s="41" t="s">
        <v>275</v>
      </c>
      <c r="B1004" s="41" t="s">
        <v>654</v>
      </c>
      <c r="C1004" s="41">
        <v>914</v>
      </c>
      <c r="D1004" s="41" t="s">
        <v>35</v>
      </c>
      <c r="E1004" s="41">
        <v>59</v>
      </c>
      <c r="F1004" s="42">
        <v>162.25</v>
      </c>
      <c r="G1004" s="42">
        <v>15.34</v>
      </c>
      <c r="H1004" s="2" t="str">
        <f t="shared" si="16"/>
        <v>November</v>
      </c>
    </row>
    <row r="1005" spans="1:8" ht="15.75" thickBot="1" x14ac:dyDescent="0.3">
      <c r="A1005" s="41" t="s">
        <v>275</v>
      </c>
      <c r="B1005" s="41" t="s">
        <v>654</v>
      </c>
      <c r="C1005" s="41">
        <v>35324</v>
      </c>
      <c r="D1005" s="41" t="s">
        <v>36</v>
      </c>
      <c r="E1005" s="41">
        <v>28</v>
      </c>
      <c r="F1005" s="42">
        <v>77</v>
      </c>
      <c r="G1005" s="42">
        <v>7.28</v>
      </c>
      <c r="H1005" s="2" t="str">
        <f t="shared" si="16"/>
        <v>November</v>
      </c>
    </row>
    <row r="1006" spans="1:8" ht="15.75" thickBot="1" x14ac:dyDescent="0.3">
      <c r="A1006" s="41" t="s">
        <v>275</v>
      </c>
      <c r="B1006" s="41" t="s">
        <v>654</v>
      </c>
      <c r="C1006" s="41">
        <v>29930</v>
      </c>
      <c r="D1006" s="41" t="s">
        <v>37</v>
      </c>
      <c r="E1006" s="41">
        <v>25</v>
      </c>
      <c r="F1006" s="42">
        <v>46.25</v>
      </c>
      <c r="G1006" s="42">
        <v>4.5</v>
      </c>
      <c r="H1006" s="2" t="str">
        <f t="shared" si="16"/>
        <v>November</v>
      </c>
    </row>
    <row r="1007" spans="1:8" ht="15.75" thickBot="1" x14ac:dyDescent="0.3">
      <c r="A1007" s="41" t="s">
        <v>275</v>
      </c>
      <c r="B1007" s="41" t="s">
        <v>654</v>
      </c>
      <c r="C1007" s="41">
        <v>934</v>
      </c>
      <c r="D1007" s="41" t="s">
        <v>38</v>
      </c>
      <c r="E1007" s="41">
        <v>32</v>
      </c>
      <c r="F1007" s="42">
        <v>59.2</v>
      </c>
      <c r="G1007" s="42">
        <v>5.69</v>
      </c>
      <c r="H1007" s="2" t="str">
        <f t="shared" si="16"/>
        <v>November</v>
      </c>
    </row>
    <row r="1008" spans="1:8" ht="15.75" thickBot="1" x14ac:dyDescent="0.3">
      <c r="A1008" s="41" t="s">
        <v>275</v>
      </c>
      <c r="B1008" s="41" t="s">
        <v>654</v>
      </c>
      <c r="C1008" s="41">
        <v>1030002</v>
      </c>
      <c r="D1008" s="41" t="s">
        <v>39</v>
      </c>
      <c r="E1008" s="41">
        <v>50</v>
      </c>
      <c r="F1008" s="42">
        <v>92.5</v>
      </c>
      <c r="G1008" s="42">
        <v>8.9499999999999993</v>
      </c>
      <c r="H1008" s="2" t="str">
        <f t="shared" si="16"/>
        <v>November</v>
      </c>
    </row>
    <row r="1009" spans="1:8" ht="15.75" thickBot="1" x14ac:dyDescent="0.3">
      <c r="A1009" s="41" t="s">
        <v>275</v>
      </c>
      <c r="B1009" s="41" t="s">
        <v>654</v>
      </c>
      <c r="C1009" s="41">
        <v>969</v>
      </c>
      <c r="D1009" s="41" t="s">
        <v>40</v>
      </c>
      <c r="E1009" s="41">
        <v>29</v>
      </c>
      <c r="F1009" s="42">
        <v>53.65</v>
      </c>
      <c r="G1009" s="42">
        <v>5.21</v>
      </c>
      <c r="H1009" s="2" t="str">
        <f t="shared" si="16"/>
        <v>November</v>
      </c>
    </row>
    <row r="1010" spans="1:8" ht="15.75" thickBot="1" x14ac:dyDescent="0.3">
      <c r="A1010" s="41" t="s">
        <v>275</v>
      </c>
      <c r="B1010" s="41" t="s">
        <v>654</v>
      </c>
      <c r="C1010" s="41">
        <v>968</v>
      </c>
      <c r="D1010" s="41" t="s">
        <v>41</v>
      </c>
      <c r="E1010" s="41">
        <v>31</v>
      </c>
      <c r="F1010" s="42">
        <v>57.35</v>
      </c>
      <c r="G1010" s="42">
        <v>5.57</v>
      </c>
      <c r="H1010" s="2" t="str">
        <f t="shared" si="16"/>
        <v>November</v>
      </c>
    </row>
    <row r="1011" spans="1:8" ht="15.75" thickBot="1" x14ac:dyDescent="0.3">
      <c r="A1011" s="41" t="s">
        <v>275</v>
      </c>
      <c r="B1011" s="41" t="s">
        <v>654</v>
      </c>
      <c r="C1011" s="41">
        <v>965</v>
      </c>
      <c r="D1011" s="41" t="s">
        <v>42</v>
      </c>
      <c r="E1011" s="41">
        <v>35</v>
      </c>
      <c r="F1011" s="42">
        <v>64.75</v>
      </c>
      <c r="G1011" s="42">
        <v>6.29</v>
      </c>
      <c r="H1011" s="2" t="str">
        <f t="shared" si="16"/>
        <v>November</v>
      </c>
    </row>
    <row r="1012" spans="1:8" ht="15.75" thickBot="1" x14ac:dyDescent="0.3">
      <c r="A1012" s="41" t="s">
        <v>275</v>
      </c>
      <c r="B1012" s="41" t="s">
        <v>654</v>
      </c>
      <c r="C1012" s="41">
        <v>1211</v>
      </c>
      <c r="D1012" s="41" t="s">
        <v>43</v>
      </c>
      <c r="E1012" s="41">
        <v>20</v>
      </c>
      <c r="F1012" s="42">
        <v>42</v>
      </c>
      <c r="G1012" s="42">
        <v>4</v>
      </c>
      <c r="H1012" s="2" t="str">
        <f t="shared" si="16"/>
        <v>November</v>
      </c>
    </row>
    <row r="1013" spans="1:8" ht="15.75" thickBot="1" x14ac:dyDescent="0.3">
      <c r="A1013" s="41" t="s">
        <v>275</v>
      </c>
      <c r="B1013" s="41" t="s">
        <v>654</v>
      </c>
      <c r="C1013" s="41">
        <v>1022</v>
      </c>
      <c r="D1013" s="41" t="s">
        <v>44</v>
      </c>
      <c r="E1013" s="41">
        <v>36</v>
      </c>
      <c r="F1013" s="42">
        <v>90</v>
      </c>
      <c r="G1013" s="42">
        <v>8.6300000000000008</v>
      </c>
      <c r="H1013" s="2" t="str">
        <f t="shared" si="16"/>
        <v>November</v>
      </c>
    </row>
    <row r="1014" spans="1:8" ht="15.75" thickBot="1" x14ac:dyDescent="0.3">
      <c r="A1014" s="41" t="s">
        <v>275</v>
      </c>
      <c r="B1014" s="41" t="s">
        <v>654</v>
      </c>
      <c r="C1014" s="41">
        <v>1023</v>
      </c>
      <c r="D1014" s="41" t="s">
        <v>45</v>
      </c>
      <c r="E1014" s="41">
        <v>21</v>
      </c>
      <c r="F1014" s="42">
        <v>60.9</v>
      </c>
      <c r="G1014" s="42">
        <v>5.88</v>
      </c>
      <c r="H1014" s="2" t="str">
        <f t="shared" si="16"/>
        <v>November</v>
      </c>
    </row>
    <row r="1015" spans="1:8" ht="15.75" thickBot="1" x14ac:dyDescent="0.3">
      <c r="A1015" s="41" t="s">
        <v>275</v>
      </c>
      <c r="B1015" s="41" t="s">
        <v>654</v>
      </c>
      <c r="C1015" s="41">
        <v>956</v>
      </c>
      <c r="D1015" s="41" t="s">
        <v>46</v>
      </c>
      <c r="E1015" s="41">
        <v>70</v>
      </c>
      <c r="F1015" s="42">
        <v>192.5</v>
      </c>
      <c r="G1015" s="42">
        <v>18.2</v>
      </c>
      <c r="H1015" s="2" t="str">
        <f t="shared" si="16"/>
        <v>November</v>
      </c>
    </row>
    <row r="1016" spans="1:8" ht="15.75" thickBot="1" x14ac:dyDescent="0.3">
      <c r="A1016" s="41" t="s">
        <v>275</v>
      </c>
      <c r="B1016" s="41" t="s">
        <v>654</v>
      </c>
      <c r="C1016" s="41">
        <v>58330</v>
      </c>
      <c r="D1016" s="41" t="s">
        <v>47</v>
      </c>
      <c r="E1016" s="41">
        <v>13</v>
      </c>
      <c r="F1016" s="42">
        <v>45.5</v>
      </c>
      <c r="G1016" s="42">
        <v>0</v>
      </c>
      <c r="H1016" s="2" t="str">
        <f t="shared" si="16"/>
        <v>November</v>
      </c>
    </row>
    <row r="1017" spans="1:8" ht="15.75" thickBot="1" x14ac:dyDescent="0.3">
      <c r="A1017" s="41" t="s">
        <v>275</v>
      </c>
      <c r="B1017" s="41" t="s">
        <v>654</v>
      </c>
      <c r="C1017" s="41">
        <v>58331</v>
      </c>
      <c r="D1017" s="41" t="s">
        <v>48</v>
      </c>
      <c r="E1017" s="41">
        <v>8</v>
      </c>
      <c r="F1017" s="42">
        <v>28</v>
      </c>
      <c r="G1017" s="42">
        <v>0</v>
      </c>
      <c r="H1017" s="2" t="str">
        <f t="shared" si="16"/>
        <v>November</v>
      </c>
    </row>
    <row r="1018" spans="1:8" ht="15.75" thickBot="1" x14ac:dyDescent="0.3">
      <c r="A1018" s="41" t="s">
        <v>275</v>
      </c>
      <c r="B1018" s="41" t="s">
        <v>654</v>
      </c>
      <c r="C1018" s="41">
        <v>58332</v>
      </c>
      <c r="D1018" s="41" t="s">
        <v>49</v>
      </c>
      <c r="E1018" s="41">
        <v>10</v>
      </c>
      <c r="F1018" s="42">
        <v>35</v>
      </c>
      <c r="G1018" s="42">
        <v>0</v>
      </c>
      <c r="H1018" s="2" t="str">
        <f t="shared" si="16"/>
        <v>November</v>
      </c>
    </row>
    <row r="1019" spans="1:8" ht="15.75" thickBot="1" x14ac:dyDescent="0.3">
      <c r="A1019" s="41" t="s">
        <v>275</v>
      </c>
      <c r="B1019" s="41" t="s">
        <v>654</v>
      </c>
      <c r="C1019" s="41">
        <v>58334</v>
      </c>
      <c r="D1019" s="41" t="s">
        <v>50</v>
      </c>
      <c r="E1019" s="41">
        <v>7</v>
      </c>
      <c r="F1019" s="42">
        <v>24.5</v>
      </c>
      <c r="G1019" s="42">
        <v>0</v>
      </c>
      <c r="H1019" s="2" t="str">
        <f t="shared" si="16"/>
        <v>November</v>
      </c>
    </row>
    <row r="1020" spans="1:8" ht="15.75" thickBot="1" x14ac:dyDescent="0.3">
      <c r="A1020" s="41" t="s">
        <v>275</v>
      </c>
      <c r="B1020" s="41" t="s">
        <v>654</v>
      </c>
      <c r="C1020" s="41">
        <v>58335</v>
      </c>
      <c r="D1020" s="41" t="s">
        <v>51</v>
      </c>
      <c r="E1020" s="41">
        <v>16</v>
      </c>
      <c r="F1020" s="42">
        <v>56</v>
      </c>
      <c r="G1020" s="42">
        <v>0</v>
      </c>
      <c r="H1020" s="2" t="str">
        <f t="shared" si="16"/>
        <v>November</v>
      </c>
    </row>
    <row r="1021" spans="1:8" ht="15.75" thickBot="1" x14ac:dyDescent="0.3">
      <c r="A1021" s="41" t="s">
        <v>275</v>
      </c>
      <c r="B1021" s="41" t="s">
        <v>654</v>
      </c>
      <c r="C1021" s="41">
        <v>58336</v>
      </c>
      <c r="D1021" s="41" t="s">
        <v>52</v>
      </c>
      <c r="E1021" s="41">
        <v>33</v>
      </c>
      <c r="F1021" s="42">
        <v>115.5</v>
      </c>
      <c r="G1021" s="42">
        <v>0</v>
      </c>
      <c r="H1021" s="2" t="str">
        <f t="shared" si="16"/>
        <v>November</v>
      </c>
    </row>
    <row r="1022" spans="1:8" ht="15.75" thickBot="1" x14ac:dyDescent="0.3">
      <c r="A1022" s="41" t="s">
        <v>275</v>
      </c>
      <c r="B1022" s="41" t="s">
        <v>654</v>
      </c>
      <c r="C1022" s="41">
        <v>58337</v>
      </c>
      <c r="D1022" s="41" t="s">
        <v>53</v>
      </c>
      <c r="E1022" s="41">
        <v>12</v>
      </c>
      <c r="F1022" s="42">
        <v>42</v>
      </c>
      <c r="G1022" s="42">
        <v>0</v>
      </c>
      <c r="H1022" s="2" t="str">
        <f t="shared" si="16"/>
        <v>November</v>
      </c>
    </row>
    <row r="1023" spans="1:8" ht="15.75" thickBot="1" x14ac:dyDescent="0.3">
      <c r="A1023" s="41" t="s">
        <v>275</v>
      </c>
      <c r="B1023" s="41" t="s">
        <v>654</v>
      </c>
      <c r="C1023" s="41">
        <v>58338</v>
      </c>
      <c r="D1023" s="41" t="s">
        <v>54</v>
      </c>
      <c r="E1023" s="41">
        <v>89</v>
      </c>
      <c r="F1023" s="42">
        <v>311.5</v>
      </c>
      <c r="G1023" s="42">
        <v>0</v>
      </c>
      <c r="H1023" s="2" t="str">
        <f t="shared" si="16"/>
        <v>November</v>
      </c>
    </row>
    <row r="1024" spans="1:8" ht="15.75" thickBot="1" x14ac:dyDescent="0.3">
      <c r="A1024" s="41" t="s">
        <v>275</v>
      </c>
      <c r="B1024" s="41" t="s">
        <v>654</v>
      </c>
      <c r="C1024" s="41">
        <v>58339</v>
      </c>
      <c r="D1024" s="41" t="s">
        <v>55</v>
      </c>
      <c r="E1024" s="41">
        <v>33</v>
      </c>
      <c r="F1024" s="42">
        <v>115.5</v>
      </c>
      <c r="G1024" s="42">
        <v>0</v>
      </c>
      <c r="H1024" s="2" t="str">
        <f t="shared" si="16"/>
        <v>November</v>
      </c>
    </row>
    <row r="1025" spans="1:8" ht="15.75" thickBot="1" x14ac:dyDescent="0.3">
      <c r="A1025" s="41" t="s">
        <v>275</v>
      </c>
      <c r="B1025" s="41" t="s">
        <v>654</v>
      </c>
      <c r="C1025" s="41">
        <v>58340</v>
      </c>
      <c r="D1025" s="41" t="s">
        <v>56</v>
      </c>
      <c r="E1025" s="41">
        <v>16</v>
      </c>
      <c r="F1025" s="42">
        <v>56</v>
      </c>
      <c r="G1025" s="42">
        <v>0</v>
      </c>
      <c r="H1025" s="2" t="str">
        <f t="shared" si="16"/>
        <v>November</v>
      </c>
    </row>
    <row r="1026" spans="1:8" ht="15.75" thickBot="1" x14ac:dyDescent="0.3">
      <c r="A1026" s="41" t="s">
        <v>275</v>
      </c>
      <c r="B1026" s="41" t="s">
        <v>654</v>
      </c>
      <c r="C1026" s="41">
        <v>58341</v>
      </c>
      <c r="D1026" s="41" t="s">
        <v>57</v>
      </c>
      <c r="E1026" s="41">
        <v>6</v>
      </c>
      <c r="F1026" s="42">
        <v>21</v>
      </c>
      <c r="G1026" s="42">
        <v>0</v>
      </c>
      <c r="H1026" s="2" t="str">
        <f t="shared" si="16"/>
        <v>November</v>
      </c>
    </row>
    <row r="1027" spans="1:8" ht="15.75" thickBot="1" x14ac:dyDescent="0.3">
      <c r="A1027" s="41" t="s">
        <v>275</v>
      </c>
      <c r="B1027" s="41" t="s">
        <v>654</v>
      </c>
      <c r="C1027" s="41">
        <v>58342</v>
      </c>
      <c r="D1027" s="41" t="s">
        <v>58</v>
      </c>
      <c r="E1027" s="41">
        <v>74</v>
      </c>
      <c r="F1027" s="42">
        <v>259</v>
      </c>
      <c r="G1027" s="42">
        <v>0</v>
      </c>
      <c r="H1027" s="2" t="str">
        <f t="shared" si="16"/>
        <v>November</v>
      </c>
    </row>
    <row r="1028" spans="1:8" ht="15.75" thickBot="1" x14ac:dyDescent="0.3">
      <c r="A1028" s="41" t="s">
        <v>275</v>
      </c>
      <c r="B1028" s="41" t="s">
        <v>654</v>
      </c>
      <c r="C1028" s="41">
        <v>58343</v>
      </c>
      <c r="D1028" s="41" t="s">
        <v>59</v>
      </c>
      <c r="E1028" s="41">
        <v>32</v>
      </c>
      <c r="F1028" s="42">
        <v>112</v>
      </c>
      <c r="G1028" s="42">
        <v>0</v>
      </c>
      <c r="H1028" s="2" t="str">
        <f t="shared" si="16"/>
        <v>November</v>
      </c>
    </row>
    <row r="1029" spans="1:8" ht="15.75" thickBot="1" x14ac:dyDescent="0.3">
      <c r="A1029" s="41" t="s">
        <v>275</v>
      </c>
      <c r="B1029" s="41" t="s">
        <v>654</v>
      </c>
      <c r="C1029" s="41">
        <v>58344</v>
      </c>
      <c r="D1029" s="41" t="s">
        <v>60</v>
      </c>
      <c r="E1029" s="41">
        <v>70</v>
      </c>
      <c r="F1029" s="42">
        <v>245</v>
      </c>
      <c r="G1029" s="42">
        <v>0</v>
      </c>
      <c r="H1029" s="2" t="str">
        <f t="shared" si="16"/>
        <v>November</v>
      </c>
    </row>
    <row r="1030" spans="1:8" ht="15.75" thickBot="1" x14ac:dyDescent="0.3">
      <c r="A1030" s="41" t="s">
        <v>275</v>
      </c>
      <c r="B1030" s="41" t="s">
        <v>654</v>
      </c>
      <c r="C1030" s="41">
        <v>58345</v>
      </c>
      <c r="D1030" s="41" t="s">
        <v>61</v>
      </c>
      <c r="E1030" s="41">
        <v>44</v>
      </c>
      <c r="F1030" s="42">
        <v>154</v>
      </c>
      <c r="G1030" s="42">
        <v>0</v>
      </c>
      <c r="H1030" s="2" t="str">
        <f t="shared" si="16"/>
        <v>November</v>
      </c>
    </row>
    <row r="1031" spans="1:8" ht="15.75" thickBot="1" x14ac:dyDescent="0.3">
      <c r="A1031" s="41" t="s">
        <v>275</v>
      </c>
      <c r="B1031" s="41" t="s">
        <v>654</v>
      </c>
      <c r="C1031" s="41">
        <v>58346</v>
      </c>
      <c r="D1031" s="41" t="s">
        <v>62</v>
      </c>
      <c r="E1031" s="41">
        <v>39</v>
      </c>
      <c r="F1031" s="42">
        <v>136.5</v>
      </c>
      <c r="G1031" s="42">
        <v>0</v>
      </c>
      <c r="H1031" s="2" t="str">
        <f t="shared" si="16"/>
        <v>November</v>
      </c>
    </row>
    <row r="1032" spans="1:8" ht="15.75" thickBot="1" x14ac:dyDescent="0.3">
      <c r="A1032" s="41" t="s">
        <v>275</v>
      </c>
      <c r="B1032" s="41" t="s">
        <v>654</v>
      </c>
      <c r="C1032" s="41">
        <v>58347</v>
      </c>
      <c r="D1032" s="41" t="s">
        <v>63</v>
      </c>
      <c r="E1032" s="41">
        <v>9</v>
      </c>
      <c r="F1032" s="42">
        <v>31.5</v>
      </c>
      <c r="G1032" s="42">
        <v>0</v>
      </c>
      <c r="H1032" s="2" t="str">
        <f t="shared" si="16"/>
        <v>November</v>
      </c>
    </row>
    <row r="1033" spans="1:8" ht="15.75" thickBot="1" x14ac:dyDescent="0.3">
      <c r="A1033" s="41" t="s">
        <v>275</v>
      </c>
      <c r="B1033" s="41" t="s">
        <v>654</v>
      </c>
      <c r="C1033" s="41">
        <v>58348</v>
      </c>
      <c r="D1033" s="41" t="s">
        <v>64</v>
      </c>
      <c r="E1033" s="41">
        <v>33</v>
      </c>
      <c r="F1033" s="42">
        <v>115.5</v>
      </c>
      <c r="G1033" s="42">
        <v>0</v>
      </c>
      <c r="H1033" s="2" t="str">
        <f t="shared" si="16"/>
        <v>November</v>
      </c>
    </row>
    <row r="1034" spans="1:8" ht="15.75" thickBot="1" x14ac:dyDescent="0.3">
      <c r="A1034" s="41" t="s">
        <v>275</v>
      </c>
      <c r="B1034" s="41" t="s">
        <v>654</v>
      </c>
      <c r="C1034" s="41">
        <v>1029</v>
      </c>
      <c r="D1034" s="41" t="s">
        <v>65</v>
      </c>
      <c r="E1034" s="41">
        <v>88</v>
      </c>
      <c r="F1034" s="42">
        <v>93.36</v>
      </c>
      <c r="G1034" s="42">
        <v>8.69</v>
      </c>
      <c r="H1034" s="2" t="str">
        <f t="shared" si="16"/>
        <v>November</v>
      </c>
    </row>
    <row r="1035" spans="1:8" ht="15.75" thickBot="1" x14ac:dyDescent="0.3">
      <c r="A1035" s="41" t="s">
        <v>275</v>
      </c>
      <c r="B1035" s="41" t="s">
        <v>654</v>
      </c>
      <c r="C1035" s="41">
        <v>162</v>
      </c>
      <c r="D1035" s="41" t="s">
        <v>66</v>
      </c>
      <c r="E1035" s="41">
        <v>97</v>
      </c>
      <c r="F1035" s="42">
        <v>104.35</v>
      </c>
      <c r="G1035" s="42">
        <v>9.77</v>
      </c>
      <c r="H1035" s="2" t="str">
        <f t="shared" si="16"/>
        <v>November</v>
      </c>
    </row>
    <row r="1036" spans="1:8" ht="15.75" thickBot="1" x14ac:dyDescent="0.3">
      <c r="A1036" s="41" t="s">
        <v>275</v>
      </c>
      <c r="B1036" s="41" t="s">
        <v>654</v>
      </c>
      <c r="C1036" s="41">
        <v>5680</v>
      </c>
      <c r="D1036" s="41" t="s">
        <v>67</v>
      </c>
      <c r="E1036" s="41">
        <v>93</v>
      </c>
      <c r="F1036" s="42">
        <v>95.45</v>
      </c>
      <c r="G1036" s="42">
        <v>8.81</v>
      </c>
      <c r="H1036" s="2" t="str">
        <f t="shared" si="16"/>
        <v>November</v>
      </c>
    </row>
    <row r="1037" spans="1:8" ht="15.75" thickBot="1" x14ac:dyDescent="0.3">
      <c r="A1037" s="41" t="s">
        <v>275</v>
      </c>
      <c r="B1037" s="41" t="s">
        <v>654</v>
      </c>
      <c r="C1037" s="41">
        <v>1228</v>
      </c>
      <c r="D1037" s="41" t="s">
        <v>68</v>
      </c>
      <c r="E1037" s="41">
        <v>158</v>
      </c>
      <c r="F1037" s="42">
        <v>434.5</v>
      </c>
      <c r="G1037" s="42">
        <v>41.11</v>
      </c>
      <c r="H1037" s="2" t="str">
        <f t="shared" si="16"/>
        <v>November</v>
      </c>
    </row>
    <row r="1038" spans="1:8" ht="15.75" thickBot="1" x14ac:dyDescent="0.3">
      <c r="A1038" s="41" t="s">
        <v>275</v>
      </c>
      <c r="B1038" s="41" t="s">
        <v>654</v>
      </c>
      <c r="C1038" s="41">
        <v>13</v>
      </c>
      <c r="D1038" s="41" t="s">
        <v>69</v>
      </c>
      <c r="E1038" s="41">
        <v>74</v>
      </c>
      <c r="F1038" s="42">
        <v>203.5</v>
      </c>
      <c r="G1038" s="42">
        <v>19.27</v>
      </c>
      <c r="H1038" s="2" t="str">
        <f t="shared" si="16"/>
        <v>November</v>
      </c>
    </row>
    <row r="1039" spans="1:8" ht="15.75" thickBot="1" x14ac:dyDescent="0.3">
      <c r="A1039" s="41" t="s">
        <v>275</v>
      </c>
      <c r="B1039" s="41" t="s">
        <v>654</v>
      </c>
      <c r="C1039" s="41">
        <v>6521</v>
      </c>
      <c r="D1039" s="41" t="s">
        <v>70</v>
      </c>
      <c r="E1039" s="41">
        <v>14</v>
      </c>
      <c r="F1039" s="42">
        <v>25.9</v>
      </c>
      <c r="G1039" s="42">
        <v>2.5099999999999998</v>
      </c>
      <c r="H1039" s="2" t="str">
        <f t="shared" si="16"/>
        <v>November</v>
      </c>
    </row>
    <row r="1040" spans="1:8" ht="15.75" thickBot="1" x14ac:dyDescent="0.3">
      <c r="A1040" s="41" t="s">
        <v>275</v>
      </c>
      <c r="B1040" s="41" t="s">
        <v>654</v>
      </c>
      <c r="C1040" s="41">
        <v>7412</v>
      </c>
      <c r="D1040" s="41" t="s">
        <v>71</v>
      </c>
      <c r="E1040" s="41">
        <v>27</v>
      </c>
      <c r="F1040" s="42">
        <v>49.95</v>
      </c>
      <c r="G1040" s="42">
        <v>0</v>
      </c>
      <c r="H1040" s="2" t="str">
        <f t="shared" ref="H1040:H1103" si="17">"November"</f>
        <v>November</v>
      </c>
    </row>
    <row r="1041" spans="1:8" ht="15.75" thickBot="1" x14ac:dyDescent="0.3">
      <c r="A1041" s="41" t="s">
        <v>275</v>
      </c>
      <c r="B1041" s="41" t="s">
        <v>654</v>
      </c>
      <c r="C1041" s="41">
        <v>964</v>
      </c>
      <c r="D1041" s="41" t="s">
        <v>72</v>
      </c>
      <c r="E1041" s="41">
        <v>43</v>
      </c>
      <c r="F1041" s="42">
        <v>85.57</v>
      </c>
      <c r="G1041" s="42">
        <v>0</v>
      </c>
      <c r="H1041" s="2" t="str">
        <f t="shared" si="17"/>
        <v>November</v>
      </c>
    </row>
    <row r="1042" spans="1:8" ht="15.75" thickBot="1" x14ac:dyDescent="0.3">
      <c r="A1042" s="41" t="s">
        <v>275</v>
      </c>
      <c r="B1042" s="41" t="s">
        <v>654</v>
      </c>
      <c r="C1042" s="41">
        <v>6361</v>
      </c>
      <c r="D1042" s="41" t="s">
        <v>73</v>
      </c>
      <c r="E1042" s="41">
        <v>29</v>
      </c>
      <c r="F1042" s="42">
        <v>57.71</v>
      </c>
      <c r="G1042" s="42">
        <v>0</v>
      </c>
      <c r="H1042" s="2" t="str">
        <f t="shared" si="17"/>
        <v>November</v>
      </c>
    </row>
    <row r="1043" spans="1:8" ht="15.75" thickBot="1" x14ac:dyDescent="0.3">
      <c r="A1043" s="41" t="s">
        <v>275</v>
      </c>
      <c r="B1043" s="41" t="s">
        <v>654</v>
      </c>
      <c r="C1043" s="41">
        <v>28394</v>
      </c>
      <c r="D1043" s="41" t="s">
        <v>74</v>
      </c>
      <c r="E1043" s="41">
        <v>388</v>
      </c>
      <c r="F1043" s="42">
        <v>640.20000000000005</v>
      </c>
      <c r="G1043" s="42">
        <v>0</v>
      </c>
      <c r="H1043" s="2" t="str">
        <f t="shared" si="17"/>
        <v>November</v>
      </c>
    </row>
    <row r="1044" spans="1:8" ht="15.75" thickBot="1" x14ac:dyDescent="0.3">
      <c r="A1044" s="41" t="s">
        <v>275</v>
      </c>
      <c r="B1044" s="41" t="s">
        <v>654</v>
      </c>
      <c r="C1044" s="41">
        <v>5556</v>
      </c>
      <c r="D1044" s="41" t="s">
        <v>75</v>
      </c>
      <c r="E1044" s="41">
        <v>1</v>
      </c>
      <c r="F1044" s="42">
        <v>4.5</v>
      </c>
      <c r="G1044" s="42">
        <v>0.43</v>
      </c>
      <c r="H1044" s="2" t="str">
        <f t="shared" si="17"/>
        <v>November</v>
      </c>
    </row>
    <row r="1045" spans="1:8" ht="15.75" thickBot="1" x14ac:dyDescent="0.3">
      <c r="A1045" s="41" t="s">
        <v>275</v>
      </c>
      <c r="B1045" s="41" t="s">
        <v>654</v>
      </c>
      <c r="C1045" s="41">
        <v>5555</v>
      </c>
      <c r="D1045" s="41" t="s">
        <v>76</v>
      </c>
      <c r="E1045" s="41">
        <v>37</v>
      </c>
      <c r="F1045" s="42">
        <v>148</v>
      </c>
      <c r="G1045" s="42">
        <v>14.06</v>
      </c>
      <c r="H1045" s="2" t="str">
        <f t="shared" si="17"/>
        <v>November</v>
      </c>
    </row>
    <row r="1046" spans="1:8" ht="15.75" thickBot="1" x14ac:dyDescent="0.3">
      <c r="A1046" s="41" t="s">
        <v>275</v>
      </c>
      <c r="B1046" s="41" t="s">
        <v>654</v>
      </c>
      <c r="C1046" s="41">
        <v>927</v>
      </c>
      <c r="D1046" s="41" t="s">
        <v>77</v>
      </c>
      <c r="E1046" s="41">
        <v>84</v>
      </c>
      <c r="F1046" s="42">
        <v>134.4</v>
      </c>
      <c r="G1046" s="42">
        <v>12.61</v>
      </c>
      <c r="H1046" s="2" t="str">
        <f t="shared" si="17"/>
        <v>November</v>
      </c>
    </row>
    <row r="1047" spans="1:8" ht="15.75" thickBot="1" x14ac:dyDescent="0.3">
      <c r="A1047" s="41" t="s">
        <v>275</v>
      </c>
      <c r="B1047" s="41" t="s">
        <v>654</v>
      </c>
      <c r="C1047" s="41">
        <v>1120</v>
      </c>
      <c r="D1047" s="41" t="s">
        <v>78</v>
      </c>
      <c r="E1047" s="41">
        <v>50</v>
      </c>
      <c r="F1047" s="42">
        <v>92.5</v>
      </c>
      <c r="G1047" s="42">
        <v>8.99</v>
      </c>
      <c r="H1047" s="2" t="str">
        <f t="shared" si="17"/>
        <v>November</v>
      </c>
    </row>
    <row r="1048" spans="1:8" ht="15.75" thickBot="1" x14ac:dyDescent="0.3">
      <c r="A1048" s="41" t="s">
        <v>275</v>
      </c>
      <c r="B1048" s="41" t="s">
        <v>654</v>
      </c>
      <c r="C1048" s="41">
        <v>1118</v>
      </c>
      <c r="D1048" s="41" t="s">
        <v>79</v>
      </c>
      <c r="E1048" s="41">
        <v>142</v>
      </c>
      <c r="F1048" s="42">
        <v>262.7</v>
      </c>
      <c r="G1048" s="42">
        <v>25.46</v>
      </c>
      <c r="H1048" s="2" t="str">
        <f t="shared" si="17"/>
        <v>November</v>
      </c>
    </row>
    <row r="1049" spans="1:8" ht="15.75" thickBot="1" x14ac:dyDescent="0.3">
      <c r="A1049" s="41" t="s">
        <v>275</v>
      </c>
      <c r="B1049" s="41" t="s">
        <v>654</v>
      </c>
      <c r="C1049" s="41">
        <v>920</v>
      </c>
      <c r="D1049" s="41" t="s">
        <v>80</v>
      </c>
      <c r="E1049" s="41">
        <v>47</v>
      </c>
      <c r="F1049" s="42">
        <v>86.95</v>
      </c>
      <c r="G1049" s="42">
        <v>8.43</v>
      </c>
      <c r="H1049" s="2" t="str">
        <f t="shared" si="17"/>
        <v>November</v>
      </c>
    </row>
    <row r="1050" spans="1:8" ht="15.75" thickBot="1" x14ac:dyDescent="0.3">
      <c r="A1050" s="41" t="s">
        <v>275</v>
      </c>
      <c r="B1050" s="41" t="s">
        <v>654</v>
      </c>
      <c r="C1050" s="41">
        <v>921</v>
      </c>
      <c r="D1050" s="41" t="s">
        <v>81</v>
      </c>
      <c r="E1050" s="41">
        <v>43</v>
      </c>
      <c r="F1050" s="42">
        <v>79.55</v>
      </c>
      <c r="G1050" s="42">
        <v>7.72</v>
      </c>
      <c r="H1050" s="2" t="str">
        <f t="shared" si="17"/>
        <v>November</v>
      </c>
    </row>
    <row r="1051" spans="1:8" ht="15.75" thickBot="1" x14ac:dyDescent="0.3">
      <c r="A1051" s="41" t="s">
        <v>275</v>
      </c>
      <c r="B1051" s="41" t="s">
        <v>655</v>
      </c>
      <c r="C1051" s="41">
        <v>54685</v>
      </c>
      <c r="D1051" s="41" t="s">
        <v>82</v>
      </c>
      <c r="E1051" s="41">
        <v>84</v>
      </c>
      <c r="F1051" s="42">
        <v>117.6</v>
      </c>
      <c r="G1051" s="42">
        <v>0</v>
      </c>
      <c r="H1051" s="2" t="str">
        <f t="shared" si="17"/>
        <v>November</v>
      </c>
    </row>
    <row r="1052" spans="1:8" ht="15.75" thickBot="1" x14ac:dyDescent="0.3">
      <c r="A1052" s="41" t="s">
        <v>275</v>
      </c>
      <c r="B1052" s="41" t="s">
        <v>655</v>
      </c>
      <c r="C1052" s="41">
        <v>25423</v>
      </c>
      <c r="D1052" s="41" t="s">
        <v>83</v>
      </c>
      <c r="E1052" s="41">
        <v>36</v>
      </c>
      <c r="F1052" s="42">
        <v>50.4</v>
      </c>
      <c r="G1052" s="42">
        <v>0</v>
      </c>
      <c r="H1052" s="2" t="str">
        <f t="shared" si="17"/>
        <v>November</v>
      </c>
    </row>
    <row r="1053" spans="1:8" ht="15.75" thickBot="1" x14ac:dyDescent="0.3">
      <c r="A1053" s="41" t="s">
        <v>275</v>
      </c>
      <c r="B1053" s="41" t="s">
        <v>655</v>
      </c>
      <c r="C1053" s="41">
        <v>95589</v>
      </c>
      <c r="D1053" s="41" t="s">
        <v>84</v>
      </c>
      <c r="E1053" s="41">
        <v>64</v>
      </c>
      <c r="F1053" s="42">
        <v>89.6</v>
      </c>
      <c r="G1053" s="42">
        <v>0</v>
      </c>
      <c r="H1053" s="2" t="str">
        <f t="shared" si="17"/>
        <v>November</v>
      </c>
    </row>
    <row r="1054" spans="1:8" ht="15.75" thickBot="1" x14ac:dyDescent="0.3">
      <c r="A1054" s="41" t="s">
        <v>275</v>
      </c>
      <c r="B1054" s="41" t="s">
        <v>655</v>
      </c>
      <c r="C1054" s="41">
        <v>467</v>
      </c>
      <c r="D1054" s="41" t="s">
        <v>85</v>
      </c>
      <c r="E1054" s="41">
        <v>43</v>
      </c>
      <c r="F1054" s="42">
        <v>47.3</v>
      </c>
      <c r="G1054" s="42">
        <v>0</v>
      </c>
      <c r="H1054" s="2" t="str">
        <f t="shared" si="17"/>
        <v>November</v>
      </c>
    </row>
    <row r="1055" spans="1:8" ht="15.75" thickBot="1" x14ac:dyDescent="0.3">
      <c r="A1055" s="41" t="s">
        <v>275</v>
      </c>
      <c r="B1055" s="41" t="s">
        <v>655</v>
      </c>
      <c r="C1055" s="41">
        <v>477</v>
      </c>
      <c r="D1055" s="41" t="s">
        <v>86</v>
      </c>
      <c r="E1055" s="41">
        <v>58</v>
      </c>
      <c r="F1055" s="42">
        <v>63.8</v>
      </c>
      <c r="G1055" s="42">
        <v>0</v>
      </c>
      <c r="H1055" s="2" t="str">
        <f t="shared" si="17"/>
        <v>November</v>
      </c>
    </row>
    <row r="1056" spans="1:8" ht="15.75" thickBot="1" x14ac:dyDescent="0.3">
      <c r="A1056" s="41" t="s">
        <v>275</v>
      </c>
      <c r="B1056" s="41" t="s">
        <v>655</v>
      </c>
      <c r="C1056" s="41">
        <v>26542</v>
      </c>
      <c r="D1056" s="41" t="s">
        <v>87</v>
      </c>
      <c r="E1056" s="41">
        <v>29</v>
      </c>
      <c r="F1056" s="42">
        <v>31.9</v>
      </c>
      <c r="G1056" s="42">
        <v>0</v>
      </c>
      <c r="H1056" s="2" t="str">
        <f t="shared" si="17"/>
        <v>November</v>
      </c>
    </row>
    <row r="1057" spans="1:8" ht="15.75" thickBot="1" x14ac:dyDescent="0.3">
      <c r="A1057" s="41" t="s">
        <v>275</v>
      </c>
      <c r="B1057" s="41" t="s">
        <v>655</v>
      </c>
      <c r="C1057" s="41">
        <v>26543</v>
      </c>
      <c r="D1057" s="41" t="s">
        <v>88</v>
      </c>
      <c r="E1057" s="41">
        <v>34</v>
      </c>
      <c r="F1057" s="42">
        <v>37.4</v>
      </c>
      <c r="G1057" s="42">
        <v>0</v>
      </c>
      <c r="H1057" s="2" t="str">
        <f t="shared" si="17"/>
        <v>November</v>
      </c>
    </row>
    <row r="1058" spans="1:8" ht="15.75" thickBot="1" x14ac:dyDescent="0.3">
      <c r="A1058" s="41" t="s">
        <v>275</v>
      </c>
      <c r="B1058" s="41" t="s">
        <v>655</v>
      </c>
      <c r="C1058" s="41">
        <v>26544</v>
      </c>
      <c r="D1058" s="41" t="s">
        <v>89</v>
      </c>
      <c r="E1058" s="41">
        <v>48</v>
      </c>
      <c r="F1058" s="42">
        <v>52.8</v>
      </c>
      <c r="G1058" s="42">
        <v>0</v>
      </c>
      <c r="H1058" s="2" t="str">
        <f t="shared" si="17"/>
        <v>November</v>
      </c>
    </row>
    <row r="1059" spans="1:8" ht="15.75" thickBot="1" x14ac:dyDescent="0.3">
      <c r="A1059" s="41" t="s">
        <v>275</v>
      </c>
      <c r="B1059" s="41" t="s">
        <v>655</v>
      </c>
      <c r="C1059" s="41">
        <v>26545</v>
      </c>
      <c r="D1059" s="41" t="s">
        <v>90</v>
      </c>
      <c r="E1059" s="41">
        <v>57</v>
      </c>
      <c r="F1059" s="42">
        <v>62.7</v>
      </c>
      <c r="G1059" s="42">
        <v>0</v>
      </c>
      <c r="H1059" s="2" t="str">
        <f t="shared" si="17"/>
        <v>November</v>
      </c>
    </row>
    <row r="1060" spans="1:8" ht="15.75" thickBot="1" x14ac:dyDescent="0.3">
      <c r="A1060" s="41" t="s">
        <v>275</v>
      </c>
      <c r="B1060" s="41" t="s">
        <v>655</v>
      </c>
      <c r="C1060" s="41">
        <v>1189</v>
      </c>
      <c r="D1060" s="41" t="s">
        <v>91</v>
      </c>
      <c r="E1060" s="41">
        <v>107</v>
      </c>
      <c r="F1060" s="42">
        <v>117.7</v>
      </c>
      <c r="G1060" s="42">
        <v>0</v>
      </c>
      <c r="H1060" s="2" t="str">
        <f t="shared" si="17"/>
        <v>November</v>
      </c>
    </row>
    <row r="1061" spans="1:8" ht="15.75" thickBot="1" x14ac:dyDescent="0.3">
      <c r="A1061" s="41" t="s">
        <v>275</v>
      </c>
      <c r="B1061" s="41" t="s">
        <v>655</v>
      </c>
      <c r="C1061" s="41">
        <v>430</v>
      </c>
      <c r="D1061" s="41" t="s">
        <v>92</v>
      </c>
      <c r="E1061" s="41">
        <v>63</v>
      </c>
      <c r="F1061" s="42">
        <v>69.3</v>
      </c>
      <c r="G1061" s="42">
        <v>0</v>
      </c>
      <c r="H1061" s="2" t="str">
        <f t="shared" si="17"/>
        <v>November</v>
      </c>
    </row>
    <row r="1062" spans="1:8" ht="15.75" thickBot="1" x14ac:dyDescent="0.3">
      <c r="A1062" s="41" t="s">
        <v>275</v>
      </c>
      <c r="B1062" s="41" t="s">
        <v>655</v>
      </c>
      <c r="C1062" s="41">
        <v>7515</v>
      </c>
      <c r="D1062" s="41" t="s">
        <v>93</v>
      </c>
      <c r="E1062" s="41">
        <v>49</v>
      </c>
      <c r="F1062" s="42">
        <v>53.9</v>
      </c>
      <c r="G1062" s="42">
        <v>0</v>
      </c>
      <c r="H1062" s="2" t="str">
        <f t="shared" si="17"/>
        <v>November</v>
      </c>
    </row>
    <row r="1063" spans="1:8" ht="15.75" thickBot="1" x14ac:dyDescent="0.3">
      <c r="A1063" s="41" t="s">
        <v>275</v>
      </c>
      <c r="B1063" s="41" t="s">
        <v>655</v>
      </c>
      <c r="C1063" s="41">
        <v>483</v>
      </c>
      <c r="D1063" s="41" t="s">
        <v>94</v>
      </c>
      <c r="E1063" s="41">
        <v>48</v>
      </c>
      <c r="F1063" s="42">
        <v>52.8</v>
      </c>
      <c r="G1063" s="42">
        <v>0</v>
      </c>
      <c r="H1063" s="2" t="str">
        <f t="shared" si="17"/>
        <v>November</v>
      </c>
    </row>
    <row r="1064" spans="1:8" ht="15.75" thickBot="1" x14ac:dyDescent="0.3">
      <c r="A1064" s="41" t="s">
        <v>275</v>
      </c>
      <c r="B1064" s="41" t="s">
        <v>655</v>
      </c>
      <c r="C1064" s="41">
        <v>427</v>
      </c>
      <c r="D1064" s="41" t="s">
        <v>95</v>
      </c>
      <c r="E1064" s="41">
        <v>52</v>
      </c>
      <c r="F1064" s="42">
        <v>57.2</v>
      </c>
      <c r="G1064" s="42">
        <v>0</v>
      </c>
      <c r="H1064" s="2" t="str">
        <f t="shared" si="17"/>
        <v>November</v>
      </c>
    </row>
    <row r="1065" spans="1:8" ht="15.75" thickBot="1" x14ac:dyDescent="0.3">
      <c r="A1065" s="41" t="s">
        <v>275</v>
      </c>
      <c r="B1065" s="41" t="s">
        <v>655</v>
      </c>
      <c r="C1065" s="41">
        <v>419</v>
      </c>
      <c r="D1065" s="41" t="s">
        <v>96</v>
      </c>
      <c r="E1065" s="41">
        <v>37</v>
      </c>
      <c r="F1065" s="42">
        <v>40.700000000000003</v>
      </c>
      <c r="G1065" s="42">
        <v>0</v>
      </c>
      <c r="H1065" s="2" t="str">
        <f t="shared" si="17"/>
        <v>November</v>
      </c>
    </row>
    <row r="1066" spans="1:8" ht="15.75" thickBot="1" x14ac:dyDescent="0.3">
      <c r="A1066" s="41" t="s">
        <v>275</v>
      </c>
      <c r="B1066" s="41" t="s">
        <v>655</v>
      </c>
      <c r="C1066" s="41">
        <v>417</v>
      </c>
      <c r="D1066" s="41" t="s">
        <v>97</v>
      </c>
      <c r="E1066" s="41">
        <v>93</v>
      </c>
      <c r="F1066" s="42">
        <v>102.3</v>
      </c>
      <c r="G1066" s="42">
        <v>0</v>
      </c>
      <c r="H1066" s="2" t="str">
        <f t="shared" si="17"/>
        <v>November</v>
      </c>
    </row>
    <row r="1067" spans="1:8" ht="15.75" thickBot="1" x14ac:dyDescent="0.3">
      <c r="A1067" s="41" t="s">
        <v>275</v>
      </c>
      <c r="B1067" s="41" t="s">
        <v>655</v>
      </c>
      <c r="C1067" s="41">
        <v>9876</v>
      </c>
      <c r="D1067" s="41" t="s">
        <v>98</v>
      </c>
      <c r="E1067" s="41">
        <v>21</v>
      </c>
      <c r="F1067" s="42">
        <v>23.1</v>
      </c>
      <c r="G1067" s="42">
        <v>0</v>
      </c>
      <c r="H1067" s="2" t="str">
        <f t="shared" si="17"/>
        <v>November</v>
      </c>
    </row>
    <row r="1068" spans="1:8" ht="15.75" thickBot="1" x14ac:dyDescent="0.3">
      <c r="A1068" s="41" t="s">
        <v>275</v>
      </c>
      <c r="B1068" s="41" t="s">
        <v>655</v>
      </c>
      <c r="C1068" s="41">
        <v>429</v>
      </c>
      <c r="D1068" s="41" t="s">
        <v>99</v>
      </c>
      <c r="E1068" s="41">
        <v>58</v>
      </c>
      <c r="F1068" s="42">
        <v>63.8</v>
      </c>
      <c r="G1068" s="42">
        <v>0</v>
      </c>
      <c r="H1068" s="2" t="str">
        <f t="shared" si="17"/>
        <v>November</v>
      </c>
    </row>
    <row r="1069" spans="1:8" ht="15.75" thickBot="1" x14ac:dyDescent="0.3">
      <c r="A1069" s="41" t="s">
        <v>275</v>
      </c>
      <c r="B1069" s="41" t="s">
        <v>100</v>
      </c>
      <c r="C1069" s="41">
        <v>655</v>
      </c>
      <c r="D1069" s="41" t="s">
        <v>101</v>
      </c>
      <c r="E1069" s="41">
        <v>23</v>
      </c>
      <c r="F1069" s="42">
        <v>23</v>
      </c>
      <c r="G1069" s="42">
        <v>0</v>
      </c>
      <c r="H1069" s="2" t="str">
        <f t="shared" si="17"/>
        <v>November</v>
      </c>
    </row>
    <row r="1070" spans="1:8" ht="15.75" thickBot="1" x14ac:dyDescent="0.3">
      <c r="A1070" s="41" t="s">
        <v>275</v>
      </c>
      <c r="B1070" s="41" t="s">
        <v>100</v>
      </c>
      <c r="C1070" s="41">
        <v>659202</v>
      </c>
      <c r="D1070" s="41" t="s">
        <v>102</v>
      </c>
      <c r="E1070" s="41">
        <v>16</v>
      </c>
      <c r="F1070" s="42">
        <v>12</v>
      </c>
      <c r="G1070" s="42">
        <v>1.1200000000000001</v>
      </c>
      <c r="H1070" s="2" t="str">
        <f t="shared" si="17"/>
        <v>November</v>
      </c>
    </row>
    <row r="1071" spans="1:8" ht="15.75" thickBot="1" x14ac:dyDescent="0.3">
      <c r="A1071" s="41" t="s">
        <v>275</v>
      </c>
      <c r="B1071" s="41" t="s">
        <v>100</v>
      </c>
      <c r="C1071" s="41">
        <v>659204</v>
      </c>
      <c r="D1071" s="41" t="s">
        <v>103</v>
      </c>
      <c r="E1071" s="41">
        <v>18</v>
      </c>
      <c r="F1071" s="42">
        <v>13.5</v>
      </c>
      <c r="G1071" s="42">
        <v>1.27</v>
      </c>
      <c r="H1071" s="2" t="str">
        <f t="shared" si="17"/>
        <v>November</v>
      </c>
    </row>
    <row r="1072" spans="1:8" ht="15.75" thickBot="1" x14ac:dyDescent="0.3">
      <c r="A1072" s="41" t="s">
        <v>275</v>
      </c>
      <c r="B1072" s="41" t="s">
        <v>100</v>
      </c>
      <c r="C1072" s="41">
        <v>654</v>
      </c>
      <c r="D1072" s="41" t="s">
        <v>104</v>
      </c>
      <c r="E1072" s="41">
        <v>21</v>
      </c>
      <c r="F1072" s="42">
        <v>21</v>
      </c>
      <c r="G1072" s="42">
        <v>0</v>
      </c>
      <c r="H1072" s="2" t="str">
        <f t="shared" si="17"/>
        <v>November</v>
      </c>
    </row>
    <row r="1073" spans="1:8" ht="15.75" thickBot="1" x14ac:dyDescent="0.3">
      <c r="A1073" s="41" t="s">
        <v>275</v>
      </c>
      <c r="B1073" s="41" t="s">
        <v>100</v>
      </c>
      <c r="C1073" s="41">
        <v>651</v>
      </c>
      <c r="D1073" s="41" t="s">
        <v>105</v>
      </c>
      <c r="E1073" s="41">
        <v>46</v>
      </c>
      <c r="F1073" s="42">
        <v>4.5999999999999996</v>
      </c>
      <c r="G1073" s="42">
        <v>0</v>
      </c>
      <c r="H1073" s="2" t="str">
        <f t="shared" si="17"/>
        <v>November</v>
      </c>
    </row>
    <row r="1074" spans="1:8" ht="15.75" thickBot="1" x14ac:dyDescent="0.3">
      <c r="A1074" s="41" t="s">
        <v>275</v>
      </c>
      <c r="B1074" s="41" t="s">
        <v>100</v>
      </c>
      <c r="C1074" s="41">
        <v>652</v>
      </c>
      <c r="D1074" s="41" t="s">
        <v>106</v>
      </c>
      <c r="E1074" s="41">
        <v>374</v>
      </c>
      <c r="F1074" s="42">
        <v>187</v>
      </c>
      <c r="G1074" s="42">
        <v>18.45</v>
      </c>
      <c r="H1074" s="2" t="str">
        <f t="shared" si="17"/>
        <v>November</v>
      </c>
    </row>
    <row r="1075" spans="1:8" ht="15.75" thickBot="1" x14ac:dyDescent="0.3">
      <c r="A1075" s="41" t="s">
        <v>275</v>
      </c>
      <c r="B1075" s="41" t="s">
        <v>100</v>
      </c>
      <c r="C1075" s="41">
        <v>1908</v>
      </c>
      <c r="D1075" s="41" t="s">
        <v>107</v>
      </c>
      <c r="E1075" s="41">
        <v>30</v>
      </c>
      <c r="F1075" s="42">
        <v>48</v>
      </c>
      <c r="G1075" s="42">
        <v>0</v>
      </c>
      <c r="H1075" s="2" t="str">
        <f t="shared" si="17"/>
        <v>November</v>
      </c>
    </row>
    <row r="1076" spans="1:8" ht="15.75" thickBot="1" x14ac:dyDescent="0.3">
      <c r="A1076" s="41" t="s">
        <v>275</v>
      </c>
      <c r="B1076" s="41" t="s">
        <v>100</v>
      </c>
      <c r="C1076" s="41">
        <v>4225</v>
      </c>
      <c r="D1076" s="41" t="s">
        <v>108</v>
      </c>
      <c r="E1076" s="41">
        <v>198</v>
      </c>
      <c r="F1076" s="42">
        <v>89.1</v>
      </c>
      <c r="G1076" s="42">
        <v>0</v>
      </c>
      <c r="H1076" s="2" t="str">
        <f t="shared" si="17"/>
        <v>November</v>
      </c>
    </row>
    <row r="1077" spans="1:8" ht="15.75" thickBot="1" x14ac:dyDescent="0.3">
      <c r="A1077" s="41" t="s">
        <v>275</v>
      </c>
      <c r="B1077" s="41" t="s">
        <v>100</v>
      </c>
      <c r="C1077" s="41">
        <v>660</v>
      </c>
      <c r="D1077" s="41" t="s">
        <v>109</v>
      </c>
      <c r="E1077" s="41">
        <v>107</v>
      </c>
      <c r="F1077" s="42">
        <v>401.25</v>
      </c>
      <c r="G1077" s="42">
        <v>38.43</v>
      </c>
      <c r="H1077" s="2" t="str">
        <f t="shared" si="17"/>
        <v>November</v>
      </c>
    </row>
    <row r="1078" spans="1:8" ht="15.75" thickBot="1" x14ac:dyDescent="0.3">
      <c r="A1078" s="41" t="s">
        <v>275</v>
      </c>
      <c r="B1078" s="41" t="s">
        <v>100</v>
      </c>
      <c r="C1078" s="41">
        <v>48758</v>
      </c>
      <c r="D1078" s="41" t="s">
        <v>110</v>
      </c>
      <c r="E1078" s="41">
        <v>52</v>
      </c>
      <c r="F1078" s="42">
        <v>78</v>
      </c>
      <c r="G1078" s="42">
        <v>7.32</v>
      </c>
      <c r="H1078" s="2" t="str">
        <f t="shared" si="17"/>
        <v>November</v>
      </c>
    </row>
    <row r="1079" spans="1:8" ht="15.75" thickBot="1" x14ac:dyDescent="0.3">
      <c r="A1079" s="41" t="s">
        <v>275</v>
      </c>
      <c r="B1079" s="41" t="s">
        <v>659</v>
      </c>
      <c r="C1079" s="41">
        <v>1.25</v>
      </c>
      <c r="D1079" s="41" t="s">
        <v>111</v>
      </c>
      <c r="E1079" s="41">
        <v>36</v>
      </c>
      <c r="F1079" s="42">
        <v>45</v>
      </c>
      <c r="G1079" s="42">
        <v>0</v>
      </c>
      <c r="H1079" s="2" t="str">
        <f t="shared" si="17"/>
        <v>November</v>
      </c>
    </row>
    <row r="1080" spans="1:8" ht="15.75" thickBot="1" x14ac:dyDescent="0.3">
      <c r="A1080" s="41" t="s">
        <v>275</v>
      </c>
      <c r="B1080" s="41" t="s">
        <v>659</v>
      </c>
      <c r="C1080" s="41">
        <v>147</v>
      </c>
      <c r="D1080" s="41" t="s">
        <v>112</v>
      </c>
      <c r="E1080" s="41">
        <v>47</v>
      </c>
      <c r="F1080" s="42">
        <v>58.75</v>
      </c>
      <c r="G1080" s="42">
        <v>0</v>
      </c>
      <c r="H1080" s="2" t="str">
        <f t="shared" si="17"/>
        <v>November</v>
      </c>
    </row>
    <row r="1081" spans="1:8" ht="15.75" thickBot="1" x14ac:dyDescent="0.3">
      <c r="A1081" s="41" t="s">
        <v>275</v>
      </c>
      <c r="B1081" s="41" t="s">
        <v>659</v>
      </c>
      <c r="C1081" s="41">
        <v>144</v>
      </c>
      <c r="D1081" s="41" t="s">
        <v>113</v>
      </c>
      <c r="E1081" s="41">
        <v>33</v>
      </c>
      <c r="F1081" s="42">
        <v>41.25</v>
      </c>
      <c r="G1081" s="42">
        <v>0</v>
      </c>
      <c r="H1081" s="2" t="str">
        <f t="shared" si="17"/>
        <v>November</v>
      </c>
    </row>
    <row r="1082" spans="1:8" ht="15.75" thickBot="1" x14ac:dyDescent="0.3">
      <c r="A1082" s="41" t="s">
        <v>275</v>
      </c>
      <c r="B1082" s="41" t="s">
        <v>659</v>
      </c>
      <c r="C1082" s="41">
        <v>146</v>
      </c>
      <c r="D1082" s="41" t="s">
        <v>114</v>
      </c>
      <c r="E1082" s="41">
        <v>35</v>
      </c>
      <c r="F1082" s="42">
        <v>43.75</v>
      </c>
      <c r="G1082" s="42">
        <v>0</v>
      </c>
      <c r="H1082" s="2" t="str">
        <f t="shared" si="17"/>
        <v>November</v>
      </c>
    </row>
    <row r="1083" spans="1:8" ht="15.75" thickBot="1" x14ac:dyDescent="0.3">
      <c r="A1083" s="41" t="s">
        <v>275</v>
      </c>
      <c r="B1083" s="41" t="s">
        <v>659</v>
      </c>
      <c r="C1083" s="41">
        <v>145</v>
      </c>
      <c r="D1083" s="41" t="s">
        <v>115</v>
      </c>
      <c r="E1083" s="41">
        <v>36</v>
      </c>
      <c r="F1083" s="42">
        <v>45</v>
      </c>
      <c r="G1083" s="42">
        <v>0</v>
      </c>
      <c r="H1083" s="2" t="str">
        <f t="shared" si="17"/>
        <v>November</v>
      </c>
    </row>
    <row r="1084" spans="1:8" ht="15.75" thickBot="1" x14ac:dyDescent="0.3">
      <c r="A1084" s="41" t="s">
        <v>275</v>
      </c>
      <c r="B1084" s="41" t="s">
        <v>659</v>
      </c>
      <c r="C1084" s="41">
        <v>1187</v>
      </c>
      <c r="D1084" s="41" t="s">
        <v>116</v>
      </c>
      <c r="E1084" s="41">
        <v>47</v>
      </c>
      <c r="F1084" s="42">
        <v>103.4</v>
      </c>
      <c r="G1084" s="42">
        <v>0</v>
      </c>
      <c r="H1084" s="2" t="str">
        <f t="shared" si="17"/>
        <v>November</v>
      </c>
    </row>
    <row r="1085" spans="1:8" ht="15.75" thickBot="1" x14ac:dyDescent="0.3">
      <c r="A1085" s="41" t="s">
        <v>275</v>
      </c>
      <c r="B1085" s="41" t="s">
        <v>659</v>
      </c>
      <c r="C1085" s="41">
        <v>133</v>
      </c>
      <c r="D1085" s="41" t="s">
        <v>117</v>
      </c>
      <c r="E1085" s="41">
        <v>26</v>
      </c>
      <c r="F1085" s="42">
        <v>45.5</v>
      </c>
      <c r="G1085" s="42">
        <v>0</v>
      </c>
      <c r="H1085" s="2" t="str">
        <f t="shared" si="17"/>
        <v>November</v>
      </c>
    </row>
    <row r="1086" spans="1:8" ht="15.75" thickBot="1" x14ac:dyDescent="0.3">
      <c r="A1086" s="41" t="s">
        <v>275</v>
      </c>
      <c r="B1086" s="41" t="s">
        <v>659</v>
      </c>
      <c r="C1086" s="41">
        <v>404</v>
      </c>
      <c r="D1086" s="41" t="s">
        <v>118</v>
      </c>
      <c r="E1086" s="41">
        <v>48</v>
      </c>
      <c r="F1086" s="42">
        <v>84</v>
      </c>
      <c r="G1086" s="42">
        <v>0</v>
      </c>
      <c r="H1086" s="2" t="str">
        <f t="shared" si="17"/>
        <v>November</v>
      </c>
    </row>
    <row r="1087" spans="1:8" ht="15.75" thickBot="1" x14ac:dyDescent="0.3">
      <c r="A1087" s="41" t="s">
        <v>275</v>
      </c>
      <c r="B1087" s="41" t="s">
        <v>659</v>
      </c>
      <c r="C1087" s="41">
        <v>118</v>
      </c>
      <c r="D1087" s="41" t="s">
        <v>119</v>
      </c>
      <c r="E1087" s="41">
        <v>55</v>
      </c>
      <c r="F1087" s="42">
        <v>96.25</v>
      </c>
      <c r="G1087" s="42">
        <v>0</v>
      </c>
      <c r="H1087" s="2" t="str">
        <f t="shared" si="17"/>
        <v>November</v>
      </c>
    </row>
    <row r="1088" spans="1:8" ht="15.75" thickBot="1" x14ac:dyDescent="0.3">
      <c r="A1088" s="41" t="s">
        <v>275</v>
      </c>
      <c r="B1088" s="41" t="s">
        <v>659</v>
      </c>
      <c r="C1088" s="41">
        <v>4560</v>
      </c>
      <c r="D1088" s="41" t="s">
        <v>120</v>
      </c>
      <c r="E1088" s="41">
        <v>10</v>
      </c>
      <c r="F1088" s="42">
        <v>17.5</v>
      </c>
      <c r="G1088" s="42">
        <v>0</v>
      </c>
      <c r="H1088" s="2" t="str">
        <f t="shared" si="17"/>
        <v>November</v>
      </c>
    </row>
    <row r="1089" spans="1:8" ht="15.75" thickBot="1" x14ac:dyDescent="0.3">
      <c r="A1089" s="41" t="s">
        <v>275</v>
      </c>
      <c r="B1089" s="41" t="s">
        <v>659</v>
      </c>
      <c r="C1089" s="41">
        <v>4895</v>
      </c>
      <c r="D1089" s="41" t="s">
        <v>121</v>
      </c>
      <c r="E1089" s="41">
        <v>54</v>
      </c>
      <c r="F1089" s="42">
        <v>94.5</v>
      </c>
      <c r="G1089" s="42">
        <v>0</v>
      </c>
      <c r="H1089" s="2" t="str">
        <f t="shared" si="17"/>
        <v>November</v>
      </c>
    </row>
    <row r="1090" spans="1:8" ht="15.75" thickBot="1" x14ac:dyDescent="0.3">
      <c r="A1090" s="41" t="s">
        <v>275</v>
      </c>
      <c r="B1090" s="41" t="s">
        <v>659</v>
      </c>
      <c r="C1090" s="41">
        <v>3789</v>
      </c>
      <c r="D1090" s="41" t="s">
        <v>122</v>
      </c>
      <c r="E1090" s="41">
        <v>55</v>
      </c>
      <c r="F1090" s="42">
        <v>120.45</v>
      </c>
      <c r="G1090" s="42">
        <v>0</v>
      </c>
      <c r="H1090" s="2" t="str">
        <f t="shared" si="17"/>
        <v>November</v>
      </c>
    </row>
    <row r="1091" spans="1:8" ht="15.75" thickBot="1" x14ac:dyDescent="0.3">
      <c r="A1091" s="41" t="s">
        <v>275</v>
      </c>
      <c r="B1091" s="41" t="s">
        <v>659</v>
      </c>
      <c r="C1091" s="41">
        <v>7776</v>
      </c>
      <c r="D1091" s="41" t="s">
        <v>123</v>
      </c>
      <c r="E1091" s="41">
        <v>51</v>
      </c>
      <c r="F1091" s="42">
        <v>111.69</v>
      </c>
      <c r="G1091" s="42">
        <v>0</v>
      </c>
      <c r="H1091" s="2" t="str">
        <f t="shared" si="17"/>
        <v>November</v>
      </c>
    </row>
    <row r="1092" spans="1:8" ht="15.75" thickBot="1" x14ac:dyDescent="0.3">
      <c r="A1092" s="41" t="s">
        <v>275</v>
      </c>
      <c r="B1092" s="41" t="s">
        <v>659</v>
      </c>
      <c r="C1092" s="41">
        <v>8978</v>
      </c>
      <c r="D1092" s="41" t="s">
        <v>124</v>
      </c>
      <c r="E1092" s="41">
        <v>35</v>
      </c>
      <c r="F1092" s="42">
        <v>76.650000000000006</v>
      </c>
      <c r="G1092" s="42">
        <v>0</v>
      </c>
      <c r="H1092" s="2" t="str">
        <f t="shared" si="17"/>
        <v>November</v>
      </c>
    </row>
    <row r="1093" spans="1:8" ht="15.75" thickBot="1" x14ac:dyDescent="0.3">
      <c r="A1093" s="41" t="s">
        <v>275</v>
      </c>
      <c r="B1093" s="41" t="s">
        <v>659</v>
      </c>
      <c r="C1093" s="41">
        <v>5692</v>
      </c>
      <c r="D1093" s="41" t="s">
        <v>125</v>
      </c>
      <c r="E1093" s="41">
        <v>32</v>
      </c>
      <c r="F1093" s="42">
        <v>35.200000000000003</v>
      </c>
      <c r="G1093" s="42">
        <v>0</v>
      </c>
      <c r="H1093" s="2" t="str">
        <f t="shared" si="17"/>
        <v>November</v>
      </c>
    </row>
    <row r="1094" spans="1:8" ht="15.75" thickBot="1" x14ac:dyDescent="0.3">
      <c r="A1094" s="41" t="s">
        <v>275</v>
      </c>
      <c r="B1094" s="41" t="s">
        <v>659</v>
      </c>
      <c r="C1094" s="41">
        <v>64335</v>
      </c>
      <c r="D1094" s="41" t="s">
        <v>126</v>
      </c>
      <c r="E1094" s="41">
        <v>33</v>
      </c>
      <c r="F1094" s="42">
        <v>36.299999999999997</v>
      </c>
      <c r="G1094" s="42">
        <v>3.34</v>
      </c>
      <c r="H1094" s="2" t="str">
        <f t="shared" si="17"/>
        <v>November</v>
      </c>
    </row>
    <row r="1095" spans="1:8" ht="15.75" thickBot="1" x14ac:dyDescent="0.3">
      <c r="A1095" s="41" t="s">
        <v>275</v>
      </c>
      <c r="B1095" s="41" t="s">
        <v>659</v>
      </c>
      <c r="C1095" s="41">
        <v>75877</v>
      </c>
      <c r="D1095" s="41" t="s">
        <v>127</v>
      </c>
      <c r="E1095" s="41">
        <v>23</v>
      </c>
      <c r="F1095" s="42">
        <v>40.25</v>
      </c>
      <c r="G1095" s="42">
        <v>0</v>
      </c>
      <c r="H1095" s="2" t="str">
        <f t="shared" si="17"/>
        <v>November</v>
      </c>
    </row>
    <row r="1096" spans="1:8" ht="15.75" thickBot="1" x14ac:dyDescent="0.3">
      <c r="A1096" s="41" t="s">
        <v>275</v>
      </c>
      <c r="B1096" s="41" t="s">
        <v>659</v>
      </c>
      <c r="C1096" s="41">
        <v>46525</v>
      </c>
      <c r="D1096" s="41" t="s">
        <v>128</v>
      </c>
      <c r="E1096" s="41">
        <v>24</v>
      </c>
      <c r="F1096" s="42">
        <v>42</v>
      </c>
      <c r="G1096" s="42">
        <v>0</v>
      </c>
      <c r="H1096" s="2" t="str">
        <f t="shared" si="17"/>
        <v>November</v>
      </c>
    </row>
    <row r="1097" spans="1:8" ht="15.75" thickBot="1" x14ac:dyDescent="0.3">
      <c r="A1097" s="41" t="s">
        <v>275</v>
      </c>
      <c r="B1097" s="41" t="s">
        <v>659</v>
      </c>
      <c r="C1097" s="41">
        <v>3940</v>
      </c>
      <c r="D1097" s="41" t="s">
        <v>129</v>
      </c>
      <c r="E1097" s="41">
        <v>15</v>
      </c>
      <c r="F1097" s="42">
        <v>26.25</v>
      </c>
      <c r="G1097" s="42">
        <v>0</v>
      </c>
      <c r="H1097" s="2" t="str">
        <f t="shared" si="17"/>
        <v>November</v>
      </c>
    </row>
    <row r="1098" spans="1:8" ht="15.75" thickBot="1" x14ac:dyDescent="0.3">
      <c r="A1098" s="41" t="s">
        <v>275</v>
      </c>
      <c r="B1098" s="41" t="s">
        <v>659</v>
      </c>
      <c r="C1098" s="41">
        <v>3874846</v>
      </c>
      <c r="D1098" s="41" t="s">
        <v>130</v>
      </c>
      <c r="E1098" s="41">
        <v>39</v>
      </c>
      <c r="F1098" s="42">
        <v>68.25</v>
      </c>
      <c r="G1098" s="42">
        <v>0</v>
      </c>
      <c r="H1098" s="2" t="str">
        <f t="shared" si="17"/>
        <v>November</v>
      </c>
    </row>
    <row r="1099" spans="1:8" ht="15.75" thickBot="1" x14ac:dyDescent="0.3">
      <c r="A1099" s="41" t="s">
        <v>275</v>
      </c>
      <c r="B1099" s="41" t="s">
        <v>659</v>
      </c>
      <c r="C1099" s="41">
        <v>583294</v>
      </c>
      <c r="D1099" s="41" t="s">
        <v>131</v>
      </c>
      <c r="E1099" s="41">
        <v>36</v>
      </c>
      <c r="F1099" s="42">
        <v>63</v>
      </c>
      <c r="G1099" s="42">
        <v>0</v>
      </c>
      <c r="H1099" s="2" t="str">
        <f t="shared" si="17"/>
        <v>November</v>
      </c>
    </row>
    <row r="1100" spans="1:8" ht="15.75" thickBot="1" x14ac:dyDescent="0.3">
      <c r="A1100" s="41" t="s">
        <v>275</v>
      </c>
      <c r="B1100" s="41" t="s">
        <v>659</v>
      </c>
      <c r="C1100" s="41">
        <v>54899</v>
      </c>
      <c r="D1100" s="41" t="s">
        <v>132</v>
      </c>
      <c r="E1100" s="41">
        <v>27</v>
      </c>
      <c r="F1100" s="42">
        <v>47.25</v>
      </c>
      <c r="G1100" s="42">
        <v>0</v>
      </c>
      <c r="H1100" s="2" t="str">
        <f t="shared" si="17"/>
        <v>November</v>
      </c>
    </row>
    <row r="1101" spans="1:8" ht="15.75" thickBot="1" x14ac:dyDescent="0.3">
      <c r="A1101" s="41" t="s">
        <v>275</v>
      </c>
      <c r="B1101" s="41" t="s">
        <v>659</v>
      </c>
      <c r="C1101" s="41">
        <v>137</v>
      </c>
      <c r="D1101" s="41" t="s">
        <v>133</v>
      </c>
      <c r="E1101" s="41">
        <v>81</v>
      </c>
      <c r="F1101" s="42">
        <v>89.1</v>
      </c>
      <c r="G1101" s="42">
        <v>0</v>
      </c>
      <c r="H1101" s="2" t="str">
        <f t="shared" si="17"/>
        <v>November</v>
      </c>
    </row>
    <row r="1102" spans="1:8" ht="15.75" thickBot="1" x14ac:dyDescent="0.3">
      <c r="A1102" s="41" t="s">
        <v>275</v>
      </c>
      <c r="B1102" s="41" t="s">
        <v>659</v>
      </c>
      <c r="C1102" s="41">
        <v>3874851</v>
      </c>
      <c r="D1102" s="41" t="s">
        <v>134</v>
      </c>
      <c r="E1102" s="41">
        <v>112</v>
      </c>
      <c r="F1102" s="42">
        <v>123.2</v>
      </c>
      <c r="G1102" s="42">
        <v>0</v>
      </c>
      <c r="H1102" s="2" t="str">
        <f t="shared" si="17"/>
        <v>November</v>
      </c>
    </row>
    <row r="1103" spans="1:8" ht="15.75" thickBot="1" x14ac:dyDescent="0.3">
      <c r="A1103" s="41" t="s">
        <v>275</v>
      </c>
      <c r="B1103" s="41" t="s">
        <v>659</v>
      </c>
      <c r="C1103" s="41">
        <v>32198</v>
      </c>
      <c r="D1103" s="41" t="s">
        <v>135</v>
      </c>
      <c r="E1103" s="41">
        <v>99</v>
      </c>
      <c r="F1103" s="42">
        <v>108.9</v>
      </c>
      <c r="G1103" s="42">
        <v>0</v>
      </c>
      <c r="H1103" s="2" t="str">
        <f t="shared" si="17"/>
        <v>November</v>
      </c>
    </row>
    <row r="1104" spans="1:8" ht="15.75" thickBot="1" x14ac:dyDescent="0.3">
      <c r="A1104" s="41" t="s">
        <v>275</v>
      </c>
      <c r="B1104" s="41" t="s">
        <v>659</v>
      </c>
      <c r="C1104" s="41">
        <v>56444</v>
      </c>
      <c r="D1104" s="41" t="s">
        <v>136</v>
      </c>
      <c r="E1104" s="41">
        <v>56</v>
      </c>
      <c r="F1104" s="42">
        <v>61.6</v>
      </c>
      <c r="G1104" s="42">
        <v>0</v>
      </c>
      <c r="H1104" s="2" t="str">
        <f t="shared" ref="H1104:H1167" si="18">"November"</f>
        <v>November</v>
      </c>
    </row>
    <row r="1105" spans="1:8" ht="15.75" thickBot="1" x14ac:dyDescent="0.3">
      <c r="A1105" s="41" t="s">
        <v>275</v>
      </c>
      <c r="B1105" s="41" t="s">
        <v>659</v>
      </c>
      <c r="C1105" s="41">
        <v>230</v>
      </c>
      <c r="D1105" s="41" t="s">
        <v>137</v>
      </c>
      <c r="E1105" s="41">
        <v>71</v>
      </c>
      <c r="F1105" s="42">
        <v>106.5</v>
      </c>
      <c r="G1105" s="42">
        <v>9.9600000000000009</v>
      </c>
      <c r="H1105" s="2" t="str">
        <f t="shared" si="18"/>
        <v>November</v>
      </c>
    </row>
    <row r="1106" spans="1:8" ht="15.75" thickBot="1" x14ac:dyDescent="0.3">
      <c r="A1106" s="41" t="s">
        <v>275</v>
      </c>
      <c r="B1106" s="41" t="s">
        <v>659</v>
      </c>
      <c r="C1106" s="41">
        <v>8448</v>
      </c>
      <c r="D1106" s="41" t="s">
        <v>138</v>
      </c>
      <c r="E1106" s="41">
        <v>60</v>
      </c>
      <c r="F1106" s="42">
        <v>90</v>
      </c>
      <c r="G1106" s="42">
        <v>8.4499999999999993</v>
      </c>
      <c r="H1106" s="2" t="str">
        <f t="shared" si="18"/>
        <v>November</v>
      </c>
    </row>
    <row r="1107" spans="1:8" ht="15.75" thickBot="1" x14ac:dyDescent="0.3">
      <c r="A1107" s="41" t="s">
        <v>275</v>
      </c>
      <c r="B1107" s="41" t="s">
        <v>659</v>
      </c>
      <c r="C1107" s="41">
        <v>276</v>
      </c>
      <c r="D1107" s="41" t="s">
        <v>139</v>
      </c>
      <c r="E1107" s="41">
        <v>98</v>
      </c>
      <c r="F1107" s="42">
        <v>147</v>
      </c>
      <c r="G1107" s="42">
        <v>13.8</v>
      </c>
      <c r="H1107" s="2" t="str">
        <f t="shared" si="18"/>
        <v>November</v>
      </c>
    </row>
    <row r="1108" spans="1:8" ht="15.75" thickBot="1" x14ac:dyDescent="0.3">
      <c r="A1108" s="41" t="s">
        <v>275</v>
      </c>
      <c r="B1108" s="41" t="s">
        <v>659</v>
      </c>
      <c r="C1108" s="41">
        <v>295</v>
      </c>
      <c r="D1108" s="41" t="s">
        <v>140</v>
      </c>
      <c r="E1108" s="41">
        <v>42</v>
      </c>
      <c r="F1108" s="42">
        <v>113.4</v>
      </c>
      <c r="G1108" s="42">
        <v>0</v>
      </c>
      <c r="H1108" s="2" t="str">
        <f t="shared" si="18"/>
        <v>November</v>
      </c>
    </row>
    <row r="1109" spans="1:8" ht="15.75" thickBot="1" x14ac:dyDescent="0.3">
      <c r="A1109" s="41" t="s">
        <v>275</v>
      </c>
      <c r="B1109" s="41" t="s">
        <v>659</v>
      </c>
      <c r="C1109" s="41">
        <v>285</v>
      </c>
      <c r="D1109" s="41" t="s">
        <v>141</v>
      </c>
      <c r="E1109" s="41">
        <v>42</v>
      </c>
      <c r="F1109" s="42">
        <v>113.4</v>
      </c>
      <c r="G1109" s="42">
        <v>0</v>
      </c>
      <c r="H1109" s="2" t="str">
        <f t="shared" si="18"/>
        <v>November</v>
      </c>
    </row>
    <row r="1110" spans="1:8" ht="15.75" thickBot="1" x14ac:dyDescent="0.3">
      <c r="A1110" s="41" t="s">
        <v>275</v>
      </c>
      <c r="B1110" s="41" t="s">
        <v>659</v>
      </c>
      <c r="C1110" s="41">
        <v>265</v>
      </c>
      <c r="D1110" s="41" t="s">
        <v>142</v>
      </c>
      <c r="E1110" s="41">
        <v>64</v>
      </c>
      <c r="F1110" s="42">
        <v>172.8</v>
      </c>
      <c r="G1110" s="42">
        <v>0</v>
      </c>
      <c r="H1110" s="2" t="str">
        <f t="shared" si="18"/>
        <v>November</v>
      </c>
    </row>
    <row r="1111" spans="1:8" ht="15.75" thickBot="1" x14ac:dyDescent="0.3">
      <c r="A1111" s="41" t="s">
        <v>275</v>
      </c>
      <c r="B1111" s="41" t="s">
        <v>659</v>
      </c>
      <c r="C1111" s="41">
        <v>75455</v>
      </c>
      <c r="D1111" s="41" t="s">
        <v>143</v>
      </c>
      <c r="E1111" s="41">
        <v>19</v>
      </c>
      <c r="F1111" s="42">
        <v>33.25</v>
      </c>
      <c r="G1111" s="42">
        <v>0</v>
      </c>
      <c r="H1111" s="2" t="str">
        <f t="shared" si="18"/>
        <v>November</v>
      </c>
    </row>
    <row r="1112" spans="1:8" ht="15.75" thickBot="1" x14ac:dyDescent="0.3">
      <c r="A1112" s="41" t="s">
        <v>275</v>
      </c>
      <c r="B1112" s="41" t="s">
        <v>659</v>
      </c>
      <c r="C1112" s="41">
        <v>51251</v>
      </c>
      <c r="D1112" s="41" t="s">
        <v>144</v>
      </c>
      <c r="E1112" s="41">
        <v>21</v>
      </c>
      <c r="F1112" s="42">
        <v>36.75</v>
      </c>
      <c r="G1112" s="42">
        <v>0</v>
      </c>
      <c r="H1112" s="2" t="str">
        <f t="shared" si="18"/>
        <v>November</v>
      </c>
    </row>
    <row r="1113" spans="1:8" ht="15.75" thickBot="1" x14ac:dyDescent="0.3">
      <c r="A1113" s="41" t="s">
        <v>275</v>
      </c>
      <c r="B1113" s="41" t="s">
        <v>659</v>
      </c>
      <c r="C1113" s="41">
        <v>1130</v>
      </c>
      <c r="D1113" s="41" t="s">
        <v>145</v>
      </c>
      <c r="E1113" s="41">
        <v>33</v>
      </c>
      <c r="F1113" s="42">
        <v>57.75</v>
      </c>
      <c r="G1113" s="42">
        <v>0</v>
      </c>
      <c r="H1113" s="2" t="str">
        <f t="shared" si="18"/>
        <v>November</v>
      </c>
    </row>
    <row r="1114" spans="1:8" ht="15.75" thickBot="1" x14ac:dyDescent="0.3">
      <c r="A1114" s="41" t="s">
        <v>275</v>
      </c>
      <c r="B1114" s="41" t="s">
        <v>659</v>
      </c>
      <c r="C1114" s="41">
        <v>1128</v>
      </c>
      <c r="D1114" s="41" t="s">
        <v>146</v>
      </c>
      <c r="E1114" s="41">
        <v>9</v>
      </c>
      <c r="F1114" s="42">
        <v>15.75</v>
      </c>
      <c r="G1114" s="42">
        <v>0</v>
      </c>
      <c r="H1114" s="2" t="str">
        <f t="shared" si="18"/>
        <v>November</v>
      </c>
    </row>
    <row r="1115" spans="1:8" ht="15.75" thickBot="1" x14ac:dyDescent="0.3">
      <c r="A1115" s="41" t="s">
        <v>275</v>
      </c>
      <c r="B1115" s="41" t="s">
        <v>659</v>
      </c>
      <c r="C1115" s="41">
        <v>93</v>
      </c>
      <c r="D1115" s="41" t="s">
        <v>147</v>
      </c>
      <c r="E1115" s="41">
        <v>83</v>
      </c>
      <c r="F1115" s="42">
        <v>44.11</v>
      </c>
      <c r="G1115" s="42">
        <v>0</v>
      </c>
      <c r="H1115" s="2" t="str">
        <f t="shared" si="18"/>
        <v>November</v>
      </c>
    </row>
    <row r="1116" spans="1:8" ht="15.75" thickBot="1" x14ac:dyDescent="0.3">
      <c r="A1116" s="41" t="s">
        <v>275</v>
      </c>
      <c r="B1116" s="41" t="s">
        <v>659</v>
      </c>
      <c r="C1116" s="41">
        <v>2</v>
      </c>
      <c r="D1116" s="41" t="s">
        <v>148</v>
      </c>
      <c r="E1116" s="41">
        <v>90</v>
      </c>
      <c r="F1116" s="42">
        <v>54.9</v>
      </c>
      <c r="G1116" s="42">
        <v>0</v>
      </c>
      <c r="H1116" s="2" t="str">
        <f t="shared" si="18"/>
        <v>November</v>
      </c>
    </row>
    <row r="1117" spans="1:8" ht="15.75" thickBot="1" x14ac:dyDescent="0.3">
      <c r="A1117" s="41" t="s">
        <v>275</v>
      </c>
      <c r="B1117" s="41" t="s">
        <v>659</v>
      </c>
      <c r="C1117" s="41">
        <v>40</v>
      </c>
      <c r="D1117" s="41" t="s">
        <v>149</v>
      </c>
      <c r="E1117" s="41">
        <v>93</v>
      </c>
      <c r="F1117" s="42">
        <v>52.44</v>
      </c>
      <c r="G1117" s="42">
        <v>0</v>
      </c>
      <c r="H1117" s="2" t="str">
        <f t="shared" si="18"/>
        <v>November</v>
      </c>
    </row>
    <row r="1118" spans="1:8" ht="15.75" thickBot="1" x14ac:dyDescent="0.3">
      <c r="A1118" s="41" t="s">
        <v>275</v>
      </c>
      <c r="B1118" s="41" t="s">
        <v>659</v>
      </c>
      <c r="C1118" s="41">
        <v>418</v>
      </c>
      <c r="D1118" s="41" t="s">
        <v>150</v>
      </c>
      <c r="E1118" s="41">
        <v>57</v>
      </c>
      <c r="F1118" s="42">
        <v>32.01</v>
      </c>
      <c r="G1118" s="42">
        <v>0</v>
      </c>
      <c r="H1118" s="2" t="str">
        <f t="shared" si="18"/>
        <v>November</v>
      </c>
    </row>
    <row r="1119" spans="1:8" ht="15.75" thickBot="1" x14ac:dyDescent="0.3">
      <c r="A1119" s="41" t="s">
        <v>275</v>
      </c>
      <c r="B1119" s="41" t="s">
        <v>659</v>
      </c>
      <c r="C1119" s="41">
        <v>236</v>
      </c>
      <c r="D1119" s="41" t="s">
        <v>151</v>
      </c>
      <c r="E1119" s="41">
        <v>43</v>
      </c>
      <c r="F1119" s="42">
        <v>47.3</v>
      </c>
      <c r="G1119" s="42">
        <v>0</v>
      </c>
      <c r="H1119" s="2" t="str">
        <f t="shared" si="18"/>
        <v>November</v>
      </c>
    </row>
    <row r="1120" spans="1:8" ht="15.75" thickBot="1" x14ac:dyDescent="0.3">
      <c r="A1120" s="41" t="s">
        <v>275</v>
      </c>
      <c r="B1120" s="41" t="s">
        <v>659</v>
      </c>
      <c r="C1120" s="41">
        <v>23444</v>
      </c>
      <c r="D1120" s="41" t="s">
        <v>152</v>
      </c>
      <c r="E1120" s="41">
        <v>32</v>
      </c>
      <c r="F1120" s="42">
        <v>35.200000000000003</v>
      </c>
      <c r="G1120" s="42">
        <v>0</v>
      </c>
      <c r="H1120" s="2" t="str">
        <f t="shared" si="18"/>
        <v>November</v>
      </c>
    </row>
    <row r="1121" spans="1:8" ht="15.75" thickBot="1" x14ac:dyDescent="0.3">
      <c r="A1121" s="41" t="s">
        <v>275</v>
      </c>
      <c r="B1121" s="41" t="s">
        <v>659</v>
      </c>
      <c r="C1121" s="41">
        <v>2434</v>
      </c>
      <c r="D1121" s="41" t="s">
        <v>153</v>
      </c>
      <c r="E1121" s="41">
        <v>50</v>
      </c>
      <c r="F1121" s="42">
        <v>55</v>
      </c>
      <c r="G1121" s="42">
        <v>0</v>
      </c>
      <c r="H1121" s="2" t="str">
        <f t="shared" si="18"/>
        <v>November</v>
      </c>
    </row>
    <row r="1122" spans="1:8" ht="15.75" thickBot="1" x14ac:dyDescent="0.3">
      <c r="A1122" s="41" t="s">
        <v>275</v>
      </c>
      <c r="B1122" s="41" t="s">
        <v>659</v>
      </c>
      <c r="C1122" s="41">
        <v>240</v>
      </c>
      <c r="D1122" s="41" t="s">
        <v>154</v>
      </c>
      <c r="E1122" s="41">
        <v>60</v>
      </c>
      <c r="F1122" s="42">
        <v>66</v>
      </c>
      <c r="G1122" s="42">
        <v>0</v>
      </c>
      <c r="H1122" s="2" t="str">
        <f t="shared" si="18"/>
        <v>November</v>
      </c>
    </row>
    <row r="1123" spans="1:8" ht="15.75" thickBot="1" x14ac:dyDescent="0.3">
      <c r="A1123" s="41" t="s">
        <v>275</v>
      </c>
      <c r="B1123" s="41" t="s">
        <v>659</v>
      </c>
      <c r="C1123" s="41">
        <v>1185</v>
      </c>
      <c r="D1123" s="41" t="s">
        <v>155</v>
      </c>
      <c r="E1123" s="41">
        <v>20</v>
      </c>
      <c r="F1123" s="42">
        <v>22</v>
      </c>
      <c r="G1123" s="42">
        <v>2.0299999999999998</v>
      </c>
      <c r="H1123" s="2" t="str">
        <f t="shared" si="18"/>
        <v>November</v>
      </c>
    </row>
    <row r="1124" spans="1:8" ht="15.75" thickBot="1" x14ac:dyDescent="0.3">
      <c r="A1124" s="41" t="s">
        <v>275</v>
      </c>
      <c r="B1124" s="41" t="s">
        <v>659</v>
      </c>
      <c r="C1124" s="41">
        <v>42525</v>
      </c>
      <c r="D1124" s="41" t="s">
        <v>156</v>
      </c>
      <c r="E1124" s="41">
        <v>112</v>
      </c>
      <c r="F1124" s="42">
        <v>112</v>
      </c>
      <c r="G1124" s="42">
        <v>0</v>
      </c>
      <c r="H1124" s="2" t="str">
        <f t="shared" si="18"/>
        <v>November</v>
      </c>
    </row>
    <row r="1125" spans="1:8" ht="15.75" thickBot="1" x14ac:dyDescent="0.3">
      <c r="A1125" s="41" t="s">
        <v>275</v>
      </c>
      <c r="B1125" s="41" t="s">
        <v>659</v>
      </c>
      <c r="C1125" s="41">
        <v>45989</v>
      </c>
      <c r="D1125" s="41" t="s">
        <v>157</v>
      </c>
      <c r="E1125" s="41">
        <v>73</v>
      </c>
      <c r="F1125" s="42">
        <v>73</v>
      </c>
      <c r="G1125" s="42">
        <v>0</v>
      </c>
      <c r="H1125" s="2" t="str">
        <f t="shared" si="18"/>
        <v>November</v>
      </c>
    </row>
    <row r="1126" spans="1:8" ht="15.75" thickBot="1" x14ac:dyDescent="0.3">
      <c r="A1126" s="41" t="s">
        <v>275</v>
      </c>
      <c r="B1126" s="41" t="s">
        <v>659</v>
      </c>
      <c r="C1126" s="41">
        <v>1186</v>
      </c>
      <c r="D1126" s="41" t="s">
        <v>158</v>
      </c>
      <c r="E1126" s="41">
        <v>29</v>
      </c>
      <c r="F1126" s="42">
        <v>63.8</v>
      </c>
      <c r="G1126" s="42">
        <v>0</v>
      </c>
      <c r="H1126" s="2" t="str">
        <f t="shared" si="18"/>
        <v>November</v>
      </c>
    </row>
    <row r="1127" spans="1:8" ht="15.75" thickBot="1" x14ac:dyDescent="0.3">
      <c r="A1127" s="41" t="s">
        <v>275</v>
      </c>
      <c r="B1127" s="41" t="s">
        <v>159</v>
      </c>
      <c r="C1127" s="41">
        <v>751</v>
      </c>
      <c r="D1127" s="41" t="s">
        <v>160</v>
      </c>
      <c r="E1127" s="41">
        <v>47</v>
      </c>
      <c r="F1127" s="42">
        <v>143.35</v>
      </c>
      <c r="G1127" s="42">
        <v>13.63</v>
      </c>
      <c r="H1127" s="2" t="str">
        <f t="shared" si="18"/>
        <v>November</v>
      </c>
    </row>
    <row r="1128" spans="1:8" ht="15.75" thickBot="1" x14ac:dyDescent="0.3">
      <c r="A1128" s="41" t="s">
        <v>275</v>
      </c>
      <c r="B1128" s="41" t="s">
        <v>159</v>
      </c>
      <c r="C1128" s="41">
        <v>752</v>
      </c>
      <c r="D1128" s="41" t="s">
        <v>161</v>
      </c>
      <c r="E1128" s="41">
        <v>149</v>
      </c>
      <c r="F1128" s="42">
        <v>394.85</v>
      </c>
      <c r="G1128" s="42">
        <v>37.29</v>
      </c>
      <c r="H1128" s="2" t="str">
        <f t="shared" si="18"/>
        <v>November</v>
      </c>
    </row>
    <row r="1129" spans="1:8" ht="15.75" thickBot="1" x14ac:dyDescent="0.3">
      <c r="A1129" s="41" t="s">
        <v>275</v>
      </c>
      <c r="B1129" s="41" t="s">
        <v>159</v>
      </c>
      <c r="C1129" s="41">
        <v>753</v>
      </c>
      <c r="D1129" s="41" t="s">
        <v>162</v>
      </c>
      <c r="E1129" s="41">
        <v>202</v>
      </c>
      <c r="F1129" s="42">
        <v>454.5</v>
      </c>
      <c r="G1129" s="42">
        <v>42.72</v>
      </c>
      <c r="H1129" s="2" t="str">
        <f t="shared" si="18"/>
        <v>November</v>
      </c>
    </row>
    <row r="1130" spans="1:8" ht="15.75" thickBot="1" x14ac:dyDescent="0.3">
      <c r="A1130" s="41" t="s">
        <v>275</v>
      </c>
      <c r="B1130" s="41" t="s">
        <v>159</v>
      </c>
      <c r="C1130" s="41">
        <v>3874853</v>
      </c>
      <c r="D1130" s="41" t="s">
        <v>163</v>
      </c>
      <c r="E1130" s="41">
        <v>1</v>
      </c>
      <c r="F1130" s="42">
        <v>4.5</v>
      </c>
      <c r="G1130" s="42">
        <v>0.43</v>
      </c>
      <c r="H1130" s="2" t="str">
        <f t="shared" si="18"/>
        <v>November</v>
      </c>
    </row>
    <row r="1131" spans="1:8" ht="15.75" thickBot="1" x14ac:dyDescent="0.3">
      <c r="A1131" s="41" t="s">
        <v>275</v>
      </c>
      <c r="B1131" s="41" t="s">
        <v>159</v>
      </c>
      <c r="C1131" s="41">
        <v>3874852</v>
      </c>
      <c r="D1131" s="41" t="s">
        <v>164</v>
      </c>
      <c r="E1131" s="41">
        <v>42</v>
      </c>
      <c r="F1131" s="42">
        <v>157.5</v>
      </c>
      <c r="G1131" s="42">
        <v>15.08</v>
      </c>
      <c r="H1131" s="2" t="str">
        <f t="shared" si="18"/>
        <v>November</v>
      </c>
    </row>
    <row r="1132" spans="1:8" ht="15.75" thickBot="1" x14ac:dyDescent="0.3">
      <c r="A1132" s="41" t="s">
        <v>275</v>
      </c>
      <c r="B1132" s="41" t="s">
        <v>159</v>
      </c>
      <c r="C1132" s="41">
        <v>765</v>
      </c>
      <c r="D1132" s="41" t="s">
        <v>165</v>
      </c>
      <c r="E1132" s="41">
        <v>183</v>
      </c>
      <c r="F1132" s="42">
        <v>329.4</v>
      </c>
      <c r="G1132" s="42">
        <v>31.13</v>
      </c>
      <c r="H1132" s="2" t="str">
        <f t="shared" si="18"/>
        <v>November</v>
      </c>
    </row>
    <row r="1133" spans="1:8" ht="15.75" thickBot="1" x14ac:dyDescent="0.3">
      <c r="A1133" s="41" t="s">
        <v>275</v>
      </c>
      <c r="B1133" s="41" t="s">
        <v>159</v>
      </c>
      <c r="C1133" s="41">
        <v>757</v>
      </c>
      <c r="D1133" s="41" t="s">
        <v>166</v>
      </c>
      <c r="E1133" s="41">
        <v>4</v>
      </c>
      <c r="F1133" s="42">
        <v>15.4</v>
      </c>
      <c r="G1133" s="42">
        <v>1.47</v>
      </c>
      <c r="H1133" s="2" t="str">
        <f t="shared" si="18"/>
        <v>November</v>
      </c>
    </row>
    <row r="1134" spans="1:8" ht="15.75" thickBot="1" x14ac:dyDescent="0.3">
      <c r="A1134" s="41" t="s">
        <v>275</v>
      </c>
      <c r="B1134" s="41" t="s">
        <v>159</v>
      </c>
      <c r="C1134" s="41">
        <v>758</v>
      </c>
      <c r="D1134" s="41" t="s">
        <v>167</v>
      </c>
      <c r="E1134" s="41">
        <v>27</v>
      </c>
      <c r="F1134" s="42">
        <v>95.85</v>
      </c>
      <c r="G1134" s="42">
        <v>9.16</v>
      </c>
      <c r="H1134" s="2" t="str">
        <f t="shared" si="18"/>
        <v>November</v>
      </c>
    </row>
    <row r="1135" spans="1:8" ht="15.75" thickBot="1" x14ac:dyDescent="0.3">
      <c r="A1135" s="41" t="s">
        <v>275</v>
      </c>
      <c r="B1135" s="41" t="s">
        <v>159</v>
      </c>
      <c r="C1135" s="41">
        <v>759</v>
      </c>
      <c r="D1135" s="41" t="s">
        <v>168</v>
      </c>
      <c r="E1135" s="41">
        <v>39</v>
      </c>
      <c r="F1135" s="42">
        <v>109.2</v>
      </c>
      <c r="G1135" s="42">
        <v>10.52</v>
      </c>
      <c r="H1135" s="2" t="str">
        <f t="shared" si="18"/>
        <v>November</v>
      </c>
    </row>
    <row r="1136" spans="1:8" ht="15.75" thickBot="1" x14ac:dyDescent="0.3">
      <c r="A1136" s="41" t="s">
        <v>275</v>
      </c>
      <c r="B1136" s="41" t="s">
        <v>159</v>
      </c>
      <c r="C1136" s="41">
        <v>1004</v>
      </c>
      <c r="D1136" s="41" t="s">
        <v>169</v>
      </c>
      <c r="E1136" s="41">
        <v>27</v>
      </c>
      <c r="F1136" s="42">
        <v>122.85</v>
      </c>
      <c r="G1136" s="42">
        <v>11.63</v>
      </c>
      <c r="H1136" s="2" t="str">
        <f t="shared" si="18"/>
        <v>November</v>
      </c>
    </row>
    <row r="1137" spans="1:8" ht="15.75" thickBot="1" x14ac:dyDescent="0.3">
      <c r="A1137" s="41" t="s">
        <v>275</v>
      </c>
      <c r="B1137" s="41" t="s">
        <v>159</v>
      </c>
      <c r="C1137" s="41">
        <v>1003</v>
      </c>
      <c r="D1137" s="41" t="s">
        <v>170</v>
      </c>
      <c r="E1137" s="41">
        <v>128</v>
      </c>
      <c r="F1137" s="42">
        <v>544</v>
      </c>
      <c r="G1137" s="42">
        <v>51.4</v>
      </c>
      <c r="H1137" s="2" t="str">
        <f t="shared" si="18"/>
        <v>November</v>
      </c>
    </row>
    <row r="1138" spans="1:8" ht="15.75" thickBot="1" x14ac:dyDescent="0.3">
      <c r="A1138" s="41" t="s">
        <v>275</v>
      </c>
      <c r="B1138" s="41" t="s">
        <v>159</v>
      </c>
      <c r="C1138" s="41">
        <v>1002</v>
      </c>
      <c r="D1138" s="41" t="s">
        <v>171</v>
      </c>
      <c r="E1138" s="41">
        <v>67</v>
      </c>
      <c r="F1138" s="42">
        <v>237.85</v>
      </c>
      <c r="G1138" s="42">
        <v>22.74</v>
      </c>
      <c r="H1138" s="2" t="str">
        <f t="shared" si="18"/>
        <v>November</v>
      </c>
    </row>
    <row r="1139" spans="1:8" ht="15.75" thickBot="1" x14ac:dyDescent="0.3">
      <c r="A1139" s="41" t="s">
        <v>275</v>
      </c>
      <c r="B1139" s="41" t="s">
        <v>159</v>
      </c>
      <c r="C1139" s="41">
        <v>760</v>
      </c>
      <c r="D1139" s="41" t="s">
        <v>172</v>
      </c>
      <c r="E1139" s="41">
        <v>55</v>
      </c>
      <c r="F1139" s="42">
        <v>222.75</v>
      </c>
      <c r="G1139" s="42">
        <v>21.01</v>
      </c>
      <c r="H1139" s="2" t="str">
        <f t="shared" si="18"/>
        <v>November</v>
      </c>
    </row>
    <row r="1140" spans="1:8" ht="15.75" thickBot="1" x14ac:dyDescent="0.3">
      <c r="A1140" s="41" t="s">
        <v>275</v>
      </c>
      <c r="B1140" s="41" t="s">
        <v>159</v>
      </c>
      <c r="C1140" s="41">
        <v>761</v>
      </c>
      <c r="D1140" s="41" t="s">
        <v>173</v>
      </c>
      <c r="E1140" s="41">
        <v>98</v>
      </c>
      <c r="F1140" s="42">
        <v>347.9</v>
      </c>
      <c r="G1140" s="42">
        <v>33.21</v>
      </c>
      <c r="H1140" s="2" t="str">
        <f t="shared" si="18"/>
        <v>November</v>
      </c>
    </row>
    <row r="1141" spans="1:8" ht="15.75" thickBot="1" x14ac:dyDescent="0.3">
      <c r="A1141" s="41" t="s">
        <v>275</v>
      </c>
      <c r="B1141" s="41" t="s">
        <v>159</v>
      </c>
      <c r="C1141" s="41">
        <v>762</v>
      </c>
      <c r="D1141" s="41" t="s">
        <v>174</v>
      </c>
      <c r="E1141" s="41">
        <v>97</v>
      </c>
      <c r="F1141" s="42">
        <v>271.60000000000002</v>
      </c>
      <c r="G1141" s="42">
        <v>26.07</v>
      </c>
      <c r="H1141" s="2" t="str">
        <f t="shared" si="18"/>
        <v>November</v>
      </c>
    </row>
    <row r="1142" spans="1:8" ht="15.75" thickBot="1" x14ac:dyDescent="0.3">
      <c r="A1142" s="41" t="s">
        <v>275</v>
      </c>
      <c r="B1142" s="41" t="s">
        <v>159</v>
      </c>
      <c r="C1142" s="41">
        <v>4750</v>
      </c>
      <c r="D1142" s="41" t="s">
        <v>175</v>
      </c>
      <c r="E1142" s="41">
        <v>1</v>
      </c>
      <c r="F1142" s="42">
        <v>10</v>
      </c>
      <c r="G1142" s="42">
        <v>0.95</v>
      </c>
      <c r="H1142" s="2" t="str">
        <f t="shared" si="18"/>
        <v>November</v>
      </c>
    </row>
    <row r="1143" spans="1:8" ht="15.75" thickBot="1" x14ac:dyDescent="0.3">
      <c r="A1143" s="41" t="s">
        <v>275</v>
      </c>
      <c r="B1143" s="41" t="s">
        <v>159</v>
      </c>
      <c r="C1143" s="41">
        <v>4753</v>
      </c>
      <c r="D1143" s="41" t="s">
        <v>176</v>
      </c>
      <c r="E1143" s="41">
        <v>19</v>
      </c>
      <c r="F1143" s="42">
        <v>42.75</v>
      </c>
      <c r="G1143" s="42">
        <v>0</v>
      </c>
      <c r="H1143" s="2" t="str">
        <f t="shared" si="18"/>
        <v>November</v>
      </c>
    </row>
    <row r="1144" spans="1:8" ht="15.75" thickBot="1" x14ac:dyDescent="0.3">
      <c r="A1144" s="41" t="s">
        <v>275</v>
      </c>
      <c r="B1144" s="41" t="s">
        <v>159</v>
      </c>
      <c r="C1144" s="41">
        <v>4752</v>
      </c>
      <c r="D1144" s="41" t="s">
        <v>177</v>
      </c>
      <c r="E1144" s="41">
        <v>1</v>
      </c>
      <c r="F1144" s="42">
        <v>10</v>
      </c>
      <c r="G1144" s="42">
        <v>0.95</v>
      </c>
      <c r="H1144" s="2" t="str">
        <f t="shared" si="18"/>
        <v>November</v>
      </c>
    </row>
    <row r="1145" spans="1:8" ht="15.75" thickBot="1" x14ac:dyDescent="0.3">
      <c r="A1145" s="41" t="s">
        <v>275</v>
      </c>
      <c r="B1145" s="41" t="s">
        <v>159</v>
      </c>
      <c r="C1145" s="41">
        <v>4755</v>
      </c>
      <c r="D1145" s="41" t="s">
        <v>178</v>
      </c>
      <c r="E1145" s="41">
        <v>2</v>
      </c>
      <c r="F1145" s="42">
        <v>2.5</v>
      </c>
      <c r="G1145" s="42">
        <v>0.23</v>
      </c>
      <c r="H1145" s="2" t="str">
        <f t="shared" si="18"/>
        <v>November</v>
      </c>
    </row>
    <row r="1146" spans="1:8" ht="15.75" thickBot="1" x14ac:dyDescent="0.3">
      <c r="A1146" s="41" t="s">
        <v>275</v>
      </c>
      <c r="B1146" s="41" t="s">
        <v>159</v>
      </c>
      <c r="C1146" s="41">
        <v>763</v>
      </c>
      <c r="D1146" s="41" t="s">
        <v>179</v>
      </c>
      <c r="E1146" s="41">
        <v>100</v>
      </c>
      <c r="F1146" s="42">
        <v>235</v>
      </c>
      <c r="G1146" s="42">
        <v>22.07</v>
      </c>
      <c r="H1146" s="2" t="str">
        <f t="shared" si="18"/>
        <v>November</v>
      </c>
    </row>
    <row r="1147" spans="1:8" ht="15.75" thickBot="1" x14ac:dyDescent="0.3">
      <c r="A1147" s="41" t="s">
        <v>275</v>
      </c>
      <c r="B1147" s="41" t="s">
        <v>159</v>
      </c>
      <c r="C1147" s="41">
        <v>764</v>
      </c>
      <c r="D1147" s="41" t="s">
        <v>180</v>
      </c>
      <c r="E1147" s="41">
        <v>269</v>
      </c>
      <c r="F1147" s="42">
        <v>551.45000000000005</v>
      </c>
      <c r="G1147" s="42">
        <v>51.4</v>
      </c>
      <c r="H1147" s="2" t="str">
        <f t="shared" si="18"/>
        <v>November</v>
      </c>
    </row>
    <row r="1148" spans="1:8" ht="15.75" thickBot="1" x14ac:dyDescent="0.3">
      <c r="A1148" s="41" t="s">
        <v>275</v>
      </c>
      <c r="B1148" s="41" t="s">
        <v>159</v>
      </c>
      <c r="C1148" s="41">
        <v>766</v>
      </c>
      <c r="D1148" s="41" t="s">
        <v>181</v>
      </c>
      <c r="E1148" s="41">
        <v>392</v>
      </c>
      <c r="F1148" s="42">
        <v>725.2</v>
      </c>
      <c r="G1148" s="42">
        <v>70.180000000000007</v>
      </c>
      <c r="H1148" s="2" t="str">
        <f t="shared" si="18"/>
        <v>November</v>
      </c>
    </row>
    <row r="1149" spans="1:8" ht="15.75" thickBot="1" x14ac:dyDescent="0.3">
      <c r="A1149" s="41" t="s">
        <v>275</v>
      </c>
      <c r="B1149" s="41" t="s">
        <v>159</v>
      </c>
      <c r="C1149" s="41">
        <v>10312</v>
      </c>
      <c r="D1149" s="41" t="s">
        <v>182</v>
      </c>
      <c r="E1149" s="41">
        <v>1</v>
      </c>
      <c r="F1149" s="42">
        <v>4.7</v>
      </c>
      <c r="G1149" s="42">
        <v>0.45</v>
      </c>
      <c r="H1149" s="2" t="str">
        <f t="shared" si="18"/>
        <v>November</v>
      </c>
    </row>
    <row r="1150" spans="1:8" ht="15.75" thickBot="1" x14ac:dyDescent="0.3">
      <c r="A1150" s="41" t="s">
        <v>275</v>
      </c>
      <c r="B1150" s="41" t="s">
        <v>159</v>
      </c>
      <c r="C1150" s="41">
        <v>10311</v>
      </c>
      <c r="D1150" s="41" t="s">
        <v>183</v>
      </c>
      <c r="E1150" s="41">
        <v>1</v>
      </c>
      <c r="F1150" s="42">
        <v>4.2</v>
      </c>
      <c r="G1150" s="42">
        <v>0.4</v>
      </c>
      <c r="H1150" s="2" t="str">
        <f t="shared" si="18"/>
        <v>November</v>
      </c>
    </row>
    <row r="1151" spans="1:8" ht="15.75" thickBot="1" x14ac:dyDescent="0.3">
      <c r="A1151" s="41" t="s">
        <v>275</v>
      </c>
      <c r="B1151" s="41" t="s">
        <v>159</v>
      </c>
      <c r="C1151" s="41">
        <v>10310</v>
      </c>
      <c r="D1151" s="41" t="s">
        <v>184</v>
      </c>
      <c r="E1151" s="41">
        <v>3</v>
      </c>
      <c r="F1151" s="42">
        <v>10.8</v>
      </c>
      <c r="G1151" s="42">
        <v>1.02</v>
      </c>
      <c r="H1151" s="2" t="str">
        <f t="shared" si="18"/>
        <v>November</v>
      </c>
    </row>
    <row r="1152" spans="1:8" ht="15.75" thickBot="1" x14ac:dyDescent="0.3">
      <c r="A1152" s="41" t="s">
        <v>275</v>
      </c>
      <c r="B1152" s="41" t="s">
        <v>159</v>
      </c>
      <c r="C1152" s="41">
        <v>790</v>
      </c>
      <c r="D1152" s="41" t="s">
        <v>185</v>
      </c>
      <c r="E1152" s="41">
        <v>183</v>
      </c>
      <c r="F1152" s="42">
        <v>45.75</v>
      </c>
      <c r="G1152" s="42">
        <v>0</v>
      </c>
      <c r="H1152" s="2" t="str">
        <f t="shared" si="18"/>
        <v>November</v>
      </c>
    </row>
    <row r="1153" spans="1:8" ht="15.75" thickBot="1" x14ac:dyDescent="0.3">
      <c r="A1153" s="41" t="s">
        <v>275</v>
      </c>
      <c r="B1153" s="41" t="s">
        <v>159</v>
      </c>
      <c r="C1153" s="41">
        <v>1113</v>
      </c>
      <c r="D1153" s="41" t="s">
        <v>186</v>
      </c>
      <c r="E1153" s="41">
        <v>28</v>
      </c>
      <c r="F1153" s="42">
        <v>57.4</v>
      </c>
      <c r="G1153" s="42">
        <v>5.38</v>
      </c>
      <c r="H1153" s="2" t="str">
        <f t="shared" si="18"/>
        <v>November</v>
      </c>
    </row>
    <row r="1154" spans="1:8" ht="15.75" thickBot="1" x14ac:dyDescent="0.3">
      <c r="A1154" s="41" t="s">
        <v>275</v>
      </c>
      <c r="B1154" s="41" t="s">
        <v>159</v>
      </c>
      <c r="C1154" s="41">
        <v>1112</v>
      </c>
      <c r="D1154" s="41" t="s">
        <v>187</v>
      </c>
      <c r="E1154" s="41">
        <v>9</v>
      </c>
      <c r="F1154" s="42">
        <v>16.649999999999999</v>
      </c>
      <c r="G1154" s="42">
        <v>1.62</v>
      </c>
      <c r="H1154" s="2" t="str">
        <f t="shared" si="18"/>
        <v>November</v>
      </c>
    </row>
    <row r="1155" spans="1:8" ht="15.75" thickBot="1" x14ac:dyDescent="0.3">
      <c r="A1155" s="41" t="s">
        <v>275</v>
      </c>
      <c r="B1155" s="41" t="s">
        <v>159</v>
      </c>
      <c r="C1155" s="41">
        <v>1114</v>
      </c>
      <c r="D1155" s="41" t="s">
        <v>188</v>
      </c>
      <c r="E1155" s="41">
        <v>7</v>
      </c>
      <c r="F1155" s="42">
        <v>16.45</v>
      </c>
      <c r="G1155" s="42">
        <v>1.54</v>
      </c>
      <c r="H1155" s="2" t="str">
        <f t="shared" si="18"/>
        <v>November</v>
      </c>
    </row>
    <row r="1156" spans="1:8" ht="15.75" thickBot="1" x14ac:dyDescent="0.3">
      <c r="A1156" s="41" t="s">
        <v>275</v>
      </c>
      <c r="B1156" s="41" t="s">
        <v>159</v>
      </c>
      <c r="C1156" s="41">
        <v>787</v>
      </c>
      <c r="D1156" s="41" t="s">
        <v>189</v>
      </c>
      <c r="E1156" s="41">
        <v>547</v>
      </c>
      <c r="F1156" s="42">
        <v>328.2</v>
      </c>
      <c r="G1156" s="42">
        <v>30.21</v>
      </c>
      <c r="H1156" s="2" t="str">
        <f t="shared" si="18"/>
        <v>November</v>
      </c>
    </row>
    <row r="1157" spans="1:8" ht="15.75" thickBot="1" x14ac:dyDescent="0.3">
      <c r="A1157" s="41" t="s">
        <v>275</v>
      </c>
      <c r="B1157" s="41" t="s">
        <v>159</v>
      </c>
      <c r="C1157" s="41">
        <v>768</v>
      </c>
      <c r="D1157" s="41" t="s">
        <v>190</v>
      </c>
      <c r="E1157" s="41">
        <v>159</v>
      </c>
      <c r="F1157" s="42">
        <v>135.15</v>
      </c>
      <c r="G1157" s="42">
        <v>12.88</v>
      </c>
      <c r="H1157" s="2" t="str">
        <f t="shared" si="18"/>
        <v>November</v>
      </c>
    </row>
    <row r="1158" spans="1:8" ht="15.75" thickBot="1" x14ac:dyDescent="0.3">
      <c r="A1158" s="41" t="s">
        <v>275</v>
      </c>
      <c r="B1158" s="41" t="s">
        <v>159</v>
      </c>
      <c r="C1158" s="41">
        <v>771</v>
      </c>
      <c r="D1158" s="41" t="s">
        <v>191</v>
      </c>
      <c r="E1158" s="41">
        <v>56</v>
      </c>
      <c r="F1158" s="42">
        <v>198.8</v>
      </c>
      <c r="G1158" s="42">
        <v>19.02</v>
      </c>
      <c r="H1158" s="2" t="str">
        <f t="shared" si="18"/>
        <v>November</v>
      </c>
    </row>
    <row r="1159" spans="1:8" ht="15.75" thickBot="1" x14ac:dyDescent="0.3">
      <c r="A1159" s="41" t="s">
        <v>275</v>
      </c>
      <c r="B1159" s="41" t="s">
        <v>159</v>
      </c>
      <c r="C1159" s="41">
        <v>772</v>
      </c>
      <c r="D1159" s="41" t="s">
        <v>192</v>
      </c>
      <c r="E1159" s="41">
        <v>92</v>
      </c>
      <c r="F1159" s="42">
        <v>308.2</v>
      </c>
      <c r="G1159" s="42">
        <v>29.44</v>
      </c>
      <c r="H1159" s="2" t="str">
        <f t="shared" si="18"/>
        <v>November</v>
      </c>
    </row>
    <row r="1160" spans="1:8" ht="15.75" thickBot="1" x14ac:dyDescent="0.3">
      <c r="A1160" s="41" t="s">
        <v>275</v>
      </c>
      <c r="B1160" s="41" t="s">
        <v>159</v>
      </c>
      <c r="C1160" s="41">
        <v>773</v>
      </c>
      <c r="D1160" s="41" t="s">
        <v>193</v>
      </c>
      <c r="E1160" s="41">
        <v>121</v>
      </c>
      <c r="F1160" s="42">
        <v>344.85</v>
      </c>
      <c r="G1160" s="42">
        <v>32.700000000000003</v>
      </c>
      <c r="H1160" s="2" t="str">
        <f t="shared" si="18"/>
        <v>November</v>
      </c>
    </row>
    <row r="1161" spans="1:8" ht="15.75" thickBot="1" x14ac:dyDescent="0.3">
      <c r="A1161" s="41" t="s">
        <v>275</v>
      </c>
      <c r="B1161" s="41" t="s">
        <v>159</v>
      </c>
      <c r="C1161" s="41">
        <v>774</v>
      </c>
      <c r="D1161" s="41" t="s">
        <v>194</v>
      </c>
      <c r="E1161" s="41">
        <v>311</v>
      </c>
      <c r="F1161" s="42">
        <v>637.54999999999995</v>
      </c>
      <c r="G1161" s="42">
        <v>59.63</v>
      </c>
      <c r="H1161" s="2" t="str">
        <f t="shared" si="18"/>
        <v>November</v>
      </c>
    </row>
    <row r="1162" spans="1:8" ht="15.75" thickBot="1" x14ac:dyDescent="0.3">
      <c r="A1162" s="41" t="s">
        <v>275</v>
      </c>
      <c r="B1162" s="41" t="s">
        <v>159</v>
      </c>
      <c r="C1162" s="41">
        <v>793</v>
      </c>
      <c r="D1162" s="41" t="s">
        <v>195</v>
      </c>
      <c r="E1162" s="41">
        <v>5</v>
      </c>
      <c r="F1162" s="42">
        <v>10.25</v>
      </c>
      <c r="G1162" s="42">
        <v>0.95</v>
      </c>
      <c r="H1162" s="2" t="str">
        <f t="shared" si="18"/>
        <v>November</v>
      </c>
    </row>
    <row r="1163" spans="1:8" ht="15.75" thickBot="1" x14ac:dyDescent="0.3">
      <c r="A1163" s="41" t="s">
        <v>275</v>
      </c>
      <c r="B1163" s="41" t="s">
        <v>159</v>
      </c>
      <c r="C1163" s="41">
        <v>794</v>
      </c>
      <c r="D1163" s="41" t="s">
        <v>196</v>
      </c>
      <c r="E1163" s="41">
        <v>14</v>
      </c>
      <c r="F1163" s="42">
        <v>35.700000000000003</v>
      </c>
      <c r="G1163" s="42">
        <v>3.36</v>
      </c>
      <c r="H1163" s="2" t="str">
        <f t="shared" si="18"/>
        <v>November</v>
      </c>
    </row>
    <row r="1164" spans="1:8" ht="15.75" thickBot="1" x14ac:dyDescent="0.3">
      <c r="A1164" s="41" t="s">
        <v>275</v>
      </c>
      <c r="B1164" s="41" t="s">
        <v>159</v>
      </c>
      <c r="C1164" s="41">
        <v>795</v>
      </c>
      <c r="D1164" s="41" t="s">
        <v>197</v>
      </c>
      <c r="E1164" s="41">
        <v>18</v>
      </c>
      <c r="F1164" s="42">
        <v>54.9</v>
      </c>
      <c r="G1164" s="42">
        <v>5.22</v>
      </c>
      <c r="H1164" s="2" t="str">
        <f t="shared" si="18"/>
        <v>November</v>
      </c>
    </row>
    <row r="1165" spans="1:8" ht="15.75" thickBot="1" x14ac:dyDescent="0.3">
      <c r="A1165" s="41" t="s">
        <v>275</v>
      </c>
      <c r="B1165" s="41" t="s">
        <v>159</v>
      </c>
      <c r="C1165" s="41">
        <v>775</v>
      </c>
      <c r="D1165" s="41" t="s">
        <v>198</v>
      </c>
      <c r="E1165" s="41">
        <v>60</v>
      </c>
      <c r="F1165" s="42">
        <v>231</v>
      </c>
      <c r="G1165" s="42">
        <v>22.14</v>
      </c>
      <c r="H1165" s="2" t="str">
        <f t="shared" si="18"/>
        <v>November</v>
      </c>
    </row>
    <row r="1166" spans="1:8" ht="15.75" thickBot="1" x14ac:dyDescent="0.3">
      <c r="A1166" s="41" t="s">
        <v>275</v>
      </c>
      <c r="B1166" s="41" t="s">
        <v>159</v>
      </c>
      <c r="C1166" s="41">
        <v>776</v>
      </c>
      <c r="D1166" s="41" t="s">
        <v>199</v>
      </c>
      <c r="E1166" s="41">
        <v>232</v>
      </c>
      <c r="F1166" s="42">
        <v>823.6</v>
      </c>
      <c r="G1166" s="42">
        <v>78.680000000000007</v>
      </c>
      <c r="H1166" s="2" t="str">
        <f t="shared" si="18"/>
        <v>November</v>
      </c>
    </row>
    <row r="1167" spans="1:8" ht="15.75" thickBot="1" x14ac:dyDescent="0.3">
      <c r="A1167" s="41" t="s">
        <v>275</v>
      </c>
      <c r="B1167" s="41" t="s">
        <v>159</v>
      </c>
      <c r="C1167" s="41">
        <v>777</v>
      </c>
      <c r="D1167" s="41" t="s">
        <v>200</v>
      </c>
      <c r="E1167" s="41">
        <v>332</v>
      </c>
      <c r="F1167" s="42">
        <v>929.6</v>
      </c>
      <c r="G1167" s="42">
        <v>89.33</v>
      </c>
      <c r="H1167" s="2" t="str">
        <f t="shared" si="18"/>
        <v>November</v>
      </c>
    </row>
    <row r="1168" spans="1:8" ht="15.75" thickBot="1" x14ac:dyDescent="0.3">
      <c r="A1168" s="41" t="s">
        <v>275</v>
      </c>
      <c r="B1168" s="41" t="s">
        <v>159</v>
      </c>
      <c r="C1168" s="41">
        <v>666211</v>
      </c>
      <c r="D1168" s="41" t="s">
        <v>201</v>
      </c>
      <c r="E1168" s="41">
        <v>5</v>
      </c>
      <c r="F1168" s="42">
        <v>17.25</v>
      </c>
      <c r="G1168" s="42">
        <v>1.65</v>
      </c>
      <c r="H1168" s="2" t="str">
        <f t="shared" ref="H1168:H1216" si="19">"November"</f>
        <v>November</v>
      </c>
    </row>
    <row r="1169" spans="1:8" ht="15.75" thickBot="1" x14ac:dyDescent="0.3">
      <c r="A1169" s="41" t="s">
        <v>275</v>
      </c>
      <c r="B1169" s="41" t="s">
        <v>159</v>
      </c>
      <c r="C1169" s="41">
        <v>666212</v>
      </c>
      <c r="D1169" s="41" t="s">
        <v>202</v>
      </c>
      <c r="E1169" s="41">
        <v>4</v>
      </c>
      <c r="F1169" s="42">
        <v>16</v>
      </c>
      <c r="G1169" s="42">
        <v>1.52</v>
      </c>
      <c r="H1169" s="2" t="str">
        <f t="shared" si="19"/>
        <v>November</v>
      </c>
    </row>
    <row r="1170" spans="1:8" ht="15.75" thickBot="1" x14ac:dyDescent="0.3">
      <c r="A1170" s="41" t="s">
        <v>275</v>
      </c>
      <c r="B1170" s="41" t="s">
        <v>159</v>
      </c>
      <c r="C1170" s="41">
        <v>666213</v>
      </c>
      <c r="D1170" s="41" t="s">
        <v>203</v>
      </c>
      <c r="E1170" s="41">
        <v>2</v>
      </c>
      <c r="F1170" s="42">
        <v>9.1</v>
      </c>
      <c r="G1170" s="42">
        <v>0.86</v>
      </c>
      <c r="H1170" s="2" t="str">
        <f t="shared" si="19"/>
        <v>November</v>
      </c>
    </row>
    <row r="1171" spans="1:8" ht="15.75" thickBot="1" x14ac:dyDescent="0.3">
      <c r="A1171" s="41" t="s">
        <v>275</v>
      </c>
      <c r="B1171" s="41" t="s">
        <v>159</v>
      </c>
      <c r="C1171" s="41">
        <v>778</v>
      </c>
      <c r="D1171" s="41" t="s">
        <v>204</v>
      </c>
      <c r="E1171" s="41">
        <v>30</v>
      </c>
      <c r="F1171" s="42">
        <v>130.5</v>
      </c>
      <c r="G1171" s="42">
        <v>12.3</v>
      </c>
      <c r="H1171" s="2" t="str">
        <f t="shared" si="19"/>
        <v>November</v>
      </c>
    </row>
    <row r="1172" spans="1:8" ht="15.75" thickBot="1" x14ac:dyDescent="0.3">
      <c r="A1172" s="41" t="s">
        <v>275</v>
      </c>
      <c r="B1172" s="41" t="s">
        <v>159</v>
      </c>
      <c r="C1172" s="41">
        <v>779</v>
      </c>
      <c r="D1172" s="41" t="s">
        <v>205</v>
      </c>
      <c r="E1172" s="41">
        <v>153</v>
      </c>
      <c r="F1172" s="42">
        <v>619.65</v>
      </c>
      <c r="G1172" s="42">
        <v>58.38</v>
      </c>
      <c r="H1172" s="2" t="str">
        <f t="shared" si="19"/>
        <v>November</v>
      </c>
    </row>
    <row r="1173" spans="1:8" ht="15.75" thickBot="1" x14ac:dyDescent="0.3">
      <c r="A1173" s="41" t="s">
        <v>275</v>
      </c>
      <c r="B1173" s="41" t="s">
        <v>159</v>
      </c>
      <c r="C1173" s="41">
        <v>780</v>
      </c>
      <c r="D1173" s="41" t="s">
        <v>206</v>
      </c>
      <c r="E1173" s="41">
        <v>143</v>
      </c>
      <c r="F1173" s="42">
        <v>471.9</v>
      </c>
      <c r="G1173" s="42">
        <v>44.55</v>
      </c>
      <c r="H1173" s="2" t="str">
        <f t="shared" si="19"/>
        <v>November</v>
      </c>
    </row>
    <row r="1174" spans="1:8" ht="15.75" thickBot="1" x14ac:dyDescent="0.3">
      <c r="A1174" s="41" t="s">
        <v>275</v>
      </c>
      <c r="B1174" s="41" t="s">
        <v>159</v>
      </c>
      <c r="C1174" s="41">
        <v>103051</v>
      </c>
      <c r="D1174" s="41" t="s">
        <v>207</v>
      </c>
      <c r="E1174" s="41">
        <v>2</v>
      </c>
      <c r="F1174" s="42">
        <v>9.1</v>
      </c>
      <c r="G1174" s="42">
        <v>0.86</v>
      </c>
      <c r="H1174" s="2" t="str">
        <f t="shared" si="19"/>
        <v>November</v>
      </c>
    </row>
    <row r="1175" spans="1:8" ht="15.75" thickBot="1" x14ac:dyDescent="0.3">
      <c r="A1175" s="41" t="s">
        <v>275</v>
      </c>
      <c r="B1175" s="41" t="s">
        <v>159</v>
      </c>
      <c r="C1175" s="41">
        <v>103041</v>
      </c>
      <c r="D1175" s="41" t="s">
        <v>208</v>
      </c>
      <c r="E1175" s="41">
        <v>2</v>
      </c>
      <c r="F1175" s="42">
        <v>7.6</v>
      </c>
      <c r="G1175" s="42">
        <v>0.72</v>
      </c>
      <c r="H1175" s="2" t="str">
        <f t="shared" si="19"/>
        <v>November</v>
      </c>
    </row>
    <row r="1176" spans="1:8" ht="15.75" thickBot="1" x14ac:dyDescent="0.3">
      <c r="A1176" s="41" t="s">
        <v>275</v>
      </c>
      <c r="B1176" s="41" t="s">
        <v>159</v>
      </c>
      <c r="C1176" s="41">
        <v>1030132</v>
      </c>
      <c r="D1176" s="41" t="s">
        <v>209</v>
      </c>
      <c r="E1176" s="41">
        <v>1</v>
      </c>
      <c r="F1176" s="42">
        <v>4.55</v>
      </c>
      <c r="G1176" s="42">
        <v>0.43</v>
      </c>
      <c r="H1176" s="2" t="str">
        <f t="shared" si="19"/>
        <v>November</v>
      </c>
    </row>
    <row r="1177" spans="1:8" ht="15.75" thickBot="1" x14ac:dyDescent="0.3">
      <c r="A1177" s="41" t="s">
        <v>275</v>
      </c>
      <c r="B1177" s="41" t="s">
        <v>159</v>
      </c>
      <c r="C1177" s="41">
        <v>789</v>
      </c>
      <c r="D1177" s="41" t="s">
        <v>210</v>
      </c>
      <c r="E1177" s="41">
        <v>143</v>
      </c>
      <c r="F1177" s="42">
        <v>100.1</v>
      </c>
      <c r="G1177" s="42">
        <v>9.24</v>
      </c>
      <c r="H1177" s="2" t="str">
        <f t="shared" si="19"/>
        <v>November</v>
      </c>
    </row>
    <row r="1178" spans="1:8" ht="15.75" thickBot="1" x14ac:dyDescent="0.3">
      <c r="A1178" s="41" t="s">
        <v>275</v>
      </c>
      <c r="B1178" s="41" t="s">
        <v>159</v>
      </c>
      <c r="C1178" s="41">
        <v>782</v>
      </c>
      <c r="D1178" s="41" t="s">
        <v>211</v>
      </c>
      <c r="E1178" s="41">
        <v>1</v>
      </c>
      <c r="F1178" s="42">
        <v>2.2000000000000002</v>
      </c>
      <c r="G1178" s="42">
        <v>0.21</v>
      </c>
      <c r="H1178" s="2" t="str">
        <f t="shared" si="19"/>
        <v>November</v>
      </c>
    </row>
    <row r="1179" spans="1:8" ht="15.75" thickBot="1" x14ac:dyDescent="0.3">
      <c r="A1179" s="41" t="s">
        <v>275</v>
      </c>
      <c r="B1179" s="41" t="s">
        <v>159</v>
      </c>
      <c r="C1179" s="41">
        <v>783</v>
      </c>
      <c r="D1179" s="41" t="s">
        <v>212</v>
      </c>
      <c r="E1179" s="41">
        <v>8</v>
      </c>
      <c r="F1179" s="42">
        <v>15.6</v>
      </c>
      <c r="G1179" s="42">
        <v>1.51</v>
      </c>
      <c r="H1179" s="2" t="str">
        <f t="shared" si="19"/>
        <v>November</v>
      </c>
    </row>
    <row r="1180" spans="1:8" ht="15.75" thickBot="1" x14ac:dyDescent="0.3">
      <c r="A1180" s="41" t="s">
        <v>275</v>
      </c>
      <c r="B1180" s="41" t="s">
        <v>159</v>
      </c>
      <c r="C1180" s="41">
        <v>784</v>
      </c>
      <c r="D1180" s="41" t="s">
        <v>213</v>
      </c>
      <c r="E1180" s="41">
        <v>8</v>
      </c>
      <c r="F1180" s="42">
        <v>13.2</v>
      </c>
      <c r="G1180" s="42">
        <v>1.28</v>
      </c>
      <c r="H1180" s="2" t="str">
        <f t="shared" si="19"/>
        <v>November</v>
      </c>
    </row>
    <row r="1181" spans="1:8" ht="15.75" thickBot="1" x14ac:dyDescent="0.3">
      <c r="A1181" s="41" t="s">
        <v>275</v>
      </c>
      <c r="B1181" s="41" t="s">
        <v>159</v>
      </c>
      <c r="C1181" s="41">
        <v>1008</v>
      </c>
      <c r="D1181" s="41" t="s">
        <v>214</v>
      </c>
      <c r="E1181" s="41">
        <v>33</v>
      </c>
      <c r="F1181" s="42">
        <v>150.15</v>
      </c>
      <c r="G1181" s="42">
        <v>14.19</v>
      </c>
      <c r="H1181" s="2" t="str">
        <f t="shared" si="19"/>
        <v>November</v>
      </c>
    </row>
    <row r="1182" spans="1:8" ht="15.75" thickBot="1" x14ac:dyDescent="0.3">
      <c r="A1182" s="41" t="s">
        <v>275</v>
      </c>
      <c r="B1182" s="41" t="s">
        <v>159</v>
      </c>
      <c r="C1182" s="41">
        <v>1007</v>
      </c>
      <c r="D1182" s="41" t="s">
        <v>215</v>
      </c>
      <c r="E1182" s="41">
        <v>121</v>
      </c>
      <c r="F1182" s="42">
        <v>514.25</v>
      </c>
      <c r="G1182" s="42">
        <v>48.5</v>
      </c>
      <c r="H1182" s="2" t="str">
        <f t="shared" si="19"/>
        <v>November</v>
      </c>
    </row>
    <row r="1183" spans="1:8" ht="15.75" thickBot="1" x14ac:dyDescent="0.3">
      <c r="A1183" s="41" t="s">
        <v>275</v>
      </c>
      <c r="B1183" s="41" t="s">
        <v>159</v>
      </c>
      <c r="C1183" s="41">
        <v>1006</v>
      </c>
      <c r="D1183" s="41" t="s">
        <v>216</v>
      </c>
      <c r="E1183" s="41">
        <v>82</v>
      </c>
      <c r="F1183" s="42">
        <v>291.10000000000002</v>
      </c>
      <c r="G1183" s="42">
        <v>27.82</v>
      </c>
      <c r="H1183" s="2" t="str">
        <f t="shared" si="19"/>
        <v>November</v>
      </c>
    </row>
    <row r="1184" spans="1:8" ht="15.75" thickBot="1" x14ac:dyDescent="0.3">
      <c r="A1184" s="41" t="s">
        <v>275</v>
      </c>
      <c r="B1184" s="41" t="s">
        <v>217</v>
      </c>
      <c r="C1184" s="41">
        <v>10</v>
      </c>
      <c r="D1184" s="41" t="s">
        <v>218</v>
      </c>
      <c r="E1184" s="41">
        <v>42</v>
      </c>
      <c r="F1184" s="42">
        <v>54.18</v>
      </c>
      <c r="G1184" s="42">
        <v>0</v>
      </c>
      <c r="H1184" s="2" t="str">
        <f t="shared" si="19"/>
        <v>November</v>
      </c>
    </row>
    <row r="1185" spans="1:8" ht="15.75" thickBot="1" x14ac:dyDescent="0.3">
      <c r="A1185" s="41" t="s">
        <v>275</v>
      </c>
      <c r="B1185" s="41" t="s">
        <v>660</v>
      </c>
      <c r="C1185" s="41">
        <v>103500</v>
      </c>
      <c r="D1185" s="41" t="s">
        <v>219</v>
      </c>
      <c r="E1185" s="41">
        <v>265</v>
      </c>
      <c r="F1185" s="42">
        <v>662.5</v>
      </c>
      <c r="G1185" s="42">
        <v>63.37</v>
      </c>
      <c r="H1185" s="2" t="str">
        <f t="shared" si="19"/>
        <v>November</v>
      </c>
    </row>
    <row r="1186" spans="1:8" ht="15.75" thickBot="1" x14ac:dyDescent="0.3">
      <c r="A1186" s="41" t="s">
        <v>275</v>
      </c>
      <c r="B1186" s="41" t="s">
        <v>660</v>
      </c>
      <c r="C1186" s="41">
        <v>103505</v>
      </c>
      <c r="D1186" s="41" t="s">
        <v>220</v>
      </c>
      <c r="E1186" s="41">
        <v>16</v>
      </c>
      <c r="F1186" s="42">
        <v>72</v>
      </c>
      <c r="G1186" s="42">
        <v>6.86</v>
      </c>
      <c r="H1186" s="2" t="str">
        <f t="shared" si="19"/>
        <v>November</v>
      </c>
    </row>
    <row r="1187" spans="1:8" ht="15.75" thickBot="1" x14ac:dyDescent="0.3">
      <c r="A1187" s="41" t="s">
        <v>275</v>
      </c>
      <c r="B1187" s="41" t="s">
        <v>660</v>
      </c>
      <c r="C1187" s="41">
        <v>1901</v>
      </c>
      <c r="D1187" s="41" t="s">
        <v>221</v>
      </c>
      <c r="E1187" s="41">
        <v>398</v>
      </c>
      <c r="F1187" s="42">
        <v>1114.4000000000001</v>
      </c>
      <c r="G1187" s="42">
        <v>106.57</v>
      </c>
      <c r="H1187" s="2" t="str">
        <f t="shared" si="19"/>
        <v>November</v>
      </c>
    </row>
    <row r="1188" spans="1:8" ht="15.75" thickBot="1" x14ac:dyDescent="0.3">
      <c r="A1188" s="41" t="s">
        <v>275</v>
      </c>
      <c r="B1188" s="41" t="s">
        <v>660</v>
      </c>
      <c r="C1188" s="41">
        <v>1903</v>
      </c>
      <c r="D1188" s="41" t="s">
        <v>222</v>
      </c>
      <c r="E1188" s="41">
        <v>56</v>
      </c>
      <c r="F1188" s="42">
        <v>168</v>
      </c>
      <c r="G1188" s="42">
        <v>16.21</v>
      </c>
      <c r="H1188" s="2" t="str">
        <f t="shared" si="19"/>
        <v>November</v>
      </c>
    </row>
    <row r="1189" spans="1:8" ht="15.75" thickBot="1" x14ac:dyDescent="0.3">
      <c r="A1189" s="41" t="s">
        <v>275</v>
      </c>
      <c r="B1189" s="41" t="s">
        <v>660</v>
      </c>
      <c r="C1189" s="41">
        <v>1457</v>
      </c>
      <c r="D1189" s="41" t="s">
        <v>223</v>
      </c>
      <c r="E1189" s="41">
        <v>46</v>
      </c>
      <c r="F1189" s="42">
        <v>137.54</v>
      </c>
      <c r="G1189" s="42">
        <v>12.94</v>
      </c>
      <c r="H1189" s="2" t="str">
        <f t="shared" si="19"/>
        <v>November</v>
      </c>
    </row>
    <row r="1190" spans="1:8" ht="15.75" thickBot="1" x14ac:dyDescent="0.3">
      <c r="A1190" s="41" t="s">
        <v>275</v>
      </c>
      <c r="B1190" s="41" t="s">
        <v>660</v>
      </c>
      <c r="C1190" s="41">
        <v>1458</v>
      </c>
      <c r="D1190" s="41" t="s">
        <v>224</v>
      </c>
      <c r="E1190" s="41">
        <v>38</v>
      </c>
      <c r="F1190" s="42">
        <v>142.5</v>
      </c>
      <c r="G1190" s="42">
        <v>13.67</v>
      </c>
      <c r="H1190" s="2" t="str">
        <f t="shared" si="19"/>
        <v>November</v>
      </c>
    </row>
    <row r="1191" spans="1:8" ht="15.75" thickBot="1" x14ac:dyDescent="0.3">
      <c r="A1191" s="41" t="s">
        <v>275</v>
      </c>
      <c r="B1191" s="41" t="s">
        <v>660</v>
      </c>
      <c r="C1191" s="41">
        <v>1143</v>
      </c>
      <c r="D1191" s="41" t="s">
        <v>225</v>
      </c>
      <c r="E1191" s="41">
        <v>658</v>
      </c>
      <c r="F1191" s="42">
        <v>4928.42</v>
      </c>
      <c r="G1191" s="42">
        <v>467.38</v>
      </c>
      <c r="H1191" s="2" t="str">
        <f t="shared" si="19"/>
        <v>November</v>
      </c>
    </row>
    <row r="1192" spans="1:8" ht="15.75" thickBot="1" x14ac:dyDescent="0.3">
      <c r="A1192" s="41" t="s">
        <v>275</v>
      </c>
      <c r="B1192" s="41" t="s">
        <v>650</v>
      </c>
      <c r="C1192" s="41">
        <v>1579</v>
      </c>
      <c r="D1192" s="41" t="s">
        <v>226</v>
      </c>
      <c r="E1192" s="41">
        <v>6</v>
      </c>
      <c r="F1192" s="42">
        <v>46.5</v>
      </c>
      <c r="G1192" s="42">
        <v>4.4400000000000004</v>
      </c>
      <c r="H1192" s="2" t="str">
        <f t="shared" si="19"/>
        <v>November</v>
      </c>
    </row>
    <row r="1193" spans="1:8" ht="15.75" thickBot="1" x14ac:dyDescent="0.3">
      <c r="A1193" s="41" t="s">
        <v>275</v>
      </c>
      <c r="B1193" s="41" t="s">
        <v>650</v>
      </c>
      <c r="C1193" s="41">
        <v>1547</v>
      </c>
      <c r="D1193" s="41" t="s">
        <v>227</v>
      </c>
      <c r="E1193" s="41">
        <v>23</v>
      </c>
      <c r="F1193" s="42">
        <v>178.25</v>
      </c>
      <c r="G1193" s="42">
        <v>16.989999999999998</v>
      </c>
      <c r="H1193" s="2" t="str">
        <f t="shared" si="19"/>
        <v>November</v>
      </c>
    </row>
    <row r="1194" spans="1:8" ht="15.75" thickBot="1" x14ac:dyDescent="0.3">
      <c r="A1194" s="41" t="s">
        <v>275</v>
      </c>
      <c r="B1194" s="41" t="s">
        <v>650</v>
      </c>
      <c r="C1194" s="41">
        <v>1551</v>
      </c>
      <c r="D1194" s="41" t="s">
        <v>228</v>
      </c>
      <c r="E1194" s="41">
        <v>44</v>
      </c>
      <c r="F1194" s="42">
        <v>341</v>
      </c>
      <c r="G1194" s="42">
        <v>32.520000000000003</v>
      </c>
      <c r="H1194" s="2" t="str">
        <f t="shared" si="19"/>
        <v>November</v>
      </c>
    </row>
    <row r="1195" spans="1:8" ht="15.75" thickBot="1" x14ac:dyDescent="0.3">
      <c r="A1195" s="41" t="s">
        <v>275</v>
      </c>
      <c r="B1195" s="41" t="s">
        <v>650</v>
      </c>
      <c r="C1195" s="41">
        <v>1580</v>
      </c>
      <c r="D1195" s="41" t="s">
        <v>229</v>
      </c>
      <c r="E1195" s="41">
        <v>13</v>
      </c>
      <c r="F1195" s="42">
        <v>100.75</v>
      </c>
      <c r="G1195" s="42">
        <v>9.6199999999999992</v>
      </c>
      <c r="H1195" s="2" t="str">
        <f t="shared" si="19"/>
        <v>November</v>
      </c>
    </row>
    <row r="1196" spans="1:8" ht="15.75" thickBot="1" x14ac:dyDescent="0.3">
      <c r="A1196" s="41" t="s">
        <v>275</v>
      </c>
      <c r="B1196" s="41" t="s">
        <v>650</v>
      </c>
      <c r="C1196" s="41">
        <v>1556</v>
      </c>
      <c r="D1196" s="41" t="s">
        <v>230</v>
      </c>
      <c r="E1196" s="41">
        <v>34</v>
      </c>
      <c r="F1196" s="42">
        <v>187</v>
      </c>
      <c r="G1196" s="42">
        <v>17.73</v>
      </c>
      <c r="H1196" s="2" t="str">
        <f t="shared" si="19"/>
        <v>November</v>
      </c>
    </row>
    <row r="1197" spans="1:8" ht="15.75" thickBot="1" x14ac:dyDescent="0.3">
      <c r="A1197" s="41" t="s">
        <v>275</v>
      </c>
      <c r="B1197" s="41" t="s">
        <v>650</v>
      </c>
      <c r="C1197" s="41">
        <v>1557</v>
      </c>
      <c r="D1197" s="41" t="s">
        <v>231</v>
      </c>
      <c r="E1197" s="41">
        <v>58</v>
      </c>
      <c r="F1197" s="42">
        <v>391.5</v>
      </c>
      <c r="G1197" s="42">
        <v>37.159999999999997</v>
      </c>
      <c r="H1197" s="2" t="str">
        <f t="shared" si="19"/>
        <v>November</v>
      </c>
    </row>
    <row r="1198" spans="1:8" ht="15.75" thickBot="1" x14ac:dyDescent="0.3">
      <c r="A1198" s="41" t="s">
        <v>275</v>
      </c>
      <c r="B1198" s="41" t="s">
        <v>650</v>
      </c>
      <c r="C1198" s="41">
        <v>1558</v>
      </c>
      <c r="D1198" s="41" t="s">
        <v>232</v>
      </c>
      <c r="E1198" s="41">
        <v>91</v>
      </c>
      <c r="F1198" s="42">
        <v>414.05</v>
      </c>
      <c r="G1198" s="42">
        <v>39.17</v>
      </c>
      <c r="H1198" s="2" t="str">
        <f t="shared" si="19"/>
        <v>November</v>
      </c>
    </row>
    <row r="1199" spans="1:8" ht="15.75" thickBot="1" x14ac:dyDescent="0.3">
      <c r="A1199" s="41" t="s">
        <v>275</v>
      </c>
      <c r="B1199" s="41" t="s">
        <v>650</v>
      </c>
      <c r="C1199" s="41">
        <v>103001</v>
      </c>
      <c r="D1199" s="41" t="s">
        <v>233</v>
      </c>
      <c r="E1199" s="41">
        <v>27</v>
      </c>
      <c r="F1199" s="42">
        <v>209.25</v>
      </c>
      <c r="G1199" s="42">
        <v>19.96</v>
      </c>
      <c r="H1199" s="2" t="str">
        <f t="shared" si="19"/>
        <v>November</v>
      </c>
    </row>
    <row r="1200" spans="1:8" ht="15.75" thickBot="1" x14ac:dyDescent="0.3">
      <c r="A1200" s="41" t="s">
        <v>275</v>
      </c>
      <c r="B1200" s="41" t="s">
        <v>650</v>
      </c>
      <c r="C1200" s="41">
        <v>1552</v>
      </c>
      <c r="D1200" s="41" t="s">
        <v>234</v>
      </c>
      <c r="E1200" s="41">
        <v>25</v>
      </c>
      <c r="F1200" s="42">
        <v>168.75</v>
      </c>
      <c r="G1200" s="42">
        <v>16</v>
      </c>
      <c r="H1200" s="2" t="str">
        <f t="shared" si="19"/>
        <v>November</v>
      </c>
    </row>
    <row r="1201" spans="1:8" ht="15.75" thickBot="1" x14ac:dyDescent="0.3">
      <c r="A1201" s="41" t="s">
        <v>275</v>
      </c>
      <c r="B1201" s="41" t="s">
        <v>650</v>
      </c>
      <c r="C1201" s="41">
        <v>1570</v>
      </c>
      <c r="D1201" s="41" t="s">
        <v>235</v>
      </c>
      <c r="E1201" s="41">
        <v>26</v>
      </c>
      <c r="F1201" s="42">
        <v>123.5</v>
      </c>
      <c r="G1201" s="42">
        <v>11.71</v>
      </c>
      <c r="H1201" s="2" t="str">
        <f t="shared" si="19"/>
        <v>November</v>
      </c>
    </row>
    <row r="1202" spans="1:8" ht="15.75" thickBot="1" x14ac:dyDescent="0.3">
      <c r="A1202" s="41" t="s">
        <v>275</v>
      </c>
      <c r="B1202" s="41" t="s">
        <v>650</v>
      </c>
      <c r="C1202" s="41">
        <v>1555</v>
      </c>
      <c r="D1202" s="41" t="s">
        <v>236</v>
      </c>
      <c r="E1202" s="41">
        <v>54</v>
      </c>
      <c r="F1202" s="42">
        <v>297</v>
      </c>
      <c r="G1202" s="42">
        <v>28.13</v>
      </c>
      <c r="H1202" s="2" t="str">
        <f t="shared" si="19"/>
        <v>November</v>
      </c>
    </row>
    <row r="1203" spans="1:8" ht="15.75" thickBot="1" x14ac:dyDescent="0.3">
      <c r="A1203" s="41" t="s">
        <v>275</v>
      </c>
      <c r="B1203" s="41" t="s">
        <v>650</v>
      </c>
      <c r="C1203" s="41">
        <v>1578</v>
      </c>
      <c r="D1203" s="41" t="s">
        <v>237</v>
      </c>
      <c r="E1203" s="41">
        <v>1</v>
      </c>
      <c r="F1203" s="42">
        <v>7.75</v>
      </c>
      <c r="G1203" s="42">
        <v>0.74</v>
      </c>
      <c r="H1203" s="2" t="str">
        <f t="shared" si="19"/>
        <v>November</v>
      </c>
    </row>
    <row r="1204" spans="1:8" ht="15.75" thickBot="1" x14ac:dyDescent="0.3">
      <c r="A1204" s="41" t="s">
        <v>275</v>
      </c>
      <c r="B1204" s="41" t="s">
        <v>650</v>
      </c>
      <c r="C1204" s="41">
        <v>1563</v>
      </c>
      <c r="D1204" s="41" t="s">
        <v>238</v>
      </c>
      <c r="E1204" s="41">
        <v>38</v>
      </c>
      <c r="F1204" s="42">
        <v>294.5</v>
      </c>
      <c r="G1204" s="42">
        <v>28.11</v>
      </c>
      <c r="H1204" s="2" t="str">
        <f t="shared" si="19"/>
        <v>November</v>
      </c>
    </row>
    <row r="1205" spans="1:8" ht="15.75" thickBot="1" x14ac:dyDescent="0.3">
      <c r="A1205" s="41" t="s">
        <v>275</v>
      </c>
      <c r="B1205" s="41" t="s">
        <v>650</v>
      </c>
      <c r="C1205" s="41">
        <v>1571</v>
      </c>
      <c r="D1205" s="41" t="s">
        <v>239</v>
      </c>
      <c r="E1205" s="41">
        <v>92</v>
      </c>
      <c r="F1205" s="42">
        <v>455.4</v>
      </c>
      <c r="G1205" s="42">
        <v>43.24</v>
      </c>
      <c r="H1205" s="2" t="str">
        <f t="shared" si="19"/>
        <v>November</v>
      </c>
    </row>
    <row r="1206" spans="1:8" ht="15.75" thickBot="1" x14ac:dyDescent="0.3">
      <c r="A1206" s="41" t="s">
        <v>275</v>
      </c>
      <c r="B1206" s="41" t="s">
        <v>650</v>
      </c>
      <c r="C1206" s="41">
        <v>365</v>
      </c>
      <c r="D1206" s="41" t="s">
        <v>240</v>
      </c>
      <c r="E1206" s="41">
        <v>29</v>
      </c>
      <c r="F1206" s="42">
        <v>166.75</v>
      </c>
      <c r="G1206" s="42">
        <v>15.95</v>
      </c>
      <c r="H1206" s="2" t="str">
        <f t="shared" si="19"/>
        <v>November</v>
      </c>
    </row>
    <row r="1207" spans="1:8" ht="15.75" thickBot="1" x14ac:dyDescent="0.3">
      <c r="A1207" s="41" t="s">
        <v>275</v>
      </c>
      <c r="B1207" s="41" t="s">
        <v>650</v>
      </c>
      <c r="C1207" s="41">
        <v>1565</v>
      </c>
      <c r="D1207" s="41" t="s">
        <v>241</v>
      </c>
      <c r="E1207" s="41">
        <v>9</v>
      </c>
      <c r="F1207" s="42">
        <v>40.950000000000003</v>
      </c>
      <c r="G1207" s="42">
        <v>3.87</v>
      </c>
      <c r="H1207" s="2" t="str">
        <f t="shared" si="19"/>
        <v>November</v>
      </c>
    </row>
    <row r="1208" spans="1:8" ht="15.75" thickBot="1" x14ac:dyDescent="0.3">
      <c r="A1208" s="41" t="s">
        <v>275</v>
      </c>
      <c r="B1208" s="41" t="s">
        <v>650</v>
      </c>
      <c r="C1208" s="41">
        <v>1517</v>
      </c>
      <c r="D1208" s="41" t="s">
        <v>242</v>
      </c>
      <c r="E1208" s="41">
        <v>8</v>
      </c>
      <c r="F1208" s="42">
        <v>48.4</v>
      </c>
      <c r="G1208" s="42">
        <v>4.57</v>
      </c>
      <c r="H1208" s="2" t="str">
        <f t="shared" si="19"/>
        <v>November</v>
      </c>
    </row>
    <row r="1209" spans="1:8" ht="15.75" thickBot="1" x14ac:dyDescent="0.3">
      <c r="A1209" s="41" t="s">
        <v>275</v>
      </c>
      <c r="B1209" s="41" t="s">
        <v>650</v>
      </c>
      <c r="C1209" s="41">
        <v>1566</v>
      </c>
      <c r="D1209" s="41" t="s">
        <v>243</v>
      </c>
      <c r="E1209" s="41">
        <v>89</v>
      </c>
      <c r="F1209" s="42">
        <v>600.75</v>
      </c>
      <c r="G1209" s="42">
        <v>56.98</v>
      </c>
      <c r="H1209" s="2" t="str">
        <f t="shared" si="19"/>
        <v>November</v>
      </c>
    </row>
    <row r="1210" spans="1:8" ht="15.75" thickBot="1" x14ac:dyDescent="0.3">
      <c r="A1210" s="41" t="s">
        <v>275</v>
      </c>
      <c r="B1210" s="41" t="s">
        <v>244</v>
      </c>
      <c r="C1210" s="41">
        <v>1455</v>
      </c>
      <c r="D1210" s="41" t="s">
        <v>245</v>
      </c>
      <c r="E1210" s="41">
        <v>29</v>
      </c>
      <c r="F1210" s="42">
        <v>115.71</v>
      </c>
      <c r="G1210" s="42">
        <v>11.01</v>
      </c>
      <c r="H1210" s="2" t="str">
        <f t="shared" si="19"/>
        <v>November</v>
      </c>
    </row>
    <row r="1211" spans="1:8" ht="15.75" thickBot="1" x14ac:dyDescent="0.3">
      <c r="A1211" s="41" t="s">
        <v>275</v>
      </c>
      <c r="B1211" s="41" t="s">
        <v>244</v>
      </c>
      <c r="C1211" s="41">
        <v>1412</v>
      </c>
      <c r="D1211" s="41" t="s">
        <v>246</v>
      </c>
      <c r="E1211" s="41">
        <v>57</v>
      </c>
      <c r="F1211" s="42">
        <v>199.5</v>
      </c>
      <c r="G1211" s="42">
        <v>18.84</v>
      </c>
      <c r="H1211" s="2" t="str">
        <f t="shared" si="19"/>
        <v>November</v>
      </c>
    </row>
    <row r="1212" spans="1:8" ht="15.75" thickBot="1" x14ac:dyDescent="0.3">
      <c r="A1212" s="41" t="s">
        <v>275</v>
      </c>
      <c r="B1212" s="41" t="s">
        <v>244</v>
      </c>
      <c r="C1212" s="41">
        <v>1428</v>
      </c>
      <c r="D1212" s="41" t="s">
        <v>247</v>
      </c>
      <c r="E1212" s="41">
        <v>102</v>
      </c>
      <c r="F1212" s="42">
        <v>535.5</v>
      </c>
      <c r="G1212" s="42">
        <v>50.91</v>
      </c>
      <c r="H1212" s="2" t="str">
        <f t="shared" si="19"/>
        <v>November</v>
      </c>
    </row>
    <row r="1213" spans="1:8" ht="15.75" thickBot="1" x14ac:dyDescent="0.3">
      <c r="A1213" s="41" t="s">
        <v>275</v>
      </c>
      <c r="B1213" s="41" t="s">
        <v>244</v>
      </c>
      <c r="C1213" s="41">
        <v>1451</v>
      </c>
      <c r="D1213" s="41" t="s">
        <v>248</v>
      </c>
      <c r="E1213" s="41">
        <v>108</v>
      </c>
      <c r="F1213" s="42">
        <v>469.8</v>
      </c>
      <c r="G1213" s="42">
        <v>44.44</v>
      </c>
      <c r="H1213" s="2" t="str">
        <f t="shared" si="19"/>
        <v>November</v>
      </c>
    </row>
    <row r="1214" spans="1:8" ht="15.75" thickBot="1" x14ac:dyDescent="0.3">
      <c r="A1214" s="41" t="s">
        <v>275</v>
      </c>
      <c r="B1214" s="41" t="s">
        <v>244</v>
      </c>
      <c r="C1214" s="41">
        <v>1450</v>
      </c>
      <c r="D1214" s="41" t="s">
        <v>249</v>
      </c>
      <c r="E1214" s="41">
        <v>125</v>
      </c>
      <c r="F1214" s="42">
        <v>656.25</v>
      </c>
      <c r="G1214" s="42">
        <v>62.43</v>
      </c>
      <c r="H1214" s="2" t="str">
        <f t="shared" si="19"/>
        <v>November</v>
      </c>
    </row>
    <row r="1215" spans="1:8" ht="15.75" thickBot="1" x14ac:dyDescent="0.3">
      <c r="A1215" s="41" t="s">
        <v>275</v>
      </c>
      <c r="B1215" s="41" t="s">
        <v>244</v>
      </c>
      <c r="C1215" s="41">
        <v>1333</v>
      </c>
      <c r="D1215" s="41" t="s">
        <v>250</v>
      </c>
      <c r="E1215" s="41">
        <v>77</v>
      </c>
      <c r="F1215" s="42">
        <v>288.75</v>
      </c>
      <c r="G1215" s="42">
        <v>27.67</v>
      </c>
      <c r="H1215" s="2" t="str">
        <f t="shared" si="19"/>
        <v>November</v>
      </c>
    </row>
    <row r="1216" spans="1:8" ht="15.75" thickBot="1" x14ac:dyDescent="0.3">
      <c r="A1216" s="41" t="s">
        <v>275</v>
      </c>
      <c r="B1216" s="41" t="s">
        <v>251</v>
      </c>
      <c r="C1216" s="41">
        <v>5013</v>
      </c>
      <c r="D1216" s="41" t="s">
        <v>252</v>
      </c>
      <c r="E1216" s="41">
        <v>4</v>
      </c>
      <c r="F1216" s="42">
        <v>1</v>
      </c>
      <c r="G1216" s="42">
        <v>0</v>
      </c>
      <c r="H1216" s="2" t="str">
        <f t="shared" si="19"/>
        <v>November</v>
      </c>
    </row>
    <row r="1217" spans="1:8" ht="15.75" thickBot="1" x14ac:dyDescent="0.3">
      <c r="A1217" s="41" t="s">
        <v>275</v>
      </c>
      <c r="B1217" s="41" t="s">
        <v>653</v>
      </c>
      <c r="C1217" s="41">
        <v>1701</v>
      </c>
      <c r="D1217" s="41" t="s">
        <v>7</v>
      </c>
      <c r="E1217" s="41">
        <v>336</v>
      </c>
      <c r="F1217" s="42">
        <v>504</v>
      </c>
      <c r="G1217" s="42">
        <v>47.39</v>
      </c>
      <c r="H1217" t="str">
        <f>"December"</f>
        <v>December</v>
      </c>
    </row>
    <row r="1218" spans="1:8" ht="15.75" thickBot="1" x14ac:dyDescent="0.3">
      <c r="A1218" s="41" t="s">
        <v>275</v>
      </c>
      <c r="B1218" s="41" t="s">
        <v>653</v>
      </c>
      <c r="C1218" s="41">
        <v>659100</v>
      </c>
      <c r="D1218" s="41" t="s">
        <v>9</v>
      </c>
      <c r="E1218" s="41">
        <v>15</v>
      </c>
      <c r="F1218" s="42">
        <v>36</v>
      </c>
      <c r="G1218" s="42">
        <v>3.44</v>
      </c>
      <c r="H1218" s="2" t="str">
        <f t="shared" ref="H1218:H1281" si="20">"December"</f>
        <v>December</v>
      </c>
    </row>
    <row r="1219" spans="1:8" ht="15.75" thickBot="1" x14ac:dyDescent="0.3">
      <c r="A1219" s="41" t="s">
        <v>275</v>
      </c>
      <c r="B1219" s="41" t="s">
        <v>653</v>
      </c>
      <c r="C1219" s="41">
        <v>659105</v>
      </c>
      <c r="D1219" s="41" t="s">
        <v>10</v>
      </c>
      <c r="E1219" s="41">
        <v>89</v>
      </c>
      <c r="F1219" s="42">
        <v>124.6</v>
      </c>
      <c r="G1219" s="42">
        <v>11.76</v>
      </c>
      <c r="H1219" s="2" t="str">
        <f t="shared" si="20"/>
        <v>December</v>
      </c>
    </row>
    <row r="1220" spans="1:8" ht="15.75" thickBot="1" x14ac:dyDescent="0.3">
      <c r="A1220" s="41" t="s">
        <v>275</v>
      </c>
      <c r="B1220" s="41" t="s">
        <v>653</v>
      </c>
      <c r="C1220" s="41">
        <v>659102</v>
      </c>
      <c r="D1220" s="41" t="s">
        <v>11</v>
      </c>
      <c r="E1220" s="41">
        <v>22</v>
      </c>
      <c r="F1220" s="42">
        <v>49.5</v>
      </c>
      <c r="G1220" s="42">
        <v>4.6500000000000004</v>
      </c>
      <c r="H1220" s="2" t="str">
        <f t="shared" si="20"/>
        <v>December</v>
      </c>
    </row>
    <row r="1221" spans="1:8" ht="15.75" thickBot="1" x14ac:dyDescent="0.3">
      <c r="A1221" s="41" t="s">
        <v>275</v>
      </c>
      <c r="B1221" s="41" t="s">
        <v>653</v>
      </c>
      <c r="C1221" s="41">
        <v>659103</v>
      </c>
      <c r="D1221" s="41" t="s">
        <v>12</v>
      </c>
      <c r="E1221" s="41">
        <v>23</v>
      </c>
      <c r="F1221" s="42">
        <v>51.75</v>
      </c>
      <c r="G1221" s="42">
        <v>4.88</v>
      </c>
      <c r="H1221" s="2" t="str">
        <f t="shared" si="20"/>
        <v>December</v>
      </c>
    </row>
    <row r="1222" spans="1:8" ht="15.75" thickBot="1" x14ac:dyDescent="0.3">
      <c r="A1222" s="41" t="s">
        <v>275</v>
      </c>
      <c r="B1222" s="41" t="s">
        <v>653</v>
      </c>
      <c r="C1222" s="41">
        <v>659104</v>
      </c>
      <c r="D1222" s="41" t="s">
        <v>13</v>
      </c>
      <c r="E1222" s="41">
        <v>4</v>
      </c>
      <c r="F1222" s="42">
        <v>9</v>
      </c>
      <c r="G1222" s="42">
        <v>0.85</v>
      </c>
      <c r="H1222" s="2" t="str">
        <f t="shared" si="20"/>
        <v>December</v>
      </c>
    </row>
    <row r="1223" spans="1:8" ht="15.75" thickBot="1" x14ac:dyDescent="0.3">
      <c r="A1223" s="41" t="s">
        <v>275</v>
      </c>
      <c r="B1223" s="41" t="s">
        <v>653</v>
      </c>
      <c r="C1223" s="41">
        <v>659101</v>
      </c>
      <c r="D1223" s="41" t="s">
        <v>14</v>
      </c>
      <c r="E1223" s="41">
        <v>40</v>
      </c>
      <c r="F1223" s="42">
        <v>70</v>
      </c>
      <c r="G1223" s="42">
        <v>6.72</v>
      </c>
      <c r="H1223" s="2" t="str">
        <f t="shared" si="20"/>
        <v>December</v>
      </c>
    </row>
    <row r="1224" spans="1:8" ht="15.75" thickBot="1" x14ac:dyDescent="0.3">
      <c r="A1224" s="41" t="s">
        <v>275</v>
      </c>
      <c r="B1224" s="41" t="s">
        <v>653</v>
      </c>
      <c r="C1224" s="41">
        <v>2127</v>
      </c>
      <c r="D1224" s="41" t="s">
        <v>15</v>
      </c>
      <c r="E1224" s="41">
        <v>147</v>
      </c>
      <c r="F1224" s="42">
        <v>174.93</v>
      </c>
      <c r="G1224" s="42">
        <v>16.440000000000001</v>
      </c>
      <c r="H1224" s="2" t="str">
        <f t="shared" si="20"/>
        <v>December</v>
      </c>
    </row>
    <row r="1225" spans="1:8" ht="15.75" thickBot="1" x14ac:dyDescent="0.3">
      <c r="A1225" s="41" t="s">
        <v>275</v>
      </c>
      <c r="B1225" s="41" t="s">
        <v>653</v>
      </c>
      <c r="C1225" s="41">
        <v>659028</v>
      </c>
      <c r="D1225" s="41" t="s">
        <v>16</v>
      </c>
      <c r="E1225" s="41">
        <v>28</v>
      </c>
      <c r="F1225" s="42">
        <v>77</v>
      </c>
      <c r="G1225" s="42">
        <v>7.29</v>
      </c>
      <c r="H1225" s="2" t="str">
        <f t="shared" si="20"/>
        <v>December</v>
      </c>
    </row>
    <row r="1226" spans="1:8" ht="15.75" thickBot="1" x14ac:dyDescent="0.3">
      <c r="A1226" s="41" t="s">
        <v>275</v>
      </c>
      <c r="B1226" s="41" t="s">
        <v>653</v>
      </c>
      <c r="C1226" s="41">
        <v>659013</v>
      </c>
      <c r="D1226" s="41" t="s">
        <v>17</v>
      </c>
      <c r="E1226" s="41">
        <v>19</v>
      </c>
      <c r="F1226" s="42">
        <v>79.61</v>
      </c>
      <c r="G1226" s="42">
        <v>7.6</v>
      </c>
      <c r="H1226" s="2" t="str">
        <f t="shared" si="20"/>
        <v>December</v>
      </c>
    </row>
    <row r="1227" spans="1:8" ht="15.75" thickBot="1" x14ac:dyDescent="0.3">
      <c r="A1227" s="41" t="s">
        <v>275</v>
      </c>
      <c r="B1227" s="41" t="s">
        <v>653</v>
      </c>
      <c r="C1227" s="41">
        <v>659004</v>
      </c>
      <c r="D1227" s="41" t="s">
        <v>18</v>
      </c>
      <c r="E1227" s="41">
        <v>10</v>
      </c>
      <c r="F1227" s="42">
        <v>29.9</v>
      </c>
      <c r="G1227" s="42">
        <v>2.81</v>
      </c>
      <c r="H1227" s="2" t="str">
        <f t="shared" si="20"/>
        <v>December</v>
      </c>
    </row>
    <row r="1228" spans="1:8" ht="15.75" thickBot="1" x14ac:dyDescent="0.3">
      <c r="A1228" s="41" t="s">
        <v>275</v>
      </c>
      <c r="B1228" s="41" t="s">
        <v>653</v>
      </c>
      <c r="C1228" s="41">
        <v>659006</v>
      </c>
      <c r="D1228" s="41" t="s">
        <v>19</v>
      </c>
      <c r="E1228" s="41">
        <v>14</v>
      </c>
      <c r="F1228" s="42">
        <v>41.86</v>
      </c>
      <c r="G1228" s="42">
        <v>3.96</v>
      </c>
      <c r="H1228" s="2" t="str">
        <f t="shared" si="20"/>
        <v>December</v>
      </c>
    </row>
    <row r="1229" spans="1:8" ht="15.75" thickBot="1" x14ac:dyDescent="0.3">
      <c r="A1229" s="41" t="s">
        <v>275</v>
      </c>
      <c r="B1229" s="41" t="s">
        <v>653</v>
      </c>
      <c r="C1229" s="41">
        <v>659018</v>
      </c>
      <c r="D1229" s="41" t="s">
        <v>20</v>
      </c>
      <c r="E1229" s="41">
        <v>8</v>
      </c>
      <c r="F1229" s="42">
        <v>33.520000000000003</v>
      </c>
      <c r="G1229" s="42">
        <v>3.19</v>
      </c>
      <c r="H1229" s="2" t="str">
        <f t="shared" si="20"/>
        <v>December</v>
      </c>
    </row>
    <row r="1230" spans="1:8" ht="15.75" thickBot="1" x14ac:dyDescent="0.3">
      <c r="A1230" s="41" t="s">
        <v>275</v>
      </c>
      <c r="B1230" s="41" t="s">
        <v>653</v>
      </c>
      <c r="C1230" s="41">
        <v>659010</v>
      </c>
      <c r="D1230" s="41" t="s">
        <v>21</v>
      </c>
      <c r="E1230" s="41">
        <v>23</v>
      </c>
      <c r="F1230" s="42">
        <v>68.77</v>
      </c>
      <c r="G1230" s="42">
        <v>6.49</v>
      </c>
      <c r="H1230" s="2" t="str">
        <f t="shared" si="20"/>
        <v>December</v>
      </c>
    </row>
    <row r="1231" spans="1:8" ht="15.75" thickBot="1" x14ac:dyDescent="0.3">
      <c r="A1231" s="41" t="s">
        <v>275</v>
      </c>
      <c r="B1231" s="41" t="s">
        <v>653</v>
      </c>
      <c r="C1231" s="41">
        <v>659008</v>
      </c>
      <c r="D1231" s="41" t="s">
        <v>22</v>
      </c>
      <c r="E1231" s="41">
        <v>28</v>
      </c>
      <c r="F1231" s="42">
        <v>111.72</v>
      </c>
      <c r="G1231" s="42">
        <v>10.63</v>
      </c>
      <c r="H1231" s="2" t="str">
        <f t="shared" si="20"/>
        <v>December</v>
      </c>
    </row>
    <row r="1232" spans="1:8" ht="15.75" thickBot="1" x14ac:dyDescent="0.3">
      <c r="A1232" s="41" t="s">
        <v>275</v>
      </c>
      <c r="B1232" s="41" t="s">
        <v>653</v>
      </c>
      <c r="C1232" s="41">
        <v>659003</v>
      </c>
      <c r="D1232" s="41" t="s">
        <v>23</v>
      </c>
      <c r="E1232" s="41">
        <v>12</v>
      </c>
      <c r="F1232" s="42">
        <v>35.880000000000003</v>
      </c>
      <c r="G1232" s="42">
        <v>3.38</v>
      </c>
      <c r="H1232" s="2" t="str">
        <f t="shared" si="20"/>
        <v>December</v>
      </c>
    </row>
    <row r="1233" spans="1:8" ht="15.75" thickBot="1" x14ac:dyDescent="0.3">
      <c r="A1233" s="41" t="s">
        <v>275</v>
      </c>
      <c r="B1233" s="41" t="s">
        <v>653</v>
      </c>
      <c r="C1233" s="41">
        <v>1712</v>
      </c>
      <c r="D1233" s="41" t="s">
        <v>24</v>
      </c>
      <c r="E1233" s="41">
        <v>143</v>
      </c>
      <c r="F1233" s="42">
        <v>243.1</v>
      </c>
      <c r="G1233" s="42">
        <v>23.09</v>
      </c>
      <c r="H1233" s="2" t="str">
        <f t="shared" si="20"/>
        <v>December</v>
      </c>
    </row>
    <row r="1234" spans="1:8" ht="15.75" thickBot="1" x14ac:dyDescent="0.3">
      <c r="A1234" s="41" t="s">
        <v>275</v>
      </c>
      <c r="B1234" s="41" t="s">
        <v>654</v>
      </c>
      <c r="C1234" s="41">
        <v>605</v>
      </c>
      <c r="D1234" s="41" t="s">
        <v>25</v>
      </c>
      <c r="E1234" s="41">
        <v>19</v>
      </c>
      <c r="F1234" s="42">
        <v>61.75</v>
      </c>
      <c r="G1234" s="42">
        <v>5.87</v>
      </c>
      <c r="H1234" s="2" t="str">
        <f t="shared" si="20"/>
        <v>December</v>
      </c>
    </row>
    <row r="1235" spans="1:8" ht="15.75" thickBot="1" x14ac:dyDescent="0.3">
      <c r="A1235" s="41" t="s">
        <v>275</v>
      </c>
      <c r="B1235" s="41" t="s">
        <v>654</v>
      </c>
      <c r="C1235" s="41">
        <v>904</v>
      </c>
      <c r="D1235" s="41" t="s">
        <v>26</v>
      </c>
      <c r="E1235" s="41">
        <v>38</v>
      </c>
      <c r="F1235" s="42">
        <v>60.8</v>
      </c>
      <c r="G1235" s="42">
        <v>5.71</v>
      </c>
      <c r="H1235" s="2" t="str">
        <f t="shared" si="20"/>
        <v>December</v>
      </c>
    </row>
    <row r="1236" spans="1:8" ht="15.75" thickBot="1" x14ac:dyDescent="0.3">
      <c r="A1236" s="41" t="s">
        <v>275</v>
      </c>
      <c r="B1236" s="41" t="s">
        <v>654</v>
      </c>
      <c r="C1236" s="41">
        <v>9033</v>
      </c>
      <c r="D1236" s="41" t="s">
        <v>652</v>
      </c>
      <c r="E1236" s="41">
        <v>91</v>
      </c>
      <c r="F1236" s="42">
        <v>364</v>
      </c>
      <c r="G1236" s="42">
        <v>34.58</v>
      </c>
      <c r="H1236" s="2" t="str">
        <f t="shared" si="20"/>
        <v>December</v>
      </c>
    </row>
    <row r="1237" spans="1:8" ht="15.75" thickBot="1" x14ac:dyDescent="0.3">
      <c r="A1237" s="41" t="s">
        <v>275</v>
      </c>
      <c r="B1237" s="41" t="s">
        <v>654</v>
      </c>
      <c r="C1237" s="41">
        <v>46959</v>
      </c>
      <c r="D1237" s="41" t="s">
        <v>27</v>
      </c>
      <c r="E1237" s="41">
        <v>41</v>
      </c>
      <c r="F1237" s="42">
        <v>65.599999999999994</v>
      </c>
      <c r="G1237" s="42">
        <v>6.15</v>
      </c>
      <c r="H1237" s="2" t="str">
        <f t="shared" si="20"/>
        <v>December</v>
      </c>
    </row>
    <row r="1238" spans="1:8" ht="15.75" thickBot="1" x14ac:dyDescent="0.3">
      <c r="A1238" s="41" t="s">
        <v>275</v>
      </c>
      <c r="B1238" s="41" t="s">
        <v>654</v>
      </c>
      <c r="C1238" s="41">
        <v>909</v>
      </c>
      <c r="D1238" s="41" t="s">
        <v>28</v>
      </c>
      <c r="E1238" s="41">
        <v>10</v>
      </c>
      <c r="F1238" s="42">
        <v>16</v>
      </c>
      <c r="G1238" s="42">
        <v>1.5</v>
      </c>
      <c r="H1238" s="2" t="str">
        <f t="shared" si="20"/>
        <v>December</v>
      </c>
    </row>
    <row r="1239" spans="1:8" ht="15.75" thickBot="1" x14ac:dyDescent="0.3">
      <c r="A1239" s="41" t="s">
        <v>275</v>
      </c>
      <c r="B1239" s="41" t="s">
        <v>654</v>
      </c>
      <c r="C1239" s="41">
        <v>911</v>
      </c>
      <c r="D1239" s="41" t="s">
        <v>29</v>
      </c>
      <c r="E1239" s="41">
        <v>116</v>
      </c>
      <c r="F1239" s="42">
        <v>185.6</v>
      </c>
      <c r="G1239" s="42">
        <v>17.41</v>
      </c>
      <c r="H1239" s="2" t="str">
        <f t="shared" si="20"/>
        <v>December</v>
      </c>
    </row>
    <row r="1240" spans="1:8" ht="15.75" thickBot="1" x14ac:dyDescent="0.3">
      <c r="A1240" s="41" t="s">
        <v>275</v>
      </c>
      <c r="B1240" s="41" t="s">
        <v>654</v>
      </c>
      <c r="C1240" s="41">
        <v>6789</v>
      </c>
      <c r="D1240" s="41" t="s">
        <v>30</v>
      </c>
      <c r="E1240" s="41">
        <v>68</v>
      </c>
      <c r="F1240" s="42">
        <v>108.8</v>
      </c>
      <c r="G1240" s="42">
        <v>10.24</v>
      </c>
      <c r="H1240" s="2" t="str">
        <f t="shared" si="20"/>
        <v>December</v>
      </c>
    </row>
    <row r="1241" spans="1:8" ht="15.75" thickBot="1" x14ac:dyDescent="0.3">
      <c r="A1241" s="41" t="s">
        <v>275</v>
      </c>
      <c r="B1241" s="41" t="s">
        <v>654</v>
      </c>
      <c r="C1241" s="41">
        <v>4987</v>
      </c>
      <c r="D1241" s="41" t="s">
        <v>31</v>
      </c>
      <c r="E1241" s="41">
        <v>53</v>
      </c>
      <c r="F1241" s="42">
        <v>84.8</v>
      </c>
      <c r="G1241" s="42">
        <v>7.96</v>
      </c>
      <c r="H1241" s="2" t="str">
        <f t="shared" si="20"/>
        <v>December</v>
      </c>
    </row>
    <row r="1242" spans="1:8" ht="15.75" thickBot="1" x14ac:dyDescent="0.3">
      <c r="A1242" s="41" t="s">
        <v>275</v>
      </c>
      <c r="B1242" s="41" t="s">
        <v>654</v>
      </c>
      <c r="C1242" s="41">
        <v>898</v>
      </c>
      <c r="D1242" s="41" t="s">
        <v>32</v>
      </c>
      <c r="E1242" s="41">
        <v>1</v>
      </c>
      <c r="F1242" s="42">
        <v>0.35</v>
      </c>
      <c r="G1242" s="42">
        <v>0</v>
      </c>
      <c r="H1242" s="2" t="str">
        <f t="shared" si="20"/>
        <v>December</v>
      </c>
    </row>
    <row r="1243" spans="1:8" ht="15.75" thickBot="1" x14ac:dyDescent="0.3">
      <c r="A1243" s="41" t="s">
        <v>275</v>
      </c>
      <c r="B1243" s="41" t="s">
        <v>654</v>
      </c>
      <c r="C1243" s="41">
        <v>770</v>
      </c>
      <c r="D1243" s="41" t="s">
        <v>33</v>
      </c>
      <c r="E1243" s="41">
        <v>19</v>
      </c>
      <c r="F1243" s="42">
        <v>7.6</v>
      </c>
      <c r="G1243" s="42">
        <v>0.72</v>
      </c>
      <c r="H1243" s="2" t="str">
        <f t="shared" si="20"/>
        <v>December</v>
      </c>
    </row>
    <row r="1244" spans="1:8" ht="15.75" thickBot="1" x14ac:dyDescent="0.3">
      <c r="A1244" s="41" t="s">
        <v>275</v>
      </c>
      <c r="B1244" s="41" t="s">
        <v>654</v>
      </c>
      <c r="C1244" s="41">
        <v>953</v>
      </c>
      <c r="D1244" s="41" t="s">
        <v>34</v>
      </c>
      <c r="E1244" s="41">
        <v>38</v>
      </c>
      <c r="F1244" s="42">
        <v>60.8</v>
      </c>
      <c r="G1244" s="42">
        <v>5.71</v>
      </c>
      <c r="H1244" s="2" t="str">
        <f t="shared" si="20"/>
        <v>December</v>
      </c>
    </row>
    <row r="1245" spans="1:8" ht="15.75" thickBot="1" x14ac:dyDescent="0.3">
      <c r="A1245" s="41" t="s">
        <v>275</v>
      </c>
      <c r="B1245" s="41" t="s">
        <v>654</v>
      </c>
      <c r="C1245" s="41">
        <v>914</v>
      </c>
      <c r="D1245" s="41" t="s">
        <v>35</v>
      </c>
      <c r="E1245" s="41">
        <v>26</v>
      </c>
      <c r="F1245" s="42">
        <v>71.5</v>
      </c>
      <c r="G1245" s="42">
        <v>6.76</v>
      </c>
      <c r="H1245" s="2" t="str">
        <f t="shared" si="20"/>
        <v>December</v>
      </c>
    </row>
    <row r="1246" spans="1:8" ht="15.75" thickBot="1" x14ac:dyDescent="0.3">
      <c r="A1246" s="41" t="s">
        <v>275</v>
      </c>
      <c r="B1246" s="41" t="s">
        <v>654</v>
      </c>
      <c r="C1246" s="41">
        <v>35324</v>
      </c>
      <c r="D1246" s="41" t="s">
        <v>36</v>
      </c>
      <c r="E1246" s="41">
        <v>26</v>
      </c>
      <c r="F1246" s="42">
        <v>71.5</v>
      </c>
      <c r="G1246" s="42">
        <v>6.76</v>
      </c>
      <c r="H1246" s="2" t="str">
        <f t="shared" si="20"/>
        <v>December</v>
      </c>
    </row>
    <row r="1247" spans="1:8" ht="15.75" thickBot="1" x14ac:dyDescent="0.3">
      <c r="A1247" s="41" t="s">
        <v>275</v>
      </c>
      <c r="B1247" s="41" t="s">
        <v>654</v>
      </c>
      <c r="C1247" s="41">
        <v>29930</v>
      </c>
      <c r="D1247" s="41" t="s">
        <v>37</v>
      </c>
      <c r="E1247" s="41">
        <v>10</v>
      </c>
      <c r="F1247" s="42">
        <v>18.5</v>
      </c>
      <c r="G1247" s="42">
        <v>1.79</v>
      </c>
      <c r="H1247" s="2" t="str">
        <f t="shared" si="20"/>
        <v>December</v>
      </c>
    </row>
    <row r="1248" spans="1:8" ht="15.75" thickBot="1" x14ac:dyDescent="0.3">
      <c r="A1248" s="41" t="s">
        <v>275</v>
      </c>
      <c r="B1248" s="41" t="s">
        <v>654</v>
      </c>
      <c r="C1248" s="41">
        <v>934</v>
      </c>
      <c r="D1248" s="41" t="s">
        <v>38</v>
      </c>
      <c r="E1248" s="41">
        <v>18</v>
      </c>
      <c r="F1248" s="42">
        <v>33.299999999999997</v>
      </c>
      <c r="G1248" s="42">
        <v>3.23</v>
      </c>
      <c r="H1248" s="2" t="str">
        <f t="shared" si="20"/>
        <v>December</v>
      </c>
    </row>
    <row r="1249" spans="1:8" ht="15.75" thickBot="1" x14ac:dyDescent="0.3">
      <c r="A1249" s="41" t="s">
        <v>275</v>
      </c>
      <c r="B1249" s="41" t="s">
        <v>654</v>
      </c>
      <c r="C1249" s="41">
        <v>1030002</v>
      </c>
      <c r="D1249" s="41" t="s">
        <v>39</v>
      </c>
      <c r="E1249" s="41">
        <v>24</v>
      </c>
      <c r="F1249" s="42">
        <v>44.4</v>
      </c>
      <c r="G1249" s="42">
        <v>4.29</v>
      </c>
      <c r="H1249" s="2" t="str">
        <f t="shared" si="20"/>
        <v>December</v>
      </c>
    </row>
    <row r="1250" spans="1:8" ht="15.75" thickBot="1" x14ac:dyDescent="0.3">
      <c r="A1250" s="41" t="s">
        <v>275</v>
      </c>
      <c r="B1250" s="41" t="s">
        <v>654</v>
      </c>
      <c r="C1250" s="41">
        <v>969</v>
      </c>
      <c r="D1250" s="41" t="s">
        <v>40</v>
      </c>
      <c r="E1250" s="41">
        <v>18</v>
      </c>
      <c r="F1250" s="42">
        <v>33.299999999999997</v>
      </c>
      <c r="G1250" s="42">
        <v>3.23</v>
      </c>
      <c r="H1250" s="2" t="str">
        <f t="shared" si="20"/>
        <v>December</v>
      </c>
    </row>
    <row r="1251" spans="1:8" ht="15.75" thickBot="1" x14ac:dyDescent="0.3">
      <c r="A1251" s="41" t="s">
        <v>275</v>
      </c>
      <c r="B1251" s="41" t="s">
        <v>654</v>
      </c>
      <c r="C1251" s="41">
        <v>968</v>
      </c>
      <c r="D1251" s="41" t="s">
        <v>41</v>
      </c>
      <c r="E1251" s="41">
        <v>23</v>
      </c>
      <c r="F1251" s="42">
        <v>42.55</v>
      </c>
      <c r="G1251" s="42">
        <v>4.1399999999999997</v>
      </c>
      <c r="H1251" s="2" t="str">
        <f t="shared" si="20"/>
        <v>December</v>
      </c>
    </row>
    <row r="1252" spans="1:8" ht="15.75" thickBot="1" x14ac:dyDescent="0.3">
      <c r="A1252" s="41" t="s">
        <v>275</v>
      </c>
      <c r="B1252" s="41" t="s">
        <v>654</v>
      </c>
      <c r="C1252" s="41">
        <v>965</v>
      </c>
      <c r="D1252" s="41" t="s">
        <v>42</v>
      </c>
      <c r="E1252" s="41">
        <v>23</v>
      </c>
      <c r="F1252" s="42">
        <v>42.55</v>
      </c>
      <c r="G1252" s="42">
        <v>4.13</v>
      </c>
      <c r="H1252" s="2" t="str">
        <f t="shared" si="20"/>
        <v>December</v>
      </c>
    </row>
    <row r="1253" spans="1:8" ht="15.75" thickBot="1" x14ac:dyDescent="0.3">
      <c r="A1253" s="41" t="s">
        <v>275</v>
      </c>
      <c r="B1253" s="41" t="s">
        <v>654</v>
      </c>
      <c r="C1253" s="41">
        <v>1211</v>
      </c>
      <c r="D1253" s="41" t="s">
        <v>43</v>
      </c>
      <c r="E1253" s="41">
        <v>7</v>
      </c>
      <c r="F1253" s="42">
        <v>14.7</v>
      </c>
      <c r="G1253" s="42">
        <v>1.4</v>
      </c>
      <c r="H1253" s="2" t="str">
        <f t="shared" si="20"/>
        <v>December</v>
      </c>
    </row>
    <row r="1254" spans="1:8" ht="15.75" thickBot="1" x14ac:dyDescent="0.3">
      <c r="A1254" s="41" t="s">
        <v>275</v>
      </c>
      <c r="B1254" s="41" t="s">
        <v>654</v>
      </c>
      <c r="C1254" s="41">
        <v>1022</v>
      </c>
      <c r="D1254" s="41" t="s">
        <v>44</v>
      </c>
      <c r="E1254" s="41">
        <v>25</v>
      </c>
      <c r="F1254" s="42">
        <v>62.5</v>
      </c>
      <c r="G1254" s="42">
        <v>6</v>
      </c>
      <c r="H1254" s="2" t="str">
        <f t="shared" si="20"/>
        <v>December</v>
      </c>
    </row>
    <row r="1255" spans="1:8" ht="15.75" thickBot="1" x14ac:dyDescent="0.3">
      <c r="A1255" s="41" t="s">
        <v>275</v>
      </c>
      <c r="B1255" s="41" t="s">
        <v>654</v>
      </c>
      <c r="C1255" s="41">
        <v>1023</v>
      </c>
      <c r="D1255" s="41" t="s">
        <v>45</v>
      </c>
      <c r="E1255" s="41">
        <v>11</v>
      </c>
      <c r="F1255" s="42">
        <v>31.9</v>
      </c>
      <c r="G1255" s="42">
        <v>3.08</v>
      </c>
      <c r="H1255" s="2" t="str">
        <f t="shared" si="20"/>
        <v>December</v>
      </c>
    </row>
    <row r="1256" spans="1:8" ht="15.75" thickBot="1" x14ac:dyDescent="0.3">
      <c r="A1256" s="41" t="s">
        <v>275</v>
      </c>
      <c r="B1256" s="41" t="s">
        <v>654</v>
      </c>
      <c r="C1256" s="41">
        <v>956</v>
      </c>
      <c r="D1256" s="41" t="s">
        <v>46</v>
      </c>
      <c r="E1256" s="41">
        <v>53</v>
      </c>
      <c r="F1256" s="42">
        <v>145.75</v>
      </c>
      <c r="G1256" s="42">
        <v>13.78</v>
      </c>
      <c r="H1256" s="2" t="str">
        <f t="shared" si="20"/>
        <v>December</v>
      </c>
    </row>
    <row r="1257" spans="1:8" ht="15.75" thickBot="1" x14ac:dyDescent="0.3">
      <c r="A1257" s="41" t="s">
        <v>275</v>
      </c>
      <c r="B1257" s="41" t="s">
        <v>654</v>
      </c>
      <c r="C1257" s="41">
        <v>58330</v>
      </c>
      <c r="D1257" s="41" t="s">
        <v>47</v>
      </c>
      <c r="E1257" s="41">
        <v>6</v>
      </c>
      <c r="F1257" s="42">
        <v>21</v>
      </c>
      <c r="G1257" s="42">
        <v>0</v>
      </c>
      <c r="H1257" s="2" t="str">
        <f t="shared" si="20"/>
        <v>December</v>
      </c>
    </row>
    <row r="1258" spans="1:8" ht="15.75" thickBot="1" x14ac:dyDescent="0.3">
      <c r="A1258" s="41" t="s">
        <v>275</v>
      </c>
      <c r="B1258" s="41" t="s">
        <v>654</v>
      </c>
      <c r="C1258" s="41">
        <v>58331</v>
      </c>
      <c r="D1258" s="41" t="s">
        <v>48</v>
      </c>
      <c r="E1258" s="41">
        <v>1</v>
      </c>
      <c r="F1258" s="42">
        <v>3.5</v>
      </c>
      <c r="G1258" s="42">
        <v>0</v>
      </c>
      <c r="H1258" s="2" t="str">
        <f t="shared" si="20"/>
        <v>December</v>
      </c>
    </row>
    <row r="1259" spans="1:8" ht="15.75" thickBot="1" x14ac:dyDescent="0.3">
      <c r="A1259" s="41" t="s">
        <v>275</v>
      </c>
      <c r="B1259" s="41" t="s">
        <v>654</v>
      </c>
      <c r="C1259" s="41">
        <v>58332</v>
      </c>
      <c r="D1259" s="41" t="s">
        <v>49</v>
      </c>
      <c r="E1259" s="41">
        <v>3</v>
      </c>
      <c r="F1259" s="42">
        <v>10.5</v>
      </c>
      <c r="G1259" s="42">
        <v>0</v>
      </c>
      <c r="H1259" s="2" t="str">
        <f t="shared" si="20"/>
        <v>December</v>
      </c>
    </row>
    <row r="1260" spans="1:8" ht="15.75" thickBot="1" x14ac:dyDescent="0.3">
      <c r="A1260" s="41" t="s">
        <v>275</v>
      </c>
      <c r="B1260" s="41" t="s">
        <v>654</v>
      </c>
      <c r="C1260" s="41">
        <v>58334</v>
      </c>
      <c r="D1260" s="41" t="s">
        <v>50</v>
      </c>
      <c r="E1260" s="41">
        <v>6</v>
      </c>
      <c r="F1260" s="42">
        <v>21</v>
      </c>
      <c r="G1260" s="42">
        <v>0</v>
      </c>
      <c r="H1260" s="2" t="str">
        <f t="shared" si="20"/>
        <v>December</v>
      </c>
    </row>
    <row r="1261" spans="1:8" ht="15.75" thickBot="1" x14ac:dyDescent="0.3">
      <c r="A1261" s="41" t="s">
        <v>275</v>
      </c>
      <c r="B1261" s="41" t="s">
        <v>654</v>
      </c>
      <c r="C1261" s="41">
        <v>58335</v>
      </c>
      <c r="D1261" s="41" t="s">
        <v>51</v>
      </c>
      <c r="E1261" s="41">
        <v>16</v>
      </c>
      <c r="F1261" s="42">
        <v>56</v>
      </c>
      <c r="G1261" s="42">
        <v>0</v>
      </c>
      <c r="H1261" s="2" t="str">
        <f t="shared" si="20"/>
        <v>December</v>
      </c>
    </row>
    <row r="1262" spans="1:8" ht="15.75" thickBot="1" x14ac:dyDescent="0.3">
      <c r="A1262" s="41" t="s">
        <v>275</v>
      </c>
      <c r="B1262" s="41" t="s">
        <v>654</v>
      </c>
      <c r="C1262" s="41">
        <v>58336</v>
      </c>
      <c r="D1262" s="41" t="s">
        <v>52</v>
      </c>
      <c r="E1262" s="41">
        <v>20</v>
      </c>
      <c r="F1262" s="42">
        <v>70</v>
      </c>
      <c r="G1262" s="42">
        <v>0</v>
      </c>
      <c r="H1262" s="2" t="str">
        <f t="shared" si="20"/>
        <v>December</v>
      </c>
    </row>
    <row r="1263" spans="1:8" ht="15.75" thickBot="1" x14ac:dyDescent="0.3">
      <c r="A1263" s="41" t="s">
        <v>275</v>
      </c>
      <c r="B1263" s="41" t="s">
        <v>654</v>
      </c>
      <c r="C1263" s="41">
        <v>58337</v>
      </c>
      <c r="D1263" s="41" t="s">
        <v>53</v>
      </c>
      <c r="E1263" s="41">
        <v>6</v>
      </c>
      <c r="F1263" s="42">
        <v>21</v>
      </c>
      <c r="G1263" s="42">
        <v>0</v>
      </c>
      <c r="H1263" s="2" t="str">
        <f t="shared" si="20"/>
        <v>December</v>
      </c>
    </row>
    <row r="1264" spans="1:8" ht="15.75" thickBot="1" x14ac:dyDescent="0.3">
      <c r="A1264" s="41" t="s">
        <v>275</v>
      </c>
      <c r="B1264" s="41" t="s">
        <v>654</v>
      </c>
      <c r="C1264" s="41">
        <v>58338</v>
      </c>
      <c r="D1264" s="41" t="s">
        <v>54</v>
      </c>
      <c r="E1264" s="41">
        <v>45</v>
      </c>
      <c r="F1264" s="42">
        <v>157.5</v>
      </c>
      <c r="G1264" s="42">
        <v>0</v>
      </c>
      <c r="H1264" s="2" t="str">
        <f t="shared" si="20"/>
        <v>December</v>
      </c>
    </row>
    <row r="1265" spans="1:8" ht="15.75" thickBot="1" x14ac:dyDescent="0.3">
      <c r="A1265" s="41" t="s">
        <v>275</v>
      </c>
      <c r="B1265" s="41" t="s">
        <v>654</v>
      </c>
      <c r="C1265" s="41">
        <v>58339</v>
      </c>
      <c r="D1265" s="41" t="s">
        <v>55</v>
      </c>
      <c r="E1265" s="41">
        <v>13</v>
      </c>
      <c r="F1265" s="42">
        <v>45.5</v>
      </c>
      <c r="G1265" s="42">
        <v>0</v>
      </c>
      <c r="H1265" s="2" t="str">
        <f t="shared" si="20"/>
        <v>December</v>
      </c>
    </row>
    <row r="1266" spans="1:8" ht="15.75" thickBot="1" x14ac:dyDescent="0.3">
      <c r="A1266" s="41" t="s">
        <v>275</v>
      </c>
      <c r="B1266" s="41" t="s">
        <v>654</v>
      </c>
      <c r="C1266" s="41">
        <v>58340</v>
      </c>
      <c r="D1266" s="41" t="s">
        <v>56</v>
      </c>
      <c r="E1266" s="41">
        <v>7</v>
      </c>
      <c r="F1266" s="42">
        <v>24.5</v>
      </c>
      <c r="G1266" s="42">
        <v>0</v>
      </c>
      <c r="H1266" s="2" t="str">
        <f t="shared" si="20"/>
        <v>December</v>
      </c>
    </row>
    <row r="1267" spans="1:8" ht="15.75" thickBot="1" x14ac:dyDescent="0.3">
      <c r="A1267" s="41" t="s">
        <v>275</v>
      </c>
      <c r="B1267" s="41" t="s">
        <v>654</v>
      </c>
      <c r="C1267" s="41">
        <v>58342</v>
      </c>
      <c r="D1267" s="41" t="s">
        <v>58</v>
      </c>
      <c r="E1267" s="41">
        <v>40</v>
      </c>
      <c r="F1267" s="42">
        <v>140</v>
      </c>
      <c r="G1267" s="42">
        <v>0</v>
      </c>
      <c r="H1267" s="2" t="str">
        <f t="shared" si="20"/>
        <v>December</v>
      </c>
    </row>
    <row r="1268" spans="1:8" ht="15.75" thickBot="1" x14ac:dyDescent="0.3">
      <c r="A1268" s="41" t="s">
        <v>275</v>
      </c>
      <c r="B1268" s="41" t="s">
        <v>654</v>
      </c>
      <c r="C1268" s="41">
        <v>58343</v>
      </c>
      <c r="D1268" s="41" t="s">
        <v>59</v>
      </c>
      <c r="E1268" s="41">
        <v>26</v>
      </c>
      <c r="F1268" s="42">
        <v>91</v>
      </c>
      <c r="G1268" s="42">
        <v>0</v>
      </c>
      <c r="H1268" s="2" t="str">
        <f t="shared" si="20"/>
        <v>December</v>
      </c>
    </row>
    <row r="1269" spans="1:8" ht="15.75" thickBot="1" x14ac:dyDescent="0.3">
      <c r="A1269" s="41" t="s">
        <v>275</v>
      </c>
      <c r="B1269" s="41" t="s">
        <v>654</v>
      </c>
      <c r="C1269" s="41">
        <v>58344</v>
      </c>
      <c r="D1269" s="41" t="s">
        <v>60</v>
      </c>
      <c r="E1269" s="41">
        <v>38</v>
      </c>
      <c r="F1269" s="42">
        <v>133</v>
      </c>
      <c r="G1269" s="42">
        <v>0</v>
      </c>
      <c r="H1269" s="2" t="str">
        <f t="shared" si="20"/>
        <v>December</v>
      </c>
    </row>
    <row r="1270" spans="1:8" ht="15.75" thickBot="1" x14ac:dyDescent="0.3">
      <c r="A1270" s="41" t="s">
        <v>275</v>
      </c>
      <c r="B1270" s="41" t="s">
        <v>654</v>
      </c>
      <c r="C1270" s="41">
        <v>58345</v>
      </c>
      <c r="D1270" s="41" t="s">
        <v>61</v>
      </c>
      <c r="E1270" s="41">
        <v>17</v>
      </c>
      <c r="F1270" s="42">
        <v>59.5</v>
      </c>
      <c r="G1270" s="42">
        <v>0</v>
      </c>
      <c r="H1270" s="2" t="str">
        <f t="shared" si="20"/>
        <v>December</v>
      </c>
    </row>
    <row r="1271" spans="1:8" ht="15.75" thickBot="1" x14ac:dyDescent="0.3">
      <c r="A1271" s="41" t="s">
        <v>275</v>
      </c>
      <c r="B1271" s="41" t="s">
        <v>654</v>
      </c>
      <c r="C1271" s="41">
        <v>58346</v>
      </c>
      <c r="D1271" s="41" t="s">
        <v>62</v>
      </c>
      <c r="E1271" s="41">
        <v>21</v>
      </c>
      <c r="F1271" s="42">
        <v>73.5</v>
      </c>
      <c r="G1271" s="42">
        <v>0</v>
      </c>
      <c r="H1271" s="2" t="str">
        <f t="shared" si="20"/>
        <v>December</v>
      </c>
    </row>
    <row r="1272" spans="1:8" ht="15.75" thickBot="1" x14ac:dyDescent="0.3">
      <c r="A1272" s="41" t="s">
        <v>275</v>
      </c>
      <c r="B1272" s="41" t="s">
        <v>654</v>
      </c>
      <c r="C1272" s="41">
        <v>58347</v>
      </c>
      <c r="D1272" s="41" t="s">
        <v>63</v>
      </c>
      <c r="E1272" s="41">
        <v>10</v>
      </c>
      <c r="F1272" s="42">
        <v>35</v>
      </c>
      <c r="G1272" s="42">
        <v>0</v>
      </c>
      <c r="H1272" s="2" t="str">
        <f t="shared" si="20"/>
        <v>December</v>
      </c>
    </row>
    <row r="1273" spans="1:8" ht="15.75" thickBot="1" x14ac:dyDescent="0.3">
      <c r="A1273" s="41" t="s">
        <v>275</v>
      </c>
      <c r="B1273" s="41" t="s">
        <v>654</v>
      </c>
      <c r="C1273" s="41">
        <v>58348</v>
      </c>
      <c r="D1273" s="41" t="s">
        <v>64</v>
      </c>
      <c r="E1273" s="41">
        <v>12</v>
      </c>
      <c r="F1273" s="42">
        <v>42</v>
      </c>
      <c r="G1273" s="42">
        <v>0</v>
      </c>
      <c r="H1273" s="2" t="str">
        <f t="shared" si="20"/>
        <v>December</v>
      </c>
    </row>
    <row r="1274" spans="1:8" ht="15.75" thickBot="1" x14ac:dyDescent="0.3">
      <c r="A1274" s="41" t="s">
        <v>275</v>
      </c>
      <c r="B1274" s="41" t="s">
        <v>654</v>
      </c>
      <c r="C1274" s="41">
        <v>1029</v>
      </c>
      <c r="D1274" s="41" t="s">
        <v>65</v>
      </c>
      <c r="E1274" s="41">
        <v>56</v>
      </c>
      <c r="F1274" s="42">
        <v>70</v>
      </c>
      <c r="G1274" s="42">
        <v>6.72</v>
      </c>
      <c r="H1274" s="2" t="str">
        <f t="shared" si="20"/>
        <v>December</v>
      </c>
    </row>
    <row r="1275" spans="1:8" ht="15.75" thickBot="1" x14ac:dyDescent="0.3">
      <c r="A1275" s="41" t="s">
        <v>275</v>
      </c>
      <c r="B1275" s="41" t="s">
        <v>654</v>
      </c>
      <c r="C1275" s="41">
        <v>162</v>
      </c>
      <c r="D1275" s="41" t="s">
        <v>66</v>
      </c>
      <c r="E1275" s="41">
        <v>40</v>
      </c>
      <c r="F1275" s="42">
        <v>50</v>
      </c>
      <c r="G1275" s="42">
        <v>4.8</v>
      </c>
      <c r="H1275" s="2" t="str">
        <f t="shared" si="20"/>
        <v>December</v>
      </c>
    </row>
    <row r="1276" spans="1:8" ht="15.75" thickBot="1" x14ac:dyDescent="0.3">
      <c r="A1276" s="41" t="s">
        <v>275</v>
      </c>
      <c r="B1276" s="41" t="s">
        <v>654</v>
      </c>
      <c r="C1276" s="41">
        <v>5680</v>
      </c>
      <c r="D1276" s="41" t="s">
        <v>67</v>
      </c>
      <c r="E1276" s="41">
        <v>58</v>
      </c>
      <c r="F1276" s="42">
        <v>72.5</v>
      </c>
      <c r="G1276" s="42">
        <v>6.95</v>
      </c>
      <c r="H1276" s="2" t="str">
        <f t="shared" si="20"/>
        <v>December</v>
      </c>
    </row>
    <row r="1277" spans="1:8" ht="15.75" thickBot="1" x14ac:dyDescent="0.3">
      <c r="A1277" s="41" t="s">
        <v>275</v>
      </c>
      <c r="B1277" s="41" t="s">
        <v>654</v>
      </c>
      <c r="C1277" s="41">
        <v>1228</v>
      </c>
      <c r="D1277" s="41" t="s">
        <v>68</v>
      </c>
      <c r="E1277" s="41">
        <v>102</v>
      </c>
      <c r="F1277" s="42">
        <v>280.5</v>
      </c>
      <c r="G1277" s="42">
        <v>26.52</v>
      </c>
      <c r="H1277" s="2" t="str">
        <f t="shared" si="20"/>
        <v>December</v>
      </c>
    </row>
    <row r="1278" spans="1:8" ht="15.75" thickBot="1" x14ac:dyDescent="0.3">
      <c r="A1278" s="41" t="s">
        <v>275</v>
      </c>
      <c r="B1278" s="41" t="s">
        <v>654</v>
      </c>
      <c r="C1278" s="41">
        <v>13</v>
      </c>
      <c r="D1278" s="41" t="s">
        <v>69</v>
      </c>
      <c r="E1278" s="41">
        <v>40</v>
      </c>
      <c r="F1278" s="42">
        <v>110</v>
      </c>
      <c r="G1278" s="42">
        <v>10.4</v>
      </c>
      <c r="H1278" s="2" t="str">
        <f t="shared" si="20"/>
        <v>December</v>
      </c>
    </row>
    <row r="1279" spans="1:8" ht="15.75" thickBot="1" x14ac:dyDescent="0.3">
      <c r="A1279" s="41" t="s">
        <v>275</v>
      </c>
      <c r="B1279" s="41" t="s">
        <v>654</v>
      </c>
      <c r="C1279" s="41">
        <v>6521</v>
      </c>
      <c r="D1279" s="41" t="s">
        <v>70</v>
      </c>
      <c r="E1279" s="41">
        <v>8</v>
      </c>
      <c r="F1279" s="42">
        <v>14.8</v>
      </c>
      <c r="G1279" s="42">
        <v>1.44</v>
      </c>
      <c r="H1279" s="2" t="str">
        <f t="shared" si="20"/>
        <v>December</v>
      </c>
    </row>
    <row r="1280" spans="1:8" ht="15.75" thickBot="1" x14ac:dyDescent="0.3">
      <c r="A1280" s="41" t="s">
        <v>275</v>
      </c>
      <c r="B1280" s="41" t="s">
        <v>654</v>
      </c>
      <c r="C1280" s="41">
        <v>7412</v>
      </c>
      <c r="D1280" s="41" t="s">
        <v>71</v>
      </c>
      <c r="E1280" s="41">
        <v>17</v>
      </c>
      <c r="F1280" s="42">
        <v>31.45</v>
      </c>
      <c r="G1280" s="42">
        <v>0</v>
      </c>
      <c r="H1280" s="2" t="str">
        <f t="shared" si="20"/>
        <v>December</v>
      </c>
    </row>
    <row r="1281" spans="1:8" ht="15.75" thickBot="1" x14ac:dyDescent="0.3">
      <c r="A1281" s="41" t="s">
        <v>275</v>
      </c>
      <c r="B1281" s="41" t="s">
        <v>654</v>
      </c>
      <c r="C1281" s="41">
        <v>964</v>
      </c>
      <c r="D1281" s="41" t="s">
        <v>72</v>
      </c>
      <c r="E1281" s="41">
        <v>26</v>
      </c>
      <c r="F1281" s="42">
        <v>51.74</v>
      </c>
      <c r="G1281" s="42">
        <v>0</v>
      </c>
      <c r="H1281" s="2" t="str">
        <f t="shared" si="20"/>
        <v>December</v>
      </c>
    </row>
    <row r="1282" spans="1:8" ht="15.75" thickBot="1" x14ac:dyDescent="0.3">
      <c r="A1282" s="41" t="s">
        <v>275</v>
      </c>
      <c r="B1282" s="41" t="s">
        <v>654</v>
      </c>
      <c r="C1282" s="41">
        <v>6361</v>
      </c>
      <c r="D1282" s="41" t="s">
        <v>73</v>
      </c>
      <c r="E1282" s="41">
        <v>12</v>
      </c>
      <c r="F1282" s="42">
        <v>23.88</v>
      </c>
      <c r="G1282" s="42">
        <v>0</v>
      </c>
      <c r="H1282" s="2" t="str">
        <f t="shared" ref="H1282:H1345" si="21">"December"</f>
        <v>December</v>
      </c>
    </row>
    <row r="1283" spans="1:8" ht="15.75" thickBot="1" x14ac:dyDescent="0.3">
      <c r="A1283" s="41" t="s">
        <v>275</v>
      </c>
      <c r="B1283" s="41" t="s">
        <v>654</v>
      </c>
      <c r="C1283" s="41">
        <v>28394</v>
      </c>
      <c r="D1283" s="41" t="s">
        <v>74</v>
      </c>
      <c r="E1283" s="41">
        <v>207</v>
      </c>
      <c r="F1283" s="42">
        <v>341.55</v>
      </c>
      <c r="G1283" s="42">
        <v>0</v>
      </c>
      <c r="H1283" s="2" t="str">
        <f t="shared" si="21"/>
        <v>December</v>
      </c>
    </row>
    <row r="1284" spans="1:8" ht="15.75" thickBot="1" x14ac:dyDescent="0.3">
      <c r="A1284" s="41" t="s">
        <v>275</v>
      </c>
      <c r="B1284" s="41" t="s">
        <v>654</v>
      </c>
      <c r="C1284" s="41">
        <v>5555</v>
      </c>
      <c r="D1284" s="41" t="s">
        <v>76</v>
      </c>
      <c r="E1284" s="41">
        <v>17</v>
      </c>
      <c r="F1284" s="42">
        <v>68</v>
      </c>
      <c r="G1284" s="42">
        <v>6.46</v>
      </c>
      <c r="H1284" s="2" t="str">
        <f t="shared" si="21"/>
        <v>December</v>
      </c>
    </row>
    <row r="1285" spans="1:8" ht="15.75" thickBot="1" x14ac:dyDescent="0.3">
      <c r="A1285" s="41" t="s">
        <v>275</v>
      </c>
      <c r="B1285" s="41" t="s">
        <v>654</v>
      </c>
      <c r="C1285" s="41">
        <v>927</v>
      </c>
      <c r="D1285" s="41" t="s">
        <v>77</v>
      </c>
      <c r="E1285" s="41">
        <v>36</v>
      </c>
      <c r="F1285" s="42">
        <v>57.6</v>
      </c>
      <c r="G1285" s="42">
        <v>5.4</v>
      </c>
      <c r="H1285" s="2" t="str">
        <f t="shared" si="21"/>
        <v>December</v>
      </c>
    </row>
    <row r="1286" spans="1:8" ht="15.75" thickBot="1" x14ac:dyDescent="0.3">
      <c r="A1286" s="41" t="s">
        <v>275</v>
      </c>
      <c r="B1286" s="41" t="s">
        <v>654</v>
      </c>
      <c r="C1286" s="41">
        <v>1120</v>
      </c>
      <c r="D1286" s="41" t="s">
        <v>78</v>
      </c>
      <c r="E1286" s="41">
        <v>21</v>
      </c>
      <c r="F1286" s="42">
        <v>38.85</v>
      </c>
      <c r="G1286" s="42">
        <v>3.77</v>
      </c>
      <c r="H1286" s="2" t="str">
        <f t="shared" si="21"/>
        <v>December</v>
      </c>
    </row>
    <row r="1287" spans="1:8" ht="15.75" thickBot="1" x14ac:dyDescent="0.3">
      <c r="A1287" s="41" t="s">
        <v>275</v>
      </c>
      <c r="B1287" s="41" t="s">
        <v>654</v>
      </c>
      <c r="C1287" s="41">
        <v>1118</v>
      </c>
      <c r="D1287" s="41" t="s">
        <v>79</v>
      </c>
      <c r="E1287" s="41">
        <v>79</v>
      </c>
      <c r="F1287" s="42">
        <v>146.15</v>
      </c>
      <c r="G1287" s="42">
        <v>14.14</v>
      </c>
      <c r="H1287" s="2" t="str">
        <f t="shared" si="21"/>
        <v>December</v>
      </c>
    </row>
    <row r="1288" spans="1:8" ht="15.75" thickBot="1" x14ac:dyDescent="0.3">
      <c r="A1288" s="41" t="s">
        <v>275</v>
      </c>
      <c r="B1288" s="41" t="s">
        <v>654</v>
      </c>
      <c r="C1288" s="41">
        <v>920</v>
      </c>
      <c r="D1288" s="41" t="s">
        <v>80</v>
      </c>
      <c r="E1288" s="41">
        <v>14</v>
      </c>
      <c r="F1288" s="42">
        <v>25.9</v>
      </c>
      <c r="G1288" s="42">
        <v>2.52</v>
      </c>
      <c r="H1288" s="2" t="str">
        <f t="shared" si="21"/>
        <v>December</v>
      </c>
    </row>
    <row r="1289" spans="1:8" ht="15.75" thickBot="1" x14ac:dyDescent="0.3">
      <c r="A1289" s="41" t="s">
        <v>275</v>
      </c>
      <c r="B1289" s="41" t="s">
        <v>654</v>
      </c>
      <c r="C1289" s="41">
        <v>921</v>
      </c>
      <c r="D1289" s="41" t="s">
        <v>81</v>
      </c>
      <c r="E1289" s="41">
        <v>23</v>
      </c>
      <c r="F1289" s="42">
        <v>42.55</v>
      </c>
      <c r="G1289" s="42">
        <v>4.12</v>
      </c>
      <c r="H1289" s="2" t="str">
        <f t="shared" si="21"/>
        <v>December</v>
      </c>
    </row>
    <row r="1290" spans="1:8" ht="15.75" thickBot="1" x14ac:dyDescent="0.3">
      <c r="A1290" s="41" t="s">
        <v>275</v>
      </c>
      <c r="B1290" s="41" t="s">
        <v>655</v>
      </c>
      <c r="C1290" s="41">
        <v>54685</v>
      </c>
      <c r="D1290" s="41" t="s">
        <v>82</v>
      </c>
      <c r="E1290" s="41">
        <v>24</v>
      </c>
      <c r="F1290" s="42">
        <v>33.6</v>
      </c>
      <c r="G1290" s="42">
        <v>0</v>
      </c>
      <c r="H1290" s="2" t="str">
        <f t="shared" si="21"/>
        <v>December</v>
      </c>
    </row>
    <row r="1291" spans="1:8" ht="15.75" thickBot="1" x14ac:dyDescent="0.3">
      <c r="A1291" s="41" t="s">
        <v>275</v>
      </c>
      <c r="B1291" s="41" t="s">
        <v>655</v>
      </c>
      <c r="C1291" s="41">
        <v>25423</v>
      </c>
      <c r="D1291" s="41" t="s">
        <v>83</v>
      </c>
      <c r="E1291" s="41">
        <v>8</v>
      </c>
      <c r="F1291" s="42">
        <v>11.2</v>
      </c>
      <c r="G1291" s="42">
        <v>0</v>
      </c>
      <c r="H1291" s="2" t="str">
        <f t="shared" si="21"/>
        <v>December</v>
      </c>
    </row>
    <row r="1292" spans="1:8" ht="15.75" thickBot="1" x14ac:dyDescent="0.3">
      <c r="A1292" s="41" t="s">
        <v>275</v>
      </c>
      <c r="B1292" s="41" t="s">
        <v>655</v>
      </c>
      <c r="C1292" s="41">
        <v>95589</v>
      </c>
      <c r="D1292" s="41" t="s">
        <v>84</v>
      </c>
      <c r="E1292" s="41">
        <v>31</v>
      </c>
      <c r="F1292" s="42">
        <v>43.4</v>
      </c>
      <c r="G1292" s="42">
        <v>0</v>
      </c>
      <c r="H1292" s="2" t="str">
        <f t="shared" si="21"/>
        <v>December</v>
      </c>
    </row>
    <row r="1293" spans="1:8" ht="15.75" thickBot="1" x14ac:dyDescent="0.3">
      <c r="A1293" s="41" t="s">
        <v>275</v>
      </c>
      <c r="B1293" s="41" t="s">
        <v>655</v>
      </c>
      <c r="C1293" s="41">
        <v>467</v>
      </c>
      <c r="D1293" s="41" t="s">
        <v>85</v>
      </c>
      <c r="E1293" s="41">
        <v>32</v>
      </c>
      <c r="F1293" s="42">
        <v>35.200000000000003</v>
      </c>
      <c r="G1293" s="42">
        <v>0</v>
      </c>
      <c r="H1293" s="2" t="str">
        <f t="shared" si="21"/>
        <v>December</v>
      </c>
    </row>
    <row r="1294" spans="1:8" ht="15.75" thickBot="1" x14ac:dyDescent="0.3">
      <c r="A1294" s="41" t="s">
        <v>275</v>
      </c>
      <c r="B1294" s="41" t="s">
        <v>655</v>
      </c>
      <c r="C1294" s="41">
        <v>477</v>
      </c>
      <c r="D1294" s="41" t="s">
        <v>86</v>
      </c>
      <c r="E1294" s="41">
        <v>44</v>
      </c>
      <c r="F1294" s="42">
        <v>48.4</v>
      </c>
      <c r="G1294" s="42">
        <v>0</v>
      </c>
      <c r="H1294" s="2" t="str">
        <f t="shared" si="21"/>
        <v>December</v>
      </c>
    </row>
    <row r="1295" spans="1:8" ht="15.75" thickBot="1" x14ac:dyDescent="0.3">
      <c r="A1295" s="41" t="s">
        <v>275</v>
      </c>
      <c r="B1295" s="41" t="s">
        <v>655</v>
      </c>
      <c r="C1295" s="41">
        <v>26542</v>
      </c>
      <c r="D1295" s="41" t="s">
        <v>87</v>
      </c>
      <c r="E1295" s="41">
        <v>21</v>
      </c>
      <c r="F1295" s="42">
        <v>23.1</v>
      </c>
      <c r="G1295" s="42">
        <v>0</v>
      </c>
      <c r="H1295" s="2" t="str">
        <f t="shared" si="21"/>
        <v>December</v>
      </c>
    </row>
    <row r="1296" spans="1:8" ht="15.75" thickBot="1" x14ac:dyDescent="0.3">
      <c r="A1296" s="41" t="s">
        <v>275</v>
      </c>
      <c r="B1296" s="41" t="s">
        <v>655</v>
      </c>
      <c r="C1296" s="41">
        <v>26543</v>
      </c>
      <c r="D1296" s="41" t="s">
        <v>88</v>
      </c>
      <c r="E1296" s="41">
        <v>13</v>
      </c>
      <c r="F1296" s="42">
        <v>14.3</v>
      </c>
      <c r="G1296" s="42">
        <v>0</v>
      </c>
      <c r="H1296" s="2" t="str">
        <f t="shared" si="21"/>
        <v>December</v>
      </c>
    </row>
    <row r="1297" spans="1:8" ht="15.75" thickBot="1" x14ac:dyDescent="0.3">
      <c r="A1297" s="41" t="s">
        <v>275</v>
      </c>
      <c r="B1297" s="41" t="s">
        <v>655</v>
      </c>
      <c r="C1297" s="41">
        <v>26544</v>
      </c>
      <c r="D1297" s="41" t="s">
        <v>89</v>
      </c>
      <c r="E1297" s="41">
        <v>11</v>
      </c>
      <c r="F1297" s="42">
        <v>12.1</v>
      </c>
      <c r="G1297" s="42">
        <v>0</v>
      </c>
      <c r="H1297" s="2" t="str">
        <f t="shared" si="21"/>
        <v>December</v>
      </c>
    </row>
    <row r="1298" spans="1:8" ht="15.75" thickBot="1" x14ac:dyDescent="0.3">
      <c r="A1298" s="41" t="s">
        <v>275</v>
      </c>
      <c r="B1298" s="41" t="s">
        <v>655</v>
      </c>
      <c r="C1298" s="41">
        <v>26545</v>
      </c>
      <c r="D1298" s="41" t="s">
        <v>90</v>
      </c>
      <c r="E1298" s="41">
        <v>13</v>
      </c>
      <c r="F1298" s="42">
        <v>14.3</v>
      </c>
      <c r="G1298" s="42">
        <v>0</v>
      </c>
      <c r="H1298" s="2" t="str">
        <f t="shared" si="21"/>
        <v>December</v>
      </c>
    </row>
    <row r="1299" spans="1:8" ht="15.75" thickBot="1" x14ac:dyDescent="0.3">
      <c r="A1299" s="41" t="s">
        <v>275</v>
      </c>
      <c r="B1299" s="41" t="s">
        <v>655</v>
      </c>
      <c r="C1299" s="41">
        <v>1189</v>
      </c>
      <c r="D1299" s="41" t="s">
        <v>91</v>
      </c>
      <c r="E1299" s="41">
        <v>23</v>
      </c>
      <c r="F1299" s="42">
        <v>25.3</v>
      </c>
      <c r="G1299" s="42">
        <v>0</v>
      </c>
      <c r="H1299" s="2" t="str">
        <f t="shared" si="21"/>
        <v>December</v>
      </c>
    </row>
    <row r="1300" spans="1:8" ht="15.75" thickBot="1" x14ac:dyDescent="0.3">
      <c r="A1300" s="41" t="s">
        <v>275</v>
      </c>
      <c r="B1300" s="41" t="s">
        <v>655</v>
      </c>
      <c r="C1300" s="41">
        <v>430</v>
      </c>
      <c r="D1300" s="41" t="s">
        <v>92</v>
      </c>
      <c r="E1300" s="41">
        <v>33</v>
      </c>
      <c r="F1300" s="42">
        <v>36.299999999999997</v>
      </c>
      <c r="G1300" s="42">
        <v>0</v>
      </c>
      <c r="H1300" s="2" t="str">
        <f t="shared" si="21"/>
        <v>December</v>
      </c>
    </row>
    <row r="1301" spans="1:8" ht="15.75" thickBot="1" x14ac:dyDescent="0.3">
      <c r="A1301" s="41" t="s">
        <v>275</v>
      </c>
      <c r="B1301" s="41" t="s">
        <v>655</v>
      </c>
      <c r="C1301" s="41">
        <v>7515</v>
      </c>
      <c r="D1301" s="41" t="s">
        <v>93</v>
      </c>
      <c r="E1301" s="41">
        <v>20</v>
      </c>
      <c r="F1301" s="42">
        <v>22</v>
      </c>
      <c r="G1301" s="42">
        <v>0</v>
      </c>
      <c r="H1301" s="2" t="str">
        <f t="shared" si="21"/>
        <v>December</v>
      </c>
    </row>
    <row r="1302" spans="1:8" ht="15.75" thickBot="1" x14ac:dyDescent="0.3">
      <c r="A1302" s="41" t="s">
        <v>275</v>
      </c>
      <c r="B1302" s="41" t="s">
        <v>655</v>
      </c>
      <c r="C1302" s="41">
        <v>483</v>
      </c>
      <c r="D1302" s="41" t="s">
        <v>94</v>
      </c>
      <c r="E1302" s="41">
        <v>9</v>
      </c>
      <c r="F1302" s="42">
        <v>9.9</v>
      </c>
      <c r="G1302" s="42">
        <v>0</v>
      </c>
      <c r="H1302" s="2" t="str">
        <f t="shared" si="21"/>
        <v>December</v>
      </c>
    </row>
    <row r="1303" spans="1:8" ht="15.75" thickBot="1" x14ac:dyDescent="0.3">
      <c r="A1303" s="41" t="s">
        <v>275</v>
      </c>
      <c r="B1303" s="41" t="s">
        <v>655</v>
      </c>
      <c r="C1303" s="41">
        <v>427</v>
      </c>
      <c r="D1303" s="41" t="s">
        <v>95</v>
      </c>
      <c r="E1303" s="41">
        <v>25</v>
      </c>
      <c r="F1303" s="42">
        <v>27.5</v>
      </c>
      <c r="G1303" s="42">
        <v>0</v>
      </c>
      <c r="H1303" s="2" t="str">
        <f t="shared" si="21"/>
        <v>December</v>
      </c>
    </row>
    <row r="1304" spans="1:8" ht="15.75" thickBot="1" x14ac:dyDescent="0.3">
      <c r="A1304" s="41" t="s">
        <v>275</v>
      </c>
      <c r="B1304" s="41" t="s">
        <v>655</v>
      </c>
      <c r="C1304" s="41">
        <v>419</v>
      </c>
      <c r="D1304" s="41" t="s">
        <v>96</v>
      </c>
      <c r="E1304" s="41">
        <v>15</v>
      </c>
      <c r="F1304" s="42">
        <v>16.5</v>
      </c>
      <c r="G1304" s="42">
        <v>0</v>
      </c>
      <c r="H1304" s="2" t="str">
        <f t="shared" si="21"/>
        <v>December</v>
      </c>
    </row>
    <row r="1305" spans="1:8" ht="15.75" thickBot="1" x14ac:dyDescent="0.3">
      <c r="A1305" s="41" t="s">
        <v>275</v>
      </c>
      <c r="B1305" s="41" t="s">
        <v>655</v>
      </c>
      <c r="C1305" s="41">
        <v>417</v>
      </c>
      <c r="D1305" s="41" t="s">
        <v>97</v>
      </c>
      <c r="E1305" s="41">
        <v>23</v>
      </c>
      <c r="F1305" s="42">
        <v>25.3</v>
      </c>
      <c r="G1305" s="42">
        <v>0</v>
      </c>
      <c r="H1305" s="2" t="str">
        <f t="shared" si="21"/>
        <v>December</v>
      </c>
    </row>
    <row r="1306" spans="1:8" ht="15.75" thickBot="1" x14ac:dyDescent="0.3">
      <c r="A1306" s="41" t="s">
        <v>275</v>
      </c>
      <c r="B1306" s="41" t="s">
        <v>655</v>
      </c>
      <c r="C1306" s="41">
        <v>9876</v>
      </c>
      <c r="D1306" s="41" t="s">
        <v>98</v>
      </c>
      <c r="E1306" s="41">
        <v>10</v>
      </c>
      <c r="F1306" s="42">
        <v>11</v>
      </c>
      <c r="G1306" s="42">
        <v>0</v>
      </c>
      <c r="H1306" s="2" t="str">
        <f t="shared" si="21"/>
        <v>December</v>
      </c>
    </row>
    <row r="1307" spans="1:8" ht="15.75" thickBot="1" x14ac:dyDescent="0.3">
      <c r="A1307" s="41" t="s">
        <v>275</v>
      </c>
      <c r="B1307" s="41" t="s">
        <v>655</v>
      </c>
      <c r="C1307" s="41">
        <v>429</v>
      </c>
      <c r="D1307" s="41" t="s">
        <v>99</v>
      </c>
      <c r="E1307" s="41">
        <v>36</v>
      </c>
      <c r="F1307" s="42">
        <v>39.6</v>
      </c>
      <c r="G1307" s="42">
        <v>0</v>
      </c>
      <c r="H1307" s="2" t="str">
        <f t="shared" si="21"/>
        <v>December</v>
      </c>
    </row>
    <row r="1308" spans="1:8" ht="15.75" thickBot="1" x14ac:dyDescent="0.3">
      <c r="A1308" s="41" t="s">
        <v>275</v>
      </c>
      <c r="B1308" s="41" t="s">
        <v>100</v>
      </c>
      <c r="C1308" s="41">
        <v>655</v>
      </c>
      <c r="D1308" s="41" t="s">
        <v>101</v>
      </c>
      <c r="E1308" s="41">
        <v>22</v>
      </c>
      <c r="F1308" s="42">
        <v>22</v>
      </c>
      <c r="G1308" s="42">
        <v>0</v>
      </c>
      <c r="H1308" s="2" t="str">
        <f t="shared" si="21"/>
        <v>December</v>
      </c>
    </row>
    <row r="1309" spans="1:8" ht="15.75" thickBot="1" x14ac:dyDescent="0.3">
      <c r="A1309" s="41" t="s">
        <v>275</v>
      </c>
      <c r="B1309" s="41" t="s">
        <v>100</v>
      </c>
      <c r="C1309" s="41">
        <v>659202</v>
      </c>
      <c r="D1309" s="41" t="s">
        <v>102</v>
      </c>
      <c r="E1309" s="41">
        <v>13</v>
      </c>
      <c r="F1309" s="42">
        <v>9.75</v>
      </c>
      <c r="G1309" s="42">
        <v>0.92</v>
      </c>
      <c r="H1309" s="2" t="str">
        <f t="shared" si="21"/>
        <v>December</v>
      </c>
    </row>
    <row r="1310" spans="1:8" ht="15.75" thickBot="1" x14ac:dyDescent="0.3">
      <c r="A1310" s="41" t="s">
        <v>275</v>
      </c>
      <c r="B1310" s="41" t="s">
        <v>100</v>
      </c>
      <c r="C1310" s="41">
        <v>659204</v>
      </c>
      <c r="D1310" s="41" t="s">
        <v>103</v>
      </c>
      <c r="E1310" s="41">
        <v>9</v>
      </c>
      <c r="F1310" s="42">
        <v>6.75</v>
      </c>
      <c r="G1310" s="42">
        <v>0.63</v>
      </c>
      <c r="H1310" s="2" t="str">
        <f t="shared" si="21"/>
        <v>December</v>
      </c>
    </row>
    <row r="1311" spans="1:8" ht="15.75" thickBot="1" x14ac:dyDescent="0.3">
      <c r="A1311" s="41" t="s">
        <v>275</v>
      </c>
      <c r="B1311" s="41" t="s">
        <v>100</v>
      </c>
      <c r="C1311" s="41">
        <v>654</v>
      </c>
      <c r="D1311" s="41" t="s">
        <v>104</v>
      </c>
      <c r="E1311" s="41">
        <v>20</v>
      </c>
      <c r="F1311" s="42">
        <v>20</v>
      </c>
      <c r="G1311" s="42">
        <v>0</v>
      </c>
      <c r="H1311" s="2" t="str">
        <f t="shared" si="21"/>
        <v>December</v>
      </c>
    </row>
    <row r="1312" spans="1:8" ht="15.75" thickBot="1" x14ac:dyDescent="0.3">
      <c r="A1312" s="41" t="s">
        <v>275</v>
      </c>
      <c r="B1312" s="41" t="s">
        <v>100</v>
      </c>
      <c r="C1312" s="41">
        <v>651</v>
      </c>
      <c r="D1312" s="41" t="s">
        <v>105</v>
      </c>
      <c r="E1312" s="41">
        <v>29</v>
      </c>
      <c r="F1312" s="42">
        <v>2.9</v>
      </c>
      <c r="G1312" s="42">
        <v>0</v>
      </c>
      <c r="H1312" s="2" t="str">
        <f t="shared" si="21"/>
        <v>December</v>
      </c>
    </row>
    <row r="1313" spans="1:8" ht="15.75" thickBot="1" x14ac:dyDescent="0.3">
      <c r="A1313" s="41" t="s">
        <v>275</v>
      </c>
      <c r="B1313" s="41" t="s">
        <v>100</v>
      </c>
      <c r="C1313" s="41">
        <v>652</v>
      </c>
      <c r="D1313" s="41" t="s">
        <v>106</v>
      </c>
      <c r="E1313" s="41">
        <v>286</v>
      </c>
      <c r="F1313" s="42">
        <v>143</v>
      </c>
      <c r="G1313" s="42">
        <v>14</v>
      </c>
      <c r="H1313" s="2" t="str">
        <f t="shared" si="21"/>
        <v>December</v>
      </c>
    </row>
    <row r="1314" spans="1:8" ht="15.75" thickBot="1" x14ac:dyDescent="0.3">
      <c r="A1314" s="41" t="s">
        <v>275</v>
      </c>
      <c r="B1314" s="41" t="s">
        <v>100</v>
      </c>
      <c r="C1314" s="41">
        <v>1908</v>
      </c>
      <c r="D1314" s="41" t="s">
        <v>107</v>
      </c>
      <c r="E1314" s="41">
        <v>42</v>
      </c>
      <c r="F1314" s="42">
        <v>67.2</v>
      </c>
      <c r="G1314" s="42">
        <v>0</v>
      </c>
      <c r="H1314" s="2" t="str">
        <f t="shared" si="21"/>
        <v>December</v>
      </c>
    </row>
    <row r="1315" spans="1:8" ht="15.75" thickBot="1" x14ac:dyDescent="0.3">
      <c r="A1315" s="41" t="s">
        <v>275</v>
      </c>
      <c r="B1315" s="41" t="s">
        <v>100</v>
      </c>
      <c r="C1315" s="41">
        <v>4225</v>
      </c>
      <c r="D1315" s="41" t="s">
        <v>108</v>
      </c>
      <c r="E1315" s="41">
        <v>116</v>
      </c>
      <c r="F1315" s="42">
        <v>52.2</v>
      </c>
      <c r="G1315" s="42">
        <v>0</v>
      </c>
      <c r="H1315" s="2" t="str">
        <f t="shared" si="21"/>
        <v>December</v>
      </c>
    </row>
    <row r="1316" spans="1:8" ht="15.75" thickBot="1" x14ac:dyDescent="0.3">
      <c r="A1316" s="41" t="s">
        <v>275</v>
      </c>
      <c r="B1316" s="41" t="s">
        <v>100</v>
      </c>
      <c r="C1316" s="41">
        <v>660</v>
      </c>
      <c r="D1316" s="41" t="s">
        <v>109</v>
      </c>
      <c r="E1316" s="41">
        <v>64</v>
      </c>
      <c r="F1316" s="42">
        <v>240</v>
      </c>
      <c r="G1316" s="42">
        <v>23.02</v>
      </c>
      <c r="H1316" s="2" t="str">
        <f t="shared" si="21"/>
        <v>December</v>
      </c>
    </row>
    <row r="1317" spans="1:8" ht="15.75" thickBot="1" x14ac:dyDescent="0.3">
      <c r="A1317" s="41" t="s">
        <v>275</v>
      </c>
      <c r="B1317" s="41" t="s">
        <v>100</v>
      </c>
      <c r="C1317" s="41">
        <v>48758</v>
      </c>
      <c r="D1317" s="41" t="s">
        <v>110</v>
      </c>
      <c r="E1317" s="41">
        <v>43</v>
      </c>
      <c r="F1317" s="42">
        <v>64.5</v>
      </c>
      <c r="G1317" s="42">
        <v>6.04</v>
      </c>
      <c r="H1317" s="2" t="str">
        <f t="shared" si="21"/>
        <v>December</v>
      </c>
    </row>
    <row r="1318" spans="1:8" ht="15.75" thickBot="1" x14ac:dyDescent="0.3">
      <c r="A1318" s="41" t="s">
        <v>275</v>
      </c>
      <c r="B1318" s="41" t="s">
        <v>659</v>
      </c>
      <c r="C1318" s="41">
        <v>1.25</v>
      </c>
      <c r="D1318" s="41" t="s">
        <v>111</v>
      </c>
      <c r="E1318" s="41">
        <v>20</v>
      </c>
      <c r="F1318" s="42">
        <v>25</v>
      </c>
      <c r="G1318" s="42">
        <v>0</v>
      </c>
      <c r="H1318" s="2" t="str">
        <f t="shared" si="21"/>
        <v>December</v>
      </c>
    </row>
    <row r="1319" spans="1:8" ht="15.75" thickBot="1" x14ac:dyDescent="0.3">
      <c r="A1319" s="41" t="s">
        <v>275</v>
      </c>
      <c r="B1319" s="41" t="s">
        <v>659</v>
      </c>
      <c r="C1319" s="41">
        <v>147</v>
      </c>
      <c r="D1319" s="41" t="s">
        <v>112</v>
      </c>
      <c r="E1319" s="41">
        <v>11</v>
      </c>
      <c r="F1319" s="42">
        <v>13.75</v>
      </c>
      <c r="G1319" s="42">
        <v>0</v>
      </c>
      <c r="H1319" s="2" t="str">
        <f t="shared" si="21"/>
        <v>December</v>
      </c>
    </row>
    <row r="1320" spans="1:8" ht="15.75" thickBot="1" x14ac:dyDescent="0.3">
      <c r="A1320" s="41" t="s">
        <v>275</v>
      </c>
      <c r="B1320" s="41" t="s">
        <v>659</v>
      </c>
      <c r="C1320" s="41">
        <v>144</v>
      </c>
      <c r="D1320" s="41" t="s">
        <v>113</v>
      </c>
      <c r="E1320" s="41">
        <v>9</v>
      </c>
      <c r="F1320" s="42">
        <v>11.25</v>
      </c>
      <c r="G1320" s="42">
        <v>0</v>
      </c>
      <c r="H1320" s="2" t="str">
        <f t="shared" si="21"/>
        <v>December</v>
      </c>
    </row>
    <row r="1321" spans="1:8" ht="15.75" thickBot="1" x14ac:dyDescent="0.3">
      <c r="A1321" s="41" t="s">
        <v>275</v>
      </c>
      <c r="B1321" s="41" t="s">
        <v>659</v>
      </c>
      <c r="C1321" s="41">
        <v>146</v>
      </c>
      <c r="D1321" s="41" t="s">
        <v>114</v>
      </c>
      <c r="E1321" s="41">
        <v>19</v>
      </c>
      <c r="F1321" s="42">
        <v>23.75</v>
      </c>
      <c r="G1321" s="42">
        <v>0</v>
      </c>
      <c r="H1321" s="2" t="str">
        <f t="shared" si="21"/>
        <v>December</v>
      </c>
    </row>
    <row r="1322" spans="1:8" ht="15.75" thickBot="1" x14ac:dyDescent="0.3">
      <c r="A1322" s="41" t="s">
        <v>275</v>
      </c>
      <c r="B1322" s="41" t="s">
        <v>659</v>
      </c>
      <c r="C1322" s="41">
        <v>145</v>
      </c>
      <c r="D1322" s="41" t="s">
        <v>115</v>
      </c>
      <c r="E1322" s="41">
        <v>24</v>
      </c>
      <c r="F1322" s="42">
        <v>30</v>
      </c>
      <c r="G1322" s="42">
        <v>0</v>
      </c>
      <c r="H1322" s="2" t="str">
        <f t="shared" si="21"/>
        <v>December</v>
      </c>
    </row>
    <row r="1323" spans="1:8" ht="15.75" thickBot="1" x14ac:dyDescent="0.3">
      <c r="A1323" s="41" t="s">
        <v>275</v>
      </c>
      <c r="B1323" s="41" t="s">
        <v>659</v>
      </c>
      <c r="C1323" s="41">
        <v>1187</v>
      </c>
      <c r="D1323" s="41" t="s">
        <v>116</v>
      </c>
      <c r="E1323" s="41">
        <v>13</v>
      </c>
      <c r="F1323" s="42">
        <v>28.6</v>
      </c>
      <c r="G1323" s="42">
        <v>0</v>
      </c>
      <c r="H1323" s="2" t="str">
        <f t="shared" si="21"/>
        <v>December</v>
      </c>
    </row>
    <row r="1324" spans="1:8" ht="15.75" thickBot="1" x14ac:dyDescent="0.3">
      <c r="A1324" s="41" t="s">
        <v>275</v>
      </c>
      <c r="B1324" s="41" t="s">
        <v>659</v>
      </c>
      <c r="C1324" s="41">
        <v>133</v>
      </c>
      <c r="D1324" s="41" t="s">
        <v>117</v>
      </c>
      <c r="E1324" s="41">
        <v>21</v>
      </c>
      <c r="F1324" s="42">
        <v>36.75</v>
      </c>
      <c r="G1324" s="42">
        <v>0</v>
      </c>
      <c r="H1324" s="2" t="str">
        <f t="shared" si="21"/>
        <v>December</v>
      </c>
    </row>
    <row r="1325" spans="1:8" ht="15.75" thickBot="1" x14ac:dyDescent="0.3">
      <c r="A1325" s="41" t="s">
        <v>275</v>
      </c>
      <c r="B1325" s="41" t="s">
        <v>659</v>
      </c>
      <c r="C1325" s="41">
        <v>404</v>
      </c>
      <c r="D1325" s="41" t="s">
        <v>118</v>
      </c>
      <c r="E1325" s="41">
        <v>10</v>
      </c>
      <c r="F1325" s="42">
        <v>17.5</v>
      </c>
      <c r="G1325" s="42">
        <v>0</v>
      </c>
      <c r="H1325" s="2" t="str">
        <f t="shared" si="21"/>
        <v>December</v>
      </c>
    </row>
    <row r="1326" spans="1:8" ht="15.75" thickBot="1" x14ac:dyDescent="0.3">
      <c r="A1326" s="41" t="s">
        <v>275</v>
      </c>
      <c r="B1326" s="41" t="s">
        <v>659</v>
      </c>
      <c r="C1326" s="41">
        <v>118</v>
      </c>
      <c r="D1326" s="41" t="s">
        <v>119</v>
      </c>
      <c r="E1326" s="41">
        <v>19</v>
      </c>
      <c r="F1326" s="42">
        <v>33.25</v>
      </c>
      <c r="G1326" s="42">
        <v>0</v>
      </c>
      <c r="H1326" s="2" t="str">
        <f t="shared" si="21"/>
        <v>December</v>
      </c>
    </row>
    <row r="1327" spans="1:8" ht="15.75" thickBot="1" x14ac:dyDescent="0.3">
      <c r="A1327" s="41" t="s">
        <v>275</v>
      </c>
      <c r="B1327" s="41" t="s">
        <v>659</v>
      </c>
      <c r="C1327" s="41">
        <v>2635</v>
      </c>
      <c r="D1327" s="41" t="s">
        <v>253</v>
      </c>
      <c r="E1327" s="41">
        <v>16</v>
      </c>
      <c r="F1327" s="42">
        <v>28</v>
      </c>
      <c r="G1327" s="42">
        <v>0</v>
      </c>
      <c r="H1327" s="2" t="str">
        <f t="shared" si="21"/>
        <v>December</v>
      </c>
    </row>
    <row r="1328" spans="1:8" ht="15.75" thickBot="1" x14ac:dyDescent="0.3">
      <c r="A1328" s="41" t="s">
        <v>275</v>
      </c>
      <c r="B1328" s="41" t="s">
        <v>659</v>
      </c>
      <c r="C1328" s="41">
        <v>4560</v>
      </c>
      <c r="D1328" s="41" t="s">
        <v>120</v>
      </c>
      <c r="E1328" s="41">
        <v>8</v>
      </c>
      <c r="F1328" s="42">
        <v>14</v>
      </c>
      <c r="G1328" s="42">
        <v>0</v>
      </c>
      <c r="H1328" s="2" t="str">
        <f t="shared" si="21"/>
        <v>December</v>
      </c>
    </row>
    <row r="1329" spans="1:8" ht="15.75" thickBot="1" x14ac:dyDescent="0.3">
      <c r="A1329" s="41" t="s">
        <v>275</v>
      </c>
      <c r="B1329" s="41" t="s">
        <v>659</v>
      </c>
      <c r="C1329" s="41">
        <v>4895</v>
      </c>
      <c r="D1329" s="41" t="s">
        <v>121</v>
      </c>
      <c r="E1329" s="41">
        <v>13</v>
      </c>
      <c r="F1329" s="42">
        <v>22.75</v>
      </c>
      <c r="G1329" s="42">
        <v>0</v>
      </c>
      <c r="H1329" s="2" t="str">
        <f t="shared" si="21"/>
        <v>December</v>
      </c>
    </row>
    <row r="1330" spans="1:8" ht="15.75" thickBot="1" x14ac:dyDescent="0.3">
      <c r="A1330" s="41" t="s">
        <v>275</v>
      </c>
      <c r="B1330" s="41" t="s">
        <v>659</v>
      </c>
      <c r="C1330" s="41">
        <v>3789</v>
      </c>
      <c r="D1330" s="41" t="s">
        <v>122</v>
      </c>
      <c r="E1330" s="41">
        <v>9</v>
      </c>
      <c r="F1330" s="42">
        <v>19.71</v>
      </c>
      <c r="G1330" s="42">
        <v>0</v>
      </c>
      <c r="H1330" s="2" t="str">
        <f t="shared" si="21"/>
        <v>December</v>
      </c>
    </row>
    <row r="1331" spans="1:8" ht="15.75" thickBot="1" x14ac:dyDescent="0.3">
      <c r="A1331" s="41" t="s">
        <v>275</v>
      </c>
      <c r="B1331" s="41" t="s">
        <v>659</v>
      </c>
      <c r="C1331" s="41">
        <v>7776</v>
      </c>
      <c r="D1331" s="41" t="s">
        <v>123</v>
      </c>
      <c r="E1331" s="41">
        <v>25</v>
      </c>
      <c r="F1331" s="42">
        <v>54.75</v>
      </c>
      <c r="G1331" s="42">
        <v>0</v>
      </c>
      <c r="H1331" s="2" t="str">
        <f t="shared" si="21"/>
        <v>December</v>
      </c>
    </row>
    <row r="1332" spans="1:8" ht="15.75" thickBot="1" x14ac:dyDescent="0.3">
      <c r="A1332" s="41" t="s">
        <v>275</v>
      </c>
      <c r="B1332" s="41" t="s">
        <v>659</v>
      </c>
      <c r="C1332" s="41">
        <v>8978</v>
      </c>
      <c r="D1332" s="41" t="s">
        <v>124</v>
      </c>
      <c r="E1332" s="41">
        <v>22</v>
      </c>
      <c r="F1332" s="42">
        <v>48.18</v>
      </c>
      <c r="G1332" s="42">
        <v>0</v>
      </c>
      <c r="H1332" s="2" t="str">
        <f t="shared" si="21"/>
        <v>December</v>
      </c>
    </row>
    <row r="1333" spans="1:8" ht="15.75" thickBot="1" x14ac:dyDescent="0.3">
      <c r="A1333" s="41" t="s">
        <v>275</v>
      </c>
      <c r="B1333" s="41" t="s">
        <v>659</v>
      </c>
      <c r="C1333" s="41">
        <v>5692</v>
      </c>
      <c r="D1333" s="41" t="s">
        <v>125</v>
      </c>
      <c r="E1333" s="41">
        <v>16</v>
      </c>
      <c r="F1333" s="42">
        <v>17.600000000000001</v>
      </c>
      <c r="G1333" s="42">
        <v>0</v>
      </c>
      <c r="H1333" s="2" t="str">
        <f t="shared" si="21"/>
        <v>December</v>
      </c>
    </row>
    <row r="1334" spans="1:8" ht="15.75" thickBot="1" x14ac:dyDescent="0.3">
      <c r="A1334" s="41" t="s">
        <v>275</v>
      </c>
      <c r="B1334" s="41" t="s">
        <v>659</v>
      </c>
      <c r="C1334" s="41">
        <v>64335</v>
      </c>
      <c r="D1334" s="41" t="s">
        <v>126</v>
      </c>
      <c r="E1334" s="41">
        <v>14</v>
      </c>
      <c r="F1334" s="42">
        <v>15.4</v>
      </c>
      <c r="G1334" s="42">
        <v>1.4</v>
      </c>
      <c r="H1334" s="2" t="str">
        <f t="shared" si="21"/>
        <v>December</v>
      </c>
    </row>
    <row r="1335" spans="1:8" ht="15.75" thickBot="1" x14ac:dyDescent="0.3">
      <c r="A1335" s="41" t="s">
        <v>275</v>
      </c>
      <c r="B1335" s="41" t="s">
        <v>659</v>
      </c>
      <c r="C1335" s="41">
        <v>75877</v>
      </c>
      <c r="D1335" s="41" t="s">
        <v>127</v>
      </c>
      <c r="E1335" s="41">
        <v>15</v>
      </c>
      <c r="F1335" s="42">
        <v>26.49</v>
      </c>
      <c r="G1335" s="42">
        <v>0</v>
      </c>
      <c r="H1335" s="2" t="str">
        <f t="shared" si="21"/>
        <v>December</v>
      </c>
    </row>
    <row r="1336" spans="1:8" ht="15.75" thickBot="1" x14ac:dyDescent="0.3">
      <c r="A1336" s="41" t="s">
        <v>275</v>
      </c>
      <c r="B1336" s="41" t="s">
        <v>659</v>
      </c>
      <c r="C1336" s="41">
        <v>46525</v>
      </c>
      <c r="D1336" s="41" t="s">
        <v>128</v>
      </c>
      <c r="E1336" s="41">
        <v>15</v>
      </c>
      <c r="F1336" s="42">
        <v>26.25</v>
      </c>
      <c r="G1336" s="42">
        <v>0</v>
      </c>
      <c r="H1336" s="2" t="str">
        <f t="shared" si="21"/>
        <v>December</v>
      </c>
    </row>
    <row r="1337" spans="1:8" ht="15.75" thickBot="1" x14ac:dyDescent="0.3">
      <c r="A1337" s="41" t="s">
        <v>275</v>
      </c>
      <c r="B1337" s="41" t="s">
        <v>659</v>
      </c>
      <c r="C1337" s="41">
        <v>3940</v>
      </c>
      <c r="D1337" s="41" t="s">
        <v>129</v>
      </c>
      <c r="E1337" s="41">
        <v>10</v>
      </c>
      <c r="F1337" s="42">
        <v>17.5</v>
      </c>
      <c r="G1337" s="42">
        <v>0</v>
      </c>
      <c r="H1337" s="2" t="str">
        <f t="shared" si="21"/>
        <v>December</v>
      </c>
    </row>
    <row r="1338" spans="1:8" ht="15.75" thickBot="1" x14ac:dyDescent="0.3">
      <c r="A1338" s="41" t="s">
        <v>275</v>
      </c>
      <c r="B1338" s="41" t="s">
        <v>659</v>
      </c>
      <c r="C1338" s="41">
        <v>3874846</v>
      </c>
      <c r="D1338" s="41" t="s">
        <v>130</v>
      </c>
      <c r="E1338" s="41">
        <v>19</v>
      </c>
      <c r="F1338" s="42">
        <v>33.97</v>
      </c>
      <c r="G1338" s="42">
        <v>0</v>
      </c>
      <c r="H1338" s="2" t="str">
        <f t="shared" si="21"/>
        <v>December</v>
      </c>
    </row>
    <row r="1339" spans="1:8" ht="15.75" thickBot="1" x14ac:dyDescent="0.3">
      <c r="A1339" s="41" t="s">
        <v>275</v>
      </c>
      <c r="B1339" s="41" t="s">
        <v>659</v>
      </c>
      <c r="C1339" s="41">
        <v>57887</v>
      </c>
      <c r="D1339" s="41" t="s">
        <v>254</v>
      </c>
      <c r="E1339" s="41">
        <v>3</v>
      </c>
      <c r="F1339" s="42">
        <v>5.49</v>
      </c>
      <c r="G1339" s="42">
        <v>0</v>
      </c>
      <c r="H1339" s="2" t="str">
        <f t="shared" si="21"/>
        <v>December</v>
      </c>
    </row>
    <row r="1340" spans="1:8" ht="15.75" thickBot="1" x14ac:dyDescent="0.3">
      <c r="A1340" s="41" t="s">
        <v>275</v>
      </c>
      <c r="B1340" s="41" t="s">
        <v>659</v>
      </c>
      <c r="C1340" s="41">
        <v>583294</v>
      </c>
      <c r="D1340" s="41" t="s">
        <v>131</v>
      </c>
      <c r="E1340" s="41">
        <v>21</v>
      </c>
      <c r="F1340" s="42">
        <v>37.950000000000003</v>
      </c>
      <c r="G1340" s="42">
        <v>0</v>
      </c>
      <c r="H1340" s="2" t="str">
        <f t="shared" si="21"/>
        <v>December</v>
      </c>
    </row>
    <row r="1341" spans="1:8" ht="15.75" thickBot="1" x14ac:dyDescent="0.3">
      <c r="A1341" s="41" t="s">
        <v>275</v>
      </c>
      <c r="B1341" s="41" t="s">
        <v>659</v>
      </c>
      <c r="C1341" s="41">
        <v>54899</v>
      </c>
      <c r="D1341" s="41" t="s">
        <v>132</v>
      </c>
      <c r="E1341" s="41">
        <v>1</v>
      </c>
      <c r="F1341" s="42">
        <v>1.75</v>
      </c>
      <c r="G1341" s="42">
        <v>0</v>
      </c>
      <c r="H1341" s="2" t="str">
        <f t="shared" si="21"/>
        <v>December</v>
      </c>
    </row>
    <row r="1342" spans="1:8" ht="15.75" thickBot="1" x14ac:dyDescent="0.3">
      <c r="A1342" s="41" t="s">
        <v>275</v>
      </c>
      <c r="B1342" s="41" t="s">
        <v>659</v>
      </c>
      <c r="C1342" s="41">
        <v>137</v>
      </c>
      <c r="D1342" s="41" t="s">
        <v>133</v>
      </c>
      <c r="E1342" s="41">
        <v>51</v>
      </c>
      <c r="F1342" s="42">
        <v>56.1</v>
      </c>
      <c r="G1342" s="42">
        <v>0</v>
      </c>
      <c r="H1342" s="2" t="str">
        <f t="shared" si="21"/>
        <v>December</v>
      </c>
    </row>
    <row r="1343" spans="1:8" ht="15.75" thickBot="1" x14ac:dyDescent="0.3">
      <c r="A1343" s="41" t="s">
        <v>275</v>
      </c>
      <c r="B1343" s="41" t="s">
        <v>659</v>
      </c>
      <c r="C1343" s="41">
        <v>3874851</v>
      </c>
      <c r="D1343" s="41" t="s">
        <v>134</v>
      </c>
      <c r="E1343" s="41">
        <v>62</v>
      </c>
      <c r="F1343" s="42">
        <v>68.2</v>
      </c>
      <c r="G1343" s="42">
        <v>0</v>
      </c>
      <c r="H1343" s="2" t="str">
        <f t="shared" si="21"/>
        <v>December</v>
      </c>
    </row>
    <row r="1344" spans="1:8" ht="15.75" thickBot="1" x14ac:dyDescent="0.3">
      <c r="A1344" s="41" t="s">
        <v>275</v>
      </c>
      <c r="B1344" s="41" t="s">
        <v>659</v>
      </c>
      <c r="C1344" s="41">
        <v>32198</v>
      </c>
      <c r="D1344" s="41" t="s">
        <v>135</v>
      </c>
      <c r="E1344" s="41">
        <v>23</v>
      </c>
      <c r="F1344" s="42">
        <v>25.3</v>
      </c>
      <c r="G1344" s="42">
        <v>0</v>
      </c>
      <c r="H1344" s="2" t="str">
        <f t="shared" si="21"/>
        <v>December</v>
      </c>
    </row>
    <row r="1345" spans="1:8" ht="15.75" thickBot="1" x14ac:dyDescent="0.3">
      <c r="A1345" s="41" t="s">
        <v>275</v>
      </c>
      <c r="B1345" s="41" t="s">
        <v>659</v>
      </c>
      <c r="C1345" s="41">
        <v>56444</v>
      </c>
      <c r="D1345" s="41" t="s">
        <v>136</v>
      </c>
      <c r="E1345" s="41">
        <v>29</v>
      </c>
      <c r="F1345" s="42">
        <v>31.9</v>
      </c>
      <c r="G1345" s="42">
        <v>0</v>
      </c>
      <c r="H1345" s="2" t="str">
        <f t="shared" si="21"/>
        <v>December</v>
      </c>
    </row>
    <row r="1346" spans="1:8" ht="15.75" thickBot="1" x14ac:dyDescent="0.3">
      <c r="A1346" s="41" t="s">
        <v>275</v>
      </c>
      <c r="B1346" s="41" t="s">
        <v>659</v>
      </c>
      <c r="C1346" s="41">
        <v>230</v>
      </c>
      <c r="D1346" s="41" t="s">
        <v>137</v>
      </c>
      <c r="E1346" s="41">
        <v>20</v>
      </c>
      <c r="F1346" s="42">
        <v>30</v>
      </c>
      <c r="G1346" s="42">
        <v>2.8</v>
      </c>
      <c r="H1346" s="2" t="str">
        <f t="shared" ref="H1346:H1409" si="22">"December"</f>
        <v>December</v>
      </c>
    </row>
    <row r="1347" spans="1:8" ht="15.75" thickBot="1" x14ac:dyDescent="0.3">
      <c r="A1347" s="41" t="s">
        <v>275</v>
      </c>
      <c r="B1347" s="41" t="s">
        <v>659</v>
      </c>
      <c r="C1347" s="41">
        <v>8448</v>
      </c>
      <c r="D1347" s="41" t="s">
        <v>138</v>
      </c>
      <c r="E1347" s="41">
        <v>20</v>
      </c>
      <c r="F1347" s="42">
        <v>30</v>
      </c>
      <c r="G1347" s="42">
        <v>2.8</v>
      </c>
      <c r="H1347" s="2" t="str">
        <f t="shared" si="22"/>
        <v>December</v>
      </c>
    </row>
    <row r="1348" spans="1:8" ht="15.75" thickBot="1" x14ac:dyDescent="0.3">
      <c r="A1348" s="41" t="s">
        <v>275</v>
      </c>
      <c r="B1348" s="41" t="s">
        <v>659</v>
      </c>
      <c r="C1348" s="41">
        <v>276</v>
      </c>
      <c r="D1348" s="41" t="s">
        <v>139</v>
      </c>
      <c r="E1348" s="41">
        <v>38</v>
      </c>
      <c r="F1348" s="42">
        <v>57</v>
      </c>
      <c r="G1348" s="42">
        <v>5.36</v>
      </c>
      <c r="H1348" s="2" t="str">
        <f t="shared" si="22"/>
        <v>December</v>
      </c>
    </row>
    <row r="1349" spans="1:8" ht="15.75" thickBot="1" x14ac:dyDescent="0.3">
      <c r="A1349" s="41" t="s">
        <v>275</v>
      </c>
      <c r="B1349" s="41" t="s">
        <v>659</v>
      </c>
      <c r="C1349" s="41">
        <v>295</v>
      </c>
      <c r="D1349" s="41" t="s">
        <v>140</v>
      </c>
      <c r="E1349" s="41">
        <v>14</v>
      </c>
      <c r="F1349" s="42">
        <v>37.799999999999997</v>
      </c>
      <c r="G1349" s="42">
        <v>0</v>
      </c>
      <c r="H1349" s="2" t="str">
        <f t="shared" si="22"/>
        <v>December</v>
      </c>
    </row>
    <row r="1350" spans="1:8" ht="15.75" thickBot="1" x14ac:dyDescent="0.3">
      <c r="A1350" s="41" t="s">
        <v>275</v>
      </c>
      <c r="B1350" s="41" t="s">
        <v>659</v>
      </c>
      <c r="C1350" s="41">
        <v>285</v>
      </c>
      <c r="D1350" s="41" t="s">
        <v>141</v>
      </c>
      <c r="E1350" s="41">
        <v>7</v>
      </c>
      <c r="F1350" s="42">
        <v>18.899999999999999</v>
      </c>
      <c r="G1350" s="42">
        <v>0</v>
      </c>
      <c r="H1350" s="2" t="str">
        <f t="shared" si="22"/>
        <v>December</v>
      </c>
    </row>
    <row r="1351" spans="1:8" ht="15.75" thickBot="1" x14ac:dyDescent="0.3">
      <c r="A1351" s="41" t="s">
        <v>275</v>
      </c>
      <c r="B1351" s="41" t="s">
        <v>659</v>
      </c>
      <c r="C1351" s="41">
        <v>265</v>
      </c>
      <c r="D1351" s="41" t="s">
        <v>142</v>
      </c>
      <c r="E1351" s="41">
        <v>24</v>
      </c>
      <c r="F1351" s="42">
        <v>64.8</v>
      </c>
      <c r="G1351" s="42">
        <v>0</v>
      </c>
      <c r="H1351" s="2" t="str">
        <f t="shared" si="22"/>
        <v>December</v>
      </c>
    </row>
    <row r="1352" spans="1:8" ht="15.75" thickBot="1" x14ac:dyDescent="0.3">
      <c r="A1352" s="41" t="s">
        <v>275</v>
      </c>
      <c r="B1352" s="41" t="s">
        <v>659</v>
      </c>
      <c r="C1352" s="41">
        <v>75455</v>
      </c>
      <c r="D1352" s="41" t="s">
        <v>143</v>
      </c>
      <c r="E1352" s="41">
        <v>14</v>
      </c>
      <c r="F1352" s="42">
        <v>24.5</v>
      </c>
      <c r="G1352" s="42">
        <v>0</v>
      </c>
      <c r="H1352" s="2" t="str">
        <f t="shared" si="22"/>
        <v>December</v>
      </c>
    </row>
    <row r="1353" spans="1:8" ht="15.75" thickBot="1" x14ac:dyDescent="0.3">
      <c r="A1353" s="41" t="s">
        <v>275</v>
      </c>
      <c r="B1353" s="41" t="s">
        <v>659</v>
      </c>
      <c r="C1353" s="41">
        <v>51251</v>
      </c>
      <c r="D1353" s="41" t="s">
        <v>144</v>
      </c>
      <c r="E1353" s="41">
        <v>17</v>
      </c>
      <c r="F1353" s="42">
        <v>29.75</v>
      </c>
      <c r="G1353" s="42">
        <v>0</v>
      </c>
      <c r="H1353" s="2" t="str">
        <f t="shared" si="22"/>
        <v>December</v>
      </c>
    </row>
    <row r="1354" spans="1:8" ht="15.75" thickBot="1" x14ac:dyDescent="0.3">
      <c r="A1354" s="41" t="s">
        <v>275</v>
      </c>
      <c r="B1354" s="41" t="s">
        <v>659</v>
      </c>
      <c r="C1354" s="41">
        <v>1130</v>
      </c>
      <c r="D1354" s="41" t="s">
        <v>145</v>
      </c>
      <c r="E1354" s="41">
        <v>17</v>
      </c>
      <c r="F1354" s="42">
        <v>29.75</v>
      </c>
      <c r="G1354" s="42">
        <v>0</v>
      </c>
      <c r="H1354" s="2" t="str">
        <f t="shared" si="22"/>
        <v>December</v>
      </c>
    </row>
    <row r="1355" spans="1:8" ht="15.75" thickBot="1" x14ac:dyDescent="0.3">
      <c r="A1355" s="41" t="s">
        <v>275</v>
      </c>
      <c r="B1355" s="41" t="s">
        <v>659</v>
      </c>
      <c r="C1355" s="41">
        <v>1128</v>
      </c>
      <c r="D1355" s="41" t="s">
        <v>146</v>
      </c>
      <c r="E1355" s="41">
        <v>8</v>
      </c>
      <c r="F1355" s="42">
        <v>14</v>
      </c>
      <c r="G1355" s="42">
        <v>0</v>
      </c>
      <c r="H1355" s="2" t="str">
        <f t="shared" si="22"/>
        <v>December</v>
      </c>
    </row>
    <row r="1356" spans="1:8" ht="15.75" thickBot="1" x14ac:dyDescent="0.3">
      <c r="A1356" s="41" t="s">
        <v>275</v>
      </c>
      <c r="B1356" s="41" t="s">
        <v>659</v>
      </c>
      <c r="C1356" s="41">
        <v>93</v>
      </c>
      <c r="D1356" s="41" t="s">
        <v>147</v>
      </c>
      <c r="E1356" s="41">
        <v>20</v>
      </c>
      <c r="F1356" s="42">
        <v>10.36</v>
      </c>
      <c r="G1356" s="42">
        <v>0</v>
      </c>
      <c r="H1356" s="2" t="str">
        <f t="shared" si="22"/>
        <v>December</v>
      </c>
    </row>
    <row r="1357" spans="1:8" ht="15.75" thickBot="1" x14ac:dyDescent="0.3">
      <c r="A1357" s="41" t="s">
        <v>275</v>
      </c>
      <c r="B1357" s="41" t="s">
        <v>659</v>
      </c>
      <c r="C1357" s="41">
        <v>2</v>
      </c>
      <c r="D1357" s="41" t="s">
        <v>148</v>
      </c>
      <c r="E1357" s="41">
        <v>40</v>
      </c>
      <c r="F1357" s="42">
        <v>24.14</v>
      </c>
      <c r="G1357" s="42">
        <v>0</v>
      </c>
      <c r="H1357" s="2" t="str">
        <f t="shared" si="22"/>
        <v>December</v>
      </c>
    </row>
    <row r="1358" spans="1:8" ht="15.75" thickBot="1" x14ac:dyDescent="0.3">
      <c r="A1358" s="41" t="s">
        <v>275</v>
      </c>
      <c r="B1358" s="41" t="s">
        <v>659</v>
      </c>
      <c r="C1358" s="41">
        <v>40</v>
      </c>
      <c r="D1358" s="41" t="s">
        <v>149</v>
      </c>
      <c r="E1358" s="41">
        <v>38</v>
      </c>
      <c r="F1358" s="42">
        <v>21.16</v>
      </c>
      <c r="G1358" s="42">
        <v>0</v>
      </c>
      <c r="H1358" s="2" t="str">
        <f t="shared" si="22"/>
        <v>December</v>
      </c>
    </row>
    <row r="1359" spans="1:8" ht="15.75" thickBot="1" x14ac:dyDescent="0.3">
      <c r="A1359" s="41" t="s">
        <v>275</v>
      </c>
      <c r="B1359" s="41" t="s">
        <v>659</v>
      </c>
      <c r="C1359" s="41">
        <v>418</v>
      </c>
      <c r="D1359" s="41" t="s">
        <v>150</v>
      </c>
      <c r="E1359" s="41">
        <v>34</v>
      </c>
      <c r="F1359" s="42">
        <v>17.899999999999999</v>
      </c>
      <c r="G1359" s="42">
        <v>0</v>
      </c>
      <c r="H1359" s="2" t="str">
        <f t="shared" si="22"/>
        <v>December</v>
      </c>
    </row>
    <row r="1360" spans="1:8" ht="15.75" thickBot="1" x14ac:dyDescent="0.3">
      <c r="A1360" s="41" t="s">
        <v>275</v>
      </c>
      <c r="B1360" s="41" t="s">
        <v>659</v>
      </c>
      <c r="C1360" s="41">
        <v>236</v>
      </c>
      <c r="D1360" s="41" t="s">
        <v>151</v>
      </c>
      <c r="E1360" s="41">
        <v>19</v>
      </c>
      <c r="F1360" s="42">
        <v>20.9</v>
      </c>
      <c r="G1360" s="42">
        <v>0</v>
      </c>
      <c r="H1360" s="2" t="str">
        <f t="shared" si="22"/>
        <v>December</v>
      </c>
    </row>
    <row r="1361" spans="1:8" ht="15.75" thickBot="1" x14ac:dyDescent="0.3">
      <c r="A1361" s="41" t="s">
        <v>275</v>
      </c>
      <c r="B1361" s="41" t="s">
        <v>659</v>
      </c>
      <c r="C1361" s="41">
        <v>23444</v>
      </c>
      <c r="D1361" s="41" t="s">
        <v>152</v>
      </c>
      <c r="E1361" s="41">
        <v>11</v>
      </c>
      <c r="F1361" s="42">
        <v>12.1</v>
      </c>
      <c r="G1361" s="42">
        <v>0</v>
      </c>
      <c r="H1361" s="2" t="str">
        <f t="shared" si="22"/>
        <v>December</v>
      </c>
    </row>
    <row r="1362" spans="1:8" ht="15.75" thickBot="1" x14ac:dyDescent="0.3">
      <c r="A1362" s="41" t="s">
        <v>275</v>
      </c>
      <c r="B1362" s="41" t="s">
        <v>659</v>
      </c>
      <c r="C1362" s="41">
        <v>263</v>
      </c>
      <c r="D1362" s="41" t="s">
        <v>255</v>
      </c>
      <c r="E1362" s="41">
        <v>6</v>
      </c>
      <c r="F1362" s="42">
        <v>6.6</v>
      </c>
      <c r="G1362" s="42">
        <v>0</v>
      </c>
      <c r="H1362" s="2" t="str">
        <f t="shared" si="22"/>
        <v>December</v>
      </c>
    </row>
    <row r="1363" spans="1:8" ht="15.75" thickBot="1" x14ac:dyDescent="0.3">
      <c r="A1363" s="41" t="s">
        <v>275</v>
      </c>
      <c r="B1363" s="41" t="s">
        <v>659</v>
      </c>
      <c r="C1363" s="41">
        <v>2434</v>
      </c>
      <c r="D1363" s="41" t="s">
        <v>153</v>
      </c>
      <c r="E1363" s="41">
        <v>15</v>
      </c>
      <c r="F1363" s="42">
        <v>16.5</v>
      </c>
      <c r="G1363" s="42">
        <v>0</v>
      </c>
      <c r="H1363" s="2" t="str">
        <f t="shared" si="22"/>
        <v>December</v>
      </c>
    </row>
    <row r="1364" spans="1:8" ht="15.75" thickBot="1" x14ac:dyDescent="0.3">
      <c r="A1364" s="41" t="s">
        <v>275</v>
      </c>
      <c r="B1364" s="41" t="s">
        <v>659</v>
      </c>
      <c r="C1364" s="41">
        <v>240</v>
      </c>
      <c r="D1364" s="41" t="s">
        <v>154</v>
      </c>
      <c r="E1364" s="41">
        <v>23</v>
      </c>
      <c r="F1364" s="42">
        <v>25.3</v>
      </c>
      <c r="G1364" s="42">
        <v>0</v>
      </c>
      <c r="H1364" s="2" t="str">
        <f t="shared" si="22"/>
        <v>December</v>
      </c>
    </row>
    <row r="1365" spans="1:8" ht="15.75" thickBot="1" x14ac:dyDescent="0.3">
      <c r="A1365" s="41" t="s">
        <v>275</v>
      </c>
      <c r="B1365" s="41" t="s">
        <v>659</v>
      </c>
      <c r="C1365" s="41">
        <v>1185</v>
      </c>
      <c r="D1365" s="41" t="s">
        <v>155</v>
      </c>
      <c r="E1365" s="41">
        <v>8</v>
      </c>
      <c r="F1365" s="42">
        <v>8.8000000000000007</v>
      </c>
      <c r="G1365" s="42">
        <v>0.81</v>
      </c>
      <c r="H1365" s="2" t="str">
        <f t="shared" si="22"/>
        <v>December</v>
      </c>
    </row>
    <row r="1366" spans="1:8" ht="15.75" thickBot="1" x14ac:dyDescent="0.3">
      <c r="A1366" s="41" t="s">
        <v>275</v>
      </c>
      <c r="B1366" s="41" t="s">
        <v>659</v>
      </c>
      <c r="C1366" s="41">
        <v>42525</v>
      </c>
      <c r="D1366" s="41" t="s">
        <v>156</v>
      </c>
      <c r="E1366" s="41">
        <v>74</v>
      </c>
      <c r="F1366" s="42">
        <v>74</v>
      </c>
      <c r="G1366" s="42">
        <v>0</v>
      </c>
      <c r="H1366" s="2" t="str">
        <f t="shared" si="22"/>
        <v>December</v>
      </c>
    </row>
    <row r="1367" spans="1:8" ht="15.75" thickBot="1" x14ac:dyDescent="0.3">
      <c r="A1367" s="41" t="s">
        <v>275</v>
      </c>
      <c r="B1367" s="41" t="s">
        <v>659</v>
      </c>
      <c r="C1367" s="41">
        <v>45989</v>
      </c>
      <c r="D1367" s="41" t="s">
        <v>157</v>
      </c>
      <c r="E1367" s="41">
        <v>86</v>
      </c>
      <c r="F1367" s="42">
        <v>86</v>
      </c>
      <c r="G1367" s="42">
        <v>0</v>
      </c>
      <c r="H1367" s="2" t="str">
        <f t="shared" si="22"/>
        <v>December</v>
      </c>
    </row>
    <row r="1368" spans="1:8" ht="15.75" thickBot="1" x14ac:dyDescent="0.3">
      <c r="A1368" s="41" t="s">
        <v>275</v>
      </c>
      <c r="B1368" s="41" t="s">
        <v>659</v>
      </c>
      <c r="C1368" s="41">
        <v>1186</v>
      </c>
      <c r="D1368" s="41" t="s">
        <v>158</v>
      </c>
      <c r="E1368" s="41">
        <v>7</v>
      </c>
      <c r="F1368" s="42">
        <v>15.4</v>
      </c>
      <c r="G1368" s="42">
        <v>0</v>
      </c>
      <c r="H1368" s="2" t="str">
        <f t="shared" si="22"/>
        <v>December</v>
      </c>
    </row>
    <row r="1369" spans="1:8" ht="15.75" thickBot="1" x14ac:dyDescent="0.3">
      <c r="A1369" s="41" t="s">
        <v>275</v>
      </c>
      <c r="B1369" s="41" t="s">
        <v>159</v>
      </c>
      <c r="C1369" s="41">
        <v>751</v>
      </c>
      <c r="D1369" s="41" t="s">
        <v>160</v>
      </c>
      <c r="E1369" s="41">
        <v>29</v>
      </c>
      <c r="F1369" s="42">
        <v>88.45</v>
      </c>
      <c r="G1369" s="42">
        <v>8.41</v>
      </c>
      <c r="H1369" s="2" t="str">
        <f t="shared" si="22"/>
        <v>December</v>
      </c>
    </row>
    <row r="1370" spans="1:8" ht="15.75" thickBot="1" x14ac:dyDescent="0.3">
      <c r="A1370" s="41" t="s">
        <v>275</v>
      </c>
      <c r="B1370" s="41" t="s">
        <v>159</v>
      </c>
      <c r="C1370" s="41">
        <v>752</v>
      </c>
      <c r="D1370" s="41" t="s">
        <v>161</v>
      </c>
      <c r="E1370" s="41">
        <v>104</v>
      </c>
      <c r="F1370" s="42">
        <v>275.60000000000002</v>
      </c>
      <c r="G1370" s="42">
        <v>26.03</v>
      </c>
      <c r="H1370" s="2" t="str">
        <f t="shared" si="22"/>
        <v>December</v>
      </c>
    </row>
    <row r="1371" spans="1:8" ht="15.75" thickBot="1" x14ac:dyDescent="0.3">
      <c r="A1371" s="41" t="s">
        <v>275</v>
      </c>
      <c r="B1371" s="41" t="s">
        <v>159</v>
      </c>
      <c r="C1371" s="41">
        <v>753</v>
      </c>
      <c r="D1371" s="41" t="s">
        <v>162</v>
      </c>
      <c r="E1371" s="41">
        <v>133</v>
      </c>
      <c r="F1371" s="42">
        <v>299.25</v>
      </c>
      <c r="G1371" s="42">
        <v>28.18</v>
      </c>
      <c r="H1371" s="2" t="str">
        <f t="shared" si="22"/>
        <v>December</v>
      </c>
    </row>
    <row r="1372" spans="1:8" ht="15.75" thickBot="1" x14ac:dyDescent="0.3">
      <c r="A1372" s="41" t="s">
        <v>275</v>
      </c>
      <c r="B1372" s="41" t="s">
        <v>159</v>
      </c>
      <c r="C1372" s="41">
        <v>3874852</v>
      </c>
      <c r="D1372" s="41" t="s">
        <v>164</v>
      </c>
      <c r="E1372" s="41">
        <v>28</v>
      </c>
      <c r="F1372" s="42">
        <v>105</v>
      </c>
      <c r="G1372" s="42">
        <v>10.06</v>
      </c>
      <c r="H1372" s="2" t="str">
        <f t="shared" si="22"/>
        <v>December</v>
      </c>
    </row>
    <row r="1373" spans="1:8" ht="15.75" thickBot="1" x14ac:dyDescent="0.3">
      <c r="A1373" s="41" t="s">
        <v>275</v>
      </c>
      <c r="B1373" s="41" t="s">
        <v>159</v>
      </c>
      <c r="C1373" s="41">
        <v>765</v>
      </c>
      <c r="D1373" s="41" t="s">
        <v>165</v>
      </c>
      <c r="E1373" s="41">
        <v>136</v>
      </c>
      <c r="F1373" s="42">
        <v>244.8</v>
      </c>
      <c r="G1373" s="42">
        <v>23.12</v>
      </c>
      <c r="H1373" s="2" t="str">
        <f t="shared" si="22"/>
        <v>December</v>
      </c>
    </row>
    <row r="1374" spans="1:8" ht="15.75" thickBot="1" x14ac:dyDescent="0.3">
      <c r="A1374" s="41" t="s">
        <v>275</v>
      </c>
      <c r="B1374" s="41" t="s">
        <v>159</v>
      </c>
      <c r="C1374" s="41">
        <v>757</v>
      </c>
      <c r="D1374" s="41" t="s">
        <v>166</v>
      </c>
      <c r="E1374" s="41">
        <v>3</v>
      </c>
      <c r="F1374" s="42">
        <v>11.55</v>
      </c>
      <c r="G1374" s="42">
        <v>1.1100000000000001</v>
      </c>
      <c r="H1374" s="2" t="str">
        <f t="shared" si="22"/>
        <v>December</v>
      </c>
    </row>
    <row r="1375" spans="1:8" ht="15.75" thickBot="1" x14ac:dyDescent="0.3">
      <c r="A1375" s="41" t="s">
        <v>275</v>
      </c>
      <c r="B1375" s="41" t="s">
        <v>159</v>
      </c>
      <c r="C1375" s="41">
        <v>758</v>
      </c>
      <c r="D1375" s="41" t="s">
        <v>167</v>
      </c>
      <c r="E1375" s="41">
        <v>22</v>
      </c>
      <c r="F1375" s="42">
        <v>78.099999999999994</v>
      </c>
      <c r="G1375" s="42">
        <v>7.48</v>
      </c>
      <c r="H1375" s="2" t="str">
        <f t="shared" si="22"/>
        <v>December</v>
      </c>
    </row>
    <row r="1376" spans="1:8" ht="15.75" thickBot="1" x14ac:dyDescent="0.3">
      <c r="A1376" s="41" t="s">
        <v>275</v>
      </c>
      <c r="B1376" s="41" t="s">
        <v>159</v>
      </c>
      <c r="C1376" s="41">
        <v>759</v>
      </c>
      <c r="D1376" s="41" t="s">
        <v>168</v>
      </c>
      <c r="E1376" s="41">
        <v>28</v>
      </c>
      <c r="F1376" s="42">
        <v>78.400000000000006</v>
      </c>
      <c r="G1376" s="42">
        <v>7.55</v>
      </c>
      <c r="H1376" s="2" t="str">
        <f t="shared" si="22"/>
        <v>December</v>
      </c>
    </row>
    <row r="1377" spans="1:8" ht="15.75" thickBot="1" x14ac:dyDescent="0.3">
      <c r="A1377" s="41" t="s">
        <v>275</v>
      </c>
      <c r="B1377" s="41" t="s">
        <v>159</v>
      </c>
      <c r="C1377" s="41">
        <v>1004</v>
      </c>
      <c r="D1377" s="41" t="s">
        <v>169</v>
      </c>
      <c r="E1377" s="41">
        <v>12</v>
      </c>
      <c r="F1377" s="42">
        <v>54.6</v>
      </c>
      <c r="G1377" s="42">
        <v>5.15</v>
      </c>
      <c r="H1377" s="2" t="str">
        <f t="shared" si="22"/>
        <v>December</v>
      </c>
    </row>
    <row r="1378" spans="1:8" ht="15.75" thickBot="1" x14ac:dyDescent="0.3">
      <c r="A1378" s="41" t="s">
        <v>275</v>
      </c>
      <c r="B1378" s="41" t="s">
        <v>159</v>
      </c>
      <c r="C1378" s="41">
        <v>1003</v>
      </c>
      <c r="D1378" s="41" t="s">
        <v>170</v>
      </c>
      <c r="E1378" s="41">
        <v>56</v>
      </c>
      <c r="F1378" s="42">
        <v>238</v>
      </c>
      <c r="G1378" s="42">
        <v>22.46</v>
      </c>
      <c r="H1378" s="2" t="str">
        <f t="shared" si="22"/>
        <v>December</v>
      </c>
    </row>
    <row r="1379" spans="1:8" ht="15.75" thickBot="1" x14ac:dyDescent="0.3">
      <c r="A1379" s="41" t="s">
        <v>275</v>
      </c>
      <c r="B1379" s="41" t="s">
        <v>159</v>
      </c>
      <c r="C1379" s="41">
        <v>1002</v>
      </c>
      <c r="D1379" s="41" t="s">
        <v>171</v>
      </c>
      <c r="E1379" s="41">
        <v>32</v>
      </c>
      <c r="F1379" s="42">
        <v>113.6</v>
      </c>
      <c r="G1379" s="42">
        <v>10.87</v>
      </c>
      <c r="H1379" s="2" t="str">
        <f t="shared" si="22"/>
        <v>December</v>
      </c>
    </row>
    <row r="1380" spans="1:8" ht="15.75" thickBot="1" x14ac:dyDescent="0.3">
      <c r="A1380" s="41" t="s">
        <v>275</v>
      </c>
      <c r="B1380" s="41" t="s">
        <v>159</v>
      </c>
      <c r="C1380" s="41">
        <v>760</v>
      </c>
      <c r="D1380" s="41" t="s">
        <v>172</v>
      </c>
      <c r="E1380" s="41">
        <v>34</v>
      </c>
      <c r="F1380" s="42">
        <v>137.69999999999999</v>
      </c>
      <c r="G1380" s="42">
        <v>12.94</v>
      </c>
      <c r="H1380" s="2" t="str">
        <f t="shared" si="22"/>
        <v>December</v>
      </c>
    </row>
    <row r="1381" spans="1:8" ht="15.75" thickBot="1" x14ac:dyDescent="0.3">
      <c r="A1381" s="41" t="s">
        <v>275</v>
      </c>
      <c r="B1381" s="41" t="s">
        <v>159</v>
      </c>
      <c r="C1381" s="41">
        <v>761</v>
      </c>
      <c r="D1381" s="41" t="s">
        <v>173</v>
      </c>
      <c r="E1381" s="41">
        <v>73</v>
      </c>
      <c r="F1381" s="42">
        <v>259.14999999999998</v>
      </c>
      <c r="G1381" s="42">
        <v>24.75</v>
      </c>
      <c r="H1381" s="2" t="str">
        <f t="shared" si="22"/>
        <v>December</v>
      </c>
    </row>
    <row r="1382" spans="1:8" ht="15.75" thickBot="1" x14ac:dyDescent="0.3">
      <c r="A1382" s="41" t="s">
        <v>275</v>
      </c>
      <c r="B1382" s="41" t="s">
        <v>159</v>
      </c>
      <c r="C1382" s="41">
        <v>762</v>
      </c>
      <c r="D1382" s="41" t="s">
        <v>174</v>
      </c>
      <c r="E1382" s="41">
        <v>54</v>
      </c>
      <c r="F1382" s="42">
        <v>151.19999999999999</v>
      </c>
      <c r="G1382" s="42">
        <v>14.54</v>
      </c>
      <c r="H1382" s="2" t="str">
        <f t="shared" si="22"/>
        <v>December</v>
      </c>
    </row>
    <row r="1383" spans="1:8" ht="15.75" thickBot="1" x14ac:dyDescent="0.3">
      <c r="A1383" s="41" t="s">
        <v>275</v>
      </c>
      <c r="B1383" s="41" t="s">
        <v>159</v>
      </c>
      <c r="C1383" s="41">
        <v>4753</v>
      </c>
      <c r="D1383" s="41" t="s">
        <v>176</v>
      </c>
      <c r="E1383" s="41">
        <v>14</v>
      </c>
      <c r="F1383" s="42">
        <v>31.5</v>
      </c>
      <c r="G1383" s="42">
        <v>0</v>
      </c>
      <c r="H1383" s="2" t="str">
        <f t="shared" si="22"/>
        <v>December</v>
      </c>
    </row>
    <row r="1384" spans="1:8" ht="15.75" thickBot="1" x14ac:dyDescent="0.3">
      <c r="A1384" s="41" t="s">
        <v>275</v>
      </c>
      <c r="B1384" s="41" t="s">
        <v>159</v>
      </c>
      <c r="C1384" s="41">
        <v>4752</v>
      </c>
      <c r="D1384" s="41" t="s">
        <v>177</v>
      </c>
      <c r="E1384" s="41">
        <v>1</v>
      </c>
      <c r="F1384" s="42">
        <v>10</v>
      </c>
      <c r="G1384" s="42">
        <v>0.95</v>
      </c>
      <c r="H1384" s="2" t="str">
        <f t="shared" si="22"/>
        <v>December</v>
      </c>
    </row>
    <row r="1385" spans="1:8" ht="15.75" thickBot="1" x14ac:dyDescent="0.3">
      <c r="A1385" s="41" t="s">
        <v>275</v>
      </c>
      <c r="B1385" s="41" t="s">
        <v>159</v>
      </c>
      <c r="C1385" s="41">
        <v>763</v>
      </c>
      <c r="D1385" s="41" t="s">
        <v>179</v>
      </c>
      <c r="E1385" s="41">
        <v>72</v>
      </c>
      <c r="F1385" s="42">
        <v>169.2</v>
      </c>
      <c r="G1385" s="42">
        <v>15.86</v>
      </c>
      <c r="H1385" s="2" t="str">
        <f t="shared" si="22"/>
        <v>December</v>
      </c>
    </row>
    <row r="1386" spans="1:8" ht="15.75" thickBot="1" x14ac:dyDescent="0.3">
      <c r="A1386" s="41" t="s">
        <v>275</v>
      </c>
      <c r="B1386" s="41" t="s">
        <v>159</v>
      </c>
      <c r="C1386" s="41">
        <v>764</v>
      </c>
      <c r="D1386" s="41" t="s">
        <v>180</v>
      </c>
      <c r="E1386" s="41">
        <v>202</v>
      </c>
      <c r="F1386" s="42">
        <v>414.1</v>
      </c>
      <c r="G1386" s="42">
        <v>38.57</v>
      </c>
      <c r="H1386" s="2" t="str">
        <f t="shared" si="22"/>
        <v>December</v>
      </c>
    </row>
    <row r="1387" spans="1:8" ht="15.75" thickBot="1" x14ac:dyDescent="0.3">
      <c r="A1387" s="41" t="s">
        <v>275</v>
      </c>
      <c r="B1387" s="41" t="s">
        <v>159</v>
      </c>
      <c r="C1387" s="41">
        <v>766</v>
      </c>
      <c r="D1387" s="41" t="s">
        <v>181</v>
      </c>
      <c r="E1387" s="41">
        <v>300</v>
      </c>
      <c r="F1387" s="42">
        <v>555</v>
      </c>
      <c r="G1387" s="42">
        <v>53.53</v>
      </c>
      <c r="H1387" s="2" t="str">
        <f t="shared" si="22"/>
        <v>December</v>
      </c>
    </row>
    <row r="1388" spans="1:8" ht="15.75" thickBot="1" x14ac:dyDescent="0.3">
      <c r="A1388" s="41" t="s">
        <v>275</v>
      </c>
      <c r="B1388" s="41" t="s">
        <v>159</v>
      </c>
      <c r="C1388" s="41">
        <v>10312</v>
      </c>
      <c r="D1388" s="41" t="s">
        <v>182</v>
      </c>
      <c r="E1388" s="41">
        <v>2</v>
      </c>
      <c r="F1388" s="42">
        <v>9.4</v>
      </c>
      <c r="G1388" s="42">
        <v>0.9</v>
      </c>
      <c r="H1388" s="2" t="str">
        <f t="shared" si="22"/>
        <v>December</v>
      </c>
    </row>
    <row r="1389" spans="1:8" ht="15.75" thickBot="1" x14ac:dyDescent="0.3">
      <c r="A1389" s="41" t="s">
        <v>275</v>
      </c>
      <c r="B1389" s="41" t="s">
        <v>159</v>
      </c>
      <c r="C1389" s="41">
        <v>10311</v>
      </c>
      <c r="D1389" s="41" t="s">
        <v>183</v>
      </c>
      <c r="E1389" s="41">
        <v>5</v>
      </c>
      <c r="F1389" s="42">
        <v>21</v>
      </c>
      <c r="G1389" s="42">
        <v>2</v>
      </c>
      <c r="H1389" s="2" t="str">
        <f t="shared" si="22"/>
        <v>December</v>
      </c>
    </row>
    <row r="1390" spans="1:8" ht="15.75" thickBot="1" x14ac:dyDescent="0.3">
      <c r="A1390" s="41" t="s">
        <v>275</v>
      </c>
      <c r="B1390" s="41" t="s">
        <v>159</v>
      </c>
      <c r="C1390" s="41">
        <v>10310</v>
      </c>
      <c r="D1390" s="41" t="s">
        <v>184</v>
      </c>
      <c r="E1390" s="41">
        <v>4</v>
      </c>
      <c r="F1390" s="42">
        <v>14.4</v>
      </c>
      <c r="G1390" s="42">
        <v>1.36</v>
      </c>
      <c r="H1390" s="2" t="str">
        <f t="shared" si="22"/>
        <v>December</v>
      </c>
    </row>
    <row r="1391" spans="1:8" ht="15.75" thickBot="1" x14ac:dyDescent="0.3">
      <c r="A1391" s="41" t="s">
        <v>275</v>
      </c>
      <c r="B1391" s="41" t="s">
        <v>159</v>
      </c>
      <c r="C1391" s="41">
        <v>790</v>
      </c>
      <c r="D1391" s="41" t="s">
        <v>185</v>
      </c>
      <c r="E1391" s="41">
        <v>192</v>
      </c>
      <c r="F1391" s="42">
        <v>48</v>
      </c>
      <c r="G1391" s="42">
        <v>0</v>
      </c>
      <c r="H1391" s="2" t="str">
        <f t="shared" si="22"/>
        <v>December</v>
      </c>
    </row>
    <row r="1392" spans="1:8" ht="15.75" thickBot="1" x14ac:dyDescent="0.3">
      <c r="A1392" s="41" t="s">
        <v>275</v>
      </c>
      <c r="B1392" s="41" t="s">
        <v>159</v>
      </c>
      <c r="C1392" s="41">
        <v>1113</v>
      </c>
      <c r="D1392" s="41" t="s">
        <v>186</v>
      </c>
      <c r="E1392" s="41">
        <v>11</v>
      </c>
      <c r="F1392" s="42">
        <v>22.55</v>
      </c>
      <c r="G1392" s="42">
        <v>2.14</v>
      </c>
      <c r="H1392" s="2" t="str">
        <f t="shared" si="22"/>
        <v>December</v>
      </c>
    </row>
    <row r="1393" spans="1:8" ht="15.75" thickBot="1" x14ac:dyDescent="0.3">
      <c r="A1393" s="41" t="s">
        <v>275</v>
      </c>
      <c r="B1393" s="41" t="s">
        <v>159</v>
      </c>
      <c r="C1393" s="41">
        <v>1112</v>
      </c>
      <c r="D1393" s="41" t="s">
        <v>187</v>
      </c>
      <c r="E1393" s="41">
        <v>6</v>
      </c>
      <c r="F1393" s="42">
        <v>11.1</v>
      </c>
      <c r="G1393" s="42">
        <v>1.08</v>
      </c>
      <c r="H1393" s="2" t="str">
        <f t="shared" si="22"/>
        <v>December</v>
      </c>
    </row>
    <row r="1394" spans="1:8" ht="15.75" thickBot="1" x14ac:dyDescent="0.3">
      <c r="A1394" s="41" t="s">
        <v>275</v>
      </c>
      <c r="B1394" s="41" t="s">
        <v>159</v>
      </c>
      <c r="C1394" s="41">
        <v>1114</v>
      </c>
      <c r="D1394" s="41" t="s">
        <v>188</v>
      </c>
      <c r="E1394" s="41">
        <v>1</v>
      </c>
      <c r="F1394" s="42">
        <v>2.35</v>
      </c>
      <c r="G1394" s="42">
        <v>0.22</v>
      </c>
      <c r="H1394" s="2" t="str">
        <f t="shared" si="22"/>
        <v>December</v>
      </c>
    </row>
    <row r="1395" spans="1:8" ht="15.75" thickBot="1" x14ac:dyDescent="0.3">
      <c r="A1395" s="41" t="s">
        <v>275</v>
      </c>
      <c r="B1395" s="41" t="s">
        <v>159</v>
      </c>
      <c r="C1395" s="41">
        <v>787</v>
      </c>
      <c r="D1395" s="41" t="s">
        <v>189</v>
      </c>
      <c r="E1395" s="41">
        <v>328</v>
      </c>
      <c r="F1395" s="42">
        <v>196.8</v>
      </c>
      <c r="G1395" s="42">
        <v>18.3</v>
      </c>
      <c r="H1395" s="2" t="str">
        <f t="shared" si="22"/>
        <v>December</v>
      </c>
    </row>
    <row r="1396" spans="1:8" ht="15.75" thickBot="1" x14ac:dyDescent="0.3">
      <c r="A1396" s="41" t="s">
        <v>275</v>
      </c>
      <c r="B1396" s="41" t="s">
        <v>159</v>
      </c>
      <c r="C1396" s="41">
        <v>768</v>
      </c>
      <c r="D1396" s="41" t="s">
        <v>190</v>
      </c>
      <c r="E1396" s="41">
        <v>96</v>
      </c>
      <c r="F1396" s="42">
        <v>81.599999999999994</v>
      </c>
      <c r="G1396" s="42">
        <v>7.75</v>
      </c>
      <c r="H1396" s="2" t="str">
        <f t="shared" si="22"/>
        <v>December</v>
      </c>
    </row>
    <row r="1397" spans="1:8" ht="15.75" thickBot="1" x14ac:dyDescent="0.3">
      <c r="A1397" s="41" t="s">
        <v>275</v>
      </c>
      <c r="B1397" s="41" t="s">
        <v>159</v>
      </c>
      <c r="C1397" s="41">
        <v>771</v>
      </c>
      <c r="D1397" s="41" t="s">
        <v>191</v>
      </c>
      <c r="E1397" s="41">
        <v>15</v>
      </c>
      <c r="F1397" s="42">
        <v>53.25</v>
      </c>
      <c r="G1397" s="42">
        <v>5.0999999999999996</v>
      </c>
      <c r="H1397" s="2" t="str">
        <f t="shared" si="22"/>
        <v>December</v>
      </c>
    </row>
    <row r="1398" spans="1:8" ht="15.75" thickBot="1" x14ac:dyDescent="0.3">
      <c r="A1398" s="41" t="s">
        <v>275</v>
      </c>
      <c r="B1398" s="41" t="s">
        <v>159</v>
      </c>
      <c r="C1398" s="41">
        <v>772</v>
      </c>
      <c r="D1398" s="41" t="s">
        <v>192</v>
      </c>
      <c r="E1398" s="41">
        <v>64</v>
      </c>
      <c r="F1398" s="42">
        <v>214.4</v>
      </c>
      <c r="G1398" s="42">
        <v>20.440000000000001</v>
      </c>
      <c r="H1398" s="2" t="str">
        <f t="shared" si="22"/>
        <v>December</v>
      </c>
    </row>
    <row r="1399" spans="1:8" ht="15.75" thickBot="1" x14ac:dyDescent="0.3">
      <c r="A1399" s="41" t="s">
        <v>275</v>
      </c>
      <c r="B1399" s="41" t="s">
        <v>159</v>
      </c>
      <c r="C1399" s="41">
        <v>773</v>
      </c>
      <c r="D1399" s="41" t="s">
        <v>193</v>
      </c>
      <c r="E1399" s="41">
        <v>58</v>
      </c>
      <c r="F1399" s="42">
        <v>165.3</v>
      </c>
      <c r="G1399" s="42">
        <v>15.66</v>
      </c>
      <c r="H1399" s="2" t="str">
        <f t="shared" si="22"/>
        <v>December</v>
      </c>
    </row>
    <row r="1400" spans="1:8" ht="15.75" thickBot="1" x14ac:dyDescent="0.3">
      <c r="A1400" s="41" t="s">
        <v>275</v>
      </c>
      <c r="B1400" s="41" t="s">
        <v>159</v>
      </c>
      <c r="C1400" s="41">
        <v>774</v>
      </c>
      <c r="D1400" s="41" t="s">
        <v>194</v>
      </c>
      <c r="E1400" s="41">
        <v>191</v>
      </c>
      <c r="F1400" s="42">
        <v>391.55</v>
      </c>
      <c r="G1400" s="42">
        <v>36.67</v>
      </c>
      <c r="H1400" s="2" t="str">
        <f t="shared" si="22"/>
        <v>December</v>
      </c>
    </row>
    <row r="1401" spans="1:8" ht="15.75" thickBot="1" x14ac:dyDescent="0.3">
      <c r="A1401" s="41" t="s">
        <v>275</v>
      </c>
      <c r="B1401" s="41" t="s">
        <v>159</v>
      </c>
      <c r="C1401" s="41">
        <v>793</v>
      </c>
      <c r="D1401" s="41" t="s">
        <v>195</v>
      </c>
      <c r="E1401" s="41">
        <v>3</v>
      </c>
      <c r="F1401" s="42">
        <v>6.15</v>
      </c>
      <c r="G1401" s="42">
        <v>0.59</v>
      </c>
      <c r="H1401" s="2" t="str">
        <f t="shared" si="22"/>
        <v>December</v>
      </c>
    </row>
    <row r="1402" spans="1:8" ht="15.75" thickBot="1" x14ac:dyDescent="0.3">
      <c r="A1402" s="41" t="s">
        <v>275</v>
      </c>
      <c r="B1402" s="41" t="s">
        <v>159</v>
      </c>
      <c r="C1402" s="41">
        <v>794</v>
      </c>
      <c r="D1402" s="41" t="s">
        <v>196</v>
      </c>
      <c r="E1402" s="41">
        <v>8</v>
      </c>
      <c r="F1402" s="42">
        <v>20.399999999999999</v>
      </c>
      <c r="G1402" s="42">
        <v>1.92</v>
      </c>
      <c r="H1402" s="2" t="str">
        <f t="shared" si="22"/>
        <v>December</v>
      </c>
    </row>
    <row r="1403" spans="1:8" ht="15.75" thickBot="1" x14ac:dyDescent="0.3">
      <c r="A1403" s="41" t="s">
        <v>275</v>
      </c>
      <c r="B1403" s="41" t="s">
        <v>159</v>
      </c>
      <c r="C1403" s="41">
        <v>795</v>
      </c>
      <c r="D1403" s="41" t="s">
        <v>197</v>
      </c>
      <c r="E1403" s="41">
        <v>7</v>
      </c>
      <c r="F1403" s="42">
        <v>21.35</v>
      </c>
      <c r="G1403" s="42">
        <v>2.0299999999999998</v>
      </c>
      <c r="H1403" s="2" t="str">
        <f t="shared" si="22"/>
        <v>December</v>
      </c>
    </row>
    <row r="1404" spans="1:8" ht="15.75" thickBot="1" x14ac:dyDescent="0.3">
      <c r="A1404" s="41" t="s">
        <v>275</v>
      </c>
      <c r="B1404" s="41" t="s">
        <v>159</v>
      </c>
      <c r="C1404" s="41">
        <v>775</v>
      </c>
      <c r="D1404" s="41" t="s">
        <v>198</v>
      </c>
      <c r="E1404" s="41">
        <v>39</v>
      </c>
      <c r="F1404" s="42">
        <v>150.15</v>
      </c>
      <c r="G1404" s="42">
        <v>14.4</v>
      </c>
      <c r="H1404" s="2" t="str">
        <f t="shared" si="22"/>
        <v>December</v>
      </c>
    </row>
    <row r="1405" spans="1:8" ht="15.75" thickBot="1" x14ac:dyDescent="0.3">
      <c r="A1405" s="41" t="s">
        <v>275</v>
      </c>
      <c r="B1405" s="41" t="s">
        <v>159</v>
      </c>
      <c r="C1405" s="41">
        <v>776</v>
      </c>
      <c r="D1405" s="41" t="s">
        <v>199</v>
      </c>
      <c r="E1405" s="41">
        <v>139</v>
      </c>
      <c r="F1405" s="42">
        <v>493.45</v>
      </c>
      <c r="G1405" s="42">
        <v>47.06</v>
      </c>
      <c r="H1405" s="2" t="str">
        <f t="shared" si="22"/>
        <v>December</v>
      </c>
    </row>
    <row r="1406" spans="1:8" ht="15.75" thickBot="1" x14ac:dyDescent="0.3">
      <c r="A1406" s="41" t="s">
        <v>275</v>
      </c>
      <c r="B1406" s="41" t="s">
        <v>159</v>
      </c>
      <c r="C1406" s="41">
        <v>777</v>
      </c>
      <c r="D1406" s="41" t="s">
        <v>200</v>
      </c>
      <c r="E1406" s="41">
        <v>203</v>
      </c>
      <c r="F1406" s="42">
        <v>568.4</v>
      </c>
      <c r="G1406" s="42">
        <v>54.54</v>
      </c>
      <c r="H1406" s="2" t="str">
        <f t="shared" si="22"/>
        <v>December</v>
      </c>
    </row>
    <row r="1407" spans="1:8" ht="15.75" thickBot="1" x14ac:dyDescent="0.3">
      <c r="A1407" s="41" t="s">
        <v>275</v>
      </c>
      <c r="B1407" s="41" t="s">
        <v>159</v>
      </c>
      <c r="C1407" s="41">
        <v>666211</v>
      </c>
      <c r="D1407" s="41" t="s">
        <v>201</v>
      </c>
      <c r="E1407" s="41">
        <v>2</v>
      </c>
      <c r="F1407" s="42">
        <v>6.9</v>
      </c>
      <c r="G1407" s="42">
        <v>0.66</v>
      </c>
      <c r="H1407" s="2" t="str">
        <f t="shared" si="22"/>
        <v>December</v>
      </c>
    </row>
    <row r="1408" spans="1:8" ht="15.75" thickBot="1" x14ac:dyDescent="0.3">
      <c r="A1408" s="41" t="s">
        <v>275</v>
      </c>
      <c r="B1408" s="41" t="s">
        <v>159</v>
      </c>
      <c r="C1408" s="41">
        <v>666212</v>
      </c>
      <c r="D1408" s="41" t="s">
        <v>202</v>
      </c>
      <c r="E1408" s="41">
        <v>4</v>
      </c>
      <c r="F1408" s="42">
        <v>16</v>
      </c>
      <c r="G1408" s="42">
        <v>1.52</v>
      </c>
      <c r="H1408" s="2" t="str">
        <f t="shared" si="22"/>
        <v>December</v>
      </c>
    </row>
    <row r="1409" spans="1:8" ht="15.75" thickBot="1" x14ac:dyDescent="0.3">
      <c r="A1409" s="41" t="s">
        <v>275</v>
      </c>
      <c r="B1409" s="41" t="s">
        <v>159</v>
      </c>
      <c r="C1409" s="41">
        <v>778</v>
      </c>
      <c r="D1409" s="41" t="s">
        <v>204</v>
      </c>
      <c r="E1409" s="41">
        <v>16</v>
      </c>
      <c r="F1409" s="42">
        <v>69.599999999999994</v>
      </c>
      <c r="G1409" s="42">
        <v>6.58</v>
      </c>
      <c r="H1409" s="2" t="str">
        <f t="shared" si="22"/>
        <v>December</v>
      </c>
    </row>
    <row r="1410" spans="1:8" ht="15.75" thickBot="1" x14ac:dyDescent="0.3">
      <c r="A1410" s="41" t="s">
        <v>275</v>
      </c>
      <c r="B1410" s="41" t="s">
        <v>159</v>
      </c>
      <c r="C1410" s="41">
        <v>779</v>
      </c>
      <c r="D1410" s="41" t="s">
        <v>205</v>
      </c>
      <c r="E1410" s="41">
        <v>99</v>
      </c>
      <c r="F1410" s="42">
        <v>400.95</v>
      </c>
      <c r="G1410" s="42">
        <v>37.76</v>
      </c>
      <c r="H1410" s="2" t="str">
        <f t="shared" ref="H1410:H1453" si="23">"December"</f>
        <v>December</v>
      </c>
    </row>
    <row r="1411" spans="1:8" ht="15.75" thickBot="1" x14ac:dyDescent="0.3">
      <c r="A1411" s="41" t="s">
        <v>275</v>
      </c>
      <c r="B1411" s="41" t="s">
        <v>159</v>
      </c>
      <c r="C1411" s="41">
        <v>780</v>
      </c>
      <c r="D1411" s="41" t="s">
        <v>206</v>
      </c>
      <c r="E1411" s="41">
        <v>108</v>
      </c>
      <c r="F1411" s="42">
        <v>356.4</v>
      </c>
      <c r="G1411" s="42">
        <v>33.590000000000003</v>
      </c>
      <c r="H1411" s="2" t="str">
        <f t="shared" si="23"/>
        <v>December</v>
      </c>
    </row>
    <row r="1412" spans="1:8" ht="15.75" thickBot="1" x14ac:dyDescent="0.3">
      <c r="A1412" s="41" t="s">
        <v>275</v>
      </c>
      <c r="B1412" s="41" t="s">
        <v>159</v>
      </c>
      <c r="C1412" s="41">
        <v>103061</v>
      </c>
      <c r="D1412" s="41" t="s">
        <v>256</v>
      </c>
      <c r="E1412" s="41">
        <v>2</v>
      </c>
      <c r="F1412" s="42">
        <v>9.6999999999999993</v>
      </c>
      <c r="G1412" s="42">
        <v>0.92</v>
      </c>
      <c r="H1412" s="2" t="str">
        <f t="shared" si="23"/>
        <v>December</v>
      </c>
    </row>
    <row r="1413" spans="1:8" ht="15.75" thickBot="1" x14ac:dyDescent="0.3">
      <c r="A1413" s="41" t="s">
        <v>275</v>
      </c>
      <c r="B1413" s="41" t="s">
        <v>159</v>
      </c>
      <c r="C1413" s="41">
        <v>103051</v>
      </c>
      <c r="D1413" s="41" t="s">
        <v>207</v>
      </c>
      <c r="E1413" s="41">
        <v>7</v>
      </c>
      <c r="F1413" s="42">
        <v>31.85</v>
      </c>
      <c r="G1413" s="42">
        <v>3.02</v>
      </c>
      <c r="H1413" s="2" t="str">
        <f t="shared" si="23"/>
        <v>December</v>
      </c>
    </row>
    <row r="1414" spans="1:8" ht="15.75" thickBot="1" x14ac:dyDescent="0.3">
      <c r="A1414" s="41" t="s">
        <v>275</v>
      </c>
      <c r="B1414" s="41" t="s">
        <v>159</v>
      </c>
      <c r="C1414" s="41">
        <v>103041</v>
      </c>
      <c r="D1414" s="41" t="s">
        <v>208</v>
      </c>
      <c r="E1414" s="41">
        <v>3</v>
      </c>
      <c r="F1414" s="42">
        <v>11.4</v>
      </c>
      <c r="G1414" s="42">
        <v>1.08</v>
      </c>
      <c r="H1414" s="2" t="str">
        <f t="shared" si="23"/>
        <v>December</v>
      </c>
    </row>
    <row r="1415" spans="1:8" ht="15.75" thickBot="1" x14ac:dyDescent="0.3">
      <c r="A1415" s="41" t="s">
        <v>275</v>
      </c>
      <c r="B1415" s="41" t="s">
        <v>159</v>
      </c>
      <c r="C1415" s="41">
        <v>789</v>
      </c>
      <c r="D1415" s="41" t="s">
        <v>210</v>
      </c>
      <c r="E1415" s="41">
        <v>102</v>
      </c>
      <c r="F1415" s="42">
        <v>71.400000000000006</v>
      </c>
      <c r="G1415" s="42">
        <v>6.64</v>
      </c>
      <c r="H1415" s="2" t="str">
        <f t="shared" si="23"/>
        <v>December</v>
      </c>
    </row>
    <row r="1416" spans="1:8" ht="15.75" thickBot="1" x14ac:dyDescent="0.3">
      <c r="A1416" s="41" t="s">
        <v>275</v>
      </c>
      <c r="B1416" s="41" t="s">
        <v>159</v>
      </c>
      <c r="C1416" s="41">
        <v>782</v>
      </c>
      <c r="D1416" s="41" t="s">
        <v>211</v>
      </c>
      <c r="E1416" s="41">
        <v>2</v>
      </c>
      <c r="F1416" s="42">
        <v>4.4000000000000004</v>
      </c>
      <c r="G1416" s="42">
        <v>0.42</v>
      </c>
      <c r="H1416" s="2" t="str">
        <f t="shared" si="23"/>
        <v>December</v>
      </c>
    </row>
    <row r="1417" spans="1:8" ht="15.75" thickBot="1" x14ac:dyDescent="0.3">
      <c r="A1417" s="41" t="s">
        <v>275</v>
      </c>
      <c r="B1417" s="41" t="s">
        <v>159</v>
      </c>
      <c r="C1417" s="41">
        <v>783</v>
      </c>
      <c r="D1417" s="41" t="s">
        <v>212</v>
      </c>
      <c r="E1417" s="41">
        <v>7</v>
      </c>
      <c r="F1417" s="42">
        <v>13.65</v>
      </c>
      <c r="G1417" s="42">
        <v>1.31</v>
      </c>
      <c r="H1417" s="2" t="str">
        <f t="shared" si="23"/>
        <v>December</v>
      </c>
    </row>
    <row r="1418" spans="1:8" ht="15.75" thickBot="1" x14ac:dyDescent="0.3">
      <c r="A1418" s="41" t="s">
        <v>275</v>
      </c>
      <c r="B1418" s="41" t="s">
        <v>159</v>
      </c>
      <c r="C1418" s="41">
        <v>784</v>
      </c>
      <c r="D1418" s="41" t="s">
        <v>213</v>
      </c>
      <c r="E1418" s="41">
        <v>11</v>
      </c>
      <c r="F1418" s="42">
        <v>18.149999999999999</v>
      </c>
      <c r="G1418" s="42">
        <v>1.73</v>
      </c>
      <c r="H1418" s="2" t="str">
        <f t="shared" si="23"/>
        <v>December</v>
      </c>
    </row>
    <row r="1419" spans="1:8" ht="15.75" thickBot="1" x14ac:dyDescent="0.3">
      <c r="A1419" s="41" t="s">
        <v>275</v>
      </c>
      <c r="B1419" s="41" t="s">
        <v>159</v>
      </c>
      <c r="C1419" s="41">
        <v>1008</v>
      </c>
      <c r="D1419" s="41" t="s">
        <v>214</v>
      </c>
      <c r="E1419" s="41">
        <v>19</v>
      </c>
      <c r="F1419" s="42">
        <v>86.45</v>
      </c>
      <c r="G1419" s="42">
        <v>8.19</v>
      </c>
      <c r="H1419" s="2" t="str">
        <f t="shared" si="23"/>
        <v>December</v>
      </c>
    </row>
    <row r="1420" spans="1:8" ht="15.75" thickBot="1" x14ac:dyDescent="0.3">
      <c r="A1420" s="41" t="s">
        <v>275</v>
      </c>
      <c r="B1420" s="41" t="s">
        <v>159</v>
      </c>
      <c r="C1420" s="41">
        <v>1007</v>
      </c>
      <c r="D1420" s="41" t="s">
        <v>215</v>
      </c>
      <c r="E1420" s="41">
        <v>77</v>
      </c>
      <c r="F1420" s="42">
        <v>327.25</v>
      </c>
      <c r="G1420" s="42">
        <v>30.86</v>
      </c>
      <c r="H1420" s="2" t="str">
        <f t="shared" si="23"/>
        <v>December</v>
      </c>
    </row>
    <row r="1421" spans="1:8" ht="15.75" thickBot="1" x14ac:dyDescent="0.3">
      <c r="A1421" s="41" t="s">
        <v>275</v>
      </c>
      <c r="B1421" s="41" t="s">
        <v>159</v>
      </c>
      <c r="C1421" s="41">
        <v>1006</v>
      </c>
      <c r="D1421" s="41" t="s">
        <v>216</v>
      </c>
      <c r="E1421" s="41">
        <v>45</v>
      </c>
      <c r="F1421" s="42">
        <v>159.75</v>
      </c>
      <c r="G1421" s="42">
        <v>15.27</v>
      </c>
      <c r="H1421" s="2" t="str">
        <f t="shared" si="23"/>
        <v>December</v>
      </c>
    </row>
    <row r="1422" spans="1:8" ht="15.75" thickBot="1" x14ac:dyDescent="0.3">
      <c r="A1422" s="41" t="s">
        <v>275</v>
      </c>
      <c r="B1422" s="41" t="s">
        <v>217</v>
      </c>
      <c r="C1422" s="41">
        <v>10</v>
      </c>
      <c r="D1422" s="41" t="s">
        <v>218</v>
      </c>
      <c r="E1422" s="41">
        <v>28</v>
      </c>
      <c r="F1422" s="42">
        <v>36.119999999999997</v>
      </c>
      <c r="G1422" s="42">
        <v>0</v>
      </c>
      <c r="H1422" s="2" t="str">
        <f t="shared" si="23"/>
        <v>December</v>
      </c>
    </row>
    <row r="1423" spans="1:8" ht="15.75" thickBot="1" x14ac:dyDescent="0.3">
      <c r="A1423" s="41" t="s">
        <v>275</v>
      </c>
      <c r="B1423" s="41" t="s">
        <v>660</v>
      </c>
      <c r="C1423" s="41">
        <v>103500</v>
      </c>
      <c r="D1423" s="41" t="s">
        <v>219</v>
      </c>
      <c r="E1423" s="41">
        <v>157</v>
      </c>
      <c r="F1423" s="42">
        <v>392.5</v>
      </c>
      <c r="G1423" s="42">
        <v>37.58</v>
      </c>
      <c r="H1423" s="2" t="str">
        <f t="shared" si="23"/>
        <v>December</v>
      </c>
    </row>
    <row r="1424" spans="1:8" ht="15.75" thickBot="1" x14ac:dyDescent="0.3">
      <c r="A1424" s="41" t="s">
        <v>275</v>
      </c>
      <c r="B1424" s="41" t="s">
        <v>660</v>
      </c>
      <c r="C1424" s="41">
        <v>103505</v>
      </c>
      <c r="D1424" s="41" t="s">
        <v>220</v>
      </c>
      <c r="E1424" s="41">
        <v>7</v>
      </c>
      <c r="F1424" s="42">
        <v>31.5</v>
      </c>
      <c r="G1424" s="42">
        <v>3</v>
      </c>
      <c r="H1424" s="2" t="str">
        <f t="shared" si="23"/>
        <v>December</v>
      </c>
    </row>
    <row r="1425" spans="1:8" ht="15.75" thickBot="1" x14ac:dyDescent="0.3">
      <c r="A1425" s="41" t="s">
        <v>275</v>
      </c>
      <c r="B1425" s="41" t="s">
        <v>660</v>
      </c>
      <c r="C1425" s="41">
        <v>1901</v>
      </c>
      <c r="D1425" s="41" t="s">
        <v>221</v>
      </c>
      <c r="E1425" s="41">
        <v>300</v>
      </c>
      <c r="F1425" s="42">
        <v>840</v>
      </c>
      <c r="G1425" s="42">
        <v>80.36</v>
      </c>
      <c r="H1425" s="2" t="str">
        <f t="shared" si="23"/>
        <v>December</v>
      </c>
    </row>
    <row r="1426" spans="1:8" ht="15.75" thickBot="1" x14ac:dyDescent="0.3">
      <c r="A1426" s="41" t="s">
        <v>275</v>
      </c>
      <c r="B1426" s="41" t="s">
        <v>660</v>
      </c>
      <c r="C1426" s="41">
        <v>1903</v>
      </c>
      <c r="D1426" s="41" t="s">
        <v>222</v>
      </c>
      <c r="E1426" s="41">
        <v>46</v>
      </c>
      <c r="F1426" s="42">
        <v>138</v>
      </c>
      <c r="G1426" s="42">
        <v>13.33</v>
      </c>
      <c r="H1426" s="2" t="str">
        <f t="shared" si="23"/>
        <v>December</v>
      </c>
    </row>
    <row r="1427" spans="1:8" ht="15.75" thickBot="1" x14ac:dyDescent="0.3">
      <c r="A1427" s="41" t="s">
        <v>275</v>
      </c>
      <c r="B1427" s="41" t="s">
        <v>660</v>
      </c>
      <c r="C1427" s="41">
        <v>1457</v>
      </c>
      <c r="D1427" s="41" t="s">
        <v>223</v>
      </c>
      <c r="E1427" s="41">
        <v>26</v>
      </c>
      <c r="F1427" s="42">
        <v>77.739999999999995</v>
      </c>
      <c r="G1427" s="42">
        <v>7.33</v>
      </c>
      <c r="H1427" s="2" t="str">
        <f t="shared" si="23"/>
        <v>December</v>
      </c>
    </row>
    <row r="1428" spans="1:8" ht="15.75" thickBot="1" x14ac:dyDescent="0.3">
      <c r="A1428" s="41" t="s">
        <v>275</v>
      </c>
      <c r="B1428" s="41" t="s">
        <v>660</v>
      </c>
      <c r="C1428" s="41">
        <v>1458</v>
      </c>
      <c r="D1428" s="41" t="s">
        <v>224</v>
      </c>
      <c r="E1428" s="41">
        <v>26</v>
      </c>
      <c r="F1428" s="42">
        <v>97.5</v>
      </c>
      <c r="G1428" s="42">
        <v>9.35</v>
      </c>
      <c r="H1428" s="2" t="str">
        <f t="shared" si="23"/>
        <v>December</v>
      </c>
    </row>
    <row r="1429" spans="1:8" ht="15.75" thickBot="1" x14ac:dyDescent="0.3">
      <c r="A1429" s="41" t="s">
        <v>275</v>
      </c>
      <c r="B1429" s="41" t="s">
        <v>660</v>
      </c>
      <c r="C1429" s="41">
        <v>1143</v>
      </c>
      <c r="D1429" s="41" t="s">
        <v>225</v>
      </c>
      <c r="E1429" s="41">
        <v>413</v>
      </c>
      <c r="F1429" s="42">
        <v>3093.37</v>
      </c>
      <c r="G1429" s="42">
        <v>293.31</v>
      </c>
      <c r="H1429" s="2" t="str">
        <f t="shared" si="23"/>
        <v>December</v>
      </c>
    </row>
    <row r="1430" spans="1:8" ht="15.75" thickBot="1" x14ac:dyDescent="0.3">
      <c r="A1430" s="41" t="s">
        <v>275</v>
      </c>
      <c r="B1430" s="41" t="s">
        <v>650</v>
      </c>
      <c r="C1430" s="41">
        <v>1579</v>
      </c>
      <c r="D1430" s="41" t="s">
        <v>226</v>
      </c>
      <c r="E1430" s="41">
        <v>10</v>
      </c>
      <c r="F1430" s="42">
        <v>77.5</v>
      </c>
      <c r="G1430" s="42">
        <v>7.4</v>
      </c>
      <c r="H1430" s="2" t="str">
        <f t="shared" si="23"/>
        <v>December</v>
      </c>
    </row>
    <row r="1431" spans="1:8" ht="15.75" thickBot="1" x14ac:dyDescent="0.3">
      <c r="A1431" s="41" t="s">
        <v>275</v>
      </c>
      <c r="B1431" s="41" t="s">
        <v>650</v>
      </c>
      <c r="C1431" s="41">
        <v>1547</v>
      </c>
      <c r="D1431" s="41" t="s">
        <v>227</v>
      </c>
      <c r="E1431" s="41">
        <v>22</v>
      </c>
      <c r="F1431" s="42">
        <v>170.5</v>
      </c>
      <c r="G1431" s="42">
        <v>16.260000000000002</v>
      </c>
      <c r="H1431" s="2" t="str">
        <f t="shared" si="23"/>
        <v>December</v>
      </c>
    </row>
    <row r="1432" spans="1:8" ht="15.75" thickBot="1" x14ac:dyDescent="0.3">
      <c r="A1432" s="41" t="s">
        <v>275</v>
      </c>
      <c r="B1432" s="41" t="s">
        <v>650</v>
      </c>
      <c r="C1432" s="41">
        <v>1583</v>
      </c>
      <c r="D1432" s="41" t="s">
        <v>257</v>
      </c>
      <c r="E1432" s="41">
        <v>2</v>
      </c>
      <c r="F1432" s="42">
        <v>15.5</v>
      </c>
      <c r="G1432" s="42">
        <v>1.48</v>
      </c>
      <c r="H1432" s="2" t="str">
        <f t="shared" si="23"/>
        <v>December</v>
      </c>
    </row>
    <row r="1433" spans="1:8" ht="15.75" thickBot="1" x14ac:dyDescent="0.3">
      <c r="A1433" s="41" t="s">
        <v>275</v>
      </c>
      <c r="B1433" s="41" t="s">
        <v>650</v>
      </c>
      <c r="C1433" s="41">
        <v>1551</v>
      </c>
      <c r="D1433" s="41" t="s">
        <v>228</v>
      </c>
      <c r="E1433" s="41">
        <v>33</v>
      </c>
      <c r="F1433" s="42">
        <v>255.75</v>
      </c>
      <c r="G1433" s="42">
        <v>24.38</v>
      </c>
      <c r="H1433" s="2" t="str">
        <f t="shared" si="23"/>
        <v>December</v>
      </c>
    </row>
    <row r="1434" spans="1:8" ht="15.75" thickBot="1" x14ac:dyDescent="0.3">
      <c r="A1434" s="41" t="s">
        <v>275</v>
      </c>
      <c r="B1434" s="41" t="s">
        <v>650</v>
      </c>
      <c r="C1434" s="41">
        <v>1580</v>
      </c>
      <c r="D1434" s="41" t="s">
        <v>229</v>
      </c>
      <c r="E1434" s="41">
        <v>23</v>
      </c>
      <c r="F1434" s="42">
        <v>178.25</v>
      </c>
      <c r="G1434" s="42">
        <v>16.989999999999998</v>
      </c>
      <c r="H1434" s="2" t="str">
        <f t="shared" si="23"/>
        <v>December</v>
      </c>
    </row>
    <row r="1435" spans="1:8" ht="15.75" thickBot="1" x14ac:dyDescent="0.3">
      <c r="A1435" s="41" t="s">
        <v>275</v>
      </c>
      <c r="B1435" s="41" t="s">
        <v>650</v>
      </c>
      <c r="C1435" s="41">
        <v>1556</v>
      </c>
      <c r="D1435" s="41" t="s">
        <v>230</v>
      </c>
      <c r="E1435" s="41">
        <v>26</v>
      </c>
      <c r="F1435" s="42">
        <v>143</v>
      </c>
      <c r="G1435" s="42">
        <v>13.52</v>
      </c>
      <c r="H1435" s="2" t="str">
        <f t="shared" si="23"/>
        <v>December</v>
      </c>
    </row>
    <row r="1436" spans="1:8" ht="15.75" thickBot="1" x14ac:dyDescent="0.3">
      <c r="A1436" s="41" t="s">
        <v>275</v>
      </c>
      <c r="B1436" s="41" t="s">
        <v>650</v>
      </c>
      <c r="C1436" s="41">
        <v>1557</v>
      </c>
      <c r="D1436" s="41" t="s">
        <v>231</v>
      </c>
      <c r="E1436" s="41">
        <v>38</v>
      </c>
      <c r="F1436" s="42">
        <v>256.5</v>
      </c>
      <c r="G1436" s="42">
        <v>24.33</v>
      </c>
      <c r="H1436" s="2" t="str">
        <f t="shared" si="23"/>
        <v>December</v>
      </c>
    </row>
    <row r="1437" spans="1:8" ht="15.75" thickBot="1" x14ac:dyDescent="0.3">
      <c r="A1437" s="41" t="s">
        <v>275</v>
      </c>
      <c r="B1437" s="41" t="s">
        <v>650</v>
      </c>
      <c r="C1437" s="41">
        <v>1558</v>
      </c>
      <c r="D1437" s="41" t="s">
        <v>232</v>
      </c>
      <c r="E1437" s="41">
        <v>62</v>
      </c>
      <c r="F1437" s="42">
        <v>282.10000000000002</v>
      </c>
      <c r="G1437" s="42">
        <v>26.69</v>
      </c>
      <c r="H1437" s="2" t="str">
        <f t="shared" si="23"/>
        <v>December</v>
      </c>
    </row>
    <row r="1438" spans="1:8" ht="15.75" thickBot="1" x14ac:dyDescent="0.3">
      <c r="A1438" s="41" t="s">
        <v>275</v>
      </c>
      <c r="B1438" s="41" t="s">
        <v>650</v>
      </c>
      <c r="C1438" s="41">
        <v>103001</v>
      </c>
      <c r="D1438" s="41" t="s">
        <v>233</v>
      </c>
      <c r="E1438" s="41">
        <v>19</v>
      </c>
      <c r="F1438" s="42">
        <v>147.25</v>
      </c>
      <c r="G1438" s="42">
        <v>14.05</v>
      </c>
      <c r="H1438" s="2" t="str">
        <f t="shared" si="23"/>
        <v>December</v>
      </c>
    </row>
    <row r="1439" spans="1:8" ht="15.75" thickBot="1" x14ac:dyDescent="0.3">
      <c r="A1439" s="41" t="s">
        <v>275</v>
      </c>
      <c r="B1439" s="41" t="s">
        <v>650</v>
      </c>
      <c r="C1439" s="41">
        <v>1552</v>
      </c>
      <c r="D1439" s="41" t="s">
        <v>234</v>
      </c>
      <c r="E1439" s="41">
        <v>20</v>
      </c>
      <c r="F1439" s="42">
        <v>135</v>
      </c>
      <c r="G1439" s="42">
        <v>12.8</v>
      </c>
      <c r="H1439" s="2" t="str">
        <f t="shared" si="23"/>
        <v>December</v>
      </c>
    </row>
    <row r="1440" spans="1:8" ht="15.75" thickBot="1" x14ac:dyDescent="0.3">
      <c r="A1440" s="41" t="s">
        <v>275</v>
      </c>
      <c r="B1440" s="41" t="s">
        <v>650</v>
      </c>
      <c r="C1440" s="41">
        <v>1570</v>
      </c>
      <c r="D1440" s="41" t="s">
        <v>235</v>
      </c>
      <c r="E1440" s="41">
        <v>16</v>
      </c>
      <c r="F1440" s="42">
        <v>76</v>
      </c>
      <c r="G1440" s="42">
        <v>7.21</v>
      </c>
      <c r="H1440" s="2" t="str">
        <f t="shared" si="23"/>
        <v>December</v>
      </c>
    </row>
    <row r="1441" spans="1:8" ht="15.75" thickBot="1" x14ac:dyDescent="0.3">
      <c r="A1441" s="41" t="s">
        <v>275</v>
      </c>
      <c r="B1441" s="41" t="s">
        <v>650</v>
      </c>
      <c r="C1441" s="41">
        <v>1555</v>
      </c>
      <c r="D1441" s="41" t="s">
        <v>236</v>
      </c>
      <c r="E1441" s="41">
        <v>30</v>
      </c>
      <c r="F1441" s="42">
        <v>165</v>
      </c>
      <c r="G1441" s="42">
        <v>15.63</v>
      </c>
      <c r="H1441" s="2" t="str">
        <f t="shared" si="23"/>
        <v>December</v>
      </c>
    </row>
    <row r="1442" spans="1:8" ht="15.75" thickBot="1" x14ac:dyDescent="0.3">
      <c r="A1442" s="41" t="s">
        <v>275</v>
      </c>
      <c r="B1442" s="41" t="s">
        <v>650</v>
      </c>
      <c r="C1442" s="41">
        <v>1563</v>
      </c>
      <c r="D1442" s="41" t="s">
        <v>238</v>
      </c>
      <c r="E1442" s="41">
        <v>25</v>
      </c>
      <c r="F1442" s="42">
        <v>193.75</v>
      </c>
      <c r="G1442" s="42">
        <v>18.48</v>
      </c>
      <c r="H1442" s="2" t="str">
        <f t="shared" si="23"/>
        <v>December</v>
      </c>
    </row>
    <row r="1443" spans="1:8" ht="15.75" thickBot="1" x14ac:dyDescent="0.3">
      <c r="A1443" s="41" t="s">
        <v>275</v>
      </c>
      <c r="B1443" s="41" t="s">
        <v>650</v>
      </c>
      <c r="C1443" s="41">
        <v>1571</v>
      </c>
      <c r="D1443" s="41" t="s">
        <v>239</v>
      </c>
      <c r="E1443" s="41">
        <v>64</v>
      </c>
      <c r="F1443" s="42">
        <v>316.8</v>
      </c>
      <c r="G1443" s="42">
        <v>30.08</v>
      </c>
      <c r="H1443" s="2" t="str">
        <f t="shared" si="23"/>
        <v>December</v>
      </c>
    </row>
    <row r="1444" spans="1:8" ht="15.75" thickBot="1" x14ac:dyDescent="0.3">
      <c r="A1444" s="41" t="s">
        <v>275</v>
      </c>
      <c r="B1444" s="41" t="s">
        <v>650</v>
      </c>
      <c r="C1444" s="41">
        <v>365</v>
      </c>
      <c r="D1444" s="41" t="s">
        <v>240</v>
      </c>
      <c r="E1444" s="41">
        <v>21</v>
      </c>
      <c r="F1444" s="42">
        <v>120.75</v>
      </c>
      <c r="G1444" s="42">
        <v>11.55</v>
      </c>
      <c r="H1444" s="2" t="str">
        <f t="shared" si="23"/>
        <v>December</v>
      </c>
    </row>
    <row r="1445" spans="1:8" ht="15.75" thickBot="1" x14ac:dyDescent="0.3">
      <c r="A1445" s="41" t="s">
        <v>275</v>
      </c>
      <c r="B1445" s="41" t="s">
        <v>650</v>
      </c>
      <c r="C1445" s="41">
        <v>1565</v>
      </c>
      <c r="D1445" s="41" t="s">
        <v>241</v>
      </c>
      <c r="E1445" s="41">
        <v>8</v>
      </c>
      <c r="F1445" s="42">
        <v>36.4</v>
      </c>
      <c r="G1445" s="42">
        <v>3.44</v>
      </c>
      <c r="H1445" s="2" t="str">
        <f t="shared" si="23"/>
        <v>December</v>
      </c>
    </row>
    <row r="1446" spans="1:8" ht="15.75" thickBot="1" x14ac:dyDescent="0.3">
      <c r="A1446" s="41" t="s">
        <v>275</v>
      </c>
      <c r="B1446" s="41" t="s">
        <v>650</v>
      </c>
      <c r="C1446" s="41">
        <v>1566</v>
      </c>
      <c r="D1446" s="41" t="s">
        <v>243</v>
      </c>
      <c r="E1446" s="41">
        <v>47</v>
      </c>
      <c r="F1446" s="42">
        <v>317.25</v>
      </c>
      <c r="G1446" s="42">
        <v>30.09</v>
      </c>
      <c r="H1446" s="2" t="str">
        <f t="shared" si="23"/>
        <v>December</v>
      </c>
    </row>
    <row r="1447" spans="1:8" ht="15.75" thickBot="1" x14ac:dyDescent="0.3">
      <c r="A1447" s="41" t="s">
        <v>275</v>
      </c>
      <c r="B1447" s="41" t="s">
        <v>244</v>
      </c>
      <c r="C1447" s="41">
        <v>1455</v>
      </c>
      <c r="D1447" s="41" t="s">
        <v>245</v>
      </c>
      <c r="E1447" s="41">
        <v>17</v>
      </c>
      <c r="F1447" s="42">
        <v>67.83</v>
      </c>
      <c r="G1447" s="42">
        <v>6.43</v>
      </c>
      <c r="H1447" s="2" t="str">
        <f t="shared" si="23"/>
        <v>December</v>
      </c>
    </row>
    <row r="1448" spans="1:8" ht="15.75" thickBot="1" x14ac:dyDescent="0.3">
      <c r="A1448" s="41" t="s">
        <v>275</v>
      </c>
      <c r="B1448" s="41" t="s">
        <v>244</v>
      </c>
      <c r="C1448" s="41">
        <v>1412</v>
      </c>
      <c r="D1448" s="41" t="s">
        <v>246</v>
      </c>
      <c r="E1448" s="41">
        <v>41</v>
      </c>
      <c r="F1448" s="42">
        <v>143.5</v>
      </c>
      <c r="G1448" s="42">
        <v>13.57</v>
      </c>
      <c r="H1448" s="2" t="str">
        <f t="shared" si="23"/>
        <v>December</v>
      </c>
    </row>
    <row r="1449" spans="1:8" ht="15.75" thickBot="1" x14ac:dyDescent="0.3">
      <c r="A1449" s="41" t="s">
        <v>275</v>
      </c>
      <c r="B1449" s="41" t="s">
        <v>244</v>
      </c>
      <c r="C1449" s="41">
        <v>1428</v>
      </c>
      <c r="D1449" s="41" t="s">
        <v>247</v>
      </c>
      <c r="E1449" s="41">
        <v>61</v>
      </c>
      <c r="F1449" s="42">
        <v>320.25</v>
      </c>
      <c r="G1449" s="42">
        <v>30.46</v>
      </c>
      <c r="H1449" s="2" t="str">
        <f t="shared" si="23"/>
        <v>December</v>
      </c>
    </row>
    <row r="1450" spans="1:8" ht="15.75" thickBot="1" x14ac:dyDescent="0.3">
      <c r="A1450" s="41" t="s">
        <v>275</v>
      </c>
      <c r="B1450" s="41" t="s">
        <v>244</v>
      </c>
      <c r="C1450" s="41">
        <v>1451</v>
      </c>
      <c r="D1450" s="41" t="s">
        <v>248</v>
      </c>
      <c r="E1450" s="41">
        <v>60</v>
      </c>
      <c r="F1450" s="42">
        <v>261</v>
      </c>
      <c r="G1450" s="42">
        <v>24.7</v>
      </c>
      <c r="H1450" s="2" t="str">
        <f t="shared" si="23"/>
        <v>December</v>
      </c>
    </row>
    <row r="1451" spans="1:8" ht="15.75" thickBot="1" x14ac:dyDescent="0.3">
      <c r="A1451" s="41" t="s">
        <v>275</v>
      </c>
      <c r="B1451" s="41" t="s">
        <v>244</v>
      </c>
      <c r="C1451" s="41">
        <v>1450</v>
      </c>
      <c r="D1451" s="41" t="s">
        <v>249</v>
      </c>
      <c r="E1451" s="41">
        <v>78</v>
      </c>
      <c r="F1451" s="42">
        <v>409.5</v>
      </c>
      <c r="G1451" s="42">
        <v>38.97</v>
      </c>
      <c r="H1451" s="2" t="str">
        <f t="shared" si="23"/>
        <v>December</v>
      </c>
    </row>
    <row r="1452" spans="1:8" ht="15.75" thickBot="1" x14ac:dyDescent="0.3">
      <c r="A1452" s="41" t="s">
        <v>275</v>
      </c>
      <c r="B1452" s="41" t="s">
        <v>244</v>
      </c>
      <c r="C1452" s="41">
        <v>1333</v>
      </c>
      <c r="D1452" s="41" t="s">
        <v>250</v>
      </c>
      <c r="E1452" s="41">
        <v>50</v>
      </c>
      <c r="F1452" s="42">
        <v>187.5</v>
      </c>
      <c r="G1452" s="42">
        <v>17.93</v>
      </c>
      <c r="H1452" s="2" t="str">
        <f t="shared" si="23"/>
        <v>December</v>
      </c>
    </row>
    <row r="1453" spans="1:8" ht="15.75" thickBot="1" x14ac:dyDescent="0.3">
      <c r="A1453" s="41" t="s">
        <v>275</v>
      </c>
      <c r="B1453" s="41" t="s">
        <v>251</v>
      </c>
      <c r="C1453" s="41">
        <v>5013</v>
      </c>
      <c r="D1453" s="41" t="s">
        <v>252</v>
      </c>
      <c r="E1453" s="41">
        <v>130</v>
      </c>
      <c r="F1453" s="42">
        <v>32.5</v>
      </c>
      <c r="G1453" s="42">
        <v>0</v>
      </c>
      <c r="H1453" s="2" t="str">
        <f t="shared" si="23"/>
        <v>December</v>
      </c>
    </row>
    <row r="1454" spans="1:8" ht="15.75" thickBot="1" x14ac:dyDescent="0.3">
      <c r="A1454" s="41" t="s">
        <v>275</v>
      </c>
      <c r="B1454" s="41" t="s">
        <v>653</v>
      </c>
      <c r="C1454" s="41">
        <v>1701</v>
      </c>
      <c r="D1454" s="41" t="s">
        <v>7</v>
      </c>
      <c r="E1454" s="41">
        <v>534</v>
      </c>
      <c r="F1454" s="42">
        <v>801</v>
      </c>
      <c r="G1454" s="42">
        <v>75.180000000000007</v>
      </c>
      <c r="H1454" t="str">
        <f>"January"</f>
        <v>January</v>
      </c>
    </row>
    <row r="1455" spans="1:8" ht="15.75" thickBot="1" x14ac:dyDescent="0.3">
      <c r="A1455" s="41" t="s">
        <v>275</v>
      </c>
      <c r="B1455" s="41" t="s">
        <v>653</v>
      </c>
      <c r="C1455" s="41">
        <v>659100</v>
      </c>
      <c r="D1455" s="41" t="s">
        <v>9</v>
      </c>
      <c r="E1455" s="41">
        <v>32</v>
      </c>
      <c r="F1455" s="42">
        <v>76.8</v>
      </c>
      <c r="G1455" s="42">
        <v>7.33</v>
      </c>
      <c r="H1455" s="2" t="str">
        <f t="shared" ref="H1455:H1518" si="24">"January"</f>
        <v>January</v>
      </c>
    </row>
    <row r="1456" spans="1:8" ht="15.75" thickBot="1" x14ac:dyDescent="0.3">
      <c r="A1456" s="41" t="s">
        <v>275</v>
      </c>
      <c r="B1456" s="41" t="s">
        <v>653</v>
      </c>
      <c r="C1456" s="41">
        <v>659105</v>
      </c>
      <c r="D1456" s="41" t="s">
        <v>10</v>
      </c>
      <c r="E1456" s="41">
        <v>118</v>
      </c>
      <c r="F1456" s="42">
        <v>165.2</v>
      </c>
      <c r="G1456" s="42">
        <v>15.56</v>
      </c>
      <c r="H1456" s="2" t="str">
        <f t="shared" si="24"/>
        <v>January</v>
      </c>
    </row>
    <row r="1457" spans="1:8" ht="15.75" thickBot="1" x14ac:dyDescent="0.3">
      <c r="A1457" s="41" t="s">
        <v>275</v>
      </c>
      <c r="B1457" s="41" t="s">
        <v>653</v>
      </c>
      <c r="C1457" s="41">
        <v>659102</v>
      </c>
      <c r="D1457" s="41" t="s">
        <v>11</v>
      </c>
      <c r="E1457" s="41">
        <v>43</v>
      </c>
      <c r="F1457" s="42">
        <v>96.75</v>
      </c>
      <c r="G1457" s="42">
        <v>9.1199999999999992</v>
      </c>
      <c r="H1457" s="2" t="str">
        <f t="shared" si="24"/>
        <v>January</v>
      </c>
    </row>
    <row r="1458" spans="1:8" ht="15.75" thickBot="1" x14ac:dyDescent="0.3">
      <c r="A1458" s="41" t="s">
        <v>275</v>
      </c>
      <c r="B1458" s="41" t="s">
        <v>653</v>
      </c>
      <c r="C1458" s="41">
        <v>659103</v>
      </c>
      <c r="D1458" s="41" t="s">
        <v>12</v>
      </c>
      <c r="E1458" s="41">
        <v>43</v>
      </c>
      <c r="F1458" s="42">
        <v>96.75</v>
      </c>
      <c r="G1458" s="42">
        <v>9.1300000000000008</v>
      </c>
      <c r="H1458" s="2" t="str">
        <f t="shared" si="24"/>
        <v>January</v>
      </c>
    </row>
    <row r="1459" spans="1:8" ht="15.75" thickBot="1" x14ac:dyDescent="0.3">
      <c r="A1459" s="41" t="s">
        <v>275</v>
      </c>
      <c r="B1459" s="41" t="s">
        <v>653</v>
      </c>
      <c r="C1459" s="41">
        <v>659104</v>
      </c>
      <c r="D1459" s="41" t="s">
        <v>13</v>
      </c>
      <c r="E1459" s="41">
        <v>8</v>
      </c>
      <c r="F1459" s="42">
        <v>18</v>
      </c>
      <c r="G1459" s="42">
        <v>1.7</v>
      </c>
      <c r="H1459" s="2" t="str">
        <f t="shared" si="24"/>
        <v>January</v>
      </c>
    </row>
    <row r="1460" spans="1:8" ht="15.75" thickBot="1" x14ac:dyDescent="0.3">
      <c r="A1460" s="41" t="s">
        <v>275</v>
      </c>
      <c r="B1460" s="41" t="s">
        <v>653</v>
      </c>
      <c r="C1460" s="41">
        <v>659101</v>
      </c>
      <c r="D1460" s="41" t="s">
        <v>14</v>
      </c>
      <c r="E1460" s="41">
        <v>45</v>
      </c>
      <c r="F1460" s="42">
        <v>78.75</v>
      </c>
      <c r="G1460" s="42">
        <v>7.52</v>
      </c>
      <c r="H1460" s="2" t="str">
        <f t="shared" si="24"/>
        <v>January</v>
      </c>
    </row>
    <row r="1461" spans="1:8" ht="15.75" thickBot="1" x14ac:dyDescent="0.3">
      <c r="A1461" s="41" t="s">
        <v>275</v>
      </c>
      <c r="B1461" s="41" t="s">
        <v>653</v>
      </c>
      <c r="C1461" s="41">
        <v>2127</v>
      </c>
      <c r="D1461" s="41" t="s">
        <v>15</v>
      </c>
      <c r="E1461" s="41">
        <v>196</v>
      </c>
      <c r="F1461" s="42">
        <v>233.24</v>
      </c>
      <c r="G1461" s="42">
        <v>21.9</v>
      </c>
      <c r="H1461" s="2" t="str">
        <f t="shared" si="24"/>
        <v>January</v>
      </c>
    </row>
    <row r="1462" spans="1:8" ht="15.75" thickBot="1" x14ac:dyDescent="0.3">
      <c r="A1462" s="41" t="s">
        <v>275</v>
      </c>
      <c r="B1462" s="41" t="s">
        <v>653</v>
      </c>
      <c r="C1462" s="41">
        <v>659013</v>
      </c>
      <c r="D1462" s="41" t="s">
        <v>17</v>
      </c>
      <c r="E1462" s="41">
        <v>32</v>
      </c>
      <c r="F1462" s="42">
        <v>134.08000000000001</v>
      </c>
      <c r="G1462" s="42">
        <v>12.8</v>
      </c>
      <c r="H1462" s="2" t="str">
        <f t="shared" si="24"/>
        <v>January</v>
      </c>
    </row>
    <row r="1463" spans="1:8" ht="15.75" thickBot="1" x14ac:dyDescent="0.3">
      <c r="A1463" s="41" t="s">
        <v>275</v>
      </c>
      <c r="B1463" s="41" t="s">
        <v>653</v>
      </c>
      <c r="C1463" s="41">
        <v>659004</v>
      </c>
      <c r="D1463" s="41" t="s">
        <v>18</v>
      </c>
      <c r="E1463" s="41">
        <v>44</v>
      </c>
      <c r="F1463" s="42">
        <v>131.56</v>
      </c>
      <c r="G1463" s="42">
        <v>12.39</v>
      </c>
      <c r="H1463" s="2" t="str">
        <f t="shared" si="24"/>
        <v>January</v>
      </c>
    </row>
    <row r="1464" spans="1:8" ht="15.75" thickBot="1" x14ac:dyDescent="0.3">
      <c r="A1464" s="41" t="s">
        <v>275</v>
      </c>
      <c r="B1464" s="41" t="s">
        <v>653</v>
      </c>
      <c r="C1464" s="41">
        <v>659006</v>
      </c>
      <c r="D1464" s="41" t="s">
        <v>19</v>
      </c>
      <c r="E1464" s="41">
        <v>12</v>
      </c>
      <c r="F1464" s="42">
        <v>35.880000000000003</v>
      </c>
      <c r="G1464" s="42">
        <v>3.36</v>
      </c>
      <c r="H1464" s="2" t="str">
        <f t="shared" si="24"/>
        <v>January</v>
      </c>
    </row>
    <row r="1465" spans="1:8" ht="15.75" thickBot="1" x14ac:dyDescent="0.3">
      <c r="A1465" s="41" t="s">
        <v>275</v>
      </c>
      <c r="B1465" s="41" t="s">
        <v>653</v>
      </c>
      <c r="C1465" s="41">
        <v>659018</v>
      </c>
      <c r="D1465" s="41" t="s">
        <v>20</v>
      </c>
      <c r="E1465" s="41">
        <v>38</v>
      </c>
      <c r="F1465" s="42">
        <v>159.22</v>
      </c>
      <c r="G1465" s="42">
        <v>15.19</v>
      </c>
      <c r="H1465" s="2" t="str">
        <f t="shared" si="24"/>
        <v>January</v>
      </c>
    </row>
    <row r="1466" spans="1:8" ht="15.75" thickBot="1" x14ac:dyDescent="0.3">
      <c r="A1466" s="41" t="s">
        <v>275</v>
      </c>
      <c r="B1466" s="41" t="s">
        <v>653</v>
      </c>
      <c r="C1466" s="41">
        <v>659010</v>
      </c>
      <c r="D1466" s="41" t="s">
        <v>21</v>
      </c>
      <c r="E1466" s="41">
        <v>49</v>
      </c>
      <c r="F1466" s="42">
        <v>146.51</v>
      </c>
      <c r="G1466" s="42">
        <v>13.81</v>
      </c>
      <c r="H1466" s="2" t="str">
        <f t="shared" si="24"/>
        <v>January</v>
      </c>
    </row>
    <row r="1467" spans="1:8" ht="15.75" thickBot="1" x14ac:dyDescent="0.3">
      <c r="A1467" s="41" t="s">
        <v>275</v>
      </c>
      <c r="B1467" s="41" t="s">
        <v>653</v>
      </c>
      <c r="C1467" s="41">
        <v>659008</v>
      </c>
      <c r="D1467" s="41" t="s">
        <v>22</v>
      </c>
      <c r="E1467" s="41">
        <v>53</v>
      </c>
      <c r="F1467" s="42">
        <v>211.47</v>
      </c>
      <c r="G1467" s="42">
        <v>20.14</v>
      </c>
      <c r="H1467" s="2" t="str">
        <f t="shared" si="24"/>
        <v>January</v>
      </c>
    </row>
    <row r="1468" spans="1:8" ht="15.75" thickBot="1" x14ac:dyDescent="0.3">
      <c r="A1468" s="41" t="s">
        <v>275</v>
      </c>
      <c r="B1468" s="41" t="s">
        <v>653</v>
      </c>
      <c r="C1468" s="41">
        <v>659003</v>
      </c>
      <c r="D1468" s="41" t="s">
        <v>23</v>
      </c>
      <c r="E1468" s="41">
        <v>38</v>
      </c>
      <c r="F1468" s="42">
        <v>113.62</v>
      </c>
      <c r="G1468" s="42">
        <v>10.7</v>
      </c>
      <c r="H1468" s="2" t="str">
        <f t="shared" si="24"/>
        <v>January</v>
      </c>
    </row>
    <row r="1469" spans="1:8" ht="15.75" thickBot="1" x14ac:dyDescent="0.3">
      <c r="A1469" s="41" t="s">
        <v>275</v>
      </c>
      <c r="B1469" s="41" t="s">
        <v>653</v>
      </c>
      <c r="C1469" s="41">
        <v>1712</v>
      </c>
      <c r="D1469" s="41" t="s">
        <v>24</v>
      </c>
      <c r="E1469" s="41">
        <v>275</v>
      </c>
      <c r="F1469" s="42">
        <v>467.5</v>
      </c>
      <c r="G1469" s="42">
        <v>44.33</v>
      </c>
      <c r="H1469" s="2" t="str">
        <f t="shared" si="24"/>
        <v>January</v>
      </c>
    </row>
    <row r="1470" spans="1:8" ht="15.75" thickBot="1" x14ac:dyDescent="0.3">
      <c r="A1470" s="41" t="s">
        <v>275</v>
      </c>
      <c r="B1470" s="41" t="s">
        <v>654</v>
      </c>
      <c r="C1470" s="41">
        <v>605</v>
      </c>
      <c r="D1470" s="41" t="s">
        <v>25</v>
      </c>
      <c r="E1470" s="41">
        <v>25</v>
      </c>
      <c r="F1470" s="42">
        <v>81.25</v>
      </c>
      <c r="G1470" s="42">
        <v>7.71</v>
      </c>
      <c r="H1470" s="2" t="str">
        <f t="shared" si="24"/>
        <v>January</v>
      </c>
    </row>
    <row r="1471" spans="1:8" ht="15.75" thickBot="1" x14ac:dyDescent="0.3">
      <c r="A1471" s="41" t="s">
        <v>275</v>
      </c>
      <c r="B1471" s="41" t="s">
        <v>654</v>
      </c>
      <c r="C1471" s="41">
        <v>904</v>
      </c>
      <c r="D1471" s="41" t="s">
        <v>26</v>
      </c>
      <c r="E1471" s="41">
        <v>79</v>
      </c>
      <c r="F1471" s="42">
        <v>126.4</v>
      </c>
      <c r="G1471" s="42">
        <v>11.86</v>
      </c>
      <c r="H1471" s="2" t="str">
        <f t="shared" si="24"/>
        <v>January</v>
      </c>
    </row>
    <row r="1472" spans="1:8" ht="15.75" thickBot="1" x14ac:dyDescent="0.3">
      <c r="A1472" s="41" t="s">
        <v>275</v>
      </c>
      <c r="B1472" s="41" t="s">
        <v>654</v>
      </c>
      <c r="C1472" s="41">
        <v>9033</v>
      </c>
      <c r="D1472" s="41" t="s">
        <v>652</v>
      </c>
      <c r="E1472" s="41">
        <v>286</v>
      </c>
      <c r="F1472" s="42">
        <v>1144</v>
      </c>
      <c r="G1472" s="42">
        <v>108.68</v>
      </c>
      <c r="H1472" s="2" t="str">
        <f t="shared" si="24"/>
        <v>January</v>
      </c>
    </row>
    <row r="1473" spans="1:8" ht="15.75" thickBot="1" x14ac:dyDescent="0.3">
      <c r="A1473" s="41" t="s">
        <v>275</v>
      </c>
      <c r="B1473" s="41" t="s">
        <v>654</v>
      </c>
      <c r="C1473" s="41">
        <v>46959</v>
      </c>
      <c r="D1473" s="41" t="s">
        <v>27</v>
      </c>
      <c r="E1473" s="41">
        <v>72</v>
      </c>
      <c r="F1473" s="42">
        <v>115.2</v>
      </c>
      <c r="G1473" s="42">
        <v>10.82</v>
      </c>
      <c r="H1473" s="2" t="str">
        <f t="shared" si="24"/>
        <v>January</v>
      </c>
    </row>
    <row r="1474" spans="1:8" ht="15.75" thickBot="1" x14ac:dyDescent="0.3">
      <c r="A1474" s="41" t="s">
        <v>275</v>
      </c>
      <c r="B1474" s="41" t="s">
        <v>654</v>
      </c>
      <c r="C1474" s="41">
        <v>911</v>
      </c>
      <c r="D1474" s="41" t="s">
        <v>29</v>
      </c>
      <c r="E1474" s="41">
        <v>193</v>
      </c>
      <c r="F1474" s="42">
        <v>308.8</v>
      </c>
      <c r="G1474" s="42">
        <v>28.96</v>
      </c>
      <c r="H1474" s="2" t="str">
        <f t="shared" si="24"/>
        <v>January</v>
      </c>
    </row>
    <row r="1475" spans="1:8" ht="15.75" thickBot="1" x14ac:dyDescent="0.3">
      <c r="A1475" s="41" t="s">
        <v>275</v>
      </c>
      <c r="B1475" s="41" t="s">
        <v>654</v>
      </c>
      <c r="C1475" s="41">
        <v>6789</v>
      </c>
      <c r="D1475" s="41" t="s">
        <v>30</v>
      </c>
      <c r="E1475" s="41">
        <v>82</v>
      </c>
      <c r="F1475" s="42">
        <v>131.19999999999999</v>
      </c>
      <c r="G1475" s="42">
        <v>12.3</v>
      </c>
      <c r="H1475" s="2" t="str">
        <f t="shared" si="24"/>
        <v>January</v>
      </c>
    </row>
    <row r="1476" spans="1:8" ht="15.75" thickBot="1" x14ac:dyDescent="0.3">
      <c r="A1476" s="41" t="s">
        <v>275</v>
      </c>
      <c r="B1476" s="41" t="s">
        <v>654</v>
      </c>
      <c r="C1476" s="41">
        <v>913</v>
      </c>
      <c r="D1476" s="41" t="s">
        <v>258</v>
      </c>
      <c r="E1476" s="41">
        <v>24</v>
      </c>
      <c r="F1476" s="42">
        <v>38.4</v>
      </c>
      <c r="G1476" s="42">
        <v>0</v>
      </c>
      <c r="H1476" s="2" t="str">
        <f t="shared" si="24"/>
        <v>January</v>
      </c>
    </row>
    <row r="1477" spans="1:8" ht="15.75" thickBot="1" x14ac:dyDescent="0.3">
      <c r="A1477" s="41" t="s">
        <v>275</v>
      </c>
      <c r="B1477" s="41" t="s">
        <v>654</v>
      </c>
      <c r="C1477" s="41">
        <v>4987</v>
      </c>
      <c r="D1477" s="41" t="s">
        <v>31</v>
      </c>
      <c r="E1477" s="41">
        <v>137</v>
      </c>
      <c r="F1477" s="42">
        <v>219.2</v>
      </c>
      <c r="G1477" s="42">
        <v>20.56</v>
      </c>
      <c r="H1477" s="2" t="str">
        <f t="shared" si="24"/>
        <v>January</v>
      </c>
    </row>
    <row r="1478" spans="1:8" ht="15.75" thickBot="1" x14ac:dyDescent="0.3">
      <c r="A1478" s="41" t="s">
        <v>275</v>
      </c>
      <c r="B1478" s="41" t="s">
        <v>654</v>
      </c>
      <c r="C1478" s="41">
        <v>898</v>
      </c>
      <c r="D1478" s="41" t="s">
        <v>32</v>
      </c>
      <c r="E1478" s="41">
        <v>6</v>
      </c>
      <c r="F1478" s="42">
        <v>2.1</v>
      </c>
      <c r="G1478" s="42">
        <v>0</v>
      </c>
      <c r="H1478" s="2" t="str">
        <f t="shared" si="24"/>
        <v>January</v>
      </c>
    </row>
    <row r="1479" spans="1:8" ht="15.75" thickBot="1" x14ac:dyDescent="0.3">
      <c r="A1479" s="41" t="s">
        <v>275</v>
      </c>
      <c r="B1479" s="41" t="s">
        <v>654</v>
      </c>
      <c r="C1479" s="41">
        <v>770</v>
      </c>
      <c r="D1479" s="41" t="s">
        <v>33</v>
      </c>
      <c r="E1479" s="41">
        <v>46</v>
      </c>
      <c r="F1479" s="42">
        <v>18.399999999999999</v>
      </c>
      <c r="G1479" s="42">
        <v>1.78</v>
      </c>
      <c r="H1479" s="2" t="str">
        <f t="shared" si="24"/>
        <v>January</v>
      </c>
    </row>
    <row r="1480" spans="1:8" ht="15.75" thickBot="1" x14ac:dyDescent="0.3">
      <c r="A1480" s="41" t="s">
        <v>275</v>
      </c>
      <c r="B1480" s="41" t="s">
        <v>654</v>
      </c>
      <c r="C1480" s="41">
        <v>953</v>
      </c>
      <c r="D1480" s="41" t="s">
        <v>34</v>
      </c>
      <c r="E1480" s="41">
        <v>68</v>
      </c>
      <c r="F1480" s="42">
        <v>108.8</v>
      </c>
      <c r="G1480" s="42">
        <v>10.19</v>
      </c>
      <c r="H1480" s="2" t="str">
        <f t="shared" si="24"/>
        <v>January</v>
      </c>
    </row>
    <row r="1481" spans="1:8" ht="15.75" thickBot="1" x14ac:dyDescent="0.3">
      <c r="A1481" s="41" t="s">
        <v>275</v>
      </c>
      <c r="B1481" s="41" t="s">
        <v>654</v>
      </c>
      <c r="C1481" s="41">
        <v>914</v>
      </c>
      <c r="D1481" s="41" t="s">
        <v>35</v>
      </c>
      <c r="E1481" s="41">
        <v>70</v>
      </c>
      <c r="F1481" s="42">
        <v>192.5</v>
      </c>
      <c r="G1481" s="42">
        <v>18.2</v>
      </c>
      <c r="H1481" s="2" t="str">
        <f t="shared" si="24"/>
        <v>January</v>
      </c>
    </row>
    <row r="1482" spans="1:8" ht="15.75" thickBot="1" x14ac:dyDescent="0.3">
      <c r="A1482" s="41" t="s">
        <v>275</v>
      </c>
      <c r="B1482" s="41" t="s">
        <v>654</v>
      </c>
      <c r="C1482" s="41">
        <v>35324</v>
      </c>
      <c r="D1482" s="41" t="s">
        <v>36</v>
      </c>
      <c r="E1482" s="41">
        <v>48</v>
      </c>
      <c r="F1482" s="42">
        <v>132</v>
      </c>
      <c r="G1482" s="42">
        <v>12.48</v>
      </c>
      <c r="H1482" s="2" t="str">
        <f t="shared" si="24"/>
        <v>January</v>
      </c>
    </row>
    <row r="1483" spans="1:8" ht="15.75" thickBot="1" x14ac:dyDescent="0.3">
      <c r="A1483" s="41" t="s">
        <v>275</v>
      </c>
      <c r="B1483" s="41" t="s">
        <v>654</v>
      </c>
      <c r="C1483" s="41">
        <v>29930</v>
      </c>
      <c r="D1483" s="41" t="s">
        <v>37</v>
      </c>
      <c r="E1483" s="41">
        <v>30</v>
      </c>
      <c r="F1483" s="42">
        <v>55.5</v>
      </c>
      <c r="G1483" s="42">
        <v>5.36</v>
      </c>
      <c r="H1483" s="2" t="str">
        <f t="shared" si="24"/>
        <v>January</v>
      </c>
    </row>
    <row r="1484" spans="1:8" ht="15.75" thickBot="1" x14ac:dyDescent="0.3">
      <c r="A1484" s="41" t="s">
        <v>275</v>
      </c>
      <c r="B1484" s="41" t="s">
        <v>654</v>
      </c>
      <c r="C1484" s="41">
        <v>934</v>
      </c>
      <c r="D1484" s="41" t="s">
        <v>38</v>
      </c>
      <c r="E1484" s="41">
        <v>35</v>
      </c>
      <c r="F1484" s="42">
        <v>64.75</v>
      </c>
      <c r="G1484" s="42">
        <v>6.28</v>
      </c>
      <c r="H1484" s="2" t="str">
        <f t="shared" si="24"/>
        <v>January</v>
      </c>
    </row>
    <row r="1485" spans="1:8" ht="15.75" thickBot="1" x14ac:dyDescent="0.3">
      <c r="A1485" s="41" t="s">
        <v>275</v>
      </c>
      <c r="B1485" s="41" t="s">
        <v>654</v>
      </c>
      <c r="C1485" s="41">
        <v>1030002</v>
      </c>
      <c r="D1485" s="41" t="s">
        <v>39</v>
      </c>
      <c r="E1485" s="41">
        <v>50</v>
      </c>
      <c r="F1485" s="42">
        <v>92.5</v>
      </c>
      <c r="G1485" s="42">
        <v>8.9700000000000006</v>
      </c>
      <c r="H1485" s="2" t="str">
        <f t="shared" si="24"/>
        <v>January</v>
      </c>
    </row>
    <row r="1486" spans="1:8" ht="15.75" thickBot="1" x14ac:dyDescent="0.3">
      <c r="A1486" s="41" t="s">
        <v>275</v>
      </c>
      <c r="B1486" s="41" t="s">
        <v>654</v>
      </c>
      <c r="C1486" s="41">
        <v>969</v>
      </c>
      <c r="D1486" s="41" t="s">
        <v>40</v>
      </c>
      <c r="E1486" s="41">
        <v>54</v>
      </c>
      <c r="F1486" s="42">
        <v>99.9</v>
      </c>
      <c r="G1486" s="42">
        <v>9.69</v>
      </c>
      <c r="H1486" s="2" t="str">
        <f t="shared" si="24"/>
        <v>January</v>
      </c>
    </row>
    <row r="1487" spans="1:8" ht="15.75" thickBot="1" x14ac:dyDescent="0.3">
      <c r="A1487" s="41" t="s">
        <v>275</v>
      </c>
      <c r="B1487" s="41" t="s">
        <v>654</v>
      </c>
      <c r="C1487" s="41">
        <v>968</v>
      </c>
      <c r="D1487" s="41" t="s">
        <v>41</v>
      </c>
      <c r="E1487" s="41">
        <v>54</v>
      </c>
      <c r="F1487" s="42">
        <v>99.9</v>
      </c>
      <c r="G1487" s="42">
        <v>9.64</v>
      </c>
      <c r="H1487" s="2" t="str">
        <f t="shared" si="24"/>
        <v>January</v>
      </c>
    </row>
    <row r="1488" spans="1:8" ht="15.75" thickBot="1" x14ac:dyDescent="0.3">
      <c r="A1488" s="41" t="s">
        <v>275</v>
      </c>
      <c r="B1488" s="41" t="s">
        <v>654</v>
      </c>
      <c r="C1488" s="41">
        <v>965</v>
      </c>
      <c r="D1488" s="41" t="s">
        <v>42</v>
      </c>
      <c r="E1488" s="41">
        <v>36</v>
      </c>
      <c r="F1488" s="42">
        <v>66.599999999999994</v>
      </c>
      <c r="G1488" s="42">
        <v>6.46</v>
      </c>
      <c r="H1488" s="2" t="str">
        <f t="shared" si="24"/>
        <v>January</v>
      </c>
    </row>
    <row r="1489" spans="1:8" ht="15.75" thickBot="1" x14ac:dyDescent="0.3">
      <c r="A1489" s="41" t="s">
        <v>275</v>
      </c>
      <c r="B1489" s="41" t="s">
        <v>654</v>
      </c>
      <c r="C1489" s="41">
        <v>1211</v>
      </c>
      <c r="D1489" s="41" t="s">
        <v>43</v>
      </c>
      <c r="E1489" s="41">
        <v>29</v>
      </c>
      <c r="F1489" s="42">
        <v>60.9</v>
      </c>
      <c r="G1489" s="42">
        <v>5.8</v>
      </c>
      <c r="H1489" s="2" t="str">
        <f t="shared" si="24"/>
        <v>January</v>
      </c>
    </row>
    <row r="1490" spans="1:8" ht="15.75" thickBot="1" x14ac:dyDescent="0.3">
      <c r="A1490" s="41" t="s">
        <v>275</v>
      </c>
      <c r="B1490" s="41" t="s">
        <v>654</v>
      </c>
      <c r="C1490" s="41">
        <v>1022</v>
      </c>
      <c r="D1490" s="41" t="s">
        <v>44</v>
      </c>
      <c r="E1490" s="41">
        <v>50</v>
      </c>
      <c r="F1490" s="42">
        <v>125</v>
      </c>
      <c r="G1490" s="42">
        <v>11.99</v>
      </c>
      <c r="H1490" s="2" t="str">
        <f t="shared" si="24"/>
        <v>January</v>
      </c>
    </row>
    <row r="1491" spans="1:8" ht="15.75" thickBot="1" x14ac:dyDescent="0.3">
      <c r="A1491" s="41" t="s">
        <v>275</v>
      </c>
      <c r="B1491" s="41" t="s">
        <v>654</v>
      </c>
      <c r="C1491" s="41">
        <v>1023</v>
      </c>
      <c r="D1491" s="41" t="s">
        <v>45</v>
      </c>
      <c r="E1491" s="41">
        <v>21</v>
      </c>
      <c r="F1491" s="42">
        <v>60.9</v>
      </c>
      <c r="G1491" s="42">
        <v>5.85</v>
      </c>
      <c r="H1491" s="2" t="str">
        <f t="shared" si="24"/>
        <v>January</v>
      </c>
    </row>
    <row r="1492" spans="1:8" ht="15.75" thickBot="1" x14ac:dyDescent="0.3">
      <c r="A1492" s="41" t="s">
        <v>275</v>
      </c>
      <c r="B1492" s="41" t="s">
        <v>654</v>
      </c>
      <c r="C1492" s="41">
        <v>956</v>
      </c>
      <c r="D1492" s="41" t="s">
        <v>46</v>
      </c>
      <c r="E1492" s="41">
        <v>66</v>
      </c>
      <c r="F1492" s="42">
        <v>181.5</v>
      </c>
      <c r="G1492" s="42">
        <v>17.16</v>
      </c>
      <c r="H1492" s="2" t="str">
        <f t="shared" si="24"/>
        <v>January</v>
      </c>
    </row>
    <row r="1493" spans="1:8" ht="15.75" thickBot="1" x14ac:dyDescent="0.3">
      <c r="A1493" s="41" t="s">
        <v>275</v>
      </c>
      <c r="B1493" s="41" t="s">
        <v>654</v>
      </c>
      <c r="C1493" s="41">
        <v>58330</v>
      </c>
      <c r="D1493" s="41" t="s">
        <v>47</v>
      </c>
      <c r="E1493" s="41">
        <v>50</v>
      </c>
      <c r="F1493" s="42">
        <v>175</v>
      </c>
      <c r="G1493" s="42">
        <v>0</v>
      </c>
      <c r="H1493" s="2" t="str">
        <f t="shared" si="24"/>
        <v>January</v>
      </c>
    </row>
    <row r="1494" spans="1:8" ht="15.75" thickBot="1" x14ac:dyDescent="0.3">
      <c r="A1494" s="41" t="s">
        <v>275</v>
      </c>
      <c r="B1494" s="41" t="s">
        <v>654</v>
      </c>
      <c r="C1494" s="41">
        <v>58331</v>
      </c>
      <c r="D1494" s="41" t="s">
        <v>48</v>
      </c>
      <c r="E1494" s="41">
        <v>13</v>
      </c>
      <c r="F1494" s="42">
        <v>45.5</v>
      </c>
      <c r="G1494" s="42">
        <v>0</v>
      </c>
      <c r="H1494" s="2" t="str">
        <f t="shared" si="24"/>
        <v>January</v>
      </c>
    </row>
    <row r="1495" spans="1:8" ht="15.75" thickBot="1" x14ac:dyDescent="0.3">
      <c r="A1495" s="41" t="s">
        <v>275</v>
      </c>
      <c r="B1495" s="41" t="s">
        <v>654</v>
      </c>
      <c r="C1495" s="41">
        <v>58332</v>
      </c>
      <c r="D1495" s="41" t="s">
        <v>49</v>
      </c>
      <c r="E1495" s="41">
        <v>21</v>
      </c>
      <c r="F1495" s="42">
        <v>73.5</v>
      </c>
      <c r="G1495" s="42">
        <v>0</v>
      </c>
      <c r="H1495" s="2" t="str">
        <f t="shared" si="24"/>
        <v>January</v>
      </c>
    </row>
    <row r="1496" spans="1:8" ht="15.75" thickBot="1" x14ac:dyDescent="0.3">
      <c r="A1496" s="41" t="s">
        <v>275</v>
      </c>
      <c r="B1496" s="41" t="s">
        <v>654</v>
      </c>
      <c r="C1496" s="41">
        <v>58334</v>
      </c>
      <c r="D1496" s="41" t="s">
        <v>50</v>
      </c>
      <c r="E1496" s="41">
        <v>27</v>
      </c>
      <c r="F1496" s="42">
        <v>94.5</v>
      </c>
      <c r="G1496" s="42">
        <v>0</v>
      </c>
      <c r="H1496" s="2" t="str">
        <f t="shared" si="24"/>
        <v>January</v>
      </c>
    </row>
    <row r="1497" spans="1:8" ht="15.75" thickBot="1" x14ac:dyDescent="0.3">
      <c r="A1497" s="41" t="s">
        <v>275</v>
      </c>
      <c r="B1497" s="41" t="s">
        <v>654</v>
      </c>
      <c r="C1497" s="41">
        <v>58335</v>
      </c>
      <c r="D1497" s="41" t="s">
        <v>51</v>
      </c>
      <c r="E1497" s="41">
        <v>32</v>
      </c>
      <c r="F1497" s="42">
        <v>112</v>
      </c>
      <c r="G1497" s="42">
        <v>0</v>
      </c>
      <c r="H1497" s="2" t="str">
        <f t="shared" si="24"/>
        <v>January</v>
      </c>
    </row>
    <row r="1498" spans="1:8" ht="15.75" thickBot="1" x14ac:dyDescent="0.3">
      <c r="A1498" s="41" t="s">
        <v>275</v>
      </c>
      <c r="B1498" s="41" t="s">
        <v>654</v>
      </c>
      <c r="C1498" s="41">
        <v>58336</v>
      </c>
      <c r="D1498" s="41" t="s">
        <v>52</v>
      </c>
      <c r="E1498" s="41">
        <v>45</v>
      </c>
      <c r="F1498" s="42">
        <v>157.5</v>
      </c>
      <c r="G1498" s="42">
        <v>0</v>
      </c>
      <c r="H1498" s="2" t="str">
        <f t="shared" si="24"/>
        <v>January</v>
      </c>
    </row>
    <row r="1499" spans="1:8" ht="15.75" thickBot="1" x14ac:dyDescent="0.3">
      <c r="A1499" s="41" t="s">
        <v>275</v>
      </c>
      <c r="B1499" s="41" t="s">
        <v>654</v>
      </c>
      <c r="C1499" s="41">
        <v>58338</v>
      </c>
      <c r="D1499" s="41" t="s">
        <v>54</v>
      </c>
      <c r="E1499" s="41">
        <v>121</v>
      </c>
      <c r="F1499" s="42">
        <v>423.5</v>
      </c>
      <c r="G1499" s="42">
        <v>0</v>
      </c>
      <c r="H1499" s="2" t="str">
        <f t="shared" si="24"/>
        <v>January</v>
      </c>
    </row>
    <row r="1500" spans="1:8" ht="15.75" thickBot="1" x14ac:dyDescent="0.3">
      <c r="A1500" s="41" t="s">
        <v>275</v>
      </c>
      <c r="B1500" s="41" t="s">
        <v>654</v>
      </c>
      <c r="C1500" s="41">
        <v>58339</v>
      </c>
      <c r="D1500" s="41" t="s">
        <v>55</v>
      </c>
      <c r="E1500" s="41">
        <v>19</v>
      </c>
      <c r="F1500" s="42">
        <v>66.5</v>
      </c>
      <c r="G1500" s="42">
        <v>0</v>
      </c>
      <c r="H1500" s="2" t="str">
        <f t="shared" si="24"/>
        <v>January</v>
      </c>
    </row>
    <row r="1501" spans="1:8" ht="15.75" thickBot="1" x14ac:dyDescent="0.3">
      <c r="A1501" s="41" t="s">
        <v>275</v>
      </c>
      <c r="B1501" s="41" t="s">
        <v>654</v>
      </c>
      <c r="C1501" s="41">
        <v>58340</v>
      </c>
      <c r="D1501" s="41" t="s">
        <v>56</v>
      </c>
      <c r="E1501" s="41">
        <v>26</v>
      </c>
      <c r="F1501" s="42">
        <v>91</v>
      </c>
      <c r="G1501" s="42">
        <v>0</v>
      </c>
      <c r="H1501" s="2" t="str">
        <f t="shared" si="24"/>
        <v>January</v>
      </c>
    </row>
    <row r="1502" spans="1:8" ht="15.75" thickBot="1" x14ac:dyDescent="0.3">
      <c r="A1502" s="41" t="s">
        <v>275</v>
      </c>
      <c r="B1502" s="41" t="s">
        <v>654</v>
      </c>
      <c r="C1502" s="41">
        <v>58342</v>
      </c>
      <c r="D1502" s="41" t="s">
        <v>58</v>
      </c>
      <c r="E1502" s="41">
        <v>108</v>
      </c>
      <c r="F1502" s="42">
        <v>378</v>
      </c>
      <c r="G1502" s="42">
        <v>0</v>
      </c>
      <c r="H1502" s="2" t="str">
        <f t="shared" si="24"/>
        <v>January</v>
      </c>
    </row>
    <row r="1503" spans="1:8" ht="15.75" thickBot="1" x14ac:dyDescent="0.3">
      <c r="A1503" s="41" t="s">
        <v>275</v>
      </c>
      <c r="B1503" s="41" t="s">
        <v>654</v>
      </c>
      <c r="C1503" s="41">
        <v>58343</v>
      </c>
      <c r="D1503" s="41" t="s">
        <v>59</v>
      </c>
      <c r="E1503" s="41">
        <v>38</v>
      </c>
      <c r="F1503" s="42">
        <v>133</v>
      </c>
      <c r="G1503" s="42">
        <v>0</v>
      </c>
      <c r="H1503" s="2" t="str">
        <f t="shared" si="24"/>
        <v>January</v>
      </c>
    </row>
    <row r="1504" spans="1:8" ht="15.75" thickBot="1" x14ac:dyDescent="0.3">
      <c r="A1504" s="41" t="s">
        <v>275</v>
      </c>
      <c r="B1504" s="41" t="s">
        <v>654</v>
      </c>
      <c r="C1504" s="41">
        <v>58344</v>
      </c>
      <c r="D1504" s="41" t="s">
        <v>60</v>
      </c>
      <c r="E1504" s="41">
        <v>105</v>
      </c>
      <c r="F1504" s="42">
        <v>367.5</v>
      </c>
      <c r="G1504" s="42">
        <v>0</v>
      </c>
      <c r="H1504" s="2" t="str">
        <f t="shared" si="24"/>
        <v>January</v>
      </c>
    </row>
    <row r="1505" spans="1:8" ht="15.75" thickBot="1" x14ac:dyDescent="0.3">
      <c r="A1505" s="41" t="s">
        <v>275</v>
      </c>
      <c r="B1505" s="41" t="s">
        <v>654</v>
      </c>
      <c r="C1505" s="41">
        <v>58345</v>
      </c>
      <c r="D1505" s="41" t="s">
        <v>61</v>
      </c>
      <c r="E1505" s="41">
        <v>63</v>
      </c>
      <c r="F1505" s="42">
        <v>220.5</v>
      </c>
      <c r="G1505" s="42">
        <v>0</v>
      </c>
      <c r="H1505" s="2" t="str">
        <f t="shared" si="24"/>
        <v>January</v>
      </c>
    </row>
    <row r="1506" spans="1:8" ht="15.75" thickBot="1" x14ac:dyDescent="0.3">
      <c r="A1506" s="41" t="s">
        <v>275</v>
      </c>
      <c r="B1506" s="41" t="s">
        <v>654</v>
      </c>
      <c r="C1506" s="41">
        <v>58346</v>
      </c>
      <c r="D1506" s="41" t="s">
        <v>62</v>
      </c>
      <c r="E1506" s="41">
        <v>29</v>
      </c>
      <c r="F1506" s="42">
        <v>101.5</v>
      </c>
      <c r="G1506" s="42">
        <v>0</v>
      </c>
      <c r="H1506" s="2" t="str">
        <f t="shared" si="24"/>
        <v>January</v>
      </c>
    </row>
    <row r="1507" spans="1:8" ht="15.75" thickBot="1" x14ac:dyDescent="0.3">
      <c r="A1507" s="41" t="s">
        <v>275</v>
      </c>
      <c r="B1507" s="41" t="s">
        <v>654</v>
      </c>
      <c r="C1507" s="41">
        <v>58347</v>
      </c>
      <c r="D1507" s="41" t="s">
        <v>63</v>
      </c>
      <c r="E1507" s="41">
        <v>6</v>
      </c>
      <c r="F1507" s="42">
        <v>21</v>
      </c>
      <c r="G1507" s="42">
        <v>0</v>
      </c>
      <c r="H1507" s="2" t="str">
        <f t="shared" si="24"/>
        <v>January</v>
      </c>
    </row>
    <row r="1508" spans="1:8" ht="15.75" thickBot="1" x14ac:dyDescent="0.3">
      <c r="A1508" s="41" t="s">
        <v>275</v>
      </c>
      <c r="B1508" s="41" t="s">
        <v>654</v>
      </c>
      <c r="C1508" s="41">
        <v>58348</v>
      </c>
      <c r="D1508" s="41" t="s">
        <v>64</v>
      </c>
      <c r="E1508" s="41">
        <v>32</v>
      </c>
      <c r="F1508" s="42">
        <v>112</v>
      </c>
      <c r="G1508" s="42">
        <v>0</v>
      </c>
      <c r="H1508" s="2" t="str">
        <f t="shared" si="24"/>
        <v>January</v>
      </c>
    </row>
    <row r="1509" spans="1:8" ht="15.75" thickBot="1" x14ac:dyDescent="0.3">
      <c r="A1509" s="41" t="s">
        <v>275</v>
      </c>
      <c r="B1509" s="41" t="s">
        <v>654</v>
      </c>
      <c r="C1509" s="41">
        <v>1029</v>
      </c>
      <c r="D1509" s="41" t="s">
        <v>65</v>
      </c>
      <c r="E1509" s="41">
        <v>67</v>
      </c>
      <c r="F1509" s="42">
        <v>83.75</v>
      </c>
      <c r="G1509" s="42">
        <v>8.02</v>
      </c>
      <c r="H1509" s="2" t="str">
        <f t="shared" si="24"/>
        <v>January</v>
      </c>
    </row>
    <row r="1510" spans="1:8" ht="15.75" thickBot="1" x14ac:dyDescent="0.3">
      <c r="A1510" s="41" t="s">
        <v>275</v>
      </c>
      <c r="B1510" s="41" t="s">
        <v>654</v>
      </c>
      <c r="C1510" s="41">
        <v>162</v>
      </c>
      <c r="D1510" s="41" t="s">
        <v>66</v>
      </c>
      <c r="E1510" s="41">
        <v>77</v>
      </c>
      <c r="F1510" s="42">
        <v>96.25</v>
      </c>
      <c r="G1510" s="42">
        <v>9.23</v>
      </c>
      <c r="H1510" s="2" t="str">
        <f t="shared" si="24"/>
        <v>January</v>
      </c>
    </row>
    <row r="1511" spans="1:8" ht="15.75" thickBot="1" x14ac:dyDescent="0.3">
      <c r="A1511" s="41" t="s">
        <v>275</v>
      </c>
      <c r="B1511" s="41" t="s">
        <v>654</v>
      </c>
      <c r="C1511" s="41">
        <v>5680</v>
      </c>
      <c r="D1511" s="41" t="s">
        <v>67</v>
      </c>
      <c r="E1511" s="41">
        <v>78</v>
      </c>
      <c r="F1511" s="42">
        <v>97.5</v>
      </c>
      <c r="G1511" s="42">
        <v>9.35</v>
      </c>
      <c r="H1511" s="2" t="str">
        <f t="shared" si="24"/>
        <v>January</v>
      </c>
    </row>
    <row r="1512" spans="1:8" ht="15.75" thickBot="1" x14ac:dyDescent="0.3">
      <c r="A1512" s="41" t="s">
        <v>275</v>
      </c>
      <c r="B1512" s="41" t="s">
        <v>654</v>
      </c>
      <c r="C1512" s="41">
        <v>1228</v>
      </c>
      <c r="D1512" s="41" t="s">
        <v>68</v>
      </c>
      <c r="E1512" s="41">
        <v>227</v>
      </c>
      <c r="F1512" s="42">
        <v>624.25</v>
      </c>
      <c r="G1512" s="42">
        <v>59.05</v>
      </c>
      <c r="H1512" s="2" t="str">
        <f t="shared" si="24"/>
        <v>January</v>
      </c>
    </row>
    <row r="1513" spans="1:8" ht="15.75" thickBot="1" x14ac:dyDescent="0.3">
      <c r="A1513" s="41" t="s">
        <v>275</v>
      </c>
      <c r="B1513" s="41" t="s">
        <v>654</v>
      </c>
      <c r="C1513" s="41">
        <v>13</v>
      </c>
      <c r="D1513" s="41" t="s">
        <v>69</v>
      </c>
      <c r="E1513" s="41">
        <v>96</v>
      </c>
      <c r="F1513" s="42">
        <v>264</v>
      </c>
      <c r="G1513" s="42">
        <v>24.98</v>
      </c>
      <c r="H1513" s="2" t="str">
        <f t="shared" si="24"/>
        <v>January</v>
      </c>
    </row>
    <row r="1514" spans="1:8" ht="15.75" thickBot="1" x14ac:dyDescent="0.3">
      <c r="A1514" s="41" t="s">
        <v>275</v>
      </c>
      <c r="B1514" s="41" t="s">
        <v>654</v>
      </c>
      <c r="C1514" s="41">
        <v>6521</v>
      </c>
      <c r="D1514" s="41" t="s">
        <v>70</v>
      </c>
      <c r="E1514" s="41">
        <v>15</v>
      </c>
      <c r="F1514" s="42">
        <v>27.75</v>
      </c>
      <c r="G1514" s="42">
        <v>2.67</v>
      </c>
      <c r="H1514" s="2" t="str">
        <f t="shared" si="24"/>
        <v>January</v>
      </c>
    </row>
    <row r="1515" spans="1:8" ht="15.75" thickBot="1" x14ac:dyDescent="0.3">
      <c r="A1515" s="41" t="s">
        <v>275</v>
      </c>
      <c r="B1515" s="41" t="s">
        <v>654</v>
      </c>
      <c r="C1515" s="41">
        <v>7412</v>
      </c>
      <c r="D1515" s="41" t="s">
        <v>71</v>
      </c>
      <c r="E1515" s="41">
        <v>36</v>
      </c>
      <c r="F1515" s="42">
        <v>66.599999999999994</v>
      </c>
      <c r="G1515" s="42">
        <v>0</v>
      </c>
      <c r="H1515" s="2" t="str">
        <f t="shared" si="24"/>
        <v>January</v>
      </c>
    </row>
    <row r="1516" spans="1:8" ht="15.75" thickBot="1" x14ac:dyDescent="0.3">
      <c r="A1516" s="41" t="s">
        <v>275</v>
      </c>
      <c r="B1516" s="41" t="s">
        <v>654</v>
      </c>
      <c r="C1516" s="41">
        <v>964</v>
      </c>
      <c r="D1516" s="41" t="s">
        <v>72</v>
      </c>
      <c r="E1516" s="41">
        <v>71</v>
      </c>
      <c r="F1516" s="42">
        <v>141.29</v>
      </c>
      <c r="G1516" s="42">
        <v>0</v>
      </c>
      <c r="H1516" s="2" t="str">
        <f t="shared" si="24"/>
        <v>January</v>
      </c>
    </row>
    <row r="1517" spans="1:8" ht="15.75" thickBot="1" x14ac:dyDescent="0.3">
      <c r="A1517" s="41" t="s">
        <v>275</v>
      </c>
      <c r="B1517" s="41" t="s">
        <v>654</v>
      </c>
      <c r="C1517" s="41">
        <v>6361</v>
      </c>
      <c r="D1517" s="41" t="s">
        <v>73</v>
      </c>
      <c r="E1517" s="41">
        <v>41</v>
      </c>
      <c r="F1517" s="42">
        <v>81.59</v>
      </c>
      <c r="G1517" s="42">
        <v>0</v>
      </c>
      <c r="H1517" s="2" t="str">
        <f t="shared" si="24"/>
        <v>January</v>
      </c>
    </row>
    <row r="1518" spans="1:8" ht="15.75" thickBot="1" x14ac:dyDescent="0.3">
      <c r="A1518" s="41" t="s">
        <v>275</v>
      </c>
      <c r="B1518" s="41" t="s">
        <v>654</v>
      </c>
      <c r="C1518" s="41">
        <v>28394</v>
      </c>
      <c r="D1518" s="41" t="s">
        <v>74</v>
      </c>
      <c r="E1518" s="41">
        <v>480</v>
      </c>
      <c r="F1518" s="42">
        <v>792</v>
      </c>
      <c r="G1518" s="42">
        <v>0</v>
      </c>
      <c r="H1518" s="2" t="str">
        <f t="shared" si="24"/>
        <v>January</v>
      </c>
    </row>
    <row r="1519" spans="1:8" ht="15.75" thickBot="1" x14ac:dyDescent="0.3">
      <c r="A1519" s="41" t="s">
        <v>275</v>
      </c>
      <c r="B1519" s="41" t="s">
        <v>654</v>
      </c>
      <c r="C1519" s="41">
        <v>5555</v>
      </c>
      <c r="D1519" s="41" t="s">
        <v>76</v>
      </c>
      <c r="E1519" s="41">
        <v>35</v>
      </c>
      <c r="F1519" s="42">
        <v>140</v>
      </c>
      <c r="G1519" s="42">
        <v>13.3</v>
      </c>
      <c r="H1519" s="2" t="str">
        <f t="shared" ref="H1519:H1582" si="25">"January"</f>
        <v>January</v>
      </c>
    </row>
    <row r="1520" spans="1:8" ht="15.75" thickBot="1" x14ac:dyDescent="0.3">
      <c r="A1520" s="41" t="s">
        <v>275</v>
      </c>
      <c r="B1520" s="41" t="s">
        <v>654</v>
      </c>
      <c r="C1520" s="41">
        <v>927</v>
      </c>
      <c r="D1520" s="41" t="s">
        <v>77</v>
      </c>
      <c r="E1520" s="41">
        <v>83</v>
      </c>
      <c r="F1520" s="42">
        <v>132.80000000000001</v>
      </c>
      <c r="G1520" s="42">
        <v>12.49</v>
      </c>
      <c r="H1520" s="2" t="str">
        <f t="shared" si="25"/>
        <v>January</v>
      </c>
    </row>
    <row r="1521" spans="1:8" ht="15.75" thickBot="1" x14ac:dyDescent="0.3">
      <c r="A1521" s="41" t="s">
        <v>275</v>
      </c>
      <c r="B1521" s="41" t="s">
        <v>654</v>
      </c>
      <c r="C1521" s="41">
        <v>1120</v>
      </c>
      <c r="D1521" s="41" t="s">
        <v>78</v>
      </c>
      <c r="E1521" s="41">
        <v>40</v>
      </c>
      <c r="F1521" s="42">
        <v>74</v>
      </c>
      <c r="G1521" s="42">
        <v>7.16</v>
      </c>
      <c r="H1521" s="2" t="str">
        <f t="shared" si="25"/>
        <v>January</v>
      </c>
    </row>
    <row r="1522" spans="1:8" ht="15.75" thickBot="1" x14ac:dyDescent="0.3">
      <c r="A1522" s="41" t="s">
        <v>275</v>
      </c>
      <c r="B1522" s="41" t="s">
        <v>654</v>
      </c>
      <c r="C1522" s="41">
        <v>1118</v>
      </c>
      <c r="D1522" s="41" t="s">
        <v>79</v>
      </c>
      <c r="E1522" s="41">
        <v>156</v>
      </c>
      <c r="F1522" s="42">
        <v>288.60000000000002</v>
      </c>
      <c r="G1522" s="42">
        <v>27.98</v>
      </c>
      <c r="H1522" s="2" t="str">
        <f t="shared" si="25"/>
        <v>January</v>
      </c>
    </row>
    <row r="1523" spans="1:8" ht="15.75" thickBot="1" x14ac:dyDescent="0.3">
      <c r="A1523" s="41" t="s">
        <v>275</v>
      </c>
      <c r="B1523" s="41" t="s">
        <v>654</v>
      </c>
      <c r="C1523" s="41">
        <v>920</v>
      </c>
      <c r="D1523" s="41" t="s">
        <v>80</v>
      </c>
      <c r="E1523" s="41">
        <v>66</v>
      </c>
      <c r="F1523" s="42">
        <v>122.1</v>
      </c>
      <c r="G1523" s="42">
        <v>11.82</v>
      </c>
      <c r="H1523" s="2" t="str">
        <f t="shared" si="25"/>
        <v>January</v>
      </c>
    </row>
    <row r="1524" spans="1:8" ht="15.75" thickBot="1" x14ac:dyDescent="0.3">
      <c r="A1524" s="41" t="s">
        <v>275</v>
      </c>
      <c r="B1524" s="41" t="s">
        <v>654</v>
      </c>
      <c r="C1524" s="41">
        <v>921</v>
      </c>
      <c r="D1524" s="41" t="s">
        <v>81</v>
      </c>
      <c r="E1524" s="41">
        <v>48</v>
      </c>
      <c r="F1524" s="42">
        <v>88.8</v>
      </c>
      <c r="G1524" s="42">
        <v>8.6199999999999992</v>
      </c>
      <c r="H1524" s="2" t="str">
        <f t="shared" si="25"/>
        <v>January</v>
      </c>
    </row>
    <row r="1525" spans="1:8" ht="15.75" thickBot="1" x14ac:dyDescent="0.3">
      <c r="A1525" s="41" t="s">
        <v>275</v>
      </c>
      <c r="B1525" s="41" t="s">
        <v>655</v>
      </c>
      <c r="C1525" s="41">
        <v>54685</v>
      </c>
      <c r="D1525" s="41" t="s">
        <v>82</v>
      </c>
      <c r="E1525" s="41">
        <v>84</v>
      </c>
      <c r="F1525" s="42">
        <v>117.6</v>
      </c>
      <c r="G1525" s="42">
        <v>0</v>
      </c>
      <c r="H1525" s="2" t="str">
        <f t="shared" si="25"/>
        <v>January</v>
      </c>
    </row>
    <row r="1526" spans="1:8" ht="15.75" thickBot="1" x14ac:dyDescent="0.3">
      <c r="A1526" s="41" t="s">
        <v>275</v>
      </c>
      <c r="B1526" s="41" t="s">
        <v>655</v>
      </c>
      <c r="C1526" s="41">
        <v>25423</v>
      </c>
      <c r="D1526" s="41" t="s">
        <v>83</v>
      </c>
      <c r="E1526" s="41">
        <v>38</v>
      </c>
      <c r="F1526" s="42">
        <v>53.2</v>
      </c>
      <c r="G1526" s="42">
        <v>0</v>
      </c>
      <c r="H1526" s="2" t="str">
        <f t="shared" si="25"/>
        <v>January</v>
      </c>
    </row>
    <row r="1527" spans="1:8" ht="15.75" thickBot="1" x14ac:dyDescent="0.3">
      <c r="A1527" s="41" t="s">
        <v>275</v>
      </c>
      <c r="B1527" s="41" t="s">
        <v>655</v>
      </c>
      <c r="C1527" s="41">
        <v>95589</v>
      </c>
      <c r="D1527" s="41" t="s">
        <v>84</v>
      </c>
      <c r="E1527" s="41">
        <v>88</v>
      </c>
      <c r="F1527" s="42">
        <v>123.2</v>
      </c>
      <c r="G1527" s="42">
        <v>0</v>
      </c>
      <c r="H1527" s="2" t="str">
        <f t="shared" si="25"/>
        <v>January</v>
      </c>
    </row>
    <row r="1528" spans="1:8" ht="15.75" thickBot="1" x14ac:dyDescent="0.3">
      <c r="A1528" s="41" t="s">
        <v>275</v>
      </c>
      <c r="B1528" s="41" t="s">
        <v>655</v>
      </c>
      <c r="C1528" s="41">
        <v>467</v>
      </c>
      <c r="D1528" s="41" t="s">
        <v>85</v>
      </c>
      <c r="E1528" s="41">
        <v>31</v>
      </c>
      <c r="F1528" s="42">
        <v>34.1</v>
      </c>
      <c r="G1528" s="42">
        <v>0</v>
      </c>
      <c r="H1528" s="2" t="str">
        <f t="shared" si="25"/>
        <v>January</v>
      </c>
    </row>
    <row r="1529" spans="1:8" ht="15.75" thickBot="1" x14ac:dyDescent="0.3">
      <c r="A1529" s="41" t="s">
        <v>275</v>
      </c>
      <c r="B1529" s="41" t="s">
        <v>655</v>
      </c>
      <c r="C1529" s="41">
        <v>477</v>
      </c>
      <c r="D1529" s="41" t="s">
        <v>86</v>
      </c>
      <c r="E1529" s="41">
        <v>85</v>
      </c>
      <c r="F1529" s="42">
        <v>93.5</v>
      </c>
      <c r="G1529" s="42">
        <v>0</v>
      </c>
      <c r="H1529" s="2" t="str">
        <f t="shared" si="25"/>
        <v>January</v>
      </c>
    </row>
    <row r="1530" spans="1:8" ht="15.75" thickBot="1" x14ac:dyDescent="0.3">
      <c r="A1530" s="41" t="s">
        <v>275</v>
      </c>
      <c r="B1530" s="41" t="s">
        <v>655</v>
      </c>
      <c r="C1530" s="41">
        <v>26542</v>
      </c>
      <c r="D1530" s="41" t="s">
        <v>87</v>
      </c>
      <c r="E1530" s="41">
        <v>41</v>
      </c>
      <c r="F1530" s="42">
        <v>45.1</v>
      </c>
      <c r="G1530" s="42">
        <v>0</v>
      </c>
      <c r="H1530" s="2" t="str">
        <f t="shared" si="25"/>
        <v>January</v>
      </c>
    </row>
    <row r="1531" spans="1:8" ht="15.75" thickBot="1" x14ac:dyDescent="0.3">
      <c r="A1531" s="41" t="s">
        <v>275</v>
      </c>
      <c r="B1531" s="41" t="s">
        <v>655</v>
      </c>
      <c r="C1531" s="41">
        <v>26543</v>
      </c>
      <c r="D1531" s="41" t="s">
        <v>88</v>
      </c>
      <c r="E1531" s="41">
        <v>35</v>
      </c>
      <c r="F1531" s="42">
        <v>38.5</v>
      </c>
      <c r="G1531" s="42">
        <v>0</v>
      </c>
      <c r="H1531" s="2" t="str">
        <f t="shared" si="25"/>
        <v>January</v>
      </c>
    </row>
    <row r="1532" spans="1:8" ht="15.75" thickBot="1" x14ac:dyDescent="0.3">
      <c r="A1532" s="41" t="s">
        <v>275</v>
      </c>
      <c r="B1532" s="41" t="s">
        <v>655</v>
      </c>
      <c r="C1532" s="41">
        <v>26544</v>
      </c>
      <c r="D1532" s="41" t="s">
        <v>89</v>
      </c>
      <c r="E1532" s="41">
        <v>40</v>
      </c>
      <c r="F1532" s="42">
        <v>44</v>
      </c>
      <c r="G1532" s="42">
        <v>0</v>
      </c>
      <c r="H1532" s="2" t="str">
        <f t="shared" si="25"/>
        <v>January</v>
      </c>
    </row>
    <row r="1533" spans="1:8" ht="15.75" thickBot="1" x14ac:dyDescent="0.3">
      <c r="A1533" s="41" t="s">
        <v>275</v>
      </c>
      <c r="B1533" s="41" t="s">
        <v>655</v>
      </c>
      <c r="C1533" s="41">
        <v>26545</v>
      </c>
      <c r="D1533" s="41" t="s">
        <v>90</v>
      </c>
      <c r="E1533" s="41">
        <v>42</v>
      </c>
      <c r="F1533" s="42">
        <v>46.2</v>
      </c>
      <c r="G1533" s="42">
        <v>0</v>
      </c>
      <c r="H1533" s="2" t="str">
        <f t="shared" si="25"/>
        <v>January</v>
      </c>
    </row>
    <row r="1534" spans="1:8" ht="15.75" thickBot="1" x14ac:dyDescent="0.3">
      <c r="A1534" s="41" t="s">
        <v>275</v>
      </c>
      <c r="B1534" s="41" t="s">
        <v>655</v>
      </c>
      <c r="C1534" s="41">
        <v>1189</v>
      </c>
      <c r="D1534" s="41" t="s">
        <v>91</v>
      </c>
      <c r="E1534" s="41">
        <v>85</v>
      </c>
      <c r="F1534" s="42">
        <v>93.5</v>
      </c>
      <c r="G1534" s="42">
        <v>0</v>
      </c>
      <c r="H1534" s="2" t="str">
        <f t="shared" si="25"/>
        <v>January</v>
      </c>
    </row>
    <row r="1535" spans="1:8" ht="15.75" thickBot="1" x14ac:dyDescent="0.3">
      <c r="A1535" s="41" t="s">
        <v>275</v>
      </c>
      <c r="B1535" s="41" t="s">
        <v>655</v>
      </c>
      <c r="C1535" s="41">
        <v>430</v>
      </c>
      <c r="D1535" s="41" t="s">
        <v>92</v>
      </c>
      <c r="E1535" s="41">
        <v>71</v>
      </c>
      <c r="F1535" s="42">
        <v>78.099999999999994</v>
      </c>
      <c r="G1535" s="42">
        <v>0</v>
      </c>
      <c r="H1535" s="2" t="str">
        <f t="shared" si="25"/>
        <v>January</v>
      </c>
    </row>
    <row r="1536" spans="1:8" ht="15.75" thickBot="1" x14ac:dyDescent="0.3">
      <c r="A1536" s="41" t="s">
        <v>275</v>
      </c>
      <c r="B1536" s="41" t="s">
        <v>655</v>
      </c>
      <c r="C1536" s="41">
        <v>7515</v>
      </c>
      <c r="D1536" s="41" t="s">
        <v>93</v>
      </c>
      <c r="E1536" s="41">
        <v>25</v>
      </c>
      <c r="F1536" s="42">
        <v>27.5</v>
      </c>
      <c r="G1536" s="42">
        <v>0</v>
      </c>
      <c r="H1536" s="2" t="str">
        <f t="shared" si="25"/>
        <v>January</v>
      </c>
    </row>
    <row r="1537" spans="1:8" ht="15.75" thickBot="1" x14ac:dyDescent="0.3">
      <c r="A1537" s="41" t="s">
        <v>275</v>
      </c>
      <c r="B1537" s="41" t="s">
        <v>655</v>
      </c>
      <c r="C1537" s="41">
        <v>427</v>
      </c>
      <c r="D1537" s="41" t="s">
        <v>95</v>
      </c>
      <c r="E1537" s="41">
        <v>67</v>
      </c>
      <c r="F1537" s="42">
        <v>73.7</v>
      </c>
      <c r="G1537" s="42">
        <v>0</v>
      </c>
      <c r="H1537" s="2" t="str">
        <f t="shared" si="25"/>
        <v>January</v>
      </c>
    </row>
    <row r="1538" spans="1:8" ht="15.75" thickBot="1" x14ac:dyDescent="0.3">
      <c r="A1538" s="41" t="s">
        <v>275</v>
      </c>
      <c r="B1538" s="41" t="s">
        <v>655</v>
      </c>
      <c r="C1538" s="41">
        <v>419</v>
      </c>
      <c r="D1538" s="41" t="s">
        <v>96</v>
      </c>
      <c r="E1538" s="41">
        <v>42</v>
      </c>
      <c r="F1538" s="42">
        <v>46.2</v>
      </c>
      <c r="G1538" s="42">
        <v>0</v>
      </c>
      <c r="H1538" s="2" t="str">
        <f t="shared" si="25"/>
        <v>January</v>
      </c>
    </row>
    <row r="1539" spans="1:8" ht="15.75" thickBot="1" x14ac:dyDescent="0.3">
      <c r="A1539" s="41" t="s">
        <v>275</v>
      </c>
      <c r="B1539" s="41" t="s">
        <v>655</v>
      </c>
      <c r="C1539" s="41">
        <v>417</v>
      </c>
      <c r="D1539" s="41" t="s">
        <v>97</v>
      </c>
      <c r="E1539" s="41">
        <v>112</v>
      </c>
      <c r="F1539" s="42">
        <v>123.2</v>
      </c>
      <c r="G1539" s="42">
        <v>0</v>
      </c>
      <c r="H1539" s="2" t="str">
        <f t="shared" si="25"/>
        <v>January</v>
      </c>
    </row>
    <row r="1540" spans="1:8" ht="15.75" thickBot="1" x14ac:dyDescent="0.3">
      <c r="A1540" s="41" t="s">
        <v>275</v>
      </c>
      <c r="B1540" s="41" t="s">
        <v>655</v>
      </c>
      <c r="C1540" s="41">
        <v>9876</v>
      </c>
      <c r="D1540" s="41" t="s">
        <v>98</v>
      </c>
      <c r="E1540" s="41">
        <v>46</v>
      </c>
      <c r="F1540" s="42">
        <v>50.6</v>
      </c>
      <c r="G1540" s="42">
        <v>0</v>
      </c>
      <c r="H1540" s="2" t="str">
        <f t="shared" si="25"/>
        <v>January</v>
      </c>
    </row>
    <row r="1541" spans="1:8" ht="15.75" thickBot="1" x14ac:dyDescent="0.3">
      <c r="A1541" s="41" t="s">
        <v>275</v>
      </c>
      <c r="B1541" s="41" t="s">
        <v>655</v>
      </c>
      <c r="C1541" s="41">
        <v>429</v>
      </c>
      <c r="D1541" s="41" t="s">
        <v>99</v>
      </c>
      <c r="E1541" s="41">
        <v>81</v>
      </c>
      <c r="F1541" s="42">
        <v>89.1</v>
      </c>
      <c r="G1541" s="42">
        <v>0</v>
      </c>
      <c r="H1541" s="2" t="str">
        <f t="shared" si="25"/>
        <v>January</v>
      </c>
    </row>
    <row r="1542" spans="1:8" ht="15.75" thickBot="1" x14ac:dyDescent="0.3">
      <c r="A1542" s="41" t="s">
        <v>275</v>
      </c>
      <c r="B1542" s="41" t="s">
        <v>100</v>
      </c>
      <c r="C1542" s="41">
        <v>655</v>
      </c>
      <c r="D1542" s="41" t="s">
        <v>101</v>
      </c>
      <c r="E1542" s="41">
        <v>39</v>
      </c>
      <c r="F1542" s="42">
        <v>39</v>
      </c>
      <c r="G1542" s="42">
        <v>0</v>
      </c>
      <c r="H1542" s="2" t="str">
        <f t="shared" si="25"/>
        <v>January</v>
      </c>
    </row>
    <row r="1543" spans="1:8" ht="15.75" thickBot="1" x14ac:dyDescent="0.3">
      <c r="A1543" s="41" t="s">
        <v>275</v>
      </c>
      <c r="B1543" s="41" t="s">
        <v>100</v>
      </c>
      <c r="C1543" s="41">
        <v>659201</v>
      </c>
      <c r="D1543" s="41" t="s">
        <v>259</v>
      </c>
      <c r="E1543" s="41">
        <v>3</v>
      </c>
      <c r="F1543" s="42">
        <v>2.25</v>
      </c>
      <c r="G1543" s="42">
        <v>0.22</v>
      </c>
      <c r="H1543" s="2" t="str">
        <f t="shared" si="25"/>
        <v>January</v>
      </c>
    </row>
    <row r="1544" spans="1:8" ht="15.75" thickBot="1" x14ac:dyDescent="0.3">
      <c r="A1544" s="41" t="s">
        <v>275</v>
      </c>
      <c r="B1544" s="41" t="s">
        <v>100</v>
      </c>
      <c r="C1544" s="41">
        <v>659202</v>
      </c>
      <c r="D1544" s="41" t="s">
        <v>102</v>
      </c>
      <c r="E1544" s="41">
        <v>22</v>
      </c>
      <c r="F1544" s="42">
        <v>16.5</v>
      </c>
      <c r="G1544" s="42">
        <v>1.54</v>
      </c>
      <c r="H1544" s="2" t="str">
        <f t="shared" si="25"/>
        <v>January</v>
      </c>
    </row>
    <row r="1545" spans="1:8" ht="15.75" thickBot="1" x14ac:dyDescent="0.3">
      <c r="A1545" s="41" t="s">
        <v>275</v>
      </c>
      <c r="B1545" s="41" t="s">
        <v>100</v>
      </c>
      <c r="C1545" s="41">
        <v>659204</v>
      </c>
      <c r="D1545" s="41" t="s">
        <v>103</v>
      </c>
      <c r="E1545" s="41">
        <v>27</v>
      </c>
      <c r="F1545" s="42">
        <v>20.25</v>
      </c>
      <c r="G1545" s="42">
        <v>1.9</v>
      </c>
      <c r="H1545" s="2" t="str">
        <f t="shared" si="25"/>
        <v>January</v>
      </c>
    </row>
    <row r="1546" spans="1:8" ht="15.75" thickBot="1" x14ac:dyDescent="0.3">
      <c r="A1546" s="41" t="s">
        <v>275</v>
      </c>
      <c r="B1546" s="41" t="s">
        <v>100</v>
      </c>
      <c r="C1546" s="41">
        <v>654</v>
      </c>
      <c r="D1546" s="41" t="s">
        <v>104</v>
      </c>
      <c r="E1546" s="41">
        <v>33</v>
      </c>
      <c r="F1546" s="42">
        <v>33</v>
      </c>
      <c r="G1546" s="42">
        <v>0</v>
      </c>
      <c r="H1546" s="2" t="str">
        <f t="shared" si="25"/>
        <v>January</v>
      </c>
    </row>
    <row r="1547" spans="1:8" ht="15.75" thickBot="1" x14ac:dyDescent="0.3">
      <c r="A1547" s="41" t="s">
        <v>275</v>
      </c>
      <c r="B1547" s="41" t="s">
        <v>100</v>
      </c>
      <c r="C1547" s="41">
        <v>651</v>
      </c>
      <c r="D1547" s="41" t="s">
        <v>105</v>
      </c>
      <c r="E1547" s="41">
        <v>29</v>
      </c>
      <c r="F1547" s="42">
        <v>2.9</v>
      </c>
      <c r="G1547" s="42">
        <v>0</v>
      </c>
      <c r="H1547" s="2" t="str">
        <f t="shared" si="25"/>
        <v>January</v>
      </c>
    </row>
    <row r="1548" spans="1:8" ht="15.75" thickBot="1" x14ac:dyDescent="0.3">
      <c r="A1548" s="41" t="s">
        <v>275</v>
      </c>
      <c r="B1548" s="41" t="s">
        <v>100</v>
      </c>
      <c r="C1548" s="41">
        <v>652</v>
      </c>
      <c r="D1548" s="41" t="s">
        <v>106</v>
      </c>
      <c r="E1548" s="41">
        <v>391</v>
      </c>
      <c r="F1548" s="42">
        <v>195.5</v>
      </c>
      <c r="G1548" s="42">
        <v>19.16</v>
      </c>
      <c r="H1548" s="2" t="str">
        <f t="shared" si="25"/>
        <v>January</v>
      </c>
    </row>
    <row r="1549" spans="1:8" ht="15.75" thickBot="1" x14ac:dyDescent="0.3">
      <c r="A1549" s="41" t="s">
        <v>275</v>
      </c>
      <c r="B1549" s="41" t="s">
        <v>100</v>
      </c>
      <c r="C1549" s="41">
        <v>1908</v>
      </c>
      <c r="D1549" s="41" t="s">
        <v>107</v>
      </c>
      <c r="E1549" s="41">
        <v>29</v>
      </c>
      <c r="F1549" s="42">
        <v>46.4</v>
      </c>
      <c r="G1549" s="42">
        <v>0</v>
      </c>
      <c r="H1549" s="2" t="str">
        <f t="shared" si="25"/>
        <v>January</v>
      </c>
    </row>
    <row r="1550" spans="1:8" ht="15.75" thickBot="1" x14ac:dyDescent="0.3">
      <c r="A1550" s="41" t="s">
        <v>275</v>
      </c>
      <c r="B1550" s="41" t="s">
        <v>100</v>
      </c>
      <c r="C1550" s="41">
        <v>4225</v>
      </c>
      <c r="D1550" s="41" t="s">
        <v>108</v>
      </c>
      <c r="E1550" s="41">
        <v>294</v>
      </c>
      <c r="F1550" s="42">
        <v>132.30000000000001</v>
      </c>
      <c r="G1550" s="42">
        <v>0</v>
      </c>
      <c r="H1550" s="2" t="str">
        <f t="shared" si="25"/>
        <v>January</v>
      </c>
    </row>
    <row r="1551" spans="1:8" ht="15.75" thickBot="1" x14ac:dyDescent="0.3">
      <c r="A1551" s="41" t="s">
        <v>275</v>
      </c>
      <c r="B1551" s="41" t="s">
        <v>100</v>
      </c>
      <c r="C1551" s="41">
        <v>660</v>
      </c>
      <c r="D1551" s="41" t="s">
        <v>109</v>
      </c>
      <c r="E1551" s="41">
        <v>112</v>
      </c>
      <c r="F1551" s="42">
        <v>420</v>
      </c>
      <c r="G1551" s="42">
        <v>40.24</v>
      </c>
      <c r="H1551" s="2" t="str">
        <f t="shared" si="25"/>
        <v>January</v>
      </c>
    </row>
    <row r="1552" spans="1:8" ht="15.75" thickBot="1" x14ac:dyDescent="0.3">
      <c r="A1552" s="41" t="s">
        <v>275</v>
      </c>
      <c r="B1552" s="41" t="s">
        <v>100</v>
      </c>
      <c r="C1552" s="41">
        <v>48758</v>
      </c>
      <c r="D1552" s="41" t="s">
        <v>110</v>
      </c>
      <c r="E1552" s="41">
        <v>47</v>
      </c>
      <c r="F1552" s="42">
        <v>70.5</v>
      </c>
      <c r="G1552" s="42">
        <v>6.61</v>
      </c>
      <c r="H1552" s="2" t="str">
        <f t="shared" si="25"/>
        <v>January</v>
      </c>
    </row>
    <row r="1553" spans="1:8" ht="15.75" thickBot="1" x14ac:dyDescent="0.3">
      <c r="A1553" s="41" t="s">
        <v>275</v>
      </c>
      <c r="B1553" s="41" t="s">
        <v>659</v>
      </c>
      <c r="C1553" s="41">
        <v>1.25</v>
      </c>
      <c r="D1553" s="41" t="s">
        <v>111</v>
      </c>
      <c r="E1553" s="41">
        <v>42</v>
      </c>
      <c r="F1553" s="42">
        <v>52.5</v>
      </c>
      <c r="G1553" s="42">
        <v>0</v>
      </c>
      <c r="H1553" s="2" t="str">
        <f t="shared" si="25"/>
        <v>January</v>
      </c>
    </row>
    <row r="1554" spans="1:8" ht="15.75" thickBot="1" x14ac:dyDescent="0.3">
      <c r="A1554" s="41" t="s">
        <v>275</v>
      </c>
      <c r="B1554" s="41" t="s">
        <v>659</v>
      </c>
      <c r="C1554" s="41">
        <v>147</v>
      </c>
      <c r="D1554" s="41" t="s">
        <v>112</v>
      </c>
      <c r="E1554" s="41">
        <v>26</v>
      </c>
      <c r="F1554" s="42">
        <v>32.5</v>
      </c>
      <c r="G1554" s="42">
        <v>0</v>
      </c>
      <c r="H1554" s="2" t="str">
        <f t="shared" si="25"/>
        <v>January</v>
      </c>
    </row>
    <row r="1555" spans="1:8" ht="15.75" thickBot="1" x14ac:dyDescent="0.3">
      <c r="A1555" s="41" t="s">
        <v>275</v>
      </c>
      <c r="B1555" s="41" t="s">
        <v>659</v>
      </c>
      <c r="C1555" s="41">
        <v>144</v>
      </c>
      <c r="D1555" s="41" t="s">
        <v>113</v>
      </c>
      <c r="E1555" s="41">
        <v>37</v>
      </c>
      <c r="F1555" s="42">
        <v>46.25</v>
      </c>
      <c r="G1555" s="42">
        <v>0</v>
      </c>
      <c r="H1555" s="2" t="str">
        <f t="shared" si="25"/>
        <v>January</v>
      </c>
    </row>
    <row r="1556" spans="1:8" ht="15.75" thickBot="1" x14ac:dyDescent="0.3">
      <c r="A1556" s="41" t="s">
        <v>275</v>
      </c>
      <c r="B1556" s="41" t="s">
        <v>659</v>
      </c>
      <c r="C1556" s="41">
        <v>146</v>
      </c>
      <c r="D1556" s="41" t="s">
        <v>114</v>
      </c>
      <c r="E1556" s="41">
        <v>55</v>
      </c>
      <c r="F1556" s="42">
        <v>68.75</v>
      </c>
      <c r="G1556" s="42">
        <v>0</v>
      </c>
      <c r="H1556" s="2" t="str">
        <f t="shared" si="25"/>
        <v>January</v>
      </c>
    </row>
    <row r="1557" spans="1:8" ht="15.75" thickBot="1" x14ac:dyDescent="0.3">
      <c r="A1557" s="41" t="s">
        <v>275</v>
      </c>
      <c r="B1557" s="41" t="s">
        <v>659</v>
      </c>
      <c r="C1557" s="41">
        <v>145</v>
      </c>
      <c r="D1557" s="41" t="s">
        <v>115</v>
      </c>
      <c r="E1557" s="41">
        <v>63</v>
      </c>
      <c r="F1557" s="42">
        <v>78.75</v>
      </c>
      <c r="G1557" s="42">
        <v>0</v>
      </c>
      <c r="H1557" s="2" t="str">
        <f t="shared" si="25"/>
        <v>January</v>
      </c>
    </row>
    <row r="1558" spans="1:8" ht="15.75" thickBot="1" x14ac:dyDescent="0.3">
      <c r="A1558" s="41" t="s">
        <v>275</v>
      </c>
      <c r="B1558" s="41" t="s">
        <v>659</v>
      </c>
      <c r="C1558" s="41">
        <v>1187</v>
      </c>
      <c r="D1558" s="41" t="s">
        <v>116</v>
      </c>
      <c r="E1558" s="41">
        <v>44</v>
      </c>
      <c r="F1558" s="42">
        <v>96.8</v>
      </c>
      <c r="G1558" s="42">
        <v>0</v>
      </c>
      <c r="H1558" s="2" t="str">
        <f t="shared" si="25"/>
        <v>January</v>
      </c>
    </row>
    <row r="1559" spans="1:8" ht="15.75" thickBot="1" x14ac:dyDescent="0.3">
      <c r="A1559" s="41" t="s">
        <v>275</v>
      </c>
      <c r="B1559" s="41" t="s">
        <v>659</v>
      </c>
      <c r="C1559" s="41">
        <v>133</v>
      </c>
      <c r="D1559" s="41" t="s">
        <v>117</v>
      </c>
      <c r="E1559" s="41">
        <v>41</v>
      </c>
      <c r="F1559" s="42">
        <v>71.75</v>
      </c>
      <c r="G1559" s="42">
        <v>0</v>
      </c>
      <c r="H1559" s="2" t="str">
        <f t="shared" si="25"/>
        <v>January</v>
      </c>
    </row>
    <row r="1560" spans="1:8" ht="15.75" thickBot="1" x14ac:dyDescent="0.3">
      <c r="A1560" s="41" t="s">
        <v>275</v>
      </c>
      <c r="B1560" s="41" t="s">
        <v>659</v>
      </c>
      <c r="C1560" s="41">
        <v>404</v>
      </c>
      <c r="D1560" s="41" t="s">
        <v>118</v>
      </c>
      <c r="E1560" s="41">
        <v>53</v>
      </c>
      <c r="F1560" s="42">
        <v>92.75</v>
      </c>
      <c r="G1560" s="42">
        <v>0</v>
      </c>
      <c r="H1560" s="2" t="str">
        <f t="shared" si="25"/>
        <v>January</v>
      </c>
    </row>
    <row r="1561" spans="1:8" ht="15.75" thickBot="1" x14ac:dyDescent="0.3">
      <c r="A1561" s="41" t="s">
        <v>275</v>
      </c>
      <c r="B1561" s="41" t="s">
        <v>659</v>
      </c>
      <c r="C1561" s="41">
        <v>118</v>
      </c>
      <c r="D1561" s="41" t="s">
        <v>119</v>
      </c>
      <c r="E1561" s="41">
        <v>57</v>
      </c>
      <c r="F1561" s="42">
        <v>99.75</v>
      </c>
      <c r="G1561" s="42">
        <v>0</v>
      </c>
      <c r="H1561" s="2" t="str">
        <f t="shared" si="25"/>
        <v>January</v>
      </c>
    </row>
    <row r="1562" spans="1:8" ht="15.75" thickBot="1" x14ac:dyDescent="0.3">
      <c r="A1562" s="41" t="s">
        <v>275</v>
      </c>
      <c r="B1562" s="41" t="s">
        <v>659</v>
      </c>
      <c r="C1562" s="41">
        <v>2635</v>
      </c>
      <c r="D1562" s="41" t="s">
        <v>253</v>
      </c>
      <c r="E1562" s="41">
        <v>43</v>
      </c>
      <c r="F1562" s="42">
        <v>75.25</v>
      </c>
      <c r="G1562" s="42">
        <v>0</v>
      </c>
      <c r="H1562" s="2" t="str">
        <f t="shared" si="25"/>
        <v>January</v>
      </c>
    </row>
    <row r="1563" spans="1:8" ht="15.75" thickBot="1" x14ac:dyDescent="0.3">
      <c r="A1563" s="41" t="s">
        <v>275</v>
      </c>
      <c r="B1563" s="41" t="s">
        <v>659</v>
      </c>
      <c r="C1563" s="41">
        <v>4560</v>
      </c>
      <c r="D1563" s="41" t="s">
        <v>120</v>
      </c>
      <c r="E1563" s="41">
        <v>36</v>
      </c>
      <c r="F1563" s="42">
        <v>63</v>
      </c>
      <c r="G1563" s="42">
        <v>0</v>
      </c>
      <c r="H1563" s="2" t="str">
        <f t="shared" si="25"/>
        <v>January</v>
      </c>
    </row>
    <row r="1564" spans="1:8" ht="15.75" thickBot="1" x14ac:dyDescent="0.3">
      <c r="A1564" s="41" t="s">
        <v>275</v>
      </c>
      <c r="B1564" s="41" t="s">
        <v>659</v>
      </c>
      <c r="C1564" s="41">
        <v>4895</v>
      </c>
      <c r="D1564" s="41" t="s">
        <v>121</v>
      </c>
      <c r="E1564" s="41">
        <v>16</v>
      </c>
      <c r="F1564" s="42">
        <v>28</v>
      </c>
      <c r="G1564" s="42">
        <v>0</v>
      </c>
      <c r="H1564" s="2" t="str">
        <f t="shared" si="25"/>
        <v>January</v>
      </c>
    </row>
    <row r="1565" spans="1:8" ht="15.75" thickBot="1" x14ac:dyDescent="0.3">
      <c r="A1565" s="41" t="s">
        <v>275</v>
      </c>
      <c r="B1565" s="41" t="s">
        <v>659</v>
      </c>
      <c r="C1565" s="41">
        <v>3789</v>
      </c>
      <c r="D1565" s="41" t="s">
        <v>122</v>
      </c>
      <c r="E1565" s="41">
        <v>60</v>
      </c>
      <c r="F1565" s="42">
        <v>131.4</v>
      </c>
      <c r="G1565" s="42">
        <v>0</v>
      </c>
      <c r="H1565" s="2" t="str">
        <f t="shared" si="25"/>
        <v>January</v>
      </c>
    </row>
    <row r="1566" spans="1:8" ht="15.75" thickBot="1" x14ac:dyDescent="0.3">
      <c r="A1566" s="41" t="s">
        <v>275</v>
      </c>
      <c r="B1566" s="41" t="s">
        <v>659</v>
      </c>
      <c r="C1566" s="41">
        <v>7776</v>
      </c>
      <c r="D1566" s="41" t="s">
        <v>123</v>
      </c>
      <c r="E1566" s="41">
        <v>43</v>
      </c>
      <c r="F1566" s="42">
        <v>94.17</v>
      </c>
      <c r="G1566" s="42">
        <v>0</v>
      </c>
      <c r="H1566" s="2" t="str">
        <f t="shared" si="25"/>
        <v>January</v>
      </c>
    </row>
    <row r="1567" spans="1:8" ht="15.75" thickBot="1" x14ac:dyDescent="0.3">
      <c r="A1567" s="41" t="s">
        <v>275</v>
      </c>
      <c r="B1567" s="41" t="s">
        <v>659</v>
      </c>
      <c r="C1567" s="41">
        <v>8978</v>
      </c>
      <c r="D1567" s="41" t="s">
        <v>124</v>
      </c>
      <c r="E1567" s="41">
        <v>61</v>
      </c>
      <c r="F1567" s="42">
        <v>133.59</v>
      </c>
      <c r="G1567" s="42">
        <v>0</v>
      </c>
      <c r="H1567" s="2" t="str">
        <f t="shared" si="25"/>
        <v>January</v>
      </c>
    </row>
    <row r="1568" spans="1:8" ht="15.75" thickBot="1" x14ac:dyDescent="0.3">
      <c r="A1568" s="41" t="s">
        <v>275</v>
      </c>
      <c r="B1568" s="41" t="s">
        <v>659</v>
      </c>
      <c r="C1568" s="41">
        <v>5692</v>
      </c>
      <c r="D1568" s="41" t="s">
        <v>125</v>
      </c>
      <c r="E1568" s="41">
        <v>43</v>
      </c>
      <c r="F1568" s="42">
        <v>47.3</v>
      </c>
      <c r="G1568" s="42">
        <v>0</v>
      </c>
      <c r="H1568" s="2" t="str">
        <f t="shared" si="25"/>
        <v>January</v>
      </c>
    </row>
    <row r="1569" spans="1:8" ht="15.75" thickBot="1" x14ac:dyDescent="0.3">
      <c r="A1569" s="41" t="s">
        <v>275</v>
      </c>
      <c r="B1569" s="41" t="s">
        <v>659</v>
      </c>
      <c r="C1569" s="41">
        <v>64335</v>
      </c>
      <c r="D1569" s="41" t="s">
        <v>126</v>
      </c>
      <c r="E1569" s="41">
        <v>49</v>
      </c>
      <c r="F1569" s="42">
        <v>53.9</v>
      </c>
      <c r="G1569" s="42">
        <v>4.93</v>
      </c>
      <c r="H1569" s="2" t="str">
        <f t="shared" si="25"/>
        <v>January</v>
      </c>
    </row>
    <row r="1570" spans="1:8" ht="15.75" thickBot="1" x14ac:dyDescent="0.3">
      <c r="A1570" s="41" t="s">
        <v>275</v>
      </c>
      <c r="B1570" s="41" t="s">
        <v>659</v>
      </c>
      <c r="C1570" s="41">
        <v>1221</v>
      </c>
      <c r="D1570" s="41" t="s">
        <v>260</v>
      </c>
      <c r="E1570" s="41">
        <v>2</v>
      </c>
      <c r="F1570" s="42">
        <v>3</v>
      </c>
      <c r="G1570" s="42">
        <v>0.28000000000000003</v>
      </c>
      <c r="H1570" s="2" t="str">
        <f t="shared" si="25"/>
        <v>January</v>
      </c>
    </row>
    <row r="1571" spans="1:8" ht="15.75" thickBot="1" x14ac:dyDescent="0.3">
      <c r="A1571" s="41" t="s">
        <v>275</v>
      </c>
      <c r="B1571" s="41" t="s">
        <v>659</v>
      </c>
      <c r="C1571" s="41">
        <v>75877</v>
      </c>
      <c r="D1571" s="41" t="s">
        <v>127</v>
      </c>
      <c r="E1571" s="41">
        <v>30</v>
      </c>
      <c r="F1571" s="42">
        <v>59.7</v>
      </c>
      <c r="G1571" s="42">
        <v>0</v>
      </c>
      <c r="H1571" s="2" t="str">
        <f t="shared" si="25"/>
        <v>January</v>
      </c>
    </row>
    <row r="1572" spans="1:8" ht="15.75" thickBot="1" x14ac:dyDescent="0.3">
      <c r="A1572" s="41" t="s">
        <v>275</v>
      </c>
      <c r="B1572" s="41" t="s">
        <v>659</v>
      </c>
      <c r="C1572" s="41">
        <v>46525</v>
      </c>
      <c r="D1572" s="41" t="s">
        <v>128</v>
      </c>
      <c r="E1572" s="41">
        <v>47</v>
      </c>
      <c r="F1572" s="42">
        <v>93.53</v>
      </c>
      <c r="G1572" s="42">
        <v>0</v>
      </c>
      <c r="H1572" s="2" t="str">
        <f t="shared" si="25"/>
        <v>January</v>
      </c>
    </row>
    <row r="1573" spans="1:8" ht="15.75" thickBot="1" x14ac:dyDescent="0.3">
      <c r="A1573" s="41" t="s">
        <v>275</v>
      </c>
      <c r="B1573" s="41" t="s">
        <v>659</v>
      </c>
      <c r="C1573" s="41">
        <v>3940</v>
      </c>
      <c r="D1573" s="41" t="s">
        <v>129</v>
      </c>
      <c r="E1573" s="41">
        <v>11</v>
      </c>
      <c r="F1573" s="42">
        <v>21.89</v>
      </c>
      <c r="G1573" s="42">
        <v>0</v>
      </c>
      <c r="H1573" s="2" t="str">
        <f t="shared" si="25"/>
        <v>January</v>
      </c>
    </row>
    <row r="1574" spans="1:8" ht="15.75" thickBot="1" x14ac:dyDescent="0.3">
      <c r="A1574" s="41" t="s">
        <v>275</v>
      </c>
      <c r="B1574" s="41" t="s">
        <v>659</v>
      </c>
      <c r="C1574" s="41">
        <v>3874846</v>
      </c>
      <c r="D1574" s="41" t="s">
        <v>130</v>
      </c>
      <c r="E1574" s="41">
        <v>36</v>
      </c>
      <c r="F1574" s="42">
        <v>71.64</v>
      </c>
      <c r="G1574" s="42">
        <v>0</v>
      </c>
      <c r="H1574" s="2" t="str">
        <f t="shared" si="25"/>
        <v>January</v>
      </c>
    </row>
    <row r="1575" spans="1:8" ht="15.75" thickBot="1" x14ac:dyDescent="0.3">
      <c r="A1575" s="41" t="s">
        <v>275</v>
      </c>
      <c r="B1575" s="41" t="s">
        <v>659</v>
      </c>
      <c r="C1575" s="41">
        <v>57887</v>
      </c>
      <c r="D1575" s="41" t="s">
        <v>254</v>
      </c>
      <c r="E1575" s="41">
        <v>9</v>
      </c>
      <c r="F1575" s="42">
        <v>17.91</v>
      </c>
      <c r="G1575" s="42">
        <v>0</v>
      </c>
      <c r="H1575" s="2" t="str">
        <f t="shared" si="25"/>
        <v>January</v>
      </c>
    </row>
    <row r="1576" spans="1:8" ht="15.75" thickBot="1" x14ac:dyDescent="0.3">
      <c r="A1576" s="41" t="s">
        <v>275</v>
      </c>
      <c r="B1576" s="41" t="s">
        <v>659</v>
      </c>
      <c r="C1576" s="41">
        <v>583294</v>
      </c>
      <c r="D1576" s="41" t="s">
        <v>131</v>
      </c>
      <c r="E1576" s="41">
        <v>11</v>
      </c>
      <c r="F1576" s="42">
        <v>21.89</v>
      </c>
      <c r="G1576" s="42">
        <v>0</v>
      </c>
      <c r="H1576" s="2" t="str">
        <f t="shared" si="25"/>
        <v>January</v>
      </c>
    </row>
    <row r="1577" spans="1:8" ht="15.75" thickBot="1" x14ac:dyDescent="0.3">
      <c r="A1577" s="41" t="s">
        <v>275</v>
      </c>
      <c r="B1577" s="41" t="s">
        <v>659</v>
      </c>
      <c r="C1577" s="41">
        <v>54899</v>
      </c>
      <c r="D1577" s="41" t="s">
        <v>132</v>
      </c>
      <c r="E1577" s="41">
        <v>35</v>
      </c>
      <c r="F1577" s="42">
        <v>69.650000000000006</v>
      </c>
      <c r="G1577" s="42">
        <v>0</v>
      </c>
      <c r="H1577" s="2" t="str">
        <f t="shared" si="25"/>
        <v>January</v>
      </c>
    </row>
    <row r="1578" spans="1:8" ht="15.75" thickBot="1" x14ac:dyDescent="0.3">
      <c r="A1578" s="41" t="s">
        <v>275</v>
      </c>
      <c r="B1578" s="41" t="s">
        <v>659</v>
      </c>
      <c r="C1578" s="41">
        <v>137</v>
      </c>
      <c r="D1578" s="41" t="s">
        <v>133</v>
      </c>
      <c r="E1578" s="41">
        <v>99</v>
      </c>
      <c r="F1578" s="42">
        <v>108.9</v>
      </c>
      <c r="G1578" s="42">
        <v>0</v>
      </c>
      <c r="H1578" s="2" t="str">
        <f t="shared" si="25"/>
        <v>January</v>
      </c>
    </row>
    <row r="1579" spans="1:8" ht="15.75" thickBot="1" x14ac:dyDescent="0.3">
      <c r="A1579" s="41" t="s">
        <v>275</v>
      </c>
      <c r="B1579" s="41" t="s">
        <v>659</v>
      </c>
      <c r="C1579" s="41">
        <v>3874851</v>
      </c>
      <c r="D1579" s="41" t="s">
        <v>134</v>
      </c>
      <c r="E1579" s="41">
        <v>107</v>
      </c>
      <c r="F1579" s="42">
        <v>117.7</v>
      </c>
      <c r="G1579" s="42">
        <v>0</v>
      </c>
      <c r="H1579" s="2" t="str">
        <f t="shared" si="25"/>
        <v>January</v>
      </c>
    </row>
    <row r="1580" spans="1:8" ht="15.75" thickBot="1" x14ac:dyDescent="0.3">
      <c r="A1580" s="41" t="s">
        <v>275</v>
      </c>
      <c r="B1580" s="41" t="s">
        <v>659</v>
      </c>
      <c r="C1580" s="41">
        <v>32198</v>
      </c>
      <c r="D1580" s="41" t="s">
        <v>135</v>
      </c>
      <c r="E1580" s="41">
        <v>44</v>
      </c>
      <c r="F1580" s="42">
        <v>48.4</v>
      </c>
      <c r="G1580" s="42">
        <v>0</v>
      </c>
      <c r="H1580" s="2" t="str">
        <f t="shared" si="25"/>
        <v>January</v>
      </c>
    </row>
    <row r="1581" spans="1:8" ht="15.75" thickBot="1" x14ac:dyDescent="0.3">
      <c r="A1581" s="41" t="s">
        <v>275</v>
      </c>
      <c r="B1581" s="41" t="s">
        <v>659</v>
      </c>
      <c r="C1581" s="41">
        <v>56444</v>
      </c>
      <c r="D1581" s="41" t="s">
        <v>136</v>
      </c>
      <c r="E1581" s="41">
        <v>105</v>
      </c>
      <c r="F1581" s="42">
        <v>115.5</v>
      </c>
      <c r="G1581" s="42">
        <v>0</v>
      </c>
      <c r="H1581" s="2" t="str">
        <f t="shared" si="25"/>
        <v>January</v>
      </c>
    </row>
    <row r="1582" spans="1:8" ht="15.75" thickBot="1" x14ac:dyDescent="0.3">
      <c r="A1582" s="41" t="s">
        <v>275</v>
      </c>
      <c r="B1582" s="41" t="s">
        <v>659</v>
      </c>
      <c r="C1582" s="41">
        <v>230</v>
      </c>
      <c r="D1582" s="41" t="s">
        <v>137</v>
      </c>
      <c r="E1582" s="41">
        <v>86</v>
      </c>
      <c r="F1582" s="42">
        <v>129</v>
      </c>
      <c r="G1582" s="42">
        <v>12.09</v>
      </c>
      <c r="H1582" s="2" t="str">
        <f t="shared" si="25"/>
        <v>January</v>
      </c>
    </row>
    <row r="1583" spans="1:8" ht="15.75" thickBot="1" x14ac:dyDescent="0.3">
      <c r="A1583" s="41" t="s">
        <v>275</v>
      </c>
      <c r="B1583" s="41" t="s">
        <v>659</v>
      </c>
      <c r="C1583" s="41">
        <v>8448</v>
      </c>
      <c r="D1583" s="41" t="s">
        <v>138</v>
      </c>
      <c r="E1583" s="41">
        <v>69</v>
      </c>
      <c r="F1583" s="42">
        <v>103.5</v>
      </c>
      <c r="G1583" s="42">
        <v>9.7200000000000006</v>
      </c>
      <c r="H1583" s="2" t="str">
        <f t="shared" ref="H1583:H1646" si="26">"January"</f>
        <v>January</v>
      </c>
    </row>
    <row r="1584" spans="1:8" ht="15.75" thickBot="1" x14ac:dyDescent="0.3">
      <c r="A1584" s="41" t="s">
        <v>275</v>
      </c>
      <c r="B1584" s="41" t="s">
        <v>659</v>
      </c>
      <c r="C1584" s="41">
        <v>276</v>
      </c>
      <c r="D1584" s="41" t="s">
        <v>139</v>
      </c>
      <c r="E1584" s="41">
        <v>106</v>
      </c>
      <c r="F1584" s="42">
        <v>159</v>
      </c>
      <c r="G1584" s="42">
        <v>15</v>
      </c>
      <c r="H1584" s="2" t="str">
        <f t="shared" si="26"/>
        <v>January</v>
      </c>
    </row>
    <row r="1585" spans="1:8" ht="15.75" thickBot="1" x14ac:dyDescent="0.3">
      <c r="A1585" s="41" t="s">
        <v>275</v>
      </c>
      <c r="B1585" s="41" t="s">
        <v>659</v>
      </c>
      <c r="C1585" s="41">
        <v>295</v>
      </c>
      <c r="D1585" s="41" t="s">
        <v>140</v>
      </c>
      <c r="E1585" s="41">
        <v>47</v>
      </c>
      <c r="F1585" s="42">
        <v>126.9</v>
      </c>
      <c r="G1585" s="42">
        <v>0</v>
      </c>
      <c r="H1585" s="2" t="str">
        <f t="shared" si="26"/>
        <v>January</v>
      </c>
    </row>
    <row r="1586" spans="1:8" ht="15.75" thickBot="1" x14ac:dyDescent="0.3">
      <c r="A1586" s="41" t="s">
        <v>275</v>
      </c>
      <c r="B1586" s="41" t="s">
        <v>659</v>
      </c>
      <c r="C1586" s="41">
        <v>285</v>
      </c>
      <c r="D1586" s="41" t="s">
        <v>141</v>
      </c>
      <c r="E1586" s="41">
        <v>55</v>
      </c>
      <c r="F1586" s="42">
        <v>148.5</v>
      </c>
      <c r="G1586" s="42">
        <v>0</v>
      </c>
      <c r="H1586" s="2" t="str">
        <f t="shared" si="26"/>
        <v>January</v>
      </c>
    </row>
    <row r="1587" spans="1:8" ht="15.75" thickBot="1" x14ac:dyDescent="0.3">
      <c r="A1587" s="41" t="s">
        <v>275</v>
      </c>
      <c r="B1587" s="41" t="s">
        <v>659</v>
      </c>
      <c r="C1587" s="41">
        <v>265</v>
      </c>
      <c r="D1587" s="41" t="s">
        <v>142</v>
      </c>
      <c r="E1587" s="41">
        <v>66</v>
      </c>
      <c r="F1587" s="42">
        <v>178.2</v>
      </c>
      <c r="G1587" s="42">
        <v>0</v>
      </c>
      <c r="H1587" s="2" t="str">
        <f t="shared" si="26"/>
        <v>January</v>
      </c>
    </row>
    <row r="1588" spans="1:8" ht="15.75" thickBot="1" x14ac:dyDescent="0.3">
      <c r="A1588" s="41" t="s">
        <v>275</v>
      </c>
      <c r="B1588" s="41" t="s">
        <v>659</v>
      </c>
      <c r="C1588" s="41">
        <v>75455</v>
      </c>
      <c r="D1588" s="41" t="s">
        <v>143</v>
      </c>
      <c r="E1588" s="41">
        <v>14</v>
      </c>
      <c r="F1588" s="42">
        <v>24.5</v>
      </c>
      <c r="G1588" s="42">
        <v>0</v>
      </c>
      <c r="H1588" s="2" t="str">
        <f t="shared" si="26"/>
        <v>January</v>
      </c>
    </row>
    <row r="1589" spans="1:8" ht="15.75" thickBot="1" x14ac:dyDescent="0.3">
      <c r="A1589" s="41" t="s">
        <v>275</v>
      </c>
      <c r="B1589" s="41" t="s">
        <v>659</v>
      </c>
      <c r="C1589" s="41">
        <v>51251</v>
      </c>
      <c r="D1589" s="41" t="s">
        <v>144</v>
      </c>
      <c r="E1589" s="41">
        <v>36</v>
      </c>
      <c r="F1589" s="42">
        <v>63</v>
      </c>
      <c r="G1589" s="42">
        <v>0</v>
      </c>
      <c r="H1589" s="2" t="str">
        <f t="shared" si="26"/>
        <v>January</v>
      </c>
    </row>
    <row r="1590" spans="1:8" ht="15.75" thickBot="1" x14ac:dyDescent="0.3">
      <c r="A1590" s="41" t="s">
        <v>275</v>
      </c>
      <c r="B1590" s="41" t="s">
        <v>659</v>
      </c>
      <c r="C1590" s="41">
        <v>1130</v>
      </c>
      <c r="D1590" s="41" t="s">
        <v>145</v>
      </c>
      <c r="E1590" s="41">
        <v>17</v>
      </c>
      <c r="F1590" s="42">
        <v>29.75</v>
      </c>
      <c r="G1590" s="42">
        <v>0</v>
      </c>
      <c r="H1590" s="2" t="str">
        <f t="shared" si="26"/>
        <v>January</v>
      </c>
    </row>
    <row r="1591" spans="1:8" ht="15.75" thickBot="1" x14ac:dyDescent="0.3">
      <c r="A1591" s="41" t="s">
        <v>275</v>
      </c>
      <c r="B1591" s="41" t="s">
        <v>659</v>
      </c>
      <c r="C1591" s="41">
        <v>1128</v>
      </c>
      <c r="D1591" s="41" t="s">
        <v>146</v>
      </c>
      <c r="E1591" s="41">
        <v>9</v>
      </c>
      <c r="F1591" s="42">
        <v>15.75</v>
      </c>
      <c r="G1591" s="42">
        <v>0</v>
      </c>
      <c r="H1591" s="2" t="str">
        <f t="shared" si="26"/>
        <v>January</v>
      </c>
    </row>
    <row r="1592" spans="1:8" ht="15.75" thickBot="1" x14ac:dyDescent="0.3">
      <c r="A1592" s="41" t="s">
        <v>275</v>
      </c>
      <c r="B1592" s="41" t="s">
        <v>659</v>
      </c>
      <c r="C1592" s="41">
        <v>93</v>
      </c>
      <c r="D1592" s="41" t="s">
        <v>147</v>
      </c>
      <c r="E1592" s="41">
        <v>67</v>
      </c>
      <c r="F1592" s="42">
        <v>35.21</v>
      </c>
      <c r="G1592" s="42">
        <v>0</v>
      </c>
      <c r="H1592" s="2" t="str">
        <f t="shared" si="26"/>
        <v>January</v>
      </c>
    </row>
    <row r="1593" spans="1:8" ht="15.75" thickBot="1" x14ac:dyDescent="0.3">
      <c r="A1593" s="41" t="s">
        <v>275</v>
      </c>
      <c r="B1593" s="41" t="s">
        <v>659</v>
      </c>
      <c r="C1593" s="41">
        <v>2</v>
      </c>
      <c r="D1593" s="41" t="s">
        <v>148</v>
      </c>
      <c r="E1593" s="41">
        <v>101</v>
      </c>
      <c r="F1593" s="42">
        <v>60.76</v>
      </c>
      <c r="G1593" s="42">
        <v>0</v>
      </c>
      <c r="H1593" s="2" t="str">
        <f t="shared" si="26"/>
        <v>January</v>
      </c>
    </row>
    <row r="1594" spans="1:8" ht="15.75" thickBot="1" x14ac:dyDescent="0.3">
      <c r="A1594" s="41" t="s">
        <v>275</v>
      </c>
      <c r="B1594" s="41" t="s">
        <v>659</v>
      </c>
      <c r="C1594" s="41">
        <v>40</v>
      </c>
      <c r="D1594" s="41" t="s">
        <v>149</v>
      </c>
      <c r="E1594" s="41">
        <v>103</v>
      </c>
      <c r="F1594" s="42">
        <v>57.08</v>
      </c>
      <c r="G1594" s="42">
        <v>0</v>
      </c>
      <c r="H1594" s="2" t="str">
        <f t="shared" si="26"/>
        <v>January</v>
      </c>
    </row>
    <row r="1595" spans="1:8" ht="15.75" thickBot="1" x14ac:dyDescent="0.3">
      <c r="A1595" s="41" t="s">
        <v>275</v>
      </c>
      <c r="B1595" s="41" t="s">
        <v>659</v>
      </c>
      <c r="C1595" s="41">
        <v>418</v>
      </c>
      <c r="D1595" s="41" t="s">
        <v>150</v>
      </c>
      <c r="E1595" s="41">
        <v>63</v>
      </c>
      <c r="F1595" s="42">
        <v>34.47</v>
      </c>
      <c r="G1595" s="42">
        <v>0</v>
      </c>
      <c r="H1595" s="2" t="str">
        <f t="shared" si="26"/>
        <v>January</v>
      </c>
    </row>
    <row r="1596" spans="1:8" ht="15.75" thickBot="1" x14ac:dyDescent="0.3">
      <c r="A1596" s="41" t="s">
        <v>275</v>
      </c>
      <c r="B1596" s="41" t="s">
        <v>659</v>
      </c>
      <c r="C1596" s="41">
        <v>236</v>
      </c>
      <c r="D1596" s="41" t="s">
        <v>151</v>
      </c>
      <c r="E1596" s="41">
        <v>31</v>
      </c>
      <c r="F1596" s="42">
        <v>34.1</v>
      </c>
      <c r="G1596" s="42">
        <v>0</v>
      </c>
      <c r="H1596" s="2" t="str">
        <f t="shared" si="26"/>
        <v>January</v>
      </c>
    </row>
    <row r="1597" spans="1:8" ht="15.75" thickBot="1" x14ac:dyDescent="0.3">
      <c r="A1597" s="41" t="s">
        <v>275</v>
      </c>
      <c r="B1597" s="41" t="s">
        <v>659</v>
      </c>
      <c r="C1597" s="41">
        <v>23444</v>
      </c>
      <c r="D1597" s="41" t="s">
        <v>152</v>
      </c>
      <c r="E1597" s="41">
        <v>32</v>
      </c>
      <c r="F1597" s="42">
        <v>35.200000000000003</v>
      </c>
      <c r="G1597" s="42">
        <v>0</v>
      </c>
      <c r="H1597" s="2" t="str">
        <f t="shared" si="26"/>
        <v>January</v>
      </c>
    </row>
    <row r="1598" spans="1:8" ht="15.75" thickBot="1" x14ac:dyDescent="0.3">
      <c r="A1598" s="41" t="s">
        <v>275</v>
      </c>
      <c r="B1598" s="41" t="s">
        <v>659</v>
      </c>
      <c r="C1598" s="41">
        <v>263</v>
      </c>
      <c r="D1598" s="41" t="s">
        <v>255</v>
      </c>
      <c r="E1598" s="41">
        <v>18</v>
      </c>
      <c r="F1598" s="42">
        <v>19.8</v>
      </c>
      <c r="G1598" s="42">
        <v>0</v>
      </c>
      <c r="H1598" s="2" t="str">
        <f t="shared" si="26"/>
        <v>January</v>
      </c>
    </row>
    <row r="1599" spans="1:8" ht="15.75" thickBot="1" x14ac:dyDescent="0.3">
      <c r="A1599" s="41" t="s">
        <v>275</v>
      </c>
      <c r="B1599" s="41" t="s">
        <v>659</v>
      </c>
      <c r="C1599" s="41">
        <v>2434</v>
      </c>
      <c r="D1599" s="41" t="s">
        <v>153</v>
      </c>
      <c r="E1599" s="41">
        <v>69</v>
      </c>
      <c r="F1599" s="42">
        <v>75.900000000000006</v>
      </c>
      <c r="G1599" s="42">
        <v>0</v>
      </c>
      <c r="H1599" s="2" t="str">
        <f t="shared" si="26"/>
        <v>January</v>
      </c>
    </row>
    <row r="1600" spans="1:8" ht="15.75" thickBot="1" x14ac:dyDescent="0.3">
      <c r="A1600" s="41" t="s">
        <v>275</v>
      </c>
      <c r="B1600" s="41" t="s">
        <v>659</v>
      </c>
      <c r="C1600" s="41">
        <v>240</v>
      </c>
      <c r="D1600" s="41" t="s">
        <v>154</v>
      </c>
      <c r="E1600" s="41">
        <v>57</v>
      </c>
      <c r="F1600" s="42">
        <v>62.7</v>
      </c>
      <c r="G1600" s="42">
        <v>0</v>
      </c>
      <c r="H1600" s="2" t="str">
        <f t="shared" si="26"/>
        <v>January</v>
      </c>
    </row>
    <row r="1601" spans="1:8" ht="15.75" thickBot="1" x14ac:dyDescent="0.3">
      <c r="A1601" s="41" t="s">
        <v>275</v>
      </c>
      <c r="B1601" s="41" t="s">
        <v>659</v>
      </c>
      <c r="C1601" s="41">
        <v>1185</v>
      </c>
      <c r="D1601" s="41" t="s">
        <v>155</v>
      </c>
      <c r="E1601" s="41">
        <v>47</v>
      </c>
      <c r="F1601" s="42">
        <v>51.7</v>
      </c>
      <c r="G1601" s="42">
        <v>4.8</v>
      </c>
      <c r="H1601" s="2" t="str">
        <f t="shared" si="26"/>
        <v>January</v>
      </c>
    </row>
    <row r="1602" spans="1:8" ht="15.75" thickBot="1" x14ac:dyDescent="0.3">
      <c r="A1602" s="41" t="s">
        <v>275</v>
      </c>
      <c r="B1602" s="41" t="s">
        <v>659</v>
      </c>
      <c r="C1602" s="41">
        <v>42525</v>
      </c>
      <c r="D1602" s="41" t="s">
        <v>156</v>
      </c>
      <c r="E1602" s="41">
        <v>104</v>
      </c>
      <c r="F1602" s="42">
        <v>104</v>
      </c>
      <c r="G1602" s="42">
        <v>0</v>
      </c>
      <c r="H1602" s="2" t="str">
        <f t="shared" si="26"/>
        <v>January</v>
      </c>
    </row>
    <row r="1603" spans="1:8" ht="15.75" thickBot="1" x14ac:dyDescent="0.3">
      <c r="A1603" s="41" t="s">
        <v>275</v>
      </c>
      <c r="B1603" s="41" t="s">
        <v>659</v>
      </c>
      <c r="C1603" s="41">
        <v>45989</v>
      </c>
      <c r="D1603" s="41" t="s">
        <v>157</v>
      </c>
      <c r="E1603" s="41">
        <v>114</v>
      </c>
      <c r="F1603" s="42">
        <v>114</v>
      </c>
      <c r="G1603" s="42">
        <v>0</v>
      </c>
      <c r="H1603" s="2" t="str">
        <f t="shared" si="26"/>
        <v>January</v>
      </c>
    </row>
    <row r="1604" spans="1:8" ht="15.75" thickBot="1" x14ac:dyDescent="0.3">
      <c r="A1604" s="41" t="s">
        <v>275</v>
      </c>
      <c r="B1604" s="41" t="s">
        <v>659</v>
      </c>
      <c r="C1604" s="41">
        <v>1186</v>
      </c>
      <c r="D1604" s="41" t="s">
        <v>158</v>
      </c>
      <c r="E1604" s="41">
        <v>40</v>
      </c>
      <c r="F1604" s="42">
        <v>88</v>
      </c>
      <c r="G1604" s="42">
        <v>0</v>
      </c>
      <c r="H1604" s="2" t="str">
        <f t="shared" si="26"/>
        <v>January</v>
      </c>
    </row>
    <row r="1605" spans="1:8" ht="15.75" thickBot="1" x14ac:dyDescent="0.3">
      <c r="A1605" s="41" t="s">
        <v>275</v>
      </c>
      <c r="B1605" s="41" t="s">
        <v>159</v>
      </c>
      <c r="C1605" s="41">
        <v>751</v>
      </c>
      <c r="D1605" s="41" t="s">
        <v>160</v>
      </c>
      <c r="E1605" s="41">
        <v>61</v>
      </c>
      <c r="F1605" s="42">
        <v>186.05</v>
      </c>
      <c r="G1605" s="42">
        <v>17.690000000000001</v>
      </c>
      <c r="H1605" s="2" t="str">
        <f t="shared" si="26"/>
        <v>January</v>
      </c>
    </row>
    <row r="1606" spans="1:8" ht="15.75" thickBot="1" x14ac:dyDescent="0.3">
      <c r="A1606" s="41" t="s">
        <v>275</v>
      </c>
      <c r="B1606" s="41" t="s">
        <v>159</v>
      </c>
      <c r="C1606" s="41">
        <v>752</v>
      </c>
      <c r="D1606" s="41" t="s">
        <v>161</v>
      </c>
      <c r="E1606" s="41">
        <v>149</v>
      </c>
      <c r="F1606" s="42">
        <v>394.85</v>
      </c>
      <c r="G1606" s="42">
        <v>37.25</v>
      </c>
      <c r="H1606" s="2" t="str">
        <f t="shared" si="26"/>
        <v>January</v>
      </c>
    </row>
    <row r="1607" spans="1:8" ht="15.75" thickBot="1" x14ac:dyDescent="0.3">
      <c r="A1607" s="41" t="s">
        <v>275</v>
      </c>
      <c r="B1607" s="41" t="s">
        <v>159</v>
      </c>
      <c r="C1607" s="41">
        <v>753</v>
      </c>
      <c r="D1607" s="41" t="s">
        <v>162</v>
      </c>
      <c r="E1607" s="41">
        <v>247</v>
      </c>
      <c r="F1607" s="42">
        <v>555.75</v>
      </c>
      <c r="G1607" s="42">
        <v>52.17</v>
      </c>
      <c r="H1607" s="2" t="str">
        <f t="shared" si="26"/>
        <v>January</v>
      </c>
    </row>
    <row r="1608" spans="1:8" ht="15.75" thickBot="1" x14ac:dyDescent="0.3">
      <c r="A1608" s="41" t="s">
        <v>275</v>
      </c>
      <c r="B1608" s="41" t="s">
        <v>159</v>
      </c>
      <c r="C1608" s="41">
        <v>3874853</v>
      </c>
      <c r="D1608" s="41" t="s">
        <v>163</v>
      </c>
      <c r="E1608" s="41">
        <v>5</v>
      </c>
      <c r="F1608" s="42">
        <v>22.5</v>
      </c>
      <c r="G1608" s="42">
        <v>2.15</v>
      </c>
      <c r="H1608" s="2" t="str">
        <f t="shared" si="26"/>
        <v>January</v>
      </c>
    </row>
    <row r="1609" spans="1:8" ht="15.75" thickBot="1" x14ac:dyDescent="0.3">
      <c r="A1609" s="41" t="s">
        <v>275</v>
      </c>
      <c r="B1609" s="41" t="s">
        <v>159</v>
      </c>
      <c r="C1609" s="41">
        <v>3874852</v>
      </c>
      <c r="D1609" s="41" t="s">
        <v>164</v>
      </c>
      <c r="E1609" s="41">
        <v>72</v>
      </c>
      <c r="F1609" s="42">
        <v>270</v>
      </c>
      <c r="G1609" s="42">
        <v>25.86</v>
      </c>
      <c r="H1609" s="2" t="str">
        <f t="shared" si="26"/>
        <v>January</v>
      </c>
    </row>
    <row r="1610" spans="1:8" ht="15.75" thickBot="1" x14ac:dyDescent="0.3">
      <c r="A1610" s="41" t="s">
        <v>275</v>
      </c>
      <c r="B1610" s="41" t="s">
        <v>159</v>
      </c>
      <c r="C1610" s="41">
        <v>765</v>
      </c>
      <c r="D1610" s="41" t="s">
        <v>165</v>
      </c>
      <c r="E1610" s="41">
        <v>216</v>
      </c>
      <c r="F1610" s="42">
        <v>388.8</v>
      </c>
      <c r="G1610" s="42">
        <v>36.72</v>
      </c>
      <c r="H1610" s="2" t="str">
        <f t="shared" si="26"/>
        <v>January</v>
      </c>
    </row>
    <row r="1611" spans="1:8" ht="15.75" thickBot="1" x14ac:dyDescent="0.3">
      <c r="A1611" s="41" t="s">
        <v>275</v>
      </c>
      <c r="B1611" s="41" t="s">
        <v>159</v>
      </c>
      <c r="C1611" s="41">
        <v>757</v>
      </c>
      <c r="D1611" s="41" t="s">
        <v>166</v>
      </c>
      <c r="E1611" s="41">
        <v>4</v>
      </c>
      <c r="F1611" s="42">
        <v>15.4</v>
      </c>
      <c r="G1611" s="42">
        <v>1.47</v>
      </c>
      <c r="H1611" s="2" t="str">
        <f t="shared" si="26"/>
        <v>January</v>
      </c>
    </row>
    <row r="1612" spans="1:8" ht="15.75" thickBot="1" x14ac:dyDescent="0.3">
      <c r="A1612" s="41" t="s">
        <v>275</v>
      </c>
      <c r="B1612" s="41" t="s">
        <v>159</v>
      </c>
      <c r="C1612" s="41">
        <v>758</v>
      </c>
      <c r="D1612" s="41" t="s">
        <v>167</v>
      </c>
      <c r="E1612" s="41">
        <v>41</v>
      </c>
      <c r="F1612" s="42">
        <v>145.55000000000001</v>
      </c>
      <c r="G1612" s="42">
        <v>13.92</v>
      </c>
      <c r="H1612" s="2" t="str">
        <f t="shared" si="26"/>
        <v>January</v>
      </c>
    </row>
    <row r="1613" spans="1:8" ht="15.75" thickBot="1" x14ac:dyDescent="0.3">
      <c r="A1613" s="41" t="s">
        <v>275</v>
      </c>
      <c r="B1613" s="41" t="s">
        <v>159</v>
      </c>
      <c r="C1613" s="41">
        <v>759</v>
      </c>
      <c r="D1613" s="41" t="s">
        <v>168</v>
      </c>
      <c r="E1613" s="41">
        <v>50</v>
      </c>
      <c r="F1613" s="42">
        <v>140</v>
      </c>
      <c r="G1613" s="42">
        <v>13.47</v>
      </c>
      <c r="H1613" s="2" t="str">
        <f t="shared" si="26"/>
        <v>January</v>
      </c>
    </row>
    <row r="1614" spans="1:8" ht="15.75" thickBot="1" x14ac:dyDescent="0.3">
      <c r="A1614" s="41" t="s">
        <v>275</v>
      </c>
      <c r="B1614" s="41" t="s">
        <v>159</v>
      </c>
      <c r="C1614" s="41">
        <v>1004</v>
      </c>
      <c r="D1614" s="41" t="s">
        <v>169</v>
      </c>
      <c r="E1614" s="41">
        <v>25</v>
      </c>
      <c r="F1614" s="42">
        <v>113.75</v>
      </c>
      <c r="G1614" s="42">
        <v>10.77</v>
      </c>
      <c r="H1614" s="2" t="str">
        <f t="shared" si="26"/>
        <v>January</v>
      </c>
    </row>
    <row r="1615" spans="1:8" ht="15.75" thickBot="1" x14ac:dyDescent="0.3">
      <c r="A1615" s="41" t="s">
        <v>275</v>
      </c>
      <c r="B1615" s="41" t="s">
        <v>159</v>
      </c>
      <c r="C1615" s="41">
        <v>1003</v>
      </c>
      <c r="D1615" s="41" t="s">
        <v>170</v>
      </c>
      <c r="E1615" s="41">
        <v>112</v>
      </c>
      <c r="F1615" s="42">
        <v>476</v>
      </c>
      <c r="G1615" s="42">
        <v>44.93</v>
      </c>
      <c r="H1615" s="2" t="str">
        <f t="shared" si="26"/>
        <v>January</v>
      </c>
    </row>
    <row r="1616" spans="1:8" ht="15.75" thickBot="1" x14ac:dyDescent="0.3">
      <c r="A1616" s="41" t="s">
        <v>275</v>
      </c>
      <c r="B1616" s="41" t="s">
        <v>159</v>
      </c>
      <c r="C1616" s="41">
        <v>1002</v>
      </c>
      <c r="D1616" s="41" t="s">
        <v>171</v>
      </c>
      <c r="E1616" s="41">
        <v>85</v>
      </c>
      <c r="F1616" s="42">
        <v>301.75</v>
      </c>
      <c r="G1616" s="42">
        <v>28.87</v>
      </c>
      <c r="H1616" s="2" t="str">
        <f t="shared" si="26"/>
        <v>January</v>
      </c>
    </row>
    <row r="1617" spans="1:8" ht="15.75" thickBot="1" x14ac:dyDescent="0.3">
      <c r="A1617" s="41" t="s">
        <v>275</v>
      </c>
      <c r="B1617" s="41" t="s">
        <v>159</v>
      </c>
      <c r="C1617" s="41">
        <v>760</v>
      </c>
      <c r="D1617" s="41" t="s">
        <v>172</v>
      </c>
      <c r="E1617" s="41">
        <v>69</v>
      </c>
      <c r="F1617" s="42">
        <v>279.45</v>
      </c>
      <c r="G1617" s="42">
        <v>26.31</v>
      </c>
      <c r="H1617" s="2" t="str">
        <f t="shared" si="26"/>
        <v>January</v>
      </c>
    </row>
    <row r="1618" spans="1:8" ht="15.75" thickBot="1" x14ac:dyDescent="0.3">
      <c r="A1618" s="41" t="s">
        <v>275</v>
      </c>
      <c r="B1618" s="41" t="s">
        <v>159</v>
      </c>
      <c r="C1618" s="41">
        <v>761</v>
      </c>
      <c r="D1618" s="41" t="s">
        <v>173</v>
      </c>
      <c r="E1618" s="41">
        <v>148</v>
      </c>
      <c r="F1618" s="42">
        <v>525.4</v>
      </c>
      <c r="G1618" s="42">
        <v>50.25</v>
      </c>
      <c r="H1618" s="2" t="str">
        <f t="shared" si="26"/>
        <v>January</v>
      </c>
    </row>
    <row r="1619" spans="1:8" ht="15.75" thickBot="1" x14ac:dyDescent="0.3">
      <c r="A1619" s="41" t="s">
        <v>275</v>
      </c>
      <c r="B1619" s="41" t="s">
        <v>159</v>
      </c>
      <c r="C1619" s="41">
        <v>762</v>
      </c>
      <c r="D1619" s="41" t="s">
        <v>174</v>
      </c>
      <c r="E1619" s="41">
        <v>123</v>
      </c>
      <c r="F1619" s="42">
        <v>344.4</v>
      </c>
      <c r="G1619" s="42">
        <v>33.159999999999997</v>
      </c>
      <c r="H1619" s="2" t="str">
        <f t="shared" si="26"/>
        <v>January</v>
      </c>
    </row>
    <row r="1620" spans="1:8" ht="15.75" thickBot="1" x14ac:dyDescent="0.3">
      <c r="A1620" s="41" t="s">
        <v>275</v>
      </c>
      <c r="B1620" s="41" t="s">
        <v>159</v>
      </c>
      <c r="C1620" s="41">
        <v>4750</v>
      </c>
      <c r="D1620" s="41" t="s">
        <v>175</v>
      </c>
      <c r="E1620" s="41">
        <v>1</v>
      </c>
      <c r="F1620" s="42">
        <v>10</v>
      </c>
      <c r="G1620" s="42">
        <v>0.95</v>
      </c>
      <c r="H1620" s="2" t="str">
        <f t="shared" si="26"/>
        <v>January</v>
      </c>
    </row>
    <row r="1621" spans="1:8" ht="15.75" thickBot="1" x14ac:dyDescent="0.3">
      <c r="A1621" s="41" t="s">
        <v>275</v>
      </c>
      <c r="B1621" s="41" t="s">
        <v>159</v>
      </c>
      <c r="C1621" s="41">
        <v>4753</v>
      </c>
      <c r="D1621" s="41" t="s">
        <v>176</v>
      </c>
      <c r="E1621" s="41">
        <v>17</v>
      </c>
      <c r="F1621" s="42">
        <v>38.25</v>
      </c>
      <c r="G1621" s="42">
        <v>0</v>
      </c>
      <c r="H1621" s="2" t="str">
        <f t="shared" si="26"/>
        <v>January</v>
      </c>
    </row>
    <row r="1622" spans="1:8" ht="15.75" thickBot="1" x14ac:dyDescent="0.3">
      <c r="A1622" s="41" t="s">
        <v>275</v>
      </c>
      <c r="B1622" s="41" t="s">
        <v>159</v>
      </c>
      <c r="C1622" s="41">
        <v>4751</v>
      </c>
      <c r="D1622" s="41" t="s">
        <v>261</v>
      </c>
      <c r="E1622" s="41">
        <v>1</v>
      </c>
      <c r="F1622" s="42">
        <v>12.5</v>
      </c>
      <c r="G1622" s="42">
        <v>1.19</v>
      </c>
      <c r="H1622" s="2" t="str">
        <f t="shared" si="26"/>
        <v>January</v>
      </c>
    </row>
    <row r="1623" spans="1:8" ht="15.75" thickBot="1" x14ac:dyDescent="0.3">
      <c r="A1623" s="41" t="s">
        <v>275</v>
      </c>
      <c r="B1623" s="41" t="s">
        <v>159</v>
      </c>
      <c r="C1623" s="41">
        <v>763</v>
      </c>
      <c r="D1623" s="41" t="s">
        <v>179</v>
      </c>
      <c r="E1623" s="41">
        <v>104</v>
      </c>
      <c r="F1623" s="42">
        <v>244.4</v>
      </c>
      <c r="G1623" s="42">
        <v>22.94</v>
      </c>
      <c r="H1623" s="2" t="str">
        <f t="shared" si="26"/>
        <v>January</v>
      </c>
    </row>
    <row r="1624" spans="1:8" ht="15.75" thickBot="1" x14ac:dyDescent="0.3">
      <c r="A1624" s="41" t="s">
        <v>275</v>
      </c>
      <c r="B1624" s="41" t="s">
        <v>159</v>
      </c>
      <c r="C1624" s="41">
        <v>764</v>
      </c>
      <c r="D1624" s="41" t="s">
        <v>180</v>
      </c>
      <c r="E1624" s="41">
        <v>318</v>
      </c>
      <c r="F1624" s="42">
        <v>651.9</v>
      </c>
      <c r="G1624" s="42">
        <v>60.77</v>
      </c>
      <c r="H1624" s="2" t="str">
        <f t="shared" si="26"/>
        <v>January</v>
      </c>
    </row>
    <row r="1625" spans="1:8" ht="15.75" thickBot="1" x14ac:dyDescent="0.3">
      <c r="A1625" s="41" t="s">
        <v>275</v>
      </c>
      <c r="B1625" s="41" t="s">
        <v>159</v>
      </c>
      <c r="C1625" s="41">
        <v>766</v>
      </c>
      <c r="D1625" s="41" t="s">
        <v>181</v>
      </c>
      <c r="E1625" s="41">
        <v>396</v>
      </c>
      <c r="F1625" s="42">
        <v>732.6</v>
      </c>
      <c r="G1625" s="42">
        <v>70.819999999999993</v>
      </c>
      <c r="H1625" s="2" t="str">
        <f t="shared" si="26"/>
        <v>January</v>
      </c>
    </row>
    <row r="1626" spans="1:8" ht="15.75" thickBot="1" x14ac:dyDescent="0.3">
      <c r="A1626" s="41" t="s">
        <v>275</v>
      </c>
      <c r="B1626" s="41" t="s">
        <v>159</v>
      </c>
      <c r="C1626" s="41">
        <v>790</v>
      </c>
      <c r="D1626" s="41" t="s">
        <v>185</v>
      </c>
      <c r="E1626" s="41">
        <v>216</v>
      </c>
      <c r="F1626" s="42">
        <v>54</v>
      </c>
      <c r="G1626" s="42">
        <v>0</v>
      </c>
      <c r="H1626" s="2" t="str">
        <f t="shared" si="26"/>
        <v>January</v>
      </c>
    </row>
    <row r="1627" spans="1:8" ht="15.75" thickBot="1" x14ac:dyDescent="0.3">
      <c r="A1627" s="41" t="s">
        <v>275</v>
      </c>
      <c r="B1627" s="41" t="s">
        <v>159</v>
      </c>
      <c r="C1627" s="41">
        <v>1113</v>
      </c>
      <c r="D1627" s="41" t="s">
        <v>186</v>
      </c>
      <c r="E1627" s="41">
        <v>26</v>
      </c>
      <c r="F1627" s="42">
        <v>53.3</v>
      </c>
      <c r="G1627" s="42">
        <v>4.99</v>
      </c>
      <c r="H1627" s="2" t="str">
        <f t="shared" si="26"/>
        <v>January</v>
      </c>
    </row>
    <row r="1628" spans="1:8" ht="15.75" thickBot="1" x14ac:dyDescent="0.3">
      <c r="A1628" s="41" t="s">
        <v>275</v>
      </c>
      <c r="B1628" s="41" t="s">
        <v>159</v>
      </c>
      <c r="C1628" s="41">
        <v>1112</v>
      </c>
      <c r="D1628" s="41" t="s">
        <v>187</v>
      </c>
      <c r="E1628" s="41">
        <v>13</v>
      </c>
      <c r="F1628" s="42">
        <v>24.05</v>
      </c>
      <c r="G1628" s="42">
        <v>2.33</v>
      </c>
      <c r="H1628" s="2" t="str">
        <f t="shared" si="26"/>
        <v>January</v>
      </c>
    </row>
    <row r="1629" spans="1:8" ht="15.75" thickBot="1" x14ac:dyDescent="0.3">
      <c r="A1629" s="41" t="s">
        <v>275</v>
      </c>
      <c r="B1629" s="41" t="s">
        <v>159</v>
      </c>
      <c r="C1629" s="41">
        <v>1114</v>
      </c>
      <c r="D1629" s="41" t="s">
        <v>188</v>
      </c>
      <c r="E1629" s="41">
        <v>6</v>
      </c>
      <c r="F1629" s="42">
        <v>14.1</v>
      </c>
      <c r="G1629" s="42">
        <v>1.32</v>
      </c>
      <c r="H1629" s="2" t="str">
        <f t="shared" si="26"/>
        <v>January</v>
      </c>
    </row>
    <row r="1630" spans="1:8" ht="15.75" thickBot="1" x14ac:dyDescent="0.3">
      <c r="A1630" s="41" t="s">
        <v>275</v>
      </c>
      <c r="B1630" s="41" t="s">
        <v>159</v>
      </c>
      <c r="C1630" s="41">
        <v>787</v>
      </c>
      <c r="D1630" s="41" t="s">
        <v>189</v>
      </c>
      <c r="E1630" s="41">
        <v>533</v>
      </c>
      <c r="F1630" s="42">
        <v>319.8</v>
      </c>
      <c r="G1630" s="42">
        <v>29.5</v>
      </c>
      <c r="H1630" s="2" t="str">
        <f t="shared" si="26"/>
        <v>January</v>
      </c>
    </row>
    <row r="1631" spans="1:8" ht="15.75" thickBot="1" x14ac:dyDescent="0.3">
      <c r="A1631" s="41" t="s">
        <v>275</v>
      </c>
      <c r="B1631" s="41" t="s">
        <v>159</v>
      </c>
      <c r="C1631" s="41">
        <v>768</v>
      </c>
      <c r="D1631" s="41" t="s">
        <v>190</v>
      </c>
      <c r="E1631" s="41">
        <v>130</v>
      </c>
      <c r="F1631" s="42">
        <v>110.5</v>
      </c>
      <c r="G1631" s="42">
        <v>10.48</v>
      </c>
      <c r="H1631" s="2" t="str">
        <f t="shared" si="26"/>
        <v>January</v>
      </c>
    </row>
    <row r="1632" spans="1:8" ht="15.75" thickBot="1" x14ac:dyDescent="0.3">
      <c r="A1632" s="41" t="s">
        <v>275</v>
      </c>
      <c r="B1632" s="41" t="s">
        <v>159</v>
      </c>
      <c r="C1632" s="41">
        <v>771</v>
      </c>
      <c r="D1632" s="41" t="s">
        <v>191</v>
      </c>
      <c r="E1632" s="41">
        <v>18</v>
      </c>
      <c r="F1632" s="42">
        <v>63.9</v>
      </c>
      <c r="G1632" s="42">
        <v>6.09</v>
      </c>
      <c r="H1632" s="2" t="str">
        <f t="shared" si="26"/>
        <v>January</v>
      </c>
    </row>
    <row r="1633" spans="1:8" ht="15.75" thickBot="1" x14ac:dyDescent="0.3">
      <c r="A1633" s="41" t="s">
        <v>275</v>
      </c>
      <c r="B1633" s="41" t="s">
        <v>159</v>
      </c>
      <c r="C1633" s="41">
        <v>772</v>
      </c>
      <c r="D1633" s="41" t="s">
        <v>192</v>
      </c>
      <c r="E1633" s="41">
        <v>80</v>
      </c>
      <c r="F1633" s="42">
        <v>268</v>
      </c>
      <c r="G1633" s="42">
        <v>25.56</v>
      </c>
      <c r="H1633" s="2" t="str">
        <f t="shared" si="26"/>
        <v>January</v>
      </c>
    </row>
    <row r="1634" spans="1:8" ht="15.75" thickBot="1" x14ac:dyDescent="0.3">
      <c r="A1634" s="41" t="s">
        <v>275</v>
      </c>
      <c r="B1634" s="41" t="s">
        <v>159</v>
      </c>
      <c r="C1634" s="41">
        <v>773</v>
      </c>
      <c r="D1634" s="41" t="s">
        <v>193</v>
      </c>
      <c r="E1634" s="41">
        <v>87</v>
      </c>
      <c r="F1634" s="42">
        <v>247.95</v>
      </c>
      <c r="G1634" s="42">
        <v>23.5</v>
      </c>
      <c r="H1634" s="2" t="str">
        <f t="shared" si="26"/>
        <v>January</v>
      </c>
    </row>
    <row r="1635" spans="1:8" ht="15.75" thickBot="1" x14ac:dyDescent="0.3">
      <c r="A1635" s="41" t="s">
        <v>275</v>
      </c>
      <c r="B1635" s="41" t="s">
        <v>159</v>
      </c>
      <c r="C1635" s="41">
        <v>774</v>
      </c>
      <c r="D1635" s="41" t="s">
        <v>194</v>
      </c>
      <c r="E1635" s="41">
        <v>353</v>
      </c>
      <c r="F1635" s="42">
        <v>723.65</v>
      </c>
      <c r="G1635" s="42">
        <v>67.59</v>
      </c>
      <c r="H1635" s="2" t="str">
        <f t="shared" si="26"/>
        <v>January</v>
      </c>
    </row>
    <row r="1636" spans="1:8" ht="15.75" thickBot="1" x14ac:dyDescent="0.3">
      <c r="A1636" s="41" t="s">
        <v>275</v>
      </c>
      <c r="B1636" s="41" t="s">
        <v>159</v>
      </c>
      <c r="C1636" s="41">
        <v>793</v>
      </c>
      <c r="D1636" s="41" t="s">
        <v>195</v>
      </c>
      <c r="E1636" s="41">
        <v>10</v>
      </c>
      <c r="F1636" s="42">
        <v>20.5</v>
      </c>
      <c r="G1636" s="42">
        <v>1.91</v>
      </c>
      <c r="H1636" s="2" t="str">
        <f t="shared" si="26"/>
        <v>January</v>
      </c>
    </row>
    <row r="1637" spans="1:8" ht="15.75" thickBot="1" x14ac:dyDescent="0.3">
      <c r="A1637" s="41" t="s">
        <v>275</v>
      </c>
      <c r="B1637" s="41" t="s">
        <v>159</v>
      </c>
      <c r="C1637" s="41">
        <v>794</v>
      </c>
      <c r="D1637" s="41" t="s">
        <v>196</v>
      </c>
      <c r="E1637" s="41">
        <v>13</v>
      </c>
      <c r="F1637" s="42">
        <v>33.15</v>
      </c>
      <c r="G1637" s="42">
        <v>3.13</v>
      </c>
      <c r="H1637" s="2" t="str">
        <f t="shared" si="26"/>
        <v>January</v>
      </c>
    </row>
    <row r="1638" spans="1:8" ht="15.75" thickBot="1" x14ac:dyDescent="0.3">
      <c r="A1638" s="41" t="s">
        <v>275</v>
      </c>
      <c r="B1638" s="41" t="s">
        <v>159</v>
      </c>
      <c r="C1638" s="41">
        <v>795</v>
      </c>
      <c r="D1638" s="41" t="s">
        <v>197</v>
      </c>
      <c r="E1638" s="41">
        <v>19</v>
      </c>
      <c r="F1638" s="42">
        <v>57.95</v>
      </c>
      <c r="G1638" s="42">
        <v>5.51</v>
      </c>
      <c r="H1638" s="2" t="str">
        <f t="shared" si="26"/>
        <v>January</v>
      </c>
    </row>
    <row r="1639" spans="1:8" ht="15.75" thickBot="1" x14ac:dyDescent="0.3">
      <c r="A1639" s="41" t="s">
        <v>275</v>
      </c>
      <c r="B1639" s="41" t="s">
        <v>159</v>
      </c>
      <c r="C1639" s="41">
        <v>775</v>
      </c>
      <c r="D1639" s="41" t="s">
        <v>198</v>
      </c>
      <c r="E1639" s="41">
        <v>62</v>
      </c>
      <c r="F1639" s="42">
        <v>238.7</v>
      </c>
      <c r="G1639" s="42">
        <v>22.91</v>
      </c>
      <c r="H1639" s="2" t="str">
        <f t="shared" si="26"/>
        <v>January</v>
      </c>
    </row>
    <row r="1640" spans="1:8" ht="15.75" thickBot="1" x14ac:dyDescent="0.3">
      <c r="A1640" s="41" t="s">
        <v>275</v>
      </c>
      <c r="B1640" s="41" t="s">
        <v>159</v>
      </c>
      <c r="C1640" s="41">
        <v>776</v>
      </c>
      <c r="D1640" s="41" t="s">
        <v>199</v>
      </c>
      <c r="E1640" s="41">
        <v>282</v>
      </c>
      <c r="F1640" s="42">
        <v>1001.1</v>
      </c>
      <c r="G1640" s="42">
        <v>95.67</v>
      </c>
      <c r="H1640" s="2" t="str">
        <f t="shared" si="26"/>
        <v>January</v>
      </c>
    </row>
    <row r="1641" spans="1:8" ht="15.75" thickBot="1" x14ac:dyDescent="0.3">
      <c r="A1641" s="41" t="s">
        <v>275</v>
      </c>
      <c r="B1641" s="41" t="s">
        <v>159</v>
      </c>
      <c r="C1641" s="41">
        <v>777</v>
      </c>
      <c r="D1641" s="41" t="s">
        <v>200</v>
      </c>
      <c r="E1641" s="41">
        <v>368</v>
      </c>
      <c r="F1641" s="42">
        <v>1030.4000000000001</v>
      </c>
      <c r="G1641" s="42">
        <v>99.13</v>
      </c>
      <c r="H1641" s="2" t="str">
        <f t="shared" si="26"/>
        <v>January</v>
      </c>
    </row>
    <row r="1642" spans="1:8" ht="15.75" thickBot="1" x14ac:dyDescent="0.3">
      <c r="A1642" s="41" t="s">
        <v>275</v>
      </c>
      <c r="B1642" s="41" t="s">
        <v>159</v>
      </c>
      <c r="C1642" s="41">
        <v>666211</v>
      </c>
      <c r="D1642" s="41" t="s">
        <v>201</v>
      </c>
      <c r="E1642" s="41">
        <v>4</v>
      </c>
      <c r="F1642" s="42">
        <v>13.8</v>
      </c>
      <c r="G1642" s="42">
        <v>1.32</v>
      </c>
      <c r="H1642" s="2" t="str">
        <f t="shared" si="26"/>
        <v>January</v>
      </c>
    </row>
    <row r="1643" spans="1:8" ht="15.75" thickBot="1" x14ac:dyDescent="0.3">
      <c r="A1643" s="41" t="s">
        <v>275</v>
      </c>
      <c r="B1643" s="41" t="s">
        <v>159</v>
      </c>
      <c r="C1643" s="41">
        <v>666212</v>
      </c>
      <c r="D1643" s="41" t="s">
        <v>202</v>
      </c>
      <c r="E1643" s="41">
        <v>6</v>
      </c>
      <c r="F1643" s="42">
        <v>24</v>
      </c>
      <c r="G1643" s="42">
        <v>2.2799999999999998</v>
      </c>
      <c r="H1643" s="2" t="str">
        <f t="shared" si="26"/>
        <v>January</v>
      </c>
    </row>
    <row r="1644" spans="1:8" ht="15.75" thickBot="1" x14ac:dyDescent="0.3">
      <c r="A1644" s="41" t="s">
        <v>275</v>
      </c>
      <c r="B1644" s="41" t="s">
        <v>159</v>
      </c>
      <c r="C1644" s="41">
        <v>666213</v>
      </c>
      <c r="D1644" s="41" t="s">
        <v>203</v>
      </c>
      <c r="E1644" s="41">
        <v>2</v>
      </c>
      <c r="F1644" s="42">
        <v>9.1</v>
      </c>
      <c r="G1644" s="42">
        <v>0.86</v>
      </c>
      <c r="H1644" s="2" t="str">
        <f t="shared" si="26"/>
        <v>January</v>
      </c>
    </row>
    <row r="1645" spans="1:8" ht="15.75" thickBot="1" x14ac:dyDescent="0.3">
      <c r="A1645" s="41" t="s">
        <v>275</v>
      </c>
      <c r="B1645" s="41" t="s">
        <v>159</v>
      </c>
      <c r="C1645" s="41">
        <v>778</v>
      </c>
      <c r="D1645" s="41" t="s">
        <v>204</v>
      </c>
      <c r="E1645" s="41">
        <v>21</v>
      </c>
      <c r="F1645" s="42">
        <v>91.35</v>
      </c>
      <c r="G1645" s="42">
        <v>8.64</v>
      </c>
      <c r="H1645" s="2" t="str">
        <f t="shared" si="26"/>
        <v>January</v>
      </c>
    </row>
    <row r="1646" spans="1:8" ht="15.75" thickBot="1" x14ac:dyDescent="0.3">
      <c r="A1646" s="41" t="s">
        <v>275</v>
      </c>
      <c r="B1646" s="41" t="s">
        <v>159</v>
      </c>
      <c r="C1646" s="41">
        <v>779</v>
      </c>
      <c r="D1646" s="41" t="s">
        <v>205</v>
      </c>
      <c r="E1646" s="41">
        <v>147</v>
      </c>
      <c r="F1646" s="42">
        <v>595.35</v>
      </c>
      <c r="G1646" s="42">
        <v>56.04</v>
      </c>
      <c r="H1646" s="2" t="str">
        <f t="shared" si="26"/>
        <v>January</v>
      </c>
    </row>
    <row r="1647" spans="1:8" ht="15.75" thickBot="1" x14ac:dyDescent="0.3">
      <c r="A1647" s="41" t="s">
        <v>275</v>
      </c>
      <c r="B1647" s="41" t="s">
        <v>159</v>
      </c>
      <c r="C1647" s="41">
        <v>780</v>
      </c>
      <c r="D1647" s="41" t="s">
        <v>206</v>
      </c>
      <c r="E1647" s="41">
        <v>129</v>
      </c>
      <c r="F1647" s="42">
        <v>425.7</v>
      </c>
      <c r="G1647" s="42">
        <v>40.130000000000003</v>
      </c>
      <c r="H1647" s="2" t="str">
        <f t="shared" ref="H1647:H1692" si="27">"January"</f>
        <v>January</v>
      </c>
    </row>
    <row r="1648" spans="1:8" ht="15.75" thickBot="1" x14ac:dyDescent="0.3">
      <c r="A1648" s="41" t="s">
        <v>275</v>
      </c>
      <c r="B1648" s="41" t="s">
        <v>159</v>
      </c>
      <c r="C1648" s="41">
        <v>103051</v>
      </c>
      <c r="D1648" s="41" t="s">
        <v>207</v>
      </c>
      <c r="E1648" s="41">
        <v>2</v>
      </c>
      <c r="F1648" s="42">
        <v>9.1</v>
      </c>
      <c r="G1648" s="42">
        <v>0.86</v>
      </c>
      <c r="H1648" s="2" t="str">
        <f t="shared" si="27"/>
        <v>January</v>
      </c>
    </row>
    <row r="1649" spans="1:8" ht="15.75" thickBot="1" x14ac:dyDescent="0.3">
      <c r="A1649" s="41" t="s">
        <v>275</v>
      </c>
      <c r="B1649" s="41" t="s">
        <v>159</v>
      </c>
      <c r="C1649" s="41">
        <v>103041</v>
      </c>
      <c r="D1649" s="41" t="s">
        <v>208</v>
      </c>
      <c r="E1649" s="41">
        <v>1</v>
      </c>
      <c r="F1649" s="42">
        <v>3.8</v>
      </c>
      <c r="G1649" s="42">
        <v>0.36</v>
      </c>
      <c r="H1649" s="2" t="str">
        <f t="shared" si="27"/>
        <v>January</v>
      </c>
    </row>
    <row r="1650" spans="1:8" ht="15.75" thickBot="1" x14ac:dyDescent="0.3">
      <c r="A1650" s="41" t="s">
        <v>275</v>
      </c>
      <c r="B1650" s="41" t="s">
        <v>159</v>
      </c>
      <c r="C1650" s="41">
        <v>1030132</v>
      </c>
      <c r="D1650" s="41" t="s">
        <v>209</v>
      </c>
      <c r="E1650" s="41">
        <v>1</v>
      </c>
      <c r="F1650" s="42">
        <v>4.55</v>
      </c>
      <c r="G1650" s="42">
        <v>0.43</v>
      </c>
      <c r="H1650" s="2" t="str">
        <f t="shared" si="27"/>
        <v>January</v>
      </c>
    </row>
    <row r="1651" spans="1:8" ht="15.75" thickBot="1" x14ac:dyDescent="0.3">
      <c r="A1651" s="41" t="s">
        <v>275</v>
      </c>
      <c r="B1651" s="41" t="s">
        <v>159</v>
      </c>
      <c r="C1651" s="41">
        <v>1030131</v>
      </c>
      <c r="D1651" s="41" t="s">
        <v>262</v>
      </c>
      <c r="E1651" s="41">
        <v>1</v>
      </c>
      <c r="F1651" s="42">
        <v>3.8</v>
      </c>
      <c r="G1651" s="42">
        <v>0.36</v>
      </c>
      <c r="H1651" s="2" t="str">
        <f t="shared" si="27"/>
        <v>January</v>
      </c>
    </row>
    <row r="1652" spans="1:8" ht="15.75" thickBot="1" x14ac:dyDescent="0.3">
      <c r="A1652" s="41" t="s">
        <v>275</v>
      </c>
      <c r="B1652" s="41" t="s">
        <v>159</v>
      </c>
      <c r="C1652" s="41">
        <v>789</v>
      </c>
      <c r="D1652" s="41" t="s">
        <v>210</v>
      </c>
      <c r="E1652" s="41">
        <v>192</v>
      </c>
      <c r="F1652" s="42">
        <v>134.4</v>
      </c>
      <c r="G1652" s="42">
        <v>12.27</v>
      </c>
      <c r="H1652" s="2" t="str">
        <f t="shared" si="27"/>
        <v>January</v>
      </c>
    </row>
    <row r="1653" spans="1:8" ht="15.75" thickBot="1" x14ac:dyDescent="0.3">
      <c r="A1653" s="41" t="s">
        <v>275</v>
      </c>
      <c r="B1653" s="41" t="s">
        <v>159</v>
      </c>
      <c r="C1653" s="41">
        <v>782</v>
      </c>
      <c r="D1653" s="41" t="s">
        <v>211</v>
      </c>
      <c r="E1653" s="41">
        <v>9</v>
      </c>
      <c r="F1653" s="42">
        <v>19.8</v>
      </c>
      <c r="G1653" s="42">
        <v>1.89</v>
      </c>
      <c r="H1653" s="2" t="str">
        <f t="shared" si="27"/>
        <v>January</v>
      </c>
    </row>
    <row r="1654" spans="1:8" ht="15.75" thickBot="1" x14ac:dyDescent="0.3">
      <c r="A1654" s="41" t="s">
        <v>275</v>
      </c>
      <c r="B1654" s="41" t="s">
        <v>159</v>
      </c>
      <c r="C1654" s="41">
        <v>783</v>
      </c>
      <c r="D1654" s="41" t="s">
        <v>212</v>
      </c>
      <c r="E1654" s="41">
        <v>6</v>
      </c>
      <c r="F1654" s="42">
        <v>11.7</v>
      </c>
      <c r="G1654" s="42">
        <v>1.1299999999999999</v>
      </c>
      <c r="H1654" s="2" t="str">
        <f t="shared" si="27"/>
        <v>January</v>
      </c>
    </row>
    <row r="1655" spans="1:8" ht="15.75" thickBot="1" x14ac:dyDescent="0.3">
      <c r="A1655" s="41" t="s">
        <v>275</v>
      </c>
      <c r="B1655" s="41" t="s">
        <v>159</v>
      </c>
      <c r="C1655" s="41">
        <v>784</v>
      </c>
      <c r="D1655" s="41" t="s">
        <v>213</v>
      </c>
      <c r="E1655" s="41">
        <v>7</v>
      </c>
      <c r="F1655" s="42">
        <v>11.55</v>
      </c>
      <c r="G1655" s="42">
        <v>1.1200000000000001</v>
      </c>
      <c r="H1655" s="2" t="str">
        <f t="shared" si="27"/>
        <v>January</v>
      </c>
    </row>
    <row r="1656" spans="1:8" ht="15.75" thickBot="1" x14ac:dyDescent="0.3">
      <c r="A1656" s="41" t="s">
        <v>275</v>
      </c>
      <c r="B1656" s="41" t="s">
        <v>159</v>
      </c>
      <c r="C1656" s="41">
        <v>1008</v>
      </c>
      <c r="D1656" s="41" t="s">
        <v>214</v>
      </c>
      <c r="E1656" s="41">
        <v>28</v>
      </c>
      <c r="F1656" s="42">
        <v>127.4</v>
      </c>
      <c r="G1656" s="42">
        <v>12.05</v>
      </c>
      <c r="H1656" s="2" t="str">
        <f t="shared" si="27"/>
        <v>January</v>
      </c>
    </row>
    <row r="1657" spans="1:8" ht="15.75" thickBot="1" x14ac:dyDescent="0.3">
      <c r="A1657" s="41" t="s">
        <v>275</v>
      </c>
      <c r="B1657" s="41" t="s">
        <v>159</v>
      </c>
      <c r="C1657" s="41">
        <v>1007</v>
      </c>
      <c r="D1657" s="41" t="s">
        <v>215</v>
      </c>
      <c r="E1657" s="41">
        <v>139</v>
      </c>
      <c r="F1657" s="42">
        <v>590.75</v>
      </c>
      <c r="G1657" s="42">
        <v>55.75</v>
      </c>
      <c r="H1657" s="2" t="str">
        <f t="shared" si="27"/>
        <v>January</v>
      </c>
    </row>
    <row r="1658" spans="1:8" ht="15.75" thickBot="1" x14ac:dyDescent="0.3">
      <c r="A1658" s="41" t="s">
        <v>275</v>
      </c>
      <c r="B1658" s="41" t="s">
        <v>159</v>
      </c>
      <c r="C1658" s="41">
        <v>1006</v>
      </c>
      <c r="D1658" s="41" t="s">
        <v>216</v>
      </c>
      <c r="E1658" s="41">
        <v>93</v>
      </c>
      <c r="F1658" s="42">
        <v>330.15</v>
      </c>
      <c r="G1658" s="42">
        <v>31.54</v>
      </c>
      <c r="H1658" s="2" t="str">
        <f t="shared" si="27"/>
        <v>January</v>
      </c>
    </row>
    <row r="1659" spans="1:8" ht="15.75" thickBot="1" x14ac:dyDescent="0.3">
      <c r="A1659" s="41" t="s">
        <v>275</v>
      </c>
      <c r="B1659" s="41" t="s">
        <v>217</v>
      </c>
      <c r="C1659" s="41">
        <v>10</v>
      </c>
      <c r="D1659" s="41" t="s">
        <v>218</v>
      </c>
      <c r="E1659" s="41">
        <v>59</v>
      </c>
      <c r="F1659" s="42">
        <v>76.11</v>
      </c>
      <c r="G1659" s="42">
        <v>0</v>
      </c>
      <c r="H1659" s="2" t="str">
        <f t="shared" si="27"/>
        <v>January</v>
      </c>
    </row>
    <row r="1660" spans="1:8" ht="15.75" thickBot="1" x14ac:dyDescent="0.3">
      <c r="A1660" s="41" t="s">
        <v>275</v>
      </c>
      <c r="B1660" s="41" t="s">
        <v>660</v>
      </c>
      <c r="C1660" s="41">
        <v>103500</v>
      </c>
      <c r="D1660" s="41" t="s">
        <v>219</v>
      </c>
      <c r="E1660" s="41">
        <v>279</v>
      </c>
      <c r="F1660" s="42">
        <v>697.5</v>
      </c>
      <c r="G1660" s="42">
        <v>66.73</v>
      </c>
      <c r="H1660" s="2" t="str">
        <f t="shared" si="27"/>
        <v>January</v>
      </c>
    </row>
    <row r="1661" spans="1:8" ht="15.75" thickBot="1" x14ac:dyDescent="0.3">
      <c r="A1661" s="41" t="s">
        <v>275</v>
      </c>
      <c r="B1661" s="41" t="s">
        <v>660</v>
      </c>
      <c r="C1661" s="41">
        <v>103505</v>
      </c>
      <c r="D1661" s="41" t="s">
        <v>220</v>
      </c>
      <c r="E1661" s="41">
        <v>18</v>
      </c>
      <c r="F1661" s="42">
        <v>81</v>
      </c>
      <c r="G1661" s="42">
        <v>7.74</v>
      </c>
      <c r="H1661" s="2" t="str">
        <f t="shared" si="27"/>
        <v>January</v>
      </c>
    </row>
    <row r="1662" spans="1:8" ht="15.75" thickBot="1" x14ac:dyDescent="0.3">
      <c r="A1662" s="41" t="s">
        <v>275</v>
      </c>
      <c r="B1662" s="41" t="s">
        <v>660</v>
      </c>
      <c r="C1662" s="41">
        <v>1901</v>
      </c>
      <c r="D1662" s="41" t="s">
        <v>221</v>
      </c>
      <c r="E1662" s="41">
        <v>440</v>
      </c>
      <c r="F1662" s="42">
        <v>1232</v>
      </c>
      <c r="G1662" s="42">
        <v>117.75</v>
      </c>
      <c r="H1662" s="2" t="str">
        <f t="shared" si="27"/>
        <v>January</v>
      </c>
    </row>
    <row r="1663" spans="1:8" ht="15.75" thickBot="1" x14ac:dyDescent="0.3">
      <c r="A1663" s="41" t="s">
        <v>275</v>
      </c>
      <c r="B1663" s="41" t="s">
        <v>660</v>
      </c>
      <c r="C1663" s="41">
        <v>1903</v>
      </c>
      <c r="D1663" s="41" t="s">
        <v>222</v>
      </c>
      <c r="E1663" s="41">
        <v>53</v>
      </c>
      <c r="F1663" s="42">
        <v>159</v>
      </c>
      <c r="G1663" s="42">
        <v>15.35</v>
      </c>
      <c r="H1663" s="2" t="str">
        <f t="shared" si="27"/>
        <v>January</v>
      </c>
    </row>
    <row r="1664" spans="1:8" ht="15.75" thickBot="1" x14ac:dyDescent="0.3">
      <c r="A1664" s="41" t="s">
        <v>275</v>
      </c>
      <c r="B1664" s="41" t="s">
        <v>660</v>
      </c>
      <c r="C1664" s="41">
        <v>1457</v>
      </c>
      <c r="D1664" s="41" t="s">
        <v>223</v>
      </c>
      <c r="E1664" s="41">
        <v>37</v>
      </c>
      <c r="F1664" s="42">
        <v>110.63</v>
      </c>
      <c r="G1664" s="42">
        <v>10.43</v>
      </c>
      <c r="H1664" s="2" t="str">
        <f t="shared" si="27"/>
        <v>January</v>
      </c>
    </row>
    <row r="1665" spans="1:8" ht="15.75" thickBot="1" x14ac:dyDescent="0.3">
      <c r="A1665" s="41" t="s">
        <v>275</v>
      </c>
      <c r="B1665" s="41" t="s">
        <v>660</v>
      </c>
      <c r="C1665" s="41">
        <v>1458</v>
      </c>
      <c r="D1665" s="41" t="s">
        <v>224</v>
      </c>
      <c r="E1665" s="41">
        <v>37</v>
      </c>
      <c r="F1665" s="42">
        <v>138.75</v>
      </c>
      <c r="G1665" s="42">
        <v>13.26</v>
      </c>
      <c r="H1665" s="2" t="str">
        <f t="shared" si="27"/>
        <v>January</v>
      </c>
    </row>
    <row r="1666" spans="1:8" ht="15.75" thickBot="1" x14ac:dyDescent="0.3">
      <c r="A1666" s="41" t="s">
        <v>275</v>
      </c>
      <c r="B1666" s="41" t="s">
        <v>660</v>
      </c>
      <c r="C1666" s="41">
        <v>1143</v>
      </c>
      <c r="D1666" s="41" t="s">
        <v>225</v>
      </c>
      <c r="E1666" s="41">
        <v>739</v>
      </c>
      <c r="F1666" s="42">
        <v>5535.11</v>
      </c>
      <c r="G1666" s="42">
        <v>524.85</v>
      </c>
      <c r="H1666" s="2" t="str">
        <f t="shared" si="27"/>
        <v>January</v>
      </c>
    </row>
    <row r="1667" spans="1:8" ht="15.75" thickBot="1" x14ac:dyDescent="0.3">
      <c r="A1667" s="41" t="s">
        <v>275</v>
      </c>
      <c r="B1667" s="41" t="s">
        <v>650</v>
      </c>
      <c r="C1667" s="41">
        <v>1579</v>
      </c>
      <c r="D1667" s="41" t="s">
        <v>226</v>
      </c>
      <c r="E1667" s="41">
        <v>19</v>
      </c>
      <c r="F1667" s="42">
        <v>147.25</v>
      </c>
      <c r="G1667" s="42">
        <v>14.05</v>
      </c>
      <c r="H1667" s="2" t="str">
        <f t="shared" si="27"/>
        <v>January</v>
      </c>
    </row>
    <row r="1668" spans="1:8" ht="15.75" thickBot="1" x14ac:dyDescent="0.3">
      <c r="A1668" s="41" t="s">
        <v>275</v>
      </c>
      <c r="B1668" s="41" t="s">
        <v>650</v>
      </c>
      <c r="C1668" s="41">
        <v>1547</v>
      </c>
      <c r="D1668" s="41" t="s">
        <v>227</v>
      </c>
      <c r="E1668" s="41">
        <v>42</v>
      </c>
      <c r="F1668" s="42">
        <v>325.5</v>
      </c>
      <c r="G1668" s="42">
        <v>31.07</v>
      </c>
      <c r="H1668" s="2" t="str">
        <f t="shared" si="27"/>
        <v>January</v>
      </c>
    </row>
    <row r="1669" spans="1:8" ht="15.75" thickBot="1" x14ac:dyDescent="0.3">
      <c r="A1669" s="41" t="s">
        <v>275</v>
      </c>
      <c r="B1669" s="41" t="s">
        <v>650</v>
      </c>
      <c r="C1669" s="41">
        <v>1548</v>
      </c>
      <c r="D1669" s="41" t="s">
        <v>263</v>
      </c>
      <c r="E1669" s="41">
        <v>1</v>
      </c>
      <c r="F1669" s="42">
        <v>7.75</v>
      </c>
      <c r="G1669" s="42">
        <v>0.74</v>
      </c>
      <c r="H1669" s="2" t="str">
        <f t="shared" si="27"/>
        <v>January</v>
      </c>
    </row>
    <row r="1670" spans="1:8" ht="15.75" thickBot="1" x14ac:dyDescent="0.3">
      <c r="A1670" s="41" t="s">
        <v>275</v>
      </c>
      <c r="B1670" s="41" t="s">
        <v>650</v>
      </c>
      <c r="C1670" s="41">
        <v>1583</v>
      </c>
      <c r="D1670" s="41" t="s">
        <v>257</v>
      </c>
      <c r="E1670" s="41">
        <v>5</v>
      </c>
      <c r="F1670" s="42">
        <v>38.75</v>
      </c>
      <c r="G1670" s="42">
        <v>3.7</v>
      </c>
      <c r="H1670" s="2" t="str">
        <f t="shared" si="27"/>
        <v>January</v>
      </c>
    </row>
    <row r="1671" spans="1:8" ht="15.75" thickBot="1" x14ac:dyDescent="0.3">
      <c r="A1671" s="41" t="s">
        <v>275</v>
      </c>
      <c r="B1671" s="41" t="s">
        <v>650</v>
      </c>
      <c r="C1671" s="41">
        <v>1551</v>
      </c>
      <c r="D1671" s="41" t="s">
        <v>228</v>
      </c>
      <c r="E1671" s="41">
        <v>54</v>
      </c>
      <c r="F1671" s="42">
        <v>418.5</v>
      </c>
      <c r="G1671" s="42">
        <v>39.94</v>
      </c>
      <c r="H1671" s="2" t="str">
        <f t="shared" si="27"/>
        <v>January</v>
      </c>
    </row>
    <row r="1672" spans="1:8" ht="15.75" thickBot="1" x14ac:dyDescent="0.3">
      <c r="A1672" s="41" t="s">
        <v>275</v>
      </c>
      <c r="B1672" s="41" t="s">
        <v>650</v>
      </c>
      <c r="C1672" s="41">
        <v>1580</v>
      </c>
      <c r="D1672" s="41" t="s">
        <v>229</v>
      </c>
      <c r="E1672" s="41">
        <v>45</v>
      </c>
      <c r="F1672" s="42">
        <v>348.75</v>
      </c>
      <c r="G1672" s="42">
        <v>33.28</v>
      </c>
      <c r="H1672" s="2" t="str">
        <f t="shared" si="27"/>
        <v>January</v>
      </c>
    </row>
    <row r="1673" spans="1:8" ht="15.75" thickBot="1" x14ac:dyDescent="0.3">
      <c r="A1673" s="41" t="s">
        <v>275</v>
      </c>
      <c r="B1673" s="41" t="s">
        <v>650</v>
      </c>
      <c r="C1673" s="41">
        <v>1556</v>
      </c>
      <c r="D1673" s="41" t="s">
        <v>230</v>
      </c>
      <c r="E1673" s="41">
        <v>41</v>
      </c>
      <c r="F1673" s="42">
        <v>225.5</v>
      </c>
      <c r="G1673" s="42">
        <v>21.36</v>
      </c>
      <c r="H1673" s="2" t="str">
        <f t="shared" si="27"/>
        <v>January</v>
      </c>
    </row>
    <row r="1674" spans="1:8" ht="15.75" thickBot="1" x14ac:dyDescent="0.3">
      <c r="A1674" s="41" t="s">
        <v>275</v>
      </c>
      <c r="B1674" s="41" t="s">
        <v>650</v>
      </c>
      <c r="C1674" s="41">
        <v>1557</v>
      </c>
      <c r="D1674" s="41" t="s">
        <v>231</v>
      </c>
      <c r="E1674" s="41">
        <v>74</v>
      </c>
      <c r="F1674" s="42">
        <v>499.5</v>
      </c>
      <c r="G1674" s="42">
        <v>47.4</v>
      </c>
      <c r="H1674" s="2" t="str">
        <f t="shared" si="27"/>
        <v>January</v>
      </c>
    </row>
    <row r="1675" spans="1:8" ht="15.75" thickBot="1" x14ac:dyDescent="0.3">
      <c r="A1675" s="41" t="s">
        <v>275</v>
      </c>
      <c r="B1675" s="41" t="s">
        <v>650</v>
      </c>
      <c r="C1675" s="41">
        <v>1558</v>
      </c>
      <c r="D1675" s="41" t="s">
        <v>232</v>
      </c>
      <c r="E1675" s="41">
        <v>96</v>
      </c>
      <c r="F1675" s="42">
        <v>436.8</v>
      </c>
      <c r="G1675" s="42">
        <v>41.29</v>
      </c>
      <c r="H1675" s="2" t="str">
        <f t="shared" si="27"/>
        <v>January</v>
      </c>
    </row>
    <row r="1676" spans="1:8" ht="15.75" thickBot="1" x14ac:dyDescent="0.3">
      <c r="A1676" s="41" t="s">
        <v>275</v>
      </c>
      <c r="B1676" s="41" t="s">
        <v>650</v>
      </c>
      <c r="C1676" s="41">
        <v>103001</v>
      </c>
      <c r="D1676" s="41" t="s">
        <v>233</v>
      </c>
      <c r="E1676" s="41">
        <v>24</v>
      </c>
      <c r="F1676" s="42">
        <v>186</v>
      </c>
      <c r="G1676" s="42">
        <v>17.760000000000002</v>
      </c>
      <c r="H1676" s="2" t="str">
        <f t="shared" si="27"/>
        <v>January</v>
      </c>
    </row>
    <row r="1677" spans="1:8" ht="15.75" thickBot="1" x14ac:dyDescent="0.3">
      <c r="A1677" s="41" t="s">
        <v>275</v>
      </c>
      <c r="B1677" s="41" t="s">
        <v>650</v>
      </c>
      <c r="C1677" s="41">
        <v>1552</v>
      </c>
      <c r="D1677" s="41" t="s">
        <v>234</v>
      </c>
      <c r="E1677" s="41">
        <v>27</v>
      </c>
      <c r="F1677" s="42">
        <v>182.25</v>
      </c>
      <c r="G1677" s="42">
        <v>17.3</v>
      </c>
      <c r="H1677" s="2" t="str">
        <f t="shared" si="27"/>
        <v>January</v>
      </c>
    </row>
    <row r="1678" spans="1:8" ht="15.75" thickBot="1" x14ac:dyDescent="0.3">
      <c r="A1678" s="41" t="s">
        <v>275</v>
      </c>
      <c r="B1678" s="41" t="s">
        <v>650</v>
      </c>
      <c r="C1678" s="41">
        <v>1570</v>
      </c>
      <c r="D1678" s="41" t="s">
        <v>235</v>
      </c>
      <c r="E1678" s="41">
        <v>14</v>
      </c>
      <c r="F1678" s="42">
        <v>66.5</v>
      </c>
      <c r="G1678" s="42">
        <v>6.3</v>
      </c>
      <c r="H1678" s="2" t="str">
        <f t="shared" si="27"/>
        <v>January</v>
      </c>
    </row>
    <row r="1679" spans="1:8" ht="15.75" thickBot="1" x14ac:dyDescent="0.3">
      <c r="A1679" s="41" t="s">
        <v>275</v>
      </c>
      <c r="B1679" s="41" t="s">
        <v>650</v>
      </c>
      <c r="C1679" s="41">
        <v>1560</v>
      </c>
      <c r="D1679" s="41" t="s">
        <v>264</v>
      </c>
      <c r="E1679" s="41">
        <v>1</v>
      </c>
      <c r="F1679" s="42">
        <v>7.75</v>
      </c>
      <c r="G1679" s="42">
        <v>0</v>
      </c>
      <c r="H1679" s="2" t="str">
        <f t="shared" si="27"/>
        <v>January</v>
      </c>
    </row>
    <row r="1680" spans="1:8" ht="15.75" thickBot="1" x14ac:dyDescent="0.3">
      <c r="A1680" s="41" t="s">
        <v>275</v>
      </c>
      <c r="B1680" s="41" t="s">
        <v>650</v>
      </c>
      <c r="C1680" s="41">
        <v>1555</v>
      </c>
      <c r="D1680" s="41" t="s">
        <v>236</v>
      </c>
      <c r="E1680" s="41">
        <v>65</v>
      </c>
      <c r="F1680" s="42">
        <v>357.5</v>
      </c>
      <c r="G1680" s="42">
        <v>33.82</v>
      </c>
      <c r="H1680" s="2" t="str">
        <f t="shared" si="27"/>
        <v>January</v>
      </c>
    </row>
    <row r="1681" spans="1:8" ht="15.75" thickBot="1" x14ac:dyDescent="0.3">
      <c r="A1681" s="41" t="s">
        <v>275</v>
      </c>
      <c r="B1681" s="41" t="s">
        <v>650</v>
      </c>
      <c r="C1681" s="41">
        <v>1563</v>
      </c>
      <c r="D1681" s="41" t="s">
        <v>238</v>
      </c>
      <c r="E1681" s="41">
        <v>45</v>
      </c>
      <c r="F1681" s="42">
        <v>348.75</v>
      </c>
      <c r="G1681" s="42">
        <v>33.29</v>
      </c>
      <c r="H1681" s="2" t="str">
        <f t="shared" si="27"/>
        <v>January</v>
      </c>
    </row>
    <row r="1682" spans="1:8" ht="15.75" thickBot="1" x14ac:dyDescent="0.3">
      <c r="A1682" s="41" t="s">
        <v>275</v>
      </c>
      <c r="B1682" s="41" t="s">
        <v>650</v>
      </c>
      <c r="C1682" s="41">
        <v>1571</v>
      </c>
      <c r="D1682" s="41" t="s">
        <v>239</v>
      </c>
      <c r="E1682" s="41">
        <v>88</v>
      </c>
      <c r="F1682" s="42">
        <v>435.6</v>
      </c>
      <c r="G1682" s="42">
        <v>41.37</v>
      </c>
      <c r="H1682" s="2" t="str">
        <f t="shared" si="27"/>
        <v>January</v>
      </c>
    </row>
    <row r="1683" spans="1:8" ht="15.75" thickBot="1" x14ac:dyDescent="0.3">
      <c r="A1683" s="41" t="s">
        <v>275</v>
      </c>
      <c r="B1683" s="41" t="s">
        <v>650</v>
      </c>
      <c r="C1683" s="41">
        <v>365</v>
      </c>
      <c r="D1683" s="41" t="s">
        <v>240</v>
      </c>
      <c r="E1683" s="41">
        <v>31</v>
      </c>
      <c r="F1683" s="42">
        <v>178.25</v>
      </c>
      <c r="G1683" s="42">
        <v>17.02</v>
      </c>
      <c r="H1683" s="2" t="str">
        <f t="shared" si="27"/>
        <v>January</v>
      </c>
    </row>
    <row r="1684" spans="1:8" ht="15.75" thickBot="1" x14ac:dyDescent="0.3">
      <c r="A1684" s="41" t="s">
        <v>275</v>
      </c>
      <c r="B1684" s="41" t="s">
        <v>650</v>
      </c>
      <c r="C1684" s="41">
        <v>1565</v>
      </c>
      <c r="D1684" s="41" t="s">
        <v>241</v>
      </c>
      <c r="E1684" s="41">
        <v>13</v>
      </c>
      <c r="F1684" s="42">
        <v>59.15</v>
      </c>
      <c r="G1684" s="42">
        <v>5.59</v>
      </c>
      <c r="H1684" s="2" t="str">
        <f t="shared" si="27"/>
        <v>January</v>
      </c>
    </row>
    <row r="1685" spans="1:8" ht="15.75" thickBot="1" x14ac:dyDescent="0.3">
      <c r="A1685" s="41" t="s">
        <v>275</v>
      </c>
      <c r="B1685" s="41" t="s">
        <v>650</v>
      </c>
      <c r="C1685" s="41">
        <v>1566</v>
      </c>
      <c r="D1685" s="41" t="s">
        <v>243</v>
      </c>
      <c r="E1685" s="41">
        <v>90</v>
      </c>
      <c r="F1685" s="42">
        <v>607.5</v>
      </c>
      <c r="G1685" s="42">
        <v>57.61</v>
      </c>
      <c r="H1685" s="2" t="str">
        <f t="shared" si="27"/>
        <v>January</v>
      </c>
    </row>
    <row r="1686" spans="1:8" ht="15.75" thickBot="1" x14ac:dyDescent="0.3">
      <c r="A1686" s="41" t="s">
        <v>275</v>
      </c>
      <c r="B1686" s="41" t="s">
        <v>244</v>
      </c>
      <c r="C1686" s="41">
        <v>1455</v>
      </c>
      <c r="D1686" s="41" t="s">
        <v>245</v>
      </c>
      <c r="E1686" s="41">
        <v>14</v>
      </c>
      <c r="F1686" s="42">
        <v>55.86</v>
      </c>
      <c r="G1686" s="42">
        <v>5.32</v>
      </c>
      <c r="H1686" s="2" t="str">
        <f t="shared" si="27"/>
        <v>January</v>
      </c>
    </row>
    <row r="1687" spans="1:8" ht="15.75" thickBot="1" x14ac:dyDescent="0.3">
      <c r="A1687" s="41" t="s">
        <v>275</v>
      </c>
      <c r="B1687" s="41" t="s">
        <v>244</v>
      </c>
      <c r="C1687" s="41">
        <v>1412</v>
      </c>
      <c r="D1687" s="41" t="s">
        <v>246</v>
      </c>
      <c r="E1687" s="41">
        <v>71</v>
      </c>
      <c r="F1687" s="42">
        <v>248.5</v>
      </c>
      <c r="G1687" s="42">
        <v>23.51</v>
      </c>
      <c r="H1687" s="2" t="str">
        <f t="shared" si="27"/>
        <v>January</v>
      </c>
    </row>
    <row r="1688" spans="1:8" ht="15.75" thickBot="1" x14ac:dyDescent="0.3">
      <c r="A1688" s="41" t="s">
        <v>275</v>
      </c>
      <c r="B1688" s="41" t="s">
        <v>244</v>
      </c>
      <c r="C1688" s="41">
        <v>1428</v>
      </c>
      <c r="D1688" s="41" t="s">
        <v>247</v>
      </c>
      <c r="E1688" s="41">
        <v>105</v>
      </c>
      <c r="F1688" s="42">
        <v>551.25</v>
      </c>
      <c r="G1688" s="42">
        <v>52.44</v>
      </c>
      <c r="H1688" s="2" t="str">
        <f t="shared" si="27"/>
        <v>January</v>
      </c>
    </row>
    <row r="1689" spans="1:8" ht="15.75" thickBot="1" x14ac:dyDescent="0.3">
      <c r="A1689" s="41" t="s">
        <v>275</v>
      </c>
      <c r="B1689" s="41" t="s">
        <v>244</v>
      </c>
      <c r="C1689" s="41">
        <v>1451</v>
      </c>
      <c r="D1689" s="41" t="s">
        <v>248</v>
      </c>
      <c r="E1689" s="41">
        <v>76</v>
      </c>
      <c r="F1689" s="42">
        <v>330.6</v>
      </c>
      <c r="G1689" s="42">
        <v>31.23</v>
      </c>
      <c r="H1689" s="2" t="str">
        <f t="shared" si="27"/>
        <v>January</v>
      </c>
    </row>
    <row r="1690" spans="1:8" ht="15.75" thickBot="1" x14ac:dyDescent="0.3">
      <c r="A1690" s="41" t="s">
        <v>275</v>
      </c>
      <c r="B1690" s="41" t="s">
        <v>244</v>
      </c>
      <c r="C1690" s="41">
        <v>1450</v>
      </c>
      <c r="D1690" s="41" t="s">
        <v>249</v>
      </c>
      <c r="E1690" s="41">
        <v>146</v>
      </c>
      <c r="F1690" s="42">
        <v>766.5</v>
      </c>
      <c r="G1690" s="42">
        <v>72.959999999999994</v>
      </c>
      <c r="H1690" s="2" t="str">
        <f t="shared" si="27"/>
        <v>January</v>
      </c>
    </row>
    <row r="1691" spans="1:8" ht="15.75" thickBot="1" x14ac:dyDescent="0.3">
      <c r="A1691" s="41" t="s">
        <v>275</v>
      </c>
      <c r="B1691" s="41" t="s">
        <v>244</v>
      </c>
      <c r="C1691" s="41">
        <v>1333</v>
      </c>
      <c r="D1691" s="41" t="s">
        <v>250</v>
      </c>
      <c r="E1691" s="41">
        <v>87</v>
      </c>
      <c r="F1691" s="42">
        <v>326.25</v>
      </c>
      <c r="G1691" s="42">
        <v>31.25</v>
      </c>
      <c r="H1691" s="2" t="str">
        <f t="shared" si="27"/>
        <v>January</v>
      </c>
    </row>
    <row r="1692" spans="1:8" ht="15.75" thickBot="1" x14ac:dyDescent="0.3">
      <c r="A1692" s="41" t="s">
        <v>275</v>
      </c>
      <c r="B1692" s="41" t="s">
        <v>251</v>
      </c>
      <c r="C1692" s="41">
        <v>5013</v>
      </c>
      <c r="D1692" s="41" t="s">
        <v>252</v>
      </c>
      <c r="E1692" s="41">
        <v>9</v>
      </c>
      <c r="F1692" s="42">
        <v>2.25</v>
      </c>
      <c r="G1692" s="42">
        <v>0</v>
      </c>
      <c r="H1692" s="2" t="str">
        <f t="shared" si="27"/>
        <v>January</v>
      </c>
    </row>
    <row r="1693" spans="1:8" ht="15.75" thickBot="1" x14ac:dyDescent="0.3">
      <c r="A1693" s="41" t="s">
        <v>275</v>
      </c>
      <c r="B1693" s="41" t="s">
        <v>653</v>
      </c>
      <c r="C1693" s="41">
        <v>1701</v>
      </c>
      <c r="D1693" s="41" t="s">
        <v>7</v>
      </c>
      <c r="E1693" s="41">
        <v>529</v>
      </c>
      <c r="F1693" s="42">
        <v>793.5</v>
      </c>
      <c r="G1693" s="42">
        <v>74.650000000000006</v>
      </c>
      <c r="H1693" t="str">
        <f>"February"</f>
        <v>February</v>
      </c>
    </row>
    <row r="1694" spans="1:8" ht="15.75" thickBot="1" x14ac:dyDescent="0.3">
      <c r="A1694" s="41" t="s">
        <v>275</v>
      </c>
      <c r="B1694" s="41" t="s">
        <v>653</v>
      </c>
      <c r="C1694" s="41">
        <v>659100</v>
      </c>
      <c r="D1694" s="41" t="s">
        <v>9</v>
      </c>
      <c r="E1694" s="41">
        <v>33</v>
      </c>
      <c r="F1694" s="42">
        <v>79.2</v>
      </c>
      <c r="G1694" s="42">
        <v>7.53</v>
      </c>
      <c r="H1694" s="2" t="str">
        <f t="shared" ref="H1694:H1757" si="28">"February"</f>
        <v>February</v>
      </c>
    </row>
    <row r="1695" spans="1:8" ht="15.75" thickBot="1" x14ac:dyDescent="0.3">
      <c r="A1695" s="41" t="s">
        <v>275</v>
      </c>
      <c r="B1695" s="41" t="s">
        <v>653</v>
      </c>
      <c r="C1695" s="41">
        <v>659105</v>
      </c>
      <c r="D1695" s="41" t="s">
        <v>10</v>
      </c>
      <c r="E1695" s="41">
        <v>114</v>
      </c>
      <c r="F1695" s="42">
        <v>159.6</v>
      </c>
      <c r="G1695" s="42">
        <v>14.97</v>
      </c>
      <c r="H1695" s="2" t="str">
        <f t="shared" si="28"/>
        <v>February</v>
      </c>
    </row>
    <row r="1696" spans="1:8" ht="15.75" thickBot="1" x14ac:dyDescent="0.3">
      <c r="A1696" s="41" t="s">
        <v>275</v>
      </c>
      <c r="B1696" s="41" t="s">
        <v>653</v>
      </c>
      <c r="C1696" s="41">
        <v>659102</v>
      </c>
      <c r="D1696" s="41" t="s">
        <v>11</v>
      </c>
      <c r="E1696" s="41">
        <v>46</v>
      </c>
      <c r="F1696" s="42">
        <v>103.5</v>
      </c>
      <c r="G1696" s="42">
        <v>9.76</v>
      </c>
      <c r="H1696" s="2" t="str">
        <f t="shared" si="28"/>
        <v>February</v>
      </c>
    </row>
    <row r="1697" spans="1:8" ht="15.75" thickBot="1" x14ac:dyDescent="0.3">
      <c r="A1697" s="41" t="s">
        <v>275</v>
      </c>
      <c r="B1697" s="41" t="s">
        <v>653</v>
      </c>
      <c r="C1697" s="41">
        <v>659103</v>
      </c>
      <c r="D1697" s="41" t="s">
        <v>12</v>
      </c>
      <c r="E1697" s="41">
        <v>42</v>
      </c>
      <c r="F1697" s="42">
        <v>94.5</v>
      </c>
      <c r="G1697" s="42">
        <v>8.9</v>
      </c>
      <c r="H1697" s="2" t="str">
        <f t="shared" si="28"/>
        <v>February</v>
      </c>
    </row>
    <row r="1698" spans="1:8" ht="15.75" thickBot="1" x14ac:dyDescent="0.3">
      <c r="A1698" s="41" t="s">
        <v>275</v>
      </c>
      <c r="B1698" s="41" t="s">
        <v>653</v>
      </c>
      <c r="C1698" s="41">
        <v>659104</v>
      </c>
      <c r="D1698" s="41" t="s">
        <v>13</v>
      </c>
      <c r="E1698" s="41">
        <v>8</v>
      </c>
      <c r="F1698" s="42">
        <v>18</v>
      </c>
      <c r="G1698" s="42">
        <v>1.72</v>
      </c>
      <c r="H1698" s="2" t="str">
        <f t="shared" si="28"/>
        <v>February</v>
      </c>
    </row>
    <row r="1699" spans="1:8" ht="15.75" thickBot="1" x14ac:dyDescent="0.3">
      <c r="A1699" s="41" t="s">
        <v>275</v>
      </c>
      <c r="B1699" s="41" t="s">
        <v>653</v>
      </c>
      <c r="C1699" s="41">
        <v>659101</v>
      </c>
      <c r="D1699" s="41" t="s">
        <v>14</v>
      </c>
      <c r="E1699" s="41">
        <v>47</v>
      </c>
      <c r="F1699" s="42">
        <v>82.25</v>
      </c>
      <c r="G1699" s="42">
        <v>7.86</v>
      </c>
      <c r="H1699" s="2" t="str">
        <f t="shared" si="28"/>
        <v>February</v>
      </c>
    </row>
    <row r="1700" spans="1:8" ht="15.75" thickBot="1" x14ac:dyDescent="0.3">
      <c r="A1700" s="41" t="s">
        <v>275</v>
      </c>
      <c r="B1700" s="41" t="s">
        <v>653</v>
      </c>
      <c r="C1700" s="41">
        <v>2127</v>
      </c>
      <c r="D1700" s="41" t="s">
        <v>15</v>
      </c>
      <c r="E1700" s="41">
        <v>197</v>
      </c>
      <c r="F1700" s="42">
        <v>234.43</v>
      </c>
      <c r="G1700" s="42">
        <v>21.98</v>
      </c>
      <c r="H1700" s="2" t="str">
        <f t="shared" si="28"/>
        <v>February</v>
      </c>
    </row>
    <row r="1701" spans="1:8" ht="15.75" thickBot="1" x14ac:dyDescent="0.3">
      <c r="A1701" s="41" t="s">
        <v>275</v>
      </c>
      <c r="B1701" s="41" t="s">
        <v>653</v>
      </c>
      <c r="C1701" s="41">
        <v>659029</v>
      </c>
      <c r="D1701" s="41" t="s">
        <v>265</v>
      </c>
      <c r="E1701" s="41">
        <v>15</v>
      </c>
      <c r="F1701" s="42">
        <v>44.85</v>
      </c>
      <c r="G1701" s="42">
        <v>0</v>
      </c>
      <c r="H1701" s="2" t="str">
        <f t="shared" si="28"/>
        <v>February</v>
      </c>
    </row>
    <row r="1702" spans="1:8" ht="15.75" thickBot="1" x14ac:dyDescent="0.3">
      <c r="A1702" s="41" t="s">
        <v>275</v>
      </c>
      <c r="B1702" s="41" t="s">
        <v>653</v>
      </c>
      <c r="C1702" s="41">
        <v>659013</v>
      </c>
      <c r="D1702" s="41" t="s">
        <v>17</v>
      </c>
      <c r="E1702" s="41">
        <v>40</v>
      </c>
      <c r="F1702" s="42">
        <v>167.6</v>
      </c>
      <c r="G1702" s="42">
        <v>15.99</v>
      </c>
      <c r="H1702" s="2" t="str">
        <f t="shared" si="28"/>
        <v>February</v>
      </c>
    </row>
    <row r="1703" spans="1:8" ht="15.75" thickBot="1" x14ac:dyDescent="0.3">
      <c r="A1703" s="41" t="s">
        <v>275</v>
      </c>
      <c r="B1703" s="41" t="s">
        <v>653</v>
      </c>
      <c r="C1703" s="41">
        <v>659004</v>
      </c>
      <c r="D1703" s="41" t="s">
        <v>18</v>
      </c>
      <c r="E1703" s="41">
        <v>36</v>
      </c>
      <c r="F1703" s="42">
        <v>107.64</v>
      </c>
      <c r="G1703" s="42">
        <v>10.1</v>
      </c>
      <c r="H1703" s="2" t="str">
        <f t="shared" si="28"/>
        <v>February</v>
      </c>
    </row>
    <row r="1704" spans="1:8" ht="15.75" thickBot="1" x14ac:dyDescent="0.3">
      <c r="A1704" s="41" t="s">
        <v>275</v>
      </c>
      <c r="B1704" s="41" t="s">
        <v>653</v>
      </c>
      <c r="C1704" s="41">
        <v>659006</v>
      </c>
      <c r="D1704" s="41" t="s">
        <v>19</v>
      </c>
      <c r="E1704" s="41">
        <v>27</v>
      </c>
      <c r="F1704" s="42">
        <v>80.73</v>
      </c>
      <c r="G1704" s="42">
        <v>7.62</v>
      </c>
      <c r="H1704" s="2" t="str">
        <f t="shared" si="28"/>
        <v>February</v>
      </c>
    </row>
    <row r="1705" spans="1:8" ht="15.75" thickBot="1" x14ac:dyDescent="0.3">
      <c r="A1705" s="41" t="s">
        <v>275</v>
      </c>
      <c r="B1705" s="41" t="s">
        <v>653</v>
      </c>
      <c r="C1705" s="41">
        <v>659018</v>
      </c>
      <c r="D1705" s="41" t="s">
        <v>20</v>
      </c>
      <c r="E1705" s="41">
        <v>37</v>
      </c>
      <c r="F1705" s="42">
        <v>155.03</v>
      </c>
      <c r="G1705" s="42">
        <v>14.8</v>
      </c>
      <c r="H1705" s="2" t="str">
        <f t="shared" si="28"/>
        <v>February</v>
      </c>
    </row>
    <row r="1706" spans="1:8" ht="15.75" thickBot="1" x14ac:dyDescent="0.3">
      <c r="A1706" s="41" t="s">
        <v>275</v>
      </c>
      <c r="B1706" s="41" t="s">
        <v>653</v>
      </c>
      <c r="C1706" s="41">
        <v>659010</v>
      </c>
      <c r="D1706" s="41" t="s">
        <v>21</v>
      </c>
      <c r="E1706" s="41">
        <v>49</v>
      </c>
      <c r="F1706" s="42">
        <v>146.51</v>
      </c>
      <c r="G1706" s="42">
        <v>13.74</v>
      </c>
      <c r="H1706" s="2" t="str">
        <f t="shared" si="28"/>
        <v>February</v>
      </c>
    </row>
    <row r="1707" spans="1:8" ht="15.75" thickBot="1" x14ac:dyDescent="0.3">
      <c r="A1707" s="41" t="s">
        <v>275</v>
      </c>
      <c r="B1707" s="41" t="s">
        <v>653</v>
      </c>
      <c r="C1707" s="41">
        <v>659021</v>
      </c>
      <c r="D1707" s="41" t="s">
        <v>266</v>
      </c>
      <c r="E1707" s="41">
        <v>6</v>
      </c>
      <c r="F1707" s="42">
        <v>29.94</v>
      </c>
      <c r="G1707" s="42">
        <v>2.83</v>
      </c>
      <c r="H1707" s="2" t="str">
        <f t="shared" si="28"/>
        <v>February</v>
      </c>
    </row>
    <row r="1708" spans="1:8" ht="15.75" thickBot="1" x14ac:dyDescent="0.3">
      <c r="A1708" s="41" t="s">
        <v>275</v>
      </c>
      <c r="B1708" s="41" t="s">
        <v>653</v>
      </c>
      <c r="C1708" s="41">
        <v>659011</v>
      </c>
      <c r="D1708" s="41" t="s">
        <v>267</v>
      </c>
      <c r="E1708" s="41">
        <v>2</v>
      </c>
      <c r="F1708" s="42">
        <v>5.98</v>
      </c>
      <c r="G1708" s="42">
        <v>0.56000000000000005</v>
      </c>
      <c r="H1708" s="2" t="str">
        <f t="shared" si="28"/>
        <v>February</v>
      </c>
    </row>
    <row r="1709" spans="1:8" ht="15.75" thickBot="1" x14ac:dyDescent="0.3">
      <c r="A1709" s="41" t="s">
        <v>275</v>
      </c>
      <c r="B1709" s="41" t="s">
        <v>653</v>
      </c>
      <c r="C1709" s="41">
        <v>659008</v>
      </c>
      <c r="D1709" s="41" t="s">
        <v>22</v>
      </c>
      <c r="E1709" s="41">
        <v>48</v>
      </c>
      <c r="F1709" s="42">
        <v>191.52</v>
      </c>
      <c r="G1709" s="42">
        <v>18.22</v>
      </c>
      <c r="H1709" s="2" t="str">
        <f t="shared" si="28"/>
        <v>February</v>
      </c>
    </row>
    <row r="1710" spans="1:8" ht="15.75" thickBot="1" x14ac:dyDescent="0.3">
      <c r="A1710" s="41" t="s">
        <v>275</v>
      </c>
      <c r="B1710" s="41" t="s">
        <v>653</v>
      </c>
      <c r="C1710" s="41">
        <v>659003</v>
      </c>
      <c r="D1710" s="41" t="s">
        <v>23</v>
      </c>
      <c r="E1710" s="41">
        <v>30</v>
      </c>
      <c r="F1710" s="42">
        <v>89.7</v>
      </c>
      <c r="G1710" s="42">
        <v>8.44</v>
      </c>
      <c r="H1710" s="2" t="str">
        <f t="shared" si="28"/>
        <v>February</v>
      </c>
    </row>
    <row r="1711" spans="1:8" ht="15.75" thickBot="1" x14ac:dyDescent="0.3">
      <c r="A1711" s="41" t="s">
        <v>275</v>
      </c>
      <c r="B1711" s="41" t="s">
        <v>653</v>
      </c>
      <c r="C1711" s="41">
        <v>1712</v>
      </c>
      <c r="D1711" s="41" t="s">
        <v>24</v>
      </c>
      <c r="E1711" s="41">
        <v>268</v>
      </c>
      <c r="F1711" s="42">
        <v>455.6</v>
      </c>
      <c r="G1711" s="42">
        <v>43.21</v>
      </c>
      <c r="H1711" s="2" t="str">
        <f t="shared" si="28"/>
        <v>February</v>
      </c>
    </row>
    <row r="1712" spans="1:8" ht="15.75" thickBot="1" x14ac:dyDescent="0.3">
      <c r="A1712" s="41" t="s">
        <v>275</v>
      </c>
      <c r="B1712" s="41" t="s">
        <v>654</v>
      </c>
      <c r="C1712" s="41">
        <v>605</v>
      </c>
      <c r="D1712" s="41" t="s">
        <v>25</v>
      </c>
      <c r="E1712" s="41">
        <v>42</v>
      </c>
      <c r="F1712" s="42">
        <v>136.5</v>
      </c>
      <c r="G1712" s="42">
        <v>13</v>
      </c>
      <c r="H1712" s="2" t="str">
        <f t="shared" si="28"/>
        <v>February</v>
      </c>
    </row>
    <row r="1713" spans="1:8" ht="15.75" thickBot="1" x14ac:dyDescent="0.3">
      <c r="A1713" s="41" t="s">
        <v>275</v>
      </c>
      <c r="B1713" s="41" t="s">
        <v>654</v>
      </c>
      <c r="C1713" s="41">
        <v>904</v>
      </c>
      <c r="D1713" s="41" t="s">
        <v>26</v>
      </c>
      <c r="E1713" s="41">
        <v>58</v>
      </c>
      <c r="F1713" s="42">
        <v>92.8</v>
      </c>
      <c r="G1713" s="42">
        <v>8.6999999999999993</v>
      </c>
      <c r="H1713" s="2" t="str">
        <f t="shared" si="28"/>
        <v>February</v>
      </c>
    </row>
    <row r="1714" spans="1:8" ht="15.75" thickBot="1" x14ac:dyDescent="0.3">
      <c r="A1714" s="41" t="s">
        <v>275</v>
      </c>
      <c r="B1714" s="41" t="s">
        <v>654</v>
      </c>
      <c r="C1714" s="41">
        <v>9033</v>
      </c>
      <c r="D1714" s="41" t="s">
        <v>652</v>
      </c>
      <c r="E1714" s="41">
        <v>333</v>
      </c>
      <c r="F1714" s="42">
        <v>1332</v>
      </c>
      <c r="G1714" s="42">
        <v>126.54</v>
      </c>
      <c r="H1714" s="2" t="str">
        <f t="shared" si="28"/>
        <v>February</v>
      </c>
    </row>
    <row r="1715" spans="1:8" ht="15.75" thickBot="1" x14ac:dyDescent="0.3">
      <c r="A1715" s="41" t="s">
        <v>275</v>
      </c>
      <c r="B1715" s="41" t="s">
        <v>654</v>
      </c>
      <c r="C1715" s="41">
        <v>46959</v>
      </c>
      <c r="D1715" s="41" t="s">
        <v>27</v>
      </c>
      <c r="E1715" s="41">
        <v>96</v>
      </c>
      <c r="F1715" s="42">
        <v>153.6</v>
      </c>
      <c r="G1715" s="42">
        <v>14.45</v>
      </c>
      <c r="H1715" s="2" t="str">
        <f t="shared" si="28"/>
        <v>February</v>
      </c>
    </row>
    <row r="1716" spans="1:8" ht="15.75" thickBot="1" x14ac:dyDescent="0.3">
      <c r="A1716" s="41" t="s">
        <v>275</v>
      </c>
      <c r="B1716" s="41" t="s">
        <v>654</v>
      </c>
      <c r="C1716" s="41">
        <v>909</v>
      </c>
      <c r="D1716" s="41" t="s">
        <v>28</v>
      </c>
      <c r="E1716" s="41">
        <v>68</v>
      </c>
      <c r="F1716" s="42">
        <v>108.8</v>
      </c>
      <c r="G1716" s="42">
        <v>10.210000000000001</v>
      </c>
      <c r="H1716" s="2" t="str">
        <f t="shared" si="28"/>
        <v>February</v>
      </c>
    </row>
    <row r="1717" spans="1:8" ht="15.75" thickBot="1" x14ac:dyDescent="0.3">
      <c r="A1717" s="41" t="s">
        <v>275</v>
      </c>
      <c r="B1717" s="41" t="s">
        <v>654</v>
      </c>
      <c r="C1717" s="41">
        <v>911</v>
      </c>
      <c r="D1717" s="41" t="s">
        <v>29</v>
      </c>
      <c r="E1717" s="41">
        <v>163</v>
      </c>
      <c r="F1717" s="42">
        <v>260.8</v>
      </c>
      <c r="G1717" s="42">
        <v>24.46</v>
      </c>
      <c r="H1717" s="2" t="str">
        <f t="shared" si="28"/>
        <v>February</v>
      </c>
    </row>
    <row r="1718" spans="1:8" ht="15.75" thickBot="1" x14ac:dyDescent="0.3">
      <c r="A1718" s="41" t="s">
        <v>275</v>
      </c>
      <c r="B1718" s="41" t="s">
        <v>654</v>
      </c>
      <c r="C1718" s="41">
        <v>6789</v>
      </c>
      <c r="D1718" s="41" t="s">
        <v>30</v>
      </c>
      <c r="E1718" s="41">
        <v>84</v>
      </c>
      <c r="F1718" s="42">
        <v>134.4</v>
      </c>
      <c r="G1718" s="42">
        <v>12.63</v>
      </c>
      <c r="H1718" s="2" t="str">
        <f t="shared" si="28"/>
        <v>February</v>
      </c>
    </row>
    <row r="1719" spans="1:8" ht="15.75" thickBot="1" x14ac:dyDescent="0.3">
      <c r="A1719" s="41" t="s">
        <v>275</v>
      </c>
      <c r="B1719" s="41" t="s">
        <v>654</v>
      </c>
      <c r="C1719" s="41">
        <v>4987</v>
      </c>
      <c r="D1719" s="41" t="s">
        <v>31</v>
      </c>
      <c r="E1719" s="41">
        <v>129</v>
      </c>
      <c r="F1719" s="42">
        <v>206.4</v>
      </c>
      <c r="G1719" s="42">
        <v>19.399999999999999</v>
      </c>
      <c r="H1719" s="2" t="str">
        <f t="shared" si="28"/>
        <v>February</v>
      </c>
    </row>
    <row r="1720" spans="1:8" ht="15.75" thickBot="1" x14ac:dyDescent="0.3">
      <c r="A1720" s="41" t="s">
        <v>275</v>
      </c>
      <c r="B1720" s="41" t="s">
        <v>654</v>
      </c>
      <c r="C1720" s="41">
        <v>898</v>
      </c>
      <c r="D1720" s="41" t="s">
        <v>32</v>
      </c>
      <c r="E1720" s="41">
        <v>6</v>
      </c>
      <c r="F1720" s="42">
        <v>2.1</v>
      </c>
      <c r="G1720" s="42">
        <v>0</v>
      </c>
      <c r="H1720" s="2" t="str">
        <f t="shared" si="28"/>
        <v>February</v>
      </c>
    </row>
    <row r="1721" spans="1:8" ht="15.75" thickBot="1" x14ac:dyDescent="0.3">
      <c r="A1721" s="41" t="s">
        <v>275</v>
      </c>
      <c r="B1721" s="41" t="s">
        <v>654</v>
      </c>
      <c r="C1721" s="41">
        <v>770</v>
      </c>
      <c r="D1721" s="41" t="s">
        <v>33</v>
      </c>
      <c r="E1721" s="41">
        <v>39</v>
      </c>
      <c r="F1721" s="42">
        <v>15.6</v>
      </c>
      <c r="G1721" s="42">
        <v>1.53</v>
      </c>
      <c r="H1721" s="2" t="str">
        <f t="shared" si="28"/>
        <v>February</v>
      </c>
    </row>
    <row r="1722" spans="1:8" ht="15.75" thickBot="1" x14ac:dyDescent="0.3">
      <c r="A1722" s="41" t="s">
        <v>275</v>
      </c>
      <c r="B1722" s="41" t="s">
        <v>654</v>
      </c>
      <c r="C1722" s="41">
        <v>953</v>
      </c>
      <c r="D1722" s="41" t="s">
        <v>34</v>
      </c>
      <c r="E1722" s="41">
        <v>51</v>
      </c>
      <c r="F1722" s="42">
        <v>81.599999999999994</v>
      </c>
      <c r="G1722" s="42">
        <v>7.69</v>
      </c>
      <c r="H1722" s="2" t="str">
        <f t="shared" si="28"/>
        <v>February</v>
      </c>
    </row>
    <row r="1723" spans="1:8" ht="15.75" thickBot="1" x14ac:dyDescent="0.3">
      <c r="A1723" s="41" t="s">
        <v>275</v>
      </c>
      <c r="B1723" s="41" t="s">
        <v>654</v>
      </c>
      <c r="C1723" s="41">
        <v>914</v>
      </c>
      <c r="D1723" s="41" t="s">
        <v>35</v>
      </c>
      <c r="E1723" s="41">
        <v>65</v>
      </c>
      <c r="F1723" s="42">
        <v>178.75</v>
      </c>
      <c r="G1723" s="42">
        <v>16.91</v>
      </c>
      <c r="H1723" s="2" t="str">
        <f t="shared" si="28"/>
        <v>February</v>
      </c>
    </row>
    <row r="1724" spans="1:8" ht="15.75" thickBot="1" x14ac:dyDescent="0.3">
      <c r="A1724" s="41" t="s">
        <v>275</v>
      </c>
      <c r="B1724" s="41" t="s">
        <v>654</v>
      </c>
      <c r="C1724" s="41">
        <v>35324</v>
      </c>
      <c r="D1724" s="41" t="s">
        <v>36</v>
      </c>
      <c r="E1724" s="41">
        <v>24</v>
      </c>
      <c r="F1724" s="42">
        <v>66</v>
      </c>
      <c r="G1724" s="42">
        <v>6.24</v>
      </c>
      <c r="H1724" s="2" t="str">
        <f t="shared" si="28"/>
        <v>February</v>
      </c>
    </row>
    <row r="1725" spans="1:8" ht="15.75" thickBot="1" x14ac:dyDescent="0.3">
      <c r="A1725" s="41" t="s">
        <v>275</v>
      </c>
      <c r="B1725" s="41" t="s">
        <v>654</v>
      </c>
      <c r="C1725" s="41">
        <v>29930</v>
      </c>
      <c r="D1725" s="41" t="s">
        <v>37</v>
      </c>
      <c r="E1725" s="41">
        <v>33</v>
      </c>
      <c r="F1725" s="42">
        <v>61.05</v>
      </c>
      <c r="G1725" s="42">
        <v>5.92</v>
      </c>
      <c r="H1725" s="2" t="str">
        <f t="shared" si="28"/>
        <v>February</v>
      </c>
    </row>
    <row r="1726" spans="1:8" ht="15.75" thickBot="1" x14ac:dyDescent="0.3">
      <c r="A1726" s="41" t="s">
        <v>275</v>
      </c>
      <c r="B1726" s="41" t="s">
        <v>654</v>
      </c>
      <c r="C1726" s="41">
        <v>934</v>
      </c>
      <c r="D1726" s="41" t="s">
        <v>38</v>
      </c>
      <c r="E1726" s="41">
        <v>19</v>
      </c>
      <c r="F1726" s="42">
        <v>35.15</v>
      </c>
      <c r="G1726" s="42">
        <v>3.41</v>
      </c>
      <c r="H1726" s="2" t="str">
        <f t="shared" si="28"/>
        <v>February</v>
      </c>
    </row>
    <row r="1727" spans="1:8" ht="15.75" thickBot="1" x14ac:dyDescent="0.3">
      <c r="A1727" s="41" t="s">
        <v>275</v>
      </c>
      <c r="B1727" s="41" t="s">
        <v>654</v>
      </c>
      <c r="C1727" s="41">
        <v>1030002</v>
      </c>
      <c r="D1727" s="41" t="s">
        <v>39</v>
      </c>
      <c r="E1727" s="41">
        <v>50</v>
      </c>
      <c r="F1727" s="42">
        <v>92.5</v>
      </c>
      <c r="G1727" s="42">
        <v>8.9600000000000009</v>
      </c>
      <c r="H1727" s="2" t="str">
        <f t="shared" si="28"/>
        <v>February</v>
      </c>
    </row>
    <row r="1728" spans="1:8" ht="15.75" thickBot="1" x14ac:dyDescent="0.3">
      <c r="A1728" s="41" t="s">
        <v>275</v>
      </c>
      <c r="B1728" s="41" t="s">
        <v>654</v>
      </c>
      <c r="C1728" s="41">
        <v>969</v>
      </c>
      <c r="D1728" s="41" t="s">
        <v>40</v>
      </c>
      <c r="E1728" s="41">
        <v>46</v>
      </c>
      <c r="F1728" s="42">
        <v>85.1</v>
      </c>
      <c r="G1728" s="42">
        <v>8.24</v>
      </c>
      <c r="H1728" s="2" t="str">
        <f t="shared" si="28"/>
        <v>February</v>
      </c>
    </row>
    <row r="1729" spans="1:8" ht="15.75" thickBot="1" x14ac:dyDescent="0.3">
      <c r="A1729" s="41" t="s">
        <v>275</v>
      </c>
      <c r="B1729" s="41" t="s">
        <v>654</v>
      </c>
      <c r="C1729" s="41">
        <v>968</v>
      </c>
      <c r="D1729" s="41" t="s">
        <v>41</v>
      </c>
      <c r="E1729" s="41">
        <v>48</v>
      </c>
      <c r="F1729" s="42">
        <v>88.8</v>
      </c>
      <c r="G1729" s="42">
        <v>8.6</v>
      </c>
      <c r="H1729" s="2" t="str">
        <f t="shared" si="28"/>
        <v>February</v>
      </c>
    </row>
    <row r="1730" spans="1:8" ht="15.75" thickBot="1" x14ac:dyDescent="0.3">
      <c r="A1730" s="41" t="s">
        <v>275</v>
      </c>
      <c r="B1730" s="41" t="s">
        <v>654</v>
      </c>
      <c r="C1730" s="41">
        <v>965</v>
      </c>
      <c r="D1730" s="41" t="s">
        <v>42</v>
      </c>
      <c r="E1730" s="41">
        <v>61</v>
      </c>
      <c r="F1730" s="42">
        <v>112.85</v>
      </c>
      <c r="G1730" s="42">
        <v>10.96</v>
      </c>
      <c r="H1730" s="2" t="str">
        <f t="shared" si="28"/>
        <v>February</v>
      </c>
    </row>
    <row r="1731" spans="1:8" ht="15.75" thickBot="1" x14ac:dyDescent="0.3">
      <c r="A1731" s="41" t="s">
        <v>275</v>
      </c>
      <c r="B1731" s="41" t="s">
        <v>654</v>
      </c>
      <c r="C1731" s="41">
        <v>1211</v>
      </c>
      <c r="D1731" s="41" t="s">
        <v>43</v>
      </c>
      <c r="E1731" s="41">
        <v>25</v>
      </c>
      <c r="F1731" s="42">
        <v>52.5</v>
      </c>
      <c r="G1731" s="42">
        <v>5</v>
      </c>
      <c r="H1731" s="2" t="str">
        <f t="shared" si="28"/>
        <v>February</v>
      </c>
    </row>
    <row r="1732" spans="1:8" ht="15.75" thickBot="1" x14ac:dyDescent="0.3">
      <c r="A1732" s="41" t="s">
        <v>275</v>
      </c>
      <c r="B1732" s="41" t="s">
        <v>654</v>
      </c>
      <c r="C1732" s="41">
        <v>1022</v>
      </c>
      <c r="D1732" s="41" t="s">
        <v>44</v>
      </c>
      <c r="E1732" s="41">
        <v>61</v>
      </c>
      <c r="F1732" s="42">
        <v>152.5</v>
      </c>
      <c r="G1732" s="42">
        <v>14.62</v>
      </c>
      <c r="H1732" s="2" t="str">
        <f t="shared" si="28"/>
        <v>February</v>
      </c>
    </row>
    <row r="1733" spans="1:8" ht="15.75" thickBot="1" x14ac:dyDescent="0.3">
      <c r="A1733" s="41" t="s">
        <v>275</v>
      </c>
      <c r="B1733" s="41" t="s">
        <v>654</v>
      </c>
      <c r="C1733" s="41">
        <v>1023</v>
      </c>
      <c r="D1733" s="41" t="s">
        <v>45</v>
      </c>
      <c r="E1733" s="41">
        <v>34</v>
      </c>
      <c r="F1733" s="42">
        <v>98.6</v>
      </c>
      <c r="G1733" s="42">
        <v>9.48</v>
      </c>
      <c r="H1733" s="2" t="str">
        <f t="shared" si="28"/>
        <v>February</v>
      </c>
    </row>
    <row r="1734" spans="1:8" ht="15.75" thickBot="1" x14ac:dyDescent="0.3">
      <c r="A1734" s="41" t="s">
        <v>275</v>
      </c>
      <c r="B1734" s="41" t="s">
        <v>654</v>
      </c>
      <c r="C1734" s="41">
        <v>956</v>
      </c>
      <c r="D1734" s="41" t="s">
        <v>46</v>
      </c>
      <c r="E1734" s="41">
        <v>74</v>
      </c>
      <c r="F1734" s="42">
        <v>203.5</v>
      </c>
      <c r="G1734" s="42">
        <v>19.25</v>
      </c>
      <c r="H1734" s="2" t="str">
        <f t="shared" si="28"/>
        <v>February</v>
      </c>
    </row>
    <row r="1735" spans="1:8" ht="15.75" thickBot="1" x14ac:dyDescent="0.3">
      <c r="A1735" s="41" t="s">
        <v>275</v>
      </c>
      <c r="B1735" s="41" t="s">
        <v>654</v>
      </c>
      <c r="C1735" s="41">
        <v>58330</v>
      </c>
      <c r="D1735" s="41" t="s">
        <v>47</v>
      </c>
      <c r="E1735" s="41">
        <v>34</v>
      </c>
      <c r="F1735" s="42">
        <v>119</v>
      </c>
      <c r="G1735" s="42">
        <v>0</v>
      </c>
      <c r="H1735" s="2" t="str">
        <f t="shared" si="28"/>
        <v>February</v>
      </c>
    </row>
    <row r="1736" spans="1:8" ht="15.75" thickBot="1" x14ac:dyDescent="0.3">
      <c r="A1736" s="41" t="s">
        <v>275</v>
      </c>
      <c r="B1736" s="41" t="s">
        <v>654</v>
      </c>
      <c r="C1736" s="41">
        <v>58331</v>
      </c>
      <c r="D1736" s="41" t="s">
        <v>48</v>
      </c>
      <c r="E1736" s="41">
        <v>22</v>
      </c>
      <c r="F1736" s="42">
        <v>77</v>
      </c>
      <c r="G1736" s="42">
        <v>0</v>
      </c>
      <c r="H1736" s="2" t="str">
        <f t="shared" si="28"/>
        <v>February</v>
      </c>
    </row>
    <row r="1737" spans="1:8" ht="15.75" thickBot="1" x14ac:dyDescent="0.3">
      <c r="A1737" s="41" t="s">
        <v>275</v>
      </c>
      <c r="B1737" s="41" t="s">
        <v>654</v>
      </c>
      <c r="C1737" s="41">
        <v>58332</v>
      </c>
      <c r="D1737" s="41" t="s">
        <v>49</v>
      </c>
      <c r="E1737" s="41">
        <v>15</v>
      </c>
      <c r="F1737" s="42">
        <v>52.5</v>
      </c>
      <c r="G1737" s="42">
        <v>0</v>
      </c>
      <c r="H1737" s="2" t="str">
        <f t="shared" si="28"/>
        <v>February</v>
      </c>
    </row>
    <row r="1738" spans="1:8" ht="15.75" thickBot="1" x14ac:dyDescent="0.3">
      <c r="A1738" s="41" t="s">
        <v>275</v>
      </c>
      <c r="B1738" s="41" t="s">
        <v>654</v>
      </c>
      <c r="C1738" s="41">
        <v>58335</v>
      </c>
      <c r="D1738" s="41" t="s">
        <v>51</v>
      </c>
      <c r="E1738" s="41">
        <v>47</v>
      </c>
      <c r="F1738" s="42">
        <v>164.5</v>
      </c>
      <c r="G1738" s="42">
        <v>0</v>
      </c>
      <c r="H1738" s="2" t="str">
        <f t="shared" si="28"/>
        <v>February</v>
      </c>
    </row>
    <row r="1739" spans="1:8" ht="15.75" thickBot="1" x14ac:dyDescent="0.3">
      <c r="A1739" s="41" t="s">
        <v>275</v>
      </c>
      <c r="B1739" s="41" t="s">
        <v>654</v>
      </c>
      <c r="C1739" s="41">
        <v>58336</v>
      </c>
      <c r="D1739" s="41" t="s">
        <v>52</v>
      </c>
      <c r="E1739" s="41">
        <v>43</v>
      </c>
      <c r="F1739" s="42">
        <v>150.5</v>
      </c>
      <c r="G1739" s="42">
        <v>0</v>
      </c>
      <c r="H1739" s="2" t="str">
        <f t="shared" si="28"/>
        <v>February</v>
      </c>
    </row>
    <row r="1740" spans="1:8" ht="15.75" thickBot="1" x14ac:dyDescent="0.3">
      <c r="A1740" s="41" t="s">
        <v>275</v>
      </c>
      <c r="B1740" s="41" t="s">
        <v>654</v>
      </c>
      <c r="C1740" s="41">
        <v>58338</v>
      </c>
      <c r="D1740" s="41" t="s">
        <v>54</v>
      </c>
      <c r="E1740" s="41">
        <v>129</v>
      </c>
      <c r="F1740" s="42">
        <v>451.5</v>
      </c>
      <c r="G1740" s="42">
        <v>0</v>
      </c>
      <c r="H1740" s="2" t="str">
        <f t="shared" si="28"/>
        <v>February</v>
      </c>
    </row>
    <row r="1741" spans="1:8" ht="15.75" thickBot="1" x14ac:dyDescent="0.3">
      <c r="A1741" s="41" t="s">
        <v>275</v>
      </c>
      <c r="B1741" s="41" t="s">
        <v>654</v>
      </c>
      <c r="C1741" s="41">
        <v>58339</v>
      </c>
      <c r="D1741" s="41" t="s">
        <v>55</v>
      </c>
      <c r="E1741" s="41">
        <v>30</v>
      </c>
      <c r="F1741" s="42">
        <v>105</v>
      </c>
      <c r="G1741" s="42">
        <v>0</v>
      </c>
      <c r="H1741" s="2" t="str">
        <f t="shared" si="28"/>
        <v>February</v>
      </c>
    </row>
    <row r="1742" spans="1:8" ht="15.75" thickBot="1" x14ac:dyDescent="0.3">
      <c r="A1742" s="41" t="s">
        <v>275</v>
      </c>
      <c r="B1742" s="41" t="s">
        <v>654</v>
      </c>
      <c r="C1742" s="41">
        <v>58340</v>
      </c>
      <c r="D1742" s="41" t="s">
        <v>56</v>
      </c>
      <c r="E1742" s="41">
        <v>24</v>
      </c>
      <c r="F1742" s="42">
        <v>84</v>
      </c>
      <c r="G1742" s="42">
        <v>0</v>
      </c>
      <c r="H1742" s="2" t="str">
        <f t="shared" si="28"/>
        <v>February</v>
      </c>
    </row>
    <row r="1743" spans="1:8" ht="15.75" thickBot="1" x14ac:dyDescent="0.3">
      <c r="A1743" s="41" t="s">
        <v>275</v>
      </c>
      <c r="B1743" s="41" t="s">
        <v>654</v>
      </c>
      <c r="C1743" s="41">
        <v>58341</v>
      </c>
      <c r="D1743" s="41" t="s">
        <v>57</v>
      </c>
      <c r="E1743" s="41">
        <v>5</v>
      </c>
      <c r="F1743" s="42">
        <v>17.5</v>
      </c>
      <c r="G1743" s="42">
        <v>0</v>
      </c>
      <c r="H1743" s="2" t="str">
        <f t="shared" si="28"/>
        <v>February</v>
      </c>
    </row>
    <row r="1744" spans="1:8" ht="15.75" thickBot="1" x14ac:dyDescent="0.3">
      <c r="A1744" s="41" t="s">
        <v>275</v>
      </c>
      <c r="B1744" s="41" t="s">
        <v>654</v>
      </c>
      <c r="C1744" s="41">
        <v>58342</v>
      </c>
      <c r="D1744" s="41" t="s">
        <v>58</v>
      </c>
      <c r="E1744" s="41">
        <v>118</v>
      </c>
      <c r="F1744" s="42">
        <v>413</v>
      </c>
      <c r="G1744" s="42">
        <v>0</v>
      </c>
      <c r="H1744" s="2" t="str">
        <f t="shared" si="28"/>
        <v>February</v>
      </c>
    </row>
    <row r="1745" spans="1:8" ht="15.75" thickBot="1" x14ac:dyDescent="0.3">
      <c r="A1745" s="41" t="s">
        <v>275</v>
      </c>
      <c r="B1745" s="41" t="s">
        <v>654</v>
      </c>
      <c r="C1745" s="41">
        <v>58343</v>
      </c>
      <c r="D1745" s="41" t="s">
        <v>59</v>
      </c>
      <c r="E1745" s="41">
        <v>53</v>
      </c>
      <c r="F1745" s="42">
        <v>185.5</v>
      </c>
      <c r="G1745" s="42">
        <v>0</v>
      </c>
      <c r="H1745" s="2" t="str">
        <f t="shared" si="28"/>
        <v>February</v>
      </c>
    </row>
    <row r="1746" spans="1:8" ht="15.75" thickBot="1" x14ac:dyDescent="0.3">
      <c r="A1746" s="41" t="s">
        <v>275</v>
      </c>
      <c r="B1746" s="41" t="s">
        <v>654</v>
      </c>
      <c r="C1746" s="41">
        <v>58344</v>
      </c>
      <c r="D1746" s="41" t="s">
        <v>60</v>
      </c>
      <c r="E1746" s="41">
        <v>80</v>
      </c>
      <c r="F1746" s="42">
        <v>280</v>
      </c>
      <c r="G1746" s="42">
        <v>0</v>
      </c>
      <c r="H1746" s="2" t="str">
        <f t="shared" si="28"/>
        <v>February</v>
      </c>
    </row>
    <row r="1747" spans="1:8" ht="15.75" thickBot="1" x14ac:dyDescent="0.3">
      <c r="A1747" s="41" t="s">
        <v>275</v>
      </c>
      <c r="B1747" s="41" t="s">
        <v>654</v>
      </c>
      <c r="C1747" s="41">
        <v>58345</v>
      </c>
      <c r="D1747" s="41" t="s">
        <v>61</v>
      </c>
      <c r="E1747" s="41">
        <v>73</v>
      </c>
      <c r="F1747" s="42">
        <v>255.5</v>
      </c>
      <c r="G1747" s="42">
        <v>0</v>
      </c>
      <c r="H1747" s="2" t="str">
        <f t="shared" si="28"/>
        <v>February</v>
      </c>
    </row>
    <row r="1748" spans="1:8" ht="15.75" thickBot="1" x14ac:dyDescent="0.3">
      <c r="A1748" s="41" t="s">
        <v>275</v>
      </c>
      <c r="B1748" s="41" t="s">
        <v>654</v>
      </c>
      <c r="C1748" s="41">
        <v>58346</v>
      </c>
      <c r="D1748" s="41" t="s">
        <v>62</v>
      </c>
      <c r="E1748" s="41">
        <v>40</v>
      </c>
      <c r="F1748" s="42">
        <v>140</v>
      </c>
      <c r="G1748" s="42">
        <v>0</v>
      </c>
      <c r="H1748" s="2" t="str">
        <f t="shared" si="28"/>
        <v>February</v>
      </c>
    </row>
    <row r="1749" spans="1:8" ht="15.75" thickBot="1" x14ac:dyDescent="0.3">
      <c r="A1749" s="41" t="s">
        <v>275</v>
      </c>
      <c r="B1749" s="41" t="s">
        <v>654</v>
      </c>
      <c r="C1749" s="41">
        <v>58347</v>
      </c>
      <c r="D1749" s="41" t="s">
        <v>63</v>
      </c>
      <c r="E1749" s="41">
        <v>15</v>
      </c>
      <c r="F1749" s="42">
        <v>52.5</v>
      </c>
      <c r="G1749" s="42">
        <v>0</v>
      </c>
      <c r="H1749" s="2" t="str">
        <f t="shared" si="28"/>
        <v>February</v>
      </c>
    </row>
    <row r="1750" spans="1:8" ht="15.75" thickBot="1" x14ac:dyDescent="0.3">
      <c r="A1750" s="41" t="s">
        <v>275</v>
      </c>
      <c r="B1750" s="41" t="s">
        <v>654</v>
      </c>
      <c r="C1750" s="41">
        <v>58348</v>
      </c>
      <c r="D1750" s="41" t="s">
        <v>64</v>
      </c>
      <c r="E1750" s="41">
        <v>37</v>
      </c>
      <c r="F1750" s="42">
        <v>129.5</v>
      </c>
      <c r="G1750" s="42">
        <v>0</v>
      </c>
      <c r="H1750" s="2" t="str">
        <f t="shared" si="28"/>
        <v>February</v>
      </c>
    </row>
    <row r="1751" spans="1:8" ht="15.75" thickBot="1" x14ac:dyDescent="0.3">
      <c r="A1751" s="41" t="s">
        <v>275</v>
      </c>
      <c r="B1751" s="41" t="s">
        <v>654</v>
      </c>
      <c r="C1751" s="41">
        <v>1029</v>
      </c>
      <c r="D1751" s="41" t="s">
        <v>65</v>
      </c>
      <c r="E1751" s="41">
        <v>106</v>
      </c>
      <c r="F1751" s="42">
        <v>132.5</v>
      </c>
      <c r="G1751" s="42">
        <v>12.72</v>
      </c>
      <c r="H1751" s="2" t="str">
        <f t="shared" si="28"/>
        <v>February</v>
      </c>
    </row>
    <row r="1752" spans="1:8" ht="15.75" thickBot="1" x14ac:dyDescent="0.3">
      <c r="A1752" s="41" t="s">
        <v>275</v>
      </c>
      <c r="B1752" s="41" t="s">
        <v>654</v>
      </c>
      <c r="C1752" s="41">
        <v>162</v>
      </c>
      <c r="D1752" s="41" t="s">
        <v>66</v>
      </c>
      <c r="E1752" s="41">
        <v>102</v>
      </c>
      <c r="F1752" s="42">
        <v>127.5</v>
      </c>
      <c r="G1752" s="42">
        <v>12.24</v>
      </c>
      <c r="H1752" s="2" t="str">
        <f t="shared" si="28"/>
        <v>February</v>
      </c>
    </row>
    <row r="1753" spans="1:8" ht="15.75" thickBot="1" x14ac:dyDescent="0.3">
      <c r="A1753" s="41" t="s">
        <v>275</v>
      </c>
      <c r="B1753" s="41" t="s">
        <v>654</v>
      </c>
      <c r="C1753" s="41">
        <v>5680</v>
      </c>
      <c r="D1753" s="41" t="s">
        <v>67</v>
      </c>
      <c r="E1753" s="41">
        <v>101</v>
      </c>
      <c r="F1753" s="42">
        <v>126.25</v>
      </c>
      <c r="G1753" s="42">
        <v>12.1</v>
      </c>
      <c r="H1753" s="2" t="str">
        <f t="shared" si="28"/>
        <v>February</v>
      </c>
    </row>
    <row r="1754" spans="1:8" ht="15.75" thickBot="1" x14ac:dyDescent="0.3">
      <c r="A1754" s="41" t="s">
        <v>275</v>
      </c>
      <c r="B1754" s="41" t="s">
        <v>654</v>
      </c>
      <c r="C1754" s="41">
        <v>1228</v>
      </c>
      <c r="D1754" s="41" t="s">
        <v>68</v>
      </c>
      <c r="E1754" s="41">
        <v>217</v>
      </c>
      <c r="F1754" s="42">
        <v>596.75</v>
      </c>
      <c r="G1754" s="42">
        <v>56.45</v>
      </c>
      <c r="H1754" s="2" t="str">
        <f t="shared" si="28"/>
        <v>February</v>
      </c>
    </row>
    <row r="1755" spans="1:8" ht="15.75" thickBot="1" x14ac:dyDescent="0.3">
      <c r="A1755" s="41" t="s">
        <v>275</v>
      </c>
      <c r="B1755" s="41" t="s">
        <v>654</v>
      </c>
      <c r="C1755" s="41">
        <v>13</v>
      </c>
      <c r="D1755" s="41" t="s">
        <v>69</v>
      </c>
      <c r="E1755" s="41">
        <v>111</v>
      </c>
      <c r="F1755" s="42">
        <v>305.25</v>
      </c>
      <c r="G1755" s="42">
        <v>28.89</v>
      </c>
      <c r="H1755" s="2" t="str">
        <f t="shared" si="28"/>
        <v>February</v>
      </c>
    </row>
    <row r="1756" spans="1:8" ht="15.75" thickBot="1" x14ac:dyDescent="0.3">
      <c r="A1756" s="41" t="s">
        <v>275</v>
      </c>
      <c r="B1756" s="41" t="s">
        <v>654</v>
      </c>
      <c r="C1756" s="41">
        <v>6521</v>
      </c>
      <c r="D1756" s="41" t="s">
        <v>70</v>
      </c>
      <c r="E1756" s="41">
        <v>14</v>
      </c>
      <c r="F1756" s="42">
        <v>25.9</v>
      </c>
      <c r="G1756" s="42">
        <v>2.52</v>
      </c>
      <c r="H1756" s="2" t="str">
        <f t="shared" si="28"/>
        <v>February</v>
      </c>
    </row>
    <row r="1757" spans="1:8" ht="15.75" thickBot="1" x14ac:dyDescent="0.3">
      <c r="A1757" s="41" t="s">
        <v>275</v>
      </c>
      <c r="B1757" s="41" t="s">
        <v>654</v>
      </c>
      <c r="C1757" s="41">
        <v>7412</v>
      </c>
      <c r="D1757" s="41" t="s">
        <v>71</v>
      </c>
      <c r="E1757" s="41">
        <v>39</v>
      </c>
      <c r="F1757" s="42">
        <v>72.150000000000006</v>
      </c>
      <c r="G1757" s="42">
        <v>0</v>
      </c>
      <c r="H1757" s="2" t="str">
        <f t="shared" si="28"/>
        <v>February</v>
      </c>
    </row>
    <row r="1758" spans="1:8" ht="15.75" thickBot="1" x14ac:dyDescent="0.3">
      <c r="A1758" s="41" t="s">
        <v>275</v>
      </c>
      <c r="B1758" s="41" t="s">
        <v>654</v>
      </c>
      <c r="C1758" s="41">
        <v>964</v>
      </c>
      <c r="D1758" s="41" t="s">
        <v>72</v>
      </c>
      <c r="E1758" s="41">
        <v>67</v>
      </c>
      <c r="F1758" s="42">
        <v>133.33000000000001</v>
      </c>
      <c r="G1758" s="42">
        <v>0</v>
      </c>
      <c r="H1758" s="2" t="str">
        <f t="shared" ref="H1758:H1821" si="29">"February"</f>
        <v>February</v>
      </c>
    </row>
    <row r="1759" spans="1:8" ht="15.75" thickBot="1" x14ac:dyDescent="0.3">
      <c r="A1759" s="41" t="s">
        <v>275</v>
      </c>
      <c r="B1759" s="41" t="s">
        <v>654</v>
      </c>
      <c r="C1759" s="41">
        <v>6361</v>
      </c>
      <c r="D1759" s="41" t="s">
        <v>73</v>
      </c>
      <c r="E1759" s="41">
        <v>31</v>
      </c>
      <c r="F1759" s="42">
        <v>61.69</v>
      </c>
      <c r="G1759" s="42">
        <v>0</v>
      </c>
      <c r="H1759" s="2" t="str">
        <f t="shared" si="29"/>
        <v>February</v>
      </c>
    </row>
    <row r="1760" spans="1:8" ht="15.75" thickBot="1" x14ac:dyDescent="0.3">
      <c r="A1760" s="41" t="s">
        <v>275</v>
      </c>
      <c r="B1760" s="41" t="s">
        <v>654</v>
      </c>
      <c r="C1760" s="41">
        <v>28394</v>
      </c>
      <c r="D1760" s="41" t="s">
        <v>74</v>
      </c>
      <c r="E1760" s="41">
        <v>413</v>
      </c>
      <c r="F1760" s="42">
        <v>681.45</v>
      </c>
      <c r="G1760" s="42">
        <v>0</v>
      </c>
      <c r="H1760" s="2" t="str">
        <f t="shared" si="29"/>
        <v>February</v>
      </c>
    </row>
    <row r="1761" spans="1:8" ht="15.75" thickBot="1" x14ac:dyDescent="0.3">
      <c r="A1761" s="41" t="s">
        <v>275</v>
      </c>
      <c r="B1761" s="41" t="s">
        <v>654</v>
      </c>
      <c r="C1761" s="41">
        <v>5555</v>
      </c>
      <c r="D1761" s="41" t="s">
        <v>76</v>
      </c>
      <c r="E1761" s="41">
        <v>66</v>
      </c>
      <c r="F1761" s="42">
        <v>264</v>
      </c>
      <c r="G1761" s="42">
        <v>25.08</v>
      </c>
      <c r="H1761" s="2" t="str">
        <f t="shared" si="29"/>
        <v>February</v>
      </c>
    </row>
    <row r="1762" spans="1:8" ht="15.75" thickBot="1" x14ac:dyDescent="0.3">
      <c r="A1762" s="41" t="s">
        <v>275</v>
      </c>
      <c r="B1762" s="41" t="s">
        <v>654</v>
      </c>
      <c r="C1762" s="41">
        <v>927</v>
      </c>
      <c r="D1762" s="41" t="s">
        <v>77</v>
      </c>
      <c r="E1762" s="41">
        <v>85</v>
      </c>
      <c r="F1762" s="42">
        <v>136</v>
      </c>
      <c r="G1762" s="42">
        <v>12.76</v>
      </c>
      <c r="H1762" s="2" t="str">
        <f t="shared" si="29"/>
        <v>February</v>
      </c>
    </row>
    <row r="1763" spans="1:8" ht="15.75" thickBot="1" x14ac:dyDescent="0.3">
      <c r="A1763" s="41" t="s">
        <v>275</v>
      </c>
      <c r="B1763" s="41" t="s">
        <v>654</v>
      </c>
      <c r="C1763" s="41">
        <v>1120</v>
      </c>
      <c r="D1763" s="41" t="s">
        <v>78</v>
      </c>
      <c r="E1763" s="41">
        <v>59</v>
      </c>
      <c r="F1763" s="42">
        <v>109.15</v>
      </c>
      <c r="G1763" s="42">
        <v>10.6</v>
      </c>
      <c r="H1763" s="2" t="str">
        <f t="shared" si="29"/>
        <v>February</v>
      </c>
    </row>
    <row r="1764" spans="1:8" ht="15.75" thickBot="1" x14ac:dyDescent="0.3">
      <c r="A1764" s="41" t="s">
        <v>275</v>
      </c>
      <c r="B1764" s="41" t="s">
        <v>654</v>
      </c>
      <c r="C1764" s="41">
        <v>1118</v>
      </c>
      <c r="D1764" s="41" t="s">
        <v>79</v>
      </c>
      <c r="E1764" s="41">
        <v>148</v>
      </c>
      <c r="F1764" s="42">
        <v>273.8</v>
      </c>
      <c r="G1764" s="42">
        <v>26.56</v>
      </c>
      <c r="H1764" s="2" t="str">
        <f t="shared" si="29"/>
        <v>February</v>
      </c>
    </row>
    <row r="1765" spans="1:8" ht="15.75" thickBot="1" x14ac:dyDescent="0.3">
      <c r="A1765" s="41" t="s">
        <v>275</v>
      </c>
      <c r="B1765" s="41" t="s">
        <v>654</v>
      </c>
      <c r="C1765" s="41">
        <v>920</v>
      </c>
      <c r="D1765" s="41" t="s">
        <v>80</v>
      </c>
      <c r="E1765" s="41">
        <v>56</v>
      </c>
      <c r="F1765" s="42">
        <v>103.6</v>
      </c>
      <c r="G1765" s="42">
        <v>10.039999999999999</v>
      </c>
      <c r="H1765" s="2" t="str">
        <f t="shared" si="29"/>
        <v>February</v>
      </c>
    </row>
    <row r="1766" spans="1:8" ht="15.75" thickBot="1" x14ac:dyDescent="0.3">
      <c r="A1766" s="41" t="s">
        <v>275</v>
      </c>
      <c r="B1766" s="41" t="s">
        <v>654</v>
      </c>
      <c r="C1766" s="41">
        <v>921</v>
      </c>
      <c r="D1766" s="41" t="s">
        <v>81</v>
      </c>
      <c r="E1766" s="41">
        <v>58</v>
      </c>
      <c r="F1766" s="42">
        <v>107.3</v>
      </c>
      <c r="G1766" s="42">
        <v>10.4</v>
      </c>
      <c r="H1766" s="2" t="str">
        <f t="shared" si="29"/>
        <v>February</v>
      </c>
    </row>
    <row r="1767" spans="1:8" ht="15.75" thickBot="1" x14ac:dyDescent="0.3">
      <c r="A1767" s="41" t="s">
        <v>275</v>
      </c>
      <c r="B1767" s="41" t="s">
        <v>655</v>
      </c>
      <c r="C1767" s="41">
        <v>54685</v>
      </c>
      <c r="D1767" s="41" t="s">
        <v>82</v>
      </c>
      <c r="E1767" s="41">
        <v>92</v>
      </c>
      <c r="F1767" s="42">
        <v>128.80000000000001</v>
      </c>
      <c r="G1767" s="42">
        <v>0</v>
      </c>
      <c r="H1767" s="2" t="str">
        <f t="shared" si="29"/>
        <v>February</v>
      </c>
    </row>
    <row r="1768" spans="1:8" ht="15.75" thickBot="1" x14ac:dyDescent="0.3">
      <c r="A1768" s="41" t="s">
        <v>275</v>
      </c>
      <c r="B1768" s="41" t="s">
        <v>655</v>
      </c>
      <c r="C1768" s="41">
        <v>25423</v>
      </c>
      <c r="D1768" s="41" t="s">
        <v>83</v>
      </c>
      <c r="E1768" s="41">
        <v>43</v>
      </c>
      <c r="F1768" s="42">
        <v>60.2</v>
      </c>
      <c r="G1768" s="42">
        <v>0</v>
      </c>
      <c r="H1768" s="2" t="str">
        <f t="shared" si="29"/>
        <v>February</v>
      </c>
    </row>
    <row r="1769" spans="1:8" ht="15.75" thickBot="1" x14ac:dyDescent="0.3">
      <c r="A1769" s="41" t="s">
        <v>275</v>
      </c>
      <c r="B1769" s="41" t="s">
        <v>655</v>
      </c>
      <c r="C1769" s="41">
        <v>95589</v>
      </c>
      <c r="D1769" s="41" t="s">
        <v>84</v>
      </c>
      <c r="E1769" s="41">
        <v>94</v>
      </c>
      <c r="F1769" s="42">
        <v>131.6</v>
      </c>
      <c r="G1769" s="42">
        <v>0</v>
      </c>
      <c r="H1769" s="2" t="str">
        <f t="shared" si="29"/>
        <v>February</v>
      </c>
    </row>
    <row r="1770" spans="1:8" ht="15.75" thickBot="1" x14ac:dyDescent="0.3">
      <c r="A1770" s="41" t="s">
        <v>275</v>
      </c>
      <c r="B1770" s="41" t="s">
        <v>655</v>
      </c>
      <c r="C1770" s="41">
        <v>467</v>
      </c>
      <c r="D1770" s="41" t="s">
        <v>85</v>
      </c>
      <c r="E1770" s="41">
        <v>74</v>
      </c>
      <c r="F1770" s="42">
        <v>81.400000000000006</v>
      </c>
      <c r="G1770" s="42">
        <v>0</v>
      </c>
      <c r="H1770" s="2" t="str">
        <f t="shared" si="29"/>
        <v>February</v>
      </c>
    </row>
    <row r="1771" spans="1:8" ht="15.75" thickBot="1" x14ac:dyDescent="0.3">
      <c r="A1771" s="41" t="s">
        <v>275</v>
      </c>
      <c r="B1771" s="41" t="s">
        <v>655</v>
      </c>
      <c r="C1771" s="41">
        <v>477</v>
      </c>
      <c r="D1771" s="41" t="s">
        <v>86</v>
      </c>
      <c r="E1771" s="41">
        <v>72</v>
      </c>
      <c r="F1771" s="42">
        <v>79.2</v>
      </c>
      <c r="G1771" s="42">
        <v>0</v>
      </c>
      <c r="H1771" s="2" t="str">
        <f t="shared" si="29"/>
        <v>February</v>
      </c>
    </row>
    <row r="1772" spans="1:8" ht="15.75" thickBot="1" x14ac:dyDescent="0.3">
      <c r="A1772" s="41" t="s">
        <v>275</v>
      </c>
      <c r="B1772" s="41" t="s">
        <v>655</v>
      </c>
      <c r="C1772" s="41">
        <v>26542</v>
      </c>
      <c r="D1772" s="41" t="s">
        <v>87</v>
      </c>
      <c r="E1772" s="41">
        <v>29</v>
      </c>
      <c r="F1772" s="42">
        <v>31.9</v>
      </c>
      <c r="G1772" s="42">
        <v>0</v>
      </c>
      <c r="H1772" s="2" t="str">
        <f t="shared" si="29"/>
        <v>February</v>
      </c>
    </row>
    <row r="1773" spans="1:8" ht="15.75" thickBot="1" x14ac:dyDescent="0.3">
      <c r="A1773" s="41" t="s">
        <v>275</v>
      </c>
      <c r="B1773" s="41" t="s">
        <v>655</v>
      </c>
      <c r="C1773" s="41">
        <v>26543</v>
      </c>
      <c r="D1773" s="41" t="s">
        <v>88</v>
      </c>
      <c r="E1773" s="41">
        <v>30</v>
      </c>
      <c r="F1773" s="42">
        <v>33</v>
      </c>
      <c r="G1773" s="42">
        <v>0</v>
      </c>
      <c r="H1773" s="2" t="str">
        <f t="shared" si="29"/>
        <v>February</v>
      </c>
    </row>
    <row r="1774" spans="1:8" ht="15.75" thickBot="1" x14ac:dyDescent="0.3">
      <c r="A1774" s="41" t="s">
        <v>275</v>
      </c>
      <c r="B1774" s="41" t="s">
        <v>655</v>
      </c>
      <c r="C1774" s="41">
        <v>26544</v>
      </c>
      <c r="D1774" s="41" t="s">
        <v>89</v>
      </c>
      <c r="E1774" s="41">
        <v>53</v>
      </c>
      <c r="F1774" s="42">
        <v>58.3</v>
      </c>
      <c r="G1774" s="42">
        <v>0</v>
      </c>
      <c r="H1774" s="2" t="str">
        <f t="shared" si="29"/>
        <v>February</v>
      </c>
    </row>
    <row r="1775" spans="1:8" ht="15.75" thickBot="1" x14ac:dyDescent="0.3">
      <c r="A1775" s="41" t="s">
        <v>275</v>
      </c>
      <c r="B1775" s="41" t="s">
        <v>655</v>
      </c>
      <c r="C1775" s="41">
        <v>26545</v>
      </c>
      <c r="D1775" s="41" t="s">
        <v>90</v>
      </c>
      <c r="E1775" s="41">
        <v>72</v>
      </c>
      <c r="F1775" s="42">
        <v>79.2</v>
      </c>
      <c r="G1775" s="42">
        <v>0</v>
      </c>
      <c r="H1775" s="2" t="str">
        <f t="shared" si="29"/>
        <v>February</v>
      </c>
    </row>
    <row r="1776" spans="1:8" ht="15.75" thickBot="1" x14ac:dyDescent="0.3">
      <c r="A1776" s="41" t="s">
        <v>275</v>
      </c>
      <c r="B1776" s="41" t="s">
        <v>655</v>
      </c>
      <c r="C1776" s="41">
        <v>1189</v>
      </c>
      <c r="D1776" s="41" t="s">
        <v>91</v>
      </c>
      <c r="E1776" s="41">
        <v>72</v>
      </c>
      <c r="F1776" s="42">
        <v>79.2</v>
      </c>
      <c r="G1776" s="42">
        <v>0</v>
      </c>
      <c r="H1776" s="2" t="str">
        <f t="shared" si="29"/>
        <v>February</v>
      </c>
    </row>
    <row r="1777" spans="1:8" ht="15.75" thickBot="1" x14ac:dyDescent="0.3">
      <c r="A1777" s="41" t="s">
        <v>275</v>
      </c>
      <c r="B1777" s="41" t="s">
        <v>655</v>
      </c>
      <c r="C1777" s="41">
        <v>430</v>
      </c>
      <c r="D1777" s="41" t="s">
        <v>92</v>
      </c>
      <c r="E1777" s="41">
        <v>63</v>
      </c>
      <c r="F1777" s="42">
        <v>69.3</v>
      </c>
      <c r="G1777" s="42">
        <v>0</v>
      </c>
      <c r="H1777" s="2" t="str">
        <f t="shared" si="29"/>
        <v>February</v>
      </c>
    </row>
    <row r="1778" spans="1:8" ht="15.75" thickBot="1" x14ac:dyDescent="0.3">
      <c r="A1778" s="41" t="s">
        <v>275</v>
      </c>
      <c r="B1778" s="41" t="s">
        <v>655</v>
      </c>
      <c r="C1778" s="41">
        <v>7515</v>
      </c>
      <c r="D1778" s="41" t="s">
        <v>93</v>
      </c>
      <c r="E1778" s="41">
        <v>63</v>
      </c>
      <c r="F1778" s="42">
        <v>69.3</v>
      </c>
      <c r="G1778" s="42">
        <v>0</v>
      </c>
      <c r="H1778" s="2" t="str">
        <f t="shared" si="29"/>
        <v>February</v>
      </c>
    </row>
    <row r="1779" spans="1:8" ht="15.75" thickBot="1" x14ac:dyDescent="0.3">
      <c r="A1779" s="41" t="s">
        <v>275</v>
      </c>
      <c r="B1779" s="41" t="s">
        <v>655</v>
      </c>
      <c r="C1779" s="41">
        <v>427</v>
      </c>
      <c r="D1779" s="41" t="s">
        <v>95</v>
      </c>
      <c r="E1779" s="41">
        <v>103</v>
      </c>
      <c r="F1779" s="42">
        <v>113.3</v>
      </c>
      <c r="G1779" s="42">
        <v>0</v>
      </c>
      <c r="H1779" s="2" t="str">
        <f t="shared" si="29"/>
        <v>February</v>
      </c>
    </row>
    <row r="1780" spans="1:8" ht="15.75" thickBot="1" x14ac:dyDescent="0.3">
      <c r="A1780" s="41" t="s">
        <v>275</v>
      </c>
      <c r="B1780" s="41" t="s">
        <v>655</v>
      </c>
      <c r="C1780" s="41">
        <v>419</v>
      </c>
      <c r="D1780" s="41" t="s">
        <v>96</v>
      </c>
      <c r="E1780" s="41">
        <v>46</v>
      </c>
      <c r="F1780" s="42">
        <v>50.6</v>
      </c>
      <c r="G1780" s="42">
        <v>0</v>
      </c>
      <c r="H1780" s="2" t="str">
        <f t="shared" si="29"/>
        <v>February</v>
      </c>
    </row>
    <row r="1781" spans="1:8" ht="15.75" thickBot="1" x14ac:dyDescent="0.3">
      <c r="A1781" s="41" t="s">
        <v>275</v>
      </c>
      <c r="B1781" s="41" t="s">
        <v>655</v>
      </c>
      <c r="C1781" s="41">
        <v>417</v>
      </c>
      <c r="D1781" s="41" t="s">
        <v>97</v>
      </c>
      <c r="E1781" s="41">
        <v>101</v>
      </c>
      <c r="F1781" s="42">
        <v>111.1</v>
      </c>
      <c r="G1781" s="42">
        <v>0</v>
      </c>
      <c r="H1781" s="2" t="str">
        <f t="shared" si="29"/>
        <v>February</v>
      </c>
    </row>
    <row r="1782" spans="1:8" ht="15.75" thickBot="1" x14ac:dyDescent="0.3">
      <c r="A1782" s="41" t="s">
        <v>275</v>
      </c>
      <c r="B1782" s="41" t="s">
        <v>655</v>
      </c>
      <c r="C1782" s="41">
        <v>9876</v>
      </c>
      <c r="D1782" s="41" t="s">
        <v>98</v>
      </c>
      <c r="E1782" s="41">
        <v>47</v>
      </c>
      <c r="F1782" s="42">
        <v>51.7</v>
      </c>
      <c r="G1782" s="42">
        <v>0</v>
      </c>
      <c r="H1782" s="2" t="str">
        <f t="shared" si="29"/>
        <v>February</v>
      </c>
    </row>
    <row r="1783" spans="1:8" ht="15.75" thickBot="1" x14ac:dyDescent="0.3">
      <c r="A1783" s="41" t="s">
        <v>275</v>
      </c>
      <c r="B1783" s="41" t="s">
        <v>655</v>
      </c>
      <c r="C1783" s="41">
        <v>429</v>
      </c>
      <c r="D1783" s="41" t="s">
        <v>99</v>
      </c>
      <c r="E1783" s="41">
        <v>79</v>
      </c>
      <c r="F1783" s="42">
        <v>86.9</v>
      </c>
      <c r="G1783" s="42">
        <v>0</v>
      </c>
      <c r="H1783" s="2" t="str">
        <f t="shared" si="29"/>
        <v>February</v>
      </c>
    </row>
    <row r="1784" spans="1:8" ht="15.75" thickBot="1" x14ac:dyDescent="0.3">
      <c r="A1784" s="41" t="s">
        <v>275</v>
      </c>
      <c r="B1784" s="41" t="s">
        <v>100</v>
      </c>
      <c r="C1784" s="41">
        <v>655</v>
      </c>
      <c r="D1784" s="41" t="s">
        <v>101</v>
      </c>
      <c r="E1784" s="41">
        <v>34</v>
      </c>
      <c r="F1784" s="42">
        <v>34</v>
      </c>
      <c r="G1784" s="42">
        <v>0</v>
      </c>
      <c r="H1784" s="2" t="str">
        <f t="shared" si="29"/>
        <v>February</v>
      </c>
    </row>
    <row r="1785" spans="1:8" ht="15.75" thickBot="1" x14ac:dyDescent="0.3">
      <c r="A1785" s="41" t="s">
        <v>275</v>
      </c>
      <c r="B1785" s="41" t="s">
        <v>100</v>
      </c>
      <c r="C1785" s="41">
        <v>659202</v>
      </c>
      <c r="D1785" s="41" t="s">
        <v>102</v>
      </c>
      <c r="E1785" s="41">
        <v>45</v>
      </c>
      <c r="F1785" s="42">
        <v>33.75</v>
      </c>
      <c r="G1785" s="42">
        <v>3.17</v>
      </c>
      <c r="H1785" s="2" t="str">
        <f t="shared" si="29"/>
        <v>February</v>
      </c>
    </row>
    <row r="1786" spans="1:8" ht="15.75" thickBot="1" x14ac:dyDescent="0.3">
      <c r="A1786" s="41" t="s">
        <v>275</v>
      </c>
      <c r="B1786" s="41" t="s">
        <v>100</v>
      </c>
      <c r="C1786" s="41">
        <v>659204</v>
      </c>
      <c r="D1786" s="41" t="s">
        <v>103</v>
      </c>
      <c r="E1786" s="41">
        <v>54</v>
      </c>
      <c r="F1786" s="42">
        <v>40.5</v>
      </c>
      <c r="G1786" s="42">
        <v>3.81</v>
      </c>
      <c r="H1786" s="2" t="str">
        <f t="shared" si="29"/>
        <v>February</v>
      </c>
    </row>
    <row r="1787" spans="1:8" ht="15.75" thickBot="1" x14ac:dyDescent="0.3">
      <c r="A1787" s="41" t="s">
        <v>275</v>
      </c>
      <c r="B1787" s="41" t="s">
        <v>100</v>
      </c>
      <c r="C1787" s="41">
        <v>654</v>
      </c>
      <c r="D1787" s="41" t="s">
        <v>104</v>
      </c>
      <c r="E1787" s="41">
        <v>43</v>
      </c>
      <c r="F1787" s="42">
        <v>43</v>
      </c>
      <c r="G1787" s="42">
        <v>0</v>
      </c>
      <c r="H1787" s="2" t="str">
        <f t="shared" si="29"/>
        <v>February</v>
      </c>
    </row>
    <row r="1788" spans="1:8" ht="15.75" thickBot="1" x14ac:dyDescent="0.3">
      <c r="A1788" s="41" t="s">
        <v>275</v>
      </c>
      <c r="B1788" s="41" t="s">
        <v>100</v>
      </c>
      <c r="C1788" s="41">
        <v>651</v>
      </c>
      <c r="D1788" s="41" t="s">
        <v>105</v>
      </c>
      <c r="E1788" s="41">
        <v>24</v>
      </c>
      <c r="F1788" s="42">
        <v>2.4</v>
      </c>
      <c r="G1788" s="42">
        <v>0</v>
      </c>
      <c r="H1788" s="2" t="str">
        <f t="shared" si="29"/>
        <v>February</v>
      </c>
    </row>
    <row r="1789" spans="1:8" ht="15.75" thickBot="1" x14ac:dyDescent="0.3">
      <c r="A1789" s="41" t="s">
        <v>275</v>
      </c>
      <c r="B1789" s="41" t="s">
        <v>100</v>
      </c>
      <c r="C1789" s="41">
        <v>652</v>
      </c>
      <c r="D1789" s="41" t="s">
        <v>106</v>
      </c>
      <c r="E1789" s="41">
        <v>352</v>
      </c>
      <c r="F1789" s="42">
        <v>176</v>
      </c>
      <c r="G1789" s="42">
        <v>17.18</v>
      </c>
      <c r="H1789" s="2" t="str">
        <f t="shared" si="29"/>
        <v>February</v>
      </c>
    </row>
    <row r="1790" spans="1:8" ht="15.75" thickBot="1" x14ac:dyDescent="0.3">
      <c r="A1790" s="41" t="s">
        <v>275</v>
      </c>
      <c r="B1790" s="41" t="s">
        <v>100</v>
      </c>
      <c r="C1790" s="41">
        <v>4225</v>
      </c>
      <c r="D1790" s="41" t="s">
        <v>108</v>
      </c>
      <c r="E1790" s="41">
        <v>274</v>
      </c>
      <c r="F1790" s="42">
        <v>123.3</v>
      </c>
      <c r="G1790" s="42">
        <v>0</v>
      </c>
      <c r="H1790" s="2" t="str">
        <f t="shared" si="29"/>
        <v>February</v>
      </c>
    </row>
    <row r="1791" spans="1:8" ht="15.75" thickBot="1" x14ac:dyDescent="0.3">
      <c r="A1791" s="41" t="s">
        <v>275</v>
      </c>
      <c r="B1791" s="41" t="s">
        <v>100</v>
      </c>
      <c r="C1791" s="41">
        <v>660</v>
      </c>
      <c r="D1791" s="41" t="s">
        <v>109</v>
      </c>
      <c r="E1791" s="41">
        <v>115</v>
      </c>
      <c r="F1791" s="42">
        <v>431.25</v>
      </c>
      <c r="G1791" s="42">
        <v>41.3</v>
      </c>
      <c r="H1791" s="2" t="str">
        <f t="shared" si="29"/>
        <v>February</v>
      </c>
    </row>
    <row r="1792" spans="1:8" ht="15.75" thickBot="1" x14ac:dyDescent="0.3">
      <c r="A1792" s="41" t="s">
        <v>275</v>
      </c>
      <c r="B1792" s="41" t="s">
        <v>100</v>
      </c>
      <c r="C1792" s="41">
        <v>48758</v>
      </c>
      <c r="D1792" s="41" t="s">
        <v>110</v>
      </c>
      <c r="E1792" s="41">
        <v>53</v>
      </c>
      <c r="F1792" s="42">
        <v>79.5</v>
      </c>
      <c r="G1792" s="42">
        <v>7.47</v>
      </c>
      <c r="H1792" s="2" t="str">
        <f t="shared" si="29"/>
        <v>February</v>
      </c>
    </row>
    <row r="1793" spans="1:8" ht="15.75" thickBot="1" x14ac:dyDescent="0.3">
      <c r="A1793" s="41" t="s">
        <v>275</v>
      </c>
      <c r="B1793" s="41" t="s">
        <v>659</v>
      </c>
      <c r="C1793" s="41">
        <v>1.25</v>
      </c>
      <c r="D1793" s="41" t="s">
        <v>111</v>
      </c>
      <c r="E1793" s="41">
        <v>41</v>
      </c>
      <c r="F1793" s="42">
        <v>51.25</v>
      </c>
      <c r="G1793" s="42">
        <v>0</v>
      </c>
      <c r="H1793" s="2" t="str">
        <f t="shared" si="29"/>
        <v>February</v>
      </c>
    </row>
    <row r="1794" spans="1:8" ht="15.75" thickBot="1" x14ac:dyDescent="0.3">
      <c r="A1794" s="41" t="s">
        <v>275</v>
      </c>
      <c r="B1794" s="41" t="s">
        <v>659</v>
      </c>
      <c r="C1794" s="41">
        <v>147</v>
      </c>
      <c r="D1794" s="41" t="s">
        <v>112</v>
      </c>
      <c r="E1794" s="41">
        <v>45</v>
      </c>
      <c r="F1794" s="42">
        <v>56.25</v>
      </c>
      <c r="G1794" s="42">
        <v>0</v>
      </c>
      <c r="H1794" s="2" t="str">
        <f t="shared" si="29"/>
        <v>February</v>
      </c>
    </row>
    <row r="1795" spans="1:8" ht="15.75" thickBot="1" x14ac:dyDescent="0.3">
      <c r="A1795" s="41" t="s">
        <v>275</v>
      </c>
      <c r="B1795" s="41" t="s">
        <v>659</v>
      </c>
      <c r="C1795" s="41">
        <v>144</v>
      </c>
      <c r="D1795" s="41" t="s">
        <v>113</v>
      </c>
      <c r="E1795" s="41">
        <v>63</v>
      </c>
      <c r="F1795" s="42">
        <v>78.75</v>
      </c>
      <c r="G1795" s="42">
        <v>0</v>
      </c>
      <c r="H1795" s="2" t="str">
        <f t="shared" si="29"/>
        <v>February</v>
      </c>
    </row>
    <row r="1796" spans="1:8" ht="15.75" thickBot="1" x14ac:dyDescent="0.3">
      <c r="A1796" s="41" t="s">
        <v>275</v>
      </c>
      <c r="B1796" s="41" t="s">
        <v>659</v>
      </c>
      <c r="C1796" s="41">
        <v>146</v>
      </c>
      <c r="D1796" s="41" t="s">
        <v>114</v>
      </c>
      <c r="E1796" s="41">
        <v>42</v>
      </c>
      <c r="F1796" s="42">
        <v>52.5</v>
      </c>
      <c r="G1796" s="42">
        <v>0</v>
      </c>
      <c r="H1796" s="2" t="str">
        <f t="shared" si="29"/>
        <v>February</v>
      </c>
    </row>
    <row r="1797" spans="1:8" ht="15.75" thickBot="1" x14ac:dyDescent="0.3">
      <c r="A1797" s="41" t="s">
        <v>275</v>
      </c>
      <c r="B1797" s="41" t="s">
        <v>659</v>
      </c>
      <c r="C1797" s="41">
        <v>145</v>
      </c>
      <c r="D1797" s="41" t="s">
        <v>115</v>
      </c>
      <c r="E1797" s="41">
        <v>46</v>
      </c>
      <c r="F1797" s="42">
        <v>57.5</v>
      </c>
      <c r="G1797" s="42">
        <v>0</v>
      </c>
      <c r="H1797" s="2" t="str">
        <f t="shared" si="29"/>
        <v>February</v>
      </c>
    </row>
    <row r="1798" spans="1:8" ht="15.75" thickBot="1" x14ac:dyDescent="0.3">
      <c r="A1798" s="41" t="s">
        <v>275</v>
      </c>
      <c r="B1798" s="41" t="s">
        <v>659</v>
      </c>
      <c r="C1798" s="41">
        <v>1187</v>
      </c>
      <c r="D1798" s="41" t="s">
        <v>116</v>
      </c>
      <c r="E1798" s="41">
        <v>42</v>
      </c>
      <c r="F1798" s="42">
        <v>92.4</v>
      </c>
      <c r="G1798" s="42">
        <v>0</v>
      </c>
      <c r="H1798" s="2" t="str">
        <f t="shared" si="29"/>
        <v>February</v>
      </c>
    </row>
    <row r="1799" spans="1:8" ht="15.75" thickBot="1" x14ac:dyDescent="0.3">
      <c r="A1799" s="41" t="s">
        <v>275</v>
      </c>
      <c r="B1799" s="41" t="s">
        <v>659</v>
      </c>
      <c r="C1799" s="41">
        <v>133</v>
      </c>
      <c r="D1799" s="41" t="s">
        <v>117</v>
      </c>
      <c r="E1799" s="41">
        <v>49</v>
      </c>
      <c r="F1799" s="42">
        <v>85.75</v>
      </c>
      <c r="G1799" s="42">
        <v>0</v>
      </c>
      <c r="H1799" s="2" t="str">
        <f t="shared" si="29"/>
        <v>February</v>
      </c>
    </row>
    <row r="1800" spans="1:8" ht="15.75" thickBot="1" x14ac:dyDescent="0.3">
      <c r="A1800" s="41" t="s">
        <v>275</v>
      </c>
      <c r="B1800" s="41" t="s">
        <v>659</v>
      </c>
      <c r="C1800" s="41">
        <v>404</v>
      </c>
      <c r="D1800" s="41" t="s">
        <v>118</v>
      </c>
      <c r="E1800" s="41">
        <v>43</v>
      </c>
      <c r="F1800" s="42">
        <v>75.25</v>
      </c>
      <c r="G1800" s="42">
        <v>0</v>
      </c>
      <c r="H1800" s="2" t="str">
        <f t="shared" si="29"/>
        <v>February</v>
      </c>
    </row>
    <row r="1801" spans="1:8" ht="15.75" thickBot="1" x14ac:dyDescent="0.3">
      <c r="A1801" s="41" t="s">
        <v>275</v>
      </c>
      <c r="B1801" s="41" t="s">
        <v>659</v>
      </c>
      <c r="C1801" s="41">
        <v>118</v>
      </c>
      <c r="D1801" s="41" t="s">
        <v>119</v>
      </c>
      <c r="E1801" s="41">
        <v>45</v>
      </c>
      <c r="F1801" s="42">
        <v>78.75</v>
      </c>
      <c r="G1801" s="42">
        <v>0</v>
      </c>
      <c r="H1801" s="2" t="str">
        <f t="shared" si="29"/>
        <v>February</v>
      </c>
    </row>
    <row r="1802" spans="1:8" ht="15.75" thickBot="1" x14ac:dyDescent="0.3">
      <c r="A1802" s="41" t="s">
        <v>275</v>
      </c>
      <c r="B1802" s="41" t="s">
        <v>659</v>
      </c>
      <c r="C1802" s="41">
        <v>2635</v>
      </c>
      <c r="D1802" s="41" t="s">
        <v>253</v>
      </c>
      <c r="E1802" s="41">
        <v>35</v>
      </c>
      <c r="F1802" s="42">
        <v>61.25</v>
      </c>
      <c r="G1802" s="42">
        <v>0</v>
      </c>
      <c r="H1802" s="2" t="str">
        <f t="shared" si="29"/>
        <v>February</v>
      </c>
    </row>
    <row r="1803" spans="1:8" ht="15.75" thickBot="1" x14ac:dyDescent="0.3">
      <c r="A1803" s="41" t="s">
        <v>275</v>
      </c>
      <c r="B1803" s="41" t="s">
        <v>659</v>
      </c>
      <c r="C1803" s="41">
        <v>4560</v>
      </c>
      <c r="D1803" s="41" t="s">
        <v>120</v>
      </c>
      <c r="E1803" s="41">
        <v>18</v>
      </c>
      <c r="F1803" s="42">
        <v>31.5</v>
      </c>
      <c r="G1803" s="42">
        <v>0</v>
      </c>
      <c r="H1803" s="2" t="str">
        <f t="shared" si="29"/>
        <v>February</v>
      </c>
    </row>
    <row r="1804" spans="1:8" ht="15.75" thickBot="1" x14ac:dyDescent="0.3">
      <c r="A1804" s="41" t="s">
        <v>275</v>
      </c>
      <c r="B1804" s="41" t="s">
        <v>659</v>
      </c>
      <c r="C1804" s="41">
        <v>4895</v>
      </c>
      <c r="D1804" s="41" t="s">
        <v>121</v>
      </c>
      <c r="E1804" s="41">
        <v>38</v>
      </c>
      <c r="F1804" s="42">
        <v>66.5</v>
      </c>
      <c r="G1804" s="42">
        <v>0</v>
      </c>
      <c r="H1804" s="2" t="str">
        <f t="shared" si="29"/>
        <v>February</v>
      </c>
    </row>
    <row r="1805" spans="1:8" ht="15.75" thickBot="1" x14ac:dyDescent="0.3">
      <c r="A1805" s="41" t="s">
        <v>275</v>
      </c>
      <c r="B1805" s="41" t="s">
        <v>659</v>
      </c>
      <c r="C1805" s="41">
        <v>3789</v>
      </c>
      <c r="D1805" s="41" t="s">
        <v>122</v>
      </c>
      <c r="E1805" s="41">
        <v>63</v>
      </c>
      <c r="F1805" s="42">
        <v>137.97</v>
      </c>
      <c r="G1805" s="42">
        <v>0</v>
      </c>
      <c r="H1805" s="2" t="str">
        <f t="shared" si="29"/>
        <v>February</v>
      </c>
    </row>
    <row r="1806" spans="1:8" ht="15.75" thickBot="1" x14ac:dyDescent="0.3">
      <c r="A1806" s="41" t="s">
        <v>275</v>
      </c>
      <c r="B1806" s="41" t="s">
        <v>659</v>
      </c>
      <c r="C1806" s="41">
        <v>7776</v>
      </c>
      <c r="D1806" s="41" t="s">
        <v>123</v>
      </c>
      <c r="E1806" s="41">
        <v>50</v>
      </c>
      <c r="F1806" s="42">
        <v>109.5</v>
      </c>
      <c r="G1806" s="42">
        <v>0</v>
      </c>
      <c r="H1806" s="2" t="str">
        <f t="shared" si="29"/>
        <v>February</v>
      </c>
    </row>
    <row r="1807" spans="1:8" ht="15.75" thickBot="1" x14ac:dyDescent="0.3">
      <c r="A1807" s="41" t="s">
        <v>275</v>
      </c>
      <c r="B1807" s="41" t="s">
        <v>659</v>
      </c>
      <c r="C1807" s="41">
        <v>8978</v>
      </c>
      <c r="D1807" s="41" t="s">
        <v>124</v>
      </c>
      <c r="E1807" s="41">
        <v>28</v>
      </c>
      <c r="F1807" s="42">
        <v>61.32</v>
      </c>
      <c r="G1807" s="42">
        <v>0</v>
      </c>
      <c r="H1807" s="2" t="str">
        <f t="shared" si="29"/>
        <v>February</v>
      </c>
    </row>
    <row r="1808" spans="1:8" ht="15.75" thickBot="1" x14ac:dyDescent="0.3">
      <c r="A1808" s="41" t="s">
        <v>275</v>
      </c>
      <c r="B1808" s="41" t="s">
        <v>659</v>
      </c>
      <c r="C1808" s="41">
        <v>5692</v>
      </c>
      <c r="D1808" s="41" t="s">
        <v>125</v>
      </c>
      <c r="E1808" s="41">
        <v>42</v>
      </c>
      <c r="F1808" s="42">
        <v>46.2</v>
      </c>
      <c r="G1808" s="42">
        <v>0</v>
      </c>
      <c r="H1808" s="2" t="str">
        <f t="shared" si="29"/>
        <v>February</v>
      </c>
    </row>
    <row r="1809" spans="1:8" ht="15.75" thickBot="1" x14ac:dyDescent="0.3">
      <c r="A1809" s="41" t="s">
        <v>275</v>
      </c>
      <c r="B1809" s="41" t="s">
        <v>659</v>
      </c>
      <c r="C1809" s="41">
        <v>64335</v>
      </c>
      <c r="D1809" s="41" t="s">
        <v>126</v>
      </c>
      <c r="E1809" s="41">
        <v>34</v>
      </c>
      <c r="F1809" s="42">
        <v>37.4</v>
      </c>
      <c r="G1809" s="42">
        <v>3.46</v>
      </c>
      <c r="H1809" s="2" t="str">
        <f t="shared" si="29"/>
        <v>February</v>
      </c>
    </row>
    <row r="1810" spans="1:8" ht="15.75" thickBot="1" x14ac:dyDescent="0.3">
      <c r="A1810" s="41" t="s">
        <v>275</v>
      </c>
      <c r="B1810" s="41" t="s">
        <v>659</v>
      </c>
      <c r="C1810" s="41">
        <v>1221</v>
      </c>
      <c r="D1810" s="41" t="s">
        <v>260</v>
      </c>
      <c r="E1810" s="41">
        <v>1</v>
      </c>
      <c r="F1810" s="42">
        <v>1.5</v>
      </c>
      <c r="G1810" s="42">
        <v>0.15</v>
      </c>
      <c r="H1810" s="2" t="str">
        <f t="shared" si="29"/>
        <v>February</v>
      </c>
    </row>
    <row r="1811" spans="1:8" ht="15.75" thickBot="1" x14ac:dyDescent="0.3">
      <c r="A1811" s="41" t="s">
        <v>275</v>
      </c>
      <c r="B1811" s="41" t="s">
        <v>659</v>
      </c>
      <c r="C1811" s="41">
        <v>75877</v>
      </c>
      <c r="D1811" s="41" t="s">
        <v>127</v>
      </c>
      <c r="E1811" s="41">
        <v>36</v>
      </c>
      <c r="F1811" s="42">
        <v>71.64</v>
      </c>
      <c r="G1811" s="42">
        <v>0</v>
      </c>
      <c r="H1811" s="2" t="str">
        <f t="shared" si="29"/>
        <v>February</v>
      </c>
    </row>
    <row r="1812" spans="1:8" ht="15.75" thickBot="1" x14ac:dyDescent="0.3">
      <c r="A1812" s="41" t="s">
        <v>275</v>
      </c>
      <c r="B1812" s="41" t="s">
        <v>659</v>
      </c>
      <c r="C1812" s="41">
        <v>46525</v>
      </c>
      <c r="D1812" s="41" t="s">
        <v>128</v>
      </c>
      <c r="E1812" s="41">
        <v>45</v>
      </c>
      <c r="F1812" s="42">
        <v>89.55</v>
      </c>
      <c r="G1812" s="42">
        <v>0</v>
      </c>
      <c r="H1812" s="2" t="str">
        <f t="shared" si="29"/>
        <v>February</v>
      </c>
    </row>
    <row r="1813" spans="1:8" ht="15.75" thickBot="1" x14ac:dyDescent="0.3">
      <c r="A1813" s="41" t="s">
        <v>275</v>
      </c>
      <c r="B1813" s="41" t="s">
        <v>659</v>
      </c>
      <c r="C1813" s="41">
        <v>3940</v>
      </c>
      <c r="D1813" s="41" t="s">
        <v>129</v>
      </c>
      <c r="E1813" s="41">
        <v>20</v>
      </c>
      <c r="F1813" s="42">
        <v>39.799999999999997</v>
      </c>
      <c r="G1813" s="42">
        <v>0</v>
      </c>
      <c r="H1813" s="2" t="str">
        <f t="shared" si="29"/>
        <v>February</v>
      </c>
    </row>
    <row r="1814" spans="1:8" ht="15.75" thickBot="1" x14ac:dyDescent="0.3">
      <c r="A1814" s="41" t="s">
        <v>275</v>
      </c>
      <c r="B1814" s="41" t="s">
        <v>659</v>
      </c>
      <c r="C1814" s="41">
        <v>37583</v>
      </c>
      <c r="D1814" s="41" t="s">
        <v>268</v>
      </c>
      <c r="E1814" s="41">
        <v>13</v>
      </c>
      <c r="F1814" s="42">
        <v>25.87</v>
      </c>
      <c r="G1814" s="42">
        <v>0</v>
      </c>
      <c r="H1814" s="2" t="str">
        <f t="shared" si="29"/>
        <v>February</v>
      </c>
    </row>
    <row r="1815" spans="1:8" ht="15.75" thickBot="1" x14ac:dyDescent="0.3">
      <c r="A1815" s="41" t="s">
        <v>275</v>
      </c>
      <c r="B1815" s="41" t="s">
        <v>659</v>
      </c>
      <c r="C1815" s="41">
        <v>3874846</v>
      </c>
      <c r="D1815" s="41" t="s">
        <v>130</v>
      </c>
      <c r="E1815" s="41">
        <v>46</v>
      </c>
      <c r="F1815" s="42">
        <v>91.54</v>
      </c>
      <c r="G1815" s="42">
        <v>0</v>
      </c>
      <c r="H1815" s="2" t="str">
        <f t="shared" si="29"/>
        <v>February</v>
      </c>
    </row>
    <row r="1816" spans="1:8" ht="15.75" thickBot="1" x14ac:dyDescent="0.3">
      <c r="A1816" s="41" t="s">
        <v>275</v>
      </c>
      <c r="B1816" s="41" t="s">
        <v>659</v>
      </c>
      <c r="C1816" s="41">
        <v>583294</v>
      </c>
      <c r="D1816" s="41" t="s">
        <v>131</v>
      </c>
      <c r="E1816" s="41">
        <v>38</v>
      </c>
      <c r="F1816" s="42">
        <v>75.62</v>
      </c>
      <c r="G1816" s="42">
        <v>0</v>
      </c>
      <c r="H1816" s="2" t="str">
        <f t="shared" si="29"/>
        <v>February</v>
      </c>
    </row>
    <row r="1817" spans="1:8" ht="15.75" thickBot="1" x14ac:dyDescent="0.3">
      <c r="A1817" s="41" t="s">
        <v>275</v>
      </c>
      <c r="B1817" s="41" t="s">
        <v>659</v>
      </c>
      <c r="C1817" s="41">
        <v>54899</v>
      </c>
      <c r="D1817" s="41" t="s">
        <v>132</v>
      </c>
      <c r="E1817" s="41">
        <v>12</v>
      </c>
      <c r="F1817" s="42">
        <v>23.88</v>
      </c>
      <c r="G1817" s="42">
        <v>0</v>
      </c>
      <c r="H1817" s="2" t="str">
        <f t="shared" si="29"/>
        <v>February</v>
      </c>
    </row>
    <row r="1818" spans="1:8" ht="15.75" thickBot="1" x14ac:dyDescent="0.3">
      <c r="A1818" s="41" t="s">
        <v>275</v>
      </c>
      <c r="B1818" s="41" t="s">
        <v>659</v>
      </c>
      <c r="C1818" s="41">
        <v>137</v>
      </c>
      <c r="D1818" s="41" t="s">
        <v>133</v>
      </c>
      <c r="E1818" s="41">
        <v>109</v>
      </c>
      <c r="F1818" s="42">
        <v>119.9</v>
      </c>
      <c r="G1818" s="42">
        <v>0</v>
      </c>
      <c r="H1818" s="2" t="str">
        <f t="shared" si="29"/>
        <v>February</v>
      </c>
    </row>
    <row r="1819" spans="1:8" ht="15.75" thickBot="1" x14ac:dyDescent="0.3">
      <c r="A1819" s="41" t="s">
        <v>275</v>
      </c>
      <c r="B1819" s="41" t="s">
        <v>659</v>
      </c>
      <c r="C1819" s="41">
        <v>3874851</v>
      </c>
      <c r="D1819" s="41" t="s">
        <v>134</v>
      </c>
      <c r="E1819" s="41">
        <v>115</v>
      </c>
      <c r="F1819" s="42">
        <v>126.5</v>
      </c>
      <c r="G1819" s="42">
        <v>0</v>
      </c>
      <c r="H1819" s="2" t="str">
        <f t="shared" si="29"/>
        <v>February</v>
      </c>
    </row>
    <row r="1820" spans="1:8" ht="15.75" thickBot="1" x14ac:dyDescent="0.3">
      <c r="A1820" s="41" t="s">
        <v>275</v>
      </c>
      <c r="B1820" s="41" t="s">
        <v>659</v>
      </c>
      <c r="C1820" s="41">
        <v>32198</v>
      </c>
      <c r="D1820" s="41" t="s">
        <v>135</v>
      </c>
      <c r="E1820" s="41">
        <v>82</v>
      </c>
      <c r="F1820" s="42">
        <v>90.2</v>
      </c>
      <c r="G1820" s="42">
        <v>0</v>
      </c>
      <c r="H1820" s="2" t="str">
        <f t="shared" si="29"/>
        <v>February</v>
      </c>
    </row>
    <row r="1821" spans="1:8" ht="15.75" thickBot="1" x14ac:dyDescent="0.3">
      <c r="A1821" s="41" t="s">
        <v>275</v>
      </c>
      <c r="B1821" s="41" t="s">
        <v>659</v>
      </c>
      <c r="C1821" s="41">
        <v>56444</v>
      </c>
      <c r="D1821" s="41" t="s">
        <v>136</v>
      </c>
      <c r="E1821" s="41">
        <v>27</v>
      </c>
      <c r="F1821" s="42">
        <v>29.7</v>
      </c>
      <c r="G1821" s="42">
        <v>0</v>
      </c>
      <c r="H1821" s="2" t="str">
        <f t="shared" si="29"/>
        <v>February</v>
      </c>
    </row>
    <row r="1822" spans="1:8" ht="15.75" thickBot="1" x14ac:dyDescent="0.3">
      <c r="A1822" s="41" t="s">
        <v>275</v>
      </c>
      <c r="B1822" s="41" t="s">
        <v>659</v>
      </c>
      <c r="C1822" s="41">
        <v>230</v>
      </c>
      <c r="D1822" s="41" t="s">
        <v>137</v>
      </c>
      <c r="E1822" s="41">
        <v>89</v>
      </c>
      <c r="F1822" s="42">
        <v>133.5</v>
      </c>
      <c r="G1822" s="42">
        <v>12.57</v>
      </c>
      <c r="H1822" s="2" t="str">
        <f t="shared" ref="H1822:H1885" si="30">"February"</f>
        <v>February</v>
      </c>
    </row>
    <row r="1823" spans="1:8" ht="15.75" thickBot="1" x14ac:dyDescent="0.3">
      <c r="A1823" s="41" t="s">
        <v>275</v>
      </c>
      <c r="B1823" s="41" t="s">
        <v>659</v>
      </c>
      <c r="C1823" s="41">
        <v>8448</v>
      </c>
      <c r="D1823" s="41" t="s">
        <v>138</v>
      </c>
      <c r="E1823" s="41">
        <v>50</v>
      </c>
      <c r="F1823" s="42">
        <v>75</v>
      </c>
      <c r="G1823" s="42">
        <v>7.04</v>
      </c>
      <c r="H1823" s="2" t="str">
        <f t="shared" si="30"/>
        <v>February</v>
      </c>
    </row>
    <row r="1824" spans="1:8" ht="15.75" thickBot="1" x14ac:dyDescent="0.3">
      <c r="A1824" s="41" t="s">
        <v>275</v>
      </c>
      <c r="B1824" s="41" t="s">
        <v>659</v>
      </c>
      <c r="C1824" s="41">
        <v>276</v>
      </c>
      <c r="D1824" s="41" t="s">
        <v>139</v>
      </c>
      <c r="E1824" s="41">
        <v>142</v>
      </c>
      <c r="F1824" s="42">
        <v>213</v>
      </c>
      <c r="G1824" s="42">
        <v>20.079999999999998</v>
      </c>
      <c r="H1824" s="2" t="str">
        <f t="shared" si="30"/>
        <v>February</v>
      </c>
    </row>
    <row r="1825" spans="1:8" ht="15.75" thickBot="1" x14ac:dyDescent="0.3">
      <c r="A1825" s="41" t="s">
        <v>275</v>
      </c>
      <c r="B1825" s="41" t="s">
        <v>659</v>
      </c>
      <c r="C1825" s="41">
        <v>295</v>
      </c>
      <c r="D1825" s="41" t="s">
        <v>140</v>
      </c>
      <c r="E1825" s="41">
        <v>42</v>
      </c>
      <c r="F1825" s="42">
        <v>113.4</v>
      </c>
      <c r="G1825" s="42">
        <v>0</v>
      </c>
      <c r="H1825" s="2" t="str">
        <f t="shared" si="30"/>
        <v>February</v>
      </c>
    </row>
    <row r="1826" spans="1:8" ht="15.75" thickBot="1" x14ac:dyDescent="0.3">
      <c r="A1826" s="41" t="s">
        <v>275</v>
      </c>
      <c r="B1826" s="41" t="s">
        <v>659</v>
      </c>
      <c r="C1826" s="41">
        <v>285</v>
      </c>
      <c r="D1826" s="41" t="s">
        <v>141</v>
      </c>
      <c r="E1826" s="41">
        <v>55</v>
      </c>
      <c r="F1826" s="42">
        <v>148.5</v>
      </c>
      <c r="G1826" s="42">
        <v>0</v>
      </c>
      <c r="H1826" s="2" t="str">
        <f t="shared" si="30"/>
        <v>February</v>
      </c>
    </row>
    <row r="1827" spans="1:8" ht="15.75" thickBot="1" x14ac:dyDescent="0.3">
      <c r="A1827" s="41" t="s">
        <v>275</v>
      </c>
      <c r="B1827" s="41" t="s">
        <v>659</v>
      </c>
      <c r="C1827" s="41">
        <v>265</v>
      </c>
      <c r="D1827" s="41" t="s">
        <v>142</v>
      </c>
      <c r="E1827" s="41">
        <v>86</v>
      </c>
      <c r="F1827" s="42">
        <v>232.2</v>
      </c>
      <c r="G1827" s="42">
        <v>0</v>
      </c>
      <c r="H1827" s="2" t="str">
        <f t="shared" si="30"/>
        <v>February</v>
      </c>
    </row>
    <row r="1828" spans="1:8" ht="15.75" thickBot="1" x14ac:dyDescent="0.3">
      <c r="A1828" s="41" t="s">
        <v>275</v>
      </c>
      <c r="B1828" s="41" t="s">
        <v>659</v>
      </c>
      <c r="C1828" s="41">
        <v>75455</v>
      </c>
      <c r="D1828" s="41" t="s">
        <v>143</v>
      </c>
      <c r="E1828" s="41">
        <v>12</v>
      </c>
      <c r="F1828" s="42">
        <v>21</v>
      </c>
      <c r="G1828" s="42">
        <v>0</v>
      </c>
      <c r="H1828" s="2" t="str">
        <f t="shared" si="30"/>
        <v>February</v>
      </c>
    </row>
    <row r="1829" spans="1:8" ht="15.75" thickBot="1" x14ac:dyDescent="0.3">
      <c r="A1829" s="41" t="s">
        <v>275</v>
      </c>
      <c r="B1829" s="41" t="s">
        <v>659</v>
      </c>
      <c r="C1829" s="41">
        <v>51251</v>
      </c>
      <c r="D1829" s="41" t="s">
        <v>144</v>
      </c>
      <c r="E1829" s="41">
        <v>44</v>
      </c>
      <c r="F1829" s="42">
        <v>77</v>
      </c>
      <c r="G1829" s="42">
        <v>0</v>
      </c>
      <c r="H1829" s="2" t="str">
        <f t="shared" si="30"/>
        <v>February</v>
      </c>
    </row>
    <row r="1830" spans="1:8" ht="15.75" thickBot="1" x14ac:dyDescent="0.3">
      <c r="A1830" s="41" t="s">
        <v>275</v>
      </c>
      <c r="B1830" s="41" t="s">
        <v>659</v>
      </c>
      <c r="C1830" s="41">
        <v>1130</v>
      </c>
      <c r="D1830" s="41" t="s">
        <v>145</v>
      </c>
      <c r="E1830" s="41">
        <v>36</v>
      </c>
      <c r="F1830" s="42">
        <v>63</v>
      </c>
      <c r="G1830" s="42">
        <v>0</v>
      </c>
      <c r="H1830" s="2" t="str">
        <f t="shared" si="30"/>
        <v>February</v>
      </c>
    </row>
    <row r="1831" spans="1:8" ht="15.75" thickBot="1" x14ac:dyDescent="0.3">
      <c r="A1831" s="41" t="s">
        <v>275</v>
      </c>
      <c r="B1831" s="41" t="s">
        <v>659</v>
      </c>
      <c r="C1831" s="41">
        <v>1128</v>
      </c>
      <c r="D1831" s="41" t="s">
        <v>146</v>
      </c>
      <c r="E1831" s="41">
        <v>17</v>
      </c>
      <c r="F1831" s="42">
        <v>29.75</v>
      </c>
      <c r="G1831" s="42">
        <v>0</v>
      </c>
      <c r="H1831" s="2" t="str">
        <f t="shared" si="30"/>
        <v>February</v>
      </c>
    </row>
    <row r="1832" spans="1:8" ht="15.75" thickBot="1" x14ac:dyDescent="0.3">
      <c r="A1832" s="41" t="s">
        <v>275</v>
      </c>
      <c r="B1832" s="41" t="s">
        <v>659</v>
      </c>
      <c r="C1832" s="41">
        <v>93</v>
      </c>
      <c r="D1832" s="41" t="s">
        <v>147</v>
      </c>
      <c r="E1832" s="41">
        <v>60</v>
      </c>
      <c r="F1832" s="42">
        <v>30.9</v>
      </c>
      <c r="G1832" s="42">
        <v>0</v>
      </c>
      <c r="H1832" s="2" t="str">
        <f t="shared" si="30"/>
        <v>February</v>
      </c>
    </row>
    <row r="1833" spans="1:8" ht="15.75" thickBot="1" x14ac:dyDescent="0.3">
      <c r="A1833" s="41" t="s">
        <v>275</v>
      </c>
      <c r="B1833" s="41" t="s">
        <v>659</v>
      </c>
      <c r="C1833" s="41">
        <v>2</v>
      </c>
      <c r="D1833" s="41" t="s">
        <v>148</v>
      </c>
      <c r="E1833" s="41">
        <v>121</v>
      </c>
      <c r="F1833" s="42">
        <v>72.2</v>
      </c>
      <c r="G1833" s="42">
        <v>0</v>
      </c>
      <c r="H1833" s="2" t="str">
        <f t="shared" si="30"/>
        <v>February</v>
      </c>
    </row>
    <row r="1834" spans="1:8" ht="15.75" thickBot="1" x14ac:dyDescent="0.3">
      <c r="A1834" s="41" t="s">
        <v>275</v>
      </c>
      <c r="B1834" s="41" t="s">
        <v>659</v>
      </c>
      <c r="C1834" s="41">
        <v>40</v>
      </c>
      <c r="D1834" s="41" t="s">
        <v>149</v>
      </c>
      <c r="E1834" s="41">
        <v>133</v>
      </c>
      <c r="F1834" s="42">
        <v>73.16</v>
      </c>
      <c r="G1834" s="42">
        <v>0</v>
      </c>
      <c r="H1834" s="2" t="str">
        <f t="shared" si="30"/>
        <v>February</v>
      </c>
    </row>
    <row r="1835" spans="1:8" ht="15.75" thickBot="1" x14ac:dyDescent="0.3">
      <c r="A1835" s="41" t="s">
        <v>275</v>
      </c>
      <c r="B1835" s="41" t="s">
        <v>659</v>
      </c>
      <c r="C1835" s="41">
        <v>418</v>
      </c>
      <c r="D1835" s="41" t="s">
        <v>150</v>
      </c>
      <c r="E1835" s="41">
        <v>88</v>
      </c>
      <c r="F1835" s="42">
        <v>47.06</v>
      </c>
      <c r="G1835" s="42">
        <v>0</v>
      </c>
      <c r="H1835" s="2" t="str">
        <f t="shared" si="30"/>
        <v>February</v>
      </c>
    </row>
    <row r="1836" spans="1:8" ht="15.75" thickBot="1" x14ac:dyDescent="0.3">
      <c r="A1836" s="41" t="s">
        <v>275</v>
      </c>
      <c r="B1836" s="41" t="s">
        <v>659</v>
      </c>
      <c r="C1836" s="41">
        <v>236</v>
      </c>
      <c r="D1836" s="41" t="s">
        <v>151</v>
      </c>
      <c r="E1836" s="41">
        <v>42</v>
      </c>
      <c r="F1836" s="42">
        <v>46.2</v>
      </c>
      <c r="G1836" s="42">
        <v>0</v>
      </c>
      <c r="H1836" s="2" t="str">
        <f t="shared" si="30"/>
        <v>February</v>
      </c>
    </row>
    <row r="1837" spans="1:8" ht="15.75" thickBot="1" x14ac:dyDescent="0.3">
      <c r="A1837" s="41" t="s">
        <v>275</v>
      </c>
      <c r="B1837" s="41" t="s">
        <v>659</v>
      </c>
      <c r="C1837" s="41">
        <v>23444</v>
      </c>
      <c r="D1837" s="41" t="s">
        <v>152</v>
      </c>
      <c r="E1837" s="41">
        <v>53</v>
      </c>
      <c r="F1837" s="42">
        <v>58.3</v>
      </c>
      <c r="G1837" s="42">
        <v>0</v>
      </c>
      <c r="H1837" s="2" t="str">
        <f t="shared" si="30"/>
        <v>February</v>
      </c>
    </row>
    <row r="1838" spans="1:8" ht="15.75" thickBot="1" x14ac:dyDescent="0.3">
      <c r="A1838" s="41" t="s">
        <v>275</v>
      </c>
      <c r="B1838" s="41" t="s">
        <v>659</v>
      </c>
      <c r="C1838" s="41">
        <v>263</v>
      </c>
      <c r="D1838" s="41" t="s">
        <v>255</v>
      </c>
      <c r="E1838" s="41">
        <v>26</v>
      </c>
      <c r="F1838" s="42">
        <v>28.6</v>
      </c>
      <c r="G1838" s="42">
        <v>0</v>
      </c>
      <c r="H1838" s="2" t="str">
        <f t="shared" si="30"/>
        <v>February</v>
      </c>
    </row>
    <row r="1839" spans="1:8" ht="15.75" thickBot="1" x14ac:dyDescent="0.3">
      <c r="A1839" s="41" t="s">
        <v>275</v>
      </c>
      <c r="B1839" s="41" t="s">
        <v>659</v>
      </c>
      <c r="C1839" s="41">
        <v>2434</v>
      </c>
      <c r="D1839" s="41" t="s">
        <v>153</v>
      </c>
      <c r="E1839" s="41">
        <v>60</v>
      </c>
      <c r="F1839" s="42">
        <v>66</v>
      </c>
      <c r="G1839" s="42">
        <v>0</v>
      </c>
      <c r="H1839" s="2" t="str">
        <f t="shared" si="30"/>
        <v>February</v>
      </c>
    </row>
    <row r="1840" spans="1:8" ht="15.75" thickBot="1" x14ac:dyDescent="0.3">
      <c r="A1840" s="41" t="s">
        <v>275</v>
      </c>
      <c r="B1840" s="41" t="s">
        <v>659</v>
      </c>
      <c r="C1840" s="41">
        <v>240</v>
      </c>
      <c r="D1840" s="41" t="s">
        <v>154</v>
      </c>
      <c r="E1840" s="41">
        <v>76</v>
      </c>
      <c r="F1840" s="42">
        <v>83.6</v>
      </c>
      <c r="G1840" s="42">
        <v>0</v>
      </c>
      <c r="H1840" s="2" t="str">
        <f t="shared" si="30"/>
        <v>February</v>
      </c>
    </row>
    <row r="1841" spans="1:8" ht="15.75" thickBot="1" x14ac:dyDescent="0.3">
      <c r="A1841" s="41" t="s">
        <v>275</v>
      </c>
      <c r="B1841" s="41" t="s">
        <v>659</v>
      </c>
      <c r="C1841" s="41">
        <v>1185</v>
      </c>
      <c r="D1841" s="41" t="s">
        <v>155</v>
      </c>
      <c r="E1841" s="41">
        <v>58</v>
      </c>
      <c r="F1841" s="42">
        <v>63.8</v>
      </c>
      <c r="G1841" s="42">
        <v>5.86</v>
      </c>
      <c r="H1841" s="2" t="str">
        <f t="shared" si="30"/>
        <v>February</v>
      </c>
    </row>
    <row r="1842" spans="1:8" ht="15.75" thickBot="1" x14ac:dyDescent="0.3">
      <c r="A1842" s="41" t="s">
        <v>275</v>
      </c>
      <c r="B1842" s="41" t="s">
        <v>659</v>
      </c>
      <c r="C1842" s="41">
        <v>42525</v>
      </c>
      <c r="D1842" s="41" t="s">
        <v>156</v>
      </c>
      <c r="E1842" s="41">
        <v>129</v>
      </c>
      <c r="F1842" s="42">
        <v>129</v>
      </c>
      <c r="G1842" s="42">
        <v>0</v>
      </c>
      <c r="H1842" s="2" t="str">
        <f t="shared" si="30"/>
        <v>February</v>
      </c>
    </row>
    <row r="1843" spans="1:8" ht="15.75" thickBot="1" x14ac:dyDescent="0.3">
      <c r="A1843" s="41" t="s">
        <v>275</v>
      </c>
      <c r="B1843" s="41" t="s">
        <v>659</v>
      </c>
      <c r="C1843" s="41">
        <v>45989</v>
      </c>
      <c r="D1843" s="41" t="s">
        <v>157</v>
      </c>
      <c r="E1843" s="41">
        <v>127</v>
      </c>
      <c r="F1843" s="42">
        <v>127</v>
      </c>
      <c r="G1843" s="42">
        <v>0</v>
      </c>
      <c r="H1843" s="2" t="str">
        <f t="shared" si="30"/>
        <v>February</v>
      </c>
    </row>
    <row r="1844" spans="1:8" ht="15.75" thickBot="1" x14ac:dyDescent="0.3">
      <c r="A1844" s="41" t="s">
        <v>275</v>
      </c>
      <c r="B1844" s="41" t="s">
        <v>659</v>
      </c>
      <c r="C1844" s="41">
        <v>1186</v>
      </c>
      <c r="D1844" s="41" t="s">
        <v>158</v>
      </c>
      <c r="E1844" s="41">
        <v>39</v>
      </c>
      <c r="F1844" s="42">
        <v>85.8</v>
      </c>
      <c r="G1844" s="42">
        <v>0</v>
      </c>
      <c r="H1844" s="2" t="str">
        <f t="shared" si="30"/>
        <v>February</v>
      </c>
    </row>
    <row r="1845" spans="1:8" ht="15.75" thickBot="1" x14ac:dyDescent="0.3">
      <c r="A1845" s="41" t="s">
        <v>275</v>
      </c>
      <c r="B1845" s="41" t="s">
        <v>159</v>
      </c>
      <c r="C1845" s="41">
        <v>751</v>
      </c>
      <c r="D1845" s="41" t="s">
        <v>160</v>
      </c>
      <c r="E1845" s="41">
        <v>53</v>
      </c>
      <c r="F1845" s="42">
        <v>161.65</v>
      </c>
      <c r="G1845" s="42">
        <v>15.37</v>
      </c>
      <c r="H1845" s="2" t="str">
        <f t="shared" si="30"/>
        <v>February</v>
      </c>
    </row>
    <row r="1846" spans="1:8" ht="15.75" thickBot="1" x14ac:dyDescent="0.3">
      <c r="A1846" s="41" t="s">
        <v>275</v>
      </c>
      <c r="B1846" s="41" t="s">
        <v>159</v>
      </c>
      <c r="C1846" s="41">
        <v>752</v>
      </c>
      <c r="D1846" s="41" t="s">
        <v>161</v>
      </c>
      <c r="E1846" s="41">
        <v>140</v>
      </c>
      <c r="F1846" s="42">
        <v>371</v>
      </c>
      <c r="G1846" s="42">
        <v>35.03</v>
      </c>
      <c r="H1846" s="2" t="str">
        <f t="shared" si="30"/>
        <v>February</v>
      </c>
    </row>
    <row r="1847" spans="1:8" ht="15.75" thickBot="1" x14ac:dyDescent="0.3">
      <c r="A1847" s="41" t="s">
        <v>275</v>
      </c>
      <c r="B1847" s="41" t="s">
        <v>159</v>
      </c>
      <c r="C1847" s="41">
        <v>753</v>
      </c>
      <c r="D1847" s="41" t="s">
        <v>162</v>
      </c>
      <c r="E1847" s="41">
        <v>205</v>
      </c>
      <c r="F1847" s="42">
        <v>461.25</v>
      </c>
      <c r="G1847" s="42">
        <v>43.32</v>
      </c>
      <c r="H1847" s="2" t="str">
        <f t="shared" si="30"/>
        <v>February</v>
      </c>
    </row>
    <row r="1848" spans="1:8" ht="15.75" thickBot="1" x14ac:dyDescent="0.3">
      <c r="A1848" s="41" t="s">
        <v>275</v>
      </c>
      <c r="B1848" s="41" t="s">
        <v>159</v>
      </c>
      <c r="C1848" s="41">
        <v>3874853</v>
      </c>
      <c r="D1848" s="41" t="s">
        <v>163</v>
      </c>
      <c r="E1848" s="41">
        <v>1</v>
      </c>
      <c r="F1848" s="42">
        <v>4.5</v>
      </c>
      <c r="G1848" s="42">
        <v>0.43</v>
      </c>
      <c r="H1848" s="2" t="str">
        <f t="shared" si="30"/>
        <v>February</v>
      </c>
    </row>
    <row r="1849" spans="1:8" ht="15.75" thickBot="1" x14ac:dyDescent="0.3">
      <c r="A1849" s="41" t="s">
        <v>275</v>
      </c>
      <c r="B1849" s="41" t="s">
        <v>159</v>
      </c>
      <c r="C1849" s="41">
        <v>3874852</v>
      </c>
      <c r="D1849" s="41" t="s">
        <v>164</v>
      </c>
      <c r="E1849" s="41">
        <v>103</v>
      </c>
      <c r="F1849" s="42">
        <v>386.25</v>
      </c>
      <c r="G1849" s="42">
        <v>36.950000000000003</v>
      </c>
      <c r="H1849" s="2" t="str">
        <f t="shared" si="30"/>
        <v>February</v>
      </c>
    </row>
    <row r="1850" spans="1:8" ht="15.75" thickBot="1" x14ac:dyDescent="0.3">
      <c r="A1850" s="41" t="s">
        <v>275</v>
      </c>
      <c r="B1850" s="41" t="s">
        <v>159</v>
      </c>
      <c r="C1850" s="41">
        <v>765</v>
      </c>
      <c r="D1850" s="41" t="s">
        <v>165</v>
      </c>
      <c r="E1850" s="41">
        <v>200</v>
      </c>
      <c r="F1850" s="42">
        <v>360</v>
      </c>
      <c r="G1850" s="42">
        <v>34.020000000000003</v>
      </c>
      <c r="H1850" s="2" t="str">
        <f t="shared" si="30"/>
        <v>February</v>
      </c>
    </row>
    <row r="1851" spans="1:8" ht="15.75" thickBot="1" x14ac:dyDescent="0.3">
      <c r="A1851" s="41" t="s">
        <v>275</v>
      </c>
      <c r="B1851" s="41" t="s">
        <v>159</v>
      </c>
      <c r="C1851" s="41">
        <v>757</v>
      </c>
      <c r="D1851" s="41" t="s">
        <v>166</v>
      </c>
      <c r="E1851" s="41">
        <v>3</v>
      </c>
      <c r="F1851" s="42">
        <v>11.55</v>
      </c>
      <c r="G1851" s="42">
        <v>1.1100000000000001</v>
      </c>
      <c r="H1851" s="2" t="str">
        <f t="shared" si="30"/>
        <v>February</v>
      </c>
    </row>
    <row r="1852" spans="1:8" ht="15.75" thickBot="1" x14ac:dyDescent="0.3">
      <c r="A1852" s="41" t="s">
        <v>275</v>
      </c>
      <c r="B1852" s="41" t="s">
        <v>159</v>
      </c>
      <c r="C1852" s="41">
        <v>758</v>
      </c>
      <c r="D1852" s="41" t="s">
        <v>167</v>
      </c>
      <c r="E1852" s="41">
        <v>39</v>
      </c>
      <c r="F1852" s="42">
        <v>138.44999999999999</v>
      </c>
      <c r="G1852" s="42">
        <v>13.21</v>
      </c>
      <c r="H1852" s="2" t="str">
        <f t="shared" si="30"/>
        <v>February</v>
      </c>
    </row>
    <row r="1853" spans="1:8" ht="15.75" thickBot="1" x14ac:dyDescent="0.3">
      <c r="A1853" s="41" t="s">
        <v>275</v>
      </c>
      <c r="B1853" s="41" t="s">
        <v>159</v>
      </c>
      <c r="C1853" s="41">
        <v>759</v>
      </c>
      <c r="D1853" s="41" t="s">
        <v>168</v>
      </c>
      <c r="E1853" s="41">
        <v>46</v>
      </c>
      <c r="F1853" s="42">
        <v>128.80000000000001</v>
      </c>
      <c r="G1853" s="42">
        <v>12.4</v>
      </c>
      <c r="H1853" s="2" t="str">
        <f t="shared" si="30"/>
        <v>February</v>
      </c>
    </row>
    <row r="1854" spans="1:8" ht="15.75" thickBot="1" x14ac:dyDescent="0.3">
      <c r="A1854" s="41" t="s">
        <v>275</v>
      </c>
      <c r="B1854" s="41" t="s">
        <v>159</v>
      </c>
      <c r="C1854" s="41">
        <v>1004</v>
      </c>
      <c r="D1854" s="41" t="s">
        <v>169</v>
      </c>
      <c r="E1854" s="41">
        <v>47</v>
      </c>
      <c r="F1854" s="42">
        <v>213.85</v>
      </c>
      <c r="G1854" s="42">
        <v>20.21</v>
      </c>
      <c r="H1854" s="2" t="str">
        <f t="shared" si="30"/>
        <v>February</v>
      </c>
    </row>
    <row r="1855" spans="1:8" ht="15.75" thickBot="1" x14ac:dyDescent="0.3">
      <c r="A1855" s="41" t="s">
        <v>275</v>
      </c>
      <c r="B1855" s="41" t="s">
        <v>159</v>
      </c>
      <c r="C1855" s="41">
        <v>1003</v>
      </c>
      <c r="D1855" s="41" t="s">
        <v>170</v>
      </c>
      <c r="E1855" s="41">
        <v>98</v>
      </c>
      <c r="F1855" s="42">
        <v>416.5</v>
      </c>
      <c r="G1855" s="42">
        <v>39.380000000000003</v>
      </c>
      <c r="H1855" s="2" t="str">
        <f t="shared" si="30"/>
        <v>February</v>
      </c>
    </row>
    <row r="1856" spans="1:8" ht="15.75" thickBot="1" x14ac:dyDescent="0.3">
      <c r="A1856" s="41" t="s">
        <v>275</v>
      </c>
      <c r="B1856" s="41" t="s">
        <v>159</v>
      </c>
      <c r="C1856" s="41">
        <v>1002</v>
      </c>
      <c r="D1856" s="41" t="s">
        <v>171</v>
      </c>
      <c r="E1856" s="41">
        <v>94</v>
      </c>
      <c r="F1856" s="42">
        <v>333.7</v>
      </c>
      <c r="G1856" s="42">
        <v>31.93</v>
      </c>
      <c r="H1856" s="2" t="str">
        <f t="shared" si="30"/>
        <v>February</v>
      </c>
    </row>
    <row r="1857" spans="1:8" ht="15.75" thickBot="1" x14ac:dyDescent="0.3">
      <c r="A1857" s="41" t="s">
        <v>275</v>
      </c>
      <c r="B1857" s="41" t="s">
        <v>159</v>
      </c>
      <c r="C1857" s="41">
        <v>760</v>
      </c>
      <c r="D1857" s="41" t="s">
        <v>172</v>
      </c>
      <c r="E1857" s="41">
        <v>51</v>
      </c>
      <c r="F1857" s="42">
        <v>206.55</v>
      </c>
      <c r="G1857" s="42">
        <v>19.45</v>
      </c>
      <c r="H1857" s="2" t="str">
        <f t="shared" si="30"/>
        <v>February</v>
      </c>
    </row>
    <row r="1858" spans="1:8" ht="15.75" thickBot="1" x14ac:dyDescent="0.3">
      <c r="A1858" s="41" t="s">
        <v>275</v>
      </c>
      <c r="B1858" s="41" t="s">
        <v>159</v>
      </c>
      <c r="C1858" s="41">
        <v>761</v>
      </c>
      <c r="D1858" s="41" t="s">
        <v>173</v>
      </c>
      <c r="E1858" s="41">
        <v>135</v>
      </c>
      <c r="F1858" s="42">
        <v>479.25</v>
      </c>
      <c r="G1858" s="42">
        <v>45.8</v>
      </c>
      <c r="H1858" s="2" t="str">
        <f t="shared" si="30"/>
        <v>February</v>
      </c>
    </row>
    <row r="1859" spans="1:8" ht="15.75" thickBot="1" x14ac:dyDescent="0.3">
      <c r="A1859" s="41" t="s">
        <v>275</v>
      </c>
      <c r="B1859" s="41" t="s">
        <v>159</v>
      </c>
      <c r="C1859" s="41">
        <v>762</v>
      </c>
      <c r="D1859" s="41" t="s">
        <v>174</v>
      </c>
      <c r="E1859" s="41">
        <v>96</v>
      </c>
      <c r="F1859" s="42">
        <v>268.8</v>
      </c>
      <c r="G1859" s="42">
        <v>25.84</v>
      </c>
      <c r="H1859" s="2" t="str">
        <f t="shared" si="30"/>
        <v>February</v>
      </c>
    </row>
    <row r="1860" spans="1:8" ht="15.75" thickBot="1" x14ac:dyDescent="0.3">
      <c r="A1860" s="41" t="s">
        <v>275</v>
      </c>
      <c r="B1860" s="41" t="s">
        <v>159</v>
      </c>
      <c r="C1860" s="41">
        <v>4753</v>
      </c>
      <c r="D1860" s="41" t="s">
        <v>176</v>
      </c>
      <c r="E1860" s="41">
        <v>9</v>
      </c>
      <c r="F1860" s="42">
        <v>20.25</v>
      </c>
      <c r="G1860" s="42">
        <v>0</v>
      </c>
      <c r="H1860" s="2" t="str">
        <f t="shared" si="30"/>
        <v>February</v>
      </c>
    </row>
    <row r="1861" spans="1:8" ht="15.75" thickBot="1" x14ac:dyDescent="0.3">
      <c r="A1861" s="41" t="s">
        <v>275</v>
      </c>
      <c r="B1861" s="41" t="s">
        <v>159</v>
      </c>
      <c r="C1861" s="41">
        <v>4751</v>
      </c>
      <c r="D1861" s="41" t="s">
        <v>261</v>
      </c>
      <c r="E1861" s="41">
        <v>1</v>
      </c>
      <c r="F1861" s="42">
        <v>12.5</v>
      </c>
      <c r="G1861" s="42">
        <v>1.19</v>
      </c>
      <c r="H1861" s="2" t="str">
        <f t="shared" si="30"/>
        <v>February</v>
      </c>
    </row>
    <row r="1862" spans="1:8" ht="15.75" thickBot="1" x14ac:dyDescent="0.3">
      <c r="A1862" s="41" t="s">
        <v>275</v>
      </c>
      <c r="B1862" s="41" t="s">
        <v>159</v>
      </c>
      <c r="C1862" s="41">
        <v>763</v>
      </c>
      <c r="D1862" s="41" t="s">
        <v>179</v>
      </c>
      <c r="E1862" s="41">
        <v>135</v>
      </c>
      <c r="F1862" s="42">
        <v>317.25</v>
      </c>
      <c r="G1862" s="42">
        <v>29.82</v>
      </c>
      <c r="H1862" s="2" t="str">
        <f t="shared" si="30"/>
        <v>February</v>
      </c>
    </row>
    <row r="1863" spans="1:8" ht="15.75" thickBot="1" x14ac:dyDescent="0.3">
      <c r="A1863" s="41" t="s">
        <v>275</v>
      </c>
      <c r="B1863" s="41" t="s">
        <v>159</v>
      </c>
      <c r="C1863" s="41">
        <v>764</v>
      </c>
      <c r="D1863" s="41" t="s">
        <v>180</v>
      </c>
      <c r="E1863" s="41">
        <v>306</v>
      </c>
      <c r="F1863" s="42">
        <v>627.29999999999995</v>
      </c>
      <c r="G1863" s="42">
        <v>58.47</v>
      </c>
      <c r="H1863" s="2" t="str">
        <f t="shared" si="30"/>
        <v>February</v>
      </c>
    </row>
    <row r="1864" spans="1:8" ht="15.75" thickBot="1" x14ac:dyDescent="0.3">
      <c r="A1864" s="41" t="s">
        <v>275</v>
      </c>
      <c r="B1864" s="41" t="s">
        <v>159</v>
      </c>
      <c r="C1864" s="41">
        <v>766</v>
      </c>
      <c r="D1864" s="41" t="s">
        <v>181</v>
      </c>
      <c r="E1864" s="41">
        <v>392</v>
      </c>
      <c r="F1864" s="42">
        <v>725.2</v>
      </c>
      <c r="G1864" s="42">
        <v>70.069999999999993</v>
      </c>
      <c r="H1864" s="2" t="str">
        <f t="shared" si="30"/>
        <v>February</v>
      </c>
    </row>
    <row r="1865" spans="1:8" ht="15.75" thickBot="1" x14ac:dyDescent="0.3">
      <c r="A1865" s="41" t="s">
        <v>275</v>
      </c>
      <c r="B1865" s="41" t="s">
        <v>159</v>
      </c>
      <c r="C1865" s="41">
        <v>790</v>
      </c>
      <c r="D1865" s="41" t="s">
        <v>185</v>
      </c>
      <c r="E1865" s="41">
        <v>221</v>
      </c>
      <c r="F1865" s="42">
        <v>55.25</v>
      </c>
      <c r="G1865" s="42">
        <v>0</v>
      </c>
      <c r="H1865" s="2" t="str">
        <f t="shared" si="30"/>
        <v>February</v>
      </c>
    </row>
    <row r="1866" spans="1:8" ht="15.75" thickBot="1" x14ac:dyDescent="0.3">
      <c r="A1866" s="41" t="s">
        <v>275</v>
      </c>
      <c r="B1866" s="41" t="s">
        <v>159</v>
      </c>
      <c r="C1866" s="41">
        <v>1113</v>
      </c>
      <c r="D1866" s="41" t="s">
        <v>186</v>
      </c>
      <c r="E1866" s="41">
        <v>30</v>
      </c>
      <c r="F1866" s="42">
        <v>61.5</v>
      </c>
      <c r="G1866" s="42">
        <v>5.71</v>
      </c>
      <c r="H1866" s="2" t="str">
        <f t="shared" si="30"/>
        <v>February</v>
      </c>
    </row>
    <row r="1867" spans="1:8" ht="15.75" thickBot="1" x14ac:dyDescent="0.3">
      <c r="A1867" s="41" t="s">
        <v>275</v>
      </c>
      <c r="B1867" s="41" t="s">
        <v>159</v>
      </c>
      <c r="C1867" s="41">
        <v>1112</v>
      </c>
      <c r="D1867" s="41" t="s">
        <v>187</v>
      </c>
      <c r="E1867" s="41">
        <v>12</v>
      </c>
      <c r="F1867" s="42">
        <v>22.2</v>
      </c>
      <c r="G1867" s="42">
        <v>2.14</v>
      </c>
      <c r="H1867" s="2" t="str">
        <f t="shared" si="30"/>
        <v>February</v>
      </c>
    </row>
    <row r="1868" spans="1:8" ht="15.75" thickBot="1" x14ac:dyDescent="0.3">
      <c r="A1868" s="41" t="s">
        <v>275</v>
      </c>
      <c r="B1868" s="41" t="s">
        <v>159</v>
      </c>
      <c r="C1868" s="41">
        <v>1114</v>
      </c>
      <c r="D1868" s="41" t="s">
        <v>188</v>
      </c>
      <c r="E1868" s="41">
        <v>7</v>
      </c>
      <c r="F1868" s="42">
        <v>16.45</v>
      </c>
      <c r="G1868" s="42">
        <v>1.54</v>
      </c>
      <c r="H1868" s="2" t="str">
        <f t="shared" si="30"/>
        <v>February</v>
      </c>
    </row>
    <row r="1869" spans="1:8" ht="15.75" thickBot="1" x14ac:dyDescent="0.3">
      <c r="A1869" s="41" t="s">
        <v>275</v>
      </c>
      <c r="B1869" s="41" t="s">
        <v>159</v>
      </c>
      <c r="C1869" s="41">
        <v>787</v>
      </c>
      <c r="D1869" s="41" t="s">
        <v>189</v>
      </c>
      <c r="E1869" s="41">
        <v>561</v>
      </c>
      <c r="F1869" s="42">
        <v>336.6</v>
      </c>
      <c r="G1869" s="42">
        <v>31.13</v>
      </c>
      <c r="H1869" s="2" t="str">
        <f t="shared" si="30"/>
        <v>February</v>
      </c>
    </row>
    <row r="1870" spans="1:8" ht="15.75" thickBot="1" x14ac:dyDescent="0.3">
      <c r="A1870" s="41" t="s">
        <v>275</v>
      </c>
      <c r="B1870" s="41" t="s">
        <v>159</v>
      </c>
      <c r="C1870" s="41">
        <v>768</v>
      </c>
      <c r="D1870" s="41" t="s">
        <v>190</v>
      </c>
      <c r="E1870" s="41">
        <v>139</v>
      </c>
      <c r="F1870" s="42">
        <v>118.15</v>
      </c>
      <c r="G1870" s="42">
        <v>11.27</v>
      </c>
      <c r="H1870" s="2" t="str">
        <f t="shared" si="30"/>
        <v>February</v>
      </c>
    </row>
    <row r="1871" spans="1:8" ht="15.75" thickBot="1" x14ac:dyDescent="0.3">
      <c r="A1871" s="41" t="s">
        <v>275</v>
      </c>
      <c r="B1871" s="41" t="s">
        <v>159</v>
      </c>
      <c r="C1871" s="41">
        <v>771</v>
      </c>
      <c r="D1871" s="41" t="s">
        <v>191</v>
      </c>
      <c r="E1871" s="41">
        <v>20</v>
      </c>
      <c r="F1871" s="42">
        <v>71</v>
      </c>
      <c r="G1871" s="42">
        <v>6.76</v>
      </c>
      <c r="H1871" s="2" t="str">
        <f t="shared" si="30"/>
        <v>February</v>
      </c>
    </row>
    <row r="1872" spans="1:8" ht="15.75" thickBot="1" x14ac:dyDescent="0.3">
      <c r="A1872" s="41" t="s">
        <v>275</v>
      </c>
      <c r="B1872" s="41" t="s">
        <v>159</v>
      </c>
      <c r="C1872" s="41">
        <v>772</v>
      </c>
      <c r="D1872" s="41" t="s">
        <v>192</v>
      </c>
      <c r="E1872" s="41">
        <v>84</v>
      </c>
      <c r="F1872" s="42">
        <v>281.39999999999998</v>
      </c>
      <c r="G1872" s="42">
        <v>26.86</v>
      </c>
      <c r="H1872" s="2" t="str">
        <f t="shared" si="30"/>
        <v>February</v>
      </c>
    </row>
    <row r="1873" spans="1:8" ht="15.75" thickBot="1" x14ac:dyDescent="0.3">
      <c r="A1873" s="41" t="s">
        <v>275</v>
      </c>
      <c r="B1873" s="41" t="s">
        <v>159</v>
      </c>
      <c r="C1873" s="41">
        <v>773</v>
      </c>
      <c r="D1873" s="41" t="s">
        <v>193</v>
      </c>
      <c r="E1873" s="41">
        <v>73</v>
      </c>
      <c r="F1873" s="42">
        <v>208.05</v>
      </c>
      <c r="G1873" s="42">
        <v>19.73</v>
      </c>
      <c r="H1873" s="2" t="str">
        <f t="shared" si="30"/>
        <v>February</v>
      </c>
    </row>
    <row r="1874" spans="1:8" ht="15.75" thickBot="1" x14ac:dyDescent="0.3">
      <c r="A1874" s="41" t="s">
        <v>275</v>
      </c>
      <c r="B1874" s="41" t="s">
        <v>159</v>
      </c>
      <c r="C1874" s="41">
        <v>774</v>
      </c>
      <c r="D1874" s="41" t="s">
        <v>194</v>
      </c>
      <c r="E1874" s="41">
        <v>319</v>
      </c>
      <c r="F1874" s="42">
        <v>653.95000000000005</v>
      </c>
      <c r="G1874" s="42">
        <v>61.11</v>
      </c>
      <c r="H1874" s="2" t="str">
        <f t="shared" si="30"/>
        <v>February</v>
      </c>
    </row>
    <row r="1875" spans="1:8" ht="15.75" thickBot="1" x14ac:dyDescent="0.3">
      <c r="A1875" s="41" t="s">
        <v>275</v>
      </c>
      <c r="B1875" s="41" t="s">
        <v>159</v>
      </c>
      <c r="C1875" s="41">
        <v>793</v>
      </c>
      <c r="D1875" s="41" t="s">
        <v>195</v>
      </c>
      <c r="E1875" s="41">
        <v>7</v>
      </c>
      <c r="F1875" s="42">
        <v>14.35</v>
      </c>
      <c r="G1875" s="42">
        <v>1.33</v>
      </c>
      <c r="H1875" s="2" t="str">
        <f t="shared" si="30"/>
        <v>February</v>
      </c>
    </row>
    <row r="1876" spans="1:8" ht="15.75" thickBot="1" x14ac:dyDescent="0.3">
      <c r="A1876" s="41" t="s">
        <v>275</v>
      </c>
      <c r="B1876" s="41" t="s">
        <v>159</v>
      </c>
      <c r="C1876" s="41">
        <v>794</v>
      </c>
      <c r="D1876" s="41" t="s">
        <v>196</v>
      </c>
      <c r="E1876" s="41">
        <v>16</v>
      </c>
      <c r="F1876" s="42">
        <v>40.799999999999997</v>
      </c>
      <c r="G1876" s="42">
        <v>3.84</v>
      </c>
      <c r="H1876" s="2" t="str">
        <f t="shared" si="30"/>
        <v>February</v>
      </c>
    </row>
    <row r="1877" spans="1:8" ht="15.75" thickBot="1" x14ac:dyDescent="0.3">
      <c r="A1877" s="41" t="s">
        <v>275</v>
      </c>
      <c r="B1877" s="41" t="s">
        <v>159</v>
      </c>
      <c r="C1877" s="41">
        <v>795</v>
      </c>
      <c r="D1877" s="41" t="s">
        <v>197</v>
      </c>
      <c r="E1877" s="41">
        <v>17</v>
      </c>
      <c r="F1877" s="42">
        <v>51.85</v>
      </c>
      <c r="G1877" s="42">
        <v>4.93</v>
      </c>
      <c r="H1877" s="2" t="str">
        <f t="shared" si="30"/>
        <v>February</v>
      </c>
    </row>
    <row r="1878" spans="1:8" ht="15.75" thickBot="1" x14ac:dyDescent="0.3">
      <c r="A1878" s="41" t="s">
        <v>275</v>
      </c>
      <c r="B1878" s="41" t="s">
        <v>159</v>
      </c>
      <c r="C1878" s="41">
        <v>775</v>
      </c>
      <c r="D1878" s="41" t="s">
        <v>198</v>
      </c>
      <c r="E1878" s="41">
        <v>49</v>
      </c>
      <c r="F1878" s="42">
        <v>188.65</v>
      </c>
      <c r="G1878" s="42">
        <v>18.13</v>
      </c>
      <c r="H1878" s="2" t="str">
        <f t="shared" si="30"/>
        <v>February</v>
      </c>
    </row>
    <row r="1879" spans="1:8" ht="15.75" thickBot="1" x14ac:dyDescent="0.3">
      <c r="A1879" s="41" t="s">
        <v>275</v>
      </c>
      <c r="B1879" s="41" t="s">
        <v>159</v>
      </c>
      <c r="C1879" s="41">
        <v>776</v>
      </c>
      <c r="D1879" s="41" t="s">
        <v>199</v>
      </c>
      <c r="E1879" s="41">
        <v>255</v>
      </c>
      <c r="F1879" s="42">
        <v>905.25</v>
      </c>
      <c r="G1879" s="42">
        <v>86.55</v>
      </c>
      <c r="H1879" s="2" t="str">
        <f t="shared" si="30"/>
        <v>February</v>
      </c>
    </row>
    <row r="1880" spans="1:8" ht="15.75" thickBot="1" x14ac:dyDescent="0.3">
      <c r="A1880" s="41" t="s">
        <v>275</v>
      </c>
      <c r="B1880" s="41" t="s">
        <v>159</v>
      </c>
      <c r="C1880" s="41">
        <v>777</v>
      </c>
      <c r="D1880" s="41" t="s">
        <v>200</v>
      </c>
      <c r="E1880" s="41">
        <v>389</v>
      </c>
      <c r="F1880" s="42">
        <v>1089.2</v>
      </c>
      <c r="G1880" s="42">
        <v>104.74</v>
      </c>
      <c r="H1880" s="2" t="str">
        <f t="shared" si="30"/>
        <v>February</v>
      </c>
    </row>
    <row r="1881" spans="1:8" ht="15.75" thickBot="1" x14ac:dyDescent="0.3">
      <c r="A1881" s="41" t="s">
        <v>275</v>
      </c>
      <c r="B1881" s="41" t="s">
        <v>159</v>
      </c>
      <c r="C1881" s="41">
        <v>666211</v>
      </c>
      <c r="D1881" s="41" t="s">
        <v>201</v>
      </c>
      <c r="E1881" s="41">
        <v>1</v>
      </c>
      <c r="F1881" s="42">
        <v>3.45</v>
      </c>
      <c r="G1881" s="42">
        <v>0.33</v>
      </c>
      <c r="H1881" s="2" t="str">
        <f t="shared" si="30"/>
        <v>February</v>
      </c>
    </row>
    <row r="1882" spans="1:8" ht="15.75" thickBot="1" x14ac:dyDescent="0.3">
      <c r="A1882" s="41" t="s">
        <v>275</v>
      </c>
      <c r="B1882" s="41" t="s">
        <v>159</v>
      </c>
      <c r="C1882" s="41">
        <v>666212</v>
      </c>
      <c r="D1882" s="41" t="s">
        <v>202</v>
      </c>
      <c r="E1882" s="41">
        <v>10</v>
      </c>
      <c r="F1882" s="42">
        <v>40</v>
      </c>
      <c r="G1882" s="42">
        <v>3.8</v>
      </c>
      <c r="H1882" s="2" t="str">
        <f t="shared" si="30"/>
        <v>February</v>
      </c>
    </row>
    <row r="1883" spans="1:8" ht="15.75" thickBot="1" x14ac:dyDescent="0.3">
      <c r="A1883" s="41" t="s">
        <v>275</v>
      </c>
      <c r="B1883" s="41" t="s">
        <v>159</v>
      </c>
      <c r="C1883" s="41">
        <v>666213</v>
      </c>
      <c r="D1883" s="41" t="s">
        <v>203</v>
      </c>
      <c r="E1883" s="41">
        <v>1</v>
      </c>
      <c r="F1883" s="42">
        <v>4.55</v>
      </c>
      <c r="G1883" s="42">
        <v>0.44</v>
      </c>
      <c r="H1883" s="2" t="str">
        <f t="shared" si="30"/>
        <v>February</v>
      </c>
    </row>
    <row r="1884" spans="1:8" ht="15.75" thickBot="1" x14ac:dyDescent="0.3">
      <c r="A1884" s="41" t="s">
        <v>275</v>
      </c>
      <c r="B1884" s="41" t="s">
        <v>159</v>
      </c>
      <c r="C1884" s="41">
        <v>778</v>
      </c>
      <c r="D1884" s="41" t="s">
        <v>204</v>
      </c>
      <c r="E1884" s="41">
        <v>28</v>
      </c>
      <c r="F1884" s="42">
        <v>121.8</v>
      </c>
      <c r="G1884" s="42">
        <v>11.49</v>
      </c>
      <c r="H1884" s="2" t="str">
        <f t="shared" si="30"/>
        <v>February</v>
      </c>
    </row>
    <row r="1885" spans="1:8" ht="15.75" thickBot="1" x14ac:dyDescent="0.3">
      <c r="A1885" s="41" t="s">
        <v>275</v>
      </c>
      <c r="B1885" s="41" t="s">
        <v>159</v>
      </c>
      <c r="C1885" s="41">
        <v>779</v>
      </c>
      <c r="D1885" s="41" t="s">
        <v>205</v>
      </c>
      <c r="E1885" s="41">
        <v>133</v>
      </c>
      <c r="F1885" s="42">
        <v>538.65</v>
      </c>
      <c r="G1885" s="42">
        <v>50.67</v>
      </c>
      <c r="H1885" s="2" t="str">
        <f t="shared" si="30"/>
        <v>February</v>
      </c>
    </row>
    <row r="1886" spans="1:8" ht="15.75" thickBot="1" x14ac:dyDescent="0.3">
      <c r="A1886" s="41" t="s">
        <v>275</v>
      </c>
      <c r="B1886" s="41" t="s">
        <v>159</v>
      </c>
      <c r="C1886" s="41">
        <v>780</v>
      </c>
      <c r="D1886" s="41" t="s">
        <v>206</v>
      </c>
      <c r="E1886" s="41">
        <v>126</v>
      </c>
      <c r="F1886" s="42">
        <v>415.8</v>
      </c>
      <c r="G1886" s="42">
        <v>39.21</v>
      </c>
      <c r="H1886" s="2" t="str">
        <f t="shared" ref="H1886:H1928" si="31">"February"</f>
        <v>February</v>
      </c>
    </row>
    <row r="1887" spans="1:8" ht="15.75" thickBot="1" x14ac:dyDescent="0.3">
      <c r="A1887" s="41" t="s">
        <v>275</v>
      </c>
      <c r="B1887" s="41" t="s">
        <v>159</v>
      </c>
      <c r="C1887" s="41">
        <v>103051</v>
      </c>
      <c r="D1887" s="41" t="s">
        <v>207</v>
      </c>
      <c r="E1887" s="41">
        <v>1</v>
      </c>
      <c r="F1887" s="42">
        <v>4.55</v>
      </c>
      <c r="G1887" s="42">
        <v>0.43</v>
      </c>
      <c r="H1887" s="2" t="str">
        <f t="shared" si="31"/>
        <v>February</v>
      </c>
    </row>
    <row r="1888" spans="1:8" ht="15.75" thickBot="1" x14ac:dyDescent="0.3">
      <c r="A1888" s="41" t="s">
        <v>275</v>
      </c>
      <c r="B1888" s="41" t="s">
        <v>159</v>
      </c>
      <c r="C1888" s="41">
        <v>1030132</v>
      </c>
      <c r="D1888" s="41" t="s">
        <v>209</v>
      </c>
      <c r="E1888" s="41">
        <v>1</v>
      </c>
      <c r="F1888" s="42">
        <v>4.55</v>
      </c>
      <c r="G1888" s="42">
        <v>0.43</v>
      </c>
      <c r="H1888" s="2" t="str">
        <f t="shared" si="31"/>
        <v>February</v>
      </c>
    </row>
    <row r="1889" spans="1:8" ht="15.75" thickBot="1" x14ac:dyDescent="0.3">
      <c r="A1889" s="41" t="s">
        <v>275</v>
      </c>
      <c r="B1889" s="41" t="s">
        <v>159</v>
      </c>
      <c r="C1889" s="41">
        <v>1030131</v>
      </c>
      <c r="D1889" s="41" t="s">
        <v>262</v>
      </c>
      <c r="E1889" s="41">
        <v>1</v>
      </c>
      <c r="F1889" s="42">
        <v>3.8</v>
      </c>
      <c r="G1889" s="42">
        <v>0.36</v>
      </c>
      <c r="H1889" s="2" t="str">
        <f t="shared" si="31"/>
        <v>February</v>
      </c>
    </row>
    <row r="1890" spans="1:8" ht="15.75" thickBot="1" x14ac:dyDescent="0.3">
      <c r="A1890" s="41" t="s">
        <v>275</v>
      </c>
      <c r="B1890" s="41" t="s">
        <v>159</v>
      </c>
      <c r="C1890" s="41">
        <v>789</v>
      </c>
      <c r="D1890" s="41" t="s">
        <v>210</v>
      </c>
      <c r="E1890" s="41">
        <v>147</v>
      </c>
      <c r="F1890" s="42">
        <v>102.9</v>
      </c>
      <c r="G1890" s="42">
        <v>9.5399999999999991</v>
      </c>
      <c r="H1890" s="2" t="str">
        <f t="shared" si="31"/>
        <v>February</v>
      </c>
    </row>
    <row r="1891" spans="1:8" ht="15.75" thickBot="1" x14ac:dyDescent="0.3">
      <c r="A1891" s="41" t="s">
        <v>275</v>
      </c>
      <c r="B1891" s="41" t="s">
        <v>159</v>
      </c>
      <c r="C1891" s="41">
        <v>782</v>
      </c>
      <c r="D1891" s="41" t="s">
        <v>211</v>
      </c>
      <c r="E1891" s="41">
        <v>9</v>
      </c>
      <c r="F1891" s="42">
        <v>19.8</v>
      </c>
      <c r="G1891" s="42">
        <v>1.89</v>
      </c>
      <c r="H1891" s="2" t="str">
        <f t="shared" si="31"/>
        <v>February</v>
      </c>
    </row>
    <row r="1892" spans="1:8" ht="15.75" thickBot="1" x14ac:dyDescent="0.3">
      <c r="A1892" s="41" t="s">
        <v>275</v>
      </c>
      <c r="B1892" s="41" t="s">
        <v>159</v>
      </c>
      <c r="C1892" s="41">
        <v>783</v>
      </c>
      <c r="D1892" s="41" t="s">
        <v>212</v>
      </c>
      <c r="E1892" s="41">
        <v>5</v>
      </c>
      <c r="F1892" s="42">
        <v>9.75</v>
      </c>
      <c r="G1892" s="42">
        <v>0.94</v>
      </c>
      <c r="H1892" s="2" t="str">
        <f t="shared" si="31"/>
        <v>February</v>
      </c>
    </row>
    <row r="1893" spans="1:8" ht="15.75" thickBot="1" x14ac:dyDescent="0.3">
      <c r="A1893" s="41" t="s">
        <v>275</v>
      </c>
      <c r="B1893" s="41" t="s">
        <v>159</v>
      </c>
      <c r="C1893" s="41">
        <v>784</v>
      </c>
      <c r="D1893" s="41" t="s">
        <v>213</v>
      </c>
      <c r="E1893" s="41">
        <v>7</v>
      </c>
      <c r="F1893" s="42">
        <v>11.55</v>
      </c>
      <c r="G1893" s="42">
        <v>1.1100000000000001</v>
      </c>
      <c r="H1893" s="2" t="str">
        <f t="shared" si="31"/>
        <v>February</v>
      </c>
    </row>
    <row r="1894" spans="1:8" ht="15.75" thickBot="1" x14ac:dyDescent="0.3">
      <c r="A1894" s="41" t="s">
        <v>275</v>
      </c>
      <c r="B1894" s="41" t="s">
        <v>159</v>
      </c>
      <c r="C1894" s="41">
        <v>1008</v>
      </c>
      <c r="D1894" s="41" t="s">
        <v>214</v>
      </c>
      <c r="E1894" s="41">
        <v>40</v>
      </c>
      <c r="F1894" s="42">
        <v>182</v>
      </c>
      <c r="G1894" s="42">
        <v>17.21</v>
      </c>
      <c r="H1894" s="2" t="str">
        <f t="shared" si="31"/>
        <v>February</v>
      </c>
    </row>
    <row r="1895" spans="1:8" ht="15.75" thickBot="1" x14ac:dyDescent="0.3">
      <c r="A1895" s="41" t="s">
        <v>275</v>
      </c>
      <c r="B1895" s="41" t="s">
        <v>159</v>
      </c>
      <c r="C1895" s="41">
        <v>1007</v>
      </c>
      <c r="D1895" s="41" t="s">
        <v>215</v>
      </c>
      <c r="E1895" s="41">
        <v>114</v>
      </c>
      <c r="F1895" s="42">
        <v>484.5</v>
      </c>
      <c r="G1895" s="42">
        <v>45.71</v>
      </c>
      <c r="H1895" s="2" t="str">
        <f t="shared" si="31"/>
        <v>February</v>
      </c>
    </row>
    <row r="1896" spans="1:8" ht="15.75" thickBot="1" x14ac:dyDescent="0.3">
      <c r="A1896" s="41" t="s">
        <v>275</v>
      </c>
      <c r="B1896" s="41" t="s">
        <v>159</v>
      </c>
      <c r="C1896" s="41">
        <v>1006</v>
      </c>
      <c r="D1896" s="41" t="s">
        <v>216</v>
      </c>
      <c r="E1896" s="41">
        <v>72</v>
      </c>
      <c r="F1896" s="42">
        <v>255.6</v>
      </c>
      <c r="G1896" s="42">
        <v>24.42</v>
      </c>
      <c r="H1896" s="2" t="str">
        <f t="shared" si="31"/>
        <v>February</v>
      </c>
    </row>
    <row r="1897" spans="1:8" ht="15.75" thickBot="1" x14ac:dyDescent="0.3">
      <c r="A1897" s="41" t="s">
        <v>275</v>
      </c>
      <c r="B1897" s="41" t="s">
        <v>217</v>
      </c>
      <c r="C1897" s="41">
        <v>10</v>
      </c>
      <c r="D1897" s="41" t="s">
        <v>218</v>
      </c>
      <c r="E1897" s="41">
        <v>67</v>
      </c>
      <c r="F1897" s="42">
        <v>86.43</v>
      </c>
      <c r="G1897" s="42">
        <v>0</v>
      </c>
      <c r="H1897" s="2" t="str">
        <f t="shared" si="31"/>
        <v>February</v>
      </c>
    </row>
    <row r="1898" spans="1:8" ht="15.75" thickBot="1" x14ac:dyDescent="0.3">
      <c r="A1898" s="41" t="s">
        <v>275</v>
      </c>
      <c r="B1898" s="41" t="s">
        <v>660</v>
      </c>
      <c r="C1898" s="41">
        <v>103500</v>
      </c>
      <c r="D1898" s="41" t="s">
        <v>219</v>
      </c>
      <c r="E1898" s="41">
        <v>273</v>
      </c>
      <c r="F1898" s="42">
        <v>682.5</v>
      </c>
      <c r="G1898" s="42">
        <v>65.319999999999993</v>
      </c>
      <c r="H1898" s="2" t="str">
        <f t="shared" si="31"/>
        <v>February</v>
      </c>
    </row>
    <row r="1899" spans="1:8" ht="15.75" thickBot="1" x14ac:dyDescent="0.3">
      <c r="A1899" s="41" t="s">
        <v>275</v>
      </c>
      <c r="B1899" s="41" t="s">
        <v>660</v>
      </c>
      <c r="C1899" s="41">
        <v>103505</v>
      </c>
      <c r="D1899" s="41" t="s">
        <v>220</v>
      </c>
      <c r="E1899" s="41">
        <v>19</v>
      </c>
      <c r="F1899" s="42">
        <v>85.5</v>
      </c>
      <c r="G1899" s="42">
        <v>8.16</v>
      </c>
      <c r="H1899" s="2" t="str">
        <f t="shared" si="31"/>
        <v>February</v>
      </c>
    </row>
    <row r="1900" spans="1:8" ht="15.75" thickBot="1" x14ac:dyDescent="0.3">
      <c r="A1900" s="41" t="s">
        <v>275</v>
      </c>
      <c r="B1900" s="41" t="s">
        <v>660</v>
      </c>
      <c r="C1900" s="41">
        <v>1901</v>
      </c>
      <c r="D1900" s="41" t="s">
        <v>221</v>
      </c>
      <c r="E1900" s="41">
        <v>436</v>
      </c>
      <c r="F1900" s="42">
        <v>1220.8</v>
      </c>
      <c r="G1900" s="42">
        <v>116.48</v>
      </c>
      <c r="H1900" s="2" t="str">
        <f t="shared" si="31"/>
        <v>February</v>
      </c>
    </row>
    <row r="1901" spans="1:8" ht="15.75" thickBot="1" x14ac:dyDescent="0.3">
      <c r="A1901" s="41" t="s">
        <v>275</v>
      </c>
      <c r="B1901" s="41" t="s">
        <v>660</v>
      </c>
      <c r="C1901" s="41">
        <v>1903</v>
      </c>
      <c r="D1901" s="41" t="s">
        <v>222</v>
      </c>
      <c r="E1901" s="41">
        <v>76</v>
      </c>
      <c r="F1901" s="42">
        <v>228</v>
      </c>
      <c r="G1901" s="42">
        <v>21.92</v>
      </c>
      <c r="H1901" s="2" t="str">
        <f t="shared" si="31"/>
        <v>February</v>
      </c>
    </row>
    <row r="1902" spans="1:8" ht="15.75" thickBot="1" x14ac:dyDescent="0.3">
      <c r="A1902" s="41" t="s">
        <v>275</v>
      </c>
      <c r="B1902" s="41" t="s">
        <v>660</v>
      </c>
      <c r="C1902" s="41">
        <v>1457</v>
      </c>
      <c r="D1902" s="41" t="s">
        <v>223</v>
      </c>
      <c r="E1902" s="41">
        <v>35</v>
      </c>
      <c r="F1902" s="42">
        <v>104.65</v>
      </c>
      <c r="G1902" s="42">
        <v>9.9</v>
      </c>
      <c r="H1902" s="2" t="str">
        <f t="shared" si="31"/>
        <v>February</v>
      </c>
    </row>
    <row r="1903" spans="1:8" ht="15.75" thickBot="1" x14ac:dyDescent="0.3">
      <c r="A1903" s="41" t="s">
        <v>275</v>
      </c>
      <c r="B1903" s="41" t="s">
        <v>660</v>
      </c>
      <c r="C1903" s="41">
        <v>1458</v>
      </c>
      <c r="D1903" s="41" t="s">
        <v>224</v>
      </c>
      <c r="E1903" s="41">
        <v>40</v>
      </c>
      <c r="F1903" s="42">
        <v>150</v>
      </c>
      <c r="G1903" s="42">
        <v>14.39</v>
      </c>
      <c r="H1903" s="2" t="str">
        <f t="shared" si="31"/>
        <v>February</v>
      </c>
    </row>
    <row r="1904" spans="1:8" ht="15.75" thickBot="1" x14ac:dyDescent="0.3">
      <c r="A1904" s="41" t="s">
        <v>275</v>
      </c>
      <c r="B1904" s="41" t="s">
        <v>660</v>
      </c>
      <c r="C1904" s="41">
        <v>1143</v>
      </c>
      <c r="D1904" s="41" t="s">
        <v>225</v>
      </c>
      <c r="E1904" s="41">
        <v>786</v>
      </c>
      <c r="F1904" s="42">
        <v>5887.14</v>
      </c>
      <c r="G1904" s="42">
        <v>558.20000000000005</v>
      </c>
      <c r="H1904" s="2" t="str">
        <f t="shared" si="31"/>
        <v>February</v>
      </c>
    </row>
    <row r="1905" spans="1:8" ht="15.75" thickBot="1" x14ac:dyDescent="0.3">
      <c r="A1905" s="41" t="s">
        <v>275</v>
      </c>
      <c r="B1905" s="41" t="s">
        <v>650</v>
      </c>
      <c r="C1905" s="41">
        <v>1579</v>
      </c>
      <c r="D1905" s="41" t="s">
        <v>226</v>
      </c>
      <c r="E1905" s="41">
        <v>36</v>
      </c>
      <c r="F1905" s="42">
        <v>279</v>
      </c>
      <c r="G1905" s="42">
        <v>26.63</v>
      </c>
      <c r="H1905" s="2" t="str">
        <f t="shared" si="31"/>
        <v>February</v>
      </c>
    </row>
    <row r="1906" spans="1:8" ht="15.75" thickBot="1" x14ac:dyDescent="0.3">
      <c r="A1906" s="41" t="s">
        <v>275</v>
      </c>
      <c r="B1906" s="41" t="s">
        <v>650</v>
      </c>
      <c r="C1906" s="41">
        <v>1547</v>
      </c>
      <c r="D1906" s="41" t="s">
        <v>227</v>
      </c>
      <c r="E1906" s="41">
        <v>26</v>
      </c>
      <c r="F1906" s="42">
        <v>201.5</v>
      </c>
      <c r="G1906" s="42">
        <v>19.23</v>
      </c>
      <c r="H1906" s="2" t="str">
        <f t="shared" si="31"/>
        <v>February</v>
      </c>
    </row>
    <row r="1907" spans="1:8" ht="15.75" thickBot="1" x14ac:dyDescent="0.3">
      <c r="A1907" s="41" t="s">
        <v>275</v>
      </c>
      <c r="B1907" s="41" t="s">
        <v>650</v>
      </c>
      <c r="C1907" s="41">
        <v>1583</v>
      </c>
      <c r="D1907" s="41" t="s">
        <v>257</v>
      </c>
      <c r="E1907" s="41">
        <v>23</v>
      </c>
      <c r="F1907" s="42">
        <v>178.25</v>
      </c>
      <c r="G1907" s="42">
        <v>17</v>
      </c>
      <c r="H1907" s="2" t="str">
        <f t="shared" si="31"/>
        <v>February</v>
      </c>
    </row>
    <row r="1908" spans="1:8" ht="15.75" thickBot="1" x14ac:dyDescent="0.3">
      <c r="A1908" s="41" t="s">
        <v>275</v>
      </c>
      <c r="B1908" s="41" t="s">
        <v>650</v>
      </c>
      <c r="C1908" s="41">
        <v>1551</v>
      </c>
      <c r="D1908" s="41" t="s">
        <v>228</v>
      </c>
      <c r="E1908" s="41">
        <v>69</v>
      </c>
      <c r="F1908" s="42">
        <v>534.75</v>
      </c>
      <c r="G1908" s="42">
        <v>51.03</v>
      </c>
      <c r="H1908" s="2" t="str">
        <f t="shared" si="31"/>
        <v>February</v>
      </c>
    </row>
    <row r="1909" spans="1:8" ht="15.75" thickBot="1" x14ac:dyDescent="0.3">
      <c r="A1909" s="41" t="s">
        <v>275</v>
      </c>
      <c r="B1909" s="41" t="s">
        <v>650</v>
      </c>
      <c r="C1909" s="41">
        <v>1580</v>
      </c>
      <c r="D1909" s="41" t="s">
        <v>229</v>
      </c>
      <c r="E1909" s="41">
        <v>33</v>
      </c>
      <c r="F1909" s="42">
        <v>255.75</v>
      </c>
      <c r="G1909" s="42">
        <v>24.4</v>
      </c>
      <c r="H1909" s="2" t="str">
        <f t="shared" si="31"/>
        <v>February</v>
      </c>
    </row>
    <row r="1910" spans="1:8" ht="15.75" thickBot="1" x14ac:dyDescent="0.3">
      <c r="A1910" s="41" t="s">
        <v>275</v>
      </c>
      <c r="B1910" s="41" t="s">
        <v>650</v>
      </c>
      <c r="C1910" s="41">
        <v>1556</v>
      </c>
      <c r="D1910" s="41" t="s">
        <v>230</v>
      </c>
      <c r="E1910" s="41">
        <v>48</v>
      </c>
      <c r="F1910" s="42">
        <v>264</v>
      </c>
      <c r="G1910" s="42">
        <v>24.97</v>
      </c>
      <c r="H1910" s="2" t="str">
        <f t="shared" si="31"/>
        <v>February</v>
      </c>
    </row>
    <row r="1911" spans="1:8" ht="15.75" thickBot="1" x14ac:dyDescent="0.3">
      <c r="A1911" s="41" t="s">
        <v>275</v>
      </c>
      <c r="B1911" s="41" t="s">
        <v>650</v>
      </c>
      <c r="C1911" s="41">
        <v>1557</v>
      </c>
      <c r="D1911" s="41" t="s">
        <v>231</v>
      </c>
      <c r="E1911" s="41">
        <v>113</v>
      </c>
      <c r="F1911" s="42">
        <v>762.75</v>
      </c>
      <c r="G1911" s="42">
        <v>72.34</v>
      </c>
      <c r="H1911" s="2" t="str">
        <f t="shared" si="31"/>
        <v>February</v>
      </c>
    </row>
    <row r="1912" spans="1:8" ht="15.75" thickBot="1" x14ac:dyDescent="0.3">
      <c r="A1912" s="41" t="s">
        <v>275</v>
      </c>
      <c r="B1912" s="41" t="s">
        <v>650</v>
      </c>
      <c r="C1912" s="41">
        <v>1558</v>
      </c>
      <c r="D1912" s="41" t="s">
        <v>232</v>
      </c>
      <c r="E1912" s="41">
        <v>122</v>
      </c>
      <c r="F1912" s="42">
        <v>555.1</v>
      </c>
      <c r="G1912" s="42">
        <v>52.47</v>
      </c>
      <c r="H1912" s="2" t="str">
        <f t="shared" si="31"/>
        <v>February</v>
      </c>
    </row>
    <row r="1913" spans="1:8" ht="15.75" thickBot="1" x14ac:dyDescent="0.3">
      <c r="A1913" s="41" t="s">
        <v>275</v>
      </c>
      <c r="B1913" s="41" t="s">
        <v>650</v>
      </c>
      <c r="C1913" s="41">
        <v>103001</v>
      </c>
      <c r="D1913" s="41" t="s">
        <v>233</v>
      </c>
      <c r="E1913" s="41">
        <v>39</v>
      </c>
      <c r="F1913" s="42">
        <v>302.25</v>
      </c>
      <c r="G1913" s="42">
        <v>28.82</v>
      </c>
      <c r="H1913" s="2" t="str">
        <f t="shared" si="31"/>
        <v>February</v>
      </c>
    </row>
    <row r="1914" spans="1:8" ht="15.75" thickBot="1" x14ac:dyDescent="0.3">
      <c r="A1914" s="41" t="s">
        <v>275</v>
      </c>
      <c r="B1914" s="41" t="s">
        <v>650</v>
      </c>
      <c r="C1914" s="41">
        <v>1552</v>
      </c>
      <c r="D1914" s="41" t="s">
        <v>234</v>
      </c>
      <c r="E1914" s="41">
        <v>37</v>
      </c>
      <c r="F1914" s="42">
        <v>249.75</v>
      </c>
      <c r="G1914" s="42">
        <v>23.69</v>
      </c>
      <c r="H1914" s="2" t="str">
        <f t="shared" si="31"/>
        <v>February</v>
      </c>
    </row>
    <row r="1915" spans="1:8" ht="15.75" thickBot="1" x14ac:dyDescent="0.3">
      <c r="A1915" s="41" t="s">
        <v>275</v>
      </c>
      <c r="B1915" s="41" t="s">
        <v>650</v>
      </c>
      <c r="C1915" s="41">
        <v>1560</v>
      </c>
      <c r="D1915" s="41" t="s">
        <v>264</v>
      </c>
      <c r="E1915" s="41">
        <v>4</v>
      </c>
      <c r="F1915" s="42">
        <v>31</v>
      </c>
      <c r="G1915" s="42">
        <v>0</v>
      </c>
      <c r="H1915" s="2" t="str">
        <f t="shared" si="31"/>
        <v>February</v>
      </c>
    </row>
    <row r="1916" spans="1:8" ht="15.75" thickBot="1" x14ac:dyDescent="0.3">
      <c r="A1916" s="41" t="s">
        <v>275</v>
      </c>
      <c r="B1916" s="41" t="s">
        <v>650</v>
      </c>
      <c r="C1916" s="41">
        <v>1555</v>
      </c>
      <c r="D1916" s="41" t="s">
        <v>236</v>
      </c>
      <c r="E1916" s="41">
        <v>65</v>
      </c>
      <c r="F1916" s="42">
        <v>357.5</v>
      </c>
      <c r="G1916" s="42">
        <v>33.81</v>
      </c>
      <c r="H1916" s="2" t="str">
        <f t="shared" si="31"/>
        <v>February</v>
      </c>
    </row>
    <row r="1917" spans="1:8" ht="15.75" thickBot="1" x14ac:dyDescent="0.3">
      <c r="A1917" s="41" t="s">
        <v>275</v>
      </c>
      <c r="B1917" s="41" t="s">
        <v>650</v>
      </c>
      <c r="C1917" s="41">
        <v>1563</v>
      </c>
      <c r="D1917" s="41" t="s">
        <v>238</v>
      </c>
      <c r="E1917" s="41">
        <v>47</v>
      </c>
      <c r="F1917" s="42">
        <v>364.25</v>
      </c>
      <c r="G1917" s="42">
        <v>34.770000000000003</v>
      </c>
      <c r="H1917" s="2" t="str">
        <f t="shared" si="31"/>
        <v>February</v>
      </c>
    </row>
    <row r="1918" spans="1:8" ht="15.75" thickBot="1" x14ac:dyDescent="0.3">
      <c r="A1918" s="41" t="s">
        <v>275</v>
      </c>
      <c r="B1918" s="41" t="s">
        <v>650</v>
      </c>
      <c r="C1918" s="41">
        <v>1571</v>
      </c>
      <c r="D1918" s="41" t="s">
        <v>239</v>
      </c>
      <c r="E1918" s="41">
        <v>104</v>
      </c>
      <c r="F1918" s="42">
        <v>514.79999999999995</v>
      </c>
      <c r="G1918" s="42">
        <v>48.89</v>
      </c>
      <c r="H1918" s="2" t="str">
        <f t="shared" si="31"/>
        <v>February</v>
      </c>
    </row>
    <row r="1919" spans="1:8" ht="15.75" thickBot="1" x14ac:dyDescent="0.3">
      <c r="A1919" s="41" t="s">
        <v>275</v>
      </c>
      <c r="B1919" s="41" t="s">
        <v>650</v>
      </c>
      <c r="C1919" s="41">
        <v>365</v>
      </c>
      <c r="D1919" s="41" t="s">
        <v>240</v>
      </c>
      <c r="E1919" s="41">
        <v>45</v>
      </c>
      <c r="F1919" s="42">
        <v>258.75</v>
      </c>
      <c r="G1919" s="42">
        <v>24.75</v>
      </c>
      <c r="H1919" s="2" t="str">
        <f t="shared" si="31"/>
        <v>February</v>
      </c>
    </row>
    <row r="1920" spans="1:8" ht="15.75" thickBot="1" x14ac:dyDescent="0.3">
      <c r="A1920" s="41" t="s">
        <v>275</v>
      </c>
      <c r="B1920" s="41" t="s">
        <v>650</v>
      </c>
      <c r="C1920" s="41">
        <v>1565</v>
      </c>
      <c r="D1920" s="41" t="s">
        <v>241</v>
      </c>
      <c r="E1920" s="41">
        <v>26</v>
      </c>
      <c r="F1920" s="42">
        <v>118.3</v>
      </c>
      <c r="G1920" s="42">
        <v>11.18</v>
      </c>
      <c r="H1920" s="2" t="str">
        <f t="shared" si="31"/>
        <v>February</v>
      </c>
    </row>
    <row r="1921" spans="1:8" ht="15.75" thickBot="1" x14ac:dyDescent="0.3">
      <c r="A1921" s="41" t="s">
        <v>275</v>
      </c>
      <c r="B1921" s="41" t="s">
        <v>650</v>
      </c>
      <c r="C1921" s="41">
        <v>1566</v>
      </c>
      <c r="D1921" s="41" t="s">
        <v>243</v>
      </c>
      <c r="E1921" s="41">
        <v>108</v>
      </c>
      <c r="F1921" s="42">
        <v>729</v>
      </c>
      <c r="G1921" s="42">
        <v>69.13</v>
      </c>
      <c r="H1921" s="2" t="str">
        <f t="shared" si="31"/>
        <v>February</v>
      </c>
    </row>
    <row r="1922" spans="1:8" ht="15.75" thickBot="1" x14ac:dyDescent="0.3">
      <c r="A1922" s="41" t="s">
        <v>275</v>
      </c>
      <c r="B1922" s="41" t="s">
        <v>244</v>
      </c>
      <c r="C1922" s="41">
        <v>1455</v>
      </c>
      <c r="D1922" s="41" t="s">
        <v>245</v>
      </c>
      <c r="E1922" s="41">
        <v>21</v>
      </c>
      <c r="F1922" s="42">
        <v>83.79</v>
      </c>
      <c r="G1922" s="42">
        <v>7.98</v>
      </c>
      <c r="H1922" s="2" t="str">
        <f t="shared" si="31"/>
        <v>February</v>
      </c>
    </row>
    <row r="1923" spans="1:8" ht="15.75" thickBot="1" x14ac:dyDescent="0.3">
      <c r="A1923" s="41" t="s">
        <v>275</v>
      </c>
      <c r="B1923" s="41" t="s">
        <v>244</v>
      </c>
      <c r="C1923" s="41">
        <v>1412</v>
      </c>
      <c r="D1923" s="41" t="s">
        <v>246</v>
      </c>
      <c r="E1923" s="41">
        <v>75</v>
      </c>
      <c r="F1923" s="42">
        <v>262.5</v>
      </c>
      <c r="G1923" s="42">
        <v>24.84</v>
      </c>
      <c r="H1923" s="2" t="str">
        <f t="shared" si="31"/>
        <v>February</v>
      </c>
    </row>
    <row r="1924" spans="1:8" ht="15.75" thickBot="1" x14ac:dyDescent="0.3">
      <c r="A1924" s="41" t="s">
        <v>275</v>
      </c>
      <c r="B1924" s="41" t="s">
        <v>244</v>
      </c>
      <c r="C1924" s="41">
        <v>1428</v>
      </c>
      <c r="D1924" s="41" t="s">
        <v>247</v>
      </c>
      <c r="E1924" s="41">
        <v>105</v>
      </c>
      <c r="F1924" s="42">
        <v>551.25</v>
      </c>
      <c r="G1924" s="42">
        <v>52.46</v>
      </c>
      <c r="H1924" s="2" t="str">
        <f t="shared" si="31"/>
        <v>February</v>
      </c>
    </row>
    <row r="1925" spans="1:8" ht="15.75" thickBot="1" x14ac:dyDescent="0.3">
      <c r="A1925" s="41" t="s">
        <v>275</v>
      </c>
      <c r="B1925" s="41" t="s">
        <v>244</v>
      </c>
      <c r="C1925" s="41">
        <v>1451</v>
      </c>
      <c r="D1925" s="41" t="s">
        <v>248</v>
      </c>
      <c r="E1925" s="41">
        <v>79</v>
      </c>
      <c r="F1925" s="42">
        <v>343.65</v>
      </c>
      <c r="G1925" s="42">
        <v>32.479999999999997</v>
      </c>
      <c r="H1925" s="2" t="str">
        <f t="shared" si="31"/>
        <v>February</v>
      </c>
    </row>
    <row r="1926" spans="1:8" ht="15.75" thickBot="1" x14ac:dyDescent="0.3">
      <c r="A1926" s="41" t="s">
        <v>275</v>
      </c>
      <c r="B1926" s="41" t="s">
        <v>244</v>
      </c>
      <c r="C1926" s="41">
        <v>1450</v>
      </c>
      <c r="D1926" s="41" t="s">
        <v>249</v>
      </c>
      <c r="E1926" s="41">
        <v>131</v>
      </c>
      <c r="F1926" s="42">
        <v>687.75</v>
      </c>
      <c r="G1926" s="42">
        <v>65.459999999999994</v>
      </c>
      <c r="H1926" s="2" t="str">
        <f t="shared" si="31"/>
        <v>February</v>
      </c>
    </row>
    <row r="1927" spans="1:8" ht="15.75" thickBot="1" x14ac:dyDescent="0.3">
      <c r="A1927" s="41" t="s">
        <v>275</v>
      </c>
      <c r="B1927" s="41" t="s">
        <v>244</v>
      </c>
      <c r="C1927" s="41">
        <v>1333</v>
      </c>
      <c r="D1927" s="41" t="s">
        <v>250</v>
      </c>
      <c r="E1927" s="41">
        <v>85</v>
      </c>
      <c r="F1927" s="42">
        <v>318.75</v>
      </c>
      <c r="G1927" s="42">
        <v>30.56</v>
      </c>
      <c r="H1927" s="2" t="str">
        <f t="shared" si="31"/>
        <v>February</v>
      </c>
    </row>
    <row r="1928" spans="1:8" ht="15.75" thickBot="1" x14ac:dyDescent="0.3">
      <c r="A1928" s="41" t="s">
        <v>275</v>
      </c>
      <c r="B1928" s="41" t="s">
        <v>251</v>
      </c>
      <c r="C1928" s="41">
        <v>5013</v>
      </c>
      <c r="D1928" s="41" t="s">
        <v>252</v>
      </c>
      <c r="E1928" s="41">
        <v>6</v>
      </c>
      <c r="F1928" s="42">
        <v>1.5</v>
      </c>
      <c r="G1928" s="42">
        <v>0</v>
      </c>
      <c r="H1928" s="2" t="str">
        <f t="shared" si="31"/>
        <v>February</v>
      </c>
    </row>
    <row r="1929" spans="1:8" ht="15.75" thickBot="1" x14ac:dyDescent="0.3">
      <c r="A1929" s="41" t="s">
        <v>275</v>
      </c>
      <c r="B1929" s="41" t="s">
        <v>653</v>
      </c>
      <c r="C1929" s="41">
        <v>1701</v>
      </c>
      <c r="D1929" s="41" t="s">
        <v>7</v>
      </c>
      <c r="E1929" s="41">
        <v>475</v>
      </c>
      <c r="F1929" s="42">
        <v>712.5</v>
      </c>
      <c r="G1929" s="42">
        <v>67.13</v>
      </c>
      <c r="H1929" t="str">
        <f>"March"</f>
        <v>March</v>
      </c>
    </row>
    <row r="1930" spans="1:8" ht="15.75" thickBot="1" x14ac:dyDescent="0.3">
      <c r="A1930" s="41" t="s">
        <v>275</v>
      </c>
      <c r="B1930" s="41" t="s">
        <v>653</v>
      </c>
      <c r="C1930" s="41">
        <v>659100</v>
      </c>
      <c r="D1930" s="41" t="s">
        <v>9</v>
      </c>
      <c r="E1930" s="41">
        <v>29</v>
      </c>
      <c r="F1930" s="42">
        <v>69.599999999999994</v>
      </c>
      <c r="G1930" s="42">
        <v>6.64</v>
      </c>
      <c r="H1930" s="2" t="str">
        <f t="shared" ref="H1930:H1993" si="32">"March"</f>
        <v>March</v>
      </c>
    </row>
    <row r="1931" spans="1:8" ht="15.75" thickBot="1" x14ac:dyDescent="0.3">
      <c r="A1931" s="41" t="s">
        <v>275</v>
      </c>
      <c r="B1931" s="41" t="s">
        <v>653</v>
      </c>
      <c r="C1931" s="41">
        <v>659105</v>
      </c>
      <c r="D1931" s="41" t="s">
        <v>10</v>
      </c>
      <c r="E1931" s="41">
        <v>117</v>
      </c>
      <c r="F1931" s="42">
        <v>163.80000000000001</v>
      </c>
      <c r="G1931" s="42">
        <v>15.39</v>
      </c>
      <c r="H1931" s="2" t="str">
        <f t="shared" si="32"/>
        <v>March</v>
      </c>
    </row>
    <row r="1932" spans="1:8" ht="15.75" thickBot="1" x14ac:dyDescent="0.3">
      <c r="A1932" s="41" t="s">
        <v>275</v>
      </c>
      <c r="B1932" s="41" t="s">
        <v>653</v>
      </c>
      <c r="C1932" s="41">
        <v>659102</v>
      </c>
      <c r="D1932" s="41" t="s">
        <v>11</v>
      </c>
      <c r="E1932" s="41">
        <v>36</v>
      </c>
      <c r="F1932" s="42">
        <v>81</v>
      </c>
      <c r="G1932" s="42">
        <v>7.65</v>
      </c>
      <c r="H1932" s="2" t="str">
        <f t="shared" si="32"/>
        <v>March</v>
      </c>
    </row>
    <row r="1933" spans="1:8" ht="15.75" thickBot="1" x14ac:dyDescent="0.3">
      <c r="A1933" s="41" t="s">
        <v>275</v>
      </c>
      <c r="B1933" s="41" t="s">
        <v>653</v>
      </c>
      <c r="C1933" s="41">
        <v>659103</v>
      </c>
      <c r="D1933" s="41" t="s">
        <v>12</v>
      </c>
      <c r="E1933" s="41">
        <v>42</v>
      </c>
      <c r="F1933" s="42">
        <v>94.5</v>
      </c>
      <c r="G1933" s="42">
        <v>8.89</v>
      </c>
      <c r="H1933" s="2" t="str">
        <f t="shared" si="32"/>
        <v>March</v>
      </c>
    </row>
    <row r="1934" spans="1:8" ht="15.75" thickBot="1" x14ac:dyDescent="0.3">
      <c r="A1934" s="41" t="s">
        <v>275</v>
      </c>
      <c r="B1934" s="41" t="s">
        <v>653</v>
      </c>
      <c r="C1934" s="41">
        <v>659104</v>
      </c>
      <c r="D1934" s="41" t="s">
        <v>13</v>
      </c>
      <c r="E1934" s="41">
        <v>6</v>
      </c>
      <c r="F1934" s="42">
        <v>13.5</v>
      </c>
      <c r="G1934" s="42">
        <v>1.28</v>
      </c>
      <c r="H1934" s="2" t="str">
        <f t="shared" si="32"/>
        <v>March</v>
      </c>
    </row>
    <row r="1935" spans="1:8" ht="15.75" thickBot="1" x14ac:dyDescent="0.3">
      <c r="A1935" s="41" t="s">
        <v>275</v>
      </c>
      <c r="B1935" s="41" t="s">
        <v>653</v>
      </c>
      <c r="C1935" s="41">
        <v>659101</v>
      </c>
      <c r="D1935" s="41" t="s">
        <v>14</v>
      </c>
      <c r="E1935" s="41">
        <v>47</v>
      </c>
      <c r="F1935" s="42">
        <v>82.25</v>
      </c>
      <c r="G1935" s="42">
        <v>7.89</v>
      </c>
      <c r="H1935" s="2" t="str">
        <f t="shared" si="32"/>
        <v>March</v>
      </c>
    </row>
    <row r="1936" spans="1:8" ht="15.75" thickBot="1" x14ac:dyDescent="0.3">
      <c r="A1936" s="41" t="s">
        <v>275</v>
      </c>
      <c r="B1936" s="41" t="s">
        <v>653</v>
      </c>
      <c r="C1936" s="41">
        <v>2127</v>
      </c>
      <c r="D1936" s="41" t="s">
        <v>15</v>
      </c>
      <c r="E1936" s="41">
        <v>185</v>
      </c>
      <c r="F1936" s="42">
        <v>220.15</v>
      </c>
      <c r="G1936" s="42">
        <v>20.73</v>
      </c>
      <c r="H1936" s="2" t="str">
        <f t="shared" si="32"/>
        <v>March</v>
      </c>
    </row>
    <row r="1937" spans="1:8" ht="15.75" thickBot="1" x14ac:dyDescent="0.3">
      <c r="A1937" s="41" t="s">
        <v>275</v>
      </c>
      <c r="B1937" s="41" t="s">
        <v>653</v>
      </c>
      <c r="C1937" s="41">
        <v>659029</v>
      </c>
      <c r="D1937" s="41" t="s">
        <v>265</v>
      </c>
      <c r="E1937" s="41">
        <v>11</v>
      </c>
      <c r="F1937" s="42">
        <v>32.89</v>
      </c>
      <c r="G1937" s="42">
        <v>0</v>
      </c>
      <c r="H1937" s="2" t="str">
        <f t="shared" si="32"/>
        <v>March</v>
      </c>
    </row>
    <row r="1938" spans="1:8" ht="15.75" thickBot="1" x14ac:dyDescent="0.3">
      <c r="A1938" s="41" t="s">
        <v>275</v>
      </c>
      <c r="B1938" s="41" t="s">
        <v>653</v>
      </c>
      <c r="C1938" s="41">
        <v>659013</v>
      </c>
      <c r="D1938" s="41" t="s">
        <v>17</v>
      </c>
      <c r="E1938" s="41">
        <v>36</v>
      </c>
      <c r="F1938" s="42">
        <v>150.84</v>
      </c>
      <c r="G1938" s="42">
        <v>14.39</v>
      </c>
      <c r="H1938" s="2" t="str">
        <f t="shared" si="32"/>
        <v>March</v>
      </c>
    </row>
    <row r="1939" spans="1:8" ht="15.75" thickBot="1" x14ac:dyDescent="0.3">
      <c r="A1939" s="41" t="s">
        <v>275</v>
      </c>
      <c r="B1939" s="41" t="s">
        <v>653</v>
      </c>
      <c r="C1939" s="41">
        <v>659004</v>
      </c>
      <c r="D1939" s="41" t="s">
        <v>18</v>
      </c>
      <c r="E1939" s="41">
        <v>32</v>
      </c>
      <c r="F1939" s="42">
        <v>95.68</v>
      </c>
      <c r="G1939" s="42">
        <v>9.01</v>
      </c>
      <c r="H1939" s="2" t="str">
        <f t="shared" si="32"/>
        <v>March</v>
      </c>
    </row>
    <row r="1940" spans="1:8" ht="15.75" thickBot="1" x14ac:dyDescent="0.3">
      <c r="A1940" s="41" t="s">
        <v>275</v>
      </c>
      <c r="B1940" s="41" t="s">
        <v>653</v>
      </c>
      <c r="C1940" s="41">
        <v>659006</v>
      </c>
      <c r="D1940" s="41" t="s">
        <v>19</v>
      </c>
      <c r="E1940" s="41">
        <v>21</v>
      </c>
      <c r="F1940" s="42">
        <v>62.79</v>
      </c>
      <c r="G1940" s="42">
        <v>5.91</v>
      </c>
      <c r="H1940" s="2" t="str">
        <f t="shared" si="32"/>
        <v>March</v>
      </c>
    </row>
    <row r="1941" spans="1:8" ht="15.75" thickBot="1" x14ac:dyDescent="0.3">
      <c r="A1941" s="41" t="s">
        <v>275</v>
      </c>
      <c r="B1941" s="41" t="s">
        <v>653</v>
      </c>
      <c r="C1941" s="41">
        <v>659018</v>
      </c>
      <c r="D1941" s="41" t="s">
        <v>20</v>
      </c>
      <c r="E1941" s="41">
        <v>34</v>
      </c>
      <c r="F1941" s="42">
        <v>142.46</v>
      </c>
      <c r="G1941" s="42">
        <v>13.61</v>
      </c>
      <c r="H1941" s="2" t="str">
        <f t="shared" si="32"/>
        <v>March</v>
      </c>
    </row>
    <row r="1942" spans="1:8" ht="15.75" thickBot="1" x14ac:dyDescent="0.3">
      <c r="A1942" s="41" t="s">
        <v>275</v>
      </c>
      <c r="B1942" s="41" t="s">
        <v>653</v>
      </c>
      <c r="C1942" s="41">
        <v>659010</v>
      </c>
      <c r="D1942" s="41" t="s">
        <v>21</v>
      </c>
      <c r="E1942" s="41">
        <v>37</v>
      </c>
      <c r="F1942" s="42">
        <v>110.63</v>
      </c>
      <c r="G1942" s="42">
        <v>10.42</v>
      </c>
      <c r="H1942" s="2" t="str">
        <f t="shared" si="32"/>
        <v>March</v>
      </c>
    </row>
    <row r="1943" spans="1:8" ht="15.75" thickBot="1" x14ac:dyDescent="0.3">
      <c r="A1943" s="41" t="s">
        <v>275</v>
      </c>
      <c r="B1943" s="41" t="s">
        <v>653</v>
      </c>
      <c r="C1943" s="41">
        <v>659021</v>
      </c>
      <c r="D1943" s="41" t="s">
        <v>266</v>
      </c>
      <c r="E1943" s="41">
        <v>18</v>
      </c>
      <c r="F1943" s="42">
        <v>89.82</v>
      </c>
      <c r="G1943" s="42">
        <v>8.48</v>
      </c>
      <c r="H1943" s="2" t="str">
        <f t="shared" si="32"/>
        <v>March</v>
      </c>
    </row>
    <row r="1944" spans="1:8" ht="15.75" thickBot="1" x14ac:dyDescent="0.3">
      <c r="A1944" s="41" t="s">
        <v>275</v>
      </c>
      <c r="B1944" s="41" t="s">
        <v>653</v>
      </c>
      <c r="C1944" s="41">
        <v>659011</v>
      </c>
      <c r="D1944" s="41" t="s">
        <v>267</v>
      </c>
      <c r="E1944" s="41">
        <v>4</v>
      </c>
      <c r="F1944" s="42">
        <v>11.96</v>
      </c>
      <c r="G1944" s="42">
        <v>1.1299999999999999</v>
      </c>
      <c r="H1944" s="2" t="str">
        <f t="shared" si="32"/>
        <v>March</v>
      </c>
    </row>
    <row r="1945" spans="1:8" ht="15.75" thickBot="1" x14ac:dyDescent="0.3">
      <c r="A1945" s="41" t="s">
        <v>275</v>
      </c>
      <c r="B1945" s="41" t="s">
        <v>653</v>
      </c>
      <c r="C1945" s="41">
        <v>659008</v>
      </c>
      <c r="D1945" s="41" t="s">
        <v>22</v>
      </c>
      <c r="E1945" s="41">
        <v>53</v>
      </c>
      <c r="F1945" s="42">
        <v>211.47</v>
      </c>
      <c r="G1945" s="42">
        <v>20.13</v>
      </c>
      <c r="H1945" s="2" t="str">
        <f t="shared" si="32"/>
        <v>March</v>
      </c>
    </row>
    <row r="1946" spans="1:8" ht="15.75" thickBot="1" x14ac:dyDescent="0.3">
      <c r="A1946" s="41" t="s">
        <v>275</v>
      </c>
      <c r="B1946" s="41" t="s">
        <v>653</v>
      </c>
      <c r="C1946" s="41">
        <v>659003</v>
      </c>
      <c r="D1946" s="41" t="s">
        <v>23</v>
      </c>
      <c r="E1946" s="41">
        <v>36</v>
      </c>
      <c r="F1946" s="42">
        <v>107.64</v>
      </c>
      <c r="G1946" s="42">
        <v>10.130000000000001</v>
      </c>
      <c r="H1946" s="2" t="str">
        <f t="shared" si="32"/>
        <v>March</v>
      </c>
    </row>
    <row r="1947" spans="1:8" ht="15.75" thickBot="1" x14ac:dyDescent="0.3">
      <c r="A1947" s="41" t="s">
        <v>275</v>
      </c>
      <c r="B1947" s="41" t="s">
        <v>653</v>
      </c>
      <c r="C1947" s="41">
        <v>1712</v>
      </c>
      <c r="D1947" s="41" t="s">
        <v>24</v>
      </c>
      <c r="E1947" s="41">
        <v>227</v>
      </c>
      <c r="F1947" s="42">
        <v>385.9</v>
      </c>
      <c r="G1947" s="42">
        <v>36.54</v>
      </c>
      <c r="H1947" s="2" t="str">
        <f t="shared" si="32"/>
        <v>March</v>
      </c>
    </row>
    <row r="1948" spans="1:8" ht="15.75" thickBot="1" x14ac:dyDescent="0.3">
      <c r="A1948" s="41" t="s">
        <v>275</v>
      </c>
      <c r="B1948" s="41" t="s">
        <v>654</v>
      </c>
      <c r="C1948" s="41">
        <v>605</v>
      </c>
      <c r="D1948" s="41" t="s">
        <v>25</v>
      </c>
      <c r="E1948" s="41">
        <v>27</v>
      </c>
      <c r="F1948" s="42">
        <v>87.75</v>
      </c>
      <c r="G1948" s="42">
        <v>8.36</v>
      </c>
      <c r="H1948" s="2" t="str">
        <f t="shared" si="32"/>
        <v>March</v>
      </c>
    </row>
    <row r="1949" spans="1:8" ht="15.75" thickBot="1" x14ac:dyDescent="0.3">
      <c r="A1949" s="41" t="s">
        <v>275</v>
      </c>
      <c r="B1949" s="41" t="s">
        <v>654</v>
      </c>
      <c r="C1949" s="41">
        <v>904</v>
      </c>
      <c r="D1949" s="41" t="s">
        <v>26</v>
      </c>
      <c r="E1949" s="41">
        <v>71</v>
      </c>
      <c r="F1949" s="42">
        <v>113.6</v>
      </c>
      <c r="G1949" s="42">
        <v>10.66</v>
      </c>
      <c r="H1949" s="2" t="str">
        <f t="shared" si="32"/>
        <v>March</v>
      </c>
    </row>
    <row r="1950" spans="1:8" ht="15.75" thickBot="1" x14ac:dyDescent="0.3">
      <c r="A1950" s="41" t="s">
        <v>275</v>
      </c>
      <c r="B1950" s="41" t="s">
        <v>654</v>
      </c>
      <c r="C1950" s="41">
        <v>9033</v>
      </c>
      <c r="D1950" s="41" t="s">
        <v>652</v>
      </c>
      <c r="E1950" s="41">
        <v>311</v>
      </c>
      <c r="F1950" s="42">
        <v>1244</v>
      </c>
      <c r="G1950" s="42">
        <v>118.18</v>
      </c>
      <c r="H1950" s="2" t="str">
        <f t="shared" si="32"/>
        <v>March</v>
      </c>
    </row>
    <row r="1951" spans="1:8" ht="15.75" thickBot="1" x14ac:dyDescent="0.3">
      <c r="A1951" s="41" t="s">
        <v>275</v>
      </c>
      <c r="B1951" s="41" t="s">
        <v>654</v>
      </c>
      <c r="C1951" s="41">
        <v>46959</v>
      </c>
      <c r="D1951" s="41" t="s">
        <v>27</v>
      </c>
      <c r="E1951" s="41">
        <v>40</v>
      </c>
      <c r="F1951" s="42">
        <v>64</v>
      </c>
      <c r="G1951" s="42">
        <v>6</v>
      </c>
      <c r="H1951" s="2" t="str">
        <f t="shared" si="32"/>
        <v>March</v>
      </c>
    </row>
    <row r="1952" spans="1:8" ht="15.75" thickBot="1" x14ac:dyDescent="0.3">
      <c r="A1952" s="41" t="s">
        <v>275</v>
      </c>
      <c r="B1952" s="41" t="s">
        <v>654</v>
      </c>
      <c r="C1952" s="41">
        <v>909</v>
      </c>
      <c r="D1952" s="41" t="s">
        <v>28</v>
      </c>
      <c r="E1952" s="41">
        <v>39</v>
      </c>
      <c r="F1952" s="42">
        <v>62.4</v>
      </c>
      <c r="G1952" s="42">
        <v>5.85</v>
      </c>
      <c r="H1952" s="2" t="str">
        <f t="shared" si="32"/>
        <v>March</v>
      </c>
    </row>
    <row r="1953" spans="1:8" ht="15.75" thickBot="1" x14ac:dyDescent="0.3">
      <c r="A1953" s="41" t="s">
        <v>275</v>
      </c>
      <c r="B1953" s="41" t="s">
        <v>654</v>
      </c>
      <c r="C1953" s="41">
        <v>4565</v>
      </c>
      <c r="D1953" s="41" t="s">
        <v>269</v>
      </c>
      <c r="E1953" s="41">
        <v>2</v>
      </c>
      <c r="F1953" s="42">
        <v>2</v>
      </c>
      <c r="G1953" s="42">
        <v>0</v>
      </c>
      <c r="H1953" s="2" t="str">
        <f t="shared" si="32"/>
        <v>March</v>
      </c>
    </row>
    <row r="1954" spans="1:8" ht="15.75" thickBot="1" x14ac:dyDescent="0.3">
      <c r="A1954" s="41" t="s">
        <v>275</v>
      </c>
      <c r="B1954" s="41" t="s">
        <v>654</v>
      </c>
      <c r="C1954" s="41">
        <v>911</v>
      </c>
      <c r="D1954" s="41" t="s">
        <v>29</v>
      </c>
      <c r="E1954" s="41">
        <v>155</v>
      </c>
      <c r="F1954" s="42">
        <v>248</v>
      </c>
      <c r="G1954" s="42">
        <v>23.3</v>
      </c>
      <c r="H1954" s="2" t="str">
        <f t="shared" si="32"/>
        <v>March</v>
      </c>
    </row>
    <row r="1955" spans="1:8" ht="15.75" thickBot="1" x14ac:dyDescent="0.3">
      <c r="A1955" s="41" t="s">
        <v>275</v>
      </c>
      <c r="B1955" s="41" t="s">
        <v>654</v>
      </c>
      <c r="C1955" s="41">
        <v>6789</v>
      </c>
      <c r="D1955" s="41" t="s">
        <v>30</v>
      </c>
      <c r="E1955" s="41">
        <v>84</v>
      </c>
      <c r="F1955" s="42">
        <v>134.4</v>
      </c>
      <c r="G1955" s="42">
        <v>12.62</v>
      </c>
      <c r="H1955" s="2" t="str">
        <f t="shared" si="32"/>
        <v>March</v>
      </c>
    </row>
    <row r="1956" spans="1:8" ht="15.75" thickBot="1" x14ac:dyDescent="0.3">
      <c r="A1956" s="41" t="s">
        <v>275</v>
      </c>
      <c r="B1956" s="41" t="s">
        <v>654</v>
      </c>
      <c r="C1956" s="41">
        <v>4987</v>
      </c>
      <c r="D1956" s="41" t="s">
        <v>31</v>
      </c>
      <c r="E1956" s="41">
        <v>128</v>
      </c>
      <c r="F1956" s="42">
        <v>204.8</v>
      </c>
      <c r="G1956" s="42">
        <v>19.239999999999998</v>
      </c>
      <c r="H1956" s="2" t="str">
        <f t="shared" si="32"/>
        <v>March</v>
      </c>
    </row>
    <row r="1957" spans="1:8" ht="15.75" thickBot="1" x14ac:dyDescent="0.3">
      <c r="A1957" s="41" t="s">
        <v>275</v>
      </c>
      <c r="B1957" s="41" t="s">
        <v>654</v>
      </c>
      <c r="C1957" s="41">
        <v>898</v>
      </c>
      <c r="D1957" s="41" t="s">
        <v>32</v>
      </c>
      <c r="E1957" s="41">
        <v>16</v>
      </c>
      <c r="F1957" s="42">
        <v>5.6</v>
      </c>
      <c r="G1957" s="42">
        <v>0</v>
      </c>
      <c r="H1957" s="2" t="str">
        <f t="shared" si="32"/>
        <v>March</v>
      </c>
    </row>
    <row r="1958" spans="1:8" ht="15.75" thickBot="1" x14ac:dyDescent="0.3">
      <c r="A1958" s="41" t="s">
        <v>275</v>
      </c>
      <c r="B1958" s="41" t="s">
        <v>654</v>
      </c>
      <c r="C1958" s="41">
        <v>770</v>
      </c>
      <c r="D1958" s="41" t="s">
        <v>33</v>
      </c>
      <c r="E1958" s="41">
        <v>26</v>
      </c>
      <c r="F1958" s="42">
        <v>10.4</v>
      </c>
      <c r="G1958" s="42">
        <v>1.02</v>
      </c>
      <c r="H1958" s="2" t="str">
        <f t="shared" si="32"/>
        <v>March</v>
      </c>
    </row>
    <row r="1959" spans="1:8" ht="15.75" thickBot="1" x14ac:dyDescent="0.3">
      <c r="A1959" s="41" t="s">
        <v>275</v>
      </c>
      <c r="B1959" s="41" t="s">
        <v>654</v>
      </c>
      <c r="C1959" s="41">
        <v>953</v>
      </c>
      <c r="D1959" s="41" t="s">
        <v>34</v>
      </c>
      <c r="E1959" s="41">
        <v>41</v>
      </c>
      <c r="F1959" s="42">
        <v>65.599999999999994</v>
      </c>
      <c r="G1959" s="42">
        <v>6.15</v>
      </c>
      <c r="H1959" s="2" t="str">
        <f t="shared" si="32"/>
        <v>March</v>
      </c>
    </row>
    <row r="1960" spans="1:8" ht="15.75" thickBot="1" x14ac:dyDescent="0.3">
      <c r="A1960" s="41" t="s">
        <v>275</v>
      </c>
      <c r="B1960" s="41" t="s">
        <v>654</v>
      </c>
      <c r="C1960" s="41">
        <v>5701</v>
      </c>
      <c r="D1960" s="41" t="s">
        <v>270</v>
      </c>
      <c r="E1960" s="41">
        <v>1</v>
      </c>
      <c r="F1960" s="42">
        <v>1.8</v>
      </c>
      <c r="G1960" s="42">
        <v>0.17</v>
      </c>
      <c r="H1960" s="2" t="str">
        <f t="shared" si="32"/>
        <v>March</v>
      </c>
    </row>
    <row r="1961" spans="1:8" ht="15.75" thickBot="1" x14ac:dyDescent="0.3">
      <c r="A1961" s="41" t="s">
        <v>275</v>
      </c>
      <c r="B1961" s="41" t="s">
        <v>654</v>
      </c>
      <c r="C1961" s="41">
        <v>914</v>
      </c>
      <c r="D1961" s="41" t="s">
        <v>35</v>
      </c>
      <c r="E1961" s="41">
        <v>70</v>
      </c>
      <c r="F1961" s="42">
        <v>192.5</v>
      </c>
      <c r="G1961" s="42">
        <v>18.2</v>
      </c>
      <c r="H1961" s="2" t="str">
        <f t="shared" si="32"/>
        <v>March</v>
      </c>
    </row>
    <row r="1962" spans="1:8" ht="15.75" thickBot="1" x14ac:dyDescent="0.3">
      <c r="A1962" s="41" t="s">
        <v>275</v>
      </c>
      <c r="B1962" s="41" t="s">
        <v>654</v>
      </c>
      <c r="C1962" s="41">
        <v>35324</v>
      </c>
      <c r="D1962" s="41" t="s">
        <v>36</v>
      </c>
      <c r="E1962" s="41">
        <v>36</v>
      </c>
      <c r="F1962" s="42">
        <v>99</v>
      </c>
      <c r="G1962" s="42">
        <v>9.3800000000000008</v>
      </c>
      <c r="H1962" s="2" t="str">
        <f t="shared" si="32"/>
        <v>March</v>
      </c>
    </row>
    <row r="1963" spans="1:8" ht="15.75" thickBot="1" x14ac:dyDescent="0.3">
      <c r="A1963" s="41" t="s">
        <v>275</v>
      </c>
      <c r="B1963" s="41" t="s">
        <v>654</v>
      </c>
      <c r="C1963" s="41">
        <v>29930</v>
      </c>
      <c r="D1963" s="41" t="s">
        <v>37</v>
      </c>
      <c r="E1963" s="41">
        <v>11</v>
      </c>
      <c r="F1963" s="42">
        <v>20.350000000000001</v>
      </c>
      <c r="G1963" s="42">
        <v>1.96</v>
      </c>
      <c r="H1963" s="2" t="str">
        <f t="shared" si="32"/>
        <v>March</v>
      </c>
    </row>
    <row r="1964" spans="1:8" ht="15.75" thickBot="1" x14ac:dyDescent="0.3">
      <c r="A1964" s="41" t="s">
        <v>275</v>
      </c>
      <c r="B1964" s="41" t="s">
        <v>654</v>
      </c>
      <c r="C1964" s="41">
        <v>934</v>
      </c>
      <c r="D1964" s="41" t="s">
        <v>38</v>
      </c>
      <c r="E1964" s="41">
        <v>50</v>
      </c>
      <c r="F1964" s="42">
        <v>92.5</v>
      </c>
      <c r="G1964" s="42">
        <v>8.99</v>
      </c>
      <c r="H1964" s="2" t="str">
        <f t="shared" si="32"/>
        <v>March</v>
      </c>
    </row>
    <row r="1965" spans="1:8" ht="15.75" thickBot="1" x14ac:dyDescent="0.3">
      <c r="A1965" s="41" t="s">
        <v>275</v>
      </c>
      <c r="B1965" s="41" t="s">
        <v>654</v>
      </c>
      <c r="C1965" s="41">
        <v>1030002</v>
      </c>
      <c r="D1965" s="41" t="s">
        <v>39</v>
      </c>
      <c r="E1965" s="41">
        <v>70</v>
      </c>
      <c r="F1965" s="42">
        <v>129.5</v>
      </c>
      <c r="G1965" s="42">
        <v>12.54</v>
      </c>
      <c r="H1965" s="2" t="str">
        <f t="shared" si="32"/>
        <v>March</v>
      </c>
    </row>
    <row r="1966" spans="1:8" ht="15.75" thickBot="1" x14ac:dyDescent="0.3">
      <c r="A1966" s="41" t="s">
        <v>275</v>
      </c>
      <c r="B1966" s="41" t="s">
        <v>654</v>
      </c>
      <c r="C1966" s="41">
        <v>969</v>
      </c>
      <c r="D1966" s="41" t="s">
        <v>40</v>
      </c>
      <c r="E1966" s="41">
        <v>44</v>
      </c>
      <c r="F1966" s="42">
        <v>81.400000000000006</v>
      </c>
      <c r="G1966" s="42">
        <v>7.88</v>
      </c>
      <c r="H1966" s="2" t="str">
        <f t="shared" si="32"/>
        <v>March</v>
      </c>
    </row>
    <row r="1967" spans="1:8" ht="15.75" thickBot="1" x14ac:dyDescent="0.3">
      <c r="A1967" s="41" t="s">
        <v>275</v>
      </c>
      <c r="B1967" s="41" t="s">
        <v>654</v>
      </c>
      <c r="C1967" s="41">
        <v>968</v>
      </c>
      <c r="D1967" s="41" t="s">
        <v>41</v>
      </c>
      <c r="E1967" s="41">
        <v>34</v>
      </c>
      <c r="F1967" s="42">
        <v>62.9</v>
      </c>
      <c r="G1967" s="42">
        <v>6.1</v>
      </c>
      <c r="H1967" s="2" t="str">
        <f t="shared" si="32"/>
        <v>March</v>
      </c>
    </row>
    <row r="1968" spans="1:8" ht="15.75" thickBot="1" x14ac:dyDescent="0.3">
      <c r="A1968" s="41" t="s">
        <v>275</v>
      </c>
      <c r="B1968" s="41" t="s">
        <v>654</v>
      </c>
      <c r="C1968" s="41">
        <v>965</v>
      </c>
      <c r="D1968" s="41" t="s">
        <v>42</v>
      </c>
      <c r="E1968" s="41">
        <v>43</v>
      </c>
      <c r="F1968" s="42">
        <v>79.55</v>
      </c>
      <c r="G1968" s="42">
        <v>7.72</v>
      </c>
      <c r="H1968" s="2" t="str">
        <f t="shared" si="32"/>
        <v>March</v>
      </c>
    </row>
    <row r="1969" spans="1:8" ht="15.75" thickBot="1" x14ac:dyDescent="0.3">
      <c r="A1969" s="41" t="s">
        <v>275</v>
      </c>
      <c r="B1969" s="41" t="s">
        <v>654</v>
      </c>
      <c r="C1969" s="41">
        <v>1211</v>
      </c>
      <c r="D1969" s="41" t="s">
        <v>43</v>
      </c>
      <c r="E1969" s="41">
        <v>31</v>
      </c>
      <c r="F1969" s="42">
        <v>65.099999999999994</v>
      </c>
      <c r="G1969" s="42">
        <v>6.2</v>
      </c>
      <c r="H1969" s="2" t="str">
        <f t="shared" si="32"/>
        <v>March</v>
      </c>
    </row>
    <row r="1970" spans="1:8" ht="15.75" thickBot="1" x14ac:dyDescent="0.3">
      <c r="A1970" s="41" t="s">
        <v>275</v>
      </c>
      <c r="B1970" s="41" t="s">
        <v>654</v>
      </c>
      <c r="C1970" s="41">
        <v>1022</v>
      </c>
      <c r="D1970" s="41" t="s">
        <v>44</v>
      </c>
      <c r="E1970" s="41">
        <v>45</v>
      </c>
      <c r="F1970" s="42">
        <v>112.5</v>
      </c>
      <c r="G1970" s="42">
        <v>10.77</v>
      </c>
      <c r="H1970" s="2" t="str">
        <f t="shared" si="32"/>
        <v>March</v>
      </c>
    </row>
    <row r="1971" spans="1:8" ht="15.75" thickBot="1" x14ac:dyDescent="0.3">
      <c r="A1971" s="41" t="s">
        <v>275</v>
      </c>
      <c r="B1971" s="41" t="s">
        <v>654</v>
      </c>
      <c r="C1971" s="41">
        <v>1023</v>
      </c>
      <c r="D1971" s="41" t="s">
        <v>45</v>
      </c>
      <c r="E1971" s="41">
        <v>32</v>
      </c>
      <c r="F1971" s="42">
        <v>92.8</v>
      </c>
      <c r="G1971" s="42">
        <v>8.9499999999999993</v>
      </c>
      <c r="H1971" s="2" t="str">
        <f t="shared" si="32"/>
        <v>March</v>
      </c>
    </row>
    <row r="1972" spans="1:8" ht="15.75" thickBot="1" x14ac:dyDescent="0.3">
      <c r="A1972" s="41" t="s">
        <v>275</v>
      </c>
      <c r="B1972" s="41" t="s">
        <v>654</v>
      </c>
      <c r="C1972" s="41">
        <v>956</v>
      </c>
      <c r="D1972" s="41" t="s">
        <v>46</v>
      </c>
      <c r="E1972" s="41">
        <v>86</v>
      </c>
      <c r="F1972" s="42">
        <v>236.5</v>
      </c>
      <c r="G1972" s="42">
        <v>22.36</v>
      </c>
      <c r="H1972" s="2" t="str">
        <f t="shared" si="32"/>
        <v>March</v>
      </c>
    </row>
    <row r="1973" spans="1:8" ht="15.75" thickBot="1" x14ac:dyDescent="0.3">
      <c r="A1973" s="41" t="s">
        <v>275</v>
      </c>
      <c r="B1973" s="41" t="s">
        <v>654</v>
      </c>
      <c r="C1973" s="41">
        <v>58330</v>
      </c>
      <c r="D1973" s="41" t="s">
        <v>47</v>
      </c>
      <c r="E1973" s="41">
        <v>21</v>
      </c>
      <c r="F1973" s="42">
        <v>73.5</v>
      </c>
      <c r="G1973" s="42">
        <v>0</v>
      </c>
      <c r="H1973" s="2" t="str">
        <f t="shared" si="32"/>
        <v>March</v>
      </c>
    </row>
    <row r="1974" spans="1:8" ht="15.75" thickBot="1" x14ac:dyDescent="0.3">
      <c r="A1974" s="41" t="s">
        <v>275</v>
      </c>
      <c r="B1974" s="41" t="s">
        <v>654</v>
      </c>
      <c r="C1974" s="41">
        <v>58331</v>
      </c>
      <c r="D1974" s="41" t="s">
        <v>48</v>
      </c>
      <c r="E1974" s="41">
        <v>17</v>
      </c>
      <c r="F1974" s="42">
        <v>59.5</v>
      </c>
      <c r="G1974" s="42">
        <v>0</v>
      </c>
      <c r="H1974" s="2" t="str">
        <f t="shared" si="32"/>
        <v>March</v>
      </c>
    </row>
    <row r="1975" spans="1:8" ht="15.75" thickBot="1" x14ac:dyDescent="0.3">
      <c r="A1975" s="41" t="s">
        <v>275</v>
      </c>
      <c r="B1975" s="41" t="s">
        <v>654</v>
      </c>
      <c r="C1975" s="41">
        <v>58332</v>
      </c>
      <c r="D1975" s="41" t="s">
        <v>49</v>
      </c>
      <c r="E1975" s="41">
        <v>16</v>
      </c>
      <c r="F1975" s="42">
        <v>56</v>
      </c>
      <c r="G1975" s="42">
        <v>0</v>
      </c>
      <c r="H1975" s="2" t="str">
        <f t="shared" si="32"/>
        <v>March</v>
      </c>
    </row>
    <row r="1976" spans="1:8" ht="15.75" thickBot="1" x14ac:dyDescent="0.3">
      <c r="A1976" s="41" t="s">
        <v>275</v>
      </c>
      <c r="B1976" s="41" t="s">
        <v>654</v>
      </c>
      <c r="C1976" s="41">
        <v>58335</v>
      </c>
      <c r="D1976" s="41" t="s">
        <v>51</v>
      </c>
      <c r="E1976" s="41">
        <v>37</v>
      </c>
      <c r="F1976" s="42">
        <v>129.5</v>
      </c>
      <c r="G1976" s="42">
        <v>0</v>
      </c>
      <c r="H1976" s="2" t="str">
        <f t="shared" si="32"/>
        <v>March</v>
      </c>
    </row>
    <row r="1977" spans="1:8" ht="15.75" thickBot="1" x14ac:dyDescent="0.3">
      <c r="A1977" s="41" t="s">
        <v>275</v>
      </c>
      <c r="B1977" s="41" t="s">
        <v>654</v>
      </c>
      <c r="C1977" s="41">
        <v>58336</v>
      </c>
      <c r="D1977" s="41" t="s">
        <v>52</v>
      </c>
      <c r="E1977" s="41">
        <v>41</v>
      </c>
      <c r="F1977" s="42">
        <v>143.5</v>
      </c>
      <c r="G1977" s="42">
        <v>0</v>
      </c>
      <c r="H1977" s="2" t="str">
        <f t="shared" si="32"/>
        <v>March</v>
      </c>
    </row>
    <row r="1978" spans="1:8" ht="15.75" thickBot="1" x14ac:dyDescent="0.3">
      <c r="A1978" s="41" t="s">
        <v>275</v>
      </c>
      <c r="B1978" s="41" t="s">
        <v>654</v>
      </c>
      <c r="C1978" s="41">
        <v>58338</v>
      </c>
      <c r="D1978" s="41" t="s">
        <v>54</v>
      </c>
      <c r="E1978" s="41">
        <v>98</v>
      </c>
      <c r="F1978" s="42">
        <v>343</v>
      </c>
      <c r="G1978" s="42">
        <v>0</v>
      </c>
      <c r="H1978" s="2" t="str">
        <f t="shared" si="32"/>
        <v>March</v>
      </c>
    </row>
    <row r="1979" spans="1:8" ht="15.75" thickBot="1" x14ac:dyDescent="0.3">
      <c r="A1979" s="41" t="s">
        <v>275</v>
      </c>
      <c r="B1979" s="41" t="s">
        <v>654</v>
      </c>
      <c r="C1979" s="41">
        <v>58339</v>
      </c>
      <c r="D1979" s="41" t="s">
        <v>55</v>
      </c>
      <c r="E1979" s="41">
        <v>32</v>
      </c>
      <c r="F1979" s="42">
        <v>112</v>
      </c>
      <c r="G1979" s="42">
        <v>0</v>
      </c>
      <c r="H1979" s="2" t="str">
        <f t="shared" si="32"/>
        <v>March</v>
      </c>
    </row>
    <row r="1980" spans="1:8" ht="15.75" thickBot="1" x14ac:dyDescent="0.3">
      <c r="A1980" s="41" t="s">
        <v>275</v>
      </c>
      <c r="B1980" s="41" t="s">
        <v>654</v>
      </c>
      <c r="C1980" s="41">
        <v>58340</v>
      </c>
      <c r="D1980" s="41" t="s">
        <v>56</v>
      </c>
      <c r="E1980" s="41">
        <v>8</v>
      </c>
      <c r="F1980" s="42">
        <v>28</v>
      </c>
      <c r="G1980" s="42">
        <v>0</v>
      </c>
      <c r="H1980" s="2" t="str">
        <f t="shared" si="32"/>
        <v>March</v>
      </c>
    </row>
    <row r="1981" spans="1:8" ht="15.75" thickBot="1" x14ac:dyDescent="0.3">
      <c r="A1981" s="41" t="s">
        <v>275</v>
      </c>
      <c r="B1981" s="41" t="s">
        <v>654</v>
      </c>
      <c r="C1981" s="41">
        <v>58341</v>
      </c>
      <c r="D1981" s="41" t="s">
        <v>57</v>
      </c>
      <c r="E1981" s="41">
        <v>14</v>
      </c>
      <c r="F1981" s="42">
        <v>49</v>
      </c>
      <c r="G1981" s="42">
        <v>0</v>
      </c>
      <c r="H1981" s="2" t="str">
        <f t="shared" si="32"/>
        <v>March</v>
      </c>
    </row>
    <row r="1982" spans="1:8" ht="15.75" thickBot="1" x14ac:dyDescent="0.3">
      <c r="A1982" s="41" t="s">
        <v>275</v>
      </c>
      <c r="B1982" s="41" t="s">
        <v>654</v>
      </c>
      <c r="C1982" s="41">
        <v>58342</v>
      </c>
      <c r="D1982" s="41" t="s">
        <v>58</v>
      </c>
      <c r="E1982" s="41">
        <v>96</v>
      </c>
      <c r="F1982" s="42">
        <v>336</v>
      </c>
      <c r="G1982" s="42">
        <v>0</v>
      </c>
      <c r="H1982" s="2" t="str">
        <f t="shared" si="32"/>
        <v>March</v>
      </c>
    </row>
    <row r="1983" spans="1:8" ht="15.75" thickBot="1" x14ac:dyDescent="0.3">
      <c r="A1983" s="41" t="s">
        <v>275</v>
      </c>
      <c r="B1983" s="41" t="s">
        <v>654</v>
      </c>
      <c r="C1983" s="41">
        <v>58343</v>
      </c>
      <c r="D1983" s="41" t="s">
        <v>59</v>
      </c>
      <c r="E1983" s="41">
        <v>39</v>
      </c>
      <c r="F1983" s="42">
        <v>136.5</v>
      </c>
      <c r="G1983" s="42">
        <v>0</v>
      </c>
      <c r="H1983" s="2" t="str">
        <f t="shared" si="32"/>
        <v>March</v>
      </c>
    </row>
    <row r="1984" spans="1:8" ht="15.75" thickBot="1" x14ac:dyDescent="0.3">
      <c r="A1984" s="41" t="s">
        <v>275</v>
      </c>
      <c r="B1984" s="41" t="s">
        <v>654</v>
      </c>
      <c r="C1984" s="41">
        <v>58344</v>
      </c>
      <c r="D1984" s="41" t="s">
        <v>60</v>
      </c>
      <c r="E1984" s="41">
        <v>69</v>
      </c>
      <c r="F1984" s="42">
        <v>241.5</v>
      </c>
      <c r="G1984" s="42">
        <v>0</v>
      </c>
      <c r="H1984" s="2" t="str">
        <f t="shared" si="32"/>
        <v>March</v>
      </c>
    </row>
    <row r="1985" spans="1:8" ht="15.75" thickBot="1" x14ac:dyDescent="0.3">
      <c r="A1985" s="41" t="s">
        <v>275</v>
      </c>
      <c r="B1985" s="41" t="s">
        <v>654</v>
      </c>
      <c r="C1985" s="41">
        <v>58345</v>
      </c>
      <c r="D1985" s="41" t="s">
        <v>61</v>
      </c>
      <c r="E1985" s="41">
        <v>42</v>
      </c>
      <c r="F1985" s="42">
        <v>147</v>
      </c>
      <c r="G1985" s="42">
        <v>0</v>
      </c>
      <c r="H1985" s="2" t="str">
        <f t="shared" si="32"/>
        <v>March</v>
      </c>
    </row>
    <row r="1986" spans="1:8" ht="15.75" thickBot="1" x14ac:dyDescent="0.3">
      <c r="A1986" s="41" t="s">
        <v>275</v>
      </c>
      <c r="B1986" s="41" t="s">
        <v>654</v>
      </c>
      <c r="C1986" s="41">
        <v>58346</v>
      </c>
      <c r="D1986" s="41" t="s">
        <v>62</v>
      </c>
      <c r="E1986" s="41">
        <v>40</v>
      </c>
      <c r="F1986" s="42">
        <v>140</v>
      </c>
      <c r="G1986" s="42">
        <v>0</v>
      </c>
      <c r="H1986" s="2" t="str">
        <f t="shared" si="32"/>
        <v>March</v>
      </c>
    </row>
    <row r="1987" spans="1:8" ht="15.75" thickBot="1" x14ac:dyDescent="0.3">
      <c r="A1987" s="41" t="s">
        <v>275</v>
      </c>
      <c r="B1987" s="41" t="s">
        <v>654</v>
      </c>
      <c r="C1987" s="41">
        <v>58348</v>
      </c>
      <c r="D1987" s="41" t="s">
        <v>64</v>
      </c>
      <c r="E1987" s="41">
        <v>36</v>
      </c>
      <c r="F1987" s="42">
        <v>126</v>
      </c>
      <c r="G1987" s="42">
        <v>0</v>
      </c>
      <c r="H1987" s="2" t="str">
        <f t="shared" si="32"/>
        <v>March</v>
      </c>
    </row>
    <row r="1988" spans="1:8" ht="15.75" thickBot="1" x14ac:dyDescent="0.3">
      <c r="A1988" s="41" t="s">
        <v>275</v>
      </c>
      <c r="B1988" s="41" t="s">
        <v>654</v>
      </c>
      <c r="C1988" s="41">
        <v>1029</v>
      </c>
      <c r="D1988" s="41" t="s">
        <v>65</v>
      </c>
      <c r="E1988" s="41">
        <v>92</v>
      </c>
      <c r="F1988" s="42">
        <v>115</v>
      </c>
      <c r="G1988" s="42">
        <v>11.03</v>
      </c>
      <c r="H1988" s="2" t="str">
        <f t="shared" si="32"/>
        <v>March</v>
      </c>
    </row>
    <row r="1989" spans="1:8" ht="15.75" thickBot="1" x14ac:dyDescent="0.3">
      <c r="A1989" s="41" t="s">
        <v>275</v>
      </c>
      <c r="B1989" s="41" t="s">
        <v>654</v>
      </c>
      <c r="C1989" s="41">
        <v>162</v>
      </c>
      <c r="D1989" s="41" t="s">
        <v>66</v>
      </c>
      <c r="E1989" s="41">
        <v>111</v>
      </c>
      <c r="F1989" s="42">
        <v>138.75</v>
      </c>
      <c r="G1989" s="42">
        <v>13.3</v>
      </c>
      <c r="H1989" s="2" t="str">
        <f t="shared" si="32"/>
        <v>March</v>
      </c>
    </row>
    <row r="1990" spans="1:8" ht="15.75" thickBot="1" x14ac:dyDescent="0.3">
      <c r="A1990" s="41" t="s">
        <v>275</v>
      </c>
      <c r="B1990" s="41" t="s">
        <v>654</v>
      </c>
      <c r="C1990" s="41">
        <v>5680</v>
      </c>
      <c r="D1990" s="41" t="s">
        <v>67</v>
      </c>
      <c r="E1990" s="41">
        <v>116</v>
      </c>
      <c r="F1990" s="42">
        <v>145</v>
      </c>
      <c r="G1990" s="42">
        <v>13.91</v>
      </c>
      <c r="H1990" s="2" t="str">
        <f t="shared" si="32"/>
        <v>March</v>
      </c>
    </row>
    <row r="1991" spans="1:8" ht="15.75" thickBot="1" x14ac:dyDescent="0.3">
      <c r="A1991" s="41" t="s">
        <v>275</v>
      </c>
      <c r="B1991" s="41" t="s">
        <v>654</v>
      </c>
      <c r="C1991" s="41">
        <v>1228</v>
      </c>
      <c r="D1991" s="41" t="s">
        <v>68</v>
      </c>
      <c r="E1991" s="41">
        <v>177</v>
      </c>
      <c r="F1991" s="42">
        <v>486.75</v>
      </c>
      <c r="G1991" s="42">
        <v>46.08</v>
      </c>
      <c r="H1991" s="2" t="str">
        <f t="shared" si="32"/>
        <v>March</v>
      </c>
    </row>
    <row r="1992" spans="1:8" ht="15.75" thickBot="1" x14ac:dyDescent="0.3">
      <c r="A1992" s="41" t="s">
        <v>275</v>
      </c>
      <c r="B1992" s="41" t="s">
        <v>654</v>
      </c>
      <c r="C1992" s="41">
        <v>13</v>
      </c>
      <c r="D1992" s="41" t="s">
        <v>69</v>
      </c>
      <c r="E1992" s="41">
        <v>97</v>
      </c>
      <c r="F1992" s="42">
        <v>266.75</v>
      </c>
      <c r="G1992" s="42">
        <v>25.26</v>
      </c>
      <c r="H1992" s="2" t="str">
        <f t="shared" si="32"/>
        <v>March</v>
      </c>
    </row>
    <row r="1993" spans="1:8" ht="15.75" thickBot="1" x14ac:dyDescent="0.3">
      <c r="A1993" s="41" t="s">
        <v>275</v>
      </c>
      <c r="B1993" s="41" t="s">
        <v>654</v>
      </c>
      <c r="C1993" s="41">
        <v>6521</v>
      </c>
      <c r="D1993" s="41" t="s">
        <v>70</v>
      </c>
      <c r="E1993" s="41">
        <v>14</v>
      </c>
      <c r="F1993" s="42">
        <v>25.9</v>
      </c>
      <c r="G1993" s="42">
        <v>2.5099999999999998</v>
      </c>
      <c r="H1993" s="2" t="str">
        <f t="shared" si="32"/>
        <v>March</v>
      </c>
    </row>
    <row r="1994" spans="1:8" ht="15.75" thickBot="1" x14ac:dyDescent="0.3">
      <c r="A1994" s="41" t="s">
        <v>275</v>
      </c>
      <c r="B1994" s="41" t="s">
        <v>654</v>
      </c>
      <c r="C1994" s="41">
        <v>7412</v>
      </c>
      <c r="D1994" s="41" t="s">
        <v>71</v>
      </c>
      <c r="E1994" s="41">
        <v>31</v>
      </c>
      <c r="F1994" s="42">
        <v>57.35</v>
      </c>
      <c r="G1994" s="42">
        <v>0</v>
      </c>
      <c r="H1994" s="2" t="str">
        <f t="shared" ref="H1994:H2057" si="33">"March"</f>
        <v>March</v>
      </c>
    </row>
    <row r="1995" spans="1:8" ht="15.75" thickBot="1" x14ac:dyDescent="0.3">
      <c r="A1995" s="41" t="s">
        <v>275</v>
      </c>
      <c r="B1995" s="41" t="s">
        <v>654</v>
      </c>
      <c r="C1995" s="41">
        <v>964</v>
      </c>
      <c r="D1995" s="41" t="s">
        <v>72</v>
      </c>
      <c r="E1995" s="41">
        <v>56</v>
      </c>
      <c r="F1995" s="42">
        <v>111.44</v>
      </c>
      <c r="G1995" s="42">
        <v>0</v>
      </c>
      <c r="H1995" s="2" t="str">
        <f t="shared" si="33"/>
        <v>March</v>
      </c>
    </row>
    <row r="1996" spans="1:8" ht="15.75" thickBot="1" x14ac:dyDescent="0.3">
      <c r="A1996" s="41" t="s">
        <v>275</v>
      </c>
      <c r="B1996" s="41" t="s">
        <v>654</v>
      </c>
      <c r="C1996" s="41">
        <v>6361</v>
      </c>
      <c r="D1996" s="41" t="s">
        <v>73</v>
      </c>
      <c r="E1996" s="41">
        <v>28</v>
      </c>
      <c r="F1996" s="42">
        <v>55.72</v>
      </c>
      <c r="G1996" s="42">
        <v>0</v>
      </c>
      <c r="H1996" s="2" t="str">
        <f t="shared" si="33"/>
        <v>March</v>
      </c>
    </row>
    <row r="1997" spans="1:8" ht="15.75" thickBot="1" x14ac:dyDescent="0.3">
      <c r="A1997" s="41" t="s">
        <v>275</v>
      </c>
      <c r="B1997" s="41" t="s">
        <v>654</v>
      </c>
      <c r="C1997" s="41">
        <v>28394</v>
      </c>
      <c r="D1997" s="41" t="s">
        <v>74</v>
      </c>
      <c r="E1997" s="41">
        <v>442</v>
      </c>
      <c r="F1997" s="42">
        <v>729.3</v>
      </c>
      <c r="G1997" s="42">
        <v>0</v>
      </c>
      <c r="H1997" s="2" t="str">
        <f t="shared" si="33"/>
        <v>March</v>
      </c>
    </row>
    <row r="1998" spans="1:8" ht="15.75" thickBot="1" x14ac:dyDescent="0.3">
      <c r="A1998" s="41" t="s">
        <v>275</v>
      </c>
      <c r="B1998" s="41" t="s">
        <v>654</v>
      </c>
      <c r="C1998" s="41">
        <v>5555</v>
      </c>
      <c r="D1998" s="41" t="s">
        <v>76</v>
      </c>
      <c r="E1998" s="41">
        <v>49</v>
      </c>
      <c r="F1998" s="42">
        <v>196</v>
      </c>
      <c r="G1998" s="42">
        <v>18.62</v>
      </c>
      <c r="H1998" s="2" t="str">
        <f t="shared" si="33"/>
        <v>March</v>
      </c>
    </row>
    <row r="1999" spans="1:8" ht="15.75" thickBot="1" x14ac:dyDescent="0.3">
      <c r="A1999" s="41" t="s">
        <v>275</v>
      </c>
      <c r="B1999" s="41" t="s">
        <v>654</v>
      </c>
      <c r="C1999" s="41">
        <v>927</v>
      </c>
      <c r="D1999" s="41" t="s">
        <v>77</v>
      </c>
      <c r="E1999" s="41">
        <v>96</v>
      </c>
      <c r="F1999" s="42">
        <v>153.6</v>
      </c>
      <c r="G1999" s="42">
        <v>14.44</v>
      </c>
      <c r="H1999" s="2" t="str">
        <f t="shared" si="33"/>
        <v>March</v>
      </c>
    </row>
    <row r="2000" spans="1:8" ht="15.75" thickBot="1" x14ac:dyDescent="0.3">
      <c r="A2000" s="41" t="s">
        <v>275</v>
      </c>
      <c r="B2000" s="41" t="s">
        <v>654</v>
      </c>
      <c r="C2000" s="41">
        <v>1120</v>
      </c>
      <c r="D2000" s="41" t="s">
        <v>78</v>
      </c>
      <c r="E2000" s="41">
        <v>44</v>
      </c>
      <c r="F2000" s="42">
        <v>81.400000000000006</v>
      </c>
      <c r="G2000" s="42">
        <v>7.84</v>
      </c>
      <c r="H2000" s="2" t="str">
        <f t="shared" si="33"/>
        <v>March</v>
      </c>
    </row>
    <row r="2001" spans="1:8" ht="15.75" thickBot="1" x14ac:dyDescent="0.3">
      <c r="A2001" s="41" t="s">
        <v>275</v>
      </c>
      <c r="B2001" s="41" t="s">
        <v>654</v>
      </c>
      <c r="C2001" s="41">
        <v>1118</v>
      </c>
      <c r="D2001" s="41" t="s">
        <v>79</v>
      </c>
      <c r="E2001" s="41">
        <v>134</v>
      </c>
      <c r="F2001" s="42">
        <v>247.9</v>
      </c>
      <c r="G2001" s="42">
        <v>24.02</v>
      </c>
      <c r="H2001" s="2" t="str">
        <f t="shared" si="33"/>
        <v>March</v>
      </c>
    </row>
    <row r="2002" spans="1:8" ht="15.75" thickBot="1" x14ac:dyDescent="0.3">
      <c r="A2002" s="41" t="s">
        <v>275</v>
      </c>
      <c r="B2002" s="41" t="s">
        <v>654</v>
      </c>
      <c r="C2002" s="41">
        <v>920</v>
      </c>
      <c r="D2002" s="41" t="s">
        <v>80</v>
      </c>
      <c r="E2002" s="41">
        <v>49</v>
      </c>
      <c r="F2002" s="42">
        <v>90.65</v>
      </c>
      <c r="G2002" s="42">
        <v>8.7899999999999991</v>
      </c>
      <c r="H2002" s="2" t="str">
        <f t="shared" si="33"/>
        <v>March</v>
      </c>
    </row>
    <row r="2003" spans="1:8" ht="15.75" thickBot="1" x14ac:dyDescent="0.3">
      <c r="A2003" s="41" t="s">
        <v>275</v>
      </c>
      <c r="B2003" s="41" t="s">
        <v>654</v>
      </c>
      <c r="C2003" s="41">
        <v>921</v>
      </c>
      <c r="D2003" s="41" t="s">
        <v>81</v>
      </c>
      <c r="E2003" s="41">
        <v>53</v>
      </c>
      <c r="F2003" s="42">
        <v>98.05</v>
      </c>
      <c r="G2003" s="42">
        <v>9.49</v>
      </c>
      <c r="H2003" s="2" t="str">
        <f t="shared" si="33"/>
        <v>March</v>
      </c>
    </row>
    <row r="2004" spans="1:8" ht="15.75" thickBot="1" x14ac:dyDescent="0.3">
      <c r="A2004" s="41" t="s">
        <v>275</v>
      </c>
      <c r="B2004" s="41" t="s">
        <v>655</v>
      </c>
      <c r="C2004" s="41">
        <v>54685</v>
      </c>
      <c r="D2004" s="41" t="s">
        <v>82</v>
      </c>
      <c r="E2004" s="41">
        <v>80</v>
      </c>
      <c r="F2004" s="42">
        <v>112</v>
      </c>
      <c r="G2004" s="42">
        <v>0</v>
      </c>
      <c r="H2004" s="2" t="str">
        <f t="shared" si="33"/>
        <v>March</v>
      </c>
    </row>
    <row r="2005" spans="1:8" ht="15.75" thickBot="1" x14ac:dyDescent="0.3">
      <c r="A2005" s="41" t="s">
        <v>275</v>
      </c>
      <c r="B2005" s="41" t="s">
        <v>655</v>
      </c>
      <c r="C2005" s="41">
        <v>25423</v>
      </c>
      <c r="D2005" s="41" t="s">
        <v>83</v>
      </c>
      <c r="E2005" s="41">
        <v>39</v>
      </c>
      <c r="F2005" s="42">
        <v>54.6</v>
      </c>
      <c r="G2005" s="42">
        <v>0</v>
      </c>
      <c r="H2005" s="2" t="str">
        <f t="shared" si="33"/>
        <v>March</v>
      </c>
    </row>
    <row r="2006" spans="1:8" ht="15.75" thickBot="1" x14ac:dyDescent="0.3">
      <c r="A2006" s="41" t="s">
        <v>275</v>
      </c>
      <c r="B2006" s="41" t="s">
        <v>655</v>
      </c>
      <c r="C2006" s="41">
        <v>95589</v>
      </c>
      <c r="D2006" s="41" t="s">
        <v>84</v>
      </c>
      <c r="E2006" s="41">
        <v>72</v>
      </c>
      <c r="F2006" s="42">
        <v>100.8</v>
      </c>
      <c r="G2006" s="42">
        <v>0</v>
      </c>
      <c r="H2006" s="2" t="str">
        <f t="shared" si="33"/>
        <v>March</v>
      </c>
    </row>
    <row r="2007" spans="1:8" ht="15.75" thickBot="1" x14ac:dyDescent="0.3">
      <c r="A2007" s="41" t="s">
        <v>275</v>
      </c>
      <c r="B2007" s="41" t="s">
        <v>655</v>
      </c>
      <c r="C2007" s="41">
        <v>467</v>
      </c>
      <c r="D2007" s="41" t="s">
        <v>85</v>
      </c>
      <c r="E2007" s="41">
        <v>60</v>
      </c>
      <c r="F2007" s="42">
        <v>66</v>
      </c>
      <c r="G2007" s="42">
        <v>0</v>
      </c>
      <c r="H2007" s="2" t="str">
        <f t="shared" si="33"/>
        <v>March</v>
      </c>
    </row>
    <row r="2008" spans="1:8" ht="15.75" thickBot="1" x14ac:dyDescent="0.3">
      <c r="A2008" s="41" t="s">
        <v>275</v>
      </c>
      <c r="B2008" s="41" t="s">
        <v>655</v>
      </c>
      <c r="C2008" s="41">
        <v>477</v>
      </c>
      <c r="D2008" s="41" t="s">
        <v>86</v>
      </c>
      <c r="E2008" s="41">
        <v>46</v>
      </c>
      <c r="F2008" s="42">
        <v>50.6</v>
      </c>
      <c r="G2008" s="42">
        <v>0</v>
      </c>
      <c r="H2008" s="2" t="str">
        <f t="shared" si="33"/>
        <v>March</v>
      </c>
    </row>
    <row r="2009" spans="1:8" ht="15.75" thickBot="1" x14ac:dyDescent="0.3">
      <c r="A2009" s="41" t="s">
        <v>275</v>
      </c>
      <c r="B2009" s="41" t="s">
        <v>655</v>
      </c>
      <c r="C2009" s="41">
        <v>26542</v>
      </c>
      <c r="D2009" s="41" t="s">
        <v>87</v>
      </c>
      <c r="E2009" s="41">
        <v>28</v>
      </c>
      <c r="F2009" s="42">
        <v>30.8</v>
      </c>
      <c r="G2009" s="42">
        <v>0</v>
      </c>
      <c r="H2009" s="2" t="str">
        <f t="shared" si="33"/>
        <v>March</v>
      </c>
    </row>
    <row r="2010" spans="1:8" ht="15.75" thickBot="1" x14ac:dyDescent="0.3">
      <c r="A2010" s="41" t="s">
        <v>275</v>
      </c>
      <c r="B2010" s="41" t="s">
        <v>655</v>
      </c>
      <c r="C2010" s="41">
        <v>26543</v>
      </c>
      <c r="D2010" s="41" t="s">
        <v>88</v>
      </c>
      <c r="E2010" s="41">
        <v>27</v>
      </c>
      <c r="F2010" s="42">
        <v>29.7</v>
      </c>
      <c r="G2010" s="42">
        <v>0</v>
      </c>
      <c r="H2010" s="2" t="str">
        <f t="shared" si="33"/>
        <v>March</v>
      </c>
    </row>
    <row r="2011" spans="1:8" ht="15.75" thickBot="1" x14ac:dyDescent="0.3">
      <c r="A2011" s="41" t="s">
        <v>275</v>
      </c>
      <c r="B2011" s="41" t="s">
        <v>655</v>
      </c>
      <c r="C2011" s="41">
        <v>26544</v>
      </c>
      <c r="D2011" s="41" t="s">
        <v>89</v>
      </c>
      <c r="E2011" s="41">
        <v>45</v>
      </c>
      <c r="F2011" s="42">
        <v>49.5</v>
      </c>
      <c r="G2011" s="42">
        <v>0</v>
      </c>
      <c r="H2011" s="2" t="str">
        <f t="shared" si="33"/>
        <v>March</v>
      </c>
    </row>
    <row r="2012" spans="1:8" ht="15.75" thickBot="1" x14ac:dyDescent="0.3">
      <c r="A2012" s="41" t="s">
        <v>275</v>
      </c>
      <c r="B2012" s="41" t="s">
        <v>655</v>
      </c>
      <c r="C2012" s="41">
        <v>26545</v>
      </c>
      <c r="D2012" s="41" t="s">
        <v>90</v>
      </c>
      <c r="E2012" s="41">
        <v>54</v>
      </c>
      <c r="F2012" s="42">
        <v>59.4</v>
      </c>
      <c r="G2012" s="42">
        <v>0</v>
      </c>
      <c r="H2012" s="2" t="str">
        <f t="shared" si="33"/>
        <v>March</v>
      </c>
    </row>
    <row r="2013" spans="1:8" ht="15.75" thickBot="1" x14ac:dyDescent="0.3">
      <c r="A2013" s="41" t="s">
        <v>275</v>
      </c>
      <c r="B2013" s="41" t="s">
        <v>655</v>
      </c>
      <c r="C2013" s="41">
        <v>1189</v>
      </c>
      <c r="D2013" s="41" t="s">
        <v>91</v>
      </c>
      <c r="E2013" s="41">
        <v>107</v>
      </c>
      <c r="F2013" s="42">
        <v>117.7</v>
      </c>
      <c r="G2013" s="42">
        <v>0</v>
      </c>
      <c r="H2013" s="2" t="str">
        <f t="shared" si="33"/>
        <v>March</v>
      </c>
    </row>
    <row r="2014" spans="1:8" ht="15.75" thickBot="1" x14ac:dyDescent="0.3">
      <c r="A2014" s="41" t="s">
        <v>275</v>
      </c>
      <c r="B2014" s="41" t="s">
        <v>655</v>
      </c>
      <c r="C2014" s="41">
        <v>430</v>
      </c>
      <c r="D2014" s="41" t="s">
        <v>92</v>
      </c>
      <c r="E2014" s="41">
        <v>68</v>
      </c>
      <c r="F2014" s="42">
        <v>74.8</v>
      </c>
      <c r="G2014" s="42">
        <v>0</v>
      </c>
      <c r="H2014" s="2" t="str">
        <f t="shared" si="33"/>
        <v>March</v>
      </c>
    </row>
    <row r="2015" spans="1:8" ht="15.75" thickBot="1" x14ac:dyDescent="0.3">
      <c r="A2015" s="41" t="s">
        <v>275</v>
      </c>
      <c r="B2015" s="41" t="s">
        <v>655</v>
      </c>
      <c r="C2015" s="41">
        <v>7515</v>
      </c>
      <c r="D2015" s="41" t="s">
        <v>93</v>
      </c>
      <c r="E2015" s="41">
        <v>33</v>
      </c>
      <c r="F2015" s="42">
        <v>36.299999999999997</v>
      </c>
      <c r="G2015" s="42">
        <v>0</v>
      </c>
      <c r="H2015" s="2" t="str">
        <f t="shared" si="33"/>
        <v>March</v>
      </c>
    </row>
    <row r="2016" spans="1:8" ht="15.75" thickBot="1" x14ac:dyDescent="0.3">
      <c r="A2016" s="41" t="s">
        <v>275</v>
      </c>
      <c r="B2016" s="41" t="s">
        <v>655</v>
      </c>
      <c r="C2016" s="41">
        <v>427</v>
      </c>
      <c r="D2016" s="41" t="s">
        <v>95</v>
      </c>
      <c r="E2016" s="41">
        <v>63</v>
      </c>
      <c r="F2016" s="42">
        <v>69.3</v>
      </c>
      <c r="G2016" s="42">
        <v>0</v>
      </c>
      <c r="H2016" s="2" t="str">
        <f t="shared" si="33"/>
        <v>March</v>
      </c>
    </row>
    <row r="2017" spans="1:8" ht="15.75" thickBot="1" x14ac:dyDescent="0.3">
      <c r="A2017" s="41" t="s">
        <v>275</v>
      </c>
      <c r="B2017" s="41" t="s">
        <v>655</v>
      </c>
      <c r="C2017" s="41">
        <v>419</v>
      </c>
      <c r="D2017" s="41" t="s">
        <v>96</v>
      </c>
      <c r="E2017" s="41">
        <v>34</v>
      </c>
      <c r="F2017" s="42">
        <v>37.4</v>
      </c>
      <c r="G2017" s="42">
        <v>0</v>
      </c>
      <c r="H2017" s="2" t="str">
        <f t="shared" si="33"/>
        <v>March</v>
      </c>
    </row>
    <row r="2018" spans="1:8" ht="15.75" thickBot="1" x14ac:dyDescent="0.3">
      <c r="A2018" s="41" t="s">
        <v>275</v>
      </c>
      <c r="B2018" s="41" t="s">
        <v>655</v>
      </c>
      <c r="C2018" s="41">
        <v>417</v>
      </c>
      <c r="D2018" s="41" t="s">
        <v>97</v>
      </c>
      <c r="E2018" s="41">
        <v>95</v>
      </c>
      <c r="F2018" s="42">
        <v>104.5</v>
      </c>
      <c r="G2018" s="42">
        <v>0</v>
      </c>
      <c r="H2018" s="2" t="str">
        <f t="shared" si="33"/>
        <v>March</v>
      </c>
    </row>
    <row r="2019" spans="1:8" ht="15.75" thickBot="1" x14ac:dyDescent="0.3">
      <c r="A2019" s="41" t="s">
        <v>275</v>
      </c>
      <c r="B2019" s="41" t="s">
        <v>655</v>
      </c>
      <c r="C2019" s="41">
        <v>9876</v>
      </c>
      <c r="D2019" s="41" t="s">
        <v>98</v>
      </c>
      <c r="E2019" s="41">
        <v>44</v>
      </c>
      <c r="F2019" s="42">
        <v>48.4</v>
      </c>
      <c r="G2019" s="42">
        <v>0</v>
      </c>
      <c r="H2019" s="2" t="str">
        <f t="shared" si="33"/>
        <v>March</v>
      </c>
    </row>
    <row r="2020" spans="1:8" ht="15.75" thickBot="1" x14ac:dyDescent="0.3">
      <c r="A2020" s="41" t="s">
        <v>275</v>
      </c>
      <c r="B2020" s="41" t="s">
        <v>655</v>
      </c>
      <c r="C2020" s="41">
        <v>429</v>
      </c>
      <c r="D2020" s="41" t="s">
        <v>99</v>
      </c>
      <c r="E2020" s="41">
        <v>69</v>
      </c>
      <c r="F2020" s="42">
        <v>75.900000000000006</v>
      </c>
      <c r="G2020" s="42">
        <v>0</v>
      </c>
      <c r="H2020" s="2" t="str">
        <f t="shared" si="33"/>
        <v>March</v>
      </c>
    </row>
    <row r="2021" spans="1:8" ht="15.75" thickBot="1" x14ac:dyDescent="0.3">
      <c r="A2021" s="41" t="s">
        <v>275</v>
      </c>
      <c r="B2021" s="41" t="s">
        <v>100</v>
      </c>
      <c r="C2021" s="41">
        <v>655</v>
      </c>
      <c r="D2021" s="41" t="s">
        <v>101</v>
      </c>
      <c r="E2021" s="41">
        <v>28</v>
      </c>
      <c r="F2021" s="42">
        <v>28</v>
      </c>
      <c r="G2021" s="42">
        <v>0</v>
      </c>
      <c r="H2021" s="2" t="str">
        <f t="shared" si="33"/>
        <v>March</v>
      </c>
    </row>
    <row r="2022" spans="1:8" ht="15.75" thickBot="1" x14ac:dyDescent="0.3">
      <c r="A2022" s="41" t="s">
        <v>275</v>
      </c>
      <c r="B2022" s="41" t="s">
        <v>100</v>
      </c>
      <c r="C2022" s="41">
        <v>654</v>
      </c>
      <c r="D2022" s="41" t="s">
        <v>104</v>
      </c>
      <c r="E2022" s="41">
        <v>49</v>
      </c>
      <c r="F2022" s="42">
        <v>49</v>
      </c>
      <c r="G2022" s="42">
        <v>0</v>
      </c>
      <c r="H2022" s="2" t="str">
        <f t="shared" si="33"/>
        <v>March</v>
      </c>
    </row>
    <row r="2023" spans="1:8" ht="15.75" thickBot="1" x14ac:dyDescent="0.3">
      <c r="A2023" s="41" t="s">
        <v>275</v>
      </c>
      <c r="B2023" s="41" t="s">
        <v>100</v>
      </c>
      <c r="C2023" s="41">
        <v>651</v>
      </c>
      <c r="D2023" s="41" t="s">
        <v>105</v>
      </c>
      <c r="E2023" s="41">
        <v>39</v>
      </c>
      <c r="F2023" s="42">
        <v>3.9</v>
      </c>
      <c r="G2023" s="42">
        <v>0</v>
      </c>
      <c r="H2023" s="2" t="str">
        <f t="shared" si="33"/>
        <v>March</v>
      </c>
    </row>
    <row r="2024" spans="1:8" ht="15.75" thickBot="1" x14ac:dyDescent="0.3">
      <c r="A2024" s="41" t="s">
        <v>275</v>
      </c>
      <c r="B2024" s="41" t="s">
        <v>100</v>
      </c>
      <c r="C2024" s="41">
        <v>652</v>
      </c>
      <c r="D2024" s="41" t="s">
        <v>106</v>
      </c>
      <c r="E2024" s="41">
        <v>430</v>
      </c>
      <c r="F2024" s="42">
        <v>215</v>
      </c>
      <c r="G2024" s="42">
        <v>20.98</v>
      </c>
      <c r="H2024" s="2" t="str">
        <f t="shared" si="33"/>
        <v>March</v>
      </c>
    </row>
    <row r="2025" spans="1:8" ht="15.75" thickBot="1" x14ac:dyDescent="0.3">
      <c r="A2025" s="41" t="s">
        <v>275</v>
      </c>
      <c r="B2025" s="41" t="s">
        <v>100</v>
      </c>
      <c r="C2025" s="41">
        <v>4225</v>
      </c>
      <c r="D2025" s="41" t="s">
        <v>108</v>
      </c>
      <c r="E2025" s="41">
        <v>271</v>
      </c>
      <c r="F2025" s="42">
        <v>121.95</v>
      </c>
      <c r="G2025" s="42">
        <v>0</v>
      </c>
      <c r="H2025" s="2" t="str">
        <f t="shared" si="33"/>
        <v>March</v>
      </c>
    </row>
    <row r="2026" spans="1:8" ht="15.75" thickBot="1" x14ac:dyDescent="0.3">
      <c r="A2026" s="41" t="s">
        <v>275</v>
      </c>
      <c r="B2026" s="41" t="s">
        <v>100</v>
      </c>
      <c r="C2026" s="41">
        <v>660</v>
      </c>
      <c r="D2026" s="41" t="s">
        <v>109</v>
      </c>
      <c r="E2026" s="41">
        <v>95</v>
      </c>
      <c r="F2026" s="42">
        <v>356.25</v>
      </c>
      <c r="G2026" s="42">
        <v>34.119999999999997</v>
      </c>
      <c r="H2026" s="2" t="str">
        <f t="shared" si="33"/>
        <v>March</v>
      </c>
    </row>
    <row r="2027" spans="1:8" ht="15.75" thickBot="1" x14ac:dyDescent="0.3">
      <c r="A2027" s="41" t="s">
        <v>275</v>
      </c>
      <c r="B2027" s="41" t="s">
        <v>100</v>
      </c>
      <c r="C2027" s="41">
        <v>48758</v>
      </c>
      <c r="D2027" s="41" t="s">
        <v>110</v>
      </c>
      <c r="E2027" s="41">
        <v>56</v>
      </c>
      <c r="F2027" s="42">
        <v>84</v>
      </c>
      <c r="G2027" s="42">
        <v>7.88</v>
      </c>
      <c r="H2027" s="2" t="str">
        <f t="shared" si="33"/>
        <v>March</v>
      </c>
    </row>
    <row r="2028" spans="1:8" ht="15.75" thickBot="1" x14ac:dyDescent="0.3">
      <c r="A2028" s="41" t="s">
        <v>275</v>
      </c>
      <c r="B2028" s="41" t="s">
        <v>659</v>
      </c>
      <c r="C2028" s="41">
        <v>1.25</v>
      </c>
      <c r="D2028" s="41" t="s">
        <v>111</v>
      </c>
      <c r="E2028" s="41">
        <v>31</v>
      </c>
      <c r="F2028" s="42">
        <v>38.75</v>
      </c>
      <c r="G2028" s="42">
        <v>0</v>
      </c>
      <c r="H2028" s="2" t="str">
        <f t="shared" si="33"/>
        <v>March</v>
      </c>
    </row>
    <row r="2029" spans="1:8" ht="15.75" thickBot="1" x14ac:dyDescent="0.3">
      <c r="A2029" s="41" t="s">
        <v>275</v>
      </c>
      <c r="B2029" s="41" t="s">
        <v>659</v>
      </c>
      <c r="C2029" s="41">
        <v>147</v>
      </c>
      <c r="D2029" s="41" t="s">
        <v>112</v>
      </c>
      <c r="E2029" s="41">
        <v>41</v>
      </c>
      <c r="F2029" s="42">
        <v>51.25</v>
      </c>
      <c r="G2029" s="42">
        <v>0</v>
      </c>
      <c r="H2029" s="2" t="str">
        <f t="shared" si="33"/>
        <v>March</v>
      </c>
    </row>
    <row r="2030" spans="1:8" ht="15.75" thickBot="1" x14ac:dyDescent="0.3">
      <c r="A2030" s="41" t="s">
        <v>275</v>
      </c>
      <c r="B2030" s="41" t="s">
        <v>659</v>
      </c>
      <c r="C2030" s="41">
        <v>144</v>
      </c>
      <c r="D2030" s="41" t="s">
        <v>113</v>
      </c>
      <c r="E2030" s="41">
        <v>40</v>
      </c>
      <c r="F2030" s="42">
        <v>50</v>
      </c>
      <c r="G2030" s="42">
        <v>0</v>
      </c>
      <c r="H2030" s="2" t="str">
        <f t="shared" si="33"/>
        <v>March</v>
      </c>
    </row>
    <row r="2031" spans="1:8" ht="15.75" thickBot="1" x14ac:dyDescent="0.3">
      <c r="A2031" s="41" t="s">
        <v>275</v>
      </c>
      <c r="B2031" s="41" t="s">
        <v>659</v>
      </c>
      <c r="C2031" s="41">
        <v>146</v>
      </c>
      <c r="D2031" s="41" t="s">
        <v>114</v>
      </c>
      <c r="E2031" s="41">
        <v>35</v>
      </c>
      <c r="F2031" s="42">
        <v>43.75</v>
      </c>
      <c r="G2031" s="42">
        <v>0</v>
      </c>
      <c r="H2031" s="2" t="str">
        <f t="shared" si="33"/>
        <v>March</v>
      </c>
    </row>
    <row r="2032" spans="1:8" ht="15.75" thickBot="1" x14ac:dyDescent="0.3">
      <c r="A2032" s="41" t="s">
        <v>275</v>
      </c>
      <c r="B2032" s="41" t="s">
        <v>659</v>
      </c>
      <c r="C2032" s="41">
        <v>145</v>
      </c>
      <c r="D2032" s="41" t="s">
        <v>115</v>
      </c>
      <c r="E2032" s="41">
        <v>44</v>
      </c>
      <c r="F2032" s="42">
        <v>55</v>
      </c>
      <c r="G2032" s="42">
        <v>0</v>
      </c>
      <c r="H2032" s="2" t="str">
        <f t="shared" si="33"/>
        <v>March</v>
      </c>
    </row>
    <row r="2033" spans="1:8" ht="15.75" thickBot="1" x14ac:dyDescent="0.3">
      <c r="A2033" s="41" t="s">
        <v>275</v>
      </c>
      <c r="B2033" s="41" t="s">
        <v>659</v>
      </c>
      <c r="C2033" s="41">
        <v>1187</v>
      </c>
      <c r="D2033" s="41" t="s">
        <v>116</v>
      </c>
      <c r="E2033" s="41">
        <v>36</v>
      </c>
      <c r="F2033" s="42">
        <v>79.2</v>
      </c>
      <c r="G2033" s="42">
        <v>0</v>
      </c>
      <c r="H2033" s="2" t="str">
        <f t="shared" si="33"/>
        <v>March</v>
      </c>
    </row>
    <row r="2034" spans="1:8" ht="15.75" thickBot="1" x14ac:dyDescent="0.3">
      <c r="A2034" s="41" t="s">
        <v>275</v>
      </c>
      <c r="B2034" s="41" t="s">
        <v>659</v>
      </c>
      <c r="C2034" s="41">
        <v>133</v>
      </c>
      <c r="D2034" s="41" t="s">
        <v>117</v>
      </c>
      <c r="E2034" s="41">
        <v>15</v>
      </c>
      <c r="F2034" s="42">
        <v>26.25</v>
      </c>
      <c r="G2034" s="42">
        <v>0</v>
      </c>
      <c r="H2034" s="2" t="str">
        <f t="shared" si="33"/>
        <v>March</v>
      </c>
    </row>
    <row r="2035" spans="1:8" ht="15.75" thickBot="1" x14ac:dyDescent="0.3">
      <c r="A2035" s="41" t="s">
        <v>275</v>
      </c>
      <c r="B2035" s="41" t="s">
        <v>659</v>
      </c>
      <c r="C2035" s="41">
        <v>404</v>
      </c>
      <c r="D2035" s="41" t="s">
        <v>118</v>
      </c>
      <c r="E2035" s="41">
        <v>35</v>
      </c>
      <c r="F2035" s="42">
        <v>61.25</v>
      </c>
      <c r="G2035" s="42">
        <v>0</v>
      </c>
      <c r="H2035" s="2" t="str">
        <f t="shared" si="33"/>
        <v>March</v>
      </c>
    </row>
    <row r="2036" spans="1:8" ht="15.75" thickBot="1" x14ac:dyDescent="0.3">
      <c r="A2036" s="41" t="s">
        <v>275</v>
      </c>
      <c r="B2036" s="41" t="s">
        <v>659</v>
      </c>
      <c r="C2036" s="41">
        <v>118</v>
      </c>
      <c r="D2036" s="41" t="s">
        <v>119</v>
      </c>
      <c r="E2036" s="41">
        <v>59</v>
      </c>
      <c r="F2036" s="42">
        <v>103.25</v>
      </c>
      <c r="G2036" s="42">
        <v>0</v>
      </c>
      <c r="H2036" s="2" t="str">
        <f t="shared" si="33"/>
        <v>March</v>
      </c>
    </row>
    <row r="2037" spans="1:8" ht="15.75" thickBot="1" x14ac:dyDescent="0.3">
      <c r="A2037" s="41" t="s">
        <v>275</v>
      </c>
      <c r="B2037" s="41" t="s">
        <v>659</v>
      </c>
      <c r="C2037" s="41">
        <v>2635</v>
      </c>
      <c r="D2037" s="41" t="s">
        <v>253</v>
      </c>
      <c r="E2037" s="41">
        <v>40</v>
      </c>
      <c r="F2037" s="42">
        <v>70</v>
      </c>
      <c r="G2037" s="42">
        <v>0</v>
      </c>
      <c r="H2037" s="2" t="str">
        <f t="shared" si="33"/>
        <v>March</v>
      </c>
    </row>
    <row r="2038" spans="1:8" ht="15.75" thickBot="1" x14ac:dyDescent="0.3">
      <c r="A2038" s="41" t="s">
        <v>275</v>
      </c>
      <c r="B2038" s="41" t="s">
        <v>659</v>
      </c>
      <c r="C2038" s="41">
        <v>4560</v>
      </c>
      <c r="D2038" s="41" t="s">
        <v>120</v>
      </c>
      <c r="E2038" s="41">
        <v>26</v>
      </c>
      <c r="F2038" s="42">
        <v>45.5</v>
      </c>
      <c r="G2038" s="42">
        <v>0</v>
      </c>
      <c r="H2038" s="2" t="str">
        <f t="shared" si="33"/>
        <v>March</v>
      </c>
    </row>
    <row r="2039" spans="1:8" ht="15.75" thickBot="1" x14ac:dyDescent="0.3">
      <c r="A2039" s="41" t="s">
        <v>275</v>
      </c>
      <c r="B2039" s="41" t="s">
        <v>659</v>
      </c>
      <c r="C2039" s="41">
        <v>4895</v>
      </c>
      <c r="D2039" s="41" t="s">
        <v>121</v>
      </c>
      <c r="E2039" s="41">
        <v>23</v>
      </c>
      <c r="F2039" s="42">
        <v>40.25</v>
      </c>
      <c r="G2039" s="42">
        <v>0</v>
      </c>
      <c r="H2039" s="2" t="str">
        <f t="shared" si="33"/>
        <v>March</v>
      </c>
    </row>
    <row r="2040" spans="1:8" ht="15.75" thickBot="1" x14ac:dyDescent="0.3">
      <c r="A2040" s="41" t="s">
        <v>275</v>
      </c>
      <c r="B2040" s="41" t="s">
        <v>659</v>
      </c>
      <c r="C2040" s="41">
        <v>3789</v>
      </c>
      <c r="D2040" s="41" t="s">
        <v>122</v>
      </c>
      <c r="E2040" s="41">
        <v>51</v>
      </c>
      <c r="F2040" s="42">
        <v>111.69</v>
      </c>
      <c r="G2040" s="42">
        <v>0</v>
      </c>
      <c r="H2040" s="2" t="str">
        <f t="shared" si="33"/>
        <v>March</v>
      </c>
    </row>
    <row r="2041" spans="1:8" ht="15.75" thickBot="1" x14ac:dyDescent="0.3">
      <c r="A2041" s="41" t="s">
        <v>275</v>
      </c>
      <c r="B2041" s="41" t="s">
        <v>659</v>
      </c>
      <c r="C2041" s="41">
        <v>7776</v>
      </c>
      <c r="D2041" s="41" t="s">
        <v>123</v>
      </c>
      <c r="E2041" s="41">
        <v>63</v>
      </c>
      <c r="F2041" s="42">
        <v>137.97</v>
      </c>
      <c r="G2041" s="42">
        <v>0</v>
      </c>
      <c r="H2041" s="2" t="str">
        <f t="shared" si="33"/>
        <v>March</v>
      </c>
    </row>
    <row r="2042" spans="1:8" ht="15.75" thickBot="1" x14ac:dyDescent="0.3">
      <c r="A2042" s="41" t="s">
        <v>275</v>
      </c>
      <c r="B2042" s="41" t="s">
        <v>659</v>
      </c>
      <c r="C2042" s="41">
        <v>8978</v>
      </c>
      <c r="D2042" s="41" t="s">
        <v>124</v>
      </c>
      <c r="E2042" s="41">
        <v>30</v>
      </c>
      <c r="F2042" s="42">
        <v>65.7</v>
      </c>
      <c r="G2042" s="42">
        <v>0</v>
      </c>
      <c r="H2042" s="2" t="str">
        <f t="shared" si="33"/>
        <v>March</v>
      </c>
    </row>
    <row r="2043" spans="1:8" ht="15.75" thickBot="1" x14ac:dyDescent="0.3">
      <c r="A2043" s="41" t="s">
        <v>275</v>
      </c>
      <c r="B2043" s="41" t="s">
        <v>659</v>
      </c>
      <c r="C2043" s="41">
        <v>5692</v>
      </c>
      <c r="D2043" s="41" t="s">
        <v>125</v>
      </c>
      <c r="E2043" s="41">
        <v>23</v>
      </c>
      <c r="F2043" s="42">
        <v>25.3</v>
      </c>
      <c r="G2043" s="42">
        <v>0</v>
      </c>
      <c r="H2043" s="2" t="str">
        <f t="shared" si="33"/>
        <v>March</v>
      </c>
    </row>
    <row r="2044" spans="1:8" ht="15.75" thickBot="1" x14ac:dyDescent="0.3">
      <c r="A2044" s="41" t="s">
        <v>275</v>
      </c>
      <c r="B2044" s="41" t="s">
        <v>659</v>
      </c>
      <c r="C2044" s="41">
        <v>64335</v>
      </c>
      <c r="D2044" s="41" t="s">
        <v>126</v>
      </c>
      <c r="E2044" s="41">
        <v>26</v>
      </c>
      <c r="F2044" s="42">
        <v>28.6</v>
      </c>
      <c r="G2044" s="42">
        <v>2.63</v>
      </c>
      <c r="H2044" s="2" t="str">
        <f t="shared" si="33"/>
        <v>March</v>
      </c>
    </row>
    <row r="2045" spans="1:8" ht="15.75" thickBot="1" x14ac:dyDescent="0.3">
      <c r="A2045" s="41" t="s">
        <v>275</v>
      </c>
      <c r="B2045" s="41" t="s">
        <v>659</v>
      </c>
      <c r="C2045" s="41">
        <v>75877</v>
      </c>
      <c r="D2045" s="41" t="s">
        <v>127</v>
      </c>
      <c r="E2045" s="41">
        <v>18</v>
      </c>
      <c r="F2045" s="42">
        <v>35.82</v>
      </c>
      <c r="G2045" s="42">
        <v>0</v>
      </c>
      <c r="H2045" s="2" t="str">
        <f t="shared" si="33"/>
        <v>March</v>
      </c>
    </row>
    <row r="2046" spans="1:8" ht="15.75" thickBot="1" x14ac:dyDescent="0.3">
      <c r="A2046" s="41" t="s">
        <v>275</v>
      </c>
      <c r="B2046" s="41" t="s">
        <v>659</v>
      </c>
      <c r="C2046" s="41">
        <v>46525</v>
      </c>
      <c r="D2046" s="41" t="s">
        <v>128</v>
      </c>
      <c r="E2046" s="41">
        <v>35</v>
      </c>
      <c r="F2046" s="42">
        <v>69.650000000000006</v>
      </c>
      <c r="G2046" s="42">
        <v>0</v>
      </c>
      <c r="H2046" s="2" t="str">
        <f t="shared" si="33"/>
        <v>March</v>
      </c>
    </row>
    <row r="2047" spans="1:8" ht="15.75" thickBot="1" x14ac:dyDescent="0.3">
      <c r="A2047" s="41" t="s">
        <v>275</v>
      </c>
      <c r="B2047" s="41" t="s">
        <v>659</v>
      </c>
      <c r="C2047" s="41">
        <v>3940</v>
      </c>
      <c r="D2047" s="41" t="s">
        <v>129</v>
      </c>
      <c r="E2047" s="41">
        <v>15</v>
      </c>
      <c r="F2047" s="42">
        <v>29.85</v>
      </c>
      <c r="G2047" s="42">
        <v>0</v>
      </c>
      <c r="H2047" s="2" t="str">
        <f t="shared" si="33"/>
        <v>March</v>
      </c>
    </row>
    <row r="2048" spans="1:8" ht="15.75" thickBot="1" x14ac:dyDescent="0.3">
      <c r="A2048" s="41" t="s">
        <v>275</v>
      </c>
      <c r="B2048" s="41" t="s">
        <v>659</v>
      </c>
      <c r="C2048" s="41">
        <v>37583</v>
      </c>
      <c r="D2048" s="41" t="s">
        <v>268</v>
      </c>
      <c r="E2048" s="41">
        <v>19</v>
      </c>
      <c r="F2048" s="42">
        <v>37.81</v>
      </c>
      <c r="G2048" s="42">
        <v>0</v>
      </c>
      <c r="H2048" s="2" t="str">
        <f t="shared" si="33"/>
        <v>March</v>
      </c>
    </row>
    <row r="2049" spans="1:8" ht="15.75" thickBot="1" x14ac:dyDescent="0.3">
      <c r="A2049" s="41" t="s">
        <v>275</v>
      </c>
      <c r="B2049" s="41" t="s">
        <v>659</v>
      </c>
      <c r="C2049" s="41">
        <v>3874846</v>
      </c>
      <c r="D2049" s="41" t="s">
        <v>130</v>
      </c>
      <c r="E2049" s="41">
        <v>32</v>
      </c>
      <c r="F2049" s="42">
        <v>63.68</v>
      </c>
      <c r="G2049" s="42">
        <v>0</v>
      </c>
      <c r="H2049" s="2" t="str">
        <f t="shared" si="33"/>
        <v>March</v>
      </c>
    </row>
    <row r="2050" spans="1:8" ht="15.75" thickBot="1" x14ac:dyDescent="0.3">
      <c r="A2050" s="41" t="s">
        <v>275</v>
      </c>
      <c r="B2050" s="41" t="s">
        <v>659</v>
      </c>
      <c r="C2050" s="41">
        <v>583294</v>
      </c>
      <c r="D2050" s="41" t="s">
        <v>131</v>
      </c>
      <c r="E2050" s="41">
        <v>26</v>
      </c>
      <c r="F2050" s="42">
        <v>51.74</v>
      </c>
      <c r="G2050" s="42">
        <v>0</v>
      </c>
      <c r="H2050" s="2" t="str">
        <f t="shared" si="33"/>
        <v>March</v>
      </c>
    </row>
    <row r="2051" spans="1:8" ht="15.75" thickBot="1" x14ac:dyDescent="0.3">
      <c r="A2051" s="41" t="s">
        <v>275</v>
      </c>
      <c r="B2051" s="41" t="s">
        <v>659</v>
      </c>
      <c r="C2051" s="41">
        <v>54899</v>
      </c>
      <c r="D2051" s="41" t="s">
        <v>132</v>
      </c>
      <c r="E2051" s="41">
        <v>30</v>
      </c>
      <c r="F2051" s="42">
        <v>59.7</v>
      </c>
      <c r="G2051" s="42">
        <v>0</v>
      </c>
      <c r="H2051" s="2" t="str">
        <f t="shared" si="33"/>
        <v>March</v>
      </c>
    </row>
    <row r="2052" spans="1:8" ht="15.75" thickBot="1" x14ac:dyDescent="0.3">
      <c r="A2052" s="41" t="s">
        <v>275</v>
      </c>
      <c r="B2052" s="41" t="s">
        <v>659</v>
      </c>
      <c r="C2052" s="41">
        <v>137</v>
      </c>
      <c r="D2052" s="41" t="s">
        <v>133</v>
      </c>
      <c r="E2052" s="41">
        <v>72</v>
      </c>
      <c r="F2052" s="42">
        <v>79.2</v>
      </c>
      <c r="G2052" s="42">
        <v>0</v>
      </c>
      <c r="H2052" s="2" t="str">
        <f t="shared" si="33"/>
        <v>March</v>
      </c>
    </row>
    <row r="2053" spans="1:8" ht="15.75" thickBot="1" x14ac:dyDescent="0.3">
      <c r="A2053" s="41" t="s">
        <v>275</v>
      </c>
      <c r="B2053" s="41" t="s">
        <v>659</v>
      </c>
      <c r="C2053" s="41">
        <v>3874851</v>
      </c>
      <c r="D2053" s="41" t="s">
        <v>134</v>
      </c>
      <c r="E2053" s="41">
        <v>67</v>
      </c>
      <c r="F2053" s="42">
        <v>73.7</v>
      </c>
      <c r="G2053" s="42">
        <v>0</v>
      </c>
      <c r="H2053" s="2" t="str">
        <f t="shared" si="33"/>
        <v>March</v>
      </c>
    </row>
    <row r="2054" spans="1:8" ht="15.75" thickBot="1" x14ac:dyDescent="0.3">
      <c r="A2054" s="41" t="s">
        <v>275</v>
      </c>
      <c r="B2054" s="41" t="s">
        <v>659</v>
      </c>
      <c r="C2054" s="41">
        <v>32198</v>
      </c>
      <c r="D2054" s="41" t="s">
        <v>135</v>
      </c>
      <c r="E2054" s="41">
        <v>65</v>
      </c>
      <c r="F2054" s="42">
        <v>71.5</v>
      </c>
      <c r="G2054" s="42">
        <v>0</v>
      </c>
      <c r="H2054" s="2" t="str">
        <f t="shared" si="33"/>
        <v>March</v>
      </c>
    </row>
    <row r="2055" spans="1:8" ht="15.75" thickBot="1" x14ac:dyDescent="0.3">
      <c r="A2055" s="41" t="s">
        <v>275</v>
      </c>
      <c r="B2055" s="41" t="s">
        <v>659</v>
      </c>
      <c r="C2055" s="41">
        <v>56444</v>
      </c>
      <c r="D2055" s="41" t="s">
        <v>136</v>
      </c>
      <c r="E2055" s="41">
        <v>62</v>
      </c>
      <c r="F2055" s="42">
        <v>68.2</v>
      </c>
      <c r="G2055" s="42">
        <v>0</v>
      </c>
      <c r="H2055" s="2" t="str">
        <f t="shared" si="33"/>
        <v>March</v>
      </c>
    </row>
    <row r="2056" spans="1:8" ht="15.75" thickBot="1" x14ac:dyDescent="0.3">
      <c r="A2056" s="41" t="s">
        <v>275</v>
      </c>
      <c r="B2056" s="41" t="s">
        <v>659</v>
      </c>
      <c r="C2056" s="41">
        <v>230</v>
      </c>
      <c r="D2056" s="41" t="s">
        <v>137</v>
      </c>
      <c r="E2056" s="41">
        <v>68</v>
      </c>
      <c r="F2056" s="42">
        <v>102</v>
      </c>
      <c r="G2056" s="42">
        <v>9.57</v>
      </c>
      <c r="H2056" s="2" t="str">
        <f t="shared" si="33"/>
        <v>March</v>
      </c>
    </row>
    <row r="2057" spans="1:8" ht="15.75" thickBot="1" x14ac:dyDescent="0.3">
      <c r="A2057" s="41" t="s">
        <v>275</v>
      </c>
      <c r="B2057" s="41" t="s">
        <v>659</v>
      </c>
      <c r="C2057" s="41">
        <v>8448</v>
      </c>
      <c r="D2057" s="41" t="s">
        <v>138</v>
      </c>
      <c r="E2057" s="41">
        <v>68</v>
      </c>
      <c r="F2057" s="42">
        <v>102</v>
      </c>
      <c r="G2057" s="42">
        <v>9.5399999999999991</v>
      </c>
      <c r="H2057" s="2" t="str">
        <f t="shared" si="33"/>
        <v>March</v>
      </c>
    </row>
    <row r="2058" spans="1:8" ht="15.75" thickBot="1" x14ac:dyDescent="0.3">
      <c r="A2058" s="41" t="s">
        <v>275</v>
      </c>
      <c r="B2058" s="41" t="s">
        <v>659</v>
      </c>
      <c r="C2058" s="41">
        <v>276</v>
      </c>
      <c r="D2058" s="41" t="s">
        <v>139</v>
      </c>
      <c r="E2058" s="41">
        <v>116</v>
      </c>
      <c r="F2058" s="42">
        <v>174</v>
      </c>
      <c r="G2058" s="42">
        <v>16.36</v>
      </c>
      <c r="H2058" s="2" t="str">
        <f t="shared" ref="H2058:H2121" si="34">"March"</f>
        <v>March</v>
      </c>
    </row>
    <row r="2059" spans="1:8" ht="15.75" thickBot="1" x14ac:dyDescent="0.3">
      <c r="A2059" s="41" t="s">
        <v>275</v>
      </c>
      <c r="B2059" s="41" t="s">
        <v>659</v>
      </c>
      <c r="C2059" s="41">
        <v>295</v>
      </c>
      <c r="D2059" s="41" t="s">
        <v>140</v>
      </c>
      <c r="E2059" s="41">
        <v>45</v>
      </c>
      <c r="F2059" s="42">
        <v>121.5</v>
      </c>
      <c r="G2059" s="42">
        <v>0</v>
      </c>
      <c r="H2059" s="2" t="str">
        <f t="shared" si="34"/>
        <v>March</v>
      </c>
    </row>
    <row r="2060" spans="1:8" ht="15.75" thickBot="1" x14ac:dyDescent="0.3">
      <c r="A2060" s="41" t="s">
        <v>275</v>
      </c>
      <c r="B2060" s="41" t="s">
        <v>659</v>
      </c>
      <c r="C2060" s="41">
        <v>285</v>
      </c>
      <c r="D2060" s="41" t="s">
        <v>141</v>
      </c>
      <c r="E2060" s="41">
        <v>60</v>
      </c>
      <c r="F2060" s="42">
        <v>162</v>
      </c>
      <c r="G2060" s="42">
        <v>0</v>
      </c>
      <c r="H2060" s="2" t="str">
        <f t="shared" si="34"/>
        <v>March</v>
      </c>
    </row>
    <row r="2061" spans="1:8" ht="15.75" thickBot="1" x14ac:dyDescent="0.3">
      <c r="A2061" s="41" t="s">
        <v>275</v>
      </c>
      <c r="B2061" s="41" t="s">
        <v>659</v>
      </c>
      <c r="C2061" s="41">
        <v>265</v>
      </c>
      <c r="D2061" s="41" t="s">
        <v>142</v>
      </c>
      <c r="E2061" s="41">
        <v>78</v>
      </c>
      <c r="F2061" s="42">
        <v>210.6</v>
      </c>
      <c r="G2061" s="42">
        <v>0</v>
      </c>
      <c r="H2061" s="2" t="str">
        <f t="shared" si="34"/>
        <v>March</v>
      </c>
    </row>
    <row r="2062" spans="1:8" ht="15.75" thickBot="1" x14ac:dyDescent="0.3">
      <c r="A2062" s="41" t="s">
        <v>275</v>
      </c>
      <c r="B2062" s="41" t="s">
        <v>659</v>
      </c>
      <c r="C2062" s="41">
        <v>75455</v>
      </c>
      <c r="D2062" s="41" t="s">
        <v>143</v>
      </c>
      <c r="E2062" s="41">
        <v>21</v>
      </c>
      <c r="F2062" s="42">
        <v>36.75</v>
      </c>
      <c r="G2062" s="42">
        <v>0</v>
      </c>
      <c r="H2062" s="2" t="str">
        <f t="shared" si="34"/>
        <v>March</v>
      </c>
    </row>
    <row r="2063" spans="1:8" ht="15.75" thickBot="1" x14ac:dyDescent="0.3">
      <c r="A2063" s="41" t="s">
        <v>275</v>
      </c>
      <c r="B2063" s="41" t="s">
        <v>659</v>
      </c>
      <c r="C2063" s="41">
        <v>51251</v>
      </c>
      <c r="D2063" s="41" t="s">
        <v>144</v>
      </c>
      <c r="E2063" s="41">
        <v>26</v>
      </c>
      <c r="F2063" s="42">
        <v>45.5</v>
      </c>
      <c r="G2063" s="42">
        <v>0</v>
      </c>
      <c r="H2063" s="2" t="str">
        <f t="shared" si="34"/>
        <v>March</v>
      </c>
    </row>
    <row r="2064" spans="1:8" ht="15.75" thickBot="1" x14ac:dyDescent="0.3">
      <c r="A2064" s="41" t="s">
        <v>275</v>
      </c>
      <c r="B2064" s="41" t="s">
        <v>659</v>
      </c>
      <c r="C2064" s="41">
        <v>1130</v>
      </c>
      <c r="D2064" s="41" t="s">
        <v>145</v>
      </c>
      <c r="E2064" s="41">
        <v>38</v>
      </c>
      <c r="F2064" s="42">
        <v>66.5</v>
      </c>
      <c r="G2064" s="42">
        <v>0</v>
      </c>
      <c r="H2064" s="2" t="str">
        <f t="shared" si="34"/>
        <v>March</v>
      </c>
    </row>
    <row r="2065" spans="1:8" ht="15.75" thickBot="1" x14ac:dyDescent="0.3">
      <c r="A2065" s="41" t="s">
        <v>275</v>
      </c>
      <c r="B2065" s="41" t="s">
        <v>659</v>
      </c>
      <c r="C2065" s="41">
        <v>1128</v>
      </c>
      <c r="D2065" s="41" t="s">
        <v>146</v>
      </c>
      <c r="E2065" s="41">
        <v>21</v>
      </c>
      <c r="F2065" s="42">
        <v>36.75</v>
      </c>
      <c r="G2065" s="42">
        <v>0</v>
      </c>
      <c r="H2065" s="2" t="str">
        <f t="shared" si="34"/>
        <v>March</v>
      </c>
    </row>
    <row r="2066" spans="1:8" ht="15.75" thickBot="1" x14ac:dyDescent="0.3">
      <c r="A2066" s="41" t="s">
        <v>275</v>
      </c>
      <c r="B2066" s="41" t="s">
        <v>659</v>
      </c>
      <c r="C2066" s="41">
        <v>93</v>
      </c>
      <c r="D2066" s="41" t="s">
        <v>147</v>
      </c>
      <c r="E2066" s="41">
        <v>50</v>
      </c>
      <c r="F2066" s="42">
        <v>26.62</v>
      </c>
      <c r="G2066" s="42">
        <v>0</v>
      </c>
      <c r="H2066" s="2" t="str">
        <f t="shared" si="34"/>
        <v>March</v>
      </c>
    </row>
    <row r="2067" spans="1:8" ht="15.75" thickBot="1" x14ac:dyDescent="0.3">
      <c r="A2067" s="41" t="s">
        <v>275</v>
      </c>
      <c r="B2067" s="41" t="s">
        <v>659</v>
      </c>
      <c r="C2067" s="41">
        <v>2</v>
      </c>
      <c r="D2067" s="41" t="s">
        <v>148</v>
      </c>
      <c r="E2067" s="41">
        <v>86</v>
      </c>
      <c r="F2067" s="42">
        <v>53.44</v>
      </c>
      <c r="G2067" s="42">
        <v>0</v>
      </c>
      <c r="H2067" s="2" t="str">
        <f t="shared" si="34"/>
        <v>March</v>
      </c>
    </row>
    <row r="2068" spans="1:8" ht="15.75" thickBot="1" x14ac:dyDescent="0.3">
      <c r="A2068" s="41" t="s">
        <v>275</v>
      </c>
      <c r="B2068" s="41" t="s">
        <v>659</v>
      </c>
      <c r="C2068" s="41">
        <v>40</v>
      </c>
      <c r="D2068" s="41" t="s">
        <v>149</v>
      </c>
      <c r="E2068" s="41">
        <v>92</v>
      </c>
      <c r="F2068" s="42">
        <v>51.4</v>
      </c>
      <c r="G2068" s="42">
        <v>0</v>
      </c>
      <c r="H2068" s="2" t="str">
        <f t="shared" si="34"/>
        <v>March</v>
      </c>
    </row>
    <row r="2069" spans="1:8" ht="15.75" thickBot="1" x14ac:dyDescent="0.3">
      <c r="A2069" s="41" t="s">
        <v>275</v>
      </c>
      <c r="B2069" s="41" t="s">
        <v>659</v>
      </c>
      <c r="C2069" s="41">
        <v>418</v>
      </c>
      <c r="D2069" s="41" t="s">
        <v>150</v>
      </c>
      <c r="E2069" s="41">
        <v>58</v>
      </c>
      <c r="F2069" s="42">
        <v>30.8</v>
      </c>
      <c r="G2069" s="42">
        <v>0</v>
      </c>
      <c r="H2069" s="2" t="str">
        <f t="shared" si="34"/>
        <v>March</v>
      </c>
    </row>
    <row r="2070" spans="1:8" ht="15.75" thickBot="1" x14ac:dyDescent="0.3">
      <c r="A2070" s="41" t="s">
        <v>275</v>
      </c>
      <c r="B2070" s="41" t="s">
        <v>659</v>
      </c>
      <c r="C2070" s="41">
        <v>236</v>
      </c>
      <c r="D2070" s="41" t="s">
        <v>151</v>
      </c>
      <c r="E2070" s="41">
        <v>33</v>
      </c>
      <c r="F2070" s="42">
        <v>36.299999999999997</v>
      </c>
      <c r="G2070" s="42">
        <v>0</v>
      </c>
      <c r="H2070" s="2" t="str">
        <f t="shared" si="34"/>
        <v>March</v>
      </c>
    </row>
    <row r="2071" spans="1:8" ht="15.75" thickBot="1" x14ac:dyDescent="0.3">
      <c r="A2071" s="41" t="s">
        <v>275</v>
      </c>
      <c r="B2071" s="41" t="s">
        <v>659</v>
      </c>
      <c r="C2071" s="41">
        <v>23444</v>
      </c>
      <c r="D2071" s="41" t="s">
        <v>152</v>
      </c>
      <c r="E2071" s="41">
        <v>41</v>
      </c>
      <c r="F2071" s="42">
        <v>45.1</v>
      </c>
      <c r="G2071" s="42">
        <v>0</v>
      </c>
      <c r="H2071" s="2" t="str">
        <f t="shared" si="34"/>
        <v>March</v>
      </c>
    </row>
    <row r="2072" spans="1:8" ht="15.75" thickBot="1" x14ac:dyDescent="0.3">
      <c r="A2072" s="41" t="s">
        <v>275</v>
      </c>
      <c r="B2072" s="41" t="s">
        <v>659</v>
      </c>
      <c r="C2072" s="41">
        <v>263</v>
      </c>
      <c r="D2072" s="41" t="s">
        <v>255</v>
      </c>
      <c r="E2072" s="41">
        <v>27</v>
      </c>
      <c r="F2072" s="42">
        <v>29.7</v>
      </c>
      <c r="G2072" s="42">
        <v>0</v>
      </c>
      <c r="H2072" s="2" t="str">
        <f t="shared" si="34"/>
        <v>March</v>
      </c>
    </row>
    <row r="2073" spans="1:8" ht="15.75" thickBot="1" x14ac:dyDescent="0.3">
      <c r="A2073" s="41" t="s">
        <v>275</v>
      </c>
      <c r="B2073" s="41" t="s">
        <v>659</v>
      </c>
      <c r="C2073" s="41">
        <v>2434</v>
      </c>
      <c r="D2073" s="41" t="s">
        <v>153</v>
      </c>
      <c r="E2073" s="41">
        <v>65</v>
      </c>
      <c r="F2073" s="42">
        <v>71.5</v>
      </c>
      <c r="G2073" s="42">
        <v>0</v>
      </c>
      <c r="H2073" s="2" t="str">
        <f t="shared" si="34"/>
        <v>March</v>
      </c>
    </row>
    <row r="2074" spans="1:8" ht="15.75" thickBot="1" x14ac:dyDescent="0.3">
      <c r="A2074" s="41" t="s">
        <v>275</v>
      </c>
      <c r="B2074" s="41" t="s">
        <v>659</v>
      </c>
      <c r="C2074" s="41">
        <v>240</v>
      </c>
      <c r="D2074" s="41" t="s">
        <v>154</v>
      </c>
      <c r="E2074" s="41">
        <v>41</v>
      </c>
      <c r="F2074" s="42">
        <v>45.1</v>
      </c>
      <c r="G2074" s="42">
        <v>0</v>
      </c>
      <c r="H2074" s="2" t="str">
        <f t="shared" si="34"/>
        <v>March</v>
      </c>
    </row>
    <row r="2075" spans="1:8" ht="15.75" thickBot="1" x14ac:dyDescent="0.3">
      <c r="A2075" s="41" t="s">
        <v>275</v>
      </c>
      <c r="B2075" s="41" t="s">
        <v>659</v>
      </c>
      <c r="C2075" s="41">
        <v>1185</v>
      </c>
      <c r="D2075" s="41" t="s">
        <v>155</v>
      </c>
      <c r="E2075" s="41">
        <v>39</v>
      </c>
      <c r="F2075" s="42">
        <v>42.9</v>
      </c>
      <c r="G2075" s="42">
        <v>3.98</v>
      </c>
      <c r="H2075" s="2" t="str">
        <f t="shared" si="34"/>
        <v>March</v>
      </c>
    </row>
    <row r="2076" spans="1:8" ht="15.75" thickBot="1" x14ac:dyDescent="0.3">
      <c r="A2076" s="41" t="s">
        <v>275</v>
      </c>
      <c r="B2076" s="41" t="s">
        <v>659</v>
      </c>
      <c r="C2076" s="41">
        <v>42525</v>
      </c>
      <c r="D2076" s="41" t="s">
        <v>156</v>
      </c>
      <c r="E2076" s="41">
        <v>132</v>
      </c>
      <c r="F2076" s="42">
        <v>132</v>
      </c>
      <c r="G2076" s="42">
        <v>0</v>
      </c>
      <c r="H2076" s="2" t="str">
        <f t="shared" si="34"/>
        <v>March</v>
      </c>
    </row>
    <row r="2077" spans="1:8" ht="15.75" thickBot="1" x14ac:dyDescent="0.3">
      <c r="A2077" s="41" t="s">
        <v>275</v>
      </c>
      <c r="B2077" s="41" t="s">
        <v>659</v>
      </c>
      <c r="C2077" s="41">
        <v>45989</v>
      </c>
      <c r="D2077" s="41" t="s">
        <v>157</v>
      </c>
      <c r="E2077" s="41">
        <v>108</v>
      </c>
      <c r="F2077" s="42">
        <v>108</v>
      </c>
      <c r="G2077" s="42">
        <v>0</v>
      </c>
      <c r="H2077" s="2" t="str">
        <f t="shared" si="34"/>
        <v>March</v>
      </c>
    </row>
    <row r="2078" spans="1:8" ht="15.75" thickBot="1" x14ac:dyDescent="0.3">
      <c r="A2078" s="41" t="s">
        <v>275</v>
      </c>
      <c r="B2078" s="41" t="s">
        <v>659</v>
      </c>
      <c r="C2078" s="41">
        <v>1186</v>
      </c>
      <c r="D2078" s="41" t="s">
        <v>158</v>
      </c>
      <c r="E2078" s="41">
        <v>24</v>
      </c>
      <c r="F2078" s="42">
        <v>52.8</v>
      </c>
      <c r="G2078" s="42">
        <v>0</v>
      </c>
      <c r="H2078" s="2" t="str">
        <f t="shared" si="34"/>
        <v>March</v>
      </c>
    </row>
    <row r="2079" spans="1:8" ht="15.75" thickBot="1" x14ac:dyDescent="0.3">
      <c r="A2079" s="41" t="s">
        <v>275</v>
      </c>
      <c r="B2079" s="41" t="s">
        <v>159</v>
      </c>
      <c r="C2079" s="41">
        <v>751</v>
      </c>
      <c r="D2079" s="41" t="s">
        <v>160</v>
      </c>
      <c r="E2079" s="41">
        <v>59</v>
      </c>
      <c r="F2079" s="42">
        <v>179.95</v>
      </c>
      <c r="G2079" s="42">
        <v>17.11</v>
      </c>
      <c r="H2079" s="2" t="str">
        <f t="shared" si="34"/>
        <v>March</v>
      </c>
    </row>
    <row r="2080" spans="1:8" ht="15.75" thickBot="1" x14ac:dyDescent="0.3">
      <c r="A2080" s="41" t="s">
        <v>275</v>
      </c>
      <c r="B2080" s="41" t="s">
        <v>159</v>
      </c>
      <c r="C2080" s="41">
        <v>752</v>
      </c>
      <c r="D2080" s="41" t="s">
        <v>161</v>
      </c>
      <c r="E2080" s="41">
        <v>128</v>
      </c>
      <c r="F2080" s="42">
        <v>339.2</v>
      </c>
      <c r="G2080" s="42">
        <v>32.020000000000003</v>
      </c>
      <c r="H2080" s="2" t="str">
        <f t="shared" si="34"/>
        <v>March</v>
      </c>
    </row>
    <row r="2081" spans="1:8" ht="15.75" thickBot="1" x14ac:dyDescent="0.3">
      <c r="A2081" s="41" t="s">
        <v>275</v>
      </c>
      <c r="B2081" s="41" t="s">
        <v>159</v>
      </c>
      <c r="C2081" s="41">
        <v>753</v>
      </c>
      <c r="D2081" s="41" t="s">
        <v>162</v>
      </c>
      <c r="E2081" s="41">
        <v>208</v>
      </c>
      <c r="F2081" s="42">
        <v>468</v>
      </c>
      <c r="G2081" s="42">
        <v>43.95</v>
      </c>
      <c r="H2081" s="2" t="str">
        <f t="shared" si="34"/>
        <v>March</v>
      </c>
    </row>
    <row r="2082" spans="1:8" ht="15.75" thickBot="1" x14ac:dyDescent="0.3">
      <c r="A2082" s="41" t="s">
        <v>275</v>
      </c>
      <c r="B2082" s="41" t="s">
        <v>159</v>
      </c>
      <c r="C2082" s="41">
        <v>3874853</v>
      </c>
      <c r="D2082" s="41" t="s">
        <v>163</v>
      </c>
      <c r="E2082" s="41">
        <v>2</v>
      </c>
      <c r="F2082" s="42">
        <v>9</v>
      </c>
      <c r="G2082" s="42">
        <v>0.86</v>
      </c>
      <c r="H2082" s="2" t="str">
        <f t="shared" si="34"/>
        <v>March</v>
      </c>
    </row>
    <row r="2083" spans="1:8" ht="15.75" thickBot="1" x14ac:dyDescent="0.3">
      <c r="A2083" s="41" t="s">
        <v>275</v>
      </c>
      <c r="B2083" s="41" t="s">
        <v>159</v>
      </c>
      <c r="C2083" s="41">
        <v>3874852</v>
      </c>
      <c r="D2083" s="41" t="s">
        <v>164</v>
      </c>
      <c r="E2083" s="41">
        <v>86</v>
      </c>
      <c r="F2083" s="42">
        <v>322.5</v>
      </c>
      <c r="G2083" s="42">
        <v>30.86</v>
      </c>
      <c r="H2083" s="2" t="str">
        <f t="shared" si="34"/>
        <v>March</v>
      </c>
    </row>
    <row r="2084" spans="1:8" ht="15.75" thickBot="1" x14ac:dyDescent="0.3">
      <c r="A2084" s="41" t="s">
        <v>275</v>
      </c>
      <c r="B2084" s="41" t="s">
        <v>159</v>
      </c>
      <c r="C2084" s="41">
        <v>765</v>
      </c>
      <c r="D2084" s="41" t="s">
        <v>165</v>
      </c>
      <c r="E2084" s="41">
        <v>199</v>
      </c>
      <c r="F2084" s="42">
        <v>358.2</v>
      </c>
      <c r="G2084" s="42">
        <v>33.83</v>
      </c>
      <c r="H2084" s="2" t="str">
        <f t="shared" si="34"/>
        <v>March</v>
      </c>
    </row>
    <row r="2085" spans="1:8" ht="15.75" thickBot="1" x14ac:dyDescent="0.3">
      <c r="A2085" s="41" t="s">
        <v>275</v>
      </c>
      <c r="B2085" s="41" t="s">
        <v>159</v>
      </c>
      <c r="C2085" s="41">
        <v>758</v>
      </c>
      <c r="D2085" s="41" t="s">
        <v>167</v>
      </c>
      <c r="E2085" s="41">
        <v>20</v>
      </c>
      <c r="F2085" s="42">
        <v>71</v>
      </c>
      <c r="G2085" s="42">
        <v>6.8</v>
      </c>
      <c r="H2085" s="2" t="str">
        <f t="shared" si="34"/>
        <v>March</v>
      </c>
    </row>
    <row r="2086" spans="1:8" ht="15.75" thickBot="1" x14ac:dyDescent="0.3">
      <c r="A2086" s="41" t="s">
        <v>275</v>
      </c>
      <c r="B2086" s="41" t="s">
        <v>159</v>
      </c>
      <c r="C2086" s="41">
        <v>759</v>
      </c>
      <c r="D2086" s="41" t="s">
        <v>168</v>
      </c>
      <c r="E2086" s="41">
        <v>49</v>
      </c>
      <c r="F2086" s="42">
        <v>137.19999999999999</v>
      </c>
      <c r="G2086" s="42">
        <v>13.19</v>
      </c>
      <c r="H2086" s="2" t="str">
        <f t="shared" si="34"/>
        <v>March</v>
      </c>
    </row>
    <row r="2087" spans="1:8" ht="15.75" thickBot="1" x14ac:dyDescent="0.3">
      <c r="A2087" s="41" t="s">
        <v>275</v>
      </c>
      <c r="B2087" s="41" t="s">
        <v>159</v>
      </c>
      <c r="C2087" s="41">
        <v>1004</v>
      </c>
      <c r="D2087" s="41" t="s">
        <v>169</v>
      </c>
      <c r="E2087" s="41">
        <v>26</v>
      </c>
      <c r="F2087" s="42">
        <v>118.3</v>
      </c>
      <c r="G2087" s="42">
        <v>11.18</v>
      </c>
      <c r="H2087" s="2" t="str">
        <f t="shared" si="34"/>
        <v>March</v>
      </c>
    </row>
    <row r="2088" spans="1:8" ht="15.75" thickBot="1" x14ac:dyDescent="0.3">
      <c r="A2088" s="41" t="s">
        <v>275</v>
      </c>
      <c r="B2088" s="41" t="s">
        <v>159</v>
      </c>
      <c r="C2088" s="41">
        <v>1003</v>
      </c>
      <c r="D2088" s="41" t="s">
        <v>170</v>
      </c>
      <c r="E2088" s="41">
        <v>82</v>
      </c>
      <c r="F2088" s="42">
        <v>348.5</v>
      </c>
      <c r="G2088" s="42">
        <v>32.9</v>
      </c>
      <c r="H2088" s="2" t="str">
        <f t="shared" si="34"/>
        <v>March</v>
      </c>
    </row>
    <row r="2089" spans="1:8" ht="15.75" thickBot="1" x14ac:dyDescent="0.3">
      <c r="A2089" s="41" t="s">
        <v>275</v>
      </c>
      <c r="B2089" s="41" t="s">
        <v>159</v>
      </c>
      <c r="C2089" s="41">
        <v>1002</v>
      </c>
      <c r="D2089" s="41" t="s">
        <v>171</v>
      </c>
      <c r="E2089" s="41">
        <v>68</v>
      </c>
      <c r="F2089" s="42">
        <v>241.4</v>
      </c>
      <c r="G2089" s="42">
        <v>23.1</v>
      </c>
      <c r="H2089" s="2" t="str">
        <f t="shared" si="34"/>
        <v>March</v>
      </c>
    </row>
    <row r="2090" spans="1:8" ht="15.75" thickBot="1" x14ac:dyDescent="0.3">
      <c r="A2090" s="41" t="s">
        <v>275</v>
      </c>
      <c r="B2090" s="41" t="s">
        <v>159</v>
      </c>
      <c r="C2090" s="41">
        <v>760</v>
      </c>
      <c r="D2090" s="41" t="s">
        <v>172</v>
      </c>
      <c r="E2090" s="41">
        <v>42</v>
      </c>
      <c r="F2090" s="42">
        <v>170.1</v>
      </c>
      <c r="G2090" s="42">
        <v>16.02</v>
      </c>
      <c r="H2090" s="2" t="str">
        <f t="shared" si="34"/>
        <v>March</v>
      </c>
    </row>
    <row r="2091" spans="1:8" ht="15.75" thickBot="1" x14ac:dyDescent="0.3">
      <c r="A2091" s="41" t="s">
        <v>275</v>
      </c>
      <c r="B2091" s="41" t="s">
        <v>159</v>
      </c>
      <c r="C2091" s="41">
        <v>761</v>
      </c>
      <c r="D2091" s="41" t="s">
        <v>173</v>
      </c>
      <c r="E2091" s="41">
        <v>118</v>
      </c>
      <c r="F2091" s="42">
        <v>418.9</v>
      </c>
      <c r="G2091" s="42">
        <v>40.049999999999997</v>
      </c>
      <c r="H2091" s="2" t="str">
        <f t="shared" si="34"/>
        <v>March</v>
      </c>
    </row>
    <row r="2092" spans="1:8" ht="15.75" thickBot="1" x14ac:dyDescent="0.3">
      <c r="A2092" s="41" t="s">
        <v>275</v>
      </c>
      <c r="B2092" s="41" t="s">
        <v>159</v>
      </c>
      <c r="C2092" s="41">
        <v>762</v>
      </c>
      <c r="D2092" s="41" t="s">
        <v>174</v>
      </c>
      <c r="E2092" s="41">
        <v>89</v>
      </c>
      <c r="F2092" s="42">
        <v>249.2</v>
      </c>
      <c r="G2092" s="42">
        <v>23.92</v>
      </c>
      <c r="H2092" s="2" t="str">
        <f t="shared" si="34"/>
        <v>March</v>
      </c>
    </row>
    <row r="2093" spans="1:8" ht="15.75" thickBot="1" x14ac:dyDescent="0.3">
      <c r="A2093" s="41" t="s">
        <v>275</v>
      </c>
      <c r="B2093" s="41" t="s">
        <v>159</v>
      </c>
      <c r="C2093" s="41">
        <v>4753</v>
      </c>
      <c r="D2093" s="41" t="s">
        <v>176</v>
      </c>
      <c r="E2093" s="41">
        <v>30</v>
      </c>
      <c r="F2093" s="42">
        <v>67.5</v>
      </c>
      <c r="G2093" s="42">
        <v>0</v>
      </c>
      <c r="H2093" s="2" t="str">
        <f t="shared" si="34"/>
        <v>March</v>
      </c>
    </row>
    <row r="2094" spans="1:8" ht="15.75" thickBot="1" x14ac:dyDescent="0.3">
      <c r="A2094" s="41" t="s">
        <v>275</v>
      </c>
      <c r="B2094" s="41" t="s">
        <v>159</v>
      </c>
      <c r="C2094" s="41">
        <v>763</v>
      </c>
      <c r="D2094" s="41" t="s">
        <v>179</v>
      </c>
      <c r="E2094" s="41">
        <v>113</v>
      </c>
      <c r="F2094" s="42">
        <v>265.55</v>
      </c>
      <c r="G2094" s="42">
        <v>24.92</v>
      </c>
      <c r="H2094" s="2" t="str">
        <f t="shared" si="34"/>
        <v>March</v>
      </c>
    </row>
    <row r="2095" spans="1:8" ht="15.75" thickBot="1" x14ac:dyDescent="0.3">
      <c r="A2095" s="41" t="s">
        <v>275</v>
      </c>
      <c r="B2095" s="41" t="s">
        <v>159</v>
      </c>
      <c r="C2095" s="41">
        <v>764</v>
      </c>
      <c r="D2095" s="41" t="s">
        <v>180</v>
      </c>
      <c r="E2095" s="41">
        <v>265</v>
      </c>
      <c r="F2095" s="42">
        <v>543.25</v>
      </c>
      <c r="G2095" s="42">
        <v>50.68</v>
      </c>
      <c r="H2095" s="2" t="str">
        <f t="shared" si="34"/>
        <v>March</v>
      </c>
    </row>
    <row r="2096" spans="1:8" ht="15.75" thickBot="1" x14ac:dyDescent="0.3">
      <c r="A2096" s="41" t="s">
        <v>275</v>
      </c>
      <c r="B2096" s="41" t="s">
        <v>159</v>
      </c>
      <c r="C2096" s="41">
        <v>766</v>
      </c>
      <c r="D2096" s="41" t="s">
        <v>181</v>
      </c>
      <c r="E2096" s="41">
        <v>370</v>
      </c>
      <c r="F2096" s="42">
        <v>684.5</v>
      </c>
      <c r="G2096" s="42">
        <v>66.22</v>
      </c>
      <c r="H2096" s="2" t="str">
        <f t="shared" si="34"/>
        <v>March</v>
      </c>
    </row>
    <row r="2097" spans="1:8" ht="15.75" thickBot="1" x14ac:dyDescent="0.3">
      <c r="A2097" s="41" t="s">
        <v>275</v>
      </c>
      <c r="B2097" s="41" t="s">
        <v>159</v>
      </c>
      <c r="C2097" s="41">
        <v>790</v>
      </c>
      <c r="D2097" s="41" t="s">
        <v>185</v>
      </c>
      <c r="E2097" s="41">
        <v>217</v>
      </c>
      <c r="F2097" s="42">
        <v>54.25</v>
      </c>
      <c r="G2097" s="42">
        <v>0</v>
      </c>
      <c r="H2097" s="2" t="str">
        <f t="shared" si="34"/>
        <v>March</v>
      </c>
    </row>
    <row r="2098" spans="1:8" ht="15.75" thickBot="1" x14ac:dyDescent="0.3">
      <c r="A2098" s="41" t="s">
        <v>275</v>
      </c>
      <c r="B2098" s="41" t="s">
        <v>159</v>
      </c>
      <c r="C2098" s="41">
        <v>1113</v>
      </c>
      <c r="D2098" s="41" t="s">
        <v>186</v>
      </c>
      <c r="E2098" s="41">
        <v>28</v>
      </c>
      <c r="F2098" s="42">
        <v>57.4</v>
      </c>
      <c r="G2098" s="42">
        <v>5.37</v>
      </c>
      <c r="H2098" s="2" t="str">
        <f t="shared" si="34"/>
        <v>March</v>
      </c>
    </row>
    <row r="2099" spans="1:8" ht="15.75" thickBot="1" x14ac:dyDescent="0.3">
      <c r="A2099" s="41" t="s">
        <v>275</v>
      </c>
      <c r="B2099" s="41" t="s">
        <v>159</v>
      </c>
      <c r="C2099" s="41">
        <v>1112</v>
      </c>
      <c r="D2099" s="41" t="s">
        <v>187</v>
      </c>
      <c r="E2099" s="41">
        <v>19</v>
      </c>
      <c r="F2099" s="42">
        <v>35.15</v>
      </c>
      <c r="G2099" s="42">
        <v>3.39</v>
      </c>
      <c r="H2099" s="2" t="str">
        <f t="shared" si="34"/>
        <v>March</v>
      </c>
    </row>
    <row r="2100" spans="1:8" ht="15.75" thickBot="1" x14ac:dyDescent="0.3">
      <c r="A2100" s="41" t="s">
        <v>275</v>
      </c>
      <c r="B2100" s="41" t="s">
        <v>159</v>
      </c>
      <c r="C2100" s="41">
        <v>1114</v>
      </c>
      <c r="D2100" s="41" t="s">
        <v>188</v>
      </c>
      <c r="E2100" s="41">
        <v>12</v>
      </c>
      <c r="F2100" s="42">
        <v>28.2</v>
      </c>
      <c r="G2100" s="42">
        <v>2.64</v>
      </c>
      <c r="H2100" s="2" t="str">
        <f t="shared" si="34"/>
        <v>March</v>
      </c>
    </row>
    <row r="2101" spans="1:8" ht="15.75" thickBot="1" x14ac:dyDescent="0.3">
      <c r="A2101" s="41" t="s">
        <v>275</v>
      </c>
      <c r="B2101" s="41" t="s">
        <v>159</v>
      </c>
      <c r="C2101" s="41">
        <v>787</v>
      </c>
      <c r="D2101" s="41" t="s">
        <v>189</v>
      </c>
      <c r="E2101" s="41">
        <v>508</v>
      </c>
      <c r="F2101" s="42">
        <v>304.8</v>
      </c>
      <c r="G2101" s="42">
        <v>28.31</v>
      </c>
      <c r="H2101" s="2" t="str">
        <f t="shared" si="34"/>
        <v>March</v>
      </c>
    </row>
    <row r="2102" spans="1:8" ht="15.75" thickBot="1" x14ac:dyDescent="0.3">
      <c r="A2102" s="41" t="s">
        <v>275</v>
      </c>
      <c r="B2102" s="41" t="s">
        <v>159</v>
      </c>
      <c r="C2102" s="41">
        <v>768</v>
      </c>
      <c r="D2102" s="41" t="s">
        <v>190</v>
      </c>
      <c r="E2102" s="41">
        <v>131</v>
      </c>
      <c r="F2102" s="42">
        <v>111.35</v>
      </c>
      <c r="G2102" s="42">
        <v>10.62</v>
      </c>
      <c r="H2102" s="2" t="str">
        <f t="shared" si="34"/>
        <v>March</v>
      </c>
    </row>
    <row r="2103" spans="1:8" ht="15.75" thickBot="1" x14ac:dyDescent="0.3">
      <c r="A2103" s="41" t="s">
        <v>275</v>
      </c>
      <c r="B2103" s="41" t="s">
        <v>159</v>
      </c>
      <c r="C2103" s="41">
        <v>771</v>
      </c>
      <c r="D2103" s="41" t="s">
        <v>191</v>
      </c>
      <c r="E2103" s="41">
        <v>21</v>
      </c>
      <c r="F2103" s="42">
        <v>74.55</v>
      </c>
      <c r="G2103" s="42">
        <v>7.13</v>
      </c>
      <c r="H2103" s="2" t="str">
        <f t="shared" si="34"/>
        <v>March</v>
      </c>
    </row>
    <row r="2104" spans="1:8" ht="15.75" thickBot="1" x14ac:dyDescent="0.3">
      <c r="A2104" s="41" t="s">
        <v>275</v>
      </c>
      <c r="B2104" s="41" t="s">
        <v>159</v>
      </c>
      <c r="C2104" s="41">
        <v>772</v>
      </c>
      <c r="D2104" s="41" t="s">
        <v>192</v>
      </c>
      <c r="E2104" s="41">
        <v>52</v>
      </c>
      <c r="F2104" s="42">
        <v>174.2</v>
      </c>
      <c r="G2104" s="42">
        <v>16.62</v>
      </c>
      <c r="H2104" s="2" t="str">
        <f t="shared" si="34"/>
        <v>March</v>
      </c>
    </row>
    <row r="2105" spans="1:8" ht="15.75" thickBot="1" x14ac:dyDescent="0.3">
      <c r="A2105" s="41" t="s">
        <v>275</v>
      </c>
      <c r="B2105" s="41" t="s">
        <v>159</v>
      </c>
      <c r="C2105" s="41">
        <v>773</v>
      </c>
      <c r="D2105" s="41" t="s">
        <v>193</v>
      </c>
      <c r="E2105" s="41">
        <v>66</v>
      </c>
      <c r="F2105" s="42">
        <v>188.1</v>
      </c>
      <c r="G2105" s="42">
        <v>17.82</v>
      </c>
      <c r="H2105" s="2" t="str">
        <f t="shared" si="34"/>
        <v>March</v>
      </c>
    </row>
    <row r="2106" spans="1:8" ht="15.75" thickBot="1" x14ac:dyDescent="0.3">
      <c r="A2106" s="41" t="s">
        <v>275</v>
      </c>
      <c r="B2106" s="41" t="s">
        <v>159</v>
      </c>
      <c r="C2106" s="41">
        <v>774</v>
      </c>
      <c r="D2106" s="41" t="s">
        <v>194</v>
      </c>
      <c r="E2106" s="41">
        <v>264</v>
      </c>
      <c r="F2106" s="42">
        <v>541.20000000000005</v>
      </c>
      <c r="G2106" s="42">
        <v>50.69</v>
      </c>
      <c r="H2106" s="2" t="str">
        <f t="shared" si="34"/>
        <v>March</v>
      </c>
    </row>
    <row r="2107" spans="1:8" ht="15.75" thickBot="1" x14ac:dyDescent="0.3">
      <c r="A2107" s="41" t="s">
        <v>275</v>
      </c>
      <c r="B2107" s="41" t="s">
        <v>159</v>
      </c>
      <c r="C2107" s="41">
        <v>793</v>
      </c>
      <c r="D2107" s="41" t="s">
        <v>195</v>
      </c>
      <c r="E2107" s="41">
        <v>12</v>
      </c>
      <c r="F2107" s="42">
        <v>24.6</v>
      </c>
      <c r="G2107" s="42">
        <v>2.29</v>
      </c>
      <c r="H2107" s="2" t="str">
        <f t="shared" si="34"/>
        <v>March</v>
      </c>
    </row>
    <row r="2108" spans="1:8" ht="15.75" thickBot="1" x14ac:dyDescent="0.3">
      <c r="A2108" s="41" t="s">
        <v>275</v>
      </c>
      <c r="B2108" s="41" t="s">
        <v>159</v>
      </c>
      <c r="C2108" s="41">
        <v>794</v>
      </c>
      <c r="D2108" s="41" t="s">
        <v>196</v>
      </c>
      <c r="E2108" s="41">
        <v>26</v>
      </c>
      <c r="F2108" s="42">
        <v>66.3</v>
      </c>
      <c r="G2108" s="42">
        <v>6.24</v>
      </c>
      <c r="H2108" s="2" t="str">
        <f t="shared" si="34"/>
        <v>March</v>
      </c>
    </row>
    <row r="2109" spans="1:8" ht="15.75" thickBot="1" x14ac:dyDescent="0.3">
      <c r="A2109" s="41" t="s">
        <v>275</v>
      </c>
      <c r="B2109" s="41" t="s">
        <v>159</v>
      </c>
      <c r="C2109" s="41">
        <v>795</v>
      </c>
      <c r="D2109" s="41" t="s">
        <v>197</v>
      </c>
      <c r="E2109" s="41">
        <v>8</v>
      </c>
      <c r="F2109" s="42">
        <v>24.4</v>
      </c>
      <c r="G2109" s="42">
        <v>2.3199999999999998</v>
      </c>
      <c r="H2109" s="2" t="str">
        <f t="shared" si="34"/>
        <v>March</v>
      </c>
    </row>
    <row r="2110" spans="1:8" ht="15.75" thickBot="1" x14ac:dyDescent="0.3">
      <c r="A2110" s="41" t="s">
        <v>275</v>
      </c>
      <c r="B2110" s="41" t="s">
        <v>159</v>
      </c>
      <c r="C2110" s="41">
        <v>775</v>
      </c>
      <c r="D2110" s="41" t="s">
        <v>198</v>
      </c>
      <c r="E2110" s="41">
        <v>59</v>
      </c>
      <c r="F2110" s="42">
        <v>227.15</v>
      </c>
      <c r="G2110" s="42">
        <v>21.77</v>
      </c>
      <c r="H2110" s="2" t="str">
        <f t="shared" si="34"/>
        <v>March</v>
      </c>
    </row>
    <row r="2111" spans="1:8" ht="15.75" thickBot="1" x14ac:dyDescent="0.3">
      <c r="A2111" s="41" t="s">
        <v>275</v>
      </c>
      <c r="B2111" s="41" t="s">
        <v>159</v>
      </c>
      <c r="C2111" s="41">
        <v>776</v>
      </c>
      <c r="D2111" s="41" t="s">
        <v>199</v>
      </c>
      <c r="E2111" s="41">
        <v>245</v>
      </c>
      <c r="F2111" s="42">
        <v>869.75</v>
      </c>
      <c r="G2111" s="42">
        <v>83.03</v>
      </c>
      <c r="H2111" s="2" t="str">
        <f t="shared" si="34"/>
        <v>March</v>
      </c>
    </row>
    <row r="2112" spans="1:8" ht="15.75" thickBot="1" x14ac:dyDescent="0.3">
      <c r="A2112" s="41" t="s">
        <v>275</v>
      </c>
      <c r="B2112" s="41" t="s">
        <v>159</v>
      </c>
      <c r="C2112" s="41">
        <v>777</v>
      </c>
      <c r="D2112" s="41" t="s">
        <v>200</v>
      </c>
      <c r="E2112" s="41">
        <v>326</v>
      </c>
      <c r="F2112" s="42">
        <v>912.8</v>
      </c>
      <c r="G2112" s="42">
        <v>87.68</v>
      </c>
      <c r="H2112" s="2" t="str">
        <f t="shared" si="34"/>
        <v>March</v>
      </c>
    </row>
    <row r="2113" spans="1:8" ht="15.75" thickBot="1" x14ac:dyDescent="0.3">
      <c r="A2113" s="41" t="s">
        <v>275</v>
      </c>
      <c r="B2113" s="41" t="s">
        <v>159</v>
      </c>
      <c r="C2113" s="41">
        <v>666211</v>
      </c>
      <c r="D2113" s="41" t="s">
        <v>201</v>
      </c>
      <c r="E2113" s="41">
        <v>5</v>
      </c>
      <c r="F2113" s="42">
        <v>17.25</v>
      </c>
      <c r="G2113" s="42">
        <v>1.65</v>
      </c>
      <c r="H2113" s="2" t="str">
        <f t="shared" si="34"/>
        <v>March</v>
      </c>
    </row>
    <row r="2114" spans="1:8" ht="15.75" thickBot="1" x14ac:dyDescent="0.3">
      <c r="A2114" s="41" t="s">
        <v>275</v>
      </c>
      <c r="B2114" s="41" t="s">
        <v>159</v>
      </c>
      <c r="C2114" s="41">
        <v>666212</v>
      </c>
      <c r="D2114" s="41" t="s">
        <v>202</v>
      </c>
      <c r="E2114" s="41">
        <v>7</v>
      </c>
      <c r="F2114" s="42">
        <v>28</v>
      </c>
      <c r="G2114" s="42">
        <v>2.66</v>
      </c>
      <c r="H2114" s="2" t="str">
        <f t="shared" si="34"/>
        <v>March</v>
      </c>
    </row>
    <row r="2115" spans="1:8" ht="15.75" thickBot="1" x14ac:dyDescent="0.3">
      <c r="A2115" s="41" t="s">
        <v>275</v>
      </c>
      <c r="B2115" s="41" t="s">
        <v>159</v>
      </c>
      <c r="C2115" s="41">
        <v>666213</v>
      </c>
      <c r="D2115" s="41" t="s">
        <v>203</v>
      </c>
      <c r="E2115" s="41">
        <v>3</v>
      </c>
      <c r="F2115" s="42">
        <v>13.65</v>
      </c>
      <c r="G2115" s="42">
        <v>1.29</v>
      </c>
      <c r="H2115" s="2" t="str">
        <f t="shared" si="34"/>
        <v>March</v>
      </c>
    </row>
    <row r="2116" spans="1:8" ht="15.75" thickBot="1" x14ac:dyDescent="0.3">
      <c r="A2116" s="41" t="s">
        <v>275</v>
      </c>
      <c r="B2116" s="41" t="s">
        <v>159</v>
      </c>
      <c r="C2116" s="41">
        <v>778</v>
      </c>
      <c r="D2116" s="41" t="s">
        <v>204</v>
      </c>
      <c r="E2116" s="41">
        <v>22</v>
      </c>
      <c r="F2116" s="42">
        <v>95.7</v>
      </c>
      <c r="G2116" s="42">
        <v>9.0299999999999994</v>
      </c>
      <c r="H2116" s="2" t="str">
        <f t="shared" si="34"/>
        <v>March</v>
      </c>
    </row>
    <row r="2117" spans="1:8" ht="15.75" thickBot="1" x14ac:dyDescent="0.3">
      <c r="A2117" s="41" t="s">
        <v>275</v>
      </c>
      <c r="B2117" s="41" t="s">
        <v>159</v>
      </c>
      <c r="C2117" s="41">
        <v>779</v>
      </c>
      <c r="D2117" s="41" t="s">
        <v>205</v>
      </c>
      <c r="E2117" s="41">
        <v>105</v>
      </c>
      <c r="F2117" s="42">
        <v>425.25</v>
      </c>
      <c r="G2117" s="42">
        <v>40.03</v>
      </c>
      <c r="H2117" s="2" t="str">
        <f t="shared" si="34"/>
        <v>March</v>
      </c>
    </row>
    <row r="2118" spans="1:8" ht="15.75" thickBot="1" x14ac:dyDescent="0.3">
      <c r="A2118" s="41" t="s">
        <v>275</v>
      </c>
      <c r="B2118" s="41" t="s">
        <v>159</v>
      </c>
      <c r="C2118" s="41">
        <v>780</v>
      </c>
      <c r="D2118" s="41" t="s">
        <v>206</v>
      </c>
      <c r="E2118" s="41">
        <v>121</v>
      </c>
      <c r="F2118" s="42">
        <v>399.3</v>
      </c>
      <c r="G2118" s="42">
        <v>37.630000000000003</v>
      </c>
      <c r="H2118" s="2" t="str">
        <f t="shared" si="34"/>
        <v>March</v>
      </c>
    </row>
    <row r="2119" spans="1:8" ht="15.75" thickBot="1" x14ac:dyDescent="0.3">
      <c r="A2119" s="41" t="s">
        <v>275</v>
      </c>
      <c r="B2119" s="41" t="s">
        <v>159</v>
      </c>
      <c r="C2119" s="41">
        <v>1030133</v>
      </c>
      <c r="D2119" s="41" t="s">
        <v>271</v>
      </c>
      <c r="E2119" s="41">
        <v>1</v>
      </c>
      <c r="F2119" s="42">
        <v>4.5999999999999996</v>
      </c>
      <c r="G2119" s="42">
        <v>0.43</v>
      </c>
      <c r="H2119" s="2" t="str">
        <f t="shared" si="34"/>
        <v>March</v>
      </c>
    </row>
    <row r="2120" spans="1:8" ht="15.75" thickBot="1" x14ac:dyDescent="0.3">
      <c r="A2120" s="41" t="s">
        <v>275</v>
      </c>
      <c r="B2120" s="41" t="s">
        <v>159</v>
      </c>
      <c r="C2120" s="41">
        <v>1030132</v>
      </c>
      <c r="D2120" s="41" t="s">
        <v>209</v>
      </c>
      <c r="E2120" s="41">
        <v>4</v>
      </c>
      <c r="F2120" s="42">
        <v>18.2</v>
      </c>
      <c r="G2120" s="42">
        <v>1.72</v>
      </c>
      <c r="H2120" s="2" t="str">
        <f t="shared" si="34"/>
        <v>March</v>
      </c>
    </row>
    <row r="2121" spans="1:8" ht="15.75" thickBot="1" x14ac:dyDescent="0.3">
      <c r="A2121" s="41" t="s">
        <v>275</v>
      </c>
      <c r="B2121" s="41" t="s">
        <v>159</v>
      </c>
      <c r="C2121" s="41">
        <v>1030131</v>
      </c>
      <c r="D2121" s="41" t="s">
        <v>262</v>
      </c>
      <c r="E2121" s="41">
        <v>1</v>
      </c>
      <c r="F2121" s="42">
        <v>3.8</v>
      </c>
      <c r="G2121" s="42">
        <v>0.37</v>
      </c>
      <c r="H2121" s="2" t="str">
        <f t="shared" si="34"/>
        <v>March</v>
      </c>
    </row>
    <row r="2122" spans="1:8" ht="15.75" thickBot="1" x14ac:dyDescent="0.3">
      <c r="A2122" s="41" t="s">
        <v>275</v>
      </c>
      <c r="B2122" s="41" t="s">
        <v>159</v>
      </c>
      <c r="C2122" s="41">
        <v>789</v>
      </c>
      <c r="D2122" s="41" t="s">
        <v>210</v>
      </c>
      <c r="E2122" s="41">
        <v>154</v>
      </c>
      <c r="F2122" s="42">
        <v>107.8</v>
      </c>
      <c r="G2122" s="42">
        <v>10</v>
      </c>
      <c r="H2122" s="2" t="str">
        <f t="shared" ref="H2122:H2161" si="35">"March"</f>
        <v>March</v>
      </c>
    </row>
    <row r="2123" spans="1:8" ht="15.75" thickBot="1" x14ac:dyDescent="0.3">
      <c r="A2123" s="41" t="s">
        <v>275</v>
      </c>
      <c r="B2123" s="41" t="s">
        <v>159</v>
      </c>
      <c r="C2123" s="41">
        <v>782</v>
      </c>
      <c r="D2123" s="41" t="s">
        <v>211</v>
      </c>
      <c r="E2123" s="41">
        <v>3</v>
      </c>
      <c r="F2123" s="42">
        <v>6.6</v>
      </c>
      <c r="G2123" s="42">
        <v>0.63</v>
      </c>
      <c r="H2123" s="2" t="str">
        <f t="shared" si="35"/>
        <v>March</v>
      </c>
    </row>
    <row r="2124" spans="1:8" ht="15.75" thickBot="1" x14ac:dyDescent="0.3">
      <c r="A2124" s="41" t="s">
        <v>275</v>
      </c>
      <c r="B2124" s="41" t="s">
        <v>159</v>
      </c>
      <c r="C2124" s="41">
        <v>783</v>
      </c>
      <c r="D2124" s="41" t="s">
        <v>212</v>
      </c>
      <c r="E2124" s="41">
        <v>4</v>
      </c>
      <c r="F2124" s="42">
        <v>7.8</v>
      </c>
      <c r="G2124" s="42">
        <v>0.75</v>
      </c>
      <c r="H2124" s="2" t="str">
        <f t="shared" si="35"/>
        <v>March</v>
      </c>
    </row>
    <row r="2125" spans="1:8" ht="15.75" thickBot="1" x14ac:dyDescent="0.3">
      <c r="A2125" s="41" t="s">
        <v>275</v>
      </c>
      <c r="B2125" s="41" t="s">
        <v>159</v>
      </c>
      <c r="C2125" s="41">
        <v>784</v>
      </c>
      <c r="D2125" s="41" t="s">
        <v>213</v>
      </c>
      <c r="E2125" s="41">
        <v>11</v>
      </c>
      <c r="F2125" s="42">
        <v>18.149999999999999</v>
      </c>
      <c r="G2125" s="42">
        <v>1.74</v>
      </c>
      <c r="H2125" s="2" t="str">
        <f t="shared" si="35"/>
        <v>March</v>
      </c>
    </row>
    <row r="2126" spans="1:8" ht="15.75" thickBot="1" x14ac:dyDescent="0.3">
      <c r="A2126" s="41" t="s">
        <v>275</v>
      </c>
      <c r="B2126" s="41" t="s">
        <v>159</v>
      </c>
      <c r="C2126" s="41">
        <v>1008</v>
      </c>
      <c r="D2126" s="41" t="s">
        <v>214</v>
      </c>
      <c r="E2126" s="41">
        <v>23</v>
      </c>
      <c r="F2126" s="42">
        <v>104.65</v>
      </c>
      <c r="G2126" s="42">
        <v>9.94</v>
      </c>
      <c r="H2126" s="2" t="str">
        <f t="shared" si="35"/>
        <v>March</v>
      </c>
    </row>
    <row r="2127" spans="1:8" ht="15.75" thickBot="1" x14ac:dyDescent="0.3">
      <c r="A2127" s="41" t="s">
        <v>275</v>
      </c>
      <c r="B2127" s="41" t="s">
        <v>159</v>
      </c>
      <c r="C2127" s="41">
        <v>1007</v>
      </c>
      <c r="D2127" s="41" t="s">
        <v>215</v>
      </c>
      <c r="E2127" s="41">
        <v>87</v>
      </c>
      <c r="F2127" s="42">
        <v>369.75</v>
      </c>
      <c r="G2127" s="42">
        <v>34.89</v>
      </c>
      <c r="H2127" s="2" t="str">
        <f t="shared" si="35"/>
        <v>March</v>
      </c>
    </row>
    <row r="2128" spans="1:8" ht="15.75" thickBot="1" x14ac:dyDescent="0.3">
      <c r="A2128" s="41" t="s">
        <v>275</v>
      </c>
      <c r="B2128" s="41" t="s">
        <v>159</v>
      </c>
      <c r="C2128" s="41">
        <v>1006</v>
      </c>
      <c r="D2128" s="41" t="s">
        <v>216</v>
      </c>
      <c r="E2128" s="41">
        <v>46</v>
      </c>
      <c r="F2128" s="42">
        <v>163.30000000000001</v>
      </c>
      <c r="G2128" s="42">
        <v>15.6</v>
      </c>
      <c r="H2128" s="2" t="str">
        <f t="shared" si="35"/>
        <v>March</v>
      </c>
    </row>
    <row r="2129" spans="1:8" ht="15.75" thickBot="1" x14ac:dyDescent="0.3">
      <c r="A2129" s="41" t="s">
        <v>275</v>
      </c>
      <c r="B2129" s="41" t="s">
        <v>217</v>
      </c>
      <c r="C2129" s="41">
        <v>10</v>
      </c>
      <c r="D2129" s="41" t="s">
        <v>218</v>
      </c>
      <c r="E2129" s="41">
        <v>57</v>
      </c>
      <c r="F2129" s="42">
        <v>73.53</v>
      </c>
      <c r="G2129" s="42">
        <v>0</v>
      </c>
      <c r="H2129" s="2" t="str">
        <f t="shared" si="35"/>
        <v>March</v>
      </c>
    </row>
    <row r="2130" spans="1:8" ht="15.75" thickBot="1" x14ac:dyDescent="0.3">
      <c r="A2130" s="41" t="s">
        <v>275</v>
      </c>
      <c r="B2130" s="41" t="s">
        <v>660</v>
      </c>
      <c r="C2130" s="41">
        <v>103500</v>
      </c>
      <c r="D2130" s="41" t="s">
        <v>219</v>
      </c>
      <c r="E2130" s="41">
        <v>246</v>
      </c>
      <c r="F2130" s="42">
        <v>615</v>
      </c>
      <c r="G2130" s="42">
        <v>58.8</v>
      </c>
      <c r="H2130" s="2" t="str">
        <f t="shared" si="35"/>
        <v>March</v>
      </c>
    </row>
    <row r="2131" spans="1:8" ht="15.75" thickBot="1" x14ac:dyDescent="0.3">
      <c r="A2131" s="41" t="s">
        <v>275</v>
      </c>
      <c r="B2131" s="41" t="s">
        <v>660</v>
      </c>
      <c r="C2131" s="41">
        <v>103505</v>
      </c>
      <c r="D2131" s="41" t="s">
        <v>220</v>
      </c>
      <c r="E2131" s="41">
        <v>17</v>
      </c>
      <c r="F2131" s="42">
        <v>76.5</v>
      </c>
      <c r="G2131" s="42">
        <v>7.29</v>
      </c>
      <c r="H2131" s="2" t="str">
        <f t="shared" si="35"/>
        <v>March</v>
      </c>
    </row>
    <row r="2132" spans="1:8" ht="15.75" thickBot="1" x14ac:dyDescent="0.3">
      <c r="A2132" s="41" t="s">
        <v>275</v>
      </c>
      <c r="B2132" s="41" t="s">
        <v>660</v>
      </c>
      <c r="C2132" s="41">
        <v>1901</v>
      </c>
      <c r="D2132" s="41" t="s">
        <v>221</v>
      </c>
      <c r="E2132" s="41">
        <v>429</v>
      </c>
      <c r="F2132" s="42">
        <v>1201.2</v>
      </c>
      <c r="G2132" s="42">
        <v>114.59</v>
      </c>
      <c r="H2132" s="2" t="str">
        <f t="shared" si="35"/>
        <v>March</v>
      </c>
    </row>
    <row r="2133" spans="1:8" ht="15.75" thickBot="1" x14ac:dyDescent="0.3">
      <c r="A2133" s="41" t="s">
        <v>275</v>
      </c>
      <c r="B2133" s="41" t="s">
        <v>660</v>
      </c>
      <c r="C2133" s="41">
        <v>1903</v>
      </c>
      <c r="D2133" s="41" t="s">
        <v>222</v>
      </c>
      <c r="E2133" s="41">
        <v>44</v>
      </c>
      <c r="F2133" s="42">
        <v>132</v>
      </c>
      <c r="G2133" s="42">
        <v>12.73</v>
      </c>
      <c r="H2133" s="2" t="str">
        <f t="shared" si="35"/>
        <v>March</v>
      </c>
    </row>
    <row r="2134" spans="1:8" ht="15.75" thickBot="1" x14ac:dyDescent="0.3">
      <c r="A2134" s="41" t="s">
        <v>275</v>
      </c>
      <c r="B2134" s="41" t="s">
        <v>660</v>
      </c>
      <c r="C2134" s="41">
        <v>1457</v>
      </c>
      <c r="D2134" s="41" t="s">
        <v>223</v>
      </c>
      <c r="E2134" s="41">
        <v>34</v>
      </c>
      <c r="F2134" s="42">
        <v>101.66</v>
      </c>
      <c r="G2134" s="42">
        <v>9.58</v>
      </c>
      <c r="H2134" s="2" t="str">
        <f t="shared" si="35"/>
        <v>March</v>
      </c>
    </row>
    <row r="2135" spans="1:8" ht="15.75" thickBot="1" x14ac:dyDescent="0.3">
      <c r="A2135" s="41" t="s">
        <v>275</v>
      </c>
      <c r="B2135" s="41" t="s">
        <v>660</v>
      </c>
      <c r="C2135" s="41">
        <v>1458</v>
      </c>
      <c r="D2135" s="41" t="s">
        <v>224</v>
      </c>
      <c r="E2135" s="41">
        <v>36</v>
      </c>
      <c r="F2135" s="42">
        <v>135</v>
      </c>
      <c r="G2135" s="42">
        <v>12.92</v>
      </c>
      <c r="H2135" s="2" t="str">
        <f t="shared" si="35"/>
        <v>March</v>
      </c>
    </row>
    <row r="2136" spans="1:8" ht="15.75" thickBot="1" x14ac:dyDescent="0.3">
      <c r="A2136" s="41" t="s">
        <v>275</v>
      </c>
      <c r="B2136" s="41" t="s">
        <v>660</v>
      </c>
      <c r="C2136" s="41">
        <v>1143</v>
      </c>
      <c r="D2136" s="41" t="s">
        <v>225</v>
      </c>
      <c r="E2136" s="41">
        <v>610</v>
      </c>
      <c r="F2136" s="42">
        <v>4568.8999999999996</v>
      </c>
      <c r="G2136" s="42">
        <v>433.16</v>
      </c>
      <c r="H2136" s="2" t="str">
        <f t="shared" si="35"/>
        <v>March</v>
      </c>
    </row>
    <row r="2137" spans="1:8" ht="15.75" thickBot="1" x14ac:dyDescent="0.3">
      <c r="A2137" s="41" t="s">
        <v>275</v>
      </c>
      <c r="B2137" s="41" t="s">
        <v>650</v>
      </c>
      <c r="C2137" s="41">
        <v>1547</v>
      </c>
      <c r="D2137" s="41" t="s">
        <v>227</v>
      </c>
      <c r="E2137" s="41">
        <v>29</v>
      </c>
      <c r="F2137" s="42">
        <v>224.75</v>
      </c>
      <c r="G2137" s="42">
        <v>21.45</v>
      </c>
      <c r="H2137" s="2" t="str">
        <f t="shared" si="35"/>
        <v>March</v>
      </c>
    </row>
    <row r="2138" spans="1:8" ht="15.75" thickBot="1" x14ac:dyDescent="0.3">
      <c r="A2138" s="41" t="s">
        <v>275</v>
      </c>
      <c r="B2138" s="41" t="s">
        <v>650</v>
      </c>
      <c r="C2138" s="41">
        <v>1583</v>
      </c>
      <c r="D2138" s="41" t="s">
        <v>257</v>
      </c>
      <c r="E2138" s="41">
        <v>21</v>
      </c>
      <c r="F2138" s="42">
        <v>162.75</v>
      </c>
      <c r="G2138" s="42">
        <v>15.54</v>
      </c>
      <c r="H2138" s="2" t="str">
        <f t="shared" si="35"/>
        <v>March</v>
      </c>
    </row>
    <row r="2139" spans="1:8" ht="15.75" thickBot="1" x14ac:dyDescent="0.3">
      <c r="A2139" s="41" t="s">
        <v>275</v>
      </c>
      <c r="B2139" s="41" t="s">
        <v>650</v>
      </c>
      <c r="C2139" s="41">
        <v>1550</v>
      </c>
      <c r="D2139" s="41" t="s">
        <v>272</v>
      </c>
      <c r="E2139" s="41">
        <v>1</v>
      </c>
      <c r="F2139" s="42">
        <v>4.55</v>
      </c>
      <c r="G2139" s="42">
        <v>0.43</v>
      </c>
      <c r="H2139" s="2" t="str">
        <f t="shared" si="35"/>
        <v>March</v>
      </c>
    </row>
    <row r="2140" spans="1:8" ht="15.75" thickBot="1" x14ac:dyDescent="0.3">
      <c r="A2140" s="41" t="s">
        <v>275</v>
      </c>
      <c r="B2140" s="41" t="s">
        <v>650</v>
      </c>
      <c r="C2140" s="41">
        <v>1551</v>
      </c>
      <c r="D2140" s="41" t="s">
        <v>228</v>
      </c>
      <c r="E2140" s="41">
        <v>69</v>
      </c>
      <c r="F2140" s="42">
        <v>534.75</v>
      </c>
      <c r="G2140" s="42">
        <v>51.04</v>
      </c>
      <c r="H2140" s="2" t="str">
        <f t="shared" si="35"/>
        <v>March</v>
      </c>
    </row>
    <row r="2141" spans="1:8" ht="15.75" thickBot="1" x14ac:dyDescent="0.3">
      <c r="A2141" s="41" t="s">
        <v>275</v>
      </c>
      <c r="B2141" s="41" t="s">
        <v>650</v>
      </c>
      <c r="C2141" s="41">
        <v>1580</v>
      </c>
      <c r="D2141" s="41" t="s">
        <v>229</v>
      </c>
      <c r="E2141" s="41">
        <v>36</v>
      </c>
      <c r="F2141" s="42">
        <v>279</v>
      </c>
      <c r="G2141" s="42">
        <v>26.62</v>
      </c>
      <c r="H2141" s="2" t="str">
        <f t="shared" si="35"/>
        <v>March</v>
      </c>
    </row>
    <row r="2142" spans="1:8" ht="15.75" thickBot="1" x14ac:dyDescent="0.3">
      <c r="A2142" s="41" t="s">
        <v>275</v>
      </c>
      <c r="B2142" s="41" t="s">
        <v>650</v>
      </c>
      <c r="C2142" s="41">
        <v>1556</v>
      </c>
      <c r="D2142" s="41" t="s">
        <v>230</v>
      </c>
      <c r="E2142" s="41">
        <v>41</v>
      </c>
      <c r="F2142" s="42">
        <v>225.5</v>
      </c>
      <c r="G2142" s="42">
        <v>21.37</v>
      </c>
      <c r="H2142" s="2" t="str">
        <f t="shared" si="35"/>
        <v>March</v>
      </c>
    </row>
    <row r="2143" spans="1:8" ht="15.75" thickBot="1" x14ac:dyDescent="0.3">
      <c r="A2143" s="41" t="s">
        <v>275</v>
      </c>
      <c r="B2143" s="41" t="s">
        <v>650</v>
      </c>
      <c r="C2143" s="41">
        <v>1557</v>
      </c>
      <c r="D2143" s="41" t="s">
        <v>231</v>
      </c>
      <c r="E2143" s="41">
        <v>89</v>
      </c>
      <c r="F2143" s="42">
        <v>600.75</v>
      </c>
      <c r="G2143" s="42">
        <v>56.97</v>
      </c>
      <c r="H2143" s="2" t="str">
        <f t="shared" si="35"/>
        <v>March</v>
      </c>
    </row>
    <row r="2144" spans="1:8" ht="15.75" thickBot="1" x14ac:dyDescent="0.3">
      <c r="A2144" s="41" t="s">
        <v>275</v>
      </c>
      <c r="B2144" s="41" t="s">
        <v>650</v>
      </c>
      <c r="C2144" s="41">
        <v>1558</v>
      </c>
      <c r="D2144" s="41" t="s">
        <v>232</v>
      </c>
      <c r="E2144" s="41">
        <v>104</v>
      </c>
      <c r="F2144" s="42">
        <v>473.2</v>
      </c>
      <c r="G2144" s="42">
        <v>44.72</v>
      </c>
      <c r="H2144" s="2" t="str">
        <f t="shared" si="35"/>
        <v>March</v>
      </c>
    </row>
    <row r="2145" spans="1:8" ht="15.75" thickBot="1" x14ac:dyDescent="0.3">
      <c r="A2145" s="41" t="s">
        <v>275</v>
      </c>
      <c r="B2145" s="41" t="s">
        <v>650</v>
      </c>
      <c r="C2145" s="41">
        <v>103001</v>
      </c>
      <c r="D2145" s="41" t="s">
        <v>233</v>
      </c>
      <c r="E2145" s="41">
        <v>40</v>
      </c>
      <c r="F2145" s="42">
        <v>310</v>
      </c>
      <c r="G2145" s="42">
        <v>29.6</v>
      </c>
      <c r="H2145" s="2" t="str">
        <f t="shared" si="35"/>
        <v>March</v>
      </c>
    </row>
    <row r="2146" spans="1:8" ht="15.75" thickBot="1" x14ac:dyDescent="0.3">
      <c r="A2146" s="41" t="s">
        <v>275</v>
      </c>
      <c r="B2146" s="41" t="s">
        <v>650</v>
      </c>
      <c r="C2146" s="41">
        <v>1552</v>
      </c>
      <c r="D2146" s="41" t="s">
        <v>234</v>
      </c>
      <c r="E2146" s="41">
        <v>40</v>
      </c>
      <c r="F2146" s="42">
        <v>270</v>
      </c>
      <c r="G2146" s="42">
        <v>25.61</v>
      </c>
      <c r="H2146" s="2" t="str">
        <f t="shared" si="35"/>
        <v>March</v>
      </c>
    </row>
    <row r="2147" spans="1:8" ht="15.75" thickBot="1" x14ac:dyDescent="0.3">
      <c r="A2147" s="41" t="s">
        <v>275</v>
      </c>
      <c r="B2147" s="41" t="s">
        <v>650</v>
      </c>
      <c r="C2147" s="41">
        <v>1555</v>
      </c>
      <c r="D2147" s="41" t="s">
        <v>236</v>
      </c>
      <c r="E2147" s="41">
        <v>66</v>
      </c>
      <c r="F2147" s="42">
        <v>363</v>
      </c>
      <c r="G2147" s="42">
        <v>34.33</v>
      </c>
      <c r="H2147" s="2" t="str">
        <f t="shared" si="35"/>
        <v>March</v>
      </c>
    </row>
    <row r="2148" spans="1:8" ht="15.75" thickBot="1" x14ac:dyDescent="0.3">
      <c r="A2148" s="41" t="s">
        <v>275</v>
      </c>
      <c r="B2148" s="41" t="s">
        <v>650</v>
      </c>
      <c r="C2148" s="41">
        <v>1553</v>
      </c>
      <c r="D2148" s="41" t="s">
        <v>273</v>
      </c>
      <c r="E2148" s="41">
        <v>1</v>
      </c>
      <c r="F2148" s="42">
        <v>7.75</v>
      </c>
      <c r="G2148" s="42">
        <v>0</v>
      </c>
      <c r="H2148" s="2" t="str">
        <f t="shared" si="35"/>
        <v>March</v>
      </c>
    </row>
    <row r="2149" spans="1:8" ht="15.75" thickBot="1" x14ac:dyDescent="0.3">
      <c r="A2149" s="41" t="s">
        <v>275</v>
      </c>
      <c r="B2149" s="41" t="s">
        <v>650</v>
      </c>
      <c r="C2149" s="41">
        <v>1563</v>
      </c>
      <c r="D2149" s="41" t="s">
        <v>238</v>
      </c>
      <c r="E2149" s="41">
        <v>40</v>
      </c>
      <c r="F2149" s="42">
        <v>310</v>
      </c>
      <c r="G2149" s="42">
        <v>29.59</v>
      </c>
      <c r="H2149" s="2" t="str">
        <f t="shared" si="35"/>
        <v>March</v>
      </c>
    </row>
    <row r="2150" spans="1:8" ht="15.75" thickBot="1" x14ac:dyDescent="0.3">
      <c r="A2150" s="41" t="s">
        <v>275</v>
      </c>
      <c r="B2150" s="41" t="s">
        <v>650</v>
      </c>
      <c r="C2150" s="41">
        <v>1571</v>
      </c>
      <c r="D2150" s="41" t="s">
        <v>239</v>
      </c>
      <c r="E2150" s="41">
        <v>93</v>
      </c>
      <c r="F2150" s="42">
        <v>460.35</v>
      </c>
      <c r="G2150" s="42">
        <v>43.71</v>
      </c>
      <c r="H2150" s="2" t="str">
        <f t="shared" si="35"/>
        <v>March</v>
      </c>
    </row>
    <row r="2151" spans="1:8" ht="15.75" thickBot="1" x14ac:dyDescent="0.3">
      <c r="A2151" s="41" t="s">
        <v>275</v>
      </c>
      <c r="B2151" s="41" t="s">
        <v>650</v>
      </c>
      <c r="C2151" s="41">
        <v>365</v>
      </c>
      <c r="D2151" s="41" t="s">
        <v>240</v>
      </c>
      <c r="E2151" s="41">
        <v>40</v>
      </c>
      <c r="F2151" s="42">
        <v>230</v>
      </c>
      <c r="G2151" s="42">
        <v>21.97</v>
      </c>
      <c r="H2151" s="2" t="str">
        <f t="shared" si="35"/>
        <v>March</v>
      </c>
    </row>
    <row r="2152" spans="1:8" ht="15.75" thickBot="1" x14ac:dyDescent="0.3">
      <c r="A2152" s="41" t="s">
        <v>275</v>
      </c>
      <c r="B2152" s="41" t="s">
        <v>650</v>
      </c>
      <c r="C2152" s="41">
        <v>1565</v>
      </c>
      <c r="D2152" s="41" t="s">
        <v>241</v>
      </c>
      <c r="E2152" s="41">
        <v>33</v>
      </c>
      <c r="F2152" s="42">
        <v>150.15</v>
      </c>
      <c r="G2152" s="42">
        <v>14.2</v>
      </c>
      <c r="H2152" s="2" t="str">
        <f t="shared" si="35"/>
        <v>March</v>
      </c>
    </row>
    <row r="2153" spans="1:8" ht="15.75" thickBot="1" x14ac:dyDescent="0.3">
      <c r="A2153" s="41" t="s">
        <v>275</v>
      </c>
      <c r="B2153" s="41" t="s">
        <v>650</v>
      </c>
      <c r="C2153" s="41">
        <v>1566</v>
      </c>
      <c r="D2153" s="41" t="s">
        <v>243</v>
      </c>
      <c r="E2153" s="41">
        <v>87</v>
      </c>
      <c r="F2153" s="42">
        <v>587.25</v>
      </c>
      <c r="G2153" s="42">
        <v>55.68</v>
      </c>
      <c r="H2153" s="2" t="str">
        <f t="shared" si="35"/>
        <v>March</v>
      </c>
    </row>
    <row r="2154" spans="1:8" ht="15.75" thickBot="1" x14ac:dyDescent="0.3">
      <c r="A2154" s="41" t="s">
        <v>275</v>
      </c>
      <c r="B2154" s="41" t="s">
        <v>244</v>
      </c>
      <c r="C2154" s="41">
        <v>1455</v>
      </c>
      <c r="D2154" s="41" t="s">
        <v>245</v>
      </c>
      <c r="E2154" s="41">
        <v>21</v>
      </c>
      <c r="F2154" s="42">
        <v>83.79</v>
      </c>
      <c r="G2154" s="42">
        <v>7.97</v>
      </c>
      <c r="H2154" s="2" t="str">
        <f t="shared" si="35"/>
        <v>March</v>
      </c>
    </row>
    <row r="2155" spans="1:8" ht="15.75" thickBot="1" x14ac:dyDescent="0.3">
      <c r="A2155" s="41" t="s">
        <v>275</v>
      </c>
      <c r="B2155" s="41" t="s">
        <v>244</v>
      </c>
      <c r="C2155" s="41">
        <v>1412</v>
      </c>
      <c r="D2155" s="41" t="s">
        <v>246</v>
      </c>
      <c r="E2155" s="41">
        <v>68</v>
      </c>
      <c r="F2155" s="42">
        <v>238</v>
      </c>
      <c r="G2155" s="42">
        <v>22.51</v>
      </c>
      <c r="H2155" s="2" t="str">
        <f t="shared" si="35"/>
        <v>March</v>
      </c>
    </row>
    <row r="2156" spans="1:8" ht="15.75" thickBot="1" x14ac:dyDescent="0.3">
      <c r="A2156" s="41" t="s">
        <v>275</v>
      </c>
      <c r="B2156" s="41" t="s">
        <v>244</v>
      </c>
      <c r="C2156" s="41">
        <v>1428</v>
      </c>
      <c r="D2156" s="41" t="s">
        <v>247</v>
      </c>
      <c r="E2156" s="41">
        <v>88</v>
      </c>
      <c r="F2156" s="42">
        <v>462</v>
      </c>
      <c r="G2156" s="42">
        <v>43.97</v>
      </c>
      <c r="H2156" s="2" t="str">
        <f t="shared" si="35"/>
        <v>March</v>
      </c>
    </row>
    <row r="2157" spans="1:8" ht="15.75" thickBot="1" x14ac:dyDescent="0.3">
      <c r="A2157" s="41" t="s">
        <v>275</v>
      </c>
      <c r="B2157" s="41" t="s">
        <v>244</v>
      </c>
      <c r="C2157" s="41">
        <v>1451</v>
      </c>
      <c r="D2157" s="41" t="s">
        <v>248</v>
      </c>
      <c r="E2157" s="41">
        <v>73</v>
      </c>
      <c r="F2157" s="42">
        <v>317.55</v>
      </c>
      <c r="G2157" s="42">
        <v>30</v>
      </c>
      <c r="H2157" s="2" t="str">
        <f t="shared" si="35"/>
        <v>March</v>
      </c>
    </row>
    <row r="2158" spans="1:8" ht="15.75" thickBot="1" x14ac:dyDescent="0.3">
      <c r="A2158" s="41" t="s">
        <v>275</v>
      </c>
      <c r="B2158" s="41" t="s">
        <v>244</v>
      </c>
      <c r="C2158" s="41">
        <v>1450</v>
      </c>
      <c r="D2158" s="41" t="s">
        <v>249</v>
      </c>
      <c r="E2158" s="41">
        <v>103</v>
      </c>
      <c r="F2158" s="42">
        <v>540.75</v>
      </c>
      <c r="G2158" s="42">
        <v>51.48</v>
      </c>
      <c r="H2158" s="2" t="str">
        <f t="shared" si="35"/>
        <v>March</v>
      </c>
    </row>
    <row r="2159" spans="1:8" ht="15.75" thickBot="1" x14ac:dyDescent="0.3">
      <c r="A2159" s="41" t="s">
        <v>275</v>
      </c>
      <c r="B2159" s="41" t="s">
        <v>244</v>
      </c>
      <c r="C2159" s="41">
        <v>1333</v>
      </c>
      <c r="D2159" s="41" t="s">
        <v>250</v>
      </c>
      <c r="E2159" s="41">
        <v>80</v>
      </c>
      <c r="F2159" s="42">
        <v>300</v>
      </c>
      <c r="G2159" s="42">
        <v>28.74</v>
      </c>
      <c r="H2159" s="2" t="str">
        <f t="shared" si="35"/>
        <v>March</v>
      </c>
    </row>
    <row r="2160" spans="1:8" ht="15.75" thickBot="1" x14ac:dyDescent="0.3">
      <c r="A2160" s="41" t="s">
        <v>275</v>
      </c>
      <c r="B2160" s="41" t="s">
        <v>251</v>
      </c>
      <c r="C2160" s="41">
        <v>42215</v>
      </c>
      <c r="D2160" s="41" t="s">
        <v>274</v>
      </c>
      <c r="E2160" s="41">
        <v>5</v>
      </c>
      <c r="F2160" s="42">
        <v>9.15</v>
      </c>
      <c r="G2160" s="42">
        <v>0.86</v>
      </c>
      <c r="H2160" s="2" t="str">
        <f t="shared" si="35"/>
        <v>March</v>
      </c>
    </row>
    <row r="2161" spans="1:8" ht="15.75" thickBot="1" x14ac:dyDescent="0.3">
      <c r="A2161" s="41" t="s">
        <v>275</v>
      </c>
      <c r="B2161" s="41" t="s">
        <v>251</v>
      </c>
      <c r="C2161" s="41">
        <v>5013</v>
      </c>
      <c r="D2161" s="41" t="s">
        <v>252</v>
      </c>
      <c r="E2161" s="41">
        <v>5</v>
      </c>
      <c r="F2161" s="42">
        <v>1.25</v>
      </c>
      <c r="G2161" s="42">
        <v>0</v>
      </c>
      <c r="H2161" s="2" t="str">
        <f t="shared" si="35"/>
        <v>March</v>
      </c>
    </row>
    <row r="2162" spans="1:8" ht="15.75" thickBot="1" x14ac:dyDescent="0.3">
      <c r="A2162" s="45" t="s">
        <v>321</v>
      </c>
      <c r="B2162" s="45" t="s">
        <v>653</v>
      </c>
      <c r="C2162" s="45">
        <v>1701</v>
      </c>
      <c r="D2162" s="45" t="s">
        <v>7</v>
      </c>
      <c r="E2162" s="45">
        <v>573</v>
      </c>
      <c r="F2162" s="46">
        <v>859.5</v>
      </c>
      <c r="G2162" s="46">
        <v>80.91</v>
      </c>
      <c r="H2162" t="str">
        <f>"April"</f>
        <v>April</v>
      </c>
    </row>
    <row r="2163" spans="1:8" ht="15.75" thickBot="1" x14ac:dyDescent="0.3">
      <c r="A2163" s="45" t="s">
        <v>321</v>
      </c>
      <c r="B2163" s="45" t="s">
        <v>653</v>
      </c>
      <c r="C2163" s="45">
        <v>659100</v>
      </c>
      <c r="D2163" s="45" t="s">
        <v>9</v>
      </c>
      <c r="E2163" s="45">
        <v>37</v>
      </c>
      <c r="F2163" s="46">
        <v>88.8</v>
      </c>
      <c r="G2163" s="46">
        <v>8.4600000000000009</v>
      </c>
      <c r="H2163" s="2" t="str">
        <f t="shared" ref="H2163:H2226" si="36">"April"</f>
        <v>April</v>
      </c>
    </row>
    <row r="2164" spans="1:8" ht="15.75" thickBot="1" x14ac:dyDescent="0.3">
      <c r="A2164" s="45" t="s">
        <v>321</v>
      </c>
      <c r="B2164" s="45" t="s">
        <v>653</v>
      </c>
      <c r="C2164" s="45">
        <v>659105</v>
      </c>
      <c r="D2164" s="45" t="s">
        <v>10</v>
      </c>
      <c r="E2164" s="45">
        <v>120</v>
      </c>
      <c r="F2164" s="46">
        <v>168</v>
      </c>
      <c r="G2164" s="46">
        <v>15.86</v>
      </c>
      <c r="H2164" s="2" t="str">
        <f t="shared" si="36"/>
        <v>April</v>
      </c>
    </row>
    <row r="2165" spans="1:8" ht="15.75" thickBot="1" x14ac:dyDescent="0.3">
      <c r="A2165" s="45" t="s">
        <v>321</v>
      </c>
      <c r="B2165" s="45" t="s">
        <v>653</v>
      </c>
      <c r="C2165" s="45">
        <v>659102</v>
      </c>
      <c r="D2165" s="45" t="s">
        <v>11</v>
      </c>
      <c r="E2165" s="45">
        <v>48</v>
      </c>
      <c r="F2165" s="46">
        <v>108</v>
      </c>
      <c r="G2165" s="46">
        <v>10.18</v>
      </c>
      <c r="H2165" s="2" t="str">
        <f t="shared" si="36"/>
        <v>April</v>
      </c>
    </row>
    <row r="2166" spans="1:8" ht="15.75" thickBot="1" x14ac:dyDescent="0.3">
      <c r="A2166" s="45" t="s">
        <v>321</v>
      </c>
      <c r="B2166" s="45" t="s">
        <v>653</v>
      </c>
      <c r="C2166" s="45">
        <v>659103</v>
      </c>
      <c r="D2166" s="45" t="s">
        <v>12</v>
      </c>
      <c r="E2166" s="45">
        <v>46</v>
      </c>
      <c r="F2166" s="46">
        <v>103.5</v>
      </c>
      <c r="G2166" s="46">
        <v>9.77</v>
      </c>
      <c r="H2166" s="2" t="str">
        <f t="shared" si="36"/>
        <v>April</v>
      </c>
    </row>
    <row r="2167" spans="1:8" ht="15.75" thickBot="1" x14ac:dyDescent="0.3">
      <c r="A2167" s="45" t="s">
        <v>321</v>
      </c>
      <c r="B2167" s="45" t="s">
        <v>653</v>
      </c>
      <c r="C2167" s="45">
        <v>659104</v>
      </c>
      <c r="D2167" s="45" t="s">
        <v>13</v>
      </c>
      <c r="E2167" s="45">
        <v>7</v>
      </c>
      <c r="F2167" s="46">
        <v>15.75</v>
      </c>
      <c r="G2167" s="46">
        <v>1.49</v>
      </c>
      <c r="H2167" s="2" t="str">
        <f t="shared" si="36"/>
        <v>April</v>
      </c>
    </row>
    <row r="2168" spans="1:8" ht="15.75" thickBot="1" x14ac:dyDescent="0.3">
      <c r="A2168" s="45" t="s">
        <v>321</v>
      </c>
      <c r="B2168" s="45" t="s">
        <v>653</v>
      </c>
      <c r="C2168" s="45">
        <v>659101</v>
      </c>
      <c r="D2168" s="45" t="s">
        <v>14</v>
      </c>
      <c r="E2168" s="45">
        <v>45</v>
      </c>
      <c r="F2168" s="46">
        <v>78.75</v>
      </c>
      <c r="G2168" s="46">
        <v>7.59</v>
      </c>
      <c r="H2168" s="2" t="str">
        <f t="shared" si="36"/>
        <v>April</v>
      </c>
    </row>
    <row r="2169" spans="1:8" ht="15.75" thickBot="1" x14ac:dyDescent="0.3">
      <c r="A2169" s="45" t="s">
        <v>321</v>
      </c>
      <c r="B2169" s="45" t="s">
        <v>653</v>
      </c>
      <c r="C2169" s="45">
        <v>2127</v>
      </c>
      <c r="D2169" s="45" t="s">
        <v>15</v>
      </c>
      <c r="E2169" s="45">
        <v>220</v>
      </c>
      <c r="F2169" s="46">
        <v>261.8</v>
      </c>
      <c r="G2169" s="46">
        <v>24.75</v>
      </c>
      <c r="H2169" s="2" t="str">
        <f t="shared" si="36"/>
        <v>April</v>
      </c>
    </row>
    <row r="2170" spans="1:8" ht="15.75" thickBot="1" x14ac:dyDescent="0.3">
      <c r="A2170" s="45" t="s">
        <v>321</v>
      </c>
      <c r="B2170" s="45" t="s">
        <v>653</v>
      </c>
      <c r="C2170" s="45">
        <v>659029</v>
      </c>
      <c r="D2170" s="45" t="s">
        <v>265</v>
      </c>
      <c r="E2170" s="45">
        <v>7</v>
      </c>
      <c r="F2170" s="46">
        <v>20.93</v>
      </c>
      <c r="G2170" s="46">
        <v>2</v>
      </c>
      <c r="H2170" s="2" t="str">
        <f t="shared" si="36"/>
        <v>April</v>
      </c>
    </row>
    <row r="2171" spans="1:8" ht="15.75" thickBot="1" x14ac:dyDescent="0.3">
      <c r="A2171" s="45" t="s">
        <v>321</v>
      </c>
      <c r="B2171" s="45" t="s">
        <v>653</v>
      </c>
      <c r="C2171" s="45">
        <v>659013</v>
      </c>
      <c r="D2171" s="45" t="s">
        <v>17</v>
      </c>
      <c r="E2171" s="45">
        <v>44</v>
      </c>
      <c r="F2171" s="46">
        <v>184.36</v>
      </c>
      <c r="G2171" s="46">
        <v>17.579999999999998</v>
      </c>
      <c r="H2171" s="2" t="str">
        <f t="shared" si="36"/>
        <v>April</v>
      </c>
    </row>
    <row r="2172" spans="1:8" ht="15.75" thickBot="1" x14ac:dyDescent="0.3">
      <c r="A2172" s="45" t="s">
        <v>321</v>
      </c>
      <c r="B2172" s="45" t="s">
        <v>653</v>
      </c>
      <c r="C2172" s="45">
        <v>659004</v>
      </c>
      <c r="D2172" s="45" t="s">
        <v>18</v>
      </c>
      <c r="E2172" s="45">
        <v>39</v>
      </c>
      <c r="F2172" s="46">
        <v>116.61</v>
      </c>
      <c r="G2172" s="46">
        <v>10.98</v>
      </c>
      <c r="H2172" s="2" t="str">
        <f t="shared" si="36"/>
        <v>April</v>
      </c>
    </row>
    <row r="2173" spans="1:8" ht="15.75" thickBot="1" x14ac:dyDescent="0.3">
      <c r="A2173" s="45" t="s">
        <v>321</v>
      </c>
      <c r="B2173" s="45" t="s">
        <v>653</v>
      </c>
      <c r="C2173" s="45">
        <v>659006</v>
      </c>
      <c r="D2173" s="45" t="s">
        <v>19</v>
      </c>
      <c r="E2173" s="45">
        <v>28</v>
      </c>
      <c r="F2173" s="46">
        <v>83.72</v>
      </c>
      <c r="G2173" s="46">
        <v>7.86</v>
      </c>
      <c r="H2173" s="2" t="str">
        <f t="shared" si="36"/>
        <v>April</v>
      </c>
    </row>
    <row r="2174" spans="1:8" ht="15.75" thickBot="1" x14ac:dyDescent="0.3">
      <c r="A2174" s="45" t="s">
        <v>321</v>
      </c>
      <c r="B2174" s="45" t="s">
        <v>653</v>
      </c>
      <c r="C2174" s="45">
        <v>659018</v>
      </c>
      <c r="D2174" s="45" t="s">
        <v>20</v>
      </c>
      <c r="E2174" s="45">
        <v>44</v>
      </c>
      <c r="F2174" s="46">
        <v>184.36</v>
      </c>
      <c r="G2174" s="46">
        <v>17.559999999999999</v>
      </c>
      <c r="H2174" s="2" t="str">
        <f t="shared" si="36"/>
        <v>April</v>
      </c>
    </row>
    <row r="2175" spans="1:8" ht="15.75" thickBot="1" x14ac:dyDescent="0.3">
      <c r="A2175" s="45" t="s">
        <v>321</v>
      </c>
      <c r="B2175" s="45" t="s">
        <v>653</v>
      </c>
      <c r="C2175" s="45">
        <v>659010</v>
      </c>
      <c r="D2175" s="45" t="s">
        <v>21</v>
      </c>
      <c r="E2175" s="45">
        <v>38</v>
      </c>
      <c r="F2175" s="46">
        <v>113.62</v>
      </c>
      <c r="G2175" s="46">
        <v>10.68</v>
      </c>
      <c r="H2175" s="2" t="str">
        <f t="shared" si="36"/>
        <v>April</v>
      </c>
    </row>
    <row r="2176" spans="1:8" ht="15.75" thickBot="1" x14ac:dyDescent="0.3">
      <c r="A2176" s="45" t="s">
        <v>321</v>
      </c>
      <c r="B2176" s="45" t="s">
        <v>653</v>
      </c>
      <c r="C2176" s="45">
        <v>659021</v>
      </c>
      <c r="D2176" s="45" t="s">
        <v>266</v>
      </c>
      <c r="E2176" s="45">
        <v>27</v>
      </c>
      <c r="F2176" s="46">
        <v>134.72999999999999</v>
      </c>
      <c r="G2176" s="46">
        <v>12.72</v>
      </c>
      <c r="H2176" s="2" t="str">
        <f t="shared" si="36"/>
        <v>April</v>
      </c>
    </row>
    <row r="2177" spans="1:8" ht="15.75" thickBot="1" x14ac:dyDescent="0.3">
      <c r="A2177" s="45" t="s">
        <v>321</v>
      </c>
      <c r="B2177" s="45" t="s">
        <v>653</v>
      </c>
      <c r="C2177" s="45">
        <v>659011</v>
      </c>
      <c r="D2177" s="45" t="s">
        <v>267</v>
      </c>
      <c r="E2177" s="45">
        <v>5</v>
      </c>
      <c r="F2177" s="46">
        <v>14.95</v>
      </c>
      <c r="G2177" s="46">
        <v>1.41</v>
      </c>
      <c r="H2177" s="2" t="str">
        <f t="shared" si="36"/>
        <v>April</v>
      </c>
    </row>
    <row r="2178" spans="1:8" ht="15.75" thickBot="1" x14ac:dyDescent="0.3">
      <c r="A2178" s="45" t="s">
        <v>321</v>
      </c>
      <c r="B2178" s="45" t="s">
        <v>653</v>
      </c>
      <c r="C2178" s="45">
        <v>659008</v>
      </c>
      <c r="D2178" s="45" t="s">
        <v>22</v>
      </c>
      <c r="E2178" s="45">
        <v>56</v>
      </c>
      <c r="F2178" s="46">
        <v>223.44</v>
      </c>
      <c r="G2178" s="46">
        <v>21.28</v>
      </c>
      <c r="H2178" s="2" t="str">
        <f t="shared" si="36"/>
        <v>April</v>
      </c>
    </row>
    <row r="2179" spans="1:8" ht="15.75" thickBot="1" x14ac:dyDescent="0.3">
      <c r="A2179" s="45" t="s">
        <v>321</v>
      </c>
      <c r="B2179" s="45" t="s">
        <v>653</v>
      </c>
      <c r="C2179" s="45">
        <v>659003</v>
      </c>
      <c r="D2179" s="45" t="s">
        <v>23</v>
      </c>
      <c r="E2179" s="45">
        <v>29</v>
      </c>
      <c r="F2179" s="46">
        <v>86.71</v>
      </c>
      <c r="G2179" s="46">
        <v>8.17</v>
      </c>
      <c r="H2179" s="2" t="str">
        <f t="shared" si="36"/>
        <v>April</v>
      </c>
    </row>
    <row r="2180" spans="1:8" ht="15.75" thickBot="1" x14ac:dyDescent="0.3">
      <c r="A2180" s="45" t="s">
        <v>321</v>
      </c>
      <c r="B2180" s="45" t="s">
        <v>653</v>
      </c>
      <c r="C2180" s="45">
        <v>1712</v>
      </c>
      <c r="D2180" s="45" t="s">
        <v>24</v>
      </c>
      <c r="E2180" s="45">
        <v>290</v>
      </c>
      <c r="F2180" s="46">
        <v>493</v>
      </c>
      <c r="G2180" s="46">
        <v>46.66</v>
      </c>
      <c r="H2180" s="2" t="str">
        <f t="shared" si="36"/>
        <v>April</v>
      </c>
    </row>
    <row r="2181" spans="1:8" ht="15.75" thickBot="1" x14ac:dyDescent="0.3">
      <c r="A2181" s="45" t="s">
        <v>321</v>
      </c>
      <c r="B2181" s="45" t="s">
        <v>654</v>
      </c>
      <c r="C2181" s="45">
        <v>605</v>
      </c>
      <c r="D2181" s="45" t="s">
        <v>25</v>
      </c>
      <c r="E2181" s="45">
        <v>38</v>
      </c>
      <c r="F2181" s="46">
        <v>123.5</v>
      </c>
      <c r="G2181" s="46">
        <v>11.76</v>
      </c>
      <c r="H2181" s="2" t="str">
        <f t="shared" si="36"/>
        <v>April</v>
      </c>
    </row>
    <row r="2182" spans="1:8" ht="15.75" thickBot="1" x14ac:dyDescent="0.3">
      <c r="A2182" s="45" t="s">
        <v>321</v>
      </c>
      <c r="B2182" s="45" t="s">
        <v>654</v>
      </c>
      <c r="C2182" s="45">
        <v>904</v>
      </c>
      <c r="D2182" s="45" t="s">
        <v>26</v>
      </c>
      <c r="E2182" s="45">
        <v>58</v>
      </c>
      <c r="F2182" s="46">
        <v>92.8</v>
      </c>
      <c r="G2182" s="46">
        <v>8.73</v>
      </c>
      <c r="H2182" s="2" t="str">
        <f t="shared" si="36"/>
        <v>April</v>
      </c>
    </row>
    <row r="2183" spans="1:8" ht="15.75" thickBot="1" x14ac:dyDescent="0.3">
      <c r="A2183" s="45" t="s">
        <v>321</v>
      </c>
      <c r="B2183" s="45" t="s">
        <v>654</v>
      </c>
      <c r="C2183" s="45">
        <v>9033</v>
      </c>
      <c r="D2183" s="45" t="s">
        <v>652</v>
      </c>
      <c r="E2183" s="45">
        <v>332</v>
      </c>
      <c r="F2183" s="46">
        <v>1328</v>
      </c>
      <c r="G2183" s="46">
        <v>126.16</v>
      </c>
      <c r="H2183" s="2" t="str">
        <f t="shared" si="36"/>
        <v>April</v>
      </c>
    </row>
    <row r="2184" spans="1:8" ht="15.75" thickBot="1" x14ac:dyDescent="0.3">
      <c r="A2184" s="45" t="s">
        <v>321</v>
      </c>
      <c r="B2184" s="45" t="s">
        <v>654</v>
      </c>
      <c r="C2184" s="45">
        <v>46959</v>
      </c>
      <c r="D2184" s="45" t="s">
        <v>27</v>
      </c>
      <c r="E2184" s="45">
        <v>56</v>
      </c>
      <c r="F2184" s="46">
        <v>89.6</v>
      </c>
      <c r="G2184" s="46">
        <v>8.42</v>
      </c>
      <c r="H2184" s="2" t="str">
        <f t="shared" si="36"/>
        <v>April</v>
      </c>
    </row>
    <row r="2185" spans="1:8" ht="15.75" thickBot="1" x14ac:dyDescent="0.3">
      <c r="A2185" s="45" t="s">
        <v>321</v>
      </c>
      <c r="B2185" s="45" t="s">
        <v>654</v>
      </c>
      <c r="C2185" s="45">
        <v>909</v>
      </c>
      <c r="D2185" s="45" t="s">
        <v>28</v>
      </c>
      <c r="E2185" s="45">
        <v>60</v>
      </c>
      <c r="F2185" s="46">
        <v>96</v>
      </c>
      <c r="G2185" s="46">
        <v>9.01</v>
      </c>
      <c r="H2185" s="2" t="str">
        <f t="shared" si="36"/>
        <v>April</v>
      </c>
    </row>
    <row r="2186" spans="1:8" ht="15.75" thickBot="1" x14ac:dyDescent="0.3">
      <c r="A2186" s="45" t="s">
        <v>321</v>
      </c>
      <c r="B2186" s="45" t="s">
        <v>654</v>
      </c>
      <c r="C2186" s="45">
        <v>4565</v>
      </c>
      <c r="D2186" s="45" t="s">
        <v>269</v>
      </c>
      <c r="E2186" s="45">
        <v>5</v>
      </c>
      <c r="F2186" s="46">
        <v>5</v>
      </c>
      <c r="G2186" s="46">
        <v>0</v>
      </c>
      <c r="H2186" s="2" t="str">
        <f t="shared" si="36"/>
        <v>April</v>
      </c>
    </row>
    <row r="2187" spans="1:8" ht="15.75" thickBot="1" x14ac:dyDescent="0.3">
      <c r="A2187" s="45" t="s">
        <v>321</v>
      </c>
      <c r="B2187" s="45" t="s">
        <v>654</v>
      </c>
      <c r="C2187" s="45">
        <v>911</v>
      </c>
      <c r="D2187" s="45" t="s">
        <v>29</v>
      </c>
      <c r="E2187" s="45">
        <v>164</v>
      </c>
      <c r="F2187" s="46">
        <v>262.39999999999998</v>
      </c>
      <c r="G2187" s="46">
        <v>24.63</v>
      </c>
      <c r="H2187" s="2" t="str">
        <f t="shared" si="36"/>
        <v>April</v>
      </c>
    </row>
    <row r="2188" spans="1:8" ht="15.75" thickBot="1" x14ac:dyDescent="0.3">
      <c r="A2188" s="45" t="s">
        <v>321</v>
      </c>
      <c r="B2188" s="45" t="s">
        <v>654</v>
      </c>
      <c r="C2188" s="45">
        <v>6789</v>
      </c>
      <c r="D2188" s="45" t="s">
        <v>30</v>
      </c>
      <c r="E2188" s="45">
        <v>113</v>
      </c>
      <c r="F2188" s="46">
        <v>180.8</v>
      </c>
      <c r="G2188" s="46">
        <v>17</v>
      </c>
      <c r="H2188" s="2" t="str">
        <f t="shared" si="36"/>
        <v>April</v>
      </c>
    </row>
    <row r="2189" spans="1:8" ht="15.75" thickBot="1" x14ac:dyDescent="0.3">
      <c r="A2189" s="45" t="s">
        <v>321</v>
      </c>
      <c r="B2189" s="45" t="s">
        <v>654</v>
      </c>
      <c r="C2189" s="45">
        <v>4987</v>
      </c>
      <c r="D2189" s="45" t="s">
        <v>31</v>
      </c>
      <c r="E2189" s="45">
        <v>134</v>
      </c>
      <c r="F2189" s="46">
        <v>214.4</v>
      </c>
      <c r="G2189" s="46">
        <v>20.11</v>
      </c>
      <c r="H2189" s="2" t="str">
        <f t="shared" si="36"/>
        <v>April</v>
      </c>
    </row>
    <row r="2190" spans="1:8" ht="15.75" thickBot="1" x14ac:dyDescent="0.3">
      <c r="A2190" s="45" t="s">
        <v>321</v>
      </c>
      <c r="B2190" s="45" t="s">
        <v>654</v>
      </c>
      <c r="C2190" s="45">
        <v>898</v>
      </c>
      <c r="D2190" s="45" t="s">
        <v>32</v>
      </c>
      <c r="E2190" s="45">
        <v>7</v>
      </c>
      <c r="F2190" s="46">
        <v>2.4500000000000002</v>
      </c>
      <c r="G2190" s="46">
        <v>0</v>
      </c>
      <c r="H2190" s="2" t="str">
        <f t="shared" si="36"/>
        <v>April</v>
      </c>
    </row>
    <row r="2191" spans="1:8" ht="15.75" thickBot="1" x14ac:dyDescent="0.3">
      <c r="A2191" s="45" t="s">
        <v>321</v>
      </c>
      <c r="B2191" s="45" t="s">
        <v>654</v>
      </c>
      <c r="C2191" s="45">
        <v>770</v>
      </c>
      <c r="D2191" s="45" t="s">
        <v>33</v>
      </c>
      <c r="E2191" s="45">
        <v>33</v>
      </c>
      <c r="F2191" s="46">
        <v>13.2</v>
      </c>
      <c r="G2191" s="46">
        <v>1.26</v>
      </c>
      <c r="H2191" s="2" t="str">
        <f t="shared" si="36"/>
        <v>April</v>
      </c>
    </row>
    <row r="2192" spans="1:8" ht="15.75" thickBot="1" x14ac:dyDescent="0.3">
      <c r="A2192" s="45" t="s">
        <v>321</v>
      </c>
      <c r="B2192" s="45" t="s">
        <v>654</v>
      </c>
      <c r="C2192" s="45">
        <v>953</v>
      </c>
      <c r="D2192" s="45" t="s">
        <v>34</v>
      </c>
      <c r="E2192" s="45">
        <v>76</v>
      </c>
      <c r="F2192" s="46">
        <v>121.6</v>
      </c>
      <c r="G2192" s="46">
        <v>11.4</v>
      </c>
      <c r="H2192" s="2" t="str">
        <f t="shared" si="36"/>
        <v>April</v>
      </c>
    </row>
    <row r="2193" spans="1:8" ht="15.75" thickBot="1" x14ac:dyDescent="0.3">
      <c r="A2193" s="45" t="s">
        <v>321</v>
      </c>
      <c r="B2193" s="45" t="s">
        <v>654</v>
      </c>
      <c r="C2193" s="45">
        <v>5701</v>
      </c>
      <c r="D2193" s="45" t="s">
        <v>270</v>
      </c>
      <c r="E2193" s="45">
        <v>17</v>
      </c>
      <c r="F2193" s="46">
        <v>30.6</v>
      </c>
      <c r="G2193" s="46">
        <v>2.89</v>
      </c>
      <c r="H2193" s="2" t="str">
        <f t="shared" si="36"/>
        <v>April</v>
      </c>
    </row>
    <row r="2194" spans="1:8" ht="15.75" thickBot="1" x14ac:dyDescent="0.3">
      <c r="A2194" s="45" t="s">
        <v>321</v>
      </c>
      <c r="B2194" s="45" t="s">
        <v>654</v>
      </c>
      <c r="C2194" s="45">
        <v>914</v>
      </c>
      <c r="D2194" s="45" t="s">
        <v>35</v>
      </c>
      <c r="E2194" s="45">
        <v>47</v>
      </c>
      <c r="F2194" s="46">
        <v>129.25</v>
      </c>
      <c r="G2194" s="46">
        <v>12.22</v>
      </c>
      <c r="H2194" s="2" t="str">
        <f t="shared" si="36"/>
        <v>April</v>
      </c>
    </row>
    <row r="2195" spans="1:8" ht="15.75" thickBot="1" x14ac:dyDescent="0.3">
      <c r="A2195" s="45" t="s">
        <v>321</v>
      </c>
      <c r="B2195" s="45" t="s">
        <v>654</v>
      </c>
      <c r="C2195" s="45">
        <v>35324</v>
      </c>
      <c r="D2195" s="45" t="s">
        <v>36</v>
      </c>
      <c r="E2195" s="45">
        <v>59</v>
      </c>
      <c r="F2195" s="46">
        <v>162.25</v>
      </c>
      <c r="G2195" s="46">
        <v>15.34</v>
      </c>
      <c r="H2195" s="2" t="str">
        <f t="shared" si="36"/>
        <v>April</v>
      </c>
    </row>
    <row r="2196" spans="1:8" ht="15.75" thickBot="1" x14ac:dyDescent="0.3">
      <c r="A2196" s="45" t="s">
        <v>321</v>
      </c>
      <c r="B2196" s="45" t="s">
        <v>654</v>
      </c>
      <c r="C2196" s="45">
        <v>934</v>
      </c>
      <c r="D2196" s="45" t="s">
        <v>38</v>
      </c>
      <c r="E2196" s="45">
        <v>68</v>
      </c>
      <c r="F2196" s="46">
        <v>125.8</v>
      </c>
      <c r="G2196" s="46">
        <v>12.19</v>
      </c>
      <c r="H2196" s="2" t="str">
        <f t="shared" si="36"/>
        <v>April</v>
      </c>
    </row>
    <row r="2197" spans="1:8" ht="15.75" thickBot="1" x14ac:dyDescent="0.3">
      <c r="A2197" s="45" t="s">
        <v>321</v>
      </c>
      <c r="B2197" s="45" t="s">
        <v>654</v>
      </c>
      <c r="C2197" s="45">
        <v>1030002</v>
      </c>
      <c r="D2197" s="45" t="s">
        <v>39</v>
      </c>
      <c r="E2197" s="45">
        <v>106</v>
      </c>
      <c r="F2197" s="46">
        <v>196.1</v>
      </c>
      <c r="G2197" s="46">
        <v>18.97</v>
      </c>
      <c r="H2197" s="2" t="str">
        <f t="shared" si="36"/>
        <v>April</v>
      </c>
    </row>
    <row r="2198" spans="1:8" ht="15.75" thickBot="1" x14ac:dyDescent="0.3">
      <c r="A2198" s="45" t="s">
        <v>321</v>
      </c>
      <c r="B2198" s="45" t="s">
        <v>654</v>
      </c>
      <c r="C2198" s="45">
        <v>969</v>
      </c>
      <c r="D2198" s="45" t="s">
        <v>40</v>
      </c>
      <c r="E2198" s="45">
        <v>1</v>
      </c>
      <c r="F2198" s="46">
        <v>1.85</v>
      </c>
      <c r="G2198" s="46">
        <v>0.18</v>
      </c>
      <c r="H2198" s="2" t="str">
        <f t="shared" si="36"/>
        <v>April</v>
      </c>
    </row>
    <row r="2199" spans="1:8" ht="15.75" thickBot="1" x14ac:dyDescent="0.3">
      <c r="A2199" s="45" t="s">
        <v>321</v>
      </c>
      <c r="B2199" s="45" t="s">
        <v>654</v>
      </c>
      <c r="C2199" s="45">
        <v>968</v>
      </c>
      <c r="D2199" s="45" t="s">
        <v>41</v>
      </c>
      <c r="E2199" s="45">
        <v>89</v>
      </c>
      <c r="F2199" s="46">
        <v>164.65</v>
      </c>
      <c r="G2199" s="46">
        <v>15.95</v>
      </c>
      <c r="H2199" s="2" t="str">
        <f t="shared" si="36"/>
        <v>April</v>
      </c>
    </row>
    <row r="2200" spans="1:8" ht="15.75" thickBot="1" x14ac:dyDescent="0.3">
      <c r="A2200" s="45" t="s">
        <v>321</v>
      </c>
      <c r="B2200" s="45" t="s">
        <v>654</v>
      </c>
      <c r="C2200" s="45">
        <v>965</v>
      </c>
      <c r="D2200" s="45" t="s">
        <v>42</v>
      </c>
      <c r="E2200" s="45">
        <v>89</v>
      </c>
      <c r="F2200" s="46">
        <v>164.65</v>
      </c>
      <c r="G2200" s="46">
        <v>15.97</v>
      </c>
      <c r="H2200" s="2" t="str">
        <f t="shared" si="36"/>
        <v>April</v>
      </c>
    </row>
    <row r="2201" spans="1:8" ht="15.75" thickBot="1" x14ac:dyDescent="0.3">
      <c r="A2201" s="45" t="s">
        <v>321</v>
      </c>
      <c r="B2201" s="45" t="s">
        <v>654</v>
      </c>
      <c r="C2201" s="45">
        <v>1211</v>
      </c>
      <c r="D2201" s="45" t="s">
        <v>43</v>
      </c>
      <c r="E2201" s="45">
        <v>41</v>
      </c>
      <c r="F2201" s="46">
        <v>86.1</v>
      </c>
      <c r="G2201" s="46">
        <v>8.1999999999999993</v>
      </c>
      <c r="H2201" s="2" t="str">
        <f t="shared" si="36"/>
        <v>April</v>
      </c>
    </row>
    <row r="2202" spans="1:8" ht="15.75" thickBot="1" x14ac:dyDescent="0.3">
      <c r="A2202" s="45" t="s">
        <v>321</v>
      </c>
      <c r="B2202" s="45" t="s">
        <v>654</v>
      </c>
      <c r="C2202" s="45">
        <v>1022</v>
      </c>
      <c r="D2202" s="45" t="s">
        <v>44</v>
      </c>
      <c r="E2202" s="45">
        <v>71</v>
      </c>
      <c r="F2202" s="46">
        <v>177.5</v>
      </c>
      <c r="G2202" s="46">
        <v>16.97</v>
      </c>
      <c r="H2202" s="2" t="str">
        <f t="shared" si="36"/>
        <v>April</v>
      </c>
    </row>
    <row r="2203" spans="1:8" ht="15.75" thickBot="1" x14ac:dyDescent="0.3">
      <c r="A2203" s="45" t="s">
        <v>321</v>
      </c>
      <c r="B2203" s="45" t="s">
        <v>654</v>
      </c>
      <c r="C2203" s="45">
        <v>1023</v>
      </c>
      <c r="D2203" s="45" t="s">
        <v>45</v>
      </c>
      <c r="E2203" s="45">
        <v>56</v>
      </c>
      <c r="F2203" s="46">
        <v>162.4</v>
      </c>
      <c r="G2203" s="46">
        <v>15.62</v>
      </c>
      <c r="H2203" s="2" t="str">
        <f t="shared" si="36"/>
        <v>April</v>
      </c>
    </row>
    <row r="2204" spans="1:8" ht="15.75" thickBot="1" x14ac:dyDescent="0.3">
      <c r="A2204" s="45" t="s">
        <v>321</v>
      </c>
      <c r="B2204" s="45" t="s">
        <v>654</v>
      </c>
      <c r="C2204" s="45">
        <v>956</v>
      </c>
      <c r="D2204" s="45" t="s">
        <v>46</v>
      </c>
      <c r="E2204" s="45">
        <v>76</v>
      </c>
      <c r="F2204" s="46">
        <v>209</v>
      </c>
      <c r="G2204" s="46">
        <v>19.760000000000002</v>
      </c>
      <c r="H2204" s="2" t="str">
        <f t="shared" si="36"/>
        <v>April</v>
      </c>
    </row>
    <row r="2205" spans="1:8" ht="15.75" thickBot="1" x14ac:dyDescent="0.3">
      <c r="A2205" s="45" t="s">
        <v>321</v>
      </c>
      <c r="B2205" s="45" t="s">
        <v>654</v>
      </c>
      <c r="C2205" s="45">
        <v>58330</v>
      </c>
      <c r="D2205" s="45" t="s">
        <v>47</v>
      </c>
      <c r="E2205" s="45">
        <v>31</v>
      </c>
      <c r="F2205" s="46">
        <v>108.5</v>
      </c>
      <c r="G2205" s="46">
        <v>0</v>
      </c>
      <c r="H2205" s="2" t="str">
        <f t="shared" si="36"/>
        <v>April</v>
      </c>
    </row>
    <row r="2206" spans="1:8" ht="15.75" thickBot="1" x14ac:dyDescent="0.3">
      <c r="A2206" s="45" t="s">
        <v>321</v>
      </c>
      <c r="B2206" s="45" t="s">
        <v>654</v>
      </c>
      <c r="C2206" s="45">
        <v>58331</v>
      </c>
      <c r="D2206" s="45" t="s">
        <v>48</v>
      </c>
      <c r="E2206" s="45">
        <v>19</v>
      </c>
      <c r="F2206" s="46">
        <v>66.5</v>
      </c>
      <c r="G2206" s="46">
        <v>0</v>
      </c>
      <c r="H2206" s="2" t="str">
        <f t="shared" si="36"/>
        <v>April</v>
      </c>
    </row>
    <row r="2207" spans="1:8" ht="15.75" thickBot="1" x14ac:dyDescent="0.3">
      <c r="A2207" s="45" t="s">
        <v>321</v>
      </c>
      <c r="B2207" s="45" t="s">
        <v>654</v>
      </c>
      <c r="C2207" s="45">
        <v>58332</v>
      </c>
      <c r="D2207" s="45" t="s">
        <v>49</v>
      </c>
      <c r="E2207" s="45">
        <v>21</v>
      </c>
      <c r="F2207" s="46">
        <v>73.5</v>
      </c>
      <c r="G2207" s="46">
        <v>0</v>
      </c>
      <c r="H2207" s="2" t="str">
        <f t="shared" si="36"/>
        <v>April</v>
      </c>
    </row>
    <row r="2208" spans="1:8" ht="15.75" thickBot="1" x14ac:dyDescent="0.3">
      <c r="A2208" s="45" t="s">
        <v>321</v>
      </c>
      <c r="B2208" s="45" t="s">
        <v>654</v>
      </c>
      <c r="C2208" s="45">
        <v>58334</v>
      </c>
      <c r="D2208" s="45" t="s">
        <v>50</v>
      </c>
      <c r="E2208" s="45">
        <v>5</v>
      </c>
      <c r="F2208" s="46">
        <v>17.5</v>
      </c>
      <c r="G2208" s="46">
        <v>0</v>
      </c>
      <c r="H2208" s="2" t="str">
        <f t="shared" si="36"/>
        <v>April</v>
      </c>
    </row>
    <row r="2209" spans="1:8" ht="15.75" thickBot="1" x14ac:dyDescent="0.3">
      <c r="A2209" s="45" t="s">
        <v>321</v>
      </c>
      <c r="B2209" s="45" t="s">
        <v>654</v>
      </c>
      <c r="C2209" s="45">
        <v>58335</v>
      </c>
      <c r="D2209" s="45" t="s">
        <v>51</v>
      </c>
      <c r="E2209" s="45">
        <v>54</v>
      </c>
      <c r="F2209" s="46">
        <v>189</v>
      </c>
      <c r="G2209" s="46">
        <v>0</v>
      </c>
      <c r="H2209" s="2" t="str">
        <f t="shared" si="36"/>
        <v>April</v>
      </c>
    </row>
    <row r="2210" spans="1:8" ht="15.75" thickBot="1" x14ac:dyDescent="0.3">
      <c r="A2210" s="45" t="s">
        <v>321</v>
      </c>
      <c r="B2210" s="45" t="s">
        <v>654</v>
      </c>
      <c r="C2210" s="45">
        <v>58336</v>
      </c>
      <c r="D2210" s="45" t="s">
        <v>52</v>
      </c>
      <c r="E2210" s="45">
        <v>40</v>
      </c>
      <c r="F2210" s="46">
        <v>140</v>
      </c>
      <c r="G2210" s="46">
        <v>0</v>
      </c>
      <c r="H2210" s="2" t="str">
        <f t="shared" si="36"/>
        <v>April</v>
      </c>
    </row>
    <row r="2211" spans="1:8" ht="15.75" thickBot="1" x14ac:dyDescent="0.3">
      <c r="A2211" s="45" t="s">
        <v>321</v>
      </c>
      <c r="B2211" s="45" t="s">
        <v>654</v>
      </c>
      <c r="C2211" s="45">
        <v>58338</v>
      </c>
      <c r="D2211" s="45" t="s">
        <v>54</v>
      </c>
      <c r="E2211" s="45">
        <v>155</v>
      </c>
      <c r="F2211" s="46">
        <v>542.5</v>
      </c>
      <c r="G2211" s="46">
        <v>0</v>
      </c>
      <c r="H2211" s="2" t="str">
        <f t="shared" si="36"/>
        <v>April</v>
      </c>
    </row>
    <row r="2212" spans="1:8" ht="15.75" thickBot="1" x14ac:dyDescent="0.3">
      <c r="A2212" s="45" t="s">
        <v>321</v>
      </c>
      <c r="B2212" s="45" t="s">
        <v>654</v>
      </c>
      <c r="C2212" s="45">
        <v>58339</v>
      </c>
      <c r="D2212" s="45" t="s">
        <v>55</v>
      </c>
      <c r="E2212" s="45">
        <v>34</v>
      </c>
      <c r="F2212" s="46">
        <v>119</v>
      </c>
      <c r="G2212" s="46">
        <v>0</v>
      </c>
      <c r="H2212" s="2" t="str">
        <f t="shared" si="36"/>
        <v>April</v>
      </c>
    </row>
    <row r="2213" spans="1:8" ht="15.75" thickBot="1" x14ac:dyDescent="0.3">
      <c r="A2213" s="45" t="s">
        <v>321</v>
      </c>
      <c r="B2213" s="45" t="s">
        <v>654</v>
      </c>
      <c r="C2213" s="45">
        <v>58340</v>
      </c>
      <c r="D2213" s="45" t="s">
        <v>56</v>
      </c>
      <c r="E2213" s="45">
        <v>43</v>
      </c>
      <c r="F2213" s="46">
        <v>150.5</v>
      </c>
      <c r="G2213" s="46">
        <v>0</v>
      </c>
      <c r="H2213" s="2" t="str">
        <f t="shared" si="36"/>
        <v>April</v>
      </c>
    </row>
    <row r="2214" spans="1:8" ht="15.75" thickBot="1" x14ac:dyDescent="0.3">
      <c r="A2214" s="45" t="s">
        <v>321</v>
      </c>
      <c r="B2214" s="45" t="s">
        <v>654</v>
      </c>
      <c r="C2214" s="45">
        <v>58341</v>
      </c>
      <c r="D2214" s="45" t="s">
        <v>57</v>
      </c>
      <c r="E2214" s="45">
        <v>19</v>
      </c>
      <c r="F2214" s="46">
        <v>66.5</v>
      </c>
      <c r="G2214" s="46">
        <v>0</v>
      </c>
      <c r="H2214" s="2" t="str">
        <f t="shared" si="36"/>
        <v>April</v>
      </c>
    </row>
    <row r="2215" spans="1:8" ht="15.75" thickBot="1" x14ac:dyDescent="0.3">
      <c r="A2215" s="45" t="s">
        <v>321</v>
      </c>
      <c r="B2215" s="45" t="s">
        <v>654</v>
      </c>
      <c r="C2215" s="45">
        <v>58342</v>
      </c>
      <c r="D2215" s="45" t="s">
        <v>58</v>
      </c>
      <c r="E2215" s="45">
        <v>129</v>
      </c>
      <c r="F2215" s="46">
        <v>451.5</v>
      </c>
      <c r="G2215" s="46">
        <v>0</v>
      </c>
      <c r="H2215" s="2" t="str">
        <f t="shared" si="36"/>
        <v>April</v>
      </c>
    </row>
    <row r="2216" spans="1:8" ht="15.75" thickBot="1" x14ac:dyDescent="0.3">
      <c r="A2216" s="45" t="s">
        <v>321</v>
      </c>
      <c r="B2216" s="45" t="s">
        <v>654</v>
      </c>
      <c r="C2216" s="45">
        <v>58343</v>
      </c>
      <c r="D2216" s="45" t="s">
        <v>59</v>
      </c>
      <c r="E2216" s="45">
        <v>61</v>
      </c>
      <c r="F2216" s="46">
        <v>213.5</v>
      </c>
      <c r="G2216" s="46">
        <v>0</v>
      </c>
      <c r="H2216" s="2" t="str">
        <f t="shared" si="36"/>
        <v>April</v>
      </c>
    </row>
    <row r="2217" spans="1:8" ht="15.75" thickBot="1" x14ac:dyDescent="0.3">
      <c r="A2217" s="45" t="s">
        <v>321</v>
      </c>
      <c r="B2217" s="45" t="s">
        <v>654</v>
      </c>
      <c r="C2217" s="45">
        <v>58344</v>
      </c>
      <c r="D2217" s="45" t="s">
        <v>60</v>
      </c>
      <c r="E2217" s="45">
        <v>111</v>
      </c>
      <c r="F2217" s="46">
        <v>388.5</v>
      </c>
      <c r="G2217" s="46">
        <v>0</v>
      </c>
      <c r="H2217" s="2" t="str">
        <f t="shared" si="36"/>
        <v>April</v>
      </c>
    </row>
    <row r="2218" spans="1:8" ht="15.75" thickBot="1" x14ac:dyDescent="0.3">
      <c r="A2218" s="45" t="s">
        <v>321</v>
      </c>
      <c r="B2218" s="45" t="s">
        <v>654</v>
      </c>
      <c r="C2218" s="45">
        <v>58345</v>
      </c>
      <c r="D2218" s="45" t="s">
        <v>61</v>
      </c>
      <c r="E2218" s="45">
        <v>70</v>
      </c>
      <c r="F2218" s="46">
        <v>245</v>
      </c>
      <c r="G2218" s="46">
        <v>0</v>
      </c>
      <c r="H2218" s="2" t="str">
        <f t="shared" si="36"/>
        <v>April</v>
      </c>
    </row>
    <row r="2219" spans="1:8" ht="15.75" thickBot="1" x14ac:dyDescent="0.3">
      <c r="A2219" s="45" t="s">
        <v>321</v>
      </c>
      <c r="B2219" s="45" t="s">
        <v>654</v>
      </c>
      <c r="C2219" s="45">
        <v>58346</v>
      </c>
      <c r="D2219" s="45" t="s">
        <v>62</v>
      </c>
      <c r="E2219" s="45">
        <v>45</v>
      </c>
      <c r="F2219" s="46">
        <v>157.5</v>
      </c>
      <c r="G2219" s="46">
        <v>0</v>
      </c>
      <c r="H2219" s="2" t="str">
        <f t="shared" si="36"/>
        <v>April</v>
      </c>
    </row>
    <row r="2220" spans="1:8" ht="15.75" thickBot="1" x14ac:dyDescent="0.3">
      <c r="A2220" s="45" t="s">
        <v>321</v>
      </c>
      <c r="B2220" s="45" t="s">
        <v>654</v>
      </c>
      <c r="C2220" s="45">
        <v>58348</v>
      </c>
      <c r="D2220" s="45" t="s">
        <v>64</v>
      </c>
      <c r="E2220" s="45">
        <v>58</v>
      </c>
      <c r="F2220" s="46">
        <v>203</v>
      </c>
      <c r="G2220" s="46">
        <v>0</v>
      </c>
      <c r="H2220" s="2" t="str">
        <f t="shared" si="36"/>
        <v>April</v>
      </c>
    </row>
    <row r="2221" spans="1:8" ht="15.75" thickBot="1" x14ac:dyDescent="0.3">
      <c r="A2221" s="45" t="s">
        <v>321</v>
      </c>
      <c r="B2221" s="45" t="s">
        <v>654</v>
      </c>
      <c r="C2221" s="45">
        <v>1029</v>
      </c>
      <c r="D2221" s="45" t="s">
        <v>65</v>
      </c>
      <c r="E2221" s="45">
        <v>142</v>
      </c>
      <c r="F2221" s="46">
        <v>177.5</v>
      </c>
      <c r="G2221" s="46">
        <v>17.02</v>
      </c>
      <c r="H2221" s="2" t="str">
        <f t="shared" si="36"/>
        <v>April</v>
      </c>
    </row>
    <row r="2222" spans="1:8" ht="15.75" thickBot="1" x14ac:dyDescent="0.3">
      <c r="A2222" s="45" t="s">
        <v>321</v>
      </c>
      <c r="B2222" s="45" t="s">
        <v>654</v>
      </c>
      <c r="C2222" s="45">
        <v>162</v>
      </c>
      <c r="D2222" s="45" t="s">
        <v>66</v>
      </c>
      <c r="E2222" s="45">
        <v>135</v>
      </c>
      <c r="F2222" s="46">
        <v>168.75</v>
      </c>
      <c r="G2222" s="46">
        <v>16.170000000000002</v>
      </c>
      <c r="H2222" s="2" t="str">
        <f t="shared" si="36"/>
        <v>April</v>
      </c>
    </row>
    <row r="2223" spans="1:8" ht="15.75" thickBot="1" x14ac:dyDescent="0.3">
      <c r="A2223" s="45" t="s">
        <v>321</v>
      </c>
      <c r="B2223" s="45" t="s">
        <v>654</v>
      </c>
      <c r="C2223" s="45">
        <v>5680</v>
      </c>
      <c r="D2223" s="45" t="s">
        <v>67</v>
      </c>
      <c r="E2223" s="45">
        <v>141</v>
      </c>
      <c r="F2223" s="46">
        <v>176.25</v>
      </c>
      <c r="G2223" s="46">
        <v>16.899999999999999</v>
      </c>
      <c r="H2223" s="2" t="str">
        <f t="shared" si="36"/>
        <v>April</v>
      </c>
    </row>
    <row r="2224" spans="1:8" ht="15.75" thickBot="1" x14ac:dyDescent="0.3">
      <c r="A2224" s="45" t="s">
        <v>321</v>
      </c>
      <c r="B2224" s="45" t="s">
        <v>654</v>
      </c>
      <c r="C2224" s="45">
        <v>1228</v>
      </c>
      <c r="D2224" s="45" t="s">
        <v>68</v>
      </c>
      <c r="E2224" s="45">
        <v>222</v>
      </c>
      <c r="F2224" s="46">
        <v>610.5</v>
      </c>
      <c r="G2224" s="46">
        <v>57.74</v>
      </c>
      <c r="H2224" s="2" t="str">
        <f t="shared" si="36"/>
        <v>April</v>
      </c>
    </row>
    <row r="2225" spans="1:8" ht="15.75" thickBot="1" x14ac:dyDescent="0.3">
      <c r="A2225" s="45" t="s">
        <v>321</v>
      </c>
      <c r="B2225" s="45" t="s">
        <v>654</v>
      </c>
      <c r="C2225" s="45">
        <v>13</v>
      </c>
      <c r="D2225" s="45" t="s">
        <v>69</v>
      </c>
      <c r="E2225" s="45">
        <v>124</v>
      </c>
      <c r="F2225" s="46">
        <v>341</v>
      </c>
      <c r="G2225" s="46">
        <v>32.24</v>
      </c>
      <c r="H2225" s="2" t="str">
        <f t="shared" si="36"/>
        <v>April</v>
      </c>
    </row>
    <row r="2226" spans="1:8" ht="15.75" thickBot="1" x14ac:dyDescent="0.3">
      <c r="A2226" s="45" t="s">
        <v>321</v>
      </c>
      <c r="B2226" s="45" t="s">
        <v>654</v>
      </c>
      <c r="C2226" s="45">
        <v>6521</v>
      </c>
      <c r="D2226" s="45" t="s">
        <v>70</v>
      </c>
      <c r="E2226" s="45">
        <v>24</v>
      </c>
      <c r="F2226" s="46">
        <v>44.4</v>
      </c>
      <c r="G2226" s="46">
        <v>4.3</v>
      </c>
      <c r="H2226" s="2" t="str">
        <f t="shared" si="36"/>
        <v>April</v>
      </c>
    </row>
    <row r="2227" spans="1:8" ht="15.75" thickBot="1" x14ac:dyDescent="0.3">
      <c r="A2227" s="45" t="s">
        <v>321</v>
      </c>
      <c r="B2227" s="45" t="s">
        <v>654</v>
      </c>
      <c r="C2227" s="45">
        <v>7412</v>
      </c>
      <c r="D2227" s="45" t="s">
        <v>71</v>
      </c>
      <c r="E2227" s="45">
        <v>39</v>
      </c>
      <c r="F2227" s="46">
        <v>72.150000000000006</v>
      </c>
      <c r="G2227" s="46">
        <v>0</v>
      </c>
      <c r="H2227" s="2" t="str">
        <f t="shared" ref="H2227:H2290" si="37">"April"</f>
        <v>April</v>
      </c>
    </row>
    <row r="2228" spans="1:8" ht="15.75" thickBot="1" x14ac:dyDescent="0.3">
      <c r="A2228" s="45" t="s">
        <v>321</v>
      </c>
      <c r="B2228" s="45" t="s">
        <v>654</v>
      </c>
      <c r="C2228" s="45">
        <v>964</v>
      </c>
      <c r="D2228" s="45" t="s">
        <v>72</v>
      </c>
      <c r="E2228" s="45">
        <v>68</v>
      </c>
      <c r="F2228" s="46">
        <v>135.32</v>
      </c>
      <c r="G2228" s="46">
        <v>0</v>
      </c>
      <c r="H2228" s="2" t="str">
        <f t="shared" si="37"/>
        <v>April</v>
      </c>
    </row>
    <row r="2229" spans="1:8" ht="15.75" thickBot="1" x14ac:dyDescent="0.3">
      <c r="A2229" s="45" t="s">
        <v>321</v>
      </c>
      <c r="B2229" s="45" t="s">
        <v>654</v>
      </c>
      <c r="C2229" s="45">
        <v>6361</v>
      </c>
      <c r="D2229" s="45" t="s">
        <v>73</v>
      </c>
      <c r="E2229" s="45">
        <v>32</v>
      </c>
      <c r="F2229" s="46">
        <v>63.68</v>
      </c>
      <c r="G2229" s="46">
        <v>0</v>
      </c>
      <c r="H2229" s="2" t="str">
        <f t="shared" si="37"/>
        <v>April</v>
      </c>
    </row>
    <row r="2230" spans="1:8" ht="15.75" thickBot="1" x14ac:dyDescent="0.3">
      <c r="A2230" s="45" t="s">
        <v>321</v>
      </c>
      <c r="B2230" s="45" t="s">
        <v>654</v>
      </c>
      <c r="C2230" s="45">
        <v>28394</v>
      </c>
      <c r="D2230" s="45" t="s">
        <v>74</v>
      </c>
      <c r="E2230" s="45">
        <v>554</v>
      </c>
      <c r="F2230" s="46">
        <v>914.1</v>
      </c>
      <c r="G2230" s="46">
        <v>0</v>
      </c>
      <c r="H2230" s="2" t="str">
        <f t="shared" si="37"/>
        <v>April</v>
      </c>
    </row>
    <row r="2231" spans="1:8" ht="15.75" thickBot="1" x14ac:dyDescent="0.3">
      <c r="A2231" s="45" t="s">
        <v>321</v>
      </c>
      <c r="B2231" s="45" t="s">
        <v>654</v>
      </c>
      <c r="C2231" s="45">
        <v>5556</v>
      </c>
      <c r="D2231" s="45" t="s">
        <v>75</v>
      </c>
      <c r="E2231" s="45">
        <v>3</v>
      </c>
      <c r="F2231" s="46">
        <v>13.5</v>
      </c>
      <c r="G2231" s="46">
        <v>1.29</v>
      </c>
      <c r="H2231" s="2" t="str">
        <f t="shared" si="37"/>
        <v>April</v>
      </c>
    </row>
    <row r="2232" spans="1:8" ht="15.75" thickBot="1" x14ac:dyDescent="0.3">
      <c r="A2232" s="45" t="s">
        <v>321</v>
      </c>
      <c r="B2232" s="45" t="s">
        <v>654</v>
      </c>
      <c r="C2232" s="45">
        <v>5555</v>
      </c>
      <c r="D2232" s="45" t="s">
        <v>76</v>
      </c>
      <c r="E2232" s="45">
        <v>67</v>
      </c>
      <c r="F2232" s="46">
        <v>268</v>
      </c>
      <c r="G2232" s="46">
        <v>25.45</v>
      </c>
      <c r="H2232" s="2" t="str">
        <f t="shared" si="37"/>
        <v>April</v>
      </c>
    </row>
    <row r="2233" spans="1:8" ht="15.75" thickBot="1" x14ac:dyDescent="0.3">
      <c r="A2233" s="45" t="s">
        <v>321</v>
      </c>
      <c r="B2233" s="45" t="s">
        <v>654</v>
      </c>
      <c r="C2233" s="45">
        <v>927</v>
      </c>
      <c r="D2233" s="45" t="s">
        <v>77</v>
      </c>
      <c r="E2233" s="45">
        <v>105</v>
      </c>
      <c r="F2233" s="46">
        <v>168</v>
      </c>
      <c r="G2233" s="46">
        <v>15.75</v>
      </c>
      <c r="H2233" s="2" t="str">
        <f t="shared" si="37"/>
        <v>April</v>
      </c>
    </row>
    <row r="2234" spans="1:8" ht="15.75" thickBot="1" x14ac:dyDescent="0.3">
      <c r="A2234" s="45" t="s">
        <v>321</v>
      </c>
      <c r="B2234" s="45" t="s">
        <v>654</v>
      </c>
      <c r="C2234" s="45">
        <v>1120</v>
      </c>
      <c r="D2234" s="45" t="s">
        <v>322</v>
      </c>
      <c r="E2234" s="45">
        <v>49</v>
      </c>
      <c r="F2234" s="46">
        <v>90.65</v>
      </c>
      <c r="G2234" s="46">
        <v>8.7899999999999991</v>
      </c>
      <c r="H2234" s="2" t="str">
        <f t="shared" si="37"/>
        <v>April</v>
      </c>
    </row>
    <row r="2235" spans="1:8" ht="15.75" thickBot="1" x14ac:dyDescent="0.3">
      <c r="A2235" s="45" t="s">
        <v>321</v>
      </c>
      <c r="B2235" s="45" t="s">
        <v>654</v>
      </c>
      <c r="C2235" s="45">
        <v>926</v>
      </c>
      <c r="D2235" s="45" t="s">
        <v>323</v>
      </c>
      <c r="E2235" s="45">
        <v>15</v>
      </c>
      <c r="F2235" s="46">
        <v>27.75</v>
      </c>
      <c r="G2235" s="46">
        <v>2.7</v>
      </c>
      <c r="H2235" s="2" t="str">
        <f t="shared" si="37"/>
        <v>April</v>
      </c>
    </row>
    <row r="2236" spans="1:8" ht="15.75" thickBot="1" x14ac:dyDescent="0.3">
      <c r="A2236" s="45" t="s">
        <v>321</v>
      </c>
      <c r="B2236" s="45" t="s">
        <v>654</v>
      </c>
      <c r="C2236" s="45">
        <v>920</v>
      </c>
      <c r="D2236" s="45" t="s">
        <v>80</v>
      </c>
      <c r="E2236" s="45">
        <v>67</v>
      </c>
      <c r="F2236" s="46">
        <v>123.95</v>
      </c>
      <c r="G2236" s="46">
        <v>11.98</v>
      </c>
      <c r="H2236" s="2" t="str">
        <f t="shared" si="37"/>
        <v>April</v>
      </c>
    </row>
    <row r="2237" spans="1:8" ht="15.75" thickBot="1" x14ac:dyDescent="0.3">
      <c r="A2237" s="45" t="s">
        <v>321</v>
      </c>
      <c r="B2237" s="45" t="s">
        <v>654</v>
      </c>
      <c r="C2237" s="45">
        <v>1118</v>
      </c>
      <c r="D2237" s="45" t="s">
        <v>324</v>
      </c>
      <c r="E2237" s="45">
        <v>178</v>
      </c>
      <c r="F2237" s="46">
        <v>329.3</v>
      </c>
      <c r="G2237" s="46">
        <v>31.91</v>
      </c>
      <c r="H2237" s="2" t="str">
        <f t="shared" si="37"/>
        <v>April</v>
      </c>
    </row>
    <row r="2238" spans="1:8" ht="15.75" thickBot="1" x14ac:dyDescent="0.3">
      <c r="A2238" s="45" t="s">
        <v>321</v>
      </c>
      <c r="B2238" s="45" t="s">
        <v>654</v>
      </c>
      <c r="C2238" s="45">
        <v>921</v>
      </c>
      <c r="D2238" s="45" t="s">
        <v>81</v>
      </c>
      <c r="E2238" s="45">
        <v>81</v>
      </c>
      <c r="F2238" s="46">
        <v>149.85</v>
      </c>
      <c r="G2238" s="46">
        <v>14.49</v>
      </c>
      <c r="H2238" s="2" t="str">
        <f t="shared" si="37"/>
        <v>April</v>
      </c>
    </row>
    <row r="2239" spans="1:8" ht="15.75" thickBot="1" x14ac:dyDescent="0.3">
      <c r="A2239" s="45" t="s">
        <v>321</v>
      </c>
      <c r="B2239" s="45" t="s">
        <v>654</v>
      </c>
      <c r="C2239" s="45">
        <v>5465</v>
      </c>
      <c r="D2239" s="45" t="s">
        <v>325</v>
      </c>
      <c r="E2239" s="45">
        <v>12</v>
      </c>
      <c r="F2239" s="46">
        <v>22.2</v>
      </c>
      <c r="G2239" s="46">
        <v>2.16</v>
      </c>
      <c r="H2239" s="2" t="str">
        <f t="shared" si="37"/>
        <v>April</v>
      </c>
    </row>
    <row r="2240" spans="1:8" ht="15.75" thickBot="1" x14ac:dyDescent="0.3">
      <c r="A2240" s="45" t="s">
        <v>321</v>
      </c>
      <c r="B2240" s="45" t="s">
        <v>655</v>
      </c>
      <c r="C2240" s="45">
        <v>54685</v>
      </c>
      <c r="D2240" s="45" t="s">
        <v>82</v>
      </c>
      <c r="E2240" s="45">
        <v>93</v>
      </c>
      <c r="F2240" s="46">
        <v>130.19999999999999</v>
      </c>
      <c r="G2240" s="46">
        <v>0</v>
      </c>
      <c r="H2240" s="2" t="str">
        <f t="shared" si="37"/>
        <v>April</v>
      </c>
    </row>
    <row r="2241" spans="1:8" ht="15.75" thickBot="1" x14ac:dyDescent="0.3">
      <c r="A2241" s="45" t="s">
        <v>321</v>
      </c>
      <c r="B2241" s="45" t="s">
        <v>655</v>
      </c>
      <c r="C2241" s="45">
        <v>25423</v>
      </c>
      <c r="D2241" s="45" t="s">
        <v>83</v>
      </c>
      <c r="E2241" s="45">
        <v>57</v>
      </c>
      <c r="F2241" s="46">
        <v>79.8</v>
      </c>
      <c r="G2241" s="46">
        <v>0</v>
      </c>
      <c r="H2241" s="2" t="str">
        <f t="shared" si="37"/>
        <v>April</v>
      </c>
    </row>
    <row r="2242" spans="1:8" ht="15.75" thickBot="1" x14ac:dyDescent="0.3">
      <c r="A2242" s="45" t="s">
        <v>321</v>
      </c>
      <c r="B2242" s="45" t="s">
        <v>655</v>
      </c>
      <c r="C2242" s="45">
        <v>95589</v>
      </c>
      <c r="D2242" s="45" t="s">
        <v>84</v>
      </c>
      <c r="E2242" s="45">
        <v>88</v>
      </c>
      <c r="F2242" s="46">
        <v>123.2</v>
      </c>
      <c r="G2242" s="46">
        <v>0</v>
      </c>
      <c r="H2242" s="2" t="str">
        <f t="shared" si="37"/>
        <v>April</v>
      </c>
    </row>
    <row r="2243" spans="1:8" ht="15.75" thickBot="1" x14ac:dyDescent="0.3">
      <c r="A2243" s="45" t="s">
        <v>321</v>
      </c>
      <c r="B2243" s="45" t="s">
        <v>655</v>
      </c>
      <c r="C2243" s="45">
        <v>467</v>
      </c>
      <c r="D2243" s="45" t="s">
        <v>85</v>
      </c>
      <c r="E2243" s="45">
        <v>68</v>
      </c>
      <c r="F2243" s="46">
        <v>74.8</v>
      </c>
      <c r="G2243" s="46">
        <v>0</v>
      </c>
      <c r="H2243" s="2" t="str">
        <f t="shared" si="37"/>
        <v>April</v>
      </c>
    </row>
    <row r="2244" spans="1:8" ht="15.75" thickBot="1" x14ac:dyDescent="0.3">
      <c r="A2244" s="45" t="s">
        <v>321</v>
      </c>
      <c r="B2244" s="45" t="s">
        <v>655</v>
      </c>
      <c r="C2244" s="45">
        <v>477</v>
      </c>
      <c r="D2244" s="45" t="s">
        <v>86</v>
      </c>
      <c r="E2244" s="45">
        <v>110</v>
      </c>
      <c r="F2244" s="46">
        <v>121</v>
      </c>
      <c r="G2244" s="46">
        <v>0</v>
      </c>
      <c r="H2244" s="2" t="str">
        <f t="shared" si="37"/>
        <v>April</v>
      </c>
    </row>
    <row r="2245" spans="1:8" ht="15.75" thickBot="1" x14ac:dyDescent="0.3">
      <c r="A2245" s="45" t="s">
        <v>321</v>
      </c>
      <c r="B2245" s="45" t="s">
        <v>655</v>
      </c>
      <c r="C2245" s="45">
        <v>26542</v>
      </c>
      <c r="D2245" s="45" t="s">
        <v>87</v>
      </c>
      <c r="E2245" s="45">
        <v>44</v>
      </c>
      <c r="F2245" s="46">
        <v>48.4</v>
      </c>
      <c r="G2245" s="46">
        <v>0</v>
      </c>
      <c r="H2245" s="2" t="str">
        <f t="shared" si="37"/>
        <v>April</v>
      </c>
    </row>
    <row r="2246" spans="1:8" ht="15.75" thickBot="1" x14ac:dyDescent="0.3">
      <c r="A2246" s="45" t="s">
        <v>321</v>
      </c>
      <c r="B2246" s="45" t="s">
        <v>655</v>
      </c>
      <c r="C2246" s="45">
        <v>26543</v>
      </c>
      <c r="D2246" s="45" t="s">
        <v>88</v>
      </c>
      <c r="E2246" s="45">
        <v>44</v>
      </c>
      <c r="F2246" s="46">
        <v>48.4</v>
      </c>
      <c r="G2246" s="46">
        <v>0</v>
      </c>
      <c r="H2246" s="2" t="str">
        <f t="shared" si="37"/>
        <v>April</v>
      </c>
    </row>
    <row r="2247" spans="1:8" ht="15.75" thickBot="1" x14ac:dyDescent="0.3">
      <c r="A2247" s="45" t="s">
        <v>321</v>
      </c>
      <c r="B2247" s="45" t="s">
        <v>655</v>
      </c>
      <c r="C2247" s="45">
        <v>26544</v>
      </c>
      <c r="D2247" s="45" t="s">
        <v>89</v>
      </c>
      <c r="E2247" s="45">
        <v>54</v>
      </c>
      <c r="F2247" s="46">
        <v>59.4</v>
      </c>
      <c r="G2247" s="46">
        <v>0</v>
      </c>
      <c r="H2247" s="2" t="str">
        <f t="shared" si="37"/>
        <v>April</v>
      </c>
    </row>
    <row r="2248" spans="1:8" ht="15.75" thickBot="1" x14ac:dyDescent="0.3">
      <c r="A2248" s="45" t="s">
        <v>321</v>
      </c>
      <c r="B2248" s="45" t="s">
        <v>655</v>
      </c>
      <c r="C2248" s="45">
        <v>26545</v>
      </c>
      <c r="D2248" s="45" t="s">
        <v>90</v>
      </c>
      <c r="E2248" s="45">
        <v>50</v>
      </c>
      <c r="F2248" s="46">
        <v>55</v>
      </c>
      <c r="G2248" s="46">
        <v>0</v>
      </c>
      <c r="H2248" s="2" t="str">
        <f t="shared" si="37"/>
        <v>April</v>
      </c>
    </row>
    <row r="2249" spans="1:8" ht="15.75" thickBot="1" x14ac:dyDescent="0.3">
      <c r="A2249" s="45" t="s">
        <v>321</v>
      </c>
      <c r="B2249" s="45" t="s">
        <v>655</v>
      </c>
      <c r="C2249" s="45">
        <v>1189</v>
      </c>
      <c r="D2249" s="45" t="s">
        <v>91</v>
      </c>
      <c r="E2249" s="45">
        <v>102</v>
      </c>
      <c r="F2249" s="46">
        <v>112.2</v>
      </c>
      <c r="G2249" s="46">
        <v>0</v>
      </c>
      <c r="H2249" s="2" t="str">
        <f t="shared" si="37"/>
        <v>April</v>
      </c>
    </row>
    <row r="2250" spans="1:8" ht="15.75" thickBot="1" x14ac:dyDescent="0.3">
      <c r="A2250" s="45" t="s">
        <v>321</v>
      </c>
      <c r="B2250" s="45" t="s">
        <v>655</v>
      </c>
      <c r="C2250" s="45">
        <v>430</v>
      </c>
      <c r="D2250" s="45" t="s">
        <v>92</v>
      </c>
      <c r="E2250" s="45">
        <v>94</v>
      </c>
      <c r="F2250" s="46">
        <v>103.4</v>
      </c>
      <c r="G2250" s="46">
        <v>0</v>
      </c>
      <c r="H2250" s="2" t="str">
        <f t="shared" si="37"/>
        <v>April</v>
      </c>
    </row>
    <row r="2251" spans="1:8" ht="15.75" thickBot="1" x14ac:dyDescent="0.3">
      <c r="A2251" s="45" t="s">
        <v>321</v>
      </c>
      <c r="B2251" s="45" t="s">
        <v>655</v>
      </c>
      <c r="C2251" s="45">
        <v>7515</v>
      </c>
      <c r="D2251" s="45" t="s">
        <v>93</v>
      </c>
      <c r="E2251" s="45">
        <v>40</v>
      </c>
      <c r="F2251" s="46">
        <v>44</v>
      </c>
      <c r="G2251" s="46">
        <v>0</v>
      </c>
      <c r="H2251" s="2" t="str">
        <f t="shared" si="37"/>
        <v>April</v>
      </c>
    </row>
    <row r="2252" spans="1:8" ht="15.75" thickBot="1" x14ac:dyDescent="0.3">
      <c r="A2252" s="45" t="s">
        <v>321</v>
      </c>
      <c r="B2252" s="45" t="s">
        <v>655</v>
      </c>
      <c r="C2252" s="45">
        <v>427</v>
      </c>
      <c r="D2252" s="45" t="s">
        <v>95</v>
      </c>
      <c r="E2252" s="45">
        <v>80</v>
      </c>
      <c r="F2252" s="46">
        <v>88</v>
      </c>
      <c r="G2252" s="46">
        <v>0</v>
      </c>
      <c r="H2252" s="2" t="str">
        <f t="shared" si="37"/>
        <v>April</v>
      </c>
    </row>
    <row r="2253" spans="1:8" ht="15.75" thickBot="1" x14ac:dyDescent="0.3">
      <c r="A2253" s="45" t="s">
        <v>321</v>
      </c>
      <c r="B2253" s="45" t="s">
        <v>655</v>
      </c>
      <c r="C2253" s="45">
        <v>419</v>
      </c>
      <c r="D2253" s="45" t="s">
        <v>96</v>
      </c>
      <c r="E2253" s="45">
        <v>32</v>
      </c>
      <c r="F2253" s="46">
        <v>35.200000000000003</v>
      </c>
      <c r="G2253" s="46">
        <v>0</v>
      </c>
      <c r="H2253" s="2" t="str">
        <f t="shared" si="37"/>
        <v>April</v>
      </c>
    </row>
    <row r="2254" spans="1:8" ht="15.75" thickBot="1" x14ac:dyDescent="0.3">
      <c r="A2254" s="45" t="s">
        <v>321</v>
      </c>
      <c r="B2254" s="45" t="s">
        <v>655</v>
      </c>
      <c r="C2254" s="45">
        <v>417</v>
      </c>
      <c r="D2254" s="45" t="s">
        <v>97</v>
      </c>
      <c r="E2254" s="45">
        <v>112</v>
      </c>
      <c r="F2254" s="46">
        <v>123.2</v>
      </c>
      <c r="G2254" s="46">
        <v>0</v>
      </c>
      <c r="H2254" s="2" t="str">
        <f t="shared" si="37"/>
        <v>April</v>
      </c>
    </row>
    <row r="2255" spans="1:8" ht="15.75" thickBot="1" x14ac:dyDescent="0.3">
      <c r="A2255" s="45" t="s">
        <v>321</v>
      </c>
      <c r="B2255" s="45" t="s">
        <v>655</v>
      </c>
      <c r="C2255" s="45">
        <v>9876</v>
      </c>
      <c r="D2255" s="45" t="s">
        <v>98</v>
      </c>
      <c r="E2255" s="45">
        <v>31</v>
      </c>
      <c r="F2255" s="46">
        <v>34.1</v>
      </c>
      <c r="G2255" s="46">
        <v>0</v>
      </c>
      <c r="H2255" s="2" t="str">
        <f t="shared" si="37"/>
        <v>April</v>
      </c>
    </row>
    <row r="2256" spans="1:8" ht="15.75" thickBot="1" x14ac:dyDescent="0.3">
      <c r="A2256" s="45" t="s">
        <v>321</v>
      </c>
      <c r="B2256" s="45" t="s">
        <v>655</v>
      </c>
      <c r="C2256" s="45">
        <v>429</v>
      </c>
      <c r="D2256" s="45" t="s">
        <v>99</v>
      </c>
      <c r="E2256" s="45">
        <v>125</v>
      </c>
      <c r="F2256" s="46">
        <v>137.5</v>
      </c>
      <c r="G2256" s="46">
        <v>0</v>
      </c>
      <c r="H2256" s="2" t="str">
        <f t="shared" si="37"/>
        <v>April</v>
      </c>
    </row>
    <row r="2257" spans="1:8" ht="15.75" thickBot="1" x14ac:dyDescent="0.3">
      <c r="A2257" s="45" t="s">
        <v>321</v>
      </c>
      <c r="B2257" s="45" t="s">
        <v>100</v>
      </c>
      <c r="C2257" s="45">
        <v>655</v>
      </c>
      <c r="D2257" s="45" t="s">
        <v>101</v>
      </c>
      <c r="E2257" s="45">
        <v>27</v>
      </c>
      <c r="F2257" s="46">
        <v>27</v>
      </c>
      <c r="G2257" s="46">
        <v>0</v>
      </c>
      <c r="H2257" s="2" t="str">
        <f t="shared" si="37"/>
        <v>April</v>
      </c>
    </row>
    <row r="2258" spans="1:8" ht="15.75" thickBot="1" x14ac:dyDescent="0.3">
      <c r="A2258" s="45" t="s">
        <v>321</v>
      </c>
      <c r="B2258" s="45" t="s">
        <v>100</v>
      </c>
      <c r="C2258" s="45">
        <v>654</v>
      </c>
      <c r="D2258" s="45" t="s">
        <v>104</v>
      </c>
      <c r="E2258" s="45">
        <v>35</v>
      </c>
      <c r="F2258" s="46">
        <v>35</v>
      </c>
      <c r="G2258" s="46">
        <v>0</v>
      </c>
      <c r="H2258" s="2" t="str">
        <f t="shared" si="37"/>
        <v>April</v>
      </c>
    </row>
    <row r="2259" spans="1:8" ht="15.75" thickBot="1" x14ac:dyDescent="0.3">
      <c r="A2259" s="45" t="s">
        <v>321</v>
      </c>
      <c r="B2259" s="45" t="s">
        <v>100</v>
      </c>
      <c r="C2259" s="45">
        <v>651</v>
      </c>
      <c r="D2259" s="45" t="s">
        <v>105</v>
      </c>
      <c r="E2259" s="45">
        <v>32</v>
      </c>
      <c r="F2259" s="46">
        <v>3.2</v>
      </c>
      <c r="G2259" s="46">
        <v>0</v>
      </c>
      <c r="H2259" s="2" t="str">
        <f t="shared" si="37"/>
        <v>April</v>
      </c>
    </row>
    <row r="2260" spans="1:8" ht="15.75" thickBot="1" x14ac:dyDescent="0.3">
      <c r="A2260" s="45" t="s">
        <v>321</v>
      </c>
      <c r="B2260" s="45" t="s">
        <v>100</v>
      </c>
      <c r="C2260" s="45">
        <v>652</v>
      </c>
      <c r="D2260" s="45" t="s">
        <v>106</v>
      </c>
      <c r="E2260" s="45">
        <v>505</v>
      </c>
      <c r="F2260" s="46">
        <v>252.5</v>
      </c>
      <c r="G2260" s="46">
        <v>24.69</v>
      </c>
      <c r="H2260" s="2" t="str">
        <f t="shared" si="37"/>
        <v>April</v>
      </c>
    </row>
    <row r="2261" spans="1:8" ht="15.75" thickBot="1" x14ac:dyDescent="0.3">
      <c r="A2261" s="45" t="s">
        <v>321</v>
      </c>
      <c r="B2261" s="45" t="s">
        <v>100</v>
      </c>
      <c r="C2261" s="45">
        <v>4225</v>
      </c>
      <c r="D2261" s="45" t="s">
        <v>108</v>
      </c>
      <c r="E2261" s="45">
        <v>373</v>
      </c>
      <c r="F2261" s="46">
        <v>167.85</v>
      </c>
      <c r="G2261" s="46">
        <v>0</v>
      </c>
      <c r="H2261" s="2" t="str">
        <f t="shared" si="37"/>
        <v>April</v>
      </c>
    </row>
    <row r="2262" spans="1:8" ht="15.75" thickBot="1" x14ac:dyDescent="0.3">
      <c r="A2262" s="45" t="s">
        <v>321</v>
      </c>
      <c r="B2262" s="45" t="s">
        <v>100</v>
      </c>
      <c r="C2262" s="45">
        <v>660</v>
      </c>
      <c r="D2262" s="45" t="s">
        <v>109</v>
      </c>
      <c r="E2262" s="45">
        <v>131</v>
      </c>
      <c r="F2262" s="46">
        <v>491.25</v>
      </c>
      <c r="G2262" s="46">
        <v>47.13</v>
      </c>
      <c r="H2262" s="2" t="str">
        <f t="shared" si="37"/>
        <v>April</v>
      </c>
    </row>
    <row r="2263" spans="1:8" ht="15.75" thickBot="1" x14ac:dyDescent="0.3">
      <c r="A2263" s="45" t="s">
        <v>321</v>
      </c>
      <c r="B2263" s="45" t="s">
        <v>100</v>
      </c>
      <c r="C2263" s="45">
        <v>48758</v>
      </c>
      <c r="D2263" s="45" t="s">
        <v>110</v>
      </c>
      <c r="E2263" s="45">
        <v>71</v>
      </c>
      <c r="F2263" s="46">
        <v>106.5</v>
      </c>
      <c r="G2263" s="46">
        <v>10.039999999999999</v>
      </c>
      <c r="H2263" s="2" t="str">
        <f t="shared" si="37"/>
        <v>April</v>
      </c>
    </row>
    <row r="2264" spans="1:8" ht="15.75" thickBot="1" x14ac:dyDescent="0.3">
      <c r="A2264" s="45" t="s">
        <v>321</v>
      </c>
      <c r="B2264" s="45" t="s">
        <v>659</v>
      </c>
      <c r="C2264" s="45">
        <v>1.25</v>
      </c>
      <c r="D2264" s="45" t="s">
        <v>111</v>
      </c>
      <c r="E2264" s="45">
        <v>31</v>
      </c>
      <c r="F2264" s="46">
        <v>38.75</v>
      </c>
      <c r="G2264" s="46">
        <v>0</v>
      </c>
      <c r="H2264" s="2" t="str">
        <f t="shared" si="37"/>
        <v>April</v>
      </c>
    </row>
    <row r="2265" spans="1:8" ht="15.75" thickBot="1" x14ac:dyDescent="0.3">
      <c r="A2265" s="45" t="s">
        <v>321</v>
      </c>
      <c r="B2265" s="45" t="s">
        <v>659</v>
      </c>
      <c r="C2265" s="45">
        <v>147</v>
      </c>
      <c r="D2265" s="45" t="s">
        <v>112</v>
      </c>
      <c r="E2265" s="45">
        <v>38</v>
      </c>
      <c r="F2265" s="46">
        <v>47.5</v>
      </c>
      <c r="G2265" s="46">
        <v>0</v>
      </c>
      <c r="H2265" s="2" t="str">
        <f t="shared" si="37"/>
        <v>April</v>
      </c>
    </row>
    <row r="2266" spans="1:8" ht="15.75" thickBot="1" x14ac:dyDescent="0.3">
      <c r="A2266" s="45" t="s">
        <v>321</v>
      </c>
      <c r="B2266" s="45" t="s">
        <v>659</v>
      </c>
      <c r="C2266" s="45">
        <v>144</v>
      </c>
      <c r="D2266" s="45" t="s">
        <v>113</v>
      </c>
      <c r="E2266" s="45">
        <v>51</v>
      </c>
      <c r="F2266" s="46">
        <v>63.75</v>
      </c>
      <c r="G2266" s="46">
        <v>0</v>
      </c>
      <c r="H2266" s="2" t="str">
        <f t="shared" si="37"/>
        <v>April</v>
      </c>
    </row>
    <row r="2267" spans="1:8" ht="15.75" thickBot="1" x14ac:dyDescent="0.3">
      <c r="A2267" s="45" t="s">
        <v>321</v>
      </c>
      <c r="B2267" s="45" t="s">
        <v>659</v>
      </c>
      <c r="C2267" s="45">
        <v>146</v>
      </c>
      <c r="D2267" s="45" t="s">
        <v>114</v>
      </c>
      <c r="E2267" s="45">
        <v>33</v>
      </c>
      <c r="F2267" s="46">
        <v>41.25</v>
      </c>
      <c r="G2267" s="46">
        <v>0</v>
      </c>
      <c r="H2267" s="2" t="str">
        <f t="shared" si="37"/>
        <v>April</v>
      </c>
    </row>
    <row r="2268" spans="1:8" ht="15.75" thickBot="1" x14ac:dyDescent="0.3">
      <c r="A2268" s="45" t="s">
        <v>321</v>
      </c>
      <c r="B2268" s="45" t="s">
        <v>659</v>
      </c>
      <c r="C2268" s="45">
        <v>145</v>
      </c>
      <c r="D2268" s="45" t="s">
        <v>115</v>
      </c>
      <c r="E2268" s="45">
        <v>68</v>
      </c>
      <c r="F2268" s="46">
        <v>85</v>
      </c>
      <c r="G2268" s="46">
        <v>0</v>
      </c>
      <c r="H2268" s="2" t="str">
        <f t="shared" si="37"/>
        <v>April</v>
      </c>
    </row>
    <row r="2269" spans="1:8" ht="15.75" thickBot="1" x14ac:dyDescent="0.3">
      <c r="A2269" s="45" t="s">
        <v>321</v>
      </c>
      <c r="B2269" s="45" t="s">
        <v>659</v>
      </c>
      <c r="C2269" s="45">
        <v>1187</v>
      </c>
      <c r="D2269" s="45" t="s">
        <v>116</v>
      </c>
      <c r="E2269" s="45">
        <v>37</v>
      </c>
      <c r="F2269" s="46">
        <v>81.400000000000006</v>
      </c>
      <c r="G2269" s="46">
        <v>0</v>
      </c>
      <c r="H2269" s="2" t="str">
        <f t="shared" si="37"/>
        <v>April</v>
      </c>
    </row>
    <row r="2270" spans="1:8" ht="15.75" thickBot="1" x14ac:dyDescent="0.3">
      <c r="A2270" s="45" t="s">
        <v>321</v>
      </c>
      <c r="B2270" s="45" t="s">
        <v>659</v>
      </c>
      <c r="C2270" s="45">
        <v>133</v>
      </c>
      <c r="D2270" s="45" t="s">
        <v>117</v>
      </c>
      <c r="E2270" s="45">
        <v>51</v>
      </c>
      <c r="F2270" s="46">
        <v>89.25</v>
      </c>
      <c r="G2270" s="46">
        <v>0</v>
      </c>
      <c r="H2270" s="2" t="str">
        <f t="shared" si="37"/>
        <v>April</v>
      </c>
    </row>
    <row r="2271" spans="1:8" ht="15.75" thickBot="1" x14ac:dyDescent="0.3">
      <c r="A2271" s="45" t="s">
        <v>321</v>
      </c>
      <c r="B2271" s="45" t="s">
        <v>659</v>
      </c>
      <c r="C2271" s="45">
        <v>404</v>
      </c>
      <c r="D2271" s="45" t="s">
        <v>118</v>
      </c>
      <c r="E2271" s="45">
        <v>43</v>
      </c>
      <c r="F2271" s="46">
        <v>75.25</v>
      </c>
      <c r="G2271" s="46">
        <v>0</v>
      </c>
      <c r="H2271" s="2" t="str">
        <f t="shared" si="37"/>
        <v>April</v>
      </c>
    </row>
    <row r="2272" spans="1:8" ht="15.75" thickBot="1" x14ac:dyDescent="0.3">
      <c r="A2272" s="45" t="s">
        <v>321</v>
      </c>
      <c r="B2272" s="45" t="s">
        <v>659</v>
      </c>
      <c r="C2272" s="45">
        <v>118</v>
      </c>
      <c r="D2272" s="45" t="s">
        <v>119</v>
      </c>
      <c r="E2272" s="45">
        <v>71</v>
      </c>
      <c r="F2272" s="46">
        <v>124.25</v>
      </c>
      <c r="G2272" s="46">
        <v>0</v>
      </c>
      <c r="H2272" s="2" t="str">
        <f t="shared" si="37"/>
        <v>April</v>
      </c>
    </row>
    <row r="2273" spans="1:8" ht="15.75" thickBot="1" x14ac:dyDescent="0.3">
      <c r="A2273" s="45" t="s">
        <v>321</v>
      </c>
      <c r="B2273" s="45" t="s">
        <v>659</v>
      </c>
      <c r="C2273" s="45">
        <v>2635</v>
      </c>
      <c r="D2273" s="45" t="s">
        <v>253</v>
      </c>
      <c r="E2273" s="45">
        <v>23</v>
      </c>
      <c r="F2273" s="46">
        <v>40.25</v>
      </c>
      <c r="G2273" s="46">
        <v>0</v>
      </c>
      <c r="H2273" s="2" t="str">
        <f t="shared" si="37"/>
        <v>April</v>
      </c>
    </row>
    <row r="2274" spans="1:8" ht="15.75" thickBot="1" x14ac:dyDescent="0.3">
      <c r="A2274" s="45" t="s">
        <v>321</v>
      </c>
      <c r="B2274" s="45" t="s">
        <v>659</v>
      </c>
      <c r="C2274" s="45">
        <v>4560</v>
      </c>
      <c r="D2274" s="45" t="s">
        <v>120</v>
      </c>
      <c r="E2274" s="45">
        <v>41</v>
      </c>
      <c r="F2274" s="46">
        <v>71.75</v>
      </c>
      <c r="G2274" s="46">
        <v>0</v>
      </c>
      <c r="H2274" s="2" t="str">
        <f t="shared" si="37"/>
        <v>April</v>
      </c>
    </row>
    <row r="2275" spans="1:8" ht="15.75" thickBot="1" x14ac:dyDescent="0.3">
      <c r="A2275" s="45" t="s">
        <v>321</v>
      </c>
      <c r="B2275" s="45" t="s">
        <v>659</v>
      </c>
      <c r="C2275" s="45">
        <v>4895</v>
      </c>
      <c r="D2275" s="45" t="s">
        <v>121</v>
      </c>
      <c r="E2275" s="45">
        <v>48</v>
      </c>
      <c r="F2275" s="46">
        <v>84</v>
      </c>
      <c r="G2275" s="46">
        <v>0</v>
      </c>
      <c r="H2275" s="2" t="str">
        <f t="shared" si="37"/>
        <v>April</v>
      </c>
    </row>
    <row r="2276" spans="1:8" ht="15.75" thickBot="1" x14ac:dyDescent="0.3">
      <c r="A2276" s="45" t="s">
        <v>321</v>
      </c>
      <c r="B2276" s="45" t="s">
        <v>659</v>
      </c>
      <c r="C2276" s="45">
        <v>3789</v>
      </c>
      <c r="D2276" s="45" t="s">
        <v>122</v>
      </c>
      <c r="E2276" s="45">
        <v>60</v>
      </c>
      <c r="F2276" s="46">
        <v>131.4</v>
      </c>
      <c r="G2276" s="46">
        <v>0</v>
      </c>
      <c r="H2276" s="2" t="str">
        <f t="shared" si="37"/>
        <v>April</v>
      </c>
    </row>
    <row r="2277" spans="1:8" ht="15.75" thickBot="1" x14ac:dyDescent="0.3">
      <c r="A2277" s="45" t="s">
        <v>321</v>
      </c>
      <c r="B2277" s="45" t="s">
        <v>659</v>
      </c>
      <c r="C2277" s="45">
        <v>7776</v>
      </c>
      <c r="D2277" s="45" t="s">
        <v>123</v>
      </c>
      <c r="E2277" s="45">
        <v>61</v>
      </c>
      <c r="F2277" s="46">
        <v>133.59</v>
      </c>
      <c r="G2277" s="46">
        <v>0</v>
      </c>
      <c r="H2277" s="2" t="str">
        <f t="shared" si="37"/>
        <v>April</v>
      </c>
    </row>
    <row r="2278" spans="1:8" ht="15.75" thickBot="1" x14ac:dyDescent="0.3">
      <c r="A2278" s="45" t="s">
        <v>321</v>
      </c>
      <c r="B2278" s="45" t="s">
        <v>659</v>
      </c>
      <c r="C2278" s="45">
        <v>8978</v>
      </c>
      <c r="D2278" s="45" t="s">
        <v>124</v>
      </c>
      <c r="E2278" s="45">
        <v>58</v>
      </c>
      <c r="F2278" s="46">
        <v>127.02</v>
      </c>
      <c r="G2278" s="46">
        <v>0</v>
      </c>
      <c r="H2278" s="2" t="str">
        <f t="shared" si="37"/>
        <v>April</v>
      </c>
    </row>
    <row r="2279" spans="1:8" ht="15.75" thickBot="1" x14ac:dyDescent="0.3">
      <c r="A2279" s="45" t="s">
        <v>321</v>
      </c>
      <c r="B2279" s="45" t="s">
        <v>659</v>
      </c>
      <c r="C2279" s="45">
        <v>5692</v>
      </c>
      <c r="D2279" s="45" t="s">
        <v>125</v>
      </c>
      <c r="E2279" s="45">
        <v>42</v>
      </c>
      <c r="F2279" s="46">
        <v>46.2</v>
      </c>
      <c r="G2279" s="46">
        <v>0</v>
      </c>
      <c r="H2279" s="2" t="str">
        <f t="shared" si="37"/>
        <v>April</v>
      </c>
    </row>
    <row r="2280" spans="1:8" ht="15.75" thickBot="1" x14ac:dyDescent="0.3">
      <c r="A2280" s="45" t="s">
        <v>321</v>
      </c>
      <c r="B2280" s="45" t="s">
        <v>659</v>
      </c>
      <c r="C2280" s="45">
        <v>64335</v>
      </c>
      <c r="D2280" s="45" t="s">
        <v>126</v>
      </c>
      <c r="E2280" s="45">
        <v>40</v>
      </c>
      <c r="F2280" s="46">
        <v>44</v>
      </c>
      <c r="G2280" s="46">
        <v>4.0199999999999996</v>
      </c>
      <c r="H2280" s="2" t="str">
        <f t="shared" si="37"/>
        <v>April</v>
      </c>
    </row>
    <row r="2281" spans="1:8" ht="15.75" thickBot="1" x14ac:dyDescent="0.3">
      <c r="A2281" s="45" t="s">
        <v>321</v>
      </c>
      <c r="B2281" s="45" t="s">
        <v>659</v>
      </c>
      <c r="C2281" s="45">
        <v>75877</v>
      </c>
      <c r="D2281" s="45" t="s">
        <v>127</v>
      </c>
      <c r="E2281" s="45">
        <v>44</v>
      </c>
      <c r="F2281" s="46">
        <v>87.56</v>
      </c>
      <c r="G2281" s="46">
        <v>0</v>
      </c>
      <c r="H2281" s="2" t="str">
        <f t="shared" si="37"/>
        <v>April</v>
      </c>
    </row>
    <row r="2282" spans="1:8" ht="15.75" thickBot="1" x14ac:dyDescent="0.3">
      <c r="A2282" s="45" t="s">
        <v>321</v>
      </c>
      <c r="B2282" s="45" t="s">
        <v>659</v>
      </c>
      <c r="C2282" s="45">
        <v>46525</v>
      </c>
      <c r="D2282" s="45" t="s">
        <v>128</v>
      </c>
      <c r="E2282" s="45">
        <v>32</v>
      </c>
      <c r="F2282" s="46">
        <v>63.68</v>
      </c>
      <c r="G2282" s="46">
        <v>0</v>
      </c>
      <c r="H2282" s="2" t="str">
        <f t="shared" si="37"/>
        <v>April</v>
      </c>
    </row>
    <row r="2283" spans="1:8" ht="15.75" thickBot="1" x14ac:dyDescent="0.3">
      <c r="A2283" s="45" t="s">
        <v>321</v>
      </c>
      <c r="B2283" s="45" t="s">
        <v>659</v>
      </c>
      <c r="C2283" s="45">
        <v>3940</v>
      </c>
      <c r="D2283" s="45" t="s">
        <v>129</v>
      </c>
      <c r="E2283" s="45">
        <v>28</v>
      </c>
      <c r="F2283" s="46">
        <v>55.72</v>
      </c>
      <c r="G2283" s="46">
        <v>0</v>
      </c>
      <c r="H2283" s="2" t="str">
        <f t="shared" si="37"/>
        <v>April</v>
      </c>
    </row>
    <row r="2284" spans="1:8" ht="15.75" thickBot="1" x14ac:dyDescent="0.3">
      <c r="A2284" s="45" t="s">
        <v>321</v>
      </c>
      <c r="B2284" s="45" t="s">
        <v>659</v>
      </c>
      <c r="C2284" s="45">
        <v>37583</v>
      </c>
      <c r="D2284" s="45" t="s">
        <v>268</v>
      </c>
      <c r="E2284" s="45">
        <v>5</v>
      </c>
      <c r="F2284" s="46">
        <v>9.9499999999999993</v>
      </c>
      <c r="G2284" s="46">
        <v>0</v>
      </c>
      <c r="H2284" s="2" t="str">
        <f t="shared" si="37"/>
        <v>April</v>
      </c>
    </row>
    <row r="2285" spans="1:8" ht="15.75" thickBot="1" x14ac:dyDescent="0.3">
      <c r="A2285" s="45" t="s">
        <v>321</v>
      </c>
      <c r="B2285" s="45" t="s">
        <v>659</v>
      </c>
      <c r="C2285" s="45">
        <v>3874846</v>
      </c>
      <c r="D2285" s="45" t="s">
        <v>130</v>
      </c>
      <c r="E2285" s="45">
        <v>60</v>
      </c>
      <c r="F2285" s="46">
        <v>119.4</v>
      </c>
      <c r="G2285" s="46">
        <v>0</v>
      </c>
      <c r="H2285" s="2" t="str">
        <f t="shared" si="37"/>
        <v>April</v>
      </c>
    </row>
    <row r="2286" spans="1:8" ht="15.75" thickBot="1" x14ac:dyDescent="0.3">
      <c r="A2286" s="45" t="s">
        <v>321</v>
      </c>
      <c r="B2286" s="45" t="s">
        <v>659</v>
      </c>
      <c r="C2286" s="45">
        <v>583294</v>
      </c>
      <c r="D2286" s="45" t="s">
        <v>131</v>
      </c>
      <c r="E2286" s="45">
        <v>30</v>
      </c>
      <c r="F2286" s="46">
        <v>59.7</v>
      </c>
      <c r="G2286" s="46">
        <v>0</v>
      </c>
      <c r="H2286" s="2" t="str">
        <f t="shared" si="37"/>
        <v>April</v>
      </c>
    </row>
    <row r="2287" spans="1:8" ht="15.75" thickBot="1" x14ac:dyDescent="0.3">
      <c r="A2287" s="45" t="s">
        <v>321</v>
      </c>
      <c r="B2287" s="45" t="s">
        <v>659</v>
      </c>
      <c r="C2287" s="45">
        <v>54899</v>
      </c>
      <c r="D2287" s="45" t="s">
        <v>132</v>
      </c>
      <c r="E2287" s="45">
        <v>45</v>
      </c>
      <c r="F2287" s="46">
        <v>89.55</v>
      </c>
      <c r="G2287" s="46">
        <v>0</v>
      </c>
      <c r="H2287" s="2" t="str">
        <f t="shared" si="37"/>
        <v>April</v>
      </c>
    </row>
    <row r="2288" spans="1:8" ht="15.75" thickBot="1" x14ac:dyDescent="0.3">
      <c r="A2288" s="45" t="s">
        <v>321</v>
      </c>
      <c r="B2288" s="45" t="s">
        <v>659</v>
      </c>
      <c r="C2288" s="45">
        <v>137</v>
      </c>
      <c r="D2288" s="45" t="s">
        <v>133</v>
      </c>
      <c r="E2288" s="45">
        <v>99</v>
      </c>
      <c r="F2288" s="46">
        <v>108.9</v>
      </c>
      <c r="G2288" s="46">
        <v>0</v>
      </c>
      <c r="H2288" s="2" t="str">
        <f t="shared" si="37"/>
        <v>April</v>
      </c>
    </row>
    <row r="2289" spans="1:8" ht="15.75" thickBot="1" x14ac:dyDescent="0.3">
      <c r="A2289" s="45" t="s">
        <v>321</v>
      </c>
      <c r="B2289" s="45" t="s">
        <v>659</v>
      </c>
      <c r="C2289" s="45">
        <v>3874851</v>
      </c>
      <c r="D2289" s="45" t="s">
        <v>134</v>
      </c>
      <c r="E2289" s="45">
        <v>110</v>
      </c>
      <c r="F2289" s="46">
        <v>121</v>
      </c>
      <c r="G2289" s="46">
        <v>0</v>
      </c>
      <c r="H2289" s="2" t="str">
        <f t="shared" si="37"/>
        <v>April</v>
      </c>
    </row>
    <row r="2290" spans="1:8" ht="15.75" thickBot="1" x14ac:dyDescent="0.3">
      <c r="A2290" s="45" t="s">
        <v>321</v>
      </c>
      <c r="B2290" s="45" t="s">
        <v>659</v>
      </c>
      <c r="C2290" s="45">
        <v>32198</v>
      </c>
      <c r="D2290" s="45" t="s">
        <v>135</v>
      </c>
      <c r="E2290" s="45">
        <v>86</v>
      </c>
      <c r="F2290" s="46">
        <v>94.6</v>
      </c>
      <c r="G2290" s="46">
        <v>0</v>
      </c>
      <c r="H2290" s="2" t="str">
        <f t="shared" si="37"/>
        <v>April</v>
      </c>
    </row>
    <row r="2291" spans="1:8" ht="15.75" thickBot="1" x14ac:dyDescent="0.3">
      <c r="A2291" s="45" t="s">
        <v>321</v>
      </c>
      <c r="B2291" s="45" t="s">
        <v>659</v>
      </c>
      <c r="C2291" s="45">
        <v>56444</v>
      </c>
      <c r="D2291" s="45" t="s">
        <v>136</v>
      </c>
      <c r="E2291" s="45">
        <v>89</v>
      </c>
      <c r="F2291" s="46">
        <v>97.9</v>
      </c>
      <c r="G2291" s="46">
        <v>0</v>
      </c>
      <c r="H2291" s="2" t="str">
        <f t="shared" ref="H2291:H2354" si="38">"April"</f>
        <v>April</v>
      </c>
    </row>
    <row r="2292" spans="1:8" ht="15.75" thickBot="1" x14ac:dyDescent="0.3">
      <c r="A2292" s="45" t="s">
        <v>321</v>
      </c>
      <c r="B2292" s="45" t="s">
        <v>659</v>
      </c>
      <c r="C2292" s="45">
        <v>230</v>
      </c>
      <c r="D2292" s="45" t="s">
        <v>137</v>
      </c>
      <c r="E2292" s="45">
        <v>88</v>
      </c>
      <c r="F2292" s="46">
        <v>132</v>
      </c>
      <c r="G2292" s="46">
        <v>12.4</v>
      </c>
      <c r="H2292" s="2" t="str">
        <f t="shared" si="38"/>
        <v>April</v>
      </c>
    </row>
    <row r="2293" spans="1:8" ht="15.75" thickBot="1" x14ac:dyDescent="0.3">
      <c r="A2293" s="45" t="s">
        <v>321</v>
      </c>
      <c r="B2293" s="45" t="s">
        <v>659</v>
      </c>
      <c r="C2293" s="45">
        <v>8448</v>
      </c>
      <c r="D2293" s="45" t="s">
        <v>138</v>
      </c>
      <c r="E2293" s="45">
        <v>44</v>
      </c>
      <c r="F2293" s="46">
        <v>66</v>
      </c>
      <c r="G2293" s="46">
        <v>6.2</v>
      </c>
      <c r="H2293" s="2" t="str">
        <f t="shared" si="38"/>
        <v>April</v>
      </c>
    </row>
    <row r="2294" spans="1:8" ht="15.75" thickBot="1" x14ac:dyDescent="0.3">
      <c r="A2294" s="45" t="s">
        <v>321</v>
      </c>
      <c r="B2294" s="45" t="s">
        <v>659</v>
      </c>
      <c r="C2294" s="45">
        <v>276</v>
      </c>
      <c r="D2294" s="45" t="s">
        <v>139</v>
      </c>
      <c r="E2294" s="45">
        <v>141</v>
      </c>
      <c r="F2294" s="46">
        <v>211.5</v>
      </c>
      <c r="G2294" s="46">
        <v>19.899999999999999</v>
      </c>
      <c r="H2294" s="2" t="str">
        <f t="shared" si="38"/>
        <v>April</v>
      </c>
    </row>
    <row r="2295" spans="1:8" ht="15.75" thickBot="1" x14ac:dyDescent="0.3">
      <c r="A2295" s="45" t="s">
        <v>321</v>
      </c>
      <c r="B2295" s="45" t="s">
        <v>659</v>
      </c>
      <c r="C2295" s="45">
        <v>295</v>
      </c>
      <c r="D2295" s="45" t="s">
        <v>140</v>
      </c>
      <c r="E2295" s="45">
        <v>48</v>
      </c>
      <c r="F2295" s="46">
        <v>129.6</v>
      </c>
      <c r="G2295" s="46">
        <v>0</v>
      </c>
      <c r="H2295" s="2" t="str">
        <f t="shared" si="38"/>
        <v>April</v>
      </c>
    </row>
    <row r="2296" spans="1:8" ht="15.75" thickBot="1" x14ac:dyDescent="0.3">
      <c r="A2296" s="45" t="s">
        <v>321</v>
      </c>
      <c r="B2296" s="45" t="s">
        <v>659</v>
      </c>
      <c r="C2296" s="45">
        <v>285</v>
      </c>
      <c r="D2296" s="45" t="s">
        <v>141</v>
      </c>
      <c r="E2296" s="45">
        <v>69</v>
      </c>
      <c r="F2296" s="46">
        <v>186.3</v>
      </c>
      <c r="G2296" s="46">
        <v>0</v>
      </c>
      <c r="H2296" s="2" t="str">
        <f t="shared" si="38"/>
        <v>April</v>
      </c>
    </row>
    <row r="2297" spans="1:8" ht="15.75" thickBot="1" x14ac:dyDescent="0.3">
      <c r="A2297" s="45" t="s">
        <v>321</v>
      </c>
      <c r="B2297" s="45" t="s">
        <v>659</v>
      </c>
      <c r="C2297" s="45">
        <v>265</v>
      </c>
      <c r="D2297" s="45" t="s">
        <v>142</v>
      </c>
      <c r="E2297" s="45">
        <v>77</v>
      </c>
      <c r="F2297" s="46">
        <v>207.9</v>
      </c>
      <c r="G2297" s="46">
        <v>0</v>
      </c>
      <c r="H2297" s="2" t="str">
        <f t="shared" si="38"/>
        <v>April</v>
      </c>
    </row>
    <row r="2298" spans="1:8" ht="15.75" thickBot="1" x14ac:dyDescent="0.3">
      <c r="A2298" s="45" t="s">
        <v>321</v>
      </c>
      <c r="B2298" s="45" t="s">
        <v>659</v>
      </c>
      <c r="C2298" s="45">
        <v>75455</v>
      </c>
      <c r="D2298" s="45" t="s">
        <v>143</v>
      </c>
      <c r="E2298" s="45">
        <v>21</v>
      </c>
      <c r="F2298" s="46">
        <v>36.75</v>
      </c>
      <c r="G2298" s="46">
        <v>0</v>
      </c>
      <c r="H2298" s="2" t="str">
        <f t="shared" si="38"/>
        <v>April</v>
      </c>
    </row>
    <row r="2299" spans="1:8" ht="15.75" thickBot="1" x14ac:dyDescent="0.3">
      <c r="A2299" s="45" t="s">
        <v>321</v>
      </c>
      <c r="B2299" s="45" t="s">
        <v>659</v>
      </c>
      <c r="C2299" s="45">
        <v>51251</v>
      </c>
      <c r="D2299" s="45" t="s">
        <v>144</v>
      </c>
      <c r="E2299" s="45">
        <v>45</v>
      </c>
      <c r="F2299" s="46">
        <v>78.75</v>
      </c>
      <c r="G2299" s="46">
        <v>0</v>
      </c>
      <c r="H2299" s="2" t="str">
        <f t="shared" si="38"/>
        <v>April</v>
      </c>
    </row>
    <row r="2300" spans="1:8" ht="15.75" thickBot="1" x14ac:dyDescent="0.3">
      <c r="A2300" s="45" t="s">
        <v>321</v>
      </c>
      <c r="B2300" s="45" t="s">
        <v>659</v>
      </c>
      <c r="C2300" s="45">
        <v>1130</v>
      </c>
      <c r="D2300" s="45" t="s">
        <v>145</v>
      </c>
      <c r="E2300" s="45">
        <v>36</v>
      </c>
      <c r="F2300" s="46">
        <v>63</v>
      </c>
      <c r="G2300" s="46">
        <v>0</v>
      </c>
      <c r="H2300" s="2" t="str">
        <f t="shared" si="38"/>
        <v>April</v>
      </c>
    </row>
    <row r="2301" spans="1:8" ht="15.75" thickBot="1" x14ac:dyDescent="0.3">
      <c r="A2301" s="45" t="s">
        <v>321</v>
      </c>
      <c r="B2301" s="45" t="s">
        <v>659</v>
      </c>
      <c r="C2301" s="45">
        <v>12714</v>
      </c>
      <c r="D2301" s="45" t="s">
        <v>326</v>
      </c>
      <c r="E2301" s="45">
        <v>11</v>
      </c>
      <c r="F2301" s="46">
        <v>19.25</v>
      </c>
      <c r="G2301" s="46">
        <v>0</v>
      </c>
      <c r="H2301" s="2" t="str">
        <f t="shared" si="38"/>
        <v>April</v>
      </c>
    </row>
    <row r="2302" spans="1:8" ht="15.75" thickBot="1" x14ac:dyDescent="0.3">
      <c r="A2302" s="45" t="s">
        <v>321</v>
      </c>
      <c r="B2302" s="45" t="s">
        <v>659</v>
      </c>
      <c r="C2302" s="45">
        <v>1128</v>
      </c>
      <c r="D2302" s="45" t="s">
        <v>146</v>
      </c>
      <c r="E2302" s="45">
        <v>22</v>
      </c>
      <c r="F2302" s="46">
        <v>38.5</v>
      </c>
      <c r="G2302" s="46">
        <v>0</v>
      </c>
      <c r="H2302" s="2" t="str">
        <f t="shared" si="38"/>
        <v>April</v>
      </c>
    </row>
    <row r="2303" spans="1:8" ht="15.75" thickBot="1" x14ac:dyDescent="0.3">
      <c r="A2303" s="45" t="s">
        <v>321</v>
      </c>
      <c r="B2303" s="45" t="s">
        <v>659</v>
      </c>
      <c r="C2303" s="45">
        <v>93</v>
      </c>
      <c r="D2303" s="45" t="s">
        <v>147</v>
      </c>
      <c r="E2303" s="45">
        <v>48</v>
      </c>
      <c r="F2303" s="46">
        <v>25.98</v>
      </c>
      <c r="G2303" s="46">
        <v>0</v>
      </c>
      <c r="H2303" s="2" t="str">
        <f t="shared" si="38"/>
        <v>April</v>
      </c>
    </row>
    <row r="2304" spans="1:8" ht="15.75" thickBot="1" x14ac:dyDescent="0.3">
      <c r="A2304" s="45" t="s">
        <v>321</v>
      </c>
      <c r="B2304" s="45" t="s">
        <v>659</v>
      </c>
      <c r="C2304" s="45">
        <v>2</v>
      </c>
      <c r="D2304" s="45" t="s">
        <v>148</v>
      </c>
      <c r="E2304" s="45">
        <v>133</v>
      </c>
      <c r="F2304" s="46">
        <v>78.92</v>
      </c>
      <c r="G2304" s="46">
        <v>0</v>
      </c>
      <c r="H2304" s="2" t="str">
        <f t="shared" si="38"/>
        <v>April</v>
      </c>
    </row>
    <row r="2305" spans="1:8" ht="15.75" thickBot="1" x14ac:dyDescent="0.3">
      <c r="A2305" s="45" t="s">
        <v>321</v>
      </c>
      <c r="B2305" s="45" t="s">
        <v>659</v>
      </c>
      <c r="C2305" s="45">
        <v>40</v>
      </c>
      <c r="D2305" s="45" t="s">
        <v>149</v>
      </c>
      <c r="E2305" s="45">
        <v>137</v>
      </c>
      <c r="F2305" s="46">
        <v>74.08</v>
      </c>
      <c r="G2305" s="46">
        <v>0</v>
      </c>
      <c r="H2305" s="2" t="str">
        <f t="shared" si="38"/>
        <v>April</v>
      </c>
    </row>
    <row r="2306" spans="1:8" ht="15.75" thickBot="1" x14ac:dyDescent="0.3">
      <c r="A2306" s="45" t="s">
        <v>321</v>
      </c>
      <c r="B2306" s="45" t="s">
        <v>659</v>
      </c>
      <c r="C2306" s="45">
        <v>418</v>
      </c>
      <c r="D2306" s="45" t="s">
        <v>150</v>
      </c>
      <c r="E2306" s="45">
        <v>113</v>
      </c>
      <c r="F2306" s="46">
        <v>59.47</v>
      </c>
      <c r="G2306" s="46">
        <v>0</v>
      </c>
      <c r="H2306" s="2" t="str">
        <f t="shared" si="38"/>
        <v>April</v>
      </c>
    </row>
    <row r="2307" spans="1:8" ht="15.75" thickBot="1" x14ac:dyDescent="0.3">
      <c r="A2307" s="45" t="s">
        <v>321</v>
      </c>
      <c r="B2307" s="45" t="s">
        <v>659</v>
      </c>
      <c r="C2307" s="45">
        <v>236</v>
      </c>
      <c r="D2307" s="45" t="s">
        <v>151</v>
      </c>
      <c r="E2307" s="45">
        <v>49</v>
      </c>
      <c r="F2307" s="46">
        <v>53.9</v>
      </c>
      <c r="G2307" s="46">
        <v>0</v>
      </c>
      <c r="H2307" s="2" t="str">
        <f t="shared" si="38"/>
        <v>April</v>
      </c>
    </row>
    <row r="2308" spans="1:8" ht="15.75" thickBot="1" x14ac:dyDescent="0.3">
      <c r="A2308" s="45" t="s">
        <v>321</v>
      </c>
      <c r="B2308" s="45" t="s">
        <v>659</v>
      </c>
      <c r="C2308" s="45">
        <v>23444</v>
      </c>
      <c r="D2308" s="45" t="s">
        <v>152</v>
      </c>
      <c r="E2308" s="45">
        <v>45</v>
      </c>
      <c r="F2308" s="46">
        <v>49.5</v>
      </c>
      <c r="G2308" s="46">
        <v>0</v>
      </c>
      <c r="H2308" s="2" t="str">
        <f t="shared" si="38"/>
        <v>April</v>
      </c>
    </row>
    <row r="2309" spans="1:8" ht="15.75" thickBot="1" x14ac:dyDescent="0.3">
      <c r="A2309" s="45" t="s">
        <v>321</v>
      </c>
      <c r="B2309" s="45" t="s">
        <v>659</v>
      </c>
      <c r="C2309" s="45">
        <v>263</v>
      </c>
      <c r="D2309" s="45" t="s">
        <v>255</v>
      </c>
      <c r="E2309" s="45">
        <v>25</v>
      </c>
      <c r="F2309" s="46">
        <v>27.5</v>
      </c>
      <c r="G2309" s="46">
        <v>0</v>
      </c>
      <c r="H2309" s="2" t="str">
        <f t="shared" si="38"/>
        <v>April</v>
      </c>
    </row>
    <row r="2310" spans="1:8" ht="15.75" thickBot="1" x14ac:dyDescent="0.3">
      <c r="A2310" s="45" t="s">
        <v>321</v>
      </c>
      <c r="B2310" s="45" t="s">
        <v>659</v>
      </c>
      <c r="C2310" s="45">
        <v>2434</v>
      </c>
      <c r="D2310" s="45" t="s">
        <v>153</v>
      </c>
      <c r="E2310" s="45">
        <v>66</v>
      </c>
      <c r="F2310" s="46">
        <v>72.599999999999994</v>
      </c>
      <c r="G2310" s="46">
        <v>0</v>
      </c>
      <c r="H2310" s="2" t="str">
        <f t="shared" si="38"/>
        <v>April</v>
      </c>
    </row>
    <row r="2311" spans="1:8" ht="15.75" thickBot="1" x14ac:dyDescent="0.3">
      <c r="A2311" s="45" t="s">
        <v>321</v>
      </c>
      <c r="B2311" s="45" t="s">
        <v>659</v>
      </c>
      <c r="C2311" s="45">
        <v>240</v>
      </c>
      <c r="D2311" s="45" t="s">
        <v>154</v>
      </c>
      <c r="E2311" s="45">
        <v>73</v>
      </c>
      <c r="F2311" s="46">
        <v>80.3</v>
      </c>
      <c r="G2311" s="46">
        <v>0</v>
      </c>
      <c r="H2311" s="2" t="str">
        <f t="shared" si="38"/>
        <v>April</v>
      </c>
    </row>
    <row r="2312" spans="1:8" ht="15.75" thickBot="1" x14ac:dyDescent="0.3">
      <c r="A2312" s="45" t="s">
        <v>321</v>
      </c>
      <c r="B2312" s="45" t="s">
        <v>659</v>
      </c>
      <c r="C2312" s="45">
        <v>1185</v>
      </c>
      <c r="D2312" s="45" t="s">
        <v>155</v>
      </c>
      <c r="E2312" s="45">
        <v>32</v>
      </c>
      <c r="F2312" s="46">
        <v>35.200000000000003</v>
      </c>
      <c r="G2312" s="46">
        <v>3.23</v>
      </c>
      <c r="H2312" s="2" t="str">
        <f t="shared" si="38"/>
        <v>April</v>
      </c>
    </row>
    <row r="2313" spans="1:8" ht="15.75" thickBot="1" x14ac:dyDescent="0.3">
      <c r="A2313" s="45" t="s">
        <v>321</v>
      </c>
      <c r="B2313" s="45" t="s">
        <v>659</v>
      </c>
      <c r="C2313" s="45">
        <v>42525</v>
      </c>
      <c r="D2313" s="45" t="s">
        <v>156</v>
      </c>
      <c r="E2313" s="45">
        <v>148</v>
      </c>
      <c r="F2313" s="46">
        <v>148</v>
      </c>
      <c r="G2313" s="46">
        <v>0</v>
      </c>
      <c r="H2313" s="2" t="str">
        <f t="shared" si="38"/>
        <v>April</v>
      </c>
    </row>
    <row r="2314" spans="1:8" ht="15.75" thickBot="1" x14ac:dyDescent="0.3">
      <c r="A2314" s="45" t="s">
        <v>321</v>
      </c>
      <c r="B2314" s="45" t="s">
        <v>659</v>
      </c>
      <c r="C2314" s="45">
        <v>45989</v>
      </c>
      <c r="D2314" s="45" t="s">
        <v>157</v>
      </c>
      <c r="E2314" s="45">
        <v>155</v>
      </c>
      <c r="F2314" s="46">
        <v>155</v>
      </c>
      <c r="G2314" s="46">
        <v>0</v>
      </c>
      <c r="H2314" s="2" t="str">
        <f t="shared" si="38"/>
        <v>April</v>
      </c>
    </row>
    <row r="2315" spans="1:8" ht="15.75" thickBot="1" x14ac:dyDescent="0.3">
      <c r="A2315" s="45" t="s">
        <v>321</v>
      </c>
      <c r="B2315" s="45" t="s">
        <v>659</v>
      </c>
      <c r="C2315" s="45">
        <v>1186</v>
      </c>
      <c r="D2315" s="45" t="s">
        <v>158</v>
      </c>
      <c r="E2315" s="45">
        <v>25</v>
      </c>
      <c r="F2315" s="46">
        <v>55</v>
      </c>
      <c r="G2315" s="46">
        <v>0</v>
      </c>
      <c r="H2315" s="2" t="str">
        <f t="shared" si="38"/>
        <v>April</v>
      </c>
    </row>
    <row r="2316" spans="1:8" ht="15.75" thickBot="1" x14ac:dyDescent="0.3">
      <c r="A2316" s="45" t="s">
        <v>321</v>
      </c>
      <c r="B2316" s="45" t="s">
        <v>159</v>
      </c>
      <c r="C2316" s="45">
        <v>751</v>
      </c>
      <c r="D2316" s="45" t="s">
        <v>160</v>
      </c>
      <c r="E2316" s="45">
        <v>65</v>
      </c>
      <c r="F2316" s="46">
        <v>198.25</v>
      </c>
      <c r="G2316" s="46">
        <v>18.850000000000001</v>
      </c>
      <c r="H2316" s="2" t="str">
        <f t="shared" si="38"/>
        <v>April</v>
      </c>
    </row>
    <row r="2317" spans="1:8" ht="15.75" thickBot="1" x14ac:dyDescent="0.3">
      <c r="A2317" s="45" t="s">
        <v>321</v>
      </c>
      <c r="B2317" s="45" t="s">
        <v>159</v>
      </c>
      <c r="C2317" s="45">
        <v>752</v>
      </c>
      <c r="D2317" s="45" t="s">
        <v>161</v>
      </c>
      <c r="E2317" s="45">
        <v>158</v>
      </c>
      <c r="F2317" s="46">
        <v>418.7</v>
      </c>
      <c r="G2317" s="46">
        <v>39.54</v>
      </c>
      <c r="H2317" s="2" t="str">
        <f t="shared" si="38"/>
        <v>April</v>
      </c>
    </row>
    <row r="2318" spans="1:8" ht="15.75" thickBot="1" x14ac:dyDescent="0.3">
      <c r="A2318" s="45" t="s">
        <v>321</v>
      </c>
      <c r="B2318" s="45" t="s">
        <v>159</v>
      </c>
      <c r="C2318" s="45">
        <v>753</v>
      </c>
      <c r="D2318" s="45" t="s">
        <v>162</v>
      </c>
      <c r="E2318" s="45">
        <v>243</v>
      </c>
      <c r="F2318" s="46">
        <v>546.75</v>
      </c>
      <c r="G2318" s="46">
        <v>51.39</v>
      </c>
      <c r="H2318" s="2" t="str">
        <f t="shared" si="38"/>
        <v>April</v>
      </c>
    </row>
    <row r="2319" spans="1:8" ht="15.75" thickBot="1" x14ac:dyDescent="0.3">
      <c r="A2319" s="45" t="s">
        <v>321</v>
      </c>
      <c r="B2319" s="45" t="s">
        <v>159</v>
      </c>
      <c r="C2319" s="45">
        <v>3874853</v>
      </c>
      <c r="D2319" s="45" t="s">
        <v>163</v>
      </c>
      <c r="E2319" s="45">
        <v>1</v>
      </c>
      <c r="F2319" s="46">
        <v>4.5</v>
      </c>
      <c r="G2319" s="46">
        <v>0.43</v>
      </c>
      <c r="H2319" s="2" t="str">
        <f t="shared" si="38"/>
        <v>April</v>
      </c>
    </row>
    <row r="2320" spans="1:8" ht="15.75" thickBot="1" x14ac:dyDescent="0.3">
      <c r="A2320" s="45" t="s">
        <v>321</v>
      </c>
      <c r="B2320" s="45" t="s">
        <v>159</v>
      </c>
      <c r="C2320" s="45">
        <v>3874852</v>
      </c>
      <c r="D2320" s="45" t="s">
        <v>164</v>
      </c>
      <c r="E2320" s="45">
        <v>111</v>
      </c>
      <c r="F2320" s="46">
        <v>416.25</v>
      </c>
      <c r="G2320" s="46">
        <v>39.909999999999997</v>
      </c>
      <c r="H2320" s="2" t="str">
        <f t="shared" si="38"/>
        <v>April</v>
      </c>
    </row>
    <row r="2321" spans="1:8" ht="15.75" thickBot="1" x14ac:dyDescent="0.3">
      <c r="A2321" s="45" t="s">
        <v>321</v>
      </c>
      <c r="B2321" s="45" t="s">
        <v>159</v>
      </c>
      <c r="C2321" s="45">
        <v>765</v>
      </c>
      <c r="D2321" s="45" t="s">
        <v>165</v>
      </c>
      <c r="E2321" s="45">
        <v>214</v>
      </c>
      <c r="F2321" s="46">
        <v>385.2</v>
      </c>
      <c r="G2321" s="46">
        <v>36.39</v>
      </c>
      <c r="H2321" s="2" t="str">
        <f t="shared" si="38"/>
        <v>April</v>
      </c>
    </row>
    <row r="2322" spans="1:8" ht="15.75" thickBot="1" x14ac:dyDescent="0.3">
      <c r="A2322" s="45" t="s">
        <v>321</v>
      </c>
      <c r="B2322" s="45" t="s">
        <v>159</v>
      </c>
      <c r="C2322" s="45">
        <v>757</v>
      </c>
      <c r="D2322" s="45" t="s">
        <v>166</v>
      </c>
      <c r="E2322" s="45">
        <v>2</v>
      </c>
      <c r="F2322" s="46">
        <v>7.7</v>
      </c>
      <c r="G2322" s="46">
        <v>0.74</v>
      </c>
      <c r="H2322" s="2" t="str">
        <f t="shared" si="38"/>
        <v>April</v>
      </c>
    </row>
    <row r="2323" spans="1:8" ht="15.75" thickBot="1" x14ac:dyDescent="0.3">
      <c r="A2323" s="45" t="s">
        <v>321</v>
      </c>
      <c r="B2323" s="45" t="s">
        <v>159</v>
      </c>
      <c r="C2323" s="45">
        <v>758</v>
      </c>
      <c r="D2323" s="45" t="s">
        <v>167</v>
      </c>
      <c r="E2323" s="45">
        <v>26</v>
      </c>
      <c r="F2323" s="46">
        <v>92.3</v>
      </c>
      <c r="G2323" s="46">
        <v>8.83</v>
      </c>
      <c r="H2323" s="2" t="str">
        <f t="shared" si="38"/>
        <v>April</v>
      </c>
    </row>
    <row r="2324" spans="1:8" ht="15.75" thickBot="1" x14ac:dyDescent="0.3">
      <c r="A2324" s="45" t="s">
        <v>321</v>
      </c>
      <c r="B2324" s="45" t="s">
        <v>159</v>
      </c>
      <c r="C2324" s="45">
        <v>759</v>
      </c>
      <c r="D2324" s="45" t="s">
        <v>168</v>
      </c>
      <c r="E2324" s="45">
        <v>64</v>
      </c>
      <c r="F2324" s="46">
        <v>179.2</v>
      </c>
      <c r="G2324" s="46">
        <v>17.22</v>
      </c>
      <c r="H2324" s="2" t="str">
        <f t="shared" si="38"/>
        <v>April</v>
      </c>
    </row>
    <row r="2325" spans="1:8" ht="15.75" thickBot="1" x14ac:dyDescent="0.3">
      <c r="A2325" s="45" t="s">
        <v>321</v>
      </c>
      <c r="B2325" s="45" t="s">
        <v>159</v>
      </c>
      <c r="C2325" s="45">
        <v>1004</v>
      </c>
      <c r="D2325" s="45" t="s">
        <v>169</v>
      </c>
      <c r="E2325" s="45">
        <v>47</v>
      </c>
      <c r="F2325" s="46">
        <v>213.85</v>
      </c>
      <c r="G2325" s="46">
        <v>20.21</v>
      </c>
      <c r="H2325" s="2" t="str">
        <f t="shared" si="38"/>
        <v>April</v>
      </c>
    </row>
    <row r="2326" spans="1:8" ht="15.75" thickBot="1" x14ac:dyDescent="0.3">
      <c r="A2326" s="45" t="s">
        <v>321</v>
      </c>
      <c r="B2326" s="45" t="s">
        <v>159</v>
      </c>
      <c r="C2326" s="45">
        <v>1003</v>
      </c>
      <c r="D2326" s="45" t="s">
        <v>170</v>
      </c>
      <c r="E2326" s="45">
        <v>153</v>
      </c>
      <c r="F2326" s="46">
        <v>650.25</v>
      </c>
      <c r="G2326" s="46">
        <v>61.43</v>
      </c>
      <c r="H2326" s="2" t="str">
        <f t="shared" si="38"/>
        <v>April</v>
      </c>
    </row>
    <row r="2327" spans="1:8" ht="15.75" thickBot="1" x14ac:dyDescent="0.3">
      <c r="A2327" s="45" t="s">
        <v>321</v>
      </c>
      <c r="B2327" s="45" t="s">
        <v>159</v>
      </c>
      <c r="C2327" s="45">
        <v>1002</v>
      </c>
      <c r="D2327" s="45" t="s">
        <v>171</v>
      </c>
      <c r="E2327" s="45">
        <v>88</v>
      </c>
      <c r="F2327" s="46">
        <v>312.39999999999998</v>
      </c>
      <c r="G2327" s="46">
        <v>29.89</v>
      </c>
      <c r="H2327" s="2" t="str">
        <f t="shared" si="38"/>
        <v>April</v>
      </c>
    </row>
    <row r="2328" spans="1:8" ht="15.75" thickBot="1" x14ac:dyDescent="0.3">
      <c r="A2328" s="45" t="s">
        <v>321</v>
      </c>
      <c r="B2328" s="45" t="s">
        <v>159</v>
      </c>
      <c r="C2328" s="45">
        <v>760</v>
      </c>
      <c r="D2328" s="45" t="s">
        <v>172</v>
      </c>
      <c r="E2328" s="45">
        <v>50</v>
      </c>
      <c r="F2328" s="46">
        <v>202.5</v>
      </c>
      <c r="G2328" s="46">
        <v>19.09</v>
      </c>
      <c r="H2328" s="2" t="str">
        <f t="shared" si="38"/>
        <v>April</v>
      </c>
    </row>
    <row r="2329" spans="1:8" ht="15.75" thickBot="1" x14ac:dyDescent="0.3">
      <c r="A2329" s="45" t="s">
        <v>321</v>
      </c>
      <c r="B2329" s="45" t="s">
        <v>159</v>
      </c>
      <c r="C2329" s="45">
        <v>761</v>
      </c>
      <c r="D2329" s="45" t="s">
        <v>173</v>
      </c>
      <c r="E2329" s="45">
        <v>119</v>
      </c>
      <c r="F2329" s="46">
        <v>422.45</v>
      </c>
      <c r="G2329" s="46">
        <v>40.36</v>
      </c>
      <c r="H2329" s="2" t="str">
        <f t="shared" si="38"/>
        <v>April</v>
      </c>
    </row>
    <row r="2330" spans="1:8" ht="15.75" thickBot="1" x14ac:dyDescent="0.3">
      <c r="A2330" s="45" t="s">
        <v>321</v>
      </c>
      <c r="B2330" s="45" t="s">
        <v>159</v>
      </c>
      <c r="C2330" s="45">
        <v>762</v>
      </c>
      <c r="D2330" s="45" t="s">
        <v>174</v>
      </c>
      <c r="E2330" s="45">
        <v>104</v>
      </c>
      <c r="F2330" s="46">
        <v>291.2</v>
      </c>
      <c r="G2330" s="46">
        <v>28.01</v>
      </c>
      <c r="H2330" s="2" t="str">
        <f t="shared" si="38"/>
        <v>April</v>
      </c>
    </row>
    <row r="2331" spans="1:8" ht="15.75" thickBot="1" x14ac:dyDescent="0.3">
      <c r="A2331" s="45" t="s">
        <v>321</v>
      </c>
      <c r="B2331" s="45" t="s">
        <v>159</v>
      </c>
      <c r="C2331" s="45">
        <v>4753</v>
      </c>
      <c r="D2331" s="45" t="s">
        <v>176</v>
      </c>
      <c r="E2331" s="45">
        <v>22</v>
      </c>
      <c r="F2331" s="46">
        <v>49.5</v>
      </c>
      <c r="G2331" s="46">
        <v>0</v>
      </c>
      <c r="H2331" s="2" t="str">
        <f t="shared" si="38"/>
        <v>April</v>
      </c>
    </row>
    <row r="2332" spans="1:8" ht="15.75" thickBot="1" x14ac:dyDescent="0.3">
      <c r="A2332" s="45" t="s">
        <v>321</v>
      </c>
      <c r="B2332" s="45" t="s">
        <v>159</v>
      </c>
      <c r="C2332" s="45">
        <v>763</v>
      </c>
      <c r="D2332" s="45" t="s">
        <v>179</v>
      </c>
      <c r="E2332" s="45">
        <v>112</v>
      </c>
      <c r="F2332" s="46">
        <v>263.2</v>
      </c>
      <c r="G2332" s="46">
        <v>24.7</v>
      </c>
      <c r="H2332" s="2" t="str">
        <f t="shared" si="38"/>
        <v>April</v>
      </c>
    </row>
    <row r="2333" spans="1:8" ht="15.75" thickBot="1" x14ac:dyDescent="0.3">
      <c r="A2333" s="45" t="s">
        <v>321</v>
      </c>
      <c r="B2333" s="45" t="s">
        <v>159</v>
      </c>
      <c r="C2333" s="45">
        <v>764</v>
      </c>
      <c r="D2333" s="45" t="s">
        <v>180</v>
      </c>
      <c r="E2333" s="45">
        <v>296</v>
      </c>
      <c r="F2333" s="46">
        <v>606.79999999999995</v>
      </c>
      <c r="G2333" s="46">
        <v>56.59</v>
      </c>
      <c r="H2333" s="2" t="str">
        <f t="shared" si="38"/>
        <v>April</v>
      </c>
    </row>
    <row r="2334" spans="1:8" ht="15.75" thickBot="1" x14ac:dyDescent="0.3">
      <c r="A2334" s="45" t="s">
        <v>321</v>
      </c>
      <c r="B2334" s="45" t="s">
        <v>159</v>
      </c>
      <c r="C2334" s="45">
        <v>766</v>
      </c>
      <c r="D2334" s="45" t="s">
        <v>181</v>
      </c>
      <c r="E2334" s="45">
        <v>359</v>
      </c>
      <c r="F2334" s="46">
        <v>664.15</v>
      </c>
      <c r="G2334" s="46">
        <v>64.37</v>
      </c>
      <c r="H2334" s="2" t="str">
        <f t="shared" si="38"/>
        <v>April</v>
      </c>
    </row>
    <row r="2335" spans="1:8" ht="15.75" thickBot="1" x14ac:dyDescent="0.3">
      <c r="A2335" s="45" t="s">
        <v>321</v>
      </c>
      <c r="B2335" s="45" t="s">
        <v>159</v>
      </c>
      <c r="C2335" s="45">
        <v>790</v>
      </c>
      <c r="D2335" s="45" t="s">
        <v>185</v>
      </c>
      <c r="E2335" s="45">
        <v>294</v>
      </c>
      <c r="F2335" s="46">
        <v>73.5</v>
      </c>
      <c r="G2335" s="46">
        <v>0</v>
      </c>
      <c r="H2335" s="2" t="str">
        <f t="shared" si="38"/>
        <v>April</v>
      </c>
    </row>
    <row r="2336" spans="1:8" ht="15.75" thickBot="1" x14ac:dyDescent="0.3">
      <c r="A2336" s="45" t="s">
        <v>321</v>
      </c>
      <c r="B2336" s="45" t="s">
        <v>159</v>
      </c>
      <c r="C2336" s="45">
        <v>1113</v>
      </c>
      <c r="D2336" s="45" t="s">
        <v>186</v>
      </c>
      <c r="E2336" s="45">
        <v>40</v>
      </c>
      <c r="F2336" s="46">
        <v>82</v>
      </c>
      <c r="G2336" s="46">
        <v>7.66</v>
      </c>
      <c r="H2336" s="2" t="str">
        <f t="shared" si="38"/>
        <v>April</v>
      </c>
    </row>
    <row r="2337" spans="1:8" ht="15.75" thickBot="1" x14ac:dyDescent="0.3">
      <c r="A2337" s="45" t="s">
        <v>321</v>
      </c>
      <c r="B2337" s="45" t="s">
        <v>159</v>
      </c>
      <c r="C2337" s="45">
        <v>1112</v>
      </c>
      <c r="D2337" s="45" t="s">
        <v>187</v>
      </c>
      <c r="E2337" s="45">
        <v>24</v>
      </c>
      <c r="F2337" s="46">
        <v>44.4</v>
      </c>
      <c r="G2337" s="46">
        <v>4.32</v>
      </c>
      <c r="H2337" s="2" t="str">
        <f t="shared" si="38"/>
        <v>April</v>
      </c>
    </row>
    <row r="2338" spans="1:8" ht="15.75" thickBot="1" x14ac:dyDescent="0.3">
      <c r="A2338" s="45" t="s">
        <v>321</v>
      </c>
      <c r="B2338" s="45" t="s">
        <v>159</v>
      </c>
      <c r="C2338" s="45">
        <v>1114</v>
      </c>
      <c r="D2338" s="45" t="s">
        <v>188</v>
      </c>
      <c r="E2338" s="45">
        <v>3</v>
      </c>
      <c r="F2338" s="46">
        <v>7.05</v>
      </c>
      <c r="G2338" s="46">
        <v>0.66</v>
      </c>
      <c r="H2338" s="2" t="str">
        <f t="shared" si="38"/>
        <v>April</v>
      </c>
    </row>
    <row r="2339" spans="1:8" ht="15.75" thickBot="1" x14ac:dyDescent="0.3">
      <c r="A2339" s="45" t="s">
        <v>321</v>
      </c>
      <c r="B2339" s="45" t="s">
        <v>159</v>
      </c>
      <c r="C2339" s="45">
        <v>787</v>
      </c>
      <c r="D2339" s="45" t="s">
        <v>189</v>
      </c>
      <c r="E2339" s="45">
        <v>613</v>
      </c>
      <c r="F2339" s="46">
        <v>367.8</v>
      </c>
      <c r="G2339" s="46">
        <v>34.24</v>
      </c>
      <c r="H2339" s="2" t="str">
        <f t="shared" si="38"/>
        <v>April</v>
      </c>
    </row>
    <row r="2340" spans="1:8" ht="15.75" thickBot="1" x14ac:dyDescent="0.3">
      <c r="A2340" s="45" t="s">
        <v>321</v>
      </c>
      <c r="B2340" s="45" t="s">
        <v>159</v>
      </c>
      <c r="C2340" s="45">
        <v>768</v>
      </c>
      <c r="D2340" s="45" t="s">
        <v>190</v>
      </c>
      <c r="E2340" s="45">
        <v>153</v>
      </c>
      <c r="F2340" s="46">
        <v>130.05000000000001</v>
      </c>
      <c r="G2340" s="46">
        <v>12.37</v>
      </c>
      <c r="H2340" s="2" t="str">
        <f t="shared" si="38"/>
        <v>April</v>
      </c>
    </row>
    <row r="2341" spans="1:8" ht="15.75" thickBot="1" x14ac:dyDescent="0.3">
      <c r="A2341" s="45" t="s">
        <v>321</v>
      </c>
      <c r="B2341" s="45" t="s">
        <v>159</v>
      </c>
      <c r="C2341" s="45">
        <v>771</v>
      </c>
      <c r="D2341" s="45" t="s">
        <v>191</v>
      </c>
      <c r="E2341" s="45">
        <v>42</v>
      </c>
      <c r="F2341" s="46">
        <v>149.1</v>
      </c>
      <c r="G2341" s="46">
        <v>14.27</v>
      </c>
      <c r="H2341" s="2" t="str">
        <f t="shared" si="38"/>
        <v>April</v>
      </c>
    </row>
    <row r="2342" spans="1:8" ht="15.75" thickBot="1" x14ac:dyDescent="0.3">
      <c r="A2342" s="45" t="s">
        <v>321</v>
      </c>
      <c r="B2342" s="45" t="s">
        <v>159</v>
      </c>
      <c r="C2342" s="45">
        <v>772</v>
      </c>
      <c r="D2342" s="45" t="s">
        <v>192</v>
      </c>
      <c r="E2342" s="45">
        <v>83</v>
      </c>
      <c r="F2342" s="46">
        <v>278.05</v>
      </c>
      <c r="G2342" s="46">
        <v>26.54</v>
      </c>
      <c r="H2342" s="2" t="str">
        <f t="shared" si="38"/>
        <v>April</v>
      </c>
    </row>
    <row r="2343" spans="1:8" ht="15.75" thickBot="1" x14ac:dyDescent="0.3">
      <c r="A2343" s="45" t="s">
        <v>321</v>
      </c>
      <c r="B2343" s="45" t="s">
        <v>159</v>
      </c>
      <c r="C2343" s="45">
        <v>773</v>
      </c>
      <c r="D2343" s="45" t="s">
        <v>193</v>
      </c>
      <c r="E2343" s="45">
        <v>54</v>
      </c>
      <c r="F2343" s="46">
        <v>153.9</v>
      </c>
      <c r="G2343" s="46">
        <v>14.6</v>
      </c>
      <c r="H2343" s="2" t="str">
        <f t="shared" si="38"/>
        <v>April</v>
      </c>
    </row>
    <row r="2344" spans="1:8" ht="15.75" thickBot="1" x14ac:dyDescent="0.3">
      <c r="A2344" s="45" t="s">
        <v>321</v>
      </c>
      <c r="B2344" s="45" t="s">
        <v>159</v>
      </c>
      <c r="C2344" s="45">
        <v>774</v>
      </c>
      <c r="D2344" s="45" t="s">
        <v>194</v>
      </c>
      <c r="E2344" s="45">
        <v>297</v>
      </c>
      <c r="F2344" s="46">
        <v>608.85</v>
      </c>
      <c r="G2344" s="46">
        <v>56.92</v>
      </c>
      <c r="H2344" s="2" t="str">
        <f t="shared" si="38"/>
        <v>April</v>
      </c>
    </row>
    <row r="2345" spans="1:8" ht="15.75" thickBot="1" x14ac:dyDescent="0.3">
      <c r="A2345" s="45" t="s">
        <v>321</v>
      </c>
      <c r="B2345" s="45" t="s">
        <v>159</v>
      </c>
      <c r="C2345" s="45">
        <v>793</v>
      </c>
      <c r="D2345" s="45" t="s">
        <v>195</v>
      </c>
      <c r="E2345" s="45">
        <v>26</v>
      </c>
      <c r="F2345" s="46">
        <v>53.3</v>
      </c>
      <c r="G2345" s="46">
        <v>4.9800000000000004</v>
      </c>
      <c r="H2345" s="2" t="str">
        <f t="shared" si="38"/>
        <v>April</v>
      </c>
    </row>
    <row r="2346" spans="1:8" ht="15.75" thickBot="1" x14ac:dyDescent="0.3">
      <c r="A2346" s="45" t="s">
        <v>321</v>
      </c>
      <c r="B2346" s="45" t="s">
        <v>159</v>
      </c>
      <c r="C2346" s="45">
        <v>794</v>
      </c>
      <c r="D2346" s="45" t="s">
        <v>196</v>
      </c>
      <c r="E2346" s="45">
        <v>44</v>
      </c>
      <c r="F2346" s="46">
        <v>112.2</v>
      </c>
      <c r="G2346" s="46">
        <v>10.57</v>
      </c>
      <c r="H2346" s="2" t="str">
        <f t="shared" si="38"/>
        <v>April</v>
      </c>
    </row>
    <row r="2347" spans="1:8" ht="15.75" thickBot="1" x14ac:dyDescent="0.3">
      <c r="A2347" s="45" t="s">
        <v>321</v>
      </c>
      <c r="B2347" s="45" t="s">
        <v>159</v>
      </c>
      <c r="C2347" s="45">
        <v>795</v>
      </c>
      <c r="D2347" s="45" t="s">
        <v>197</v>
      </c>
      <c r="E2347" s="45">
        <v>26</v>
      </c>
      <c r="F2347" s="46">
        <v>79.3</v>
      </c>
      <c r="G2347" s="46">
        <v>7.54</v>
      </c>
      <c r="H2347" s="2" t="str">
        <f t="shared" si="38"/>
        <v>April</v>
      </c>
    </row>
    <row r="2348" spans="1:8" ht="15.75" thickBot="1" x14ac:dyDescent="0.3">
      <c r="A2348" s="45" t="s">
        <v>321</v>
      </c>
      <c r="B2348" s="45" t="s">
        <v>159</v>
      </c>
      <c r="C2348" s="45">
        <v>775</v>
      </c>
      <c r="D2348" s="45" t="s">
        <v>198</v>
      </c>
      <c r="E2348" s="45">
        <v>80</v>
      </c>
      <c r="F2348" s="46">
        <v>308</v>
      </c>
      <c r="G2348" s="46">
        <v>29.52</v>
      </c>
      <c r="H2348" s="2" t="str">
        <f t="shared" si="38"/>
        <v>April</v>
      </c>
    </row>
    <row r="2349" spans="1:8" ht="15.75" thickBot="1" x14ac:dyDescent="0.3">
      <c r="A2349" s="45" t="s">
        <v>321</v>
      </c>
      <c r="B2349" s="45" t="s">
        <v>159</v>
      </c>
      <c r="C2349" s="45">
        <v>776</v>
      </c>
      <c r="D2349" s="45" t="s">
        <v>199</v>
      </c>
      <c r="E2349" s="45">
        <v>265</v>
      </c>
      <c r="F2349" s="46">
        <v>940.75</v>
      </c>
      <c r="G2349" s="46">
        <v>89.9</v>
      </c>
      <c r="H2349" s="2" t="str">
        <f t="shared" si="38"/>
        <v>April</v>
      </c>
    </row>
    <row r="2350" spans="1:8" ht="15.75" thickBot="1" x14ac:dyDescent="0.3">
      <c r="A2350" s="45" t="s">
        <v>321</v>
      </c>
      <c r="B2350" s="45" t="s">
        <v>159</v>
      </c>
      <c r="C2350" s="45">
        <v>777</v>
      </c>
      <c r="D2350" s="45" t="s">
        <v>200</v>
      </c>
      <c r="E2350" s="45">
        <v>410</v>
      </c>
      <c r="F2350" s="46">
        <v>1148</v>
      </c>
      <c r="G2350" s="46">
        <v>110.25</v>
      </c>
      <c r="H2350" s="2" t="str">
        <f t="shared" si="38"/>
        <v>April</v>
      </c>
    </row>
    <row r="2351" spans="1:8" ht="15.75" thickBot="1" x14ac:dyDescent="0.3">
      <c r="A2351" s="45" t="s">
        <v>321</v>
      </c>
      <c r="B2351" s="45" t="s">
        <v>159</v>
      </c>
      <c r="C2351" s="45">
        <v>666211</v>
      </c>
      <c r="D2351" s="45" t="s">
        <v>201</v>
      </c>
      <c r="E2351" s="45">
        <v>4</v>
      </c>
      <c r="F2351" s="46">
        <v>13.8</v>
      </c>
      <c r="G2351" s="46">
        <v>1.31</v>
      </c>
      <c r="H2351" s="2" t="str">
        <f t="shared" si="38"/>
        <v>April</v>
      </c>
    </row>
    <row r="2352" spans="1:8" ht="15.75" thickBot="1" x14ac:dyDescent="0.3">
      <c r="A2352" s="45" t="s">
        <v>321</v>
      </c>
      <c r="B2352" s="45" t="s">
        <v>159</v>
      </c>
      <c r="C2352" s="45">
        <v>666212</v>
      </c>
      <c r="D2352" s="45" t="s">
        <v>202</v>
      </c>
      <c r="E2352" s="45">
        <v>5</v>
      </c>
      <c r="F2352" s="46">
        <v>20</v>
      </c>
      <c r="G2352" s="46">
        <v>1.9</v>
      </c>
      <c r="H2352" s="2" t="str">
        <f t="shared" si="38"/>
        <v>April</v>
      </c>
    </row>
    <row r="2353" spans="1:8" ht="15.75" thickBot="1" x14ac:dyDescent="0.3">
      <c r="A2353" s="45" t="s">
        <v>321</v>
      </c>
      <c r="B2353" s="45" t="s">
        <v>159</v>
      </c>
      <c r="C2353" s="45">
        <v>778</v>
      </c>
      <c r="D2353" s="45" t="s">
        <v>204</v>
      </c>
      <c r="E2353" s="45">
        <v>39</v>
      </c>
      <c r="F2353" s="46">
        <v>169.65</v>
      </c>
      <c r="G2353" s="46">
        <v>16.02</v>
      </c>
      <c r="H2353" s="2" t="str">
        <f t="shared" si="38"/>
        <v>April</v>
      </c>
    </row>
    <row r="2354" spans="1:8" ht="15.75" thickBot="1" x14ac:dyDescent="0.3">
      <c r="A2354" s="45" t="s">
        <v>321</v>
      </c>
      <c r="B2354" s="45" t="s">
        <v>159</v>
      </c>
      <c r="C2354" s="45">
        <v>779</v>
      </c>
      <c r="D2354" s="45" t="s">
        <v>205</v>
      </c>
      <c r="E2354" s="45">
        <v>160</v>
      </c>
      <c r="F2354" s="46">
        <v>648</v>
      </c>
      <c r="G2354" s="46">
        <v>60.99</v>
      </c>
      <c r="H2354" s="2" t="str">
        <f t="shared" si="38"/>
        <v>April</v>
      </c>
    </row>
    <row r="2355" spans="1:8" ht="15.75" thickBot="1" x14ac:dyDescent="0.3">
      <c r="A2355" s="45" t="s">
        <v>321</v>
      </c>
      <c r="B2355" s="45" t="s">
        <v>159</v>
      </c>
      <c r="C2355" s="45">
        <v>780</v>
      </c>
      <c r="D2355" s="45" t="s">
        <v>206</v>
      </c>
      <c r="E2355" s="45">
        <v>158</v>
      </c>
      <c r="F2355" s="46">
        <v>521.4</v>
      </c>
      <c r="G2355" s="46">
        <v>49.15</v>
      </c>
      <c r="H2355" s="2" t="str">
        <f t="shared" ref="H2355:H2395" si="39">"April"</f>
        <v>April</v>
      </c>
    </row>
    <row r="2356" spans="1:8" ht="15.75" thickBot="1" x14ac:dyDescent="0.3">
      <c r="A2356" s="45" t="s">
        <v>321</v>
      </c>
      <c r="B2356" s="45" t="s">
        <v>159</v>
      </c>
      <c r="C2356" s="45">
        <v>103051</v>
      </c>
      <c r="D2356" s="45" t="s">
        <v>207</v>
      </c>
      <c r="E2356" s="45">
        <v>1</v>
      </c>
      <c r="F2356" s="46">
        <v>4.55</v>
      </c>
      <c r="G2356" s="46">
        <v>0.43</v>
      </c>
      <c r="H2356" s="2" t="str">
        <f t="shared" si="39"/>
        <v>April</v>
      </c>
    </row>
    <row r="2357" spans="1:8" ht="15.75" thickBot="1" x14ac:dyDescent="0.3">
      <c r="A2357" s="45" t="s">
        <v>321</v>
      </c>
      <c r="B2357" s="45" t="s">
        <v>159</v>
      </c>
      <c r="C2357" s="45">
        <v>789</v>
      </c>
      <c r="D2357" s="45" t="s">
        <v>210</v>
      </c>
      <c r="E2357" s="45">
        <v>208</v>
      </c>
      <c r="F2357" s="46">
        <v>145.6</v>
      </c>
      <c r="G2357" s="46">
        <v>13.42</v>
      </c>
      <c r="H2357" s="2" t="str">
        <f t="shared" si="39"/>
        <v>April</v>
      </c>
    </row>
    <row r="2358" spans="1:8" ht="15.75" thickBot="1" x14ac:dyDescent="0.3">
      <c r="A2358" s="45" t="s">
        <v>321</v>
      </c>
      <c r="B2358" s="45" t="s">
        <v>159</v>
      </c>
      <c r="C2358" s="45">
        <v>782</v>
      </c>
      <c r="D2358" s="45" t="s">
        <v>211</v>
      </c>
      <c r="E2358" s="45">
        <v>9</v>
      </c>
      <c r="F2358" s="46">
        <v>19.8</v>
      </c>
      <c r="G2358" s="46">
        <v>1.89</v>
      </c>
      <c r="H2358" s="2" t="str">
        <f t="shared" si="39"/>
        <v>April</v>
      </c>
    </row>
    <row r="2359" spans="1:8" ht="15.75" thickBot="1" x14ac:dyDescent="0.3">
      <c r="A2359" s="45" t="s">
        <v>321</v>
      </c>
      <c r="B2359" s="45" t="s">
        <v>159</v>
      </c>
      <c r="C2359" s="45">
        <v>783</v>
      </c>
      <c r="D2359" s="45" t="s">
        <v>212</v>
      </c>
      <c r="E2359" s="45">
        <v>6</v>
      </c>
      <c r="F2359" s="46">
        <v>11.7</v>
      </c>
      <c r="G2359" s="46">
        <v>1.1200000000000001</v>
      </c>
      <c r="H2359" s="2" t="str">
        <f t="shared" si="39"/>
        <v>April</v>
      </c>
    </row>
    <row r="2360" spans="1:8" ht="15.75" thickBot="1" x14ac:dyDescent="0.3">
      <c r="A2360" s="45" t="s">
        <v>321</v>
      </c>
      <c r="B2360" s="45" t="s">
        <v>159</v>
      </c>
      <c r="C2360" s="45">
        <v>784</v>
      </c>
      <c r="D2360" s="45" t="s">
        <v>213</v>
      </c>
      <c r="E2360" s="45">
        <v>4</v>
      </c>
      <c r="F2360" s="46">
        <v>6.6</v>
      </c>
      <c r="G2360" s="46">
        <v>0.64</v>
      </c>
      <c r="H2360" s="2" t="str">
        <f t="shared" si="39"/>
        <v>April</v>
      </c>
    </row>
    <row r="2361" spans="1:8" ht="15.75" thickBot="1" x14ac:dyDescent="0.3">
      <c r="A2361" s="45" t="s">
        <v>321</v>
      </c>
      <c r="B2361" s="45" t="s">
        <v>159</v>
      </c>
      <c r="C2361" s="45">
        <v>1008</v>
      </c>
      <c r="D2361" s="45" t="s">
        <v>214</v>
      </c>
      <c r="E2361" s="45">
        <v>54</v>
      </c>
      <c r="F2361" s="46">
        <v>245.7</v>
      </c>
      <c r="G2361" s="46">
        <v>23.24</v>
      </c>
      <c r="H2361" s="2" t="str">
        <f t="shared" si="39"/>
        <v>April</v>
      </c>
    </row>
    <row r="2362" spans="1:8" ht="15.75" thickBot="1" x14ac:dyDescent="0.3">
      <c r="A2362" s="45" t="s">
        <v>321</v>
      </c>
      <c r="B2362" s="45" t="s">
        <v>159</v>
      </c>
      <c r="C2362" s="45">
        <v>1007</v>
      </c>
      <c r="D2362" s="45" t="s">
        <v>215</v>
      </c>
      <c r="E2362" s="45">
        <v>105</v>
      </c>
      <c r="F2362" s="46">
        <v>446.25</v>
      </c>
      <c r="G2362" s="46">
        <v>42.16</v>
      </c>
      <c r="H2362" s="2" t="str">
        <f t="shared" si="39"/>
        <v>April</v>
      </c>
    </row>
    <row r="2363" spans="1:8" ht="15.75" thickBot="1" x14ac:dyDescent="0.3">
      <c r="A2363" s="45" t="s">
        <v>321</v>
      </c>
      <c r="B2363" s="45" t="s">
        <v>159</v>
      </c>
      <c r="C2363" s="45">
        <v>1006</v>
      </c>
      <c r="D2363" s="45" t="s">
        <v>216</v>
      </c>
      <c r="E2363" s="45">
        <v>81</v>
      </c>
      <c r="F2363" s="46">
        <v>287.55</v>
      </c>
      <c r="G2363" s="46">
        <v>27.52</v>
      </c>
      <c r="H2363" s="2" t="str">
        <f t="shared" si="39"/>
        <v>April</v>
      </c>
    </row>
    <row r="2364" spans="1:8" ht="15.75" thickBot="1" x14ac:dyDescent="0.3">
      <c r="A2364" s="45" t="s">
        <v>321</v>
      </c>
      <c r="B2364" s="45" t="s">
        <v>217</v>
      </c>
      <c r="C2364" s="45">
        <v>10</v>
      </c>
      <c r="D2364" s="45" t="s">
        <v>218</v>
      </c>
      <c r="E2364" s="45">
        <v>67</v>
      </c>
      <c r="F2364" s="46">
        <v>86.43</v>
      </c>
      <c r="G2364" s="46">
        <v>0</v>
      </c>
      <c r="H2364" s="2" t="str">
        <f t="shared" si="39"/>
        <v>April</v>
      </c>
    </row>
    <row r="2365" spans="1:8" ht="15.75" thickBot="1" x14ac:dyDescent="0.3">
      <c r="A2365" s="45" t="s">
        <v>321</v>
      </c>
      <c r="B2365" s="45" t="s">
        <v>660</v>
      </c>
      <c r="C2365" s="45">
        <v>103500</v>
      </c>
      <c r="D2365" s="45" t="s">
        <v>219</v>
      </c>
      <c r="E2365" s="45">
        <v>304</v>
      </c>
      <c r="F2365" s="46">
        <v>760</v>
      </c>
      <c r="G2365" s="46">
        <v>72.7</v>
      </c>
      <c r="H2365" s="2" t="str">
        <f t="shared" si="39"/>
        <v>April</v>
      </c>
    </row>
    <row r="2366" spans="1:8" ht="15.75" thickBot="1" x14ac:dyDescent="0.3">
      <c r="A2366" s="45" t="s">
        <v>321</v>
      </c>
      <c r="B2366" s="45" t="s">
        <v>660</v>
      </c>
      <c r="C2366" s="45">
        <v>103505</v>
      </c>
      <c r="D2366" s="45" t="s">
        <v>220</v>
      </c>
      <c r="E2366" s="45">
        <v>21</v>
      </c>
      <c r="F2366" s="46">
        <v>94.5</v>
      </c>
      <c r="G2366" s="46">
        <v>9.01</v>
      </c>
      <c r="H2366" s="2" t="str">
        <f t="shared" si="39"/>
        <v>April</v>
      </c>
    </row>
    <row r="2367" spans="1:8" ht="15.75" thickBot="1" x14ac:dyDescent="0.3">
      <c r="A2367" s="45" t="s">
        <v>321</v>
      </c>
      <c r="B2367" s="45" t="s">
        <v>660</v>
      </c>
      <c r="C2367" s="45">
        <v>1901</v>
      </c>
      <c r="D2367" s="45" t="s">
        <v>221</v>
      </c>
      <c r="E2367" s="45">
        <v>454</v>
      </c>
      <c r="F2367" s="46">
        <v>1271.2</v>
      </c>
      <c r="G2367" s="46">
        <v>121.37</v>
      </c>
      <c r="H2367" s="2" t="str">
        <f t="shared" si="39"/>
        <v>April</v>
      </c>
    </row>
    <row r="2368" spans="1:8" ht="15.75" thickBot="1" x14ac:dyDescent="0.3">
      <c r="A2368" s="45" t="s">
        <v>321</v>
      </c>
      <c r="B2368" s="45" t="s">
        <v>660</v>
      </c>
      <c r="C2368" s="45">
        <v>1903</v>
      </c>
      <c r="D2368" s="45" t="s">
        <v>222</v>
      </c>
      <c r="E2368" s="45">
        <v>59</v>
      </c>
      <c r="F2368" s="46">
        <v>177</v>
      </c>
      <c r="G2368" s="46">
        <v>17.010000000000002</v>
      </c>
      <c r="H2368" s="2" t="str">
        <f t="shared" si="39"/>
        <v>April</v>
      </c>
    </row>
    <row r="2369" spans="1:8" ht="15.75" thickBot="1" x14ac:dyDescent="0.3">
      <c r="A2369" s="45" t="s">
        <v>321</v>
      </c>
      <c r="B2369" s="45" t="s">
        <v>660</v>
      </c>
      <c r="C2369" s="45">
        <v>1457</v>
      </c>
      <c r="D2369" s="45" t="s">
        <v>223</v>
      </c>
      <c r="E2369" s="45">
        <v>46</v>
      </c>
      <c r="F2369" s="46">
        <v>137.54</v>
      </c>
      <c r="G2369" s="46">
        <v>12.98</v>
      </c>
      <c r="H2369" s="2" t="str">
        <f t="shared" si="39"/>
        <v>April</v>
      </c>
    </row>
    <row r="2370" spans="1:8" ht="15.75" thickBot="1" x14ac:dyDescent="0.3">
      <c r="A2370" s="45" t="s">
        <v>321</v>
      </c>
      <c r="B2370" s="45" t="s">
        <v>660</v>
      </c>
      <c r="C2370" s="45">
        <v>1458</v>
      </c>
      <c r="D2370" s="45" t="s">
        <v>224</v>
      </c>
      <c r="E2370" s="45">
        <v>41</v>
      </c>
      <c r="F2370" s="46">
        <v>153.75</v>
      </c>
      <c r="G2370" s="46">
        <v>14.73</v>
      </c>
      <c r="H2370" s="2" t="str">
        <f t="shared" si="39"/>
        <v>April</v>
      </c>
    </row>
    <row r="2371" spans="1:8" ht="15.75" thickBot="1" x14ac:dyDescent="0.3">
      <c r="A2371" s="45" t="s">
        <v>321</v>
      </c>
      <c r="B2371" s="45" t="s">
        <v>660</v>
      </c>
      <c r="C2371" s="45">
        <v>1143</v>
      </c>
      <c r="D2371" s="45" t="s">
        <v>225</v>
      </c>
      <c r="E2371" s="45">
        <v>797</v>
      </c>
      <c r="F2371" s="46">
        <v>5969.53</v>
      </c>
      <c r="G2371" s="46">
        <v>566.05999999999995</v>
      </c>
      <c r="H2371" s="2" t="str">
        <f t="shared" si="39"/>
        <v>April</v>
      </c>
    </row>
    <row r="2372" spans="1:8" ht="15.75" thickBot="1" x14ac:dyDescent="0.3">
      <c r="A2372" s="45" t="s">
        <v>321</v>
      </c>
      <c r="B2372" s="45" t="s">
        <v>650</v>
      </c>
      <c r="C2372" s="45">
        <v>1585</v>
      </c>
      <c r="D2372" s="45" t="s">
        <v>327</v>
      </c>
      <c r="E2372" s="45">
        <v>6</v>
      </c>
      <c r="F2372" s="46">
        <v>46.5</v>
      </c>
      <c r="G2372" s="46">
        <v>4.4400000000000004</v>
      </c>
      <c r="H2372" s="2" t="str">
        <f t="shared" si="39"/>
        <v>April</v>
      </c>
    </row>
    <row r="2373" spans="1:8" ht="15.75" thickBot="1" x14ac:dyDescent="0.3">
      <c r="A2373" s="45" t="s">
        <v>321</v>
      </c>
      <c r="B2373" s="45" t="s">
        <v>650</v>
      </c>
      <c r="C2373" s="45">
        <v>1547</v>
      </c>
      <c r="D2373" s="45" t="s">
        <v>227</v>
      </c>
      <c r="E2373" s="45">
        <v>30</v>
      </c>
      <c r="F2373" s="46">
        <v>232.5</v>
      </c>
      <c r="G2373" s="46">
        <v>22.18</v>
      </c>
      <c r="H2373" s="2" t="str">
        <f t="shared" si="39"/>
        <v>April</v>
      </c>
    </row>
    <row r="2374" spans="1:8" ht="15.75" thickBot="1" x14ac:dyDescent="0.3">
      <c r="A2374" s="45" t="s">
        <v>321</v>
      </c>
      <c r="B2374" s="45" t="s">
        <v>650</v>
      </c>
      <c r="C2374" s="45">
        <v>1583</v>
      </c>
      <c r="D2374" s="45" t="s">
        <v>257</v>
      </c>
      <c r="E2374" s="45">
        <v>36</v>
      </c>
      <c r="F2374" s="46">
        <v>279</v>
      </c>
      <c r="G2374" s="46">
        <v>26.64</v>
      </c>
      <c r="H2374" s="2" t="str">
        <f t="shared" si="39"/>
        <v>April</v>
      </c>
    </row>
    <row r="2375" spans="1:8" ht="15.75" thickBot="1" x14ac:dyDescent="0.3">
      <c r="A2375" s="45" t="s">
        <v>321</v>
      </c>
      <c r="B2375" s="45" t="s">
        <v>650</v>
      </c>
      <c r="C2375" s="45">
        <v>1551</v>
      </c>
      <c r="D2375" s="45" t="s">
        <v>228</v>
      </c>
      <c r="E2375" s="45">
        <v>78</v>
      </c>
      <c r="F2375" s="46">
        <v>604.5</v>
      </c>
      <c r="G2375" s="46">
        <v>57.69</v>
      </c>
      <c r="H2375" s="2" t="str">
        <f t="shared" si="39"/>
        <v>April</v>
      </c>
    </row>
    <row r="2376" spans="1:8" ht="15.75" thickBot="1" x14ac:dyDescent="0.3">
      <c r="A2376" s="45" t="s">
        <v>321</v>
      </c>
      <c r="B2376" s="45" t="s">
        <v>650</v>
      </c>
      <c r="C2376" s="45">
        <v>1580</v>
      </c>
      <c r="D2376" s="45" t="s">
        <v>229</v>
      </c>
      <c r="E2376" s="45">
        <v>50</v>
      </c>
      <c r="F2376" s="46">
        <v>387.5</v>
      </c>
      <c r="G2376" s="46">
        <v>36.97</v>
      </c>
      <c r="H2376" s="2" t="str">
        <f t="shared" si="39"/>
        <v>April</v>
      </c>
    </row>
    <row r="2377" spans="1:8" ht="15.75" thickBot="1" x14ac:dyDescent="0.3">
      <c r="A2377" s="45" t="s">
        <v>321</v>
      </c>
      <c r="B2377" s="45" t="s">
        <v>650</v>
      </c>
      <c r="C2377" s="45">
        <v>1556</v>
      </c>
      <c r="D2377" s="45" t="s">
        <v>230</v>
      </c>
      <c r="E2377" s="45">
        <v>60</v>
      </c>
      <c r="F2377" s="46">
        <v>330</v>
      </c>
      <c r="G2377" s="46">
        <v>31.2</v>
      </c>
      <c r="H2377" s="2" t="str">
        <f t="shared" si="39"/>
        <v>April</v>
      </c>
    </row>
    <row r="2378" spans="1:8" ht="15.75" thickBot="1" x14ac:dyDescent="0.3">
      <c r="A2378" s="45" t="s">
        <v>321</v>
      </c>
      <c r="B2378" s="45" t="s">
        <v>650</v>
      </c>
      <c r="C2378" s="45">
        <v>1557</v>
      </c>
      <c r="D2378" s="45" t="s">
        <v>231</v>
      </c>
      <c r="E2378" s="45">
        <v>114</v>
      </c>
      <c r="F2378" s="46">
        <v>769.5</v>
      </c>
      <c r="G2378" s="46">
        <v>73</v>
      </c>
      <c r="H2378" s="2" t="str">
        <f t="shared" si="39"/>
        <v>April</v>
      </c>
    </row>
    <row r="2379" spans="1:8" ht="15.75" thickBot="1" x14ac:dyDescent="0.3">
      <c r="A2379" s="45" t="s">
        <v>321</v>
      </c>
      <c r="B2379" s="45" t="s">
        <v>650</v>
      </c>
      <c r="C2379" s="45">
        <v>1558</v>
      </c>
      <c r="D2379" s="45" t="s">
        <v>232</v>
      </c>
      <c r="E2379" s="45">
        <v>98</v>
      </c>
      <c r="F2379" s="46">
        <v>445.9</v>
      </c>
      <c r="G2379" s="46">
        <v>42.15</v>
      </c>
      <c r="H2379" s="2" t="str">
        <f t="shared" si="39"/>
        <v>April</v>
      </c>
    </row>
    <row r="2380" spans="1:8" ht="15.75" thickBot="1" x14ac:dyDescent="0.3">
      <c r="A2380" s="45" t="s">
        <v>321</v>
      </c>
      <c r="B2380" s="45" t="s">
        <v>650</v>
      </c>
      <c r="C2380" s="45">
        <v>103001</v>
      </c>
      <c r="D2380" s="45" t="s">
        <v>233</v>
      </c>
      <c r="E2380" s="45">
        <v>45</v>
      </c>
      <c r="F2380" s="46">
        <v>348.75</v>
      </c>
      <c r="G2380" s="46">
        <v>33.28</v>
      </c>
      <c r="H2380" s="2" t="str">
        <f t="shared" si="39"/>
        <v>April</v>
      </c>
    </row>
    <row r="2381" spans="1:8" ht="15.75" thickBot="1" x14ac:dyDescent="0.3">
      <c r="A2381" s="45" t="s">
        <v>321</v>
      </c>
      <c r="B2381" s="45" t="s">
        <v>650</v>
      </c>
      <c r="C2381" s="45">
        <v>1552</v>
      </c>
      <c r="D2381" s="45" t="s">
        <v>234</v>
      </c>
      <c r="E2381" s="45">
        <v>44</v>
      </c>
      <c r="F2381" s="46">
        <v>297</v>
      </c>
      <c r="G2381" s="46">
        <v>28.18</v>
      </c>
      <c r="H2381" s="2" t="str">
        <f t="shared" si="39"/>
        <v>April</v>
      </c>
    </row>
    <row r="2382" spans="1:8" ht="15.75" thickBot="1" x14ac:dyDescent="0.3">
      <c r="A2382" s="45" t="s">
        <v>321</v>
      </c>
      <c r="B2382" s="45" t="s">
        <v>650</v>
      </c>
      <c r="C2382" s="45">
        <v>1555</v>
      </c>
      <c r="D2382" s="45" t="s">
        <v>236</v>
      </c>
      <c r="E2382" s="45">
        <v>76</v>
      </c>
      <c r="F2382" s="46">
        <v>418</v>
      </c>
      <c r="G2382" s="46">
        <v>39.53</v>
      </c>
      <c r="H2382" s="2" t="str">
        <f t="shared" si="39"/>
        <v>April</v>
      </c>
    </row>
    <row r="2383" spans="1:8" ht="15.75" thickBot="1" x14ac:dyDescent="0.3">
      <c r="A2383" s="45" t="s">
        <v>321</v>
      </c>
      <c r="B2383" s="45" t="s">
        <v>650</v>
      </c>
      <c r="C2383" s="45">
        <v>1563</v>
      </c>
      <c r="D2383" s="45" t="s">
        <v>238</v>
      </c>
      <c r="E2383" s="45">
        <v>65</v>
      </c>
      <c r="F2383" s="46">
        <v>503.75</v>
      </c>
      <c r="G2383" s="46">
        <v>48.07</v>
      </c>
      <c r="H2383" s="2" t="str">
        <f t="shared" si="39"/>
        <v>April</v>
      </c>
    </row>
    <row r="2384" spans="1:8" ht="15.75" thickBot="1" x14ac:dyDescent="0.3">
      <c r="A2384" s="45" t="s">
        <v>321</v>
      </c>
      <c r="B2384" s="45" t="s">
        <v>650</v>
      </c>
      <c r="C2384" s="45">
        <v>1571</v>
      </c>
      <c r="D2384" s="45" t="s">
        <v>239</v>
      </c>
      <c r="E2384" s="45">
        <v>105</v>
      </c>
      <c r="F2384" s="46">
        <v>519.75</v>
      </c>
      <c r="G2384" s="46">
        <v>49.35</v>
      </c>
      <c r="H2384" s="2" t="str">
        <f t="shared" si="39"/>
        <v>April</v>
      </c>
    </row>
    <row r="2385" spans="1:8" ht="15.75" thickBot="1" x14ac:dyDescent="0.3">
      <c r="A2385" s="45" t="s">
        <v>321</v>
      </c>
      <c r="B2385" s="45" t="s">
        <v>650</v>
      </c>
      <c r="C2385" s="45">
        <v>365</v>
      </c>
      <c r="D2385" s="45" t="s">
        <v>240</v>
      </c>
      <c r="E2385" s="45">
        <v>48</v>
      </c>
      <c r="F2385" s="46">
        <v>276</v>
      </c>
      <c r="G2385" s="46">
        <v>26.35</v>
      </c>
      <c r="H2385" s="2" t="str">
        <f t="shared" si="39"/>
        <v>April</v>
      </c>
    </row>
    <row r="2386" spans="1:8" ht="15.75" thickBot="1" x14ac:dyDescent="0.3">
      <c r="A2386" s="45" t="s">
        <v>321</v>
      </c>
      <c r="B2386" s="45" t="s">
        <v>650</v>
      </c>
      <c r="C2386" s="45">
        <v>1565</v>
      </c>
      <c r="D2386" s="45" t="s">
        <v>241</v>
      </c>
      <c r="E2386" s="45">
        <v>82</v>
      </c>
      <c r="F2386" s="46">
        <v>373.1</v>
      </c>
      <c r="G2386" s="46">
        <v>35.28</v>
      </c>
      <c r="H2386" s="2" t="str">
        <f t="shared" si="39"/>
        <v>April</v>
      </c>
    </row>
    <row r="2387" spans="1:8" ht="15.75" thickBot="1" x14ac:dyDescent="0.3">
      <c r="A2387" s="45" t="s">
        <v>321</v>
      </c>
      <c r="B2387" s="45" t="s">
        <v>650</v>
      </c>
      <c r="C2387" s="45">
        <v>1566</v>
      </c>
      <c r="D2387" s="45" t="s">
        <v>243</v>
      </c>
      <c r="E2387" s="45">
        <v>100</v>
      </c>
      <c r="F2387" s="46">
        <v>675</v>
      </c>
      <c r="G2387" s="46">
        <v>64.010000000000005</v>
      </c>
      <c r="H2387" s="2" t="str">
        <f t="shared" si="39"/>
        <v>April</v>
      </c>
    </row>
    <row r="2388" spans="1:8" ht="15.75" thickBot="1" x14ac:dyDescent="0.3">
      <c r="A2388" s="45" t="s">
        <v>321</v>
      </c>
      <c r="B2388" s="45" t="s">
        <v>244</v>
      </c>
      <c r="C2388" s="45">
        <v>1455</v>
      </c>
      <c r="D2388" s="45" t="s">
        <v>245</v>
      </c>
      <c r="E2388" s="45">
        <v>14</v>
      </c>
      <c r="F2388" s="46">
        <v>55.86</v>
      </c>
      <c r="G2388" s="46">
        <v>5.32</v>
      </c>
      <c r="H2388" s="2" t="str">
        <f t="shared" si="39"/>
        <v>April</v>
      </c>
    </row>
    <row r="2389" spans="1:8" ht="15.75" thickBot="1" x14ac:dyDescent="0.3">
      <c r="A2389" s="45" t="s">
        <v>321</v>
      </c>
      <c r="B2389" s="45" t="s">
        <v>244</v>
      </c>
      <c r="C2389" s="45">
        <v>1412</v>
      </c>
      <c r="D2389" s="45" t="s">
        <v>246</v>
      </c>
      <c r="E2389" s="45">
        <v>120</v>
      </c>
      <c r="F2389" s="46">
        <v>420</v>
      </c>
      <c r="G2389" s="46">
        <v>39.68</v>
      </c>
      <c r="H2389" s="2" t="str">
        <f t="shared" si="39"/>
        <v>April</v>
      </c>
    </row>
    <row r="2390" spans="1:8" ht="15.75" thickBot="1" x14ac:dyDescent="0.3">
      <c r="A2390" s="45" t="s">
        <v>321</v>
      </c>
      <c r="B2390" s="45" t="s">
        <v>244</v>
      </c>
      <c r="C2390" s="45">
        <v>1428</v>
      </c>
      <c r="D2390" s="45" t="s">
        <v>247</v>
      </c>
      <c r="E2390" s="45">
        <v>133</v>
      </c>
      <c r="F2390" s="46">
        <v>698.25</v>
      </c>
      <c r="G2390" s="46">
        <v>66.44</v>
      </c>
      <c r="H2390" s="2" t="str">
        <f t="shared" si="39"/>
        <v>April</v>
      </c>
    </row>
    <row r="2391" spans="1:8" ht="15.75" thickBot="1" x14ac:dyDescent="0.3">
      <c r="A2391" s="45" t="s">
        <v>321</v>
      </c>
      <c r="B2391" s="45" t="s">
        <v>244</v>
      </c>
      <c r="C2391" s="45">
        <v>1451</v>
      </c>
      <c r="D2391" s="45" t="s">
        <v>248</v>
      </c>
      <c r="E2391" s="45">
        <v>100</v>
      </c>
      <c r="F2391" s="46">
        <v>435</v>
      </c>
      <c r="G2391" s="46">
        <v>41.05</v>
      </c>
      <c r="H2391" s="2" t="str">
        <f t="shared" si="39"/>
        <v>April</v>
      </c>
    </row>
    <row r="2392" spans="1:8" ht="15.75" thickBot="1" x14ac:dyDescent="0.3">
      <c r="A2392" s="45" t="s">
        <v>321</v>
      </c>
      <c r="B2392" s="45" t="s">
        <v>244</v>
      </c>
      <c r="C2392" s="45">
        <v>1450</v>
      </c>
      <c r="D2392" s="45" t="s">
        <v>249</v>
      </c>
      <c r="E2392" s="45">
        <v>164</v>
      </c>
      <c r="F2392" s="46">
        <v>861</v>
      </c>
      <c r="G2392" s="46">
        <v>81.93</v>
      </c>
      <c r="H2392" s="2" t="str">
        <f t="shared" si="39"/>
        <v>April</v>
      </c>
    </row>
    <row r="2393" spans="1:8" ht="15.75" thickBot="1" x14ac:dyDescent="0.3">
      <c r="A2393" s="45" t="s">
        <v>321</v>
      </c>
      <c r="B2393" s="45" t="s">
        <v>244</v>
      </c>
      <c r="C2393" s="45">
        <v>1333</v>
      </c>
      <c r="D2393" s="45" t="s">
        <v>250</v>
      </c>
      <c r="E2393" s="45">
        <v>102</v>
      </c>
      <c r="F2393" s="46">
        <v>382.5</v>
      </c>
      <c r="G2393" s="46">
        <v>36.64</v>
      </c>
      <c r="H2393" s="2" t="str">
        <f t="shared" si="39"/>
        <v>April</v>
      </c>
    </row>
    <row r="2394" spans="1:8" ht="15.75" thickBot="1" x14ac:dyDescent="0.3">
      <c r="A2394" s="45" t="s">
        <v>321</v>
      </c>
      <c r="B2394" s="45" t="s">
        <v>251</v>
      </c>
      <c r="C2394" s="45">
        <v>42215</v>
      </c>
      <c r="D2394" s="45" t="s">
        <v>274</v>
      </c>
      <c r="E2394" s="45">
        <v>98</v>
      </c>
      <c r="F2394" s="46">
        <v>179.34</v>
      </c>
      <c r="G2394" s="46">
        <v>16.809999999999999</v>
      </c>
      <c r="H2394" s="2" t="str">
        <f t="shared" si="39"/>
        <v>April</v>
      </c>
    </row>
    <row r="2395" spans="1:8" ht="15.75" thickBot="1" x14ac:dyDescent="0.3">
      <c r="A2395" s="45" t="s">
        <v>321</v>
      </c>
      <c r="B2395" s="45" t="s">
        <v>251</v>
      </c>
      <c r="C2395" s="45">
        <v>5013</v>
      </c>
      <c r="D2395" s="45" t="s">
        <v>252</v>
      </c>
      <c r="E2395" s="45">
        <v>8</v>
      </c>
      <c r="F2395" s="46">
        <v>2</v>
      </c>
      <c r="G2395" s="46">
        <v>0</v>
      </c>
      <c r="H2395" s="2" t="str">
        <f t="shared" si="39"/>
        <v>April</v>
      </c>
    </row>
    <row r="2396" spans="1:8" ht="15.75" thickBot="1" x14ac:dyDescent="0.3">
      <c r="A2396" s="45" t="s">
        <v>321</v>
      </c>
      <c r="B2396" s="45" t="s">
        <v>653</v>
      </c>
      <c r="C2396" s="45">
        <v>1701</v>
      </c>
      <c r="D2396" s="45" t="s">
        <v>7</v>
      </c>
      <c r="E2396" s="45">
        <v>537</v>
      </c>
      <c r="F2396" s="46">
        <v>805.5</v>
      </c>
      <c r="G2396" s="46">
        <v>75.7</v>
      </c>
      <c r="H2396" t="str">
        <f>"May"</f>
        <v>May</v>
      </c>
    </row>
    <row r="2397" spans="1:8" ht="15.75" thickBot="1" x14ac:dyDescent="0.3">
      <c r="A2397" s="45" t="s">
        <v>321</v>
      </c>
      <c r="B2397" s="45" t="s">
        <v>653</v>
      </c>
      <c r="C2397" s="45">
        <v>659100</v>
      </c>
      <c r="D2397" s="45" t="s">
        <v>9</v>
      </c>
      <c r="E2397" s="45">
        <v>36</v>
      </c>
      <c r="F2397" s="46">
        <v>86.4</v>
      </c>
      <c r="G2397" s="46">
        <v>8.25</v>
      </c>
      <c r="H2397" s="2" t="str">
        <f t="shared" ref="H2397:H2460" si="40">"May"</f>
        <v>May</v>
      </c>
    </row>
    <row r="2398" spans="1:8" ht="15.75" thickBot="1" x14ac:dyDescent="0.3">
      <c r="A2398" s="45" t="s">
        <v>321</v>
      </c>
      <c r="B2398" s="45" t="s">
        <v>653</v>
      </c>
      <c r="C2398" s="45">
        <v>659105</v>
      </c>
      <c r="D2398" s="45" t="s">
        <v>10</v>
      </c>
      <c r="E2398" s="45">
        <v>122</v>
      </c>
      <c r="F2398" s="46">
        <v>170.8</v>
      </c>
      <c r="G2398" s="46">
        <v>16.11</v>
      </c>
      <c r="H2398" s="2" t="str">
        <f t="shared" si="40"/>
        <v>May</v>
      </c>
    </row>
    <row r="2399" spans="1:8" ht="15.75" thickBot="1" x14ac:dyDescent="0.3">
      <c r="A2399" s="45" t="s">
        <v>321</v>
      </c>
      <c r="B2399" s="45" t="s">
        <v>653</v>
      </c>
      <c r="C2399" s="45">
        <v>659102</v>
      </c>
      <c r="D2399" s="45" t="s">
        <v>11</v>
      </c>
      <c r="E2399" s="45">
        <v>42</v>
      </c>
      <c r="F2399" s="46">
        <v>94.5</v>
      </c>
      <c r="G2399" s="46">
        <v>8.92</v>
      </c>
      <c r="H2399" s="2" t="str">
        <f t="shared" si="40"/>
        <v>May</v>
      </c>
    </row>
    <row r="2400" spans="1:8" ht="15.75" thickBot="1" x14ac:dyDescent="0.3">
      <c r="A2400" s="45" t="s">
        <v>321</v>
      </c>
      <c r="B2400" s="45" t="s">
        <v>653</v>
      </c>
      <c r="C2400" s="45">
        <v>659103</v>
      </c>
      <c r="D2400" s="45" t="s">
        <v>12</v>
      </c>
      <c r="E2400" s="45">
        <v>43</v>
      </c>
      <c r="F2400" s="46">
        <v>96.75</v>
      </c>
      <c r="G2400" s="46">
        <v>9.14</v>
      </c>
      <c r="H2400" s="2" t="str">
        <f t="shared" si="40"/>
        <v>May</v>
      </c>
    </row>
    <row r="2401" spans="1:8" ht="15.75" thickBot="1" x14ac:dyDescent="0.3">
      <c r="A2401" s="45" t="s">
        <v>321</v>
      </c>
      <c r="B2401" s="45" t="s">
        <v>653</v>
      </c>
      <c r="C2401" s="45">
        <v>659104</v>
      </c>
      <c r="D2401" s="45" t="s">
        <v>13</v>
      </c>
      <c r="E2401" s="45">
        <v>7</v>
      </c>
      <c r="F2401" s="46">
        <v>15.75</v>
      </c>
      <c r="G2401" s="46">
        <v>1.5</v>
      </c>
      <c r="H2401" s="2" t="str">
        <f t="shared" si="40"/>
        <v>May</v>
      </c>
    </row>
    <row r="2402" spans="1:8" ht="15.75" thickBot="1" x14ac:dyDescent="0.3">
      <c r="A2402" s="45" t="s">
        <v>321</v>
      </c>
      <c r="B2402" s="45" t="s">
        <v>653</v>
      </c>
      <c r="C2402" s="45">
        <v>659101</v>
      </c>
      <c r="D2402" s="45" t="s">
        <v>14</v>
      </c>
      <c r="E2402" s="45">
        <v>45</v>
      </c>
      <c r="F2402" s="46">
        <v>78.75</v>
      </c>
      <c r="G2402" s="46">
        <v>7.61</v>
      </c>
      <c r="H2402" s="2" t="str">
        <f t="shared" si="40"/>
        <v>May</v>
      </c>
    </row>
    <row r="2403" spans="1:8" ht="15.75" thickBot="1" x14ac:dyDescent="0.3">
      <c r="A2403" s="45" t="s">
        <v>321</v>
      </c>
      <c r="B2403" s="45" t="s">
        <v>653</v>
      </c>
      <c r="C2403" s="45">
        <v>2127</v>
      </c>
      <c r="D2403" s="45" t="s">
        <v>15</v>
      </c>
      <c r="E2403" s="45">
        <v>208</v>
      </c>
      <c r="F2403" s="46">
        <v>247.52</v>
      </c>
      <c r="G2403" s="46">
        <v>23.42</v>
      </c>
      <c r="H2403" s="2" t="str">
        <f t="shared" si="40"/>
        <v>May</v>
      </c>
    </row>
    <row r="2404" spans="1:8" ht="15.75" thickBot="1" x14ac:dyDescent="0.3">
      <c r="A2404" s="45" t="s">
        <v>321</v>
      </c>
      <c r="B2404" s="45" t="s">
        <v>653</v>
      </c>
      <c r="C2404" s="45">
        <v>659013</v>
      </c>
      <c r="D2404" s="45" t="s">
        <v>17</v>
      </c>
      <c r="E2404" s="45">
        <v>36</v>
      </c>
      <c r="F2404" s="46">
        <v>150.84</v>
      </c>
      <c r="G2404" s="46">
        <v>14.38</v>
      </c>
      <c r="H2404" s="2" t="str">
        <f t="shared" si="40"/>
        <v>May</v>
      </c>
    </row>
    <row r="2405" spans="1:8" ht="15.75" thickBot="1" x14ac:dyDescent="0.3">
      <c r="A2405" s="45" t="s">
        <v>321</v>
      </c>
      <c r="B2405" s="45" t="s">
        <v>653</v>
      </c>
      <c r="C2405" s="45">
        <v>659004</v>
      </c>
      <c r="D2405" s="45" t="s">
        <v>18</v>
      </c>
      <c r="E2405" s="45">
        <v>35</v>
      </c>
      <c r="F2405" s="46">
        <v>104.65</v>
      </c>
      <c r="G2405" s="46">
        <v>9.82</v>
      </c>
      <c r="H2405" s="2" t="str">
        <f t="shared" si="40"/>
        <v>May</v>
      </c>
    </row>
    <row r="2406" spans="1:8" ht="15.75" thickBot="1" x14ac:dyDescent="0.3">
      <c r="A2406" s="45" t="s">
        <v>321</v>
      </c>
      <c r="B2406" s="45" t="s">
        <v>653</v>
      </c>
      <c r="C2406" s="45">
        <v>659006</v>
      </c>
      <c r="D2406" s="45" t="s">
        <v>19</v>
      </c>
      <c r="E2406" s="45">
        <v>27</v>
      </c>
      <c r="F2406" s="46">
        <v>80.73</v>
      </c>
      <c r="G2406" s="46">
        <v>7.59</v>
      </c>
      <c r="H2406" s="2" t="str">
        <f t="shared" si="40"/>
        <v>May</v>
      </c>
    </row>
    <row r="2407" spans="1:8" ht="15.75" thickBot="1" x14ac:dyDescent="0.3">
      <c r="A2407" s="45" t="s">
        <v>321</v>
      </c>
      <c r="B2407" s="45" t="s">
        <v>653</v>
      </c>
      <c r="C2407" s="45">
        <v>659018</v>
      </c>
      <c r="D2407" s="45" t="s">
        <v>20</v>
      </c>
      <c r="E2407" s="45">
        <v>44</v>
      </c>
      <c r="F2407" s="46">
        <v>184.36</v>
      </c>
      <c r="G2407" s="46">
        <v>17.579999999999998</v>
      </c>
      <c r="H2407" s="2" t="str">
        <f t="shared" si="40"/>
        <v>May</v>
      </c>
    </row>
    <row r="2408" spans="1:8" ht="15.75" thickBot="1" x14ac:dyDescent="0.3">
      <c r="A2408" s="45" t="s">
        <v>321</v>
      </c>
      <c r="B2408" s="45" t="s">
        <v>653</v>
      </c>
      <c r="C2408" s="45">
        <v>659010</v>
      </c>
      <c r="D2408" s="45" t="s">
        <v>21</v>
      </c>
      <c r="E2408" s="45">
        <v>42</v>
      </c>
      <c r="F2408" s="46">
        <v>125.58</v>
      </c>
      <c r="G2408" s="46">
        <v>11.85</v>
      </c>
      <c r="H2408" s="2" t="str">
        <f t="shared" si="40"/>
        <v>May</v>
      </c>
    </row>
    <row r="2409" spans="1:8" ht="15.75" thickBot="1" x14ac:dyDescent="0.3">
      <c r="A2409" s="45" t="s">
        <v>321</v>
      </c>
      <c r="B2409" s="45" t="s">
        <v>653</v>
      </c>
      <c r="C2409" s="45">
        <v>659021</v>
      </c>
      <c r="D2409" s="45" t="s">
        <v>266</v>
      </c>
      <c r="E2409" s="45">
        <v>22</v>
      </c>
      <c r="F2409" s="46">
        <v>109.78</v>
      </c>
      <c r="G2409" s="46">
        <v>10.37</v>
      </c>
      <c r="H2409" s="2" t="str">
        <f t="shared" si="40"/>
        <v>May</v>
      </c>
    </row>
    <row r="2410" spans="1:8" ht="15.75" thickBot="1" x14ac:dyDescent="0.3">
      <c r="A2410" s="45" t="s">
        <v>321</v>
      </c>
      <c r="B2410" s="45" t="s">
        <v>653</v>
      </c>
      <c r="C2410" s="45">
        <v>659008</v>
      </c>
      <c r="D2410" s="45" t="s">
        <v>22</v>
      </c>
      <c r="E2410" s="45">
        <v>54</v>
      </c>
      <c r="F2410" s="46">
        <v>215.46</v>
      </c>
      <c r="G2410" s="46">
        <v>20.51</v>
      </c>
      <c r="H2410" s="2" t="str">
        <f t="shared" si="40"/>
        <v>May</v>
      </c>
    </row>
    <row r="2411" spans="1:8" ht="15.75" thickBot="1" x14ac:dyDescent="0.3">
      <c r="A2411" s="45" t="s">
        <v>321</v>
      </c>
      <c r="B2411" s="45" t="s">
        <v>653</v>
      </c>
      <c r="C2411" s="45">
        <v>659003</v>
      </c>
      <c r="D2411" s="45" t="s">
        <v>23</v>
      </c>
      <c r="E2411" s="45">
        <v>32</v>
      </c>
      <c r="F2411" s="46">
        <v>95.68</v>
      </c>
      <c r="G2411" s="46">
        <v>9.0299999999999994</v>
      </c>
      <c r="H2411" s="2" t="str">
        <f t="shared" si="40"/>
        <v>May</v>
      </c>
    </row>
    <row r="2412" spans="1:8" ht="15.75" thickBot="1" x14ac:dyDescent="0.3">
      <c r="A2412" s="45" t="s">
        <v>321</v>
      </c>
      <c r="B2412" s="45" t="s">
        <v>653</v>
      </c>
      <c r="C2412" s="45">
        <v>1712</v>
      </c>
      <c r="D2412" s="45" t="s">
        <v>24</v>
      </c>
      <c r="E2412" s="45">
        <v>279</v>
      </c>
      <c r="F2412" s="46">
        <v>474.3</v>
      </c>
      <c r="G2412" s="46">
        <v>44.86</v>
      </c>
      <c r="H2412" s="2" t="str">
        <f t="shared" si="40"/>
        <v>May</v>
      </c>
    </row>
    <row r="2413" spans="1:8" ht="15.75" thickBot="1" x14ac:dyDescent="0.3">
      <c r="A2413" s="45" t="s">
        <v>321</v>
      </c>
      <c r="B2413" s="45" t="s">
        <v>654</v>
      </c>
      <c r="C2413" s="45">
        <v>605</v>
      </c>
      <c r="D2413" s="45" t="s">
        <v>25</v>
      </c>
      <c r="E2413" s="45">
        <v>31</v>
      </c>
      <c r="F2413" s="46">
        <v>100.75</v>
      </c>
      <c r="G2413" s="46">
        <v>9.61</v>
      </c>
      <c r="H2413" s="2" t="str">
        <f t="shared" si="40"/>
        <v>May</v>
      </c>
    </row>
    <row r="2414" spans="1:8" ht="15.75" thickBot="1" x14ac:dyDescent="0.3">
      <c r="A2414" s="45" t="s">
        <v>321</v>
      </c>
      <c r="B2414" s="45" t="s">
        <v>654</v>
      </c>
      <c r="C2414" s="45">
        <v>904</v>
      </c>
      <c r="D2414" s="45" t="s">
        <v>26</v>
      </c>
      <c r="E2414" s="45">
        <v>58</v>
      </c>
      <c r="F2414" s="46">
        <v>92.8</v>
      </c>
      <c r="G2414" s="46">
        <v>8.7200000000000006</v>
      </c>
      <c r="H2414" s="2" t="str">
        <f t="shared" si="40"/>
        <v>May</v>
      </c>
    </row>
    <row r="2415" spans="1:8" ht="15.75" thickBot="1" x14ac:dyDescent="0.3">
      <c r="A2415" s="45" t="s">
        <v>321</v>
      </c>
      <c r="B2415" s="45" t="s">
        <v>654</v>
      </c>
      <c r="C2415" s="45">
        <v>9033</v>
      </c>
      <c r="D2415" s="45" t="s">
        <v>652</v>
      </c>
      <c r="E2415" s="45">
        <v>358</v>
      </c>
      <c r="F2415" s="46">
        <v>1432</v>
      </c>
      <c r="G2415" s="46">
        <v>136.04</v>
      </c>
      <c r="H2415" s="2" t="str">
        <f t="shared" si="40"/>
        <v>May</v>
      </c>
    </row>
    <row r="2416" spans="1:8" ht="15.75" thickBot="1" x14ac:dyDescent="0.3">
      <c r="A2416" s="45" t="s">
        <v>321</v>
      </c>
      <c r="B2416" s="45" t="s">
        <v>654</v>
      </c>
      <c r="C2416" s="45">
        <v>46959</v>
      </c>
      <c r="D2416" s="45" t="s">
        <v>27</v>
      </c>
      <c r="E2416" s="45">
        <v>99</v>
      </c>
      <c r="F2416" s="46">
        <v>158.4</v>
      </c>
      <c r="G2416" s="46">
        <v>14.88</v>
      </c>
      <c r="H2416" s="2" t="str">
        <f t="shared" si="40"/>
        <v>May</v>
      </c>
    </row>
    <row r="2417" spans="1:8" ht="15.75" thickBot="1" x14ac:dyDescent="0.3">
      <c r="A2417" s="45" t="s">
        <v>321</v>
      </c>
      <c r="B2417" s="45" t="s">
        <v>654</v>
      </c>
      <c r="C2417" s="45">
        <v>909</v>
      </c>
      <c r="D2417" s="45" t="s">
        <v>28</v>
      </c>
      <c r="E2417" s="45">
        <v>29</v>
      </c>
      <c r="F2417" s="46">
        <v>46.4</v>
      </c>
      <c r="G2417" s="46">
        <v>4.3499999999999996</v>
      </c>
      <c r="H2417" s="2" t="str">
        <f t="shared" si="40"/>
        <v>May</v>
      </c>
    </row>
    <row r="2418" spans="1:8" ht="15.75" thickBot="1" x14ac:dyDescent="0.3">
      <c r="A2418" s="45" t="s">
        <v>321</v>
      </c>
      <c r="B2418" s="45" t="s">
        <v>654</v>
      </c>
      <c r="C2418" s="45">
        <v>4565</v>
      </c>
      <c r="D2418" s="45" t="s">
        <v>269</v>
      </c>
      <c r="E2418" s="45">
        <v>3</v>
      </c>
      <c r="F2418" s="46">
        <v>3</v>
      </c>
      <c r="G2418" s="46">
        <v>0</v>
      </c>
      <c r="H2418" s="2" t="str">
        <f t="shared" si="40"/>
        <v>May</v>
      </c>
    </row>
    <row r="2419" spans="1:8" ht="15.75" thickBot="1" x14ac:dyDescent="0.3">
      <c r="A2419" s="45" t="s">
        <v>321</v>
      </c>
      <c r="B2419" s="45" t="s">
        <v>654</v>
      </c>
      <c r="C2419" s="45">
        <v>911</v>
      </c>
      <c r="D2419" s="45" t="s">
        <v>29</v>
      </c>
      <c r="E2419" s="45">
        <v>182</v>
      </c>
      <c r="F2419" s="46">
        <v>291.2</v>
      </c>
      <c r="G2419" s="46">
        <v>27.32</v>
      </c>
      <c r="H2419" s="2" t="str">
        <f t="shared" si="40"/>
        <v>May</v>
      </c>
    </row>
    <row r="2420" spans="1:8" ht="15.75" thickBot="1" x14ac:dyDescent="0.3">
      <c r="A2420" s="45" t="s">
        <v>321</v>
      </c>
      <c r="B2420" s="45" t="s">
        <v>654</v>
      </c>
      <c r="C2420" s="45">
        <v>6789</v>
      </c>
      <c r="D2420" s="45" t="s">
        <v>30</v>
      </c>
      <c r="E2420" s="45">
        <v>75</v>
      </c>
      <c r="F2420" s="46">
        <v>120</v>
      </c>
      <c r="G2420" s="46">
        <v>11.29</v>
      </c>
      <c r="H2420" s="2" t="str">
        <f t="shared" si="40"/>
        <v>May</v>
      </c>
    </row>
    <row r="2421" spans="1:8" ht="15.75" thickBot="1" x14ac:dyDescent="0.3">
      <c r="A2421" s="45" t="s">
        <v>321</v>
      </c>
      <c r="B2421" s="45" t="s">
        <v>654</v>
      </c>
      <c r="C2421" s="45">
        <v>4987</v>
      </c>
      <c r="D2421" s="45" t="s">
        <v>31</v>
      </c>
      <c r="E2421" s="45">
        <v>133</v>
      </c>
      <c r="F2421" s="46">
        <v>212.8</v>
      </c>
      <c r="G2421" s="46">
        <v>19.96</v>
      </c>
      <c r="H2421" s="2" t="str">
        <f t="shared" si="40"/>
        <v>May</v>
      </c>
    </row>
    <row r="2422" spans="1:8" ht="15.75" thickBot="1" x14ac:dyDescent="0.3">
      <c r="A2422" s="45" t="s">
        <v>321</v>
      </c>
      <c r="B2422" s="45" t="s">
        <v>654</v>
      </c>
      <c r="C2422" s="45">
        <v>898</v>
      </c>
      <c r="D2422" s="45" t="s">
        <v>32</v>
      </c>
      <c r="E2422" s="45">
        <v>11</v>
      </c>
      <c r="F2422" s="46">
        <v>3.85</v>
      </c>
      <c r="G2422" s="46">
        <v>0</v>
      </c>
      <c r="H2422" s="2" t="str">
        <f t="shared" si="40"/>
        <v>May</v>
      </c>
    </row>
    <row r="2423" spans="1:8" ht="15.75" thickBot="1" x14ac:dyDescent="0.3">
      <c r="A2423" s="45" t="s">
        <v>321</v>
      </c>
      <c r="B2423" s="45" t="s">
        <v>654</v>
      </c>
      <c r="C2423" s="45">
        <v>770</v>
      </c>
      <c r="D2423" s="45" t="s">
        <v>33</v>
      </c>
      <c r="E2423" s="45">
        <v>37</v>
      </c>
      <c r="F2423" s="46">
        <v>14.8</v>
      </c>
      <c r="G2423" s="46">
        <v>1.45</v>
      </c>
      <c r="H2423" s="2" t="str">
        <f t="shared" si="40"/>
        <v>May</v>
      </c>
    </row>
    <row r="2424" spans="1:8" ht="15.75" thickBot="1" x14ac:dyDescent="0.3">
      <c r="A2424" s="45" t="s">
        <v>321</v>
      </c>
      <c r="B2424" s="45" t="s">
        <v>654</v>
      </c>
      <c r="C2424" s="45">
        <v>953</v>
      </c>
      <c r="D2424" s="45" t="s">
        <v>34</v>
      </c>
      <c r="E2424" s="45">
        <v>63</v>
      </c>
      <c r="F2424" s="46">
        <v>100.8</v>
      </c>
      <c r="G2424" s="46">
        <v>9.4499999999999993</v>
      </c>
      <c r="H2424" s="2" t="str">
        <f t="shared" si="40"/>
        <v>May</v>
      </c>
    </row>
    <row r="2425" spans="1:8" ht="15.75" thickBot="1" x14ac:dyDescent="0.3">
      <c r="A2425" s="45" t="s">
        <v>321</v>
      </c>
      <c r="B2425" s="45" t="s">
        <v>654</v>
      </c>
      <c r="C2425" s="45">
        <v>5701</v>
      </c>
      <c r="D2425" s="45" t="s">
        <v>270</v>
      </c>
      <c r="E2425" s="45">
        <v>61</v>
      </c>
      <c r="F2425" s="46">
        <v>109.8</v>
      </c>
      <c r="G2425" s="46">
        <v>10.37</v>
      </c>
      <c r="H2425" s="2" t="str">
        <f t="shared" si="40"/>
        <v>May</v>
      </c>
    </row>
    <row r="2426" spans="1:8" ht="15.75" thickBot="1" x14ac:dyDescent="0.3">
      <c r="A2426" s="45" t="s">
        <v>321</v>
      </c>
      <c r="B2426" s="45" t="s">
        <v>654</v>
      </c>
      <c r="C2426" s="45">
        <v>914</v>
      </c>
      <c r="D2426" s="45" t="s">
        <v>35</v>
      </c>
      <c r="E2426" s="45">
        <v>54</v>
      </c>
      <c r="F2426" s="46">
        <v>148.5</v>
      </c>
      <c r="G2426" s="46">
        <v>14.04</v>
      </c>
      <c r="H2426" s="2" t="str">
        <f t="shared" si="40"/>
        <v>May</v>
      </c>
    </row>
    <row r="2427" spans="1:8" ht="15.75" thickBot="1" x14ac:dyDescent="0.3">
      <c r="A2427" s="45" t="s">
        <v>321</v>
      </c>
      <c r="B2427" s="45" t="s">
        <v>654</v>
      </c>
      <c r="C2427" s="45">
        <v>35324</v>
      </c>
      <c r="D2427" s="45" t="s">
        <v>36</v>
      </c>
      <c r="E2427" s="45">
        <v>57</v>
      </c>
      <c r="F2427" s="46">
        <v>156.75</v>
      </c>
      <c r="G2427" s="46">
        <v>14.83</v>
      </c>
      <c r="H2427" s="2" t="str">
        <f t="shared" si="40"/>
        <v>May</v>
      </c>
    </row>
    <row r="2428" spans="1:8" ht="15.75" thickBot="1" x14ac:dyDescent="0.3">
      <c r="A2428" s="45" t="s">
        <v>321</v>
      </c>
      <c r="B2428" s="45" t="s">
        <v>654</v>
      </c>
      <c r="C2428" s="45">
        <v>934</v>
      </c>
      <c r="D2428" s="45" t="s">
        <v>38</v>
      </c>
      <c r="E2428" s="45">
        <v>73</v>
      </c>
      <c r="F2428" s="46">
        <v>135.05000000000001</v>
      </c>
      <c r="G2428" s="46">
        <v>13.08</v>
      </c>
      <c r="H2428" s="2" t="str">
        <f t="shared" si="40"/>
        <v>May</v>
      </c>
    </row>
    <row r="2429" spans="1:8" ht="15.75" thickBot="1" x14ac:dyDescent="0.3">
      <c r="A2429" s="45" t="s">
        <v>321</v>
      </c>
      <c r="B2429" s="45" t="s">
        <v>654</v>
      </c>
      <c r="C2429" s="45">
        <v>1030002</v>
      </c>
      <c r="D2429" s="45" t="s">
        <v>39</v>
      </c>
      <c r="E2429" s="45">
        <v>88</v>
      </c>
      <c r="F2429" s="46">
        <v>162.80000000000001</v>
      </c>
      <c r="G2429" s="46">
        <v>15.77</v>
      </c>
      <c r="H2429" s="2" t="str">
        <f t="shared" si="40"/>
        <v>May</v>
      </c>
    </row>
    <row r="2430" spans="1:8" ht="15.75" thickBot="1" x14ac:dyDescent="0.3">
      <c r="A2430" s="45" t="s">
        <v>321</v>
      </c>
      <c r="B2430" s="45" t="s">
        <v>654</v>
      </c>
      <c r="C2430" s="45">
        <v>968</v>
      </c>
      <c r="D2430" s="45" t="s">
        <v>41</v>
      </c>
      <c r="E2430" s="45">
        <v>93</v>
      </c>
      <c r="F2430" s="46">
        <v>172.05</v>
      </c>
      <c r="G2430" s="46">
        <v>16.72</v>
      </c>
      <c r="H2430" s="2" t="str">
        <f t="shared" si="40"/>
        <v>May</v>
      </c>
    </row>
    <row r="2431" spans="1:8" ht="15.75" thickBot="1" x14ac:dyDescent="0.3">
      <c r="A2431" s="45" t="s">
        <v>321</v>
      </c>
      <c r="B2431" s="45" t="s">
        <v>654</v>
      </c>
      <c r="C2431" s="45">
        <v>965</v>
      </c>
      <c r="D2431" s="45" t="s">
        <v>42</v>
      </c>
      <c r="E2431" s="45">
        <v>65</v>
      </c>
      <c r="F2431" s="46">
        <v>120.25</v>
      </c>
      <c r="G2431" s="46">
        <v>11.66</v>
      </c>
      <c r="H2431" s="2" t="str">
        <f t="shared" si="40"/>
        <v>May</v>
      </c>
    </row>
    <row r="2432" spans="1:8" ht="15.75" thickBot="1" x14ac:dyDescent="0.3">
      <c r="A2432" s="45" t="s">
        <v>321</v>
      </c>
      <c r="B2432" s="45" t="s">
        <v>654</v>
      </c>
      <c r="C2432" s="45">
        <v>1211</v>
      </c>
      <c r="D2432" s="45" t="s">
        <v>43</v>
      </c>
      <c r="E2432" s="45">
        <v>29</v>
      </c>
      <c r="F2432" s="46">
        <v>60.9</v>
      </c>
      <c r="G2432" s="46">
        <v>5.79</v>
      </c>
      <c r="H2432" s="2" t="str">
        <f t="shared" si="40"/>
        <v>May</v>
      </c>
    </row>
    <row r="2433" spans="1:8" ht="15.75" thickBot="1" x14ac:dyDescent="0.3">
      <c r="A2433" s="45" t="s">
        <v>321</v>
      </c>
      <c r="B2433" s="45" t="s">
        <v>654</v>
      </c>
      <c r="C2433" s="45">
        <v>1022</v>
      </c>
      <c r="D2433" s="45" t="s">
        <v>44</v>
      </c>
      <c r="E2433" s="45">
        <v>80</v>
      </c>
      <c r="F2433" s="46">
        <v>200</v>
      </c>
      <c r="G2433" s="46">
        <v>19.13</v>
      </c>
      <c r="H2433" s="2" t="str">
        <f t="shared" si="40"/>
        <v>May</v>
      </c>
    </row>
    <row r="2434" spans="1:8" ht="15.75" thickBot="1" x14ac:dyDescent="0.3">
      <c r="A2434" s="45" t="s">
        <v>321</v>
      </c>
      <c r="B2434" s="45" t="s">
        <v>654</v>
      </c>
      <c r="C2434" s="45">
        <v>1023</v>
      </c>
      <c r="D2434" s="45" t="s">
        <v>45</v>
      </c>
      <c r="E2434" s="45">
        <v>63</v>
      </c>
      <c r="F2434" s="46">
        <v>182.7</v>
      </c>
      <c r="G2434" s="46">
        <v>17.579999999999998</v>
      </c>
      <c r="H2434" s="2" t="str">
        <f t="shared" si="40"/>
        <v>May</v>
      </c>
    </row>
    <row r="2435" spans="1:8" ht="15.75" thickBot="1" x14ac:dyDescent="0.3">
      <c r="A2435" s="45" t="s">
        <v>321</v>
      </c>
      <c r="B2435" s="45" t="s">
        <v>654</v>
      </c>
      <c r="C2435" s="45">
        <v>956</v>
      </c>
      <c r="D2435" s="45" t="s">
        <v>46</v>
      </c>
      <c r="E2435" s="45">
        <v>74</v>
      </c>
      <c r="F2435" s="46">
        <v>203.5</v>
      </c>
      <c r="G2435" s="46">
        <v>19.25</v>
      </c>
      <c r="H2435" s="2" t="str">
        <f t="shared" si="40"/>
        <v>May</v>
      </c>
    </row>
    <row r="2436" spans="1:8" ht="15.75" thickBot="1" x14ac:dyDescent="0.3">
      <c r="A2436" s="45" t="s">
        <v>321</v>
      </c>
      <c r="B2436" s="45" t="s">
        <v>654</v>
      </c>
      <c r="C2436" s="45">
        <v>58330</v>
      </c>
      <c r="D2436" s="45" t="s">
        <v>47</v>
      </c>
      <c r="E2436" s="45">
        <v>23</v>
      </c>
      <c r="F2436" s="46">
        <v>80.5</v>
      </c>
      <c r="G2436" s="46">
        <v>0</v>
      </c>
      <c r="H2436" s="2" t="str">
        <f t="shared" si="40"/>
        <v>May</v>
      </c>
    </row>
    <row r="2437" spans="1:8" ht="15.75" thickBot="1" x14ac:dyDescent="0.3">
      <c r="A2437" s="45" t="s">
        <v>321</v>
      </c>
      <c r="B2437" s="45" t="s">
        <v>654</v>
      </c>
      <c r="C2437" s="45">
        <v>58331</v>
      </c>
      <c r="D2437" s="45" t="s">
        <v>48</v>
      </c>
      <c r="E2437" s="45">
        <v>23</v>
      </c>
      <c r="F2437" s="46">
        <v>80.5</v>
      </c>
      <c r="G2437" s="46">
        <v>0</v>
      </c>
      <c r="H2437" s="2" t="str">
        <f t="shared" si="40"/>
        <v>May</v>
      </c>
    </row>
    <row r="2438" spans="1:8" ht="15.75" thickBot="1" x14ac:dyDescent="0.3">
      <c r="A2438" s="45" t="s">
        <v>321</v>
      </c>
      <c r="B2438" s="45" t="s">
        <v>654</v>
      </c>
      <c r="C2438" s="45">
        <v>58332</v>
      </c>
      <c r="D2438" s="45" t="s">
        <v>49</v>
      </c>
      <c r="E2438" s="45">
        <v>17</v>
      </c>
      <c r="F2438" s="46">
        <v>59.5</v>
      </c>
      <c r="G2438" s="46">
        <v>0</v>
      </c>
      <c r="H2438" s="2" t="str">
        <f t="shared" si="40"/>
        <v>May</v>
      </c>
    </row>
    <row r="2439" spans="1:8" ht="15.75" thickBot="1" x14ac:dyDescent="0.3">
      <c r="A2439" s="45" t="s">
        <v>321</v>
      </c>
      <c r="B2439" s="45" t="s">
        <v>654</v>
      </c>
      <c r="C2439" s="45">
        <v>58335</v>
      </c>
      <c r="D2439" s="45" t="s">
        <v>51</v>
      </c>
      <c r="E2439" s="45">
        <v>43</v>
      </c>
      <c r="F2439" s="46">
        <v>150.5</v>
      </c>
      <c r="G2439" s="46">
        <v>0</v>
      </c>
      <c r="H2439" s="2" t="str">
        <f t="shared" si="40"/>
        <v>May</v>
      </c>
    </row>
    <row r="2440" spans="1:8" ht="15.75" thickBot="1" x14ac:dyDescent="0.3">
      <c r="A2440" s="45" t="s">
        <v>321</v>
      </c>
      <c r="B2440" s="45" t="s">
        <v>654</v>
      </c>
      <c r="C2440" s="45">
        <v>58336</v>
      </c>
      <c r="D2440" s="45" t="s">
        <v>52</v>
      </c>
      <c r="E2440" s="45">
        <v>45</v>
      </c>
      <c r="F2440" s="46">
        <v>157.5</v>
      </c>
      <c r="G2440" s="46">
        <v>0</v>
      </c>
      <c r="H2440" s="2" t="str">
        <f t="shared" si="40"/>
        <v>May</v>
      </c>
    </row>
    <row r="2441" spans="1:8" ht="15.75" thickBot="1" x14ac:dyDescent="0.3">
      <c r="A2441" s="45" t="s">
        <v>321</v>
      </c>
      <c r="B2441" s="45" t="s">
        <v>654</v>
      </c>
      <c r="C2441" s="45">
        <v>58337</v>
      </c>
      <c r="D2441" s="45" t="s">
        <v>53</v>
      </c>
      <c r="E2441" s="45">
        <v>13</v>
      </c>
      <c r="F2441" s="46">
        <v>45.5</v>
      </c>
      <c r="G2441" s="46">
        <v>0</v>
      </c>
      <c r="H2441" s="2" t="str">
        <f t="shared" si="40"/>
        <v>May</v>
      </c>
    </row>
    <row r="2442" spans="1:8" ht="15.75" thickBot="1" x14ac:dyDescent="0.3">
      <c r="A2442" s="45" t="s">
        <v>321</v>
      </c>
      <c r="B2442" s="45" t="s">
        <v>654</v>
      </c>
      <c r="C2442" s="45">
        <v>58338</v>
      </c>
      <c r="D2442" s="45" t="s">
        <v>54</v>
      </c>
      <c r="E2442" s="45">
        <v>123</v>
      </c>
      <c r="F2442" s="46">
        <v>430.5</v>
      </c>
      <c r="G2442" s="46">
        <v>0</v>
      </c>
      <c r="H2442" s="2" t="str">
        <f t="shared" si="40"/>
        <v>May</v>
      </c>
    </row>
    <row r="2443" spans="1:8" ht="15.75" thickBot="1" x14ac:dyDescent="0.3">
      <c r="A2443" s="45" t="s">
        <v>321</v>
      </c>
      <c r="B2443" s="45" t="s">
        <v>654</v>
      </c>
      <c r="C2443" s="45">
        <v>58339</v>
      </c>
      <c r="D2443" s="45" t="s">
        <v>55</v>
      </c>
      <c r="E2443" s="45">
        <v>32</v>
      </c>
      <c r="F2443" s="46">
        <v>112</v>
      </c>
      <c r="G2443" s="46">
        <v>0</v>
      </c>
      <c r="H2443" s="2" t="str">
        <f t="shared" si="40"/>
        <v>May</v>
      </c>
    </row>
    <row r="2444" spans="1:8" ht="15.75" thickBot="1" x14ac:dyDescent="0.3">
      <c r="A2444" s="45" t="s">
        <v>321</v>
      </c>
      <c r="B2444" s="45" t="s">
        <v>654</v>
      </c>
      <c r="C2444" s="45">
        <v>58340</v>
      </c>
      <c r="D2444" s="45" t="s">
        <v>56</v>
      </c>
      <c r="E2444" s="45">
        <v>22</v>
      </c>
      <c r="F2444" s="46">
        <v>77</v>
      </c>
      <c r="G2444" s="46">
        <v>0</v>
      </c>
      <c r="H2444" s="2" t="str">
        <f t="shared" si="40"/>
        <v>May</v>
      </c>
    </row>
    <row r="2445" spans="1:8" ht="15.75" thickBot="1" x14ac:dyDescent="0.3">
      <c r="A2445" s="45" t="s">
        <v>321</v>
      </c>
      <c r="B2445" s="45" t="s">
        <v>654</v>
      </c>
      <c r="C2445" s="45">
        <v>58341</v>
      </c>
      <c r="D2445" s="45" t="s">
        <v>57</v>
      </c>
      <c r="E2445" s="45">
        <v>7</v>
      </c>
      <c r="F2445" s="46">
        <v>24.5</v>
      </c>
      <c r="G2445" s="46">
        <v>0</v>
      </c>
      <c r="H2445" s="2" t="str">
        <f t="shared" si="40"/>
        <v>May</v>
      </c>
    </row>
    <row r="2446" spans="1:8" ht="15.75" thickBot="1" x14ac:dyDescent="0.3">
      <c r="A2446" s="45" t="s">
        <v>321</v>
      </c>
      <c r="B2446" s="45" t="s">
        <v>654</v>
      </c>
      <c r="C2446" s="45">
        <v>58342</v>
      </c>
      <c r="D2446" s="45" t="s">
        <v>58</v>
      </c>
      <c r="E2446" s="45">
        <v>139</v>
      </c>
      <c r="F2446" s="46">
        <v>486.5</v>
      </c>
      <c r="G2446" s="46">
        <v>0</v>
      </c>
      <c r="H2446" s="2" t="str">
        <f t="shared" si="40"/>
        <v>May</v>
      </c>
    </row>
    <row r="2447" spans="1:8" ht="15.75" thickBot="1" x14ac:dyDescent="0.3">
      <c r="A2447" s="45" t="s">
        <v>321</v>
      </c>
      <c r="B2447" s="45" t="s">
        <v>654</v>
      </c>
      <c r="C2447" s="45">
        <v>58343</v>
      </c>
      <c r="D2447" s="45" t="s">
        <v>59</v>
      </c>
      <c r="E2447" s="45">
        <v>32</v>
      </c>
      <c r="F2447" s="46">
        <v>112</v>
      </c>
      <c r="G2447" s="46">
        <v>0</v>
      </c>
      <c r="H2447" s="2" t="str">
        <f t="shared" si="40"/>
        <v>May</v>
      </c>
    </row>
    <row r="2448" spans="1:8" ht="15.75" thickBot="1" x14ac:dyDescent="0.3">
      <c r="A2448" s="45" t="s">
        <v>321</v>
      </c>
      <c r="B2448" s="45" t="s">
        <v>654</v>
      </c>
      <c r="C2448" s="45">
        <v>58344</v>
      </c>
      <c r="D2448" s="45" t="s">
        <v>60</v>
      </c>
      <c r="E2448" s="45">
        <v>96</v>
      </c>
      <c r="F2448" s="46">
        <v>336</v>
      </c>
      <c r="G2448" s="46">
        <v>0</v>
      </c>
      <c r="H2448" s="2" t="str">
        <f t="shared" si="40"/>
        <v>May</v>
      </c>
    </row>
    <row r="2449" spans="1:8" ht="15.75" thickBot="1" x14ac:dyDescent="0.3">
      <c r="A2449" s="45" t="s">
        <v>321</v>
      </c>
      <c r="B2449" s="45" t="s">
        <v>654</v>
      </c>
      <c r="C2449" s="45">
        <v>58345</v>
      </c>
      <c r="D2449" s="45" t="s">
        <v>61</v>
      </c>
      <c r="E2449" s="45">
        <v>76</v>
      </c>
      <c r="F2449" s="46">
        <v>266</v>
      </c>
      <c r="G2449" s="46">
        <v>0</v>
      </c>
      <c r="H2449" s="2" t="str">
        <f t="shared" si="40"/>
        <v>May</v>
      </c>
    </row>
    <row r="2450" spans="1:8" ht="15.75" thickBot="1" x14ac:dyDescent="0.3">
      <c r="A2450" s="45" t="s">
        <v>321</v>
      </c>
      <c r="B2450" s="45" t="s">
        <v>654</v>
      </c>
      <c r="C2450" s="45">
        <v>58346</v>
      </c>
      <c r="D2450" s="45" t="s">
        <v>62</v>
      </c>
      <c r="E2450" s="45">
        <v>39</v>
      </c>
      <c r="F2450" s="46">
        <v>136.5</v>
      </c>
      <c r="G2450" s="46">
        <v>0</v>
      </c>
      <c r="H2450" s="2" t="str">
        <f t="shared" si="40"/>
        <v>May</v>
      </c>
    </row>
    <row r="2451" spans="1:8" ht="15.75" thickBot="1" x14ac:dyDescent="0.3">
      <c r="A2451" s="45" t="s">
        <v>321</v>
      </c>
      <c r="B2451" s="45" t="s">
        <v>654</v>
      </c>
      <c r="C2451" s="45">
        <v>58348</v>
      </c>
      <c r="D2451" s="45" t="s">
        <v>64</v>
      </c>
      <c r="E2451" s="45">
        <v>35</v>
      </c>
      <c r="F2451" s="46">
        <v>122.5</v>
      </c>
      <c r="G2451" s="46">
        <v>0</v>
      </c>
      <c r="H2451" s="2" t="str">
        <f t="shared" si="40"/>
        <v>May</v>
      </c>
    </row>
    <row r="2452" spans="1:8" ht="15.75" thickBot="1" x14ac:dyDescent="0.3">
      <c r="A2452" s="45" t="s">
        <v>321</v>
      </c>
      <c r="B2452" s="45" t="s">
        <v>654</v>
      </c>
      <c r="C2452" s="45">
        <v>1029</v>
      </c>
      <c r="D2452" s="45" t="s">
        <v>65</v>
      </c>
      <c r="E2452" s="45">
        <v>126</v>
      </c>
      <c r="F2452" s="46">
        <v>157.5</v>
      </c>
      <c r="G2452" s="46">
        <v>15.1</v>
      </c>
      <c r="H2452" s="2" t="str">
        <f t="shared" si="40"/>
        <v>May</v>
      </c>
    </row>
    <row r="2453" spans="1:8" ht="15.75" thickBot="1" x14ac:dyDescent="0.3">
      <c r="A2453" s="45" t="s">
        <v>321</v>
      </c>
      <c r="B2453" s="45" t="s">
        <v>654</v>
      </c>
      <c r="C2453" s="45">
        <v>162</v>
      </c>
      <c r="D2453" s="45" t="s">
        <v>66</v>
      </c>
      <c r="E2453" s="45">
        <v>128</v>
      </c>
      <c r="F2453" s="46">
        <v>160</v>
      </c>
      <c r="G2453" s="46">
        <v>15.36</v>
      </c>
      <c r="H2453" s="2" t="str">
        <f t="shared" si="40"/>
        <v>May</v>
      </c>
    </row>
    <row r="2454" spans="1:8" ht="15.75" thickBot="1" x14ac:dyDescent="0.3">
      <c r="A2454" s="45" t="s">
        <v>321</v>
      </c>
      <c r="B2454" s="45" t="s">
        <v>654</v>
      </c>
      <c r="C2454" s="45">
        <v>5680</v>
      </c>
      <c r="D2454" s="45" t="s">
        <v>67</v>
      </c>
      <c r="E2454" s="45">
        <v>139</v>
      </c>
      <c r="F2454" s="46">
        <v>173.75</v>
      </c>
      <c r="G2454" s="46">
        <v>16.670000000000002</v>
      </c>
      <c r="H2454" s="2" t="str">
        <f t="shared" si="40"/>
        <v>May</v>
      </c>
    </row>
    <row r="2455" spans="1:8" ht="15.75" thickBot="1" x14ac:dyDescent="0.3">
      <c r="A2455" s="45" t="s">
        <v>321</v>
      </c>
      <c r="B2455" s="45" t="s">
        <v>654</v>
      </c>
      <c r="C2455" s="45">
        <v>1228</v>
      </c>
      <c r="D2455" s="45" t="s">
        <v>68</v>
      </c>
      <c r="E2455" s="45">
        <v>248</v>
      </c>
      <c r="F2455" s="46">
        <v>682</v>
      </c>
      <c r="G2455" s="46">
        <v>64.5</v>
      </c>
      <c r="H2455" s="2" t="str">
        <f t="shared" si="40"/>
        <v>May</v>
      </c>
    </row>
    <row r="2456" spans="1:8" ht="15.75" thickBot="1" x14ac:dyDescent="0.3">
      <c r="A2456" s="45" t="s">
        <v>321</v>
      </c>
      <c r="B2456" s="45" t="s">
        <v>654</v>
      </c>
      <c r="C2456" s="45">
        <v>13</v>
      </c>
      <c r="D2456" s="45" t="s">
        <v>69</v>
      </c>
      <c r="E2456" s="45">
        <v>102</v>
      </c>
      <c r="F2456" s="46">
        <v>280.5</v>
      </c>
      <c r="G2456" s="46">
        <v>26.55</v>
      </c>
      <c r="H2456" s="2" t="str">
        <f t="shared" si="40"/>
        <v>May</v>
      </c>
    </row>
    <row r="2457" spans="1:8" ht="15.75" thickBot="1" x14ac:dyDescent="0.3">
      <c r="A2457" s="45" t="s">
        <v>321</v>
      </c>
      <c r="B2457" s="45" t="s">
        <v>654</v>
      </c>
      <c r="C2457" s="45">
        <v>6521</v>
      </c>
      <c r="D2457" s="45" t="s">
        <v>70</v>
      </c>
      <c r="E2457" s="45">
        <v>12</v>
      </c>
      <c r="F2457" s="46">
        <v>22.2</v>
      </c>
      <c r="G2457" s="46">
        <v>2.16</v>
      </c>
      <c r="H2457" s="2" t="str">
        <f t="shared" si="40"/>
        <v>May</v>
      </c>
    </row>
    <row r="2458" spans="1:8" ht="15.75" thickBot="1" x14ac:dyDescent="0.3">
      <c r="A2458" s="45" t="s">
        <v>321</v>
      </c>
      <c r="B2458" s="45" t="s">
        <v>654</v>
      </c>
      <c r="C2458" s="45">
        <v>7412</v>
      </c>
      <c r="D2458" s="45" t="s">
        <v>71</v>
      </c>
      <c r="E2458" s="45">
        <v>45</v>
      </c>
      <c r="F2458" s="46">
        <v>83.25</v>
      </c>
      <c r="G2458" s="46">
        <v>0</v>
      </c>
      <c r="H2458" s="2" t="str">
        <f t="shared" si="40"/>
        <v>May</v>
      </c>
    </row>
    <row r="2459" spans="1:8" ht="15.75" thickBot="1" x14ac:dyDescent="0.3">
      <c r="A2459" s="45" t="s">
        <v>321</v>
      </c>
      <c r="B2459" s="45" t="s">
        <v>654</v>
      </c>
      <c r="C2459" s="45">
        <v>964</v>
      </c>
      <c r="D2459" s="45" t="s">
        <v>72</v>
      </c>
      <c r="E2459" s="45">
        <v>76</v>
      </c>
      <c r="F2459" s="46">
        <v>151.24</v>
      </c>
      <c r="G2459" s="46">
        <v>0</v>
      </c>
      <c r="H2459" s="2" t="str">
        <f t="shared" si="40"/>
        <v>May</v>
      </c>
    </row>
    <row r="2460" spans="1:8" ht="15.75" thickBot="1" x14ac:dyDescent="0.3">
      <c r="A2460" s="45" t="s">
        <v>321</v>
      </c>
      <c r="B2460" s="45" t="s">
        <v>654</v>
      </c>
      <c r="C2460" s="45">
        <v>6361</v>
      </c>
      <c r="D2460" s="45" t="s">
        <v>73</v>
      </c>
      <c r="E2460" s="45">
        <v>31</v>
      </c>
      <c r="F2460" s="46">
        <v>61.69</v>
      </c>
      <c r="G2460" s="46">
        <v>0</v>
      </c>
      <c r="H2460" s="2" t="str">
        <f t="shared" si="40"/>
        <v>May</v>
      </c>
    </row>
    <row r="2461" spans="1:8" ht="15.75" thickBot="1" x14ac:dyDescent="0.3">
      <c r="A2461" s="45" t="s">
        <v>321</v>
      </c>
      <c r="B2461" s="45" t="s">
        <v>654</v>
      </c>
      <c r="C2461" s="45">
        <v>28394</v>
      </c>
      <c r="D2461" s="45" t="s">
        <v>74</v>
      </c>
      <c r="E2461" s="45">
        <v>504</v>
      </c>
      <c r="F2461" s="46">
        <v>831.6</v>
      </c>
      <c r="G2461" s="46">
        <v>0</v>
      </c>
      <c r="H2461" s="2" t="str">
        <f t="shared" ref="H2461:H2524" si="41">"May"</f>
        <v>May</v>
      </c>
    </row>
    <row r="2462" spans="1:8" ht="15.75" thickBot="1" x14ac:dyDescent="0.3">
      <c r="A2462" s="45" t="s">
        <v>321</v>
      </c>
      <c r="B2462" s="45" t="s">
        <v>654</v>
      </c>
      <c r="C2462" s="45">
        <v>5556</v>
      </c>
      <c r="D2462" s="45" t="s">
        <v>75</v>
      </c>
      <c r="E2462" s="45">
        <v>3</v>
      </c>
      <c r="F2462" s="46">
        <v>13.5</v>
      </c>
      <c r="G2462" s="46">
        <v>1.29</v>
      </c>
      <c r="H2462" s="2" t="str">
        <f t="shared" si="41"/>
        <v>May</v>
      </c>
    </row>
    <row r="2463" spans="1:8" ht="15.75" thickBot="1" x14ac:dyDescent="0.3">
      <c r="A2463" s="45" t="s">
        <v>321</v>
      </c>
      <c r="B2463" s="45" t="s">
        <v>654</v>
      </c>
      <c r="C2463" s="45">
        <v>5555</v>
      </c>
      <c r="D2463" s="45" t="s">
        <v>76</v>
      </c>
      <c r="E2463" s="45">
        <v>61</v>
      </c>
      <c r="F2463" s="46">
        <v>244</v>
      </c>
      <c r="G2463" s="46">
        <v>23.18</v>
      </c>
      <c r="H2463" s="2" t="str">
        <f t="shared" si="41"/>
        <v>May</v>
      </c>
    </row>
    <row r="2464" spans="1:8" ht="15.75" thickBot="1" x14ac:dyDescent="0.3">
      <c r="A2464" s="45" t="s">
        <v>321</v>
      </c>
      <c r="B2464" s="45" t="s">
        <v>654</v>
      </c>
      <c r="C2464" s="45">
        <v>927</v>
      </c>
      <c r="D2464" s="45" t="s">
        <v>77</v>
      </c>
      <c r="E2464" s="45">
        <v>120</v>
      </c>
      <c r="F2464" s="46">
        <v>192</v>
      </c>
      <c r="G2464" s="46">
        <v>18.05</v>
      </c>
      <c r="H2464" s="2" t="str">
        <f t="shared" si="41"/>
        <v>May</v>
      </c>
    </row>
    <row r="2465" spans="1:8" ht="15.75" thickBot="1" x14ac:dyDescent="0.3">
      <c r="A2465" s="45" t="s">
        <v>321</v>
      </c>
      <c r="B2465" s="45" t="s">
        <v>654</v>
      </c>
      <c r="C2465" s="45">
        <v>1120</v>
      </c>
      <c r="D2465" s="45" t="s">
        <v>322</v>
      </c>
      <c r="E2465" s="45">
        <v>46</v>
      </c>
      <c r="F2465" s="46">
        <v>85.1</v>
      </c>
      <c r="G2465" s="46">
        <v>8.24</v>
      </c>
      <c r="H2465" s="2" t="str">
        <f t="shared" si="41"/>
        <v>May</v>
      </c>
    </row>
    <row r="2466" spans="1:8" ht="15.75" thickBot="1" x14ac:dyDescent="0.3">
      <c r="A2466" s="45" t="s">
        <v>321</v>
      </c>
      <c r="B2466" s="45" t="s">
        <v>654</v>
      </c>
      <c r="C2466" s="45">
        <v>926</v>
      </c>
      <c r="D2466" s="45" t="s">
        <v>323</v>
      </c>
      <c r="E2466" s="45">
        <v>69</v>
      </c>
      <c r="F2466" s="46">
        <v>127.65</v>
      </c>
      <c r="G2466" s="46">
        <v>12.34</v>
      </c>
      <c r="H2466" s="2" t="str">
        <f t="shared" si="41"/>
        <v>May</v>
      </c>
    </row>
    <row r="2467" spans="1:8" ht="15.75" thickBot="1" x14ac:dyDescent="0.3">
      <c r="A2467" s="45" t="s">
        <v>321</v>
      </c>
      <c r="B2467" s="45" t="s">
        <v>654</v>
      </c>
      <c r="C2467" s="45">
        <v>920</v>
      </c>
      <c r="D2467" s="45" t="s">
        <v>80</v>
      </c>
      <c r="E2467" s="45">
        <v>74</v>
      </c>
      <c r="F2467" s="46">
        <v>136.9</v>
      </c>
      <c r="G2467" s="46">
        <v>13.23</v>
      </c>
      <c r="H2467" s="2" t="str">
        <f t="shared" si="41"/>
        <v>May</v>
      </c>
    </row>
    <row r="2468" spans="1:8" ht="15.75" thickBot="1" x14ac:dyDescent="0.3">
      <c r="A2468" s="45" t="s">
        <v>321</v>
      </c>
      <c r="B2468" s="45" t="s">
        <v>654</v>
      </c>
      <c r="C2468" s="45">
        <v>1118</v>
      </c>
      <c r="D2468" s="45" t="s">
        <v>324</v>
      </c>
      <c r="E2468" s="45">
        <v>50</v>
      </c>
      <c r="F2468" s="46">
        <v>92.5</v>
      </c>
      <c r="G2468" s="46">
        <v>8.9499999999999993</v>
      </c>
      <c r="H2468" s="2" t="str">
        <f t="shared" si="41"/>
        <v>May</v>
      </c>
    </row>
    <row r="2469" spans="1:8" ht="15.75" thickBot="1" x14ac:dyDescent="0.3">
      <c r="A2469" s="45" t="s">
        <v>321</v>
      </c>
      <c r="B2469" s="45" t="s">
        <v>654</v>
      </c>
      <c r="C2469" s="45">
        <v>921</v>
      </c>
      <c r="D2469" s="45" t="s">
        <v>81</v>
      </c>
      <c r="E2469" s="45">
        <v>88</v>
      </c>
      <c r="F2469" s="46">
        <v>162.80000000000001</v>
      </c>
      <c r="G2469" s="46">
        <v>15.76</v>
      </c>
      <c r="H2469" s="2" t="str">
        <f t="shared" si="41"/>
        <v>May</v>
      </c>
    </row>
    <row r="2470" spans="1:8" ht="15.75" thickBot="1" x14ac:dyDescent="0.3">
      <c r="A2470" s="45" t="s">
        <v>321</v>
      </c>
      <c r="B2470" s="45" t="s">
        <v>654</v>
      </c>
      <c r="C2470" s="45">
        <v>5465</v>
      </c>
      <c r="D2470" s="45" t="s">
        <v>325</v>
      </c>
      <c r="E2470" s="45">
        <v>57</v>
      </c>
      <c r="F2470" s="46">
        <v>105.45</v>
      </c>
      <c r="G2470" s="46">
        <v>10.23</v>
      </c>
      <c r="H2470" s="2" t="str">
        <f t="shared" si="41"/>
        <v>May</v>
      </c>
    </row>
    <row r="2471" spans="1:8" ht="15.75" thickBot="1" x14ac:dyDescent="0.3">
      <c r="A2471" s="45" t="s">
        <v>321</v>
      </c>
      <c r="B2471" s="45" t="s">
        <v>655</v>
      </c>
      <c r="C2471" s="45">
        <v>54685</v>
      </c>
      <c r="D2471" s="45" t="s">
        <v>82</v>
      </c>
      <c r="E2471" s="45">
        <v>85</v>
      </c>
      <c r="F2471" s="46">
        <v>119</v>
      </c>
      <c r="G2471" s="46">
        <v>0</v>
      </c>
      <c r="H2471" s="2" t="str">
        <f t="shared" si="41"/>
        <v>May</v>
      </c>
    </row>
    <row r="2472" spans="1:8" ht="15.75" thickBot="1" x14ac:dyDescent="0.3">
      <c r="A2472" s="45" t="s">
        <v>321</v>
      </c>
      <c r="B2472" s="45" t="s">
        <v>655</v>
      </c>
      <c r="C2472" s="45">
        <v>25423</v>
      </c>
      <c r="D2472" s="45" t="s">
        <v>83</v>
      </c>
      <c r="E2472" s="45">
        <v>45</v>
      </c>
      <c r="F2472" s="46">
        <v>63</v>
      </c>
      <c r="G2472" s="46">
        <v>0</v>
      </c>
      <c r="H2472" s="2" t="str">
        <f t="shared" si="41"/>
        <v>May</v>
      </c>
    </row>
    <row r="2473" spans="1:8" ht="15.75" thickBot="1" x14ac:dyDescent="0.3">
      <c r="A2473" s="45" t="s">
        <v>321</v>
      </c>
      <c r="B2473" s="45" t="s">
        <v>655</v>
      </c>
      <c r="C2473" s="45">
        <v>95589</v>
      </c>
      <c r="D2473" s="45" t="s">
        <v>84</v>
      </c>
      <c r="E2473" s="45">
        <v>100</v>
      </c>
      <c r="F2473" s="46">
        <v>140</v>
      </c>
      <c r="G2473" s="46">
        <v>0</v>
      </c>
      <c r="H2473" s="2" t="str">
        <f t="shared" si="41"/>
        <v>May</v>
      </c>
    </row>
    <row r="2474" spans="1:8" ht="15.75" thickBot="1" x14ac:dyDescent="0.3">
      <c r="A2474" s="45" t="s">
        <v>321</v>
      </c>
      <c r="B2474" s="45" t="s">
        <v>655</v>
      </c>
      <c r="C2474" s="45">
        <v>467</v>
      </c>
      <c r="D2474" s="45" t="s">
        <v>85</v>
      </c>
      <c r="E2474" s="45">
        <v>56</v>
      </c>
      <c r="F2474" s="46">
        <v>61.6</v>
      </c>
      <c r="G2474" s="46">
        <v>0</v>
      </c>
      <c r="H2474" s="2" t="str">
        <f t="shared" si="41"/>
        <v>May</v>
      </c>
    </row>
    <row r="2475" spans="1:8" ht="15.75" thickBot="1" x14ac:dyDescent="0.3">
      <c r="A2475" s="45" t="s">
        <v>321</v>
      </c>
      <c r="B2475" s="45" t="s">
        <v>655</v>
      </c>
      <c r="C2475" s="45">
        <v>477</v>
      </c>
      <c r="D2475" s="45" t="s">
        <v>86</v>
      </c>
      <c r="E2475" s="45">
        <v>71</v>
      </c>
      <c r="F2475" s="46">
        <v>78.099999999999994</v>
      </c>
      <c r="G2475" s="46">
        <v>0</v>
      </c>
      <c r="H2475" s="2" t="str">
        <f t="shared" si="41"/>
        <v>May</v>
      </c>
    </row>
    <row r="2476" spans="1:8" ht="15.75" thickBot="1" x14ac:dyDescent="0.3">
      <c r="A2476" s="45" t="s">
        <v>321</v>
      </c>
      <c r="B2476" s="45" t="s">
        <v>655</v>
      </c>
      <c r="C2476" s="45">
        <v>26542</v>
      </c>
      <c r="D2476" s="45" t="s">
        <v>87</v>
      </c>
      <c r="E2476" s="45">
        <v>41</v>
      </c>
      <c r="F2476" s="46">
        <v>45.1</v>
      </c>
      <c r="G2476" s="46">
        <v>0</v>
      </c>
      <c r="H2476" s="2" t="str">
        <f t="shared" si="41"/>
        <v>May</v>
      </c>
    </row>
    <row r="2477" spans="1:8" ht="15.75" thickBot="1" x14ac:dyDescent="0.3">
      <c r="A2477" s="45" t="s">
        <v>321</v>
      </c>
      <c r="B2477" s="45" t="s">
        <v>655</v>
      </c>
      <c r="C2477" s="45">
        <v>26543</v>
      </c>
      <c r="D2477" s="45" t="s">
        <v>88</v>
      </c>
      <c r="E2477" s="45">
        <v>48</v>
      </c>
      <c r="F2477" s="46">
        <v>52.8</v>
      </c>
      <c r="G2477" s="46">
        <v>0</v>
      </c>
      <c r="H2477" s="2" t="str">
        <f t="shared" si="41"/>
        <v>May</v>
      </c>
    </row>
    <row r="2478" spans="1:8" ht="15.75" thickBot="1" x14ac:dyDescent="0.3">
      <c r="A2478" s="45" t="s">
        <v>321</v>
      </c>
      <c r="B2478" s="45" t="s">
        <v>655</v>
      </c>
      <c r="C2478" s="45">
        <v>26544</v>
      </c>
      <c r="D2478" s="45" t="s">
        <v>89</v>
      </c>
      <c r="E2478" s="45">
        <v>61</v>
      </c>
      <c r="F2478" s="46">
        <v>67.099999999999994</v>
      </c>
      <c r="G2478" s="46">
        <v>0</v>
      </c>
      <c r="H2478" s="2" t="str">
        <f t="shared" si="41"/>
        <v>May</v>
      </c>
    </row>
    <row r="2479" spans="1:8" ht="15.75" thickBot="1" x14ac:dyDescent="0.3">
      <c r="A2479" s="45" t="s">
        <v>321</v>
      </c>
      <c r="B2479" s="45" t="s">
        <v>655</v>
      </c>
      <c r="C2479" s="45">
        <v>26545</v>
      </c>
      <c r="D2479" s="45" t="s">
        <v>90</v>
      </c>
      <c r="E2479" s="45">
        <v>61</v>
      </c>
      <c r="F2479" s="46">
        <v>67.099999999999994</v>
      </c>
      <c r="G2479" s="46">
        <v>0</v>
      </c>
      <c r="H2479" s="2" t="str">
        <f t="shared" si="41"/>
        <v>May</v>
      </c>
    </row>
    <row r="2480" spans="1:8" ht="15.75" thickBot="1" x14ac:dyDescent="0.3">
      <c r="A2480" s="45" t="s">
        <v>321</v>
      </c>
      <c r="B2480" s="45" t="s">
        <v>655</v>
      </c>
      <c r="C2480" s="45">
        <v>1189</v>
      </c>
      <c r="D2480" s="45" t="s">
        <v>91</v>
      </c>
      <c r="E2480" s="45">
        <v>133</v>
      </c>
      <c r="F2480" s="46">
        <v>146.30000000000001</v>
      </c>
      <c r="G2480" s="46">
        <v>0</v>
      </c>
      <c r="H2480" s="2" t="str">
        <f t="shared" si="41"/>
        <v>May</v>
      </c>
    </row>
    <row r="2481" spans="1:8" ht="15.75" thickBot="1" x14ac:dyDescent="0.3">
      <c r="A2481" s="45" t="s">
        <v>321</v>
      </c>
      <c r="B2481" s="45" t="s">
        <v>655</v>
      </c>
      <c r="C2481" s="45">
        <v>430</v>
      </c>
      <c r="D2481" s="45" t="s">
        <v>92</v>
      </c>
      <c r="E2481" s="45">
        <v>82</v>
      </c>
      <c r="F2481" s="46">
        <v>90.2</v>
      </c>
      <c r="G2481" s="46">
        <v>0</v>
      </c>
      <c r="H2481" s="2" t="str">
        <f t="shared" si="41"/>
        <v>May</v>
      </c>
    </row>
    <row r="2482" spans="1:8" ht="15.75" thickBot="1" x14ac:dyDescent="0.3">
      <c r="A2482" s="45" t="s">
        <v>321</v>
      </c>
      <c r="B2482" s="45" t="s">
        <v>655</v>
      </c>
      <c r="C2482" s="45">
        <v>7515</v>
      </c>
      <c r="D2482" s="45" t="s">
        <v>93</v>
      </c>
      <c r="E2482" s="45">
        <v>47</v>
      </c>
      <c r="F2482" s="46">
        <v>51.7</v>
      </c>
      <c r="G2482" s="46">
        <v>0</v>
      </c>
      <c r="H2482" s="2" t="str">
        <f t="shared" si="41"/>
        <v>May</v>
      </c>
    </row>
    <row r="2483" spans="1:8" ht="15.75" thickBot="1" x14ac:dyDescent="0.3">
      <c r="A2483" s="45" t="s">
        <v>321</v>
      </c>
      <c r="B2483" s="45" t="s">
        <v>655</v>
      </c>
      <c r="C2483" s="45">
        <v>427</v>
      </c>
      <c r="D2483" s="45" t="s">
        <v>95</v>
      </c>
      <c r="E2483" s="45">
        <v>62</v>
      </c>
      <c r="F2483" s="46">
        <v>68.2</v>
      </c>
      <c r="G2483" s="46">
        <v>0</v>
      </c>
      <c r="H2483" s="2" t="str">
        <f t="shared" si="41"/>
        <v>May</v>
      </c>
    </row>
    <row r="2484" spans="1:8" ht="15.75" thickBot="1" x14ac:dyDescent="0.3">
      <c r="A2484" s="45" t="s">
        <v>321</v>
      </c>
      <c r="B2484" s="45" t="s">
        <v>655</v>
      </c>
      <c r="C2484" s="45">
        <v>419</v>
      </c>
      <c r="D2484" s="45" t="s">
        <v>96</v>
      </c>
      <c r="E2484" s="45">
        <v>32</v>
      </c>
      <c r="F2484" s="46">
        <v>35.200000000000003</v>
      </c>
      <c r="G2484" s="46">
        <v>0</v>
      </c>
      <c r="H2484" s="2" t="str">
        <f t="shared" si="41"/>
        <v>May</v>
      </c>
    </row>
    <row r="2485" spans="1:8" ht="15.75" thickBot="1" x14ac:dyDescent="0.3">
      <c r="A2485" s="45" t="s">
        <v>321</v>
      </c>
      <c r="B2485" s="45" t="s">
        <v>655</v>
      </c>
      <c r="C2485" s="45">
        <v>417</v>
      </c>
      <c r="D2485" s="45" t="s">
        <v>97</v>
      </c>
      <c r="E2485" s="45">
        <v>121</v>
      </c>
      <c r="F2485" s="46">
        <v>133.1</v>
      </c>
      <c r="G2485" s="46">
        <v>0</v>
      </c>
      <c r="H2485" s="2" t="str">
        <f t="shared" si="41"/>
        <v>May</v>
      </c>
    </row>
    <row r="2486" spans="1:8" ht="15.75" thickBot="1" x14ac:dyDescent="0.3">
      <c r="A2486" s="45" t="s">
        <v>321</v>
      </c>
      <c r="B2486" s="45" t="s">
        <v>655</v>
      </c>
      <c r="C2486" s="45">
        <v>9876</v>
      </c>
      <c r="D2486" s="45" t="s">
        <v>98</v>
      </c>
      <c r="E2486" s="45">
        <v>49</v>
      </c>
      <c r="F2486" s="46">
        <v>53.9</v>
      </c>
      <c r="G2486" s="46">
        <v>0</v>
      </c>
      <c r="H2486" s="2" t="str">
        <f t="shared" si="41"/>
        <v>May</v>
      </c>
    </row>
    <row r="2487" spans="1:8" ht="15.75" thickBot="1" x14ac:dyDescent="0.3">
      <c r="A2487" s="45" t="s">
        <v>321</v>
      </c>
      <c r="B2487" s="45" t="s">
        <v>655</v>
      </c>
      <c r="C2487" s="45">
        <v>429</v>
      </c>
      <c r="D2487" s="45" t="s">
        <v>99</v>
      </c>
      <c r="E2487" s="45">
        <v>87</v>
      </c>
      <c r="F2487" s="46">
        <v>95.7</v>
      </c>
      <c r="G2487" s="46">
        <v>0</v>
      </c>
      <c r="H2487" s="2" t="str">
        <f t="shared" si="41"/>
        <v>May</v>
      </c>
    </row>
    <row r="2488" spans="1:8" ht="15.75" thickBot="1" x14ac:dyDescent="0.3">
      <c r="A2488" s="45" t="s">
        <v>321</v>
      </c>
      <c r="B2488" s="45" t="s">
        <v>100</v>
      </c>
      <c r="C2488" s="45">
        <v>655</v>
      </c>
      <c r="D2488" s="45" t="s">
        <v>101</v>
      </c>
      <c r="E2488" s="45">
        <v>52</v>
      </c>
      <c r="F2488" s="46">
        <v>52</v>
      </c>
      <c r="G2488" s="46">
        <v>0</v>
      </c>
      <c r="H2488" s="2" t="str">
        <f t="shared" si="41"/>
        <v>May</v>
      </c>
    </row>
    <row r="2489" spans="1:8" ht="15.75" thickBot="1" x14ac:dyDescent="0.3">
      <c r="A2489" s="45" t="s">
        <v>321</v>
      </c>
      <c r="B2489" s="45" t="s">
        <v>100</v>
      </c>
      <c r="C2489" s="45">
        <v>654</v>
      </c>
      <c r="D2489" s="45" t="s">
        <v>104</v>
      </c>
      <c r="E2489" s="45">
        <v>47</v>
      </c>
      <c r="F2489" s="46">
        <v>47</v>
      </c>
      <c r="G2489" s="46">
        <v>0</v>
      </c>
      <c r="H2489" s="2" t="str">
        <f t="shared" si="41"/>
        <v>May</v>
      </c>
    </row>
    <row r="2490" spans="1:8" ht="15.75" thickBot="1" x14ac:dyDescent="0.3">
      <c r="A2490" s="45" t="s">
        <v>321</v>
      </c>
      <c r="B2490" s="45" t="s">
        <v>100</v>
      </c>
      <c r="C2490" s="45">
        <v>651</v>
      </c>
      <c r="D2490" s="45" t="s">
        <v>105</v>
      </c>
      <c r="E2490" s="45">
        <v>60</v>
      </c>
      <c r="F2490" s="46">
        <v>6</v>
      </c>
      <c r="G2490" s="46">
        <v>0</v>
      </c>
      <c r="H2490" s="2" t="str">
        <f t="shared" si="41"/>
        <v>May</v>
      </c>
    </row>
    <row r="2491" spans="1:8" ht="15.75" thickBot="1" x14ac:dyDescent="0.3">
      <c r="A2491" s="45" t="s">
        <v>321</v>
      </c>
      <c r="B2491" s="45" t="s">
        <v>100</v>
      </c>
      <c r="C2491" s="45">
        <v>652</v>
      </c>
      <c r="D2491" s="45" t="s">
        <v>106</v>
      </c>
      <c r="E2491" s="45">
        <v>460</v>
      </c>
      <c r="F2491" s="46">
        <v>230</v>
      </c>
      <c r="G2491" s="46">
        <v>22.57</v>
      </c>
      <c r="H2491" s="2" t="str">
        <f t="shared" si="41"/>
        <v>May</v>
      </c>
    </row>
    <row r="2492" spans="1:8" ht="15.75" thickBot="1" x14ac:dyDescent="0.3">
      <c r="A2492" s="45" t="s">
        <v>321</v>
      </c>
      <c r="B2492" s="45" t="s">
        <v>100</v>
      </c>
      <c r="C2492" s="45">
        <v>4225</v>
      </c>
      <c r="D2492" s="45" t="s">
        <v>108</v>
      </c>
      <c r="E2492" s="45">
        <v>308</v>
      </c>
      <c r="F2492" s="46">
        <v>138.6</v>
      </c>
      <c r="G2492" s="46">
        <v>0</v>
      </c>
      <c r="H2492" s="2" t="str">
        <f t="shared" si="41"/>
        <v>May</v>
      </c>
    </row>
    <row r="2493" spans="1:8" ht="15.75" thickBot="1" x14ac:dyDescent="0.3">
      <c r="A2493" s="45" t="s">
        <v>321</v>
      </c>
      <c r="B2493" s="45" t="s">
        <v>100</v>
      </c>
      <c r="C2493" s="45">
        <v>660</v>
      </c>
      <c r="D2493" s="45" t="s">
        <v>109</v>
      </c>
      <c r="E2493" s="45">
        <v>128</v>
      </c>
      <c r="F2493" s="46">
        <v>480</v>
      </c>
      <c r="G2493" s="46">
        <v>45.99</v>
      </c>
      <c r="H2493" s="2" t="str">
        <f t="shared" si="41"/>
        <v>May</v>
      </c>
    </row>
    <row r="2494" spans="1:8" ht="15.75" thickBot="1" x14ac:dyDescent="0.3">
      <c r="A2494" s="45" t="s">
        <v>321</v>
      </c>
      <c r="B2494" s="45" t="s">
        <v>100</v>
      </c>
      <c r="C2494" s="45">
        <v>48758</v>
      </c>
      <c r="D2494" s="45" t="s">
        <v>110</v>
      </c>
      <c r="E2494" s="45">
        <v>59</v>
      </c>
      <c r="F2494" s="46">
        <v>88.5</v>
      </c>
      <c r="G2494" s="46">
        <v>8.33</v>
      </c>
      <c r="H2494" s="2" t="str">
        <f t="shared" si="41"/>
        <v>May</v>
      </c>
    </row>
    <row r="2495" spans="1:8" ht="15.75" thickBot="1" x14ac:dyDescent="0.3">
      <c r="A2495" s="45" t="s">
        <v>321</v>
      </c>
      <c r="B2495" s="45" t="s">
        <v>659</v>
      </c>
      <c r="C2495" s="45">
        <v>1.25</v>
      </c>
      <c r="D2495" s="45" t="s">
        <v>111</v>
      </c>
      <c r="E2495" s="45">
        <v>37</v>
      </c>
      <c r="F2495" s="46">
        <v>46.25</v>
      </c>
      <c r="G2495" s="46">
        <v>0</v>
      </c>
      <c r="H2495" s="2" t="str">
        <f t="shared" si="41"/>
        <v>May</v>
      </c>
    </row>
    <row r="2496" spans="1:8" ht="15.75" thickBot="1" x14ac:dyDescent="0.3">
      <c r="A2496" s="45" t="s">
        <v>321</v>
      </c>
      <c r="B2496" s="45" t="s">
        <v>659</v>
      </c>
      <c r="C2496" s="45">
        <v>147</v>
      </c>
      <c r="D2496" s="45" t="s">
        <v>112</v>
      </c>
      <c r="E2496" s="45">
        <v>43</v>
      </c>
      <c r="F2496" s="46">
        <v>53.75</v>
      </c>
      <c r="G2496" s="46">
        <v>0</v>
      </c>
      <c r="H2496" s="2" t="str">
        <f t="shared" si="41"/>
        <v>May</v>
      </c>
    </row>
    <row r="2497" spans="1:8" ht="15.75" thickBot="1" x14ac:dyDescent="0.3">
      <c r="A2497" s="45" t="s">
        <v>321</v>
      </c>
      <c r="B2497" s="45" t="s">
        <v>659</v>
      </c>
      <c r="C2497" s="45">
        <v>144</v>
      </c>
      <c r="D2497" s="45" t="s">
        <v>113</v>
      </c>
      <c r="E2497" s="45">
        <v>20</v>
      </c>
      <c r="F2497" s="46">
        <v>25</v>
      </c>
      <c r="G2497" s="46">
        <v>0</v>
      </c>
      <c r="H2497" s="2" t="str">
        <f t="shared" si="41"/>
        <v>May</v>
      </c>
    </row>
    <row r="2498" spans="1:8" ht="15.75" thickBot="1" x14ac:dyDescent="0.3">
      <c r="A2498" s="45" t="s">
        <v>321</v>
      </c>
      <c r="B2498" s="45" t="s">
        <v>659</v>
      </c>
      <c r="C2498" s="45">
        <v>146</v>
      </c>
      <c r="D2498" s="45" t="s">
        <v>114</v>
      </c>
      <c r="E2498" s="45">
        <v>28</v>
      </c>
      <c r="F2498" s="46">
        <v>35</v>
      </c>
      <c r="G2498" s="46">
        <v>0</v>
      </c>
      <c r="H2498" s="2" t="str">
        <f t="shared" si="41"/>
        <v>May</v>
      </c>
    </row>
    <row r="2499" spans="1:8" ht="15.75" thickBot="1" x14ac:dyDescent="0.3">
      <c r="A2499" s="45" t="s">
        <v>321</v>
      </c>
      <c r="B2499" s="45" t="s">
        <v>659</v>
      </c>
      <c r="C2499" s="45">
        <v>145</v>
      </c>
      <c r="D2499" s="45" t="s">
        <v>115</v>
      </c>
      <c r="E2499" s="45">
        <v>41</v>
      </c>
      <c r="F2499" s="46">
        <v>51.25</v>
      </c>
      <c r="G2499" s="46">
        <v>0</v>
      </c>
      <c r="H2499" s="2" t="str">
        <f t="shared" si="41"/>
        <v>May</v>
      </c>
    </row>
    <row r="2500" spans="1:8" ht="15.75" thickBot="1" x14ac:dyDescent="0.3">
      <c r="A2500" s="45" t="s">
        <v>321</v>
      </c>
      <c r="B2500" s="45" t="s">
        <v>659</v>
      </c>
      <c r="C2500" s="45">
        <v>1187</v>
      </c>
      <c r="D2500" s="45" t="s">
        <v>116</v>
      </c>
      <c r="E2500" s="45">
        <v>48</v>
      </c>
      <c r="F2500" s="46">
        <v>105.6</v>
      </c>
      <c r="G2500" s="46">
        <v>0</v>
      </c>
      <c r="H2500" s="2" t="str">
        <f t="shared" si="41"/>
        <v>May</v>
      </c>
    </row>
    <row r="2501" spans="1:8" ht="15.75" thickBot="1" x14ac:dyDescent="0.3">
      <c r="A2501" s="45" t="s">
        <v>321</v>
      </c>
      <c r="B2501" s="45" t="s">
        <v>659</v>
      </c>
      <c r="C2501" s="45">
        <v>133</v>
      </c>
      <c r="D2501" s="45" t="s">
        <v>117</v>
      </c>
      <c r="E2501" s="45">
        <v>26</v>
      </c>
      <c r="F2501" s="46">
        <v>45.5</v>
      </c>
      <c r="G2501" s="46">
        <v>0</v>
      </c>
      <c r="H2501" s="2" t="str">
        <f t="shared" si="41"/>
        <v>May</v>
      </c>
    </row>
    <row r="2502" spans="1:8" ht="15.75" thickBot="1" x14ac:dyDescent="0.3">
      <c r="A2502" s="45" t="s">
        <v>321</v>
      </c>
      <c r="B2502" s="45" t="s">
        <v>659</v>
      </c>
      <c r="C2502" s="45">
        <v>404</v>
      </c>
      <c r="D2502" s="45" t="s">
        <v>118</v>
      </c>
      <c r="E2502" s="45">
        <v>46</v>
      </c>
      <c r="F2502" s="46">
        <v>80.5</v>
      </c>
      <c r="G2502" s="46">
        <v>0</v>
      </c>
      <c r="H2502" s="2" t="str">
        <f t="shared" si="41"/>
        <v>May</v>
      </c>
    </row>
    <row r="2503" spans="1:8" ht="15.75" thickBot="1" x14ac:dyDescent="0.3">
      <c r="A2503" s="45" t="s">
        <v>321</v>
      </c>
      <c r="B2503" s="45" t="s">
        <v>659</v>
      </c>
      <c r="C2503" s="45">
        <v>118</v>
      </c>
      <c r="D2503" s="45" t="s">
        <v>119</v>
      </c>
      <c r="E2503" s="45">
        <v>60</v>
      </c>
      <c r="F2503" s="46">
        <v>105</v>
      </c>
      <c r="G2503" s="46">
        <v>0</v>
      </c>
      <c r="H2503" s="2" t="str">
        <f t="shared" si="41"/>
        <v>May</v>
      </c>
    </row>
    <row r="2504" spans="1:8" ht="15.75" thickBot="1" x14ac:dyDescent="0.3">
      <c r="A2504" s="45" t="s">
        <v>321</v>
      </c>
      <c r="B2504" s="45" t="s">
        <v>659</v>
      </c>
      <c r="C2504" s="45">
        <v>2635</v>
      </c>
      <c r="D2504" s="45" t="s">
        <v>253</v>
      </c>
      <c r="E2504" s="45">
        <v>47</v>
      </c>
      <c r="F2504" s="46">
        <v>82.25</v>
      </c>
      <c r="G2504" s="46">
        <v>0</v>
      </c>
      <c r="H2504" s="2" t="str">
        <f t="shared" si="41"/>
        <v>May</v>
      </c>
    </row>
    <row r="2505" spans="1:8" ht="15.75" thickBot="1" x14ac:dyDescent="0.3">
      <c r="A2505" s="45" t="s">
        <v>321</v>
      </c>
      <c r="B2505" s="45" t="s">
        <v>659</v>
      </c>
      <c r="C2505" s="45">
        <v>4560</v>
      </c>
      <c r="D2505" s="45" t="s">
        <v>120</v>
      </c>
      <c r="E2505" s="45">
        <v>27</v>
      </c>
      <c r="F2505" s="46">
        <v>47.25</v>
      </c>
      <c r="G2505" s="46">
        <v>0</v>
      </c>
      <c r="H2505" s="2" t="str">
        <f t="shared" si="41"/>
        <v>May</v>
      </c>
    </row>
    <row r="2506" spans="1:8" ht="15.75" thickBot="1" x14ac:dyDescent="0.3">
      <c r="A2506" s="45" t="s">
        <v>321</v>
      </c>
      <c r="B2506" s="45" t="s">
        <v>659</v>
      </c>
      <c r="C2506" s="45">
        <v>4895</v>
      </c>
      <c r="D2506" s="45" t="s">
        <v>121</v>
      </c>
      <c r="E2506" s="45">
        <v>35</v>
      </c>
      <c r="F2506" s="46">
        <v>61.25</v>
      </c>
      <c r="G2506" s="46">
        <v>0</v>
      </c>
      <c r="H2506" s="2" t="str">
        <f t="shared" si="41"/>
        <v>May</v>
      </c>
    </row>
    <row r="2507" spans="1:8" ht="15.75" thickBot="1" x14ac:dyDescent="0.3">
      <c r="A2507" s="45" t="s">
        <v>321</v>
      </c>
      <c r="B2507" s="45" t="s">
        <v>659</v>
      </c>
      <c r="C2507" s="45">
        <v>3789</v>
      </c>
      <c r="D2507" s="45" t="s">
        <v>122</v>
      </c>
      <c r="E2507" s="45">
        <v>68</v>
      </c>
      <c r="F2507" s="46">
        <v>148.91999999999999</v>
      </c>
      <c r="G2507" s="46">
        <v>0</v>
      </c>
      <c r="H2507" s="2" t="str">
        <f t="shared" si="41"/>
        <v>May</v>
      </c>
    </row>
    <row r="2508" spans="1:8" ht="15.75" thickBot="1" x14ac:dyDescent="0.3">
      <c r="A2508" s="45" t="s">
        <v>321</v>
      </c>
      <c r="B2508" s="45" t="s">
        <v>659</v>
      </c>
      <c r="C2508" s="45">
        <v>7776</v>
      </c>
      <c r="D2508" s="45" t="s">
        <v>123</v>
      </c>
      <c r="E2508" s="45">
        <v>62</v>
      </c>
      <c r="F2508" s="46">
        <v>135.78</v>
      </c>
      <c r="G2508" s="46">
        <v>0</v>
      </c>
      <c r="H2508" s="2" t="str">
        <f t="shared" si="41"/>
        <v>May</v>
      </c>
    </row>
    <row r="2509" spans="1:8" ht="15.75" thickBot="1" x14ac:dyDescent="0.3">
      <c r="A2509" s="45" t="s">
        <v>321</v>
      </c>
      <c r="B2509" s="45" t="s">
        <v>659</v>
      </c>
      <c r="C2509" s="45">
        <v>8978</v>
      </c>
      <c r="D2509" s="45" t="s">
        <v>124</v>
      </c>
      <c r="E2509" s="45">
        <v>44</v>
      </c>
      <c r="F2509" s="46">
        <v>96.36</v>
      </c>
      <c r="G2509" s="46">
        <v>0</v>
      </c>
      <c r="H2509" s="2" t="str">
        <f t="shared" si="41"/>
        <v>May</v>
      </c>
    </row>
    <row r="2510" spans="1:8" ht="15.75" thickBot="1" x14ac:dyDescent="0.3">
      <c r="A2510" s="45" t="s">
        <v>321</v>
      </c>
      <c r="B2510" s="45" t="s">
        <v>659</v>
      </c>
      <c r="C2510" s="45">
        <v>5692</v>
      </c>
      <c r="D2510" s="45" t="s">
        <v>125</v>
      </c>
      <c r="E2510" s="45">
        <v>51</v>
      </c>
      <c r="F2510" s="46">
        <v>56.1</v>
      </c>
      <c r="G2510" s="46">
        <v>0</v>
      </c>
      <c r="H2510" s="2" t="str">
        <f t="shared" si="41"/>
        <v>May</v>
      </c>
    </row>
    <row r="2511" spans="1:8" ht="15.75" thickBot="1" x14ac:dyDescent="0.3">
      <c r="A2511" s="45" t="s">
        <v>321</v>
      </c>
      <c r="B2511" s="45" t="s">
        <v>659</v>
      </c>
      <c r="C2511" s="45">
        <v>64335</v>
      </c>
      <c r="D2511" s="45" t="s">
        <v>126</v>
      </c>
      <c r="E2511" s="45">
        <v>43</v>
      </c>
      <c r="F2511" s="46">
        <v>47.3</v>
      </c>
      <c r="G2511" s="46">
        <v>4.32</v>
      </c>
      <c r="H2511" s="2" t="str">
        <f t="shared" si="41"/>
        <v>May</v>
      </c>
    </row>
    <row r="2512" spans="1:8" ht="15.75" thickBot="1" x14ac:dyDescent="0.3">
      <c r="A2512" s="45" t="s">
        <v>321</v>
      </c>
      <c r="B2512" s="45" t="s">
        <v>659</v>
      </c>
      <c r="C2512" s="45">
        <v>75877</v>
      </c>
      <c r="D2512" s="45" t="s">
        <v>127</v>
      </c>
      <c r="E2512" s="45">
        <v>23</v>
      </c>
      <c r="F2512" s="46">
        <v>45.77</v>
      </c>
      <c r="G2512" s="46">
        <v>0</v>
      </c>
      <c r="H2512" s="2" t="str">
        <f t="shared" si="41"/>
        <v>May</v>
      </c>
    </row>
    <row r="2513" spans="1:8" ht="15.75" thickBot="1" x14ac:dyDescent="0.3">
      <c r="A2513" s="45" t="s">
        <v>321</v>
      </c>
      <c r="B2513" s="45" t="s">
        <v>659</v>
      </c>
      <c r="C2513" s="45">
        <v>46525</v>
      </c>
      <c r="D2513" s="45" t="s">
        <v>128</v>
      </c>
      <c r="E2513" s="45">
        <v>32</v>
      </c>
      <c r="F2513" s="46">
        <v>63.68</v>
      </c>
      <c r="G2513" s="46">
        <v>0</v>
      </c>
      <c r="H2513" s="2" t="str">
        <f t="shared" si="41"/>
        <v>May</v>
      </c>
    </row>
    <row r="2514" spans="1:8" ht="15.75" thickBot="1" x14ac:dyDescent="0.3">
      <c r="A2514" s="45" t="s">
        <v>321</v>
      </c>
      <c r="B2514" s="45" t="s">
        <v>659</v>
      </c>
      <c r="C2514" s="45">
        <v>3940</v>
      </c>
      <c r="D2514" s="45" t="s">
        <v>129</v>
      </c>
      <c r="E2514" s="45">
        <v>16</v>
      </c>
      <c r="F2514" s="46">
        <v>31.84</v>
      </c>
      <c r="G2514" s="46">
        <v>0</v>
      </c>
      <c r="H2514" s="2" t="str">
        <f t="shared" si="41"/>
        <v>May</v>
      </c>
    </row>
    <row r="2515" spans="1:8" ht="15.75" thickBot="1" x14ac:dyDescent="0.3">
      <c r="A2515" s="45" t="s">
        <v>321</v>
      </c>
      <c r="B2515" s="45" t="s">
        <v>659</v>
      </c>
      <c r="C2515" s="45">
        <v>37583</v>
      </c>
      <c r="D2515" s="45" t="s">
        <v>268</v>
      </c>
      <c r="E2515" s="45">
        <v>22</v>
      </c>
      <c r="F2515" s="46">
        <v>43.78</v>
      </c>
      <c r="G2515" s="46">
        <v>0</v>
      </c>
      <c r="H2515" s="2" t="str">
        <f t="shared" si="41"/>
        <v>May</v>
      </c>
    </row>
    <row r="2516" spans="1:8" ht="15.75" thickBot="1" x14ac:dyDescent="0.3">
      <c r="A2516" s="45" t="s">
        <v>321</v>
      </c>
      <c r="B2516" s="45" t="s">
        <v>659</v>
      </c>
      <c r="C2516" s="45">
        <v>3874846</v>
      </c>
      <c r="D2516" s="45" t="s">
        <v>130</v>
      </c>
      <c r="E2516" s="45">
        <v>42</v>
      </c>
      <c r="F2516" s="46">
        <v>83.58</v>
      </c>
      <c r="G2516" s="46">
        <v>0</v>
      </c>
      <c r="H2516" s="2" t="str">
        <f t="shared" si="41"/>
        <v>May</v>
      </c>
    </row>
    <row r="2517" spans="1:8" ht="15.75" thickBot="1" x14ac:dyDescent="0.3">
      <c r="A2517" s="45" t="s">
        <v>321</v>
      </c>
      <c r="B2517" s="45" t="s">
        <v>659</v>
      </c>
      <c r="C2517" s="45">
        <v>583294</v>
      </c>
      <c r="D2517" s="45" t="s">
        <v>131</v>
      </c>
      <c r="E2517" s="45">
        <v>25</v>
      </c>
      <c r="F2517" s="46">
        <v>49.75</v>
      </c>
      <c r="G2517" s="46">
        <v>0</v>
      </c>
      <c r="H2517" s="2" t="str">
        <f t="shared" si="41"/>
        <v>May</v>
      </c>
    </row>
    <row r="2518" spans="1:8" ht="15.75" thickBot="1" x14ac:dyDescent="0.3">
      <c r="A2518" s="45" t="s">
        <v>321</v>
      </c>
      <c r="B2518" s="45" t="s">
        <v>659</v>
      </c>
      <c r="C2518" s="45">
        <v>54899</v>
      </c>
      <c r="D2518" s="45" t="s">
        <v>132</v>
      </c>
      <c r="E2518" s="45">
        <v>39</v>
      </c>
      <c r="F2518" s="46">
        <v>77.61</v>
      </c>
      <c r="G2518" s="46">
        <v>0</v>
      </c>
      <c r="H2518" s="2" t="str">
        <f t="shared" si="41"/>
        <v>May</v>
      </c>
    </row>
    <row r="2519" spans="1:8" ht="15.75" thickBot="1" x14ac:dyDescent="0.3">
      <c r="A2519" s="45" t="s">
        <v>321</v>
      </c>
      <c r="B2519" s="45" t="s">
        <v>659</v>
      </c>
      <c r="C2519" s="45">
        <v>137</v>
      </c>
      <c r="D2519" s="45" t="s">
        <v>133</v>
      </c>
      <c r="E2519" s="45">
        <v>117</v>
      </c>
      <c r="F2519" s="46">
        <v>128.69999999999999</v>
      </c>
      <c r="G2519" s="46">
        <v>0</v>
      </c>
      <c r="H2519" s="2" t="str">
        <f t="shared" si="41"/>
        <v>May</v>
      </c>
    </row>
    <row r="2520" spans="1:8" ht="15.75" thickBot="1" x14ac:dyDescent="0.3">
      <c r="A2520" s="45" t="s">
        <v>321</v>
      </c>
      <c r="B2520" s="45" t="s">
        <v>659</v>
      </c>
      <c r="C2520" s="45">
        <v>3874851</v>
      </c>
      <c r="D2520" s="45" t="s">
        <v>134</v>
      </c>
      <c r="E2520" s="45">
        <v>117</v>
      </c>
      <c r="F2520" s="46">
        <v>128.69999999999999</v>
      </c>
      <c r="G2520" s="46">
        <v>0</v>
      </c>
      <c r="H2520" s="2" t="str">
        <f t="shared" si="41"/>
        <v>May</v>
      </c>
    </row>
    <row r="2521" spans="1:8" ht="15.75" thickBot="1" x14ac:dyDescent="0.3">
      <c r="A2521" s="45" t="s">
        <v>321</v>
      </c>
      <c r="B2521" s="45" t="s">
        <v>659</v>
      </c>
      <c r="C2521" s="45">
        <v>32198</v>
      </c>
      <c r="D2521" s="45" t="s">
        <v>135</v>
      </c>
      <c r="E2521" s="45">
        <v>54</v>
      </c>
      <c r="F2521" s="46">
        <v>59.4</v>
      </c>
      <c r="G2521" s="46">
        <v>0</v>
      </c>
      <c r="H2521" s="2" t="str">
        <f t="shared" si="41"/>
        <v>May</v>
      </c>
    </row>
    <row r="2522" spans="1:8" ht="15.75" thickBot="1" x14ac:dyDescent="0.3">
      <c r="A2522" s="45" t="s">
        <v>321</v>
      </c>
      <c r="B2522" s="45" t="s">
        <v>659</v>
      </c>
      <c r="C2522" s="45">
        <v>56444</v>
      </c>
      <c r="D2522" s="45" t="s">
        <v>136</v>
      </c>
      <c r="E2522" s="45">
        <v>65</v>
      </c>
      <c r="F2522" s="46">
        <v>71.5</v>
      </c>
      <c r="G2522" s="46">
        <v>0</v>
      </c>
      <c r="H2522" s="2" t="str">
        <f t="shared" si="41"/>
        <v>May</v>
      </c>
    </row>
    <row r="2523" spans="1:8" ht="15.75" thickBot="1" x14ac:dyDescent="0.3">
      <c r="A2523" s="45" t="s">
        <v>321</v>
      </c>
      <c r="B2523" s="45" t="s">
        <v>659</v>
      </c>
      <c r="C2523" s="45">
        <v>230</v>
      </c>
      <c r="D2523" s="45" t="s">
        <v>137</v>
      </c>
      <c r="E2523" s="45">
        <v>103</v>
      </c>
      <c r="F2523" s="46">
        <v>154.5</v>
      </c>
      <c r="G2523" s="46">
        <v>14.44</v>
      </c>
      <c r="H2523" s="2" t="str">
        <f t="shared" si="41"/>
        <v>May</v>
      </c>
    </row>
    <row r="2524" spans="1:8" ht="15.75" thickBot="1" x14ac:dyDescent="0.3">
      <c r="A2524" s="45" t="s">
        <v>321</v>
      </c>
      <c r="B2524" s="45" t="s">
        <v>659</v>
      </c>
      <c r="C2524" s="45">
        <v>8448</v>
      </c>
      <c r="D2524" s="45" t="s">
        <v>138</v>
      </c>
      <c r="E2524" s="45">
        <v>44</v>
      </c>
      <c r="F2524" s="46">
        <v>66</v>
      </c>
      <c r="G2524" s="46">
        <v>6.19</v>
      </c>
      <c r="H2524" s="2" t="str">
        <f t="shared" si="41"/>
        <v>May</v>
      </c>
    </row>
    <row r="2525" spans="1:8" ht="15.75" thickBot="1" x14ac:dyDescent="0.3">
      <c r="A2525" s="45" t="s">
        <v>321</v>
      </c>
      <c r="B2525" s="45" t="s">
        <v>659</v>
      </c>
      <c r="C2525" s="45">
        <v>276</v>
      </c>
      <c r="D2525" s="45" t="s">
        <v>139</v>
      </c>
      <c r="E2525" s="45">
        <v>131</v>
      </c>
      <c r="F2525" s="46">
        <v>196.5</v>
      </c>
      <c r="G2525" s="46">
        <v>18.559999999999999</v>
      </c>
      <c r="H2525" s="2" t="str">
        <f t="shared" ref="H2525:H2588" si="42">"May"</f>
        <v>May</v>
      </c>
    </row>
    <row r="2526" spans="1:8" ht="15.75" thickBot="1" x14ac:dyDescent="0.3">
      <c r="A2526" s="45" t="s">
        <v>321</v>
      </c>
      <c r="B2526" s="45" t="s">
        <v>659</v>
      </c>
      <c r="C2526" s="45">
        <v>295</v>
      </c>
      <c r="D2526" s="45" t="s">
        <v>140</v>
      </c>
      <c r="E2526" s="45">
        <v>53</v>
      </c>
      <c r="F2526" s="46">
        <v>143.1</v>
      </c>
      <c r="G2526" s="46">
        <v>0</v>
      </c>
      <c r="H2526" s="2" t="str">
        <f t="shared" si="42"/>
        <v>May</v>
      </c>
    </row>
    <row r="2527" spans="1:8" ht="15.75" thickBot="1" x14ac:dyDescent="0.3">
      <c r="A2527" s="45" t="s">
        <v>321</v>
      </c>
      <c r="B2527" s="45" t="s">
        <v>659</v>
      </c>
      <c r="C2527" s="45">
        <v>285</v>
      </c>
      <c r="D2527" s="45" t="s">
        <v>141</v>
      </c>
      <c r="E2527" s="45">
        <v>52</v>
      </c>
      <c r="F2527" s="46">
        <v>140.4</v>
      </c>
      <c r="G2527" s="46">
        <v>0</v>
      </c>
      <c r="H2527" s="2" t="str">
        <f t="shared" si="42"/>
        <v>May</v>
      </c>
    </row>
    <row r="2528" spans="1:8" ht="15.75" thickBot="1" x14ac:dyDescent="0.3">
      <c r="A2528" s="45" t="s">
        <v>321</v>
      </c>
      <c r="B2528" s="45" t="s">
        <v>659</v>
      </c>
      <c r="C2528" s="45">
        <v>265</v>
      </c>
      <c r="D2528" s="45" t="s">
        <v>142</v>
      </c>
      <c r="E2528" s="45">
        <v>83</v>
      </c>
      <c r="F2528" s="46">
        <v>224.1</v>
      </c>
      <c r="G2528" s="46">
        <v>0</v>
      </c>
      <c r="H2528" s="2" t="str">
        <f t="shared" si="42"/>
        <v>May</v>
      </c>
    </row>
    <row r="2529" spans="1:8" ht="15.75" thickBot="1" x14ac:dyDescent="0.3">
      <c r="A2529" s="45" t="s">
        <v>321</v>
      </c>
      <c r="B2529" s="45" t="s">
        <v>659</v>
      </c>
      <c r="C2529" s="45">
        <v>51251</v>
      </c>
      <c r="D2529" s="45" t="s">
        <v>144</v>
      </c>
      <c r="E2529" s="45">
        <v>34</v>
      </c>
      <c r="F2529" s="46">
        <v>59.5</v>
      </c>
      <c r="G2529" s="46">
        <v>0</v>
      </c>
      <c r="H2529" s="2" t="str">
        <f t="shared" si="42"/>
        <v>May</v>
      </c>
    </row>
    <row r="2530" spans="1:8" ht="15.75" thickBot="1" x14ac:dyDescent="0.3">
      <c r="A2530" s="45" t="s">
        <v>321</v>
      </c>
      <c r="B2530" s="45" t="s">
        <v>659</v>
      </c>
      <c r="C2530" s="45">
        <v>1130</v>
      </c>
      <c r="D2530" s="45" t="s">
        <v>145</v>
      </c>
      <c r="E2530" s="45">
        <v>28</v>
      </c>
      <c r="F2530" s="46">
        <v>49</v>
      </c>
      <c r="G2530" s="46">
        <v>0</v>
      </c>
      <c r="H2530" s="2" t="str">
        <f t="shared" si="42"/>
        <v>May</v>
      </c>
    </row>
    <row r="2531" spans="1:8" ht="15.75" thickBot="1" x14ac:dyDescent="0.3">
      <c r="A2531" s="45" t="s">
        <v>321</v>
      </c>
      <c r="B2531" s="45" t="s">
        <v>659</v>
      </c>
      <c r="C2531" s="45">
        <v>12714</v>
      </c>
      <c r="D2531" s="45" t="s">
        <v>326</v>
      </c>
      <c r="E2531" s="45">
        <v>29</v>
      </c>
      <c r="F2531" s="46">
        <v>50.75</v>
      </c>
      <c r="G2531" s="46">
        <v>0</v>
      </c>
      <c r="H2531" s="2" t="str">
        <f t="shared" si="42"/>
        <v>May</v>
      </c>
    </row>
    <row r="2532" spans="1:8" ht="15.75" thickBot="1" x14ac:dyDescent="0.3">
      <c r="A2532" s="45" t="s">
        <v>321</v>
      </c>
      <c r="B2532" s="45" t="s">
        <v>659</v>
      </c>
      <c r="C2532" s="45">
        <v>1128</v>
      </c>
      <c r="D2532" s="45" t="s">
        <v>146</v>
      </c>
      <c r="E2532" s="45">
        <v>24</v>
      </c>
      <c r="F2532" s="46">
        <v>42</v>
      </c>
      <c r="G2532" s="46">
        <v>0</v>
      </c>
      <c r="H2532" s="2" t="str">
        <f t="shared" si="42"/>
        <v>May</v>
      </c>
    </row>
    <row r="2533" spans="1:8" ht="15.75" thickBot="1" x14ac:dyDescent="0.3">
      <c r="A2533" s="45" t="s">
        <v>321</v>
      </c>
      <c r="B2533" s="45" t="s">
        <v>659</v>
      </c>
      <c r="C2533" s="45">
        <v>93</v>
      </c>
      <c r="D2533" s="45" t="s">
        <v>147</v>
      </c>
      <c r="E2533" s="45">
        <v>42</v>
      </c>
      <c r="F2533" s="46">
        <v>22.26</v>
      </c>
      <c r="G2533" s="46">
        <v>0</v>
      </c>
      <c r="H2533" s="2" t="str">
        <f t="shared" si="42"/>
        <v>May</v>
      </c>
    </row>
    <row r="2534" spans="1:8" ht="15.75" thickBot="1" x14ac:dyDescent="0.3">
      <c r="A2534" s="45" t="s">
        <v>321</v>
      </c>
      <c r="B2534" s="45" t="s">
        <v>659</v>
      </c>
      <c r="C2534" s="45">
        <v>2</v>
      </c>
      <c r="D2534" s="45" t="s">
        <v>148</v>
      </c>
      <c r="E2534" s="45">
        <v>129</v>
      </c>
      <c r="F2534" s="46">
        <v>73.14</v>
      </c>
      <c r="G2534" s="46">
        <v>0</v>
      </c>
      <c r="H2534" s="2" t="str">
        <f t="shared" si="42"/>
        <v>May</v>
      </c>
    </row>
    <row r="2535" spans="1:8" ht="15.75" thickBot="1" x14ac:dyDescent="0.3">
      <c r="A2535" s="45" t="s">
        <v>321</v>
      </c>
      <c r="B2535" s="45" t="s">
        <v>659</v>
      </c>
      <c r="C2535" s="45">
        <v>40</v>
      </c>
      <c r="D2535" s="45" t="s">
        <v>149</v>
      </c>
      <c r="E2535" s="45">
        <v>130</v>
      </c>
      <c r="F2535" s="46">
        <v>74</v>
      </c>
      <c r="G2535" s="46">
        <v>0</v>
      </c>
      <c r="H2535" s="2" t="str">
        <f t="shared" si="42"/>
        <v>May</v>
      </c>
    </row>
    <row r="2536" spans="1:8" ht="15.75" thickBot="1" x14ac:dyDescent="0.3">
      <c r="A2536" s="45" t="s">
        <v>321</v>
      </c>
      <c r="B2536" s="45" t="s">
        <v>659</v>
      </c>
      <c r="C2536" s="45">
        <v>418</v>
      </c>
      <c r="D2536" s="45" t="s">
        <v>150</v>
      </c>
      <c r="E2536" s="45">
        <v>85</v>
      </c>
      <c r="F2536" s="46">
        <v>44.39</v>
      </c>
      <c r="G2536" s="46">
        <v>0</v>
      </c>
      <c r="H2536" s="2" t="str">
        <f t="shared" si="42"/>
        <v>May</v>
      </c>
    </row>
    <row r="2537" spans="1:8" ht="15.75" thickBot="1" x14ac:dyDescent="0.3">
      <c r="A2537" s="45" t="s">
        <v>321</v>
      </c>
      <c r="B2537" s="45" t="s">
        <v>659</v>
      </c>
      <c r="C2537" s="45">
        <v>236</v>
      </c>
      <c r="D2537" s="45" t="s">
        <v>151</v>
      </c>
      <c r="E2537" s="45">
        <v>34</v>
      </c>
      <c r="F2537" s="46">
        <v>37.4</v>
      </c>
      <c r="G2537" s="46">
        <v>0</v>
      </c>
      <c r="H2537" s="2" t="str">
        <f t="shared" si="42"/>
        <v>May</v>
      </c>
    </row>
    <row r="2538" spans="1:8" ht="15.75" thickBot="1" x14ac:dyDescent="0.3">
      <c r="A2538" s="45" t="s">
        <v>321</v>
      </c>
      <c r="B2538" s="45" t="s">
        <v>659</v>
      </c>
      <c r="C2538" s="45">
        <v>23444</v>
      </c>
      <c r="D2538" s="45" t="s">
        <v>152</v>
      </c>
      <c r="E2538" s="45">
        <v>49</v>
      </c>
      <c r="F2538" s="46">
        <v>53.9</v>
      </c>
      <c r="G2538" s="46">
        <v>0</v>
      </c>
      <c r="H2538" s="2" t="str">
        <f t="shared" si="42"/>
        <v>May</v>
      </c>
    </row>
    <row r="2539" spans="1:8" ht="15.75" thickBot="1" x14ac:dyDescent="0.3">
      <c r="A2539" s="45" t="s">
        <v>321</v>
      </c>
      <c r="B2539" s="45" t="s">
        <v>659</v>
      </c>
      <c r="C2539" s="45">
        <v>263</v>
      </c>
      <c r="D2539" s="45" t="s">
        <v>255</v>
      </c>
      <c r="E2539" s="45">
        <v>33</v>
      </c>
      <c r="F2539" s="46">
        <v>36.299999999999997</v>
      </c>
      <c r="G2539" s="46">
        <v>0</v>
      </c>
      <c r="H2539" s="2" t="str">
        <f t="shared" si="42"/>
        <v>May</v>
      </c>
    </row>
    <row r="2540" spans="1:8" ht="15.75" thickBot="1" x14ac:dyDescent="0.3">
      <c r="A2540" s="45" t="s">
        <v>321</v>
      </c>
      <c r="B2540" s="45" t="s">
        <v>659</v>
      </c>
      <c r="C2540" s="45">
        <v>2434</v>
      </c>
      <c r="D2540" s="45" t="s">
        <v>153</v>
      </c>
      <c r="E2540" s="45">
        <v>76</v>
      </c>
      <c r="F2540" s="46">
        <v>83.6</v>
      </c>
      <c r="G2540" s="46">
        <v>0</v>
      </c>
      <c r="H2540" s="2" t="str">
        <f t="shared" si="42"/>
        <v>May</v>
      </c>
    </row>
    <row r="2541" spans="1:8" ht="15.75" thickBot="1" x14ac:dyDescent="0.3">
      <c r="A2541" s="45" t="s">
        <v>321</v>
      </c>
      <c r="B2541" s="45" t="s">
        <v>659</v>
      </c>
      <c r="C2541" s="45">
        <v>240</v>
      </c>
      <c r="D2541" s="45" t="s">
        <v>154</v>
      </c>
      <c r="E2541" s="45">
        <v>73</v>
      </c>
      <c r="F2541" s="46">
        <v>80.3</v>
      </c>
      <c r="G2541" s="46">
        <v>0</v>
      </c>
      <c r="H2541" s="2" t="str">
        <f t="shared" si="42"/>
        <v>May</v>
      </c>
    </row>
    <row r="2542" spans="1:8" ht="15.75" thickBot="1" x14ac:dyDescent="0.3">
      <c r="A2542" s="45" t="s">
        <v>321</v>
      </c>
      <c r="B2542" s="45" t="s">
        <v>659</v>
      </c>
      <c r="C2542" s="45">
        <v>1185</v>
      </c>
      <c r="D2542" s="45" t="s">
        <v>155</v>
      </c>
      <c r="E2542" s="45">
        <v>63</v>
      </c>
      <c r="F2542" s="46">
        <v>69.3</v>
      </c>
      <c r="G2542" s="46">
        <v>6.44</v>
      </c>
      <c r="H2542" s="2" t="str">
        <f t="shared" si="42"/>
        <v>May</v>
      </c>
    </row>
    <row r="2543" spans="1:8" ht="15.75" thickBot="1" x14ac:dyDescent="0.3">
      <c r="A2543" s="45" t="s">
        <v>321</v>
      </c>
      <c r="B2543" s="45" t="s">
        <v>659</v>
      </c>
      <c r="C2543" s="45">
        <v>42525</v>
      </c>
      <c r="D2543" s="45" t="s">
        <v>156</v>
      </c>
      <c r="E2543" s="45">
        <v>97</v>
      </c>
      <c r="F2543" s="46">
        <v>97</v>
      </c>
      <c r="G2543" s="46">
        <v>0</v>
      </c>
      <c r="H2543" s="2" t="str">
        <f t="shared" si="42"/>
        <v>May</v>
      </c>
    </row>
    <row r="2544" spans="1:8" ht="15.75" thickBot="1" x14ac:dyDescent="0.3">
      <c r="A2544" s="45" t="s">
        <v>321</v>
      </c>
      <c r="B2544" s="45" t="s">
        <v>659</v>
      </c>
      <c r="C2544" s="45">
        <v>45989</v>
      </c>
      <c r="D2544" s="45" t="s">
        <v>157</v>
      </c>
      <c r="E2544" s="45">
        <v>115</v>
      </c>
      <c r="F2544" s="46">
        <v>115</v>
      </c>
      <c r="G2544" s="46">
        <v>0</v>
      </c>
      <c r="H2544" s="2" t="str">
        <f t="shared" si="42"/>
        <v>May</v>
      </c>
    </row>
    <row r="2545" spans="1:8" ht="15.75" thickBot="1" x14ac:dyDescent="0.3">
      <c r="A2545" s="45" t="s">
        <v>321</v>
      </c>
      <c r="B2545" s="45" t="s">
        <v>659</v>
      </c>
      <c r="C2545" s="45">
        <v>1186</v>
      </c>
      <c r="D2545" s="45" t="s">
        <v>158</v>
      </c>
      <c r="E2545" s="45">
        <v>24</v>
      </c>
      <c r="F2545" s="46">
        <v>52.8</v>
      </c>
      <c r="G2545" s="46">
        <v>0</v>
      </c>
      <c r="H2545" s="2" t="str">
        <f t="shared" si="42"/>
        <v>May</v>
      </c>
    </row>
    <row r="2546" spans="1:8" ht="15.75" thickBot="1" x14ac:dyDescent="0.3">
      <c r="A2546" s="45" t="s">
        <v>321</v>
      </c>
      <c r="B2546" s="45" t="s">
        <v>159</v>
      </c>
      <c r="C2546" s="45">
        <v>751</v>
      </c>
      <c r="D2546" s="45" t="s">
        <v>160</v>
      </c>
      <c r="E2546" s="45">
        <v>67</v>
      </c>
      <c r="F2546" s="46">
        <v>204.35</v>
      </c>
      <c r="G2546" s="46">
        <v>19.43</v>
      </c>
      <c r="H2546" s="2" t="str">
        <f t="shared" si="42"/>
        <v>May</v>
      </c>
    </row>
    <row r="2547" spans="1:8" ht="15.75" thickBot="1" x14ac:dyDescent="0.3">
      <c r="A2547" s="45" t="s">
        <v>321</v>
      </c>
      <c r="B2547" s="45" t="s">
        <v>159</v>
      </c>
      <c r="C2547" s="45">
        <v>752</v>
      </c>
      <c r="D2547" s="45" t="s">
        <v>161</v>
      </c>
      <c r="E2547" s="45">
        <v>162</v>
      </c>
      <c r="F2547" s="46">
        <v>429.3</v>
      </c>
      <c r="G2547" s="46">
        <v>40.51</v>
      </c>
      <c r="H2547" s="2" t="str">
        <f t="shared" si="42"/>
        <v>May</v>
      </c>
    </row>
    <row r="2548" spans="1:8" ht="15.75" thickBot="1" x14ac:dyDescent="0.3">
      <c r="A2548" s="45" t="s">
        <v>321</v>
      </c>
      <c r="B2548" s="45" t="s">
        <v>159</v>
      </c>
      <c r="C2548" s="45">
        <v>753</v>
      </c>
      <c r="D2548" s="45" t="s">
        <v>162</v>
      </c>
      <c r="E2548" s="45">
        <v>247</v>
      </c>
      <c r="F2548" s="46">
        <v>555.75</v>
      </c>
      <c r="G2548" s="46">
        <v>52.16</v>
      </c>
      <c r="H2548" s="2" t="str">
        <f t="shared" si="42"/>
        <v>May</v>
      </c>
    </row>
    <row r="2549" spans="1:8" ht="15.75" thickBot="1" x14ac:dyDescent="0.3">
      <c r="A2549" s="45" t="s">
        <v>321</v>
      </c>
      <c r="B2549" s="45" t="s">
        <v>159</v>
      </c>
      <c r="C2549" s="45">
        <v>3874853</v>
      </c>
      <c r="D2549" s="45" t="s">
        <v>163</v>
      </c>
      <c r="E2549" s="45">
        <v>3</v>
      </c>
      <c r="F2549" s="46">
        <v>13.5</v>
      </c>
      <c r="G2549" s="46">
        <v>1.29</v>
      </c>
      <c r="H2549" s="2" t="str">
        <f t="shared" si="42"/>
        <v>May</v>
      </c>
    </row>
    <row r="2550" spans="1:8" ht="15.75" thickBot="1" x14ac:dyDescent="0.3">
      <c r="A2550" s="45" t="s">
        <v>321</v>
      </c>
      <c r="B2550" s="45" t="s">
        <v>159</v>
      </c>
      <c r="C2550" s="45">
        <v>3874852</v>
      </c>
      <c r="D2550" s="45" t="s">
        <v>164</v>
      </c>
      <c r="E2550" s="45">
        <v>130</v>
      </c>
      <c r="F2550" s="46">
        <v>487.5</v>
      </c>
      <c r="G2550" s="46">
        <v>46.66</v>
      </c>
      <c r="H2550" s="2" t="str">
        <f t="shared" si="42"/>
        <v>May</v>
      </c>
    </row>
    <row r="2551" spans="1:8" ht="15.75" thickBot="1" x14ac:dyDescent="0.3">
      <c r="A2551" s="45" t="s">
        <v>321</v>
      </c>
      <c r="B2551" s="45" t="s">
        <v>159</v>
      </c>
      <c r="C2551" s="45">
        <v>765</v>
      </c>
      <c r="D2551" s="45" t="s">
        <v>165</v>
      </c>
      <c r="E2551" s="45">
        <v>178</v>
      </c>
      <c r="F2551" s="46">
        <v>320.39999999999998</v>
      </c>
      <c r="G2551" s="46">
        <v>30.26</v>
      </c>
      <c r="H2551" s="2" t="str">
        <f t="shared" si="42"/>
        <v>May</v>
      </c>
    </row>
    <row r="2552" spans="1:8" ht="15.75" thickBot="1" x14ac:dyDescent="0.3">
      <c r="A2552" s="45" t="s">
        <v>321</v>
      </c>
      <c r="B2552" s="45" t="s">
        <v>159</v>
      </c>
      <c r="C2552" s="45">
        <v>757</v>
      </c>
      <c r="D2552" s="45" t="s">
        <v>166</v>
      </c>
      <c r="E2552" s="45">
        <v>2</v>
      </c>
      <c r="F2552" s="46">
        <v>7.7</v>
      </c>
      <c r="G2552" s="46">
        <v>0.74</v>
      </c>
      <c r="H2552" s="2" t="str">
        <f t="shared" si="42"/>
        <v>May</v>
      </c>
    </row>
    <row r="2553" spans="1:8" ht="15.75" thickBot="1" x14ac:dyDescent="0.3">
      <c r="A2553" s="45" t="s">
        <v>321</v>
      </c>
      <c r="B2553" s="45" t="s">
        <v>159</v>
      </c>
      <c r="C2553" s="45">
        <v>758</v>
      </c>
      <c r="D2553" s="45" t="s">
        <v>167</v>
      </c>
      <c r="E2553" s="45">
        <v>33</v>
      </c>
      <c r="F2553" s="46">
        <v>117.15</v>
      </c>
      <c r="G2553" s="46">
        <v>11.19</v>
      </c>
      <c r="H2553" s="2" t="str">
        <f t="shared" si="42"/>
        <v>May</v>
      </c>
    </row>
    <row r="2554" spans="1:8" ht="15.75" thickBot="1" x14ac:dyDescent="0.3">
      <c r="A2554" s="45" t="s">
        <v>321</v>
      </c>
      <c r="B2554" s="45" t="s">
        <v>159</v>
      </c>
      <c r="C2554" s="45">
        <v>759</v>
      </c>
      <c r="D2554" s="45" t="s">
        <v>168</v>
      </c>
      <c r="E2554" s="45">
        <v>41</v>
      </c>
      <c r="F2554" s="46">
        <v>114.8</v>
      </c>
      <c r="G2554" s="46">
        <v>11.03</v>
      </c>
      <c r="H2554" s="2" t="str">
        <f t="shared" si="42"/>
        <v>May</v>
      </c>
    </row>
    <row r="2555" spans="1:8" ht="15.75" thickBot="1" x14ac:dyDescent="0.3">
      <c r="A2555" s="45" t="s">
        <v>321</v>
      </c>
      <c r="B2555" s="45" t="s">
        <v>159</v>
      </c>
      <c r="C2555" s="45">
        <v>1004</v>
      </c>
      <c r="D2555" s="45" t="s">
        <v>169</v>
      </c>
      <c r="E2555" s="45">
        <v>40</v>
      </c>
      <c r="F2555" s="46">
        <v>182</v>
      </c>
      <c r="G2555" s="46">
        <v>17.21</v>
      </c>
      <c r="H2555" s="2" t="str">
        <f t="shared" si="42"/>
        <v>May</v>
      </c>
    </row>
    <row r="2556" spans="1:8" ht="15.75" thickBot="1" x14ac:dyDescent="0.3">
      <c r="A2556" s="45" t="s">
        <v>321</v>
      </c>
      <c r="B2556" s="45" t="s">
        <v>159</v>
      </c>
      <c r="C2556" s="45">
        <v>1003</v>
      </c>
      <c r="D2556" s="45" t="s">
        <v>170</v>
      </c>
      <c r="E2556" s="45">
        <v>114</v>
      </c>
      <c r="F2556" s="46">
        <v>484.5</v>
      </c>
      <c r="G2556" s="46">
        <v>45.72</v>
      </c>
      <c r="H2556" s="2" t="str">
        <f t="shared" si="42"/>
        <v>May</v>
      </c>
    </row>
    <row r="2557" spans="1:8" ht="15.75" thickBot="1" x14ac:dyDescent="0.3">
      <c r="A2557" s="45" t="s">
        <v>321</v>
      </c>
      <c r="B2557" s="45" t="s">
        <v>159</v>
      </c>
      <c r="C2557" s="45">
        <v>1002</v>
      </c>
      <c r="D2557" s="45" t="s">
        <v>171</v>
      </c>
      <c r="E2557" s="45">
        <v>73</v>
      </c>
      <c r="F2557" s="46">
        <v>259.14999999999998</v>
      </c>
      <c r="G2557" s="46">
        <v>24.74</v>
      </c>
      <c r="H2557" s="2" t="str">
        <f t="shared" si="42"/>
        <v>May</v>
      </c>
    </row>
    <row r="2558" spans="1:8" ht="15.75" thickBot="1" x14ac:dyDescent="0.3">
      <c r="A2558" s="45" t="s">
        <v>321</v>
      </c>
      <c r="B2558" s="45" t="s">
        <v>159</v>
      </c>
      <c r="C2558" s="45">
        <v>760</v>
      </c>
      <c r="D2558" s="45" t="s">
        <v>172</v>
      </c>
      <c r="E2558" s="45">
        <v>55</v>
      </c>
      <c r="F2558" s="46">
        <v>222.75</v>
      </c>
      <c r="G2558" s="46">
        <v>21.01</v>
      </c>
      <c r="H2558" s="2" t="str">
        <f t="shared" si="42"/>
        <v>May</v>
      </c>
    </row>
    <row r="2559" spans="1:8" ht="15.75" thickBot="1" x14ac:dyDescent="0.3">
      <c r="A2559" s="45" t="s">
        <v>321</v>
      </c>
      <c r="B2559" s="45" t="s">
        <v>159</v>
      </c>
      <c r="C2559" s="45">
        <v>761</v>
      </c>
      <c r="D2559" s="45" t="s">
        <v>173</v>
      </c>
      <c r="E2559" s="45">
        <v>110</v>
      </c>
      <c r="F2559" s="46">
        <v>390.5</v>
      </c>
      <c r="G2559" s="46">
        <v>37.299999999999997</v>
      </c>
      <c r="H2559" s="2" t="str">
        <f t="shared" si="42"/>
        <v>May</v>
      </c>
    </row>
    <row r="2560" spans="1:8" ht="15.75" thickBot="1" x14ac:dyDescent="0.3">
      <c r="A2560" s="45" t="s">
        <v>321</v>
      </c>
      <c r="B2560" s="45" t="s">
        <v>159</v>
      </c>
      <c r="C2560" s="45">
        <v>762</v>
      </c>
      <c r="D2560" s="45" t="s">
        <v>174</v>
      </c>
      <c r="E2560" s="45">
        <v>87</v>
      </c>
      <c r="F2560" s="46">
        <v>243.6</v>
      </c>
      <c r="G2560" s="46">
        <v>23.31</v>
      </c>
      <c r="H2560" s="2" t="str">
        <f t="shared" si="42"/>
        <v>May</v>
      </c>
    </row>
    <row r="2561" spans="1:8" ht="15.75" thickBot="1" x14ac:dyDescent="0.3">
      <c r="A2561" s="45" t="s">
        <v>321</v>
      </c>
      <c r="B2561" s="45" t="s">
        <v>159</v>
      </c>
      <c r="C2561" s="45">
        <v>4753</v>
      </c>
      <c r="D2561" s="45" t="s">
        <v>176</v>
      </c>
      <c r="E2561" s="45">
        <v>14</v>
      </c>
      <c r="F2561" s="46">
        <v>31.5</v>
      </c>
      <c r="G2561" s="46">
        <v>0</v>
      </c>
      <c r="H2561" s="2" t="str">
        <f t="shared" si="42"/>
        <v>May</v>
      </c>
    </row>
    <row r="2562" spans="1:8" ht="15.75" thickBot="1" x14ac:dyDescent="0.3">
      <c r="A2562" s="45" t="s">
        <v>321</v>
      </c>
      <c r="B2562" s="45" t="s">
        <v>159</v>
      </c>
      <c r="C2562" s="45">
        <v>763</v>
      </c>
      <c r="D2562" s="45" t="s">
        <v>179</v>
      </c>
      <c r="E2562" s="45">
        <v>98</v>
      </c>
      <c r="F2562" s="46">
        <v>230.3</v>
      </c>
      <c r="G2562" s="46">
        <v>21.63</v>
      </c>
      <c r="H2562" s="2" t="str">
        <f t="shared" si="42"/>
        <v>May</v>
      </c>
    </row>
    <row r="2563" spans="1:8" ht="15.75" thickBot="1" x14ac:dyDescent="0.3">
      <c r="A2563" s="45" t="s">
        <v>321</v>
      </c>
      <c r="B2563" s="45" t="s">
        <v>159</v>
      </c>
      <c r="C2563" s="45">
        <v>764</v>
      </c>
      <c r="D2563" s="45" t="s">
        <v>180</v>
      </c>
      <c r="E2563" s="45">
        <v>188</v>
      </c>
      <c r="F2563" s="46">
        <v>385.4</v>
      </c>
      <c r="G2563" s="46">
        <v>35.93</v>
      </c>
      <c r="H2563" s="2" t="str">
        <f t="shared" si="42"/>
        <v>May</v>
      </c>
    </row>
    <row r="2564" spans="1:8" ht="15.75" thickBot="1" x14ac:dyDescent="0.3">
      <c r="A2564" s="45" t="s">
        <v>321</v>
      </c>
      <c r="B2564" s="45" t="s">
        <v>159</v>
      </c>
      <c r="C2564" s="45">
        <v>766</v>
      </c>
      <c r="D2564" s="45" t="s">
        <v>181</v>
      </c>
      <c r="E2564" s="45">
        <v>323</v>
      </c>
      <c r="F2564" s="46">
        <v>597.54999999999995</v>
      </c>
      <c r="G2564" s="46">
        <v>57.88</v>
      </c>
      <c r="H2564" s="2" t="str">
        <f t="shared" si="42"/>
        <v>May</v>
      </c>
    </row>
    <row r="2565" spans="1:8" ht="15.75" thickBot="1" x14ac:dyDescent="0.3">
      <c r="A2565" s="45" t="s">
        <v>321</v>
      </c>
      <c r="B2565" s="45" t="s">
        <v>159</v>
      </c>
      <c r="C2565" s="45">
        <v>790</v>
      </c>
      <c r="D2565" s="45" t="s">
        <v>185</v>
      </c>
      <c r="E2565" s="45">
        <v>308</v>
      </c>
      <c r="F2565" s="46">
        <v>77</v>
      </c>
      <c r="G2565" s="46">
        <v>0</v>
      </c>
      <c r="H2565" s="2" t="str">
        <f t="shared" si="42"/>
        <v>May</v>
      </c>
    </row>
    <row r="2566" spans="1:8" ht="15.75" thickBot="1" x14ac:dyDescent="0.3">
      <c r="A2566" s="45" t="s">
        <v>321</v>
      </c>
      <c r="B2566" s="45" t="s">
        <v>159</v>
      </c>
      <c r="C2566" s="45">
        <v>1113</v>
      </c>
      <c r="D2566" s="45" t="s">
        <v>186</v>
      </c>
      <c r="E2566" s="45">
        <v>43</v>
      </c>
      <c r="F2566" s="46">
        <v>88.15</v>
      </c>
      <c r="G2566" s="46">
        <v>8.19</v>
      </c>
      <c r="H2566" s="2" t="str">
        <f t="shared" si="42"/>
        <v>May</v>
      </c>
    </row>
    <row r="2567" spans="1:8" ht="15.75" thickBot="1" x14ac:dyDescent="0.3">
      <c r="A2567" s="45" t="s">
        <v>321</v>
      </c>
      <c r="B2567" s="45" t="s">
        <v>159</v>
      </c>
      <c r="C2567" s="45">
        <v>1112</v>
      </c>
      <c r="D2567" s="45" t="s">
        <v>187</v>
      </c>
      <c r="E2567" s="45">
        <v>14</v>
      </c>
      <c r="F2567" s="46">
        <v>25.9</v>
      </c>
      <c r="G2567" s="46">
        <v>2.5</v>
      </c>
      <c r="H2567" s="2" t="str">
        <f t="shared" si="42"/>
        <v>May</v>
      </c>
    </row>
    <row r="2568" spans="1:8" ht="15.75" thickBot="1" x14ac:dyDescent="0.3">
      <c r="A2568" s="45" t="s">
        <v>321</v>
      </c>
      <c r="B2568" s="45" t="s">
        <v>159</v>
      </c>
      <c r="C2568" s="45">
        <v>1114</v>
      </c>
      <c r="D2568" s="45" t="s">
        <v>188</v>
      </c>
      <c r="E2568" s="45">
        <v>3</v>
      </c>
      <c r="F2568" s="46">
        <v>7.05</v>
      </c>
      <c r="G2568" s="46">
        <v>0.66</v>
      </c>
      <c r="H2568" s="2" t="str">
        <f t="shared" si="42"/>
        <v>May</v>
      </c>
    </row>
    <row r="2569" spans="1:8" ht="15.75" thickBot="1" x14ac:dyDescent="0.3">
      <c r="A2569" s="45" t="s">
        <v>321</v>
      </c>
      <c r="B2569" s="45" t="s">
        <v>159</v>
      </c>
      <c r="C2569" s="45">
        <v>787</v>
      </c>
      <c r="D2569" s="45" t="s">
        <v>189</v>
      </c>
      <c r="E2569" s="45">
        <v>700</v>
      </c>
      <c r="F2569" s="46">
        <v>420</v>
      </c>
      <c r="G2569" s="46">
        <v>39.22</v>
      </c>
      <c r="H2569" s="2" t="str">
        <f t="shared" si="42"/>
        <v>May</v>
      </c>
    </row>
    <row r="2570" spans="1:8" ht="15.75" thickBot="1" x14ac:dyDescent="0.3">
      <c r="A2570" s="45" t="s">
        <v>321</v>
      </c>
      <c r="B2570" s="45" t="s">
        <v>159</v>
      </c>
      <c r="C2570" s="45">
        <v>768</v>
      </c>
      <c r="D2570" s="45" t="s">
        <v>190</v>
      </c>
      <c r="E2570" s="45">
        <v>132</v>
      </c>
      <c r="F2570" s="46">
        <v>112.2</v>
      </c>
      <c r="G2570" s="46">
        <v>10.72</v>
      </c>
      <c r="H2570" s="2" t="str">
        <f t="shared" si="42"/>
        <v>May</v>
      </c>
    </row>
    <row r="2571" spans="1:8" ht="15.75" thickBot="1" x14ac:dyDescent="0.3">
      <c r="A2571" s="45" t="s">
        <v>321</v>
      </c>
      <c r="B2571" s="45" t="s">
        <v>159</v>
      </c>
      <c r="C2571" s="45">
        <v>771</v>
      </c>
      <c r="D2571" s="45" t="s">
        <v>191</v>
      </c>
      <c r="E2571" s="45">
        <v>22</v>
      </c>
      <c r="F2571" s="46">
        <v>78.099999999999994</v>
      </c>
      <c r="G2571" s="46">
        <v>7.46</v>
      </c>
      <c r="H2571" s="2" t="str">
        <f t="shared" si="42"/>
        <v>May</v>
      </c>
    </row>
    <row r="2572" spans="1:8" ht="15.75" thickBot="1" x14ac:dyDescent="0.3">
      <c r="A2572" s="45" t="s">
        <v>321</v>
      </c>
      <c r="B2572" s="45" t="s">
        <v>159</v>
      </c>
      <c r="C2572" s="45">
        <v>772</v>
      </c>
      <c r="D2572" s="45" t="s">
        <v>192</v>
      </c>
      <c r="E2572" s="45">
        <v>58</v>
      </c>
      <c r="F2572" s="46">
        <v>194.3</v>
      </c>
      <c r="G2572" s="46">
        <v>18.54</v>
      </c>
      <c r="H2572" s="2" t="str">
        <f t="shared" si="42"/>
        <v>May</v>
      </c>
    </row>
    <row r="2573" spans="1:8" ht="15.75" thickBot="1" x14ac:dyDescent="0.3">
      <c r="A2573" s="45" t="s">
        <v>321</v>
      </c>
      <c r="B2573" s="45" t="s">
        <v>159</v>
      </c>
      <c r="C2573" s="45">
        <v>773</v>
      </c>
      <c r="D2573" s="45" t="s">
        <v>193</v>
      </c>
      <c r="E2573" s="45">
        <v>33</v>
      </c>
      <c r="F2573" s="46">
        <v>94.05</v>
      </c>
      <c r="G2573" s="46">
        <v>8.92</v>
      </c>
      <c r="H2573" s="2" t="str">
        <f t="shared" si="42"/>
        <v>May</v>
      </c>
    </row>
    <row r="2574" spans="1:8" ht="15.75" thickBot="1" x14ac:dyDescent="0.3">
      <c r="A2574" s="45" t="s">
        <v>321</v>
      </c>
      <c r="B2574" s="45" t="s">
        <v>159</v>
      </c>
      <c r="C2574" s="45">
        <v>774</v>
      </c>
      <c r="D2574" s="45" t="s">
        <v>194</v>
      </c>
      <c r="E2574" s="45">
        <v>302</v>
      </c>
      <c r="F2574" s="46">
        <v>619.1</v>
      </c>
      <c r="G2574" s="46">
        <v>57.79</v>
      </c>
      <c r="H2574" s="2" t="str">
        <f t="shared" si="42"/>
        <v>May</v>
      </c>
    </row>
    <row r="2575" spans="1:8" ht="15.75" thickBot="1" x14ac:dyDescent="0.3">
      <c r="A2575" s="45" t="s">
        <v>321</v>
      </c>
      <c r="B2575" s="45" t="s">
        <v>159</v>
      </c>
      <c r="C2575" s="45">
        <v>793</v>
      </c>
      <c r="D2575" s="45" t="s">
        <v>195</v>
      </c>
      <c r="E2575" s="45">
        <v>33</v>
      </c>
      <c r="F2575" s="46">
        <v>67.650000000000006</v>
      </c>
      <c r="G2575" s="46">
        <v>6.32</v>
      </c>
      <c r="H2575" s="2" t="str">
        <f t="shared" si="42"/>
        <v>May</v>
      </c>
    </row>
    <row r="2576" spans="1:8" ht="15.75" thickBot="1" x14ac:dyDescent="0.3">
      <c r="A2576" s="45" t="s">
        <v>321</v>
      </c>
      <c r="B2576" s="45" t="s">
        <v>159</v>
      </c>
      <c r="C2576" s="45">
        <v>794</v>
      </c>
      <c r="D2576" s="45" t="s">
        <v>196</v>
      </c>
      <c r="E2576" s="45">
        <v>72</v>
      </c>
      <c r="F2576" s="46">
        <v>183.6</v>
      </c>
      <c r="G2576" s="46">
        <v>17.28</v>
      </c>
      <c r="H2576" s="2" t="str">
        <f t="shared" si="42"/>
        <v>May</v>
      </c>
    </row>
    <row r="2577" spans="1:8" ht="15.75" thickBot="1" x14ac:dyDescent="0.3">
      <c r="A2577" s="45" t="s">
        <v>321</v>
      </c>
      <c r="B2577" s="45" t="s">
        <v>159</v>
      </c>
      <c r="C2577" s="45">
        <v>795</v>
      </c>
      <c r="D2577" s="45" t="s">
        <v>197</v>
      </c>
      <c r="E2577" s="45">
        <v>23</v>
      </c>
      <c r="F2577" s="46">
        <v>70.150000000000006</v>
      </c>
      <c r="G2577" s="46">
        <v>6.67</v>
      </c>
      <c r="H2577" s="2" t="str">
        <f t="shared" si="42"/>
        <v>May</v>
      </c>
    </row>
    <row r="2578" spans="1:8" ht="15.75" thickBot="1" x14ac:dyDescent="0.3">
      <c r="A2578" s="45" t="s">
        <v>321</v>
      </c>
      <c r="B2578" s="45" t="s">
        <v>159</v>
      </c>
      <c r="C2578" s="45">
        <v>775</v>
      </c>
      <c r="D2578" s="45" t="s">
        <v>198</v>
      </c>
      <c r="E2578" s="45">
        <v>69</v>
      </c>
      <c r="F2578" s="46">
        <v>265.64999999999998</v>
      </c>
      <c r="G2578" s="46">
        <v>25.45</v>
      </c>
      <c r="H2578" s="2" t="str">
        <f t="shared" si="42"/>
        <v>May</v>
      </c>
    </row>
    <row r="2579" spans="1:8" ht="15.75" thickBot="1" x14ac:dyDescent="0.3">
      <c r="A2579" s="45" t="s">
        <v>321</v>
      </c>
      <c r="B2579" s="45" t="s">
        <v>159</v>
      </c>
      <c r="C2579" s="45">
        <v>776</v>
      </c>
      <c r="D2579" s="45" t="s">
        <v>199</v>
      </c>
      <c r="E2579" s="45">
        <v>296</v>
      </c>
      <c r="F2579" s="46">
        <v>1050.8</v>
      </c>
      <c r="G2579" s="46">
        <v>100.43</v>
      </c>
      <c r="H2579" s="2" t="str">
        <f t="shared" si="42"/>
        <v>May</v>
      </c>
    </row>
    <row r="2580" spans="1:8" ht="15.75" thickBot="1" x14ac:dyDescent="0.3">
      <c r="A2580" s="45" t="s">
        <v>321</v>
      </c>
      <c r="B2580" s="45" t="s">
        <v>159</v>
      </c>
      <c r="C2580" s="45">
        <v>777</v>
      </c>
      <c r="D2580" s="45" t="s">
        <v>200</v>
      </c>
      <c r="E2580" s="45">
        <v>320</v>
      </c>
      <c r="F2580" s="46">
        <v>896</v>
      </c>
      <c r="G2580" s="46">
        <v>86.08</v>
      </c>
      <c r="H2580" s="2" t="str">
        <f t="shared" si="42"/>
        <v>May</v>
      </c>
    </row>
    <row r="2581" spans="1:8" ht="15.75" thickBot="1" x14ac:dyDescent="0.3">
      <c r="A2581" s="45" t="s">
        <v>321</v>
      </c>
      <c r="B2581" s="45" t="s">
        <v>159</v>
      </c>
      <c r="C2581" s="45">
        <v>666211</v>
      </c>
      <c r="D2581" s="45" t="s">
        <v>201</v>
      </c>
      <c r="E2581" s="45">
        <v>3</v>
      </c>
      <c r="F2581" s="46">
        <v>10.35</v>
      </c>
      <c r="G2581" s="46">
        <v>0.99</v>
      </c>
      <c r="H2581" s="2" t="str">
        <f t="shared" si="42"/>
        <v>May</v>
      </c>
    </row>
    <row r="2582" spans="1:8" ht="15.75" thickBot="1" x14ac:dyDescent="0.3">
      <c r="A2582" s="45" t="s">
        <v>321</v>
      </c>
      <c r="B2582" s="45" t="s">
        <v>159</v>
      </c>
      <c r="C2582" s="45">
        <v>666212</v>
      </c>
      <c r="D2582" s="45" t="s">
        <v>202</v>
      </c>
      <c r="E2582" s="45">
        <v>9</v>
      </c>
      <c r="F2582" s="46">
        <v>36</v>
      </c>
      <c r="G2582" s="46">
        <v>3.42</v>
      </c>
      <c r="H2582" s="2" t="str">
        <f t="shared" si="42"/>
        <v>May</v>
      </c>
    </row>
    <row r="2583" spans="1:8" ht="15.75" thickBot="1" x14ac:dyDescent="0.3">
      <c r="A2583" s="45" t="s">
        <v>321</v>
      </c>
      <c r="B2583" s="45" t="s">
        <v>159</v>
      </c>
      <c r="C2583" s="45">
        <v>666213</v>
      </c>
      <c r="D2583" s="45" t="s">
        <v>203</v>
      </c>
      <c r="E2583" s="45">
        <v>1</v>
      </c>
      <c r="F2583" s="46">
        <v>4.55</v>
      </c>
      <c r="G2583" s="46">
        <v>0.43</v>
      </c>
      <c r="H2583" s="2" t="str">
        <f t="shared" si="42"/>
        <v>May</v>
      </c>
    </row>
    <row r="2584" spans="1:8" ht="15.75" thickBot="1" x14ac:dyDescent="0.3">
      <c r="A2584" s="45" t="s">
        <v>321</v>
      </c>
      <c r="B2584" s="45" t="s">
        <v>159</v>
      </c>
      <c r="C2584" s="45">
        <v>778</v>
      </c>
      <c r="D2584" s="45" t="s">
        <v>204</v>
      </c>
      <c r="E2584" s="45">
        <v>31</v>
      </c>
      <c r="F2584" s="46">
        <v>134.85</v>
      </c>
      <c r="G2584" s="46">
        <v>12.74</v>
      </c>
      <c r="H2584" s="2" t="str">
        <f t="shared" si="42"/>
        <v>May</v>
      </c>
    </row>
    <row r="2585" spans="1:8" ht="15.75" thickBot="1" x14ac:dyDescent="0.3">
      <c r="A2585" s="45" t="s">
        <v>321</v>
      </c>
      <c r="B2585" s="45" t="s">
        <v>159</v>
      </c>
      <c r="C2585" s="45">
        <v>779</v>
      </c>
      <c r="D2585" s="45" t="s">
        <v>205</v>
      </c>
      <c r="E2585" s="45">
        <v>133</v>
      </c>
      <c r="F2585" s="46">
        <v>538.65</v>
      </c>
      <c r="G2585" s="46">
        <v>50.7</v>
      </c>
      <c r="H2585" s="2" t="str">
        <f t="shared" si="42"/>
        <v>May</v>
      </c>
    </row>
    <row r="2586" spans="1:8" ht="15.75" thickBot="1" x14ac:dyDescent="0.3">
      <c r="A2586" s="45" t="s">
        <v>321</v>
      </c>
      <c r="B2586" s="45" t="s">
        <v>159</v>
      </c>
      <c r="C2586" s="45">
        <v>780</v>
      </c>
      <c r="D2586" s="45" t="s">
        <v>206</v>
      </c>
      <c r="E2586" s="45">
        <v>142</v>
      </c>
      <c r="F2586" s="46">
        <v>468.6</v>
      </c>
      <c r="G2586" s="46">
        <v>44.17</v>
      </c>
      <c r="H2586" s="2" t="str">
        <f t="shared" si="42"/>
        <v>May</v>
      </c>
    </row>
    <row r="2587" spans="1:8" ht="15.75" thickBot="1" x14ac:dyDescent="0.3">
      <c r="A2587" s="45" t="s">
        <v>321</v>
      </c>
      <c r="B2587" s="45" t="s">
        <v>159</v>
      </c>
      <c r="C2587" s="45">
        <v>1030132</v>
      </c>
      <c r="D2587" s="45" t="s">
        <v>209</v>
      </c>
      <c r="E2587" s="45">
        <v>1</v>
      </c>
      <c r="F2587" s="46">
        <v>4.55</v>
      </c>
      <c r="G2587" s="46">
        <v>0.43</v>
      </c>
      <c r="H2587" s="2" t="str">
        <f t="shared" si="42"/>
        <v>May</v>
      </c>
    </row>
    <row r="2588" spans="1:8" ht="15.75" thickBot="1" x14ac:dyDescent="0.3">
      <c r="A2588" s="45" t="s">
        <v>321</v>
      </c>
      <c r="B2588" s="45" t="s">
        <v>159</v>
      </c>
      <c r="C2588" s="45">
        <v>1030131</v>
      </c>
      <c r="D2588" s="45" t="s">
        <v>262</v>
      </c>
      <c r="E2588" s="45">
        <v>1</v>
      </c>
      <c r="F2588" s="46">
        <v>3.8</v>
      </c>
      <c r="G2588" s="46">
        <v>0.36</v>
      </c>
      <c r="H2588" s="2" t="str">
        <f t="shared" si="42"/>
        <v>May</v>
      </c>
    </row>
    <row r="2589" spans="1:8" ht="15.75" thickBot="1" x14ac:dyDescent="0.3">
      <c r="A2589" s="45" t="s">
        <v>321</v>
      </c>
      <c r="B2589" s="45" t="s">
        <v>159</v>
      </c>
      <c r="C2589" s="45">
        <v>789</v>
      </c>
      <c r="D2589" s="45" t="s">
        <v>210</v>
      </c>
      <c r="E2589" s="45">
        <v>164</v>
      </c>
      <c r="F2589" s="46">
        <v>114.8</v>
      </c>
      <c r="G2589" s="46">
        <v>10.61</v>
      </c>
      <c r="H2589" s="2" t="str">
        <f t="shared" ref="H2589:H2626" si="43">"May"</f>
        <v>May</v>
      </c>
    </row>
    <row r="2590" spans="1:8" ht="15.75" thickBot="1" x14ac:dyDescent="0.3">
      <c r="A2590" s="45" t="s">
        <v>321</v>
      </c>
      <c r="B2590" s="45" t="s">
        <v>159</v>
      </c>
      <c r="C2590" s="45">
        <v>782</v>
      </c>
      <c r="D2590" s="45" t="s">
        <v>211</v>
      </c>
      <c r="E2590" s="45">
        <v>12</v>
      </c>
      <c r="F2590" s="46">
        <v>26.4</v>
      </c>
      <c r="G2590" s="46">
        <v>2.52</v>
      </c>
      <c r="H2590" s="2" t="str">
        <f t="shared" si="43"/>
        <v>May</v>
      </c>
    </row>
    <row r="2591" spans="1:8" ht="15.75" thickBot="1" x14ac:dyDescent="0.3">
      <c r="A2591" s="45" t="s">
        <v>321</v>
      </c>
      <c r="B2591" s="45" t="s">
        <v>159</v>
      </c>
      <c r="C2591" s="45">
        <v>783</v>
      </c>
      <c r="D2591" s="45" t="s">
        <v>212</v>
      </c>
      <c r="E2591" s="45">
        <v>9</v>
      </c>
      <c r="F2591" s="46">
        <v>17.55</v>
      </c>
      <c r="G2591" s="46">
        <v>1.71</v>
      </c>
      <c r="H2591" s="2" t="str">
        <f t="shared" si="43"/>
        <v>May</v>
      </c>
    </row>
    <row r="2592" spans="1:8" ht="15.75" thickBot="1" x14ac:dyDescent="0.3">
      <c r="A2592" s="45" t="s">
        <v>321</v>
      </c>
      <c r="B2592" s="45" t="s">
        <v>159</v>
      </c>
      <c r="C2592" s="45">
        <v>784</v>
      </c>
      <c r="D2592" s="45" t="s">
        <v>213</v>
      </c>
      <c r="E2592" s="45">
        <v>14</v>
      </c>
      <c r="F2592" s="46">
        <v>23.1</v>
      </c>
      <c r="G2592" s="46">
        <v>2.23</v>
      </c>
      <c r="H2592" s="2" t="str">
        <f t="shared" si="43"/>
        <v>May</v>
      </c>
    </row>
    <row r="2593" spans="1:8" ht="15.75" thickBot="1" x14ac:dyDescent="0.3">
      <c r="A2593" s="45" t="s">
        <v>321</v>
      </c>
      <c r="B2593" s="45" t="s">
        <v>159</v>
      </c>
      <c r="C2593" s="45">
        <v>1008</v>
      </c>
      <c r="D2593" s="45" t="s">
        <v>214</v>
      </c>
      <c r="E2593" s="45">
        <v>41</v>
      </c>
      <c r="F2593" s="46">
        <v>186.55</v>
      </c>
      <c r="G2593" s="46">
        <v>17.649999999999999</v>
      </c>
      <c r="H2593" s="2" t="str">
        <f t="shared" si="43"/>
        <v>May</v>
      </c>
    </row>
    <row r="2594" spans="1:8" ht="15.75" thickBot="1" x14ac:dyDescent="0.3">
      <c r="A2594" s="45" t="s">
        <v>321</v>
      </c>
      <c r="B2594" s="45" t="s">
        <v>159</v>
      </c>
      <c r="C2594" s="45">
        <v>1007</v>
      </c>
      <c r="D2594" s="45" t="s">
        <v>215</v>
      </c>
      <c r="E2594" s="45">
        <v>102</v>
      </c>
      <c r="F2594" s="46">
        <v>433.5</v>
      </c>
      <c r="G2594" s="46">
        <v>40.9</v>
      </c>
      <c r="H2594" s="2" t="str">
        <f t="shared" si="43"/>
        <v>May</v>
      </c>
    </row>
    <row r="2595" spans="1:8" ht="15.75" thickBot="1" x14ac:dyDescent="0.3">
      <c r="A2595" s="45" t="s">
        <v>321</v>
      </c>
      <c r="B2595" s="45" t="s">
        <v>159</v>
      </c>
      <c r="C2595" s="45">
        <v>1006</v>
      </c>
      <c r="D2595" s="45" t="s">
        <v>216</v>
      </c>
      <c r="E2595" s="45">
        <v>65</v>
      </c>
      <c r="F2595" s="46">
        <v>230.75</v>
      </c>
      <c r="G2595" s="46">
        <v>22.07</v>
      </c>
      <c r="H2595" s="2" t="str">
        <f t="shared" si="43"/>
        <v>May</v>
      </c>
    </row>
    <row r="2596" spans="1:8" ht="15.75" thickBot="1" x14ac:dyDescent="0.3">
      <c r="A2596" s="45" t="s">
        <v>321</v>
      </c>
      <c r="B2596" s="45" t="s">
        <v>660</v>
      </c>
      <c r="C2596" s="45">
        <v>103500</v>
      </c>
      <c r="D2596" s="45" t="s">
        <v>219</v>
      </c>
      <c r="E2596" s="45">
        <v>283</v>
      </c>
      <c r="F2596" s="46">
        <v>707.5</v>
      </c>
      <c r="G2596" s="46">
        <v>67.59</v>
      </c>
      <c r="H2596" s="2" t="str">
        <f t="shared" si="43"/>
        <v>May</v>
      </c>
    </row>
    <row r="2597" spans="1:8" ht="15.75" thickBot="1" x14ac:dyDescent="0.3">
      <c r="A2597" s="45" t="s">
        <v>321</v>
      </c>
      <c r="B2597" s="45" t="s">
        <v>660</v>
      </c>
      <c r="C2597" s="45">
        <v>103505</v>
      </c>
      <c r="D2597" s="45" t="s">
        <v>220</v>
      </c>
      <c r="E2597" s="45">
        <v>19</v>
      </c>
      <c r="F2597" s="46">
        <v>85.5</v>
      </c>
      <c r="G2597" s="46">
        <v>8.16</v>
      </c>
      <c r="H2597" s="2" t="str">
        <f t="shared" si="43"/>
        <v>May</v>
      </c>
    </row>
    <row r="2598" spans="1:8" ht="15.75" thickBot="1" x14ac:dyDescent="0.3">
      <c r="A2598" s="45" t="s">
        <v>321</v>
      </c>
      <c r="B2598" s="45" t="s">
        <v>660</v>
      </c>
      <c r="C2598" s="45">
        <v>1901</v>
      </c>
      <c r="D2598" s="45" t="s">
        <v>221</v>
      </c>
      <c r="E2598" s="45">
        <v>443</v>
      </c>
      <c r="F2598" s="46">
        <v>1240.4000000000001</v>
      </c>
      <c r="G2598" s="46">
        <v>118.33</v>
      </c>
      <c r="H2598" s="2" t="str">
        <f t="shared" si="43"/>
        <v>May</v>
      </c>
    </row>
    <row r="2599" spans="1:8" ht="15.75" thickBot="1" x14ac:dyDescent="0.3">
      <c r="A2599" s="45" t="s">
        <v>321</v>
      </c>
      <c r="B2599" s="45" t="s">
        <v>660</v>
      </c>
      <c r="C2599" s="45">
        <v>1903</v>
      </c>
      <c r="D2599" s="45" t="s">
        <v>222</v>
      </c>
      <c r="E2599" s="45">
        <v>42</v>
      </c>
      <c r="F2599" s="46">
        <v>126</v>
      </c>
      <c r="G2599" s="46">
        <v>12.12</v>
      </c>
      <c r="H2599" s="2" t="str">
        <f t="shared" si="43"/>
        <v>May</v>
      </c>
    </row>
    <row r="2600" spans="1:8" ht="15.75" thickBot="1" x14ac:dyDescent="0.3">
      <c r="A2600" s="45" t="s">
        <v>321</v>
      </c>
      <c r="B2600" s="45" t="s">
        <v>660</v>
      </c>
      <c r="C2600" s="45">
        <v>1457</v>
      </c>
      <c r="D2600" s="45" t="s">
        <v>223</v>
      </c>
      <c r="E2600" s="45">
        <v>18</v>
      </c>
      <c r="F2600" s="46">
        <v>53.82</v>
      </c>
      <c r="G2600" s="46">
        <v>5.07</v>
      </c>
      <c r="H2600" s="2" t="str">
        <f t="shared" si="43"/>
        <v>May</v>
      </c>
    </row>
    <row r="2601" spans="1:8" ht="15.75" thickBot="1" x14ac:dyDescent="0.3">
      <c r="A2601" s="45" t="s">
        <v>321</v>
      </c>
      <c r="B2601" s="45" t="s">
        <v>660</v>
      </c>
      <c r="C2601" s="45">
        <v>1458</v>
      </c>
      <c r="D2601" s="45" t="s">
        <v>224</v>
      </c>
      <c r="E2601" s="45">
        <v>39</v>
      </c>
      <c r="F2601" s="46">
        <v>146.25</v>
      </c>
      <c r="G2601" s="46">
        <v>14</v>
      </c>
      <c r="H2601" s="2" t="str">
        <f t="shared" si="43"/>
        <v>May</v>
      </c>
    </row>
    <row r="2602" spans="1:8" ht="15.75" thickBot="1" x14ac:dyDescent="0.3">
      <c r="A2602" s="45" t="s">
        <v>321</v>
      </c>
      <c r="B2602" s="45" t="s">
        <v>660</v>
      </c>
      <c r="C2602" s="45">
        <v>1143</v>
      </c>
      <c r="D2602" s="45" t="s">
        <v>225</v>
      </c>
      <c r="E2602" s="45">
        <v>700</v>
      </c>
      <c r="F2602" s="46">
        <v>5243</v>
      </c>
      <c r="G2602" s="46">
        <v>497.15</v>
      </c>
      <c r="H2602" s="2" t="str">
        <f t="shared" si="43"/>
        <v>May</v>
      </c>
    </row>
    <row r="2603" spans="1:8" ht="15.75" thickBot="1" x14ac:dyDescent="0.3">
      <c r="A2603" s="45" t="s">
        <v>321</v>
      </c>
      <c r="B2603" s="45" t="s">
        <v>650</v>
      </c>
      <c r="C2603" s="45">
        <v>1585</v>
      </c>
      <c r="D2603" s="45" t="s">
        <v>327</v>
      </c>
      <c r="E2603" s="45">
        <v>35</v>
      </c>
      <c r="F2603" s="46">
        <v>271.25</v>
      </c>
      <c r="G2603" s="46">
        <v>25.9</v>
      </c>
      <c r="H2603" s="2" t="str">
        <f t="shared" si="43"/>
        <v>May</v>
      </c>
    </row>
    <row r="2604" spans="1:8" ht="15.75" thickBot="1" x14ac:dyDescent="0.3">
      <c r="A2604" s="45" t="s">
        <v>321</v>
      </c>
      <c r="B2604" s="45" t="s">
        <v>650</v>
      </c>
      <c r="C2604" s="45">
        <v>1547</v>
      </c>
      <c r="D2604" s="45" t="s">
        <v>227</v>
      </c>
      <c r="E2604" s="45">
        <v>29</v>
      </c>
      <c r="F2604" s="46">
        <v>224.75</v>
      </c>
      <c r="G2604" s="46">
        <v>21.44</v>
      </c>
      <c r="H2604" s="2" t="str">
        <f t="shared" si="43"/>
        <v>May</v>
      </c>
    </row>
    <row r="2605" spans="1:8" ht="15.75" thickBot="1" x14ac:dyDescent="0.3">
      <c r="A2605" s="45" t="s">
        <v>321</v>
      </c>
      <c r="B2605" s="45" t="s">
        <v>650</v>
      </c>
      <c r="C2605" s="45">
        <v>1583</v>
      </c>
      <c r="D2605" s="45" t="s">
        <v>257</v>
      </c>
      <c r="E2605" s="45">
        <v>46</v>
      </c>
      <c r="F2605" s="46">
        <v>356.5</v>
      </c>
      <c r="G2605" s="46">
        <v>34.01</v>
      </c>
      <c r="H2605" s="2" t="str">
        <f t="shared" si="43"/>
        <v>May</v>
      </c>
    </row>
    <row r="2606" spans="1:8" ht="15.75" thickBot="1" x14ac:dyDescent="0.3">
      <c r="A2606" s="45" t="s">
        <v>321</v>
      </c>
      <c r="B2606" s="45" t="s">
        <v>650</v>
      </c>
      <c r="C2606" s="45">
        <v>1551</v>
      </c>
      <c r="D2606" s="45" t="s">
        <v>228</v>
      </c>
      <c r="E2606" s="45">
        <v>64</v>
      </c>
      <c r="F2606" s="46">
        <v>496</v>
      </c>
      <c r="G2606" s="46">
        <v>47.35</v>
      </c>
      <c r="H2606" s="2" t="str">
        <f t="shared" si="43"/>
        <v>May</v>
      </c>
    </row>
    <row r="2607" spans="1:8" ht="15.75" thickBot="1" x14ac:dyDescent="0.3">
      <c r="A2607" s="45" t="s">
        <v>321</v>
      </c>
      <c r="B2607" s="45" t="s">
        <v>650</v>
      </c>
      <c r="C2607" s="45">
        <v>1580</v>
      </c>
      <c r="D2607" s="45" t="s">
        <v>229</v>
      </c>
      <c r="E2607" s="45">
        <v>44</v>
      </c>
      <c r="F2607" s="46">
        <v>341</v>
      </c>
      <c r="G2607" s="46">
        <v>32.54</v>
      </c>
      <c r="H2607" s="2" t="str">
        <f t="shared" si="43"/>
        <v>May</v>
      </c>
    </row>
    <row r="2608" spans="1:8" ht="15.75" thickBot="1" x14ac:dyDescent="0.3">
      <c r="A2608" s="45" t="s">
        <v>321</v>
      </c>
      <c r="B2608" s="45" t="s">
        <v>650</v>
      </c>
      <c r="C2608" s="45">
        <v>1556</v>
      </c>
      <c r="D2608" s="45" t="s">
        <v>230</v>
      </c>
      <c r="E2608" s="45">
        <v>55</v>
      </c>
      <c r="F2608" s="46">
        <v>302.5</v>
      </c>
      <c r="G2608" s="46">
        <v>28.65</v>
      </c>
      <c r="H2608" s="2" t="str">
        <f t="shared" si="43"/>
        <v>May</v>
      </c>
    </row>
    <row r="2609" spans="1:8" ht="15.75" thickBot="1" x14ac:dyDescent="0.3">
      <c r="A2609" s="45" t="s">
        <v>321</v>
      </c>
      <c r="B2609" s="45" t="s">
        <v>650</v>
      </c>
      <c r="C2609" s="45">
        <v>1557</v>
      </c>
      <c r="D2609" s="45" t="s">
        <v>231</v>
      </c>
      <c r="E2609" s="45">
        <v>103</v>
      </c>
      <c r="F2609" s="46">
        <v>695.25</v>
      </c>
      <c r="G2609" s="46">
        <v>65.95</v>
      </c>
      <c r="H2609" s="2" t="str">
        <f t="shared" si="43"/>
        <v>May</v>
      </c>
    </row>
    <row r="2610" spans="1:8" ht="15.75" thickBot="1" x14ac:dyDescent="0.3">
      <c r="A2610" s="45" t="s">
        <v>321</v>
      </c>
      <c r="B2610" s="45" t="s">
        <v>650</v>
      </c>
      <c r="C2610" s="45">
        <v>1558</v>
      </c>
      <c r="D2610" s="45" t="s">
        <v>232</v>
      </c>
      <c r="E2610" s="45">
        <v>125</v>
      </c>
      <c r="F2610" s="46">
        <v>568.75</v>
      </c>
      <c r="G2610" s="46">
        <v>53.77</v>
      </c>
      <c r="H2610" s="2" t="str">
        <f t="shared" si="43"/>
        <v>May</v>
      </c>
    </row>
    <row r="2611" spans="1:8" ht="15.75" thickBot="1" x14ac:dyDescent="0.3">
      <c r="A2611" s="45" t="s">
        <v>321</v>
      </c>
      <c r="B2611" s="45" t="s">
        <v>650</v>
      </c>
      <c r="C2611" s="45">
        <v>103001</v>
      </c>
      <c r="D2611" s="45" t="s">
        <v>233</v>
      </c>
      <c r="E2611" s="45">
        <v>51</v>
      </c>
      <c r="F2611" s="46">
        <v>395.25</v>
      </c>
      <c r="G2611" s="46">
        <v>37.71</v>
      </c>
      <c r="H2611" s="2" t="str">
        <f t="shared" si="43"/>
        <v>May</v>
      </c>
    </row>
    <row r="2612" spans="1:8" ht="15.75" thickBot="1" x14ac:dyDescent="0.3">
      <c r="A2612" s="45" t="s">
        <v>321</v>
      </c>
      <c r="B2612" s="45" t="s">
        <v>650</v>
      </c>
      <c r="C2612" s="45">
        <v>1552</v>
      </c>
      <c r="D2612" s="45" t="s">
        <v>234</v>
      </c>
      <c r="E2612" s="45">
        <v>40</v>
      </c>
      <c r="F2612" s="46">
        <v>270</v>
      </c>
      <c r="G2612" s="46">
        <v>25.61</v>
      </c>
      <c r="H2612" s="2" t="str">
        <f t="shared" si="43"/>
        <v>May</v>
      </c>
    </row>
    <row r="2613" spans="1:8" ht="15.75" thickBot="1" x14ac:dyDescent="0.3">
      <c r="A2613" s="45" t="s">
        <v>321</v>
      </c>
      <c r="B2613" s="45" t="s">
        <v>650</v>
      </c>
      <c r="C2613" s="45">
        <v>1555</v>
      </c>
      <c r="D2613" s="45" t="s">
        <v>236</v>
      </c>
      <c r="E2613" s="45">
        <v>78</v>
      </c>
      <c r="F2613" s="46">
        <v>429</v>
      </c>
      <c r="G2613" s="46">
        <v>40.619999999999997</v>
      </c>
      <c r="H2613" s="2" t="str">
        <f t="shared" si="43"/>
        <v>May</v>
      </c>
    </row>
    <row r="2614" spans="1:8" ht="15.75" thickBot="1" x14ac:dyDescent="0.3">
      <c r="A2614" s="45" t="s">
        <v>321</v>
      </c>
      <c r="B2614" s="45" t="s">
        <v>650</v>
      </c>
      <c r="C2614" s="45">
        <v>1563</v>
      </c>
      <c r="D2614" s="45" t="s">
        <v>238</v>
      </c>
      <c r="E2614" s="45">
        <v>49</v>
      </c>
      <c r="F2614" s="46">
        <v>379.75</v>
      </c>
      <c r="G2614" s="46">
        <v>36.24</v>
      </c>
      <c r="H2614" s="2" t="str">
        <f t="shared" si="43"/>
        <v>May</v>
      </c>
    </row>
    <row r="2615" spans="1:8" ht="15.75" thickBot="1" x14ac:dyDescent="0.3">
      <c r="A2615" s="45" t="s">
        <v>321</v>
      </c>
      <c r="B2615" s="45" t="s">
        <v>650</v>
      </c>
      <c r="C2615" s="45">
        <v>1571</v>
      </c>
      <c r="D2615" s="45" t="s">
        <v>239</v>
      </c>
      <c r="E2615" s="45">
        <v>71</v>
      </c>
      <c r="F2615" s="46">
        <v>351.45</v>
      </c>
      <c r="G2615" s="46">
        <v>33.380000000000003</v>
      </c>
      <c r="H2615" s="2" t="str">
        <f t="shared" si="43"/>
        <v>May</v>
      </c>
    </row>
    <row r="2616" spans="1:8" ht="15.75" thickBot="1" x14ac:dyDescent="0.3">
      <c r="A2616" s="45" t="s">
        <v>321</v>
      </c>
      <c r="B2616" s="45" t="s">
        <v>650</v>
      </c>
      <c r="C2616" s="45">
        <v>365</v>
      </c>
      <c r="D2616" s="45" t="s">
        <v>240</v>
      </c>
      <c r="E2616" s="45">
        <v>56</v>
      </c>
      <c r="F2616" s="46">
        <v>322</v>
      </c>
      <c r="G2616" s="46">
        <v>30.79</v>
      </c>
      <c r="H2616" s="2" t="str">
        <f t="shared" si="43"/>
        <v>May</v>
      </c>
    </row>
    <row r="2617" spans="1:8" ht="15.75" thickBot="1" x14ac:dyDescent="0.3">
      <c r="A2617" s="45" t="s">
        <v>321</v>
      </c>
      <c r="B2617" s="45" t="s">
        <v>650</v>
      </c>
      <c r="C2617" s="45">
        <v>1565</v>
      </c>
      <c r="D2617" s="45" t="s">
        <v>241</v>
      </c>
      <c r="E2617" s="45">
        <v>56</v>
      </c>
      <c r="F2617" s="46">
        <v>254.8</v>
      </c>
      <c r="G2617" s="46">
        <v>24.08</v>
      </c>
      <c r="H2617" s="2" t="str">
        <f t="shared" si="43"/>
        <v>May</v>
      </c>
    </row>
    <row r="2618" spans="1:8" ht="15.75" thickBot="1" x14ac:dyDescent="0.3">
      <c r="A2618" s="45" t="s">
        <v>321</v>
      </c>
      <c r="B2618" s="45" t="s">
        <v>650</v>
      </c>
      <c r="C2618" s="45">
        <v>1566</v>
      </c>
      <c r="D2618" s="45" t="s">
        <v>243</v>
      </c>
      <c r="E2618" s="45">
        <v>95</v>
      </c>
      <c r="F2618" s="46">
        <v>641.25</v>
      </c>
      <c r="G2618" s="46">
        <v>60.82</v>
      </c>
      <c r="H2618" s="2" t="str">
        <f t="shared" si="43"/>
        <v>May</v>
      </c>
    </row>
    <row r="2619" spans="1:8" ht="15.75" thickBot="1" x14ac:dyDescent="0.3">
      <c r="A2619" s="45" t="s">
        <v>321</v>
      </c>
      <c r="B2619" s="45" t="s">
        <v>244</v>
      </c>
      <c r="C2619" s="45">
        <v>1455</v>
      </c>
      <c r="D2619" s="45" t="s">
        <v>245</v>
      </c>
      <c r="E2619" s="45">
        <v>25</v>
      </c>
      <c r="F2619" s="46">
        <v>99.75</v>
      </c>
      <c r="G2619" s="46">
        <v>9.49</v>
      </c>
      <c r="H2619" s="2" t="str">
        <f t="shared" si="43"/>
        <v>May</v>
      </c>
    </row>
    <row r="2620" spans="1:8" ht="15.75" thickBot="1" x14ac:dyDescent="0.3">
      <c r="A2620" s="45" t="s">
        <v>321</v>
      </c>
      <c r="B2620" s="45" t="s">
        <v>244</v>
      </c>
      <c r="C2620" s="45">
        <v>1412</v>
      </c>
      <c r="D2620" s="45" t="s">
        <v>246</v>
      </c>
      <c r="E2620" s="45">
        <v>119</v>
      </c>
      <c r="F2620" s="46">
        <v>416.5</v>
      </c>
      <c r="G2620" s="46">
        <v>39.4</v>
      </c>
      <c r="H2620" s="2" t="str">
        <f t="shared" si="43"/>
        <v>May</v>
      </c>
    </row>
    <row r="2621" spans="1:8" ht="15.75" thickBot="1" x14ac:dyDescent="0.3">
      <c r="A2621" s="45" t="s">
        <v>321</v>
      </c>
      <c r="B2621" s="45" t="s">
        <v>244</v>
      </c>
      <c r="C2621" s="45">
        <v>1428</v>
      </c>
      <c r="D2621" s="45" t="s">
        <v>247</v>
      </c>
      <c r="E2621" s="45">
        <v>120</v>
      </c>
      <c r="F2621" s="46">
        <v>630</v>
      </c>
      <c r="G2621" s="46">
        <v>59.93</v>
      </c>
      <c r="H2621" s="2" t="str">
        <f t="shared" si="43"/>
        <v>May</v>
      </c>
    </row>
    <row r="2622" spans="1:8" ht="15.75" thickBot="1" x14ac:dyDescent="0.3">
      <c r="A2622" s="45" t="s">
        <v>321</v>
      </c>
      <c r="B2622" s="45" t="s">
        <v>244</v>
      </c>
      <c r="C2622" s="45">
        <v>1451</v>
      </c>
      <c r="D2622" s="45" t="s">
        <v>248</v>
      </c>
      <c r="E2622" s="45">
        <v>87</v>
      </c>
      <c r="F2622" s="46">
        <v>378.45</v>
      </c>
      <c r="G2622" s="46">
        <v>35.729999999999997</v>
      </c>
      <c r="H2622" s="2" t="str">
        <f t="shared" si="43"/>
        <v>May</v>
      </c>
    </row>
    <row r="2623" spans="1:8" ht="15.75" thickBot="1" x14ac:dyDescent="0.3">
      <c r="A2623" s="45" t="s">
        <v>321</v>
      </c>
      <c r="B2623" s="45" t="s">
        <v>244</v>
      </c>
      <c r="C2623" s="45">
        <v>1450</v>
      </c>
      <c r="D2623" s="45" t="s">
        <v>249</v>
      </c>
      <c r="E2623" s="45">
        <v>121</v>
      </c>
      <c r="F2623" s="46">
        <v>635.25</v>
      </c>
      <c r="G2623" s="46">
        <v>60.46</v>
      </c>
      <c r="H2623" s="2" t="str">
        <f t="shared" si="43"/>
        <v>May</v>
      </c>
    </row>
    <row r="2624" spans="1:8" ht="15.75" thickBot="1" x14ac:dyDescent="0.3">
      <c r="A2624" s="45" t="s">
        <v>321</v>
      </c>
      <c r="B2624" s="45" t="s">
        <v>244</v>
      </c>
      <c r="C2624" s="45">
        <v>1333</v>
      </c>
      <c r="D2624" s="45" t="s">
        <v>250</v>
      </c>
      <c r="E2624" s="45">
        <v>86</v>
      </c>
      <c r="F2624" s="46">
        <v>322.5</v>
      </c>
      <c r="G2624" s="46">
        <v>30.86</v>
      </c>
      <c r="H2624" s="2" t="str">
        <f t="shared" si="43"/>
        <v>May</v>
      </c>
    </row>
    <row r="2625" spans="1:8" ht="15.75" thickBot="1" x14ac:dyDescent="0.3">
      <c r="A2625" s="45" t="s">
        <v>321</v>
      </c>
      <c r="B2625" s="45" t="s">
        <v>251</v>
      </c>
      <c r="C2625" s="45">
        <v>42215</v>
      </c>
      <c r="D2625" s="45" t="s">
        <v>274</v>
      </c>
      <c r="E2625" s="45">
        <v>7</v>
      </c>
      <c r="F2625" s="46">
        <v>12.81</v>
      </c>
      <c r="G2625" s="46">
        <v>1.19</v>
      </c>
      <c r="H2625" s="2" t="str">
        <f t="shared" si="43"/>
        <v>May</v>
      </c>
    </row>
    <row r="2626" spans="1:8" ht="15.75" thickBot="1" x14ac:dyDescent="0.3">
      <c r="A2626" s="45" t="s">
        <v>321</v>
      </c>
      <c r="B2626" s="45" t="s">
        <v>251</v>
      </c>
      <c r="C2626" s="45">
        <v>5013</v>
      </c>
      <c r="D2626" s="45" t="s">
        <v>252</v>
      </c>
      <c r="E2626" s="45">
        <v>1</v>
      </c>
      <c r="F2626" s="46">
        <v>0.25</v>
      </c>
      <c r="G2626" s="46">
        <v>0</v>
      </c>
      <c r="H2626" s="2" t="str">
        <f t="shared" si="43"/>
        <v>May</v>
      </c>
    </row>
    <row r="2627" spans="1:8" ht="15.75" thickBot="1" x14ac:dyDescent="0.3">
      <c r="A2627" s="45" t="s">
        <v>321</v>
      </c>
      <c r="B2627" s="45" t="s">
        <v>653</v>
      </c>
      <c r="C2627" s="45">
        <v>1701</v>
      </c>
      <c r="D2627" s="45" t="s">
        <v>7</v>
      </c>
      <c r="E2627" s="45">
        <v>477</v>
      </c>
      <c r="F2627" s="46">
        <v>715.5</v>
      </c>
      <c r="G2627" s="46">
        <v>67.31</v>
      </c>
      <c r="H2627" t="str">
        <f>"June"</f>
        <v>June</v>
      </c>
    </row>
    <row r="2628" spans="1:8" ht="15.75" thickBot="1" x14ac:dyDescent="0.3">
      <c r="A2628" s="45" t="s">
        <v>321</v>
      </c>
      <c r="B2628" s="45" t="s">
        <v>653</v>
      </c>
      <c r="C2628" s="45">
        <v>659100</v>
      </c>
      <c r="D2628" s="45" t="s">
        <v>9</v>
      </c>
      <c r="E2628" s="45">
        <v>18</v>
      </c>
      <c r="F2628" s="46">
        <v>43.2</v>
      </c>
      <c r="G2628" s="46">
        <v>4.1399999999999997</v>
      </c>
      <c r="H2628" s="2" t="str">
        <f t="shared" ref="H2628:H2691" si="44">"June"</f>
        <v>June</v>
      </c>
    </row>
    <row r="2629" spans="1:8" ht="15.75" thickBot="1" x14ac:dyDescent="0.3">
      <c r="A2629" s="45" t="s">
        <v>321</v>
      </c>
      <c r="B2629" s="45" t="s">
        <v>653</v>
      </c>
      <c r="C2629" s="45">
        <v>659105</v>
      </c>
      <c r="D2629" s="45" t="s">
        <v>10</v>
      </c>
      <c r="E2629" s="45">
        <v>99</v>
      </c>
      <c r="F2629" s="46">
        <v>138.6</v>
      </c>
      <c r="G2629" s="46">
        <v>13.14</v>
      </c>
      <c r="H2629" s="2" t="str">
        <f t="shared" si="44"/>
        <v>June</v>
      </c>
    </row>
    <row r="2630" spans="1:8" ht="15.75" thickBot="1" x14ac:dyDescent="0.3">
      <c r="A2630" s="45" t="s">
        <v>321</v>
      </c>
      <c r="B2630" s="45" t="s">
        <v>653</v>
      </c>
      <c r="C2630" s="45">
        <v>659102</v>
      </c>
      <c r="D2630" s="45" t="s">
        <v>11</v>
      </c>
      <c r="E2630" s="45">
        <v>28</v>
      </c>
      <c r="F2630" s="46">
        <v>63</v>
      </c>
      <c r="G2630" s="46">
        <v>5.9</v>
      </c>
      <c r="H2630" s="2" t="str">
        <f t="shared" si="44"/>
        <v>June</v>
      </c>
    </row>
    <row r="2631" spans="1:8" ht="15.75" thickBot="1" x14ac:dyDescent="0.3">
      <c r="A2631" s="45" t="s">
        <v>321</v>
      </c>
      <c r="B2631" s="45" t="s">
        <v>653</v>
      </c>
      <c r="C2631" s="45">
        <v>659103</v>
      </c>
      <c r="D2631" s="45" t="s">
        <v>12</v>
      </c>
      <c r="E2631" s="45">
        <v>27</v>
      </c>
      <c r="F2631" s="46">
        <v>60.75</v>
      </c>
      <c r="G2631" s="46">
        <v>5.74</v>
      </c>
      <c r="H2631" s="2" t="str">
        <f t="shared" si="44"/>
        <v>June</v>
      </c>
    </row>
    <row r="2632" spans="1:8" ht="15.75" thickBot="1" x14ac:dyDescent="0.3">
      <c r="A2632" s="45" t="s">
        <v>321</v>
      </c>
      <c r="B2632" s="45" t="s">
        <v>653</v>
      </c>
      <c r="C2632" s="45">
        <v>659104</v>
      </c>
      <c r="D2632" s="45" t="s">
        <v>13</v>
      </c>
      <c r="E2632" s="45">
        <v>3</v>
      </c>
      <c r="F2632" s="46">
        <v>6.75</v>
      </c>
      <c r="G2632" s="46">
        <v>0.63</v>
      </c>
      <c r="H2632" s="2" t="str">
        <f t="shared" si="44"/>
        <v>June</v>
      </c>
    </row>
    <row r="2633" spans="1:8" ht="15.75" thickBot="1" x14ac:dyDescent="0.3">
      <c r="A2633" s="45" t="s">
        <v>321</v>
      </c>
      <c r="B2633" s="45" t="s">
        <v>653</v>
      </c>
      <c r="C2633" s="45">
        <v>659101</v>
      </c>
      <c r="D2633" s="45" t="s">
        <v>14</v>
      </c>
      <c r="E2633" s="45">
        <v>41</v>
      </c>
      <c r="F2633" s="46">
        <v>71.75</v>
      </c>
      <c r="G2633" s="46">
        <v>6.91</v>
      </c>
      <c r="H2633" s="2" t="str">
        <f t="shared" si="44"/>
        <v>June</v>
      </c>
    </row>
    <row r="2634" spans="1:8" ht="15.75" thickBot="1" x14ac:dyDescent="0.3">
      <c r="A2634" s="45" t="s">
        <v>321</v>
      </c>
      <c r="B2634" s="45" t="s">
        <v>653</v>
      </c>
      <c r="C2634" s="45">
        <v>1725</v>
      </c>
      <c r="D2634" s="45" t="s">
        <v>341</v>
      </c>
      <c r="E2634" s="45">
        <v>1</v>
      </c>
      <c r="F2634" s="46">
        <v>0.75</v>
      </c>
      <c r="G2634" s="46">
        <v>7.0000000000000007E-2</v>
      </c>
      <c r="H2634" s="2" t="str">
        <f t="shared" si="44"/>
        <v>June</v>
      </c>
    </row>
    <row r="2635" spans="1:8" ht="15.75" thickBot="1" x14ac:dyDescent="0.3">
      <c r="A2635" s="45" t="s">
        <v>321</v>
      </c>
      <c r="B2635" s="45" t="s">
        <v>653</v>
      </c>
      <c r="C2635" s="45">
        <v>2127</v>
      </c>
      <c r="D2635" s="45" t="s">
        <v>15</v>
      </c>
      <c r="E2635" s="45">
        <v>171</v>
      </c>
      <c r="F2635" s="46">
        <v>203.49</v>
      </c>
      <c r="G2635" s="46">
        <v>19.170000000000002</v>
      </c>
      <c r="H2635" s="2" t="str">
        <f t="shared" si="44"/>
        <v>June</v>
      </c>
    </row>
    <row r="2636" spans="1:8" ht="15.75" thickBot="1" x14ac:dyDescent="0.3">
      <c r="A2636" s="45" t="s">
        <v>321</v>
      </c>
      <c r="B2636" s="45" t="s">
        <v>653</v>
      </c>
      <c r="C2636" s="45">
        <v>659013</v>
      </c>
      <c r="D2636" s="45" t="s">
        <v>17</v>
      </c>
      <c r="E2636" s="45">
        <v>14</v>
      </c>
      <c r="F2636" s="46">
        <v>58.66</v>
      </c>
      <c r="G2636" s="46">
        <v>5.6</v>
      </c>
      <c r="H2636" s="2" t="str">
        <f t="shared" si="44"/>
        <v>June</v>
      </c>
    </row>
    <row r="2637" spans="1:8" ht="15.75" thickBot="1" x14ac:dyDescent="0.3">
      <c r="A2637" s="45" t="s">
        <v>321</v>
      </c>
      <c r="B2637" s="45" t="s">
        <v>653</v>
      </c>
      <c r="C2637" s="45">
        <v>659004</v>
      </c>
      <c r="D2637" s="45" t="s">
        <v>18</v>
      </c>
      <c r="E2637" s="45">
        <v>17</v>
      </c>
      <c r="F2637" s="46">
        <v>50.83</v>
      </c>
      <c r="G2637" s="46">
        <v>4.79</v>
      </c>
      <c r="H2637" s="2" t="str">
        <f t="shared" si="44"/>
        <v>June</v>
      </c>
    </row>
    <row r="2638" spans="1:8" ht="15.75" thickBot="1" x14ac:dyDescent="0.3">
      <c r="A2638" s="45" t="s">
        <v>321</v>
      </c>
      <c r="B2638" s="45" t="s">
        <v>653</v>
      </c>
      <c r="C2638" s="45">
        <v>659006</v>
      </c>
      <c r="D2638" s="45" t="s">
        <v>19</v>
      </c>
      <c r="E2638" s="45">
        <v>14</v>
      </c>
      <c r="F2638" s="46">
        <v>41.86</v>
      </c>
      <c r="G2638" s="46">
        <v>3.93</v>
      </c>
      <c r="H2638" s="2" t="str">
        <f t="shared" si="44"/>
        <v>June</v>
      </c>
    </row>
    <row r="2639" spans="1:8" ht="15.75" thickBot="1" x14ac:dyDescent="0.3">
      <c r="A2639" s="45" t="s">
        <v>321</v>
      </c>
      <c r="B2639" s="45" t="s">
        <v>653</v>
      </c>
      <c r="C2639" s="45">
        <v>659018</v>
      </c>
      <c r="D2639" s="45" t="s">
        <v>20</v>
      </c>
      <c r="E2639" s="45">
        <v>26</v>
      </c>
      <c r="F2639" s="46">
        <v>108.94</v>
      </c>
      <c r="G2639" s="46">
        <v>10.39</v>
      </c>
      <c r="H2639" s="2" t="str">
        <f t="shared" si="44"/>
        <v>June</v>
      </c>
    </row>
    <row r="2640" spans="1:8" ht="15.75" thickBot="1" x14ac:dyDescent="0.3">
      <c r="A2640" s="45" t="s">
        <v>321</v>
      </c>
      <c r="B2640" s="45" t="s">
        <v>653</v>
      </c>
      <c r="C2640" s="45">
        <v>659010</v>
      </c>
      <c r="D2640" s="45" t="s">
        <v>21</v>
      </c>
      <c r="E2640" s="45">
        <v>24</v>
      </c>
      <c r="F2640" s="46">
        <v>71.760000000000005</v>
      </c>
      <c r="G2640" s="46">
        <v>6.79</v>
      </c>
      <c r="H2640" s="2" t="str">
        <f t="shared" si="44"/>
        <v>June</v>
      </c>
    </row>
    <row r="2641" spans="1:8" ht="15.75" thickBot="1" x14ac:dyDescent="0.3">
      <c r="A2641" s="45" t="s">
        <v>321</v>
      </c>
      <c r="B2641" s="45" t="s">
        <v>653</v>
      </c>
      <c r="C2641" s="45">
        <v>659021</v>
      </c>
      <c r="D2641" s="45" t="s">
        <v>266</v>
      </c>
      <c r="E2641" s="45">
        <v>12</v>
      </c>
      <c r="F2641" s="46">
        <v>59.88</v>
      </c>
      <c r="G2641" s="46">
        <v>5.65</v>
      </c>
      <c r="H2641" s="2" t="str">
        <f t="shared" si="44"/>
        <v>June</v>
      </c>
    </row>
    <row r="2642" spans="1:8" ht="15.75" thickBot="1" x14ac:dyDescent="0.3">
      <c r="A2642" s="45" t="s">
        <v>321</v>
      </c>
      <c r="B2642" s="45" t="s">
        <v>653</v>
      </c>
      <c r="C2642" s="45">
        <v>659008</v>
      </c>
      <c r="D2642" s="45" t="s">
        <v>22</v>
      </c>
      <c r="E2642" s="45">
        <v>53</v>
      </c>
      <c r="F2642" s="46">
        <v>211.47</v>
      </c>
      <c r="G2642" s="46">
        <v>20.12</v>
      </c>
      <c r="H2642" s="2" t="str">
        <f t="shared" si="44"/>
        <v>June</v>
      </c>
    </row>
    <row r="2643" spans="1:8" ht="15.75" thickBot="1" x14ac:dyDescent="0.3">
      <c r="A2643" s="45" t="s">
        <v>321</v>
      </c>
      <c r="B2643" s="45" t="s">
        <v>653</v>
      </c>
      <c r="C2643" s="45">
        <v>659003</v>
      </c>
      <c r="D2643" s="45" t="s">
        <v>23</v>
      </c>
      <c r="E2643" s="45">
        <v>28</v>
      </c>
      <c r="F2643" s="46">
        <v>83.72</v>
      </c>
      <c r="G2643" s="46">
        <v>7.86</v>
      </c>
      <c r="H2643" s="2" t="str">
        <f t="shared" si="44"/>
        <v>June</v>
      </c>
    </row>
    <row r="2644" spans="1:8" ht="15.75" thickBot="1" x14ac:dyDescent="0.3">
      <c r="A2644" s="45" t="s">
        <v>321</v>
      </c>
      <c r="B2644" s="45" t="s">
        <v>653</v>
      </c>
      <c r="C2644" s="45">
        <v>1559</v>
      </c>
      <c r="D2644" s="45" t="s">
        <v>346</v>
      </c>
      <c r="E2644" s="45">
        <v>3</v>
      </c>
      <c r="F2644" s="46">
        <v>20.25</v>
      </c>
      <c r="G2644" s="46">
        <v>0</v>
      </c>
      <c r="H2644" s="2" t="str">
        <f t="shared" si="44"/>
        <v>June</v>
      </c>
    </row>
    <row r="2645" spans="1:8" ht="15.75" thickBot="1" x14ac:dyDescent="0.3">
      <c r="A2645" s="45" t="s">
        <v>321</v>
      </c>
      <c r="B2645" s="45" t="s">
        <v>653</v>
      </c>
      <c r="C2645" s="45">
        <v>1712</v>
      </c>
      <c r="D2645" s="45" t="s">
        <v>24</v>
      </c>
      <c r="E2645" s="45">
        <v>211</v>
      </c>
      <c r="F2645" s="46">
        <v>358.7</v>
      </c>
      <c r="G2645" s="46">
        <v>33.99</v>
      </c>
      <c r="H2645" s="2" t="str">
        <f t="shared" si="44"/>
        <v>June</v>
      </c>
    </row>
    <row r="2646" spans="1:8" ht="15.75" thickBot="1" x14ac:dyDescent="0.3">
      <c r="A2646" s="45" t="s">
        <v>321</v>
      </c>
      <c r="B2646" s="45" t="s">
        <v>653</v>
      </c>
      <c r="C2646" s="45">
        <v>196</v>
      </c>
      <c r="D2646" s="45" t="s">
        <v>347</v>
      </c>
      <c r="E2646" s="45">
        <v>8</v>
      </c>
      <c r="F2646" s="46">
        <v>24</v>
      </c>
      <c r="G2646" s="46">
        <v>2.2999999999999998</v>
      </c>
      <c r="H2646" s="2" t="str">
        <f t="shared" si="44"/>
        <v>June</v>
      </c>
    </row>
    <row r="2647" spans="1:8" ht="15.75" thickBot="1" x14ac:dyDescent="0.3">
      <c r="A2647" s="45" t="s">
        <v>321</v>
      </c>
      <c r="B2647" s="45" t="s">
        <v>653</v>
      </c>
      <c r="C2647" s="45">
        <v>19603</v>
      </c>
      <c r="D2647" s="45" t="s">
        <v>342</v>
      </c>
      <c r="E2647" s="45">
        <v>4</v>
      </c>
      <c r="F2647" s="46">
        <v>12</v>
      </c>
      <c r="G2647" s="46">
        <v>1.1599999999999999</v>
      </c>
      <c r="H2647" s="2" t="str">
        <f t="shared" si="44"/>
        <v>June</v>
      </c>
    </row>
    <row r="2648" spans="1:8" ht="15.75" thickBot="1" x14ac:dyDescent="0.3">
      <c r="A2648" s="45" t="s">
        <v>321</v>
      </c>
      <c r="B2648" s="45" t="s">
        <v>654</v>
      </c>
      <c r="C2648" s="45">
        <v>605</v>
      </c>
      <c r="D2648" s="45" t="s">
        <v>25</v>
      </c>
      <c r="E2648" s="45">
        <v>27</v>
      </c>
      <c r="F2648" s="46">
        <v>87.75</v>
      </c>
      <c r="G2648" s="46">
        <v>8.3699999999999992</v>
      </c>
      <c r="H2648" s="2" t="str">
        <f t="shared" si="44"/>
        <v>June</v>
      </c>
    </row>
    <row r="2649" spans="1:8" ht="15.75" thickBot="1" x14ac:dyDescent="0.3">
      <c r="A2649" s="45" t="s">
        <v>321</v>
      </c>
      <c r="B2649" s="45" t="s">
        <v>654</v>
      </c>
      <c r="C2649" s="45">
        <v>904</v>
      </c>
      <c r="D2649" s="45" t="s">
        <v>26</v>
      </c>
      <c r="E2649" s="45">
        <v>62</v>
      </c>
      <c r="F2649" s="46">
        <v>99.2</v>
      </c>
      <c r="G2649" s="46">
        <v>9.31</v>
      </c>
      <c r="H2649" s="2" t="str">
        <f t="shared" si="44"/>
        <v>June</v>
      </c>
    </row>
    <row r="2650" spans="1:8" ht="15.75" thickBot="1" x14ac:dyDescent="0.3">
      <c r="A2650" s="45" t="s">
        <v>321</v>
      </c>
      <c r="B2650" s="45" t="s">
        <v>654</v>
      </c>
      <c r="C2650" s="45">
        <v>5717</v>
      </c>
      <c r="D2650" s="45" t="s">
        <v>329</v>
      </c>
      <c r="E2650" s="45">
        <v>3</v>
      </c>
      <c r="F2650" s="46">
        <v>9.75</v>
      </c>
      <c r="G2650" s="46">
        <v>0.93</v>
      </c>
      <c r="H2650" s="2" t="str">
        <f t="shared" si="44"/>
        <v>June</v>
      </c>
    </row>
    <row r="2651" spans="1:8" ht="15.75" thickBot="1" x14ac:dyDescent="0.3">
      <c r="A2651" s="45" t="s">
        <v>321</v>
      </c>
      <c r="B2651" s="45" t="s">
        <v>654</v>
      </c>
      <c r="C2651" s="45">
        <v>9033</v>
      </c>
      <c r="D2651" s="45" t="s">
        <v>652</v>
      </c>
      <c r="E2651" s="45">
        <v>284</v>
      </c>
      <c r="F2651" s="46">
        <v>1136</v>
      </c>
      <c r="G2651" s="46">
        <v>107.92</v>
      </c>
      <c r="H2651" s="2" t="str">
        <f t="shared" si="44"/>
        <v>June</v>
      </c>
    </row>
    <row r="2652" spans="1:8" ht="15.75" thickBot="1" x14ac:dyDescent="0.3">
      <c r="A2652" s="45" t="s">
        <v>321</v>
      </c>
      <c r="B2652" s="45" t="s">
        <v>654</v>
      </c>
      <c r="C2652" s="45">
        <v>46959</v>
      </c>
      <c r="D2652" s="45" t="s">
        <v>27</v>
      </c>
      <c r="E2652" s="45">
        <v>44</v>
      </c>
      <c r="F2652" s="46">
        <v>70.400000000000006</v>
      </c>
      <c r="G2652" s="46">
        <v>6.6</v>
      </c>
      <c r="H2652" s="2" t="str">
        <f t="shared" si="44"/>
        <v>June</v>
      </c>
    </row>
    <row r="2653" spans="1:8" ht="15.75" thickBot="1" x14ac:dyDescent="0.3">
      <c r="A2653" s="45" t="s">
        <v>321</v>
      </c>
      <c r="B2653" s="45" t="s">
        <v>654</v>
      </c>
      <c r="C2653" s="45">
        <v>909</v>
      </c>
      <c r="D2653" s="45" t="s">
        <v>28</v>
      </c>
      <c r="E2653" s="45">
        <v>41</v>
      </c>
      <c r="F2653" s="46">
        <v>65.599999999999994</v>
      </c>
      <c r="G2653" s="46">
        <v>6.15</v>
      </c>
      <c r="H2653" s="2" t="str">
        <f t="shared" si="44"/>
        <v>June</v>
      </c>
    </row>
    <row r="2654" spans="1:8" ht="15.75" thickBot="1" x14ac:dyDescent="0.3">
      <c r="A2654" s="45" t="s">
        <v>321</v>
      </c>
      <c r="B2654" s="45" t="s">
        <v>654</v>
      </c>
      <c r="C2654" s="45">
        <v>4565</v>
      </c>
      <c r="D2654" s="45" t="s">
        <v>269</v>
      </c>
      <c r="E2654" s="45">
        <v>3</v>
      </c>
      <c r="F2654" s="46">
        <v>3</v>
      </c>
      <c r="G2654" s="46">
        <v>0</v>
      </c>
      <c r="H2654" s="2" t="str">
        <f t="shared" si="44"/>
        <v>June</v>
      </c>
    </row>
    <row r="2655" spans="1:8" ht="15.75" thickBot="1" x14ac:dyDescent="0.3">
      <c r="A2655" s="45" t="s">
        <v>321</v>
      </c>
      <c r="B2655" s="45" t="s">
        <v>654</v>
      </c>
      <c r="C2655" s="45">
        <v>911</v>
      </c>
      <c r="D2655" s="45" t="s">
        <v>29</v>
      </c>
      <c r="E2655" s="45">
        <v>225</v>
      </c>
      <c r="F2655" s="46">
        <v>360</v>
      </c>
      <c r="G2655" s="46">
        <v>33.770000000000003</v>
      </c>
      <c r="H2655" s="2" t="str">
        <f t="shared" si="44"/>
        <v>June</v>
      </c>
    </row>
    <row r="2656" spans="1:8" ht="15.75" thickBot="1" x14ac:dyDescent="0.3">
      <c r="A2656" s="45" t="s">
        <v>321</v>
      </c>
      <c r="B2656" s="45" t="s">
        <v>654</v>
      </c>
      <c r="C2656" s="45">
        <v>6789</v>
      </c>
      <c r="D2656" s="45" t="s">
        <v>30</v>
      </c>
      <c r="E2656" s="45">
        <v>76</v>
      </c>
      <c r="F2656" s="46">
        <v>121.6</v>
      </c>
      <c r="G2656" s="46">
        <v>11.42</v>
      </c>
      <c r="H2656" s="2" t="str">
        <f t="shared" si="44"/>
        <v>June</v>
      </c>
    </row>
    <row r="2657" spans="1:8" ht="15.75" thickBot="1" x14ac:dyDescent="0.3">
      <c r="A2657" s="45" t="s">
        <v>321</v>
      </c>
      <c r="B2657" s="45" t="s">
        <v>654</v>
      </c>
      <c r="C2657" s="45">
        <v>4987</v>
      </c>
      <c r="D2657" s="45" t="s">
        <v>31</v>
      </c>
      <c r="E2657" s="45">
        <v>129</v>
      </c>
      <c r="F2657" s="46">
        <v>206.4</v>
      </c>
      <c r="G2657" s="46">
        <v>19.39</v>
      </c>
      <c r="H2657" s="2" t="str">
        <f t="shared" si="44"/>
        <v>June</v>
      </c>
    </row>
    <row r="2658" spans="1:8" ht="15.75" thickBot="1" x14ac:dyDescent="0.3">
      <c r="A2658" s="45" t="s">
        <v>321</v>
      </c>
      <c r="B2658" s="45" t="s">
        <v>654</v>
      </c>
      <c r="C2658" s="45">
        <v>898</v>
      </c>
      <c r="D2658" s="45" t="s">
        <v>32</v>
      </c>
      <c r="E2658" s="45">
        <v>6</v>
      </c>
      <c r="F2658" s="46">
        <v>2.1</v>
      </c>
      <c r="G2658" s="46">
        <v>0</v>
      </c>
      <c r="H2658" s="2" t="str">
        <f t="shared" si="44"/>
        <v>June</v>
      </c>
    </row>
    <row r="2659" spans="1:8" ht="15.75" thickBot="1" x14ac:dyDescent="0.3">
      <c r="A2659" s="45" t="s">
        <v>321</v>
      </c>
      <c r="B2659" s="45" t="s">
        <v>654</v>
      </c>
      <c r="C2659" s="45">
        <v>770</v>
      </c>
      <c r="D2659" s="45" t="s">
        <v>33</v>
      </c>
      <c r="E2659" s="45">
        <v>17</v>
      </c>
      <c r="F2659" s="46">
        <v>6.8</v>
      </c>
      <c r="G2659" s="46">
        <v>0.68</v>
      </c>
      <c r="H2659" s="2" t="str">
        <f t="shared" si="44"/>
        <v>June</v>
      </c>
    </row>
    <row r="2660" spans="1:8" ht="15.75" thickBot="1" x14ac:dyDescent="0.3">
      <c r="A2660" s="45" t="s">
        <v>321</v>
      </c>
      <c r="B2660" s="45" t="s">
        <v>654</v>
      </c>
      <c r="C2660" s="45">
        <v>953</v>
      </c>
      <c r="D2660" s="45" t="s">
        <v>34</v>
      </c>
      <c r="E2660" s="45">
        <v>64</v>
      </c>
      <c r="F2660" s="46">
        <v>102.4</v>
      </c>
      <c r="G2660" s="46">
        <v>9.6300000000000008</v>
      </c>
      <c r="H2660" s="2" t="str">
        <f t="shared" si="44"/>
        <v>June</v>
      </c>
    </row>
    <row r="2661" spans="1:8" ht="15.75" thickBot="1" x14ac:dyDescent="0.3">
      <c r="A2661" s="45" t="s">
        <v>321</v>
      </c>
      <c r="B2661" s="45" t="s">
        <v>654</v>
      </c>
      <c r="C2661" s="45">
        <v>5701</v>
      </c>
      <c r="D2661" s="45" t="s">
        <v>270</v>
      </c>
      <c r="E2661" s="45">
        <v>24</v>
      </c>
      <c r="F2661" s="46">
        <v>43.2</v>
      </c>
      <c r="G2661" s="46">
        <v>4.09</v>
      </c>
      <c r="H2661" s="2" t="str">
        <f t="shared" si="44"/>
        <v>June</v>
      </c>
    </row>
    <row r="2662" spans="1:8" ht="15.75" thickBot="1" x14ac:dyDescent="0.3">
      <c r="A2662" s="45" t="s">
        <v>321</v>
      </c>
      <c r="B2662" s="45" t="s">
        <v>654</v>
      </c>
      <c r="C2662" s="45">
        <v>914</v>
      </c>
      <c r="D2662" s="45" t="s">
        <v>35</v>
      </c>
      <c r="E2662" s="45">
        <v>61</v>
      </c>
      <c r="F2662" s="46">
        <v>167.75</v>
      </c>
      <c r="G2662" s="46">
        <v>15.86</v>
      </c>
      <c r="H2662" s="2" t="str">
        <f t="shared" si="44"/>
        <v>June</v>
      </c>
    </row>
    <row r="2663" spans="1:8" ht="15.75" thickBot="1" x14ac:dyDescent="0.3">
      <c r="A2663" s="45" t="s">
        <v>321</v>
      </c>
      <c r="B2663" s="45" t="s">
        <v>654</v>
      </c>
      <c r="C2663" s="45">
        <v>35324</v>
      </c>
      <c r="D2663" s="45" t="s">
        <v>36</v>
      </c>
      <c r="E2663" s="45">
        <v>39</v>
      </c>
      <c r="F2663" s="46">
        <v>107.25</v>
      </c>
      <c r="G2663" s="46">
        <v>10.14</v>
      </c>
      <c r="H2663" s="2" t="str">
        <f t="shared" si="44"/>
        <v>June</v>
      </c>
    </row>
    <row r="2664" spans="1:8" ht="15.75" thickBot="1" x14ac:dyDescent="0.3">
      <c r="A2664" s="45" t="s">
        <v>321</v>
      </c>
      <c r="B2664" s="45" t="s">
        <v>654</v>
      </c>
      <c r="C2664" s="45">
        <v>934</v>
      </c>
      <c r="D2664" s="45" t="s">
        <v>38</v>
      </c>
      <c r="E2664" s="45">
        <v>55</v>
      </c>
      <c r="F2664" s="46">
        <v>101.75</v>
      </c>
      <c r="G2664" s="46">
        <v>9.85</v>
      </c>
      <c r="H2664" s="2" t="str">
        <f t="shared" si="44"/>
        <v>June</v>
      </c>
    </row>
    <row r="2665" spans="1:8" ht="15.75" thickBot="1" x14ac:dyDescent="0.3">
      <c r="A2665" s="45" t="s">
        <v>321</v>
      </c>
      <c r="B2665" s="45" t="s">
        <v>654</v>
      </c>
      <c r="C2665" s="45">
        <v>1030002</v>
      </c>
      <c r="D2665" s="45" t="s">
        <v>39</v>
      </c>
      <c r="E2665" s="45">
        <v>61</v>
      </c>
      <c r="F2665" s="46">
        <v>112.85</v>
      </c>
      <c r="G2665" s="46">
        <v>10.94</v>
      </c>
      <c r="H2665" s="2" t="str">
        <f t="shared" si="44"/>
        <v>June</v>
      </c>
    </row>
    <row r="2666" spans="1:8" ht="15.75" thickBot="1" x14ac:dyDescent="0.3">
      <c r="A2666" s="45" t="s">
        <v>321</v>
      </c>
      <c r="B2666" s="45" t="s">
        <v>654</v>
      </c>
      <c r="C2666" s="45">
        <v>968</v>
      </c>
      <c r="D2666" s="45" t="s">
        <v>41</v>
      </c>
      <c r="E2666" s="45">
        <v>62</v>
      </c>
      <c r="F2666" s="46">
        <v>114.7</v>
      </c>
      <c r="G2666" s="46">
        <v>11.07</v>
      </c>
      <c r="H2666" s="2" t="str">
        <f t="shared" si="44"/>
        <v>June</v>
      </c>
    </row>
    <row r="2667" spans="1:8" ht="15.75" thickBot="1" x14ac:dyDescent="0.3">
      <c r="A2667" s="45" t="s">
        <v>321</v>
      </c>
      <c r="B2667" s="45" t="s">
        <v>654</v>
      </c>
      <c r="C2667" s="45">
        <v>965</v>
      </c>
      <c r="D2667" s="45" t="s">
        <v>42</v>
      </c>
      <c r="E2667" s="45">
        <v>60</v>
      </c>
      <c r="F2667" s="46">
        <v>111</v>
      </c>
      <c r="G2667" s="46">
        <v>10.75</v>
      </c>
      <c r="H2667" s="2" t="str">
        <f t="shared" si="44"/>
        <v>June</v>
      </c>
    </row>
    <row r="2668" spans="1:8" ht="15.75" thickBot="1" x14ac:dyDescent="0.3">
      <c r="A2668" s="45" t="s">
        <v>321</v>
      </c>
      <c r="B2668" s="45" t="s">
        <v>654</v>
      </c>
      <c r="C2668" s="45">
        <v>1211</v>
      </c>
      <c r="D2668" s="45" t="s">
        <v>43</v>
      </c>
      <c r="E2668" s="45">
        <v>22</v>
      </c>
      <c r="F2668" s="46">
        <v>46.2</v>
      </c>
      <c r="G2668" s="46">
        <v>4.4000000000000004</v>
      </c>
      <c r="H2668" s="2" t="str">
        <f t="shared" si="44"/>
        <v>June</v>
      </c>
    </row>
    <row r="2669" spans="1:8" ht="15.75" thickBot="1" x14ac:dyDescent="0.3">
      <c r="A2669" s="45" t="s">
        <v>321</v>
      </c>
      <c r="B2669" s="45" t="s">
        <v>654</v>
      </c>
      <c r="C2669" s="45">
        <v>1022</v>
      </c>
      <c r="D2669" s="45" t="s">
        <v>44</v>
      </c>
      <c r="E2669" s="45">
        <v>67</v>
      </c>
      <c r="F2669" s="46">
        <v>167.5</v>
      </c>
      <c r="G2669" s="46">
        <v>16.04</v>
      </c>
      <c r="H2669" s="2" t="str">
        <f t="shared" si="44"/>
        <v>June</v>
      </c>
    </row>
    <row r="2670" spans="1:8" ht="15.75" thickBot="1" x14ac:dyDescent="0.3">
      <c r="A2670" s="45" t="s">
        <v>321</v>
      </c>
      <c r="B2670" s="45" t="s">
        <v>654</v>
      </c>
      <c r="C2670" s="45">
        <v>1023</v>
      </c>
      <c r="D2670" s="45" t="s">
        <v>45</v>
      </c>
      <c r="E2670" s="45">
        <v>50</v>
      </c>
      <c r="F2670" s="46">
        <v>145</v>
      </c>
      <c r="G2670" s="46">
        <v>13.92</v>
      </c>
      <c r="H2670" s="2" t="str">
        <f t="shared" si="44"/>
        <v>June</v>
      </c>
    </row>
    <row r="2671" spans="1:8" ht="15.75" thickBot="1" x14ac:dyDescent="0.3">
      <c r="A2671" s="45" t="s">
        <v>321</v>
      </c>
      <c r="B2671" s="45" t="s">
        <v>654</v>
      </c>
      <c r="C2671" s="45">
        <v>798</v>
      </c>
      <c r="D2671" s="45" t="s">
        <v>330</v>
      </c>
      <c r="E2671" s="45">
        <v>1</v>
      </c>
      <c r="F2671" s="46">
        <v>3.55</v>
      </c>
      <c r="G2671" s="46">
        <v>0.34</v>
      </c>
      <c r="H2671" s="2" t="str">
        <f t="shared" si="44"/>
        <v>June</v>
      </c>
    </row>
    <row r="2672" spans="1:8" ht="15.75" thickBot="1" x14ac:dyDescent="0.3">
      <c r="A2672" s="45" t="s">
        <v>321</v>
      </c>
      <c r="B2672" s="45" t="s">
        <v>654</v>
      </c>
      <c r="C2672" s="45">
        <v>340</v>
      </c>
      <c r="D2672" s="45" t="s">
        <v>310</v>
      </c>
      <c r="E2672" s="45">
        <v>7</v>
      </c>
      <c r="F2672" s="46">
        <v>11.2</v>
      </c>
      <c r="G2672" s="46">
        <v>1.06</v>
      </c>
      <c r="H2672" s="2" t="str">
        <f t="shared" si="44"/>
        <v>June</v>
      </c>
    </row>
    <row r="2673" spans="1:8" ht="15.75" thickBot="1" x14ac:dyDescent="0.3">
      <c r="A2673" s="45" t="s">
        <v>321</v>
      </c>
      <c r="B2673" s="45" t="s">
        <v>654</v>
      </c>
      <c r="C2673" s="45">
        <v>956</v>
      </c>
      <c r="D2673" s="45" t="s">
        <v>46</v>
      </c>
      <c r="E2673" s="45">
        <v>64</v>
      </c>
      <c r="F2673" s="46">
        <v>176</v>
      </c>
      <c r="G2673" s="46">
        <v>16.649999999999999</v>
      </c>
      <c r="H2673" s="2" t="str">
        <f t="shared" si="44"/>
        <v>June</v>
      </c>
    </row>
    <row r="2674" spans="1:8" ht="15.75" thickBot="1" x14ac:dyDescent="0.3">
      <c r="A2674" s="45" t="s">
        <v>321</v>
      </c>
      <c r="B2674" s="45" t="s">
        <v>654</v>
      </c>
      <c r="C2674" s="45">
        <v>58330</v>
      </c>
      <c r="D2674" s="45" t="s">
        <v>47</v>
      </c>
      <c r="E2674" s="45">
        <v>22</v>
      </c>
      <c r="F2674" s="46">
        <v>77</v>
      </c>
      <c r="G2674" s="46">
        <v>0</v>
      </c>
      <c r="H2674" s="2" t="str">
        <f t="shared" si="44"/>
        <v>June</v>
      </c>
    </row>
    <row r="2675" spans="1:8" ht="15.75" thickBot="1" x14ac:dyDescent="0.3">
      <c r="A2675" s="45" t="s">
        <v>321</v>
      </c>
      <c r="B2675" s="45" t="s">
        <v>654</v>
      </c>
      <c r="C2675" s="45">
        <v>58331</v>
      </c>
      <c r="D2675" s="45" t="s">
        <v>48</v>
      </c>
      <c r="E2675" s="45">
        <v>11</v>
      </c>
      <c r="F2675" s="46">
        <v>38.5</v>
      </c>
      <c r="G2675" s="46">
        <v>0</v>
      </c>
      <c r="H2675" s="2" t="str">
        <f t="shared" si="44"/>
        <v>June</v>
      </c>
    </row>
    <row r="2676" spans="1:8" ht="15.75" thickBot="1" x14ac:dyDescent="0.3">
      <c r="A2676" s="45" t="s">
        <v>321</v>
      </c>
      <c r="B2676" s="45" t="s">
        <v>654</v>
      </c>
      <c r="C2676" s="45">
        <v>58332</v>
      </c>
      <c r="D2676" s="45" t="s">
        <v>49</v>
      </c>
      <c r="E2676" s="45">
        <v>17</v>
      </c>
      <c r="F2676" s="46">
        <v>59.5</v>
      </c>
      <c r="G2676" s="46">
        <v>0</v>
      </c>
      <c r="H2676" s="2" t="str">
        <f t="shared" si="44"/>
        <v>June</v>
      </c>
    </row>
    <row r="2677" spans="1:8" ht="15.75" thickBot="1" x14ac:dyDescent="0.3">
      <c r="A2677" s="45" t="s">
        <v>321</v>
      </c>
      <c r="B2677" s="45" t="s">
        <v>654</v>
      </c>
      <c r="C2677" s="45">
        <v>58335</v>
      </c>
      <c r="D2677" s="45" t="s">
        <v>51</v>
      </c>
      <c r="E2677" s="45">
        <v>42</v>
      </c>
      <c r="F2677" s="46">
        <v>147</v>
      </c>
      <c r="G2677" s="46">
        <v>0</v>
      </c>
      <c r="H2677" s="2" t="str">
        <f t="shared" si="44"/>
        <v>June</v>
      </c>
    </row>
    <row r="2678" spans="1:8" ht="15.75" thickBot="1" x14ac:dyDescent="0.3">
      <c r="A2678" s="45" t="s">
        <v>321</v>
      </c>
      <c r="B2678" s="45" t="s">
        <v>654</v>
      </c>
      <c r="C2678" s="45">
        <v>58336</v>
      </c>
      <c r="D2678" s="45" t="s">
        <v>52</v>
      </c>
      <c r="E2678" s="45">
        <v>29</v>
      </c>
      <c r="F2678" s="46">
        <v>101.5</v>
      </c>
      <c r="G2678" s="46">
        <v>0</v>
      </c>
      <c r="H2678" s="2" t="str">
        <f t="shared" si="44"/>
        <v>June</v>
      </c>
    </row>
    <row r="2679" spans="1:8" ht="15.75" thickBot="1" x14ac:dyDescent="0.3">
      <c r="A2679" s="45" t="s">
        <v>321</v>
      </c>
      <c r="B2679" s="45" t="s">
        <v>654</v>
      </c>
      <c r="C2679" s="45">
        <v>58337</v>
      </c>
      <c r="D2679" s="45" t="s">
        <v>53</v>
      </c>
      <c r="E2679" s="45">
        <v>6</v>
      </c>
      <c r="F2679" s="46">
        <v>21</v>
      </c>
      <c r="G2679" s="46">
        <v>0</v>
      </c>
      <c r="H2679" s="2" t="str">
        <f t="shared" si="44"/>
        <v>June</v>
      </c>
    </row>
    <row r="2680" spans="1:8" ht="15.75" thickBot="1" x14ac:dyDescent="0.3">
      <c r="A2680" s="45" t="s">
        <v>321</v>
      </c>
      <c r="B2680" s="45" t="s">
        <v>654</v>
      </c>
      <c r="C2680" s="45">
        <v>58338</v>
      </c>
      <c r="D2680" s="45" t="s">
        <v>54</v>
      </c>
      <c r="E2680" s="45">
        <v>93</v>
      </c>
      <c r="F2680" s="46">
        <v>325.5</v>
      </c>
      <c r="G2680" s="46">
        <v>0</v>
      </c>
      <c r="H2680" s="2" t="str">
        <f t="shared" si="44"/>
        <v>June</v>
      </c>
    </row>
    <row r="2681" spans="1:8" ht="15.75" thickBot="1" x14ac:dyDescent="0.3">
      <c r="A2681" s="45" t="s">
        <v>321</v>
      </c>
      <c r="B2681" s="45" t="s">
        <v>654</v>
      </c>
      <c r="C2681" s="45">
        <v>58339</v>
      </c>
      <c r="D2681" s="45" t="s">
        <v>55</v>
      </c>
      <c r="E2681" s="45">
        <v>25</v>
      </c>
      <c r="F2681" s="46">
        <v>87.5</v>
      </c>
      <c r="G2681" s="46">
        <v>0</v>
      </c>
      <c r="H2681" s="2" t="str">
        <f t="shared" si="44"/>
        <v>June</v>
      </c>
    </row>
    <row r="2682" spans="1:8" ht="15.75" thickBot="1" x14ac:dyDescent="0.3">
      <c r="A2682" s="45" t="s">
        <v>321</v>
      </c>
      <c r="B2682" s="45" t="s">
        <v>654</v>
      </c>
      <c r="C2682" s="45">
        <v>58340</v>
      </c>
      <c r="D2682" s="45" t="s">
        <v>56</v>
      </c>
      <c r="E2682" s="45">
        <v>33</v>
      </c>
      <c r="F2682" s="46">
        <v>115.5</v>
      </c>
      <c r="G2682" s="46">
        <v>0</v>
      </c>
      <c r="H2682" s="2" t="str">
        <f t="shared" si="44"/>
        <v>June</v>
      </c>
    </row>
    <row r="2683" spans="1:8" ht="15.75" thickBot="1" x14ac:dyDescent="0.3">
      <c r="A2683" s="45" t="s">
        <v>321</v>
      </c>
      <c r="B2683" s="45" t="s">
        <v>654</v>
      </c>
      <c r="C2683" s="45">
        <v>58342</v>
      </c>
      <c r="D2683" s="45" t="s">
        <v>58</v>
      </c>
      <c r="E2683" s="45">
        <v>76</v>
      </c>
      <c r="F2683" s="46">
        <v>266</v>
      </c>
      <c r="G2683" s="46">
        <v>0</v>
      </c>
      <c r="H2683" s="2" t="str">
        <f t="shared" si="44"/>
        <v>June</v>
      </c>
    </row>
    <row r="2684" spans="1:8" ht="15.75" thickBot="1" x14ac:dyDescent="0.3">
      <c r="A2684" s="45" t="s">
        <v>321</v>
      </c>
      <c r="B2684" s="45" t="s">
        <v>654</v>
      </c>
      <c r="C2684" s="45">
        <v>58343</v>
      </c>
      <c r="D2684" s="45" t="s">
        <v>59</v>
      </c>
      <c r="E2684" s="45">
        <v>21</v>
      </c>
      <c r="F2684" s="46">
        <v>73.5</v>
      </c>
      <c r="G2684" s="46">
        <v>0</v>
      </c>
      <c r="H2684" s="2" t="str">
        <f t="shared" si="44"/>
        <v>June</v>
      </c>
    </row>
    <row r="2685" spans="1:8" ht="15.75" thickBot="1" x14ac:dyDescent="0.3">
      <c r="A2685" s="45" t="s">
        <v>321</v>
      </c>
      <c r="B2685" s="45" t="s">
        <v>654</v>
      </c>
      <c r="C2685" s="45">
        <v>58344</v>
      </c>
      <c r="D2685" s="45" t="s">
        <v>60</v>
      </c>
      <c r="E2685" s="45">
        <v>59</v>
      </c>
      <c r="F2685" s="46">
        <v>206.5</v>
      </c>
      <c r="G2685" s="46">
        <v>0</v>
      </c>
      <c r="H2685" s="2" t="str">
        <f t="shared" si="44"/>
        <v>June</v>
      </c>
    </row>
    <row r="2686" spans="1:8" ht="15.75" thickBot="1" x14ac:dyDescent="0.3">
      <c r="A2686" s="45" t="s">
        <v>321</v>
      </c>
      <c r="B2686" s="45" t="s">
        <v>654</v>
      </c>
      <c r="C2686" s="45">
        <v>58345</v>
      </c>
      <c r="D2686" s="45" t="s">
        <v>61</v>
      </c>
      <c r="E2686" s="45">
        <v>32</v>
      </c>
      <c r="F2686" s="46">
        <v>112</v>
      </c>
      <c r="G2686" s="46">
        <v>0</v>
      </c>
      <c r="H2686" s="2" t="str">
        <f t="shared" si="44"/>
        <v>June</v>
      </c>
    </row>
    <row r="2687" spans="1:8" ht="15.75" thickBot="1" x14ac:dyDescent="0.3">
      <c r="A2687" s="45" t="s">
        <v>321</v>
      </c>
      <c r="B2687" s="45" t="s">
        <v>654</v>
      </c>
      <c r="C2687" s="45">
        <v>58346</v>
      </c>
      <c r="D2687" s="45" t="s">
        <v>62</v>
      </c>
      <c r="E2687" s="45">
        <v>30</v>
      </c>
      <c r="F2687" s="46">
        <v>105</v>
      </c>
      <c r="G2687" s="46">
        <v>0</v>
      </c>
      <c r="H2687" s="2" t="str">
        <f t="shared" si="44"/>
        <v>June</v>
      </c>
    </row>
    <row r="2688" spans="1:8" ht="15.75" thickBot="1" x14ac:dyDescent="0.3">
      <c r="A2688" s="45" t="s">
        <v>321</v>
      </c>
      <c r="B2688" s="45" t="s">
        <v>654</v>
      </c>
      <c r="C2688" s="45">
        <v>58348</v>
      </c>
      <c r="D2688" s="45" t="s">
        <v>64</v>
      </c>
      <c r="E2688" s="45">
        <v>14</v>
      </c>
      <c r="F2688" s="46">
        <v>49</v>
      </c>
      <c r="G2688" s="46">
        <v>0</v>
      </c>
      <c r="H2688" s="2" t="str">
        <f t="shared" si="44"/>
        <v>June</v>
      </c>
    </row>
    <row r="2689" spans="1:8" ht="15.75" thickBot="1" x14ac:dyDescent="0.3">
      <c r="A2689" s="45" t="s">
        <v>321</v>
      </c>
      <c r="B2689" s="45" t="s">
        <v>654</v>
      </c>
      <c r="C2689" s="45">
        <v>1029</v>
      </c>
      <c r="D2689" s="45" t="s">
        <v>65</v>
      </c>
      <c r="E2689" s="45">
        <v>97</v>
      </c>
      <c r="F2689" s="46">
        <v>121.25</v>
      </c>
      <c r="G2689" s="46">
        <v>11.64</v>
      </c>
      <c r="H2689" s="2" t="str">
        <f t="shared" si="44"/>
        <v>June</v>
      </c>
    </row>
    <row r="2690" spans="1:8" ht="15.75" thickBot="1" x14ac:dyDescent="0.3">
      <c r="A2690" s="45" t="s">
        <v>321</v>
      </c>
      <c r="B2690" s="45" t="s">
        <v>654</v>
      </c>
      <c r="C2690" s="45">
        <v>162</v>
      </c>
      <c r="D2690" s="45" t="s">
        <v>66</v>
      </c>
      <c r="E2690" s="45">
        <v>91</v>
      </c>
      <c r="F2690" s="46">
        <v>113.75</v>
      </c>
      <c r="G2690" s="46">
        <v>10.89</v>
      </c>
      <c r="H2690" s="2" t="str">
        <f t="shared" si="44"/>
        <v>June</v>
      </c>
    </row>
    <row r="2691" spans="1:8" ht="15.75" thickBot="1" x14ac:dyDescent="0.3">
      <c r="A2691" s="45" t="s">
        <v>321</v>
      </c>
      <c r="B2691" s="45" t="s">
        <v>654</v>
      </c>
      <c r="C2691" s="45">
        <v>5680</v>
      </c>
      <c r="D2691" s="45" t="s">
        <v>67</v>
      </c>
      <c r="E2691" s="45">
        <v>112</v>
      </c>
      <c r="F2691" s="46">
        <v>140</v>
      </c>
      <c r="G2691" s="46">
        <v>13.44</v>
      </c>
      <c r="H2691" s="2" t="str">
        <f t="shared" si="44"/>
        <v>June</v>
      </c>
    </row>
    <row r="2692" spans="1:8" ht="15.75" thickBot="1" x14ac:dyDescent="0.3">
      <c r="A2692" s="45" t="s">
        <v>321</v>
      </c>
      <c r="B2692" s="45" t="s">
        <v>654</v>
      </c>
      <c r="C2692" s="45">
        <v>1228</v>
      </c>
      <c r="D2692" s="45" t="s">
        <v>68</v>
      </c>
      <c r="E2692" s="45">
        <v>186</v>
      </c>
      <c r="F2692" s="46">
        <v>511.5</v>
      </c>
      <c r="G2692" s="46">
        <v>48.39</v>
      </c>
      <c r="H2692" s="2" t="str">
        <f t="shared" ref="H2692:H2755" si="45">"June"</f>
        <v>June</v>
      </c>
    </row>
    <row r="2693" spans="1:8" ht="15.75" thickBot="1" x14ac:dyDescent="0.3">
      <c r="A2693" s="45" t="s">
        <v>321</v>
      </c>
      <c r="B2693" s="45" t="s">
        <v>654</v>
      </c>
      <c r="C2693" s="45">
        <v>13</v>
      </c>
      <c r="D2693" s="45" t="s">
        <v>69</v>
      </c>
      <c r="E2693" s="45">
        <v>85</v>
      </c>
      <c r="F2693" s="46">
        <v>233.75</v>
      </c>
      <c r="G2693" s="46">
        <v>22.12</v>
      </c>
      <c r="H2693" s="2" t="str">
        <f t="shared" si="45"/>
        <v>June</v>
      </c>
    </row>
    <row r="2694" spans="1:8" ht="15.75" thickBot="1" x14ac:dyDescent="0.3">
      <c r="A2694" s="45" t="s">
        <v>321</v>
      </c>
      <c r="B2694" s="45" t="s">
        <v>654</v>
      </c>
      <c r="C2694" s="45">
        <v>6521</v>
      </c>
      <c r="D2694" s="45" t="s">
        <v>70</v>
      </c>
      <c r="E2694" s="45">
        <v>16</v>
      </c>
      <c r="F2694" s="46">
        <v>29.6</v>
      </c>
      <c r="G2694" s="46">
        <v>2.86</v>
      </c>
      <c r="H2694" s="2" t="str">
        <f t="shared" si="45"/>
        <v>June</v>
      </c>
    </row>
    <row r="2695" spans="1:8" ht="15.75" thickBot="1" x14ac:dyDescent="0.3">
      <c r="A2695" s="45" t="s">
        <v>321</v>
      </c>
      <c r="B2695" s="45" t="s">
        <v>654</v>
      </c>
      <c r="C2695" s="45">
        <v>7412</v>
      </c>
      <c r="D2695" s="45" t="s">
        <v>71</v>
      </c>
      <c r="E2695" s="45">
        <v>27</v>
      </c>
      <c r="F2695" s="46">
        <v>49.95</v>
      </c>
      <c r="G2695" s="46">
        <v>0</v>
      </c>
      <c r="H2695" s="2" t="str">
        <f t="shared" si="45"/>
        <v>June</v>
      </c>
    </row>
    <row r="2696" spans="1:8" ht="15.75" thickBot="1" x14ac:dyDescent="0.3">
      <c r="A2696" s="45" t="s">
        <v>321</v>
      </c>
      <c r="B2696" s="45" t="s">
        <v>654</v>
      </c>
      <c r="C2696" s="45">
        <v>964</v>
      </c>
      <c r="D2696" s="45" t="s">
        <v>72</v>
      </c>
      <c r="E2696" s="45">
        <v>40</v>
      </c>
      <c r="F2696" s="46">
        <v>79.599999999999994</v>
      </c>
      <c r="G2696" s="46">
        <v>0</v>
      </c>
      <c r="H2696" s="2" t="str">
        <f t="shared" si="45"/>
        <v>June</v>
      </c>
    </row>
    <row r="2697" spans="1:8" ht="15.75" thickBot="1" x14ac:dyDescent="0.3">
      <c r="A2697" s="45" t="s">
        <v>321</v>
      </c>
      <c r="B2697" s="45" t="s">
        <v>654</v>
      </c>
      <c r="C2697" s="45">
        <v>6361</v>
      </c>
      <c r="D2697" s="45" t="s">
        <v>73</v>
      </c>
      <c r="E2697" s="45">
        <v>29</v>
      </c>
      <c r="F2697" s="46">
        <v>57.71</v>
      </c>
      <c r="G2697" s="46">
        <v>0</v>
      </c>
      <c r="H2697" s="2" t="str">
        <f t="shared" si="45"/>
        <v>June</v>
      </c>
    </row>
    <row r="2698" spans="1:8" ht="15.75" thickBot="1" x14ac:dyDescent="0.3">
      <c r="A2698" s="45" t="s">
        <v>321</v>
      </c>
      <c r="B2698" s="45" t="s">
        <v>654</v>
      </c>
      <c r="C2698" s="45">
        <v>28394</v>
      </c>
      <c r="D2698" s="45" t="s">
        <v>74</v>
      </c>
      <c r="E2698" s="45">
        <v>436</v>
      </c>
      <c r="F2698" s="46">
        <v>719.4</v>
      </c>
      <c r="G2698" s="46">
        <v>0</v>
      </c>
      <c r="H2698" s="2" t="str">
        <f t="shared" si="45"/>
        <v>June</v>
      </c>
    </row>
    <row r="2699" spans="1:8" ht="15.75" thickBot="1" x14ac:dyDescent="0.3">
      <c r="A2699" s="45" t="s">
        <v>321</v>
      </c>
      <c r="B2699" s="45" t="s">
        <v>654</v>
      </c>
      <c r="C2699" s="45">
        <v>5556</v>
      </c>
      <c r="D2699" s="45" t="s">
        <v>75</v>
      </c>
      <c r="E2699" s="45">
        <v>2</v>
      </c>
      <c r="F2699" s="46">
        <v>9</v>
      </c>
      <c r="G2699" s="46">
        <v>0.86</v>
      </c>
      <c r="H2699" s="2" t="str">
        <f t="shared" si="45"/>
        <v>June</v>
      </c>
    </row>
    <row r="2700" spans="1:8" ht="15.75" thickBot="1" x14ac:dyDescent="0.3">
      <c r="A2700" s="45" t="s">
        <v>321</v>
      </c>
      <c r="B2700" s="45" t="s">
        <v>654</v>
      </c>
      <c r="C2700" s="45">
        <v>5555</v>
      </c>
      <c r="D2700" s="45" t="s">
        <v>76</v>
      </c>
      <c r="E2700" s="45">
        <v>69</v>
      </c>
      <c r="F2700" s="46">
        <v>276</v>
      </c>
      <c r="G2700" s="46">
        <v>26.23</v>
      </c>
      <c r="H2700" s="2" t="str">
        <f t="shared" si="45"/>
        <v>June</v>
      </c>
    </row>
    <row r="2701" spans="1:8" ht="15.75" thickBot="1" x14ac:dyDescent="0.3">
      <c r="A2701" s="45" t="s">
        <v>321</v>
      </c>
      <c r="B2701" s="45" t="s">
        <v>654</v>
      </c>
      <c r="C2701" s="45">
        <v>927</v>
      </c>
      <c r="D2701" s="45" t="s">
        <v>77</v>
      </c>
      <c r="E2701" s="45">
        <v>76</v>
      </c>
      <c r="F2701" s="46">
        <v>121.6</v>
      </c>
      <c r="G2701" s="46">
        <v>11.41</v>
      </c>
      <c r="H2701" s="2" t="str">
        <f t="shared" si="45"/>
        <v>June</v>
      </c>
    </row>
    <row r="2702" spans="1:8" ht="15.75" thickBot="1" x14ac:dyDescent="0.3">
      <c r="A2702" s="45" t="s">
        <v>321</v>
      </c>
      <c r="B2702" s="45" t="s">
        <v>654</v>
      </c>
      <c r="C2702" s="45">
        <v>5718</v>
      </c>
      <c r="D2702" s="45" t="s">
        <v>331</v>
      </c>
      <c r="E2702" s="45">
        <v>5</v>
      </c>
      <c r="F2702" s="46">
        <v>15</v>
      </c>
      <c r="G2702" s="46">
        <v>1.43</v>
      </c>
      <c r="H2702" s="2" t="str">
        <f t="shared" si="45"/>
        <v>June</v>
      </c>
    </row>
    <row r="2703" spans="1:8" ht="15.75" thickBot="1" x14ac:dyDescent="0.3">
      <c r="A2703" s="45" t="s">
        <v>321</v>
      </c>
      <c r="B2703" s="45" t="s">
        <v>654</v>
      </c>
      <c r="C2703" s="45">
        <v>926</v>
      </c>
      <c r="D2703" s="45" t="s">
        <v>323</v>
      </c>
      <c r="E2703" s="45">
        <v>59</v>
      </c>
      <c r="F2703" s="46">
        <v>109.15</v>
      </c>
      <c r="G2703" s="46">
        <v>10.58</v>
      </c>
      <c r="H2703" s="2" t="str">
        <f t="shared" si="45"/>
        <v>June</v>
      </c>
    </row>
    <row r="2704" spans="1:8" ht="15.75" thickBot="1" x14ac:dyDescent="0.3">
      <c r="A2704" s="45" t="s">
        <v>321</v>
      </c>
      <c r="B2704" s="45" t="s">
        <v>654</v>
      </c>
      <c r="C2704" s="45">
        <v>920</v>
      </c>
      <c r="D2704" s="45" t="s">
        <v>80</v>
      </c>
      <c r="E2704" s="45">
        <v>53</v>
      </c>
      <c r="F2704" s="46">
        <v>98.05</v>
      </c>
      <c r="G2704" s="46">
        <v>9.51</v>
      </c>
      <c r="H2704" s="2" t="str">
        <f t="shared" si="45"/>
        <v>June</v>
      </c>
    </row>
    <row r="2705" spans="1:8" ht="15.75" thickBot="1" x14ac:dyDescent="0.3">
      <c r="A2705" s="45" t="s">
        <v>321</v>
      </c>
      <c r="B2705" s="45" t="s">
        <v>654</v>
      </c>
      <c r="C2705" s="45">
        <v>1118</v>
      </c>
      <c r="D2705" s="45" t="s">
        <v>324</v>
      </c>
      <c r="E2705" s="45">
        <v>58</v>
      </c>
      <c r="F2705" s="46">
        <v>107.3</v>
      </c>
      <c r="G2705" s="46">
        <v>10.39</v>
      </c>
      <c r="H2705" s="2" t="str">
        <f t="shared" si="45"/>
        <v>June</v>
      </c>
    </row>
    <row r="2706" spans="1:8" ht="15.75" thickBot="1" x14ac:dyDescent="0.3">
      <c r="A2706" s="45" t="s">
        <v>321</v>
      </c>
      <c r="B2706" s="45" t="s">
        <v>654</v>
      </c>
      <c r="C2706" s="45">
        <v>5466</v>
      </c>
      <c r="D2706" s="45" t="s">
        <v>332</v>
      </c>
      <c r="E2706" s="45">
        <v>22</v>
      </c>
      <c r="F2706" s="46">
        <v>40.700000000000003</v>
      </c>
      <c r="G2706" s="46">
        <v>3.96</v>
      </c>
      <c r="H2706" s="2" t="str">
        <f t="shared" si="45"/>
        <v>June</v>
      </c>
    </row>
    <row r="2707" spans="1:8" ht="15.75" thickBot="1" x14ac:dyDescent="0.3">
      <c r="A2707" s="45" t="s">
        <v>321</v>
      </c>
      <c r="B2707" s="45" t="s">
        <v>654</v>
      </c>
      <c r="C2707" s="45">
        <v>921</v>
      </c>
      <c r="D2707" s="45" t="s">
        <v>81</v>
      </c>
      <c r="E2707" s="45">
        <v>48</v>
      </c>
      <c r="F2707" s="46">
        <v>88.8</v>
      </c>
      <c r="G2707" s="46">
        <v>8.59</v>
      </c>
      <c r="H2707" s="2" t="str">
        <f t="shared" si="45"/>
        <v>June</v>
      </c>
    </row>
    <row r="2708" spans="1:8" ht="15.75" thickBot="1" x14ac:dyDescent="0.3">
      <c r="A2708" s="45" t="s">
        <v>321</v>
      </c>
      <c r="B2708" s="45" t="s">
        <v>654</v>
      </c>
      <c r="C2708" s="45">
        <v>5465</v>
      </c>
      <c r="D2708" s="45" t="s">
        <v>325</v>
      </c>
      <c r="E2708" s="45">
        <v>51</v>
      </c>
      <c r="F2708" s="46">
        <v>94.35</v>
      </c>
      <c r="G2708" s="46">
        <v>9.14</v>
      </c>
      <c r="H2708" s="2" t="str">
        <f t="shared" si="45"/>
        <v>June</v>
      </c>
    </row>
    <row r="2709" spans="1:8" ht="15.75" thickBot="1" x14ac:dyDescent="0.3">
      <c r="A2709" s="45" t="s">
        <v>321</v>
      </c>
      <c r="B2709" s="45" t="s">
        <v>655</v>
      </c>
      <c r="C2709" s="45">
        <v>54685</v>
      </c>
      <c r="D2709" s="45" t="s">
        <v>82</v>
      </c>
      <c r="E2709" s="45">
        <v>52</v>
      </c>
      <c r="F2709" s="46">
        <v>72.8</v>
      </c>
      <c r="G2709" s="46">
        <v>0</v>
      </c>
      <c r="H2709" s="2" t="str">
        <f t="shared" si="45"/>
        <v>June</v>
      </c>
    </row>
    <row r="2710" spans="1:8" ht="15.75" thickBot="1" x14ac:dyDescent="0.3">
      <c r="A2710" s="45" t="s">
        <v>321</v>
      </c>
      <c r="B2710" s="45" t="s">
        <v>655</v>
      </c>
      <c r="C2710" s="45">
        <v>25423</v>
      </c>
      <c r="D2710" s="45" t="s">
        <v>83</v>
      </c>
      <c r="E2710" s="45">
        <v>21</v>
      </c>
      <c r="F2710" s="46">
        <v>29.4</v>
      </c>
      <c r="G2710" s="46">
        <v>0</v>
      </c>
      <c r="H2710" s="2" t="str">
        <f t="shared" si="45"/>
        <v>June</v>
      </c>
    </row>
    <row r="2711" spans="1:8" ht="15.75" thickBot="1" x14ac:dyDescent="0.3">
      <c r="A2711" s="45" t="s">
        <v>321</v>
      </c>
      <c r="B2711" s="45" t="s">
        <v>655</v>
      </c>
      <c r="C2711" s="45">
        <v>95589</v>
      </c>
      <c r="D2711" s="45" t="s">
        <v>84</v>
      </c>
      <c r="E2711" s="45">
        <v>51</v>
      </c>
      <c r="F2711" s="46">
        <v>71.400000000000006</v>
      </c>
      <c r="G2711" s="46">
        <v>0</v>
      </c>
      <c r="H2711" s="2" t="str">
        <f t="shared" si="45"/>
        <v>June</v>
      </c>
    </row>
    <row r="2712" spans="1:8" ht="15.75" thickBot="1" x14ac:dyDescent="0.3">
      <c r="A2712" s="45" t="s">
        <v>321</v>
      </c>
      <c r="B2712" s="45" t="s">
        <v>655</v>
      </c>
      <c r="C2712" s="45">
        <v>467</v>
      </c>
      <c r="D2712" s="45" t="s">
        <v>85</v>
      </c>
      <c r="E2712" s="45">
        <v>29</v>
      </c>
      <c r="F2712" s="46">
        <v>31.9</v>
      </c>
      <c r="G2712" s="46">
        <v>0</v>
      </c>
      <c r="H2712" s="2" t="str">
        <f t="shared" si="45"/>
        <v>June</v>
      </c>
    </row>
    <row r="2713" spans="1:8" ht="15.75" thickBot="1" x14ac:dyDescent="0.3">
      <c r="A2713" s="45" t="s">
        <v>321</v>
      </c>
      <c r="B2713" s="45" t="s">
        <v>655</v>
      </c>
      <c r="C2713" s="45">
        <v>477</v>
      </c>
      <c r="D2713" s="45" t="s">
        <v>86</v>
      </c>
      <c r="E2713" s="45">
        <v>45</v>
      </c>
      <c r="F2713" s="46">
        <v>49.5</v>
      </c>
      <c r="G2713" s="46">
        <v>0</v>
      </c>
      <c r="H2713" s="2" t="str">
        <f t="shared" si="45"/>
        <v>June</v>
      </c>
    </row>
    <row r="2714" spans="1:8" ht="15.75" thickBot="1" x14ac:dyDescent="0.3">
      <c r="A2714" s="45" t="s">
        <v>321</v>
      </c>
      <c r="B2714" s="45" t="s">
        <v>655</v>
      </c>
      <c r="C2714" s="45">
        <v>26542</v>
      </c>
      <c r="D2714" s="45" t="s">
        <v>87</v>
      </c>
      <c r="E2714" s="45">
        <v>21</v>
      </c>
      <c r="F2714" s="46">
        <v>23.1</v>
      </c>
      <c r="G2714" s="46">
        <v>0</v>
      </c>
      <c r="H2714" s="2" t="str">
        <f t="shared" si="45"/>
        <v>June</v>
      </c>
    </row>
    <row r="2715" spans="1:8" ht="15.75" thickBot="1" x14ac:dyDescent="0.3">
      <c r="A2715" s="45" t="s">
        <v>321</v>
      </c>
      <c r="B2715" s="45" t="s">
        <v>655</v>
      </c>
      <c r="C2715" s="45">
        <v>26543</v>
      </c>
      <c r="D2715" s="45" t="s">
        <v>88</v>
      </c>
      <c r="E2715" s="45">
        <v>21</v>
      </c>
      <c r="F2715" s="46">
        <v>23.1</v>
      </c>
      <c r="G2715" s="46">
        <v>0</v>
      </c>
      <c r="H2715" s="2" t="str">
        <f t="shared" si="45"/>
        <v>June</v>
      </c>
    </row>
    <row r="2716" spans="1:8" ht="15.75" thickBot="1" x14ac:dyDescent="0.3">
      <c r="A2716" s="45" t="s">
        <v>321</v>
      </c>
      <c r="B2716" s="45" t="s">
        <v>655</v>
      </c>
      <c r="C2716" s="45">
        <v>26544</v>
      </c>
      <c r="D2716" s="45" t="s">
        <v>89</v>
      </c>
      <c r="E2716" s="45">
        <v>33</v>
      </c>
      <c r="F2716" s="46">
        <v>36.299999999999997</v>
      </c>
      <c r="G2716" s="46">
        <v>0</v>
      </c>
      <c r="H2716" s="2" t="str">
        <f t="shared" si="45"/>
        <v>June</v>
      </c>
    </row>
    <row r="2717" spans="1:8" ht="15.75" thickBot="1" x14ac:dyDescent="0.3">
      <c r="A2717" s="45" t="s">
        <v>321</v>
      </c>
      <c r="B2717" s="45" t="s">
        <v>655</v>
      </c>
      <c r="C2717" s="45">
        <v>26545</v>
      </c>
      <c r="D2717" s="45" t="s">
        <v>90</v>
      </c>
      <c r="E2717" s="45">
        <v>38</v>
      </c>
      <c r="F2717" s="46">
        <v>41.8</v>
      </c>
      <c r="G2717" s="46">
        <v>0</v>
      </c>
      <c r="H2717" s="2" t="str">
        <f t="shared" si="45"/>
        <v>June</v>
      </c>
    </row>
    <row r="2718" spans="1:8" ht="15.75" thickBot="1" x14ac:dyDescent="0.3">
      <c r="A2718" s="45" t="s">
        <v>321</v>
      </c>
      <c r="B2718" s="45" t="s">
        <v>655</v>
      </c>
      <c r="C2718" s="45">
        <v>1189</v>
      </c>
      <c r="D2718" s="45" t="s">
        <v>91</v>
      </c>
      <c r="E2718" s="45">
        <v>46</v>
      </c>
      <c r="F2718" s="46">
        <v>50.6</v>
      </c>
      <c r="G2718" s="46">
        <v>0</v>
      </c>
      <c r="H2718" s="2" t="str">
        <f t="shared" si="45"/>
        <v>June</v>
      </c>
    </row>
    <row r="2719" spans="1:8" ht="15.75" thickBot="1" x14ac:dyDescent="0.3">
      <c r="A2719" s="45" t="s">
        <v>321</v>
      </c>
      <c r="B2719" s="45" t="s">
        <v>655</v>
      </c>
      <c r="C2719" s="45">
        <v>4864</v>
      </c>
      <c r="D2719" s="45" t="s">
        <v>288</v>
      </c>
      <c r="E2719" s="45">
        <v>25</v>
      </c>
      <c r="F2719" s="46">
        <v>27.5</v>
      </c>
      <c r="G2719" s="46">
        <v>0</v>
      </c>
      <c r="H2719" s="2" t="str">
        <f t="shared" si="45"/>
        <v>June</v>
      </c>
    </row>
    <row r="2720" spans="1:8" ht="15.75" thickBot="1" x14ac:dyDescent="0.3">
      <c r="A2720" s="45" t="s">
        <v>321</v>
      </c>
      <c r="B2720" s="45" t="s">
        <v>655</v>
      </c>
      <c r="C2720" s="45">
        <v>1419</v>
      </c>
      <c r="D2720" s="45" t="s">
        <v>333</v>
      </c>
      <c r="E2720" s="45">
        <v>5</v>
      </c>
      <c r="F2720" s="46">
        <v>5.5</v>
      </c>
      <c r="G2720" s="46">
        <v>0</v>
      </c>
      <c r="H2720" s="2" t="str">
        <f t="shared" si="45"/>
        <v>June</v>
      </c>
    </row>
    <row r="2721" spans="1:8" ht="15.75" thickBot="1" x14ac:dyDescent="0.3">
      <c r="A2721" s="45" t="s">
        <v>321</v>
      </c>
      <c r="B2721" s="45" t="s">
        <v>655</v>
      </c>
      <c r="C2721" s="45">
        <v>426</v>
      </c>
      <c r="D2721" s="45" t="s">
        <v>311</v>
      </c>
      <c r="E2721" s="45">
        <v>26</v>
      </c>
      <c r="F2721" s="46">
        <v>28.6</v>
      </c>
      <c r="G2721" s="46">
        <v>0</v>
      </c>
      <c r="H2721" s="2" t="str">
        <f t="shared" si="45"/>
        <v>June</v>
      </c>
    </row>
    <row r="2722" spans="1:8" ht="15.75" thickBot="1" x14ac:dyDescent="0.3">
      <c r="A2722" s="45" t="s">
        <v>321</v>
      </c>
      <c r="B2722" s="45" t="s">
        <v>655</v>
      </c>
      <c r="C2722" s="45">
        <v>430</v>
      </c>
      <c r="D2722" s="45" t="s">
        <v>92</v>
      </c>
      <c r="E2722" s="45">
        <v>36</v>
      </c>
      <c r="F2722" s="46">
        <v>39.6</v>
      </c>
      <c r="G2722" s="46">
        <v>0</v>
      </c>
      <c r="H2722" s="2" t="str">
        <f t="shared" si="45"/>
        <v>June</v>
      </c>
    </row>
    <row r="2723" spans="1:8" ht="15.75" thickBot="1" x14ac:dyDescent="0.3">
      <c r="A2723" s="45" t="s">
        <v>321</v>
      </c>
      <c r="B2723" s="45" t="s">
        <v>655</v>
      </c>
      <c r="C2723" s="45">
        <v>7515</v>
      </c>
      <c r="D2723" s="45" t="s">
        <v>93</v>
      </c>
      <c r="E2723" s="45">
        <v>48</v>
      </c>
      <c r="F2723" s="46">
        <v>52.8</v>
      </c>
      <c r="G2723" s="46">
        <v>0</v>
      </c>
      <c r="H2723" s="2" t="str">
        <f t="shared" si="45"/>
        <v>June</v>
      </c>
    </row>
    <row r="2724" spans="1:8" ht="15.75" thickBot="1" x14ac:dyDescent="0.3">
      <c r="A2724" s="45" t="s">
        <v>321</v>
      </c>
      <c r="B2724" s="45" t="s">
        <v>655</v>
      </c>
      <c r="C2724" s="45">
        <v>483</v>
      </c>
      <c r="D2724" s="45" t="s">
        <v>94</v>
      </c>
      <c r="E2724" s="45">
        <v>8</v>
      </c>
      <c r="F2724" s="46">
        <v>8.8000000000000007</v>
      </c>
      <c r="G2724" s="46">
        <v>0</v>
      </c>
      <c r="H2724" s="2" t="str">
        <f t="shared" si="45"/>
        <v>June</v>
      </c>
    </row>
    <row r="2725" spans="1:8" ht="15.75" thickBot="1" x14ac:dyDescent="0.3">
      <c r="A2725" s="45" t="s">
        <v>321</v>
      </c>
      <c r="B2725" s="45" t="s">
        <v>655</v>
      </c>
      <c r="C2725" s="45">
        <v>427</v>
      </c>
      <c r="D2725" s="45" t="s">
        <v>95</v>
      </c>
      <c r="E2725" s="45">
        <v>22</v>
      </c>
      <c r="F2725" s="46">
        <v>24.2</v>
      </c>
      <c r="G2725" s="46">
        <v>0</v>
      </c>
      <c r="H2725" s="2" t="str">
        <f t="shared" si="45"/>
        <v>June</v>
      </c>
    </row>
    <row r="2726" spans="1:8" ht="15.75" thickBot="1" x14ac:dyDescent="0.3">
      <c r="A2726" s="45" t="s">
        <v>321</v>
      </c>
      <c r="B2726" s="45" t="s">
        <v>655</v>
      </c>
      <c r="C2726" s="45">
        <v>419</v>
      </c>
      <c r="D2726" s="45" t="s">
        <v>96</v>
      </c>
      <c r="E2726" s="45">
        <v>21</v>
      </c>
      <c r="F2726" s="46">
        <v>23.1</v>
      </c>
      <c r="G2726" s="46">
        <v>0</v>
      </c>
      <c r="H2726" s="2" t="str">
        <f t="shared" si="45"/>
        <v>June</v>
      </c>
    </row>
    <row r="2727" spans="1:8" ht="15.75" thickBot="1" x14ac:dyDescent="0.3">
      <c r="A2727" s="45" t="s">
        <v>321</v>
      </c>
      <c r="B2727" s="45" t="s">
        <v>655</v>
      </c>
      <c r="C2727" s="45">
        <v>417</v>
      </c>
      <c r="D2727" s="45" t="s">
        <v>97</v>
      </c>
      <c r="E2727" s="45">
        <v>85</v>
      </c>
      <c r="F2727" s="46">
        <v>93.5</v>
      </c>
      <c r="G2727" s="46">
        <v>0</v>
      </c>
      <c r="H2727" s="2" t="str">
        <f t="shared" si="45"/>
        <v>June</v>
      </c>
    </row>
    <row r="2728" spans="1:8" ht="15.75" thickBot="1" x14ac:dyDescent="0.3">
      <c r="A2728" s="45" t="s">
        <v>321</v>
      </c>
      <c r="B2728" s="45" t="s">
        <v>655</v>
      </c>
      <c r="C2728" s="45">
        <v>9876</v>
      </c>
      <c r="D2728" s="45" t="s">
        <v>98</v>
      </c>
      <c r="E2728" s="45">
        <v>32</v>
      </c>
      <c r="F2728" s="46">
        <v>35.200000000000003</v>
      </c>
      <c r="G2728" s="46">
        <v>0</v>
      </c>
      <c r="H2728" s="2" t="str">
        <f t="shared" si="45"/>
        <v>June</v>
      </c>
    </row>
    <row r="2729" spans="1:8" ht="15.75" thickBot="1" x14ac:dyDescent="0.3">
      <c r="A2729" s="45" t="s">
        <v>321</v>
      </c>
      <c r="B2729" s="45" t="s">
        <v>655</v>
      </c>
      <c r="C2729" s="45">
        <v>429</v>
      </c>
      <c r="D2729" s="45" t="s">
        <v>99</v>
      </c>
      <c r="E2729" s="45">
        <v>67</v>
      </c>
      <c r="F2729" s="46">
        <v>73.7</v>
      </c>
      <c r="G2729" s="46">
        <v>0</v>
      </c>
      <c r="H2729" s="2" t="str">
        <f t="shared" si="45"/>
        <v>June</v>
      </c>
    </row>
    <row r="2730" spans="1:8" ht="15.75" thickBot="1" x14ac:dyDescent="0.3">
      <c r="A2730" s="45" t="s">
        <v>321</v>
      </c>
      <c r="B2730" s="45" t="s">
        <v>100</v>
      </c>
      <c r="C2730" s="45">
        <v>655</v>
      </c>
      <c r="D2730" s="45" t="s">
        <v>101</v>
      </c>
      <c r="E2730" s="45">
        <v>50</v>
      </c>
      <c r="F2730" s="46">
        <v>50</v>
      </c>
      <c r="G2730" s="46">
        <v>0</v>
      </c>
      <c r="H2730" s="2" t="str">
        <f t="shared" si="45"/>
        <v>June</v>
      </c>
    </row>
    <row r="2731" spans="1:8" ht="15.75" thickBot="1" x14ac:dyDescent="0.3">
      <c r="A2731" s="45" t="s">
        <v>321</v>
      </c>
      <c r="B2731" s="45" t="s">
        <v>100</v>
      </c>
      <c r="C2731" s="45">
        <v>654</v>
      </c>
      <c r="D2731" s="45" t="s">
        <v>104</v>
      </c>
      <c r="E2731" s="45">
        <v>45</v>
      </c>
      <c r="F2731" s="46">
        <v>45</v>
      </c>
      <c r="G2731" s="46">
        <v>0</v>
      </c>
      <c r="H2731" s="2" t="str">
        <f t="shared" si="45"/>
        <v>June</v>
      </c>
    </row>
    <row r="2732" spans="1:8" ht="15.75" thickBot="1" x14ac:dyDescent="0.3">
      <c r="A2732" s="45" t="s">
        <v>321</v>
      </c>
      <c r="B2732" s="45" t="s">
        <v>100</v>
      </c>
      <c r="C2732" s="45">
        <v>651</v>
      </c>
      <c r="D2732" s="45" t="s">
        <v>105</v>
      </c>
      <c r="E2732" s="45">
        <v>25</v>
      </c>
      <c r="F2732" s="46">
        <v>2.5</v>
      </c>
      <c r="G2732" s="46">
        <v>0</v>
      </c>
      <c r="H2732" s="2" t="str">
        <f t="shared" si="45"/>
        <v>June</v>
      </c>
    </row>
    <row r="2733" spans="1:8" ht="15.75" thickBot="1" x14ac:dyDescent="0.3">
      <c r="A2733" s="45" t="s">
        <v>321</v>
      </c>
      <c r="B2733" s="45" t="s">
        <v>100</v>
      </c>
      <c r="C2733" s="45">
        <v>652</v>
      </c>
      <c r="D2733" s="45" t="s">
        <v>106</v>
      </c>
      <c r="E2733" s="45">
        <v>394</v>
      </c>
      <c r="F2733" s="46">
        <v>197</v>
      </c>
      <c r="G2733" s="46">
        <v>19.329999999999998</v>
      </c>
      <c r="H2733" s="2" t="str">
        <f t="shared" si="45"/>
        <v>June</v>
      </c>
    </row>
    <row r="2734" spans="1:8" ht="15.75" thickBot="1" x14ac:dyDescent="0.3">
      <c r="A2734" s="45" t="s">
        <v>321</v>
      </c>
      <c r="B2734" s="45" t="s">
        <v>100</v>
      </c>
      <c r="C2734" s="45">
        <v>1908</v>
      </c>
      <c r="D2734" s="45" t="s">
        <v>107</v>
      </c>
      <c r="E2734" s="45">
        <v>48</v>
      </c>
      <c r="F2734" s="46">
        <v>76.8</v>
      </c>
      <c r="G2734" s="46">
        <v>0</v>
      </c>
      <c r="H2734" s="2" t="str">
        <f t="shared" si="45"/>
        <v>June</v>
      </c>
    </row>
    <row r="2735" spans="1:8" ht="15.75" thickBot="1" x14ac:dyDescent="0.3">
      <c r="A2735" s="45" t="s">
        <v>321</v>
      </c>
      <c r="B2735" s="45" t="s">
        <v>100</v>
      </c>
      <c r="C2735" s="45">
        <v>4225</v>
      </c>
      <c r="D2735" s="45" t="s">
        <v>108</v>
      </c>
      <c r="E2735" s="45">
        <v>275</v>
      </c>
      <c r="F2735" s="46">
        <v>123.75</v>
      </c>
      <c r="G2735" s="46">
        <v>0</v>
      </c>
      <c r="H2735" s="2" t="str">
        <f t="shared" si="45"/>
        <v>June</v>
      </c>
    </row>
    <row r="2736" spans="1:8" ht="15.75" thickBot="1" x14ac:dyDescent="0.3">
      <c r="A2736" s="45" t="s">
        <v>321</v>
      </c>
      <c r="B2736" s="45" t="s">
        <v>100</v>
      </c>
      <c r="C2736" s="45">
        <v>660</v>
      </c>
      <c r="D2736" s="45" t="s">
        <v>109</v>
      </c>
      <c r="E2736" s="45">
        <v>104</v>
      </c>
      <c r="F2736" s="46">
        <v>390</v>
      </c>
      <c r="G2736" s="46">
        <v>37.33</v>
      </c>
      <c r="H2736" s="2" t="str">
        <f t="shared" si="45"/>
        <v>June</v>
      </c>
    </row>
    <row r="2737" spans="1:8" ht="15.75" thickBot="1" x14ac:dyDescent="0.3">
      <c r="A2737" s="45" t="s">
        <v>321</v>
      </c>
      <c r="B2737" s="45" t="s">
        <v>100</v>
      </c>
      <c r="C2737" s="45">
        <v>667</v>
      </c>
      <c r="D2737" s="45" t="s">
        <v>334</v>
      </c>
      <c r="E2737" s="45">
        <v>1</v>
      </c>
      <c r="F2737" s="46">
        <v>1.5</v>
      </c>
      <c r="G2737" s="46">
        <v>0.14000000000000001</v>
      </c>
      <c r="H2737" s="2" t="str">
        <f t="shared" si="45"/>
        <v>June</v>
      </c>
    </row>
    <row r="2738" spans="1:8" ht="15.75" thickBot="1" x14ac:dyDescent="0.3">
      <c r="A2738" s="45" t="s">
        <v>321</v>
      </c>
      <c r="B2738" s="45" t="s">
        <v>100</v>
      </c>
      <c r="C2738" s="45">
        <v>178</v>
      </c>
      <c r="D2738" s="45" t="s">
        <v>335</v>
      </c>
      <c r="E2738" s="45">
        <v>3</v>
      </c>
      <c r="F2738" s="46">
        <v>4.5</v>
      </c>
      <c r="G2738" s="46">
        <v>0.42</v>
      </c>
      <c r="H2738" s="2" t="str">
        <f t="shared" si="45"/>
        <v>June</v>
      </c>
    </row>
    <row r="2739" spans="1:8" ht="15.75" thickBot="1" x14ac:dyDescent="0.3">
      <c r="A2739" s="45" t="s">
        <v>321</v>
      </c>
      <c r="B2739" s="45" t="s">
        <v>100</v>
      </c>
      <c r="C2739" s="45">
        <v>48758</v>
      </c>
      <c r="D2739" s="45" t="s">
        <v>110</v>
      </c>
      <c r="E2739" s="45">
        <v>68</v>
      </c>
      <c r="F2739" s="46">
        <v>102</v>
      </c>
      <c r="G2739" s="46">
        <v>9.58</v>
      </c>
      <c r="H2739" s="2" t="str">
        <f t="shared" si="45"/>
        <v>June</v>
      </c>
    </row>
    <row r="2740" spans="1:8" ht="15.75" thickBot="1" x14ac:dyDescent="0.3">
      <c r="A2740" s="45" t="s">
        <v>321</v>
      </c>
      <c r="B2740" s="45" t="s">
        <v>659</v>
      </c>
      <c r="C2740" s="45">
        <v>1.25</v>
      </c>
      <c r="D2740" s="45" t="s">
        <v>111</v>
      </c>
      <c r="E2740" s="45">
        <v>32</v>
      </c>
      <c r="F2740" s="46">
        <v>40</v>
      </c>
      <c r="G2740" s="46">
        <v>0</v>
      </c>
      <c r="H2740" s="2" t="str">
        <f t="shared" si="45"/>
        <v>June</v>
      </c>
    </row>
    <row r="2741" spans="1:8" ht="15.75" thickBot="1" x14ac:dyDescent="0.3">
      <c r="A2741" s="45" t="s">
        <v>321</v>
      </c>
      <c r="B2741" s="45" t="s">
        <v>659</v>
      </c>
      <c r="C2741" s="45">
        <v>147</v>
      </c>
      <c r="D2741" s="45" t="s">
        <v>112</v>
      </c>
      <c r="E2741" s="45">
        <v>33</v>
      </c>
      <c r="F2741" s="46">
        <v>41.25</v>
      </c>
      <c r="G2741" s="46">
        <v>0</v>
      </c>
      <c r="H2741" s="2" t="str">
        <f t="shared" si="45"/>
        <v>June</v>
      </c>
    </row>
    <row r="2742" spans="1:8" ht="15.75" thickBot="1" x14ac:dyDescent="0.3">
      <c r="A2742" s="45" t="s">
        <v>321</v>
      </c>
      <c r="B2742" s="45" t="s">
        <v>659</v>
      </c>
      <c r="C2742" s="45">
        <v>144</v>
      </c>
      <c r="D2742" s="45" t="s">
        <v>113</v>
      </c>
      <c r="E2742" s="45">
        <v>32</v>
      </c>
      <c r="F2742" s="46">
        <v>40</v>
      </c>
      <c r="G2742" s="46">
        <v>0</v>
      </c>
      <c r="H2742" s="2" t="str">
        <f t="shared" si="45"/>
        <v>June</v>
      </c>
    </row>
    <row r="2743" spans="1:8" ht="15.75" thickBot="1" x14ac:dyDescent="0.3">
      <c r="A2743" s="45" t="s">
        <v>321</v>
      </c>
      <c r="B2743" s="45" t="s">
        <v>659</v>
      </c>
      <c r="C2743" s="45">
        <v>146</v>
      </c>
      <c r="D2743" s="45" t="s">
        <v>114</v>
      </c>
      <c r="E2743" s="45">
        <v>35</v>
      </c>
      <c r="F2743" s="46">
        <v>43.75</v>
      </c>
      <c r="G2743" s="46">
        <v>0</v>
      </c>
      <c r="H2743" s="2" t="str">
        <f t="shared" si="45"/>
        <v>June</v>
      </c>
    </row>
    <row r="2744" spans="1:8" ht="15.75" thickBot="1" x14ac:dyDescent="0.3">
      <c r="A2744" s="45" t="s">
        <v>321</v>
      </c>
      <c r="B2744" s="45" t="s">
        <v>659</v>
      </c>
      <c r="C2744" s="45">
        <v>145</v>
      </c>
      <c r="D2744" s="45" t="s">
        <v>115</v>
      </c>
      <c r="E2744" s="45">
        <v>21</v>
      </c>
      <c r="F2744" s="46">
        <v>26.25</v>
      </c>
      <c r="G2744" s="46">
        <v>0</v>
      </c>
      <c r="H2744" s="2" t="str">
        <f t="shared" si="45"/>
        <v>June</v>
      </c>
    </row>
    <row r="2745" spans="1:8" ht="15.75" thickBot="1" x14ac:dyDescent="0.3">
      <c r="A2745" s="45" t="s">
        <v>321</v>
      </c>
      <c r="B2745" s="45" t="s">
        <v>659</v>
      </c>
      <c r="C2745" s="45">
        <v>1187</v>
      </c>
      <c r="D2745" s="45" t="s">
        <v>116</v>
      </c>
      <c r="E2745" s="45">
        <v>23</v>
      </c>
      <c r="F2745" s="46">
        <v>50.6</v>
      </c>
      <c r="G2745" s="46">
        <v>0</v>
      </c>
      <c r="H2745" s="2" t="str">
        <f t="shared" si="45"/>
        <v>June</v>
      </c>
    </row>
    <row r="2746" spans="1:8" ht="15.75" thickBot="1" x14ac:dyDescent="0.3">
      <c r="A2746" s="45" t="s">
        <v>321</v>
      </c>
      <c r="B2746" s="45" t="s">
        <v>659</v>
      </c>
      <c r="C2746" s="45">
        <v>133</v>
      </c>
      <c r="D2746" s="45" t="s">
        <v>117</v>
      </c>
      <c r="E2746" s="45">
        <v>28</v>
      </c>
      <c r="F2746" s="46">
        <v>49</v>
      </c>
      <c r="G2746" s="46">
        <v>0</v>
      </c>
      <c r="H2746" s="2" t="str">
        <f t="shared" si="45"/>
        <v>June</v>
      </c>
    </row>
    <row r="2747" spans="1:8" ht="15.75" thickBot="1" x14ac:dyDescent="0.3">
      <c r="A2747" s="45" t="s">
        <v>321</v>
      </c>
      <c r="B2747" s="45" t="s">
        <v>659</v>
      </c>
      <c r="C2747" s="45">
        <v>94049</v>
      </c>
      <c r="D2747" s="45" t="s">
        <v>336</v>
      </c>
      <c r="E2747" s="45">
        <v>9</v>
      </c>
      <c r="F2747" s="46">
        <v>15.75</v>
      </c>
      <c r="G2747" s="46">
        <v>0</v>
      </c>
      <c r="H2747" s="2" t="str">
        <f t="shared" si="45"/>
        <v>June</v>
      </c>
    </row>
    <row r="2748" spans="1:8" ht="15.75" thickBot="1" x14ac:dyDescent="0.3">
      <c r="A2748" s="45" t="s">
        <v>321</v>
      </c>
      <c r="B2748" s="45" t="s">
        <v>659</v>
      </c>
      <c r="C2748" s="45">
        <v>404</v>
      </c>
      <c r="D2748" s="45" t="s">
        <v>118</v>
      </c>
      <c r="E2748" s="45">
        <v>48</v>
      </c>
      <c r="F2748" s="46">
        <v>84</v>
      </c>
      <c r="G2748" s="46">
        <v>0</v>
      </c>
      <c r="H2748" s="2" t="str">
        <f t="shared" si="45"/>
        <v>June</v>
      </c>
    </row>
    <row r="2749" spans="1:8" ht="15.75" thickBot="1" x14ac:dyDescent="0.3">
      <c r="A2749" s="45" t="s">
        <v>321</v>
      </c>
      <c r="B2749" s="45" t="s">
        <v>659</v>
      </c>
      <c r="C2749" s="45">
        <v>118</v>
      </c>
      <c r="D2749" s="45" t="s">
        <v>119</v>
      </c>
      <c r="E2749" s="45">
        <v>59</v>
      </c>
      <c r="F2749" s="46">
        <v>103.25</v>
      </c>
      <c r="G2749" s="46">
        <v>0</v>
      </c>
      <c r="H2749" s="2" t="str">
        <f t="shared" si="45"/>
        <v>June</v>
      </c>
    </row>
    <row r="2750" spans="1:8" ht="15.75" thickBot="1" x14ac:dyDescent="0.3">
      <c r="A2750" s="45" t="s">
        <v>321</v>
      </c>
      <c r="B2750" s="45" t="s">
        <v>659</v>
      </c>
      <c r="C2750" s="45">
        <v>2635</v>
      </c>
      <c r="D2750" s="45" t="s">
        <v>253</v>
      </c>
      <c r="E2750" s="45">
        <v>14</v>
      </c>
      <c r="F2750" s="46">
        <v>24.5</v>
      </c>
      <c r="G2750" s="46">
        <v>0</v>
      </c>
      <c r="H2750" s="2" t="str">
        <f t="shared" si="45"/>
        <v>June</v>
      </c>
    </row>
    <row r="2751" spans="1:8" ht="15.75" thickBot="1" x14ac:dyDescent="0.3">
      <c r="A2751" s="45" t="s">
        <v>321</v>
      </c>
      <c r="B2751" s="45" t="s">
        <v>659</v>
      </c>
      <c r="C2751" s="45">
        <v>4560</v>
      </c>
      <c r="D2751" s="45" t="s">
        <v>120</v>
      </c>
      <c r="E2751" s="45">
        <v>29</v>
      </c>
      <c r="F2751" s="46">
        <v>50.75</v>
      </c>
      <c r="G2751" s="46">
        <v>0</v>
      </c>
      <c r="H2751" s="2" t="str">
        <f t="shared" si="45"/>
        <v>June</v>
      </c>
    </row>
    <row r="2752" spans="1:8" ht="15.75" thickBot="1" x14ac:dyDescent="0.3">
      <c r="A2752" s="45" t="s">
        <v>321</v>
      </c>
      <c r="B2752" s="45" t="s">
        <v>659</v>
      </c>
      <c r="C2752" s="45">
        <v>4895</v>
      </c>
      <c r="D2752" s="45" t="s">
        <v>121</v>
      </c>
      <c r="E2752" s="45">
        <v>41</v>
      </c>
      <c r="F2752" s="46">
        <v>71.75</v>
      </c>
      <c r="G2752" s="46">
        <v>0</v>
      </c>
      <c r="H2752" s="2" t="str">
        <f t="shared" si="45"/>
        <v>June</v>
      </c>
    </row>
    <row r="2753" spans="1:8" ht="15.75" thickBot="1" x14ac:dyDescent="0.3">
      <c r="A2753" s="45" t="s">
        <v>321</v>
      </c>
      <c r="B2753" s="45" t="s">
        <v>659</v>
      </c>
      <c r="C2753" s="45">
        <v>7744</v>
      </c>
      <c r="D2753" s="45" t="s">
        <v>337</v>
      </c>
      <c r="E2753" s="45">
        <v>14</v>
      </c>
      <c r="F2753" s="46">
        <v>30.66</v>
      </c>
      <c r="G2753" s="46">
        <v>0</v>
      </c>
      <c r="H2753" s="2" t="str">
        <f t="shared" si="45"/>
        <v>June</v>
      </c>
    </row>
    <row r="2754" spans="1:8" ht="15.75" thickBot="1" x14ac:dyDescent="0.3">
      <c r="A2754" s="45" t="s">
        <v>321</v>
      </c>
      <c r="B2754" s="45" t="s">
        <v>659</v>
      </c>
      <c r="C2754" s="45">
        <v>3789</v>
      </c>
      <c r="D2754" s="45" t="s">
        <v>122</v>
      </c>
      <c r="E2754" s="45">
        <v>45</v>
      </c>
      <c r="F2754" s="46">
        <v>98.55</v>
      </c>
      <c r="G2754" s="46">
        <v>0</v>
      </c>
      <c r="H2754" s="2" t="str">
        <f t="shared" si="45"/>
        <v>June</v>
      </c>
    </row>
    <row r="2755" spans="1:8" ht="15.75" thickBot="1" x14ac:dyDescent="0.3">
      <c r="A2755" s="45" t="s">
        <v>321</v>
      </c>
      <c r="B2755" s="45" t="s">
        <v>659</v>
      </c>
      <c r="C2755" s="45">
        <v>7776</v>
      </c>
      <c r="D2755" s="45" t="s">
        <v>123</v>
      </c>
      <c r="E2755" s="45">
        <v>46</v>
      </c>
      <c r="F2755" s="46">
        <v>100.74</v>
      </c>
      <c r="G2755" s="46">
        <v>0</v>
      </c>
      <c r="H2755" s="2" t="str">
        <f t="shared" si="45"/>
        <v>June</v>
      </c>
    </row>
    <row r="2756" spans="1:8" ht="15.75" thickBot="1" x14ac:dyDescent="0.3">
      <c r="A2756" s="45" t="s">
        <v>321</v>
      </c>
      <c r="B2756" s="45" t="s">
        <v>659</v>
      </c>
      <c r="C2756" s="45">
        <v>8978</v>
      </c>
      <c r="D2756" s="45" t="s">
        <v>124</v>
      </c>
      <c r="E2756" s="45">
        <v>25</v>
      </c>
      <c r="F2756" s="46">
        <v>54.75</v>
      </c>
      <c r="G2756" s="46">
        <v>0</v>
      </c>
      <c r="H2756" s="2" t="str">
        <f t="shared" ref="H2756:H2819" si="46">"June"</f>
        <v>June</v>
      </c>
    </row>
    <row r="2757" spans="1:8" ht="15.75" thickBot="1" x14ac:dyDescent="0.3">
      <c r="A2757" s="45" t="s">
        <v>321</v>
      </c>
      <c r="B2757" s="45" t="s">
        <v>659</v>
      </c>
      <c r="C2757" s="45">
        <v>5692</v>
      </c>
      <c r="D2757" s="45" t="s">
        <v>125</v>
      </c>
      <c r="E2757" s="45">
        <v>26</v>
      </c>
      <c r="F2757" s="46">
        <v>28.6</v>
      </c>
      <c r="G2757" s="46">
        <v>0</v>
      </c>
      <c r="H2757" s="2" t="str">
        <f t="shared" si="46"/>
        <v>June</v>
      </c>
    </row>
    <row r="2758" spans="1:8" ht="15.75" thickBot="1" x14ac:dyDescent="0.3">
      <c r="A2758" s="45" t="s">
        <v>321</v>
      </c>
      <c r="B2758" s="45" t="s">
        <v>659</v>
      </c>
      <c r="C2758" s="45">
        <v>64335</v>
      </c>
      <c r="D2758" s="45" t="s">
        <v>126</v>
      </c>
      <c r="E2758" s="45">
        <v>23</v>
      </c>
      <c r="F2758" s="46">
        <v>25.3</v>
      </c>
      <c r="G2758" s="46">
        <v>2.3199999999999998</v>
      </c>
      <c r="H2758" s="2" t="str">
        <f t="shared" si="46"/>
        <v>June</v>
      </c>
    </row>
    <row r="2759" spans="1:8" ht="15.75" thickBot="1" x14ac:dyDescent="0.3">
      <c r="A2759" s="45" t="s">
        <v>321</v>
      </c>
      <c r="B2759" s="45" t="s">
        <v>659</v>
      </c>
      <c r="C2759" s="45">
        <v>75877</v>
      </c>
      <c r="D2759" s="45" t="s">
        <v>127</v>
      </c>
      <c r="E2759" s="45">
        <v>27</v>
      </c>
      <c r="F2759" s="46">
        <v>53.73</v>
      </c>
      <c r="G2759" s="46">
        <v>0</v>
      </c>
      <c r="H2759" s="2" t="str">
        <f t="shared" si="46"/>
        <v>June</v>
      </c>
    </row>
    <row r="2760" spans="1:8" ht="15.75" thickBot="1" x14ac:dyDescent="0.3">
      <c r="A2760" s="45" t="s">
        <v>321</v>
      </c>
      <c r="B2760" s="45" t="s">
        <v>659</v>
      </c>
      <c r="C2760" s="45">
        <v>46525</v>
      </c>
      <c r="D2760" s="45" t="s">
        <v>128</v>
      </c>
      <c r="E2760" s="45">
        <v>8</v>
      </c>
      <c r="F2760" s="46">
        <v>15.92</v>
      </c>
      <c r="G2760" s="46">
        <v>0</v>
      </c>
      <c r="H2760" s="2" t="str">
        <f t="shared" si="46"/>
        <v>June</v>
      </c>
    </row>
    <row r="2761" spans="1:8" ht="15.75" thickBot="1" x14ac:dyDescent="0.3">
      <c r="A2761" s="45" t="s">
        <v>321</v>
      </c>
      <c r="B2761" s="45" t="s">
        <v>659</v>
      </c>
      <c r="C2761" s="45">
        <v>3940</v>
      </c>
      <c r="D2761" s="45" t="s">
        <v>129</v>
      </c>
      <c r="E2761" s="45">
        <v>21</v>
      </c>
      <c r="F2761" s="46">
        <v>41.79</v>
      </c>
      <c r="G2761" s="46">
        <v>0</v>
      </c>
      <c r="H2761" s="2" t="str">
        <f t="shared" si="46"/>
        <v>June</v>
      </c>
    </row>
    <row r="2762" spans="1:8" ht="15.75" thickBot="1" x14ac:dyDescent="0.3">
      <c r="A2762" s="45" t="s">
        <v>321</v>
      </c>
      <c r="B2762" s="45" t="s">
        <v>659</v>
      </c>
      <c r="C2762" s="45">
        <v>37583</v>
      </c>
      <c r="D2762" s="45" t="s">
        <v>268</v>
      </c>
      <c r="E2762" s="45">
        <v>14</v>
      </c>
      <c r="F2762" s="46">
        <v>27.86</v>
      </c>
      <c r="G2762" s="46">
        <v>0</v>
      </c>
      <c r="H2762" s="2" t="str">
        <f t="shared" si="46"/>
        <v>June</v>
      </c>
    </row>
    <row r="2763" spans="1:8" ht="15.75" thickBot="1" x14ac:dyDescent="0.3">
      <c r="A2763" s="45" t="s">
        <v>321</v>
      </c>
      <c r="B2763" s="45" t="s">
        <v>659</v>
      </c>
      <c r="C2763" s="45">
        <v>3874846</v>
      </c>
      <c r="D2763" s="45" t="s">
        <v>130</v>
      </c>
      <c r="E2763" s="45">
        <v>34</v>
      </c>
      <c r="F2763" s="46">
        <v>67.66</v>
      </c>
      <c r="G2763" s="46">
        <v>0</v>
      </c>
      <c r="H2763" s="2" t="str">
        <f t="shared" si="46"/>
        <v>June</v>
      </c>
    </row>
    <row r="2764" spans="1:8" ht="15.75" thickBot="1" x14ac:dyDescent="0.3">
      <c r="A2764" s="45" t="s">
        <v>321</v>
      </c>
      <c r="B2764" s="45" t="s">
        <v>659</v>
      </c>
      <c r="C2764" s="45">
        <v>583294</v>
      </c>
      <c r="D2764" s="45" t="s">
        <v>131</v>
      </c>
      <c r="E2764" s="45">
        <v>29</v>
      </c>
      <c r="F2764" s="46">
        <v>57.71</v>
      </c>
      <c r="G2764" s="46">
        <v>0</v>
      </c>
      <c r="H2764" s="2" t="str">
        <f t="shared" si="46"/>
        <v>June</v>
      </c>
    </row>
    <row r="2765" spans="1:8" ht="15.75" thickBot="1" x14ac:dyDescent="0.3">
      <c r="A2765" s="45" t="s">
        <v>321</v>
      </c>
      <c r="B2765" s="45" t="s">
        <v>659</v>
      </c>
      <c r="C2765" s="45">
        <v>54899</v>
      </c>
      <c r="D2765" s="45" t="s">
        <v>132</v>
      </c>
      <c r="E2765" s="45">
        <v>26</v>
      </c>
      <c r="F2765" s="46">
        <v>51.74</v>
      </c>
      <c r="G2765" s="46">
        <v>0</v>
      </c>
      <c r="H2765" s="2" t="str">
        <f t="shared" si="46"/>
        <v>June</v>
      </c>
    </row>
    <row r="2766" spans="1:8" ht="15.75" thickBot="1" x14ac:dyDescent="0.3">
      <c r="A2766" s="45" t="s">
        <v>321</v>
      </c>
      <c r="B2766" s="45" t="s">
        <v>659</v>
      </c>
      <c r="C2766" s="45">
        <v>137</v>
      </c>
      <c r="D2766" s="45" t="s">
        <v>133</v>
      </c>
      <c r="E2766" s="45">
        <v>65</v>
      </c>
      <c r="F2766" s="46">
        <v>71.5</v>
      </c>
      <c r="G2766" s="46">
        <v>0</v>
      </c>
      <c r="H2766" s="2" t="str">
        <f t="shared" si="46"/>
        <v>June</v>
      </c>
    </row>
    <row r="2767" spans="1:8" ht="15.75" thickBot="1" x14ac:dyDescent="0.3">
      <c r="A2767" s="45" t="s">
        <v>321</v>
      </c>
      <c r="B2767" s="45" t="s">
        <v>659</v>
      </c>
      <c r="C2767" s="45">
        <v>3874851</v>
      </c>
      <c r="D2767" s="45" t="s">
        <v>134</v>
      </c>
      <c r="E2767" s="45">
        <v>55</v>
      </c>
      <c r="F2767" s="46">
        <v>60.5</v>
      </c>
      <c r="G2767" s="46">
        <v>0</v>
      </c>
      <c r="H2767" s="2" t="str">
        <f t="shared" si="46"/>
        <v>June</v>
      </c>
    </row>
    <row r="2768" spans="1:8" ht="15.75" thickBot="1" x14ac:dyDescent="0.3">
      <c r="A2768" s="45" t="s">
        <v>321</v>
      </c>
      <c r="B2768" s="45" t="s">
        <v>659</v>
      </c>
      <c r="C2768" s="45">
        <v>32198</v>
      </c>
      <c r="D2768" s="45" t="s">
        <v>135</v>
      </c>
      <c r="E2768" s="45">
        <v>80</v>
      </c>
      <c r="F2768" s="46">
        <v>88</v>
      </c>
      <c r="G2768" s="46">
        <v>0</v>
      </c>
      <c r="H2768" s="2" t="str">
        <f t="shared" si="46"/>
        <v>June</v>
      </c>
    </row>
    <row r="2769" spans="1:8" ht="15.75" thickBot="1" x14ac:dyDescent="0.3">
      <c r="A2769" s="45" t="s">
        <v>321</v>
      </c>
      <c r="B2769" s="45" t="s">
        <v>659</v>
      </c>
      <c r="C2769" s="45">
        <v>56444</v>
      </c>
      <c r="D2769" s="45" t="s">
        <v>136</v>
      </c>
      <c r="E2769" s="45">
        <v>77</v>
      </c>
      <c r="F2769" s="46">
        <v>84.7</v>
      </c>
      <c r="G2769" s="46">
        <v>0</v>
      </c>
      <c r="H2769" s="2" t="str">
        <f t="shared" si="46"/>
        <v>June</v>
      </c>
    </row>
    <row r="2770" spans="1:8" ht="15.75" thickBot="1" x14ac:dyDescent="0.3">
      <c r="A2770" s="45" t="s">
        <v>321</v>
      </c>
      <c r="B2770" s="45" t="s">
        <v>659</v>
      </c>
      <c r="C2770" s="45">
        <v>230</v>
      </c>
      <c r="D2770" s="45" t="s">
        <v>137</v>
      </c>
      <c r="E2770" s="45">
        <v>51</v>
      </c>
      <c r="F2770" s="46">
        <v>76.5</v>
      </c>
      <c r="G2770" s="46">
        <v>7.18</v>
      </c>
      <c r="H2770" s="2" t="str">
        <f t="shared" si="46"/>
        <v>June</v>
      </c>
    </row>
    <row r="2771" spans="1:8" ht="15.75" thickBot="1" x14ac:dyDescent="0.3">
      <c r="A2771" s="45" t="s">
        <v>321</v>
      </c>
      <c r="B2771" s="45" t="s">
        <v>659</v>
      </c>
      <c r="C2771" s="45">
        <v>8448</v>
      </c>
      <c r="D2771" s="45" t="s">
        <v>138</v>
      </c>
      <c r="E2771" s="45">
        <v>28</v>
      </c>
      <c r="F2771" s="46">
        <v>42</v>
      </c>
      <c r="G2771" s="46">
        <v>3.93</v>
      </c>
      <c r="H2771" s="2" t="str">
        <f t="shared" si="46"/>
        <v>June</v>
      </c>
    </row>
    <row r="2772" spans="1:8" ht="15.75" thickBot="1" x14ac:dyDescent="0.3">
      <c r="A2772" s="45" t="s">
        <v>321</v>
      </c>
      <c r="B2772" s="45" t="s">
        <v>659</v>
      </c>
      <c r="C2772" s="45">
        <v>276</v>
      </c>
      <c r="D2772" s="45" t="s">
        <v>139</v>
      </c>
      <c r="E2772" s="45">
        <v>91</v>
      </c>
      <c r="F2772" s="46">
        <v>136.5</v>
      </c>
      <c r="G2772" s="46">
        <v>12.87</v>
      </c>
      <c r="H2772" s="2" t="str">
        <f t="shared" si="46"/>
        <v>June</v>
      </c>
    </row>
    <row r="2773" spans="1:8" ht="15.75" thickBot="1" x14ac:dyDescent="0.3">
      <c r="A2773" s="45" t="s">
        <v>321</v>
      </c>
      <c r="B2773" s="45" t="s">
        <v>659</v>
      </c>
      <c r="C2773" s="45">
        <v>295</v>
      </c>
      <c r="D2773" s="45" t="s">
        <v>140</v>
      </c>
      <c r="E2773" s="45">
        <v>37</v>
      </c>
      <c r="F2773" s="46">
        <v>99.9</v>
      </c>
      <c r="G2773" s="46">
        <v>0</v>
      </c>
      <c r="H2773" s="2" t="str">
        <f t="shared" si="46"/>
        <v>June</v>
      </c>
    </row>
    <row r="2774" spans="1:8" ht="15.75" thickBot="1" x14ac:dyDescent="0.3">
      <c r="A2774" s="45" t="s">
        <v>321</v>
      </c>
      <c r="B2774" s="45" t="s">
        <v>659</v>
      </c>
      <c r="C2774" s="45">
        <v>285</v>
      </c>
      <c r="D2774" s="45" t="s">
        <v>141</v>
      </c>
      <c r="E2774" s="45">
        <v>38</v>
      </c>
      <c r="F2774" s="46">
        <v>102.6</v>
      </c>
      <c r="G2774" s="46">
        <v>0</v>
      </c>
      <c r="H2774" s="2" t="str">
        <f t="shared" si="46"/>
        <v>June</v>
      </c>
    </row>
    <row r="2775" spans="1:8" ht="15.75" thickBot="1" x14ac:dyDescent="0.3">
      <c r="A2775" s="45" t="s">
        <v>321</v>
      </c>
      <c r="B2775" s="45" t="s">
        <v>659</v>
      </c>
      <c r="C2775" s="45">
        <v>265</v>
      </c>
      <c r="D2775" s="45" t="s">
        <v>142</v>
      </c>
      <c r="E2775" s="45">
        <v>63</v>
      </c>
      <c r="F2775" s="46">
        <v>170.1</v>
      </c>
      <c r="G2775" s="46">
        <v>0</v>
      </c>
      <c r="H2775" s="2" t="str">
        <f t="shared" si="46"/>
        <v>June</v>
      </c>
    </row>
    <row r="2776" spans="1:8" ht="15.75" thickBot="1" x14ac:dyDescent="0.3">
      <c r="A2776" s="45" t="s">
        <v>321</v>
      </c>
      <c r="B2776" s="45" t="s">
        <v>659</v>
      </c>
      <c r="C2776" s="45">
        <v>51251</v>
      </c>
      <c r="D2776" s="45" t="s">
        <v>144</v>
      </c>
      <c r="E2776" s="45">
        <v>25</v>
      </c>
      <c r="F2776" s="46">
        <v>43.75</v>
      </c>
      <c r="G2776" s="46">
        <v>0</v>
      </c>
      <c r="H2776" s="2" t="str">
        <f t="shared" si="46"/>
        <v>June</v>
      </c>
    </row>
    <row r="2777" spans="1:8" ht="15.75" thickBot="1" x14ac:dyDescent="0.3">
      <c r="A2777" s="45" t="s">
        <v>321</v>
      </c>
      <c r="B2777" s="45" t="s">
        <v>659</v>
      </c>
      <c r="C2777" s="45">
        <v>1130</v>
      </c>
      <c r="D2777" s="45" t="s">
        <v>145</v>
      </c>
      <c r="E2777" s="45">
        <v>26</v>
      </c>
      <c r="F2777" s="46">
        <v>45.5</v>
      </c>
      <c r="G2777" s="46">
        <v>0</v>
      </c>
      <c r="H2777" s="2" t="str">
        <f t="shared" si="46"/>
        <v>June</v>
      </c>
    </row>
    <row r="2778" spans="1:8" ht="15.75" thickBot="1" x14ac:dyDescent="0.3">
      <c r="A2778" s="45" t="s">
        <v>321</v>
      </c>
      <c r="B2778" s="45" t="s">
        <v>659</v>
      </c>
      <c r="C2778" s="45">
        <v>12714</v>
      </c>
      <c r="D2778" s="45" t="s">
        <v>326</v>
      </c>
      <c r="E2778" s="45">
        <v>18</v>
      </c>
      <c r="F2778" s="46">
        <v>31.5</v>
      </c>
      <c r="G2778" s="46">
        <v>0</v>
      </c>
      <c r="H2778" s="2" t="str">
        <f t="shared" si="46"/>
        <v>June</v>
      </c>
    </row>
    <row r="2779" spans="1:8" ht="15.75" thickBot="1" x14ac:dyDescent="0.3">
      <c r="A2779" s="45" t="s">
        <v>321</v>
      </c>
      <c r="B2779" s="45" t="s">
        <v>659</v>
      </c>
      <c r="C2779" s="45">
        <v>1128</v>
      </c>
      <c r="D2779" s="45" t="s">
        <v>146</v>
      </c>
      <c r="E2779" s="45">
        <v>18</v>
      </c>
      <c r="F2779" s="46">
        <v>31.5</v>
      </c>
      <c r="G2779" s="46">
        <v>0</v>
      </c>
      <c r="H2779" s="2" t="str">
        <f t="shared" si="46"/>
        <v>June</v>
      </c>
    </row>
    <row r="2780" spans="1:8" ht="15.75" thickBot="1" x14ac:dyDescent="0.3">
      <c r="A2780" s="45" t="s">
        <v>321</v>
      </c>
      <c r="B2780" s="45" t="s">
        <v>659</v>
      </c>
      <c r="C2780" s="45">
        <v>93</v>
      </c>
      <c r="D2780" s="45" t="s">
        <v>147</v>
      </c>
      <c r="E2780" s="45">
        <v>33</v>
      </c>
      <c r="F2780" s="46">
        <v>18.03</v>
      </c>
      <c r="G2780" s="46">
        <v>0</v>
      </c>
      <c r="H2780" s="2" t="str">
        <f t="shared" si="46"/>
        <v>June</v>
      </c>
    </row>
    <row r="2781" spans="1:8" ht="15.75" thickBot="1" x14ac:dyDescent="0.3">
      <c r="A2781" s="45" t="s">
        <v>321</v>
      </c>
      <c r="B2781" s="45" t="s">
        <v>659</v>
      </c>
      <c r="C2781" s="45">
        <v>2</v>
      </c>
      <c r="D2781" s="45" t="s">
        <v>148</v>
      </c>
      <c r="E2781" s="45">
        <v>62</v>
      </c>
      <c r="F2781" s="46">
        <v>35.14</v>
      </c>
      <c r="G2781" s="46">
        <v>0</v>
      </c>
      <c r="H2781" s="2" t="str">
        <f t="shared" si="46"/>
        <v>June</v>
      </c>
    </row>
    <row r="2782" spans="1:8" ht="15.75" thickBot="1" x14ac:dyDescent="0.3">
      <c r="A2782" s="45" t="s">
        <v>321</v>
      </c>
      <c r="B2782" s="45" t="s">
        <v>659</v>
      </c>
      <c r="C2782" s="45">
        <v>40</v>
      </c>
      <c r="D2782" s="45" t="s">
        <v>149</v>
      </c>
      <c r="E2782" s="45">
        <v>64</v>
      </c>
      <c r="F2782" s="46">
        <v>36.68</v>
      </c>
      <c r="G2782" s="46">
        <v>0</v>
      </c>
      <c r="H2782" s="2" t="str">
        <f t="shared" si="46"/>
        <v>June</v>
      </c>
    </row>
    <row r="2783" spans="1:8" ht="15.75" thickBot="1" x14ac:dyDescent="0.3">
      <c r="A2783" s="45" t="s">
        <v>321</v>
      </c>
      <c r="B2783" s="45" t="s">
        <v>659</v>
      </c>
      <c r="C2783" s="45">
        <v>418</v>
      </c>
      <c r="D2783" s="45" t="s">
        <v>150</v>
      </c>
      <c r="E2783" s="45">
        <v>67</v>
      </c>
      <c r="F2783" s="46">
        <v>36.65</v>
      </c>
      <c r="G2783" s="46">
        <v>0</v>
      </c>
      <c r="H2783" s="2" t="str">
        <f t="shared" si="46"/>
        <v>June</v>
      </c>
    </row>
    <row r="2784" spans="1:8" ht="15.75" thickBot="1" x14ac:dyDescent="0.3">
      <c r="A2784" s="45" t="s">
        <v>321</v>
      </c>
      <c r="B2784" s="45" t="s">
        <v>659</v>
      </c>
      <c r="C2784" s="45">
        <v>238</v>
      </c>
      <c r="D2784" s="45" t="s">
        <v>316</v>
      </c>
      <c r="E2784" s="45">
        <v>11</v>
      </c>
      <c r="F2784" s="46">
        <v>12.1</v>
      </c>
      <c r="G2784" s="46">
        <v>0</v>
      </c>
      <c r="H2784" s="2" t="str">
        <f t="shared" si="46"/>
        <v>June</v>
      </c>
    </row>
    <row r="2785" spans="1:8" ht="15.75" thickBot="1" x14ac:dyDescent="0.3">
      <c r="A2785" s="45" t="s">
        <v>321</v>
      </c>
      <c r="B2785" s="45" t="s">
        <v>659</v>
      </c>
      <c r="C2785" s="45">
        <v>236</v>
      </c>
      <c r="D2785" s="45" t="s">
        <v>151</v>
      </c>
      <c r="E2785" s="45">
        <v>21</v>
      </c>
      <c r="F2785" s="46">
        <v>23.1</v>
      </c>
      <c r="G2785" s="46">
        <v>0</v>
      </c>
      <c r="H2785" s="2" t="str">
        <f t="shared" si="46"/>
        <v>June</v>
      </c>
    </row>
    <row r="2786" spans="1:8" ht="15.75" thickBot="1" x14ac:dyDescent="0.3">
      <c r="A2786" s="45" t="s">
        <v>321</v>
      </c>
      <c r="B2786" s="45" t="s">
        <v>659</v>
      </c>
      <c r="C2786" s="45">
        <v>23444</v>
      </c>
      <c r="D2786" s="45" t="s">
        <v>152</v>
      </c>
      <c r="E2786" s="45">
        <v>23</v>
      </c>
      <c r="F2786" s="46">
        <v>25.3</v>
      </c>
      <c r="G2786" s="46">
        <v>0</v>
      </c>
      <c r="H2786" s="2" t="str">
        <f t="shared" si="46"/>
        <v>June</v>
      </c>
    </row>
    <row r="2787" spans="1:8" ht="15.75" thickBot="1" x14ac:dyDescent="0.3">
      <c r="A2787" s="45" t="s">
        <v>321</v>
      </c>
      <c r="B2787" s="45" t="s">
        <v>659</v>
      </c>
      <c r="C2787" s="45">
        <v>263</v>
      </c>
      <c r="D2787" s="45" t="s">
        <v>255</v>
      </c>
      <c r="E2787" s="45">
        <v>9</v>
      </c>
      <c r="F2787" s="46">
        <v>9.9</v>
      </c>
      <c r="G2787" s="46">
        <v>0</v>
      </c>
      <c r="H2787" s="2" t="str">
        <f t="shared" si="46"/>
        <v>June</v>
      </c>
    </row>
    <row r="2788" spans="1:8" ht="15.75" thickBot="1" x14ac:dyDescent="0.3">
      <c r="A2788" s="45" t="s">
        <v>321</v>
      </c>
      <c r="B2788" s="45" t="s">
        <v>659</v>
      </c>
      <c r="C2788" s="45">
        <v>2434</v>
      </c>
      <c r="D2788" s="45" t="s">
        <v>153</v>
      </c>
      <c r="E2788" s="45">
        <v>38</v>
      </c>
      <c r="F2788" s="46">
        <v>41.8</v>
      </c>
      <c r="G2788" s="46">
        <v>0</v>
      </c>
      <c r="H2788" s="2" t="str">
        <f t="shared" si="46"/>
        <v>June</v>
      </c>
    </row>
    <row r="2789" spans="1:8" ht="15.75" thickBot="1" x14ac:dyDescent="0.3">
      <c r="A2789" s="45" t="s">
        <v>321</v>
      </c>
      <c r="B2789" s="45" t="s">
        <v>659</v>
      </c>
      <c r="C2789" s="45">
        <v>240</v>
      </c>
      <c r="D2789" s="45" t="s">
        <v>154</v>
      </c>
      <c r="E2789" s="45">
        <v>44</v>
      </c>
      <c r="F2789" s="46">
        <v>48.4</v>
      </c>
      <c r="G2789" s="46">
        <v>0</v>
      </c>
      <c r="H2789" s="2" t="str">
        <f t="shared" si="46"/>
        <v>June</v>
      </c>
    </row>
    <row r="2790" spans="1:8" ht="15.75" thickBot="1" x14ac:dyDescent="0.3">
      <c r="A2790" s="45" t="s">
        <v>321</v>
      </c>
      <c r="B2790" s="45" t="s">
        <v>659</v>
      </c>
      <c r="C2790" s="45">
        <v>5511</v>
      </c>
      <c r="D2790" s="45" t="s">
        <v>338</v>
      </c>
      <c r="E2790" s="45">
        <v>12</v>
      </c>
      <c r="F2790" s="46">
        <v>33</v>
      </c>
      <c r="G2790" s="46">
        <v>3.13</v>
      </c>
      <c r="H2790" s="2" t="str">
        <f t="shared" si="46"/>
        <v>June</v>
      </c>
    </row>
    <row r="2791" spans="1:8" ht="15.75" thickBot="1" x14ac:dyDescent="0.3">
      <c r="A2791" s="45" t="s">
        <v>321</v>
      </c>
      <c r="B2791" s="45" t="s">
        <v>659</v>
      </c>
      <c r="C2791" s="45">
        <v>1185</v>
      </c>
      <c r="D2791" s="45" t="s">
        <v>155</v>
      </c>
      <c r="E2791" s="45">
        <v>33</v>
      </c>
      <c r="F2791" s="46">
        <v>36.299999999999997</v>
      </c>
      <c r="G2791" s="46">
        <v>3.41</v>
      </c>
      <c r="H2791" s="2" t="str">
        <f t="shared" si="46"/>
        <v>June</v>
      </c>
    </row>
    <row r="2792" spans="1:8" ht="15.75" thickBot="1" x14ac:dyDescent="0.3">
      <c r="A2792" s="45" t="s">
        <v>321</v>
      </c>
      <c r="B2792" s="45" t="s">
        <v>659</v>
      </c>
      <c r="C2792" s="45">
        <v>42525</v>
      </c>
      <c r="D2792" s="45" t="s">
        <v>156</v>
      </c>
      <c r="E2792" s="45">
        <v>104</v>
      </c>
      <c r="F2792" s="46">
        <v>104</v>
      </c>
      <c r="G2792" s="46">
        <v>0</v>
      </c>
      <c r="H2792" s="2" t="str">
        <f t="shared" si="46"/>
        <v>June</v>
      </c>
    </row>
    <row r="2793" spans="1:8" ht="15.75" thickBot="1" x14ac:dyDescent="0.3">
      <c r="A2793" s="45" t="s">
        <v>321</v>
      </c>
      <c r="B2793" s="45" t="s">
        <v>659</v>
      </c>
      <c r="C2793" s="45">
        <v>45989</v>
      </c>
      <c r="D2793" s="45" t="s">
        <v>157</v>
      </c>
      <c r="E2793" s="45">
        <v>38</v>
      </c>
      <c r="F2793" s="46">
        <v>38</v>
      </c>
      <c r="G2793" s="46">
        <v>0</v>
      </c>
      <c r="H2793" s="2" t="str">
        <f t="shared" si="46"/>
        <v>June</v>
      </c>
    </row>
    <row r="2794" spans="1:8" ht="15.75" thickBot="1" x14ac:dyDescent="0.3">
      <c r="A2794" s="45" t="s">
        <v>321</v>
      </c>
      <c r="B2794" s="45" t="s">
        <v>659</v>
      </c>
      <c r="C2794" s="45">
        <v>1186</v>
      </c>
      <c r="D2794" s="45" t="s">
        <v>158</v>
      </c>
      <c r="E2794" s="45">
        <v>14</v>
      </c>
      <c r="F2794" s="46">
        <v>30.8</v>
      </c>
      <c r="G2794" s="46">
        <v>0</v>
      </c>
      <c r="H2794" s="2" t="str">
        <f t="shared" si="46"/>
        <v>June</v>
      </c>
    </row>
    <row r="2795" spans="1:8" ht="15.75" thickBot="1" x14ac:dyDescent="0.3">
      <c r="A2795" s="45" t="s">
        <v>321</v>
      </c>
      <c r="B2795" s="45" t="s">
        <v>159</v>
      </c>
      <c r="C2795" s="45">
        <v>751</v>
      </c>
      <c r="D2795" s="45" t="s">
        <v>160</v>
      </c>
      <c r="E2795" s="45">
        <v>57</v>
      </c>
      <c r="F2795" s="46">
        <v>173.85</v>
      </c>
      <c r="G2795" s="46">
        <v>16.53</v>
      </c>
      <c r="H2795" s="2" t="str">
        <f t="shared" si="46"/>
        <v>June</v>
      </c>
    </row>
    <row r="2796" spans="1:8" ht="15.75" thickBot="1" x14ac:dyDescent="0.3">
      <c r="A2796" s="45" t="s">
        <v>321</v>
      </c>
      <c r="B2796" s="45" t="s">
        <v>159</v>
      </c>
      <c r="C2796" s="45">
        <v>752</v>
      </c>
      <c r="D2796" s="45" t="s">
        <v>161</v>
      </c>
      <c r="E2796" s="45">
        <v>172</v>
      </c>
      <c r="F2796" s="46">
        <v>455.8</v>
      </c>
      <c r="G2796" s="46">
        <v>43.03</v>
      </c>
      <c r="H2796" s="2" t="str">
        <f t="shared" si="46"/>
        <v>June</v>
      </c>
    </row>
    <row r="2797" spans="1:8" ht="15.75" thickBot="1" x14ac:dyDescent="0.3">
      <c r="A2797" s="45" t="s">
        <v>321</v>
      </c>
      <c r="B2797" s="45" t="s">
        <v>159</v>
      </c>
      <c r="C2797" s="45">
        <v>753</v>
      </c>
      <c r="D2797" s="45" t="s">
        <v>162</v>
      </c>
      <c r="E2797" s="45">
        <v>197</v>
      </c>
      <c r="F2797" s="46">
        <v>443.25</v>
      </c>
      <c r="G2797" s="46">
        <v>41.49</v>
      </c>
      <c r="H2797" s="2" t="str">
        <f t="shared" si="46"/>
        <v>June</v>
      </c>
    </row>
    <row r="2798" spans="1:8" ht="15.75" thickBot="1" x14ac:dyDescent="0.3">
      <c r="A2798" s="45" t="s">
        <v>321</v>
      </c>
      <c r="B2798" s="45" t="s">
        <v>159</v>
      </c>
      <c r="C2798" s="45">
        <v>3874853</v>
      </c>
      <c r="D2798" s="45" t="s">
        <v>163</v>
      </c>
      <c r="E2798" s="45">
        <v>4</v>
      </c>
      <c r="F2798" s="46">
        <v>18</v>
      </c>
      <c r="G2798" s="46">
        <v>1.71</v>
      </c>
      <c r="H2798" s="2" t="str">
        <f t="shared" si="46"/>
        <v>June</v>
      </c>
    </row>
    <row r="2799" spans="1:8" ht="15.75" thickBot="1" x14ac:dyDescent="0.3">
      <c r="A2799" s="45" t="s">
        <v>321</v>
      </c>
      <c r="B2799" s="45" t="s">
        <v>159</v>
      </c>
      <c r="C2799" s="45">
        <v>3874852</v>
      </c>
      <c r="D2799" s="45" t="s">
        <v>164</v>
      </c>
      <c r="E2799" s="45">
        <v>96</v>
      </c>
      <c r="F2799" s="46">
        <v>360</v>
      </c>
      <c r="G2799" s="46">
        <v>34.479999999999997</v>
      </c>
      <c r="H2799" s="2" t="str">
        <f t="shared" si="46"/>
        <v>June</v>
      </c>
    </row>
    <row r="2800" spans="1:8" ht="15.75" thickBot="1" x14ac:dyDescent="0.3">
      <c r="A2800" s="45" t="s">
        <v>321</v>
      </c>
      <c r="B2800" s="45" t="s">
        <v>159</v>
      </c>
      <c r="C2800" s="45">
        <v>765</v>
      </c>
      <c r="D2800" s="45" t="s">
        <v>165</v>
      </c>
      <c r="E2800" s="45">
        <v>160</v>
      </c>
      <c r="F2800" s="46">
        <v>288</v>
      </c>
      <c r="G2800" s="46">
        <v>27.21</v>
      </c>
      <c r="H2800" s="2" t="str">
        <f t="shared" si="46"/>
        <v>June</v>
      </c>
    </row>
    <row r="2801" spans="1:8" ht="15.75" thickBot="1" x14ac:dyDescent="0.3">
      <c r="A2801" s="45" t="s">
        <v>321</v>
      </c>
      <c r="B2801" s="45" t="s">
        <v>159</v>
      </c>
      <c r="C2801" s="45">
        <v>757</v>
      </c>
      <c r="D2801" s="45" t="s">
        <v>166</v>
      </c>
      <c r="E2801" s="45">
        <v>2</v>
      </c>
      <c r="F2801" s="46">
        <v>7.7</v>
      </c>
      <c r="G2801" s="46">
        <v>0.74</v>
      </c>
      <c r="H2801" s="2" t="str">
        <f t="shared" si="46"/>
        <v>June</v>
      </c>
    </row>
    <row r="2802" spans="1:8" ht="15.75" thickBot="1" x14ac:dyDescent="0.3">
      <c r="A2802" s="45" t="s">
        <v>321</v>
      </c>
      <c r="B2802" s="45" t="s">
        <v>159</v>
      </c>
      <c r="C2802" s="45">
        <v>758</v>
      </c>
      <c r="D2802" s="45" t="s">
        <v>167</v>
      </c>
      <c r="E2802" s="45">
        <v>36</v>
      </c>
      <c r="F2802" s="46">
        <v>127.8</v>
      </c>
      <c r="G2802" s="46">
        <v>12.22</v>
      </c>
      <c r="H2802" s="2" t="str">
        <f t="shared" si="46"/>
        <v>June</v>
      </c>
    </row>
    <row r="2803" spans="1:8" ht="15.75" thickBot="1" x14ac:dyDescent="0.3">
      <c r="A2803" s="45" t="s">
        <v>321</v>
      </c>
      <c r="B2803" s="45" t="s">
        <v>159</v>
      </c>
      <c r="C2803" s="45">
        <v>759</v>
      </c>
      <c r="D2803" s="45" t="s">
        <v>168</v>
      </c>
      <c r="E2803" s="45">
        <v>33</v>
      </c>
      <c r="F2803" s="46">
        <v>92.4</v>
      </c>
      <c r="G2803" s="46">
        <v>8.89</v>
      </c>
      <c r="H2803" s="2" t="str">
        <f t="shared" si="46"/>
        <v>June</v>
      </c>
    </row>
    <row r="2804" spans="1:8" ht="15.75" thickBot="1" x14ac:dyDescent="0.3">
      <c r="A2804" s="45" t="s">
        <v>321</v>
      </c>
      <c r="B2804" s="45" t="s">
        <v>159</v>
      </c>
      <c r="C2804" s="45">
        <v>1004</v>
      </c>
      <c r="D2804" s="45" t="s">
        <v>169</v>
      </c>
      <c r="E2804" s="45">
        <v>27</v>
      </c>
      <c r="F2804" s="46">
        <v>122.85</v>
      </c>
      <c r="G2804" s="46">
        <v>11.63</v>
      </c>
      <c r="H2804" s="2" t="str">
        <f t="shared" si="46"/>
        <v>June</v>
      </c>
    </row>
    <row r="2805" spans="1:8" ht="15.75" thickBot="1" x14ac:dyDescent="0.3">
      <c r="A2805" s="45" t="s">
        <v>321</v>
      </c>
      <c r="B2805" s="45" t="s">
        <v>159</v>
      </c>
      <c r="C2805" s="45">
        <v>1003</v>
      </c>
      <c r="D2805" s="45" t="s">
        <v>170</v>
      </c>
      <c r="E2805" s="45">
        <v>91</v>
      </c>
      <c r="F2805" s="46">
        <v>386.75</v>
      </c>
      <c r="G2805" s="46">
        <v>36.520000000000003</v>
      </c>
      <c r="H2805" s="2" t="str">
        <f t="shared" si="46"/>
        <v>June</v>
      </c>
    </row>
    <row r="2806" spans="1:8" ht="15.75" thickBot="1" x14ac:dyDescent="0.3">
      <c r="A2806" s="45" t="s">
        <v>321</v>
      </c>
      <c r="B2806" s="45" t="s">
        <v>159</v>
      </c>
      <c r="C2806" s="45">
        <v>1002</v>
      </c>
      <c r="D2806" s="45" t="s">
        <v>171</v>
      </c>
      <c r="E2806" s="45">
        <v>57</v>
      </c>
      <c r="F2806" s="46">
        <v>202.35</v>
      </c>
      <c r="G2806" s="46">
        <v>19.329999999999998</v>
      </c>
      <c r="H2806" s="2" t="str">
        <f t="shared" si="46"/>
        <v>June</v>
      </c>
    </row>
    <row r="2807" spans="1:8" ht="15.75" thickBot="1" x14ac:dyDescent="0.3">
      <c r="A2807" s="45" t="s">
        <v>321</v>
      </c>
      <c r="B2807" s="45" t="s">
        <v>159</v>
      </c>
      <c r="C2807" s="45">
        <v>760</v>
      </c>
      <c r="D2807" s="45" t="s">
        <v>172</v>
      </c>
      <c r="E2807" s="45">
        <v>32</v>
      </c>
      <c r="F2807" s="46">
        <v>129.6</v>
      </c>
      <c r="G2807" s="46">
        <v>12.24</v>
      </c>
      <c r="H2807" s="2" t="str">
        <f t="shared" si="46"/>
        <v>June</v>
      </c>
    </row>
    <row r="2808" spans="1:8" ht="15.75" thickBot="1" x14ac:dyDescent="0.3">
      <c r="A2808" s="45" t="s">
        <v>321</v>
      </c>
      <c r="B2808" s="45" t="s">
        <v>159</v>
      </c>
      <c r="C2808" s="45">
        <v>761</v>
      </c>
      <c r="D2808" s="45" t="s">
        <v>173</v>
      </c>
      <c r="E2808" s="45">
        <v>87</v>
      </c>
      <c r="F2808" s="46">
        <v>308.85000000000002</v>
      </c>
      <c r="G2808" s="46">
        <v>29.46</v>
      </c>
      <c r="H2808" s="2" t="str">
        <f t="shared" si="46"/>
        <v>June</v>
      </c>
    </row>
    <row r="2809" spans="1:8" ht="15.75" thickBot="1" x14ac:dyDescent="0.3">
      <c r="A2809" s="45" t="s">
        <v>321</v>
      </c>
      <c r="B2809" s="45" t="s">
        <v>159</v>
      </c>
      <c r="C2809" s="45">
        <v>762</v>
      </c>
      <c r="D2809" s="45" t="s">
        <v>174</v>
      </c>
      <c r="E2809" s="45">
        <v>62</v>
      </c>
      <c r="F2809" s="46">
        <v>173.6</v>
      </c>
      <c r="G2809" s="46">
        <v>16.649999999999999</v>
      </c>
      <c r="H2809" s="2" t="str">
        <f t="shared" si="46"/>
        <v>June</v>
      </c>
    </row>
    <row r="2810" spans="1:8" ht="15.75" thickBot="1" x14ac:dyDescent="0.3">
      <c r="A2810" s="45" t="s">
        <v>321</v>
      </c>
      <c r="B2810" s="45" t="s">
        <v>159</v>
      </c>
      <c r="C2810" s="45">
        <v>763</v>
      </c>
      <c r="D2810" s="45" t="s">
        <v>179</v>
      </c>
      <c r="E2810" s="45">
        <v>65</v>
      </c>
      <c r="F2810" s="46">
        <v>152.75</v>
      </c>
      <c r="G2810" s="46">
        <v>14.36</v>
      </c>
      <c r="H2810" s="2" t="str">
        <f t="shared" si="46"/>
        <v>June</v>
      </c>
    </row>
    <row r="2811" spans="1:8" ht="15.75" thickBot="1" x14ac:dyDescent="0.3">
      <c r="A2811" s="45" t="s">
        <v>321</v>
      </c>
      <c r="B2811" s="45" t="s">
        <v>159</v>
      </c>
      <c r="C2811" s="45">
        <v>764</v>
      </c>
      <c r="D2811" s="45" t="s">
        <v>180</v>
      </c>
      <c r="E2811" s="45">
        <v>177</v>
      </c>
      <c r="F2811" s="46">
        <v>362.85</v>
      </c>
      <c r="G2811" s="46">
        <v>33.85</v>
      </c>
      <c r="H2811" s="2" t="str">
        <f t="shared" si="46"/>
        <v>June</v>
      </c>
    </row>
    <row r="2812" spans="1:8" ht="15.75" thickBot="1" x14ac:dyDescent="0.3">
      <c r="A2812" s="45" t="s">
        <v>321</v>
      </c>
      <c r="B2812" s="45" t="s">
        <v>159</v>
      </c>
      <c r="C2812" s="45">
        <v>766</v>
      </c>
      <c r="D2812" s="45" t="s">
        <v>181</v>
      </c>
      <c r="E2812" s="45">
        <v>312</v>
      </c>
      <c r="F2812" s="46">
        <v>577.20000000000005</v>
      </c>
      <c r="G2812" s="46">
        <v>55.87</v>
      </c>
      <c r="H2812" s="2" t="str">
        <f t="shared" si="46"/>
        <v>June</v>
      </c>
    </row>
    <row r="2813" spans="1:8" ht="15.75" thickBot="1" x14ac:dyDescent="0.3">
      <c r="A2813" s="45" t="s">
        <v>321</v>
      </c>
      <c r="B2813" s="45" t="s">
        <v>159</v>
      </c>
      <c r="C2813" s="45">
        <v>790</v>
      </c>
      <c r="D2813" s="45" t="s">
        <v>185</v>
      </c>
      <c r="E2813" s="45">
        <v>249</v>
      </c>
      <c r="F2813" s="46">
        <v>62.25</v>
      </c>
      <c r="G2813" s="46">
        <v>0</v>
      </c>
      <c r="H2813" s="2" t="str">
        <f t="shared" si="46"/>
        <v>June</v>
      </c>
    </row>
    <row r="2814" spans="1:8" ht="15.75" thickBot="1" x14ac:dyDescent="0.3">
      <c r="A2814" s="45" t="s">
        <v>321</v>
      </c>
      <c r="B2814" s="45" t="s">
        <v>159</v>
      </c>
      <c r="C2814" s="45">
        <v>1113</v>
      </c>
      <c r="D2814" s="45" t="s">
        <v>186</v>
      </c>
      <c r="E2814" s="45">
        <v>53</v>
      </c>
      <c r="F2814" s="46">
        <v>108.65</v>
      </c>
      <c r="G2814" s="46">
        <v>10.14</v>
      </c>
      <c r="H2814" s="2" t="str">
        <f t="shared" si="46"/>
        <v>June</v>
      </c>
    </row>
    <row r="2815" spans="1:8" ht="15.75" thickBot="1" x14ac:dyDescent="0.3">
      <c r="A2815" s="45" t="s">
        <v>321</v>
      </c>
      <c r="B2815" s="45" t="s">
        <v>159</v>
      </c>
      <c r="C2815" s="45">
        <v>1112</v>
      </c>
      <c r="D2815" s="45" t="s">
        <v>187</v>
      </c>
      <c r="E2815" s="45">
        <v>19</v>
      </c>
      <c r="F2815" s="46">
        <v>35.15</v>
      </c>
      <c r="G2815" s="46">
        <v>3.42</v>
      </c>
      <c r="H2815" s="2" t="str">
        <f t="shared" si="46"/>
        <v>June</v>
      </c>
    </row>
    <row r="2816" spans="1:8" ht="15.75" thickBot="1" x14ac:dyDescent="0.3">
      <c r="A2816" s="45" t="s">
        <v>321</v>
      </c>
      <c r="B2816" s="45" t="s">
        <v>159</v>
      </c>
      <c r="C2816" s="45">
        <v>1114</v>
      </c>
      <c r="D2816" s="45" t="s">
        <v>188</v>
      </c>
      <c r="E2816" s="45">
        <v>14</v>
      </c>
      <c r="F2816" s="46">
        <v>32.9</v>
      </c>
      <c r="G2816" s="46">
        <v>3.08</v>
      </c>
      <c r="H2816" s="2" t="str">
        <f t="shared" si="46"/>
        <v>June</v>
      </c>
    </row>
    <row r="2817" spans="1:8" ht="15.75" thickBot="1" x14ac:dyDescent="0.3">
      <c r="A2817" s="45" t="s">
        <v>321</v>
      </c>
      <c r="B2817" s="45" t="s">
        <v>159</v>
      </c>
      <c r="C2817" s="45">
        <v>787</v>
      </c>
      <c r="D2817" s="45" t="s">
        <v>189</v>
      </c>
      <c r="E2817" s="45">
        <v>534</v>
      </c>
      <c r="F2817" s="46">
        <v>320.39999999999998</v>
      </c>
      <c r="G2817" s="46">
        <v>30.16</v>
      </c>
      <c r="H2817" s="2" t="str">
        <f t="shared" si="46"/>
        <v>June</v>
      </c>
    </row>
    <row r="2818" spans="1:8" ht="15.75" thickBot="1" x14ac:dyDescent="0.3">
      <c r="A2818" s="45" t="s">
        <v>321</v>
      </c>
      <c r="B2818" s="45" t="s">
        <v>159</v>
      </c>
      <c r="C2818" s="45">
        <v>768</v>
      </c>
      <c r="D2818" s="45" t="s">
        <v>190</v>
      </c>
      <c r="E2818" s="45">
        <v>114</v>
      </c>
      <c r="F2818" s="46">
        <v>96.9</v>
      </c>
      <c r="G2818" s="46">
        <v>9.1999999999999993</v>
      </c>
      <c r="H2818" s="2" t="str">
        <f t="shared" si="46"/>
        <v>June</v>
      </c>
    </row>
    <row r="2819" spans="1:8" ht="15.75" thickBot="1" x14ac:dyDescent="0.3">
      <c r="A2819" s="45" t="s">
        <v>321</v>
      </c>
      <c r="B2819" s="45" t="s">
        <v>159</v>
      </c>
      <c r="C2819" s="45">
        <v>7614</v>
      </c>
      <c r="D2819" s="45" t="s">
        <v>339</v>
      </c>
      <c r="E2819" s="45">
        <v>1</v>
      </c>
      <c r="F2819" s="46">
        <v>3.55</v>
      </c>
      <c r="G2819" s="46">
        <v>0.34</v>
      </c>
      <c r="H2819" s="2" t="str">
        <f t="shared" si="46"/>
        <v>June</v>
      </c>
    </row>
    <row r="2820" spans="1:8" ht="15.75" thickBot="1" x14ac:dyDescent="0.3">
      <c r="A2820" s="45" t="s">
        <v>321</v>
      </c>
      <c r="B2820" s="45" t="s">
        <v>159</v>
      </c>
      <c r="C2820" s="45">
        <v>771</v>
      </c>
      <c r="D2820" s="45" t="s">
        <v>191</v>
      </c>
      <c r="E2820" s="45">
        <v>6</v>
      </c>
      <c r="F2820" s="46">
        <v>21.3</v>
      </c>
      <c r="G2820" s="46">
        <v>2.04</v>
      </c>
      <c r="H2820" s="2" t="str">
        <f t="shared" ref="H2820:H2875" si="47">"June"</f>
        <v>June</v>
      </c>
    </row>
    <row r="2821" spans="1:8" ht="15.75" thickBot="1" x14ac:dyDescent="0.3">
      <c r="A2821" s="45" t="s">
        <v>321</v>
      </c>
      <c r="B2821" s="45" t="s">
        <v>159</v>
      </c>
      <c r="C2821" s="45">
        <v>772</v>
      </c>
      <c r="D2821" s="45" t="s">
        <v>192</v>
      </c>
      <c r="E2821" s="45">
        <v>30</v>
      </c>
      <c r="F2821" s="46">
        <v>100.5</v>
      </c>
      <c r="G2821" s="46">
        <v>9.58</v>
      </c>
      <c r="H2821" s="2" t="str">
        <f t="shared" si="47"/>
        <v>June</v>
      </c>
    </row>
    <row r="2822" spans="1:8" ht="15.75" thickBot="1" x14ac:dyDescent="0.3">
      <c r="A2822" s="45" t="s">
        <v>321</v>
      </c>
      <c r="B2822" s="45" t="s">
        <v>159</v>
      </c>
      <c r="C2822" s="45">
        <v>773</v>
      </c>
      <c r="D2822" s="45" t="s">
        <v>193</v>
      </c>
      <c r="E2822" s="45">
        <v>30</v>
      </c>
      <c r="F2822" s="46">
        <v>85.5</v>
      </c>
      <c r="G2822" s="46">
        <v>8.1</v>
      </c>
      <c r="H2822" s="2" t="str">
        <f t="shared" si="47"/>
        <v>June</v>
      </c>
    </row>
    <row r="2823" spans="1:8" ht="15.75" thickBot="1" x14ac:dyDescent="0.3">
      <c r="A2823" s="45" t="s">
        <v>321</v>
      </c>
      <c r="B2823" s="45" t="s">
        <v>159</v>
      </c>
      <c r="C2823" s="45">
        <v>774</v>
      </c>
      <c r="D2823" s="45" t="s">
        <v>194</v>
      </c>
      <c r="E2823" s="45">
        <v>218</v>
      </c>
      <c r="F2823" s="46">
        <v>446.9</v>
      </c>
      <c r="G2823" s="46">
        <v>41.78</v>
      </c>
      <c r="H2823" s="2" t="str">
        <f t="shared" si="47"/>
        <v>June</v>
      </c>
    </row>
    <row r="2824" spans="1:8" ht="15.75" thickBot="1" x14ac:dyDescent="0.3">
      <c r="A2824" s="45" t="s">
        <v>321</v>
      </c>
      <c r="B2824" s="45" t="s">
        <v>159</v>
      </c>
      <c r="C2824" s="45">
        <v>793</v>
      </c>
      <c r="D2824" s="45" t="s">
        <v>195</v>
      </c>
      <c r="E2824" s="45">
        <v>60</v>
      </c>
      <c r="F2824" s="46">
        <v>123</v>
      </c>
      <c r="G2824" s="46">
        <v>11.46</v>
      </c>
      <c r="H2824" s="2" t="str">
        <f t="shared" si="47"/>
        <v>June</v>
      </c>
    </row>
    <row r="2825" spans="1:8" ht="15.75" thickBot="1" x14ac:dyDescent="0.3">
      <c r="A2825" s="45" t="s">
        <v>321</v>
      </c>
      <c r="B2825" s="45" t="s">
        <v>159</v>
      </c>
      <c r="C2825" s="45">
        <v>794</v>
      </c>
      <c r="D2825" s="45" t="s">
        <v>196</v>
      </c>
      <c r="E2825" s="45">
        <v>75</v>
      </c>
      <c r="F2825" s="46">
        <v>191.25</v>
      </c>
      <c r="G2825" s="46">
        <v>18.03</v>
      </c>
      <c r="H2825" s="2" t="str">
        <f t="shared" si="47"/>
        <v>June</v>
      </c>
    </row>
    <row r="2826" spans="1:8" ht="15.75" thickBot="1" x14ac:dyDescent="0.3">
      <c r="A2826" s="45" t="s">
        <v>321</v>
      </c>
      <c r="B2826" s="45" t="s">
        <v>159</v>
      </c>
      <c r="C2826" s="45">
        <v>795</v>
      </c>
      <c r="D2826" s="45" t="s">
        <v>197</v>
      </c>
      <c r="E2826" s="45">
        <v>32</v>
      </c>
      <c r="F2826" s="46">
        <v>97.6</v>
      </c>
      <c r="G2826" s="46">
        <v>9.2799999999999994</v>
      </c>
      <c r="H2826" s="2" t="str">
        <f t="shared" si="47"/>
        <v>June</v>
      </c>
    </row>
    <row r="2827" spans="1:8" ht="15.75" thickBot="1" x14ac:dyDescent="0.3">
      <c r="A2827" s="45" t="s">
        <v>321</v>
      </c>
      <c r="B2827" s="45" t="s">
        <v>159</v>
      </c>
      <c r="C2827" s="45">
        <v>775</v>
      </c>
      <c r="D2827" s="45" t="s">
        <v>198</v>
      </c>
      <c r="E2827" s="45">
        <v>61</v>
      </c>
      <c r="F2827" s="46">
        <v>234.85</v>
      </c>
      <c r="G2827" s="46">
        <v>22.51</v>
      </c>
      <c r="H2827" s="2" t="str">
        <f t="shared" si="47"/>
        <v>June</v>
      </c>
    </row>
    <row r="2828" spans="1:8" ht="15.75" thickBot="1" x14ac:dyDescent="0.3">
      <c r="A2828" s="45" t="s">
        <v>321</v>
      </c>
      <c r="B2828" s="45" t="s">
        <v>159</v>
      </c>
      <c r="C2828" s="45">
        <v>776</v>
      </c>
      <c r="D2828" s="45" t="s">
        <v>199</v>
      </c>
      <c r="E2828" s="45">
        <v>233</v>
      </c>
      <c r="F2828" s="46">
        <v>827.15</v>
      </c>
      <c r="G2828" s="46">
        <v>78.84</v>
      </c>
      <c r="H2828" s="2" t="str">
        <f t="shared" si="47"/>
        <v>June</v>
      </c>
    </row>
    <row r="2829" spans="1:8" ht="15.75" thickBot="1" x14ac:dyDescent="0.3">
      <c r="A2829" s="45" t="s">
        <v>321</v>
      </c>
      <c r="B2829" s="45" t="s">
        <v>159</v>
      </c>
      <c r="C2829" s="45">
        <v>777</v>
      </c>
      <c r="D2829" s="45" t="s">
        <v>200</v>
      </c>
      <c r="E2829" s="45">
        <v>313</v>
      </c>
      <c r="F2829" s="46">
        <v>876.4</v>
      </c>
      <c r="G2829" s="46">
        <v>84.13</v>
      </c>
      <c r="H2829" s="2" t="str">
        <f t="shared" si="47"/>
        <v>June</v>
      </c>
    </row>
    <row r="2830" spans="1:8" ht="15.75" thickBot="1" x14ac:dyDescent="0.3">
      <c r="A2830" s="45" t="s">
        <v>321</v>
      </c>
      <c r="B2830" s="45" t="s">
        <v>159</v>
      </c>
      <c r="C2830" s="45">
        <v>666211</v>
      </c>
      <c r="D2830" s="45" t="s">
        <v>201</v>
      </c>
      <c r="E2830" s="45">
        <v>4</v>
      </c>
      <c r="F2830" s="46">
        <v>13.8</v>
      </c>
      <c r="G2830" s="46">
        <v>1.32</v>
      </c>
      <c r="H2830" s="2" t="str">
        <f t="shared" si="47"/>
        <v>June</v>
      </c>
    </row>
    <row r="2831" spans="1:8" ht="15.75" thickBot="1" x14ac:dyDescent="0.3">
      <c r="A2831" s="45" t="s">
        <v>321</v>
      </c>
      <c r="B2831" s="45" t="s">
        <v>159</v>
      </c>
      <c r="C2831" s="45">
        <v>666212</v>
      </c>
      <c r="D2831" s="45" t="s">
        <v>202</v>
      </c>
      <c r="E2831" s="45">
        <v>4</v>
      </c>
      <c r="F2831" s="46">
        <v>16</v>
      </c>
      <c r="G2831" s="46">
        <v>1.52</v>
      </c>
      <c r="H2831" s="2" t="str">
        <f t="shared" si="47"/>
        <v>June</v>
      </c>
    </row>
    <row r="2832" spans="1:8" ht="15.75" thickBot="1" x14ac:dyDescent="0.3">
      <c r="A2832" s="45" t="s">
        <v>321</v>
      </c>
      <c r="B2832" s="45" t="s">
        <v>159</v>
      </c>
      <c r="C2832" s="45">
        <v>778</v>
      </c>
      <c r="D2832" s="45" t="s">
        <v>204</v>
      </c>
      <c r="E2832" s="45">
        <v>18</v>
      </c>
      <c r="F2832" s="46">
        <v>78.3</v>
      </c>
      <c r="G2832" s="46">
        <v>7.39</v>
      </c>
      <c r="H2832" s="2" t="str">
        <f t="shared" si="47"/>
        <v>June</v>
      </c>
    </row>
    <row r="2833" spans="1:8" ht="15.75" thickBot="1" x14ac:dyDescent="0.3">
      <c r="A2833" s="45" t="s">
        <v>321</v>
      </c>
      <c r="B2833" s="45" t="s">
        <v>159</v>
      </c>
      <c r="C2833" s="45">
        <v>779</v>
      </c>
      <c r="D2833" s="45" t="s">
        <v>205</v>
      </c>
      <c r="E2833" s="45">
        <v>103</v>
      </c>
      <c r="F2833" s="46">
        <v>417.15</v>
      </c>
      <c r="G2833" s="46">
        <v>39.270000000000003</v>
      </c>
      <c r="H2833" s="2" t="str">
        <f t="shared" si="47"/>
        <v>June</v>
      </c>
    </row>
    <row r="2834" spans="1:8" ht="15.75" thickBot="1" x14ac:dyDescent="0.3">
      <c r="A2834" s="45" t="s">
        <v>321</v>
      </c>
      <c r="B2834" s="45" t="s">
        <v>159</v>
      </c>
      <c r="C2834" s="45">
        <v>780</v>
      </c>
      <c r="D2834" s="45" t="s">
        <v>206</v>
      </c>
      <c r="E2834" s="45">
        <v>104</v>
      </c>
      <c r="F2834" s="46">
        <v>343.2</v>
      </c>
      <c r="G2834" s="46">
        <v>32.32</v>
      </c>
      <c r="H2834" s="2" t="str">
        <f t="shared" si="47"/>
        <v>June</v>
      </c>
    </row>
    <row r="2835" spans="1:8" ht="15.75" thickBot="1" x14ac:dyDescent="0.3">
      <c r="A2835" s="45" t="s">
        <v>321</v>
      </c>
      <c r="B2835" s="45" t="s">
        <v>159</v>
      </c>
      <c r="C2835" s="45">
        <v>789</v>
      </c>
      <c r="D2835" s="45" t="s">
        <v>210</v>
      </c>
      <c r="E2835" s="45">
        <v>136</v>
      </c>
      <c r="F2835" s="46">
        <v>95.2</v>
      </c>
      <c r="G2835" s="46">
        <v>8.81</v>
      </c>
      <c r="H2835" s="2" t="str">
        <f t="shared" si="47"/>
        <v>June</v>
      </c>
    </row>
    <row r="2836" spans="1:8" ht="15.75" thickBot="1" x14ac:dyDescent="0.3">
      <c r="A2836" s="45" t="s">
        <v>321</v>
      </c>
      <c r="B2836" s="45" t="s">
        <v>159</v>
      </c>
      <c r="C2836" s="45">
        <v>782</v>
      </c>
      <c r="D2836" s="45" t="s">
        <v>211</v>
      </c>
      <c r="E2836" s="45">
        <v>8</v>
      </c>
      <c r="F2836" s="46">
        <v>17.600000000000001</v>
      </c>
      <c r="G2836" s="46">
        <v>1.68</v>
      </c>
      <c r="H2836" s="2" t="str">
        <f t="shared" si="47"/>
        <v>June</v>
      </c>
    </row>
    <row r="2837" spans="1:8" ht="15.75" thickBot="1" x14ac:dyDescent="0.3">
      <c r="A2837" s="45" t="s">
        <v>321</v>
      </c>
      <c r="B2837" s="45" t="s">
        <v>159</v>
      </c>
      <c r="C2837" s="45">
        <v>783</v>
      </c>
      <c r="D2837" s="45" t="s">
        <v>212</v>
      </c>
      <c r="E2837" s="45">
        <v>4</v>
      </c>
      <c r="F2837" s="46">
        <v>7.8</v>
      </c>
      <c r="G2837" s="46">
        <v>0.76</v>
      </c>
      <c r="H2837" s="2" t="str">
        <f t="shared" si="47"/>
        <v>June</v>
      </c>
    </row>
    <row r="2838" spans="1:8" ht="15.75" thickBot="1" x14ac:dyDescent="0.3">
      <c r="A2838" s="45" t="s">
        <v>321</v>
      </c>
      <c r="B2838" s="45" t="s">
        <v>159</v>
      </c>
      <c r="C2838" s="45">
        <v>784</v>
      </c>
      <c r="D2838" s="45" t="s">
        <v>213</v>
      </c>
      <c r="E2838" s="45">
        <v>24</v>
      </c>
      <c r="F2838" s="46">
        <v>39.6</v>
      </c>
      <c r="G2838" s="46">
        <v>3.8</v>
      </c>
      <c r="H2838" s="2" t="str">
        <f t="shared" si="47"/>
        <v>June</v>
      </c>
    </row>
    <row r="2839" spans="1:8" ht="15.75" thickBot="1" x14ac:dyDescent="0.3">
      <c r="A2839" s="45" t="s">
        <v>321</v>
      </c>
      <c r="B2839" s="45" t="s">
        <v>159</v>
      </c>
      <c r="C2839" s="45">
        <v>1008</v>
      </c>
      <c r="D2839" s="45" t="s">
        <v>214</v>
      </c>
      <c r="E2839" s="45">
        <v>25</v>
      </c>
      <c r="F2839" s="46">
        <v>113.75</v>
      </c>
      <c r="G2839" s="46">
        <v>10.76</v>
      </c>
      <c r="H2839" s="2" t="str">
        <f t="shared" si="47"/>
        <v>June</v>
      </c>
    </row>
    <row r="2840" spans="1:8" ht="15.75" thickBot="1" x14ac:dyDescent="0.3">
      <c r="A2840" s="45" t="s">
        <v>321</v>
      </c>
      <c r="B2840" s="45" t="s">
        <v>159</v>
      </c>
      <c r="C2840" s="45">
        <v>1007</v>
      </c>
      <c r="D2840" s="45" t="s">
        <v>215</v>
      </c>
      <c r="E2840" s="45">
        <v>79</v>
      </c>
      <c r="F2840" s="46">
        <v>335.75</v>
      </c>
      <c r="G2840" s="46">
        <v>31.7</v>
      </c>
      <c r="H2840" s="2" t="str">
        <f t="shared" si="47"/>
        <v>June</v>
      </c>
    </row>
    <row r="2841" spans="1:8" ht="15.75" thickBot="1" x14ac:dyDescent="0.3">
      <c r="A2841" s="45" t="s">
        <v>321</v>
      </c>
      <c r="B2841" s="45" t="s">
        <v>159</v>
      </c>
      <c r="C2841" s="45">
        <v>1006</v>
      </c>
      <c r="D2841" s="45" t="s">
        <v>216</v>
      </c>
      <c r="E2841" s="45">
        <v>46</v>
      </c>
      <c r="F2841" s="46">
        <v>163.30000000000001</v>
      </c>
      <c r="G2841" s="46">
        <v>15.59</v>
      </c>
      <c r="H2841" s="2" t="str">
        <f t="shared" si="47"/>
        <v>June</v>
      </c>
    </row>
    <row r="2842" spans="1:8" ht="15.75" thickBot="1" x14ac:dyDescent="0.3">
      <c r="A2842" s="45" t="s">
        <v>321</v>
      </c>
      <c r="B2842" s="45" t="s">
        <v>660</v>
      </c>
      <c r="C2842" s="45">
        <v>103500</v>
      </c>
      <c r="D2842" s="45" t="s">
        <v>219</v>
      </c>
      <c r="E2842" s="45">
        <v>191</v>
      </c>
      <c r="F2842" s="46">
        <v>477.5</v>
      </c>
      <c r="G2842" s="46">
        <v>45.7</v>
      </c>
      <c r="H2842" s="2" t="str">
        <f t="shared" si="47"/>
        <v>June</v>
      </c>
    </row>
    <row r="2843" spans="1:8" ht="15.75" thickBot="1" x14ac:dyDescent="0.3">
      <c r="A2843" s="45" t="s">
        <v>321</v>
      </c>
      <c r="B2843" s="45" t="s">
        <v>660</v>
      </c>
      <c r="C2843" s="45">
        <v>103505</v>
      </c>
      <c r="D2843" s="45" t="s">
        <v>220</v>
      </c>
      <c r="E2843" s="45">
        <v>23</v>
      </c>
      <c r="F2843" s="46">
        <v>103.5</v>
      </c>
      <c r="G2843" s="46">
        <v>9.8699999999999992</v>
      </c>
      <c r="H2843" s="2" t="str">
        <f t="shared" si="47"/>
        <v>June</v>
      </c>
    </row>
    <row r="2844" spans="1:8" ht="15.75" thickBot="1" x14ac:dyDescent="0.3">
      <c r="A2844" s="45" t="s">
        <v>321</v>
      </c>
      <c r="B2844" s="45" t="s">
        <v>660</v>
      </c>
      <c r="C2844" s="45">
        <v>1901</v>
      </c>
      <c r="D2844" s="45" t="s">
        <v>221</v>
      </c>
      <c r="E2844" s="45">
        <v>335</v>
      </c>
      <c r="F2844" s="46">
        <v>938</v>
      </c>
      <c r="G2844" s="46">
        <v>89.55</v>
      </c>
      <c r="H2844" s="2" t="str">
        <f t="shared" si="47"/>
        <v>June</v>
      </c>
    </row>
    <row r="2845" spans="1:8" ht="15.75" thickBot="1" x14ac:dyDescent="0.3">
      <c r="A2845" s="45" t="s">
        <v>321</v>
      </c>
      <c r="B2845" s="45" t="s">
        <v>660</v>
      </c>
      <c r="C2845" s="45">
        <v>1902</v>
      </c>
      <c r="D2845" s="45" t="s">
        <v>340</v>
      </c>
      <c r="E2845" s="45">
        <v>9</v>
      </c>
      <c r="F2845" s="46">
        <v>13.5</v>
      </c>
      <c r="G2845" s="46">
        <v>1.28</v>
      </c>
      <c r="H2845" s="2" t="str">
        <f t="shared" si="47"/>
        <v>June</v>
      </c>
    </row>
    <row r="2846" spans="1:8" ht="15.75" thickBot="1" x14ac:dyDescent="0.3">
      <c r="A2846" s="45" t="s">
        <v>321</v>
      </c>
      <c r="B2846" s="45" t="s">
        <v>660</v>
      </c>
      <c r="C2846" s="45">
        <v>1903</v>
      </c>
      <c r="D2846" s="45" t="s">
        <v>222</v>
      </c>
      <c r="E2846" s="45">
        <v>18</v>
      </c>
      <c r="F2846" s="46">
        <v>54</v>
      </c>
      <c r="G2846" s="46">
        <v>5.2</v>
      </c>
      <c r="H2846" s="2" t="str">
        <f t="shared" si="47"/>
        <v>June</v>
      </c>
    </row>
    <row r="2847" spans="1:8" ht="15.75" thickBot="1" x14ac:dyDescent="0.3">
      <c r="A2847" s="45" t="s">
        <v>321</v>
      </c>
      <c r="B2847" s="45" t="s">
        <v>660</v>
      </c>
      <c r="C2847" s="45">
        <v>1457</v>
      </c>
      <c r="D2847" s="45" t="s">
        <v>223</v>
      </c>
      <c r="E2847" s="45">
        <v>3</v>
      </c>
      <c r="F2847" s="46">
        <v>8.9700000000000006</v>
      </c>
      <c r="G2847" s="46">
        <v>0.85</v>
      </c>
      <c r="H2847" s="2" t="str">
        <f t="shared" si="47"/>
        <v>June</v>
      </c>
    </row>
    <row r="2848" spans="1:8" ht="15.75" thickBot="1" x14ac:dyDescent="0.3">
      <c r="A2848" s="45" t="s">
        <v>321</v>
      </c>
      <c r="B2848" s="45" t="s">
        <v>660</v>
      </c>
      <c r="C2848" s="45">
        <v>1458</v>
      </c>
      <c r="D2848" s="45" t="s">
        <v>224</v>
      </c>
      <c r="E2848" s="45">
        <v>35</v>
      </c>
      <c r="F2848" s="46">
        <v>131.25</v>
      </c>
      <c r="G2848" s="46">
        <v>12.55</v>
      </c>
      <c r="H2848" s="2" t="str">
        <f t="shared" si="47"/>
        <v>June</v>
      </c>
    </row>
    <row r="2849" spans="1:8" ht="15.75" thickBot="1" x14ac:dyDescent="0.3">
      <c r="A2849" s="45" t="s">
        <v>321</v>
      </c>
      <c r="B2849" s="45" t="s">
        <v>660</v>
      </c>
      <c r="C2849" s="45">
        <v>1143</v>
      </c>
      <c r="D2849" s="45" t="s">
        <v>225</v>
      </c>
      <c r="E2849" s="45">
        <v>501</v>
      </c>
      <c r="F2849" s="46">
        <v>3752.49</v>
      </c>
      <c r="G2849" s="46">
        <v>355.81</v>
      </c>
      <c r="H2849" s="2" t="str">
        <f t="shared" si="47"/>
        <v>June</v>
      </c>
    </row>
    <row r="2850" spans="1:8" ht="15.75" thickBot="1" x14ac:dyDescent="0.3">
      <c r="A2850" s="45" t="s">
        <v>321</v>
      </c>
      <c r="B2850" s="45" t="s">
        <v>650</v>
      </c>
      <c r="C2850" s="45">
        <v>1585</v>
      </c>
      <c r="D2850" s="45" t="s">
        <v>327</v>
      </c>
      <c r="E2850" s="45">
        <v>24</v>
      </c>
      <c r="F2850" s="46">
        <v>186</v>
      </c>
      <c r="G2850" s="46">
        <v>17.75</v>
      </c>
      <c r="H2850" s="2" t="str">
        <f t="shared" si="47"/>
        <v>June</v>
      </c>
    </row>
    <row r="2851" spans="1:8" ht="15.75" thickBot="1" x14ac:dyDescent="0.3">
      <c r="A2851" s="45" t="s">
        <v>321</v>
      </c>
      <c r="B2851" s="45" t="s">
        <v>650</v>
      </c>
      <c r="C2851" s="45">
        <v>1547</v>
      </c>
      <c r="D2851" s="45" t="s">
        <v>227</v>
      </c>
      <c r="E2851" s="45">
        <v>17</v>
      </c>
      <c r="F2851" s="46">
        <v>131.75</v>
      </c>
      <c r="G2851" s="46">
        <v>12.56</v>
      </c>
      <c r="H2851" s="2" t="str">
        <f t="shared" si="47"/>
        <v>June</v>
      </c>
    </row>
    <row r="2852" spans="1:8" ht="15.75" thickBot="1" x14ac:dyDescent="0.3">
      <c r="A2852" s="45" t="s">
        <v>321</v>
      </c>
      <c r="B2852" s="45" t="s">
        <v>650</v>
      </c>
      <c r="C2852" s="45">
        <v>1583</v>
      </c>
      <c r="D2852" s="45" t="s">
        <v>257</v>
      </c>
      <c r="E2852" s="45">
        <v>30</v>
      </c>
      <c r="F2852" s="46">
        <v>232.5</v>
      </c>
      <c r="G2852" s="46">
        <v>22.2</v>
      </c>
      <c r="H2852" s="2" t="str">
        <f t="shared" si="47"/>
        <v>June</v>
      </c>
    </row>
    <row r="2853" spans="1:8" ht="15.75" thickBot="1" x14ac:dyDescent="0.3">
      <c r="A2853" s="45" t="s">
        <v>321</v>
      </c>
      <c r="B2853" s="45" t="s">
        <v>650</v>
      </c>
      <c r="C2853" s="45">
        <v>1551</v>
      </c>
      <c r="D2853" s="45" t="s">
        <v>228</v>
      </c>
      <c r="E2853" s="45">
        <v>39</v>
      </c>
      <c r="F2853" s="46">
        <v>302.25</v>
      </c>
      <c r="G2853" s="46">
        <v>28.84</v>
      </c>
      <c r="H2853" s="2" t="str">
        <f t="shared" si="47"/>
        <v>June</v>
      </c>
    </row>
    <row r="2854" spans="1:8" ht="15.75" thickBot="1" x14ac:dyDescent="0.3">
      <c r="A2854" s="45" t="s">
        <v>321</v>
      </c>
      <c r="B2854" s="45" t="s">
        <v>650</v>
      </c>
      <c r="C2854" s="45">
        <v>1580</v>
      </c>
      <c r="D2854" s="45" t="s">
        <v>229</v>
      </c>
      <c r="E2854" s="45">
        <v>27</v>
      </c>
      <c r="F2854" s="46">
        <v>209.25</v>
      </c>
      <c r="G2854" s="46">
        <v>19.98</v>
      </c>
      <c r="H2854" s="2" t="str">
        <f t="shared" si="47"/>
        <v>June</v>
      </c>
    </row>
    <row r="2855" spans="1:8" ht="15.75" thickBot="1" x14ac:dyDescent="0.3">
      <c r="A2855" s="45" t="s">
        <v>321</v>
      </c>
      <c r="B2855" s="45" t="s">
        <v>650</v>
      </c>
      <c r="C2855" s="45">
        <v>1556</v>
      </c>
      <c r="D2855" s="45" t="s">
        <v>230</v>
      </c>
      <c r="E2855" s="45">
        <v>32</v>
      </c>
      <c r="F2855" s="46">
        <v>176</v>
      </c>
      <c r="G2855" s="46">
        <v>16.649999999999999</v>
      </c>
      <c r="H2855" s="2" t="str">
        <f t="shared" si="47"/>
        <v>June</v>
      </c>
    </row>
    <row r="2856" spans="1:8" ht="15.75" thickBot="1" x14ac:dyDescent="0.3">
      <c r="A2856" s="45" t="s">
        <v>321</v>
      </c>
      <c r="B2856" s="45" t="s">
        <v>650</v>
      </c>
      <c r="C2856" s="45">
        <v>1557</v>
      </c>
      <c r="D2856" s="45" t="s">
        <v>231</v>
      </c>
      <c r="E2856" s="45">
        <v>49</v>
      </c>
      <c r="F2856" s="46">
        <v>330.75</v>
      </c>
      <c r="G2856" s="46">
        <v>31.36</v>
      </c>
      <c r="H2856" s="2" t="str">
        <f t="shared" si="47"/>
        <v>June</v>
      </c>
    </row>
    <row r="2857" spans="1:8" ht="15.75" thickBot="1" x14ac:dyDescent="0.3">
      <c r="A2857" s="45" t="s">
        <v>321</v>
      </c>
      <c r="B2857" s="45" t="s">
        <v>650</v>
      </c>
      <c r="C2857" s="45">
        <v>1558</v>
      </c>
      <c r="D2857" s="45" t="s">
        <v>232</v>
      </c>
      <c r="E2857" s="45">
        <v>80</v>
      </c>
      <c r="F2857" s="46">
        <v>364</v>
      </c>
      <c r="G2857" s="46">
        <v>34.43</v>
      </c>
      <c r="H2857" s="2" t="str">
        <f t="shared" si="47"/>
        <v>June</v>
      </c>
    </row>
    <row r="2858" spans="1:8" ht="15.75" thickBot="1" x14ac:dyDescent="0.3">
      <c r="A2858" s="45" t="s">
        <v>321</v>
      </c>
      <c r="B2858" s="45" t="s">
        <v>650</v>
      </c>
      <c r="C2858" s="45">
        <v>103001</v>
      </c>
      <c r="D2858" s="45" t="s">
        <v>233</v>
      </c>
      <c r="E2858" s="45">
        <v>32</v>
      </c>
      <c r="F2858" s="46">
        <v>248</v>
      </c>
      <c r="G2858" s="46">
        <v>23.63</v>
      </c>
      <c r="H2858" s="2" t="str">
        <f t="shared" si="47"/>
        <v>June</v>
      </c>
    </row>
    <row r="2859" spans="1:8" ht="15.75" thickBot="1" x14ac:dyDescent="0.3">
      <c r="A2859" s="45" t="s">
        <v>321</v>
      </c>
      <c r="B2859" s="45" t="s">
        <v>650</v>
      </c>
      <c r="C2859" s="45">
        <v>1552</v>
      </c>
      <c r="D2859" s="45" t="s">
        <v>234</v>
      </c>
      <c r="E2859" s="45">
        <v>20</v>
      </c>
      <c r="F2859" s="46">
        <v>135</v>
      </c>
      <c r="G2859" s="46">
        <v>12.81</v>
      </c>
      <c r="H2859" s="2" t="str">
        <f t="shared" si="47"/>
        <v>June</v>
      </c>
    </row>
    <row r="2860" spans="1:8" ht="15.75" thickBot="1" x14ac:dyDescent="0.3">
      <c r="A2860" s="45" t="s">
        <v>321</v>
      </c>
      <c r="B2860" s="45" t="s">
        <v>650</v>
      </c>
      <c r="C2860" s="45">
        <v>1560</v>
      </c>
      <c r="D2860" s="45" t="s">
        <v>264</v>
      </c>
      <c r="E2860" s="45">
        <v>2</v>
      </c>
      <c r="F2860" s="46">
        <v>15.5</v>
      </c>
      <c r="G2860" s="46">
        <v>0</v>
      </c>
      <c r="H2860" s="2" t="str">
        <f t="shared" si="47"/>
        <v>June</v>
      </c>
    </row>
    <row r="2861" spans="1:8" ht="15.75" thickBot="1" x14ac:dyDescent="0.3">
      <c r="A2861" s="45" t="s">
        <v>321</v>
      </c>
      <c r="B2861" s="45" t="s">
        <v>650</v>
      </c>
      <c r="C2861" s="45">
        <v>1555</v>
      </c>
      <c r="D2861" s="45" t="s">
        <v>236</v>
      </c>
      <c r="E2861" s="45">
        <v>36</v>
      </c>
      <c r="F2861" s="46">
        <v>198</v>
      </c>
      <c r="G2861" s="46">
        <v>18.72</v>
      </c>
      <c r="H2861" s="2" t="str">
        <f t="shared" si="47"/>
        <v>June</v>
      </c>
    </row>
    <row r="2862" spans="1:8" ht="15.75" thickBot="1" x14ac:dyDescent="0.3">
      <c r="A2862" s="45" t="s">
        <v>321</v>
      </c>
      <c r="B2862" s="45" t="s">
        <v>650</v>
      </c>
      <c r="C2862" s="45">
        <v>1578</v>
      </c>
      <c r="D2862" s="45" t="s">
        <v>237</v>
      </c>
      <c r="E2862" s="45">
        <v>3</v>
      </c>
      <c r="F2862" s="46">
        <v>23.25</v>
      </c>
      <c r="G2862" s="46">
        <v>2.21</v>
      </c>
      <c r="H2862" s="2" t="str">
        <f t="shared" si="47"/>
        <v>June</v>
      </c>
    </row>
    <row r="2863" spans="1:8" ht="15.75" thickBot="1" x14ac:dyDescent="0.3">
      <c r="A2863" s="45" t="s">
        <v>321</v>
      </c>
      <c r="B2863" s="45" t="s">
        <v>650</v>
      </c>
      <c r="C2863" s="45">
        <v>1563</v>
      </c>
      <c r="D2863" s="45" t="s">
        <v>238</v>
      </c>
      <c r="E2863" s="45">
        <v>24</v>
      </c>
      <c r="F2863" s="46">
        <v>186</v>
      </c>
      <c r="G2863" s="46">
        <v>17.75</v>
      </c>
      <c r="H2863" s="2" t="str">
        <f t="shared" si="47"/>
        <v>June</v>
      </c>
    </row>
    <row r="2864" spans="1:8" ht="15.75" thickBot="1" x14ac:dyDescent="0.3">
      <c r="A2864" s="45" t="s">
        <v>321</v>
      </c>
      <c r="B2864" s="45" t="s">
        <v>650</v>
      </c>
      <c r="C2864" s="45">
        <v>1571</v>
      </c>
      <c r="D2864" s="45" t="s">
        <v>239</v>
      </c>
      <c r="E2864" s="45">
        <v>48</v>
      </c>
      <c r="F2864" s="46">
        <v>237.6</v>
      </c>
      <c r="G2864" s="46">
        <v>22.56</v>
      </c>
      <c r="H2864" s="2" t="str">
        <f t="shared" si="47"/>
        <v>June</v>
      </c>
    </row>
    <row r="2865" spans="1:8" ht="15.75" thickBot="1" x14ac:dyDescent="0.3">
      <c r="A2865" s="45" t="s">
        <v>321</v>
      </c>
      <c r="B2865" s="45" t="s">
        <v>650</v>
      </c>
      <c r="C2865" s="45">
        <v>365</v>
      </c>
      <c r="D2865" s="45" t="s">
        <v>240</v>
      </c>
      <c r="E2865" s="45">
        <v>32</v>
      </c>
      <c r="F2865" s="46">
        <v>184</v>
      </c>
      <c r="G2865" s="46">
        <v>17.59</v>
      </c>
      <c r="H2865" s="2" t="str">
        <f t="shared" si="47"/>
        <v>June</v>
      </c>
    </row>
    <row r="2866" spans="1:8" ht="15.75" thickBot="1" x14ac:dyDescent="0.3">
      <c r="A2866" s="45" t="s">
        <v>321</v>
      </c>
      <c r="B2866" s="45" t="s">
        <v>650</v>
      </c>
      <c r="C2866" s="45">
        <v>1565</v>
      </c>
      <c r="D2866" s="45" t="s">
        <v>241</v>
      </c>
      <c r="E2866" s="45">
        <v>34</v>
      </c>
      <c r="F2866" s="46">
        <v>154.69999999999999</v>
      </c>
      <c r="G2866" s="46">
        <v>14.63</v>
      </c>
      <c r="H2866" s="2" t="str">
        <f t="shared" si="47"/>
        <v>June</v>
      </c>
    </row>
    <row r="2867" spans="1:8" ht="15.75" thickBot="1" x14ac:dyDescent="0.3">
      <c r="A2867" s="45" t="s">
        <v>321</v>
      </c>
      <c r="B2867" s="45" t="s">
        <v>650</v>
      </c>
      <c r="C2867" s="45">
        <v>1566</v>
      </c>
      <c r="D2867" s="45" t="s">
        <v>243</v>
      </c>
      <c r="E2867" s="45">
        <v>44</v>
      </c>
      <c r="F2867" s="46">
        <v>297</v>
      </c>
      <c r="G2867" s="46">
        <v>28.16</v>
      </c>
      <c r="H2867" s="2" t="str">
        <f t="shared" si="47"/>
        <v>June</v>
      </c>
    </row>
    <row r="2868" spans="1:8" ht="15.75" thickBot="1" x14ac:dyDescent="0.3">
      <c r="A2868" s="45" t="s">
        <v>321</v>
      </c>
      <c r="B2868" s="45" t="s">
        <v>244</v>
      </c>
      <c r="C2868" s="45">
        <v>1455</v>
      </c>
      <c r="D2868" s="45" t="s">
        <v>245</v>
      </c>
      <c r="E2868" s="45">
        <v>23</v>
      </c>
      <c r="F2868" s="46">
        <v>91.77</v>
      </c>
      <c r="G2868" s="46">
        <v>8.74</v>
      </c>
      <c r="H2868" s="2" t="str">
        <f t="shared" si="47"/>
        <v>June</v>
      </c>
    </row>
    <row r="2869" spans="1:8" ht="15.75" thickBot="1" x14ac:dyDescent="0.3">
      <c r="A2869" s="45" t="s">
        <v>321</v>
      </c>
      <c r="B2869" s="45" t="s">
        <v>244</v>
      </c>
      <c r="C2869" s="45">
        <v>1412</v>
      </c>
      <c r="D2869" s="45" t="s">
        <v>246</v>
      </c>
      <c r="E2869" s="45">
        <v>87</v>
      </c>
      <c r="F2869" s="46">
        <v>304.5</v>
      </c>
      <c r="G2869" s="46">
        <v>28.72</v>
      </c>
      <c r="H2869" s="2" t="str">
        <f t="shared" si="47"/>
        <v>June</v>
      </c>
    </row>
    <row r="2870" spans="1:8" ht="15.75" thickBot="1" x14ac:dyDescent="0.3">
      <c r="A2870" s="45" t="s">
        <v>321</v>
      </c>
      <c r="B2870" s="45" t="s">
        <v>244</v>
      </c>
      <c r="C2870" s="45">
        <v>1428</v>
      </c>
      <c r="D2870" s="45" t="s">
        <v>247</v>
      </c>
      <c r="E2870" s="45">
        <v>99</v>
      </c>
      <c r="F2870" s="46">
        <v>519.75</v>
      </c>
      <c r="G2870" s="46">
        <v>49.47</v>
      </c>
      <c r="H2870" s="2" t="str">
        <f t="shared" si="47"/>
        <v>June</v>
      </c>
    </row>
    <row r="2871" spans="1:8" ht="15.75" thickBot="1" x14ac:dyDescent="0.3">
      <c r="A2871" s="45" t="s">
        <v>321</v>
      </c>
      <c r="B2871" s="45" t="s">
        <v>244</v>
      </c>
      <c r="C2871" s="45">
        <v>1451</v>
      </c>
      <c r="D2871" s="45" t="s">
        <v>248</v>
      </c>
      <c r="E2871" s="45">
        <v>73</v>
      </c>
      <c r="F2871" s="46">
        <v>317.55</v>
      </c>
      <c r="G2871" s="46">
        <v>30.03</v>
      </c>
      <c r="H2871" s="2" t="str">
        <f t="shared" si="47"/>
        <v>June</v>
      </c>
    </row>
    <row r="2872" spans="1:8" ht="15.75" thickBot="1" x14ac:dyDescent="0.3">
      <c r="A2872" s="45" t="s">
        <v>321</v>
      </c>
      <c r="B2872" s="45" t="s">
        <v>244</v>
      </c>
      <c r="C2872" s="45">
        <v>1450</v>
      </c>
      <c r="D2872" s="45" t="s">
        <v>249</v>
      </c>
      <c r="E2872" s="45">
        <v>100</v>
      </c>
      <c r="F2872" s="46">
        <v>525</v>
      </c>
      <c r="G2872" s="46">
        <v>49.96</v>
      </c>
      <c r="H2872" s="2" t="str">
        <f t="shared" si="47"/>
        <v>June</v>
      </c>
    </row>
    <row r="2873" spans="1:8" ht="15.75" thickBot="1" x14ac:dyDescent="0.3">
      <c r="A2873" s="45" t="s">
        <v>321</v>
      </c>
      <c r="B2873" s="45" t="s">
        <v>244</v>
      </c>
      <c r="C2873" s="45">
        <v>1333</v>
      </c>
      <c r="D2873" s="45" t="s">
        <v>250</v>
      </c>
      <c r="E2873" s="45">
        <v>71</v>
      </c>
      <c r="F2873" s="46">
        <v>266.25</v>
      </c>
      <c r="G2873" s="46">
        <v>25.45</v>
      </c>
      <c r="H2873" s="2" t="str">
        <f t="shared" si="47"/>
        <v>June</v>
      </c>
    </row>
    <row r="2874" spans="1:8" ht="15.75" thickBot="1" x14ac:dyDescent="0.3">
      <c r="A2874" s="45" t="s">
        <v>321</v>
      </c>
      <c r="B2874" s="45" t="s">
        <v>251</v>
      </c>
      <c r="C2874" s="45">
        <v>42215</v>
      </c>
      <c r="D2874" s="45" t="s">
        <v>274</v>
      </c>
      <c r="E2874" s="45">
        <v>2</v>
      </c>
      <c r="F2874" s="46">
        <v>3.66</v>
      </c>
      <c r="G2874" s="46">
        <v>0.34</v>
      </c>
      <c r="H2874" s="2" t="str">
        <f t="shared" si="47"/>
        <v>June</v>
      </c>
    </row>
    <row r="2875" spans="1:8" ht="15.75" thickBot="1" x14ac:dyDescent="0.3">
      <c r="A2875" s="45" t="s">
        <v>321</v>
      </c>
      <c r="B2875" s="45" t="s">
        <v>251</v>
      </c>
      <c r="C2875" s="45">
        <v>5013</v>
      </c>
      <c r="D2875" s="45" t="s">
        <v>252</v>
      </c>
      <c r="E2875" s="45">
        <v>13</v>
      </c>
      <c r="F2875" s="46">
        <v>3.25</v>
      </c>
      <c r="G2875" s="46">
        <v>0</v>
      </c>
      <c r="H2875" s="2" t="str">
        <f t="shared" si="47"/>
        <v>June</v>
      </c>
    </row>
    <row r="2876" spans="1:8" x14ac:dyDescent="0.25">
      <c r="E2876" s="40">
        <f>SUM(E2:E2875)</f>
        <v>192654</v>
      </c>
      <c r="F2876" s="47"/>
    </row>
    <row r="2877" spans="1:8" x14ac:dyDescent="0.25">
      <c r="H2877" s="2"/>
    </row>
    <row r="2878" spans="1:8" x14ac:dyDescent="0.25">
      <c r="H2878" s="2"/>
    </row>
    <row r="2879" spans="1:8" x14ac:dyDescent="0.25">
      <c r="H2879" s="2"/>
    </row>
    <row r="2880" spans="1:8" x14ac:dyDescent="0.25">
      <c r="H2880" s="2"/>
    </row>
    <row r="2881" spans="8:8" x14ac:dyDescent="0.25">
      <c r="H2881" s="2"/>
    </row>
    <row r="2882" spans="8:8" x14ac:dyDescent="0.25">
      <c r="H2882" s="2"/>
    </row>
    <row r="2883" spans="8:8" x14ac:dyDescent="0.25">
      <c r="H2883" s="2"/>
    </row>
    <row r="2884" spans="8:8" x14ac:dyDescent="0.25">
      <c r="H2884" s="2"/>
    </row>
    <row r="2885" spans="8:8" x14ac:dyDescent="0.25">
      <c r="H2885" s="2"/>
    </row>
    <row r="2886" spans="8:8" x14ac:dyDescent="0.25">
      <c r="H2886" s="2"/>
    </row>
    <row r="2887" spans="8:8" x14ac:dyDescent="0.25">
      <c r="H2887" s="2"/>
    </row>
    <row r="2888" spans="8:8" x14ac:dyDescent="0.25">
      <c r="H2888" s="2"/>
    </row>
    <row r="2889" spans="8:8" x14ac:dyDescent="0.25">
      <c r="H2889" s="2"/>
    </row>
    <row r="2890" spans="8:8" x14ac:dyDescent="0.25">
      <c r="H2890" s="2"/>
    </row>
    <row r="2891" spans="8:8" x14ac:dyDescent="0.25">
      <c r="H2891" s="2"/>
    </row>
    <row r="2892" spans="8:8" x14ac:dyDescent="0.25">
      <c r="H2892" s="2"/>
    </row>
    <row r="2893" spans="8:8" x14ac:dyDescent="0.25">
      <c r="H2893" s="2"/>
    </row>
    <row r="2894" spans="8:8" x14ac:dyDescent="0.25">
      <c r="H2894" s="2"/>
    </row>
    <row r="2895" spans="8:8" x14ac:dyDescent="0.25">
      <c r="H2895" s="2"/>
    </row>
    <row r="2896" spans="8:8" x14ac:dyDescent="0.25">
      <c r="H2896" s="2"/>
    </row>
    <row r="2897" spans="8:8" x14ac:dyDescent="0.25">
      <c r="H2897" s="2"/>
    </row>
    <row r="2898" spans="8:8" x14ac:dyDescent="0.25">
      <c r="H2898" s="2"/>
    </row>
    <row r="2899" spans="8:8" x14ac:dyDescent="0.25">
      <c r="H2899" s="2"/>
    </row>
    <row r="2900" spans="8:8" x14ac:dyDescent="0.25">
      <c r="H2900" s="2"/>
    </row>
    <row r="2901" spans="8:8" x14ac:dyDescent="0.25">
      <c r="H2901" s="2"/>
    </row>
    <row r="2902" spans="8:8" x14ac:dyDescent="0.25">
      <c r="H2902" s="2"/>
    </row>
    <row r="2903" spans="8:8" x14ac:dyDescent="0.25">
      <c r="H2903" s="2"/>
    </row>
    <row r="2904" spans="8:8" x14ac:dyDescent="0.25">
      <c r="H2904" s="2"/>
    </row>
    <row r="2905" spans="8:8" x14ac:dyDescent="0.25">
      <c r="H2905" s="2"/>
    </row>
    <row r="2906" spans="8:8" x14ac:dyDescent="0.25">
      <c r="H2906" s="2"/>
    </row>
    <row r="2907" spans="8:8" x14ac:dyDescent="0.25">
      <c r="H2907" s="2"/>
    </row>
    <row r="2908" spans="8:8" x14ac:dyDescent="0.25">
      <c r="H2908" s="2"/>
    </row>
    <row r="2909" spans="8:8" x14ac:dyDescent="0.25">
      <c r="H2909" s="2"/>
    </row>
    <row r="2910" spans="8:8" x14ac:dyDescent="0.25">
      <c r="H2910" s="2"/>
    </row>
    <row r="2911" spans="8:8" x14ac:dyDescent="0.25">
      <c r="H2911" s="2"/>
    </row>
    <row r="2912" spans="8:8" x14ac:dyDescent="0.25">
      <c r="H2912" s="2"/>
    </row>
    <row r="2913" spans="8:8" x14ac:dyDescent="0.25">
      <c r="H2913" s="2"/>
    </row>
    <row r="2914" spans="8:8" x14ac:dyDescent="0.25">
      <c r="H2914" s="2"/>
    </row>
    <row r="2915" spans="8:8" x14ac:dyDescent="0.25">
      <c r="H2915" s="2"/>
    </row>
    <row r="2916" spans="8:8" x14ac:dyDescent="0.25">
      <c r="H2916" s="2"/>
    </row>
    <row r="2917" spans="8:8" x14ac:dyDescent="0.25">
      <c r="H2917" s="2"/>
    </row>
    <row r="2918" spans="8:8" x14ac:dyDescent="0.25">
      <c r="H2918" s="2"/>
    </row>
    <row r="2919" spans="8:8" x14ac:dyDescent="0.25">
      <c r="H2919" s="2"/>
    </row>
    <row r="2920" spans="8:8" x14ac:dyDescent="0.25">
      <c r="H2920" s="2"/>
    </row>
    <row r="2921" spans="8:8" x14ac:dyDescent="0.25">
      <c r="H2921" s="2"/>
    </row>
    <row r="2922" spans="8:8" x14ac:dyDescent="0.25">
      <c r="H2922" s="2"/>
    </row>
    <row r="2923" spans="8:8" x14ac:dyDescent="0.25">
      <c r="H2923" s="2"/>
    </row>
    <row r="2924" spans="8:8" x14ac:dyDescent="0.25">
      <c r="H2924" s="2"/>
    </row>
    <row r="2925" spans="8:8" x14ac:dyDescent="0.25">
      <c r="H2925" s="2"/>
    </row>
    <row r="2926" spans="8:8" x14ac:dyDescent="0.25">
      <c r="H2926" s="2"/>
    </row>
    <row r="2927" spans="8:8" x14ac:dyDescent="0.25">
      <c r="H2927" s="2"/>
    </row>
    <row r="2928" spans="8:8" x14ac:dyDescent="0.25">
      <c r="H2928" s="2"/>
    </row>
    <row r="2929" spans="8:8" x14ac:dyDescent="0.25">
      <c r="H2929" s="2"/>
    </row>
    <row r="2930" spans="8:8" x14ac:dyDescent="0.25">
      <c r="H2930" s="2"/>
    </row>
    <row r="2931" spans="8:8" x14ac:dyDescent="0.25">
      <c r="H2931" s="2"/>
    </row>
    <row r="2932" spans="8:8" x14ac:dyDescent="0.25">
      <c r="H2932" s="2"/>
    </row>
    <row r="2933" spans="8:8" x14ac:dyDescent="0.25">
      <c r="H2933" s="2"/>
    </row>
    <row r="2934" spans="8:8" x14ac:dyDescent="0.25">
      <c r="H2934" s="2"/>
    </row>
    <row r="2935" spans="8:8" x14ac:dyDescent="0.25">
      <c r="H2935" s="2"/>
    </row>
    <row r="2936" spans="8:8" x14ac:dyDescent="0.25">
      <c r="H2936" s="2"/>
    </row>
    <row r="2937" spans="8:8" x14ac:dyDescent="0.25">
      <c r="H2937" s="2"/>
    </row>
    <row r="2938" spans="8:8" x14ac:dyDescent="0.25">
      <c r="H2938" s="2"/>
    </row>
    <row r="2939" spans="8:8" x14ac:dyDescent="0.25">
      <c r="H2939" s="2"/>
    </row>
    <row r="2940" spans="8:8" x14ac:dyDescent="0.25">
      <c r="H2940" s="2"/>
    </row>
    <row r="2941" spans="8:8" x14ac:dyDescent="0.25">
      <c r="H2941" s="2"/>
    </row>
    <row r="2942" spans="8:8" x14ac:dyDescent="0.25">
      <c r="H2942" s="2"/>
    </row>
    <row r="2943" spans="8:8" x14ac:dyDescent="0.25">
      <c r="H2943" s="2"/>
    </row>
    <row r="2944" spans="8:8" x14ac:dyDescent="0.25">
      <c r="H2944" s="2"/>
    </row>
    <row r="2945" spans="8:8" x14ac:dyDescent="0.25">
      <c r="H2945" s="2"/>
    </row>
    <row r="2946" spans="8:8" x14ac:dyDescent="0.25">
      <c r="H2946" s="2"/>
    </row>
    <row r="2947" spans="8:8" x14ac:dyDescent="0.25">
      <c r="H2947" s="2"/>
    </row>
    <row r="2948" spans="8:8" x14ac:dyDescent="0.25">
      <c r="H2948" s="2"/>
    </row>
    <row r="2949" spans="8:8" x14ac:dyDescent="0.25">
      <c r="H2949" s="2"/>
    </row>
    <row r="2950" spans="8:8" x14ac:dyDescent="0.25">
      <c r="H2950" s="2"/>
    </row>
    <row r="2951" spans="8:8" x14ac:dyDescent="0.25">
      <c r="H2951" s="2"/>
    </row>
    <row r="2952" spans="8:8" x14ac:dyDescent="0.25">
      <c r="H2952" s="2"/>
    </row>
    <row r="2953" spans="8:8" x14ac:dyDescent="0.25">
      <c r="H2953" s="2"/>
    </row>
    <row r="2954" spans="8:8" x14ac:dyDescent="0.25">
      <c r="H2954" s="2"/>
    </row>
    <row r="2955" spans="8:8" x14ac:dyDescent="0.25">
      <c r="H2955" s="2"/>
    </row>
    <row r="2956" spans="8:8" x14ac:dyDescent="0.25">
      <c r="H2956" s="2"/>
    </row>
    <row r="2957" spans="8:8" x14ac:dyDescent="0.25">
      <c r="H2957" s="2"/>
    </row>
    <row r="2958" spans="8:8" x14ac:dyDescent="0.25">
      <c r="H2958" s="2"/>
    </row>
    <row r="2959" spans="8:8" x14ac:dyDescent="0.25">
      <c r="H2959" s="2"/>
    </row>
    <row r="2960" spans="8:8" x14ac:dyDescent="0.25">
      <c r="H2960" s="2"/>
    </row>
    <row r="2961" spans="8:8" x14ac:dyDescent="0.25">
      <c r="H2961" s="2"/>
    </row>
    <row r="2962" spans="8:8" x14ac:dyDescent="0.25">
      <c r="H2962" s="2"/>
    </row>
    <row r="2963" spans="8:8" x14ac:dyDescent="0.25">
      <c r="H2963" s="2"/>
    </row>
    <row r="2964" spans="8:8" x14ac:dyDescent="0.25">
      <c r="H2964" s="2"/>
    </row>
    <row r="2965" spans="8:8" x14ac:dyDescent="0.25">
      <c r="H2965" s="2"/>
    </row>
    <row r="2966" spans="8:8" x14ac:dyDescent="0.25">
      <c r="H2966" s="2"/>
    </row>
    <row r="2967" spans="8:8" x14ac:dyDescent="0.25">
      <c r="H2967" s="2"/>
    </row>
    <row r="2968" spans="8:8" x14ac:dyDescent="0.25">
      <c r="H2968" s="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rgb="FFFF0000"/>
  </sheetPr>
  <dimension ref="A1:H4997"/>
  <sheetViews>
    <sheetView zoomScaleNormal="100" workbookViewId="0">
      <pane ySplit="1" topLeftCell="A2" activePane="bottomLeft" state="frozen"/>
      <selection pane="bottomLeft" activeCell="H3" sqref="H3"/>
    </sheetView>
  </sheetViews>
  <sheetFormatPr defaultRowHeight="15" x14ac:dyDescent="0.25"/>
  <cols>
    <col min="1" max="1" width="25.140625" style="49" bestFit="1" customWidth="1"/>
    <col min="2" max="2" width="17" style="49" bestFit="1" customWidth="1"/>
    <col min="3" max="3" width="9.140625" style="49"/>
    <col min="4" max="4" width="16.140625" style="49" bestFit="1" customWidth="1"/>
    <col min="5" max="5" width="9.5703125" style="49" bestFit="1" customWidth="1"/>
    <col min="6" max="6" width="10.85546875" style="49" bestFit="1" customWidth="1"/>
    <col min="7" max="7" width="17.85546875" style="49" customWidth="1"/>
    <col min="8" max="8" width="15" style="49" customWidth="1"/>
  </cols>
  <sheetData>
    <row r="1" spans="1:8" x14ac:dyDescent="0.25">
      <c r="A1" s="49" t="s">
        <v>1</v>
      </c>
      <c r="B1" s="49" t="s">
        <v>606</v>
      </c>
      <c r="C1" s="49" t="s">
        <v>607</v>
      </c>
      <c r="D1" s="49" t="s">
        <v>608</v>
      </c>
      <c r="E1" s="49" t="s">
        <v>609</v>
      </c>
      <c r="F1" s="49" t="s">
        <v>570</v>
      </c>
      <c r="G1" s="49" t="s">
        <v>639</v>
      </c>
      <c r="H1" s="49" t="s">
        <v>638</v>
      </c>
    </row>
    <row r="2" spans="1:8" x14ac:dyDescent="0.25">
      <c r="A2" s="115" t="s">
        <v>100</v>
      </c>
      <c r="B2" s="119">
        <v>0</v>
      </c>
      <c r="C2" s="129">
        <v>64</v>
      </c>
      <c r="D2" s="131">
        <v>7</v>
      </c>
      <c r="E2" s="133"/>
      <c r="F2" s="83" t="str">
        <f>"July"</f>
        <v>July</v>
      </c>
      <c r="G2" s="113">
        <f>IFERROR(IF(C2=" ",0,C2),0)</f>
        <v>64</v>
      </c>
      <c r="H2" s="49">
        <f>IFERROR(G2 * E2, 0)</f>
        <v>0</v>
      </c>
    </row>
    <row r="3" spans="1:8" x14ac:dyDescent="0.25">
      <c r="A3" s="116" t="s">
        <v>655</v>
      </c>
      <c r="B3" s="120">
        <v>5</v>
      </c>
      <c r="C3" s="129">
        <v>40</v>
      </c>
      <c r="D3" s="131">
        <v>16</v>
      </c>
      <c r="E3" s="133">
        <v>0.97</v>
      </c>
      <c r="F3" s="83" t="str">
        <f t="shared" ref="F3:F66" si="0">"July"</f>
        <v>July</v>
      </c>
      <c r="G3" s="113">
        <f t="shared" ref="G3:G66" si="1">IFERROR(IF(C3=" ",0,C3),0)</f>
        <v>40</v>
      </c>
      <c r="H3" s="49">
        <f t="shared" ref="H3:H66" si="2">IFERROR(G3 * E3, 0)</f>
        <v>38.799999999999997</v>
      </c>
    </row>
    <row r="4" spans="1:8" x14ac:dyDescent="0.25">
      <c r="A4" s="116" t="s">
        <v>655</v>
      </c>
      <c r="B4" s="120">
        <v>2</v>
      </c>
      <c r="C4" s="129">
        <v>20</v>
      </c>
      <c r="D4" s="131">
        <v>17</v>
      </c>
      <c r="E4" s="133"/>
      <c r="F4" s="83" t="str">
        <f t="shared" si="0"/>
        <v>July</v>
      </c>
      <c r="G4" s="113">
        <f t="shared" si="1"/>
        <v>20</v>
      </c>
      <c r="H4" s="49">
        <f t="shared" si="2"/>
        <v>0</v>
      </c>
    </row>
    <row r="5" spans="1:8" x14ac:dyDescent="0.25">
      <c r="A5" s="116" t="s">
        <v>655</v>
      </c>
      <c r="B5" s="120">
        <v>20</v>
      </c>
      <c r="C5" s="129">
        <v>30</v>
      </c>
      <c r="D5" s="132">
        <v>18</v>
      </c>
      <c r="E5" s="133"/>
      <c r="F5" s="83" t="str">
        <f t="shared" si="0"/>
        <v>July</v>
      </c>
      <c r="G5" s="113">
        <f t="shared" si="1"/>
        <v>30</v>
      </c>
      <c r="H5" s="49">
        <f t="shared" si="2"/>
        <v>0</v>
      </c>
    </row>
    <row r="6" spans="1:8" x14ac:dyDescent="0.25">
      <c r="A6" s="116" t="s">
        <v>654</v>
      </c>
      <c r="B6" s="120">
        <v>13</v>
      </c>
      <c r="C6" s="129">
        <v>36</v>
      </c>
      <c r="D6" s="132">
        <v>3</v>
      </c>
      <c r="E6" s="133">
        <v>1.69</v>
      </c>
      <c r="F6" s="83" t="str">
        <f t="shared" si="0"/>
        <v>July</v>
      </c>
      <c r="G6" s="113">
        <f t="shared" si="1"/>
        <v>36</v>
      </c>
      <c r="H6" s="49">
        <f t="shared" si="2"/>
        <v>60.839999999999996</v>
      </c>
    </row>
    <row r="7" spans="1:8" x14ac:dyDescent="0.25">
      <c r="A7" s="116" t="s">
        <v>610</v>
      </c>
      <c r="B7" s="120"/>
      <c r="C7" s="128"/>
      <c r="D7" s="132">
        <v>7</v>
      </c>
      <c r="E7" s="133">
        <v>0.85</v>
      </c>
      <c r="F7" s="83" t="str">
        <f t="shared" si="0"/>
        <v>July</v>
      </c>
      <c r="G7" s="113">
        <f t="shared" si="1"/>
        <v>0</v>
      </c>
      <c r="H7" s="49">
        <f t="shared" si="2"/>
        <v>0</v>
      </c>
    </row>
    <row r="8" spans="1:8" x14ac:dyDescent="0.25">
      <c r="A8" s="115" t="s">
        <v>653</v>
      </c>
      <c r="B8" s="120">
        <v>10</v>
      </c>
      <c r="C8" s="129">
        <v>292</v>
      </c>
      <c r="D8" s="132">
        <v>10</v>
      </c>
      <c r="E8" s="133">
        <v>0.45</v>
      </c>
      <c r="F8" s="83" t="str">
        <f t="shared" si="0"/>
        <v>July</v>
      </c>
      <c r="G8" s="113">
        <f t="shared" si="1"/>
        <v>292</v>
      </c>
      <c r="H8" s="49">
        <f t="shared" si="2"/>
        <v>131.4</v>
      </c>
    </row>
    <row r="9" spans="1:8" x14ac:dyDescent="0.25">
      <c r="A9" s="115" t="s">
        <v>654</v>
      </c>
      <c r="B9" s="120">
        <v>14</v>
      </c>
      <c r="C9" s="129">
        <v>72</v>
      </c>
      <c r="D9" s="132">
        <v>12</v>
      </c>
      <c r="E9" s="133">
        <v>0.82</v>
      </c>
      <c r="F9" s="83" t="str">
        <f t="shared" si="0"/>
        <v>July</v>
      </c>
      <c r="G9" s="113">
        <f t="shared" si="1"/>
        <v>72</v>
      </c>
      <c r="H9" s="49">
        <f t="shared" si="2"/>
        <v>59.04</v>
      </c>
    </row>
    <row r="10" spans="1:8" x14ac:dyDescent="0.25">
      <c r="A10" s="116" t="s">
        <v>660</v>
      </c>
      <c r="B10" s="120">
        <v>0</v>
      </c>
      <c r="C10" s="129">
        <v>32</v>
      </c>
      <c r="D10" s="132">
        <v>0</v>
      </c>
      <c r="E10" s="133">
        <v>1.5</v>
      </c>
      <c r="F10" s="83" t="str">
        <f t="shared" si="0"/>
        <v>July</v>
      </c>
      <c r="G10" s="113">
        <f t="shared" si="1"/>
        <v>32</v>
      </c>
      <c r="H10" s="49">
        <f t="shared" si="2"/>
        <v>48</v>
      </c>
    </row>
    <row r="11" spans="1:8" x14ac:dyDescent="0.25">
      <c r="A11" s="116" t="s">
        <v>660</v>
      </c>
      <c r="B11" s="120">
        <v>0</v>
      </c>
      <c r="C11" s="129">
        <v>40</v>
      </c>
      <c r="D11" s="132">
        <v>1</v>
      </c>
      <c r="E11" s="133">
        <v>1.5</v>
      </c>
      <c r="F11" s="83" t="str">
        <f t="shared" si="0"/>
        <v>July</v>
      </c>
      <c r="G11" s="113">
        <f t="shared" si="1"/>
        <v>40</v>
      </c>
      <c r="H11" s="49">
        <f t="shared" si="2"/>
        <v>60</v>
      </c>
    </row>
    <row r="12" spans="1:8" x14ac:dyDescent="0.25">
      <c r="A12" s="116" t="s">
        <v>653</v>
      </c>
      <c r="B12" s="120">
        <v>1</v>
      </c>
      <c r="C12" s="129">
        <v>19</v>
      </c>
      <c r="D12" s="132">
        <v>1</v>
      </c>
      <c r="E12" s="133">
        <v>1.25</v>
      </c>
      <c r="F12" s="83" t="str">
        <f t="shared" si="0"/>
        <v>July</v>
      </c>
      <c r="G12" s="113">
        <f t="shared" si="1"/>
        <v>19</v>
      </c>
      <c r="H12" s="49">
        <f t="shared" si="2"/>
        <v>23.75</v>
      </c>
    </row>
    <row r="13" spans="1:8" x14ac:dyDescent="0.25">
      <c r="A13" s="116" t="s">
        <v>653</v>
      </c>
      <c r="B13" s="120">
        <v>1</v>
      </c>
      <c r="C13" s="129">
        <v>35</v>
      </c>
      <c r="D13" s="132">
        <v>1</v>
      </c>
      <c r="E13" s="133">
        <v>1.45</v>
      </c>
      <c r="F13" s="83" t="str">
        <f t="shared" si="0"/>
        <v>July</v>
      </c>
      <c r="G13" s="113">
        <f t="shared" si="1"/>
        <v>35</v>
      </c>
      <c r="H13" s="49">
        <f t="shared" si="2"/>
        <v>50.75</v>
      </c>
    </row>
    <row r="14" spans="1:8" x14ac:dyDescent="0.25">
      <c r="A14" s="116" t="s">
        <v>653</v>
      </c>
      <c r="B14" s="120">
        <v>4</v>
      </c>
      <c r="C14" s="129">
        <v>122</v>
      </c>
      <c r="D14" s="132">
        <v>7</v>
      </c>
      <c r="E14" s="133">
        <v>0.85</v>
      </c>
      <c r="F14" s="83" t="str">
        <f t="shared" si="0"/>
        <v>July</v>
      </c>
      <c r="G14" s="113">
        <f t="shared" si="1"/>
        <v>122</v>
      </c>
      <c r="H14" s="49">
        <f t="shared" si="2"/>
        <v>103.7</v>
      </c>
    </row>
    <row r="15" spans="1:8" x14ac:dyDescent="0.25">
      <c r="A15" s="115" t="s">
        <v>100</v>
      </c>
      <c r="B15" s="120">
        <v>0</v>
      </c>
      <c r="C15" s="129">
        <v>0</v>
      </c>
      <c r="D15" s="132">
        <v>0</v>
      </c>
      <c r="E15" s="133">
        <v>0.47</v>
      </c>
      <c r="F15" s="83" t="str">
        <f t="shared" si="0"/>
        <v>July</v>
      </c>
      <c r="G15" s="113">
        <f t="shared" si="1"/>
        <v>0</v>
      </c>
      <c r="H15" s="49">
        <f t="shared" si="2"/>
        <v>0</v>
      </c>
    </row>
    <row r="16" spans="1:8" x14ac:dyDescent="0.25">
      <c r="A16" s="116" t="s">
        <v>100</v>
      </c>
      <c r="B16" s="120">
        <v>0</v>
      </c>
      <c r="C16" s="129">
        <v>0</v>
      </c>
      <c r="D16" s="132">
        <v>0</v>
      </c>
      <c r="E16" s="133">
        <v>0.47</v>
      </c>
      <c r="F16" s="83" t="str">
        <f t="shared" si="0"/>
        <v>July</v>
      </c>
      <c r="G16" s="113">
        <f t="shared" si="1"/>
        <v>0</v>
      </c>
      <c r="H16" s="49">
        <f t="shared" si="2"/>
        <v>0</v>
      </c>
    </row>
    <row r="17" spans="1:8" x14ac:dyDescent="0.25">
      <c r="A17" s="116" t="s">
        <v>100</v>
      </c>
      <c r="B17" s="120">
        <v>0</v>
      </c>
      <c r="C17" s="129">
        <v>0</v>
      </c>
      <c r="D17" s="132">
        <v>0</v>
      </c>
      <c r="E17" s="133">
        <v>0.47</v>
      </c>
      <c r="F17" s="83" t="str">
        <f t="shared" si="0"/>
        <v>July</v>
      </c>
      <c r="G17" s="113">
        <f t="shared" si="1"/>
        <v>0</v>
      </c>
      <c r="H17" s="49">
        <f t="shared" si="2"/>
        <v>0</v>
      </c>
    </row>
    <row r="18" spans="1:8" x14ac:dyDescent="0.25">
      <c r="A18" s="116" t="s">
        <v>100</v>
      </c>
      <c r="B18" s="120">
        <v>0</v>
      </c>
      <c r="C18" s="129">
        <v>0</v>
      </c>
      <c r="D18" s="132">
        <v>0</v>
      </c>
      <c r="E18" s="133">
        <v>0.47</v>
      </c>
      <c r="F18" s="83" t="str">
        <f t="shared" si="0"/>
        <v>July</v>
      </c>
      <c r="G18" s="113">
        <f t="shared" si="1"/>
        <v>0</v>
      </c>
      <c r="H18" s="49">
        <f t="shared" si="2"/>
        <v>0</v>
      </c>
    </row>
    <row r="19" spans="1:8" x14ac:dyDescent="0.25">
      <c r="A19" s="116" t="s">
        <v>100</v>
      </c>
      <c r="B19" s="120">
        <v>0</v>
      </c>
      <c r="C19" s="129">
        <v>0</v>
      </c>
      <c r="D19" s="132">
        <v>0</v>
      </c>
      <c r="E19" s="133">
        <v>0.47</v>
      </c>
      <c r="F19" s="83" t="str">
        <f t="shared" si="0"/>
        <v>July</v>
      </c>
      <c r="G19" s="113">
        <f t="shared" si="1"/>
        <v>0</v>
      </c>
      <c r="H19" s="49">
        <f t="shared" si="2"/>
        <v>0</v>
      </c>
    </row>
    <row r="20" spans="1:8" x14ac:dyDescent="0.25">
      <c r="A20" s="116" t="s">
        <v>100</v>
      </c>
      <c r="B20" s="120">
        <v>0</v>
      </c>
      <c r="C20" s="128"/>
      <c r="D20" s="132">
        <v>0</v>
      </c>
      <c r="E20" s="133">
        <v>0.47</v>
      </c>
      <c r="F20" s="83" t="str">
        <f t="shared" si="0"/>
        <v>July</v>
      </c>
      <c r="G20" s="113">
        <f t="shared" si="1"/>
        <v>0</v>
      </c>
      <c r="H20" s="49">
        <f t="shared" si="2"/>
        <v>0</v>
      </c>
    </row>
    <row r="21" spans="1:8" x14ac:dyDescent="0.25">
      <c r="A21" s="116" t="s">
        <v>653</v>
      </c>
      <c r="B21" s="120">
        <v>0</v>
      </c>
      <c r="C21" s="129">
        <v>0</v>
      </c>
      <c r="D21" s="132">
        <v>0</v>
      </c>
      <c r="E21" s="133">
        <v>1.25</v>
      </c>
      <c r="F21" s="83" t="str">
        <f t="shared" si="0"/>
        <v>July</v>
      </c>
      <c r="G21" s="113">
        <f t="shared" si="1"/>
        <v>0</v>
      </c>
      <c r="H21" s="49">
        <f t="shared" si="2"/>
        <v>0</v>
      </c>
    </row>
    <row r="22" spans="1:8" x14ac:dyDescent="0.25">
      <c r="A22" s="116" t="s">
        <v>653</v>
      </c>
      <c r="B22" s="120">
        <v>0</v>
      </c>
      <c r="C22" s="129">
        <v>0</v>
      </c>
      <c r="D22" s="132">
        <v>0</v>
      </c>
      <c r="E22" s="133">
        <v>1.25</v>
      </c>
      <c r="F22" s="83" t="str">
        <f t="shared" si="0"/>
        <v>July</v>
      </c>
      <c r="G22" s="113">
        <f t="shared" si="1"/>
        <v>0</v>
      </c>
      <c r="H22" s="49">
        <f t="shared" si="2"/>
        <v>0</v>
      </c>
    </row>
    <row r="23" spans="1:8" x14ac:dyDescent="0.25">
      <c r="A23" s="116" t="s">
        <v>653</v>
      </c>
      <c r="B23" s="120">
        <v>0</v>
      </c>
      <c r="C23" s="129">
        <v>0</v>
      </c>
      <c r="D23" s="132">
        <v>0</v>
      </c>
      <c r="E23" s="133">
        <v>1.25</v>
      </c>
      <c r="F23" s="83" t="str">
        <f t="shared" si="0"/>
        <v>July</v>
      </c>
      <c r="G23" s="113">
        <f t="shared" si="1"/>
        <v>0</v>
      </c>
      <c r="H23" s="49">
        <f t="shared" si="2"/>
        <v>0</v>
      </c>
    </row>
    <row r="24" spans="1:8" x14ac:dyDescent="0.25">
      <c r="A24" s="116" t="s">
        <v>653</v>
      </c>
      <c r="B24" s="120">
        <v>1</v>
      </c>
      <c r="C24" s="129">
        <v>35</v>
      </c>
      <c r="D24" s="132">
        <v>0</v>
      </c>
      <c r="E24" s="133">
        <v>1.05</v>
      </c>
      <c r="F24" s="83" t="str">
        <f t="shared" si="0"/>
        <v>July</v>
      </c>
      <c r="G24" s="113">
        <f t="shared" si="1"/>
        <v>35</v>
      </c>
      <c r="H24" s="49">
        <f t="shared" si="2"/>
        <v>36.75</v>
      </c>
    </row>
    <row r="25" spans="1:8" x14ac:dyDescent="0.25">
      <c r="A25" s="116" t="s">
        <v>659</v>
      </c>
      <c r="B25" s="120">
        <v>7</v>
      </c>
      <c r="C25" s="129">
        <v>12</v>
      </c>
      <c r="D25" s="132">
        <v>5</v>
      </c>
      <c r="E25" s="133"/>
      <c r="F25" s="83" t="str">
        <f t="shared" si="0"/>
        <v>July</v>
      </c>
      <c r="G25" s="113">
        <f t="shared" si="1"/>
        <v>12</v>
      </c>
      <c r="H25" s="49">
        <f t="shared" si="2"/>
        <v>0</v>
      </c>
    </row>
    <row r="26" spans="1:8" x14ac:dyDescent="0.25">
      <c r="A26" s="116" t="s">
        <v>659</v>
      </c>
      <c r="B26" s="120">
        <v>9</v>
      </c>
      <c r="C26" s="129">
        <v>12</v>
      </c>
      <c r="D26" s="132">
        <v>6</v>
      </c>
      <c r="E26" s="133">
        <v>0.81</v>
      </c>
      <c r="F26" s="83" t="str">
        <f t="shared" si="0"/>
        <v>July</v>
      </c>
      <c r="G26" s="113">
        <f t="shared" si="1"/>
        <v>12</v>
      </c>
      <c r="H26" s="49">
        <f t="shared" si="2"/>
        <v>9.7200000000000006</v>
      </c>
    </row>
    <row r="27" spans="1:8" x14ac:dyDescent="0.25">
      <c r="A27" s="116" t="s">
        <v>659</v>
      </c>
      <c r="B27" s="120">
        <v>0</v>
      </c>
      <c r="C27" s="129">
        <v>24</v>
      </c>
      <c r="D27" s="132">
        <v>0</v>
      </c>
      <c r="E27" s="133">
        <v>0.81</v>
      </c>
      <c r="F27" s="83" t="str">
        <f t="shared" si="0"/>
        <v>July</v>
      </c>
      <c r="G27" s="113">
        <f t="shared" si="1"/>
        <v>24</v>
      </c>
      <c r="H27" s="49">
        <f t="shared" si="2"/>
        <v>19.440000000000001</v>
      </c>
    </row>
    <row r="28" spans="1:8" x14ac:dyDescent="0.25">
      <c r="A28" s="116" t="s">
        <v>659</v>
      </c>
      <c r="B28" s="120">
        <v>0</v>
      </c>
      <c r="C28" s="129">
        <v>48</v>
      </c>
      <c r="D28" s="132">
        <v>22</v>
      </c>
      <c r="E28" s="133">
        <v>0.81</v>
      </c>
      <c r="F28" s="83" t="str">
        <f t="shared" si="0"/>
        <v>July</v>
      </c>
      <c r="G28" s="113">
        <f t="shared" si="1"/>
        <v>48</v>
      </c>
      <c r="H28" s="49">
        <f t="shared" si="2"/>
        <v>38.880000000000003</v>
      </c>
    </row>
    <row r="29" spans="1:8" x14ac:dyDescent="0.25">
      <c r="A29" s="116" t="s">
        <v>659</v>
      </c>
      <c r="B29" s="120">
        <v>0</v>
      </c>
      <c r="C29" s="129">
        <v>48</v>
      </c>
      <c r="D29" s="132">
        <v>3</v>
      </c>
      <c r="E29" s="133">
        <v>0.81</v>
      </c>
      <c r="F29" s="83" t="str">
        <f t="shared" si="0"/>
        <v>July</v>
      </c>
      <c r="G29" s="113">
        <f t="shared" si="1"/>
        <v>48</v>
      </c>
      <c r="H29" s="49">
        <f t="shared" si="2"/>
        <v>38.880000000000003</v>
      </c>
    </row>
    <row r="30" spans="1:8" x14ac:dyDescent="0.25">
      <c r="A30" s="116" t="s">
        <v>100</v>
      </c>
      <c r="B30" s="119">
        <v>22</v>
      </c>
      <c r="C30" s="129">
        <v>12</v>
      </c>
      <c r="D30" s="132">
        <v>0</v>
      </c>
      <c r="E30" s="133"/>
      <c r="F30" s="83" t="str">
        <f t="shared" si="0"/>
        <v>July</v>
      </c>
      <c r="G30" s="113">
        <f t="shared" si="1"/>
        <v>12</v>
      </c>
      <c r="H30" s="49">
        <f t="shared" si="2"/>
        <v>0</v>
      </c>
    </row>
    <row r="31" spans="1:8" x14ac:dyDescent="0.25">
      <c r="A31" s="116" t="s">
        <v>659</v>
      </c>
      <c r="B31" s="120">
        <v>2</v>
      </c>
      <c r="C31" s="129">
        <v>24</v>
      </c>
      <c r="D31" s="132">
        <v>0</v>
      </c>
      <c r="E31" s="133">
        <v>1.3779999999999999</v>
      </c>
      <c r="F31" s="83" t="str">
        <f t="shared" si="0"/>
        <v>July</v>
      </c>
      <c r="G31" s="113">
        <f t="shared" si="1"/>
        <v>24</v>
      </c>
      <c r="H31" s="49">
        <f t="shared" si="2"/>
        <v>33.071999999999996</v>
      </c>
    </row>
    <row r="32" spans="1:8" x14ac:dyDescent="0.25">
      <c r="A32" s="116" t="s">
        <v>654</v>
      </c>
      <c r="B32" s="120">
        <v>0</v>
      </c>
      <c r="C32" s="128"/>
      <c r="D32" s="132">
        <v>0</v>
      </c>
      <c r="E32" s="133">
        <v>0.82</v>
      </c>
      <c r="F32" s="83" t="str">
        <f t="shared" si="0"/>
        <v>July</v>
      </c>
      <c r="G32" s="113">
        <f t="shared" si="1"/>
        <v>0</v>
      </c>
      <c r="H32" s="49">
        <f t="shared" si="2"/>
        <v>0</v>
      </c>
    </row>
    <row r="33" spans="1:8" x14ac:dyDescent="0.25">
      <c r="A33" s="116" t="s">
        <v>650</v>
      </c>
      <c r="B33" s="120">
        <v>2</v>
      </c>
      <c r="C33" s="129">
        <v>42</v>
      </c>
      <c r="D33" s="132">
        <v>0</v>
      </c>
      <c r="E33" s="133">
        <v>5.95</v>
      </c>
      <c r="F33" s="83" t="str">
        <f t="shared" si="0"/>
        <v>July</v>
      </c>
      <c r="G33" s="113">
        <f t="shared" si="1"/>
        <v>42</v>
      </c>
      <c r="H33" s="49">
        <f t="shared" si="2"/>
        <v>249.9</v>
      </c>
    </row>
    <row r="34" spans="1:8" x14ac:dyDescent="0.25">
      <c r="A34" s="116" t="s">
        <v>650</v>
      </c>
      <c r="B34" s="120">
        <v>0</v>
      </c>
      <c r="C34" s="129">
        <v>0</v>
      </c>
      <c r="D34" s="132">
        <v>0</v>
      </c>
      <c r="E34" s="133"/>
      <c r="F34" s="83" t="str">
        <f t="shared" si="0"/>
        <v>July</v>
      </c>
      <c r="G34" s="113">
        <f t="shared" si="1"/>
        <v>0</v>
      </c>
      <c r="H34" s="49">
        <f t="shared" si="2"/>
        <v>0</v>
      </c>
    </row>
    <row r="35" spans="1:8" x14ac:dyDescent="0.25">
      <c r="A35" s="116" t="s">
        <v>100</v>
      </c>
      <c r="B35" s="120">
        <v>0</v>
      </c>
      <c r="C35" s="129">
        <v>48</v>
      </c>
      <c r="D35" s="132">
        <v>0</v>
      </c>
      <c r="E35" s="133"/>
      <c r="F35" s="83" t="str">
        <f t="shared" si="0"/>
        <v>July</v>
      </c>
      <c r="G35" s="113">
        <f t="shared" si="1"/>
        <v>48</v>
      </c>
      <c r="H35" s="49">
        <f t="shared" si="2"/>
        <v>0</v>
      </c>
    </row>
    <row r="36" spans="1:8" x14ac:dyDescent="0.25">
      <c r="A36" s="116" t="s">
        <v>654</v>
      </c>
      <c r="B36" s="120">
        <v>0</v>
      </c>
      <c r="C36" s="129">
        <v>60</v>
      </c>
      <c r="D36" s="132">
        <v>24</v>
      </c>
      <c r="E36" s="133">
        <v>0.95660000000000001</v>
      </c>
      <c r="F36" s="83" t="str">
        <f t="shared" si="0"/>
        <v>July</v>
      </c>
      <c r="G36" s="113">
        <f t="shared" si="1"/>
        <v>60</v>
      </c>
      <c r="H36" s="49">
        <f t="shared" si="2"/>
        <v>57.396000000000001</v>
      </c>
    </row>
    <row r="37" spans="1:8" x14ac:dyDescent="0.25">
      <c r="A37" s="116" t="s">
        <v>659</v>
      </c>
      <c r="B37" s="120">
        <v>16</v>
      </c>
      <c r="C37" s="128"/>
      <c r="D37" s="132">
        <v>23</v>
      </c>
      <c r="E37" s="133"/>
      <c r="F37" s="83" t="str">
        <f t="shared" si="0"/>
        <v>July</v>
      </c>
      <c r="G37" s="113">
        <f t="shared" si="1"/>
        <v>0</v>
      </c>
      <c r="H37" s="49">
        <f t="shared" si="2"/>
        <v>0</v>
      </c>
    </row>
    <row r="38" spans="1:8" x14ac:dyDescent="0.25">
      <c r="A38" s="116" t="s">
        <v>659</v>
      </c>
      <c r="B38" s="120">
        <v>9</v>
      </c>
      <c r="C38" s="128"/>
      <c r="D38" s="132">
        <v>24</v>
      </c>
      <c r="E38" s="133">
        <v>0.99</v>
      </c>
      <c r="F38" s="83" t="str">
        <f t="shared" si="0"/>
        <v>July</v>
      </c>
      <c r="G38" s="113">
        <f t="shared" si="1"/>
        <v>0</v>
      </c>
      <c r="H38" s="49">
        <f t="shared" si="2"/>
        <v>0</v>
      </c>
    </row>
    <row r="39" spans="1:8" x14ac:dyDescent="0.25">
      <c r="A39" s="116" t="s">
        <v>659</v>
      </c>
      <c r="B39" s="120">
        <v>18</v>
      </c>
      <c r="C39" s="128"/>
      <c r="D39" s="132">
        <v>12</v>
      </c>
      <c r="E39" s="133"/>
      <c r="F39" s="83" t="str">
        <f t="shared" si="0"/>
        <v>July</v>
      </c>
      <c r="G39" s="113">
        <f t="shared" si="1"/>
        <v>0</v>
      </c>
      <c r="H39" s="49">
        <f t="shared" si="2"/>
        <v>0</v>
      </c>
    </row>
    <row r="40" spans="1:8" x14ac:dyDescent="0.25">
      <c r="A40" s="116" t="s">
        <v>659</v>
      </c>
      <c r="B40" s="120">
        <v>11</v>
      </c>
      <c r="C40" s="128"/>
      <c r="D40" s="132">
        <v>3</v>
      </c>
      <c r="E40" s="133"/>
      <c r="F40" s="83" t="str">
        <f t="shared" si="0"/>
        <v>July</v>
      </c>
      <c r="G40" s="113">
        <f t="shared" si="1"/>
        <v>0</v>
      </c>
      <c r="H40" s="49">
        <f t="shared" si="2"/>
        <v>0</v>
      </c>
    </row>
    <row r="41" spans="1:8" x14ac:dyDescent="0.25">
      <c r="A41" s="116" t="s">
        <v>659</v>
      </c>
      <c r="B41" s="120">
        <v>0</v>
      </c>
      <c r="C41" s="128"/>
      <c r="D41" s="132">
        <v>0</v>
      </c>
      <c r="E41" s="133"/>
      <c r="F41" s="83" t="str">
        <f t="shared" si="0"/>
        <v>July</v>
      </c>
      <c r="G41" s="113">
        <f t="shared" si="1"/>
        <v>0</v>
      </c>
      <c r="H41" s="49">
        <f t="shared" si="2"/>
        <v>0</v>
      </c>
    </row>
    <row r="42" spans="1:8" x14ac:dyDescent="0.25">
      <c r="A42" s="116" t="s">
        <v>659</v>
      </c>
      <c r="B42" s="120">
        <v>21</v>
      </c>
      <c r="C42" s="128"/>
      <c r="D42" s="132">
        <v>17</v>
      </c>
      <c r="E42" s="133"/>
      <c r="F42" s="83" t="str">
        <f t="shared" si="0"/>
        <v>July</v>
      </c>
      <c r="G42" s="113">
        <f t="shared" si="1"/>
        <v>0</v>
      </c>
      <c r="H42" s="49">
        <f t="shared" si="2"/>
        <v>0</v>
      </c>
    </row>
    <row r="43" spans="1:8" x14ac:dyDescent="0.25">
      <c r="A43" s="116" t="s">
        <v>659</v>
      </c>
      <c r="B43" s="120">
        <v>14</v>
      </c>
      <c r="C43" s="128"/>
      <c r="D43" s="132">
        <v>8</v>
      </c>
      <c r="E43" s="133">
        <v>0.99</v>
      </c>
      <c r="F43" s="83" t="str">
        <f t="shared" si="0"/>
        <v>July</v>
      </c>
      <c r="G43" s="113">
        <f t="shared" si="1"/>
        <v>0</v>
      </c>
      <c r="H43" s="49">
        <f t="shared" si="2"/>
        <v>0</v>
      </c>
    </row>
    <row r="44" spans="1:8" x14ac:dyDescent="0.25">
      <c r="A44" s="116" t="s">
        <v>659</v>
      </c>
      <c r="B44" s="120">
        <v>0</v>
      </c>
      <c r="C44" s="128"/>
      <c r="D44" s="132">
        <v>11</v>
      </c>
      <c r="E44" s="133">
        <v>1.33</v>
      </c>
      <c r="F44" s="83" t="str">
        <f t="shared" si="0"/>
        <v>July</v>
      </c>
      <c r="G44" s="113">
        <f t="shared" si="1"/>
        <v>0</v>
      </c>
      <c r="H44" s="49">
        <f t="shared" si="2"/>
        <v>0</v>
      </c>
    </row>
    <row r="45" spans="1:8" x14ac:dyDescent="0.25">
      <c r="A45" s="116" t="s">
        <v>659</v>
      </c>
      <c r="B45" s="120">
        <v>12</v>
      </c>
      <c r="C45" s="128"/>
      <c r="D45" s="132">
        <v>0</v>
      </c>
      <c r="E45" s="133"/>
      <c r="F45" s="83" t="str">
        <f t="shared" si="0"/>
        <v>July</v>
      </c>
      <c r="G45" s="113">
        <f t="shared" si="1"/>
        <v>0</v>
      </c>
      <c r="H45" s="49">
        <f t="shared" si="2"/>
        <v>0</v>
      </c>
    </row>
    <row r="46" spans="1:8" x14ac:dyDescent="0.25">
      <c r="A46" s="116" t="s">
        <v>659</v>
      </c>
      <c r="B46" s="120">
        <v>11</v>
      </c>
      <c r="C46" s="129">
        <v>12</v>
      </c>
      <c r="D46" s="132">
        <v>11</v>
      </c>
      <c r="E46" s="133"/>
      <c r="F46" s="83" t="str">
        <f t="shared" si="0"/>
        <v>July</v>
      </c>
      <c r="G46" s="113">
        <f t="shared" si="1"/>
        <v>12</v>
      </c>
      <c r="H46" s="49">
        <f t="shared" si="2"/>
        <v>0</v>
      </c>
    </row>
    <row r="47" spans="1:8" x14ac:dyDescent="0.25">
      <c r="A47" s="116" t="s">
        <v>654</v>
      </c>
      <c r="B47" s="120">
        <v>21</v>
      </c>
      <c r="C47" s="129">
        <v>48</v>
      </c>
      <c r="D47" s="132">
        <v>19</v>
      </c>
      <c r="E47" s="133">
        <v>0.37580000000000002</v>
      </c>
      <c r="F47" s="83" t="str">
        <f t="shared" si="0"/>
        <v>July</v>
      </c>
      <c r="G47" s="113">
        <f t="shared" si="1"/>
        <v>48</v>
      </c>
      <c r="H47" s="49">
        <f t="shared" si="2"/>
        <v>18.038400000000003</v>
      </c>
    </row>
    <row r="48" spans="1:8" x14ac:dyDescent="0.25">
      <c r="A48" s="115" t="s">
        <v>654</v>
      </c>
      <c r="B48" s="120">
        <v>22</v>
      </c>
      <c r="C48" s="129">
        <v>120</v>
      </c>
      <c r="D48" s="132">
        <v>27</v>
      </c>
      <c r="E48" s="133">
        <v>0.82</v>
      </c>
      <c r="F48" s="83" t="str">
        <f t="shared" si="0"/>
        <v>July</v>
      </c>
      <c r="G48" s="113">
        <f t="shared" si="1"/>
        <v>120</v>
      </c>
      <c r="H48" s="49">
        <f t="shared" si="2"/>
        <v>98.399999999999991</v>
      </c>
    </row>
    <row r="49" spans="1:8" x14ac:dyDescent="0.25">
      <c r="A49" s="116" t="s">
        <v>654</v>
      </c>
      <c r="B49" s="120">
        <v>24</v>
      </c>
      <c r="C49" s="129">
        <v>48</v>
      </c>
      <c r="D49" s="132">
        <v>0</v>
      </c>
      <c r="E49" s="133"/>
      <c r="F49" s="83" t="str">
        <f t="shared" si="0"/>
        <v>July</v>
      </c>
      <c r="G49" s="113">
        <f t="shared" si="1"/>
        <v>48</v>
      </c>
      <c r="H49" s="49">
        <f t="shared" si="2"/>
        <v>0</v>
      </c>
    </row>
    <row r="50" spans="1:8" x14ac:dyDescent="0.25">
      <c r="A50" s="116" t="s">
        <v>100</v>
      </c>
      <c r="B50" s="120">
        <v>1007</v>
      </c>
      <c r="C50" s="129">
        <v>0</v>
      </c>
      <c r="D50" s="132">
        <v>619</v>
      </c>
      <c r="E50" s="133"/>
      <c r="F50" s="83" t="str">
        <f t="shared" si="0"/>
        <v>July</v>
      </c>
      <c r="G50" s="113">
        <f t="shared" si="1"/>
        <v>0</v>
      </c>
      <c r="H50" s="49">
        <f t="shared" si="2"/>
        <v>0</v>
      </c>
    </row>
    <row r="51" spans="1:8" x14ac:dyDescent="0.25">
      <c r="A51" s="116" t="s">
        <v>100</v>
      </c>
      <c r="B51" s="120">
        <v>114</v>
      </c>
      <c r="C51" s="129">
        <v>200</v>
      </c>
      <c r="D51" s="132">
        <v>92</v>
      </c>
      <c r="E51" s="133">
        <v>0.22</v>
      </c>
      <c r="F51" s="83" t="str">
        <f t="shared" si="0"/>
        <v>July</v>
      </c>
      <c r="G51" s="113">
        <f t="shared" si="1"/>
        <v>200</v>
      </c>
      <c r="H51" s="49">
        <f t="shared" si="2"/>
        <v>44</v>
      </c>
    </row>
    <row r="52" spans="1:8" x14ac:dyDescent="0.25">
      <c r="A52" s="116" t="s">
        <v>659</v>
      </c>
      <c r="B52" s="120"/>
      <c r="C52" s="128"/>
      <c r="D52" s="132">
        <v>10</v>
      </c>
      <c r="E52" s="133">
        <v>0.52829999999999999</v>
      </c>
      <c r="F52" s="83" t="str">
        <f t="shared" si="0"/>
        <v>July</v>
      </c>
      <c r="G52" s="113">
        <f t="shared" si="1"/>
        <v>0</v>
      </c>
      <c r="H52" s="49">
        <f t="shared" si="2"/>
        <v>0</v>
      </c>
    </row>
    <row r="53" spans="1:8" x14ac:dyDescent="0.25">
      <c r="A53" s="115" t="s">
        <v>659</v>
      </c>
      <c r="B53" s="120">
        <v>0</v>
      </c>
      <c r="C53" s="129">
        <v>0</v>
      </c>
      <c r="D53" s="132">
        <v>0</v>
      </c>
      <c r="E53" s="133"/>
      <c r="F53" s="83" t="str">
        <f t="shared" si="0"/>
        <v>July</v>
      </c>
      <c r="G53" s="113">
        <f t="shared" si="1"/>
        <v>0</v>
      </c>
      <c r="H53" s="49">
        <f t="shared" si="2"/>
        <v>0</v>
      </c>
    </row>
    <row r="54" spans="1:8" x14ac:dyDescent="0.25">
      <c r="A54" s="115" t="s">
        <v>659</v>
      </c>
      <c r="B54" s="120">
        <v>0</v>
      </c>
      <c r="C54" s="129">
        <v>0</v>
      </c>
      <c r="D54" s="132">
        <v>6</v>
      </c>
      <c r="E54" s="133"/>
      <c r="F54" s="83" t="str">
        <f t="shared" si="0"/>
        <v>July</v>
      </c>
      <c r="G54" s="113">
        <f t="shared" si="1"/>
        <v>0</v>
      </c>
      <c r="H54" s="49">
        <f t="shared" si="2"/>
        <v>0</v>
      </c>
    </row>
    <row r="55" spans="1:8" x14ac:dyDescent="0.25">
      <c r="A55" s="116" t="s">
        <v>659</v>
      </c>
      <c r="B55" s="120">
        <v>3</v>
      </c>
      <c r="C55" s="129">
        <v>0</v>
      </c>
      <c r="D55" s="132">
        <v>0</v>
      </c>
      <c r="E55" s="133"/>
      <c r="F55" s="83" t="str">
        <f t="shared" si="0"/>
        <v>July</v>
      </c>
      <c r="G55" s="113">
        <f t="shared" si="1"/>
        <v>0</v>
      </c>
      <c r="H55" s="49">
        <f t="shared" si="2"/>
        <v>0</v>
      </c>
    </row>
    <row r="56" spans="1:8" x14ac:dyDescent="0.25">
      <c r="A56" s="116" t="s">
        <v>650</v>
      </c>
      <c r="B56" s="120">
        <v>0</v>
      </c>
      <c r="C56" s="129">
        <v>0</v>
      </c>
      <c r="D56" s="132">
        <v>0</v>
      </c>
      <c r="E56" s="133"/>
      <c r="F56" s="83" t="str">
        <f t="shared" si="0"/>
        <v>July</v>
      </c>
      <c r="G56" s="113">
        <f t="shared" si="1"/>
        <v>0</v>
      </c>
      <c r="H56" s="49">
        <f t="shared" si="2"/>
        <v>0</v>
      </c>
    </row>
    <row r="57" spans="1:8" x14ac:dyDescent="0.25">
      <c r="A57" s="116" t="s">
        <v>650</v>
      </c>
      <c r="B57" s="120">
        <v>2</v>
      </c>
      <c r="C57" s="129">
        <v>59</v>
      </c>
      <c r="D57" s="132">
        <v>0</v>
      </c>
      <c r="E57" s="133">
        <v>3.95</v>
      </c>
      <c r="F57" s="83" t="str">
        <f t="shared" si="0"/>
        <v>July</v>
      </c>
      <c r="G57" s="113">
        <f t="shared" si="1"/>
        <v>59</v>
      </c>
      <c r="H57" s="49">
        <f t="shared" si="2"/>
        <v>233.05</v>
      </c>
    </row>
    <row r="58" spans="1:8" x14ac:dyDescent="0.25">
      <c r="A58" s="116" t="s">
        <v>654</v>
      </c>
      <c r="B58" s="120">
        <v>23</v>
      </c>
      <c r="C58" s="129">
        <v>96</v>
      </c>
      <c r="D58" s="132">
        <v>12</v>
      </c>
      <c r="E58" s="133">
        <v>0.82</v>
      </c>
      <c r="F58" s="83" t="str">
        <f t="shared" si="0"/>
        <v>July</v>
      </c>
      <c r="G58" s="113">
        <f t="shared" si="1"/>
        <v>96</v>
      </c>
      <c r="H58" s="49">
        <f t="shared" si="2"/>
        <v>78.72</v>
      </c>
    </row>
    <row r="59" spans="1:8" x14ac:dyDescent="0.25">
      <c r="A59" s="116" t="s">
        <v>659</v>
      </c>
      <c r="B59" s="120">
        <v>52</v>
      </c>
      <c r="C59" s="129">
        <v>0</v>
      </c>
      <c r="D59" s="132">
        <v>0</v>
      </c>
      <c r="E59" s="133"/>
      <c r="F59" s="83" t="str">
        <f t="shared" si="0"/>
        <v>July</v>
      </c>
      <c r="G59" s="113">
        <f t="shared" si="1"/>
        <v>0</v>
      </c>
      <c r="H59" s="49">
        <f t="shared" si="2"/>
        <v>0</v>
      </c>
    </row>
    <row r="60" spans="1:8" x14ac:dyDescent="0.25">
      <c r="A60" s="116" t="s">
        <v>659</v>
      </c>
      <c r="B60" s="120">
        <v>14</v>
      </c>
      <c r="C60" s="129">
        <v>0</v>
      </c>
      <c r="D60" s="132">
        <v>0</v>
      </c>
      <c r="E60" s="133"/>
      <c r="F60" s="83" t="str">
        <f t="shared" si="0"/>
        <v>July</v>
      </c>
      <c r="G60" s="113">
        <f t="shared" si="1"/>
        <v>0</v>
      </c>
      <c r="H60" s="49">
        <f t="shared" si="2"/>
        <v>0</v>
      </c>
    </row>
    <row r="61" spans="1:8" x14ac:dyDescent="0.25">
      <c r="A61" s="116" t="s">
        <v>659</v>
      </c>
      <c r="B61" s="120">
        <v>52</v>
      </c>
      <c r="C61" s="129">
        <v>0</v>
      </c>
      <c r="D61" s="132">
        <v>0</v>
      </c>
      <c r="E61" s="133"/>
      <c r="F61" s="83" t="str">
        <f t="shared" si="0"/>
        <v>July</v>
      </c>
      <c r="G61" s="113">
        <f t="shared" si="1"/>
        <v>0</v>
      </c>
      <c r="H61" s="49">
        <f t="shared" si="2"/>
        <v>0</v>
      </c>
    </row>
    <row r="62" spans="1:8" x14ac:dyDescent="0.25">
      <c r="A62" s="116" t="s">
        <v>653</v>
      </c>
      <c r="B62" s="120">
        <v>0</v>
      </c>
      <c r="C62" s="129">
        <v>108</v>
      </c>
      <c r="D62" s="132">
        <v>2</v>
      </c>
      <c r="E62" s="133">
        <v>0.7</v>
      </c>
      <c r="F62" s="83" t="str">
        <f t="shared" si="0"/>
        <v>July</v>
      </c>
      <c r="G62" s="113">
        <f t="shared" si="1"/>
        <v>108</v>
      </c>
      <c r="H62" s="49">
        <f t="shared" si="2"/>
        <v>75.599999999999994</v>
      </c>
    </row>
    <row r="63" spans="1:8" x14ac:dyDescent="0.25">
      <c r="A63" s="116" t="s">
        <v>659</v>
      </c>
      <c r="B63" s="120">
        <v>4</v>
      </c>
      <c r="C63" s="129">
        <v>10</v>
      </c>
      <c r="D63" s="132">
        <v>4</v>
      </c>
      <c r="E63" s="133"/>
      <c r="F63" s="83" t="str">
        <f t="shared" si="0"/>
        <v>July</v>
      </c>
      <c r="G63" s="113">
        <f t="shared" si="1"/>
        <v>10</v>
      </c>
      <c r="H63" s="49">
        <f t="shared" si="2"/>
        <v>0</v>
      </c>
    </row>
    <row r="64" spans="1:8" x14ac:dyDescent="0.25">
      <c r="A64" s="116" t="s">
        <v>654</v>
      </c>
      <c r="B64" s="120">
        <v>20</v>
      </c>
      <c r="C64" s="129">
        <v>48</v>
      </c>
      <c r="D64" s="131">
        <v>37</v>
      </c>
      <c r="E64" s="133">
        <v>0.82</v>
      </c>
      <c r="F64" s="83" t="str">
        <f t="shared" si="0"/>
        <v>July</v>
      </c>
      <c r="G64" s="113">
        <f t="shared" si="1"/>
        <v>48</v>
      </c>
      <c r="H64" s="49">
        <f t="shared" si="2"/>
        <v>39.36</v>
      </c>
    </row>
    <row r="65" spans="1:8" x14ac:dyDescent="0.25">
      <c r="A65" s="116" t="s">
        <v>653</v>
      </c>
      <c r="B65" s="120">
        <v>5</v>
      </c>
      <c r="C65" s="129">
        <v>16</v>
      </c>
      <c r="D65" s="132">
        <v>0</v>
      </c>
      <c r="E65" s="133">
        <v>2.41</v>
      </c>
      <c r="F65" s="83" t="str">
        <f t="shared" si="0"/>
        <v>July</v>
      </c>
      <c r="G65" s="113">
        <f t="shared" si="1"/>
        <v>16</v>
      </c>
      <c r="H65" s="49">
        <f t="shared" si="2"/>
        <v>38.56</v>
      </c>
    </row>
    <row r="66" spans="1:8" x14ac:dyDescent="0.25">
      <c r="A66" s="116" t="s">
        <v>653</v>
      </c>
      <c r="B66" s="120">
        <v>5</v>
      </c>
      <c r="C66" s="129">
        <v>22</v>
      </c>
      <c r="D66" s="132">
        <v>2</v>
      </c>
      <c r="E66" s="133">
        <v>1.91</v>
      </c>
      <c r="F66" s="83" t="str">
        <f t="shared" si="0"/>
        <v>July</v>
      </c>
      <c r="G66" s="113">
        <f t="shared" si="1"/>
        <v>22</v>
      </c>
      <c r="H66" s="49">
        <f t="shared" si="2"/>
        <v>42.019999999999996</v>
      </c>
    </row>
    <row r="67" spans="1:8" x14ac:dyDescent="0.25">
      <c r="A67" s="116" t="s">
        <v>653</v>
      </c>
      <c r="B67" s="120">
        <v>1</v>
      </c>
      <c r="C67" s="129">
        <v>8</v>
      </c>
      <c r="D67" s="132">
        <v>0</v>
      </c>
      <c r="E67" s="133">
        <v>1.91</v>
      </c>
      <c r="F67" s="83" t="str">
        <f t="shared" ref="F67:F130" si="3">"July"</f>
        <v>July</v>
      </c>
      <c r="G67" s="113">
        <f t="shared" ref="G67:G130" si="4">IFERROR(IF(C67=" ",0,C67),0)</f>
        <v>8</v>
      </c>
      <c r="H67" s="49">
        <f t="shared" ref="H67:H130" si="5">IFERROR(G67 * E67, 0)</f>
        <v>15.28</v>
      </c>
    </row>
    <row r="68" spans="1:8" x14ac:dyDescent="0.25">
      <c r="A68" s="116" t="s">
        <v>653</v>
      </c>
      <c r="B68" s="120">
        <v>4</v>
      </c>
      <c r="C68" s="129">
        <v>16</v>
      </c>
      <c r="D68" s="132">
        <v>0</v>
      </c>
      <c r="E68" s="133">
        <v>2.2400000000000002</v>
      </c>
      <c r="F68" s="83" t="str">
        <f t="shared" si="3"/>
        <v>July</v>
      </c>
      <c r="G68" s="113">
        <f t="shared" si="4"/>
        <v>16</v>
      </c>
      <c r="H68" s="49">
        <f t="shared" si="5"/>
        <v>35.840000000000003</v>
      </c>
    </row>
    <row r="69" spans="1:8" x14ac:dyDescent="0.25">
      <c r="A69" s="116" t="s">
        <v>653</v>
      </c>
      <c r="B69" s="120">
        <v>7</v>
      </c>
      <c r="C69" s="129">
        <v>8</v>
      </c>
      <c r="D69" s="132">
        <v>2</v>
      </c>
      <c r="E69" s="133">
        <v>2.0299999999999998</v>
      </c>
      <c r="F69" s="83" t="str">
        <f t="shared" si="3"/>
        <v>July</v>
      </c>
      <c r="G69" s="113">
        <f t="shared" si="4"/>
        <v>8</v>
      </c>
      <c r="H69" s="49">
        <f t="shared" si="5"/>
        <v>16.239999999999998</v>
      </c>
    </row>
    <row r="70" spans="1:8" x14ac:dyDescent="0.25">
      <c r="A70" s="116" t="s">
        <v>653</v>
      </c>
      <c r="B70" s="120">
        <v>3</v>
      </c>
      <c r="C70" s="129">
        <v>8</v>
      </c>
      <c r="D70" s="132">
        <v>1</v>
      </c>
      <c r="E70" s="133">
        <v>3.59</v>
      </c>
      <c r="F70" s="83" t="str">
        <f t="shared" si="3"/>
        <v>July</v>
      </c>
      <c r="G70" s="113">
        <f t="shared" si="4"/>
        <v>8</v>
      </c>
      <c r="H70" s="49">
        <f t="shared" si="5"/>
        <v>28.72</v>
      </c>
    </row>
    <row r="71" spans="1:8" x14ac:dyDescent="0.25">
      <c r="A71" s="116" t="s">
        <v>653</v>
      </c>
      <c r="B71" s="120">
        <v>2</v>
      </c>
      <c r="C71" s="129">
        <v>32</v>
      </c>
      <c r="D71" s="132">
        <v>5</v>
      </c>
      <c r="E71" s="133">
        <v>2.68</v>
      </c>
      <c r="F71" s="83" t="str">
        <f t="shared" si="3"/>
        <v>July</v>
      </c>
      <c r="G71" s="113">
        <f t="shared" si="4"/>
        <v>32</v>
      </c>
      <c r="H71" s="49">
        <f t="shared" si="5"/>
        <v>85.76</v>
      </c>
    </row>
    <row r="72" spans="1:8" x14ac:dyDescent="0.25">
      <c r="A72" s="116" t="s">
        <v>653</v>
      </c>
      <c r="B72" s="120">
        <v>4</v>
      </c>
      <c r="C72" s="129">
        <v>16</v>
      </c>
      <c r="D72" s="132">
        <v>3</v>
      </c>
      <c r="E72" s="133">
        <v>1.79</v>
      </c>
      <c r="F72" s="83" t="str">
        <f t="shared" si="3"/>
        <v>July</v>
      </c>
      <c r="G72" s="113">
        <f t="shared" si="4"/>
        <v>16</v>
      </c>
      <c r="H72" s="49">
        <f t="shared" si="5"/>
        <v>28.64</v>
      </c>
    </row>
    <row r="73" spans="1:8" x14ac:dyDescent="0.25">
      <c r="A73" s="116" t="s">
        <v>650</v>
      </c>
      <c r="B73" s="120">
        <v>1</v>
      </c>
      <c r="C73" s="129">
        <v>41</v>
      </c>
      <c r="D73" s="132">
        <v>0</v>
      </c>
      <c r="E73" s="133">
        <v>5.95</v>
      </c>
      <c r="F73" s="83" t="str">
        <f t="shared" si="3"/>
        <v>July</v>
      </c>
      <c r="G73" s="113">
        <f t="shared" si="4"/>
        <v>41</v>
      </c>
      <c r="H73" s="49">
        <f t="shared" si="5"/>
        <v>243.95000000000002</v>
      </c>
    </row>
    <row r="74" spans="1:8" x14ac:dyDescent="0.25">
      <c r="A74" s="116" t="s">
        <v>654</v>
      </c>
      <c r="B74" s="120">
        <v>12</v>
      </c>
      <c r="C74" s="129">
        <v>48</v>
      </c>
      <c r="D74" s="132">
        <v>11</v>
      </c>
      <c r="E74" s="133">
        <v>1.6850000000000001</v>
      </c>
      <c r="F74" s="83" t="str">
        <f t="shared" si="3"/>
        <v>July</v>
      </c>
      <c r="G74" s="113">
        <f t="shared" si="4"/>
        <v>48</v>
      </c>
      <c r="H74" s="49">
        <f t="shared" si="5"/>
        <v>80.88</v>
      </c>
    </row>
    <row r="75" spans="1:8" x14ac:dyDescent="0.25">
      <c r="A75" s="116" t="s">
        <v>654</v>
      </c>
      <c r="B75" s="120">
        <v>16</v>
      </c>
      <c r="C75" s="129">
        <v>48</v>
      </c>
      <c r="D75" s="131">
        <v>25</v>
      </c>
      <c r="E75" s="133">
        <v>1.6850000000000001</v>
      </c>
      <c r="F75" s="83" t="str">
        <f t="shared" si="3"/>
        <v>July</v>
      </c>
      <c r="G75" s="113">
        <f t="shared" si="4"/>
        <v>48</v>
      </c>
      <c r="H75" s="49">
        <f t="shared" si="5"/>
        <v>80.88</v>
      </c>
    </row>
    <row r="76" spans="1:8" x14ac:dyDescent="0.25">
      <c r="A76" s="116" t="s">
        <v>654</v>
      </c>
      <c r="B76" s="120">
        <v>14</v>
      </c>
      <c r="C76" s="129">
        <v>0</v>
      </c>
      <c r="D76" s="132">
        <v>0</v>
      </c>
      <c r="E76" s="133"/>
      <c r="F76" s="83" t="str">
        <f t="shared" si="3"/>
        <v>July</v>
      </c>
      <c r="G76" s="113">
        <f t="shared" si="4"/>
        <v>0</v>
      </c>
      <c r="H76" s="49">
        <f t="shared" si="5"/>
        <v>0</v>
      </c>
    </row>
    <row r="77" spans="1:8" x14ac:dyDescent="0.25">
      <c r="A77" s="116" t="s">
        <v>654</v>
      </c>
      <c r="B77" s="120">
        <v>27</v>
      </c>
      <c r="C77" s="129">
        <v>0</v>
      </c>
      <c r="D77" s="132">
        <v>8</v>
      </c>
      <c r="E77" s="133"/>
      <c r="F77" s="83" t="str">
        <f t="shared" si="3"/>
        <v>July</v>
      </c>
      <c r="G77" s="113">
        <f t="shared" si="4"/>
        <v>0</v>
      </c>
      <c r="H77" s="49">
        <f t="shared" si="5"/>
        <v>0</v>
      </c>
    </row>
    <row r="78" spans="1:8" x14ac:dyDescent="0.25">
      <c r="A78" s="116" t="s">
        <v>654</v>
      </c>
      <c r="B78" s="120">
        <v>24</v>
      </c>
      <c r="C78" s="129">
        <v>0</v>
      </c>
      <c r="D78" s="132">
        <v>0</v>
      </c>
      <c r="E78" s="133"/>
      <c r="F78" s="83" t="str">
        <f t="shared" si="3"/>
        <v>July</v>
      </c>
      <c r="G78" s="113">
        <f t="shared" si="4"/>
        <v>0</v>
      </c>
      <c r="H78" s="49">
        <f t="shared" si="5"/>
        <v>0</v>
      </c>
    </row>
    <row r="79" spans="1:8" x14ac:dyDescent="0.25">
      <c r="A79" s="115" t="s">
        <v>650</v>
      </c>
      <c r="B79" s="120">
        <v>9</v>
      </c>
      <c r="C79" s="129">
        <v>26</v>
      </c>
      <c r="D79" s="132">
        <v>0</v>
      </c>
      <c r="E79" s="133">
        <v>4.95</v>
      </c>
      <c r="F79" s="83" t="str">
        <f t="shared" si="3"/>
        <v>July</v>
      </c>
      <c r="G79" s="113">
        <f t="shared" si="4"/>
        <v>26</v>
      </c>
      <c r="H79" s="49">
        <f t="shared" si="5"/>
        <v>128.70000000000002</v>
      </c>
    </row>
    <row r="80" spans="1:8" x14ac:dyDescent="0.25">
      <c r="A80" s="115" t="s">
        <v>657</v>
      </c>
      <c r="B80" s="120">
        <v>0</v>
      </c>
      <c r="C80" s="129">
        <v>48</v>
      </c>
      <c r="D80" s="132">
        <v>7</v>
      </c>
      <c r="E80" s="133">
        <v>0.96179999999999999</v>
      </c>
      <c r="F80" s="83" t="str">
        <f t="shared" si="3"/>
        <v>July</v>
      </c>
      <c r="G80" s="113">
        <f t="shared" si="4"/>
        <v>48</v>
      </c>
      <c r="H80" s="49">
        <f t="shared" si="5"/>
        <v>46.166399999999996</v>
      </c>
    </row>
    <row r="81" spans="1:8" x14ac:dyDescent="0.25">
      <c r="A81" s="115" t="s">
        <v>655</v>
      </c>
      <c r="B81" s="120">
        <v>2</v>
      </c>
      <c r="C81" s="129">
        <v>36</v>
      </c>
      <c r="D81" s="132">
        <v>14</v>
      </c>
      <c r="E81" s="133">
        <v>0.59160000000000001</v>
      </c>
      <c r="F81" s="83" t="str">
        <f t="shared" si="3"/>
        <v>July</v>
      </c>
      <c r="G81" s="113">
        <f t="shared" si="4"/>
        <v>36</v>
      </c>
      <c r="H81" s="49">
        <f t="shared" si="5"/>
        <v>21.297599999999999</v>
      </c>
    </row>
    <row r="82" spans="1:8" x14ac:dyDescent="0.25">
      <c r="A82" s="116" t="s">
        <v>655</v>
      </c>
      <c r="B82" s="120">
        <v>0</v>
      </c>
      <c r="C82" s="129">
        <v>36</v>
      </c>
      <c r="D82" s="132">
        <v>36</v>
      </c>
      <c r="E82" s="133">
        <v>0.64805000000000001</v>
      </c>
      <c r="F82" s="83" t="str">
        <f t="shared" si="3"/>
        <v>July</v>
      </c>
      <c r="G82" s="113">
        <f t="shared" si="4"/>
        <v>36</v>
      </c>
      <c r="H82" s="49">
        <f t="shared" si="5"/>
        <v>23.329799999999999</v>
      </c>
    </row>
    <row r="83" spans="1:8" x14ac:dyDescent="0.25">
      <c r="A83" s="116" t="s">
        <v>655</v>
      </c>
      <c r="B83" s="120">
        <v>0</v>
      </c>
      <c r="C83" s="129">
        <v>0</v>
      </c>
      <c r="D83" s="132">
        <v>0</v>
      </c>
      <c r="E83" s="133"/>
      <c r="F83" s="83" t="str">
        <f t="shared" si="3"/>
        <v>July</v>
      </c>
      <c r="G83" s="113">
        <f t="shared" si="4"/>
        <v>0</v>
      </c>
      <c r="H83" s="49">
        <f t="shared" si="5"/>
        <v>0</v>
      </c>
    </row>
    <row r="84" spans="1:8" x14ac:dyDescent="0.25">
      <c r="A84" s="116" t="s">
        <v>655</v>
      </c>
      <c r="B84" s="120">
        <v>0</v>
      </c>
      <c r="C84" s="129">
        <v>30</v>
      </c>
      <c r="D84" s="132">
        <v>0</v>
      </c>
      <c r="E84" s="133">
        <v>0.61</v>
      </c>
      <c r="F84" s="83" t="str">
        <f t="shared" si="3"/>
        <v>July</v>
      </c>
      <c r="G84" s="113">
        <f t="shared" si="4"/>
        <v>30</v>
      </c>
      <c r="H84" s="49">
        <f t="shared" si="5"/>
        <v>18.3</v>
      </c>
    </row>
    <row r="85" spans="1:8" x14ac:dyDescent="0.25">
      <c r="A85" s="116" t="s">
        <v>655</v>
      </c>
      <c r="B85" s="120">
        <v>0</v>
      </c>
      <c r="C85" s="129">
        <v>20</v>
      </c>
      <c r="D85" s="132">
        <v>8</v>
      </c>
      <c r="E85" s="133">
        <v>0.61</v>
      </c>
      <c r="F85" s="83" t="str">
        <f t="shared" si="3"/>
        <v>July</v>
      </c>
      <c r="G85" s="113">
        <f t="shared" si="4"/>
        <v>20</v>
      </c>
      <c r="H85" s="49">
        <f t="shared" si="5"/>
        <v>12.2</v>
      </c>
    </row>
    <row r="86" spans="1:8" x14ac:dyDescent="0.25">
      <c r="A86" s="116" t="s">
        <v>655</v>
      </c>
      <c r="B86" s="120"/>
      <c r="C86" s="129">
        <v>10</v>
      </c>
      <c r="D86" s="132">
        <v>10</v>
      </c>
      <c r="E86" s="133">
        <v>0.61</v>
      </c>
      <c r="F86" s="83" t="str">
        <f t="shared" si="3"/>
        <v>July</v>
      </c>
      <c r="G86" s="113">
        <f t="shared" si="4"/>
        <v>10</v>
      </c>
      <c r="H86" s="49">
        <f t="shared" si="5"/>
        <v>6.1</v>
      </c>
    </row>
    <row r="87" spans="1:8" x14ac:dyDescent="0.25">
      <c r="A87" s="116" t="s">
        <v>655</v>
      </c>
      <c r="B87" s="120"/>
      <c r="C87" s="129">
        <v>10</v>
      </c>
      <c r="D87" s="132">
        <v>17</v>
      </c>
      <c r="E87" s="133">
        <v>0.61</v>
      </c>
      <c r="F87" s="83" t="str">
        <f t="shared" si="3"/>
        <v>July</v>
      </c>
      <c r="G87" s="113">
        <f t="shared" si="4"/>
        <v>10</v>
      </c>
      <c r="H87" s="49">
        <f t="shared" si="5"/>
        <v>6.1</v>
      </c>
    </row>
    <row r="88" spans="1:8" x14ac:dyDescent="0.25">
      <c r="A88" s="116" t="s">
        <v>655</v>
      </c>
      <c r="B88" s="120"/>
      <c r="C88" s="129">
        <v>0</v>
      </c>
      <c r="D88" s="132">
        <v>0</v>
      </c>
      <c r="E88" s="133"/>
      <c r="F88" s="83" t="str">
        <f t="shared" si="3"/>
        <v>July</v>
      </c>
      <c r="G88" s="113">
        <f t="shared" si="4"/>
        <v>0</v>
      </c>
      <c r="H88" s="49">
        <f t="shared" si="5"/>
        <v>0</v>
      </c>
    </row>
    <row r="89" spans="1:8" x14ac:dyDescent="0.25">
      <c r="A89" s="116" t="s">
        <v>654</v>
      </c>
      <c r="B89" s="120">
        <v>13</v>
      </c>
      <c r="C89" s="129">
        <v>0</v>
      </c>
      <c r="D89" s="132">
        <v>6</v>
      </c>
      <c r="E89" s="133"/>
      <c r="F89" s="83" t="str">
        <f t="shared" si="3"/>
        <v>July</v>
      </c>
      <c r="G89" s="113">
        <f t="shared" si="4"/>
        <v>0</v>
      </c>
      <c r="H89" s="49">
        <f t="shared" si="5"/>
        <v>0</v>
      </c>
    </row>
    <row r="90" spans="1:8" x14ac:dyDescent="0.25">
      <c r="A90" s="116" t="s">
        <v>654</v>
      </c>
      <c r="B90" s="120">
        <v>12</v>
      </c>
      <c r="C90" s="129">
        <v>0</v>
      </c>
      <c r="D90" s="132">
        <v>7</v>
      </c>
      <c r="E90" s="133"/>
      <c r="F90" s="83" t="str">
        <f t="shared" si="3"/>
        <v>July</v>
      </c>
      <c r="G90" s="113">
        <f t="shared" si="4"/>
        <v>0</v>
      </c>
      <c r="H90" s="49">
        <f t="shared" si="5"/>
        <v>0</v>
      </c>
    </row>
    <row r="91" spans="1:8" x14ac:dyDescent="0.25">
      <c r="A91" s="116" t="s">
        <v>654</v>
      </c>
      <c r="B91" s="120">
        <v>24</v>
      </c>
      <c r="C91" s="129">
        <v>24</v>
      </c>
      <c r="D91" s="132">
        <v>23</v>
      </c>
      <c r="E91" s="133"/>
      <c r="F91" s="83" t="str">
        <f t="shared" si="3"/>
        <v>July</v>
      </c>
      <c r="G91" s="113">
        <f t="shared" si="4"/>
        <v>24</v>
      </c>
      <c r="H91" s="49">
        <f t="shared" si="5"/>
        <v>0</v>
      </c>
    </row>
    <row r="92" spans="1:8" x14ac:dyDescent="0.25">
      <c r="A92" s="116" t="s">
        <v>654</v>
      </c>
      <c r="B92" s="120"/>
      <c r="C92" s="128"/>
      <c r="D92" s="132">
        <v>29</v>
      </c>
      <c r="E92" s="133">
        <v>0.68</v>
      </c>
      <c r="F92" s="83" t="str">
        <f t="shared" si="3"/>
        <v>July</v>
      </c>
      <c r="G92" s="113">
        <f t="shared" si="4"/>
        <v>0</v>
      </c>
      <c r="H92" s="49">
        <f t="shared" si="5"/>
        <v>0</v>
      </c>
    </row>
    <row r="93" spans="1:8" x14ac:dyDescent="0.25">
      <c r="A93" s="116" t="s">
        <v>654</v>
      </c>
      <c r="B93" s="120" t="s">
        <v>612</v>
      </c>
      <c r="C93" s="128"/>
      <c r="D93" s="131">
        <v>23</v>
      </c>
      <c r="E93" s="133">
        <v>0.67579999999999996</v>
      </c>
      <c r="F93" s="83" t="str">
        <f t="shared" si="3"/>
        <v>July</v>
      </c>
      <c r="G93" s="113">
        <f t="shared" si="4"/>
        <v>0</v>
      </c>
      <c r="H93" s="49">
        <f t="shared" si="5"/>
        <v>0</v>
      </c>
    </row>
    <row r="94" spans="1:8" x14ac:dyDescent="0.25">
      <c r="A94" s="116" t="s">
        <v>654</v>
      </c>
      <c r="B94" s="120">
        <v>12</v>
      </c>
      <c r="C94" s="129">
        <v>36</v>
      </c>
      <c r="D94" s="131">
        <v>30</v>
      </c>
      <c r="E94" s="133">
        <v>1.351</v>
      </c>
      <c r="F94" s="83" t="str">
        <f t="shared" si="3"/>
        <v>July</v>
      </c>
      <c r="G94" s="113">
        <f t="shared" si="4"/>
        <v>36</v>
      </c>
      <c r="H94" s="49">
        <f t="shared" si="5"/>
        <v>48.635999999999996</v>
      </c>
    </row>
    <row r="95" spans="1:8" x14ac:dyDescent="0.25">
      <c r="A95" s="116" t="s">
        <v>659</v>
      </c>
      <c r="B95" s="120">
        <v>8</v>
      </c>
      <c r="C95" s="129">
        <v>24</v>
      </c>
      <c r="D95" s="131">
        <v>6</v>
      </c>
      <c r="E95" s="133">
        <v>1.22</v>
      </c>
      <c r="F95" s="83" t="str">
        <f t="shared" si="3"/>
        <v>July</v>
      </c>
      <c r="G95" s="113">
        <f t="shared" si="4"/>
        <v>24</v>
      </c>
      <c r="H95" s="49">
        <f t="shared" si="5"/>
        <v>29.28</v>
      </c>
    </row>
    <row r="96" spans="1:8" x14ac:dyDescent="0.25">
      <c r="A96" s="116" t="s">
        <v>659</v>
      </c>
      <c r="B96" s="120">
        <v>0</v>
      </c>
      <c r="C96" s="129">
        <v>24</v>
      </c>
      <c r="D96" s="131">
        <v>0</v>
      </c>
      <c r="E96" s="133">
        <v>1.22</v>
      </c>
      <c r="F96" s="83" t="str">
        <f t="shared" si="3"/>
        <v>July</v>
      </c>
      <c r="G96" s="113">
        <f t="shared" si="4"/>
        <v>24</v>
      </c>
      <c r="H96" s="49">
        <f t="shared" si="5"/>
        <v>29.28</v>
      </c>
    </row>
    <row r="97" spans="1:8" x14ac:dyDescent="0.25">
      <c r="A97" s="116" t="s">
        <v>659</v>
      </c>
      <c r="B97" s="120">
        <v>0</v>
      </c>
      <c r="C97" s="129">
        <v>12</v>
      </c>
      <c r="D97" s="131">
        <v>3</v>
      </c>
      <c r="E97" s="133">
        <v>1.22</v>
      </c>
      <c r="F97" s="83" t="str">
        <f t="shared" si="3"/>
        <v>July</v>
      </c>
      <c r="G97" s="113">
        <f t="shared" si="4"/>
        <v>12</v>
      </c>
      <c r="H97" s="49">
        <f t="shared" si="5"/>
        <v>14.64</v>
      </c>
    </row>
    <row r="98" spans="1:8" x14ac:dyDescent="0.25">
      <c r="A98" s="116" t="s">
        <v>659</v>
      </c>
      <c r="B98" s="120">
        <v>0</v>
      </c>
      <c r="C98" s="129">
        <v>0</v>
      </c>
      <c r="D98" s="132">
        <v>0</v>
      </c>
      <c r="E98" s="133"/>
      <c r="F98" s="83" t="str">
        <f t="shared" si="3"/>
        <v>July</v>
      </c>
      <c r="G98" s="113">
        <f t="shared" si="4"/>
        <v>0</v>
      </c>
      <c r="H98" s="49">
        <f t="shared" si="5"/>
        <v>0</v>
      </c>
    </row>
    <row r="99" spans="1:8" x14ac:dyDescent="0.25">
      <c r="A99" s="116" t="s">
        <v>659</v>
      </c>
      <c r="B99" s="120">
        <v>0</v>
      </c>
      <c r="C99" s="129">
        <v>24</v>
      </c>
      <c r="D99" s="132">
        <v>0</v>
      </c>
      <c r="E99" s="133">
        <v>1.22</v>
      </c>
      <c r="F99" s="83" t="str">
        <f t="shared" si="3"/>
        <v>July</v>
      </c>
      <c r="G99" s="113">
        <f t="shared" si="4"/>
        <v>24</v>
      </c>
      <c r="H99" s="49">
        <f t="shared" si="5"/>
        <v>29.28</v>
      </c>
    </row>
    <row r="100" spans="1:8" x14ac:dyDescent="0.25">
      <c r="A100" s="116" t="s">
        <v>659</v>
      </c>
      <c r="B100" s="120">
        <v>0</v>
      </c>
      <c r="C100" s="129">
        <v>24</v>
      </c>
      <c r="D100" s="132">
        <v>0</v>
      </c>
      <c r="E100" s="133">
        <v>1.22</v>
      </c>
      <c r="F100" s="83" t="str">
        <f t="shared" si="3"/>
        <v>July</v>
      </c>
      <c r="G100" s="113">
        <f t="shared" si="4"/>
        <v>24</v>
      </c>
      <c r="H100" s="49">
        <f t="shared" si="5"/>
        <v>29.28</v>
      </c>
    </row>
    <row r="101" spans="1:8" x14ac:dyDescent="0.25">
      <c r="A101" s="116" t="s">
        <v>659</v>
      </c>
      <c r="B101" s="120">
        <v>0</v>
      </c>
      <c r="C101" s="129">
        <v>24</v>
      </c>
      <c r="D101" s="132">
        <v>9</v>
      </c>
      <c r="E101" s="133">
        <v>1.22</v>
      </c>
      <c r="F101" s="83" t="str">
        <f t="shared" si="3"/>
        <v>July</v>
      </c>
      <c r="G101" s="113">
        <f t="shared" si="4"/>
        <v>24</v>
      </c>
      <c r="H101" s="49">
        <f t="shared" si="5"/>
        <v>29.28</v>
      </c>
    </row>
    <row r="102" spans="1:8" x14ac:dyDescent="0.25">
      <c r="A102" s="116" t="s">
        <v>655</v>
      </c>
      <c r="B102" s="120">
        <v>1</v>
      </c>
      <c r="C102" s="129">
        <v>72</v>
      </c>
      <c r="D102" s="132">
        <v>9</v>
      </c>
      <c r="E102" s="133">
        <v>0.64805000000000001</v>
      </c>
      <c r="F102" s="83" t="str">
        <f t="shared" si="3"/>
        <v>July</v>
      </c>
      <c r="G102" s="113">
        <f t="shared" si="4"/>
        <v>72</v>
      </c>
      <c r="H102" s="49">
        <f t="shared" si="5"/>
        <v>46.659599999999998</v>
      </c>
    </row>
    <row r="103" spans="1:8" x14ac:dyDescent="0.25">
      <c r="A103" s="116" t="s">
        <v>655</v>
      </c>
      <c r="B103" s="120">
        <v>0</v>
      </c>
      <c r="C103" s="129">
        <v>24</v>
      </c>
      <c r="D103" s="132">
        <v>16</v>
      </c>
      <c r="E103" s="133">
        <v>0.64790000000000003</v>
      </c>
      <c r="F103" s="83" t="str">
        <f t="shared" si="3"/>
        <v>July</v>
      </c>
      <c r="G103" s="113">
        <f t="shared" si="4"/>
        <v>24</v>
      </c>
      <c r="H103" s="49">
        <f t="shared" si="5"/>
        <v>15.549600000000002</v>
      </c>
    </row>
    <row r="104" spans="1:8" x14ac:dyDescent="0.25">
      <c r="A104" s="116" t="s">
        <v>659</v>
      </c>
      <c r="B104" s="120">
        <v>0</v>
      </c>
      <c r="C104" s="129">
        <v>64</v>
      </c>
      <c r="D104" s="132">
        <v>40</v>
      </c>
      <c r="E104" s="133">
        <v>0.40699999999999997</v>
      </c>
      <c r="F104" s="83" t="str">
        <f t="shared" si="3"/>
        <v>July</v>
      </c>
      <c r="G104" s="113">
        <f t="shared" si="4"/>
        <v>64</v>
      </c>
      <c r="H104" s="49">
        <f t="shared" si="5"/>
        <v>26.047999999999998</v>
      </c>
    </row>
    <row r="105" spans="1:8" x14ac:dyDescent="0.25">
      <c r="A105" s="116" t="s">
        <v>659</v>
      </c>
      <c r="B105" s="120">
        <v>25</v>
      </c>
      <c r="C105" s="129">
        <v>64</v>
      </c>
      <c r="D105" s="132">
        <v>38</v>
      </c>
      <c r="E105" s="133">
        <v>0.40699999999999997</v>
      </c>
      <c r="F105" s="83" t="str">
        <f t="shared" si="3"/>
        <v>July</v>
      </c>
      <c r="G105" s="113">
        <f t="shared" si="4"/>
        <v>64</v>
      </c>
      <c r="H105" s="49">
        <f t="shared" si="5"/>
        <v>26.047999999999998</v>
      </c>
    </row>
    <row r="106" spans="1:8" x14ac:dyDescent="0.25">
      <c r="A106" s="116" t="s">
        <v>659</v>
      </c>
      <c r="B106" s="120">
        <v>0</v>
      </c>
      <c r="C106" s="129">
        <v>64</v>
      </c>
      <c r="D106" s="132">
        <v>33</v>
      </c>
      <c r="E106" s="133">
        <v>0.40699999999999997</v>
      </c>
      <c r="F106" s="83" t="str">
        <f t="shared" si="3"/>
        <v>July</v>
      </c>
      <c r="G106" s="113">
        <f t="shared" si="4"/>
        <v>64</v>
      </c>
      <c r="H106" s="49">
        <f t="shared" si="5"/>
        <v>26.047999999999998</v>
      </c>
    </row>
    <row r="107" spans="1:8" x14ac:dyDescent="0.25">
      <c r="A107" s="116" t="s">
        <v>659</v>
      </c>
      <c r="B107" s="120">
        <v>5</v>
      </c>
      <c r="C107" s="129">
        <v>64</v>
      </c>
      <c r="D107" s="132">
        <v>26</v>
      </c>
      <c r="E107" s="133">
        <v>0.40699999999999997</v>
      </c>
      <c r="F107" s="83" t="str">
        <f t="shared" si="3"/>
        <v>July</v>
      </c>
      <c r="G107" s="113">
        <f t="shared" si="4"/>
        <v>64</v>
      </c>
      <c r="H107" s="49">
        <f t="shared" si="5"/>
        <v>26.047999999999998</v>
      </c>
    </row>
    <row r="108" spans="1:8" x14ac:dyDescent="0.25">
      <c r="A108" s="116" t="s">
        <v>650</v>
      </c>
      <c r="B108" s="120">
        <v>4</v>
      </c>
      <c r="C108" s="129">
        <v>73</v>
      </c>
      <c r="D108" s="132">
        <v>0</v>
      </c>
      <c r="E108" s="133">
        <v>3.5</v>
      </c>
      <c r="F108" s="83" t="str">
        <f t="shared" si="3"/>
        <v>July</v>
      </c>
      <c r="G108" s="113">
        <f t="shared" si="4"/>
        <v>73</v>
      </c>
      <c r="H108" s="49">
        <f t="shared" si="5"/>
        <v>255.5</v>
      </c>
    </row>
    <row r="109" spans="1:8" x14ac:dyDescent="0.25">
      <c r="A109" s="116" t="s">
        <v>655</v>
      </c>
      <c r="B109" s="120">
        <v>0</v>
      </c>
      <c r="C109" s="129">
        <v>0</v>
      </c>
      <c r="D109" s="132">
        <v>0</v>
      </c>
      <c r="E109" s="133"/>
      <c r="F109" s="83" t="str">
        <f t="shared" si="3"/>
        <v>July</v>
      </c>
      <c r="G109" s="113">
        <f t="shared" si="4"/>
        <v>0</v>
      </c>
      <c r="H109" s="49">
        <f t="shared" si="5"/>
        <v>0</v>
      </c>
    </row>
    <row r="110" spans="1:8" x14ac:dyDescent="0.25">
      <c r="A110" s="116" t="s">
        <v>655</v>
      </c>
      <c r="B110" s="120">
        <v>29</v>
      </c>
      <c r="C110" s="129">
        <v>48</v>
      </c>
      <c r="D110" s="132">
        <v>40</v>
      </c>
      <c r="E110" s="133">
        <v>0.64580000000000004</v>
      </c>
      <c r="F110" s="83" t="str">
        <f t="shared" si="3"/>
        <v>July</v>
      </c>
      <c r="G110" s="113">
        <f t="shared" si="4"/>
        <v>48</v>
      </c>
      <c r="H110" s="49">
        <f t="shared" si="5"/>
        <v>30.998400000000004</v>
      </c>
    </row>
    <row r="111" spans="1:8" x14ac:dyDescent="0.25">
      <c r="A111" s="116" t="s">
        <v>655</v>
      </c>
      <c r="B111" s="120">
        <v>0</v>
      </c>
      <c r="C111" s="129">
        <v>48</v>
      </c>
      <c r="D111" s="132">
        <v>16</v>
      </c>
      <c r="E111" s="133">
        <v>0.64790000000000003</v>
      </c>
      <c r="F111" s="83" t="str">
        <f t="shared" si="3"/>
        <v>July</v>
      </c>
      <c r="G111" s="113">
        <f t="shared" si="4"/>
        <v>48</v>
      </c>
      <c r="H111" s="49">
        <f t="shared" si="5"/>
        <v>31.099200000000003</v>
      </c>
    </row>
    <row r="112" spans="1:8" x14ac:dyDescent="0.25">
      <c r="A112" s="116" t="s">
        <v>244</v>
      </c>
      <c r="B112" s="121" t="s">
        <v>613</v>
      </c>
      <c r="C112" s="129">
        <v>21</v>
      </c>
      <c r="D112" s="132">
        <v>0</v>
      </c>
      <c r="E112" s="133">
        <v>2.35</v>
      </c>
      <c r="F112" s="83" t="str">
        <f t="shared" si="3"/>
        <v>July</v>
      </c>
      <c r="G112" s="113">
        <f t="shared" si="4"/>
        <v>21</v>
      </c>
      <c r="H112" s="49">
        <f t="shared" si="5"/>
        <v>49.35</v>
      </c>
    </row>
    <row r="113" spans="1:8" x14ac:dyDescent="0.25">
      <c r="A113" s="116" t="s">
        <v>244</v>
      </c>
      <c r="B113" s="120">
        <v>11</v>
      </c>
      <c r="C113" s="129">
        <v>28</v>
      </c>
      <c r="D113" s="132">
        <v>5</v>
      </c>
      <c r="E113" s="133">
        <v>2.1</v>
      </c>
      <c r="F113" s="83" t="str">
        <f t="shared" si="3"/>
        <v>July</v>
      </c>
      <c r="G113" s="113">
        <f t="shared" si="4"/>
        <v>28</v>
      </c>
      <c r="H113" s="49">
        <f t="shared" si="5"/>
        <v>58.800000000000004</v>
      </c>
    </row>
    <row r="114" spans="1:8" x14ac:dyDescent="0.25">
      <c r="A114" s="116" t="s">
        <v>244</v>
      </c>
      <c r="B114" s="120">
        <v>2</v>
      </c>
      <c r="C114" s="129">
        <v>76</v>
      </c>
      <c r="D114" s="132">
        <v>1</v>
      </c>
      <c r="E114" s="133">
        <v>3.15</v>
      </c>
      <c r="F114" s="83" t="str">
        <f t="shared" si="3"/>
        <v>July</v>
      </c>
      <c r="G114" s="113">
        <f t="shared" si="4"/>
        <v>76</v>
      </c>
      <c r="H114" s="49">
        <f t="shared" si="5"/>
        <v>239.4</v>
      </c>
    </row>
    <row r="115" spans="1:8" x14ac:dyDescent="0.25">
      <c r="A115" s="116" t="s">
        <v>660</v>
      </c>
      <c r="B115" s="120">
        <v>16</v>
      </c>
      <c r="C115" s="129">
        <v>233</v>
      </c>
      <c r="D115" s="132">
        <v>0</v>
      </c>
      <c r="E115" s="133">
        <v>4.5</v>
      </c>
      <c r="F115" s="83" t="str">
        <f t="shared" si="3"/>
        <v>July</v>
      </c>
      <c r="G115" s="113">
        <f t="shared" si="4"/>
        <v>233</v>
      </c>
      <c r="H115" s="49">
        <f t="shared" si="5"/>
        <v>1048.5</v>
      </c>
    </row>
    <row r="116" spans="1:8" x14ac:dyDescent="0.25">
      <c r="A116" s="116" t="s">
        <v>244</v>
      </c>
      <c r="B116" s="120" t="s">
        <v>612</v>
      </c>
      <c r="C116" s="129">
        <v>19</v>
      </c>
      <c r="D116" s="132">
        <v>0</v>
      </c>
      <c r="E116" s="133">
        <v>2.25</v>
      </c>
      <c r="F116" s="83" t="str">
        <f t="shared" si="3"/>
        <v>July</v>
      </c>
      <c r="G116" s="113">
        <f t="shared" si="4"/>
        <v>19</v>
      </c>
      <c r="H116" s="49">
        <f t="shared" si="5"/>
        <v>42.75</v>
      </c>
    </row>
    <row r="117" spans="1:8" x14ac:dyDescent="0.25">
      <c r="A117" s="116" t="s">
        <v>244</v>
      </c>
      <c r="B117" s="120">
        <v>6</v>
      </c>
      <c r="C117" s="129">
        <v>57</v>
      </c>
      <c r="D117" s="132">
        <v>1</v>
      </c>
      <c r="E117" s="133">
        <v>3.15</v>
      </c>
      <c r="F117" s="83" t="str">
        <f t="shared" si="3"/>
        <v>July</v>
      </c>
      <c r="G117" s="113">
        <f t="shared" si="4"/>
        <v>57</v>
      </c>
      <c r="H117" s="49">
        <f t="shared" si="5"/>
        <v>179.54999999999998</v>
      </c>
    </row>
    <row r="118" spans="1:8" x14ac:dyDescent="0.25">
      <c r="A118" s="116" t="s">
        <v>244</v>
      </c>
      <c r="B118" s="120">
        <v>2</v>
      </c>
      <c r="C118" s="129">
        <v>19</v>
      </c>
      <c r="D118" s="132">
        <v>0</v>
      </c>
      <c r="E118" s="133">
        <v>2.35</v>
      </c>
      <c r="F118" s="83" t="str">
        <f t="shared" si="3"/>
        <v>July</v>
      </c>
      <c r="G118" s="113">
        <f t="shared" si="4"/>
        <v>19</v>
      </c>
      <c r="H118" s="49">
        <f t="shared" si="5"/>
        <v>44.65</v>
      </c>
    </row>
    <row r="119" spans="1:8" x14ac:dyDescent="0.25">
      <c r="A119" s="116" t="s">
        <v>100</v>
      </c>
      <c r="B119" s="120">
        <v>0</v>
      </c>
      <c r="C119" s="129">
        <v>44</v>
      </c>
      <c r="D119" s="132">
        <v>0</v>
      </c>
      <c r="E119" s="133">
        <v>2.1</v>
      </c>
      <c r="F119" s="83" t="str">
        <f t="shared" si="3"/>
        <v>July</v>
      </c>
      <c r="G119" s="113">
        <f t="shared" si="4"/>
        <v>44</v>
      </c>
      <c r="H119" s="49">
        <f t="shared" si="5"/>
        <v>92.4</v>
      </c>
    </row>
    <row r="120" spans="1:8" x14ac:dyDescent="0.25">
      <c r="A120" s="116" t="s">
        <v>655</v>
      </c>
      <c r="B120" s="120">
        <v>0</v>
      </c>
      <c r="C120" s="129">
        <v>36</v>
      </c>
      <c r="D120" s="132">
        <v>30</v>
      </c>
      <c r="E120" s="133">
        <v>0.64580000000000004</v>
      </c>
      <c r="F120" s="83" t="str">
        <f t="shared" si="3"/>
        <v>July</v>
      </c>
      <c r="G120" s="113">
        <f t="shared" si="4"/>
        <v>36</v>
      </c>
      <c r="H120" s="49">
        <f t="shared" si="5"/>
        <v>23.248800000000003</v>
      </c>
    </row>
    <row r="121" spans="1:8" x14ac:dyDescent="0.25">
      <c r="A121" s="116" t="s">
        <v>650</v>
      </c>
      <c r="B121" s="120">
        <v>0</v>
      </c>
      <c r="C121" s="129">
        <v>13</v>
      </c>
      <c r="D121" s="132">
        <v>0</v>
      </c>
      <c r="E121" s="133">
        <v>5.95</v>
      </c>
      <c r="F121" s="83" t="str">
        <f t="shared" si="3"/>
        <v>July</v>
      </c>
      <c r="G121" s="113">
        <f t="shared" si="4"/>
        <v>13</v>
      </c>
      <c r="H121" s="49">
        <f t="shared" si="5"/>
        <v>77.350000000000009</v>
      </c>
    </row>
    <row r="122" spans="1:8" x14ac:dyDescent="0.25">
      <c r="A122" s="116" t="s">
        <v>653</v>
      </c>
      <c r="B122" s="120">
        <v>5</v>
      </c>
      <c r="C122" s="129">
        <v>272</v>
      </c>
      <c r="D122" s="132">
        <v>8</v>
      </c>
      <c r="E122" s="133">
        <v>0.99</v>
      </c>
      <c r="F122" s="83" t="str">
        <f t="shared" si="3"/>
        <v>July</v>
      </c>
      <c r="G122" s="113">
        <f t="shared" si="4"/>
        <v>272</v>
      </c>
      <c r="H122" s="49">
        <f t="shared" si="5"/>
        <v>269.27999999999997</v>
      </c>
    </row>
    <row r="123" spans="1:8" x14ac:dyDescent="0.25">
      <c r="A123" s="116" t="s">
        <v>659</v>
      </c>
      <c r="B123" s="120">
        <v>0</v>
      </c>
      <c r="C123" s="129">
        <v>48</v>
      </c>
      <c r="D123" s="132">
        <v>7</v>
      </c>
      <c r="E123" s="133">
        <v>0.8</v>
      </c>
      <c r="F123" s="83" t="str">
        <f t="shared" si="3"/>
        <v>July</v>
      </c>
      <c r="G123" s="113">
        <f t="shared" si="4"/>
        <v>48</v>
      </c>
      <c r="H123" s="49">
        <f t="shared" si="5"/>
        <v>38.400000000000006</v>
      </c>
    </row>
    <row r="124" spans="1:8" x14ac:dyDescent="0.25">
      <c r="A124" s="116" t="s">
        <v>659</v>
      </c>
      <c r="B124" s="120">
        <v>0</v>
      </c>
      <c r="C124" s="129">
        <v>48</v>
      </c>
      <c r="D124" s="132">
        <v>23</v>
      </c>
      <c r="E124" s="133">
        <v>0.8</v>
      </c>
      <c r="F124" s="83" t="str">
        <f t="shared" si="3"/>
        <v>July</v>
      </c>
      <c r="G124" s="113">
        <f t="shared" si="4"/>
        <v>48</v>
      </c>
      <c r="H124" s="49">
        <f t="shared" si="5"/>
        <v>38.400000000000006</v>
      </c>
    </row>
    <row r="125" spans="1:8" x14ac:dyDescent="0.25">
      <c r="A125" s="116" t="s">
        <v>659</v>
      </c>
      <c r="B125" s="120">
        <v>0</v>
      </c>
      <c r="C125" s="129">
        <v>60</v>
      </c>
      <c r="D125" s="132">
        <v>10</v>
      </c>
      <c r="E125" s="133">
        <v>0.8</v>
      </c>
      <c r="F125" s="83" t="str">
        <f t="shared" si="3"/>
        <v>July</v>
      </c>
      <c r="G125" s="113">
        <f t="shared" si="4"/>
        <v>60</v>
      </c>
      <c r="H125" s="49">
        <f t="shared" si="5"/>
        <v>48</v>
      </c>
    </row>
    <row r="126" spans="1:8" x14ac:dyDescent="0.25">
      <c r="A126" s="116" t="s">
        <v>654</v>
      </c>
      <c r="B126" s="120">
        <v>0</v>
      </c>
      <c r="C126" s="129">
        <v>0</v>
      </c>
      <c r="D126" s="132">
        <v>0</v>
      </c>
      <c r="E126" s="133"/>
      <c r="F126" s="83" t="str">
        <f t="shared" si="3"/>
        <v>July</v>
      </c>
      <c r="G126" s="113">
        <f t="shared" si="4"/>
        <v>0</v>
      </c>
      <c r="H126" s="49">
        <f t="shared" si="5"/>
        <v>0</v>
      </c>
    </row>
    <row r="127" spans="1:8" x14ac:dyDescent="0.25">
      <c r="A127" s="116" t="s">
        <v>659</v>
      </c>
      <c r="B127" s="120">
        <v>6</v>
      </c>
      <c r="C127" s="129">
        <v>16</v>
      </c>
      <c r="D127" s="132">
        <v>6</v>
      </c>
      <c r="E127" s="135">
        <v>2.0499999999999998</v>
      </c>
      <c r="F127" s="83" t="str">
        <f t="shared" si="3"/>
        <v>July</v>
      </c>
      <c r="G127" s="113">
        <f t="shared" si="4"/>
        <v>16</v>
      </c>
      <c r="H127" s="49">
        <f t="shared" si="5"/>
        <v>32.799999999999997</v>
      </c>
    </row>
    <row r="128" spans="1:8" x14ac:dyDescent="0.25">
      <c r="A128" s="116" t="s">
        <v>659</v>
      </c>
      <c r="B128" s="120">
        <v>0</v>
      </c>
      <c r="C128" s="129">
        <v>40</v>
      </c>
      <c r="D128" s="132">
        <v>1</v>
      </c>
      <c r="E128" s="133">
        <v>2.0499999999999998</v>
      </c>
      <c r="F128" s="83" t="str">
        <f t="shared" si="3"/>
        <v>July</v>
      </c>
      <c r="G128" s="113">
        <f t="shared" si="4"/>
        <v>40</v>
      </c>
      <c r="H128" s="49">
        <f t="shared" si="5"/>
        <v>82</v>
      </c>
    </row>
    <row r="129" spans="1:8" x14ac:dyDescent="0.25">
      <c r="A129" s="116" t="s">
        <v>659</v>
      </c>
      <c r="B129" s="120">
        <v>2</v>
      </c>
      <c r="C129" s="129">
        <v>16</v>
      </c>
      <c r="D129" s="132">
        <v>13</v>
      </c>
      <c r="E129" s="135">
        <v>2.0499999999999998</v>
      </c>
      <c r="F129" s="83" t="str">
        <f t="shared" si="3"/>
        <v>July</v>
      </c>
      <c r="G129" s="113">
        <f t="shared" si="4"/>
        <v>16</v>
      </c>
      <c r="H129" s="49">
        <f t="shared" si="5"/>
        <v>32.799999999999997</v>
      </c>
    </row>
    <row r="130" spans="1:8" x14ac:dyDescent="0.25">
      <c r="A130" s="116" t="s">
        <v>659</v>
      </c>
      <c r="B130" s="120">
        <v>10</v>
      </c>
      <c r="C130" s="129">
        <v>15</v>
      </c>
      <c r="D130" s="132">
        <v>12</v>
      </c>
      <c r="E130" s="133">
        <v>0.83</v>
      </c>
      <c r="F130" s="83" t="str">
        <f t="shared" si="3"/>
        <v>July</v>
      </c>
      <c r="G130" s="113">
        <f t="shared" si="4"/>
        <v>15</v>
      </c>
      <c r="H130" s="49">
        <f t="shared" si="5"/>
        <v>12.45</v>
      </c>
    </row>
    <row r="131" spans="1:8" x14ac:dyDescent="0.25">
      <c r="A131" s="116" t="s">
        <v>659</v>
      </c>
      <c r="B131" s="120">
        <v>11</v>
      </c>
      <c r="C131" s="129">
        <v>15</v>
      </c>
      <c r="D131" s="132">
        <v>14</v>
      </c>
      <c r="E131" s="133">
        <v>0.83</v>
      </c>
      <c r="F131" s="83" t="str">
        <f t="shared" ref="F131:F194" si="6">"July"</f>
        <v>July</v>
      </c>
      <c r="G131" s="113">
        <f t="shared" ref="G131:G194" si="7">IFERROR(IF(C131=" ",0,C131),0)</f>
        <v>15</v>
      </c>
      <c r="H131" s="49">
        <f t="shared" ref="H131:H194" si="8">IFERROR(G131 * E131, 0)</f>
        <v>12.45</v>
      </c>
    </row>
    <row r="132" spans="1:8" x14ac:dyDescent="0.25">
      <c r="A132" s="116" t="s">
        <v>659</v>
      </c>
      <c r="B132" s="120">
        <v>0</v>
      </c>
      <c r="C132" s="129">
        <v>0</v>
      </c>
      <c r="D132" s="132">
        <v>0</v>
      </c>
      <c r="E132" s="133">
        <v>0.83</v>
      </c>
      <c r="F132" s="83" t="str">
        <f t="shared" si="6"/>
        <v>July</v>
      </c>
      <c r="G132" s="113">
        <f t="shared" si="7"/>
        <v>0</v>
      </c>
      <c r="H132" s="49">
        <f t="shared" si="8"/>
        <v>0</v>
      </c>
    </row>
    <row r="133" spans="1:8" x14ac:dyDescent="0.25">
      <c r="A133" s="116" t="s">
        <v>659</v>
      </c>
      <c r="B133" s="120">
        <v>15</v>
      </c>
      <c r="C133" s="128"/>
      <c r="D133" s="132">
        <v>15</v>
      </c>
      <c r="E133" s="133">
        <v>0.83</v>
      </c>
      <c r="F133" s="83" t="str">
        <f t="shared" si="6"/>
        <v>July</v>
      </c>
      <c r="G133" s="113">
        <f t="shared" si="7"/>
        <v>0</v>
      </c>
      <c r="H133" s="49">
        <f t="shared" si="8"/>
        <v>0</v>
      </c>
    </row>
    <row r="134" spans="1:8" x14ac:dyDescent="0.25">
      <c r="A134" s="116" t="s">
        <v>659</v>
      </c>
      <c r="B134" s="120">
        <v>11</v>
      </c>
      <c r="C134" s="128"/>
      <c r="D134" s="132">
        <v>0</v>
      </c>
      <c r="E134" s="136">
        <v>0.83</v>
      </c>
      <c r="F134" s="83" t="str">
        <f t="shared" si="6"/>
        <v>July</v>
      </c>
      <c r="G134" s="113">
        <f t="shared" si="7"/>
        <v>0</v>
      </c>
      <c r="H134" s="49">
        <f t="shared" si="8"/>
        <v>0</v>
      </c>
    </row>
    <row r="135" spans="1:8" x14ac:dyDescent="0.25">
      <c r="A135" s="116" t="s">
        <v>659</v>
      </c>
      <c r="B135" s="120">
        <v>8</v>
      </c>
      <c r="C135" s="129">
        <v>0</v>
      </c>
      <c r="D135" s="132">
        <v>0</v>
      </c>
      <c r="E135" s="133">
        <v>0.83</v>
      </c>
      <c r="F135" s="83" t="str">
        <f t="shared" si="6"/>
        <v>July</v>
      </c>
      <c r="G135" s="113">
        <f t="shared" si="7"/>
        <v>0</v>
      </c>
      <c r="H135" s="49">
        <f t="shared" si="8"/>
        <v>0</v>
      </c>
    </row>
    <row r="136" spans="1:8" x14ac:dyDescent="0.25">
      <c r="A136" s="116" t="s">
        <v>659</v>
      </c>
      <c r="B136" s="120"/>
      <c r="C136" s="129">
        <v>5</v>
      </c>
      <c r="D136" s="132">
        <v>0</v>
      </c>
      <c r="E136" s="133">
        <v>0.83</v>
      </c>
      <c r="F136" s="83" t="str">
        <f t="shared" si="6"/>
        <v>July</v>
      </c>
      <c r="G136" s="113">
        <f t="shared" si="7"/>
        <v>5</v>
      </c>
      <c r="H136" s="49">
        <f t="shared" si="8"/>
        <v>4.1499999999999995</v>
      </c>
    </row>
    <row r="137" spans="1:8" x14ac:dyDescent="0.25">
      <c r="A137" s="116" t="s">
        <v>659</v>
      </c>
      <c r="B137" s="120">
        <v>0</v>
      </c>
      <c r="C137" s="129">
        <v>0</v>
      </c>
      <c r="D137" s="132">
        <v>0</v>
      </c>
      <c r="E137" s="133">
        <v>0.83</v>
      </c>
      <c r="F137" s="83" t="str">
        <f t="shared" si="6"/>
        <v>July</v>
      </c>
      <c r="G137" s="113">
        <f t="shared" si="7"/>
        <v>0</v>
      </c>
      <c r="H137" s="49">
        <f t="shared" si="8"/>
        <v>0</v>
      </c>
    </row>
    <row r="138" spans="1:8" x14ac:dyDescent="0.25">
      <c r="A138" s="116" t="s">
        <v>654</v>
      </c>
      <c r="B138" s="120">
        <v>9</v>
      </c>
      <c r="C138" s="129">
        <v>6</v>
      </c>
      <c r="D138" s="132">
        <v>15</v>
      </c>
      <c r="E138" s="133">
        <v>1.76</v>
      </c>
      <c r="F138" s="83" t="str">
        <f t="shared" si="6"/>
        <v>July</v>
      </c>
      <c r="G138" s="113">
        <f t="shared" si="7"/>
        <v>6</v>
      </c>
      <c r="H138" s="49">
        <f t="shared" si="8"/>
        <v>10.56</v>
      </c>
    </row>
    <row r="139" spans="1:8" x14ac:dyDescent="0.25">
      <c r="A139" s="116" t="s">
        <v>654</v>
      </c>
      <c r="B139" s="120">
        <v>16</v>
      </c>
      <c r="C139" s="129">
        <v>6</v>
      </c>
      <c r="D139" s="132">
        <v>12</v>
      </c>
      <c r="E139" s="133">
        <v>1.76</v>
      </c>
      <c r="F139" s="83" t="str">
        <f t="shared" si="6"/>
        <v>July</v>
      </c>
      <c r="G139" s="113">
        <f t="shared" si="7"/>
        <v>6</v>
      </c>
      <c r="H139" s="49">
        <f t="shared" si="8"/>
        <v>10.56</v>
      </c>
    </row>
    <row r="140" spans="1:8" x14ac:dyDescent="0.25">
      <c r="A140" s="116" t="s">
        <v>654</v>
      </c>
      <c r="B140" s="120"/>
      <c r="C140" s="129">
        <v>3</v>
      </c>
      <c r="D140" s="132">
        <v>2</v>
      </c>
      <c r="E140" s="133">
        <v>1.76</v>
      </c>
      <c r="F140" s="83" t="str">
        <f t="shared" si="6"/>
        <v>July</v>
      </c>
      <c r="G140" s="113">
        <f t="shared" si="7"/>
        <v>3</v>
      </c>
      <c r="H140" s="49">
        <f t="shared" si="8"/>
        <v>5.28</v>
      </c>
    </row>
    <row r="141" spans="1:8" x14ac:dyDescent="0.25">
      <c r="A141" s="116" t="s">
        <v>654</v>
      </c>
      <c r="B141" s="120"/>
      <c r="C141" s="129">
        <v>2</v>
      </c>
      <c r="D141" s="132">
        <v>6</v>
      </c>
      <c r="E141" s="133">
        <v>1.76</v>
      </c>
      <c r="F141" s="83" t="str">
        <f t="shared" si="6"/>
        <v>July</v>
      </c>
      <c r="G141" s="113">
        <f t="shared" si="7"/>
        <v>2</v>
      </c>
      <c r="H141" s="49">
        <f t="shared" si="8"/>
        <v>3.52</v>
      </c>
    </row>
    <row r="142" spans="1:8" x14ac:dyDescent="0.25">
      <c r="A142" s="116" t="s">
        <v>654</v>
      </c>
      <c r="B142" s="119">
        <v>9</v>
      </c>
      <c r="C142" s="129">
        <v>6</v>
      </c>
      <c r="D142" s="132">
        <v>0</v>
      </c>
      <c r="E142" s="133">
        <v>1.76</v>
      </c>
      <c r="F142" s="83" t="str">
        <f t="shared" si="6"/>
        <v>July</v>
      </c>
      <c r="G142" s="113">
        <f t="shared" si="7"/>
        <v>6</v>
      </c>
      <c r="H142" s="49">
        <f t="shared" si="8"/>
        <v>10.56</v>
      </c>
    </row>
    <row r="143" spans="1:8" x14ac:dyDescent="0.25">
      <c r="A143" s="116" t="s">
        <v>654</v>
      </c>
      <c r="B143" s="120">
        <v>16</v>
      </c>
      <c r="C143" s="129">
        <v>2</v>
      </c>
      <c r="D143" s="132">
        <v>8</v>
      </c>
      <c r="E143" s="133">
        <v>1.76</v>
      </c>
      <c r="F143" s="83" t="str">
        <f t="shared" si="6"/>
        <v>July</v>
      </c>
      <c r="G143" s="113">
        <f t="shared" si="7"/>
        <v>2</v>
      </c>
      <c r="H143" s="49">
        <f t="shared" si="8"/>
        <v>3.52</v>
      </c>
    </row>
    <row r="144" spans="1:8" x14ac:dyDescent="0.25">
      <c r="A144" s="116" t="s">
        <v>654</v>
      </c>
      <c r="B144" s="120">
        <v>0</v>
      </c>
      <c r="C144" s="129">
        <v>3</v>
      </c>
      <c r="D144" s="132">
        <v>0</v>
      </c>
      <c r="E144" s="133">
        <v>1.76</v>
      </c>
      <c r="F144" s="83" t="str">
        <f t="shared" si="6"/>
        <v>July</v>
      </c>
      <c r="G144" s="113">
        <f t="shared" si="7"/>
        <v>3</v>
      </c>
      <c r="H144" s="49">
        <f t="shared" si="8"/>
        <v>5.28</v>
      </c>
    </row>
    <row r="145" spans="1:8" x14ac:dyDescent="0.25">
      <c r="A145" s="116" t="s">
        <v>654</v>
      </c>
      <c r="B145" s="120">
        <v>23</v>
      </c>
      <c r="C145" s="129">
        <v>24</v>
      </c>
      <c r="D145" s="132">
        <v>19</v>
      </c>
      <c r="E145" s="133">
        <v>1.76</v>
      </c>
      <c r="F145" s="83" t="str">
        <f t="shared" si="6"/>
        <v>July</v>
      </c>
      <c r="G145" s="113">
        <f t="shared" si="7"/>
        <v>24</v>
      </c>
      <c r="H145" s="49">
        <f t="shared" si="8"/>
        <v>42.24</v>
      </c>
    </row>
    <row r="146" spans="1:8" x14ac:dyDescent="0.25">
      <c r="A146" s="116" t="s">
        <v>654</v>
      </c>
      <c r="B146" s="120">
        <v>17</v>
      </c>
      <c r="C146" s="129">
        <v>4</v>
      </c>
      <c r="D146" s="132">
        <v>2</v>
      </c>
      <c r="E146" s="133">
        <v>1.76</v>
      </c>
      <c r="F146" s="83" t="str">
        <f t="shared" si="6"/>
        <v>July</v>
      </c>
      <c r="G146" s="113">
        <f t="shared" si="7"/>
        <v>4</v>
      </c>
      <c r="H146" s="49">
        <f t="shared" si="8"/>
        <v>7.04</v>
      </c>
    </row>
    <row r="147" spans="1:8" x14ac:dyDescent="0.25">
      <c r="A147" s="116" t="s">
        <v>654</v>
      </c>
      <c r="B147" s="120">
        <v>8</v>
      </c>
      <c r="C147" s="129">
        <v>3</v>
      </c>
      <c r="D147" s="132">
        <v>0</v>
      </c>
      <c r="E147" s="133">
        <v>1.76</v>
      </c>
      <c r="F147" s="83" t="str">
        <f t="shared" si="6"/>
        <v>July</v>
      </c>
      <c r="G147" s="113">
        <f t="shared" si="7"/>
        <v>3</v>
      </c>
      <c r="H147" s="49">
        <f t="shared" si="8"/>
        <v>5.28</v>
      </c>
    </row>
    <row r="148" spans="1:8" x14ac:dyDescent="0.25">
      <c r="A148" s="116" t="s">
        <v>654</v>
      </c>
      <c r="B148" s="120">
        <v>17</v>
      </c>
      <c r="C148" s="129">
        <v>30</v>
      </c>
      <c r="D148" s="132">
        <v>15</v>
      </c>
      <c r="E148" s="133">
        <v>1.76</v>
      </c>
      <c r="F148" s="83" t="str">
        <f t="shared" si="6"/>
        <v>July</v>
      </c>
      <c r="G148" s="113">
        <f t="shared" si="7"/>
        <v>30</v>
      </c>
      <c r="H148" s="49">
        <f t="shared" si="8"/>
        <v>52.8</v>
      </c>
    </row>
    <row r="149" spans="1:8" x14ac:dyDescent="0.25">
      <c r="A149" s="116" t="s">
        <v>654</v>
      </c>
      <c r="B149" s="120">
        <v>9</v>
      </c>
      <c r="C149" s="129">
        <v>4</v>
      </c>
      <c r="D149" s="132">
        <v>0</v>
      </c>
      <c r="E149" s="133">
        <v>1.76</v>
      </c>
      <c r="F149" s="83" t="str">
        <f t="shared" si="6"/>
        <v>July</v>
      </c>
      <c r="G149" s="113">
        <f t="shared" si="7"/>
        <v>4</v>
      </c>
      <c r="H149" s="49">
        <f t="shared" si="8"/>
        <v>7.04</v>
      </c>
    </row>
    <row r="150" spans="1:8" x14ac:dyDescent="0.25">
      <c r="A150" s="116" t="s">
        <v>654</v>
      </c>
      <c r="B150" s="120">
        <v>13</v>
      </c>
      <c r="C150" s="129">
        <v>30</v>
      </c>
      <c r="D150" s="132">
        <v>13</v>
      </c>
      <c r="E150" s="133">
        <v>1.76</v>
      </c>
      <c r="F150" s="83" t="str">
        <f t="shared" si="6"/>
        <v>July</v>
      </c>
      <c r="G150" s="113">
        <f t="shared" si="7"/>
        <v>30</v>
      </c>
      <c r="H150" s="49">
        <f t="shared" si="8"/>
        <v>52.8</v>
      </c>
    </row>
    <row r="151" spans="1:8" x14ac:dyDescent="0.25">
      <c r="A151" s="116" t="s">
        <v>654</v>
      </c>
      <c r="B151" s="120">
        <v>5</v>
      </c>
      <c r="C151" s="129">
        <v>7</v>
      </c>
      <c r="D151" s="132">
        <v>8</v>
      </c>
      <c r="E151" s="133">
        <v>1.76</v>
      </c>
      <c r="F151" s="83" t="str">
        <f t="shared" si="6"/>
        <v>July</v>
      </c>
      <c r="G151" s="113">
        <f t="shared" si="7"/>
        <v>7</v>
      </c>
      <c r="H151" s="49">
        <f t="shared" si="8"/>
        <v>12.32</v>
      </c>
    </row>
    <row r="152" spans="1:8" x14ac:dyDescent="0.25">
      <c r="A152" s="116" t="s">
        <v>654</v>
      </c>
      <c r="B152" s="120">
        <v>8</v>
      </c>
      <c r="C152" s="129">
        <v>11</v>
      </c>
      <c r="D152" s="132">
        <v>14</v>
      </c>
      <c r="E152" s="133">
        <v>1.76</v>
      </c>
      <c r="F152" s="83" t="str">
        <f t="shared" si="6"/>
        <v>July</v>
      </c>
      <c r="G152" s="113">
        <f t="shared" si="7"/>
        <v>11</v>
      </c>
      <c r="H152" s="49">
        <f t="shared" si="8"/>
        <v>19.36</v>
      </c>
    </row>
    <row r="153" spans="1:8" x14ac:dyDescent="0.25">
      <c r="A153" s="116" t="s">
        <v>654</v>
      </c>
      <c r="B153" s="120">
        <v>5</v>
      </c>
      <c r="C153" s="129">
        <v>0</v>
      </c>
      <c r="D153" s="132">
        <v>0</v>
      </c>
      <c r="E153" s="133">
        <v>1.76</v>
      </c>
      <c r="F153" s="83" t="str">
        <f t="shared" si="6"/>
        <v>July</v>
      </c>
      <c r="G153" s="113">
        <f t="shared" si="7"/>
        <v>0</v>
      </c>
      <c r="H153" s="49">
        <f t="shared" si="8"/>
        <v>0</v>
      </c>
    </row>
    <row r="154" spans="1:8" x14ac:dyDescent="0.25">
      <c r="A154" s="116" t="s">
        <v>654</v>
      </c>
      <c r="B154" s="118"/>
      <c r="C154" s="129">
        <v>9</v>
      </c>
      <c r="D154" s="132">
        <v>2</v>
      </c>
      <c r="E154" s="133">
        <v>1.76</v>
      </c>
      <c r="F154" s="83" t="str">
        <f t="shared" si="6"/>
        <v>July</v>
      </c>
      <c r="G154" s="113">
        <f t="shared" si="7"/>
        <v>9</v>
      </c>
      <c r="H154" s="49">
        <f t="shared" si="8"/>
        <v>15.84</v>
      </c>
    </row>
    <row r="155" spans="1:8" x14ac:dyDescent="0.25">
      <c r="A155" s="116" t="s">
        <v>654</v>
      </c>
      <c r="B155" s="120">
        <v>10</v>
      </c>
      <c r="C155" s="129">
        <v>3</v>
      </c>
      <c r="D155" s="132">
        <v>6</v>
      </c>
      <c r="E155" s="133">
        <v>1.76</v>
      </c>
      <c r="F155" s="83" t="str">
        <f t="shared" si="6"/>
        <v>July</v>
      </c>
      <c r="G155" s="113">
        <f t="shared" si="7"/>
        <v>3</v>
      </c>
      <c r="H155" s="49">
        <f t="shared" si="8"/>
        <v>5.28</v>
      </c>
    </row>
    <row r="156" spans="1:8" x14ac:dyDescent="0.25">
      <c r="A156" s="115" t="s">
        <v>650</v>
      </c>
      <c r="B156" s="120">
        <v>0</v>
      </c>
      <c r="C156" s="129">
        <v>18</v>
      </c>
      <c r="D156" s="132">
        <v>0</v>
      </c>
      <c r="E156" s="133">
        <v>4.95</v>
      </c>
      <c r="F156" s="83" t="str">
        <f t="shared" si="6"/>
        <v>July</v>
      </c>
      <c r="G156" s="113">
        <f t="shared" si="7"/>
        <v>18</v>
      </c>
      <c r="H156" s="49">
        <f t="shared" si="8"/>
        <v>89.100000000000009</v>
      </c>
    </row>
    <row r="157" spans="1:8" x14ac:dyDescent="0.25">
      <c r="A157" s="116" t="s">
        <v>654</v>
      </c>
      <c r="B157" s="120">
        <v>14</v>
      </c>
      <c r="C157" s="129">
        <v>60</v>
      </c>
      <c r="D157" s="132">
        <v>8</v>
      </c>
      <c r="E157" s="133">
        <v>0.60733000000000004</v>
      </c>
      <c r="F157" s="83" t="str">
        <f t="shared" si="6"/>
        <v>July</v>
      </c>
      <c r="G157" s="113">
        <f t="shared" si="7"/>
        <v>60</v>
      </c>
      <c r="H157" s="49">
        <f t="shared" si="8"/>
        <v>36.439800000000005</v>
      </c>
    </row>
    <row r="158" spans="1:8" x14ac:dyDescent="0.25">
      <c r="A158" s="116" t="s">
        <v>654</v>
      </c>
      <c r="B158" s="120">
        <v>31</v>
      </c>
      <c r="C158" s="129">
        <v>36</v>
      </c>
      <c r="D158" s="132">
        <v>27</v>
      </c>
      <c r="E158" s="133">
        <v>0.60733000000000004</v>
      </c>
      <c r="F158" s="83" t="str">
        <f t="shared" si="6"/>
        <v>July</v>
      </c>
      <c r="G158" s="113">
        <f t="shared" si="7"/>
        <v>36</v>
      </c>
      <c r="H158" s="49">
        <f t="shared" si="8"/>
        <v>21.863880000000002</v>
      </c>
    </row>
    <row r="159" spans="1:8" x14ac:dyDescent="0.25">
      <c r="A159" s="116" t="s">
        <v>654</v>
      </c>
      <c r="B159" s="120">
        <v>18</v>
      </c>
      <c r="C159" s="129">
        <v>48</v>
      </c>
      <c r="D159" s="132">
        <v>23</v>
      </c>
      <c r="E159" s="133">
        <v>0.60733000000000004</v>
      </c>
      <c r="F159" s="83" t="str">
        <f t="shared" si="6"/>
        <v>July</v>
      </c>
      <c r="G159" s="113">
        <f t="shared" si="7"/>
        <v>48</v>
      </c>
      <c r="H159" s="49">
        <f t="shared" si="8"/>
        <v>29.15184</v>
      </c>
    </row>
    <row r="160" spans="1:8" x14ac:dyDescent="0.25">
      <c r="A160" s="116" t="s">
        <v>650</v>
      </c>
      <c r="B160" s="120">
        <v>2</v>
      </c>
      <c r="C160" s="129">
        <v>26</v>
      </c>
      <c r="D160" s="132">
        <v>0</v>
      </c>
      <c r="E160" s="133">
        <v>5.25</v>
      </c>
      <c r="F160" s="83" t="str">
        <f t="shared" si="6"/>
        <v>July</v>
      </c>
      <c r="G160" s="113">
        <f t="shared" si="7"/>
        <v>26</v>
      </c>
      <c r="H160" s="49">
        <f t="shared" si="8"/>
        <v>136.5</v>
      </c>
    </row>
    <row r="161" spans="1:8" x14ac:dyDescent="0.25">
      <c r="A161" s="116" t="s">
        <v>659</v>
      </c>
      <c r="B161" s="120"/>
      <c r="C161" s="129">
        <v>54</v>
      </c>
      <c r="D161" s="132">
        <v>0</v>
      </c>
      <c r="E161" s="135">
        <v>0.81</v>
      </c>
      <c r="F161" s="83" t="str">
        <f t="shared" si="6"/>
        <v>July</v>
      </c>
      <c r="G161" s="113">
        <f t="shared" si="7"/>
        <v>54</v>
      </c>
      <c r="H161" s="49">
        <f t="shared" si="8"/>
        <v>43.74</v>
      </c>
    </row>
    <row r="162" spans="1:8" x14ac:dyDescent="0.25">
      <c r="A162" s="116" t="s">
        <v>659</v>
      </c>
      <c r="B162" s="120">
        <v>4</v>
      </c>
      <c r="C162" s="129">
        <v>36</v>
      </c>
      <c r="D162" s="132">
        <v>15</v>
      </c>
      <c r="E162" s="133">
        <v>0.34300000000000003</v>
      </c>
      <c r="F162" s="83" t="str">
        <f t="shared" si="6"/>
        <v>July</v>
      </c>
      <c r="G162" s="113">
        <f t="shared" si="7"/>
        <v>36</v>
      </c>
      <c r="H162" s="49">
        <f t="shared" si="8"/>
        <v>12.348000000000001</v>
      </c>
    </row>
    <row r="163" spans="1:8" x14ac:dyDescent="0.25">
      <c r="A163" s="116" t="s">
        <v>659</v>
      </c>
      <c r="B163" s="120">
        <v>0</v>
      </c>
      <c r="C163" s="129">
        <v>54</v>
      </c>
      <c r="D163" s="132">
        <v>0</v>
      </c>
      <c r="E163" s="133">
        <v>0.34</v>
      </c>
      <c r="F163" s="83" t="str">
        <f t="shared" si="6"/>
        <v>July</v>
      </c>
      <c r="G163" s="113">
        <f t="shared" si="7"/>
        <v>54</v>
      </c>
      <c r="H163" s="49">
        <f t="shared" si="8"/>
        <v>18.360000000000003</v>
      </c>
    </row>
    <row r="164" spans="1:8" x14ac:dyDescent="0.25">
      <c r="A164" s="116" t="s">
        <v>659</v>
      </c>
      <c r="B164" s="120">
        <v>0</v>
      </c>
      <c r="C164" s="129">
        <v>36</v>
      </c>
      <c r="D164" s="132">
        <v>0</v>
      </c>
      <c r="E164" s="133">
        <v>0.34</v>
      </c>
      <c r="F164" s="83" t="str">
        <f t="shared" si="6"/>
        <v>July</v>
      </c>
      <c r="G164" s="113">
        <f t="shared" si="7"/>
        <v>36</v>
      </c>
      <c r="H164" s="49">
        <f t="shared" si="8"/>
        <v>12.24</v>
      </c>
    </row>
    <row r="165" spans="1:8" x14ac:dyDescent="0.25">
      <c r="A165" s="116" t="s">
        <v>659</v>
      </c>
      <c r="B165" s="120">
        <v>0</v>
      </c>
      <c r="C165" s="129">
        <v>6</v>
      </c>
      <c r="D165" s="132">
        <v>1</v>
      </c>
      <c r="E165" s="133">
        <v>0.54300000000000004</v>
      </c>
      <c r="F165" s="83" t="str">
        <f t="shared" si="6"/>
        <v>July</v>
      </c>
      <c r="G165" s="113">
        <f t="shared" si="7"/>
        <v>6</v>
      </c>
      <c r="H165" s="49">
        <f t="shared" si="8"/>
        <v>3.258</v>
      </c>
    </row>
    <row r="166" spans="1:8" x14ac:dyDescent="0.25">
      <c r="A166" s="116" t="s">
        <v>659</v>
      </c>
      <c r="B166" s="120">
        <v>1</v>
      </c>
      <c r="C166" s="129">
        <v>0</v>
      </c>
      <c r="D166" s="132">
        <v>0</v>
      </c>
      <c r="E166" s="133"/>
      <c r="F166" s="83" t="str">
        <f t="shared" si="6"/>
        <v>July</v>
      </c>
      <c r="G166" s="113">
        <f t="shared" si="7"/>
        <v>0</v>
      </c>
      <c r="H166" s="49">
        <f t="shared" si="8"/>
        <v>0</v>
      </c>
    </row>
    <row r="167" spans="1:8" x14ac:dyDescent="0.25">
      <c r="A167" s="116" t="s">
        <v>659</v>
      </c>
      <c r="B167" s="120"/>
      <c r="C167" s="128"/>
      <c r="D167" s="132">
        <v>1</v>
      </c>
      <c r="E167" s="133">
        <v>0.54330000000000001</v>
      </c>
      <c r="F167" s="83" t="str">
        <f t="shared" si="6"/>
        <v>July</v>
      </c>
      <c r="G167" s="113">
        <f t="shared" si="7"/>
        <v>0</v>
      </c>
      <c r="H167" s="49">
        <f t="shared" si="8"/>
        <v>0</v>
      </c>
    </row>
    <row r="168" spans="1:8" x14ac:dyDescent="0.25">
      <c r="A168" s="116" t="s">
        <v>659</v>
      </c>
      <c r="B168" s="120">
        <v>14</v>
      </c>
      <c r="C168" s="129">
        <v>6</v>
      </c>
      <c r="D168" s="132">
        <v>8</v>
      </c>
      <c r="E168" s="133">
        <v>0.54330000000000001</v>
      </c>
      <c r="F168" s="83" t="str">
        <f t="shared" si="6"/>
        <v>July</v>
      </c>
      <c r="G168" s="113">
        <f t="shared" si="7"/>
        <v>6</v>
      </c>
      <c r="H168" s="49">
        <f t="shared" si="8"/>
        <v>3.2598000000000003</v>
      </c>
    </row>
    <row r="169" spans="1:8" x14ac:dyDescent="0.25">
      <c r="A169" s="116" t="s">
        <v>659</v>
      </c>
      <c r="B169" s="120">
        <v>0</v>
      </c>
      <c r="C169" s="129">
        <v>12</v>
      </c>
      <c r="D169" s="132">
        <v>4</v>
      </c>
      <c r="E169" s="133">
        <v>0.54330000000000001</v>
      </c>
      <c r="F169" s="83" t="str">
        <f t="shared" si="6"/>
        <v>July</v>
      </c>
      <c r="G169" s="113">
        <f t="shared" si="7"/>
        <v>12</v>
      </c>
      <c r="H169" s="49">
        <f t="shared" si="8"/>
        <v>6.5196000000000005</v>
      </c>
    </row>
    <row r="170" spans="1:8" x14ac:dyDescent="0.25">
      <c r="A170" s="116" t="s">
        <v>650</v>
      </c>
      <c r="B170" s="120">
        <v>2</v>
      </c>
      <c r="C170" s="129">
        <v>43</v>
      </c>
      <c r="D170" s="132">
        <v>0</v>
      </c>
      <c r="E170" s="133">
        <v>3.95</v>
      </c>
      <c r="F170" s="83" t="str">
        <f t="shared" si="6"/>
        <v>July</v>
      </c>
      <c r="G170" s="113">
        <f t="shared" si="7"/>
        <v>43</v>
      </c>
      <c r="H170" s="49">
        <f t="shared" si="8"/>
        <v>169.85</v>
      </c>
    </row>
    <row r="171" spans="1:8" x14ac:dyDescent="0.25">
      <c r="A171" s="116" t="s">
        <v>654</v>
      </c>
      <c r="B171" s="120">
        <v>0</v>
      </c>
      <c r="C171" s="129">
        <v>48</v>
      </c>
      <c r="D171" s="132">
        <v>0</v>
      </c>
      <c r="E171" s="133">
        <v>1.4258</v>
      </c>
      <c r="F171" s="83" t="str">
        <f t="shared" si="6"/>
        <v>July</v>
      </c>
      <c r="G171" s="113">
        <f t="shared" si="7"/>
        <v>48</v>
      </c>
      <c r="H171" s="49">
        <f t="shared" si="8"/>
        <v>68.438400000000001</v>
      </c>
    </row>
    <row r="172" spans="1:8" x14ac:dyDescent="0.25">
      <c r="A172" s="116" t="s">
        <v>654</v>
      </c>
      <c r="B172" s="120">
        <v>0</v>
      </c>
      <c r="C172" s="129">
        <v>24</v>
      </c>
      <c r="D172" s="132">
        <v>0</v>
      </c>
      <c r="E172" s="133">
        <v>1.4258</v>
      </c>
      <c r="F172" s="83" t="str">
        <f t="shared" si="6"/>
        <v>July</v>
      </c>
      <c r="G172" s="113">
        <f t="shared" si="7"/>
        <v>24</v>
      </c>
      <c r="H172" s="49">
        <f t="shared" si="8"/>
        <v>34.219200000000001</v>
      </c>
    </row>
    <row r="173" spans="1:8" x14ac:dyDescent="0.25">
      <c r="A173" s="116" t="s">
        <v>656</v>
      </c>
      <c r="B173" s="120">
        <v>1</v>
      </c>
      <c r="C173" s="129">
        <v>20</v>
      </c>
      <c r="D173" s="132">
        <v>0</v>
      </c>
      <c r="E173" s="133"/>
      <c r="F173" s="83" t="str">
        <f t="shared" si="6"/>
        <v>July</v>
      </c>
      <c r="G173" s="113">
        <f t="shared" si="7"/>
        <v>20</v>
      </c>
      <c r="H173" s="49">
        <f t="shared" si="8"/>
        <v>0</v>
      </c>
    </row>
    <row r="174" spans="1:8" x14ac:dyDescent="0.25">
      <c r="A174" s="116" t="s">
        <v>650</v>
      </c>
      <c r="B174" s="120">
        <v>0</v>
      </c>
      <c r="C174" s="129">
        <v>10</v>
      </c>
      <c r="D174" s="132">
        <v>0</v>
      </c>
      <c r="E174" s="133">
        <v>5.95</v>
      </c>
      <c r="F174" s="83" t="str">
        <f t="shared" si="6"/>
        <v>July</v>
      </c>
      <c r="G174" s="113">
        <f t="shared" si="7"/>
        <v>10</v>
      </c>
      <c r="H174" s="49">
        <f t="shared" si="8"/>
        <v>59.5</v>
      </c>
    </row>
    <row r="175" spans="1:8" x14ac:dyDescent="0.25">
      <c r="A175" s="116" t="s">
        <v>654</v>
      </c>
      <c r="B175" s="120">
        <v>0</v>
      </c>
      <c r="C175" s="129">
        <v>12</v>
      </c>
      <c r="D175" s="132">
        <v>8</v>
      </c>
      <c r="E175" s="133"/>
      <c r="F175" s="83" t="str">
        <f t="shared" si="6"/>
        <v>July</v>
      </c>
      <c r="G175" s="113">
        <f t="shared" si="7"/>
        <v>12</v>
      </c>
      <c r="H175" s="49">
        <f t="shared" si="8"/>
        <v>0</v>
      </c>
    </row>
    <row r="176" spans="1:8" x14ac:dyDescent="0.25">
      <c r="A176" s="116" t="s">
        <v>650</v>
      </c>
      <c r="B176" s="120" t="s">
        <v>612</v>
      </c>
      <c r="C176" s="129">
        <v>22</v>
      </c>
      <c r="D176" s="132">
        <v>1</v>
      </c>
      <c r="E176" s="133">
        <v>3.95</v>
      </c>
      <c r="F176" s="83" t="str">
        <f t="shared" si="6"/>
        <v>July</v>
      </c>
      <c r="G176" s="113">
        <f t="shared" si="7"/>
        <v>22</v>
      </c>
      <c r="H176" s="49">
        <f t="shared" si="8"/>
        <v>86.9</v>
      </c>
    </row>
    <row r="177" spans="1:8" x14ac:dyDescent="0.25">
      <c r="A177" s="116" t="s">
        <v>654</v>
      </c>
      <c r="B177" s="120">
        <v>12</v>
      </c>
      <c r="C177" s="129">
        <v>36</v>
      </c>
      <c r="D177" s="132">
        <v>12</v>
      </c>
      <c r="E177" s="133"/>
      <c r="F177" s="83" t="str">
        <f t="shared" si="6"/>
        <v>July</v>
      </c>
      <c r="G177" s="113">
        <f t="shared" si="7"/>
        <v>36</v>
      </c>
      <c r="H177" s="49">
        <f t="shared" si="8"/>
        <v>0</v>
      </c>
    </row>
    <row r="178" spans="1:8" x14ac:dyDescent="0.25">
      <c r="A178" s="116" t="s">
        <v>654</v>
      </c>
      <c r="B178" s="120">
        <v>15</v>
      </c>
      <c r="C178" s="129">
        <v>24</v>
      </c>
      <c r="D178" s="132">
        <v>21</v>
      </c>
      <c r="E178" s="133"/>
      <c r="F178" s="83" t="str">
        <f t="shared" si="6"/>
        <v>July</v>
      </c>
      <c r="G178" s="113">
        <f t="shared" si="7"/>
        <v>24</v>
      </c>
      <c r="H178" s="49">
        <f t="shared" si="8"/>
        <v>0</v>
      </c>
    </row>
    <row r="179" spans="1:8" x14ac:dyDescent="0.25">
      <c r="A179" s="116" t="s">
        <v>654</v>
      </c>
      <c r="B179" s="120">
        <v>18</v>
      </c>
      <c r="C179" s="129">
        <v>24</v>
      </c>
      <c r="D179" s="132">
        <v>15</v>
      </c>
      <c r="E179" s="133"/>
      <c r="F179" s="83" t="str">
        <f t="shared" si="6"/>
        <v>July</v>
      </c>
      <c r="G179" s="113">
        <f t="shared" si="7"/>
        <v>24</v>
      </c>
      <c r="H179" s="49">
        <f t="shared" si="8"/>
        <v>0</v>
      </c>
    </row>
    <row r="180" spans="1:8" x14ac:dyDescent="0.25">
      <c r="A180" s="116" t="s">
        <v>656</v>
      </c>
      <c r="B180" s="120">
        <v>21</v>
      </c>
      <c r="C180" s="129">
        <v>36</v>
      </c>
      <c r="D180" s="132">
        <v>15</v>
      </c>
      <c r="E180" s="133"/>
      <c r="F180" s="83" t="str">
        <f t="shared" si="6"/>
        <v>July</v>
      </c>
      <c r="G180" s="113">
        <f t="shared" si="7"/>
        <v>36</v>
      </c>
      <c r="H180" s="49">
        <f t="shared" si="8"/>
        <v>0</v>
      </c>
    </row>
    <row r="181" spans="1:8" x14ac:dyDescent="0.25">
      <c r="A181" s="116" t="s">
        <v>656</v>
      </c>
      <c r="B181" s="120">
        <v>0</v>
      </c>
      <c r="C181" s="129">
        <v>24</v>
      </c>
      <c r="D181" s="132">
        <v>3</v>
      </c>
      <c r="E181" s="133">
        <v>0.59</v>
      </c>
      <c r="F181" s="83" t="str">
        <f t="shared" si="6"/>
        <v>July</v>
      </c>
      <c r="G181" s="113">
        <f t="shared" si="7"/>
        <v>24</v>
      </c>
      <c r="H181" s="49">
        <f t="shared" si="8"/>
        <v>14.16</v>
      </c>
    </row>
    <row r="182" spans="1:8" x14ac:dyDescent="0.25">
      <c r="A182" s="116" t="s">
        <v>654</v>
      </c>
      <c r="B182" s="120">
        <v>114</v>
      </c>
      <c r="C182" s="129">
        <v>120</v>
      </c>
      <c r="D182" s="132">
        <v>22</v>
      </c>
      <c r="E182" s="133"/>
      <c r="F182" s="83" t="str">
        <f t="shared" si="6"/>
        <v>July</v>
      </c>
      <c r="G182" s="113">
        <f t="shared" si="7"/>
        <v>120</v>
      </c>
      <c r="H182" s="49">
        <f t="shared" si="8"/>
        <v>0</v>
      </c>
    </row>
    <row r="183" spans="1:8" x14ac:dyDescent="0.25">
      <c r="A183" s="116" t="s">
        <v>656</v>
      </c>
      <c r="B183" s="120">
        <v>8</v>
      </c>
      <c r="C183" s="129">
        <v>48</v>
      </c>
      <c r="D183" s="132">
        <v>1</v>
      </c>
      <c r="E183" s="133">
        <v>0.59</v>
      </c>
      <c r="F183" s="83" t="str">
        <f t="shared" si="6"/>
        <v>July</v>
      </c>
      <c r="G183" s="113">
        <f t="shared" si="7"/>
        <v>48</v>
      </c>
      <c r="H183" s="49">
        <f t="shared" si="8"/>
        <v>28.32</v>
      </c>
    </row>
    <row r="184" spans="1:8" x14ac:dyDescent="0.25">
      <c r="A184" s="116" t="s">
        <v>654</v>
      </c>
      <c r="B184" s="120">
        <v>42</v>
      </c>
      <c r="C184" s="129">
        <v>48</v>
      </c>
      <c r="D184" s="132">
        <v>17</v>
      </c>
      <c r="E184" s="133"/>
      <c r="F184" s="83" t="str">
        <f t="shared" si="6"/>
        <v>July</v>
      </c>
      <c r="G184" s="113">
        <f t="shared" si="7"/>
        <v>48</v>
      </c>
      <c r="H184" s="49">
        <f t="shared" si="8"/>
        <v>0</v>
      </c>
    </row>
    <row r="185" spans="1:8" x14ac:dyDescent="0.25">
      <c r="A185" s="116" t="s">
        <v>656</v>
      </c>
      <c r="B185" s="120">
        <v>12</v>
      </c>
      <c r="C185" s="129">
        <v>36</v>
      </c>
      <c r="D185" s="132">
        <v>24</v>
      </c>
      <c r="E185" s="133"/>
      <c r="F185" s="83" t="str">
        <f t="shared" si="6"/>
        <v>July</v>
      </c>
      <c r="G185" s="113">
        <f t="shared" si="7"/>
        <v>36</v>
      </c>
      <c r="H185" s="49">
        <f t="shared" si="8"/>
        <v>0</v>
      </c>
    </row>
    <row r="186" spans="1:8" x14ac:dyDescent="0.25">
      <c r="A186" s="116" t="s">
        <v>657</v>
      </c>
      <c r="B186" s="120">
        <v>2</v>
      </c>
      <c r="C186" s="129">
        <v>0</v>
      </c>
      <c r="D186" s="132">
        <v>0</v>
      </c>
      <c r="E186" s="133"/>
      <c r="F186" s="83" t="str">
        <f t="shared" si="6"/>
        <v>July</v>
      </c>
      <c r="G186" s="113">
        <f t="shared" si="7"/>
        <v>0</v>
      </c>
      <c r="H186" s="49">
        <f t="shared" si="8"/>
        <v>0</v>
      </c>
    </row>
    <row r="187" spans="1:8" x14ac:dyDescent="0.25">
      <c r="A187" s="116" t="s">
        <v>656</v>
      </c>
      <c r="B187" s="120">
        <v>0</v>
      </c>
      <c r="C187" s="129">
        <v>0</v>
      </c>
      <c r="D187" s="132">
        <v>0</v>
      </c>
      <c r="E187" s="133"/>
      <c r="F187" s="83" t="str">
        <f t="shared" si="6"/>
        <v>July</v>
      </c>
      <c r="G187" s="113">
        <f t="shared" si="7"/>
        <v>0</v>
      </c>
      <c r="H187" s="49">
        <f t="shared" si="8"/>
        <v>0</v>
      </c>
    </row>
    <row r="188" spans="1:8" x14ac:dyDescent="0.25">
      <c r="A188" s="116" t="s">
        <v>650</v>
      </c>
      <c r="B188" s="120">
        <v>3</v>
      </c>
      <c r="C188" s="129">
        <v>33</v>
      </c>
      <c r="D188" s="132">
        <v>0</v>
      </c>
      <c r="E188" s="133">
        <v>3.95</v>
      </c>
      <c r="F188" s="83" t="str">
        <f t="shared" si="6"/>
        <v>July</v>
      </c>
      <c r="G188" s="113">
        <f t="shared" si="7"/>
        <v>33</v>
      </c>
      <c r="H188" s="49">
        <f t="shared" si="8"/>
        <v>130.35</v>
      </c>
    </row>
    <row r="189" spans="1:8" x14ac:dyDescent="0.25">
      <c r="A189" s="116" t="s">
        <v>650</v>
      </c>
      <c r="B189" s="120">
        <v>1</v>
      </c>
      <c r="C189" s="129">
        <v>26</v>
      </c>
      <c r="D189" s="132">
        <v>0</v>
      </c>
      <c r="E189" s="133">
        <v>3.5</v>
      </c>
      <c r="F189" s="83" t="str">
        <f t="shared" si="6"/>
        <v>July</v>
      </c>
      <c r="G189" s="113">
        <f t="shared" si="7"/>
        <v>26</v>
      </c>
      <c r="H189" s="49">
        <f t="shared" si="8"/>
        <v>91</v>
      </c>
    </row>
    <row r="190" spans="1:8" x14ac:dyDescent="0.25">
      <c r="A190" s="116" t="s">
        <v>650</v>
      </c>
      <c r="B190" s="120">
        <v>1</v>
      </c>
      <c r="C190" s="129">
        <v>66</v>
      </c>
      <c r="D190" s="132">
        <v>0</v>
      </c>
      <c r="E190" s="133">
        <v>3.5</v>
      </c>
      <c r="F190" s="83" t="str">
        <f t="shared" si="6"/>
        <v>July</v>
      </c>
      <c r="G190" s="113">
        <f t="shared" si="7"/>
        <v>66</v>
      </c>
      <c r="H190" s="49">
        <f t="shared" si="8"/>
        <v>231</v>
      </c>
    </row>
    <row r="191" spans="1:8" x14ac:dyDescent="0.25">
      <c r="A191" s="115" t="s">
        <v>657</v>
      </c>
      <c r="B191" s="120">
        <v>122</v>
      </c>
      <c r="C191" s="129">
        <v>100</v>
      </c>
      <c r="D191" s="131">
        <v>42</v>
      </c>
      <c r="E191" s="133">
        <v>0.255</v>
      </c>
      <c r="F191" s="83" t="str">
        <f t="shared" si="6"/>
        <v>July</v>
      </c>
      <c r="G191" s="113">
        <f t="shared" si="7"/>
        <v>100</v>
      </c>
      <c r="H191" s="49">
        <f t="shared" si="8"/>
        <v>25.5</v>
      </c>
    </row>
    <row r="192" spans="1:8" x14ac:dyDescent="0.25">
      <c r="A192" s="115" t="s">
        <v>659</v>
      </c>
      <c r="B192" s="120">
        <v>6</v>
      </c>
      <c r="C192" s="129">
        <v>48</v>
      </c>
      <c r="D192" s="132">
        <v>1</v>
      </c>
      <c r="E192" s="133"/>
      <c r="F192" s="83" t="str">
        <f t="shared" si="6"/>
        <v>July</v>
      </c>
      <c r="G192" s="113">
        <f t="shared" si="7"/>
        <v>48</v>
      </c>
      <c r="H192" s="49">
        <f t="shared" si="8"/>
        <v>0</v>
      </c>
    </row>
    <row r="193" spans="1:8" x14ac:dyDescent="0.25">
      <c r="A193" s="115" t="s">
        <v>659</v>
      </c>
      <c r="B193" s="120">
        <v>8</v>
      </c>
      <c r="C193" s="129">
        <v>48</v>
      </c>
      <c r="D193" s="132">
        <v>3</v>
      </c>
      <c r="E193" s="133">
        <v>0.26</v>
      </c>
      <c r="F193" s="83" t="str">
        <f t="shared" si="6"/>
        <v>July</v>
      </c>
      <c r="G193" s="113">
        <f t="shared" si="7"/>
        <v>48</v>
      </c>
      <c r="H193" s="49">
        <f t="shared" si="8"/>
        <v>12.48</v>
      </c>
    </row>
    <row r="194" spans="1:8" x14ac:dyDescent="0.25">
      <c r="A194" s="116" t="s">
        <v>659</v>
      </c>
      <c r="B194" s="120">
        <v>23</v>
      </c>
      <c r="C194" s="129">
        <v>0</v>
      </c>
      <c r="D194" s="132">
        <v>0</v>
      </c>
      <c r="E194" s="133"/>
      <c r="F194" s="83" t="str">
        <f t="shared" si="6"/>
        <v>July</v>
      </c>
      <c r="G194" s="113">
        <f t="shared" si="7"/>
        <v>0</v>
      </c>
      <c r="H194" s="49">
        <f t="shared" si="8"/>
        <v>0</v>
      </c>
    </row>
    <row r="195" spans="1:8" x14ac:dyDescent="0.25">
      <c r="A195" s="116" t="s">
        <v>650</v>
      </c>
      <c r="B195" s="120">
        <v>0</v>
      </c>
      <c r="C195" s="129">
        <v>43</v>
      </c>
      <c r="D195" s="132">
        <v>0</v>
      </c>
      <c r="E195" s="133">
        <v>3.95</v>
      </c>
      <c r="F195" s="83" t="str">
        <f t="shared" ref="F195:F258" si="9">"July"</f>
        <v>July</v>
      </c>
      <c r="G195" s="113">
        <f t="shared" ref="G195:G258" si="10">IFERROR(IF(C195=" ",0,C195),0)</f>
        <v>43</v>
      </c>
      <c r="H195" s="49">
        <f t="shared" ref="H195:H258" si="11">IFERROR(G195 * E195, 0)</f>
        <v>169.85</v>
      </c>
    </row>
    <row r="196" spans="1:8" x14ac:dyDescent="0.25">
      <c r="A196" s="116" t="s">
        <v>650</v>
      </c>
      <c r="B196" s="120">
        <v>0</v>
      </c>
      <c r="C196" s="129">
        <v>3</v>
      </c>
      <c r="D196" s="132">
        <v>0</v>
      </c>
      <c r="E196" s="133">
        <v>3.5</v>
      </c>
      <c r="F196" s="83" t="str">
        <f t="shared" si="9"/>
        <v>July</v>
      </c>
      <c r="G196" s="113">
        <f t="shared" si="10"/>
        <v>3</v>
      </c>
      <c r="H196" s="49">
        <f t="shared" si="11"/>
        <v>10.5</v>
      </c>
    </row>
    <row r="197" spans="1:8" x14ac:dyDescent="0.25">
      <c r="A197" s="116" t="s">
        <v>656</v>
      </c>
      <c r="B197" s="120"/>
      <c r="C197" s="129">
        <v>36</v>
      </c>
      <c r="D197" s="132">
        <v>30</v>
      </c>
      <c r="E197" s="133">
        <v>0.64805000000000001</v>
      </c>
      <c r="F197" s="83" t="str">
        <f t="shared" si="9"/>
        <v>July</v>
      </c>
      <c r="G197" s="113">
        <f t="shared" si="10"/>
        <v>36</v>
      </c>
      <c r="H197" s="49">
        <f t="shared" si="11"/>
        <v>23.329799999999999</v>
      </c>
    </row>
    <row r="198" spans="1:8" x14ac:dyDescent="0.25">
      <c r="A198" s="116" t="s">
        <v>650</v>
      </c>
      <c r="B198" s="120">
        <v>2</v>
      </c>
      <c r="C198" s="129">
        <v>23</v>
      </c>
      <c r="D198" s="132">
        <v>0</v>
      </c>
      <c r="E198" s="133">
        <v>5.95</v>
      </c>
      <c r="F198" s="83" t="str">
        <f t="shared" si="9"/>
        <v>July</v>
      </c>
      <c r="G198" s="113">
        <f t="shared" si="10"/>
        <v>23</v>
      </c>
      <c r="H198" s="49">
        <f t="shared" si="11"/>
        <v>136.85</v>
      </c>
    </row>
    <row r="199" spans="1:8" x14ac:dyDescent="0.25">
      <c r="A199" s="116"/>
      <c r="B199" s="120"/>
      <c r="C199" s="128"/>
      <c r="D199" s="131">
        <v>24</v>
      </c>
      <c r="E199" s="133"/>
      <c r="F199" s="83" t="str">
        <f t="shared" si="9"/>
        <v>July</v>
      </c>
      <c r="G199" s="113">
        <f t="shared" si="10"/>
        <v>0</v>
      </c>
      <c r="H199" s="49">
        <f t="shared" si="11"/>
        <v>0</v>
      </c>
    </row>
    <row r="200" spans="1:8" x14ac:dyDescent="0.25">
      <c r="A200" s="116"/>
      <c r="B200" s="120"/>
      <c r="C200" s="128"/>
      <c r="D200" s="131">
        <v>9</v>
      </c>
      <c r="E200" s="133"/>
      <c r="F200" s="83" t="str">
        <f t="shared" si="9"/>
        <v>July</v>
      </c>
      <c r="G200" s="113">
        <f t="shared" si="10"/>
        <v>0</v>
      </c>
      <c r="H200" s="49">
        <f t="shared" si="11"/>
        <v>0</v>
      </c>
    </row>
    <row r="201" spans="1:8" x14ac:dyDescent="0.25">
      <c r="A201" s="116" t="s">
        <v>654</v>
      </c>
      <c r="B201" s="120">
        <v>7</v>
      </c>
      <c r="C201" s="129">
        <v>0</v>
      </c>
      <c r="D201" s="132">
        <v>6</v>
      </c>
      <c r="E201" s="133"/>
      <c r="F201" s="83" t="str">
        <f t="shared" si="9"/>
        <v>July</v>
      </c>
      <c r="G201" s="113">
        <f t="shared" si="10"/>
        <v>0</v>
      </c>
      <c r="H201" s="49">
        <f t="shared" si="11"/>
        <v>0</v>
      </c>
    </row>
    <row r="202" spans="1:8" x14ac:dyDescent="0.25">
      <c r="A202" s="116" t="s">
        <v>654</v>
      </c>
      <c r="B202" s="120">
        <v>5</v>
      </c>
      <c r="C202" s="129">
        <v>0</v>
      </c>
      <c r="D202" s="132">
        <v>8</v>
      </c>
      <c r="E202" s="133"/>
      <c r="F202" s="83" t="str">
        <f t="shared" si="9"/>
        <v>July</v>
      </c>
      <c r="G202" s="113">
        <f t="shared" si="10"/>
        <v>0</v>
      </c>
      <c r="H202" s="49">
        <f t="shared" si="11"/>
        <v>0</v>
      </c>
    </row>
    <row r="203" spans="1:8" x14ac:dyDescent="0.25">
      <c r="A203" s="116" t="s">
        <v>654</v>
      </c>
      <c r="B203" s="120">
        <v>20</v>
      </c>
      <c r="C203" s="129">
        <v>0</v>
      </c>
      <c r="D203" s="132">
        <v>10</v>
      </c>
      <c r="E203" s="133"/>
      <c r="F203" s="83" t="str">
        <f t="shared" si="9"/>
        <v>July</v>
      </c>
      <c r="G203" s="113">
        <f t="shared" si="10"/>
        <v>0</v>
      </c>
      <c r="H203" s="49">
        <f t="shared" si="11"/>
        <v>0</v>
      </c>
    </row>
    <row r="204" spans="1:8" x14ac:dyDescent="0.25">
      <c r="A204" s="116" t="s">
        <v>654</v>
      </c>
      <c r="B204" s="120">
        <v>0</v>
      </c>
      <c r="C204" s="129">
        <v>24</v>
      </c>
      <c r="D204" s="132">
        <v>19</v>
      </c>
      <c r="E204" s="133"/>
      <c r="F204" s="83" t="str">
        <f t="shared" si="9"/>
        <v>July</v>
      </c>
      <c r="G204" s="113">
        <f t="shared" si="10"/>
        <v>24</v>
      </c>
      <c r="H204" s="49">
        <f t="shared" si="11"/>
        <v>0</v>
      </c>
    </row>
    <row r="205" spans="1:8" x14ac:dyDescent="0.25">
      <c r="A205" s="116" t="s">
        <v>659</v>
      </c>
      <c r="B205" s="120">
        <v>4</v>
      </c>
      <c r="C205" s="129">
        <v>18</v>
      </c>
      <c r="D205" s="132">
        <v>0</v>
      </c>
      <c r="E205" s="133">
        <v>1.554</v>
      </c>
      <c r="F205" s="83" t="str">
        <f t="shared" si="9"/>
        <v>July</v>
      </c>
      <c r="G205" s="113">
        <f t="shared" si="10"/>
        <v>18</v>
      </c>
      <c r="H205" s="49">
        <f t="shared" si="11"/>
        <v>27.972000000000001</v>
      </c>
    </row>
    <row r="206" spans="1:8" x14ac:dyDescent="0.25">
      <c r="A206" s="116" t="s">
        <v>650</v>
      </c>
      <c r="B206" s="120">
        <v>2</v>
      </c>
      <c r="C206" s="129">
        <v>36</v>
      </c>
      <c r="D206" s="132">
        <v>0</v>
      </c>
      <c r="E206" s="133">
        <v>4.95</v>
      </c>
      <c r="F206" s="83" t="str">
        <f t="shared" si="9"/>
        <v>July</v>
      </c>
      <c r="G206" s="113">
        <f t="shared" si="10"/>
        <v>36</v>
      </c>
      <c r="H206" s="49">
        <f t="shared" si="11"/>
        <v>178.20000000000002</v>
      </c>
    </row>
    <row r="207" spans="1:8" x14ac:dyDescent="0.25">
      <c r="A207" s="116" t="s">
        <v>100</v>
      </c>
      <c r="B207" s="120">
        <v>8</v>
      </c>
      <c r="C207" s="129">
        <v>60</v>
      </c>
      <c r="D207" s="132">
        <v>3</v>
      </c>
      <c r="E207" s="133">
        <v>0.91800000000000004</v>
      </c>
      <c r="F207" s="83" t="str">
        <f t="shared" si="9"/>
        <v>July</v>
      </c>
      <c r="G207" s="113">
        <f t="shared" si="10"/>
        <v>60</v>
      </c>
      <c r="H207" s="49">
        <f t="shared" si="11"/>
        <v>55.080000000000005</v>
      </c>
    </row>
    <row r="208" spans="1:8" x14ac:dyDescent="0.25">
      <c r="A208" s="116" t="s">
        <v>611</v>
      </c>
      <c r="B208" s="120"/>
      <c r="C208" s="128"/>
      <c r="D208" s="132">
        <v>10</v>
      </c>
      <c r="E208" s="133">
        <v>11</v>
      </c>
      <c r="F208" s="83" t="str">
        <f t="shared" si="9"/>
        <v>July</v>
      </c>
      <c r="G208" s="113">
        <f t="shared" si="10"/>
        <v>0</v>
      </c>
      <c r="H208" s="49">
        <f t="shared" si="11"/>
        <v>0</v>
      </c>
    </row>
    <row r="209" spans="1:8" x14ac:dyDescent="0.25">
      <c r="A209" s="116" t="s">
        <v>611</v>
      </c>
      <c r="B209" s="120"/>
      <c r="C209" s="128"/>
      <c r="D209" s="132">
        <v>2</v>
      </c>
      <c r="E209" s="133">
        <v>11</v>
      </c>
      <c r="F209" s="83" t="str">
        <f t="shared" si="9"/>
        <v>July</v>
      </c>
      <c r="G209" s="113">
        <f t="shared" si="10"/>
        <v>0</v>
      </c>
      <c r="H209" s="49">
        <f t="shared" si="11"/>
        <v>0</v>
      </c>
    </row>
    <row r="210" spans="1:8" x14ac:dyDescent="0.25">
      <c r="A210" s="116" t="s">
        <v>611</v>
      </c>
      <c r="B210" s="120"/>
      <c r="C210" s="128"/>
      <c r="D210" s="132">
        <v>4</v>
      </c>
      <c r="E210" s="133">
        <v>11.5</v>
      </c>
      <c r="F210" s="83" t="str">
        <f t="shared" si="9"/>
        <v>July</v>
      </c>
      <c r="G210" s="113">
        <f t="shared" si="10"/>
        <v>0</v>
      </c>
      <c r="H210" s="49">
        <f t="shared" si="11"/>
        <v>0</v>
      </c>
    </row>
    <row r="211" spans="1:8" x14ac:dyDescent="0.25">
      <c r="A211" s="117" t="s">
        <v>611</v>
      </c>
      <c r="B211" s="120">
        <v>5</v>
      </c>
      <c r="C211" s="129">
        <v>52</v>
      </c>
      <c r="D211" s="132">
        <v>3.5</v>
      </c>
      <c r="E211" s="133">
        <v>4.79</v>
      </c>
      <c r="F211" s="83" t="str">
        <f t="shared" si="9"/>
        <v>July</v>
      </c>
      <c r="G211" s="113">
        <f t="shared" si="10"/>
        <v>52</v>
      </c>
      <c r="H211" s="49">
        <f t="shared" si="11"/>
        <v>249.08</v>
      </c>
    </row>
    <row r="212" spans="1:8" x14ac:dyDescent="0.25">
      <c r="A212" s="117" t="s">
        <v>611</v>
      </c>
      <c r="B212" s="120">
        <v>6</v>
      </c>
      <c r="C212" s="129">
        <v>12</v>
      </c>
      <c r="D212" s="132">
        <v>2.5</v>
      </c>
      <c r="E212" s="133">
        <v>4.1449999999999996</v>
      </c>
      <c r="F212" s="83" t="str">
        <f t="shared" si="9"/>
        <v>July</v>
      </c>
      <c r="G212" s="113">
        <f t="shared" si="10"/>
        <v>12</v>
      </c>
      <c r="H212" s="49">
        <f t="shared" si="11"/>
        <v>49.739999999999995</v>
      </c>
    </row>
    <row r="213" spans="1:8" x14ac:dyDescent="0.25">
      <c r="A213" s="117" t="s">
        <v>611</v>
      </c>
      <c r="B213" s="120">
        <v>7</v>
      </c>
      <c r="C213" s="129">
        <v>36</v>
      </c>
      <c r="D213" s="132">
        <v>10</v>
      </c>
      <c r="E213" s="133">
        <v>2.04</v>
      </c>
      <c r="F213" s="83" t="str">
        <f t="shared" si="9"/>
        <v>July</v>
      </c>
      <c r="G213" s="113">
        <f t="shared" si="10"/>
        <v>36</v>
      </c>
      <c r="H213" s="49">
        <f t="shared" si="11"/>
        <v>73.44</v>
      </c>
    </row>
    <row r="214" spans="1:8" x14ac:dyDescent="0.25">
      <c r="A214" s="117" t="s">
        <v>611</v>
      </c>
      <c r="B214" s="120">
        <v>7</v>
      </c>
      <c r="C214" s="129">
        <v>0</v>
      </c>
      <c r="D214" s="132">
        <v>2</v>
      </c>
      <c r="E214" s="133">
        <v>8.8800000000000008</v>
      </c>
      <c r="F214" s="83" t="str">
        <f t="shared" si="9"/>
        <v>July</v>
      </c>
      <c r="G214" s="113">
        <f t="shared" si="10"/>
        <v>0</v>
      </c>
      <c r="H214" s="49">
        <f t="shared" si="11"/>
        <v>0</v>
      </c>
    </row>
    <row r="215" spans="1:8" x14ac:dyDescent="0.25">
      <c r="A215" s="117" t="s">
        <v>611</v>
      </c>
      <c r="B215" s="119" t="s">
        <v>614</v>
      </c>
      <c r="C215" s="129">
        <v>0</v>
      </c>
      <c r="D215" s="132">
        <v>150</v>
      </c>
      <c r="E215" s="134">
        <v>2.6779999999999999</v>
      </c>
      <c r="F215" s="83" t="str">
        <f t="shared" si="9"/>
        <v>July</v>
      </c>
      <c r="G215" s="113">
        <f t="shared" si="10"/>
        <v>0</v>
      </c>
      <c r="H215" s="49">
        <f t="shared" si="11"/>
        <v>0</v>
      </c>
    </row>
    <row r="216" spans="1:8" x14ac:dyDescent="0.25">
      <c r="A216" s="117" t="s">
        <v>611</v>
      </c>
      <c r="B216" s="119" t="s">
        <v>615</v>
      </c>
      <c r="C216" s="129">
        <v>0</v>
      </c>
      <c r="D216" s="132">
        <v>600</v>
      </c>
      <c r="E216" s="134">
        <v>5.2080000000000002</v>
      </c>
      <c r="F216" s="83" t="str">
        <f t="shared" si="9"/>
        <v>July</v>
      </c>
      <c r="G216" s="113">
        <f t="shared" si="10"/>
        <v>0</v>
      </c>
      <c r="H216" s="49">
        <f t="shared" si="11"/>
        <v>0</v>
      </c>
    </row>
    <row r="217" spans="1:8" x14ac:dyDescent="0.25">
      <c r="A217" s="117" t="s">
        <v>611</v>
      </c>
      <c r="B217" s="119">
        <v>4</v>
      </c>
      <c r="C217" s="129">
        <v>20</v>
      </c>
      <c r="D217" s="132">
        <v>650</v>
      </c>
      <c r="E217" s="134">
        <v>6.2</v>
      </c>
      <c r="F217" s="83" t="str">
        <f t="shared" si="9"/>
        <v>July</v>
      </c>
      <c r="G217" s="113">
        <f t="shared" si="10"/>
        <v>20</v>
      </c>
      <c r="H217" s="49">
        <f t="shared" si="11"/>
        <v>124</v>
      </c>
    </row>
    <row r="218" spans="1:8" x14ac:dyDescent="0.25">
      <c r="A218" s="117" t="s">
        <v>611</v>
      </c>
      <c r="B218" s="120">
        <v>13</v>
      </c>
      <c r="C218" s="129">
        <v>0</v>
      </c>
      <c r="D218" s="132">
        <v>380</v>
      </c>
      <c r="E218" s="134">
        <v>7.3280000000000003</v>
      </c>
      <c r="F218" s="83" t="str">
        <f t="shared" si="9"/>
        <v>July</v>
      </c>
      <c r="G218" s="113">
        <f t="shared" si="10"/>
        <v>0</v>
      </c>
      <c r="H218" s="49">
        <f t="shared" si="11"/>
        <v>0</v>
      </c>
    </row>
    <row r="219" spans="1:8" x14ac:dyDescent="0.25">
      <c r="A219" s="117" t="s">
        <v>611</v>
      </c>
      <c r="B219" s="120">
        <v>8</v>
      </c>
      <c r="C219" s="129">
        <v>0</v>
      </c>
      <c r="D219" s="132">
        <v>0</v>
      </c>
      <c r="E219" s="134">
        <v>7.64</v>
      </c>
      <c r="F219" s="83" t="str">
        <f t="shared" si="9"/>
        <v>July</v>
      </c>
      <c r="G219" s="113">
        <f t="shared" si="10"/>
        <v>0</v>
      </c>
      <c r="H219" s="49">
        <f t="shared" si="11"/>
        <v>0</v>
      </c>
    </row>
    <row r="220" spans="1:8" x14ac:dyDescent="0.25">
      <c r="A220" s="117" t="s">
        <v>611</v>
      </c>
      <c r="B220" s="120">
        <v>6</v>
      </c>
      <c r="C220" s="129">
        <v>0</v>
      </c>
      <c r="D220" s="132">
        <v>120</v>
      </c>
      <c r="E220" s="134"/>
      <c r="F220" s="83" t="str">
        <f t="shared" si="9"/>
        <v>July</v>
      </c>
      <c r="G220" s="113">
        <f t="shared" si="10"/>
        <v>0</v>
      </c>
      <c r="H220" s="49">
        <f t="shared" si="11"/>
        <v>0</v>
      </c>
    </row>
    <row r="221" spans="1:8" x14ac:dyDescent="0.25">
      <c r="A221" s="117" t="s">
        <v>611</v>
      </c>
      <c r="B221" s="120" t="s">
        <v>616</v>
      </c>
      <c r="C221" s="129">
        <v>10</v>
      </c>
      <c r="D221" s="132">
        <v>408</v>
      </c>
      <c r="E221" s="134">
        <v>6.8049999999999997</v>
      </c>
      <c r="F221" s="83" t="str">
        <f t="shared" si="9"/>
        <v>July</v>
      </c>
      <c r="G221" s="113">
        <f t="shared" si="10"/>
        <v>10</v>
      </c>
      <c r="H221" s="49">
        <f t="shared" si="11"/>
        <v>68.05</v>
      </c>
    </row>
    <row r="222" spans="1:8" x14ac:dyDescent="0.25">
      <c r="A222" s="117" t="s">
        <v>611</v>
      </c>
      <c r="B222" s="120"/>
      <c r="C222" s="129">
        <v>680</v>
      </c>
      <c r="D222" s="132">
        <v>292</v>
      </c>
      <c r="E222" s="134">
        <v>6.7000000000000004E-2</v>
      </c>
      <c r="F222" s="83" t="str">
        <f t="shared" si="9"/>
        <v>July</v>
      </c>
      <c r="G222" s="113">
        <f t="shared" si="10"/>
        <v>680</v>
      </c>
      <c r="H222" s="49">
        <f t="shared" si="11"/>
        <v>45.56</v>
      </c>
    </row>
    <row r="223" spans="1:8" x14ac:dyDescent="0.25">
      <c r="A223" s="117" t="s">
        <v>611</v>
      </c>
      <c r="B223" s="120"/>
      <c r="C223" s="129">
        <v>696</v>
      </c>
      <c r="D223" s="132">
        <v>348</v>
      </c>
      <c r="E223" s="134">
        <v>6.9000000000000006E-2</v>
      </c>
      <c r="F223" s="83" t="str">
        <f t="shared" si="9"/>
        <v>July</v>
      </c>
      <c r="G223" s="113">
        <f t="shared" si="10"/>
        <v>696</v>
      </c>
      <c r="H223" s="49">
        <f t="shared" si="11"/>
        <v>48.024000000000001</v>
      </c>
    </row>
    <row r="224" spans="1:8" x14ac:dyDescent="0.25">
      <c r="A224" s="117" t="s">
        <v>611</v>
      </c>
      <c r="B224" s="120">
        <v>0</v>
      </c>
      <c r="C224" s="129">
        <v>1000</v>
      </c>
      <c r="D224" s="132">
        <v>70</v>
      </c>
      <c r="E224" s="134">
        <v>3.8309999999999997E-2</v>
      </c>
      <c r="F224" s="83" t="str">
        <f t="shared" si="9"/>
        <v>July</v>
      </c>
      <c r="G224" s="113">
        <f t="shared" si="10"/>
        <v>1000</v>
      </c>
      <c r="H224" s="49">
        <f t="shared" si="11"/>
        <v>38.309999999999995</v>
      </c>
    </row>
    <row r="225" spans="1:8" x14ac:dyDescent="0.25">
      <c r="A225" s="117" t="s">
        <v>611</v>
      </c>
      <c r="B225" s="120"/>
      <c r="C225" s="128"/>
      <c r="D225" s="132">
        <v>0</v>
      </c>
      <c r="E225" s="134">
        <v>0.113</v>
      </c>
      <c r="F225" s="83" t="str">
        <f t="shared" si="9"/>
        <v>July</v>
      </c>
      <c r="G225" s="113">
        <f t="shared" si="10"/>
        <v>0</v>
      </c>
      <c r="H225" s="49">
        <f t="shared" si="11"/>
        <v>0</v>
      </c>
    </row>
    <row r="226" spans="1:8" x14ac:dyDescent="0.25">
      <c r="A226" s="117" t="s">
        <v>611</v>
      </c>
      <c r="B226" s="120"/>
      <c r="C226" s="128"/>
      <c r="D226" s="132">
        <v>600</v>
      </c>
      <c r="E226" s="134">
        <v>0.10417</v>
      </c>
      <c r="F226" s="83" t="str">
        <f t="shared" si="9"/>
        <v>July</v>
      </c>
      <c r="G226" s="113">
        <f t="shared" si="10"/>
        <v>0</v>
      </c>
      <c r="H226" s="49">
        <f t="shared" si="11"/>
        <v>0</v>
      </c>
    </row>
    <row r="227" spans="1:8" x14ac:dyDescent="0.25">
      <c r="A227" s="117" t="s">
        <v>611</v>
      </c>
      <c r="B227" s="120">
        <v>0</v>
      </c>
      <c r="C227" s="129">
        <v>0</v>
      </c>
      <c r="D227" s="132">
        <v>120</v>
      </c>
      <c r="E227" s="134"/>
      <c r="F227" s="83" t="str">
        <f t="shared" si="9"/>
        <v>July</v>
      </c>
      <c r="G227" s="113">
        <f t="shared" si="10"/>
        <v>0</v>
      </c>
      <c r="H227" s="49">
        <f t="shared" si="11"/>
        <v>0</v>
      </c>
    </row>
    <row r="228" spans="1:8" x14ac:dyDescent="0.25">
      <c r="A228" s="117" t="s">
        <v>611</v>
      </c>
      <c r="B228" s="120">
        <v>3</v>
      </c>
      <c r="C228" s="129">
        <v>0</v>
      </c>
      <c r="D228" s="132">
        <v>700</v>
      </c>
      <c r="E228" s="134"/>
      <c r="F228" s="83" t="str">
        <f t="shared" si="9"/>
        <v>July</v>
      </c>
      <c r="G228" s="113">
        <f t="shared" si="10"/>
        <v>0</v>
      </c>
      <c r="H228" s="49">
        <f t="shared" si="11"/>
        <v>0</v>
      </c>
    </row>
    <row r="229" spans="1:8" x14ac:dyDescent="0.25">
      <c r="A229" s="117" t="s">
        <v>611</v>
      </c>
      <c r="B229" s="120">
        <v>4</v>
      </c>
      <c r="C229" s="129">
        <v>0</v>
      </c>
      <c r="D229" s="132">
        <v>50</v>
      </c>
      <c r="E229" s="134"/>
      <c r="F229" s="83" t="str">
        <f t="shared" si="9"/>
        <v>July</v>
      </c>
      <c r="G229" s="113">
        <f t="shared" si="10"/>
        <v>0</v>
      </c>
      <c r="H229" s="49">
        <f t="shared" si="11"/>
        <v>0</v>
      </c>
    </row>
    <row r="230" spans="1:8" x14ac:dyDescent="0.25">
      <c r="A230" s="117" t="s">
        <v>611</v>
      </c>
      <c r="B230" s="120">
        <v>0</v>
      </c>
      <c r="C230" s="129">
        <v>0</v>
      </c>
      <c r="D230" s="132">
        <v>0</v>
      </c>
      <c r="E230" s="134"/>
      <c r="F230" s="83" t="str">
        <f t="shared" si="9"/>
        <v>July</v>
      </c>
      <c r="G230" s="113">
        <f t="shared" si="10"/>
        <v>0</v>
      </c>
      <c r="H230" s="49">
        <f t="shared" si="11"/>
        <v>0</v>
      </c>
    </row>
    <row r="231" spans="1:8" x14ac:dyDescent="0.25">
      <c r="A231" s="117" t="s">
        <v>611</v>
      </c>
      <c r="B231" s="120">
        <v>8</v>
      </c>
      <c r="C231" s="129">
        <v>0</v>
      </c>
      <c r="D231" s="132">
        <v>500</v>
      </c>
      <c r="E231" s="134"/>
      <c r="F231" s="83" t="str">
        <f t="shared" si="9"/>
        <v>July</v>
      </c>
      <c r="G231" s="113">
        <f t="shared" si="10"/>
        <v>0</v>
      </c>
      <c r="H231" s="49">
        <f t="shared" si="11"/>
        <v>0</v>
      </c>
    </row>
    <row r="232" spans="1:8" x14ac:dyDescent="0.25">
      <c r="A232" s="117" t="s">
        <v>611</v>
      </c>
      <c r="B232" s="120">
        <v>7</v>
      </c>
      <c r="C232" s="129">
        <v>0</v>
      </c>
      <c r="D232" s="132">
        <v>900</v>
      </c>
      <c r="E232" s="134"/>
      <c r="F232" s="83" t="str">
        <f t="shared" si="9"/>
        <v>July</v>
      </c>
      <c r="G232" s="113">
        <f t="shared" si="10"/>
        <v>0</v>
      </c>
      <c r="H232" s="49">
        <f t="shared" si="11"/>
        <v>0</v>
      </c>
    </row>
    <row r="233" spans="1:8" x14ac:dyDescent="0.25">
      <c r="A233" s="117" t="s">
        <v>611</v>
      </c>
      <c r="B233" s="120">
        <v>8</v>
      </c>
      <c r="C233" s="129">
        <v>15</v>
      </c>
      <c r="D233" s="132">
        <v>173</v>
      </c>
      <c r="E233" s="134" t="s">
        <v>612</v>
      </c>
      <c r="F233" s="83" t="str">
        <f t="shared" si="9"/>
        <v>July</v>
      </c>
      <c r="G233" s="113">
        <f t="shared" si="10"/>
        <v>15</v>
      </c>
      <c r="H233" s="49">
        <f t="shared" si="11"/>
        <v>0</v>
      </c>
    </row>
    <row r="234" spans="1:8" x14ac:dyDescent="0.25">
      <c r="A234" s="117" t="s">
        <v>611</v>
      </c>
      <c r="B234" s="120">
        <v>0</v>
      </c>
      <c r="C234" s="129">
        <v>1800</v>
      </c>
      <c r="D234" s="132">
        <v>655</v>
      </c>
      <c r="E234" s="134">
        <v>65.69</v>
      </c>
      <c r="F234" s="83" t="str">
        <f t="shared" si="9"/>
        <v>July</v>
      </c>
      <c r="G234" s="113">
        <f t="shared" si="10"/>
        <v>1800</v>
      </c>
      <c r="H234" s="49">
        <f t="shared" si="11"/>
        <v>118242</v>
      </c>
    </row>
    <row r="235" spans="1:8" x14ac:dyDescent="0.25">
      <c r="A235" s="117" t="s">
        <v>611</v>
      </c>
      <c r="B235" s="120"/>
      <c r="C235" s="128"/>
      <c r="D235" s="132">
        <v>0</v>
      </c>
      <c r="E235" s="134">
        <v>115.45</v>
      </c>
      <c r="F235" s="83" t="str">
        <f t="shared" si="9"/>
        <v>July</v>
      </c>
      <c r="G235" s="113">
        <f t="shared" si="10"/>
        <v>0</v>
      </c>
      <c r="H235" s="49">
        <f t="shared" si="11"/>
        <v>0</v>
      </c>
    </row>
    <row r="236" spans="1:8" x14ac:dyDescent="0.25">
      <c r="A236" s="117" t="s">
        <v>611</v>
      </c>
      <c r="B236" s="123" t="s">
        <v>617</v>
      </c>
      <c r="C236" s="129">
        <v>0</v>
      </c>
      <c r="D236" s="132">
        <v>1050</v>
      </c>
      <c r="E236" s="134">
        <v>37.79</v>
      </c>
      <c r="F236" s="83" t="str">
        <f t="shared" si="9"/>
        <v>July</v>
      </c>
      <c r="G236" s="113">
        <f t="shared" si="10"/>
        <v>0</v>
      </c>
      <c r="H236" s="49">
        <f t="shared" si="11"/>
        <v>0</v>
      </c>
    </row>
    <row r="237" spans="1:8" x14ac:dyDescent="0.25">
      <c r="A237" s="117" t="s">
        <v>611</v>
      </c>
      <c r="B237" s="120">
        <v>1</v>
      </c>
      <c r="C237" s="129">
        <v>0</v>
      </c>
      <c r="D237" s="132">
        <v>75</v>
      </c>
      <c r="E237" s="134"/>
      <c r="F237" s="83" t="str">
        <f t="shared" si="9"/>
        <v>July</v>
      </c>
      <c r="G237" s="113">
        <f t="shared" si="10"/>
        <v>0</v>
      </c>
      <c r="H237" s="49">
        <f t="shared" si="11"/>
        <v>0</v>
      </c>
    </row>
    <row r="238" spans="1:8" x14ac:dyDescent="0.25">
      <c r="A238" s="117" t="s">
        <v>611</v>
      </c>
      <c r="B238" s="120">
        <v>1</v>
      </c>
      <c r="C238" s="129">
        <v>10</v>
      </c>
      <c r="D238" s="132">
        <v>50</v>
      </c>
      <c r="E238" s="134">
        <v>4.7249999999999996</v>
      </c>
      <c r="F238" s="83" t="str">
        <f t="shared" si="9"/>
        <v>July</v>
      </c>
      <c r="G238" s="113">
        <f t="shared" si="10"/>
        <v>10</v>
      </c>
      <c r="H238" s="49">
        <f t="shared" si="11"/>
        <v>47.25</v>
      </c>
    </row>
    <row r="239" spans="1:8" x14ac:dyDescent="0.25">
      <c r="A239" s="117" t="s">
        <v>611</v>
      </c>
      <c r="B239" s="120">
        <v>9</v>
      </c>
      <c r="C239" s="129">
        <v>0</v>
      </c>
      <c r="D239" s="132">
        <v>0</v>
      </c>
      <c r="E239" s="134"/>
      <c r="F239" s="83" t="str">
        <f t="shared" si="9"/>
        <v>July</v>
      </c>
      <c r="G239" s="113">
        <f t="shared" si="10"/>
        <v>0</v>
      </c>
      <c r="H239" s="49">
        <f t="shared" si="11"/>
        <v>0</v>
      </c>
    </row>
    <row r="240" spans="1:8" x14ac:dyDescent="0.25">
      <c r="A240" s="117" t="s">
        <v>611</v>
      </c>
      <c r="B240" s="120">
        <v>250</v>
      </c>
      <c r="C240" s="129">
        <v>1000</v>
      </c>
      <c r="D240" s="132">
        <v>400</v>
      </c>
      <c r="E240" s="134">
        <v>16.3</v>
      </c>
      <c r="F240" s="83" t="str">
        <f t="shared" si="9"/>
        <v>July</v>
      </c>
      <c r="G240" s="113">
        <f t="shared" si="10"/>
        <v>1000</v>
      </c>
      <c r="H240" s="49">
        <f t="shared" si="11"/>
        <v>16300</v>
      </c>
    </row>
    <row r="241" spans="1:8" x14ac:dyDescent="0.25">
      <c r="A241" s="117" t="s">
        <v>611</v>
      </c>
      <c r="B241" s="120">
        <v>1</v>
      </c>
      <c r="C241" s="129">
        <v>0</v>
      </c>
      <c r="D241" s="132">
        <v>1000</v>
      </c>
      <c r="E241" s="134"/>
      <c r="F241" s="83" t="str">
        <f t="shared" si="9"/>
        <v>July</v>
      </c>
      <c r="G241" s="113">
        <f t="shared" si="10"/>
        <v>0</v>
      </c>
      <c r="H241" s="49">
        <f t="shared" si="11"/>
        <v>0</v>
      </c>
    </row>
    <row r="242" spans="1:8" x14ac:dyDescent="0.25">
      <c r="A242" s="117" t="s">
        <v>611</v>
      </c>
      <c r="B242" s="120">
        <v>10</v>
      </c>
      <c r="C242" s="129">
        <v>8</v>
      </c>
      <c r="D242" s="132">
        <v>7</v>
      </c>
      <c r="E242" s="134">
        <v>16.62</v>
      </c>
      <c r="F242" s="83" t="str">
        <f t="shared" si="9"/>
        <v>July</v>
      </c>
      <c r="G242" s="113">
        <f t="shared" si="10"/>
        <v>8</v>
      </c>
      <c r="H242" s="49">
        <f t="shared" si="11"/>
        <v>132.96</v>
      </c>
    </row>
    <row r="243" spans="1:8" x14ac:dyDescent="0.25">
      <c r="A243" s="117" t="s">
        <v>611</v>
      </c>
      <c r="B243" s="120">
        <v>6</v>
      </c>
      <c r="C243" s="129">
        <v>12</v>
      </c>
      <c r="D243" s="132">
        <v>9</v>
      </c>
      <c r="E243" s="134">
        <v>3.0489999999999999</v>
      </c>
      <c r="F243" s="83" t="str">
        <f t="shared" si="9"/>
        <v>July</v>
      </c>
      <c r="G243" s="113">
        <f t="shared" si="10"/>
        <v>12</v>
      </c>
      <c r="H243" s="49">
        <f t="shared" si="11"/>
        <v>36.588000000000001</v>
      </c>
    </row>
    <row r="244" spans="1:8" x14ac:dyDescent="0.25">
      <c r="A244" s="117" t="s">
        <v>611</v>
      </c>
      <c r="B244" s="120">
        <v>2</v>
      </c>
      <c r="C244" s="129">
        <v>250</v>
      </c>
      <c r="D244" s="132">
        <v>80</v>
      </c>
      <c r="E244" s="134">
        <v>3.84</v>
      </c>
      <c r="F244" s="83" t="str">
        <f t="shared" si="9"/>
        <v>July</v>
      </c>
      <c r="G244" s="113">
        <f t="shared" si="10"/>
        <v>250</v>
      </c>
      <c r="H244" s="49">
        <f t="shared" si="11"/>
        <v>960</v>
      </c>
    </row>
    <row r="245" spans="1:8" x14ac:dyDescent="0.25">
      <c r="A245" s="117" t="s">
        <v>611</v>
      </c>
      <c r="B245" s="120">
        <v>0</v>
      </c>
      <c r="C245" s="129">
        <v>0</v>
      </c>
      <c r="D245" s="132">
        <v>0</v>
      </c>
      <c r="E245" s="134"/>
      <c r="F245" s="83" t="str">
        <f t="shared" si="9"/>
        <v>July</v>
      </c>
      <c r="G245" s="113">
        <f t="shared" si="10"/>
        <v>0</v>
      </c>
      <c r="H245" s="49">
        <f t="shared" si="11"/>
        <v>0</v>
      </c>
    </row>
    <row r="246" spans="1:8" x14ac:dyDescent="0.25">
      <c r="A246" s="117" t="s">
        <v>611</v>
      </c>
      <c r="B246" s="120">
        <v>0</v>
      </c>
      <c r="C246" s="129">
        <v>1000</v>
      </c>
      <c r="D246" s="132">
        <v>0</v>
      </c>
      <c r="E246" s="134">
        <v>5.04</v>
      </c>
      <c r="F246" s="83" t="str">
        <f t="shared" si="9"/>
        <v>July</v>
      </c>
      <c r="G246" s="113">
        <f t="shared" si="10"/>
        <v>1000</v>
      </c>
      <c r="H246" s="49">
        <f t="shared" si="11"/>
        <v>5040</v>
      </c>
    </row>
    <row r="247" spans="1:8" x14ac:dyDescent="0.25">
      <c r="A247" s="117" t="s">
        <v>611</v>
      </c>
      <c r="B247" s="120"/>
      <c r="C247" s="128"/>
      <c r="D247" s="132">
        <v>250</v>
      </c>
      <c r="E247" s="134"/>
      <c r="F247" s="83" t="str">
        <f t="shared" si="9"/>
        <v>July</v>
      </c>
      <c r="G247" s="113">
        <f t="shared" si="10"/>
        <v>0</v>
      </c>
      <c r="H247" s="49">
        <f t="shared" si="11"/>
        <v>0</v>
      </c>
    </row>
    <row r="248" spans="1:8" x14ac:dyDescent="0.25">
      <c r="A248" s="117" t="s">
        <v>611</v>
      </c>
      <c r="B248" s="124" t="s">
        <v>618</v>
      </c>
      <c r="C248" s="129">
        <v>0</v>
      </c>
      <c r="D248" s="131">
        <v>78</v>
      </c>
      <c r="E248" s="134"/>
      <c r="F248" s="83" t="str">
        <f t="shared" si="9"/>
        <v>July</v>
      </c>
      <c r="G248" s="113">
        <f t="shared" si="10"/>
        <v>0</v>
      </c>
      <c r="H248" s="49">
        <f t="shared" si="11"/>
        <v>0</v>
      </c>
    </row>
    <row r="249" spans="1:8" x14ac:dyDescent="0.25">
      <c r="A249" s="117" t="s">
        <v>611</v>
      </c>
      <c r="B249" s="120">
        <v>70</v>
      </c>
      <c r="C249" s="129">
        <v>1000</v>
      </c>
      <c r="D249" s="132">
        <v>800</v>
      </c>
      <c r="E249" s="134">
        <v>36.729999999999997</v>
      </c>
      <c r="F249" s="83" t="str">
        <f t="shared" si="9"/>
        <v>July</v>
      </c>
      <c r="G249" s="113">
        <f t="shared" si="10"/>
        <v>1000</v>
      </c>
      <c r="H249" s="49">
        <f t="shared" si="11"/>
        <v>36730</v>
      </c>
    </row>
    <row r="250" spans="1:8" x14ac:dyDescent="0.25">
      <c r="A250" s="117" t="s">
        <v>611</v>
      </c>
      <c r="B250" s="120">
        <v>480</v>
      </c>
      <c r="C250" s="129">
        <v>0</v>
      </c>
      <c r="D250" s="132">
        <v>400</v>
      </c>
      <c r="E250" s="134">
        <v>20.64</v>
      </c>
      <c r="F250" s="83" t="str">
        <f t="shared" si="9"/>
        <v>July</v>
      </c>
      <c r="G250" s="113">
        <f t="shared" si="10"/>
        <v>0</v>
      </c>
      <c r="H250" s="49">
        <f t="shared" si="11"/>
        <v>0</v>
      </c>
    </row>
    <row r="251" spans="1:8" x14ac:dyDescent="0.25">
      <c r="A251" s="117" t="s">
        <v>611</v>
      </c>
      <c r="B251" s="120">
        <v>50</v>
      </c>
      <c r="C251" s="129">
        <v>0</v>
      </c>
      <c r="D251" s="132">
        <v>12</v>
      </c>
      <c r="E251" s="134"/>
      <c r="F251" s="83" t="str">
        <f t="shared" si="9"/>
        <v>July</v>
      </c>
      <c r="G251" s="113">
        <f t="shared" si="10"/>
        <v>0</v>
      </c>
      <c r="H251" s="49">
        <f t="shared" si="11"/>
        <v>0</v>
      </c>
    </row>
    <row r="252" spans="1:8" x14ac:dyDescent="0.25">
      <c r="A252" s="117" t="s">
        <v>611</v>
      </c>
      <c r="B252" s="120">
        <v>2</v>
      </c>
      <c r="C252" s="129">
        <v>24</v>
      </c>
      <c r="D252" s="132">
        <v>7</v>
      </c>
      <c r="E252" s="134">
        <v>14.43</v>
      </c>
      <c r="F252" s="83" t="str">
        <f t="shared" si="9"/>
        <v>July</v>
      </c>
      <c r="G252" s="113">
        <f t="shared" si="10"/>
        <v>24</v>
      </c>
      <c r="H252" s="49">
        <f t="shared" si="11"/>
        <v>346.32</v>
      </c>
    </row>
    <row r="253" spans="1:8" x14ac:dyDescent="0.25">
      <c r="A253" s="117" t="s">
        <v>611</v>
      </c>
      <c r="B253" s="120">
        <v>2</v>
      </c>
      <c r="C253" s="129">
        <v>2</v>
      </c>
      <c r="D253" s="132">
        <v>2</v>
      </c>
      <c r="E253" s="134">
        <v>8.98</v>
      </c>
      <c r="F253" s="83" t="str">
        <f t="shared" si="9"/>
        <v>July</v>
      </c>
      <c r="G253" s="113">
        <f t="shared" si="10"/>
        <v>2</v>
      </c>
      <c r="H253" s="49">
        <f t="shared" si="11"/>
        <v>17.96</v>
      </c>
    </row>
    <row r="254" spans="1:8" x14ac:dyDescent="0.25">
      <c r="A254" s="117" t="s">
        <v>611</v>
      </c>
      <c r="B254" s="120">
        <v>8</v>
      </c>
      <c r="C254" s="129">
        <v>0</v>
      </c>
      <c r="D254" s="132">
        <v>7</v>
      </c>
      <c r="E254" s="134"/>
      <c r="F254" s="83" t="str">
        <f t="shared" si="9"/>
        <v>July</v>
      </c>
      <c r="G254" s="113">
        <f t="shared" si="10"/>
        <v>0</v>
      </c>
      <c r="H254" s="49">
        <f t="shared" si="11"/>
        <v>0</v>
      </c>
    </row>
    <row r="255" spans="1:8" x14ac:dyDescent="0.25">
      <c r="A255" s="117" t="s">
        <v>611</v>
      </c>
      <c r="B255" s="120">
        <v>0</v>
      </c>
      <c r="C255" s="129">
        <v>0</v>
      </c>
      <c r="D255" s="132">
        <v>0</v>
      </c>
      <c r="E255" s="134"/>
      <c r="F255" s="83" t="str">
        <f t="shared" si="9"/>
        <v>July</v>
      </c>
      <c r="G255" s="113">
        <f t="shared" si="10"/>
        <v>0</v>
      </c>
      <c r="H255" s="49">
        <f t="shared" si="11"/>
        <v>0</v>
      </c>
    </row>
    <row r="256" spans="1:8" x14ac:dyDescent="0.25">
      <c r="A256" s="117" t="s">
        <v>611</v>
      </c>
      <c r="B256" s="120">
        <v>2</v>
      </c>
      <c r="C256" s="129">
        <v>0</v>
      </c>
      <c r="D256" s="132">
        <v>0.5</v>
      </c>
      <c r="E256" s="134"/>
      <c r="F256" s="83" t="str">
        <f t="shared" si="9"/>
        <v>July</v>
      </c>
      <c r="G256" s="113">
        <f t="shared" si="10"/>
        <v>0</v>
      </c>
      <c r="H256" s="49">
        <f t="shared" si="11"/>
        <v>0</v>
      </c>
    </row>
    <row r="257" spans="1:8" x14ac:dyDescent="0.25">
      <c r="A257" s="117" t="s">
        <v>611</v>
      </c>
      <c r="B257" s="120">
        <v>2</v>
      </c>
      <c r="C257" s="129">
        <v>0</v>
      </c>
      <c r="D257" s="132">
        <v>1</v>
      </c>
      <c r="E257" s="134"/>
      <c r="F257" s="83" t="str">
        <f t="shared" si="9"/>
        <v>July</v>
      </c>
      <c r="G257" s="113">
        <f t="shared" si="10"/>
        <v>0</v>
      </c>
      <c r="H257" s="49">
        <f t="shared" si="11"/>
        <v>0</v>
      </c>
    </row>
    <row r="258" spans="1:8" x14ac:dyDescent="0.25">
      <c r="A258" s="117" t="s">
        <v>611</v>
      </c>
      <c r="B258" s="120">
        <v>5</v>
      </c>
      <c r="C258" s="129">
        <v>0</v>
      </c>
      <c r="D258" s="132">
        <v>5</v>
      </c>
      <c r="E258" s="134">
        <v>4.3860000000000001</v>
      </c>
      <c r="F258" s="83" t="str">
        <f t="shared" si="9"/>
        <v>July</v>
      </c>
      <c r="G258" s="113">
        <f t="shared" si="10"/>
        <v>0</v>
      </c>
      <c r="H258" s="49">
        <f t="shared" si="11"/>
        <v>0</v>
      </c>
    </row>
    <row r="259" spans="1:8" x14ac:dyDescent="0.25">
      <c r="A259" s="117" t="s">
        <v>611</v>
      </c>
      <c r="B259" s="120">
        <v>7</v>
      </c>
      <c r="C259" s="129">
        <v>0</v>
      </c>
      <c r="D259" s="132">
        <v>6.5</v>
      </c>
      <c r="E259" s="134"/>
      <c r="F259" s="83" t="str">
        <f t="shared" ref="F259:F322" si="12">"July"</f>
        <v>July</v>
      </c>
      <c r="G259" s="113">
        <f t="shared" ref="G259:G322" si="13">IFERROR(IF(C259=" ",0,C259),0)</f>
        <v>0</v>
      </c>
      <c r="H259" s="49">
        <f t="shared" ref="H259:H322" si="14">IFERROR(G259 * E259, 0)</f>
        <v>0</v>
      </c>
    </row>
    <row r="260" spans="1:8" x14ac:dyDescent="0.25">
      <c r="A260" s="117" t="s">
        <v>611</v>
      </c>
      <c r="B260" s="120">
        <v>20</v>
      </c>
      <c r="C260" s="129">
        <v>0</v>
      </c>
      <c r="D260" s="132">
        <v>13</v>
      </c>
      <c r="E260" s="134"/>
      <c r="F260" s="83" t="str">
        <f t="shared" si="12"/>
        <v>July</v>
      </c>
      <c r="G260" s="113">
        <f t="shared" si="13"/>
        <v>0</v>
      </c>
      <c r="H260" s="49">
        <f t="shared" si="14"/>
        <v>0</v>
      </c>
    </row>
    <row r="261" spans="1:8" x14ac:dyDescent="0.25">
      <c r="A261" s="117" t="s">
        <v>611</v>
      </c>
      <c r="B261" s="120">
        <v>15</v>
      </c>
      <c r="C261" s="129">
        <v>0</v>
      </c>
      <c r="D261" s="132">
        <v>11</v>
      </c>
      <c r="E261" s="134"/>
      <c r="F261" s="83" t="str">
        <f t="shared" si="12"/>
        <v>July</v>
      </c>
      <c r="G261" s="113">
        <f t="shared" si="13"/>
        <v>0</v>
      </c>
      <c r="H261" s="49">
        <f t="shared" si="14"/>
        <v>0</v>
      </c>
    </row>
    <row r="262" spans="1:8" x14ac:dyDescent="0.25">
      <c r="A262" s="117" t="s">
        <v>611</v>
      </c>
      <c r="B262" s="120">
        <v>8</v>
      </c>
      <c r="C262" s="129">
        <v>0</v>
      </c>
      <c r="D262" s="132">
        <v>12</v>
      </c>
      <c r="E262" s="134"/>
      <c r="F262" s="83" t="str">
        <f t="shared" si="12"/>
        <v>July</v>
      </c>
      <c r="G262" s="113">
        <f t="shared" si="13"/>
        <v>0</v>
      </c>
      <c r="H262" s="49">
        <f t="shared" si="14"/>
        <v>0</v>
      </c>
    </row>
    <row r="263" spans="1:8" x14ac:dyDescent="0.25">
      <c r="A263" s="117" t="s">
        <v>611</v>
      </c>
      <c r="B263" s="120">
        <v>600</v>
      </c>
      <c r="C263" s="129">
        <v>0</v>
      </c>
      <c r="D263" s="132">
        <v>4500</v>
      </c>
      <c r="E263" s="134"/>
      <c r="F263" s="83" t="str">
        <f t="shared" si="12"/>
        <v>July</v>
      </c>
      <c r="G263" s="113">
        <f t="shared" si="13"/>
        <v>0</v>
      </c>
      <c r="H263" s="49">
        <f t="shared" si="14"/>
        <v>0</v>
      </c>
    </row>
    <row r="264" spans="1:8" x14ac:dyDescent="0.25">
      <c r="A264" s="117" t="s">
        <v>611</v>
      </c>
      <c r="B264" s="120">
        <v>250</v>
      </c>
      <c r="C264" s="129">
        <v>0</v>
      </c>
      <c r="D264" s="132">
        <v>100</v>
      </c>
      <c r="E264" s="134"/>
      <c r="F264" s="83" t="str">
        <f t="shared" si="12"/>
        <v>July</v>
      </c>
      <c r="G264" s="113">
        <f t="shared" si="13"/>
        <v>0</v>
      </c>
      <c r="H264" s="49">
        <f t="shared" si="14"/>
        <v>0</v>
      </c>
    </row>
    <row r="265" spans="1:8" x14ac:dyDescent="0.25">
      <c r="A265" s="117" t="s">
        <v>611</v>
      </c>
      <c r="B265" s="120">
        <v>2200</v>
      </c>
      <c r="C265" s="129">
        <v>0</v>
      </c>
      <c r="D265" s="132">
        <v>1050</v>
      </c>
      <c r="E265" s="134"/>
      <c r="F265" s="83" t="str">
        <f t="shared" si="12"/>
        <v>July</v>
      </c>
      <c r="G265" s="113">
        <f t="shared" si="13"/>
        <v>0</v>
      </c>
      <c r="H265" s="49">
        <f t="shared" si="14"/>
        <v>0</v>
      </c>
    </row>
    <row r="266" spans="1:8" x14ac:dyDescent="0.25">
      <c r="A266" s="117" t="s">
        <v>611</v>
      </c>
      <c r="B266" s="120">
        <v>0</v>
      </c>
      <c r="C266" s="129">
        <v>0</v>
      </c>
      <c r="D266" s="132">
        <v>0</v>
      </c>
      <c r="E266" s="134"/>
      <c r="F266" s="83" t="str">
        <f t="shared" si="12"/>
        <v>July</v>
      </c>
      <c r="G266" s="113">
        <f t="shared" si="13"/>
        <v>0</v>
      </c>
      <c r="H266" s="49">
        <f t="shared" si="14"/>
        <v>0</v>
      </c>
    </row>
    <row r="267" spans="1:8" x14ac:dyDescent="0.25">
      <c r="A267" s="117" t="s">
        <v>611</v>
      </c>
      <c r="B267" s="120">
        <v>500</v>
      </c>
      <c r="C267" s="129">
        <v>0</v>
      </c>
      <c r="D267" s="132">
        <v>550</v>
      </c>
      <c r="E267" s="134"/>
      <c r="F267" s="83" t="str">
        <f t="shared" si="12"/>
        <v>July</v>
      </c>
      <c r="G267" s="113">
        <f t="shared" si="13"/>
        <v>0</v>
      </c>
      <c r="H267" s="49">
        <f t="shared" si="14"/>
        <v>0</v>
      </c>
    </row>
    <row r="268" spans="1:8" x14ac:dyDescent="0.25">
      <c r="A268" s="117" t="s">
        <v>611</v>
      </c>
      <c r="B268" s="120">
        <v>100</v>
      </c>
      <c r="C268" s="129">
        <v>0</v>
      </c>
      <c r="D268" s="132">
        <v>120</v>
      </c>
      <c r="E268" s="134"/>
      <c r="F268" s="83" t="str">
        <f t="shared" si="12"/>
        <v>July</v>
      </c>
      <c r="G268" s="113">
        <f t="shared" si="13"/>
        <v>0</v>
      </c>
      <c r="H268" s="49">
        <f t="shared" si="14"/>
        <v>0</v>
      </c>
    </row>
    <row r="269" spans="1:8" x14ac:dyDescent="0.25">
      <c r="A269" s="117" t="s">
        <v>611</v>
      </c>
      <c r="B269" s="120">
        <v>2</v>
      </c>
      <c r="C269" s="129">
        <v>0</v>
      </c>
      <c r="D269" s="132">
        <v>1.5</v>
      </c>
      <c r="E269" s="134"/>
      <c r="F269" s="83" t="str">
        <f t="shared" si="12"/>
        <v>July</v>
      </c>
      <c r="G269" s="113">
        <f t="shared" si="13"/>
        <v>0</v>
      </c>
      <c r="H269" s="49">
        <f t="shared" si="14"/>
        <v>0</v>
      </c>
    </row>
    <row r="270" spans="1:8" x14ac:dyDescent="0.25">
      <c r="A270" s="117" t="s">
        <v>611</v>
      </c>
      <c r="B270" s="120">
        <v>0</v>
      </c>
      <c r="C270" s="129">
        <v>0</v>
      </c>
      <c r="D270" s="132">
        <v>0</v>
      </c>
      <c r="E270" s="134">
        <v>0.1</v>
      </c>
      <c r="F270" s="83" t="str">
        <f t="shared" si="12"/>
        <v>July</v>
      </c>
      <c r="G270" s="113">
        <f t="shared" si="13"/>
        <v>0</v>
      </c>
      <c r="H270" s="49">
        <f t="shared" si="14"/>
        <v>0</v>
      </c>
    </row>
    <row r="271" spans="1:8" x14ac:dyDescent="0.25">
      <c r="A271" s="117" t="s">
        <v>611</v>
      </c>
      <c r="B271" s="120">
        <v>1030</v>
      </c>
      <c r="C271" s="129">
        <v>0</v>
      </c>
      <c r="D271" s="132">
        <v>430</v>
      </c>
      <c r="E271" s="134"/>
      <c r="F271" s="83" t="str">
        <f t="shared" si="12"/>
        <v>July</v>
      </c>
      <c r="G271" s="113">
        <f t="shared" si="13"/>
        <v>0</v>
      </c>
      <c r="H271" s="49">
        <f t="shared" si="14"/>
        <v>0</v>
      </c>
    </row>
    <row r="272" spans="1:8" x14ac:dyDescent="0.25">
      <c r="A272" s="117" t="s">
        <v>611</v>
      </c>
      <c r="B272" s="120">
        <v>530</v>
      </c>
      <c r="C272" s="129">
        <v>0</v>
      </c>
      <c r="D272" s="132">
        <v>150</v>
      </c>
      <c r="E272" s="134">
        <v>24.64</v>
      </c>
      <c r="F272" s="83" t="str">
        <f t="shared" si="12"/>
        <v>July</v>
      </c>
      <c r="G272" s="113">
        <f t="shared" si="13"/>
        <v>0</v>
      </c>
      <c r="H272" s="49">
        <f t="shared" si="14"/>
        <v>0</v>
      </c>
    </row>
    <row r="273" spans="1:8" x14ac:dyDescent="0.25">
      <c r="A273" s="117" t="s">
        <v>611</v>
      </c>
      <c r="B273" s="120">
        <v>1040</v>
      </c>
      <c r="C273" s="129">
        <v>0</v>
      </c>
      <c r="D273" s="132">
        <v>250</v>
      </c>
      <c r="E273" s="134"/>
      <c r="F273" s="83" t="str">
        <f t="shared" si="12"/>
        <v>July</v>
      </c>
      <c r="G273" s="113">
        <f t="shared" si="13"/>
        <v>0</v>
      </c>
      <c r="H273" s="49">
        <f t="shared" si="14"/>
        <v>0</v>
      </c>
    </row>
    <row r="274" spans="1:8" x14ac:dyDescent="0.25">
      <c r="A274" s="117" t="s">
        <v>611</v>
      </c>
      <c r="B274" s="120">
        <v>1</v>
      </c>
      <c r="C274" s="129">
        <v>0</v>
      </c>
      <c r="D274" s="132">
        <v>13</v>
      </c>
      <c r="E274" s="134"/>
      <c r="F274" s="83" t="str">
        <f t="shared" si="12"/>
        <v>July</v>
      </c>
      <c r="G274" s="113">
        <f t="shared" si="13"/>
        <v>0</v>
      </c>
      <c r="H274" s="49">
        <f t="shared" si="14"/>
        <v>0</v>
      </c>
    </row>
    <row r="275" spans="1:8" x14ac:dyDescent="0.25">
      <c r="A275" s="117" t="s">
        <v>611</v>
      </c>
      <c r="B275" s="120">
        <v>3</v>
      </c>
      <c r="C275" s="129">
        <v>0</v>
      </c>
      <c r="D275" s="132">
        <v>1.5</v>
      </c>
      <c r="E275" s="134"/>
      <c r="F275" s="83" t="str">
        <f t="shared" si="12"/>
        <v>July</v>
      </c>
      <c r="G275" s="113">
        <f t="shared" si="13"/>
        <v>0</v>
      </c>
      <c r="H275" s="49">
        <f t="shared" si="14"/>
        <v>0</v>
      </c>
    </row>
    <row r="276" spans="1:8" x14ac:dyDescent="0.25">
      <c r="A276" s="117" t="s">
        <v>611</v>
      </c>
      <c r="B276" s="120">
        <v>1</v>
      </c>
      <c r="C276" s="129">
        <v>18</v>
      </c>
      <c r="D276" s="132">
        <v>15.5</v>
      </c>
      <c r="E276" s="134"/>
      <c r="F276" s="83" t="str">
        <f t="shared" si="12"/>
        <v>July</v>
      </c>
      <c r="G276" s="113">
        <f t="shared" si="13"/>
        <v>18</v>
      </c>
      <c r="H276" s="49">
        <f t="shared" si="14"/>
        <v>0</v>
      </c>
    </row>
    <row r="277" spans="1:8" x14ac:dyDescent="0.25">
      <c r="A277" s="117" t="s">
        <v>611</v>
      </c>
      <c r="B277" s="122">
        <v>3.25</v>
      </c>
      <c r="C277" s="129">
        <v>0</v>
      </c>
      <c r="D277" s="132">
        <v>3.5</v>
      </c>
      <c r="E277" s="134"/>
      <c r="F277" s="83" t="str">
        <f t="shared" si="12"/>
        <v>July</v>
      </c>
      <c r="G277" s="113">
        <f t="shared" si="13"/>
        <v>0</v>
      </c>
      <c r="H277" s="49">
        <f t="shared" si="14"/>
        <v>0</v>
      </c>
    </row>
    <row r="278" spans="1:8" x14ac:dyDescent="0.25">
      <c r="A278" s="117" t="s">
        <v>611</v>
      </c>
      <c r="B278" s="120">
        <v>3</v>
      </c>
      <c r="C278" s="129">
        <v>0</v>
      </c>
      <c r="D278" s="132">
        <v>3</v>
      </c>
      <c r="E278" s="134"/>
      <c r="F278" s="83" t="str">
        <f t="shared" si="12"/>
        <v>July</v>
      </c>
      <c r="G278" s="113">
        <f t="shared" si="13"/>
        <v>0</v>
      </c>
      <c r="H278" s="49">
        <f t="shared" si="14"/>
        <v>0</v>
      </c>
    </row>
    <row r="279" spans="1:8" x14ac:dyDescent="0.25">
      <c r="A279" s="117" t="s">
        <v>611</v>
      </c>
      <c r="B279" s="120">
        <v>7</v>
      </c>
      <c r="C279" s="129">
        <v>0</v>
      </c>
      <c r="D279" s="132">
        <v>7</v>
      </c>
      <c r="E279" s="134"/>
      <c r="F279" s="83" t="str">
        <f t="shared" si="12"/>
        <v>July</v>
      </c>
      <c r="G279" s="113">
        <f t="shared" si="13"/>
        <v>0</v>
      </c>
      <c r="H279" s="49">
        <f t="shared" si="14"/>
        <v>0</v>
      </c>
    </row>
    <row r="280" spans="1:8" x14ac:dyDescent="0.25">
      <c r="A280" s="117" t="s">
        <v>611</v>
      </c>
      <c r="B280" s="120">
        <v>7</v>
      </c>
      <c r="C280" s="129">
        <v>0</v>
      </c>
      <c r="D280" s="132">
        <v>0.5</v>
      </c>
      <c r="E280" s="134"/>
      <c r="F280" s="83" t="str">
        <f t="shared" si="12"/>
        <v>July</v>
      </c>
      <c r="G280" s="113">
        <f t="shared" si="13"/>
        <v>0</v>
      </c>
      <c r="H280" s="49">
        <f t="shared" si="14"/>
        <v>0</v>
      </c>
    </row>
    <row r="281" spans="1:8" x14ac:dyDescent="0.25">
      <c r="A281" s="117" t="s">
        <v>611</v>
      </c>
      <c r="B281" s="120">
        <v>7</v>
      </c>
      <c r="C281" s="129">
        <v>0</v>
      </c>
      <c r="D281" s="132">
        <v>6.5</v>
      </c>
      <c r="E281" s="134"/>
      <c r="F281" s="83" t="str">
        <f t="shared" si="12"/>
        <v>July</v>
      </c>
      <c r="G281" s="113">
        <f t="shared" si="13"/>
        <v>0</v>
      </c>
      <c r="H281" s="49">
        <f t="shared" si="14"/>
        <v>0</v>
      </c>
    </row>
    <row r="282" spans="1:8" x14ac:dyDescent="0.25">
      <c r="A282" s="117" t="s">
        <v>611</v>
      </c>
      <c r="B282" s="120">
        <v>2</v>
      </c>
      <c r="C282" s="129">
        <v>0</v>
      </c>
      <c r="D282" s="132">
        <v>1</v>
      </c>
      <c r="E282" s="134"/>
      <c r="F282" s="83" t="str">
        <f t="shared" si="12"/>
        <v>July</v>
      </c>
      <c r="G282" s="113">
        <f t="shared" si="13"/>
        <v>0</v>
      </c>
      <c r="H282" s="49">
        <f t="shared" si="14"/>
        <v>0</v>
      </c>
    </row>
    <row r="283" spans="1:8" x14ac:dyDescent="0.25">
      <c r="A283" s="117" t="s">
        <v>611</v>
      </c>
      <c r="B283" s="120">
        <v>1</v>
      </c>
      <c r="C283" s="129">
        <v>0</v>
      </c>
      <c r="D283" s="132">
        <v>4</v>
      </c>
      <c r="E283" s="134"/>
      <c r="F283" s="83" t="str">
        <f t="shared" si="12"/>
        <v>July</v>
      </c>
      <c r="G283" s="113">
        <f t="shared" si="13"/>
        <v>0</v>
      </c>
      <c r="H283" s="49">
        <f t="shared" si="14"/>
        <v>0</v>
      </c>
    </row>
    <row r="284" spans="1:8" x14ac:dyDescent="0.25">
      <c r="A284" s="117" t="s">
        <v>611</v>
      </c>
      <c r="B284" s="120">
        <v>6</v>
      </c>
      <c r="C284" s="129">
        <v>0</v>
      </c>
      <c r="D284" s="132">
        <v>6</v>
      </c>
      <c r="E284" s="134"/>
      <c r="F284" s="83" t="str">
        <f t="shared" si="12"/>
        <v>July</v>
      </c>
      <c r="G284" s="113">
        <f t="shared" si="13"/>
        <v>0</v>
      </c>
      <c r="H284" s="49">
        <f t="shared" si="14"/>
        <v>0</v>
      </c>
    </row>
    <row r="285" spans="1:8" x14ac:dyDescent="0.25">
      <c r="A285" s="117" t="s">
        <v>611</v>
      </c>
      <c r="B285" s="120">
        <v>1</v>
      </c>
      <c r="C285" s="129">
        <v>0</v>
      </c>
      <c r="D285" s="132">
        <v>1</v>
      </c>
      <c r="E285" s="134"/>
      <c r="F285" s="83" t="str">
        <f t="shared" si="12"/>
        <v>July</v>
      </c>
      <c r="G285" s="113">
        <f t="shared" si="13"/>
        <v>0</v>
      </c>
      <c r="H285" s="49">
        <f t="shared" si="14"/>
        <v>0</v>
      </c>
    </row>
    <row r="286" spans="1:8" x14ac:dyDescent="0.25">
      <c r="A286" s="117" t="s">
        <v>611</v>
      </c>
      <c r="B286" s="120">
        <v>4</v>
      </c>
      <c r="C286" s="129">
        <v>0</v>
      </c>
      <c r="D286" s="132">
        <v>4</v>
      </c>
      <c r="E286" s="134"/>
      <c r="F286" s="83" t="str">
        <f t="shared" si="12"/>
        <v>July</v>
      </c>
      <c r="G286" s="113">
        <f t="shared" si="13"/>
        <v>0</v>
      </c>
      <c r="H286" s="49">
        <f t="shared" si="14"/>
        <v>0</v>
      </c>
    </row>
    <row r="287" spans="1:8" x14ac:dyDescent="0.25">
      <c r="A287" s="117" t="s">
        <v>611</v>
      </c>
      <c r="B287" s="123" t="s">
        <v>619</v>
      </c>
      <c r="C287" s="129">
        <v>7</v>
      </c>
      <c r="D287" s="132">
        <v>2.5</v>
      </c>
      <c r="E287" s="134">
        <v>4.3899999999999997</v>
      </c>
      <c r="F287" s="83" t="str">
        <f t="shared" si="12"/>
        <v>July</v>
      </c>
      <c r="G287" s="113">
        <f t="shared" si="13"/>
        <v>7</v>
      </c>
      <c r="H287" s="49">
        <f t="shared" si="14"/>
        <v>30.729999999999997</v>
      </c>
    </row>
    <row r="288" spans="1:8" x14ac:dyDescent="0.25">
      <c r="A288" s="117" t="s">
        <v>611</v>
      </c>
      <c r="B288" s="125">
        <v>12.75</v>
      </c>
      <c r="C288" s="129">
        <v>0</v>
      </c>
      <c r="D288" s="132">
        <v>12</v>
      </c>
      <c r="E288" s="134"/>
      <c r="F288" s="83" t="str">
        <f t="shared" si="12"/>
        <v>July</v>
      </c>
      <c r="G288" s="113">
        <f t="shared" si="13"/>
        <v>0</v>
      </c>
      <c r="H288" s="49">
        <f t="shared" si="14"/>
        <v>0</v>
      </c>
    </row>
    <row r="289" spans="1:8" x14ac:dyDescent="0.25">
      <c r="A289" s="117" t="s">
        <v>611</v>
      </c>
      <c r="B289" s="122">
        <v>1.75</v>
      </c>
      <c r="C289" s="129">
        <v>8</v>
      </c>
      <c r="D289" s="132">
        <v>1.5</v>
      </c>
      <c r="E289" s="134">
        <v>4.3899999999999997</v>
      </c>
      <c r="F289" s="83" t="str">
        <f t="shared" si="12"/>
        <v>July</v>
      </c>
      <c r="G289" s="113">
        <f t="shared" si="13"/>
        <v>8</v>
      </c>
      <c r="H289" s="49">
        <f t="shared" si="14"/>
        <v>35.119999999999997</v>
      </c>
    </row>
    <row r="290" spans="1:8" x14ac:dyDescent="0.25">
      <c r="A290" s="117" t="s">
        <v>611</v>
      </c>
      <c r="B290" s="123" t="s">
        <v>619</v>
      </c>
      <c r="C290" s="129">
        <v>0</v>
      </c>
      <c r="D290" s="132">
        <v>0</v>
      </c>
      <c r="E290" s="134"/>
      <c r="F290" s="83" t="str">
        <f t="shared" si="12"/>
        <v>July</v>
      </c>
      <c r="G290" s="113">
        <f t="shared" si="13"/>
        <v>0</v>
      </c>
      <c r="H290" s="49">
        <f t="shared" si="14"/>
        <v>0</v>
      </c>
    </row>
    <row r="291" spans="1:8" x14ac:dyDescent="0.25">
      <c r="A291" s="117" t="s">
        <v>611</v>
      </c>
      <c r="B291" s="122">
        <v>11.75</v>
      </c>
      <c r="C291" s="129">
        <v>0</v>
      </c>
      <c r="D291" s="132">
        <v>9</v>
      </c>
      <c r="E291" s="134"/>
      <c r="F291" s="83" t="str">
        <f t="shared" si="12"/>
        <v>July</v>
      </c>
      <c r="G291" s="113">
        <f t="shared" si="13"/>
        <v>0</v>
      </c>
      <c r="H291" s="49">
        <f t="shared" si="14"/>
        <v>0</v>
      </c>
    </row>
    <row r="292" spans="1:8" x14ac:dyDescent="0.25">
      <c r="A292" s="117" t="s">
        <v>611</v>
      </c>
      <c r="B292" s="123" t="s">
        <v>620</v>
      </c>
      <c r="C292" s="129">
        <v>0</v>
      </c>
      <c r="D292" s="132">
        <v>0.5</v>
      </c>
      <c r="E292" s="134"/>
      <c r="F292" s="83" t="str">
        <f t="shared" si="12"/>
        <v>July</v>
      </c>
      <c r="G292" s="113">
        <f t="shared" si="13"/>
        <v>0</v>
      </c>
      <c r="H292" s="49">
        <f t="shared" si="14"/>
        <v>0</v>
      </c>
    </row>
    <row r="293" spans="1:8" x14ac:dyDescent="0.25">
      <c r="A293" s="117" t="s">
        <v>611</v>
      </c>
      <c r="B293" s="122">
        <v>8.25</v>
      </c>
      <c r="C293" s="129">
        <v>0</v>
      </c>
      <c r="D293" s="132">
        <v>0</v>
      </c>
      <c r="E293" s="134"/>
      <c r="F293" s="83" t="str">
        <f t="shared" si="12"/>
        <v>July</v>
      </c>
      <c r="G293" s="113">
        <f t="shared" si="13"/>
        <v>0</v>
      </c>
      <c r="H293" s="49">
        <f t="shared" si="14"/>
        <v>0</v>
      </c>
    </row>
    <row r="294" spans="1:8" x14ac:dyDescent="0.25">
      <c r="A294" s="117" t="s">
        <v>611</v>
      </c>
      <c r="B294" s="122">
        <v>5.75</v>
      </c>
      <c r="C294" s="129">
        <v>0</v>
      </c>
      <c r="D294" s="132">
        <v>5.5</v>
      </c>
      <c r="E294" s="134"/>
      <c r="F294" s="83" t="str">
        <f t="shared" si="12"/>
        <v>July</v>
      </c>
      <c r="G294" s="113">
        <f t="shared" si="13"/>
        <v>0</v>
      </c>
      <c r="H294" s="49">
        <f t="shared" si="14"/>
        <v>0</v>
      </c>
    </row>
    <row r="295" spans="1:8" x14ac:dyDescent="0.25">
      <c r="A295" s="117" t="s">
        <v>611</v>
      </c>
      <c r="B295" s="122">
        <v>1.5</v>
      </c>
      <c r="C295" s="129">
        <v>0</v>
      </c>
      <c r="D295" s="132">
        <v>1.5</v>
      </c>
      <c r="E295" s="134"/>
      <c r="F295" s="83" t="str">
        <f t="shared" si="12"/>
        <v>July</v>
      </c>
      <c r="G295" s="113">
        <f t="shared" si="13"/>
        <v>0</v>
      </c>
      <c r="H295" s="49">
        <f t="shared" si="14"/>
        <v>0</v>
      </c>
    </row>
    <row r="296" spans="1:8" x14ac:dyDescent="0.25">
      <c r="A296" s="117" t="s">
        <v>611</v>
      </c>
      <c r="B296" s="125">
        <v>1</v>
      </c>
      <c r="C296" s="129">
        <v>0</v>
      </c>
      <c r="D296" s="132">
        <v>1</v>
      </c>
      <c r="E296" s="134"/>
      <c r="F296" s="83" t="str">
        <f t="shared" si="12"/>
        <v>July</v>
      </c>
      <c r="G296" s="113">
        <f t="shared" si="13"/>
        <v>0</v>
      </c>
      <c r="H296" s="49">
        <f t="shared" si="14"/>
        <v>0</v>
      </c>
    </row>
    <row r="297" spans="1:8" x14ac:dyDescent="0.25">
      <c r="A297" s="117" t="s">
        <v>611</v>
      </c>
      <c r="B297" s="123" t="s">
        <v>620</v>
      </c>
      <c r="C297" s="129">
        <v>2</v>
      </c>
      <c r="D297" s="132">
        <v>1</v>
      </c>
      <c r="E297" s="134">
        <v>4.3899999999999997</v>
      </c>
      <c r="F297" s="83" t="str">
        <f t="shared" si="12"/>
        <v>July</v>
      </c>
      <c r="G297" s="113">
        <f t="shared" si="13"/>
        <v>2</v>
      </c>
      <c r="H297" s="49">
        <f t="shared" si="14"/>
        <v>8.7799999999999994</v>
      </c>
    </row>
    <row r="298" spans="1:8" x14ac:dyDescent="0.25">
      <c r="A298" s="117" t="s">
        <v>611</v>
      </c>
      <c r="B298" s="123" t="s">
        <v>620</v>
      </c>
      <c r="C298" s="129">
        <v>2</v>
      </c>
      <c r="D298" s="132">
        <v>2</v>
      </c>
      <c r="E298" s="134">
        <v>4.3899999999999997</v>
      </c>
      <c r="F298" s="83" t="str">
        <f t="shared" si="12"/>
        <v>July</v>
      </c>
      <c r="G298" s="113">
        <f t="shared" si="13"/>
        <v>2</v>
      </c>
      <c r="H298" s="49">
        <f t="shared" si="14"/>
        <v>8.7799999999999994</v>
      </c>
    </row>
    <row r="299" spans="1:8" x14ac:dyDescent="0.25">
      <c r="A299" s="117" t="s">
        <v>611</v>
      </c>
      <c r="B299" s="122">
        <v>2.25</v>
      </c>
      <c r="C299" s="129">
        <v>0</v>
      </c>
      <c r="D299" s="132">
        <v>1.5</v>
      </c>
      <c r="E299" s="134"/>
      <c r="F299" s="83" t="str">
        <f t="shared" si="12"/>
        <v>July</v>
      </c>
      <c r="G299" s="113">
        <f t="shared" si="13"/>
        <v>0</v>
      </c>
      <c r="H299" s="49">
        <f t="shared" si="14"/>
        <v>0</v>
      </c>
    </row>
    <row r="300" spans="1:8" x14ac:dyDescent="0.25">
      <c r="A300" s="117" t="s">
        <v>611</v>
      </c>
      <c r="B300" s="122">
        <v>1.5</v>
      </c>
      <c r="C300" s="129">
        <v>0</v>
      </c>
      <c r="D300" s="132">
        <v>1</v>
      </c>
      <c r="E300" s="134"/>
      <c r="F300" s="83" t="str">
        <f t="shared" si="12"/>
        <v>July</v>
      </c>
      <c r="G300" s="113">
        <f t="shared" si="13"/>
        <v>0</v>
      </c>
      <c r="H300" s="49">
        <f t="shared" si="14"/>
        <v>0</v>
      </c>
    </row>
    <row r="301" spans="1:8" x14ac:dyDescent="0.25">
      <c r="A301" s="117" t="s">
        <v>611</v>
      </c>
      <c r="B301" s="123" t="s">
        <v>617</v>
      </c>
      <c r="C301" s="129">
        <v>2</v>
      </c>
      <c r="D301" s="132">
        <v>0.5</v>
      </c>
      <c r="E301" s="134">
        <v>5.93</v>
      </c>
      <c r="F301" s="83" t="str">
        <f t="shared" si="12"/>
        <v>July</v>
      </c>
      <c r="G301" s="113">
        <f t="shared" si="13"/>
        <v>2</v>
      </c>
      <c r="H301" s="49">
        <f t="shared" si="14"/>
        <v>11.86</v>
      </c>
    </row>
    <row r="302" spans="1:8" x14ac:dyDescent="0.25">
      <c r="A302" s="117" t="s">
        <v>611</v>
      </c>
      <c r="B302" s="119">
        <v>1</v>
      </c>
      <c r="C302" s="129">
        <v>0</v>
      </c>
      <c r="D302" s="132">
        <v>1</v>
      </c>
      <c r="E302" s="134"/>
      <c r="F302" s="83" t="str">
        <f t="shared" si="12"/>
        <v>July</v>
      </c>
      <c r="G302" s="113">
        <f t="shared" si="13"/>
        <v>0</v>
      </c>
      <c r="H302" s="49">
        <f t="shared" si="14"/>
        <v>0</v>
      </c>
    </row>
    <row r="303" spans="1:8" x14ac:dyDescent="0.25">
      <c r="A303" s="117" t="s">
        <v>611</v>
      </c>
      <c r="B303" s="119">
        <v>2</v>
      </c>
      <c r="C303" s="129">
        <v>0</v>
      </c>
      <c r="D303" s="132">
        <v>7</v>
      </c>
      <c r="E303" s="134"/>
      <c r="F303" s="83" t="str">
        <f t="shared" si="12"/>
        <v>July</v>
      </c>
      <c r="G303" s="113">
        <f t="shared" si="13"/>
        <v>0</v>
      </c>
      <c r="H303" s="49">
        <f t="shared" si="14"/>
        <v>0</v>
      </c>
    </row>
    <row r="304" spans="1:8" x14ac:dyDescent="0.25">
      <c r="A304" s="117" t="s">
        <v>611</v>
      </c>
      <c r="B304" s="122">
        <v>1.5</v>
      </c>
      <c r="C304" s="129">
        <v>0</v>
      </c>
      <c r="D304" s="132">
        <v>1.5</v>
      </c>
      <c r="E304" s="134"/>
      <c r="F304" s="83" t="str">
        <f t="shared" si="12"/>
        <v>July</v>
      </c>
      <c r="G304" s="113">
        <f t="shared" si="13"/>
        <v>0</v>
      </c>
      <c r="H304" s="49">
        <f t="shared" si="14"/>
        <v>0</v>
      </c>
    </row>
    <row r="305" spans="1:8" x14ac:dyDescent="0.25">
      <c r="A305" s="117" t="s">
        <v>611</v>
      </c>
      <c r="B305" s="119">
        <v>10</v>
      </c>
      <c r="C305" s="129">
        <v>0</v>
      </c>
      <c r="D305" s="132">
        <v>10</v>
      </c>
      <c r="E305" s="134"/>
      <c r="F305" s="83" t="str">
        <f t="shared" si="12"/>
        <v>July</v>
      </c>
      <c r="G305" s="113">
        <f t="shared" si="13"/>
        <v>0</v>
      </c>
      <c r="H305" s="49">
        <f t="shared" si="14"/>
        <v>0</v>
      </c>
    </row>
    <row r="306" spans="1:8" x14ac:dyDescent="0.25">
      <c r="A306" s="117" t="s">
        <v>611</v>
      </c>
      <c r="B306" s="120">
        <v>7</v>
      </c>
      <c r="C306" s="129">
        <v>0</v>
      </c>
      <c r="D306" s="132">
        <v>9</v>
      </c>
      <c r="E306" s="134"/>
      <c r="F306" s="83" t="str">
        <f t="shared" si="12"/>
        <v>July</v>
      </c>
      <c r="G306" s="113">
        <f t="shared" si="13"/>
        <v>0</v>
      </c>
      <c r="H306" s="49">
        <f t="shared" si="14"/>
        <v>0</v>
      </c>
    </row>
    <row r="307" spans="1:8" x14ac:dyDescent="0.25">
      <c r="A307" s="117" t="s">
        <v>611</v>
      </c>
      <c r="B307" s="120">
        <v>8</v>
      </c>
      <c r="C307" s="129">
        <v>0</v>
      </c>
      <c r="D307" s="132">
        <v>3.5</v>
      </c>
      <c r="E307" s="134">
        <v>10.09</v>
      </c>
      <c r="F307" s="83" t="str">
        <f t="shared" si="12"/>
        <v>July</v>
      </c>
      <c r="G307" s="113">
        <f t="shared" si="13"/>
        <v>0</v>
      </c>
      <c r="H307" s="49">
        <f t="shared" si="14"/>
        <v>0</v>
      </c>
    </row>
    <row r="308" spans="1:8" x14ac:dyDescent="0.25">
      <c r="A308" s="117" t="s">
        <v>611</v>
      </c>
      <c r="B308" s="120">
        <v>4</v>
      </c>
      <c r="C308" s="129">
        <v>12</v>
      </c>
      <c r="D308" s="132">
        <v>11</v>
      </c>
      <c r="E308" s="134"/>
      <c r="F308" s="83" t="str">
        <f t="shared" si="12"/>
        <v>July</v>
      </c>
      <c r="G308" s="113">
        <f t="shared" si="13"/>
        <v>12</v>
      </c>
      <c r="H308" s="49">
        <f t="shared" si="14"/>
        <v>0</v>
      </c>
    </row>
    <row r="309" spans="1:8" x14ac:dyDescent="0.25">
      <c r="A309" s="117" t="s">
        <v>611</v>
      </c>
      <c r="B309" s="120">
        <v>5</v>
      </c>
      <c r="C309" s="129">
        <v>0</v>
      </c>
      <c r="D309" s="132">
        <v>3.5</v>
      </c>
      <c r="E309" s="134"/>
      <c r="F309" s="83" t="str">
        <f t="shared" si="12"/>
        <v>July</v>
      </c>
      <c r="G309" s="113">
        <f t="shared" si="13"/>
        <v>0</v>
      </c>
      <c r="H309" s="49">
        <f t="shared" si="14"/>
        <v>0</v>
      </c>
    </row>
    <row r="310" spans="1:8" x14ac:dyDescent="0.25">
      <c r="A310" s="117" t="s">
        <v>611</v>
      </c>
      <c r="B310" s="122">
        <v>5.5</v>
      </c>
      <c r="C310" s="129">
        <v>0</v>
      </c>
      <c r="D310" s="132">
        <v>0.5</v>
      </c>
      <c r="E310" s="134"/>
      <c r="F310" s="83" t="str">
        <f t="shared" si="12"/>
        <v>July</v>
      </c>
      <c r="G310" s="113">
        <f t="shared" si="13"/>
        <v>0</v>
      </c>
      <c r="H310" s="49">
        <f t="shared" si="14"/>
        <v>0</v>
      </c>
    </row>
    <row r="311" spans="1:8" x14ac:dyDescent="0.25">
      <c r="A311" s="117" t="s">
        <v>611</v>
      </c>
      <c r="B311" s="122">
        <v>1.25</v>
      </c>
      <c r="C311" s="129">
        <v>0</v>
      </c>
      <c r="D311" s="132">
        <v>0.5</v>
      </c>
      <c r="E311" s="134">
        <v>15.97</v>
      </c>
      <c r="F311" s="83" t="str">
        <f t="shared" si="12"/>
        <v>July</v>
      </c>
      <c r="G311" s="113">
        <f t="shared" si="13"/>
        <v>0</v>
      </c>
      <c r="H311" s="49">
        <f t="shared" si="14"/>
        <v>0</v>
      </c>
    </row>
    <row r="312" spans="1:8" x14ac:dyDescent="0.25">
      <c r="A312" s="117" t="s">
        <v>611</v>
      </c>
      <c r="B312" s="123" t="s">
        <v>621</v>
      </c>
      <c r="C312" s="129">
        <v>0</v>
      </c>
      <c r="D312" s="132">
        <v>0.5</v>
      </c>
      <c r="E312" s="134"/>
      <c r="F312" s="83" t="str">
        <f t="shared" si="12"/>
        <v>July</v>
      </c>
      <c r="G312" s="113">
        <f t="shared" si="13"/>
        <v>0</v>
      </c>
      <c r="H312" s="49">
        <f t="shared" si="14"/>
        <v>0</v>
      </c>
    </row>
    <row r="313" spans="1:8" x14ac:dyDescent="0.25">
      <c r="A313" s="117" t="s">
        <v>611</v>
      </c>
      <c r="B313" s="119">
        <v>4</v>
      </c>
      <c r="C313" s="129">
        <v>0</v>
      </c>
      <c r="D313" s="132">
        <v>1.5</v>
      </c>
      <c r="E313" s="134">
        <v>9.52</v>
      </c>
      <c r="F313" s="83" t="str">
        <f t="shared" si="12"/>
        <v>July</v>
      </c>
      <c r="G313" s="113">
        <f t="shared" si="13"/>
        <v>0</v>
      </c>
      <c r="H313" s="49">
        <f t="shared" si="14"/>
        <v>0</v>
      </c>
    </row>
    <row r="314" spans="1:8" x14ac:dyDescent="0.25">
      <c r="A314" s="117" t="s">
        <v>611</v>
      </c>
      <c r="B314" s="119">
        <v>8</v>
      </c>
      <c r="C314" s="129">
        <v>0</v>
      </c>
      <c r="D314" s="130"/>
      <c r="E314" s="134"/>
      <c r="F314" s="83" t="str">
        <f t="shared" si="12"/>
        <v>July</v>
      </c>
      <c r="G314" s="113">
        <f t="shared" si="13"/>
        <v>0</v>
      </c>
      <c r="H314" s="49">
        <f t="shared" si="14"/>
        <v>0</v>
      </c>
    </row>
    <row r="315" spans="1:8" x14ac:dyDescent="0.25">
      <c r="A315" s="117" t="s">
        <v>611</v>
      </c>
      <c r="B315" s="119">
        <v>6</v>
      </c>
      <c r="C315" s="129">
        <v>0</v>
      </c>
      <c r="D315" s="132">
        <v>7</v>
      </c>
      <c r="E315" s="134">
        <v>8.7409999999999997</v>
      </c>
      <c r="F315" s="83" t="str">
        <f t="shared" si="12"/>
        <v>July</v>
      </c>
      <c r="G315" s="113">
        <f t="shared" si="13"/>
        <v>0</v>
      </c>
      <c r="H315" s="49">
        <f t="shared" si="14"/>
        <v>0</v>
      </c>
    </row>
    <row r="316" spans="1:8" x14ac:dyDescent="0.25">
      <c r="A316" s="117" t="s">
        <v>611</v>
      </c>
      <c r="B316" s="120">
        <v>6</v>
      </c>
      <c r="C316" s="129">
        <v>0</v>
      </c>
      <c r="D316" s="132">
        <v>5</v>
      </c>
      <c r="E316" s="134"/>
      <c r="F316" s="83" t="str">
        <f t="shared" si="12"/>
        <v>July</v>
      </c>
      <c r="G316" s="113">
        <f t="shared" si="13"/>
        <v>0</v>
      </c>
      <c r="H316" s="49">
        <f t="shared" si="14"/>
        <v>0</v>
      </c>
    </row>
    <row r="317" spans="1:8" x14ac:dyDescent="0.25">
      <c r="A317" s="117" t="s">
        <v>611</v>
      </c>
      <c r="B317" s="120">
        <v>11</v>
      </c>
      <c r="C317" s="129">
        <v>0</v>
      </c>
      <c r="D317" s="132">
        <v>3.5</v>
      </c>
      <c r="E317" s="134">
        <v>8.74</v>
      </c>
      <c r="F317" s="83" t="str">
        <f t="shared" si="12"/>
        <v>July</v>
      </c>
      <c r="G317" s="113">
        <f t="shared" si="13"/>
        <v>0</v>
      </c>
      <c r="H317" s="49">
        <f t="shared" si="14"/>
        <v>0</v>
      </c>
    </row>
    <row r="318" spans="1:8" x14ac:dyDescent="0.25">
      <c r="A318" s="117" t="s">
        <v>611</v>
      </c>
      <c r="B318" s="120">
        <v>10</v>
      </c>
      <c r="C318" s="129">
        <v>12</v>
      </c>
      <c r="D318" s="132">
        <v>6.5</v>
      </c>
      <c r="E318" s="134">
        <v>3.47</v>
      </c>
      <c r="F318" s="83" t="str">
        <f t="shared" si="12"/>
        <v>July</v>
      </c>
      <c r="G318" s="113">
        <f t="shared" si="13"/>
        <v>12</v>
      </c>
      <c r="H318" s="49">
        <f t="shared" si="14"/>
        <v>41.64</v>
      </c>
    </row>
    <row r="319" spans="1:8" x14ac:dyDescent="0.25">
      <c r="A319" s="117" t="s">
        <v>611</v>
      </c>
      <c r="B319" s="120">
        <v>20</v>
      </c>
      <c r="C319" s="129">
        <v>12</v>
      </c>
      <c r="D319" s="132">
        <v>5</v>
      </c>
      <c r="E319" s="134">
        <v>3.32</v>
      </c>
      <c r="F319" s="83" t="str">
        <f t="shared" si="12"/>
        <v>July</v>
      </c>
      <c r="G319" s="113">
        <f t="shared" si="13"/>
        <v>12</v>
      </c>
      <c r="H319" s="49">
        <f t="shared" si="14"/>
        <v>39.839999999999996</v>
      </c>
    </row>
    <row r="320" spans="1:8" x14ac:dyDescent="0.25">
      <c r="A320" s="117" t="s">
        <v>611</v>
      </c>
      <c r="B320" s="120">
        <v>3</v>
      </c>
      <c r="C320" s="129">
        <v>48</v>
      </c>
      <c r="D320" s="132">
        <v>3.5</v>
      </c>
      <c r="E320" s="134">
        <v>1.508</v>
      </c>
      <c r="F320" s="83" t="str">
        <f t="shared" si="12"/>
        <v>July</v>
      </c>
      <c r="G320" s="113">
        <f t="shared" si="13"/>
        <v>48</v>
      </c>
      <c r="H320" s="49">
        <f t="shared" si="14"/>
        <v>72.384</v>
      </c>
    </row>
    <row r="321" spans="1:8" x14ac:dyDescent="0.25">
      <c r="A321" s="117" t="s">
        <v>611</v>
      </c>
      <c r="B321" s="120">
        <v>3</v>
      </c>
      <c r="C321" s="129">
        <v>0</v>
      </c>
      <c r="D321" s="132">
        <v>9.5</v>
      </c>
      <c r="E321" s="134">
        <v>1.7875000000000001</v>
      </c>
      <c r="F321" s="83" t="str">
        <f t="shared" si="12"/>
        <v>July</v>
      </c>
      <c r="G321" s="113">
        <f t="shared" si="13"/>
        <v>0</v>
      </c>
      <c r="H321" s="49">
        <f t="shared" si="14"/>
        <v>0</v>
      </c>
    </row>
    <row r="322" spans="1:8" x14ac:dyDescent="0.25">
      <c r="A322" s="117" t="s">
        <v>611</v>
      </c>
      <c r="B322" s="126">
        <v>3</v>
      </c>
      <c r="C322" s="129">
        <v>2</v>
      </c>
      <c r="D322" s="132">
        <v>1.5</v>
      </c>
      <c r="E322" s="134">
        <v>2.58</v>
      </c>
      <c r="F322" s="83" t="str">
        <f t="shared" si="12"/>
        <v>July</v>
      </c>
      <c r="G322" s="113">
        <f t="shared" si="13"/>
        <v>2</v>
      </c>
      <c r="H322" s="49">
        <f t="shared" si="14"/>
        <v>5.16</v>
      </c>
    </row>
    <row r="323" spans="1:8" x14ac:dyDescent="0.25">
      <c r="A323" s="117"/>
      <c r="B323" s="126"/>
      <c r="C323" s="129">
        <v>4</v>
      </c>
      <c r="D323" s="130"/>
      <c r="E323" s="134">
        <v>16.567499999999999</v>
      </c>
      <c r="F323" s="83" t="str">
        <f t="shared" ref="F323:F334" si="15">"July"</f>
        <v>July</v>
      </c>
      <c r="G323" s="113">
        <f t="shared" ref="G323:G386" si="16">IFERROR(IF(C323=" ",0,C323),0)</f>
        <v>4</v>
      </c>
      <c r="H323" s="49">
        <f t="shared" ref="H323:H386" si="17">IFERROR(G323 * E323, 0)</f>
        <v>66.27</v>
      </c>
    </row>
    <row r="324" spans="1:8" x14ac:dyDescent="0.25">
      <c r="A324" s="117" t="s">
        <v>611</v>
      </c>
      <c r="B324" s="126">
        <v>3</v>
      </c>
      <c r="C324" s="129">
        <v>0</v>
      </c>
      <c r="D324" s="132">
        <v>2</v>
      </c>
      <c r="E324" s="134">
        <v>2.58</v>
      </c>
      <c r="F324" s="83" t="str">
        <f t="shared" si="15"/>
        <v>July</v>
      </c>
      <c r="G324" s="113">
        <f t="shared" si="16"/>
        <v>0</v>
      </c>
      <c r="H324" s="49">
        <f t="shared" si="17"/>
        <v>0</v>
      </c>
    </row>
    <row r="325" spans="1:8" x14ac:dyDescent="0.25">
      <c r="A325" s="117" t="s">
        <v>611</v>
      </c>
      <c r="B325" s="126">
        <v>4</v>
      </c>
      <c r="C325" s="129">
        <v>0</v>
      </c>
      <c r="D325" s="132">
        <v>3</v>
      </c>
      <c r="E325" s="134"/>
      <c r="F325" s="83" t="str">
        <f t="shared" si="15"/>
        <v>July</v>
      </c>
      <c r="G325" s="113">
        <f t="shared" si="16"/>
        <v>0</v>
      </c>
      <c r="H325" s="49">
        <f t="shared" si="17"/>
        <v>0</v>
      </c>
    </row>
    <row r="326" spans="1:8" x14ac:dyDescent="0.25">
      <c r="A326" s="117" t="s">
        <v>611</v>
      </c>
      <c r="B326" s="126">
        <v>3</v>
      </c>
      <c r="C326" s="129">
        <v>4</v>
      </c>
      <c r="D326" s="132">
        <v>3</v>
      </c>
      <c r="E326" s="134"/>
      <c r="F326" s="83" t="str">
        <f t="shared" si="15"/>
        <v>July</v>
      </c>
      <c r="G326" s="113">
        <f t="shared" si="16"/>
        <v>4</v>
      </c>
      <c r="H326" s="49">
        <f t="shared" si="17"/>
        <v>0</v>
      </c>
    </row>
    <row r="327" spans="1:8" x14ac:dyDescent="0.25">
      <c r="A327" s="117" t="s">
        <v>611</v>
      </c>
      <c r="B327" s="126">
        <v>3</v>
      </c>
      <c r="C327" s="129">
        <v>0</v>
      </c>
      <c r="D327" s="132">
        <v>3</v>
      </c>
      <c r="E327" s="134"/>
      <c r="F327" s="83" t="str">
        <f t="shared" si="15"/>
        <v>July</v>
      </c>
      <c r="G327" s="113">
        <f t="shared" si="16"/>
        <v>0</v>
      </c>
      <c r="H327" s="49">
        <f t="shared" si="17"/>
        <v>0</v>
      </c>
    </row>
    <row r="328" spans="1:8" x14ac:dyDescent="0.25">
      <c r="A328" s="117" t="s">
        <v>611</v>
      </c>
      <c r="B328" s="126">
        <v>1</v>
      </c>
      <c r="C328" s="129">
        <v>0</v>
      </c>
      <c r="D328" s="132">
        <v>3</v>
      </c>
      <c r="E328" s="134"/>
      <c r="F328" s="83" t="str">
        <f t="shared" si="15"/>
        <v>July</v>
      </c>
      <c r="G328" s="113">
        <f t="shared" si="16"/>
        <v>0</v>
      </c>
      <c r="H328" s="49">
        <f t="shared" si="17"/>
        <v>0</v>
      </c>
    </row>
    <row r="329" spans="1:8" x14ac:dyDescent="0.25">
      <c r="A329" s="117" t="s">
        <v>611</v>
      </c>
      <c r="B329" s="126">
        <v>3</v>
      </c>
      <c r="C329" s="129">
        <v>0</v>
      </c>
      <c r="D329" s="132">
        <v>3</v>
      </c>
      <c r="E329" s="134"/>
      <c r="F329" s="83" t="str">
        <f t="shared" si="15"/>
        <v>July</v>
      </c>
      <c r="G329" s="113">
        <f t="shared" si="16"/>
        <v>0</v>
      </c>
      <c r="H329" s="49">
        <f t="shared" si="17"/>
        <v>0</v>
      </c>
    </row>
    <row r="330" spans="1:8" x14ac:dyDescent="0.25">
      <c r="A330" s="117" t="s">
        <v>611</v>
      </c>
      <c r="B330" s="126">
        <v>1</v>
      </c>
      <c r="C330" s="129">
        <v>0</v>
      </c>
      <c r="D330" s="132">
        <v>0</v>
      </c>
      <c r="E330" s="134"/>
      <c r="F330" s="83" t="str">
        <f t="shared" si="15"/>
        <v>July</v>
      </c>
      <c r="G330" s="113">
        <f t="shared" si="16"/>
        <v>0</v>
      </c>
      <c r="H330" s="49">
        <f t="shared" si="17"/>
        <v>0</v>
      </c>
    </row>
    <row r="331" spans="1:8" x14ac:dyDescent="0.25">
      <c r="A331" s="117" t="s">
        <v>611</v>
      </c>
      <c r="B331" s="127"/>
      <c r="C331" s="129">
        <v>0</v>
      </c>
      <c r="D331" s="132">
        <v>2</v>
      </c>
      <c r="E331" s="134">
        <v>0.17</v>
      </c>
      <c r="F331" s="83" t="str">
        <f t="shared" si="15"/>
        <v>July</v>
      </c>
      <c r="G331" s="113">
        <f t="shared" si="16"/>
        <v>0</v>
      </c>
      <c r="H331" s="49">
        <f t="shared" si="17"/>
        <v>0</v>
      </c>
    </row>
    <row r="332" spans="1:8" x14ac:dyDescent="0.25">
      <c r="A332" s="117" t="s">
        <v>611</v>
      </c>
      <c r="B332" s="118"/>
      <c r="C332" s="129">
        <v>0</v>
      </c>
      <c r="D332" s="132">
        <v>1.5</v>
      </c>
      <c r="E332" s="134"/>
      <c r="F332" s="83" t="str">
        <f t="shared" si="15"/>
        <v>July</v>
      </c>
      <c r="G332" s="113">
        <f t="shared" si="16"/>
        <v>0</v>
      </c>
      <c r="H332" s="49">
        <f t="shared" si="17"/>
        <v>0</v>
      </c>
    </row>
    <row r="333" spans="1:8" x14ac:dyDescent="0.25">
      <c r="A333" s="117" t="s">
        <v>611</v>
      </c>
      <c r="B333" s="118"/>
      <c r="C333" s="128"/>
      <c r="D333" s="132">
        <v>6</v>
      </c>
      <c r="E333" s="134"/>
      <c r="F333" s="83" t="str">
        <f t="shared" si="15"/>
        <v>July</v>
      </c>
      <c r="G333" s="113">
        <f t="shared" si="16"/>
        <v>0</v>
      </c>
      <c r="H333" s="49">
        <f t="shared" si="17"/>
        <v>0</v>
      </c>
    </row>
    <row r="334" spans="1:8" s="81" customFormat="1" x14ac:dyDescent="0.25">
      <c r="A334" s="80" t="s">
        <v>611</v>
      </c>
      <c r="E334" s="82"/>
      <c r="F334" s="86" t="str">
        <f t="shared" si="15"/>
        <v>July</v>
      </c>
      <c r="G334" s="113">
        <f t="shared" si="16"/>
        <v>0</v>
      </c>
      <c r="H334" s="49">
        <f t="shared" si="17"/>
        <v>0</v>
      </c>
    </row>
    <row r="335" spans="1:8" x14ac:dyDescent="0.25">
      <c r="A335" s="140" t="s">
        <v>100</v>
      </c>
      <c r="B335" s="138">
        <v>7</v>
      </c>
      <c r="C335" s="146">
        <v>36</v>
      </c>
      <c r="D335" s="148">
        <v>22</v>
      </c>
      <c r="E335" s="152">
        <v>0.56999999999999995</v>
      </c>
      <c r="F335" s="83" t="str">
        <f>"September"</f>
        <v>September</v>
      </c>
      <c r="G335" s="113">
        <f t="shared" si="16"/>
        <v>36</v>
      </c>
      <c r="H335" s="49">
        <f t="shared" si="17"/>
        <v>20.52</v>
      </c>
    </row>
    <row r="336" spans="1:8" x14ac:dyDescent="0.25">
      <c r="A336" s="141" t="s">
        <v>655</v>
      </c>
      <c r="B336" s="138">
        <v>16</v>
      </c>
      <c r="C336" s="146">
        <v>20</v>
      </c>
      <c r="D336" s="148">
        <v>19</v>
      </c>
      <c r="E336" s="153">
        <v>0.97</v>
      </c>
      <c r="F336" s="83" t="str">
        <f t="shared" ref="F336:F399" si="18">"September"</f>
        <v>September</v>
      </c>
      <c r="G336" s="113">
        <f t="shared" si="16"/>
        <v>20</v>
      </c>
      <c r="H336" s="49">
        <f t="shared" si="17"/>
        <v>19.399999999999999</v>
      </c>
    </row>
    <row r="337" spans="1:8" x14ac:dyDescent="0.25">
      <c r="A337" s="141" t="s">
        <v>655</v>
      </c>
      <c r="B337" s="138">
        <v>17</v>
      </c>
      <c r="C337" s="146">
        <v>0</v>
      </c>
      <c r="D337" s="148">
        <v>-5</v>
      </c>
      <c r="E337" s="153">
        <v>0.97</v>
      </c>
      <c r="F337" s="83" t="str">
        <f t="shared" si="18"/>
        <v>September</v>
      </c>
      <c r="G337" s="113">
        <f t="shared" si="16"/>
        <v>0</v>
      </c>
      <c r="H337" s="49">
        <f t="shared" si="17"/>
        <v>0</v>
      </c>
    </row>
    <row r="338" spans="1:8" x14ac:dyDescent="0.25">
      <c r="A338" s="141" t="s">
        <v>655</v>
      </c>
      <c r="B338" s="138">
        <v>18</v>
      </c>
      <c r="C338" s="146">
        <v>20</v>
      </c>
      <c r="D338" s="148">
        <v>6</v>
      </c>
      <c r="E338" s="152">
        <v>0.97</v>
      </c>
      <c r="F338" s="83" t="str">
        <f t="shared" si="18"/>
        <v>September</v>
      </c>
      <c r="G338" s="113">
        <f t="shared" si="16"/>
        <v>20</v>
      </c>
      <c r="H338" s="49">
        <f t="shared" si="17"/>
        <v>19.399999999999999</v>
      </c>
    </row>
    <row r="339" spans="1:8" x14ac:dyDescent="0.25">
      <c r="A339" s="141" t="s">
        <v>654</v>
      </c>
      <c r="B339" s="138">
        <v>3</v>
      </c>
      <c r="C339" s="146">
        <v>12</v>
      </c>
      <c r="D339" s="148">
        <v>4</v>
      </c>
      <c r="E339" s="152">
        <v>1.595</v>
      </c>
      <c r="F339" s="83" t="str">
        <f t="shared" si="18"/>
        <v>September</v>
      </c>
      <c r="G339" s="113">
        <f t="shared" si="16"/>
        <v>12</v>
      </c>
      <c r="H339" s="49">
        <f t="shared" si="17"/>
        <v>19.14</v>
      </c>
    </row>
    <row r="340" spans="1:8" x14ac:dyDescent="0.25">
      <c r="A340" s="141" t="s">
        <v>610</v>
      </c>
      <c r="B340" s="138">
        <v>7</v>
      </c>
      <c r="C340" s="146">
        <v>16</v>
      </c>
      <c r="D340" s="148">
        <v>15</v>
      </c>
      <c r="E340" s="152">
        <v>0.85</v>
      </c>
      <c r="F340" s="83" t="str">
        <f t="shared" si="18"/>
        <v>September</v>
      </c>
      <c r="G340" s="113">
        <f t="shared" si="16"/>
        <v>16</v>
      </c>
      <c r="H340" s="49">
        <f t="shared" si="17"/>
        <v>13.6</v>
      </c>
    </row>
    <row r="341" spans="1:8" x14ac:dyDescent="0.25">
      <c r="A341" s="140" t="s">
        <v>653</v>
      </c>
      <c r="B341" s="138">
        <v>10</v>
      </c>
      <c r="C341" s="146">
        <v>291</v>
      </c>
      <c r="D341" s="148">
        <v>76</v>
      </c>
      <c r="E341" s="152">
        <v>0.45</v>
      </c>
      <c r="F341" s="83" t="str">
        <f t="shared" si="18"/>
        <v>September</v>
      </c>
      <c r="G341" s="113">
        <f t="shared" si="16"/>
        <v>291</v>
      </c>
      <c r="H341" s="49">
        <f t="shared" si="17"/>
        <v>130.95000000000002</v>
      </c>
    </row>
    <row r="342" spans="1:8" x14ac:dyDescent="0.25">
      <c r="A342" s="140" t="s">
        <v>654</v>
      </c>
      <c r="B342" s="138">
        <v>12</v>
      </c>
      <c r="C342" s="146">
        <v>72</v>
      </c>
      <c r="D342" s="148">
        <v>44</v>
      </c>
      <c r="E342" s="152">
        <v>0.54769999999999996</v>
      </c>
      <c r="F342" s="83" t="str">
        <f t="shared" si="18"/>
        <v>September</v>
      </c>
      <c r="G342" s="113">
        <f t="shared" si="16"/>
        <v>72</v>
      </c>
      <c r="H342" s="49">
        <f t="shared" si="17"/>
        <v>39.434399999999997</v>
      </c>
    </row>
    <row r="343" spans="1:8" x14ac:dyDescent="0.25">
      <c r="A343" s="141" t="s">
        <v>660</v>
      </c>
      <c r="B343" s="138">
        <v>0</v>
      </c>
      <c r="C343" s="146">
        <v>5</v>
      </c>
      <c r="D343" s="148">
        <v>0</v>
      </c>
      <c r="E343" s="152">
        <v>2.5</v>
      </c>
      <c r="F343" s="83" t="str">
        <f t="shared" si="18"/>
        <v>September</v>
      </c>
      <c r="G343" s="113">
        <f t="shared" si="16"/>
        <v>5</v>
      </c>
      <c r="H343" s="49">
        <f t="shared" si="17"/>
        <v>12.5</v>
      </c>
    </row>
    <row r="344" spans="1:8" x14ac:dyDescent="0.25">
      <c r="A344" s="141" t="s">
        <v>660</v>
      </c>
      <c r="B344" s="138">
        <v>0</v>
      </c>
      <c r="C344" s="146">
        <v>46</v>
      </c>
      <c r="D344" s="148">
        <v>2</v>
      </c>
      <c r="E344" s="152">
        <v>1.5</v>
      </c>
      <c r="F344" s="83" t="str">
        <f t="shared" si="18"/>
        <v>September</v>
      </c>
      <c r="G344" s="113">
        <f t="shared" si="16"/>
        <v>46</v>
      </c>
      <c r="H344" s="49">
        <f t="shared" si="17"/>
        <v>69</v>
      </c>
    </row>
    <row r="345" spans="1:8" x14ac:dyDescent="0.25">
      <c r="A345" s="141" t="s">
        <v>660</v>
      </c>
      <c r="B345" s="138">
        <v>1</v>
      </c>
      <c r="C345" s="146">
        <v>75</v>
      </c>
      <c r="D345" s="148">
        <v>2</v>
      </c>
      <c r="E345" s="152">
        <v>1.5</v>
      </c>
      <c r="F345" s="83" t="str">
        <f t="shared" si="18"/>
        <v>September</v>
      </c>
      <c r="G345" s="113">
        <f t="shared" si="16"/>
        <v>75</v>
      </c>
      <c r="H345" s="49">
        <f t="shared" si="17"/>
        <v>112.5</v>
      </c>
    </row>
    <row r="346" spans="1:8" x14ac:dyDescent="0.25">
      <c r="A346" s="141" t="s">
        <v>653</v>
      </c>
      <c r="B346" s="138">
        <v>1</v>
      </c>
      <c r="C346" s="146">
        <v>8</v>
      </c>
      <c r="D346" s="148">
        <v>-2</v>
      </c>
      <c r="E346" s="152">
        <v>1.25</v>
      </c>
      <c r="F346" s="83" t="str">
        <f t="shared" si="18"/>
        <v>September</v>
      </c>
      <c r="G346" s="113">
        <f t="shared" si="16"/>
        <v>8</v>
      </c>
      <c r="H346" s="49">
        <f t="shared" si="17"/>
        <v>10</v>
      </c>
    </row>
    <row r="347" spans="1:8" x14ac:dyDescent="0.25">
      <c r="A347" s="141" t="s">
        <v>653</v>
      </c>
      <c r="B347" s="138">
        <v>1</v>
      </c>
      <c r="C347" s="146">
        <v>38</v>
      </c>
      <c r="D347" s="148">
        <v>18</v>
      </c>
      <c r="E347" s="152">
        <v>1.45</v>
      </c>
      <c r="F347" s="83" t="str">
        <f t="shared" si="18"/>
        <v>September</v>
      </c>
      <c r="G347" s="113">
        <f t="shared" si="16"/>
        <v>38</v>
      </c>
      <c r="H347" s="49">
        <f t="shared" si="17"/>
        <v>55.1</v>
      </c>
    </row>
    <row r="348" spans="1:8" x14ac:dyDescent="0.25">
      <c r="A348" s="141" t="s">
        <v>653</v>
      </c>
      <c r="B348" s="138">
        <v>7</v>
      </c>
      <c r="C348" s="146">
        <v>72</v>
      </c>
      <c r="D348" s="148">
        <v>8</v>
      </c>
      <c r="E348" s="152">
        <v>0.85</v>
      </c>
      <c r="F348" s="83" t="str">
        <f t="shared" si="18"/>
        <v>September</v>
      </c>
      <c r="G348" s="113">
        <f t="shared" si="16"/>
        <v>72</v>
      </c>
      <c r="H348" s="49">
        <f t="shared" si="17"/>
        <v>61.199999999999996</v>
      </c>
    </row>
    <row r="349" spans="1:8" x14ac:dyDescent="0.25">
      <c r="A349" s="140" t="s">
        <v>100</v>
      </c>
      <c r="B349" s="138">
        <v>0</v>
      </c>
      <c r="C349" s="146">
        <v>0</v>
      </c>
      <c r="D349" s="148">
        <v>0</v>
      </c>
      <c r="E349" s="152">
        <v>0.47</v>
      </c>
      <c r="F349" s="83" t="str">
        <f t="shared" si="18"/>
        <v>September</v>
      </c>
      <c r="G349" s="113">
        <f t="shared" si="16"/>
        <v>0</v>
      </c>
      <c r="H349" s="49">
        <f t="shared" si="17"/>
        <v>0</v>
      </c>
    </row>
    <row r="350" spans="1:8" x14ac:dyDescent="0.25">
      <c r="A350" s="141" t="s">
        <v>100</v>
      </c>
      <c r="B350" s="138">
        <v>0</v>
      </c>
      <c r="C350" s="146">
        <v>0</v>
      </c>
      <c r="D350" s="148">
        <v>0</v>
      </c>
      <c r="E350" s="152">
        <v>0.47</v>
      </c>
      <c r="F350" s="83" t="str">
        <f t="shared" si="18"/>
        <v>September</v>
      </c>
      <c r="G350" s="113">
        <f t="shared" si="16"/>
        <v>0</v>
      </c>
      <c r="H350" s="49">
        <f t="shared" si="17"/>
        <v>0</v>
      </c>
    </row>
    <row r="351" spans="1:8" x14ac:dyDescent="0.25">
      <c r="A351" s="141" t="s">
        <v>100</v>
      </c>
      <c r="B351" s="138">
        <v>0</v>
      </c>
      <c r="C351" s="146">
        <v>24</v>
      </c>
      <c r="D351" s="148">
        <v>22</v>
      </c>
      <c r="E351" s="152">
        <v>0.47</v>
      </c>
      <c r="F351" s="83" t="str">
        <f t="shared" si="18"/>
        <v>September</v>
      </c>
      <c r="G351" s="113">
        <f t="shared" si="16"/>
        <v>24</v>
      </c>
      <c r="H351" s="49">
        <f t="shared" si="17"/>
        <v>11.28</v>
      </c>
    </row>
    <row r="352" spans="1:8" x14ac:dyDescent="0.25">
      <c r="A352" s="141" t="s">
        <v>100</v>
      </c>
      <c r="B352" s="138">
        <v>0</v>
      </c>
      <c r="C352" s="146">
        <v>24</v>
      </c>
      <c r="D352" s="148">
        <v>23</v>
      </c>
      <c r="E352" s="152">
        <v>0.47</v>
      </c>
      <c r="F352" s="83" t="str">
        <f t="shared" si="18"/>
        <v>September</v>
      </c>
      <c r="G352" s="113">
        <f t="shared" si="16"/>
        <v>24</v>
      </c>
      <c r="H352" s="49">
        <f t="shared" si="17"/>
        <v>11.28</v>
      </c>
    </row>
    <row r="353" spans="1:8" x14ac:dyDescent="0.25">
      <c r="A353" s="141" t="s">
        <v>100</v>
      </c>
      <c r="B353" s="138">
        <v>0</v>
      </c>
      <c r="C353" s="146">
        <v>0</v>
      </c>
      <c r="D353" s="148">
        <v>0</v>
      </c>
      <c r="E353" s="152">
        <v>0.47</v>
      </c>
      <c r="F353" s="83" t="str">
        <f t="shared" si="18"/>
        <v>September</v>
      </c>
      <c r="G353" s="113">
        <f t="shared" si="16"/>
        <v>0</v>
      </c>
      <c r="H353" s="49">
        <f t="shared" si="17"/>
        <v>0</v>
      </c>
    </row>
    <row r="354" spans="1:8" x14ac:dyDescent="0.25">
      <c r="A354" s="141" t="s">
        <v>100</v>
      </c>
      <c r="B354" s="138">
        <v>0</v>
      </c>
      <c r="C354" s="146">
        <v>0</v>
      </c>
      <c r="D354" s="148">
        <v>0</v>
      </c>
      <c r="E354" s="152">
        <v>0.47</v>
      </c>
      <c r="F354" s="83" t="str">
        <f t="shared" si="18"/>
        <v>September</v>
      </c>
      <c r="G354" s="113">
        <f t="shared" si="16"/>
        <v>0</v>
      </c>
      <c r="H354" s="49">
        <f t="shared" si="17"/>
        <v>0</v>
      </c>
    </row>
    <row r="355" spans="1:8" x14ac:dyDescent="0.25">
      <c r="A355" s="141" t="s">
        <v>653</v>
      </c>
      <c r="B355" s="138">
        <v>0</v>
      </c>
      <c r="C355" s="146">
        <v>9</v>
      </c>
      <c r="D355" s="148">
        <v>0</v>
      </c>
      <c r="E355" s="152">
        <v>1.25</v>
      </c>
      <c r="F355" s="83" t="str">
        <f t="shared" si="18"/>
        <v>September</v>
      </c>
      <c r="G355" s="113">
        <f t="shared" si="16"/>
        <v>9</v>
      </c>
      <c r="H355" s="49">
        <f t="shared" si="17"/>
        <v>11.25</v>
      </c>
    </row>
    <row r="356" spans="1:8" x14ac:dyDescent="0.25">
      <c r="A356" s="141" t="s">
        <v>653</v>
      </c>
      <c r="B356" s="138">
        <v>0</v>
      </c>
      <c r="C356" s="146">
        <v>9</v>
      </c>
      <c r="D356" s="148">
        <v>0</v>
      </c>
      <c r="E356" s="152">
        <v>1.25</v>
      </c>
      <c r="F356" s="83" t="str">
        <f t="shared" si="18"/>
        <v>September</v>
      </c>
      <c r="G356" s="113">
        <f t="shared" si="16"/>
        <v>9</v>
      </c>
      <c r="H356" s="49">
        <f t="shared" si="17"/>
        <v>11.25</v>
      </c>
    </row>
    <row r="357" spans="1:8" x14ac:dyDescent="0.25">
      <c r="A357" s="141" t="s">
        <v>653</v>
      </c>
      <c r="B357" s="138">
        <v>0</v>
      </c>
      <c r="C357" s="146">
        <v>2</v>
      </c>
      <c r="D357" s="148">
        <v>0</v>
      </c>
      <c r="E357" s="152">
        <v>1.25</v>
      </c>
      <c r="F357" s="83" t="str">
        <f t="shared" si="18"/>
        <v>September</v>
      </c>
      <c r="G357" s="113">
        <f t="shared" si="16"/>
        <v>2</v>
      </c>
      <c r="H357" s="49">
        <f t="shared" si="17"/>
        <v>2.5</v>
      </c>
    </row>
    <row r="358" spans="1:8" x14ac:dyDescent="0.25">
      <c r="A358" s="141" t="s">
        <v>653</v>
      </c>
      <c r="B358" s="138">
        <v>0</v>
      </c>
      <c r="C358" s="146">
        <v>33</v>
      </c>
      <c r="D358" s="148">
        <v>0</v>
      </c>
      <c r="E358" s="153">
        <v>1.05</v>
      </c>
      <c r="F358" s="83" t="str">
        <f t="shared" si="18"/>
        <v>September</v>
      </c>
      <c r="G358" s="113">
        <f t="shared" si="16"/>
        <v>33</v>
      </c>
      <c r="H358" s="49">
        <f t="shared" si="17"/>
        <v>34.65</v>
      </c>
    </row>
    <row r="359" spans="1:8" x14ac:dyDescent="0.25">
      <c r="A359" s="141" t="s">
        <v>659</v>
      </c>
      <c r="B359" s="138">
        <v>5</v>
      </c>
      <c r="C359" s="146">
        <v>24</v>
      </c>
      <c r="D359" s="148">
        <v>16</v>
      </c>
      <c r="E359" s="152">
        <v>0.81</v>
      </c>
      <c r="F359" s="83" t="str">
        <f t="shared" si="18"/>
        <v>September</v>
      </c>
      <c r="G359" s="113">
        <f t="shared" si="16"/>
        <v>24</v>
      </c>
      <c r="H359" s="49">
        <f t="shared" si="17"/>
        <v>19.440000000000001</v>
      </c>
    </row>
    <row r="360" spans="1:8" x14ac:dyDescent="0.25">
      <c r="A360" s="141" t="s">
        <v>659</v>
      </c>
      <c r="B360" s="138">
        <v>6</v>
      </c>
      <c r="C360" s="146">
        <v>24</v>
      </c>
      <c r="D360" s="148">
        <v>20</v>
      </c>
      <c r="E360" s="152">
        <v>0.81</v>
      </c>
      <c r="F360" s="83" t="str">
        <f t="shared" si="18"/>
        <v>September</v>
      </c>
      <c r="G360" s="113">
        <f t="shared" si="16"/>
        <v>24</v>
      </c>
      <c r="H360" s="49">
        <f t="shared" si="17"/>
        <v>19.440000000000001</v>
      </c>
    </row>
    <row r="361" spans="1:8" x14ac:dyDescent="0.25">
      <c r="A361" s="141" t="s">
        <v>659</v>
      </c>
      <c r="B361" s="138">
        <v>0</v>
      </c>
      <c r="C361" s="146">
        <v>24</v>
      </c>
      <c r="D361" s="148">
        <v>7</v>
      </c>
      <c r="E361" s="152">
        <v>0.81</v>
      </c>
      <c r="F361" s="83" t="str">
        <f t="shared" si="18"/>
        <v>September</v>
      </c>
      <c r="G361" s="113">
        <f t="shared" si="16"/>
        <v>24</v>
      </c>
      <c r="H361" s="49">
        <f t="shared" si="17"/>
        <v>19.440000000000001</v>
      </c>
    </row>
    <row r="362" spans="1:8" x14ac:dyDescent="0.25">
      <c r="A362" s="141" t="s">
        <v>659</v>
      </c>
      <c r="B362" s="138">
        <v>22</v>
      </c>
      <c r="C362" s="146">
        <v>12</v>
      </c>
      <c r="D362" s="148">
        <v>9</v>
      </c>
      <c r="E362" s="152">
        <v>0.81</v>
      </c>
      <c r="F362" s="83" t="str">
        <f t="shared" si="18"/>
        <v>September</v>
      </c>
      <c r="G362" s="113">
        <f t="shared" si="16"/>
        <v>12</v>
      </c>
      <c r="H362" s="49">
        <f t="shared" si="17"/>
        <v>9.7200000000000006</v>
      </c>
    </row>
    <row r="363" spans="1:8" x14ac:dyDescent="0.25">
      <c r="A363" s="141" t="s">
        <v>659</v>
      </c>
      <c r="B363" s="138">
        <v>3</v>
      </c>
      <c r="C363" s="146">
        <v>36</v>
      </c>
      <c r="D363" s="148">
        <v>15</v>
      </c>
      <c r="E363" s="152">
        <v>0.81</v>
      </c>
      <c r="F363" s="83" t="str">
        <f t="shared" si="18"/>
        <v>September</v>
      </c>
      <c r="G363" s="113">
        <f t="shared" si="16"/>
        <v>36</v>
      </c>
      <c r="H363" s="49">
        <f t="shared" si="17"/>
        <v>29.160000000000004</v>
      </c>
    </row>
    <row r="364" spans="1:8" x14ac:dyDescent="0.25">
      <c r="A364" s="141" t="s">
        <v>100</v>
      </c>
      <c r="B364" s="138">
        <v>0</v>
      </c>
      <c r="C364" s="146">
        <v>0</v>
      </c>
      <c r="D364" s="148">
        <v>0</v>
      </c>
      <c r="E364" s="150"/>
      <c r="F364" s="83" t="str">
        <f t="shared" si="18"/>
        <v>September</v>
      </c>
      <c r="G364" s="113">
        <f t="shared" si="16"/>
        <v>0</v>
      </c>
      <c r="H364" s="49">
        <f t="shared" si="17"/>
        <v>0</v>
      </c>
    </row>
    <row r="365" spans="1:8" x14ac:dyDescent="0.25">
      <c r="A365" s="141" t="s">
        <v>659</v>
      </c>
      <c r="B365" s="138">
        <v>0</v>
      </c>
      <c r="C365" s="146">
        <v>24</v>
      </c>
      <c r="D365" s="148">
        <v>7</v>
      </c>
      <c r="E365" s="152">
        <v>1.48</v>
      </c>
      <c r="F365" s="83" t="str">
        <f t="shared" si="18"/>
        <v>September</v>
      </c>
      <c r="G365" s="113">
        <f t="shared" si="16"/>
        <v>24</v>
      </c>
      <c r="H365" s="49">
        <f t="shared" si="17"/>
        <v>35.519999999999996</v>
      </c>
    </row>
    <row r="366" spans="1:8" x14ac:dyDescent="0.25">
      <c r="A366" s="141" t="s">
        <v>654</v>
      </c>
      <c r="B366" s="138">
        <v>0</v>
      </c>
      <c r="C366" s="146">
        <v>24</v>
      </c>
      <c r="D366" s="148">
        <v>6</v>
      </c>
      <c r="E366" s="152">
        <v>0.82</v>
      </c>
      <c r="F366" s="83" t="str">
        <f t="shared" si="18"/>
        <v>September</v>
      </c>
      <c r="G366" s="113">
        <f t="shared" si="16"/>
        <v>24</v>
      </c>
      <c r="H366" s="49">
        <f t="shared" si="17"/>
        <v>19.68</v>
      </c>
    </row>
    <row r="367" spans="1:8" x14ac:dyDescent="0.25">
      <c r="A367" s="141" t="s">
        <v>650</v>
      </c>
      <c r="B367" s="138">
        <v>0</v>
      </c>
      <c r="C367" s="146">
        <v>24</v>
      </c>
      <c r="D367" s="148">
        <v>0</v>
      </c>
      <c r="E367" s="152">
        <v>5.95</v>
      </c>
      <c r="F367" s="83" t="str">
        <f t="shared" si="18"/>
        <v>September</v>
      </c>
      <c r="G367" s="113">
        <f t="shared" si="16"/>
        <v>24</v>
      </c>
      <c r="H367" s="49">
        <f t="shared" si="17"/>
        <v>142.80000000000001</v>
      </c>
    </row>
    <row r="368" spans="1:8" x14ac:dyDescent="0.25">
      <c r="A368" s="141" t="s">
        <v>650</v>
      </c>
      <c r="B368" s="138">
        <v>0</v>
      </c>
      <c r="C368" s="146">
        <v>0</v>
      </c>
      <c r="D368" s="148">
        <v>0</v>
      </c>
      <c r="E368" s="150"/>
      <c r="F368" s="83" t="str">
        <f t="shared" si="18"/>
        <v>September</v>
      </c>
      <c r="G368" s="113">
        <f t="shared" si="16"/>
        <v>0</v>
      </c>
      <c r="H368" s="49">
        <f t="shared" si="17"/>
        <v>0</v>
      </c>
    </row>
    <row r="369" spans="1:8" x14ac:dyDescent="0.25">
      <c r="A369" s="141" t="s">
        <v>100</v>
      </c>
      <c r="B369" s="138">
        <v>0</v>
      </c>
      <c r="C369" s="146">
        <v>30</v>
      </c>
      <c r="D369" s="148">
        <v>-5</v>
      </c>
      <c r="E369" s="152">
        <v>0.61329999999999996</v>
      </c>
      <c r="F369" s="83" t="str">
        <f t="shared" si="18"/>
        <v>September</v>
      </c>
      <c r="G369" s="113">
        <f t="shared" si="16"/>
        <v>30</v>
      </c>
      <c r="H369" s="49">
        <f t="shared" si="17"/>
        <v>18.398999999999997</v>
      </c>
    </row>
    <row r="370" spans="1:8" x14ac:dyDescent="0.25">
      <c r="A370" s="141" t="s">
        <v>654</v>
      </c>
      <c r="B370" s="138">
        <v>24</v>
      </c>
      <c r="C370" s="146">
        <v>24</v>
      </c>
      <c r="D370" s="148">
        <v>17</v>
      </c>
      <c r="E370" s="152">
        <v>0.96</v>
      </c>
      <c r="F370" s="83" t="str">
        <f t="shared" si="18"/>
        <v>September</v>
      </c>
      <c r="G370" s="113">
        <f t="shared" si="16"/>
        <v>24</v>
      </c>
      <c r="H370" s="49">
        <f t="shared" si="17"/>
        <v>23.04</v>
      </c>
    </row>
    <row r="371" spans="1:8" x14ac:dyDescent="0.25">
      <c r="A371" s="141" t="s">
        <v>659</v>
      </c>
      <c r="B371" s="138">
        <v>23</v>
      </c>
      <c r="C371" s="146">
        <v>0</v>
      </c>
      <c r="D371" s="148">
        <v>16</v>
      </c>
      <c r="E371" s="152">
        <v>0.99</v>
      </c>
      <c r="F371" s="83" t="str">
        <f t="shared" si="18"/>
        <v>September</v>
      </c>
      <c r="G371" s="113">
        <f t="shared" si="16"/>
        <v>0</v>
      </c>
      <c r="H371" s="49">
        <f t="shared" si="17"/>
        <v>0</v>
      </c>
    </row>
    <row r="372" spans="1:8" x14ac:dyDescent="0.25">
      <c r="A372" s="141" t="s">
        <v>659</v>
      </c>
      <c r="B372" s="138">
        <v>24</v>
      </c>
      <c r="C372" s="146">
        <v>0</v>
      </c>
      <c r="D372" s="148">
        <v>3</v>
      </c>
      <c r="E372" s="152">
        <v>0.99</v>
      </c>
      <c r="F372" s="83" t="str">
        <f t="shared" si="18"/>
        <v>September</v>
      </c>
      <c r="G372" s="113">
        <f t="shared" si="16"/>
        <v>0</v>
      </c>
      <c r="H372" s="49">
        <f t="shared" si="17"/>
        <v>0</v>
      </c>
    </row>
    <row r="373" spans="1:8" x14ac:dyDescent="0.25">
      <c r="A373" s="141" t="s">
        <v>659</v>
      </c>
      <c r="B373" s="138">
        <v>12</v>
      </c>
      <c r="C373" s="146">
        <v>0</v>
      </c>
      <c r="D373" s="148">
        <v>0</v>
      </c>
      <c r="E373" s="152">
        <v>0.99</v>
      </c>
      <c r="F373" s="83" t="str">
        <f t="shared" si="18"/>
        <v>September</v>
      </c>
      <c r="G373" s="113">
        <f t="shared" si="16"/>
        <v>0</v>
      </c>
      <c r="H373" s="49">
        <f t="shared" si="17"/>
        <v>0</v>
      </c>
    </row>
    <row r="374" spans="1:8" x14ac:dyDescent="0.25">
      <c r="A374" s="141" t="s">
        <v>659</v>
      </c>
      <c r="B374" s="138">
        <v>3</v>
      </c>
      <c r="C374" s="146">
        <v>24</v>
      </c>
      <c r="D374" s="148">
        <v>18</v>
      </c>
      <c r="E374" s="152">
        <v>0.99</v>
      </c>
      <c r="F374" s="83" t="str">
        <f t="shared" si="18"/>
        <v>September</v>
      </c>
      <c r="G374" s="113">
        <f t="shared" si="16"/>
        <v>24</v>
      </c>
      <c r="H374" s="49">
        <f t="shared" si="17"/>
        <v>23.759999999999998</v>
      </c>
    </row>
    <row r="375" spans="1:8" x14ac:dyDescent="0.25">
      <c r="A375" s="141" t="s">
        <v>659</v>
      </c>
      <c r="B375" s="138">
        <v>0</v>
      </c>
      <c r="C375" s="146">
        <v>0</v>
      </c>
      <c r="D375" s="148">
        <v>0</v>
      </c>
      <c r="E375" s="152">
        <v>0.99</v>
      </c>
      <c r="F375" s="83" t="str">
        <f t="shared" si="18"/>
        <v>September</v>
      </c>
      <c r="G375" s="113">
        <f t="shared" si="16"/>
        <v>0</v>
      </c>
      <c r="H375" s="49">
        <f t="shared" si="17"/>
        <v>0</v>
      </c>
    </row>
    <row r="376" spans="1:8" x14ac:dyDescent="0.25">
      <c r="A376" s="141" t="s">
        <v>659</v>
      </c>
      <c r="B376" s="138">
        <v>17</v>
      </c>
      <c r="C376" s="146">
        <v>24</v>
      </c>
      <c r="D376" s="148">
        <v>32</v>
      </c>
      <c r="E376" s="152">
        <v>0.99</v>
      </c>
      <c r="F376" s="83" t="str">
        <f t="shared" si="18"/>
        <v>September</v>
      </c>
      <c r="G376" s="113">
        <f t="shared" si="16"/>
        <v>24</v>
      </c>
      <c r="H376" s="49">
        <f t="shared" si="17"/>
        <v>23.759999999999998</v>
      </c>
    </row>
    <row r="377" spans="1:8" x14ac:dyDescent="0.25">
      <c r="A377" s="141" t="s">
        <v>659</v>
      </c>
      <c r="B377" s="138">
        <v>8</v>
      </c>
      <c r="C377" s="146">
        <v>0</v>
      </c>
      <c r="D377" s="148">
        <v>1</v>
      </c>
      <c r="E377" s="152">
        <v>0.99</v>
      </c>
      <c r="F377" s="83" t="str">
        <f t="shared" si="18"/>
        <v>September</v>
      </c>
      <c r="G377" s="113">
        <f t="shared" si="16"/>
        <v>0</v>
      </c>
      <c r="H377" s="49">
        <f t="shared" si="17"/>
        <v>0</v>
      </c>
    </row>
    <row r="378" spans="1:8" x14ac:dyDescent="0.25">
      <c r="A378" s="141" t="s">
        <v>659</v>
      </c>
      <c r="B378" s="138">
        <v>11</v>
      </c>
      <c r="C378" s="146">
        <v>12</v>
      </c>
      <c r="D378" s="148">
        <v>7</v>
      </c>
      <c r="E378" s="152">
        <v>1.33</v>
      </c>
      <c r="F378" s="83" t="str">
        <f t="shared" si="18"/>
        <v>September</v>
      </c>
      <c r="G378" s="113">
        <f t="shared" si="16"/>
        <v>12</v>
      </c>
      <c r="H378" s="49">
        <f t="shared" si="17"/>
        <v>15.96</v>
      </c>
    </row>
    <row r="379" spans="1:8" x14ac:dyDescent="0.25">
      <c r="A379" s="141" t="s">
        <v>659</v>
      </c>
      <c r="B379" s="138">
        <v>0</v>
      </c>
      <c r="C379" s="146">
        <v>12</v>
      </c>
      <c r="D379" s="148">
        <v>5</v>
      </c>
      <c r="E379" s="152">
        <v>1.33</v>
      </c>
      <c r="F379" s="83" t="str">
        <f t="shared" si="18"/>
        <v>September</v>
      </c>
      <c r="G379" s="113">
        <f t="shared" si="16"/>
        <v>12</v>
      </c>
      <c r="H379" s="49">
        <f t="shared" si="17"/>
        <v>15.96</v>
      </c>
    </row>
    <row r="380" spans="1:8" x14ac:dyDescent="0.25">
      <c r="A380" s="141" t="s">
        <v>659</v>
      </c>
      <c r="B380" s="138">
        <v>11</v>
      </c>
      <c r="C380" s="146">
        <v>12</v>
      </c>
      <c r="D380" s="148">
        <v>14</v>
      </c>
      <c r="E380" s="152">
        <v>1.33</v>
      </c>
      <c r="F380" s="83" t="str">
        <f t="shared" si="18"/>
        <v>September</v>
      </c>
      <c r="G380" s="113">
        <f t="shared" si="16"/>
        <v>12</v>
      </c>
      <c r="H380" s="49">
        <f t="shared" si="17"/>
        <v>15.96</v>
      </c>
    </row>
    <row r="381" spans="1:8" x14ac:dyDescent="0.25">
      <c r="A381" s="141" t="s">
        <v>659</v>
      </c>
      <c r="B381" s="138">
        <v>0</v>
      </c>
      <c r="C381" s="146">
        <v>9</v>
      </c>
      <c r="D381" s="148">
        <v>9</v>
      </c>
      <c r="E381" s="152">
        <v>1.81555</v>
      </c>
      <c r="F381" s="83" t="str">
        <f t="shared" si="18"/>
        <v>September</v>
      </c>
      <c r="G381" s="113">
        <f t="shared" si="16"/>
        <v>9</v>
      </c>
      <c r="H381" s="49">
        <f t="shared" si="17"/>
        <v>16.339950000000002</v>
      </c>
    </row>
    <row r="382" spans="1:8" x14ac:dyDescent="0.25">
      <c r="A382" s="141" t="s">
        <v>654</v>
      </c>
      <c r="B382" s="138">
        <v>19</v>
      </c>
      <c r="C382" s="146">
        <v>48</v>
      </c>
      <c r="D382" s="148">
        <v>66</v>
      </c>
      <c r="E382" s="152">
        <v>0.41699999999999998</v>
      </c>
      <c r="F382" s="83" t="str">
        <f t="shared" si="18"/>
        <v>September</v>
      </c>
      <c r="G382" s="113">
        <f t="shared" si="16"/>
        <v>48</v>
      </c>
      <c r="H382" s="49">
        <f t="shared" si="17"/>
        <v>20.015999999999998</v>
      </c>
    </row>
    <row r="383" spans="1:8" x14ac:dyDescent="0.25">
      <c r="A383" s="140" t="s">
        <v>654</v>
      </c>
      <c r="B383" s="138">
        <v>27</v>
      </c>
      <c r="C383" s="146">
        <v>144</v>
      </c>
      <c r="D383" s="148">
        <v>81</v>
      </c>
      <c r="E383" s="152">
        <v>0.82</v>
      </c>
      <c r="F383" s="83" t="str">
        <f t="shared" si="18"/>
        <v>September</v>
      </c>
      <c r="G383" s="113">
        <f t="shared" si="16"/>
        <v>144</v>
      </c>
      <c r="H383" s="49">
        <f t="shared" si="17"/>
        <v>118.08</v>
      </c>
    </row>
    <row r="384" spans="1:8" x14ac:dyDescent="0.25">
      <c r="A384" s="141" t="s">
        <v>654</v>
      </c>
      <c r="B384" s="138">
        <v>0</v>
      </c>
      <c r="C384" s="146">
        <v>72</v>
      </c>
      <c r="D384" s="148">
        <v>20</v>
      </c>
      <c r="E384" s="152">
        <v>0.82</v>
      </c>
      <c r="F384" s="83" t="str">
        <f t="shared" si="18"/>
        <v>September</v>
      </c>
      <c r="G384" s="113">
        <f t="shared" si="16"/>
        <v>72</v>
      </c>
      <c r="H384" s="49">
        <f t="shared" si="17"/>
        <v>59.04</v>
      </c>
    </row>
    <row r="385" spans="1:8" x14ac:dyDescent="0.25">
      <c r="A385" s="141" t="s">
        <v>100</v>
      </c>
      <c r="B385" s="138">
        <v>619</v>
      </c>
      <c r="C385" s="146">
        <v>0</v>
      </c>
      <c r="D385" s="148">
        <v>591</v>
      </c>
      <c r="E385" s="150"/>
      <c r="F385" s="83" t="str">
        <f t="shared" si="18"/>
        <v>September</v>
      </c>
      <c r="G385" s="113">
        <f t="shared" si="16"/>
        <v>0</v>
      </c>
      <c r="H385" s="49">
        <f t="shared" si="17"/>
        <v>0</v>
      </c>
    </row>
    <row r="386" spans="1:8" x14ac:dyDescent="0.25">
      <c r="A386" s="141" t="s">
        <v>100</v>
      </c>
      <c r="B386" s="138">
        <v>93</v>
      </c>
      <c r="C386" s="146">
        <v>300</v>
      </c>
      <c r="D386" s="148">
        <v>171</v>
      </c>
      <c r="E386" s="152">
        <v>0.2271</v>
      </c>
      <c r="F386" s="83" t="str">
        <f t="shared" si="18"/>
        <v>September</v>
      </c>
      <c r="G386" s="113">
        <f t="shared" si="16"/>
        <v>300</v>
      </c>
      <c r="H386" s="49">
        <f t="shared" si="17"/>
        <v>68.13</v>
      </c>
    </row>
    <row r="387" spans="1:8" x14ac:dyDescent="0.25">
      <c r="A387" s="141" t="s">
        <v>659</v>
      </c>
      <c r="B387" s="138">
        <v>10</v>
      </c>
      <c r="C387" s="146">
        <v>24</v>
      </c>
      <c r="D387" s="148">
        <v>15</v>
      </c>
      <c r="E387" s="152">
        <v>0.52829999999999999</v>
      </c>
      <c r="F387" s="83" t="str">
        <f t="shared" si="18"/>
        <v>September</v>
      </c>
      <c r="G387" s="113">
        <f t="shared" ref="G387:G450" si="19">IFERROR(IF(C387=" ",0,C387),0)</f>
        <v>24</v>
      </c>
      <c r="H387" s="49">
        <f t="shared" ref="H387:H450" si="20">IFERROR(G387 * E387, 0)</f>
        <v>12.6792</v>
      </c>
    </row>
    <row r="388" spans="1:8" x14ac:dyDescent="0.25">
      <c r="A388" s="140" t="s">
        <v>659</v>
      </c>
      <c r="B388" s="138">
        <v>0</v>
      </c>
      <c r="C388" s="146">
        <v>0</v>
      </c>
      <c r="D388" s="148">
        <v>0</v>
      </c>
      <c r="E388" s="152">
        <v>0.52829999999999999</v>
      </c>
      <c r="F388" s="83" t="str">
        <f t="shared" si="18"/>
        <v>September</v>
      </c>
      <c r="G388" s="113">
        <f t="shared" si="19"/>
        <v>0</v>
      </c>
      <c r="H388" s="49">
        <f t="shared" si="20"/>
        <v>0</v>
      </c>
    </row>
    <row r="389" spans="1:8" x14ac:dyDescent="0.25">
      <c r="A389" s="140" t="s">
        <v>659</v>
      </c>
      <c r="B389" s="138">
        <v>6</v>
      </c>
      <c r="C389" s="146">
        <v>24</v>
      </c>
      <c r="D389" s="148">
        <v>15</v>
      </c>
      <c r="E389" s="152">
        <v>0.52829999999999999</v>
      </c>
      <c r="F389" s="83" t="str">
        <f t="shared" si="18"/>
        <v>September</v>
      </c>
      <c r="G389" s="113">
        <f t="shared" si="19"/>
        <v>24</v>
      </c>
      <c r="H389" s="49">
        <f t="shared" si="20"/>
        <v>12.6792</v>
      </c>
    </row>
    <row r="390" spans="1:8" x14ac:dyDescent="0.25">
      <c r="A390" s="141" t="s">
        <v>659</v>
      </c>
      <c r="B390" s="138">
        <v>0</v>
      </c>
      <c r="C390" s="146">
        <v>0</v>
      </c>
      <c r="D390" s="148">
        <v>0</v>
      </c>
      <c r="E390" s="152">
        <v>0.52829999999999999</v>
      </c>
      <c r="F390" s="83" t="str">
        <f t="shared" si="18"/>
        <v>September</v>
      </c>
      <c r="G390" s="113">
        <f t="shared" si="19"/>
        <v>0</v>
      </c>
      <c r="H390" s="49">
        <f t="shared" si="20"/>
        <v>0</v>
      </c>
    </row>
    <row r="391" spans="1:8" x14ac:dyDescent="0.25">
      <c r="A391" s="141" t="s">
        <v>650</v>
      </c>
      <c r="B391" s="138">
        <v>0</v>
      </c>
      <c r="C391" s="146">
        <v>0</v>
      </c>
      <c r="D391" s="148">
        <v>0</v>
      </c>
      <c r="E391" s="150"/>
      <c r="F391" s="83" t="str">
        <f t="shared" si="18"/>
        <v>September</v>
      </c>
      <c r="G391" s="113">
        <f t="shared" si="19"/>
        <v>0</v>
      </c>
      <c r="H391" s="49">
        <f t="shared" si="20"/>
        <v>0</v>
      </c>
    </row>
    <row r="392" spans="1:8" x14ac:dyDescent="0.25">
      <c r="A392" s="141" t="s">
        <v>650</v>
      </c>
      <c r="B392" s="138">
        <v>0</v>
      </c>
      <c r="C392" s="146">
        <v>27</v>
      </c>
      <c r="D392" s="148">
        <v>5</v>
      </c>
      <c r="E392" s="152">
        <v>3.95</v>
      </c>
      <c r="F392" s="83" t="str">
        <f t="shared" si="18"/>
        <v>September</v>
      </c>
      <c r="G392" s="113">
        <f t="shared" si="19"/>
        <v>27</v>
      </c>
      <c r="H392" s="49">
        <f t="shared" si="20"/>
        <v>106.65</v>
      </c>
    </row>
    <row r="393" spans="1:8" x14ac:dyDescent="0.25">
      <c r="A393" s="141" t="s">
        <v>654</v>
      </c>
      <c r="B393" s="138">
        <v>12</v>
      </c>
      <c r="C393" s="146">
        <v>96</v>
      </c>
      <c r="D393" s="148">
        <v>25</v>
      </c>
      <c r="E393" s="152">
        <v>0.82</v>
      </c>
      <c r="F393" s="83" t="str">
        <f t="shared" si="18"/>
        <v>September</v>
      </c>
      <c r="G393" s="113">
        <f t="shared" si="19"/>
        <v>96</v>
      </c>
      <c r="H393" s="49">
        <f t="shared" si="20"/>
        <v>78.72</v>
      </c>
    </row>
    <row r="394" spans="1:8" x14ac:dyDescent="0.25">
      <c r="A394" s="141" t="s">
        <v>659</v>
      </c>
      <c r="B394" s="138">
        <v>0</v>
      </c>
      <c r="C394" s="146">
        <v>0</v>
      </c>
      <c r="D394" s="148">
        <v>-1</v>
      </c>
      <c r="E394" s="150"/>
      <c r="F394" s="83" t="str">
        <f t="shared" si="18"/>
        <v>September</v>
      </c>
      <c r="G394" s="113">
        <f t="shared" si="19"/>
        <v>0</v>
      </c>
      <c r="H394" s="49">
        <f t="shared" si="20"/>
        <v>0</v>
      </c>
    </row>
    <row r="395" spans="1:8" x14ac:dyDescent="0.25">
      <c r="A395" s="141" t="s">
        <v>659</v>
      </c>
      <c r="B395" s="138">
        <v>0</v>
      </c>
      <c r="C395" s="146">
        <v>0</v>
      </c>
      <c r="D395" s="148">
        <v>0</v>
      </c>
      <c r="E395" s="150"/>
      <c r="F395" s="83" t="str">
        <f t="shared" si="18"/>
        <v>September</v>
      </c>
      <c r="G395" s="113">
        <f t="shared" si="19"/>
        <v>0</v>
      </c>
      <c r="H395" s="49">
        <f t="shared" si="20"/>
        <v>0</v>
      </c>
    </row>
    <row r="396" spans="1:8" x14ac:dyDescent="0.25">
      <c r="A396" s="141" t="s">
        <v>653</v>
      </c>
      <c r="B396" s="138">
        <v>2</v>
      </c>
      <c r="C396" s="146">
        <v>126</v>
      </c>
      <c r="D396" s="148">
        <v>20</v>
      </c>
      <c r="E396" s="152">
        <v>0.7</v>
      </c>
      <c r="F396" s="83" t="str">
        <f t="shared" si="18"/>
        <v>September</v>
      </c>
      <c r="G396" s="113">
        <f t="shared" si="19"/>
        <v>126</v>
      </c>
      <c r="H396" s="49">
        <f t="shared" si="20"/>
        <v>88.199999999999989</v>
      </c>
    </row>
    <row r="397" spans="1:8" x14ac:dyDescent="0.25">
      <c r="A397" s="141" t="s">
        <v>659</v>
      </c>
      <c r="B397" s="138">
        <v>4</v>
      </c>
      <c r="C397" s="146">
        <v>10</v>
      </c>
      <c r="D397" s="148">
        <v>2</v>
      </c>
      <c r="E397" s="152">
        <v>1.21</v>
      </c>
      <c r="F397" s="83" t="str">
        <f t="shared" si="18"/>
        <v>September</v>
      </c>
      <c r="G397" s="113">
        <f t="shared" si="19"/>
        <v>10</v>
      </c>
      <c r="H397" s="49">
        <f t="shared" si="20"/>
        <v>12.1</v>
      </c>
    </row>
    <row r="398" spans="1:8" x14ac:dyDescent="0.25">
      <c r="A398" s="141" t="s">
        <v>654</v>
      </c>
      <c r="B398" s="138">
        <v>37</v>
      </c>
      <c r="C398" s="146">
        <v>24</v>
      </c>
      <c r="D398" s="148">
        <v>44</v>
      </c>
      <c r="E398" s="150"/>
      <c r="F398" s="83" t="str">
        <f t="shared" si="18"/>
        <v>September</v>
      </c>
      <c r="G398" s="113">
        <f t="shared" si="19"/>
        <v>24</v>
      </c>
      <c r="H398" s="49">
        <f t="shared" si="20"/>
        <v>0</v>
      </c>
    </row>
    <row r="399" spans="1:8" x14ac:dyDescent="0.25">
      <c r="A399" s="141" t="s">
        <v>653</v>
      </c>
      <c r="B399" s="138">
        <v>0</v>
      </c>
      <c r="C399" s="146">
        <v>18</v>
      </c>
      <c r="D399" s="148">
        <v>11</v>
      </c>
      <c r="E399" s="152">
        <v>2.41</v>
      </c>
      <c r="F399" s="83" t="str">
        <f t="shared" si="18"/>
        <v>September</v>
      </c>
      <c r="G399" s="113">
        <f t="shared" si="19"/>
        <v>18</v>
      </c>
      <c r="H399" s="49">
        <f t="shared" si="20"/>
        <v>43.38</v>
      </c>
    </row>
    <row r="400" spans="1:8" x14ac:dyDescent="0.25">
      <c r="A400" s="141" t="s">
        <v>653</v>
      </c>
      <c r="B400" s="138">
        <v>2</v>
      </c>
      <c r="C400" s="146">
        <v>22</v>
      </c>
      <c r="D400" s="148">
        <v>8</v>
      </c>
      <c r="E400" s="152">
        <v>1.91</v>
      </c>
      <c r="F400" s="83" t="str">
        <f t="shared" ref="F400:F463" si="21">"September"</f>
        <v>September</v>
      </c>
      <c r="G400" s="113">
        <f t="shared" si="19"/>
        <v>22</v>
      </c>
      <c r="H400" s="49">
        <f t="shared" si="20"/>
        <v>42.019999999999996</v>
      </c>
    </row>
    <row r="401" spans="1:8" x14ac:dyDescent="0.25">
      <c r="A401" s="141" t="s">
        <v>653</v>
      </c>
      <c r="B401" s="138">
        <v>0</v>
      </c>
      <c r="C401" s="146">
        <v>12</v>
      </c>
      <c r="D401" s="148">
        <v>8</v>
      </c>
      <c r="E401" s="153">
        <v>1.91</v>
      </c>
      <c r="F401" s="83" t="str">
        <f t="shared" si="21"/>
        <v>September</v>
      </c>
      <c r="G401" s="113">
        <f t="shared" si="19"/>
        <v>12</v>
      </c>
      <c r="H401" s="49">
        <f t="shared" si="20"/>
        <v>22.919999999999998</v>
      </c>
    </row>
    <row r="402" spans="1:8" x14ac:dyDescent="0.25">
      <c r="A402" s="141" t="s">
        <v>653</v>
      </c>
      <c r="B402" s="138">
        <v>0</v>
      </c>
      <c r="C402" s="146">
        <v>16</v>
      </c>
      <c r="D402" s="148">
        <v>6</v>
      </c>
      <c r="E402" s="153">
        <v>2.2400000000000002</v>
      </c>
      <c r="F402" s="83" t="str">
        <f t="shared" si="21"/>
        <v>September</v>
      </c>
      <c r="G402" s="113">
        <f t="shared" si="19"/>
        <v>16</v>
      </c>
      <c r="H402" s="49">
        <f t="shared" si="20"/>
        <v>35.840000000000003</v>
      </c>
    </row>
    <row r="403" spans="1:8" x14ac:dyDescent="0.25">
      <c r="A403" s="141" t="s">
        <v>653</v>
      </c>
      <c r="B403" s="138">
        <v>2</v>
      </c>
      <c r="C403" s="146">
        <v>14</v>
      </c>
      <c r="D403" s="148">
        <v>11</v>
      </c>
      <c r="E403" s="153">
        <v>2.0299999999999998</v>
      </c>
      <c r="F403" s="83" t="str">
        <f t="shared" si="21"/>
        <v>September</v>
      </c>
      <c r="G403" s="113">
        <f t="shared" si="19"/>
        <v>14</v>
      </c>
      <c r="H403" s="49">
        <f t="shared" si="20"/>
        <v>28.419999999999998</v>
      </c>
    </row>
    <row r="404" spans="1:8" x14ac:dyDescent="0.25">
      <c r="A404" s="141" t="s">
        <v>653</v>
      </c>
      <c r="B404" s="138">
        <v>1</v>
      </c>
      <c r="C404" s="146">
        <v>2</v>
      </c>
      <c r="D404" s="148">
        <v>1</v>
      </c>
      <c r="E404" s="153">
        <v>3.59</v>
      </c>
      <c r="F404" s="83" t="str">
        <f t="shared" si="21"/>
        <v>September</v>
      </c>
      <c r="G404" s="113">
        <f t="shared" si="19"/>
        <v>2</v>
      </c>
      <c r="H404" s="49">
        <f t="shared" si="20"/>
        <v>7.18</v>
      </c>
    </row>
    <row r="405" spans="1:8" x14ac:dyDescent="0.25">
      <c r="A405" s="141" t="s">
        <v>653</v>
      </c>
      <c r="B405" s="138">
        <v>5</v>
      </c>
      <c r="C405" s="146">
        <v>24</v>
      </c>
      <c r="D405" s="148">
        <v>4</v>
      </c>
      <c r="E405" s="153">
        <v>2.68</v>
      </c>
      <c r="F405" s="83" t="str">
        <f t="shared" si="21"/>
        <v>September</v>
      </c>
      <c r="G405" s="113">
        <f t="shared" si="19"/>
        <v>24</v>
      </c>
      <c r="H405" s="49">
        <f t="shared" si="20"/>
        <v>64.320000000000007</v>
      </c>
    </row>
    <row r="406" spans="1:8" x14ac:dyDescent="0.25">
      <c r="A406" s="141" t="s">
        <v>653</v>
      </c>
      <c r="B406" s="138">
        <v>3</v>
      </c>
      <c r="C406" s="146">
        <v>18</v>
      </c>
      <c r="D406" s="148">
        <v>18</v>
      </c>
      <c r="E406" s="153">
        <v>1.79</v>
      </c>
      <c r="F406" s="83" t="str">
        <f t="shared" si="21"/>
        <v>September</v>
      </c>
      <c r="G406" s="113">
        <f t="shared" si="19"/>
        <v>18</v>
      </c>
      <c r="H406" s="49">
        <f t="shared" si="20"/>
        <v>32.22</v>
      </c>
    </row>
    <row r="407" spans="1:8" x14ac:dyDescent="0.25">
      <c r="A407" s="141" t="s">
        <v>650</v>
      </c>
      <c r="B407" s="138">
        <v>0</v>
      </c>
      <c r="C407" s="146">
        <v>22</v>
      </c>
      <c r="D407" s="148">
        <v>1</v>
      </c>
      <c r="E407" s="152">
        <v>5.95</v>
      </c>
      <c r="F407" s="83" t="str">
        <f t="shared" si="21"/>
        <v>September</v>
      </c>
      <c r="G407" s="113">
        <f t="shared" si="19"/>
        <v>22</v>
      </c>
      <c r="H407" s="49">
        <f t="shared" si="20"/>
        <v>130.9</v>
      </c>
    </row>
    <row r="408" spans="1:8" x14ac:dyDescent="0.25">
      <c r="A408" s="141" t="s">
        <v>654</v>
      </c>
      <c r="B408" s="138">
        <v>11</v>
      </c>
      <c r="C408" s="146">
        <v>24</v>
      </c>
      <c r="D408" s="148">
        <v>10</v>
      </c>
      <c r="E408" s="152">
        <v>1.6850000000000001</v>
      </c>
      <c r="F408" s="83" t="str">
        <f t="shared" si="21"/>
        <v>September</v>
      </c>
      <c r="G408" s="113">
        <f t="shared" si="19"/>
        <v>24</v>
      </c>
      <c r="H408" s="49">
        <f t="shared" si="20"/>
        <v>40.44</v>
      </c>
    </row>
    <row r="409" spans="1:8" x14ac:dyDescent="0.25">
      <c r="A409" s="141" t="s">
        <v>654</v>
      </c>
      <c r="B409" s="138">
        <v>25</v>
      </c>
      <c r="C409" s="146">
        <v>24</v>
      </c>
      <c r="D409" s="148">
        <v>36</v>
      </c>
      <c r="E409" s="152">
        <v>1.6850000000000001</v>
      </c>
      <c r="F409" s="83" t="str">
        <f t="shared" si="21"/>
        <v>September</v>
      </c>
      <c r="G409" s="113">
        <f t="shared" si="19"/>
        <v>24</v>
      </c>
      <c r="H409" s="49">
        <f t="shared" si="20"/>
        <v>40.44</v>
      </c>
    </row>
    <row r="410" spans="1:8" x14ac:dyDescent="0.25">
      <c r="A410" s="141" t="s">
        <v>654</v>
      </c>
      <c r="B410" s="138">
        <v>0</v>
      </c>
      <c r="C410" s="146">
        <v>0</v>
      </c>
      <c r="D410" s="148">
        <v>-15</v>
      </c>
      <c r="E410" s="150"/>
      <c r="F410" s="83" t="str">
        <f t="shared" si="21"/>
        <v>September</v>
      </c>
      <c r="G410" s="113">
        <f t="shared" si="19"/>
        <v>0</v>
      </c>
      <c r="H410" s="49">
        <f t="shared" si="20"/>
        <v>0</v>
      </c>
    </row>
    <row r="411" spans="1:8" x14ac:dyDescent="0.25">
      <c r="A411" s="141" t="s">
        <v>654</v>
      </c>
      <c r="B411" s="138">
        <v>0</v>
      </c>
      <c r="C411" s="146">
        <v>0</v>
      </c>
      <c r="D411" s="148">
        <v>0</v>
      </c>
      <c r="E411" s="150"/>
      <c r="F411" s="83" t="str">
        <f t="shared" si="21"/>
        <v>September</v>
      </c>
      <c r="G411" s="113">
        <f t="shared" si="19"/>
        <v>0</v>
      </c>
      <c r="H411" s="49">
        <f t="shared" si="20"/>
        <v>0</v>
      </c>
    </row>
    <row r="412" spans="1:8" x14ac:dyDescent="0.25">
      <c r="A412" s="141" t="s">
        <v>650</v>
      </c>
      <c r="B412" s="138">
        <v>0</v>
      </c>
      <c r="C412" s="146">
        <v>25</v>
      </c>
      <c r="D412" s="148">
        <v>1</v>
      </c>
      <c r="E412" s="152">
        <v>3.95</v>
      </c>
      <c r="F412" s="83" t="str">
        <f t="shared" si="21"/>
        <v>September</v>
      </c>
      <c r="G412" s="113">
        <f t="shared" si="19"/>
        <v>25</v>
      </c>
      <c r="H412" s="49">
        <f t="shared" si="20"/>
        <v>98.75</v>
      </c>
    </row>
    <row r="413" spans="1:8" x14ac:dyDescent="0.25">
      <c r="A413" s="140" t="s">
        <v>650</v>
      </c>
      <c r="B413" s="138">
        <v>0</v>
      </c>
      <c r="C413" s="146">
        <v>22</v>
      </c>
      <c r="D413" s="148">
        <v>2</v>
      </c>
      <c r="E413" s="152">
        <v>4.95</v>
      </c>
      <c r="F413" s="83" t="str">
        <f t="shared" si="21"/>
        <v>September</v>
      </c>
      <c r="G413" s="113">
        <f t="shared" si="19"/>
        <v>22</v>
      </c>
      <c r="H413" s="49">
        <f t="shared" si="20"/>
        <v>108.9</v>
      </c>
    </row>
    <row r="414" spans="1:8" x14ac:dyDescent="0.25">
      <c r="A414" s="140" t="s">
        <v>657</v>
      </c>
      <c r="B414" s="138">
        <v>7</v>
      </c>
      <c r="C414" s="146">
        <v>64</v>
      </c>
      <c r="D414" s="148">
        <v>10</v>
      </c>
      <c r="E414" s="152">
        <v>0.97</v>
      </c>
      <c r="F414" s="83" t="str">
        <f t="shared" si="21"/>
        <v>September</v>
      </c>
      <c r="G414" s="113">
        <f t="shared" si="19"/>
        <v>64</v>
      </c>
      <c r="H414" s="49">
        <f t="shared" si="20"/>
        <v>62.08</v>
      </c>
    </row>
    <row r="415" spans="1:8" x14ac:dyDescent="0.25">
      <c r="A415" s="140" t="s">
        <v>655</v>
      </c>
      <c r="B415" s="138">
        <v>14</v>
      </c>
      <c r="C415" s="146">
        <v>36</v>
      </c>
      <c r="D415" s="148">
        <v>33</v>
      </c>
      <c r="E415" s="152">
        <v>0.65</v>
      </c>
      <c r="F415" s="83" t="str">
        <f t="shared" si="21"/>
        <v>September</v>
      </c>
      <c r="G415" s="113">
        <f t="shared" si="19"/>
        <v>36</v>
      </c>
      <c r="H415" s="49">
        <f t="shared" si="20"/>
        <v>23.400000000000002</v>
      </c>
    </row>
    <row r="416" spans="1:8" x14ac:dyDescent="0.25">
      <c r="A416" s="141" t="s">
        <v>655</v>
      </c>
      <c r="B416" s="138">
        <v>36</v>
      </c>
      <c r="C416" s="146">
        <v>0</v>
      </c>
      <c r="D416" s="148">
        <v>18</v>
      </c>
      <c r="E416" s="152">
        <v>0.59</v>
      </c>
      <c r="F416" s="83" t="str">
        <f t="shared" si="21"/>
        <v>September</v>
      </c>
      <c r="G416" s="113">
        <f t="shared" si="19"/>
        <v>0</v>
      </c>
      <c r="H416" s="49">
        <f t="shared" si="20"/>
        <v>0</v>
      </c>
    </row>
    <row r="417" spans="1:8" x14ac:dyDescent="0.25">
      <c r="A417" s="141" t="s">
        <v>655</v>
      </c>
      <c r="B417" s="138">
        <v>0</v>
      </c>
      <c r="C417" s="146">
        <v>0</v>
      </c>
      <c r="D417" s="148">
        <v>0</v>
      </c>
      <c r="E417" s="150"/>
      <c r="F417" s="83" t="str">
        <f t="shared" si="21"/>
        <v>September</v>
      </c>
      <c r="G417" s="113">
        <f t="shared" si="19"/>
        <v>0</v>
      </c>
      <c r="H417" s="49">
        <f t="shared" si="20"/>
        <v>0</v>
      </c>
    </row>
    <row r="418" spans="1:8" x14ac:dyDescent="0.25">
      <c r="A418" s="141" t="s">
        <v>655</v>
      </c>
      <c r="B418" s="138">
        <v>0</v>
      </c>
      <c r="C418" s="146">
        <v>0</v>
      </c>
      <c r="D418" s="148">
        <v>0</v>
      </c>
      <c r="E418" s="152">
        <v>0.60499999999999998</v>
      </c>
      <c r="F418" s="83" t="str">
        <f t="shared" si="21"/>
        <v>September</v>
      </c>
      <c r="G418" s="113">
        <f t="shared" si="19"/>
        <v>0</v>
      </c>
      <c r="H418" s="49">
        <f t="shared" si="20"/>
        <v>0</v>
      </c>
    </row>
    <row r="419" spans="1:8" x14ac:dyDescent="0.25">
      <c r="A419" s="141" t="s">
        <v>655</v>
      </c>
      <c r="B419" s="138">
        <v>8</v>
      </c>
      <c r="C419" s="146">
        <v>20</v>
      </c>
      <c r="D419" s="148">
        <v>17</v>
      </c>
      <c r="E419" s="152">
        <v>0.60499999999999998</v>
      </c>
      <c r="F419" s="83" t="str">
        <f t="shared" si="21"/>
        <v>September</v>
      </c>
      <c r="G419" s="113">
        <f t="shared" si="19"/>
        <v>20</v>
      </c>
      <c r="H419" s="49">
        <f t="shared" si="20"/>
        <v>12.1</v>
      </c>
    </row>
    <row r="420" spans="1:8" x14ac:dyDescent="0.25">
      <c r="A420" s="141" t="s">
        <v>655</v>
      </c>
      <c r="B420" s="138">
        <v>10</v>
      </c>
      <c r="C420" s="146">
        <v>10</v>
      </c>
      <c r="D420" s="148">
        <v>11</v>
      </c>
      <c r="E420" s="152">
        <v>0.61</v>
      </c>
      <c r="F420" s="83" t="str">
        <f t="shared" si="21"/>
        <v>September</v>
      </c>
      <c r="G420" s="113">
        <f t="shared" si="19"/>
        <v>10</v>
      </c>
      <c r="H420" s="49">
        <f t="shared" si="20"/>
        <v>6.1</v>
      </c>
    </row>
    <row r="421" spans="1:8" x14ac:dyDescent="0.25">
      <c r="A421" s="141" t="s">
        <v>655</v>
      </c>
      <c r="B421" s="138">
        <v>17</v>
      </c>
      <c r="C421" s="146">
        <v>20</v>
      </c>
      <c r="D421" s="148">
        <v>22</v>
      </c>
      <c r="E421" s="152">
        <v>0.61</v>
      </c>
      <c r="F421" s="83" t="str">
        <f t="shared" si="21"/>
        <v>September</v>
      </c>
      <c r="G421" s="113">
        <f t="shared" si="19"/>
        <v>20</v>
      </c>
      <c r="H421" s="49">
        <f t="shared" si="20"/>
        <v>12.2</v>
      </c>
    </row>
    <row r="422" spans="1:8" x14ac:dyDescent="0.25">
      <c r="A422" s="141" t="s">
        <v>655</v>
      </c>
      <c r="B422" s="138">
        <v>0</v>
      </c>
      <c r="C422" s="146">
        <v>20</v>
      </c>
      <c r="D422" s="148">
        <v>6</v>
      </c>
      <c r="E422" s="152">
        <v>0.61</v>
      </c>
      <c r="F422" s="83" t="str">
        <f t="shared" si="21"/>
        <v>September</v>
      </c>
      <c r="G422" s="113">
        <f t="shared" si="19"/>
        <v>20</v>
      </c>
      <c r="H422" s="49">
        <f t="shared" si="20"/>
        <v>12.2</v>
      </c>
    </row>
    <row r="423" spans="1:8" x14ac:dyDescent="0.25">
      <c r="A423" s="141" t="s">
        <v>654</v>
      </c>
      <c r="B423" s="138">
        <v>6</v>
      </c>
      <c r="C423" s="146">
        <v>36</v>
      </c>
      <c r="D423" s="148">
        <v>27</v>
      </c>
      <c r="E423" s="152">
        <v>1.3516699999999999</v>
      </c>
      <c r="F423" s="83" t="str">
        <f t="shared" si="21"/>
        <v>September</v>
      </c>
      <c r="G423" s="113">
        <f t="shared" si="19"/>
        <v>36</v>
      </c>
      <c r="H423" s="49">
        <f t="shared" si="20"/>
        <v>48.660119999999999</v>
      </c>
    </row>
    <row r="424" spans="1:8" x14ac:dyDescent="0.25">
      <c r="A424" s="141" t="s">
        <v>654</v>
      </c>
      <c r="B424" s="138">
        <v>7</v>
      </c>
      <c r="C424" s="146">
        <v>36</v>
      </c>
      <c r="D424" s="148">
        <v>26</v>
      </c>
      <c r="E424" s="152">
        <v>1.35</v>
      </c>
      <c r="F424" s="83" t="str">
        <f t="shared" si="21"/>
        <v>September</v>
      </c>
      <c r="G424" s="113">
        <f t="shared" si="19"/>
        <v>36</v>
      </c>
      <c r="H424" s="49">
        <f t="shared" si="20"/>
        <v>48.6</v>
      </c>
    </row>
    <row r="425" spans="1:8" x14ac:dyDescent="0.25">
      <c r="A425" s="141" t="s">
        <v>654</v>
      </c>
      <c r="B425" s="138">
        <v>7</v>
      </c>
      <c r="C425" s="146">
        <v>36</v>
      </c>
      <c r="D425" s="148">
        <v>14</v>
      </c>
      <c r="E425" s="152">
        <v>1.35</v>
      </c>
      <c r="F425" s="83" t="str">
        <f t="shared" si="21"/>
        <v>September</v>
      </c>
      <c r="G425" s="113">
        <f t="shared" si="19"/>
        <v>36</v>
      </c>
      <c r="H425" s="49">
        <f t="shared" si="20"/>
        <v>48.6</v>
      </c>
    </row>
    <row r="426" spans="1:8" x14ac:dyDescent="0.25">
      <c r="A426" s="141" t="s">
        <v>654</v>
      </c>
      <c r="B426" s="138">
        <v>7</v>
      </c>
      <c r="C426" s="146">
        <v>24</v>
      </c>
      <c r="D426" s="148">
        <v>8</v>
      </c>
      <c r="E426" s="156">
        <v>1.35</v>
      </c>
      <c r="F426" s="83" t="str">
        <f t="shared" si="21"/>
        <v>September</v>
      </c>
      <c r="G426" s="113">
        <f t="shared" si="19"/>
        <v>24</v>
      </c>
      <c r="H426" s="49">
        <f t="shared" si="20"/>
        <v>32.400000000000006</v>
      </c>
    </row>
    <row r="427" spans="1:8" x14ac:dyDescent="0.25">
      <c r="A427" s="141" t="s">
        <v>654</v>
      </c>
      <c r="B427" s="138">
        <v>7</v>
      </c>
      <c r="C427" s="146">
        <v>36</v>
      </c>
      <c r="D427" s="148">
        <v>18</v>
      </c>
      <c r="E427" s="156">
        <v>1.35</v>
      </c>
      <c r="F427" s="83" t="str">
        <f t="shared" si="21"/>
        <v>September</v>
      </c>
      <c r="G427" s="113">
        <f t="shared" si="19"/>
        <v>36</v>
      </c>
      <c r="H427" s="49">
        <f t="shared" si="20"/>
        <v>48.6</v>
      </c>
    </row>
    <row r="428" spans="1:8" x14ac:dyDescent="0.25">
      <c r="A428" s="141" t="s">
        <v>654</v>
      </c>
      <c r="B428" s="138">
        <v>7</v>
      </c>
      <c r="C428" s="146">
        <v>24</v>
      </c>
      <c r="D428" s="148">
        <v>5</v>
      </c>
      <c r="E428" s="152">
        <v>1.35</v>
      </c>
      <c r="F428" s="83" t="str">
        <f t="shared" si="21"/>
        <v>September</v>
      </c>
      <c r="G428" s="113">
        <f t="shared" si="19"/>
        <v>24</v>
      </c>
      <c r="H428" s="49">
        <f t="shared" si="20"/>
        <v>32.400000000000006</v>
      </c>
    </row>
    <row r="429" spans="1:8" x14ac:dyDescent="0.25">
      <c r="A429" s="141" t="s">
        <v>659</v>
      </c>
      <c r="B429" s="138">
        <v>6</v>
      </c>
      <c r="C429" s="146">
        <v>24</v>
      </c>
      <c r="D429" s="148">
        <v>10</v>
      </c>
      <c r="E429" s="152">
        <v>1.22</v>
      </c>
      <c r="F429" s="83" t="str">
        <f t="shared" si="21"/>
        <v>September</v>
      </c>
      <c r="G429" s="113">
        <f t="shared" si="19"/>
        <v>24</v>
      </c>
      <c r="H429" s="49">
        <f t="shared" si="20"/>
        <v>29.28</v>
      </c>
    </row>
    <row r="430" spans="1:8" x14ac:dyDescent="0.25">
      <c r="A430" s="141" t="s">
        <v>659</v>
      </c>
      <c r="B430" s="138">
        <v>0</v>
      </c>
      <c r="C430" s="146">
        <v>24</v>
      </c>
      <c r="D430" s="148">
        <v>17</v>
      </c>
      <c r="E430" s="152">
        <v>1.22</v>
      </c>
      <c r="F430" s="83" t="str">
        <f t="shared" si="21"/>
        <v>September</v>
      </c>
      <c r="G430" s="113">
        <f t="shared" si="19"/>
        <v>24</v>
      </c>
      <c r="H430" s="49">
        <f t="shared" si="20"/>
        <v>29.28</v>
      </c>
    </row>
    <row r="431" spans="1:8" x14ac:dyDescent="0.25">
      <c r="A431" s="141" t="s">
        <v>659</v>
      </c>
      <c r="B431" s="138">
        <v>3</v>
      </c>
      <c r="C431" s="146">
        <v>24</v>
      </c>
      <c r="D431" s="148">
        <v>14</v>
      </c>
      <c r="E431" s="152">
        <v>1.22</v>
      </c>
      <c r="F431" s="83" t="str">
        <f t="shared" si="21"/>
        <v>September</v>
      </c>
      <c r="G431" s="113">
        <f t="shared" si="19"/>
        <v>24</v>
      </c>
      <c r="H431" s="49">
        <f t="shared" si="20"/>
        <v>29.28</v>
      </c>
    </row>
    <row r="432" spans="1:8" x14ac:dyDescent="0.25">
      <c r="A432" s="141" t="s">
        <v>659</v>
      </c>
      <c r="B432" s="138">
        <v>0</v>
      </c>
      <c r="C432" s="146">
        <v>24</v>
      </c>
      <c r="D432" s="148">
        <v>24</v>
      </c>
      <c r="E432" s="152">
        <v>1.22</v>
      </c>
      <c r="F432" s="83" t="str">
        <f t="shared" si="21"/>
        <v>September</v>
      </c>
      <c r="G432" s="113">
        <f t="shared" si="19"/>
        <v>24</v>
      </c>
      <c r="H432" s="49">
        <f t="shared" si="20"/>
        <v>29.28</v>
      </c>
    </row>
    <row r="433" spans="1:8" x14ac:dyDescent="0.25">
      <c r="A433" s="141" t="s">
        <v>659</v>
      </c>
      <c r="B433" s="138">
        <v>0</v>
      </c>
      <c r="C433" s="146">
        <v>24</v>
      </c>
      <c r="D433" s="148">
        <v>16</v>
      </c>
      <c r="E433" s="152">
        <v>1.22</v>
      </c>
      <c r="F433" s="83" t="str">
        <f t="shared" si="21"/>
        <v>September</v>
      </c>
      <c r="G433" s="113">
        <f t="shared" si="19"/>
        <v>24</v>
      </c>
      <c r="H433" s="49">
        <f t="shared" si="20"/>
        <v>29.28</v>
      </c>
    </row>
    <row r="434" spans="1:8" x14ac:dyDescent="0.25">
      <c r="A434" s="141" t="s">
        <v>659</v>
      </c>
      <c r="B434" s="138">
        <v>0</v>
      </c>
      <c r="C434" s="146">
        <v>24</v>
      </c>
      <c r="D434" s="148">
        <v>13</v>
      </c>
      <c r="E434" s="152">
        <v>1.22</v>
      </c>
      <c r="F434" s="83" t="str">
        <f t="shared" si="21"/>
        <v>September</v>
      </c>
      <c r="G434" s="113">
        <f t="shared" si="19"/>
        <v>24</v>
      </c>
      <c r="H434" s="49">
        <f t="shared" si="20"/>
        <v>29.28</v>
      </c>
    </row>
    <row r="435" spans="1:8" x14ac:dyDescent="0.25">
      <c r="A435" s="141" t="s">
        <v>659</v>
      </c>
      <c r="B435" s="138">
        <v>9</v>
      </c>
      <c r="C435" s="146">
        <v>24</v>
      </c>
      <c r="D435" s="148">
        <v>13</v>
      </c>
      <c r="E435" s="152">
        <v>1.22</v>
      </c>
      <c r="F435" s="83" t="str">
        <f t="shared" si="21"/>
        <v>September</v>
      </c>
      <c r="G435" s="113">
        <f t="shared" si="19"/>
        <v>24</v>
      </c>
      <c r="H435" s="49">
        <f t="shared" si="20"/>
        <v>29.28</v>
      </c>
    </row>
    <row r="436" spans="1:8" x14ac:dyDescent="0.25">
      <c r="A436" s="141" t="s">
        <v>655</v>
      </c>
      <c r="B436" s="138">
        <v>9</v>
      </c>
      <c r="C436" s="146">
        <v>36</v>
      </c>
      <c r="D436" s="148">
        <v>16</v>
      </c>
      <c r="E436" s="152">
        <v>0.64800000000000002</v>
      </c>
      <c r="F436" s="83" t="str">
        <f t="shared" si="21"/>
        <v>September</v>
      </c>
      <c r="G436" s="113">
        <f t="shared" si="19"/>
        <v>36</v>
      </c>
      <c r="H436" s="49">
        <f t="shared" si="20"/>
        <v>23.327999999999999</v>
      </c>
    </row>
    <row r="437" spans="1:8" x14ac:dyDescent="0.25">
      <c r="A437" s="141" t="s">
        <v>655</v>
      </c>
      <c r="B437" s="138">
        <v>16</v>
      </c>
      <c r="C437" s="146">
        <v>0</v>
      </c>
      <c r="D437" s="148">
        <v>9</v>
      </c>
      <c r="E437" s="150"/>
      <c r="F437" s="83" t="str">
        <f t="shared" si="21"/>
        <v>September</v>
      </c>
      <c r="G437" s="113">
        <f t="shared" si="19"/>
        <v>0</v>
      </c>
      <c r="H437" s="49">
        <f t="shared" si="20"/>
        <v>0</v>
      </c>
    </row>
    <row r="438" spans="1:8" x14ac:dyDescent="0.25">
      <c r="A438" s="141" t="s">
        <v>659</v>
      </c>
      <c r="B438" s="138">
        <v>40</v>
      </c>
      <c r="C438" s="146">
        <v>0</v>
      </c>
      <c r="D438" s="148">
        <v>-5</v>
      </c>
      <c r="E438" s="150"/>
      <c r="F438" s="83" t="str">
        <f t="shared" si="21"/>
        <v>September</v>
      </c>
      <c r="G438" s="113">
        <f t="shared" si="19"/>
        <v>0</v>
      </c>
      <c r="H438" s="49">
        <f t="shared" si="20"/>
        <v>0</v>
      </c>
    </row>
    <row r="439" spans="1:8" x14ac:dyDescent="0.25">
      <c r="A439" s="141" t="s">
        <v>659</v>
      </c>
      <c r="B439" s="138">
        <v>38</v>
      </c>
      <c r="C439" s="146">
        <v>0</v>
      </c>
      <c r="D439" s="148">
        <v>-6</v>
      </c>
      <c r="E439" s="150"/>
      <c r="F439" s="83" t="str">
        <f t="shared" si="21"/>
        <v>September</v>
      </c>
      <c r="G439" s="113">
        <f t="shared" si="19"/>
        <v>0</v>
      </c>
      <c r="H439" s="49">
        <f t="shared" si="20"/>
        <v>0</v>
      </c>
    </row>
    <row r="440" spans="1:8" x14ac:dyDescent="0.25">
      <c r="A440" s="141" t="s">
        <v>659</v>
      </c>
      <c r="B440" s="138">
        <v>20</v>
      </c>
      <c r="C440" s="146">
        <v>0</v>
      </c>
      <c r="D440" s="148">
        <v>-12</v>
      </c>
      <c r="E440" s="150"/>
      <c r="F440" s="83" t="str">
        <f t="shared" si="21"/>
        <v>September</v>
      </c>
      <c r="G440" s="113">
        <f t="shared" si="19"/>
        <v>0</v>
      </c>
      <c r="H440" s="49">
        <f t="shared" si="20"/>
        <v>0</v>
      </c>
    </row>
    <row r="441" spans="1:8" x14ac:dyDescent="0.25">
      <c r="A441" s="141" t="s">
        <v>659</v>
      </c>
      <c r="B441" s="138">
        <v>26</v>
      </c>
      <c r="C441" s="146">
        <v>0</v>
      </c>
      <c r="D441" s="148">
        <v>-5</v>
      </c>
      <c r="E441" s="150"/>
      <c r="F441" s="83" t="str">
        <f t="shared" si="21"/>
        <v>September</v>
      </c>
      <c r="G441" s="113">
        <f t="shared" si="19"/>
        <v>0</v>
      </c>
      <c r="H441" s="49">
        <f t="shared" si="20"/>
        <v>0</v>
      </c>
    </row>
    <row r="442" spans="1:8" x14ac:dyDescent="0.25">
      <c r="A442" s="141" t="s">
        <v>650</v>
      </c>
      <c r="B442" s="138">
        <v>0</v>
      </c>
      <c r="C442" s="146">
        <v>34</v>
      </c>
      <c r="D442" s="148">
        <v>3</v>
      </c>
      <c r="E442" s="152">
        <v>3.5</v>
      </c>
      <c r="F442" s="83" t="str">
        <f t="shared" si="21"/>
        <v>September</v>
      </c>
      <c r="G442" s="113">
        <f t="shared" si="19"/>
        <v>34</v>
      </c>
      <c r="H442" s="49">
        <f t="shared" si="20"/>
        <v>119</v>
      </c>
    </row>
    <row r="443" spans="1:8" x14ac:dyDescent="0.25">
      <c r="A443" s="141" t="s">
        <v>655</v>
      </c>
      <c r="B443" s="138">
        <v>0</v>
      </c>
      <c r="C443" s="146">
        <v>0</v>
      </c>
      <c r="D443" s="148">
        <v>0</v>
      </c>
      <c r="E443" s="150"/>
      <c r="F443" s="83" t="str">
        <f t="shared" si="21"/>
        <v>September</v>
      </c>
      <c r="G443" s="113">
        <f t="shared" si="19"/>
        <v>0</v>
      </c>
      <c r="H443" s="49">
        <f t="shared" si="20"/>
        <v>0</v>
      </c>
    </row>
    <row r="444" spans="1:8" x14ac:dyDescent="0.25">
      <c r="A444" s="141" t="s">
        <v>655</v>
      </c>
      <c r="B444" s="138">
        <v>40</v>
      </c>
      <c r="C444" s="146">
        <v>48</v>
      </c>
      <c r="D444" s="148">
        <v>58</v>
      </c>
      <c r="E444" s="152">
        <v>0.64790000000000003</v>
      </c>
      <c r="F444" s="83" t="str">
        <f t="shared" si="21"/>
        <v>September</v>
      </c>
      <c r="G444" s="113">
        <f t="shared" si="19"/>
        <v>48</v>
      </c>
      <c r="H444" s="49">
        <f t="shared" si="20"/>
        <v>31.099200000000003</v>
      </c>
    </row>
    <row r="445" spans="1:8" x14ac:dyDescent="0.25">
      <c r="A445" s="141" t="s">
        <v>655</v>
      </c>
      <c r="B445" s="138">
        <v>16</v>
      </c>
      <c r="C445" s="146">
        <v>24</v>
      </c>
      <c r="D445" s="148">
        <v>18</v>
      </c>
      <c r="E445" s="152">
        <v>0.64790000000000003</v>
      </c>
      <c r="F445" s="83" t="str">
        <f t="shared" si="21"/>
        <v>September</v>
      </c>
      <c r="G445" s="113">
        <f t="shared" si="19"/>
        <v>24</v>
      </c>
      <c r="H445" s="49">
        <f t="shared" si="20"/>
        <v>15.549600000000002</v>
      </c>
    </row>
    <row r="446" spans="1:8" x14ac:dyDescent="0.25">
      <c r="A446" s="141" t="s">
        <v>244</v>
      </c>
      <c r="B446" s="138">
        <v>0</v>
      </c>
      <c r="C446" s="146">
        <v>27</v>
      </c>
      <c r="D446" s="148">
        <v>4</v>
      </c>
      <c r="E446" s="152">
        <v>2.6</v>
      </c>
      <c r="F446" s="83" t="str">
        <f t="shared" si="21"/>
        <v>September</v>
      </c>
      <c r="G446" s="113">
        <f t="shared" si="19"/>
        <v>27</v>
      </c>
      <c r="H446" s="49">
        <f t="shared" si="20"/>
        <v>70.2</v>
      </c>
    </row>
    <row r="447" spans="1:8" x14ac:dyDescent="0.25">
      <c r="A447" s="141" t="s">
        <v>244</v>
      </c>
      <c r="B447" s="138">
        <v>5</v>
      </c>
      <c r="C447" s="146">
        <v>45</v>
      </c>
      <c r="D447" s="148">
        <v>2</v>
      </c>
      <c r="E447" s="152">
        <v>2.35</v>
      </c>
      <c r="F447" s="83" t="str">
        <f t="shared" si="21"/>
        <v>September</v>
      </c>
      <c r="G447" s="113">
        <f t="shared" si="19"/>
        <v>45</v>
      </c>
      <c r="H447" s="49">
        <f t="shared" si="20"/>
        <v>105.75</v>
      </c>
    </row>
    <row r="448" spans="1:8" x14ac:dyDescent="0.25">
      <c r="A448" s="141" t="s">
        <v>244</v>
      </c>
      <c r="B448" s="138">
        <v>1</v>
      </c>
      <c r="C448" s="146">
        <v>71.25</v>
      </c>
      <c r="D448" s="148">
        <v>4.25</v>
      </c>
      <c r="E448" s="152">
        <v>3.95</v>
      </c>
      <c r="F448" s="83" t="str">
        <f t="shared" si="21"/>
        <v>September</v>
      </c>
      <c r="G448" s="113">
        <f t="shared" si="19"/>
        <v>71.25</v>
      </c>
      <c r="H448" s="49">
        <f t="shared" si="20"/>
        <v>281.4375</v>
      </c>
    </row>
    <row r="449" spans="1:8" x14ac:dyDescent="0.25">
      <c r="A449" s="141" t="s">
        <v>660</v>
      </c>
      <c r="B449" s="138">
        <v>0</v>
      </c>
      <c r="C449" s="146">
        <v>260</v>
      </c>
      <c r="D449" s="148">
        <v>-5</v>
      </c>
      <c r="E449" s="152">
        <v>5.25</v>
      </c>
      <c r="F449" s="83" t="str">
        <f t="shared" si="21"/>
        <v>September</v>
      </c>
      <c r="G449" s="113">
        <f t="shared" si="19"/>
        <v>260</v>
      </c>
      <c r="H449" s="49">
        <f t="shared" si="20"/>
        <v>1365</v>
      </c>
    </row>
    <row r="450" spans="1:8" x14ac:dyDescent="0.25">
      <c r="A450" s="141" t="s">
        <v>244</v>
      </c>
      <c r="B450" s="138">
        <v>0</v>
      </c>
      <c r="C450" s="146">
        <v>18</v>
      </c>
      <c r="D450" s="148">
        <v>7</v>
      </c>
      <c r="E450" s="152">
        <v>2.6</v>
      </c>
      <c r="F450" s="83" t="str">
        <f t="shared" si="21"/>
        <v>September</v>
      </c>
      <c r="G450" s="113">
        <f t="shared" si="19"/>
        <v>18</v>
      </c>
      <c r="H450" s="49">
        <f t="shared" si="20"/>
        <v>46.800000000000004</v>
      </c>
    </row>
    <row r="451" spans="1:8" x14ac:dyDescent="0.25">
      <c r="A451" s="141" t="s">
        <v>244</v>
      </c>
      <c r="B451" s="138">
        <v>1</v>
      </c>
      <c r="C451" s="146">
        <v>58</v>
      </c>
      <c r="D451" s="148">
        <v>-2</v>
      </c>
      <c r="E451" s="152">
        <v>3.5</v>
      </c>
      <c r="F451" s="83" t="str">
        <f t="shared" si="21"/>
        <v>September</v>
      </c>
      <c r="G451" s="113">
        <f t="shared" ref="G451:G514" si="22">IFERROR(IF(C451=" ",0,C451),0)</f>
        <v>58</v>
      </c>
      <c r="H451" s="49">
        <f t="shared" ref="H451:H514" si="23">IFERROR(G451 * E451, 0)</f>
        <v>203</v>
      </c>
    </row>
    <row r="452" spans="1:8" x14ac:dyDescent="0.25">
      <c r="A452" s="141" t="s">
        <v>244</v>
      </c>
      <c r="B452" s="138">
        <v>0</v>
      </c>
      <c r="C452" s="146">
        <v>32</v>
      </c>
      <c r="D452" s="148">
        <v>-16</v>
      </c>
      <c r="E452" s="152">
        <v>2.85</v>
      </c>
      <c r="F452" s="83" t="str">
        <f t="shared" si="21"/>
        <v>September</v>
      </c>
      <c r="G452" s="113">
        <f t="shared" si="22"/>
        <v>32</v>
      </c>
      <c r="H452" s="49">
        <f t="shared" si="23"/>
        <v>91.2</v>
      </c>
    </row>
    <row r="453" spans="1:8" x14ac:dyDescent="0.25">
      <c r="A453" s="141" t="s">
        <v>100</v>
      </c>
      <c r="B453" s="138">
        <v>0</v>
      </c>
      <c r="C453" s="146">
        <v>44</v>
      </c>
      <c r="D453" s="148">
        <v>-1</v>
      </c>
      <c r="E453" s="152">
        <v>2.4500000000000002</v>
      </c>
      <c r="F453" s="83" t="str">
        <f t="shared" si="21"/>
        <v>September</v>
      </c>
      <c r="G453" s="113">
        <f t="shared" si="22"/>
        <v>44</v>
      </c>
      <c r="H453" s="49">
        <f t="shared" si="23"/>
        <v>107.80000000000001</v>
      </c>
    </row>
    <row r="454" spans="1:8" x14ac:dyDescent="0.25">
      <c r="A454" s="141" t="s">
        <v>655</v>
      </c>
      <c r="B454" s="138">
        <v>30</v>
      </c>
      <c r="C454" s="146">
        <v>0</v>
      </c>
      <c r="D454" s="148">
        <v>20</v>
      </c>
      <c r="E454" s="150"/>
      <c r="F454" s="83" t="str">
        <f t="shared" si="21"/>
        <v>September</v>
      </c>
      <c r="G454" s="113">
        <f t="shared" si="22"/>
        <v>0</v>
      </c>
      <c r="H454" s="49">
        <f t="shared" si="23"/>
        <v>0</v>
      </c>
    </row>
    <row r="455" spans="1:8" x14ac:dyDescent="0.25">
      <c r="A455" s="141" t="s">
        <v>650</v>
      </c>
      <c r="B455" s="138">
        <v>0</v>
      </c>
      <c r="C455" s="146">
        <v>14</v>
      </c>
      <c r="D455" s="148">
        <v>0</v>
      </c>
      <c r="E455" s="152">
        <v>5.95</v>
      </c>
      <c r="F455" s="83" t="str">
        <f t="shared" si="21"/>
        <v>September</v>
      </c>
      <c r="G455" s="113">
        <f t="shared" si="22"/>
        <v>14</v>
      </c>
      <c r="H455" s="49">
        <f t="shared" si="23"/>
        <v>83.3</v>
      </c>
    </row>
    <row r="456" spans="1:8" x14ac:dyDescent="0.25">
      <c r="A456" s="141" t="s">
        <v>653</v>
      </c>
      <c r="B456" s="138">
        <v>8</v>
      </c>
      <c r="C456" s="146">
        <v>209</v>
      </c>
      <c r="D456" s="148">
        <v>61</v>
      </c>
      <c r="E456" s="152">
        <v>0.99</v>
      </c>
      <c r="F456" s="83" t="str">
        <f t="shared" si="21"/>
        <v>September</v>
      </c>
      <c r="G456" s="113">
        <f t="shared" si="22"/>
        <v>209</v>
      </c>
      <c r="H456" s="49">
        <f t="shared" si="23"/>
        <v>206.91</v>
      </c>
    </row>
    <row r="457" spans="1:8" x14ac:dyDescent="0.25">
      <c r="A457" s="141" t="s">
        <v>659</v>
      </c>
      <c r="B457" s="138">
        <v>7</v>
      </c>
      <c r="C457" s="146">
        <v>24</v>
      </c>
      <c r="D457" s="148">
        <v>16</v>
      </c>
      <c r="E457" s="152">
        <v>0.8</v>
      </c>
      <c r="F457" s="83" t="str">
        <f t="shared" si="21"/>
        <v>September</v>
      </c>
      <c r="G457" s="113">
        <f t="shared" si="22"/>
        <v>24</v>
      </c>
      <c r="H457" s="49">
        <f t="shared" si="23"/>
        <v>19.200000000000003</v>
      </c>
    </row>
    <row r="458" spans="1:8" x14ac:dyDescent="0.25">
      <c r="A458" s="141" t="s">
        <v>659</v>
      </c>
      <c r="B458" s="138">
        <v>23</v>
      </c>
      <c r="C458" s="146">
        <v>12</v>
      </c>
      <c r="D458" s="148">
        <v>18</v>
      </c>
      <c r="E458" s="152">
        <v>0.8</v>
      </c>
      <c r="F458" s="83" t="str">
        <f t="shared" si="21"/>
        <v>September</v>
      </c>
      <c r="G458" s="113">
        <f t="shared" si="22"/>
        <v>12</v>
      </c>
      <c r="H458" s="49">
        <f t="shared" si="23"/>
        <v>9.6000000000000014</v>
      </c>
    </row>
    <row r="459" spans="1:8" x14ac:dyDescent="0.25">
      <c r="A459" s="141" t="s">
        <v>659</v>
      </c>
      <c r="B459" s="138">
        <v>10</v>
      </c>
      <c r="C459" s="146">
        <v>12</v>
      </c>
      <c r="D459" s="148">
        <v>-17</v>
      </c>
      <c r="E459" s="152">
        <v>0.8</v>
      </c>
      <c r="F459" s="83" t="str">
        <f t="shared" si="21"/>
        <v>September</v>
      </c>
      <c r="G459" s="113">
        <f t="shared" si="22"/>
        <v>12</v>
      </c>
      <c r="H459" s="49">
        <f t="shared" si="23"/>
        <v>9.6000000000000014</v>
      </c>
    </row>
    <row r="460" spans="1:8" x14ac:dyDescent="0.25">
      <c r="A460" s="141" t="s">
        <v>654</v>
      </c>
      <c r="B460" s="138">
        <v>0</v>
      </c>
      <c r="C460" s="146">
        <v>48</v>
      </c>
      <c r="D460" s="148">
        <v>24</v>
      </c>
      <c r="E460" s="152">
        <v>1.6850000000000001</v>
      </c>
      <c r="F460" s="83" t="str">
        <f t="shared" si="21"/>
        <v>September</v>
      </c>
      <c r="G460" s="113">
        <f t="shared" si="22"/>
        <v>48</v>
      </c>
      <c r="H460" s="49">
        <f t="shared" si="23"/>
        <v>80.88</v>
      </c>
    </row>
    <row r="461" spans="1:8" x14ac:dyDescent="0.25">
      <c r="A461" s="141" t="s">
        <v>659</v>
      </c>
      <c r="B461" s="138">
        <v>6</v>
      </c>
      <c r="C461" s="146">
        <v>16</v>
      </c>
      <c r="D461" s="148">
        <v>10</v>
      </c>
      <c r="E461" s="152">
        <v>2.0499999999999998</v>
      </c>
      <c r="F461" s="83" t="str">
        <f t="shared" si="21"/>
        <v>September</v>
      </c>
      <c r="G461" s="113">
        <f t="shared" si="22"/>
        <v>16</v>
      </c>
      <c r="H461" s="49">
        <f t="shared" si="23"/>
        <v>32.799999999999997</v>
      </c>
    </row>
    <row r="462" spans="1:8" x14ac:dyDescent="0.25">
      <c r="A462" s="141" t="s">
        <v>659</v>
      </c>
      <c r="B462" s="138">
        <v>1</v>
      </c>
      <c r="C462" s="146">
        <v>16</v>
      </c>
      <c r="D462" s="148">
        <v>-1</v>
      </c>
      <c r="E462" s="152">
        <v>2.0529999999999999</v>
      </c>
      <c r="F462" s="83" t="str">
        <f t="shared" si="21"/>
        <v>September</v>
      </c>
      <c r="G462" s="113">
        <f t="shared" si="22"/>
        <v>16</v>
      </c>
      <c r="H462" s="49">
        <f t="shared" si="23"/>
        <v>32.847999999999999</v>
      </c>
    </row>
    <row r="463" spans="1:8" x14ac:dyDescent="0.25">
      <c r="A463" s="141" t="s">
        <v>659</v>
      </c>
      <c r="B463" s="138">
        <v>13</v>
      </c>
      <c r="C463" s="146">
        <v>16</v>
      </c>
      <c r="D463" s="148">
        <v>13</v>
      </c>
      <c r="E463" s="152">
        <v>2.0529999999999999</v>
      </c>
      <c r="F463" s="83" t="str">
        <f t="shared" si="21"/>
        <v>September</v>
      </c>
      <c r="G463" s="113">
        <f t="shared" si="22"/>
        <v>16</v>
      </c>
      <c r="H463" s="49">
        <f t="shared" si="23"/>
        <v>32.847999999999999</v>
      </c>
    </row>
    <row r="464" spans="1:8" x14ac:dyDescent="0.25">
      <c r="A464" s="141" t="s">
        <v>654</v>
      </c>
      <c r="B464" s="138">
        <v>0</v>
      </c>
      <c r="C464" s="146">
        <v>18</v>
      </c>
      <c r="D464" s="148">
        <v>12</v>
      </c>
      <c r="E464" s="152">
        <v>2.1</v>
      </c>
      <c r="F464" s="83" t="str">
        <f t="shared" ref="F464:F527" si="24">"September"</f>
        <v>September</v>
      </c>
      <c r="G464" s="113">
        <f t="shared" si="22"/>
        <v>18</v>
      </c>
      <c r="H464" s="49">
        <f t="shared" si="23"/>
        <v>37.800000000000004</v>
      </c>
    </row>
    <row r="465" spans="1:8" x14ac:dyDescent="0.25">
      <c r="A465" s="141" t="s">
        <v>654</v>
      </c>
      <c r="B465" s="138">
        <v>0</v>
      </c>
      <c r="C465" s="146">
        <v>24</v>
      </c>
      <c r="D465" s="148">
        <v>10</v>
      </c>
      <c r="E465" s="152">
        <v>2.1</v>
      </c>
      <c r="F465" s="83" t="str">
        <f t="shared" si="24"/>
        <v>September</v>
      </c>
      <c r="G465" s="113">
        <f t="shared" si="22"/>
        <v>24</v>
      </c>
      <c r="H465" s="49">
        <f t="shared" si="23"/>
        <v>50.400000000000006</v>
      </c>
    </row>
    <row r="466" spans="1:8" x14ac:dyDescent="0.25">
      <c r="A466" s="141" t="s">
        <v>654</v>
      </c>
      <c r="B466" s="138">
        <v>0</v>
      </c>
      <c r="C466" s="146">
        <v>10</v>
      </c>
      <c r="D466" s="148">
        <v>2</v>
      </c>
      <c r="E466" s="152">
        <v>2.1</v>
      </c>
      <c r="F466" s="83" t="str">
        <f t="shared" si="24"/>
        <v>September</v>
      </c>
      <c r="G466" s="113">
        <f t="shared" si="22"/>
        <v>10</v>
      </c>
      <c r="H466" s="49">
        <f t="shared" si="23"/>
        <v>21</v>
      </c>
    </row>
    <row r="467" spans="1:8" x14ac:dyDescent="0.25">
      <c r="A467" s="141" t="s">
        <v>654</v>
      </c>
      <c r="B467" s="138">
        <v>0</v>
      </c>
      <c r="C467" s="146">
        <v>0</v>
      </c>
      <c r="D467" s="148">
        <v>0</v>
      </c>
      <c r="E467" s="152">
        <v>2.1</v>
      </c>
      <c r="F467" s="83" t="str">
        <f t="shared" si="24"/>
        <v>September</v>
      </c>
      <c r="G467" s="113">
        <f t="shared" si="22"/>
        <v>0</v>
      </c>
      <c r="H467" s="49">
        <f t="shared" si="23"/>
        <v>0</v>
      </c>
    </row>
    <row r="468" spans="1:8" x14ac:dyDescent="0.25">
      <c r="A468" s="141" t="s">
        <v>654</v>
      </c>
      <c r="B468" s="138">
        <v>0</v>
      </c>
      <c r="C468" s="146">
        <v>9</v>
      </c>
      <c r="D468" s="148">
        <v>4</v>
      </c>
      <c r="E468" s="152">
        <v>2.1</v>
      </c>
      <c r="F468" s="83" t="str">
        <f t="shared" si="24"/>
        <v>September</v>
      </c>
      <c r="G468" s="113">
        <f t="shared" si="22"/>
        <v>9</v>
      </c>
      <c r="H468" s="49">
        <f t="shared" si="23"/>
        <v>18.900000000000002</v>
      </c>
    </row>
    <row r="469" spans="1:8" x14ac:dyDescent="0.25">
      <c r="A469" s="141" t="s">
        <v>654</v>
      </c>
      <c r="B469" s="138">
        <v>0</v>
      </c>
      <c r="C469" s="146">
        <v>15</v>
      </c>
      <c r="D469" s="148">
        <v>12</v>
      </c>
      <c r="E469" s="152">
        <v>2.1</v>
      </c>
      <c r="F469" s="83" t="str">
        <f t="shared" si="24"/>
        <v>September</v>
      </c>
      <c r="G469" s="113">
        <f t="shared" si="22"/>
        <v>15</v>
      </c>
      <c r="H469" s="49">
        <f t="shared" si="23"/>
        <v>31.5</v>
      </c>
    </row>
    <row r="470" spans="1:8" x14ac:dyDescent="0.25">
      <c r="A470" s="141" t="s">
        <v>654</v>
      </c>
      <c r="B470" s="138">
        <v>0</v>
      </c>
      <c r="C470" s="146">
        <v>15</v>
      </c>
      <c r="D470" s="148">
        <v>9</v>
      </c>
      <c r="E470" s="152">
        <v>2.1</v>
      </c>
      <c r="F470" s="83" t="str">
        <f t="shared" si="24"/>
        <v>September</v>
      </c>
      <c r="G470" s="113">
        <f t="shared" si="22"/>
        <v>15</v>
      </c>
      <c r="H470" s="49">
        <f t="shared" si="23"/>
        <v>31.5</v>
      </c>
    </row>
    <row r="471" spans="1:8" x14ac:dyDescent="0.25">
      <c r="A471" s="141" t="s">
        <v>654</v>
      </c>
      <c r="B471" s="138">
        <v>0</v>
      </c>
      <c r="C471" s="146">
        <v>6</v>
      </c>
      <c r="D471" s="148">
        <v>1</v>
      </c>
      <c r="E471" s="152">
        <v>2.1</v>
      </c>
      <c r="F471" s="83" t="str">
        <f t="shared" si="24"/>
        <v>September</v>
      </c>
      <c r="G471" s="113">
        <f t="shared" si="22"/>
        <v>6</v>
      </c>
      <c r="H471" s="49">
        <f t="shared" si="23"/>
        <v>12.600000000000001</v>
      </c>
    </row>
    <row r="472" spans="1:8" x14ac:dyDescent="0.25">
      <c r="A472" s="141" t="s">
        <v>654</v>
      </c>
      <c r="B472" s="138">
        <v>0</v>
      </c>
      <c r="C472" s="146">
        <v>48</v>
      </c>
      <c r="D472" s="148">
        <v>15</v>
      </c>
      <c r="E472" s="152">
        <v>2.1</v>
      </c>
      <c r="F472" s="83" t="str">
        <f t="shared" si="24"/>
        <v>September</v>
      </c>
      <c r="G472" s="113">
        <f t="shared" si="22"/>
        <v>48</v>
      </c>
      <c r="H472" s="49">
        <f t="shared" si="23"/>
        <v>100.80000000000001</v>
      </c>
    </row>
    <row r="473" spans="1:8" x14ac:dyDescent="0.25">
      <c r="A473" s="141" t="s">
        <v>654</v>
      </c>
      <c r="B473" s="138">
        <v>0</v>
      </c>
      <c r="C473" s="146">
        <v>18</v>
      </c>
      <c r="D473" s="148">
        <v>16</v>
      </c>
      <c r="E473" s="152">
        <v>2.1</v>
      </c>
      <c r="F473" s="83" t="str">
        <f t="shared" si="24"/>
        <v>September</v>
      </c>
      <c r="G473" s="113">
        <f t="shared" si="22"/>
        <v>18</v>
      </c>
      <c r="H473" s="49">
        <f t="shared" si="23"/>
        <v>37.800000000000004</v>
      </c>
    </row>
    <row r="474" spans="1:8" x14ac:dyDescent="0.25">
      <c r="A474" s="141" t="s">
        <v>654</v>
      </c>
      <c r="B474" s="138">
        <v>0</v>
      </c>
      <c r="C474" s="146">
        <v>12</v>
      </c>
      <c r="D474" s="148">
        <v>0</v>
      </c>
      <c r="E474" s="152">
        <v>2.1</v>
      </c>
      <c r="F474" s="83" t="str">
        <f t="shared" si="24"/>
        <v>September</v>
      </c>
      <c r="G474" s="113">
        <f t="shared" si="22"/>
        <v>12</v>
      </c>
      <c r="H474" s="49">
        <f t="shared" si="23"/>
        <v>25.200000000000003</v>
      </c>
    </row>
    <row r="475" spans="1:8" x14ac:dyDescent="0.25">
      <c r="A475" s="141" t="s">
        <v>654</v>
      </c>
      <c r="B475" s="138">
        <v>0</v>
      </c>
      <c r="C475" s="146">
        <v>9</v>
      </c>
      <c r="D475" s="148">
        <v>3</v>
      </c>
      <c r="E475" s="152">
        <v>2.1</v>
      </c>
      <c r="F475" s="83" t="str">
        <f t="shared" si="24"/>
        <v>September</v>
      </c>
      <c r="G475" s="113">
        <f t="shared" si="22"/>
        <v>9</v>
      </c>
      <c r="H475" s="49">
        <f t="shared" si="23"/>
        <v>18.900000000000002</v>
      </c>
    </row>
    <row r="476" spans="1:8" x14ac:dyDescent="0.25">
      <c r="A476" s="141" t="s">
        <v>654</v>
      </c>
      <c r="B476" s="138">
        <v>0</v>
      </c>
      <c r="C476" s="146">
        <v>36</v>
      </c>
      <c r="D476" s="148">
        <v>10</v>
      </c>
      <c r="E476" s="152">
        <v>2.1</v>
      </c>
      <c r="F476" s="83" t="str">
        <f t="shared" si="24"/>
        <v>September</v>
      </c>
      <c r="G476" s="113">
        <f t="shared" si="22"/>
        <v>36</v>
      </c>
      <c r="H476" s="49">
        <f t="shared" si="23"/>
        <v>75.600000000000009</v>
      </c>
    </row>
    <row r="477" spans="1:8" x14ac:dyDescent="0.25">
      <c r="A477" s="141" t="s">
        <v>654</v>
      </c>
      <c r="B477" s="138">
        <v>0</v>
      </c>
      <c r="C477" s="146">
        <v>21</v>
      </c>
      <c r="D477" s="148">
        <v>10</v>
      </c>
      <c r="E477" s="152">
        <v>2.1</v>
      </c>
      <c r="F477" s="83" t="str">
        <f t="shared" si="24"/>
        <v>September</v>
      </c>
      <c r="G477" s="113">
        <f t="shared" si="22"/>
        <v>21</v>
      </c>
      <c r="H477" s="49">
        <f t="shared" si="23"/>
        <v>44.1</v>
      </c>
    </row>
    <row r="478" spans="1:8" x14ac:dyDescent="0.25">
      <c r="A478" s="141" t="s">
        <v>654</v>
      </c>
      <c r="B478" s="138">
        <v>0</v>
      </c>
      <c r="C478" s="146">
        <v>36</v>
      </c>
      <c r="D478" s="148">
        <v>7</v>
      </c>
      <c r="E478" s="152">
        <v>2.1</v>
      </c>
      <c r="F478" s="83" t="str">
        <f t="shared" si="24"/>
        <v>September</v>
      </c>
      <c r="G478" s="113">
        <f t="shared" si="22"/>
        <v>36</v>
      </c>
      <c r="H478" s="49">
        <f t="shared" si="23"/>
        <v>75.600000000000009</v>
      </c>
    </row>
    <row r="479" spans="1:8" x14ac:dyDescent="0.25">
      <c r="A479" s="141" t="s">
        <v>654</v>
      </c>
      <c r="B479" s="138">
        <v>0</v>
      </c>
      <c r="C479" s="146">
        <v>24</v>
      </c>
      <c r="D479" s="148">
        <v>17</v>
      </c>
      <c r="E479" s="152">
        <v>2.1</v>
      </c>
      <c r="F479" s="83" t="str">
        <f t="shared" si="24"/>
        <v>September</v>
      </c>
      <c r="G479" s="113">
        <f t="shared" si="22"/>
        <v>24</v>
      </c>
      <c r="H479" s="49">
        <f t="shared" si="23"/>
        <v>50.400000000000006</v>
      </c>
    </row>
    <row r="480" spans="1:8" x14ac:dyDescent="0.25">
      <c r="A480" s="141" t="s">
        <v>654</v>
      </c>
      <c r="B480" s="138">
        <v>0</v>
      </c>
      <c r="C480" s="146">
        <v>11</v>
      </c>
      <c r="D480" s="148">
        <v>4</v>
      </c>
      <c r="E480" s="152">
        <v>2.1</v>
      </c>
      <c r="F480" s="83" t="str">
        <f t="shared" si="24"/>
        <v>September</v>
      </c>
      <c r="G480" s="113">
        <f t="shared" si="22"/>
        <v>11</v>
      </c>
      <c r="H480" s="49">
        <f t="shared" si="23"/>
        <v>23.1</v>
      </c>
    </row>
    <row r="481" spans="1:8" x14ac:dyDescent="0.25">
      <c r="A481" s="141" t="s">
        <v>654</v>
      </c>
      <c r="B481" s="138">
        <v>0</v>
      </c>
      <c r="C481" s="146">
        <v>6</v>
      </c>
      <c r="D481" s="148">
        <v>6</v>
      </c>
      <c r="E481" s="152">
        <v>2.1</v>
      </c>
      <c r="F481" s="83" t="str">
        <f t="shared" si="24"/>
        <v>September</v>
      </c>
      <c r="G481" s="113">
        <f t="shared" si="22"/>
        <v>6</v>
      </c>
      <c r="H481" s="49">
        <f t="shared" si="23"/>
        <v>12.600000000000001</v>
      </c>
    </row>
    <row r="482" spans="1:8" x14ac:dyDescent="0.25">
      <c r="A482" s="141" t="s">
        <v>654</v>
      </c>
      <c r="B482" s="138">
        <v>0</v>
      </c>
      <c r="C482" s="146">
        <v>13</v>
      </c>
      <c r="D482" s="148">
        <v>4</v>
      </c>
      <c r="E482" s="152">
        <v>2.1</v>
      </c>
      <c r="F482" s="83" t="str">
        <f t="shared" si="24"/>
        <v>September</v>
      </c>
      <c r="G482" s="113">
        <f t="shared" si="22"/>
        <v>13</v>
      </c>
      <c r="H482" s="49">
        <f t="shared" si="23"/>
        <v>27.3</v>
      </c>
    </row>
    <row r="483" spans="1:8" x14ac:dyDescent="0.25">
      <c r="A483" s="141" t="s">
        <v>659</v>
      </c>
      <c r="B483" s="138">
        <v>12</v>
      </c>
      <c r="C483" s="146">
        <v>15</v>
      </c>
      <c r="D483" s="148">
        <v>14</v>
      </c>
      <c r="E483" s="152">
        <v>0.82</v>
      </c>
      <c r="F483" s="83" t="str">
        <f t="shared" si="24"/>
        <v>September</v>
      </c>
      <c r="G483" s="113">
        <f t="shared" si="22"/>
        <v>15</v>
      </c>
      <c r="H483" s="49">
        <f t="shared" si="23"/>
        <v>12.299999999999999</v>
      </c>
    </row>
    <row r="484" spans="1:8" x14ac:dyDescent="0.25">
      <c r="A484" s="141" t="s">
        <v>659</v>
      </c>
      <c r="B484" s="138">
        <v>14</v>
      </c>
      <c r="C484" s="146">
        <v>15</v>
      </c>
      <c r="D484" s="148">
        <v>19</v>
      </c>
      <c r="E484" s="152">
        <v>0.82</v>
      </c>
      <c r="F484" s="83" t="str">
        <f t="shared" si="24"/>
        <v>September</v>
      </c>
      <c r="G484" s="113">
        <f t="shared" si="22"/>
        <v>15</v>
      </c>
      <c r="H484" s="49">
        <f t="shared" si="23"/>
        <v>12.299999999999999</v>
      </c>
    </row>
    <row r="485" spans="1:8" x14ac:dyDescent="0.25">
      <c r="A485" s="141" t="s">
        <v>659</v>
      </c>
      <c r="B485" s="138">
        <v>0</v>
      </c>
      <c r="C485" s="146">
        <v>0</v>
      </c>
      <c r="D485" s="148">
        <v>0</v>
      </c>
      <c r="E485" s="152">
        <v>0.82</v>
      </c>
      <c r="F485" s="83" t="str">
        <f t="shared" si="24"/>
        <v>September</v>
      </c>
      <c r="G485" s="113">
        <f t="shared" si="22"/>
        <v>0</v>
      </c>
      <c r="H485" s="49">
        <f t="shared" si="23"/>
        <v>0</v>
      </c>
    </row>
    <row r="486" spans="1:8" x14ac:dyDescent="0.25">
      <c r="A486" s="141" t="s">
        <v>659</v>
      </c>
      <c r="B486" s="138">
        <v>15</v>
      </c>
      <c r="C486" s="146">
        <v>15</v>
      </c>
      <c r="D486" s="148">
        <v>19</v>
      </c>
      <c r="E486" s="152">
        <v>0.82</v>
      </c>
      <c r="F486" s="83" t="str">
        <f t="shared" si="24"/>
        <v>September</v>
      </c>
      <c r="G486" s="113">
        <f t="shared" si="22"/>
        <v>15</v>
      </c>
      <c r="H486" s="49">
        <f t="shared" si="23"/>
        <v>12.299999999999999</v>
      </c>
    </row>
    <row r="487" spans="1:8" x14ac:dyDescent="0.25">
      <c r="A487" s="141" t="s">
        <v>659</v>
      </c>
      <c r="B487" s="138">
        <v>0</v>
      </c>
      <c r="C487" s="146">
        <v>0</v>
      </c>
      <c r="D487" s="148">
        <v>-5</v>
      </c>
      <c r="E487" s="152">
        <v>0.82</v>
      </c>
      <c r="F487" s="83" t="str">
        <f t="shared" si="24"/>
        <v>September</v>
      </c>
      <c r="G487" s="113">
        <f t="shared" si="22"/>
        <v>0</v>
      </c>
      <c r="H487" s="49">
        <f t="shared" si="23"/>
        <v>0</v>
      </c>
    </row>
    <row r="488" spans="1:8" x14ac:dyDescent="0.25">
      <c r="A488" s="141" t="s">
        <v>659</v>
      </c>
      <c r="B488" s="138">
        <v>0</v>
      </c>
      <c r="C488" s="146">
        <v>0</v>
      </c>
      <c r="D488" s="148">
        <v>0</v>
      </c>
      <c r="E488" s="152">
        <v>0.82</v>
      </c>
      <c r="F488" s="83" t="str">
        <f t="shared" si="24"/>
        <v>September</v>
      </c>
      <c r="G488" s="113">
        <f t="shared" si="22"/>
        <v>0</v>
      </c>
      <c r="H488" s="49">
        <f t="shared" si="23"/>
        <v>0</v>
      </c>
    </row>
    <row r="489" spans="1:8" x14ac:dyDescent="0.25">
      <c r="A489" s="141" t="s">
        <v>659</v>
      </c>
      <c r="B489" s="138">
        <v>0</v>
      </c>
      <c r="C489" s="146">
        <v>0</v>
      </c>
      <c r="D489" s="148">
        <v>0</v>
      </c>
      <c r="E489" s="152">
        <v>0.82</v>
      </c>
      <c r="F489" s="83" t="str">
        <f t="shared" si="24"/>
        <v>September</v>
      </c>
      <c r="G489" s="113">
        <f t="shared" si="22"/>
        <v>0</v>
      </c>
      <c r="H489" s="49">
        <f t="shared" si="23"/>
        <v>0</v>
      </c>
    </row>
    <row r="490" spans="1:8" x14ac:dyDescent="0.25">
      <c r="A490" s="141" t="s">
        <v>659</v>
      </c>
      <c r="B490" s="138">
        <v>0</v>
      </c>
      <c r="C490" s="146">
        <v>15</v>
      </c>
      <c r="D490" s="148">
        <v>9</v>
      </c>
      <c r="E490" s="152">
        <v>0.82</v>
      </c>
      <c r="F490" s="83" t="str">
        <f t="shared" si="24"/>
        <v>September</v>
      </c>
      <c r="G490" s="113">
        <f t="shared" si="22"/>
        <v>15</v>
      </c>
      <c r="H490" s="49">
        <f t="shared" si="23"/>
        <v>12.299999999999999</v>
      </c>
    </row>
    <row r="491" spans="1:8" x14ac:dyDescent="0.25">
      <c r="A491" s="141" t="s">
        <v>659</v>
      </c>
      <c r="B491" s="138">
        <v>0</v>
      </c>
      <c r="C491" s="146">
        <v>0</v>
      </c>
      <c r="D491" s="148">
        <v>0</v>
      </c>
      <c r="E491" s="152">
        <v>0.82</v>
      </c>
      <c r="F491" s="83" t="str">
        <f t="shared" si="24"/>
        <v>September</v>
      </c>
      <c r="G491" s="113">
        <f t="shared" si="22"/>
        <v>0</v>
      </c>
      <c r="H491" s="49">
        <f t="shared" si="23"/>
        <v>0</v>
      </c>
    </row>
    <row r="492" spans="1:8" x14ac:dyDescent="0.25">
      <c r="A492" s="141" t="s">
        <v>654</v>
      </c>
      <c r="B492" s="138">
        <v>15</v>
      </c>
      <c r="C492" s="146">
        <v>-13</v>
      </c>
      <c r="D492" s="148">
        <v>0</v>
      </c>
      <c r="E492" s="152">
        <v>1.76</v>
      </c>
      <c r="F492" s="83" t="str">
        <f t="shared" si="24"/>
        <v>September</v>
      </c>
      <c r="G492" s="113">
        <f t="shared" si="22"/>
        <v>-13</v>
      </c>
      <c r="H492" s="49">
        <f t="shared" si="23"/>
        <v>-22.88</v>
      </c>
    </row>
    <row r="493" spans="1:8" x14ac:dyDescent="0.25">
      <c r="A493" s="141" t="s">
        <v>654</v>
      </c>
      <c r="B493" s="138">
        <v>12</v>
      </c>
      <c r="C493" s="146">
        <v>-12</v>
      </c>
      <c r="D493" s="148">
        <v>0</v>
      </c>
      <c r="E493" s="152">
        <v>1.76</v>
      </c>
      <c r="F493" s="83" t="str">
        <f t="shared" si="24"/>
        <v>September</v>
      </c>
      <c r="G493" s="113">
        <f t="shared" si="22"/>
        <v>-12</v>
      </c>
      <c r="H493" s="49">
        <f t="shared" si="23"/>
        <v>-21.12</v>
      </c>
    </row>
    <row r="494" spans="1:8" x14ac:dyDescent="0.25">
      <c r="A494" s="141" t="s">
        <v>654</v>
      </c>
      <c r="B494" s="138">
        <v>2</v>
      </c>
      <c r="C494" s="146">
        <v>-2</v>
      </c>
      <c r="D494" s="148">
        <v>0</v>
      </c>
      <c r="E494" s="152">
        <v>1.76</v>
      </c>
      <c r="F494" s="83" t="str">
        <f t="shared" si="24"/>
        <v>September</v>
      </c>
      <c r="G494" s="113">
        <f t="shared" si="22"/>
        <v>-2</v>
      </c>
      <c r="H494" s="49">
        <f t="shared" si="23"/>
        <v>-3.52</v>
      </c>
    </row>
    <row r="495" spans="1:8" x14ac:dyDescent="0.25">
      <c r="A495" s="141" t="s">
        <v>654</v>
      </c>
      <c r="B495" s="138">
        <v>6</v>
      </c>
      <c r="C495" s="146">
        <v>0</v>
      </c>
      <c r="D495" s="148">
        <v>6</v>
      </c>
      <c r="E495" s="152">
        <v>1.76</v>
      </c>
      <c r="F495" s="83" t="str">
        <f t="shared" si="24"/>
        <v>September</v>
      </c>
      <c r="G495" s="113">
        <f t="shared" si="22"/>
        <v>0</v>
      </c>
      <c r="H495" s="49">
        <f t="shared" si="23"/>
        <v>0</v>
      </c>
    </row>
    <row r="496" spans="1:8" x14ac:dyDescent="0.25">
      <c r="A496" s="141" t="s">
        <v>654</v>
      </c>
      <c r="B496" s="138">
        <v>0</v>
      </c>
      <c r="C496" s="146">
        <v>0</v>
      </c>
      <c r="D496" s="148">
        <v>0</v>
      </c>
      <c r="E496" s="152">
        <v>1.76</v>
      </c>
      <c r="F496" s="83" t="str">
        <f t="shared" si="24"/>
        <v>September</v>
      </c>
      <c r="G496" s="113">
        <f t="shared" si="22"/>
        <v>0</v>
      </c>
      <c r="H496" s="49">
        <f t="shared" si="23"/>
        <v>0</v>
      </c>
    </row>
    <row r="497" spans="1:8" x14ac:dyDescent="0.25">
      <c r="A497" s="141" t="s">
        <v>654</v>
      </c>
      <c r="B497" s="138">
        <v>8</v>
      </c>
      <c r="C497" s="146">
        <v>-3</v>
      </c>
      <c r="D497" s="148">
        <v>0</v>
      </c>
      <c r="E497" s="152">
        <v>1.76</v>
      </c>
      <c r="F497" s="83" t="str">
        <f t="shared" si="24"/>
        <v>September</v>
      </c>
      <c r="G497" s="113">
        <f t="shared" si="22"/>
        <v>-3</v>
      </c>
      <c r="H497" s="49">
        <f t="shared" si="23"/>
        <v>-5.28</v>
      </c>
    </row>
    <row r="498" spans="1:8" x14ac:dyDescent="0.25">
      <c r="A498" s="141" t="s">
        <v>654</v>
      </c>
      <c r="B498" s="138">
        <v>0</v>
      </c>
      <c r="C498" s="146">
        <v>0</v>
      </c>
      <c r="D498" s="148">
        <v>0</v>
      </c>
      <c r="E498" s="152">
        <v>1.76</v>
      </c>
      <c r="F498" s="83" t="str">
        <f t="shared" si="24"/>
        <v>September</v>
      </c>
      <c r="G498" s="113">
        <f t="shared" si="22"/>
        <v>0</v>
      </c>
      <c r="H498" s="49">
        <f t="shared" si="23"/>
        <v>0</v>
      </c>
    </row>
    <row r="499" spans="1:8" x14ac:dyDescent="0.25">
      <c r="A499" s="141" t="s">
        <v>654</v>
      </c>
      <c r="B499" s="138">
        <v>19</v>
      </c>
      <c r="C499" s="146">
        <v>-16</v>
      </c>
      <c r="D499" s="148">
        <v>2</v>
      </c>
      <c r="E499" s="152">
        <v>1.76</v>
      </c>
      <c r="F499" s="83" t="str">
        <f t="shared" si="24"/>
        <v>September</v>
      </c>
      <c r="G499" s="113">
        <f t="shared" si="22"/>
        <v>-16</v>
      </c>
      <c r="H499" s="49">
        <f t="shared" si="23"/>
        <v>-28.16</v>
      </c>
    </row>
    <row r="500" spans="1:8" x14ac:dyDescent="0.25">
      <c r="A500" s="141" t="s">
        <v>654</v>
      </c>
      <c r="B500" s="138">
        <v>2</v>
      </c>
      <c r="C500" s="146">
        <v>-1</v>
      </c>
      <c r="D500" s="148">
        <v>0</v>
      </c>
      <c r="E500" s="152">
        <v>1.76</v>
      </c>
      <c r="F500" s="83" t="str">
        <f t="shared" si="24"/>
        <v>September</v>
      </c>
      <c r="G500" s="113">
        <f t="shared" si="22"/>
        <v>-1</v>
      </c>
      <c r="H500" s="49">
        <f t="shared" si="23"/>
        <v>-1.76</v>
      </c>
    </row>
    <row r="501" spans="1:8" x14ac:dyDescent="0.25">
      <c r="A501" s="141" t="s">
        <v>654</v>
      </c>
      <c r="B501" s="138">
        <v>0</v>
      </c>
      <c r="C501" s="146">
        <v>0</v>
      </c>
      <c r="D501" s="148">
        <v>0</v>
      </c>
      <c r="E501" s="152">
        <v>1.7629999999999999</v>
      </c>
      <c r="F501" s="83" t="str">
        <f t="shared" si="24"/>
        <v>September</v>
      </c>
      <c r="G501" s="113">
        <f t="shared" si="22"/>
        <v>0</v>
      </c>
      <c r="H501" s="49">
        <f t="shared" si="23"/>
        <v>0</v>
      </c>
    </row>
    <row r="502" spans="1:8" x14ac:dyDescent="0.25">
      <c r="A502" s="141" t="s">
        <v>654</v>
      </c>
      <c r="B502" s="138">
        <v>15</v>
      </c>
      <c r="C502" s="146">
        <v>-2</v>
      </c>
      <c r="D502" s="148">
        <v>-1</v>
      </c>
      <c r="E502" s="152">
        <v>1.76</v>
      </c>
      <c r="F502" s="83" t="str">
        <f t="shared" si="24"/>
        <v>September</v>
      </c>
      <c r="G502" s="113">
        <f t="shared" si="22"/>
        <v>-2</v>
      </c>
      <c r="H502" s="49">
        <f t="shared" si="23"/>
        <v>-3.52</v>
      </c>
    </row>
    <row r="503" spans="1:8" x14ac:dyDescent="0.25">
      <c r="A503" s="141" t="s">
        <v>654</v>
      </c>
      <c r="B503" s="138">
        <v>0</v>
      </c>
      <c r="C503" s="146">
        <v>0</v>
      </c>
      <c r="D503" s="148">
        <v>0</v>
      </c>
      <c r="E503" s="152">
        <v>1.76</v>
      </c>
      <c r="F503" s="83" t="str">
        <f t="shared" si="24"/>
        <v>September</v>
      </c>
      <c r="G503" s="113">
        <f t="shared" si="22"/>
        <v>0</v>
      </c>
      <c r="H503" s="49">
        <f t="shared" si="23"/>
        <v>0</v>
      </c>
    </row>
    <row r="504" spans="1:8" x14ac:dyDescent="0.25">
      <c r="A504" s="141" t="s">
        <v>654</v>
      </c>
      <c r="B504" s="138">
        <v>13</v>
      </c>
      <c r="C504" s="146">
        <v>-8</v>
      </c>
      <c r="D504" s="148">
        <v>0</v>
      </c>
      <c r="E504" s="152">
        <v>1.76</v>
      </c>
      <c r="F504" s="83" t="str">
        <f t="shared" si="24"/>
        <v>September</v>
      </c>
      <c r="G504" s="113">
        <f t="shared" si="22"/>
        <v>-8</v>
      </c>
      <c r="H504" s="49">
        <f t="shared" si="23"/>
        <v>-14.08</v>
      </c>
    </row>
    <row r="505" spans="1:8" x14ac:dyDescent="0.25">
      <c r="A505" s="141" t="s">
        <v>654</v>
      </c>
      <c r="B505" s="138">
        <v>8</v>
      </c>
      <c r="C505" s="146">
        <v>0</v>
      </c>
      <c r="D505" s="148">
        <v>6</v>
      </c>
      <c r="E505" s="152">
        <v>1.76</v>
      </c>
      <c r="F505" s="83" t="str">
        <f t="shared" si="24"/>
        <v>September</v>
      </c>
      <c r="G505" s="113">
        <f t="shared" si="22"/>
        <v>0</v>
      </c>
      <c r="H505" s="49">
        <f t="shared" si="23"/>
        <v>0</v>
      </c>
    </row>
    <row r="506" spans="1:8" x14ac:dyDescent="0.25">
      <c r="A506" s="141" t="s">
        <v>654</v>
      </c>
      <c r="B506" s="138">
        <v>14</v>
      </c>
      <c r="C506" s="146">
        <v>-7</v>
      </c>
      <c r="D506" s="148">
        <v>0</v>
      </c>
      <c r="E506" s="152">
        <v>1.76</v>
      </c>
      <c r="F506" s="83" t="str">
        <f t="shared" si="24"/>
        <v>September</v>
      </c>
      <c r="G506" s="113">
        <f t="shared" si="22"/>
        <v>-7</v>
      </c>
      <c r="H506" s="49">
        <f t="shared" si="23"/>
        <v>-12.32</v>
      </c>
    </row>
    <row r="507" spans="1:8" x14ac:dyDescent="0.25">
      <c r="A507" s="141" t="s">
        <v>654</v>
      </c>
      <c r="B507" s="138">
        <v>0</v>
      </c>
      <c r="C507" s="146">
        <v>-5</v>
      </c>
      <c r="D507" s="148">
        <v>-5</v>
      </c>
      <c r="E507" s="152">
        <v>1.76</v>
      </c>
      <c r="F507" s="83" t="str">
        <f t="shared" si="24"/>
        <v>September</v>
      </c>
      <c r="G507" s="113">
        <f t="shared" si="22"/>
        <v>-5</v>
      </c>
      <c r="H507" s="49">
        <f t="shared" si="23"/>
        <v>-8.8000000000000007</v>
      </c>
    </row>
    <row r="508" spans="1:8" x14ac:dyDescent="0.25">
      <c r="A508" s="141" t="s">
        <v>654</v>
      </c>
      <c r="B508" s="138">
        <v>2</v>
      </c>
      <c r="C508" s="146">
        <v>0</v>
      </c>
      <c r="D508" s="148">
        <v>0</v>
      </c>
      <c r="E508" s="152">
        <v>1.76</v>
      </c>
      <c r="F508" s="83" t="str">
        <f t="shared" si="24"/>
        <v>September</v>
      </c>
      <c r="G508" s="113">
        <f t="shared" si="22"/>
        <v>0</v>
      </c>
      <c r="H508" s="49">
        <f t="shared" si="23"/>
        <v>0</v>
      </c>
    </row>
    <row r="509" spans="1:8" x14ac:dyDescent="0.25">
      <c r="A509" s="141" t="s">
        <v>654</v>
      </c>
      <c r="B509" s="138">
        <v>6</v>
      </c>
      <c r="C509" s="146">
        <v>-6</v>
      </c>
      <c r="D509" s="148">
        <v>-5</v>
      </c>
      <c r="E509" s="152">
        <v>1.76</v>
      </c>
      <c r="F509" s="83" t="str">
        <f t="shared" si="24"/>
        <v>September</v>
      </c>
      <c r="G509" s="113">
        <f t="shared" si="22"/>
        <v>-6</v>
      </c>
      <c r="H509" s="49">
        <f t="shared" si="23"/>
        <v>-10.56</v>
      </c>
    </row>
    <row r="510" spans="1:8" x14ac:dyDescent="0.25">
      <c r="A510" s="140" t="s">
        <v>650</v>
      </c>
      <c r="B510" s="138">
        <v>0</v>
      </c>
      <c r="C510" s="146">
        <v>13</v>
      </c>
      <c r="D510" s="148">
        <v>0</v>
      </c>
      <c r="E510" s="152">
        <v>4.95</v>
      </c>
      <c r="F510" s="83" t="str">
        <f t="shared" si="24"/>
        <v>September</v>
      </c>
      <c r="G510" s="113">
        <f t="shared" si="22"/>
        <v>13</v>
      </c>
      <c r="H510" s="49">
        <f t="shared" si="23"/>
        <v>64.350000000000009</v>
      </c>
    </row>
    <row r="511" spans="1:8" x14ac:dyDescent="0.25">
      <c r="A511" s="141" t="s">
        <v>650</v>
      </c>
      <c r="B511" s="138">
        <v>0</v>
      </c>
      <c r="C511" s="146">
        <v>24</v>
      </c>
      <c r="D511" s="148">
        <v>2</v>
      </c>
      <c r="E511" s="152">
        <v>3.5</v>
      </c>
      <c r="F511" s="83" t="str">
        <f t="shared" si="24"/>
        <v>September</v>
      </c>
      <c r="G511" s="113">
        <f t="shared" si="22"/>
        <v>24</v>
      </c>
      <c r="H511" s="49">
        <f t="shared" si="23"/>
        <v>84</v>
      </c>
    </row>
    <row r="512" spans="1:8" x14ac:dyDescent="0.25">
      <c r="A512" s="141" t="s">
        <v>654</v>
      </c>
      <c r="B512" s="138">
        <v>8</v>
      </c>
      <c r="C512" s="146">
        <v>72</v>
      </c>
      <c r="D512" s="148">
        <v>34</v>
      </c>
      <c r="E512" s="152">
        <v>0.75900000000000001</v>
      </c>
      <c r="F512" s="83" t="str">
        <f t="shared" si="24"/>
        <v>September</v>
      </c>
      <c r="G512" s="113">
        <f t="shared" si="22"/>
        <v>72</v>
      </c>
      <c r="H512" s="49">
        <f t="shared" si="23"/>
        <v>54.648000000000003</v>
      </c>
    </row>
    <row r="513" spans="1:8" x14ac:dyDescent="0.25">
      <c r="A513" s="141" t="s">
        <v>654</v>
      </c>
      <c r="B513" s="138">
        <v>27</v>
      </c>
      <c r="C513" s="146">
        <v>48</v>
      </c>
      <c r="D513" s="148">
        <v>40</v>
      </c>
      <c r="E513" s="152">
        <v>0.76</v>
      </c>
      <c r="F513" s="83" t="str">
        <f t="shared" si="24"/>
        <v>September</v>
      </c>
      <c r="G513" s="113">
        <f t="shared" si="22"/>
        <v>48</v>
      </c>
      <c r="H513" s="49">
        <f t="shared" si="23"/>
        <v>36.480000000000004</v>
      </c>
    </row>
    <row r="514" spans="1:8" x14ac:dyDescent="0.25">
      <c r="A514" s="141" t="s">
        <v>654</v>
      </c>
      <c r="B514" s="138">
        <v>23</v>
      </c>
      <c r="C514" s="146">
        <v>60</v>
      </c>
      <c r="D514" s="148">
        <v>41</v>
      </c>
      <c r="E514" s="152">
        <v>0.76</v>
      </c>
      <c r="F514" s="83" t="str">
        <f t="shared" si="24"/>
        <v>September</v>
      </c>
      <c r="G514" s="113">
        <f t="shared" si="22"/>
        <v>60</v>
      </c>
      <c r="H514" s="49">
        <f t="shared" si="23"/>
        <v>45.6</v>
      </c>
    </row>
    <row r="515" spans="1:8" x14ac:dyDescent="0.25">
      <c r="A515" s="141" t="s">
        <v>650</v>
      </c>
      <c r="B515" s="138">
        <v>0</v>
      </c>
      <c r="C515" s="146">
        <v>7</v>
      </c>
      <c r="D515" s="148">
        <v>3</v>
      </c>
      <c r="E515" s="152">
        <v>5.25</v>
      </c>
      <c r="F515" s="83" t="str">
        <f t="shared" si="24"/>
        <v>September</v>
      </c>
      <c r="G515" s="113">
        <f t="shared" ref="G515:G578" si="25">IFERROR(IF(C515=" ",0,C515),0)</f>
        <v>7</v>
      </c>
      <c r="H515" s="49">
        <f t="shared" ref="H515:H578" si="26">IFERROR(G515 * E515, 0)</f>
        <v>36.75</v>
      </c>
    </row>
    <row r="516" spans="1:8" x14ac:dyDescent="0.25">
      <c r="A516" s="141" t="s">
        <v>659</v>
      </c>
      <c r="B516" s="138">
        <v>0</v>
      </c>
      <c r="C516" s="146">
        <v>54</v>
      </c>
      <c r="D516" s="148">
        <v>38</v>
      </c>
      <c r="E516" s="152">
        <v>0.81</v>
      </c>
      <c r="F516" s="83" t="str">
        <f t="shared" si="24"/>
        <v>September</v>
      </c>
      <c r="G516" s="113">
        <f t="shared" si="25"/>
        <v>54</v>
      </c>
      <c r="H516" s="49">
        <f t="shared" si="26"/>
        <v>43.74</v>
      </c>
    </row>
    <row r="517" spans="1:8" x14ac:dyDescent="0.25">
      <c r="A517" s="141" t="s">
        <v>659</v>
      </c>
      <c r="B517" s="138">
        <v>15</v>
      </c>
      <c r="C517" s="146">
        <v>36</v>
      </c>
      <c r="D517" s="148">
        <v>23</v>
      </c>
      <c r="E517" s="152">
        <v>0.34300000000000003</v>
      </c>
      <c r="F517" s="83" t="str">
        <f t="shared" si="24"/>
        <v>September</v>
      </c>
      <c r="G517" s="113">
        <f t="shared" si="25"/>
        <v>36</v>
      </c>
      <c r="H517" s="49">
        <f t="shared" si="26"/>
        <v>12.348000000000001</v>
      </c>
    </row>
    <row r="518" spans="1:8" x14ac:dyDescent="0.25">
      <c r="A518" s="141" t="s">
        <v>659</v>
      </c>
      <c r="B518" s="138">
        <v>0</v>
      </c>
      <c r="C518" s="146">
        <v>54</v>
      </c>
      <c r="D518" s="148">
        <v>22</v>
      </c>
      <c r="E518" s="152">
        <v>0.34</v>
      </c>
      <c r="F518" s="83" t="str">
        <f t="shared" si="24"/>
        <v>September</v>
      </c>
      <c r="G518" s="113">
        <f t="shared" si="25"/>
        <v>54</v>
      </c>
      <c r="H518" s="49">
        <f t="shared" si="26"/>
        <v>18.360000000000003</v>
      </c>
    </row>
    <row r="519" spans="1:8" x14ac:dyDescent="0.25">
      <c r="A519" s="141" t="s">
        <v>659</v>
      </c>
      <c r="B519" s="138">
        <v>0</v>
      </c>
      <c r="C519" s="146">
        <v>54</v>
      </c>
      <c r="D519" s="148">
        <v>23</v>
      </c>
      <c r="E519" s="152">
        <v>0.34</v>
      </c>
      <c r="F519" s="83" t="str">
        <f t="shared" si="24"/>
        <v>September</v>
      </c>
      <c r="G519" s="113">
        <f t="shared" si="25"/>
        <v>54</v>
      </c>
      <c r="H519" s="49">
        <f t="shared" si="26"/>
        <v>18.360000000000003</v>
      </c>
    </row>
    <row r="520" spans="1:8" x14ac:dyDescent="0.25">
      <c r="A520" s="141" t="s">
        <v>659</v>
      </c>
      <c r="B520" s="138">
        <v>1</v>
      </c>
      <c r="C520" s="146">
        <v>18</v>
      </c>
      <c r="D520" s="148">
        <v>7</v>
      </c>
      <c r="E520" s="152">
        <v>0.54</v>
      </c>
      <c r="F520" s="83" t="str">
        <f t="shared" si="24"/>
        <v>September</v>
      </c>
      <c r="G520" s="113">
        <f t="shared" si="25"/>
        <v>18</v>
      </c>
      <c r="H520" s="49">
        <f t="shared" si="26"/>
        <v>9.7200000000000006</v>
      </c>
    </row>
    <row r="521" spans="1:8" x14ac:dyDescent="0.25">
      <c r="A521" s="141" t="s">
        <v>659</v>
      </c>
      <c r="B521" s="138">
        <v>0</v>
      </c>
      <c r="C521" s="146">
        <v>12</v>
      </c>
      <c r="D521" s="148">
        <v>12</v>
      </c>
      <c r="E521" s="152">
        <v>0.54330000000000001</v>
      </c>
      <c r="F521" s="83" t="str">
        <f t="shared" si="24"/>
        <v>September</v>
      </c>
      <c r="G521" s="113">
        <f t="shared" si="25"/>
        <v>12</v>
      </c>
      <c r="H521" s="49">
        <f t="shared" si="26"/>
        <v>6.5196000000000005</v>
      </c>
    </row>
    <row r="522" spans="1:8" x14ac:dyDescent="0.25">
      <c r="A522" s="141" t="s">
        <v>659</v>
      </c>
      <c r="B522" s="138">
        <v>1</v>
      </c>
      <c r="C522" s="146">
        <v>18</v>
      </c>
      <c r="D522" s="148">
        <v>12</v>
      </c>
      <c r="E522" s="152">
        <v>0.54330000000000001</v>
      </c>
      <c r="F522" s="83" t="str">
        <f t="shared" si="24"/>
        <v>September</v>
      </c>
      <c r="G522" s="113">
        <f t="shared" si="25"/>
        <v>18</v>
      </c>
      <c r="H522" s="49">
        <f t="shared" si="26"/>
        <v>9.7794000000000008</v>
      </c>
    </row>
    <row r="523" spans="1:8" x14ac:dyDescent="0.25">
      <c r="A523" s="141" t="s">
        <v>659</v>
      </c>
      <c r="B523" s="138">
        <v>8</v>
      </c>
      <c r="C523" s="146">
        <v>0</v>
      </c>
      <c r="D523" s="148">
        <v>0</v>
      </c>
      <c r="E523" s="150"/>
      <c r="F523" s="83" t="str">
        <f t="shared" si="24"/>
        <v>September</v>
      </c>
      <c r="G523" s="113">
        <f t="shared" si="25"/>
        <v>0</v>
      </c>
      <c r="H523" s="49">
        <f t="shared" si="26"/>
        <v>0</v>
      </c>
    </row>
    <row r="524" spans="1:8" x14ac:dyDescent="0.25">
      <c r="A524" s="141" t="s">
        <v>659</v>
      </c>
      <c r="B524" s="138">
        <v>4</v>
      </c>
      <c r="C524" s="146">
        <v>18</v>
      </c>
      <c r="D524" s="148">
        <v>2</v>
      </c>
      <c r="E524" s="152">
        <v>0.54</v>
      </c>
      <c r="F524" s="83" t="str">
        <f t="shared" si="24"/>
        <v>September</v>
      </c>
      <c r="G524" s="113">
        <f t="shared" si="25"/>
        <v>18</v>
      </c>
      <c r="H524" s="49">
        <f t="shared" si="26"/>
        <v>9.7200000000000006</v>
      </c>
    </row>
    <row r="525" spans="1:8" x14ac:dyDescent="0.25">
      <c r="A525" s="141" t="s">
        <v>650</v>
      </c>
      <c r="B525" s="138">
        <v>0</v>
      </c>
      <c r="C525" s="146">
        <v>27</v>
      </c>
      <c r="D525" s="148">
        <v>1</v>
      </c>
      <c r="E525" s="152">
        <v>3.25</v>
      </c>
      <c r="F525" s="83" t="str">
        <f t="shared" si="24"/>
        <v>September</v>
      </c>
      <c r="G525" s="113">
        <f t="shared" si="25"/>
        <v>27</v>
      </c>
      <c r="H525" s="49">
        <f t="shared" si="26"/>
        <v>87.75</v>
      </c>
    </row>
    <row r="526" spans="1:8" x14ac:dyDescent="0.25">
      <c r="A526" s="141" t="s">
        <v>654</v>
      </c>
      <c r="B526" s="138">
        <v>0</v>
      </c>
      <c r="C526" s="146">
        <v>120</v>
      </c>
      <c r="D526" s="148">
        <v>78</v>
      </c>
      <c r="E526" s="152">
        <v>1.4258</v>
      </c>
      <c r="F526" s="83" t="str">
        <f t="shared" si="24"/>
        <v>September</v>
      </c>
      <c r="G526" s="113">
        <f t="shared" si="25"/>
        <v>120</v>
      </c>
      <c r="H526" s="49">
        <f t="shared" si="26"/>
        <v>171.096</v>
      </c>
    </row>
    <row r="527" spans="1:8" x14ac:dyDescent="0.25">
      <c r="A527" s="141" t="s">
        <v>654</v>
      </c>
      <c r="B527" s="138">
        <v>0</v>
      </c>
      <c r="C527" s="146">
        <v>72</v>
      </c>
      <c r="D527" s="148">
        <v>42</v>
      </c>
      <c r="E527" s="152">
        <v>1.43</v>
      </c>
      <c r="F527" s="83" t="str">
        <f t="shared" si="24"/>
        <v>September</v>
      </c>
      <c r="G527" s="113">
        <f t="shared" si="25"/>
        <v>72</v>
      </c>
      <c r="H527" s="49">
        <f t="shared" si="26"/>
        <v>102.96</v>
      </c>
    </row>
    <row r="528" spans="1:8" x14ac:dyDescent="0.25">
      <c r="A528" s="141" t="s">
        <v>659</v>
      </c>
      <c r="B528" s="138">
        <v>0</v>
      </c>
      <c r="C528" s="146">
        <v>20</v>
      </c>
      <c r="D528" s="148">
        <v>10</v>
      </c>
      <c r="E528" s="152">
        <v>0.47799999999999998</v>
      </c>
      <c r="F528" s="83" t="str">
        <f t="shared" ref="F528:F591" si="27">"September"</f>
        <v>September</v>
      </c>
      <c r="G528" s="113">
        <f t="shared" si="25"/>
        <v>20</v>
      </c>
      <c r="H528" s="49">
        <f t="shared" si="26"/>
        <v>9.5599999999999987</v>
      </c>
    </row>
    <row r="529" spans="1:8" x14ac:dyDescent="0.25">
      <c r="A529" s="141" t="s">
        <v>650</v>
      </c>
      <c r="B529" s="138">
        <v>0</v>
      </c>
      <c r="C529" s="146">
        <v>17</v>
      </c>
      <c r="D529" s="148">
        <v>4</v>
      </c>
      <c r="E529" s="152">
        <v>5.95</v>
      </c>
      <c r="F529" s="83" t="str">
        <f t="shared" si="27"/>
        <v>September</v>
      </c>
      <c r="G529" s="113">
        <f t="shared" si="25"/>
        <v>17</v>
      </c>
      <c r="H529" s="49">
        <f t="shared" si="26"/>
        <v>101.15</v>
      </c>
    </row>
    <row r="530" spans="1:8" x14ac:dyDescent="0.25">
      <c r="A530" s="141" t="s">
        <v>650</v>
      </c>
      <c r="B530" s="138">
        <v>1</v>
      </c>
      <c r="C530" s="146">
        <v>7</v>
      </c>
      <c r="D530" s="148">
        <v>2</v>
      </c>
      <c r="E530" s="155">
        <v>3.95</v>
      </c>
      <c r="F530" s="83" t="str">
        <f t="shared" si="27"/>
        <v>September</v>
      </c>
      <c r="G530" s="113">
        <f t="shared" si="25"/>
        <v>7</v>
      </c>
      <c r="H530" s="49">
        <f t="shared" si="26"/>
        <v>27.650000000000002</v>
      </c>
    </row>
    <row r="531" spans="1:8" x14ac:dyDescent="0.25">
      <c r="A531" s="141" t="s">
        <v>654</v>
      </c>
      <c r="B531" s="138">
        <v>8</v>
      </c>
      <c r="C531" s="146">
        <v>12</v>
      </c>
      <c r="D531" s="148">
        <v>14</v>
      </c>
      <c r="E531" s="152">
        <v>1.3</v>
      </c>
      <c r="F531" s="83" t="str">
        <f t="shared" si="27"/>
        <v>September</v>
      </c>
      <c r="G531" s="113">
        <f t="shared" si="25"/>
        <v>12</v>
      </c>
      <c r="H531" s="49">
        <f t="shared" si="26"/>
        <v>15.600000000000001</v>
      </c>
    </row>
    <row r="532" spans="1:8" x14ac:dyDescent="0.25">
      <c r="A532" s="141" t="s">
        <v>654</v>
      </c>
      <c r="B532" s="138">
        <v>12</v>
      </c>
      <c r="C532" s="146">
        <v>24</v>
      </c>
      <c r="D532" s="148">
        <v>16</v>
      </c>
      <c r="E532" s="152">
        <v>1.3</v>
      </c>
      <c r="F532" s="83" t="str">
        <f t="shared" si="27"/>
        <v>September</v>
      </c>
      <c r="G532" s="113">
        <f t="shared" si="25"/>
        <v>24</v>
      </c>
      <c r="H532" s="49">
        <f t="shared" si="26"/>
        <v>31.200000000000003</v>
      </c>
    </row>
    <row r="533" spans="1:8" x14ac:dyDescent="0.25">
      <c r="A533" s="141" t="s">
        <v>654</v>
      </c>
      <c r="B533" s="138">
        <v>21</v>
      </c>
      <c r="C533" s="146">
        <v>12</v>
      </c>
      <c r="D533" s="148">
        <v>10</v>
      </c>
      <c r="E533" s="152">
        <v>1.3</v>
      </c>
      <c r="F533" s="83" t="str">
        <f t="shared" si="27"/>
        <v>September</v>
      </c>
      <c r="G533" s="113">
        <f t="shared" si="25"/>
        <v>12</v>
      </c>
      <c r="H533" s="49">
        <f t="shared" si="26"/>
        <v>15.600000000000001</v>
      </c>
    </row>
    <row r="534" spans="1:8" x14ac:dyDescent="0.25">
      <c r="A534" s="141" t="s">
        <v>654</v>
      </c>
      <c r="B534" s="138">
        <v>15</v>
      </c>
      <c r="C534" s="146">
        <v>12</v>
      </c>
      <c r="D534" s="148">
        <v>15</v>
      </c>
      <c r="E534" s="152">
        <v>1.3</v>
      </c>
      <c r="F534" s="83" t="str">
        <f t="shared" si="27"/>
        <v>September</v>
      </c>
      <c r="G534" s="113">
        <f t="shared" si="25"/>
        <v>12</v>
      </c>
      <c r="H534" s="49">
        <f t="shared" si="26"/>
        <v>15.600000000000001</v>
      </c>
    </row>
    <row r="535" spans="1:8" x14ac:dyDescent="0.25">
      <c r="A535" s="141" t="s">
        <v>656</v>
      </c>
      <c r="B535" s="138">
        <v>15</v>
      </c>
      <c r="C535" s="146">
        <v>36</v>
      </c>
      <c r="D535" s="148">
        <v>36</v>
      </c>
      <c r="E535" s="152">
        <v>0.65</v>
      </c>
      <c r="F535" s="83" t="str">
        <f t="shared" si="27"/>
        <v>September</v>
      </c>
      <c r="G535" s="113">
        <f t="shared" si="25"/>
        <v>36</v>
      </c>
      <c r="H535" s="49">
        <f t="shared" si="26"/>
        <v>23.400000000000002</v>
      </c>
    </row>
    <row r="536" spans="1:8" x14ac:dyDescent="0.25">
      <c r="A536" s="141" t="s">
        <v>656</v>
      </c>
      <c r="B536" s="138">
        <v>3</v>
      </c>
      <c r="C536" s="146">
        <v>24</v>
      </c>
      <c r="D536" s="148">
        <v>14</v>
      </c>
      <c r="E536" s="152">
        <v>0.65300000000000002</v>
      </c>
      <c r="F536" s="83" t="str">
        <f t="shared" si="27"/>
        <v>September</v>
      </c>
      <c r="G536" s="113">
        <f t="shared" si="25"/>
        <v>24</v>
      </c>
      <c r="H536" s="49">
        <f t="shared" si="26"/>
        <v>15.672000000000001</v>
      </c>
    </row>
    <row r="537" spans="1:8" x14ac:dyDescent="0.25">
      <c r="A537" s="141" t="s">
        <v>654</v>
      </c>
      <c r="B537" s="138">
        <v>22</v>
      </c>
      <c r="C537" s="146">
        <v>288</v>
      </c>
      <c r="D537" s="148">
        <v>141</v>
      </c>
      <c r="E537" s="152">
        <v>1.0289999999999999</v>
      </c>
      <c r="F537" s="83" t="str">
        <f t="shared" si="27"/>
        <v>September</v>
      </c>
      <c r="G537" s="113">
        <f t="shared" si="25"/>
        <v>288</v>
      </c>
      <c r="H537" s="49">
        <f t="shared" si="26"/>
        <v>296.35199999999998</v>
      </c>
    </row>
    <row r="538" spans="1:8" x14ac:dyDescent="0.25">
      <c r="A538" s="141" t="s">
        <v>656</v>
      </c>
      <c r="B538" s="138">
        <v>1</v>
      </c>
      <c r="C538" s="146">
        <v>48</v>
      </c>
      <c r="D538" s="148">
        <v>20</v>
      </c>
      <c r="E538" s="152">
        <v>0.64790000000000003</v>
      </c>
      <c r="F538" s="83" t="str">
        <f t="shared" si="27"/>
        <v>September</v>
      </c>
      <c r="G538" s="113">
        <f t="shared" si="25"/>
        <v>48</v>
      </c>
      <c r="H538" s="49">
        <f t="shared" si="26"/>
        <v>31.099200000000003</v>
      </c>
    </row>
    <row r="539" spans="1:8" x14ac:dyDescent="0.25">
      <c r="A539" s="141" t="s">
        <v>654</v>
      </c>
      <c r="B539" s="138">
        <v>7</v>
      </c>
      <c r="C539" s="146">
        <v>84</v>
      </c>
      <c r="D539" s="148">
        <v>60</v>
      </c>
      <c r="E539" s="152">
        <v>0.82</v>
      </c>
      <c r="F539" s="83" t="str">
        <f t="shared" si="27"/>
        <v>September</v>
      </c>
      <c r="G539" s="113">
        <f t="shared" si="25"/>
        <v>84</v>
      </c>
      <c r="H539" s="49">
        <f t="shared" si="26"/>
        <v>68.88</v>
      </c>
    </row>
    <row r="540" spans="1:8" x14ac:dyDescent="0.25">
      <c r="A540" s="141" t="s">
        <v>656</v>
      </c>
      <c r="B540" s="138">
        <v>24</v>
      </c>
      <c r="C540" s="146">
        <v>36</v>
      </c>
      <c r="D540" s="148">
        <v>44</v>
      </c>
      <c r="E540" s="152">
        <v>0.65300000000000002</v>
      </c>
      <c r="F540" s="83" t="str">
        <f t="shared" si="27"/>
        <v>September</v>
      </c>
      <c r="G540" s="113">
        <f t="shared" si="25"/>
        <v>36</v>
      </c>
      <c r="H540" s="49">
        <f t="shared" si="26"/>
        <v>23.508000000000003</v>
      </c>
    </row>
    <row r="541" spans="1:8" x14ac:dyDescent="0.25">
      <c r="A541" s="141" t="s">
        <v>100</v>
      </c>
      <c r="B541" s="138">
        <v>0</v>
      </c>
      <c r="C541" s="146">
        <v>0</v>
      </c>
      <c r="D541" s="148">
        <v>0</v>
      </c>
      <c r="E541" s="150"/>
      <c r="F541" s="83" t="str">
        <f t="shared" si="27"/>
        <v>September</v>
      </c>
      <c r="G541" s="113">
        <f t="shared" si="25"/>
        <v>0</v>
      </c>
      <c r="H541" s="49">
        <f t="shared" si="26"/>
        <v>0</v>
      </c>
    </row>
    <row r="542" spans="1:8" x14ac:dyDescent="0.25">
      <c r="A542" s="141" t="s">
        <v>656</v>
      </c>
      <c r="B542" s="138">
        <v>0</v>
      </c>
      <c r="C542" s="146">
        <v>0</v>
      </c>
      <c r="D542" s="148">
        <v>0</v>
      </c>
      <c r="E542" s="150"/>
      <c r="F542" s="83" t="str">
        <f t="shared" si="27"/>
        <v>September</v>
      </c>
      <c r="G542" s="113">
        <f t="shared" si="25"/>
        <v>0</v>
      </c>
      <c r="H542" s="49">
        <f t="shared" si="26"/>
        <v>0</v>
      </c>
    </row>
    <row r="543" spans="1:8" x14ac:dyDescent="0.25">
      <c r="A543" s="141" t="s">
        <v>650</v>
      </c>
      <c r="B543" s="138">
        <v>0</v>
      </c>
      <c r="C543" s="146">
        <v>35</v>
      </c>
      <c r="D543" s="148">
        <v>4</v>
      </c>
      <c r="E543" s="152">
        <v>3.5</v>
      </c>
      <c r="F543" s="83" t="str">
        <f t="shared" si="27"/>
        <v>September</v>
      </c>
      <c r="G543" s="113">
        <f t="shared" si="25"/>
        <v>35</v>
      </c>
      <c r="H543" s="49">
        <f t="shared" si="26"/>
        <v>122.5</v>
      </c>
    </row>
    <row r="544" spans="1:8" x14ac:dyDescent="0.25">
      <c r="A544" s="140" t="s">
        <v>100</v>
      </c>
      <c r="B544" s="138">
        <v>108</v>
      </c>
      <c r="C544" s="146">
        <v>200</v>
      </c>
      <c r="D544" s="148">
        <v>126</v>
      </c>
      <c r="E544" s="152">
        <v>0.2646</v>
      </c>
      <c r="F544" s="83" t="str">
        <f t="shared" si="27"/>
        <v>September</v>
      </c>
      <c r="G544" s="113">
        <f t="shared" si="25"/>
        <v>200</v>
      </c>
      <c r="H544" s="49">
        <f t="shared" si="26"/>
        <v>52.92</v>
      </c>
    </row>
    <row r="545" spans="1:8" x14ac:dyDescent="0.25">
      <c r="A545" s="140" t="s">
        <v>659</v>
      </c>
      <c r="B545" s="138">
        <v>1</v>
      </c>
      <c r="C545" s="146">
        <v>0</v>
      </c>
      <c r="D545" s="148">
        <v>-30</v>
      </c>
      <c r="E545" s="150"/>
      <c r="F545" s="83" t="str">
        <f t="shared" si="27"/>
        <v>September</v>
      </c>
      <c r="G545" s="113">
        <f t="shared" si="25"/>
        <v>0</v>
      </c>
      <c r="H545" s="49">
        <f t="shared" si="26"/>
        <v>0</v>
      </c>
    </row>
    <row r="546" spans="1:8" x14ac:dyDescent="0.25">
      <c r="A546" s="140" t="s">
        <v>659</v>
      </c>
      <c r="B546" s="138">
        <v>3</v>
      </c>
      <c r="C546" s="146">
        <v>0</v>
      </c>
      <c r="D546" s="148">
        <v>-18</v>
      </c>
      <c r="E546" s="150"/>
      <c r="F546" s="83" t="str">
        <f t="shared" si="27"/>
        <v>September</v>
      </c>
      <c r="G546" s="113">
        <f t="shared" si="25"/>
        <v>0</v>
      </c>
      <c r="H546" s="49">
        <f t="shared" si="26"/>
        <v>0</v>
      </c>
    </row>
    <row r="547" spans="1:8" x14ac:dyDescent="0.25">
      <c r="A547" s="141" t="s">
        <v>659</v>
      </c>
      <c r="B547" s="138">
        <v>0</v>
      </c>
      <c r="C547" s="146">
        <v>0</v>
      </c>
      <c r="D547" s="148">
        <v>0</v>
      </c>
      <c r="E547" s="150"/>
      <c r="F547" s="83" t="str">
        <f t="shared" si="27"/>
        <v>September</v>
      </c>
      <c r="G547" s="113">
        <f t="shared" si="25"/>
        <v>0</v>
      </c>
      <c r="H547" s="49">
        <f t="shared" si="26"/>
        <v>0</v>
      </c>
    </row>
    <row r="548" spans="1:8" x14ac:dyDescent="0.25">
      <c r="A548" s="141" t="s">
        <v>650</v>
      </c>
      <c r="B548" s="138">
        <v>0</v>
      </c>
      <c r="C548" s="146">
        <v>21</v>
      </c>
      <c r="D548" s="148">
        <v>1</v>
      </c>
      <c r="E548" s="152">
        <v>3.95</v>
      </c>
      <c r="F548" s="83" t="str">
        <f t="shared" si="27"/>
        <v>September</v>
      </c>
      <c r="G548" s="113">
        <f t="shared" si="25"/>
        <v>21</v>
      </c>
      <c r="H548" s="49">
        <f t="shared" si="26"/>
        <v>82.95</v>
      </c>
    </row>
    <row r="549" spans="1:8" x14ac:dyDescent="0.25">
      <c r="A549" s="141" t="s">
        <v>650</v>
      </c>
      <c r="B549" s="138">
        <v>0</v>
      </c>
      <c r="C549" s="146">
        <v>3</v>
      </c>
      <c r="D549" s="148">
        <v>0</v>
      </c>
      <c r="E549" s="152">
        <v>3.5</v>
      </c>
      <c r="F549" s="83" t="str">
        <f t="shared" si="27"/>
        <v>September</v>
      </c>
      <c r="G549" s="113">
        <f t="shared" si="25"/>
        <v>3</v>
      </c>
      <c r="H549" s="49">
        <f t="shared" si="26"/>
        <v>10.5</v>
      </c>
    </row>
    <row r="550" spans="1:8" x14ac:dyDescent="0.25">
      <c r="A550" s="141" t="s">
        <v>656</v>
      </c>
      <c r="B550" s="138">
        <v>30</v>
      </c>
      <c r="C550" s="146">
        <v>36</v>
      </c>
      <c r="D550" s="148">
        <v>37</v>
      </c>
      <c r="E550" s="152">
        <v>0.65300000000000002</v>
      </c>
      <c r="F550" s="83" t="str">
        <f t="shared" si="27"/>
        <v>September</v>
      </c>
      <c r="G550" s="113">
        <f t="shared" si="25"/>
        <v>36</v>
      </c>
      <c r="H550" s="49">
        <f t="shared" si="26"/>
        <v>23.508000000000003</v>
      </c>
    </row>
    <row r="551" spans="1:8" x14ac:dyDescent="0.25">
      <c r="A551" s="141" t="s">
        <v>650</v>
      </c>
      <c r="B551" s="138">
        <v>0</v>
      </c>
      <c r="C551" s="146">
        <v>15</v>
      </c>
      <c r="D551" s="148">
        <v>0</v>
      </c>
      <c r="E551" s="152">
        <v>5.95</v>
      </c>
      <c r="F551" s="83" t="str">
        <f t="shared" si="27"/>
        <v>September</v>
      </c>
      <c r="G551" s="113">
        <f t="shared" si="25"/>
        <v>15</v>
      </c>
      <c r="H551" s="49">
        <f t="shared" si="26"/>
        <v>89.25</v>
      </c>
    </row>
    <row r="552" spans="1:8" x14ac:dyDescent="0.25">
      <c r="A552" s="141" t="s">
        <v>654</v>
      </c>
      <c r="B552" s="138">
        <v>0</v>
      </c>
      <c r="C552" s="146">
        <v>0</v>
      </c>
      <c r="D552" s="148">
        <v>-15</v>
      </c>
      <c r="E552" s="152">
        <v>1.0189999999999999</v>
      </c>
      <c r="F552" s="83" t="str">
        <f t="shared" si="27"/>
        <v>September</v>
      </c>
      <c r="G552" s="113">
        <f t="shared" si="25"/>
        <v>0</v>
      </c>
      <c r="H552" s="49">
        <f t="shared" si="26"/>
        <v>0</v>
      </c>
    </row>
    <row r="553" spans="1:8" x14ac:dyDescent="0.25">
      <c r="A553" s="141"/>
      <c r="B553" s="138">
        <v>24</v>
      </c>
      <c r="C553" s="146">
        <v>24</v>
      </c>
      <c r="D553" s="148">
        <v>48</v>
      </c>
      <c r="E553" s="152">
        <v>1.0189999999999999</v>
      </c>
      <c r="F553" s="83" t="str">
        <f t="shared" si="27"/>
        <v>September</v>
      </c>
      <c r="G553" s="113">
        <f t="shared" si="25"/>
        <v>24</v>
      </c>
      <c r="H553" s="49">
        <f t="shared" si="26"/>
        <v>24.455999999999996</v>
      </c>
    </row>
    <row r="554" spans="1:8" x14ac:dyDescent="0.25">
      <c r="A554" s="141"/>
      <c r="B554" s="138">
        <v>12</v>
      </c>
      <c r="C554" s="146">
        <v>24</v>
      </c>
      <c r="D554" s="148">
        <v>36</v>
      </c>
      <c r="E554" s="152">
        <v>1.0189999999999999</v>
      </c>
      <c r="F554" s="83" t="str">
        <f t="shared" si="27"/>
        <v>September</v>
      </c>
      <c r="G554" s="113">
        <f t="shared" si="25"/>
        <v>24</v>
      </c>
      <c r="H554" s="49">
        <f t="shared" si="26"/>
        <v>24.455999999999996</v>
      </c>
    </row>
    <row r="555" spans="1:8" x14ac:dyDescent="0.25">
      <c r="A555" s="141" t="s">
        <v>654</v>
      </c>
      <c r="B555" s="138">
        <v>6</v>
      </c>
      <c r="C555" s="146">
        <v>0</v>
      </c>
      <c r="D555" s="148">
        <v>0</v>
      </c>
      <c r="E555" s="150"/>
      <c r="F555" s="83" t="str">
        <f t="shared" si="27"/>
        <v>September</v>
      </c>
      <c r="G555" s="113">
        <f t="shared" si="25"/>
        <v>0</v>
      </c>
      <c r="H555" s="49">
        <f t="shared" si="26"/>
        <v>0</v>
      </c>
    </row>
    <row r="556" spans="1:8" x14ac:dyDescent="0.25">
      <c r="A556" s="141" t="s">
        <v>654</v>
      </c>
      <c r="B556" s="138">
        <v>8</v>
      </c>
      <c r="C556" s="146">
        <v>48</v>
      </c>
      <c r="D556" s="148">
        <v>4</v>
      </c>
      <c r="E556" s="152">
        <v>1.0189999999999999</v>
      </c>
      <c r="F556" s="83" t="str">
        <f t="shared" si="27"/>
        <v>September</v>
      </c>
      <c r="G556" s="113">
        <f t="shared" si="25"/>
        <v>48</v>
      </c>
      <c r="H556" s="49">
        <f t="shared" si="26"/>
        <v>48.911999999999992</v>
      </c>
    </row>
    <row r="557" spans="1:8" x14ac:dyDescent="0.25">
      <c r="A557" s="141" t="s">
        <v>654</v>
      </c>
      <c r="B557" s="138">
        <v>10</v>
      </c>
      <c r="C557" s="146">
        <v>24</v>
      </c>
      <c r="D557" s="148">
        <v>9</v>
      </c>
      <c r="E557" s="152">
        <v>1.0189999999999999</v>
      </c>
      <c r="F557" s="83" t="str">
        <f t="shared" si="27"/>
        <v>September</v>
      </c>
      <c r="G557" s="113">
        <f t="shared" si="25"/>
        <v>24</v>
      </c>
      <c r="H557" s="49">
        <f t="shared" si="26"/>
        <v>24.455999999999996</v>
      </c>
    </row>
    <row r="558" spans="1:8" x14ac:dyDescent="0.25">
      <c r="A558" s="141" t="s">
        <v>654</v>
      </c>
      <c r="B558" s="138">
        <v>19</v>
      </c>
      <c r="C558" s="146">
        <v>24</v>
      </c>
      <c r="D558" s="148">
        <v>24</v>
      </c>
      <c r="E558" s="152">
        <v>1.0189999999999999</v>
      </c>
      <c r="F558" s="83" t="str">
        <f t="shared" si="27"/>
        <v>September</v>
      </c>
      <c r="G558" s="113">
        <f t="shared" si="25"/>
        <v>24</v>
      </c>
      <c r="H558" s="49">
        <f t="shared" si="26"/>
        <v>24.455999999999996</v>
      </c>
    </row>
    <row r="559" spans="1:8" x14ac:dyDescent="0.25">
      <c r="A559" s="141" t="s">
        <v>659</v>
      </c>
      <c r="B559" s="138">
        <v>0</v>
      </c>
      <c r="C559" s="146">
        <v>24</v>
      </c>
      <c r="D559" s="148">
        <v>11</v>
      </c>
      <c r="E559" s="152">
        <v>1.65</v>
      </c>
      <c r="F559" s="83" t="str">
        <f t="shared" si="27"/>
        <v>September</v>
      </c>
      <c r="G559" s="113">
        <f t="shared" si="25"/>
        <v>24</v>
      </c>
      <c r="H559" s="49">
        <f t="shared" si="26"/>
        <v>39.599999999999994</v>
      </c>
    </row>
    <row r="560" spans="1:8" x14ac:dyDescent="0.25">
      <c r="A560" s="141" t="s">
        <v>650</v>
      </c>
      <c r="B560" s="138">
        <v>0</v>
      </c>
      <c r="C560" s="146">
        <v>27</v>
      </c>
      <c r="D560" s="148">
        <v>2</v>
      </c>
      <c r="E560" s="152">
        <v>4.95</v>
      </c>
      <c r="F560" s="83" t="str">
        <f t="shared" si="27"/>
        <v>September</v>
      </c>
      <c r="G560" s="113">
        <f t="shared" si="25"/>
        <v>27</v>
      </c>
      <c r="H560" s="49">
        <f t="shared" si="26"/>
        <v>133.65</v>
      </c>
    </row>
    <row r="561" spans="1:8" x14ac:dyDescent="0.25">
      <c r="A561" s="141" t="s">
        <v>100</v>
      </c>
      <c r="B561" s="138">
        <v>3</v>
      </c>
      <c r="C561" s="146">
        <v>48</v>
      </c>
      <c r="D561" s="148">
        <v>-5</v>
      </c>
      <c r="E561" s="152">
        <v>0.91800000000000004</v>
      </c>
      <c r="F561" s="83" t="str">
        <f t="shared" si="27"/>
        <v>September</v>
      </c>
      <c r="G561" s="113">
        <f t="shared" si="25"/>
        <v>48</v>
      </c>
      <c r="H561" s="49">
        <f t="shared" si="26"/>
        <v>44.064</v>
      </c>
    </row>
    <row r="562" spans="1:8" x14ac:dyDescent="0.25">
      <c r="A562" s="144"/>
      <c r="B562" s="139"/>
      <c r="C562" s="147"/>
      <c r="D562" s="149"/>
      <c r="E562" s="157"/>
      <c r="F562" s="83" t="str">
        <f t="shared" si="27"/>
        <v>September</v>
      </c>
      <c r="G562" s="113">
        <f t="shared" si="25"/>
        <v>0</v>
      </c>
      <c r="H562" s="49">
        <f t="shared" si="26"/>
        <v>0</v>
      </c>
    </row>
    <row r="563" spans="1:8" x14ac:dyDescent="0.25">
      <c r="A563" s="143" t="s">
        <v>622</v>
      </c>
      <c r="B563" s="138">
        <v>10</v>
      </c>
      <c r="C563" s="146">
        <v>0</v>
      </c>
      <c r="D563" s="148">
        <v>10</v>
      </c>
      <c r="E563" s="152">
        <v>11</v>
      </c>
      <c r="F563" s="83" t="str">
        <f t="shared" si="27"/>
        <v>September</v>
      </c>
      <c r="G563" s="113">
        <f t="shared" si="25"/>
        <v>0</v>
      </c>
      <c r="H563" s="49">
        <f t="shared" si="26"/>
        <v>0</v>
      </c>
    </row>
    <row r="564" spans="1:8" x14ac:dyDescent="0.25">
      <c r="A564" s="143" t="s">
        <v>622</v>
      </c>
      <c r="B564" s="138">
        <v>2</v>
      </c>
      <c r="C564" s="146">
        <v>0</v>
      </c>
      <c r="D564" s="148">
        <v>2</v>
      </c>
      <c r="E564" s="152">
        <v>11</v>
      </c>
      <c r="F564" s="83" t="str">
        <f t="shared" si="27"/>
        <v>September</v>
      </c>
      <c r="G564" s="113">
        <f t="shared" si="25"/>
        <v>0</v>
      </c>
      <c r="H564" s="49">
        <f t="shared" si="26"/>
        <v>0</v>
      </c>
    </row>
    <row r="565" spans="1:8" x14ac:dyDescent="0.25">
      <c r="A565" s="143" t="s">
        <v>622</v>
      </c>
      <c r="B565" s="138">
        <v>4</v>
      </c>
      <c r="C565" s="146">
        <v>0</v>
      </c>
      <c r="D565" s="148">
        <v>4</v>
      </c>
      <c r="E565" s="152">
        <v>11</v>
      </c>
      <c r="F565" s="83" t="str">
        <f t="shared" si="27"/>
        <v>September</v>
      </c>
      <c r="G565" s="113">
        <f t="shared" si="25"/>
        <v>0</v>
      </c>
      <c r="H565" s="49">
        <f t="shared" si="26"/>
        <v>0</v>
      </c>
    </row>
    <row r="566" spans="1:8" x14ac:dyDescent="0.25">
      <c r="A566" s="143" t="s">
        <v>622</v>
      </c>
      <c r="B566" s="138">
        <v>0</v>
      </c>
      <c r="C566" s="146">
        <v>8</v>
      </c>
      <c r="D566" s="148">
        <v>8</v>
      </c>
      <c r="E566" s="152">
        <v>8</v>
      </c>
      <c r="F566" s="83" t="str">
        <f t="shared" si="27"/>
        <v>September</v>
      </c>
      <c r="G566" s="113">
        <f t="shared" si="25"/>
        <v>8</v>
      </c>
      <c r="H566" s="49">
        <f t="shared" si="26"/>
        <v>64</v>
      </c>
    </row>
    <row r="567" spans="1:8" x14ac:dyDescent="0.25">
      <c r="A567" s="143" t="s">
        <v>622</v>
      </c>
      <c r="B567" s="138">
        <v>0</v>
      </c>
      <c r="C567" s="146">
        <v>1</v>
      </c>
      <c r="D567" s="148">
        <v>1</v>
      </c>
      <c r="E567" s="152">
        <v>8</v>
      </c>
      <c r="F567" s="83" t="str">
        <f t="shared" si="27"/>
        <v>September</v>
      </c>
      <c r="G567" s="113">
        <f t="shared" si="25"/>
        <v>1</v>
      </c>
      <c r="H567" s="49">
        <f t="shared" si="26"/>
        <v>8</v>
      </c>
    </row>
    <row r="568" spans="1:8" x14ac:dyDescent="0.25">
      <c r="A568" s="143" t="s">
        <v>622</v>
      </c>
      <c r="B568" s="138">
        <v>0</v>
      </c>
      <c r="C568" s="146">
        <v>6</v>
      </c>
      <c r="D568" s="148">
        <v>6</v>
      </c>
      <c r="E568" s="152">
        <v>8</v>
      </c>
      <c r="F568" s="83" t="str">
        <f t="shared" si="27"/>
        <v>September</v>
      </c>
      <c r="G568" s="113">
        <f t="shared" si="25"/>
        <v>6</v>
      </c>
      <c r="H568" s="49">
        <f t="shared" si="26"/>
        <v>48</v>
      </c>
    </row>
    <row r="569" spans="1:8" x14ac:dyDescent="0.25">
      <c r="A569" s="143" t="s">
        <v>622</v>
      </c>
      <c r="B569" s="138">
        <v>0</v>
      </c>
      <c r="C569" s="146">
        <v>1</v>
      </c>
      <c r="D569" s="148">
        <v>1</v>
      </c>
      <c r="E569" s="152">
        <v>31</v>
      </c>
      <c r="F569" s="83" t="str">
        <f t="shared" si="27"/>
        <v>September</v>
      </c>
      <c r="G569" s="113">
        <f t="shared" si="25"/>
        <v>1</v>
      </c>
      <c r="H569" s="49">
        <f t="shared" si="26"/>
        <v>31</v>
      </c>
    </row>
    <row r="570" spans="1:8" x14ac:dyDescent="0.25">
      <c r="A570" s="143" t="s">
        <v>622</v>
      </c>
      <c r="B570" s="138"/>
      <c r="C570" s="145"/>
      <c r="D570" s="148"/>
      <c r="E570" s="150"/>
      <c r="F570" s="83" t="str">
        <f t="shared" si="27"/>
        <v>September</v>
      </c>
      <c r="G570" s="113">
        <f t="shared" si="25"/>
        <v>0</v>
      </c>
      <c r="H570" s="49">
        <f t="shared" si="26"/>
        <v>0</v>
      </c>
    </row>
    <row r="571" spans="1:8" x14ac:dyDescent="0.25">
      <c r="A571" s="142" t="s">
        <v>623</v>
      </c>
      <c r="B571" s="138">
        <v>3.5</v>
      </c>
      <c r="C571" s="146">
        <v>46</v>
      </c>
      <c r="D571" s="148">
        <v>49.5</v>
      </c>
      <c r="E571" s="152">
        <v>4.8449999999999998</v>
      </c>
      <c r="F571" s="83" t="str">
        <f t="shared" si="27"/>
        <v>September</v>
      </c>
      <c r="G571" s="113">
        <f t="shared" si="25"/>
        <v>46</v>
      </c>
      <c r="H571" s="49">
        <f t="shared" si="26"/>
        <v>222.86999999999998</v>
      </c>
    </row>
    <row r="572" spans="1:8" x14ac:dyDescent="0.25">
      <c r="A572" s="142" t="s">
        <v>623</v>
      </c>
      <c r="B572" s="138">
        <v>3.5</v>
      </c>
      <c r="C572" s="146">
        <v>10</v>
      </c>
      <c r="D572" s="148">
        <v>13.5</v>
      </c>
      <c r="E572" s="152">
        <v>4.17</v>
      </c>
      <c r="F572" s="83" t="str">
        <f t="shared" si="27"/>
        <v>September</v>
      </c>
      <c r="G572" s="113">
        <f t="shared" si="25"/>
        <v>10</v>
      </c>
      <c r="H572" s="49">
        <f t="shared" si="26"/>
        <v>41.7</v>
      </c>
    </row>
    <row r="573" spans="1:8" x14ac:dyDescent="0.25">
      <c r="A573" s="142" t="s">
        <v>623</v>
      </c>
      <c r="B573" s="138">
        <v>10</v>
      </c>
      <c r="C573" s="146">
        <v>48</v>
      </c>
      <c r="D573" s="148">
        <v>58</v>
      </c>
      <c r="E573" s="152">
        <v>2.1480000000000001</v>
      </c>
      <c r="F573" s="83" t="str">
        <f t="shared" si="27"/>
        <v>September</v>
      </c>
      <c r="G573" s="113">
        <f t="shared" si="25"/>
        <v>48</v>
      </c>
      <c r="H573" s="49">
        <f t="shared" si="26"/>
        <v>103.10400000000001</v>
      </c>
    </row>
    <row r="574" spans="1:8" x14ac:dyDescent="0.25">
      <c r="A574" s="142" t="s">
        <v>623</v>
      </c>
      <c r="B574" s="138">
        <v>2</v>
      </c>
      <c r="C574" s="146">
        <v>6</v>
      </c>
      <c r="D574" s="148">
        <v>8</v>
      </c>
      <c r="E574" s="152">
        <v>9.6199999999999992</v>
      </c>
      <c r="F574" s="83" t="str">
        <f t="shared" si="27"/>
        <v>September</v>
      </c>
      <c r="G574" s="113">
        <f t="shared" si="25"/>
        <v>6</v>
      </c>
      <c r="H574" s="49">
        <f t="shared" si="26"/>
        <v>57.72</v>
      </c>
    </row>
    <row r="575" spans="1:8" x14ac:dyDescent="0.25">
      <c r="A575" s="142" t="s">
        <v>624</v>
      </c>
      <c r="B575" s="138">
        <v>150</v>
      </c>
      <c r="C575" s="146">
        <v>0</v>
      </c>
      <c r="D575" s="148">
        <v>150</v>
      </c>
      <c r="E575" s="150"/>
      <c r="F575" s="83" t="str">
        <f t="shared" si="27"/>
        <v>September</v>
      </c>
      <c r="G575" s="113">
        <f t="shared" si="25"/>
        <v>0</v>
      </c>
      <c r="H575" s="49">
        <f t="shared" si="26"/>
        <v>0</v>
      </c>
    </row>
    <row r="576" spans="1:8" x14ac:dyDescent="0.25">
      <c r="A576" s="142" t="s">
        <v>624</v>
      </c>
      <c r="B576" s="138">
        <v>600</v>
      </c>
      <c r="C576" s="146">
        <v>0</v>
      </c>
      <c r="D576" s="148">
        <v>600</v>
      </c>
      <c r="E576" s="150"/>
      <c r="F576" s="83" t="str">
        <f t="shared" si="27"/>
        <v>September</v>
      </c>
      <c r="G576" s="113">
        <f t="shared" si="25"/>
        <v>0</v>
      </c>
      <c r="H576" s="49">
        <f t="shared" si="26"/>
        <v>0</v>
      </c>
    </row>
    <row r="577" spans="1:8" x14ac:dyDescent="0.25">
      <c r="A577" s="142" t="s">
        <v>624</v>
      </c>
      <c r="B577" s="138">
        <v>350</v>
      </c>
      <c r="C577" s="146">
        <v>1000</v>
      </c>
      <c r="D577" s="148">
        <v>1350</v>
      </c>
      <c r="E577" s="152">
        <v>0.14956</v>
      </c>
      <c r="F577" s="83" t="str">
        <f t="shared" si="27"/>
        <v>September</v>
      </c>
      <c r="G577" s="113">
        <f t="shared" si="25"/>
        <v>1000</v>
      </c>
      <c r="H577" s="49">
        <f t="shared" si="26"/>
        <v>149.56</v>
      </c>
    </row>
    <row r="578" spans="1:8" x14ac:dyDescent="0.25">
      <c r="A578" s="142" t="s">
        <v>624</v>
      </c>
      <c r="B578" s="138">
        <v>380</v>
      </c>
      <c r="C578" s="146">
        <v>1200</v>
      </c>
      <c r="D578" s="148">
        <v>1580</v>
      </c>
      <c r="E578" s="152">
        <v>0.18357999999999999</v>
      </c>
      <c r="F578" s="83" t="str">
        <f t="shared" si="27"/>
        <v>September</v>
      </c>
      <c r="G578" s="113">
        <f t="shared" si="25"/>
        <v>1200</v>
      </c>
      <c r="H578" s="49">
        <f t="shared" si="26"/>
        <v>220.29599999999999</v>
      </c>
    </row>
    <row r="579" spans="1:8" x14ac:dyDescent="0.25">
      <c r="A579" s="142" t="s">
        <v>624</v>
      </c>
      <c r="B579" s="138"/>
      <c r="C579" s="146">
        <v>0</v>
      </c>
      <c r="D579" s="148">
        <v>0</v>
      </c>
      <c r="E579" s="152">
        <v>0</v>
      </c>
      <c r="F579" s="83" t="str">
        <f t="shared" si="27"/>
        <v>September</v>
      </c>
      <c r="G579" s="113">
        <f t="shared" ref="G579:G642" si="28">IFERROR(IF(C579=" ",0,C579),0)</f>
        <v>0</v>
      </c>
      <c r="H579" s="49">
        <f t="shared" ref="H579:H642" si="29">IFERROR(G579 * E579, 0)</f>
        <v>0</v>
      </c>
    </row>
    <row r="580" spans="1:8" x14ac:dyDescent="0.25">
      <c r="A580" s="142" t="s">
        <v>624</v>
      </c>
      <c r="B580" s="138">
        <v>120</v>
      </c>
      <c r="C580" s="146">
        <v>0</v>
      </c>
      <c r="D580" s="148">
        <v>120</v>
      </c>
      <c r="E580" s="150"/>
      <c r="F580" s="83" t="str">
        <f t="shared" si="27"/>
        <v>September</v>
      </c>
      <c r="G580" s="113">
        <f t="shared" si="28"/>
        <v>0</v>
      </c>
      <c r="H580" s="49">
        <f t="shared" si="29"/>
        <v>0</v>
      </c>
    </row>
    <row r="581" spans="1:8" x14ac:dyDescent="0.25">
      <c r="A581" s="142" t="s">
        <v>624</v>
      </c>
      <c r="B581" s="138">
        <v>408</v>
      </c>
      <c r="C581" s="146">
        <v>0</v>
      </c>
      <c r="D581" s="148">
        <v>408</v>
      </c>
      <c r="E581" s="150"/>
      <c r="F581" s="83" t="str">
        <f t="shared" si="27"/>
        <v>September</v>
      </c>
      <c r="G581" s="113">
        <f t="shared" si="28"/>
        <v>0</v>
      </c>
      <c r="H581" s="49">
        <f t="shared" si="29"/>
        <v>0</v>
      </c>
    </row>
    <row r="582" spans="1:8" x14ac:dyDescent="0.25">
      <c r="A582" s="142" t="s">
        <v>624</v>
      </c>
      <c r="B582" s="138">
        <v>292</v>
      </c>
      <c r="C582" s="146">
        <v>0</v>
      </c>
      <c r="D582" s="148">
        <v>292</v>
      </c>
      <c r="E582" s="152">
        <v>6.7000000000000004E-2</v>
      </c>
      <c r="F582" s="83" t="str">
        <f t="shared" si="27"/>
        <v>September</v>
      </c>
      <c r="G582" s="113">
        <f t="shared" si="28"/>
        <v>0</v>
      </c>
      <c r="H582" s="49">
        <f t="shared" si="29"/>
        <v>0</v>
      </c>
    </row>
    <row r="583" spans="1:8" x14ac:dyDescent="0.25">
      <c r="A583" s="142" t="s">
        <v>624</v>
      </c>
      <c r="B583" s="138">
        <v>348</v>
      </c>
      <c r="C583" s="146">
        <v>696</v>
      </c>
      <c r="D583" s="148">
        <v>1044</v>
      </c>
      <c r="E583" s="152">
        <v>6.9000000000000006E-2</v>
      </c>
      <c r="F583" s="83" t="str">
        <f t="shared" si="27"/>
        <v>September</v>
      </c>
      <c r="G583" s="113">
        <f t="shared" si="28"/>
        <v>696</v>
      </c>
      <c r="H583" s="49">
        <f t="shared" si="29"/>
        <v>48.024000000000001</v>
      </c>
    </row>
    <row r="584" spans="1:8" x14ac:dyDescent="0.25">
      <c r="A584" s="142" t="s">
        <v>625</v>
      </c>
      <c r="B584" s="138">
        <v>0</v>
      </c>
      <c r="C584" s="146">
        <v>9</v>
      </c>
      <c r="D584" s="148">
        <v>9</v>
      </c>
      <c r="E584" s="152">
        <v>0.11305999999999999</v>
      </c>
      <c r="F584" s="83" t="str">
        <f t="shared" si="27"/>
        <v>September</v>
      </c>
      <c r="G584" s="113">
        <f t="shared" si="28"/>
        <v>9</v>
      </c>
      <c r="H584" s="49">
        <f t="shared" si="29"/>
        <v>1.0175399999999999</v>
      </c>
    </row>
    <row r="585" spans="1:8" x14ac:dyDescent="0.25">
      <c r="A585" s="142" t="s">
        <v>624</v>
      </c>
      <c r="B585" s="138">
        <v>600</v>
      </c>
      <c r="C585" s="146">
        <v>1000</v>
      </c>
      <c r="D585" s="148">
        <v>1600</v>
      </c>
      <c r="E585" s="152">
        <v>0.10417</v>
      </c>
      <c r="F585" s="83" t="str">
        <f t="shared" si="27"/>
        <v>September</v>
      </c>
      <c r="G585" s="113">
        <f t="shared" si="28"/>
        <v>1000</v>
      </c>
      <c r="H585" s="49">
        <f t="shared" si="29"/>
        <v>104.17</v>
      </c>
    </row>
    <row r="586" spans="1:8" x14ac:dyDescent="0.25">
      <c r="A586" s="142" t="s">
        <v>625</v>
      </c>
      <c r="B586" s="138">
        <v>120</v>
      </c>
      <c r="C586" s="146">
        <v>0</v>
      </c>
      <c r="D586" s="148">
        <v>120</v>
      </c>
      <c r="E586" s="150"/>
      <c r="F586" s="83" t="str">
        <f t="shared" si="27"/>
        <v>September</v>
      </c>
      <c r="G586" s="113">
        <f t="shared" si="28"/>
        <v>0</v>
      </c>
      <c r="H586" s="49">
        <f t="shared" si="29"/>
        <v>0</v>
      </c>
    </row>
    <row r="587" spans="1:8" x14ac:dyDescent="0.25">
      <c r="A587" s="142" t="s">
        <v>622</v>
      </c>
      <c r="B587" s="138">
        <v>700</v>
      </c>
      <c r="C587" s="146">
        <v>500</v>
      </c>
      <c r="D587" s="148">
        <v>1200</v>
      </c>
      <c r="E587" s="152">
        <v>2.4400000000000002E-2</v>
      </c>
      <c r="F587" s="83" t="str">
        <f t="shared" si="27"/>
        <v>September</v>
      </c>
      <c r="G587" s="113">
        <f t="shared" si="28"/>
        <v>500</v>
      </c>
      <c r="H587" s="49">
        <f t="shared" si="29"/>
        <v>12.200000000000001</v>
      </c>
    </row>
    <row r="588" spans="1:8" x14ac:dyDescent="0.25">
      <c r="A588" s="142" t="s">
        <v>626</v>
      </c>
      <c r="B588" s="138">
        <v>50</v>
      </c>
      <c r="C588" s="146">
        <v>0</v>
      </c>
      <c r="D588" s="148">
        <v>50</v>
      </c>
      <c r="E588" s="150"/>
      <c r="F588" s="83" t="str">
        <f t="shared" si="27"/>
        <v>September</v>
      </c>
      <c r="G588" s="113">
        <f t="shared" si="28"/>
        <v>0</v>
      </c>
      <c r="H588" s="49">
        <f t="shared" si="29"/>
        <v>0</v>
      </c>
    </row>
    <row r="589" spans="1:8" x14ac:dyDescent="0.25">
      <c r="A589" s="142" t="s">
        <v>626</v>
      </c>
      <c r="B589" s="138"/>
      <c r="C589" s="146">
        <v>500</v>
      </c>
      <c r="D589" s="148">
        <v>500</v>
      </c>
      <c r="E589" s="152">
        <v>0.2041</v>
      </c>
      <c r="F589" s="83" t="str">
        <f t="shared" si="27"/>
        <v>September</v>
      </c>
      <c r="G589" s="113">
        <f t="shared" si="28"/>
        <v>500</v>
      </c>
      <c r="H589" s="49">
        <f t="shared" si="29"/>
        <v>102.05</v>
      </c>
    </row>
    <row r="590" spans="1:8" x14ac:dyDescent="0.25">
      <c r="A590" s="142" t="s">
        <v>626</v>
      </c>
      <c r="B590" s="138"/>
      <c r="C590" s="146">
        <v>0</v>
      </c>
      <c r="D590" s="148">
        <v>0</v>
      </c>
      <c r="E590" s="150"/>
      <c r="F590" s="83" t="str">
        <f t="shared" si="27"/>
        <v>September</v>
      </c>
      <c r="G590" s="113">
        <f t="shared" si="28"/>
        <v>0</v>
      </c>
      <c r="H590" s="49">
        <f t="shared" si="29"/>
        <v>0</v>
      </c>
    </row>
    <row r="591" spans="1:8" x14ac:dyDescent="0.25">
      <c r="A591" s="142" t="s">
        <v>626</v>
      </c>
      <c r="B591" s="138">
        <v>500</v>
      </c>
      <c r="C591" s="146">
        <v>0</v>
      </c>
      <c r="D591" s="148">
        <v>500</v>
      </c>
      <c r="E591" s="150"/>
      <c r="F591" s="83" t="str">
        <f t="shared" si="27"/>
        <v>September</v>
      </c>
      <c r="G591" s="113">
        <f t="shared" si="28"/>
        <v>0</v>
      </c>
      <c r="H591" s="49">
        <f t="shared" si="29"/>
        <v>0</v>
      </c>
    </row>
    <row r="592" spans="1:8" x14ac:dyDescent="0.25">
      <c r="A592" s="142" t="s">
        <v>624</v>
      </c>
      <c r="B592" s="138">
        <v>900</v>
      </c>
      <c r="C592" s="146">
        <v>0</v>
      </c>
      <c r="D592" s="148">
        <v>900</v>
      </c>
      <c r="E592" s="150"/>
      <c r="F592" s="83" t="str">
        <f t="shared" ref="F592:F655" si="30">"September"</f>
        <v>September</v>
      </c>
      <c r="G592" s="113">
        <f t="shared" si="28"/>
        <v>0</v>
      </c>
      <c r="H592" s="49">
        <f t="shared" si="29"/>
        <v>0</v>
      </c>
    </row>
    <row r="593" spans="1:8" x14ac:dyDescent="0.25">
      <c r="A593" s="142" t="s">
        <v>624</v>
      </c>
      <c r="B593" s="138">
        <v>173</v>
      </c>
      <c r="C593" s="146">
        <v>915</v>
      </c>
      <c r="D593" s="148">
        <v>1088</v>
      </c>
      <c r="E593" s="152">
        <v>4.1300000000000003E-2</v>
      </c>
      <c r="F593" s="83" t="str">
        <f t="shared" si="30"/>
        <v>September</v>
      </c>
      <c r="G593" s="113">
        <f t="shared" si="28"/>
        <v>915</v>
      </c>
      <c r="H593" s="49">
        <f t="shared" si="29"/>
        <v>37.789500000000004</v>
      </c>
    </row>
    <row r="594" spans="1:8" x14ac:dyDescent="0.25">
      <c r="A594" s="142" t="s">
        <v>624</v>
      </c>
      <c r="B594" s="138">
        <v>655</v>
      </c>
      <c r="C594" s="146">
        <v>1000</v>
      </c>
      <c r="D594" s="148">
        <v>1655</v>
      </c>
      <c r="E594" s="152">
        <v>0.11545</v>
      </c>
      <c r="F594" s="83" t="str">
        <f t="shared" si="30"/>
        <v>September</v>
      </c>
      <c r="G594" s="113">
        <f t="shared" si="28"/>
        <v>1000</v>
      </c>
      <c r="H594" s="49">
        <f t="shared" si="29"/>
        <v>115.45</v>
      </c>
    </row>
    <row r="595" spans="1:8" x14ac:dyDescent="0.25">
      <c r="A595" s="142" t="s">
        <v>625</v>
      </c>
      <c r="B595" s="138">
        <v>1050</v>
      </c>
      <c r="C595" s="146">
        <v>0</v>
      </c>
      <c r="D595" s="148">
        <v>1050</v>
      </c>
      <c r="E595" s="150"/>
      <c r="F595" s="83" t="str">
        <f t="shared" si="30"/>
        <v>September</v>
      </c>
      <c r="G595" s="113">
        <f t="shared" si="28"/>
        <v>0</v>
      </c>
      <c r="H595" s="49">
        <f t="shared" si="29"/>
        <v>0</v>
      </c>
    </row>
    <row r="596" spans="1:8" x14ac:dyDescent="0.25">
      <c r="A596" s="142" t="s">
        <v>625</v>
      </c>
      <c r="B596" s="138">
        <v>75</v>
      </c>
      <c r="C596" s="146">
        <v>0</v>
      </c>
      <c r="D596" s="148">
        <v>75</v>
      </c>
      <c r="E596" s="150"/>
      <c r="F596" s="83" t="str">
        <f t="shared" si="30"/>
        <v>September</v>
      </c>
      <c r="G596" s="113">
        <f t="shared" si="28"/>
        <v>0</v>
      </c>
      <c r="H596" s="49">
        <f t="shared" si="29"/>
        <v>0</v>
      </c>
    </row>
    <row r="597" spans="1:8" x14ac:dyDescent="0.25">
      <c r="A597" s="142" t="s">
        <v>627</v>
      </c>
      <c r="B597" s="138">
        <v>50</v>
      </c>
      <c r="C597" s="146">
        <v>0</v>
      </c>
      <c r="D597" s="148">
        <v>50</v>
      </c>
      <c r="E597" s="150"/>
      <c r="F597" s="83" t="str">
        <f t="shared" si="30"/>
        <v>September</v>
      </c>
      <c r="G597" s="113">
        <f t="shared" si="28"/>
        <v>0</v>
      </c>
      <c r="H597" s="49">
        <f t="shared" si="29"/>
        <v>0</v>
      </c>
    </row>
    <row r="598" spans="1:8" x14ac:dyDescent="0.25">
      <c r="A598" s="142" t="s">
        <v>627</v>
      </c>
      <c r="B598" s="138">
        <v>0</v>
      </c>
      <c r="C598" s="146">
        <v>0</v>
      </c>
      <c r="D598" s="148">
        <v>0</v>
      </c>
      <c r="E598" s="150"/>
      <c r="F598" s="83" t="str">
        <f t="shared" si="30"/>
        <v>September</v>
      </c>
      <c r="G598" s="113">
        <f t="shared" si="28"/>
        <v>0</v>
      </c>
      <c r="H598" s="49">
        <f t="shared" si="29"/>
        <v>0</v>
      </c>
    </row>
    <row r="599" spans="1:8" x14ac:dyDescent="0.25">
      <c r="A599" s="142" t="s">
        <v>622</v>
      </c>
      <c r="B599" s="138">
        <v>400</v>
      </c>
      <c r="C599" s="146">
        <v>1000</v>
      </c>
      <c r="D599" s="148">
        <v>1400</v>
      </c>
      <c r="E599" s="152">
        <v>3.2599999999999997E-2</v>
      </c>
      <c r="F599" s="83" t="str">
        <f t="shared" si="30"/>
        <v>September</v>
      </c>
      <c r="G599" s="113">
        <f t="shared" si="28"/>
        <v>1000</v>
      </c>
      <c r="H599" s="49">
        <f t="shared" si="29"/>
        <v>32.599999999999994</v>
      </c>
    </row>
    <row r="600" spans="1:8" x14ac:dyDescent="0.25">
      <c r="A600" s="142" t="s">
        <v>625</v>
      </c>
      <c r="B600" s="138"/>
      <c r="C600" s="146">
        <v>1</v>
      </c>
      <c r="D600" s="148">
        <v>1</v>
      </c>
      <c r="E600" s="152">
        <v>33.130000000000003</v>
      </c>
      <c r="F600" s="83" t="str">
        <f t="shared" si="30"/>
        <v>September</v>
      </c>
      <c r="G600" s="113">
        <f t="shared" si="28"/>
        <v>1</v>
      </c>
      <c r="H600" s="49">
        <f t="shared" si="29"/>
        <v>33.130000000000003</v>
      </c>
    </row>
    <row r="601" spans="1:8" x14ac:dyDescent="0.25">
      <c r="A601" s="142" t="s">
        <v>627</v>
      </c>
      <c r="B601" s="138">
        <v>7</v>
      </c>
      <c r="C601" s="146">
        <v>0</v>
      </c>
      <c r="D601" s="148">
        <v>7</v>
      </c>
      <c r="E601" s="150"/>
      <c r="F601" s="83" t="str">
        <f t="shared" si="30"/>
        <v>September</v>
      </c>
      <c r="G601" s="113">
        <f t="shared" si="28"/>
        <v>0</v>
      </c>
      <c r="H601" s="49">
        <f t="shared" si="29"/>
        <v>0</v>
      </c>
    </row>
    <row r="602" spans="1:8" x14ac:dyDescent="0.25">
      <c r="A602" s="142" t="s">
        <v>625</v>
      </c>
      <c r="B602" s="138">
        <v>9</v>
      </c>
      <c r="C602" s="146">
        <v>200</v>
      </c>
      <c r="D602" s="148">
        <v>209</v>
      </c>
      <c r="E602" s="152">
        <v>16.63</v>
      </c>
      <c r="F602" s="83" t="str">
        <f t="shared" si="30"/>
        <v>September</v>
      </c>
      <c r="G602" s="113">
        <f t="shared" si="28"/>
        <v>200</v>
      </c>
      <c r="H602" s="49">
        <f t="shared" si="29"/>
        <v>3326</v>
      </c>
    </row>
    <row r="603" spans="1:8" x14ac:dyDescent="0.25">
      <c r="A603" s="142" t="s">
        <v>625</v>
      </c>
      <c r="B603" s="138"/>
      <c r="C603" s="146">
        <v>12</v>
      </c>
      <c r="D603" s="148">
        <v>12</v>
      </c>
      <c r="E603" s="152">
        <v>3.0489999999999999</v>
      </c>
      <c r="F603" s="83" t="str">
        <f t="shared" si="30"/>
        <v>September</v>
      </c>
      <c r="G603" s="113">
        <f t="shared" si="28"/>
        <v>12</v>
      </c>
      <c r="H603" s="49">
        <f t="shared" si="29"/>
        <v>36.588000000000001</v>
      </c>
    </row>
    <row r="604" spans="1:8" x14ac:dyDescent="0.25">
      <c r="A604" s="142" t="s">
        <v>624</v>
      </c>
      <c r="B604" s="138">
        <v>80</v>
      </c>
      <c r="C604" s="146">
        <v>12</v>
      </c>
      <c r="D604" s="148">
        <v>92</v>
      </c>
      <c r="E604" s="152">
        <v>1.5350000000000001E-2</v>
      </c>
      <c r="F604" s="83" t="str">
        <f t="shared" si="30"/>
        <v>September</v>
      </c>
      <c r="G604" s="113">
        <f t="shared" si="28"/>
        <v>12</v>
      </c>
      <c r="H604" s="49">
        <f t="shared" si="29"/>
        <v>0.1842</v>
      </c>
    </row>
    <row r="605" spans="1:8" x14ac:dyDescent="0.25">
      <c r="A605" s="142" t="s">
        <v>624</v>
      </c>
      <c r="B605" s="138">
        <v>0</v>
      </c>
      <c r="C605" s="146">
        <v>0</v>
      </c>
      <c r="D605" s="148">
        <v>0</v>
      </c>
      <c r="E605" s="150"/>
      <c r="F605" s="83" t="str">
        <f t="shared" si="30"/>
        <v>September</v>
      </c>
      <c r="G605" s="113">
        <f t="shared" si="28"/>
        <v>0</v>
      </c>
      <c r="H605" s="49">
        <f t="shared" si="29"/>
        <v>0</v>
      </c>
    </row>
    <row r="606" spans="1:8" x14ac:dyDescent="0.25">
      <c r="A606" s="142" t="s">
        <v>624</v>
      </c>
      <c r="B606" s="138">
        <v>0</v>
      </c>
      <c r="C606" s="146">
        <v>250</v>
      </c>
      <c r="D606" s="148">
        <v>250</v>
      </c>
      <c r="E606" s="152">
        <v>3.84</v>
      </c>
      <c r="F606" s="83" t="str">
        <f t="shared" si="30"/>
        <v>September</v>
      </c>
      <c r="G606" s="113">
        <f t="shared" si="28"/>
        <v>250</v>
      </c>
      <c r="H606" s="49">
        <f t="shared" si="29"/>
        <v>960</v>
      </c>
    </row>
    <row r="607" spans="1:8" x14ac:dyDescent="0.25">
      <c r="A607" s="142" t="s">
        <v>624</v>
      </c>
      <c r="B607" s="138">
        <v>250</v>
      </c>
      <c r="C607" s="146">
        <v>0</v>
      </c>
      <c r="D607" s="148">
        <v>250</v>
      </c>
      <c r="E607" s="152">
        <v>29.54</v>
      </c>
      <c r="F607" s="83" t="str">
        <f t="shared" si="30"/>
        <v>September</v>
      </c>
      <c r="G607" s="113">
        <f t="shared" si="28"/>
        <v>0</v>
      </c>
      <c r="H607" s="49">
        <f t="shared" si="29"/>
        <v>0</v>
      </c>
    </row>
    <row r="608" spans="1:8" x14ac:dyDescent="0.25">
      <c r="A608" s="142" t="s">
        <v>651</v>
      </c>
      <c r="B608" s="138">
        <v>78</v>
      </c>
      <c r="C608" s="146">
        <v>0</v>
      </c>
      <c r="D608" s="148">
        <v>78</v>
      </c>
      <c r="E608" s="154"/>
      <c r="F608" s="83" t="str">
        <f t="shared" si="30"/>
        <v>September</v>
      </c>
      <c r="G608" s="113">
        <f t="shared" si="28"/>
        <v>0</v>
      </c>
      <c r="H608" s="49">
        <f t="shared" si="29"/>
        <v>0</v>
      </c>
    </row>
    <row r="609" spans="1:8" x14ac:dyDescent="0.25">
      <c r="A609" s="142" t="s">
        <v>625</v>
      </c>
      <c r="B609" s="138">
        <v>800</v>
      </c>
      <c r="C609" s="146">
        <v>1</v>
      </c>
      <c r="D609" s="148">
        <v>801</v>
      </c>
      <c r="E609" s="152">
        <v>3.67</v>
      </c>
      <c r="F609" s="83" t="str">
        <f t="shared" si="30"/>
        <v>September</v>
      </c>
      <c r="G609" s="113">
        <f t="shared" si="28"/>
        <v>1</v>
      </c>
      <c r="H609" s="49">
        <f t="shared" si="29"/>
        <v>3.67</v>
      </c>
    </row>
    <row r="610" spans="1:8" x14ac:dyDescent="0.25">
      <c r="A610" s="142" t="s">
        <v>625</v>
      </c>
      <c r="B610" s="138">
        <v>400</v>
      </c>
      <c r="C610" s="146">
        <v>0</v>
      </c>
      <c r="D610" s="148">
        <v>400</v>
      </c>
      <c r="E610" s="150"/>
      <c r="F610" s="83" t="str">
        <f t="shared" si="30"/>
        <v>September</v>
      </c>
      <c r="G610" s="113">
        <f t="shared" si="28"/>
        <v>0</v>
      </c>
      <c r="H610" s="49">
        <f t="shared" si="29"/>
        <v>0</v>
      </c>
    </row>
    <row r="611" spans="1:8" x14ac:dyDescent="0.25">
      <c r="A611" s="142" t="s">
        <v>627</v>
      </c>
      <c r="B611" s="138">
        <v>12</v>
      </c>
      <c r="C611" s="146">
        <v>0</v>
      </c>
      <c r="D611" s="148">
        <v>12</v>
      </c>
      <c r="E611" s="150"/>
      <c r="F611" s="83" t="str">
        <f t="shared" si="30"/>
        <v>September</v>
      </c>
      <c r="G611" s="113">
        <f t="shared" si="28"/>
        <v>0</v>
      </c>
      <c r="H611" s="49">
        <f t="shared" si="29"/>
        <v>0</v>
      </c>
    </row>
    <row r="612" spans="1:8" x14ac:dyDescent="0.25">
      <c r="A612" s="142" t="s">
        <v>623</v>
      </c>
      <c r="B612" s="138">
        <v>7</v>
      </c>
      <c r="C612" s="146">
        <v>48</v>
      </c>
      <c r="D612" s="148">
        <v>55</v>
      </c>
      <c r="E612" s="150"/>
      <c r="F612" s="83" t="str">
        <f t="shared" si="30"/>
        <v>September</v>
      </c>
      <c r="G612" s="113">
        <f t="shared" si="28"/>
        <v>48</v>
      </c>
      <c r="H612" s="49">
        <f t="shared" si="29"/>
        <v>0</v>
      </c>
    </row>
    <row r="613" spans="1:8" x14ac:dyDescent="0.25">
      <c r="A613" s="142" t="s">
        <v>627</v>
      </c>
      <c r="B613" s="138">
        <v>2</v>
      </c>
      <c r="C613" s="146">
        <v>1</v>
      </c>
      <c r="D613" s="148">
        <v>3</v>
      </c>
      <c r="E613" s="150"/>
      <c r="F613" s="83" t="str">
        <f t="shared" si="30"/>
        <v>September</v>
      </c>
      <c r="G613" s="113">
        <f t="shared" si="28"/>
        <v>1</v>
      </c>
      <c r="H613" s="49">
        <f t="shared" si="29"/>
        <v>0</v>
      </c>
    </row>
    <row r="614" spans="1:8" x14ac:dyDescent="0.25">
      <c r="A614" s="142" t="s">
        <v>627</v>
      </c>
      <c r="B614" s="138">
        <v>7</v>
      </c>
      <c r="C614" s="146">
        <v>0</v>
      </c>
      <c r="D614" s="148">
        <v>7</v>
      </c>
      <c r="E614" s="150"/>
      <c r="F614" s="83" t="str">
        <f t="shared" si="30"/>
        <v>September</v>
      </c>
      <c r="G614" s="113">
        <f t="shared" si="28"/>
        <v>0</v>
      </c>
      <c r="H614" s="49">
        <f t="shared" si="29"/>
        <v>0</v>
      </c>
    </row>
    <row r="615" spans="1:8" x14ac:dyDescent="0.25">
      <c r="A615" s="142" t="s">
        <v>627</v>
      </c>
      <c r="B615" s="138">
        <v>0</v>
      </c>
      <c r="C615" s="146">
        <v>0</v>
      </c>
      <c r="D615" s="148">
        <v>0</v>
      </c>
      <c r="E615" s="150"/>
      <c r="F615" s="83" t="str">
        <f t="shared" si="30"/>
        <v>September</v>
      </c>
      <c r="G615" s="113">
        <f t="shared" si="28"/>
        <v>0</v>
      </c>
      <c r="H615" s="49">
        <f t="shared" si="29"/>
        <v>0</v>
      </c>
    </row>
    <row r="616" spans="1:8" x14ac:dyDescent="0.25">
      <c r="A616" s="142" t="s">
        <v>627</v>
      </c>
      <c r="B616" s="138">
        <v>0.5</v>
      </c>
      <c r="C616" s="146">
        <v>0</v>
      </c>
      <c r="D616" s="148">
        <v>0.5</v>
      </c>
      <c r="E616" s="150"/>
      <c r="F616" s="83" t="str">
        <f t="shared" si="30"/>
        <v>September</v>
      </c>
      <c r="G616" s="113">
        <f t="shared" si="28"/>
        <v>0</v>
      </c>
      <c r="H616" s="49">
        <f t="shared" si="29"/>
        <v>0</v>
      </c>
    </row>
    <row r="617" spans="1:8" x14ac:dyDescent="0.25">
      <c r="A617" s="142" t="s">
        <v>627</v>
      </c>
      <c r="B617" s="138">
        <v>1</v>
      </c>
      <c r="C617" s="146">
        <v>0</v>
      </c>
      <c r="D617" s="148">
        <v>1</v>
      </c>
      <c r="E617" s="150"/>
      <c r="F617" s="83" t="str">
        <f t="shared" si="30"/>
        <v>September</v>
      </c>
      <c r="G617" s="113">
        <f t="shared" si="28"/>
        <v>0</v>
      </c>
      <c r="H617" s="49">
        <f t="shared" si="29"/>
        <v>0</v>
      </c>
    </row>
    <row r="618" spans="1:8" x14ac:dyDescent="0.25">
      <c r="A618" s="142" t="s">
        <v>627</v>
      </c>
      <c r="B618" s="138">
        <v>5</v>
      </c>
      <c r="C618" s="146">
        <v>0</v>
      </c>
      <c r="D618" s="148">
        <v>5</v>
      </c>
      <c r="E618" s="150"/>
      <c r="F618" s="83" t="str">
        <f t="shared" si="30"/>
        <v>September</v>
      </c>
      <c r="G618" s="113">
        <f t="shared" si="28"/>
        <v>0</v>
      </c>
      <c r="H618" s="49">
        <f t="shared" si="29"/>
        <v>0</v>
      </c>
    </row>
    <row r="619" spans="1:8" x14ac:dyDescent="0.25">
      <c r="A619" s="142" t="s">
        <v>627</v>
      </c>
      <c r="B619" s="138">
        <v>6.5</v>
      </c>
      <c r="C619" s="146">
        <v>0</v>
      </c>
      <c r="D619" s="148">
        <v>6.5</v>
      </c>
      <c r="E619" s="150"/>
      <c r="F619" s="83" t="str">
        <f t="shared" si="30"/>
        <v>September</v>
      </c>
      <c r="G619" s="113">
        <f t="shared" si="28"/>
        <v>0</v>
      </c>
      <c r="H619" s="49">
        <f t="shared" si="29"/>
        <v>0</v>
      </c>
    </row>
    <row r="620" spans="1:8" x14ac:dyDescent="0.25">
      <c r="A620" s="142" t="s">
        <v>627</v>
      </c>
      <c r="B620" s="138">
        <v>13</v>
      </c>
      <c r="C620" s="146">
        <v>0</v>
      </c>
      <c r="D620" s="148">
        <v>13</v>
      </c>
      <c r="E620" s="150"/>
      <c r="F620" s="83" t="str">
        <f t="shared" si="30"/>
        <v>September</v>
      </c>
      <c r="G620" s="113">
        <f t="shared" si="28"/>
        <v>0</v>
      </c>
      <c r="H620" s="49">
        <f t="shared" si="29"/>
        <v>0</v>
      </c>
    </row>
    <row r="621" spans="1:8" x14ac:dyDescent="0.25">
      <c r="A621" s="142" t="s">
        <v>627</v>
      </c>
      <c r="B621" s="138">
        <v>11</v>
      </c>
      <c r="C621" s="146">
        <v>0</v>
      </c>
      <c r="D621" s="148">
        <v>11</v>
      </c>
      <c r="E621" s="150"/>
      <c r="F621" s="83" t="str">
        <f t="shared" si="30"/>
        <v>September</v>
      </c>
      <c r="G621" s="113">
        <f t="shared" si="28"/>
        <v>0</v>
      </c>
      <c r="H621" s="49">
        <f t="shared" si="29"/>
        <v>0</v>
      </c>
    </row>
    <row r="622" spans="1:8" x14ac:dyDescent="0.25">
      <c r="A622" s="142" t="s">
        <v>627</v>
      </c>
      <c r="B622" s="138">
        <v>12</v>
      </c>
      <c r="C622" s="146">
        <v>0</v>
      </c>
      <c r="D622" s="148">
        <v>12</v>
      </c>
      <c r="E622" s="150"/>
      <c r="F622" s="83" t="str">
        <f t="shared" si="30"/>
        <v>September</v>
      </c>
      <c r="G622" s="113">
        <f t="shared" si="28"/>
        <v>0</v>
      </c>
      <c r="H622" s="49">
        <f t="shared" si="29"/>
        <v>0</v>
      </c>
    </row>
    <row r="623" spans="1:8" x14ac:dyDescent="0.25">
      <c r="A623" s="142" t="s">
        <v>628</v>
      </c>
      <c r="B623" s="138">
        <v>2.5</v>
      </c>
      <c r="C623" s="146">
        <v>0</v>
      </c>
      <c r="D623" s="148">
        <v>2.5</v>
      </c>
      <c r="E623" s="154" t="s">
        <v>612</v>
      </c>
      <c r="F623" s="83" t="str">
        <f t="shared" si="30"/>
        <v>September</v>
      </c>
      <c r="G623" s="113">
        <f t="shared" si="28"/>
        <v>0</v>
      </c>
      <c r="H623" s="49">
        <f t="shared" si="29"/>
        <v>0</v>
      </c>
    </row>
    <row r="624" spans="1:8" x14ac:dyDescent="0.25">
      <c r="A624" s="142" t="s">
        <v>628</v>
      </c>
      <c r="B624" s="138">
        <v>0</v>
      </c>
      <c r="C624" s="146">
        <v>2400</v>
      </c>
      <c r="D624" s="148">
        <v>2400</v>
      </c>
      <c r="E624" s="152">
        <f>24.73/2400</f>
        <v>1.0304166666666666E-2</v>
      </c>
      <c r="F624" s="83" t="str">
        <f t="shared" si="30"/>
        <v>September</v>
      </c>
      <c r="G624" s="113">
        <f t="shared" si="28"/>
        <v>2400</v>
      </c>
      <c r="H624" s="49">
        <f t="shared" si="29"/>
        <v>24.73</v>
      </c>
    </row>
    <row r="625" spans="1:8" x14ac:dyDescent="0.25">
      <c r="A625" s="142" t="s">
        <v>628</v>
      </c>
      <c r="B625" s="138">
        <v>100</v>
      </c>
      <c r="C625" s="146">
        <v>0</v>
      </c>
      <c r="D625" s="148">
        <v>100</v>
      </c>
      <c r="E625" s="150"/>
      <c r="F625" s="83" t="str">
        <f t="shared" si="30"/>
        <v>September</v>
      </c>
      <c r="G625" s="113">
        <f t="shared" si="28"/>
        <v>0</v>
      </c>
      <c r="H625" s="49">
        <f t="shared" si="29"/>
        <v>0</v>
      </c>
    </row>
    <row r="626" spans="1:8" x14ac:dyDescent="0.25">
      <c r="A626" s="142" t="s">
        <v>628</v>
      </c>
      <c r="B626" s="138">
        <v>0</v>
      </c>
      <c r="C626" s="146">
        <v>500</v>
      </c>
      <c r="D626" s="148">
        <v>500</v>
      </c>
      <c r="E626" s="152">
        <v>2.1999999999999999E-2</v>
      </c>
      <c r="F626" s="83" t="str">
        <f t="shared" si="30"/>
        <v>September</v>
      </c>
      <c r="G626" s="113">
        <f t="shared" si="28"/>
        <v>500</v>
      </c>
      <c r="H626" s="49">
        <f t="shared" si="29"/>
        <v>11</v>
      </c>
    </row>
    <row r="627" spans="1:8" x14ac:dyDescent="0.25">
      <c r="A627" s="142" t="s">
        <v>628</v>
      </c>
      <c r="B627" s="138">
        <v>550</v>
      </c>
      <c r="C627" s="146">
        <v>0</v>
      </c>
      <c r="D627" s="148">
        <v>550</v>
      </c>
      <c r="E627" s="150"/>
      <c r="F627" s="83" t="str">
        <f t="shared" si="30"/>
        <v>September</v>
      </c>
      <c r="G627" s="113">
        <f t="shared" si="28"/>
        <v>0</v>
      </c>
      <c r="H627" s="49">
        <f t="shared" si="29"/>
        <v>0</v>
      </c>
    </row>
    <row r="628" spans="1:8" x14ac:dyDescent="0.25">
      <c r="A628" s="142" t="s">
        <v>628</v>
      </c>
      <c r="B628" s="138">
        <v>120</v>
      </c>
      <c r="C628" s="146">
        <v>0</v>
      </c>
      <c r="D628" s="148">
        <v>120</v>
      </c>
      <c r="E628" s="150"/>
      <c r="F628" s="83" t="str">
        <f t="shared" si="30"/>
        <v>September</v>
      </c>
      <c r="G628" s="113">
        <f t="shared" si="28"/>
        <v>0</v>
      </c>
      <c r="H628" s="49">
        <f t="shared" si="29"/>
        <v>0</v>
      </c>
    </row>
    <row r="629" spans="1:8" x14ac:dyDescent="0.25">
      <c r="A629" s="142" t="s">
        <v>628</v>
      </c>
      <c r="B629" s="138">
        <v>1.5</v>
      </c>
      <c r="C629" s="146">
        <v>3</v>
      </c>
      <c r="D629" s="148">
        <v>4.5</v>
      </c>
      <c r="E629" s="152">
        <v>2.2799999999999998</v>
      </c>
      <c r="F629" s="83" t="str">
        <f t="shared" si="30"/>
        <v>September</v>
      </c>
      <c r="G629" s="113">
        <f t="shared" si="28"/>
        <v>3</v>
      </c>
      <c r="H629" s="49">
        <f t="shared" si="29"/>
        <v>6.84</v>
      </c>
    </row>
    <row r="630" spans="1:8" x14ac:dyDescent="0.25">
      <c r="A630" s="142" t="s">
        <v>628</v>
      </c>
      <c r="B630" s="138">
        <v>0</v>
      </c>
      <c r="C630" s="146">
        <v>0</v>
      </c>
      <c r="D630" s="148">
        <v>0</v>
      </c>
      <c r="E630" s="150"/>
      <c r="F630" s="83" t="str">
        <f t="shared" si="30"/>
        <v>September</v>
      </c>
      <c r="G630" s="113">
        <f t="shared" si="28"/>
        <v>0</v>
      </c>
      <c r="H630" s="49">
        <f t="shared" si="29"/>
        <v>0</v>
      </c>
    </row>
    <row r="631" spans="1:8" x14ac:dyDescent="0.25">
      <c r="A631" s="142" t="s">
        <v>625</v>
      </c>
      <c r="B631" s="138">
        <v>430</v>
      </c>
      <c r="C631" s="146">
        <v>500</v>
      </c>
      <c r="D631" s="148">
        <v>930</v>
      </c>
      <c r="E631" s="152">
        <v>4.9279999999999997E-2</v>
      </c>
      <c r="F631" s="83" t="str">
        <f t="shared" si="30"/>
        <v>September</v>
      </c>
      <c r="G631" s="113">
        <f t="shared" si="28"/>
        <v>500</v>
      </c>
      <c r="H631" s="49">
        <f t="shared" si="29"/>
        <v>24.639999999999997</v>
      </c>
    </row>
    <row r="632" spans="1:8" x14ac:dyDescent="0.25">
      <c r="A632" s="142" t="s">
        <v>625</v>
      </c>
      <c r="B632" s="138">
        <v>150</v>
      </c>
      <c r="C632" s="146">
        <v>1000</v>
      </c>
      <c r="D632" s="148">
        <v>1150</v>
      </c>
      <c r="E632" s="152">
        <v>4.9279999999999997E-2</v>
      </c>
      <c r="F632" s="83" t="str">
        <f t="shared" si="30"/>
        <v>September</v>
      </c>
      <c r="G632" s="113">
        <f t="shared" si="28"/>
        <v>1000</v>
      </c>
      <c r="H632" s="49">
        <f t="shared" si="29"/>
        <v>49.279999999999994</v>
      </c>
    </row>
    <row r="633" spans="1:8" x14ac:dyDescent="0.25">
      <c r="A633" s="142" t="s">
        <v>625</v>
      </c>
      <c r="B633" s="138">
        <v>250</v>
      </c>
      <c r="C633" s="146">
        <v>500</v>
      </c>
      <c r="D633" s="148">
        <v>750</v>
      </c>
      <c r="E633" s="152">
        <v>4.9250000000000002E-2</v>
      </c>
      <c r="F633" s="83" t="str">
        <f t="shared" si="30"/>
        <v>September</v>
      </c>
      <c r="G633" s="113">
        <f t="shared" si="28"/>
        <v>500</v>
      </c>
      <c r="H633" s="49">
        <f t="shared" si="29"/>
        <v>24.625</v>
      </c>
    </row>
    <row r="634" spans="1:8" x14ac:dyDescent="0.25">
      <c r="A634" s="142" t="s">
        <v>651</v>
      </c>
      <c r="B634" s="138">
        <v>13</v>
      </c>
      <c r="C634" s="146">
        <v>0</v>
      </c>
      <c r="D634" s="148">
        <v>13</v>
      </c>
      <c r="E634" s="154"/>
      <c r="F634" s="83" t="str">
        <f t="shared" si="30"/>
        <v>September</v>
      </c>
      <c r="G634" s="113">
        <f t="shared" si="28"/>
        <v>0</v>
      </c>
      <c r="H634" s="49">
        <f t="shared" si="29"/>
        <v>0</v>
      </c>
    </row>
    <row r="635" spans="1:8" x14ac:dyDescent="0.25">
      <c r="A635" s="142" t="s">
        <v>622</v>
      </c>
      <c r="B635" s="138">
        <v>1.5</v>
      </c>
      <c r="C635" s="146">
        <v>0</v>
      </c>
      <c r="D635" s="148">
        <v>1.5</v>
      </c>
      <c r="E635" s="150"/>
      <c r="F635" s="83" t="str">
        <f t="shared" si="30"/>
        <v>September</v>
      </c>
      <c r="G635" s="113">
        <f t="shared" si="28"/>
        <v>0</v>
      </c>
      <c r="H635" s="49">
        <f t="shared" si="29"/>
        <v>0</v>
      </c>
    </row>
    <row r="636" spans="1:8" x14ac:dyDescent="0.25">
      <c r="A636" s="142" t="s">
        <v>623</v>
      </c>
      <c r="B636" s="138">
        <v>15.5</v>
      </c>
      <c r="C636" s="146">
        <v>0</v>
      </c>
      <c r="D636" s="148">
        <v>15.5</v>
      </c>
      <c r="E636" s="150"/>
      <c r="F636" s="83" t="str">
        <f t="shared" si="30"/>
        <v>September</v>
      </c>
      <c r="G636" s="113">
        <f t="shared" si="28"/>
        <v>0</v>
      </c>
      <c r="H636" s="49">
        <f t="shared" si="29"/>
        <v>0</v>
      </c>
    </row>
    <row r="637" spans="1:8" x14ac:dyDescent="0.25">
      <c r="A637" s="142" t="s">
        <v>651</v>
      </c>
      <c r="B637" s="138">
        <v>3.5</v>
      </c>
      <c r="C637" s="146">
        <v>0</v>
      </c>
      <c r="D637" s="148">
        <v>3.5</v>
      </c>
      <c r="E637" s="150"/>
      <c r="F637" s="83" t="str">
        <f t="shared" si="30"/>
        <v>September</v>
      </c>
      <c r="G637" s="113">
        <f t="shared" si="28"/>
        <v>0</v>
      </c>
      <c r="H637" s="49">
        <f t="shared" si="29"/>
        <v>0</v>
      </c>
    </row>
    <row r="638" spans="1:8" x14ac:dyDescent="0.25">
      <c r="A638" s="142" t="s">
        <v>651</v>
      </c>
      <c r="B638" s="138">
        <v>3</v>
      </c>
      <c r="C638" s="146">
        <v>0</v>
      </c>
      <c r="D638" s="148">
        <v>3</v>
      </c>
      <c r="E638" s="150"/>
      <c r="F638" s="83" t="str">
        <f t="shared" si="30"/>
        <v>September</v>
      </c>
      <c r="G638" s="113">
        <f t="shared" si="28"/>
        <v>0</v>
      </c>
      <c r="H638" s="49">
        <f t="shared" si="29"/>
        <v>0</v>
      </c>
    </row>
    <row r="639" spans="1:8" x14ac:dyDescent="0.25">
      <c r="A639" s="142" t="s">
        <v>651</v>
      </c>
      <c r="B639" s="138">
        <v>7</v>
      </c>
      <c r="C639" s="146">
        <v>0</v>
      </c>
      <c r="D639" s="148">
        <v>7</v>
      </c>
      <c r="E639" s="150"/>
      <c r="F639" s="83" t="str">
        <f t="shared" si="30"/>
        <v>September</v>
      </c>
      <c r="G639" s="113">
        <f t="shared" si="28"/>
        <v>0</v>
      </c>
      <c r="H639" s="49">
        <f t="shared" si="29"/>
        <v>0</v>
      </c>
    </row>
    <row r="640" spans="1:8" x14ac:dyDescent="0.25">
      <c r="A640" s="142" t="s">
        <v>651</v>
      </c>
      <c r="B640" s="138">
        <v>0.5</v>
      </c>
      <c r="C640" s="146">
        <v>0</v>
      </c>
      <c r="D640" s="148">
        <v>0.5</v>
      </c>
      <c r="E640" s="150"/>
      <c r="F640" s="83" t="str">
        <f t="shared" si="30"/>
        <v>September</v>
      </c>
      <c r="G640" s="113">
        <f t="shared" si="28"/>
        <v>0</v>
      </c>
      <c r="H640" s="49">
        <f t="shared" si="29"/>
        <v>0</v>
      </c>
    </row>
    <row r="641" spans="1:8" x14ac:dyDescent="0.25">
      <c r="A641" s="142" t="s">
        <v>651</v>
      </c>
      <c r="B641" s="138">
        <v>6.5</v>
      </c>
      <c r="C641" s="146">
        <v>0</v>
      </c>
      <c r="D641" s="148">
        <v>6.5</v>
      </c>
      <c r="E641" s="150"/>
      <c r="F641" s="83" t="str">
        <f t="shared" si="30"/>
        <v>September</v>
      </c>
      <c r="G641" s="113">
        <f t="shared" si="28"/>
        <v>0</v>
      </c>
      <c r="H641" s="49">
        <f t="shared" si="29"/>
        <v>0</v>
      </c>
    </row>
    <row r="642" spans="1:8" x14ac:dyDescent="0.25">
      <c r="A642" s="142" t="s">
        <v>651</v>
      </c>
      <c r="B642" s="138">
        <v>1</v>
      </c>
      <c r="C642" s="146">
        <v>0</v>
      </c>
      <c r="D642" s="148">
        <v>1</v>
      </c>
      <c r="E642" s="150"/>
      <c r="F642" s="83" t="str">
        <f t="shared" si="30"/>
        <v>September</v>
      </c>
      <c r="G642" s="113">
        <f t="shared" si="28"/>
        <v>0</v>
      </c>
      <c r="H642" s="49">
        <f t="shared" si="29"/>
        <v>0</v>
      </c>
    </row>
    <row r="643" spans="1:8" x14ac:dyDescent="0.25">
      <c r="A643" s="142" t="s">
        <v>651</v>
      </c>
      <c r="B643" s="138">
        <v>4</v>
      </c>
      <c r="C643" s="146">
        <v>0</v>
      </c>
      <c r="D643" s="148">
        <v>4</v>
      </c>
      <c r="E643" s="150"/>
      <c r="F643" s="83" t="str">
        <f t="shared" si="30"/>
        <v>September</v>
      </c>
      <c r="G643" s="113">
        <f t="shared" ref="G643:G706" si="31">IFERROR(IF(C643=" ",0,C643),0)</f>
        <v>0</v>
      </c>
      <c r="H643" s="49">
        <f t="shared" ref="H643:H706" si="32">IFERROR(G643 * E643, 0)</f>
        <v>0</v>
      </c>
    </row>
    <row r="644" spans="1:8" x14ac:dyDescent="0.25">
      <c r="A644" s="142" t="s">
        <v>651</v>
      </c>
      <c r="B644" s="138">
        <v>6</v>
      </c>
      <c r="C644" s="146">
        <v>0</v>
      </c>
      <c r="D644" s="148">
        <v>6</v>
      </c>
      <c r="E644" s="150"/>
      <c r="F644" s="83" t="str">
        <f t="shared" si="30"/>
        <v>September</v>
      </c>
      <c r="G644" s="113">
        <f t="shared" si="31"/>
        <v>0</v>
      </c>
      <c r="H644" s="49">
        <f t="shared" si="32"/>
        <v>0</v>
      </c>
    </row>
    <row r="645" spans="1:8" x14ac:dyDescent="0.25">
      <c r="A645" s="142" t="s">
        <v>651</v>
      </c>
      <c r="B645" s="138">
        <v>1</v>
      </c>
      <c r="C645" s="146">
        <v>0</v>
      </c>
      <c r="D645" s="148">
        <v>1</v>
      </c>
      <c r="E645" s="150"/>
      <c r="F645" s="83" t="str">
        <f t="shared" si="30"/>
        <v>September</v>
      </c>
      <c r="G645" s="113">
        <f t="shared" si="31"/>
        <v>0</v>
      </c>
      <c r="H645" s="49">
        <f t="shared" si="32"/>
        <v>0</v>
      </c>
    </row>
    <row r="646" spans="1:8" x14ac:dyDescent="0.25">
      <c r="A646" s="142" t="s">
        <v>651</v>
      </c>
      <c r="B646" s="138">
        <v>4</v>
      </c>
      <c r="C646" s="146">
        <v>0</v>
      </c>
      <c r="D646" s="148">
        <v>4</v>
      </c>
      <c r="E646" s="150"/>
      <c r="F646" s="83" t="str">
        <f t="shared" si="30"/>
        <v>September</v>
      </c>
      <c r="G646" s="113">
        <f t="shared" si="31"/>
        <v>0</v>
      </c>
      <c r="H646" s="49">
        <f t="shared" si="32"/>
        <v>0</v>
      </c>
    </row>
    <row r="647" spans="1:8" x14ac:dyDescent="0.25">
      <c r="A647" s="142" t="s">
        <v>629</v>
      </c>
      <c r="B647" s="138">
        <v>2.5</v>
      </c>
      <c r="C647" s="146">
        <v>3</v>
      </c>
      <c r="D647" s="148">
        <v>5.5</v>
      </c>
      <c r="E647" s="152">
        <v>4.3899999999999997</v>
      </c>
      <c r="F647" s="83" t="str">
        <f t="shared" si="30"/>
        <v>September</v>
      </c>
      <c r="G647" s="113">
        <f t="shared" si="31"/>
        <v>3</v>
      </c>
      <c r="H647" s="49">
        <f t="shared" si="32"/>
        <v>13.169999999999998</v>
      </c>
    </row>
    <row r="648" spans="1:8" x14ac:dyDescent="0.25">
      <c r="A648" s="142" t="s">
        <v>629</v>
      </c>
      <c r="B648" s="138">
        <v>12</v>
      </c>
      <c r="C648" s="146">
        <v>0</v>
      </c>
      <c r="D648" s="148">
        <v>12</v>
      </c>
      <c r="E648" s="150"/>
      <c r="F648" s="83" t="str">
        <f t="shared" si="30"/>
        <v>September</v>
      </c>
      <c r="G648" s="113">
        <f t="shared" si="31"/>
        <v>0</v>
      </c>
      <c r="H648" s="49">
        <f t="shared" si="32"/>
        <v>0</v>
      </c>
    </row>
    <row r="649" spans="1:8" x14ac:dyDescent="0.25">
      <c r="A649" s="142" t="s">
        <v>629</v>
      </c>
      <c r="B649" s="138">
        <v>1.5</v>
      </c>
      <c r="C649" s="146">
        <v>1</v>
      </c>
      <c r="D649" s="148">
        <v>2.5</v>
      </c>
      <c r="E649" s="152">
        <v>4.3899999999999997</v>
      </c>
      <c r="F649" s="83" t="str">
        <f t="shared" si="30"/>
        <v>September</v>
      </c>
      <c r="G649" s="113">
        <f t="shared" si="31"/>
        <v>1</v>
      </c>
      <c r="H649" s="49">
        <f t="shared" si="32"/>
        <v>4.3899999999999997</v>
      </c>
    </row>
    <row r="650" spans="1:8" x14ac:dyDescent="0.25">
      <c r="A650" s="142" t="s">
        <v>629</v>
      </c>
      <c r="B650" s="138">
        <v>0</v>
      </c>
      <c r="C650" s="146">
        <v>1</v>
      </c>
      <c r="D650" s="148">
        <v>1</v>
      </c>
      <c r="E650" s="152">
        <v>4.75</v>
      </c>
      <c r="F650" s="83" t="str">
        <f t="shared" si="30"/>
        <v>September</v>
      </c>
      <c r="G650" s="113">
        <f t="shared" si="31"/>
        <v>1</v>
      </c>
      <c r="H650" s="49">
        <f t="shared" si="32"/>
        <v>4.75</v>
      </c>
    </row>
    <row r="651" spans="1:8" x14ac:dyDescent="0.25">
      <c r="A651" s="142" t="s">
        <v>629</v>
      </c>
      <c r="B651" s="138">
        <v>9</v>
      </c>
      <c r="C651" s="146">
        <v>0</v>
      </c>
      <c r="D651" s="148">
        <v>9</v>
      </c>
      <c r="E651" s="152"/>
      <c r="F651" s="83" t="str">
        <f t="shared" si="30"/>
        <v>September</v>
      </c>
      <c r="G651" s="113">
        <f t="shared" si="31"/>
        <v>0</v>
      </c>
      <c r="H651" s="49">
        <f t="shared" si="32"/>
        <v>0</v>
      </c>
    </row>
    <row r="652" spans="1:8" x14ac:dyDescent="0.25">
      <c r="A652" s="142" t="s">
        <v>629</v>
      </c>
      <c r="B652" s="138">
        <v>0.5</v>
      </c>
      <c r="C652" s="146">
        <v>0</v>
      </c>
      <c r="D652" s="148">
        <v>0.5</v>
      </c>
      <c r="E652" s="152"/>
      <c r="F652" s="83" t="str">
        <f t="shared" si="30"/>
        <v>September</v>
      </c>
      <c r="G652" s="113">
        <f t="shared" si="31"/>
        <v>0</v>
      </c>
      <c r="H652" s="49">
        <f t="shared" si="32"/>
        <v>0</v>
      </c>
    </row>
    <row r="653" spans="1:8" x14ac:dyDescent="0.25">
      <c r="A653" s="142" t="s">
        <v>629</v>
      </c>
      <c r="B653" s="138">
        <v>0</v>
      </c>
      <c r="C653" s="146">
        <v>0</v>
      </c>
      <c r="D653" s="148">
        <v>0</v>
      </c>
      <c r="E653" s="152"/>
      <c r="F653" s="83" t="str">
        <f t="shared" si="30"/>
        <v>September</v>
      </c>
      <c r="G653" s="113">
        <f t="shared" si="31"/>
        <v>0</v>
      </c>
      <c r="H653" s="49">
        <f t="shared" si="32"/>
        <v>0</v>
      </c>
    </row>
    <row r="654" spans="1:8" x14ac:dyDescent="0.25">
      <c r="A654" s="142" t="s">
        <v>629</v>
      </c>
      <c r="B654" s="138">
        <v>5.5</v>
      </c>
      <c r="C654" s="146">
        <v>0</v>
      </c>
      <c r="D654" s="148">
        <v>5.5</v>
      </c>
      <c r="E654" s="152"/>
      <c r="F654" s="83" t="str">
        <f t="shared" si="30"/>
        <v>September</v>
      </c>
      <c r="G654" s="113">
        <f t="shared" si="31"/>
        <v>0</v>
      </c>
      <c r="H654" s="49">
        <f t="shared" si="32"/>
        <v>0</v>
      </c>
    </row>
    <row r="655" spans="1:8" x14ac:dyDescent="0.25">
      <c r="A655" s="142" t="s">
        <v>629</v>
      </c>
      <c r="B655" s="138">
        <v>1.5</v>
      </c>
      <c r="C655" s="146">
        <v>0</v>
      </c>
      <c r="D655" s="148">
        <v>1.5</v>
      </c>
      <c r="E655" s="152"/>
      <c r="F655" s="83" t="str">
        <f t="shared" si="30"/>
        <v>September</v>
      </c>
      <c r="G655" s="113">
        <f t="shared" si="31"/>
        <v>0</v>
      </c>
      <c r="H655" s="49">
        <f t="shared" si="32"/>
        <v>0</v>
      </c>
    </row>
    <row r="656" spans="1:8" x14ac:dyDescent="0.25">
      <c r="A656" s="142" t="s">
        <v>629</v>
      </c>
      <c r="B656" s="138">
        <v>1</v>
      </c>
      <c r="C656" s="146">
        <v>0</v>
      </c>
      <c r="D656" s="148">
        <v>1</v>
      </c>
      <c r="E656" s="152"/>
      <c r="F656" s="83" t="str">
        <f t="shared" ref="F656:F692" si="33">"September"</f>
        <v>September</v>
      </c>
      <c r="G656" s="113">
        <f t="shared" si="31"/>
        <v>0</v>
      </c>
      <c r="H656" s="49">
        <f t="shared" si="32"/>
        <v>0</v>
      </c>
    </row>
    <row r="657" spans="1:8" x14ac:dyDescent="0.25">
      <c r="A657" s="142" t="s">
        <v>629</v>
      </c>
      <c r="B657" s="138">
        <v>1</v>
      </c>
      <c r="C657" s="146">
        <v>1</v>
      </c>
      <c r="D657" s="148">
        <v>2</v>
      </c>
      <c r="E657" s="152"/>
      <c r="F657" s="83" t="str">
        <f t="shared" si="33"/>
        <v>September</v>
      </c>
      <c r="G657" s="113">
        <f t="shared" si="31"/>
        <v>1</v>
      </c>
      <c r="H657" s="49">
        <f t="shared" si="32"/>
        <v>0</v>
      </c>
    </row>
    <row r="658" spans="1:8" x14ac:dyDescent="0.25">
      <c r="A658" s="142" t="s">
        <v>629</v>
      </c>
      <c r="B658" s="138">
        <v>2</v>
      </c>
      <c r="C658" s="146">
        <v>0</v>
      </c>
      <c r="D658" s="148">
        <v>2</v>
      </c>
      <c r="E658" s="152"/>
      <c r="F658" s="83" t="str">
        <f t="shared" si="33"/>
        <v>September</v>
      </c>
      <c r="G658" s="113">
        <f t="shared" si="31"/>
        <v>0</v>
      </c>
      <c r="H658" s="49">
        <f t="shared" si="32"/>
        <v>0</v>
      </c>
    </row>
    <row r="659" spans="1:8" x14ac:dyDescent="0.25">
      <c r="A659" s="142" t="s">
        <v>629</v>
      </c>
      <c r="B659" s="138">
        <v>1.5</v>
      </c>
      <c r="C659" s="146">
        <v>0</v>
      </c>
      <c r="D659" s="148">
        <v>1.5</v>
      </c>
      <c r="E659" s="152"/>
      <c r="F659" s="83" t="str">
        <f t="shared" si="33"/>
        <v>September</v>
      </c>
      <c r="G659" s="113">
        <f t="shared" si="31"/>
        <v>0</v>
      </c>
      <c r="H659" s="49">
        <f t="shared" si="32"/>
        <v>0</v>
      </c>
    </row>
    <row r="660" spans="1:8" x14ac:dyDescent="0.25">
      <c r="A660" s="142" t="s">
        <v>629</v>
      </c>
      <c r="B660" s="138">
        <v>1</v>
      </c>
      <c r="C660" s="146">
        <v>0</v>
      </c>
      <c r="D660" s="148">
        <v>1</v>
      </c>
      <c r="E660" s="152"/>
      <c r="F660" s="83" t="str">
        <f t="shared" si="33"/>
        <v>September</v>
      </c>
      <c r="G660" s="113">
        <f t="shared" si="31"/>
        <v>0</v>
      </c>
      <c r="H660" s="49">
        <f t="shared" si="32"/>
        <v>0</v>
      </c>
    </row>
    <row r="661" spans="1:8" x14ac:dyDescent="0.25">
      <c r="A661" s="142" t="s">
        <v>629</v>
      </c>
      <c r="B661" s="138">
        <v>0.5</v>
      </c>
      <c r="C661" s="146">
        <v>1</v>
      </c>
      <c r="D661" s="148">
        <v>1.5</v>
      </c>
      <c r="E661" s="152">
        <v>5.93</v>
      </c>
      <c r="F661" s="83" t="str">
        <f t="shared" si="33"/>
        <v>September</v>
      </c>
      <c r="G661" s="113">
        <f t="shared" si="31"/>
        <v>1</v>
      </c>
      <c r="H661" s="49">
        <f t="shared" si="32"/>
        <v>5.93</v>
      </c>
    </row>
    <row r="662" spans="1:8" x14ac:dyDescent="0.25">
      <c r="A662" s="142" t="s">
        <v>629</v>
      </c>
      <c r="B662" s="138">
        <v>1</v>
      </c>
      <c r="C662" s="146">
        <v>0</v>
      </c>
      <c r="D662" s="148">
        <v>1</v>
      </c>
      <c r="E662" s="152"/>
      <c r="F662" s="83" t="str">
        <f t="shared" si="33"/>
        <v>September</v>
      </c>
      <c r="G662" s="113">
        <f t="shared" si="31"/>
        <v>0</v>
      </c>
      <c r="H662" s="49">
        <f t="shared" si="32"/>
        <v>0</v>
      </c>
    </row>
    <row r="663" spans="1:8" x14ac:dyDescent="0.25">
      <c r="A663" s="142" t="s">
        <v>629</v>
      </c>
      <c r="B663" s="138">
        <v>2</v>
      </c>
      <c r="C663" s="146">
        <v>0</v>
      </c>
      <c r="D663" s="148">
        <v>2</v>
      </c>
      <c r="E663" s="152"/>
      <c r="F663" s="83" t="str">
        <f t="shared" si="33"/>
        <v>September</v>
      </c>
      <c r="G663" s="113">
        <f t="shared" si="31"/>
        <v>0</v>
      </c>
      <c r="H663" s="49">
        <f t="shared" si="32"/>
        <v>0</v>
      </c>
    </row>
    <row r="664" spans="1:8" x14ac:dyDescent="0.25">
      <c r="A664" s="142" t="s">
        <v>629</v>
      </c>
      <c r="B664" s="138">
        <v>1.5</v>
      </c>
      <c r="C664" s="146">
        <v>0</v>
      </c>
      <c r="D664" s="148">
        <v>1.5</v>
      </c>
      <c r="E664" s="152"/>
      <c r="F664" s="83" t="str">
        <f t="shared" si="33"/>
        <v>September</v>
      </c>
      <c r="G664" s="113">
        <f t="shared" si="31"/>
        <v>0</v>
      </c>
      <c r="H664" s="49">
        <f t="shared" si="32"/>
        <v>0</v>
      </c>
    </row>
    <row r="665" spans="1:8" x14ac:dyDescent="0.25">
      <c r="A665" s="142" t="s">
        <v>629</v>
      </c>
      <c r="B665" s="138">
        <v>7</v>
      </c>
      <c r="C665" s="146">
        <v>0</v>
      </c>
      <c r="D665" s="148">
        <v>7</v>
      </c>
      <c r="E665" s="152"/>
      <c r="F665" s="83" t="str">
        <f t="shared" si="33"/>
        <v>September</v>
      </c>
      <c r="G665" s="113">
        <f t="shared" si="31"/>
        <v>0</v>
      </c>
      <c r="H665" s="49">
        <f t="shared" si="32"/>
        <v>0</v>
      </c>
    </row>
    <row r="666" spans="1:8" x14ac:dyDescent="0.25">
      <c r="A666" s="142" t="s">
        <v>629</v>
      </c>
      <c r="B666" s="138">
        <v>3.5</v>
      </c>
      <c r="C666" s="146">
        <v>6</v>
      </c>
      <c r="D666" s="148">
        <v>9.5</v>
      </c>
      <c r="E666" s="152">
        <v>10.09</v>
      </c>
      <c r="F666" s="83" t="str">
        <f t="shared" si="33"/>
        <v>September</v>
      </c>
      <c r="G666" s="113">
        <f t="shared" si="31"/>
        <v>6</v>
      </c>
      <c r="H666" s="49">
        <f t="shared" si="32"/>
        <v>60.54</v>
      </c>
    </row>
    <row r="667" spans="1:8" x14ac:dyDescent="0.25">
      <c r="A667" s="142" t="s">
        <v>629</v>
      </c>
      <c r="B667" s="138">
        <v>11</v>
      </c>
      <c r="C667" s="146">
        <v>0</v>
      </c>
      <c r="D667" s="148">
        <v>11</v>
      </c>
      <c r="E667" s="152"/>
      <c r="F667" s="83" t="str">
        <f t="shared" si="33"/>
        <v>September</v>
      </c>
      <c r="G667" s="113">
        <f t="shared" si="31"/>
        <v>0</v>
      </c>
      <c r="H667" s="49">
        <f t="shared" si="32"/>
        <v>0</v>
      </c>
    </row>
    <row r="668" spans="1:8" x14ac:dyDescent="0.25">
      <c r="A668" s="142" t="s">
        <v>629</v>
      </c>
      <c r="B668" s="138">
        <v>3.5</v>
      </c>
      <c r="C668" s="146">
        <v>6</v>
      </c>
      <c r="D668" s="148">
        <v>9.5</v>
      </c>
      <c r="E668" s="152">
        <v>11.31</v>
      </c>
      <c r="F668" s="83" t="str">
        <f t="shared" si="33"/>
        <v>September</v>
      </c>
      <c r="G668" s="113">
        <f t="shared" si="31"/>
        <v>6</v>
      </c>
      <c r="H668" s="49">
        <f t="shared" si="32"/>
        <v>67.86</v>
      </c>
    </row>
    <row r="669" spans="1:8" x14ac:dyDescent="0.25">
      <c r="A669" s="142" t="s">
        <v>629</v>
      </c>
      <c r="B669" s="138">
        <v>0.5</v>
      </c>
      <c r="C669" s="146">
        <v>0</v>
      </c>
      <c r="D669" s="148">
        <v>0.5</v>
      </c>
      <c r="E669" s="152"/>
      <c r="F669" s="83" t="str">
        <f t="shared" si="33"/>
        <v>September</v>
      </c>
      <c r="G669" s="113">
        <f t="shared" si="31"/>
        <v>0</v>
      </c>
      <c r="H669" s="49">
        <f t="shared" si="32"/>
        <v>0</v>
      </c>
    </row>
    <row r="670" spans="1:8" x14ac:dyDescent="0.25">
      <c r="A670" s="142" t="s">
        <v>628</v>
      </c>
      <c r="B670" s="138">
        <v>0.5</v>
      </c>
      <c r="C670" s="146">
        <v>0</v>
      </c>
      <c r="D670" s="148">
        <v>0.5</v>
      </c>
      <c r="E670" s="152"/>
      <c r="F670" s="83" t="str">
        <f t="shared" si="33"/>
        <v>September</v>
      </c>
      <c r="G670" s="113">
        <f t="shared" si="31"/>
        <v>0</v>
      </c>
      <c r="H670" s="49">
        <f t="shared" si="32"/>
        <v>0</v>
      </c>
    </row>
    <row r="671" spans="1:8" x14ac:dyDescent="0.25">
      <c r="A671" s="142" t="s">
        <v>628</v>
      </c>
      <c r="B671" s="138">
        <v>0.5</v>
      </c>
      <c r="C671" s="146">
        <v>0</v>
      </c>
      <c r="D671" s="148">
        <v>0.5</v>
      </c>
      <c r="E671" s="152"/>
      <c r="F671" s="83" t="str">
        <f t="shared" si="33"/>
        <v>September</v>
      </c>
      <c r="G671" s="113">
        <f t="shared" si="31"/>
        <v>0</v>
      </c>
      <c r="H671" s="49">
        <f t="shared" si="32"/>
        <v>0</v>
      </c>
    </row>
    <row r="672" spans="1:8" x14ac:dyDescent="0.25">
      <c r="A672" s="142" t="s">
        <v>622</v>
      </c>
      <c r="B672" s="138">
        <v>1.5</v>
      </c>
      <c r="C672" s="146">
        <v>0</v>
      </c>
      <c r="D672" s="148">
        <v>1.5</v>
      </c>
      <c r="E672" s="152"/>
      <c r="F672" s="83" t="str">
        <f t="shared" si="33"/>
        <v>September</v>
      </c>
      <c r="G672" s="113">
        <f t="shared" si="31"/>
        <v>0</v>
      </c>
      <c r="H672" s="49">
        <f t="shared" si="32"/>
        <v>0</v>
      </c>
    </row>
    <row r="673" spans="1:8" x14ac:dyDescent="0.25">
      <c r="A673" s="142" t="s">
        <v>611</v>
      </c>
      <c r="B673" s="138"/>
      <c r="C673" s="146">
        <v>0</v>
      </c>
      <c r="D673" s="148">
        <v>0</v>
      </c>
      <c r="E673" s="152"/>
      <c r="F673" s="83" t="str">
        <f t="shared" si="33"/>
        <v>September</v>
      </c>
      <c r="G673" s="113">
        <f t="shared" si="31"/>
        <v>0</v>
      </c>
      <c r="H673" s="49">
        <f t="shared" si="32"/>
        <v>0</v>
      </c>
    </row>
    <row r="674" spans="1:8" x14ac:dyDescent="0.25">
      <c r="A674" s="142" t="s">
        <v>630</v>
      </c>
      <c r="B674" s="138">
        <v>7</v>
      </c>
      <c r="C674" s="146">
        <v>0</v>
      </c>
      <c r="D674" s="148">
        <v>7</v>
      </c>
      <c r="E674" s="152"/>
      <c r="F674" s="83" t="str">
        <f t="shared" si="33"/>
        <v>September</v>
      </c>
      <c r="G674" s="113">
        <f t="shared" si="31"/>
        <v>0</v>
      </c>
      <c r="H674" s="49">
        <f t="shared" si="32"/>
        <v>0</v>
      </c>
    </row>
    <row r="675" spans="1:8" x14ac:dyDescent="0.25">
      <c r="A675" s="142" t="s">
        <v>630</v>
      </c>
      <c r="B675" s="138">
        <v>5</v>
      </c>
      <c r="C675" s="146">
        <v>0</v>
      </c>
      <c r="D675" s="148">
        <v>5</v>
      </c>
      <c r="E675" s="152"/>
      <c r="F675" s="83" t="str">
        <f t="shared" si="33"/>
        <v>September</v>
      </c>
      <c r="G675" s="113">
        <f t="shared" si="31"/>
        <v>0</v>
      </c>
      <c r="H675" s="49">
        <f t="shared" si="32"/>
        <v>0</v>
      </c>
    </row>
    <row r="676" spans="1:8" x14ac:dyDescent="0.25">
      <c r="A676" s="142" t="s">
        <v>630</v>
      </c>
      <c r="B676" s="138">
        <v>3.5</v>
      </c>
      <c r="C676" s="146">
        <v>0</v>
      </c>
      <c r="D676" s="148">
        <v>3.5</v>
      </c>
      <c r="E676" s="152"/>
      <c r="F676" s="83" t="str">
        <f t="shared" si="33"/>
        <v>September</v>
      </c>
      <c r="G676" s="113">
        <f t="shared" si="31"/>
        <v>0</v>
      </c>
      <c r="H676" s="49">
        <f t="shared" si="32"/>
        <v>0</v>
      </c>
    </row>
    <row r="677" spans="1:8" x14ac:dyDescent="0.25">
      <c r="A677" s="142" t="s">
        <v>611</v>
      </c>
      <c r="B677" s="138">
        <v>6.5</v>
      </c>
      <c r="C677" s="146">
        <v>0</v>
      </c>
      <c r="D677" s="148">
        <v>6.5</v>
      </c>
      <c r="E677" s="152"/>
      <c r="F677" s="83" t="str">
        <f t="shared" si="33"/>
        <v>September</v>
      </c>
      <c r="G677" s="113">
        <f t="shared" si="31"/>
        <v>0</v>
      </c>
      <c r="H677" s="49">
        <f t="shared" si="32"/>
        <v>0</v>
      </c>
    </row>
    <row r="678" spans="1:8" x14ac:dyDescent="0.25">
      <c r="A678" s="142" t="s">
        <v>622</v>
      </c>
      <c r="B678" s="138">
        <v>5</v>
      </c>
      <c r="C678" s="146">
        <v>30</v>
      </c>
      <c r="D678" s="148">
        <v>35</v>
      </c>
      <c r="E678" s="152">
        <v>3.32</v>
      </c>
      <c r="F678" s="83" t="str">
        <f t="shared" si="33"/>
        <v>September</v>
      </c>
      <c r="G678" s="113">
        <f t="shared" si="31"/>
        <v>30</v>
      </c>
      <c r="H678" s="49">
        <f t="shared" si="32"/>
        <v>99.6</v>
      </c>
    </row>
    <row r="679" spans="1:8" x14ac:dyDescent="0.25">
      <c r="A679" s="142" t="s">
        <v>623</v>
      </c>
      <c r="B679" s="138">
        <v>3.5</v>
      </c>
      <c r="C679" s="146">
        <v>36</v>
      </c>
      <c r="D679" s="148">
        <v>39.5</v>
      </c>
      <c r="E679" s="152">
        <v>1.51</v>
      </c>
      <c r="F679" s="83" t="str">
        <f t="shared" si="33"/>
        <v>September</v>
      </c>
      <c r="G679" s="113">
        <f t="shared" si="31"/>
        <v>36</v>
      </c>
      <c r="H679" s="49">
        <f t="shared" si="32"/>
        <v>54.36</v>
      </c>
    </row>
    <row r="680" spans="1:8" x14ac:dyDescent="0.25">
      <c r="A680" s="142" t="s">
        <v>623</v>
      </c>
      <c r="B680" s="138">
        <v>9.5</v>
      </c>
      <c r="C680" s="146">
        <v>12</v>
      </c>
      <c r="D680" s="148">
        <v>21.5</v>
      </c>
      <c r="E680" s="150"/>
      <c r="F680" s="83" t="str">
        <f t="shared" si="33"/>
        <v>September</v>
      </c>
      <c r="G680" s="113">
        <f t="shared" si="31"/>
        <v>12</v>
      </c>
      <c r="H680" s="49">
        <f t="shared" si="32"/>
        <v>0</v>
      </c>
    </row>
    <row r="681" spans="1:8" x14ac:dyDescent="0.25">
      <c r="A681" s="142" t="s">
        <v>651</v>
      </c>
      <c r="B681" s="138">
        <v>0</v>
      </c>
      <c r="C681" s="146">
        <v>0</v>
      </c>
      <c r="D681" s="148">
        <v>0</v>
      </c>
      <c r="E681" s="152">
        <v>16.567499999999999</v>
      </c>
      <c r="F681" s="83" t="str">
        <f t="shared" si="33"/>
        <v>September</v>
      </c>
      <c r="G681" s="113">
        <f t="shared" si="31"/>
        <v>0</v>
      </c>
      <c r="H681" s="49">
        <f t="shared" si="32"/>
        <v>0</v>
      </c>
    </row>
    <row r="682" spans="1:8" x14ac:dyDescent="0.25">
      <c r="A682" s="142" t="s">
        <v>631</v>
      </c>
      <c r="B682" s="138">
        <v>0</v>
      </c>
      <c r="C682" s="146">
        <v>2</v>
      </c>
      <c r="D682" s="148">
        <v>2</v>
      </c>
      <c r="E682" s="152">
        <v>2.58</v>
      </c>
      <c r="F682" s="83" t="str">
        <f t="shared" si="33"/>
        <v>September</v>
      </c>
      <c r="G682" s="113">
        <f t="shared" si="31"/>
        <v>2</v>
      </c>
      <c r="H682" s="49">
        <f t="shared" si="32"/>
        <v>5.16</v>
      </c>
    </row>
    <row r="683" spans="1:8" x14ac:dyDescent="0.25">
      <c r="A683" s="142" t="s">
        <v>631</v>
      </c>
      <c r="B683" s="138">
        <v>2</v>
      </c>
      <c r="C683" s="146">
        <v>4</v>
      </c>
      <c r="D683" s="148">
        <v>6</v>
      </c>
      <c r="E683" s="152">
        <v>2.58</v>
      </c>
      <c r="F683" s="83" t="str">
        <f t="shared" si="33"/>
        <v>September</v>
      </c>
      <c r="G683" s="113">
        <f t="shared" si="31"/>
        <v>4</v>
      </c>
      <c r="H683" s="49">
        <f t="shared" si="32"/>
        <v>10.32</v>
      </c>
    </row>
    <row r="684" spans="1:8" x14ac:dyDescent="0.25">
      <c r="A684" s="142" t="s">
        <v>631</v>
      </c>
      <c r="B684" s="138">
        <v>3</v>
      </c>
      <c r="C684" s="146">
        <v>0</v>
      </c>
      <c r="D684" s="148">
        <v>3</v>
      </c>
      <c r="E684" s="152">
        <v>2.58</v>
      </c>
      <c r="F684" s="83" t="str">
        <f t="shared" si="33"/>
        <v>September</v>
      </c>
      <c r="G684" s="113">
        <f t="shared" si="31"/>
        <v>0</v>
      </c>
      <c r="H684" s="49">
        <f t="shared" si="32"/>
        <v>0</v>
      </c>
    </row>
    <row r="685" spans="1:8" x14ac:dyDescent="0.25">
      <c r="A685" s="142" t="s">
        <v>631</v>
      </c>
      <c r="B685" s="138">
        <v>3</v>
      </c>
      <c r="C685" s="146">
        <v>4</v>
      </c>
      <c r="D685" s="148">
        <v>7</v>
      </c>
      <c r="E685" s="152">
        <v>2.58</v>
      </c>
      <c r="F685" s="83" t="str">
        <f t="shared" si="33"/>
        <v>September</v>
      </c>
      <c r="G685" s="113">
        <f t="shared" si="31"/>
        <v>4</v>
      </c>
      <c r="H685" s="49">
        <f t="shared" si="32"/>
        <v>10.32</v>
      </c>
    </row>
    <row r="686" spans="1:8" x14ac:dyDescent="0.25">
      <c r="A686" s="142" t="s">
        <v>631</v>
      </c>
      <c r="B686" s="138">
        <v>3</v>
      </c>
      <c r="C686" s="146">
        <v>0</v>
      </c>
      <c r="D686" s="148">
        <v>3</v>
      </c>
      <c r="E686" s="152">
        <v>2.58</v>
      </c>
      <c r="F686" s="83" t="str">
        <f t="shared" si="33"/>
        <v>September</v>
      </c>
      <c r="G686" s="113">
        <f t="shared" si="31"/>
        <v>0</v>
      </c>
      <c r="H686" s="49">
        <f t="shared" si="32"/>
        <v>0</v>
      </c>
    </row>
    <row r="687" spans="1:8" x14ac:dyDescent="0.25">
      <c r="A687" s="142" t="s">
        <v>631</v>
      </c>
      <c r="B687" s="138">
        <v>3</v>
      </c>
      <c r="C687" s="146">
        <v>0</v>
      </c>
      <c r="D687" s="148">
        <v>3</v>
      </c>
      <c r="E687" s="152">
        <v>2.58</v>
      </c>
      <c r="F687" s="83" t="str">
        <f t="shared" si="33"/>
        <v>September</v>
      </c>
      <c r="G687" s="113">
        <f t="shared" si="31"/>
        <v>0</v>
      </c>
      <c r="H687" s="49">
        <f t="shared" si="32"/>
        <v>0</v>
      </c>
    </row>
    <row r="688" spans="1:8" x14ac:dyDescent="0.25">
      <c r="A688" s="142" t="s">
        <v>631</v>
      </c>
      <c r="B688" s="138">
        <v>3</v>
      </c>
      <c r="C688" s="146">
        <v>0</v>
      </c>
      <c r="D688" s="148">
        <v>3</v>
      </c>
      <c r="E688" s="152">
        <v>2.58</v>
      </c>
      <c r="F688" s="83" t="str">
        <f t="shared" si="33"/>
        <v>September</v>
      </c>
      <c r="G688" s="113">
        <f t="shared" si="31"/>
        <v>0</v>
      </c>
      <c r="H688" s="49">
        <f t="shared" si="32"/>
        <v>0</v>
      </c>
    </row>
    <row r="689" spans="1:8" x14ac:dyDescent="0.25">
      <c r="A689" s="142" t="s">
        <v>631</v>
      </c>
      <c r="B689" s="138">
        <v>0</v>
      </c>
      <c r="C689" s="146">
        <v>0</v>
      </c>
      <c r="D689" s="148">
        <v>0</v>
      </c>
      <c r="E689" s="152">
        <v>2.58</v>
      </c>
      <c r="F689" s="83" t="str">
        <f t="shared" si="33"/>
        <v>September</v>
      </c>
      <c r="G689" s="113">
        <f t="shared" si="31"/>
        <v>0</v>
      </c>
      <c r="H689" s="49">
        <f t="shared" si="32"/>
        <v>0</v>
      </c>
    </row>
    <row r="690" spans="1:8" x14ac:dyDescent="0.25">
      <c r="A690" s="142" t="s">
        <v>631</v>
      </c>
      <c r="B690" s="138">
        <v>2</v>
      </c>
      <c r="C690" s="146">
        <v>0</v>
      </c>
      <c r="D690" s="148">
        <v>2</v>
      </c>
      <c r="E690" s="152">
        <v>2.58</v>
      </c>
      <c r="F690" s="83" t="str">
        <f t="shared" si="33"/>
        <v>September</v>
      </c>
      <c r="G690" s="113">
        <f t="shared" si="31"/>
        <v>0</v>
      </c>
      <c r="H690" s="49">
        <f t="shared" si="32"/>
        <v>0</v>
      </c>
    </row>
    <row r="691" spans="1:8" x14ac:dyDescent="0.25">
      <c r="A691" s="142" t="s">
        <v>627</v>
      </c>
      <c r="B691" s="138">
        <v>1</v>
      </c>
      <c r="C691" s="146">
        <v>0</v>
      </c>
      <c r="D691" s="148">
        <v>1</v>
      </c>
      <c r="E691" s="150"/>
      <c r="F691" s="83" t="str">
        <f t="shared" si="33"/>
        <v>September</v>
      </c>
      <c r="G691" s="113">
        <f t="shared" si="31"/>
        <v>0</v>
      </c>
      <c r="H691" s="49">
        <f t="shared" si="32"/>
        <v>0</v>
      </c>
    </row>
    <row r="692" spans="1:8" s="81" customFormat="1" x14ac:dyDescent="0.25">
      <c r="A692" s="80" t="s">
        <v>627</v>
      </c>
      <c r="B692" s="84">
        <v>6</v>
      </c>
      <c r="C692" s="151">
        <v>0</v>
      </c>
      <c r="D692" s="85">
        <v>6</v>
      </c>
      <c r="F692" s="86" t="str">
        <f t="shared" si="33"/>
        <v>September</v>
      </c>
      <c r="G692" s="113">
        <f t="shared" si="31"/>
        <v>0</v>
      </c>
      <c r="H692" s="49">
        <f t="shared" si="32"/>
        <v>0</v>
      </c>
    </row>
    <row r="693" spans="1:8" x14ac:dyDescent="0.25">
      <c r="A693" s="158" t="s">
        <v>100</v>
      </c>
      <c r="B693" s="164">
        <v>16</v>
      </c>
      <c r="C693" s="168">
        <v>42</v>
      </c>
      <c r="D693" s="171">
        <v>3</v>
      </c>
      <c r="E693" s="173">
        <v>0.56999999999999995</v>
      </c>
      <c r="F693" s="83" t="str">
        <f>"October"</f>
        <v>October</v>
      </c>
      <c r="G693" s="113">
        <f t="shared" si="31"/>
        <v>42</v>
      </c>
      <c r="H693" s="49">
        <f t="shared" si="32"/>
        <v>23.939999999999998</v>
      </c>
    </row>
    <row r="694" spans="1:8" x14ac:dyDescent="0.25">
      <c r="A694" s="159" t="s">
        <v>655</v>
      </c>
      <c r="B694" s="164">
        <v>14</v>
      </c>
      <c r="C694" s="168">
        <v>130</v>
      </c>
      <c r="D694" s="171">
        <v>4</v>
      </c>
      <c r="E694" s="174">
        <v>0.97</v>
      </c>
      <c r="F694" s="83" t="str">
        <f t="shared" ref="F694:F757" si="34">"October"</f>
        <v>October</v>
      </c>
      <c r="G694" s="113">
        <f t="shared" si="31"/>
        <v>130</v>
      </c>
      <c r="H694" s="49">
        <f t="shared" si="32"/>
        <v>126.1</v>
      </c>
    </row>
    <row r="695" spans="1:8" x14ac:dyDescent="0.25">
      <c r="A695" s="159" t="s">
        <v>655</v>
      </c>
      <c r="B695" s="164">
        <v>1</v>
      </c>
      <c r="C695" s="168">
        <v>50</v>
      </c>
      <c r="D695" s="171">
        <v>4</v>
      </c>
      <c r="E695" s="174">
        <v>0.97</v>
      </c>
      <c r="F695" s="83" t="str">
        <f t="shared" si="34"/>
        <v>October</v>
      </c>
      <c r="G695" s="113">
        <f t="shared" si="31"/>
        <v>50</v>
      </c>
      <c r="H695" s="49">
        <f t="shared" si="32"/>
        <v>48.5</v>
      </c>
    </row>
    <row r="696" spans="1:8" x14ac:dyDescent="0.25">
      <c r="A696" s="159" t="s">
        <v>655</v>
      </c>
      <c r="B696" s="164">
        <v>2</v>
      </c>
      <c r="C696" s="168">
        <v>130</v>
      </c>
      <c r="D696" s="171">
        <v>12</v>
      </c>
      <c r="E696" s="173">
        <v>0.97</v>
      </c>
      <c r="F696" s="83" t="str">
        <f t="shared" si="34"/>
        <v>October</v>
      </c>
      <c r="G696" s="113">
        <f t="shared" si="31"/>
        <v>130</v>
      </c>
      <c r="H696" s="49">
        <f t="shared" si="32"/>
        <v>126.1</v>
      </c>
    </row>
    <row r="697" spans="1:8" x14ac:dyDescent="0.25">
      <c r="A697" s="159" t="s">
        <v>654</v>
      </c>
      <c r="B697" s="164">
        <v>26</v>
      </c>
      <c r="C697" s="168">
        <v>48</v>
      </c>
      <c r="D697" s="171">
        <v>21</v>
      </c>
      <c r="E697" s="173">
        <v>1.595</v>
      </c>
      <c r="F697" s="83" t="str">
        <f t="shared" si="34"/>
        <v>October</v>
      </c>
      <c r="G697" s="113">
        <f t="shared" si="31"/>
        <v>48</v>
      </c>
      <c r="H697" s="49">
        <f t="shared" si="32"/>
        <v>76.56</v>
      </c>
    </row>
    <row r="698" spans="1:8" x14ac:dyDescent="0.25">
      <c r="A698" s="159" t="s">
        <v>610</v>
      </c>
      <c r="B698" s="164">
        <v>0</v>
      </c>
      <c r="C698" s="168">
        <v>61</v>
      </c>
      <c r="D698" s="171">
        <v>-3</v>
      </c>
      <c r="E698" s="173">
        <v>0.85</v>
      </c>
      <c r="F698" s="83" t="str">
        <f t="shared" si="34"/>
        <v>October</v>
      </c>
      <c r="G698" s="113">
        <f t="shared" si="31"/>
        <v>61</v>
      </c>
      <c r="H698" s="49">
        <f t="shared" si="32"/>
        <v>51.85</v>
      </c>
    </row>
    <row r="699" spans="1:8" x14ac:dyDescent="0.25">
      <c r="A699" s="158" t="s">
        <v>653</v>
      </c>
      <c r="B699" s="164">
        <v>0</v>
      </c>
      <c r="C699" s="168">
        <v>715</v>
      </c>
      <c r="D699" s="171">
        <v>34</v>
      </c>
      <c r="E699" s="173">
        <v>0.45</v>
      </c>
      <c r="F699" s="83" t="str">
        <f t="shared" si="34"/>
        <v>October</v>
      </c>
      <c r="G699" s="113">
        <f t="shared" si="31"/>
        <v>715</v>
      </c>
      <c r="H699" s="49">
        <f t="shared" si="32"/>
        <v>321.75</v>
      </c>
    </row>
    <row r="700" spans="1:8" x14ac:dyDescent="0.25">
      <c r="A700" s="158" t="s">
        <v>654</v>
      </c>
      <c r="B700" s="164">
        <v>43</v>
      </c>
      <c r="C700" s="168">
        <v>92</v>
      </c>
      <c r="D700" s="171">
        <v>26</v>
      </c>
      <c r="E700" s="173">
        <v>0.54769999999999996</v>
      </c>
      <c r="F700" s="83" t="str">
        <f t="shared" si="34"/>
        <v>October</v>
      </c>
      <c r="G700" s="113">
        <f t="shared" si="31"/>
        <v>92</v>
      </c>
      <c r="H700" s="49">
        <f t="shared" si="32"/>
        <v>50.388399999999997</v>
      </c>
    </row>
    <row r="701" spans="1:8" x14ac:dyDescent="0.25">
      <c r="A701" s="159" t="s">
        <v>660</v>
      </c>
      <c r="B701" s="164"/>
      <c r="C701" s="168">
        <v>25</v>
      </c>
      <c r="D701" s="171">
        <v>2</v>
      </c>
      <c r="E701" s="173">
        <v>2.5</v>
      </c>
      <c r="F701" s="83" t="str">
        <f t="shared" si="34"/>
        <v>October</v>
      </c>
      <c r="G701" s="113">
        <f t="shared" si="31"/>
        <v>25</v>
      </c>
      <c r="H701" s="49">
        <f t="shared" si="32"/>
        <v>62.5</v>
      </c>
    </row>
    <row r="702" spans="1:8" x14ac:dyDescent="0.25">
      <c r="A702" s="159" t="s">
        <v>660</v>
      </c>
      <c r="B702" s="164">
        <v>0</v>
      </c>
      <c r="C702" s="168">
        <v>125</v>
      </c>
      <c r="D702" s="171">
        <v>-2</v>
      </c>
      <c r="E702" s="173">
        <v>1.5</v>
      </c>
      <c r="F702" s="83" t="str">
        <f t="shared" si="34"/>
        <v>October</v>
      </c>
      <c r="G702" s="113">
        <f t="shared" si="31"/>
        <v>125</v>
      </c>
      <c r="H702" s="49">
        <f t="shared" si="32"/>
        <v>187.5</v>
      </c>
    </row>
    <row r="703" spans="1:8" x14ac:dyDescent="0.25">
      <c r="A703" s="159" t="s">
        <v>660</v>
      </c>
      <c r="B703" s="164">
        <v>1</v>
      </c>
      <c r="C703" s="168">
        <v>261</v>
      </c>
      <c r="D703" s="171">
        <v>30</v>
      </c>
      <c r="E703" s="173">
        <v>1.5</v>
      </c>
      <c r="F703" s="83" t="str">
        <f t="shared" si="34"/>
        <v>October</v>
      </c>
      <c r="G703" s="113">
        <f t="shared" si="31"/>
        <v>261</v>
      </c>
      <c r="H703" s="49">
        <f t="shared" si="32"/>
        <v>391.5</v>
      </c>
    </row>
    <row r="704" spans="1:8" x14ac:dyDescent="0.25">
      <c r="A704" s="159" t="s">
        <v>653</v>
      </c>
      <c r="B704" s="164">
        <v>0</v>
      </c>
      <c r="C704" s="168">
        <v>0</v>
      </c>
      <c r="D704" s="171">
        <v>0</v>
      </c>
      <c r="E704" s="173">
        <v>1.25</v>
      </c>
      <c r="F704" s="83" t="str">
        <f t="shared" si="34"/>
        <v>October</v>
      </c>
      <c r="G704" s="113">
        <f t="shared" si="31"/>
        <v>0</v>
      </c>
      <c r="H704" s="49">
        <f t="shared" si="32"/>
        <v>0</v>
      </c>
    </row>
    <row r="705" spans="1:8" x14ac:dyDescent="0.25">
      <c r="A705" s="159" t="s">
        <v>653</v>
      </c>
      <c r="B705" s="164">
        <v>0</v>
      </c>
      <c r="C705" s="168">
        <v>46</v>
      </c>
      <c r="D705" s="171">
        <v>4</v>
      </c>
      <c r="E705" s="173">
        <v>1.45</v>
      </c>
      <c r="F705" s="83" t="str">
        <f t="shared" si="34"/>
        <v>October</v>
      </c>
      <c r="G705" s="113">
        <f t="shared" si="31"/>
        <v>46</v>
      </c>
      <c r="H705" s="49">
        <f t="shared" si="32"/>
        <v>66.7</v>
      </c>
    </row>
    <row r="706" spans="1:8" x14ac:dyDescent="0.25">
      <c r="A706" s="159" t="s">
        <v>653</v>
      </c>
      <c r="B706" s="164">
        <v>0</v>
      </c>
      <c r="C706" s="168">
        <v>141</v>
      </c>
      <c r="D706" s="171">
        <v>10</v>
      </c>
      <c r="E706" s="173">
        <v>0.85</v>
      </c>
      <c r="F706" s="83" t="str">
        <f t="shared" si="34"/>
        <v>October</v>
      </c>
      <c r="G706" s="113">
        <f t="shared" si="31"/>
        <v>141</v>
      </c>
      <c r="H706" s="49">
        <f t="shared" si="32"/>
        <v>119.85</v>
      </c>
    </row>
    <row r="707" spans="1:8" x14ac:dyDescent="0.25">
      <c r="A707" s="158" t="s">
        <v>100</v>
      </c>
      <c r="B707" s="164">
        <v>0</v>
      </c>
      <c r="C707" s="168">
        <v>0</v>
      </c>
      <c r="D707" s="171">
        <v>0</v>
      </c>
      <c r="E707" s="173">
        <v>0.47</v>
      </c>
      <c r="F707" s="83" t="str">
        <f t="shared" si="34"/>
        <v>October</v>
      </c>
      <c r="G707" s="113">
        <f t="shared" ref="G707:G770" si="35">IFERROR(IF(C707=" ",0,C707),0)</f>
        <v>0</v>
      </c>
      <c r="H707" s="49">
        <f t="shared" ref="H707:H770" si="36">IFERROR(G707 * E707, 0)</f>
        <v>0</v>
      </c>
    </row>
    <row r="708" spans="1:8" x14ac:dyDescent="0.25">
      <c r="A708" s="159" t="s">
        <v>100</v>
      </c>
      <c r="B708" s="164">
        <v>0</v>
      </c>
      <c r="C708" s="168">
        <v>0</v>
      </c>
      <c r="D708" s="171">
        <v>0</v>
      </c>
      <c r="E708" s="173">
        <v>0.47</v>
      </c>
      <c r="F708" s="83" t="str">
        <f t="shared" si="34"/>
        <v>October</v>
      </c>
      <c r="G708" s="113">
        <f t="shared" si="35"/>
        <v>0</v>
      </c>
      <c r="H708" s="49">
        <f t="shared" si="36"/>
        <v>0</v>
      </c>
    </row>
    <row r="709" spans="1:8" x14ac:dyDescent="0.25">
      <c r="A709" s="159" t="s">
        <v>100</v>
      </c>
      <c r="B709" s="164">
        <v>20</v>
      </c>
      <c r="C709" s="168">
        <v>18</v>
      </c>
      <c r="D709" s="171">
        <v>8</v>
      </c>
      <c r="E709" s="173">
        <v>0.47</v>
      </c>
      <c r="F709" s="83" t="str">
        <f t="shared" si="34"/>
        <v>October</v>
      </c>
      <c r="G709" s="113">
        <f t="shared" si="35"/>
        <v>18</v>
      </c>
      <c r="H709" s="49">
        <f t="shared" si="36"/>
        <v>8.4599999999999991</v>
      </c>
    </row>
    <row r="710" spans="1:8" x14ac:dyDescent="0.25">
      <c r="A710" s="159" t="s">
        <v>100</v>
      </c>
      <c r="B710" s="164">
        <v>0</v>
      </c>
      <c r="C710" s="168">
        <v>18</v>
      </c>
      <c r="D710" s="171">
        <v>-8</v>
      </c>
      <c r="E710" s="173">
        <v>0.47</v>
      </c>
      <c r="F710" s="83" t="str">
        <f t="shared" si="34"/>
        <v>October</v>
      </c>
      <c r="G710" s="113">
        <f t="shared" si="35"/>
        <v>18</v>
      </c>
      <c r="H710" s="49">
        <f t="shared" si="36"/>
        <v>8.4599999999999991</v>
      </c>
    </row>
    <row r="711" spans="1:8" x14ac:dyDescent="0.25">
      <c r="A711" s="159" t="s">
        <v>100</v>
      </c>
      <c r="B711" s="164">
        <v>0</v>
      </c>
      <c r="C711" s="168">
        <v>0</v>
      </c>
      <c r="D711" s="171">
        <v>0</v>
      </c>
      <c r="E711" s="173">
        <v>0.47</v>
      </c>
      <c r="F711" s="83" t="str">
        <f t="shared" si="34"/>
        <v>October</v>
      </c>
      <c r="G711" s="113">
        <f t="shared" si="35"/>
        <v>0</v>
      </c>
      <c r="H711" s="49">
        <f t="shared" si="36"/>
        <v>0</v>
      </c>
    </row>
    <row r="712" spans="1:8" x14ac:dyDescent="0.25">
      <c r="A712" s="159" t="s">
        <v>100</v>
      </c>
      <c r="B712" s="164">
        <v>0</v>
      </c>
      <c r="C712" s="168">
        <v>0</v>
      </c>
      <c r="D712" s="171">
        <v>0</v>
      </c>
      <c r="E712" s="173">
        <v>0.47</v>
      </c>
      <c r="F712" s="83" t="str">
        <f t="shared" si="34"/>
        <v>October</v>
      </c>
      <c r="G712" s="113">
        <f t="shared" si="35"/>
        <v>0</v>
      </c>
      <c r="H712" s="49">
        <f t="shared" si="36"/>
        <v>0</v>
      </c>
    </row>
    <row r="713" spans="1:8" x14ac:dyDescent="0.25">
      <c r="A713" s="159" t="s">
        <v>653</v>
      </c>
      <c r="B713" s="164">
        <v>0</v>
      </c>
      <c r="C713" s="168">
        <v>57</v>
      </c>
      <c r="D713" s="171">
        <v>-3</v>
      </c>
      <c r="E713" s="173">
        <v>1.25</v>
      </c>
      <c r="F713" s="83" t="str">
        <f t="shared" si="34"/>
        <v>October</v>
      </c>
      <c r="G713" s="113">
        <f t="shared" si="35"/>
        <v>57</v>
      </c>
      <c r="H713" s="49">
        <f t="shared" si="36"/>
        <v>71.25</v>
      </c>
    </row>
    <row r="714" spans="1:8" x14ac:dyDescent="0.25">
      <c r="A714" s="159" t="s">
        <v>653</v>
      </c>
      <c r="B714" s="164">
        <v>1</v>
      </c>
      <c r="C714" s="168">
        <v>54</v>
      </c>
      <c r="D714" s="171">
        <v>5</v>
      </c>
      <c r="E714" s="173">
        <v>1.25</v>
      </c>
      <c r="F714" s="83" t="str">
        <f t="shared" si="34"/>
        <v>October</v>
      </c>
      <c r="G714" s="113">
        <f t="shared" si="35"/>
        <v>54</v>
      </c>
      <c r="H714" s="49">
        <f t="shared" si="36"/>
        <v>67.5</v>
      </c>
    </row>
    <row r="715" spans="1:8" x14ac:dyDescent="0.25">
      <c r="A715" s="159" t="s">
        <v>653</v>
      </c>
      <c r="B715" s="164">
        <v>1</v>
      </c>
      <c r="C715" s="168">
        <v>8</v>
      </c>
      <c r="D715" s="171">
        <v>2</v>
      </c>
      <c r="E715" s="173">
        <v>1.25</v>
      </c>
      <c r="F715" s="83" t="str">
        <f t="shared" si="34"/>
        <v>October</v>
      </c>
      <c r="G715" s="113">
        <f t="shared" si="35"/>
        <v>8</v>
      </c>
      <c r="H715" s="49">
        <f t="shared" si="36"/>
        <v>10</v>
      </c>
    </row>
    <row r="716" spans="1:8" x14ac:dyDescent="0.25">
      <c r="A716" s="159" t="s">
        <v>653</v>
      </c>
      <c r="B716" s="164">
        <v>0</v>
      </c>
      <c r="C716" s="168">
        <v>59</v>
      </c>
      <c r="D716" s="171">
        <v>7</v>
      </c>
      <c r="E716" s="174">
        <v>1.05</v>
      </c>
      <c r="F716" s="83" t="str">
        <f t="shared" si="34"/>
        <v>October</v>
      </c>
      <c r="G716" s="113">
        <f t="shared" si="35"/>
        <v>59</v>
      </c>
      <c r="H716" s="49">
        <f t="shared" si="36"/>
        <v>61.95</v>
      </c>
    </row>
    <row r="717" spans="1:8" x14ac:dyDescent="0.25">
      <c r="A717" s="159" t="s">
        <v>659</v>
      </c>
      <c r="B717" s="164">
        <v>15</v>
      </c>
      <c r="C717" s="168">
        <v>48</v>
      </c>
      <c r="D717" s="171">
        <v>20</v>
      </c>
      <c r="E717" s="173">
        <v>0.81</v>
      </c>
      <c r="F717" s="83" t="str">
        <f t="shared" si="34"/>
        <v>October</v>
      </c>
      <c r="G717" s="113">
        <f t="shared" si="35"/>
        <v>48</v>
      </c>
      <c r="H717" s="49">
        <f t="shared" si="36"/>
        <v>38.880000000000003</v>
      </c>
    </row>
    <row r="718" spans="1:8" x14ac:dyDescent="0.25">
      <c r="A718" s="159" t="s">
        <v>659</v>
      </c>
      <c r="B718" s="164">
        <v>21</v>
      </c>
      <c r="C718" s="168">
        <v>48</v>
      </c>
      <c r="D718" s="171">
        <v>0</v>
      </c>
      <c r="E718" s="173">
        <v>0.81</v>
      </c>
      <c r="F718" s="83" t="str">
        <f t="shared" si="34"/>
        <v>October</v>
      </c>
      <c r="G718" s="113">
        <f t="shared" si="35"/>
        <v>48</v>
      </c>
      <c r="H718" s="49">
        <f t="shared" si="36"/>
        <v>38.880000000000003</v>
      </c>
    </row>
    <row r="719" spans="1:8" x14ac:dyDescent="0.25">
      <c r="A719" s="159" t="s">
        <v>659</v>
      </c>
      <c r="B719" s="164">
        <v>8</v>
      </c>
      <c r="C719" s="168">
        <v>48</v>
      </c>
      <c r="D719" s="171">
        <v>9</v>
      </c>
      <c r="E719" s="173">
        <v>0.81</v>
      </c>
      <c r="F719" s="83" t="str">
        <f t="shared" si="34"/>
        <v>October</v>
      </c>
      <c r="G719" s="113">
        <f t="shared" si="35"/>
        <v>48</v>
      </c>
      <c r="H719" s="49">
        <f t="shared" si="36"/>
        <v>38.880000000000003</v>
      </c>
    </row>
    <row r="720" spans="1:8" x14ac:dyDescent="0.25">
      <c r="A720" s="159" t="s">
        <v>659</v>
      </c>
      <c r="B720" s="164">
        <v>9</v>
      </c>
      <c r="C720" s="168">
        <v>60</v>
      </c>
      <c r="D720" s="171">
        <v>2</v>
      </c>
      <c r="E720" s="173">
        <v>0.81</v>
      </c>
      <c r="F720" s="83" t="str">
        <f t="shared" si="34"/>
        <v>October</v>
      </c>
      <c r="G720" s="113">
        <f t="shared" si="35"/>
        <v>60</v>
      </c>
      <c r="H720" s="49">
        <f t="shared" si="36"/>
        <v>48.6</v>
      </c>
    </row>
    <row r="721" spans="1:8" x14ac:dyDescent="0.25">
      <c r="A721" s="159" t="s">
        <v>659</v>
      </c>
      <c r="B721" s="164">
        <v>12</v>
      </c>
      <c r="C721" s="168">
        <v>72</v>
      </c>
      <c r="D721" s="171">
        <v>27</v>
      </c>
      <c r="E721" s="173">
        <v>0.81</v>
      </c>
      <c r="F721" s="83" t="str">
        <f t="shared" si="34"/>
        <v>October</v>
      </c>
      <c r="G721" s="113">
        <f t="shared" si="35"/>
        <v>72</v>
      </c>
      <c r="H721" s="49">
        <f t="shared" si="36"/>
        <v>58.320000000000007</v>
      </c>
    </row>
    <row r="722" spans="1:8" x14ac:dyDescent="0.25">
      <c r="A722" s="159" t="s">
        <v>100</v>
      </c>
      <c r="B722" s="164"/>
      <c r="C722" s="168">
        <v>0</v>
      </c>
      <c r="D722" s="171">
        <v>0</v>
      </c>
      <c r="E722" s="172"/>
      <c r="F722" s="83" t="str">
        <f t="shared" si="34"/>
        <v>October</v>
      </c>
      <c r="G722" s="113">
        <f t="shared" si="35"/>
        <v>0</v>
      </c>
      <c r="H722" s="49">
        <f t="shared" si="36"/>
        <v>0</v>
      </c>
    </row>
    <row r="723" spans="1:8" x14ac:dyDescent="0.25">
      <c r="A723" s="159" t="s">
        <v>659</v>
      </c>
      <c r="B723" s="164">
        <v>7</v>
      </c>
      <c r="C723" s="168">
        <v>48</v>
      </c>
      <c r="D723" s="171">
        <v>2</v>
      </c>
      <c r="E723" s="173">
        <v>1.48</v>
      </c>
      <c r="F723" s="83" t="str">
        <f t="shared" si="34"/>
        <v>October</v>
      </c>
      <c r="G723" s="113">
        <f t="shared" si="35"/>
        <v>48</v>
      </c>
      <c r="H723" s="49">
        <f t="shared" si="36"/>
        <v>71.039999999999992</v>
      </c>
    </row>
    <row r="724" spans="1:8" x14ac:dyDescent="0.25">
      <c r="A724" s="159" t="s">
        <v>654</v>
      </c>
      <c r="B724" s="164">
        <v>6</v>
      </c>
      <c r="C724" s="168">
        <v>116</v>
      </c>
      <c r="D724" s="171">
        <v>-2</v>
      </c>
      <c r="E724" s="173">
        <v>0.82</v>
      </c>
      <c r="F724" s="83" t="str">
        <f t="shared" si="34"/>
        <v>October</v>
      </c>
      <c r="G724" s="113">
        <f t="shared" si="35"/>
        <v>116</v>
      </c>
      <c r="H724" s="49">
        <f t="shared" si="36"/>
        <v>95.11999999999999</v>
      </c>
    </row>
    <row r="725" spans="1:8" x14ac:dyDescent="0.25">
      <c r="A725" s="159" t="s">
        <v>650</v>
      </c>
      <c r="B725" s="164">
        <v>0</v>
      </c>
      <c r="C725" s="168">
        <v>77</v>
      </c>
      <c r="D725" s="171">
        <v>11</v>
      </c>
      <c r="E725" s="173">
        <v>5.95</v>
      </c>
      <c r="F725" s="83" t="str">
        <f t="shared" si="34"/>
        <v>October</v>
      </c>
      <c r="G725" s="113">
        <f t="shared" si="35"/>
        <v>77</v>
      </c>
      <c r="H725" s="49">
        <f t="shared" si="36"/>
        <v>458.15000000000003</v>
      </c>
    </row>
    <row r="726" spans="1:8" x14ac:dyDescent="0.25">
      <c r="A726" s="159" t="s">
        <v>650</v>
      </c>
      <c r="B726" s="164">
        <v>0</v>
      </c>
      <c r="C726" s="168">
        <v>0</v>
      </c>
      <c r="D726" s="171">
        <v>-4</v>
      </c>
      <c r="E726" s="172"/>
      <c r="F726" s="83" t="str">
        <f t="shared" si="34"/>
        <v>October</v>
      </c>
      <c r="G726" s="113">
        <f t="shared" si="35"/>
        <v>0</v>
      </c>
      <c r="H726" s="49">
        <f t="shared" si="36"/>
        <v>0</v>
      </c>
    </row>
    <row r="727" spans="1:8" x14ac:dyDescent="0.25">
      <c r="A727" s="159" t="s">
        <v>100</v>
      </c>
      <c r="B727" s="164">
        <v>12</v>
      </c>
      <c r="C727" s="168">
        <v>42</v>
      </c>
      <c r="D727" s="171">
        <v>11</v>
      </c>
      <c r="E727" s="173">
        <v>0.61329999999999996</v>
      </c>
      <c r="F727" s="83" t="str">
        <f t="shared" si="34"/>
        <v>October</v>
      </c>
      <c r="G727" s="113">
        <f t="shared" si="35"/>
        <v>42</v>
      </c>
      <c r="H727" s="49">
        <f t="shared" si="36"/>
        <v>25.758599999999998</v>
      </c>
    </row>
    <row r="728" spans="1:8" x14ac:dyDescent="0.25">
      <c r="A728" s="159" t="s">
        <v>654</v>
      </c>
      <c r="B728" s="164">
        <v>17</v>
      </c>
      <c r="C728" s="168">
        <v>72</v>
      </c>
      <c r="D728" s="171">
        <v>3</v>
      </c>
      <c r="E728" s="173">
        <v>0.96</v>
      </c>
      <c r="F728" s="83" t="str">
        <f t="shared" si="34"/>
        <v>October</v>
      </c>
      <c r="G728" s="113">
        <f t="shared" si="35"/>
        <v>72</v>
      </c>
      <c r="H728" s="49">
        <f t="shared" si="36"/>
        <v>69.12</v>
      </c>
    </row>
    <row r="729" spans="1:8" x14ac:dyDescent="0.25">
      <c r="A729" s="159" t="s">
        <v>659</v>
      </c>
      <c r="B729" s="164">
        <v>14</v>
      </c>
      <c r="C729" s="168">
        <v>48</v>
      </c>
      <c r="D729" s="171">
        <v>23</v>
      </c>
      <c r="E729" s="173">
        <v>0.99</v>
      </c>
      <c r="F729" s="83" t="str">
        <f t="shared" si="34"/>
        <v>October</v>
      </c>
      <c r="G729" s="113">
        <f t="shared" si="35"/>
        <v>48</v>
      </c>
      <c r="H729" s="49">
        <f t="shared" si="36"/>
        <v>47.519999999999996</v>
      </c>
    </row>
    <row r="730" spans="1:8" x14ac:dyDescent="0.25">
      <c r="A730" s="159" t="s">
        <v>659</v>
      </c>
      <c r="B730" s="164">
        <v>5</v>
      </c>
      <c r="C730" s="168">
        <v>84</v>
      </c>
      <c r="D730" s="171">
        <v>11</v>
      </c>
      <c r="E730" s="173">
        <v>0.99</v>
      </c>
      <c r="F730" s="83" t="str">
        <f t="shared" si="34"/>
        <v>October</v>
      </c>
      <c r="G730" s="113">
        <f t="shared" si="35"/>
        <v>84</v>
      </c>
      <c r="H730" s="49">
        <f t="shared" si="36"/>
        <v>83.16</v>
      </c>
    </row>
    <row r="731" spans="1:8" x14ac:dyDescent="0.25">
      <c r="A731" s="159" t="s">
        <v>659</v>
      </c>
      <c r="B731" s="164">
        <v>0</v>
      </c>
      <c r="C731" s="168">
        <v>84</v>
      </c>
      <c r="D731" s="171">
        <v>25</v>
      </c>
      <c r="E731" s="173">
        <v>0.99</v>
      </c>
      <c r="F731" s="83" t="str">
        <f t="shared" si="34"/>
        <v>October</v>
      </c>
      <c r="G731" s="113">
        <f t="shared" si="35"/>
        <v>84</v>
      </c>
      <c r="H731" s="49">
        <f t="shared" si="36"/>
        <v>83.16</v>
      </c>
    </row>
    <row r="732" spans="1:8" x14ac:dyDescent="0.25">
      <c r="A732" s="159" t="s">
        <v>659</v>
      </c>
      <c r="B732" s="164">
        <v>18</v>
      </c>
      <c r="C732" s="168">
        <v>36</v>
      </c>
      <c r="D732" s="171">
        <v>2</v>
      </c>
      <c r="E732" s="173">
        <v>0.99</v>
      </c>
      <c r="F732" s="83" t="str">
        <f t="shared" si="34"/>
        <v>October</v>
      </c>
      <c r="G732" s="113">
        <f t="shared" si="35"/>
        <v>36</v>
      </c>
      <c r="H732" s="49">
        <f t="shared" si="36"/>
        <v>35.64</v>
      </c>
    </row>
    <row r="733" spans="1:8" x14ac:dyDescent="0.25">
      <c r="A733" s="159" t="s">
        <v>659</v>
      </c>
      <c r="B733" s="164">
        <v>0</v>
      </c>
      <c r="C733" s="168">
        <v>0</v>
      </c>
      <c r="D733" s="171">
        <v>0</v>
      </c>
      <c r="E733" s="173">
        <v>0.99</v>
      </c>
      <c r="F733" s="83" t="str">
        <f t="shared" si="34"/>
        <v>October</v>
      </c>
      <c r="G733" s="113">
        <f t="shared" si="35"/>
        <v>0</v>
      </c>
      <c r="H733" s="49">
        <f t="shared" si="36"/>
        <v>0</v>
      </c>
    </row>
    <row r="734" spans="1:8" x14ac:dyDescent="0.25">
      <c r="A734" s="159" t="s">
        <v>659</v>
      </c>
      <c r="B734" s="164">
        <v>32</v>
      </c>
      <c r="C734" s="168">
        <v>24</v>
      </c>
      <c r="D734" s="171">
        <v>12</v>
      </c>
      <c r="E734" s="173">
        <v>0.99</v>
      </c>
      <c r="F734" s="83" t="str">
        <f t="shared" si="34"/>
        <v>October</v>
      </c>
      <c r="G734" s="113">
        <f t="shared" si="35"/>
        <v>24</v>
      </c>
      <c r="H734" s="49">
        <f t="shared" si="36"/>
        <v>23.759999999999998</v>
      </c>
    </row>
    <row r="735" spans="1:8" x14ac:dyDescent="0.25">
      <c r="A735" s="159" t="s">
        <v>659</v>
      </c>
      <c r="B735" s="164">
        <v>13</v>
      </c>
      <c r="C735" s="168">
        <v>60</v>
      </c>
      <c r="D735" s="171">
        <v>13</v>
      </c>
      <c r="E735" s="173">
        <v>0.99</v>
      </c>
      <c r="F735" s="83" t="str">
        <f t="shared" si="34"/>
        <v>October</v>
      </c>
      <c r="G735" s="113">
        <f t="shared" si="35"/>
        <v>60</v>
      </c>
      <c r="H735" s="49">
        <f t="shared" si="36"/>
        <v>59.4</v>
      </c>
    </row>
    <row r="736" spans="1:8" x14ac:dyDescent="0.25">
      <c r="A736" s="159" t="s">
        <v>659</v>
      </c>
      <c r="B736" s="164">
        <v>5</v>
      </c>
      <c r="C736" s="168">
        <v>72</v>
      </c>
      <c r="D736" s="171">
        <v>-6</v>
      </c>
      <c r="E736" s="173">
        <v>1.33</v>
      </c>
      <c r="F736" s="83" t="str">
        <f t="shared" si="34"/>
        <v>October</v>
      </c>
      <c r="G736" s="113">
        <f t="shared" si="35"/>
        <v>72</v>
      </c>
      <c r="H736" s="49">
        <f t="shared" si="36"/>
        <v>95.76</v>
      </c>
    </row>
    <row r="737" spans="1:8" x14ac:dyDescent="0.25">
      <c r="A737" s="159" t="s">
        <v>659</v>
      </c>
      <c r="B737" s="164">
        <v>5</v>
      </c>
      <c r="C737" s="168">
        <v>60</v>
      </c>
      <c r="D737" s="171">
        <v>1</v>
      </c>
      <c r="E737" s="173">
        <v>1.33</v>
      </c>
      <c r="F737" s="83" t="str">
        <f t="shared" si="34"/>
        <v>October</v>
      </c>
      <c r="G737" s="113">
        <f t="shared" si="35"/>
        <v>60</v>
      </c>
      <c r="H737" s="49">
        <f t="shared" si="36"/>
        <v>79.800000000000011</v>
      </c>
    </row>
    <row r="738" spans="1:8" x14ac:dyDescent="0.25">
      <c r="A738" s="159" t="s">
        <v>659</v>
      </c>
      <c r="B738" s="164">
        <v>13</v>
      </c>
      <c r="C738" s="168">
        <v>60</v>
      </c>
      <c r="D738" s="171">
        <v>24</v>
      </c>
      <c r="E738" s="173">
        <v>1.33</v>
      </c>
      <c r="F738" s="83" t="str">
        <f t="shared" si="34"/>
        <v>October</v>
      </c>
      <c r="G738" s="113">
        <f t="shared" si="35"/>
        <v>60</v>
      </c>
      <c r="H738" s="49">
        <f t="shared" si="36"/>
        <v>79.800000000000011</v>
      </c>
    </row>
    <row r="739" spans="1:8" x14ac:dyDescent="0.25">
      <c r="A739" s="159" t="s">
        <v>659</v>
      </c>
      <c r="B739" s="164"/>
      <c r="C739" s="168">
        <v>0</v>
      </c>
      <c r="D739" s="171">
        <v>0</v>
      </c>
      <c r="E739" s="173">
        <v>1.81555</v>
      </c>
      <c r="F739" s="83" t="str">
        <f t="shared" si="34"/>
        <v>October</v>
      </c>
      <c r="G739" s="113">
        <f t="shared" si="35"/>
        <v>0</v>
      </c>
      <c r="H739" s="49">
        <f t="shared" si="36"/>
        <v>0</v>
      </c>
    </row>
    <row r="740" spans="1:8" x14ac:dyDescent="0.25">
      <c r="A740" s="159" t="s">
        <v>654</v>
      </c>
      <c r="B740" s="164">
        <v>5</v>
      </c>
      <c r="C740" s="168">
        <v>168</v>
      </c>
      <c r="D740" s="171">
        <v>171</v>
      </c>
      <c r="E740" s="173">
        <v>0.41699999999999998</v>
      </c>
      <c r="F740" s="83" t="str">
        <f t="shared" si="34"/>
        <v>October</v>
      </c>
      <c r="G740" s="113">
        <f t="shared" si="35"/>
        <v>168</v>
      </c>
      <c r="H740" s="49">
        <f t="shared" si="36"/>
        <v>70.055999999999997</v>
      </c>
    </row>
    <row r="741" spans="1:8" x14ac:dyDescent="0.25">
      <c r="A741" s="158" t="s">
        <v>654</v>
      </c>
      <c r="B741" s="164">
        <v>55</v>
      </c>
      <c r="C741" s="168">
        <v>236</v>
      </c>
      <c r="D741" s="171">
        <v>29</v>
      </c>
      <c r="E741" s="173">
        <v>0.82</v>
      </c>
      <c r="F741" s="83" t="str">
        <f t="shared" si="34"/>
        <v>October</v>
      </c>
      <c r="G741" s="113">
        <f t="shared" si="35"/>
        <v>236</v>
      </c>
      <c r="H741" s="49">
        <f t="shared" si="36"/>
        <v>193.51999999999998</v>
      </c>
    </row>
    <row r="742" spans="1:8" x14ac:dyDescent="0.25">
      <c r="A742" s="159" t="s">
        <v>654</v>
      </c>
      <c r="B742" s="164">
        <v>18</v>
      </c>
      <c r="C742" s="168">
        <v>116</v>
      </c>
      <c r="D742" s="171">
        <v>4</v>
      </c>
      <c r="E742" s="173">
        <v>0.82</v>
      </c>
      <c r="F742" s="83" t="str">
        <f t="shared" si="34"/>
        <v>October</v>
      </c>
      <c r="G742" s="113">
        <f t="shared" si="35"/>
        <v>116</v>
      </c>
      <c r="H742" s="49">
        <f t="shared" si="36"/>
        <v>95.11999999999999</v>
      </c>
    </row>
    <row r="743" spans="1:8" x14ac:dyDescent="0.25">
      <c r="A743" s="159" t="s">
        <v>100</v>
      </c>
      <c r="B743" s="166">
        <v>400</v>
      </c>
      <c r="C743" s="168">
        <v>0</v>
      </c>
      <c r="D743" s="171">
        <v>361</v>
      </c>
      <c r="E743" s="172"/>
      <c r="F743" s="83" t="str">
        <f t="shared" si="34"/>
        <v>October</v>
      </c>
      <c r="G743" s="113">
        <f t="shared" si="35"/>
        <v>0</v>
      </c>
      <c r="H743" s="49">
        <f t="shared" si="36"/>
        <v>0</v>
      </c>
    </row>
    <row r="744" spans="1:8" x14ac:dyDescent="0.25">
      <c r="A744" s="159" t="s">
        <v>100</v>
      </c>
      <c r="B744" s="164">
        <v>150</v>
      </c>
      <c r="C744" s="168">
        <v>700</v>
      </c>
      <c r="D744" s="171">
        <v>328</v>
      </c>
      <c r="E744" s="173">
        <v>0.2445</v>
      </c>
      <c r="F744" s="83" t="str">
        <f t="shared" si="34"/>
        <v>October</v>
      </c>
      <c r="G744" s="113">
        <f t="shared" si="35"/>
        <v>700</v>
      </c>
      <c r="H744" s="49">
        <f t="shared" si="36"/>
        <v>171.15</v>
      </c>
    </row>
    <row r="745" spans="1:8" x14ac:dyDescent="0.25">
      <c r="A745" s="159" t="s">
        <v>659</v>
      </c>
      <c r="B745" s="164">
        <v>14</v>
      </c>
      <c r="C745" s="168">
        <v>48</v>
      </c>
      <c r="D745" s="171">
        <v>5</v>
      </c>
      <c r="E745" s="173">
        <v>0.52829999999999999</v>
      </c>
      <c r="F745" s="83" t="str">
        <f t="shared" si="34"/>
        <v>October</v>
      </c>
      <c r="G745" s="113">
        <f t="shared" si="35"/>
        <v>48</v>
      </c>
      <c r="H745" s="49">
        <f t="shared" si="36"/>
        <v>25.3584</v>
      </c>
    </row>
    <row r="746" spans="1:8" x14ac:dyDescent="0.25">
      <c r="A746" s="158" t="s">
        <v>659</v>
      </c>
      <c r="B746" s="164">
        <v>0</v>
      </c>
      <c r="C746" s="168">
        <v>0</v>
      </c>
      <c r="D746" s="171">
        <v>0</v>
      </c>
      <c r="E746" s="173">
        <v>0.52829999999999999</v>
      </c>
      <c r="F746" s="83" t="str">
        <f t="shared" si="34"/>
        <v>October</v>
      </c>
      <c r="G746" s="113">
        <f t="shared" si="35"/>
        <v>0</v>
      </c>
      <c r="H746" s="49">
        <f t="shared" si="36"/>
        <v>0</v>
      </c>
    </row>
    <row r="747" spans="1:8" x14ac:dyDescent="0.25">
      <c r="A747" s="158" t="s">
        <v>659</v>
      </c>
      <c r="B747" s="164">
        <v>13</v>
      </c>
      <c r="C747" s="168">
        <v>48</v>
      </c>
      <c r="D747" s="171">
        <v>1</v>
      </c>
      <c r="E747" s="173">
        <v>0.52829999999999999</v>
      </c>
      <c r="F747" s="83" t="str">
        <f t="shared" si="34"/>
        <v>October</v>
      </c>
      <c r="G747" s="113">
        <f t="shared" si="35"/>
        <v>48</v>
      </c>
      <c r="H747" s="49">
        <f t="shared" si="36"/>
        <v>25.3584</v>
      </c>
    </row>
    <row r="748" spans="1:8" x14ac:dyDescent="0.25">
      <c r="A748" s="159" t="s">
        <v>659</v>
      </c>
      <c r="B748" s="164">
        <v>0</v>
      </c>
      <c r="C748" s="168">
        <v>0</v>
      </c>
      <c r="D748" s="171">
        <v>0</v>
      </c>
      <c r="E748" s="173">
        <v>0.52829999999999999</v>
      </c>
      <c r="F748" s="83" t="str">
        <f t="shared" si="34"/>
        <v>October</v>
      </c>
      <c r="G748" s="113">
        <f t="shared" si="35"/>
        <v>0</v>
      </c>
      <c r="H748" s="49">
        <f t="shared" si="36"/>
        <v>0</v>
      </c>
    </row>
    <row r="749" spans="1:8" x14ac:dyDescent="0.25">
      <c r="A749" s="159" t="s">
        <v>650</v>
      </c>
      <c r="B749" s="164">
        <v>0</v>
      </c>
      <c r="C749" s="168">
        <v>0</v>
      </c>
      <c r="D749" s="171">
        <v>0</v>
      </c>
      <c r="E749" s="172"/>
      <c r="F749" s="83" t="str">
        <f t="shared" si="34"/>
        <v>October</v>
      </c>
      <c r="G749" s="113">
        <f t="shared" si="35"/>
        <v>0</v>
      </c>
      <c r="H749" s="49">
        <f t="shared" si="36"/>
        <v>0</v>
      </c>
    </row>
    <row r="750" spans="1:8" x14ac:dyDescent="0.25">
      <c r="A750" s="159" t="s">
        <v>159</v>
      </c>
      <c r="B750" s="164"/>
      <c r="C750" s="168">
        <v>2</v>
      </c>
      <c r="D750" s="171">
        <v>0</v>
      </c>
      <c r="E750" s="173">
        <v>6</v>
      </c>
      <c r="F750" s="83" t="str">
        <f t="shared" si="34"/>
        <v>October</v>
      </c>
      <c r="G750" s="113">
        <f t="shared" si="35"/>
        <v>2</v>
      </c>
      <c r="H750" s="49">
        <f t="shared" si="36"/>
        <v>12</v>
      </c>
    </row>
    <row r="751" spans="1:8" x14ac:dyDescent="0.25">
      <c r="A751" s="159" t="s">
        <v>159</v>
      </c>
      <c r="B751" s="164">
        <v>11</v>
      </c>
      <c r="C751" s="168">
        <v>48</v>
      </c>
      <c r="D751" s="171">
        <v>37</v>
      </c>
      <c r="E751" s="173">
        <v>1.37</v>
      </c>
      <c r="F751" s="83" t="str">
        <f t="shared" si="34"/>
        <v>October</v>
      </c>
      <c r="G751" s="113">
        <f t="shared" si="35"/>
        <v>48</v>
      </c>
      <c r="H751" s="49">
        <f t="shared" si="36"/>
        <v>65.760000000000005</v>
      </c>
    </row>
    <row r="752" spans="1:8" x14ac:dyDescent="0.25">
      <c r="A752" s="159" t="s">
        <v>159</v>
      </c>
      <c r="B752" s="164">
        <v>8</v>
      </c>
      <c r="C752" s="168">
        <v>0</v>
      </c>
      <c r="D752" s="171">
        <v>7</v>
      </c>
      <c r="E752" s="173">
        <v>0.71</v>
      </c>
      <c r="F752" s="83" t="str">
        <f t="shared" si="34"/>
        <v>October</v>
      </c>
      <c r="G752" s="113">
        <f t="shared" si="35"/>
        <v>0</v>
      </c>
      <c r="H752" s="49">
        <f t="shared" si="36"/>
        <v>0</v>
      </c>
    </row>
    <row r="753" spans="1:8" x14ac:dyDescent="0.25">
      <c r="A753" s="159" t="s">
        <v>650</v>
      </c>
      <c r="B753" s="164">
        <v>0</v>
      </c>
      <c r="C753" s="168">
        <v>4</v>
      </c>
      <c r="D753" s="171">
        <v>4</v>
      </c>
      <c r="E753" s="173">
        <v>3.95</v>
      </c>
      <c r="F753" s="83" t="str">
        <f t="shared" si="34"/>
        <v>October</v>
      </c>
      <c r="G753" s="113">
        <f t="shared" si="35"/>
        <v>4</v>
      </c>
      <c r="H753" s="49">
        <f t="shared" si="36"/>
        <v>15.8</v>
      </c>
    </row>
    <row r="754" spans="1:8" x14ac:dyDescent="0.25">
      <c r="A754" s="159" t="s">
        <v>654</v>
      </c>
      <c r="B754" s="164">
        <v>16</v>
      </c>
      <c r="C754" s="168">
        <v>188</v>
      </c>
      <c r="D754" s="171">
        <v>12</v>
      </c>
      <c r="E754" s="173">
        <v>0.82</v>
      </c>
      <c r="F754" s="83" t="str">
        <f t="shared" si="34"/>
        <v>October</v>
      </c>
      <c r="G754" s="113">
        <f t="shared" si="35"/>
        <v>188</v>
      </c>
      <c r="H754" s="49">
        <f t="shared" si="36"/>
        <v>154.16</v>
      </c>
    </row>
    <row r="755" spans="1:8" x14ac:dyDescent="0.25">
      <c r="A755" s="159" t="s">
        <v>659</v>
      </c>
      <c r="B755" s="164">
        <v>0</v>
      </c>
      <c r="C755" s="168">
        <v>0</v>
      </c>
      <c r="D755" s="171">
        <v>0</v>
      </c>
      <c r="E755" s="172"/>
      <c r="F755" s="83" t="str">
        <f t="shared" si="34"/>
        <v>October</v>
      </c>
      <c r="G755" s="113">
        <f t="shared" si="35"/>
        <v>0</v>
      </c>
      <c r="H755" s="49">
        <f t="shared" si="36"/>
        <v>0</v>
      </c>
    </row>
    <row r="756" spans="1:8" x14ac:dyDescent="0.25">
      <c r="A756" s="159" t="s">
        <v>659</v>
      </c>
      <c r="B756" s="164">
        <v>0</v>
      </c>
      <c r="C756" s="168">
        <v>0</v>
      </c>
      <c r="D756" s="171">
        <v>0</v>
      </c>
      <c r="E756" s="172"/>
      <c r="F756" s="83" t="str">
        <f t="shared" si="34"/>
        <v>October</v>
      </c>
      <c r="G756" s="113">
        <f t="shared" si="35"/>
        <v>0</v>
      </c>
      <c r="H756" s="49">
        <f t="shared" si="36"/>
        <v>0</v>
      </c>
    </row>
    <row r="757" spans="1:8" x14ac:dyDescent="0.25">
      <c r="A757" s="159" t="s">
        <v>653</v>
      </c>
      <c r="B757" s="164">
        <v>1</v>
      </c>
      <c r="C757" s="168">
        <v>246</v>
      </c>
      <c r="D757" s="171">
        <v>-14</v>
      </c>
      <c r="E757" s="173">
        <v>0.7</v>
      </c>
      <c r="F757" s="83" t="str">
        <f t="shared" si="34"/>
        <v>October</v>
      </c>
      <c r="G757" s="113">
        <f t="shared" si="35"/>
        <v>246</v>
      </c>
      <c r="H757" s="49">
        <f t="shared" si="36"/>
        <v>172.2</v>
      </c>
    </row>
    <row r="758" spans="1:8" x14ac:dyDescent="0.25">
      <c r="A758" s="159" t="s">
        <v>659</v>
      </c>
      <c r="B758" s="164">
        <v>2</v>
      </c>
      <c r="C758" s="168">
        <v>10</v>
      </c>
      <c r="D758" s="171">
        <v>-1</v>
      </c>
      <c r="E758" s="173">
        <v>1.21</v>
      </c>
      <c r="F758" s="83" t="str">
        <f t="shared" ref="F758:F821" si="37">"October"</f>
        <v>October</v>
      </c>
      <c r="G758" s="113">
        <f t="shared" si="35"/>
        <v>10</v>
      </c>
      <c r="H758" s="49">
        <f t="shared" si="36"/>
        <v>12.1</v>
      </c>
    </row>
    <row r="759" spans="1:8" x14ac:dyDescent="0.25">
      <c r="A759" s="159" t="s">
        <v>654</v>
      </c>
      <c r="B759" s="164">
        <v>43</v>
      </c>
      <c r="C759" s="168">
        <v>92</v>
      </c>
      <c r="D759" s="171">
        <v>18</v>
      </c>
      <c r="E759" s="173">
        <v>0.82165999999999995</v>
      </c>
      <c r="F759" s="83" t="str">
        <f t="shared" si="37"/>
        <v>October</v>
      </c>
      <c r="G759" s="113">
        <f t="shared" si="35"/>
        <v>92</v>
      </c>
      <c r="H759" s="49">
        <f t="shared" si="36"/>
        <v>75.59272</v>
      </c>
    </row>
    <row r="760" spans="1:8" x14ac:dyDescent="0.25">
      <c r="A760" s="159" t="s">
        <v>653</v>
      </c>
      <c r="B760" s="164">
        <v>5</v>
      </c>
      <c r="C760" s="168">
        <v>52</v>
      </c>
      <c r="D760" s="171">
        <v>8</v>
      </c>
      <c r="E760" s="173">
        <v>2.41</v>
      </c>
      <c r="F760" s="83" t="str">
        <f t="shared" si="37"/>
        <v>October</v>
      </c>
      <c r="G760" s="113">
        <f t="shared" si="35"/>
        <v>52</v>
      </c>
      <c r="H760" s="49">
        <f t="shared" si="36"/>
        <v>125.32000000000001</v>
      </c>
    </row>
    <row r="761" spans="1:8" x14ac:dyDescent="0.25">
      <c r="A761" s="159" t="s">
        <v>653</v>
      </c>
      <c r="B761" s="164">
        <v>2</v>
      </c>
      <c r="C761" s="168">
        <v>50</v>
      </c>
      <c r="D761" s="171">
        <v>4</v>
      </c>
      <c r="E761" s="173">
        <v>1.91</v>
      </c>
      <c r="F761" s="83" t="str">
        <f t="shared" si="37"/>
        <v>October</v>
      </c>
      <c r="G761" s="113">
        <f t="shared" si="35"/>
        <v>50</v>
      </c>
      <c r="H761" s="49">
        <f t="shared" si="36"/>
        <v>95.5</v>
      </c>
    </row>
    <row r="762" spans="1:8" x14ac:dyDescent="0.25">
      <c r="A762" s="159" t="s">
        <v>653</v>
      </c>
      <c r="B762" s="164">
        <v>5</v>
      </c>
      <c r="C762" s="168">
        <v>40</v>
      </c>
      <c r="D762" s="171">
        <v>5</v>
      </c>
      <c r="E762" s="174">
        <v>1.91</v>
      </c>
      <c r="F762" s="83" t="str">
        <f t="shared" si="37"/>
        <v>October</v>
      </c>
      <c r="G762" s="113">
        <f t="shared" si="35"/>
        <v>40</v>
      </c>
      <c r="H762" s="49">
        <f t="shared" si="36"/>
        <v>76.399999999999991</v>
      </c>
    </row>
    <row r="763" spans="1:8" x14ac:dyDescent="0.25">
      <c r="A763" s="159" t="s">
        <v>653</v>
      </c>
      <c r="B763" s="164">
        <v>1</v>
      </c>
      <c r="C763" s="168">
        <v>46</v>
      </c>
      <c r="D763" s="171">
        <v>1</v>
      </c>
      <c r="E763" s="174">
        <v>2.2400000000000002</v>
      </c>
      <c r="F763" s="83" t="str">
        <f t="shared" si="37"/>
        <v>October</v>
      </c>
      <c r="G763" s="113">
        <f t="shared" si="35"/>
        <v>46</v>
      </c>
      <c r="H763" s="49">
        <f t="shared" si="36"/>
        <v>103.04</v>
      </c>
    </row>
    <row r="764" spans="1:8" x14ac:dyDescent="0.25">
      <c r="A764" s="159" t="s">
        <v>653</v>
      </c>
      <c r="B764" s="164">
        <v>7</v>
      </c>
      <c r="C764" s="168">
        <v>48</v>
      </c>
      <c r="D764" s="171">
        <v>5</v>
      </c>
      <c r="E764" s="174">
        <v>2.0299999999999998</v>
      </c>
      <c r="F764" s="83" t="str">
        <f t="shared" si="37"/>
        <v>October</v>
      </c>
      <c r="G764" s="113">
        <f t="shared" si="35"/>
        <v>48</v>
      </c>
      <c r="H764" s="49">
        <f t="shared" si="36"/>
        <v>97.44</v>
      </c>
    </row>
    <row r="765" spans="1:8" x14ac:dyDescent="0.25">
      <c r="A765" s="159" t="s">
        <v>653</v>
      </c>
      <c r="B765" s="164">
        <v>0</v>
      </c>
      <c r="C765" s="168">
        <v>6</v>
      </c>
      <c r="D765" s="171">
        <v>0</v>
      </c>
      <c r="E765" s="174">
        <v>3.59</v>
      </c>
      <c r="F765" s="83" t="str">
        <f t="shared" si="37"/>
        <v>October</v>
      </c>
      <c r="G765" s="113">
        <f t="shared" si="35"/>
        <v>6</v>
      </c>
      <c r="H765" s="49">
        <f t="shared" si="36"/>
        <v>21.54</v>
      </c>
    </row>
    <row r="766" spans="1:8" x14ac:dyDescent="0.25">
      <c r="A766" s="159" t="s">
        <v>653</v>
      </c>
      <c r="B766" s="164">
        <v>0</v>
      </c>
      <c r="C766" s="168">
        <v>46</v>
      </c>
      <c r="D766" s="171">
        <v>-1</v>
      </c>
      <c r="E766" s="174">
        <v>2.68</v>
      </c>
      <c r="F766" s="83" t="str">
        <f t="shared" si="37"/>
        <v>October</v>
      </c>
      <c r="G766" s="113">
        <f t="shared" si="35"/>
        <v>46</v>
      </c>
      <c r="H766" s="49">
        <f t="shared" si="36"/>
        <v>123.28</v>
      </c>
    </row>
    <row r="767" spans="1:8" x14ac:dyDescent="0.25">
      <c r="A767" s="159" t="s">
        <v>653</v>
      </c>
      <c r="B767" s="164">
        <v>7</v>
      </c>
      <c r="C767" s="168">
        <v>50</v>
      </c>
      <c r="D767" s="171">
        <v>15</v>
      </c>
      <c r="E767" s="174">
        <v>1.79</v>
      </c>
      <c r="F767" s="83" t="str">
        <f t="shared" si="37"/>
        <v>October</v>
      </c>
      <c r="G767" s="113">
        <f t="shared" si="35"/>
        <v>50</v>
      </c>
      <c r="H767" s="49">
        <f t="shared" si="36"/>
        <v>89.5</v>
      </c>
    </row>
    <row r="768" spans="1:8" x14ac:dyDescent="0.25">
      <c r="A768" s="159" t="s">
        <v>650</v>
      </c>
      <c r="B768" s="164">
        <v>0</v>
      </c>
      <c r="C768" s="168">
        <v>47</v>
      </c>
      <c r="D768" s="171">
        <v>-3</v>
      </c>
      <c r="E768" s="173">
        <v>5.95</v>
      </c>
      <c r="F768" s="83" t="str">
        <f t="shared" si="37"/>
        <v>October</v>
      </c>
      <c r="G768" s="113">
        <f t="shared" si="35"/>
        <v>47</v>
      </c>
      <c r="H768" s="49">
        <f t="shared" si="36"/>
        <v>279.65000000000003</v>
      </c>
    </row>
    <row r="769" spans="1:8" x14ac:dyDescent="0.25">
      <c r="A769" s="159" t="s">
        <v>654</v>
      </c>
      <c r="B769" s="164">
        <v>13</v>
      </c>
      <c r="C769" s="168">
        <v>96</v>
      </c>
      <c r="D769" s="171">
        <v>39</v>
      </c>
      <c r="E769" s="173">
        <v>1.6850000000000001</v>
      </c>
      <c r="F769" s="83" t="str">
        <f t="shared" si="37"/>
        <v>October</v>
      </c>
      <c r="G769" s="113">
        <f t="shared" si="35"/>
        <v>96</v>
      </c>
      <c r="H769" s="49">
        <f t="shared" si="36"/>
        <v>161.76</v>
      </c>
    </row>
    <row r="770" spans="1:8" x14ac:dyDescent="0.25">
      <c r="A770" s="159" t="s">
        <v>654</v>
      </c>
      <c r="B770" s="164">
        <v>34</v>
      </c>
      <c r="C770" s="168">
        <v>72</v>
      </c>
      <c r="D770" s="171">
        <v>35</v>
      </c>
      <c r="E770" s="173">
        <v>1.6850000000000001</v>
      </c>
      <c r="F770" s="83" t="str">
        <f t="shared" si="37"/>
        <v>October</v>
      </c>
      <c r="G770" s="113">
        <f t="shared" si="35"/>
        <v>72</v>
      </c>
      <c r="H770" s="49">
        <f t="shared" si="36"/>
        <v>121.32000000000001</v>
      </c>
    </row>
    <row r="771" spans="1:8" x14ac:dyDescent="0.25">
      <c r="A771" s="159" t="s">
        <v>650</v>
      </c>
      <c r="B771" s="164">
        <v>0</v>
      </c>
      <c r="C771" s="168">
        <v>44</v>
      </c>
      <c r="D771" s="171">
        <v>-4</v>
      </c>
      <c r="E771" s="173">
        <v>3.95</v>
      </c>
      <c r="F771" s="83" t="str">
        <f t="shared" si="37"/>
        <v>October</v>
      </c>
      <c r="G771" s="113">
        <f t="shared" ref="G771:G834" si="38">IFERROR(IF(C771=" ",0,C771),0)</f>
        <v>44</v>
      </c>
      <c r="H771" s="49">
        <f t="shared" ref="H771:H834" si="39">IFERROR(G771 * E771, 0)</f>
        <v>173.8</v>
      </c>
    </row>
    <row r="772" spans="1:8" x14ac:dyDescent="0.25">
      <c r="A772" s="158" t="s">
        <v>650</v>
      </c>
      <c r="B772" s="164">
        <v>1</v>
      </c>
      <c r="C772" s="168">
        <v>75</v>
      </c>
      <c r="D772" s="171">
        <v>0</v>
      </c>
      <c r="E772" s="173">
        <v>4.95</v>
      </c>
      <c r="F772" s="83" t="str">
        <f t="shared" si="37"/>
        <v>October</v>
      </c>
      <c r="G772" s="113">
        <f t="shared" si="38"/>
        <v>75</v>
      </c>
      <c r="H772" s="49">
        <f t="shared" si="39"/>
        <v>371.25</v>
      </c>
    </row>
    <row r="773" spans="1:8" x14ac:dyDescent="0.25">
      <c r="A773" s="158" t="s">
        <v>657</v>
      </c>
      <c r="B773" s="164">
        <v>10</v>
      </c>
      <c r="C773" s="168">
        <v>80</v>
      </c>
      <c r="D773" s="171">
        <v>16</v>
      </c>
      <c r="E773" s="173">
        <v>0.97</v>
      </c>
      <c r="F773" s="83" t="str">
        <f t="shared" si="37"/>
        <v>October</v>
      </c>
      <c r="G773" s="113">
        <f t="shared" si="38"/>
        <v>80</v>
      </c>
      <c r="H773" s="49">
        <f t="shared" si="39"/>
        <v>77.599999999999994</v>
      </c>
    </row>
    <row r="774" spans="1:8" x14ac:dyDescent="0.25">
      <c r="A774" s="158" t="s">
        <v>655</v>
      </c>
      <c r="B774" s="164">
        <v>30</v>
      </c>
      <c r="C774" s="168">
        <v>36</v>
      </c>
      <c r="D774" s="171">
        <v>-4</v>
      </c>
      <c r="E774" s="173">
        <v>0.65</v>
      </c>
      <c r="F774" s="83" t="str">
        <f t="shared" si="37"/>
        <v>October</v>
      </c>
      <c r="G774" s="113">
        <f t="shared" si="38"/>
        <v>36</v>
      </c>
      <c r="H774" s="49">
        <f t="shared" si="39"/>
        <v>23.400000000000002</v>
      </c>
    </row>
    <row r="775" spans="1:8" x14ac:dyDescent="0.25">
      <c r="A775" s="159" t="s">
        <v>655</v>
      </c>
      <c r="B775" s="164">
        <v>22</v>
      </c>
      <c r="C775" s="168">
        <v>108</v>
      </c>
      <c r="D775" s="171">
        <v>11</v>
      </c>
      <c r="E775" s="173">
        <v>0.59</v>
      </c>
      <c r="F775" s="83" t="str">
        <f t="shared" si="37"/>
        <v>October</v>
      </c>
      <c r="G775" s="113">
        <f t="shared" si="38"/>
        <v>108</v>
      </c>
      <c r="H775" s="49">
        <f t="shared" si="39"/>
        <v>63.72</v>
      </c>
    </row>
    <row r="776" spans="1:8" x14ac:dyDescent="0.25">
      <c r="A776" s="159" t="s">
        <v>655</v>
      </c>
      <c r="B776" s="164">
        <v>0</v>
      </c>
      <c r="C776" s="168">
        <v>0</v>
      </c>
      <c r="D776" s="171">
        <v>0</v>
      </c>
      <c r="E776" s="172"/>
      <c r="F776" s="83" t="str">
        <f t="shared" si="37"/>
        <v>October</v>
      </c>
      <c r="G776" s="113">
        <f t="shared" si="38"/>
        <v>0</v>
      </c>
      <c r="H776" s="49">
        <f t="shared" si="39"/>
        <v>0</v>
      </c>
    </row>
    <row r="777" spans="1:8" x14ac:dyDescent="0.25">
      <c r="A777" s="159" t="s">
        <v>655</v>
      </c>
      <c r="B777" s="164"/>
      <c r="C777" s="168">
        <v>0</v>
      </c>
      <c r="D777" s="171">
        <v>0</v>
      </c>
      <c r="E777" s="173">
        <v>0.60499999999999998</v>
      </c>
      <c r="F777" s="83" t="str">
        <f t="shared" si="37"/>
        <v>October</v>
      </c>
      <c r="G777" s="113">
        <f t="shared" si="38"/>
        <v>0</v>
      </c>
      <c r="H777" s="49">
        <f t="shared" si="39"/>
        <v>0</v>
      </c>
    </row>
    <row r="778" spans="1:8" x14ac:dyDescent="0.25">
      <c r="A778" s="159" t="s">
        <v>655</v>
      </c>
      <c r="B778" s="164">
        <v>18</v>
      </c>
      <c r="C778" s="168">
        <v>50</v>
      </c>
      <c r="D778" s="171">
        <v>16</v>
      </c>
      <c r="E778" s="173">
        <v>0.60499999999999998</v>
      </c>
      <c r="F778" s="83" t="str">
        <f t="shared" si="37"/>
        <v>October</v>
      </c>
      <c r="G778" s="113">
        <f t="shared" si="38"/>
        <v>50</v>
      </c>
      <c r="H778" s="49">
        <f t="shared" si="39"/>
        <v>30.25</v>
      </c>
    </row>
    <row r="779" spans="1:8" x14ac:dyDescent="0.25">
      <c r="A779" s="159" t="s">
        <v>655</v>
      </c>
      <c r="B779" s="164">
        <v>11</v>
      </c>
      <c r="C779" s="168">
        <v>60</v>
      </c>
      <c r="D779" s="171">
        <v>15</v>
      </c>
      <c r="E779" s="173">
        <v>0.61</v>
      </c>
      <c r="F779" s="83" t="str">
        <f t="shared" si="37"/>
        <v>October</v>
      </c>
      <c r="G779" s="113">
        <f t="shared" si="38"/>
        <v>60</v>
      </c>
      <c r="H779" s="49">
        <f t="shared" si="39"/>
        <v>36.6</v>
      </c>
    </row>
    <row r="780" spans="1:8" x14ac:dyDescent="0.25">
      <c r="A780" s="159" t="s">
        <v>655</v>
      </c>
      <c r="B780" s="164">
        <v>11</v>
      </c>
      <c r="C780" s="168">
        <v>70</v>
      </c>
      <c r="D780" s="171">
        <v>10</v>
      </c>
      <c r="E780" s="173">
        <v>0.61</v>
      </c>
      <c r="F780" s="83" t="str">
        <f t="shared" si="37"/>
        <v>October</v>
      </c>
      <c r="G780" s="113">
        <f t="shared" si="38"/>
        <v>70</v>
      </c>
      <c r="H780" s="49">
        <f t="shared" si="39"/>
        <v>42.699999999999996</v>
      </c>
    </row>
    <row r="781" spans="1:8" x14ac:dyDescent="0.25">
      <c r="A781" s="159" t="s">
        <v>655</v>
      </c>
      <c r="B781" s="164">
        <v>6</v>
      </c>
      <c r="C781" s="168">
        <v>90</v>
      </c>
      <c r="D781" s="171">
        <v>4</v>
      </c>
      <c r="E781" s="173">
        <v>0.61</v>
      </c>
      <c r="F781" s="83" t="str">
        <f t="shared" si="37"/>
        <v>October</v>
      </c>
      <c r="G781" s="113">
        <f t="shared" si="38"/>
        <v>90</v>
      </c>
      <c r="H781" s="49">
        <f t="shared" si="39"/>
        <v>54.9</v>
      </c>
    </row>
    <row r="782" spans="1:8" x14ac:dyDescent="0.25">
      <c r="A782" s="159" t="s">
        <v>654</v>
      </c>
      <c r="B782" s="164">
        <v>15</v>
      </c>
      <c r="C782" s="168">
        <v>48</v>
      </c>
      <c r="D782" s="171">
        <v>13</v>
      </c>
      <c r="E782" s="173">
        <v>1.3516699999999999</v>
      </c>
      <c r="F782" s="83" t="str">
        <f t="shared" si="37"/>
        <v>October</v>
      </c>
      <c r="G782" s="113">
        <f t="shared" si="38"/>
        <v>48</v>
      </c>
      <c r="H782" s="49">
        <f t="shared" si="39"/>
        <v>64.880159999999989</v>
      </c>
    </row>
    <row r="783" spans="1:8" x14ac:dyDescent="0.25">
      <c r="A783" s="159" t="s">
        <v>654</v>
      </c>
      <c r="B783" s="164">
        <v>14</v>
      </c>
      <c r="C783" s="168">
        <v>60</v>
      </c>
      <c r="D783" s="171">
        <v>21</v>
      </c>
      <c r="E783" s="173">
        <v>1.35</v>
      </c>
      <c r="F783" s="83" t="str">
        <f t="shared" si="37"/>
        <v>October</v>
      </c>
      <c r="G783" s="113">
        <f t="shared" si="38"/>
        <v>60</v>
      </c>
      <c r="H783" s="49">
        <f t="shared" si="39"/>
        <v>81</v>
      </c>
    </row>
    <row r="784" spans="1:8" x14ac:dyDescent="0.25">
      <c r="A784" s="159" t="s">
        <v>654</v>
      </c>
      <c r="B784" s="164">
        <v>19</v>
      </c>
      <c r="C784" s="168">
        <v>72</v>
      </c>
      <c r="D784" s="171">
        <v>31</v>
      </c>
      <c r="E784" s="173">
        <v>1.35</v>
      </c>
      <c r="F784" s="83" t="str">
        <f t="shared" si="37"/>
        <v>October</v>
      </c>
      <c r="G784" s="113">
        <f t="shared" si="38"/>
        <v>72</v>
      </c>
      <c r="H784" s="49">
        <f t="shared" si="39"/>
        <v>97.2</v>
      </c>
    </row>
    <row r="785" spans="1:8" x14ac:dyDescent="0.25">
      <c r="A785" s="159" t="s">
        <v>654</v>
      </c>
      <c r="B785" s="164">
        <v>8</v>
      </c>
      <c r="C785" s="168">
        <v>60</v>
      </c>
      <c r="D785" s="171">
        <v>11</v>
      </c>
      <c r="E785" s="177">
        <v>1.35</v>
      </c>
      <c r="F785" s="83" t="str">
        <f t="shared" si="37"/>
        <v>October</v>
      </c>
      <c r="G785" s="113">
        <f t="shared" si="38"/>
        <v>60</v>
      </c>
      <c r="H785" s="49">
        <f t="shared" si="39"/>
        <v>81</v>
      </c>
    </row>
    <row r="786" spans="1:8" x14ac:dyDescent="0.25">
      <c r="A786" s="159" t="s">
        <v>654</v>
      </c>
      <c r="B786" s="164">
        <v>11</v>
      </c>
      <c r="C786" s="168">
        <v>72</v>
      </c>
      <c r="D786" s="171">
        <v>-10</v>
      </c>
      <c r="E786" s="177">
        <v>1.35</v>
      </c>
      <c r="F786" s="83" t="str">
        <f t="shared" si="37"/>
        <v>October</v>
      </c>
      <c r="G786" s="113">
        <f t="shared" si="38"/>
        <v>72</v>
      </c>
      <c r="H786" s="49">
        <f t="shared" si="39"/>
        <v>97.2</v>
      </c>
    </row>
    <row r="787" spans="1:8" x14ac:dyDescent="0.25">
      <c r="A787" s="159" t="s">
        <v>654</v>
      </c>
      <c r="B787" s="164">
        <v>17</v>
      </c>
      <c r="C787" s="168">
        <v>84</v>
      </c>
      <c r="D787" s="171">
        <v>47</v>
      </c>
      <c r="E787" s="173">
        <v>1.35</v>
      </c>
      <c r="F787" s="83" t="str">
        <f t="shared" si="37"/>
        <v>October</v>
      </c>
      <c r="G787" s="113">
        <f t="shared" si="38"/>
        <v>84</v>
      </c>
      <c r="H787" s="49">
        <f t="shared" si="39"/>
        <v>113.4</v>
      </c>
    </row>
    <row r="788" spans="1:8" x14ac:dyDescent="0.25">
      <c r="A788" s="159" t="s">
        <v>659</v>
      </c>
      <c r="B788" s="164">
        <v>10</v>
      </c>
      <c r="C788" s="168">
        <v>48</v>
      </c>
      <c r="D788" s="171">
        <v>10</v>
      </c>
      <c r="E788" s="173">
        <v>1.22</v>
      </c>
      <c r="F788" s="83" t="str">
        <f t="shared" si="37"/>
        <v>October</v>
      </c>
      <c r="G788" s="113">
        <f t="shared" si="38"/>
        <v>48</v>
      </c>
      <c r="H788" s="49">
        <f t="shared" si="39"/>
        <v>58.56</v>
      </c>
    </row>
    <row r="789" spans="1:8" x14ac:dyDescent="0.25">
      <c r="A789" s="159" t="s">
        <v>659</v>
      </c>
      <c r="B789" s="164">
        <v>16</v>
      </c>
      <c r="C789" s="168">
        <v>48</v>
      </c>
      <c r="D789" s="171">
        <v>24</v>
      </c>
      <c r="E789" s="173">
        <v>1.22</v>
      </c>
      <c r="F789" s="83" t="str">
        <f t="shared" si="37"/>
        <v>October</v>
      </c>
      <c r="G789" s="113">
        <f t="shared" si="38"/>
        <v>48</v>
      </c>
      <c r="H789" s="49">
        <f t="shared" si="39"/>
        <v>58.56</v>
      </c>
    </row>
    <row r="790" spans="1:8" x14ac:dyDescent="0.25">
      <c r="A790" s="159" t="s">
        <v>659</v>
      </c>
      <c r="B790" s="164">
        <v>14</v>
      </c>
      <c r="C790" s="168">
        <v>36</v>
      </c>
      <c r="D790" s="171">
        <v>12</v>
      </c>
      <c r="E790" s="173">
        <v>1.22</v>
      </c>
      <c r="F790" s="83" t="str">
        <f t="shared" si="37"/>
        <v>October</v>
      </c>
      <c r="G790" s="113">
        <f t="shared" si="38"/>
        <v>36</v>
      </c>
      <c r="H790" s="49">
        <f t="shared" si="39"/>
        <v>43.92</v>
      </c>
    </row>
    <row r="791" spans="1:8" x14ac:dyDescent="0.25">
      <c r="A791" s="159" t="s">
        <v>659</v>
      </c>
      <c r="B791" s="164">
        <v>24</v>
      </c>
      <c r="C791" s="168">
        <v>0</v>
      </c>
      <c r="D791" s="171">
        <v>0</v>
      </c>
      <c r="E791" s="173">
        <v>1.22</v>
      </c>
      <c r="F791" s="83" t="str">
        <f t="shared" si="37"/>
        <v>October</v>
      </c>
      <c r="G791" s="113">
        <f t="shared" si="38"/>
        <v>0</v>
      </c>
      <c r="H791" s="49">
        <f t="shared" si="39"/>
        <v>0</v>
      </c>
    </row>
    <row r="792" spans="1:8" x14ac:dyDescent="0.25">
      <c r="A792" s="159" t="s">
        <v>659</v>
      </c>
      <c r="B792" s="164">
        <v>18</v>
      </c>
      <c r="C792" s="168">
        <v>60</v>
      </c>
      <c r="D792" s="171">
        <v>34</v>
      </c>
      <c r="E792" s="173">
        <v>1.22</v>
      </c>
      <c r="F792" s="83" t="str">
        <f t="shared" si="37"/>
        <v>October</v>
      </c>
      <c r="G792" s="113">
        <f t="shared" si="38"/>
        <v>60</v>
      </c>
      <c r="H792" s="49">
        <f t="shared" si="39"/>
        <v>73.2</v>
      </c>
    </row>
    <row r="793" spans="1:8" x14ac:dyDescent="0.25">
      <c r="A793" s="159" t="s">
        <v>659</v>
      </c>
      <c r="B793" s="164">
        <v>14</v>
      </c>
      <c r="C793" s="168">
        <v>48</v>
      </c>
      <c r="D793" s="171">
        <v>22</v>
      </c>
      <c r="E793" s="173">
        <v>1.22</v>
      </c>
      <c r="F793" s="83" t="str">
        <f t="shared" si="37"/>
        <v>October</v>
      </c>
      <c r="G793" s="113">
        <f t="shared" si="38"/>
        <v>48</v>
      </c>
      <c r="H793" s="49">
        <f t="shared" si="39"/>
        <v>58.56</v>
      </c>
    </row>
    <row r="794" spans="1:8" x14ac:dyDescent="0.25">
      <c r="A794" s="159" t="s">
        <v>659</v>
      </c>
      <c r="B794" s="164">
        <v>12</v>
      </c>
      <c r="C794" s="168">
        <v>48</v>
      </c>
      <c r="D794" s="171">
        <v>19</v>
      </c>
      <c r="E794" s="173">
        <v>1.22</v>
      </c>
      <c r="F794" s="83" t="str">
        <f t="shared" si="37"/>
        <v>October</v>
      </c>
      <c r="G794" s="113">
        <f t="shared" si="38"/>
        <v>48</v>
      </c>
      <c r="H794" s="49">
        <f t="shared" si="39"/>
        <v>58.56</v>
      </c>
    </row>
    <row r="795" spans="1:8" x14ac:dyDescent="0.25">
      <c r="A795" s="159" t="s">
        <v>655</v>
      </c>
      <c r="B795" s="164">
        <v>18</v>
      </c>
      <c r="C795" s="168">
        <v>144</v>
      </c>
      <c r="D795" s="171">
        <v>4</v>
      </c>
      <c r="E795" s="173">
        <v>0.64800000000000002</v>
      </c>
      <c r="F795" s="83" t="str">
        <f t="shared" si="37"/>
        <v>October</v>
      </c>
      <c r="G795" s="113">
        <f t="shared" si="38"/>
        <v>144</v>
      </c>
      <c r="H795" s="49">
        <f t="shared" si="39"/>
        <v>93.311999999999998</v>
      </c>
    </row>
    <row r="796" spans="1:8" x14ac:dyDescent="0.25">
      <c r="A796" s="159" t="s">
        <v>655</v>
      </c>
      <c r="B796" s="164">
        <v>8</v>
      </c>
      <c r="C796" s="168">
        <v>0</v>
      </c>
      <c r="D796" s="171">
        <v>2</v>
      </c>
      <c r="E796" s="172"/>
      <c r="F796" s="83" t="str">
        <f t="shared" si="37"/>
        <v>October</v>
      </c>
      <c r="G796" s="113">
        <f t="shared" si="38"/>
        <v>0</v>
      </c>
      <c r="H796" s="49">
        <f t="shared" si="39"/>
        <v>0</v>
      </c>
    </row>
    <row r="797" spans="1:8" x14ac:dyDescent="0.25">
      <c r="A797" s="159" t="s">
        <v>659</v>
      </c>
      <c r="B797" s="164">
        <v>0</v>
      </c>
      <c r="C797" s="168">
        <v>192</v>
      </c>
      <c r="D797" s="171">
        <v>45</v>
      </c>
      <c r="E797" s="173">
        <v>0.4073</v>
      </c>
      <c r="F797" s="83" t="str">
        <f t="shared" si="37"/>
        <v>October</v>
      </c>
      <c r="G797" s="113">
        <f t="shared" si="38"/>
        <v>192</v>
      </c>
      <c r="H797" s="49">
        <f t="shared" si="39"/>
        <v>78.201599999999999</v>
      </c>
    </row>
    <row r="798" spans="1:8" x14ac:dyDescent="0.25">
      <c r="A798" s="159" t="s">
        <v>659</v>
      </c>
      <c r="B798" s="164">
        <v>0</v>
      </c>
      <c r="C798" s="168">
        <v>192</v>
      </c>
      <c r="D798" s="171">
        <v>22</v>
      </c>
      <c r="E798" s="173">
        <v>0.4073</v>
      </c>
      <c r="F798" s="83" t="str">
        <f t="shared" si="37"/>
        <v>October</v>
      </c>
      <c r="G798" s="113">
        <f t="shared" si="38"/>
        <v>192</v>
      </c>
      <c r="H798" s="49">
        <f t="shared" si="39"/>
        <v>78.201599999999999</v>
      </c>
    </row>
    <row r="799" spans="1:8" x14ac:dyDescent="0.25">
      <c r="A799" s="159" t="s">
        <v>659</v>
      </c>
      <c r="B799" s="164">
        <v>0</v>
      </c>
      <c r="C799" s="168">
        <v>128</v>
      </c>
      <c r="D799" s="171">
        <v>39</v>
      </c>
      <c r="E799" s="173">
        <v>0.4073</v>
      </c>
      <c r="F799" s="83" t="str">
        <f t="shared" si="37"/>
        <v>October</v>
      </c>
      <c r="G799" s="113">
        <f t="shared" si="38"/>
        <v>128</v>
      </c>
      <c r="H799" s="49">
        <f t="shared" si="39"/>
        <v>52.134399999999999</v>
      </c>
    </row>
    <row r="800" spans="1:8" x14ac:dyDescent="0.25">
      <c r="A800" s="159" t="s">
        <v>659</v>
      </c>
      <c r="B800" s="164">
        <v>0</v>
      </c>
      <c r="C800" s="168">
        <v>128</v>
      </c>
      <c r="D800" s="171">
        <v>2</v>
      </c>
      <c r="E800" s="173">
        <v>0.4073</v>
      </c>
      <c r="F800" s="83" t="str">
        <f t="shared" si="37"/>
        <v>October</v>
      </c>
      <c r="G800" s="113">
        <f t="shared" si="38"/>
        <v>128</v>
      </c>
      <c r="H800" s="49">
        <f t="shared" si="39"/>
        <v>52.134399999999999</v>
      </c>
    </row>
    <row r="801" spans="1:8" x14ac:dyDescent="0.25">
      <c r="A801" s="159" t="s">
        <v>650</v>
      </c>
      <c r="B801" s="164">
        <v>0</v>
      </c>
      <c r="C801" s="168">
        <v>92</v>
      </c>
      <c r="D801" s="171">
        <v>-5</v>
      </c>
      <c r="E801" s="173">
        <v>3.5</v>
      </c>
      <c r="F801" s="83" t="str">
        <f t="shared" si="37"/>
        <v>October</v>
      </c>
      <c r="G801" s="113">
        <f t="shared" si="38"/>
        <v>92</v>
      </c>
      <c r="H801" s="49">
        <f t="shared" si="39"/>
        <v>322</v>
      </c>
    </row>
    <row r="802" spans="1:8" x14ac:dyDescent="0.25">
      <c r="A802" s="159" t="s">
        <v>655</v>
      </c>
      <c r="B802" s="164">
        <v>0</v>
      </c>
      <c r="C802" s="168">
        <v>0</v>
      </c>
      <c r="D802" s="171">
        <v>0</v>
      </c>
      <c r="E802" s="172"/>
      <c r="F802" s="83" t="str">
        <f t="shared" si="37"/>
        <v>October</v>
      </c>
      <c r="G802" s="113">
        <f t="shared" si="38"/>
        <v>0</v>
      </c>
      <c r="H802" s="49">
        <f t="shared" si="39"/>
        <v>0</v>
      </c>
    </row>
    <row r="803" spans="1:8" x14ac:dyDescent="0.25">
      <c r="A803" s="159" t="s">
        <v>655</v>
      </c>
      <c r="B803" s="164">
        <v>53</v>
      </c>
      <c r="C803" s="168">
        <v>48</v>
      </c>
      <c r="D803" s="171">
        <v>2</v>
      </c>
      <c r="E803" s="173">
        <v>0.64790000000000003</v>
      </c>
      <c r="F803" s="83" t="str">
        <f t="shared" si="37"/>
        <v>October</v>
      </c>
      <c r="G803" s="113">
        <f t="shared" si="38"/>
        <v>48</v>
      </c>
      <c r="H803" s="49">
        <f t="shared" si="39"/>
        <v>31.099200000000003</v>
      </c>
    </row>
    <row r="804" spans="1:8" x14ac:dyDescent="0.25">
      <c r="A804" s="159" t="s">
        <v>655</v>
      </c>
      <c r="B804" s="164">
        <v>19</v>
      </c>
      <c r="C804" s="168">
        <v>72</v>
      </c>
      <c r="D804" s="171">
        <v>3</v>
      </c>
      <c r="E804" s="173">
        <v>0.64790000000000003</v>
      </c>
      <c r="F804" s="83" t="str">
        <f t="shared" si="37"/>
        <v>October</v>
      </c>
      <c r="G804" s="113">
        <f t="shared" si="38"/>
        <v>72</v>
      </c>
      <c r="H804" s="49">
        <f t="shared" si="39"/>
        <v>46.648800000000001</v>
      </c>
    </row>
    <row r="805" spans="1:8" x14ac:dyDescent="0.25">
      <c r="A805" s="159" t="s">
        <v>655</v>
      </c>
      <c r="B805" s="164"/>
      <c r="C805" s="168">
        <v>72</v>
      </c>
      <c r="D805" s="171">
        <v>8</v>
      </c>
      <c r="E805" s="173">
        <v>0.64805000000000001</v>
      </c>
      <c r="F805" s="83" t="str">
        <f t="shared" si="37"/>
        <v>October</v>
      </c>
      <c r="G805" s="113">
        <f t="shared" si="38"/>
        <v>72</v>
      </c>
      <c r="H805" s="49">
        <f t="shared" si="39"/>
        <v>46.659599999999998</v>
      </c>
    </row>
    <row r="806" spans="1:8" x14ac:dyDescent="0.25">
      <c r="A806" s="159" t="s">
        <v>650</v>
      </c>
      <c r="B806" s="164">
        <v>0</v>
      </c>
      <c r="C806" s="168">
        <v>34</v>
      </c>
      <c r="D806" s="171">
        <v>1</v>
      </c>
      <c r="E806" s="173">
        <v>5.95</v>
      </c>
      <c r="F806" s="83" t="str">
        <f t="shared" si="37"/>
        <v>October</v>
      </c>
      <c r="G806" s="113">
        <f t="shared" si="38"/>
        <v>34</v>
      </c>
      <c r="H806" s="49">
        <f t="shared" si="39"/>
        <v>202.3</v>
      </c>
    </row>
    <row r="807" spans="1:8" x14ac:dyDescent="0.25">
      <c r="A807" s="159" t="s">
        <v>653</v>
      </c>
      <c r="B807" s="164">
        <v>0</v>
      </c>
      <c r="C807" s="168">
        <v>370</v>
      </c>
      <c r="D807" s="171">
        <v>19</v>
      </c>
      <c r="E807" s="173">
        <v>0.99</v>
      </c>
      <c r="F807" s="83" t="str">
        <f t="shared" si="37"/>
        <v>October</v>
      </c>
      <c r="G807" s="113">
        <f t="shared" si="38"/>
        <v>370</v>
      </c>
      <c r="H807" s="49">
        <f t="shared" si="39"/>
        <v>366.3</v>
      </c>
    </row>
    <row r="808" spans="1:8" x14ac:dyDescent="0.25">
      <c r="A808" s="159" t="s">
        <v>659</v>
      </c>
      <c r="B808" s="164">
        <v>16</v>
      </c>
      <c r="C808" s="168">
        <v>108</v>
      </c>
      <c r="D808" s="171">
        <v>12</v>
      </c>
      <c r="E808" s="173">
        <v>0.8</v>
      </c>
      <c r="F808" s="83" t="str">
        <f t="shared" si="37"/>
        <v>October</v>
      </c>
      <c r="G808" s="113">
        <f t="shared" si="38"/>
        <v>108</v>
      </c>
      <c r="H808" s="49">
        <f t="shared" si="39"/>
        <v>86.4</v>
      </c>
    </row>
    <row r="809" spans="1:8" x14ac:dyDescent="0.25">
      <c r="A809" s="159" t="s">
        <v>659</v>
      </c>
      <c r="B809" s="164">
        <v>16</v>
      </c>
      <c r="C809" s="168">
        <v>72</v>
      </c>
      <c r="D809" s="171">
        <v>1</v>
      </c>
      <c r="E809" s="173">
        <v>0.8</v>
      </c>
      <c r="F809" s="83" t="str">
        <f t="shared" si="37"/>
        <v>October</v>
      </c>
      <c r="G809" s="113">
        <f t="shared" si="38"/>
        <v>72</v>
      </c>
      <c r="H809" s="49">
        <f t="shared" si="39"/>
        <v>57.6</v>
      </c>
    </row>
    <row r="810" spans="1:8" x14ac:dyDescent="0.25">
      <c r="A810" s="159" t="s">
        <v>659</v>
      </c>
      <c r="B810" s="164">
        <v>4</v>
      </c>
      <c r="C810" s="168">
        <v>156</v>
      </c>
      <c r="D810" s="171">
        <v>-6</v>
      </c>
      <c r="E810" s="173">
        <v>0.8</v>
      </c>
      <c r="F810" s="83" t="str">
        <f t="shared" si="37"/>
        <v>October</v>
      </c>
      <c r="G810" s="113">
        <f t="shared" si="38"/>
        <v>156</v>
      </c>
      <c r="H810" s="49">
        <f t="shared" si="39"/>
        <v>124.80000000000001</v>
      </c>
    </row>
    <row r="811" spans="1:8" x14ac:dyDescent="0.25">
      <c r="A811" s="159" t="s">
        <v>654</v>
      </c>
      <c r="B811" s="164">
        <v>24</v>
      </c>
      <c r="C811" s="168">
        <v>120</v>
      </c>
      <c r="D811" s="171">
        <v>23</v>
      </c>
      <c r="E811" s="173">
        <v>1.6850000000000001</v>
      </c>
      <c r="F811" s="83" t="str">
        <f t="shared" si="37"/>
        <v>October</v>
      </c>
      <c r="G811" s="113">
        <f t="shared" si="38"/>
        <v>120</v>
      </c>
      <c r="H811" s="49">
        <f t="shared" si="39"/>
        <v>202.20000000000002</v>
      </c>
    </row>
    <row r="812" spans="1:8" x14ac:dyDescent="0.25">
      <c r="A812" s="159" t="s">
        <v>659</v>
      </c>
      <c r="B812" s="164">
        <v>9</v>
      </c>
      <c r="C812" s="168">
        <v>24</v>
      </c>
      <c r="D812" s="171">
        <v>-37</v>
      </c>
      <c r="E812" s="173">
        <v>2.0499999999999998</v>
      </c>
      <c r="F812" s="83" t="str">
        <f t="shared" si="37"/>
        <v>October</v>
      </c>
      <c r="G812" s="113">
        <f t="shared" si="38"/>
        <v>24</v>
      </c>
      <c r="H812" s="49">
        <f t="shared" si="39"/>
        <v>49.199999999999996</v>
      </c>
    </row>
    <row r="813" spans="1:8" x14ac:dyDescent="0.25">
      <c r="A813" s="159" t="s">
        <v>659</v>
      </c>
      <c r="B813" s="164">
        <v>7</v>
      </c>
      <c r="C813" s="168">
        <v>48</v>
      </c>
      <c r="D813" s="171">
        <v>-34</v>
      </c>
      <c r="E813" s="173">
        <v>2.0529999999999999</v>
      </c>
      <c r="F813" s="83" t="str">
        <f t="shared" si="37"/>
        <v>October</v>
      </c>
      <c r="G813" s="113">
        <f t="shared" si="38"/>
        <v>48</v>
      </c>
      <c r="H813" s="49">
        <f t="shared" si="39"/>
        <v>98.543999999999997</v>
      </c>
    </row>
    <row r="814" spans="1:8" x14ac:dyDescent="0.25">
      <c r="A814" s="159" t="s">
        <v>659</v>
      </c>
      <c r="B814" s="164">
        <v>13</v>
      </c>
      <c r="C814" s="168">
        <v>72</v>
      </c>
      <c r="D814" s="171">
        <v>17</v>
      </c>
      <c r="E814" s="173">
        <v>2.0529999999999999</v>
      </c>
      <c r="F814" s="83" t="str">
        <f t="shared" si="37"/>
        <v>October</v>
      </c>
      <c r="G814" s="113">
        <f t="shared" si="38"/>
        <v>72</v>
      </c>
      <c r="H814" s="49">
        <f t="shared" si="39"/>
        <v>147.816</v>
      </c>
    </row>
    <row r="815" spans="1:8" x14ac:dyDescent="0.25">
      <c r="A815" s="159" t="s">
        <v>659</v>
      </c>
      <c r="B815" s="164"/>
      <c r="C815" s="168">
        <v>32</v>
      </c>
      <c r="D815" s="171">
        <v>32</v>
      </c>
      <c r="E815" s="173">
        <v>2.05375</v>
      </c>
      <c r="F815" s="83" t="str">
        <f t="shared" si="37"/>
        <v>October</v>
      </c>
      <c r="G815" s="113">
        <f t="shared" si="38"/>
        <v>32</v>
      </c>
      <c r="H815" s="49">
        <f t="shared" si="39"/>
        <v>65.72</v>
      </c>
    </row>
    <row r="816" spans="1:8" x14ac:dyDescent="0.25">
      <c r="A816" s="159" t="s">
        <v>654</v>
      </c>
      <c r="B816" s="164">
        <v>12</v>
      </c>
      <c r="C816" s="168">
        <v>26</v>
      </c>
      <c r="D816" s="171">
        <v>8</v>
      </c>
      <c r="E816" s="173">
        <v>2.1</v>
      </c>
      <c r="F816" s="83" t="str">
        <f t="shared" si="37"/>
        <v>October</v>
      </c>
      <c r="G816" s="113">
        <f t="shared" si="38"/>
        <v>26</v>
      </c>
      <c r="H816" s="49">
        <f t="shared" si="39"/>
        <v>54.6</v>
      </c>
    </row>
    <row r="817" spans="1:8" x14ac:dyDescent="0.25">
      <c r="A817" s="159" t="s">
        <v>654</v>
      </c>
      <c r="B817" s="164">
        <v>10</v>
      </c>
      <c r="C817" s="168">
        <v>12</v>
      </c>
      <c r="D817" s="171">
        <v>-13</v>
      </c>
      <c r="E817" s="173">
        <v>2.1</v>
      </c>
      <c r="F817" s="83" t="str">
        <f t="shared" si="37"/>
        <v>October</v>
      </c>
      <c r="G817" s="113">
        <f t="shared" si="38"/>
        <v>12</v>
      </c>
      <c r="H817" s="49">
        <f t="shared" si="39"/>
        <v>25.200000000000003</v>
      </c>
    </row>
    <row r="818" spans="1:8" x14ac:dyDescent="0.25">
      <c r="A818" s="159" t="s">
        <v>654</v>
      </c>
      <c r="B818" s="164">
        <v>2</v>
      </c>
      <c r="C818" s="168">
        <v>24</v>
      </c>
      <c r="D818" s="171">
        <v>6</v>
      </c>
      <c r="E818" s="173">
        <v>2.1</v>
      </c>
      <c r="F818" s="83" t="str">
        <f t="shared" si="37"/>
        <v>October</v>
      </c>
      <c r="G818" s="113">
        <f t="shared" si="38"/>
        <v>24</v>
      </c>
      <c r="H818" s="49">
        <f t="shared" si="39"/>
        <v>50.400000000000006</v>
      </c>
    </row>
    <row r="819" spans="1:8" x14ac:dyDescent="0.25">
      <c r="A819" s="159" t="s">
        <v>654</v>
      </c>
      <c r="B819" s="164">
        <v>0</v>
      </c>
      <c r="C819" s="168">
        <v>0</v>
      </c>
      <c r="D819" s="171">
        <v>0</v>
      </c>
      <c r="E819" s="173">
        <v>2.1</v>
      </c>
      <c r="F819" s="83" t="str">
        <f t="shared" si="37"/>
        <v>October</v>
      </c>
      <c r="G819" s="113">
        <f t="shared" si="38"/>
        <v>0</v>
      </c>
      <c r="H819" s="49">
        <f t="shared" si="39"/>
        <v>0</v>
      </c>
    </row>
    <row r="820" spans="1:8" x14ac:dyDescent="0.25">
      <c r="A820" s="159" t="s">
        <v>654</v>
      </c>
      <c r="B820" s="164">
        <v>3</v>
      </c>
      <c r="C820" s="168">
        <v>15</v>
      </c>
      <c r="D820" s="171">
        <v>1</v>
      </c>
      <c r="E820" s="173">
        <v>2.1</v>
      </c>
      <c r="F820" s="83" t="str">
        <f t="shared" si="37"/>
        <v>October</v>
      </c>
      <c r="G820" s="113">
        <f t="shared" si="38"/>
        <v>15</v>
      </c>
      <c r="H820" s="49">
        <f t="shared" si="39"/>
        <v>31.5</v>
      </c>
    </row>
    <row r="821" spans="1:8" x14ac:dyDescent="0.25">
      <c r="A821" s="159" t="s">
        <v>654</v>
      </c>
      <c r="B821" s="164">
        <v>10</v>
      </c>
      <c r="C821" s="168">
        <v>61</v>
      </c>
      <c r="D821" s="171">
        <v>4</v>
      </c>
      <c r="E821" s="173">
        <v>2.1</v>
      </c>
      <c r="F821" s="83" t="str">
        <f t="shared" si="37"/>
        <v>October</v>
      </c>
      <c r="G821" s="113">
        <f t="shared" si="38"/>
        <v>61</v>
      </c>
      <c r="H821" s="49">
        <f t="shared" si="39"/>
        <v>128.1</v>
      </c>
    </row>
    <row r="822" spans="1:8" x14ac:dyDescent="0.25">
      <c r="A822" s="159" t="s">
        <v>654</v>
      </c>
      <c r="B822" s="164"/>
      <c r="C822" s="168">
        <v>60</v>
      </c>
      <c r="D822" s="171">
        <v>-4</v>
      </c>
      <c r="E822" s="173">
        <v>2.1</v>
      </c>
      <c r="F822" s="83" t="str">
        <f t="shared" ref="F822:F885" si="40">"October"</f>
        <v>October</v>
      </c>
      <c r="G822" s="113">
        <f t="shared" si="38"/>
        <v>60</v>
      </c>
      <c r="H822" s="49">
        <f t="shared" si="39"/>
        <v>126</v>
      </c>
    </row>
    <row r="823" spans="1:8" x14ac:dyDescent="0.25">
      <c r="A823" s="159" t="s">
        <v>654</v>
      </c>
      <c r="B823" s="164">
        <v>0</v>
      </c>
      <c r="C823" s="168">
        <v>6</v>
      </c>
      <c r="D823" s="171">
        <v>0</v>
      </c>
      <c r="E823" s="173">
        <v>2.1</v>
      </c>
      <c r="F823" s="83" t="str">
        <f t="shared" si="40"/>
        <v>October</v>
      </c>
      <c r="G823" s="113">
        <f t="shared" si="38"/>
        <v>6</v>
      </c>
      <c r="H823" s="49">
        <f t="shared" si="39"/>
        <v>12.600000000000001</v>
      </c>
    </row>
    <row r="824" spans="1:8" x14ac:dyDescent="0.25">
      <c r="A824" s="159" t="s">
        <v>654</v>
      </c>
      <c r="B824" s="164">
        <v>15</v>
      </c>
      <c r="C824" s="168">
        <v>142</v>
      </c>
      <c r="D824" s="171">
        <v>24</v>
      </c>
      <c r="E824" s="173">
        <v>2.1</v>
      </c>
      <c r="F824" s="83" t="str">
        <f t="shared" si="40"/>
        <v>October</v>
      </c>
      <c r="G824" s="113">
        <f t="shared" si="38"/>
        <v>142</v>
      </c>
      <c r="H824" s="49">
        <f t="shared" si="39"/>
        <v>298.2</v>
      </c>
    </row>
    <row r="825" spans="1:8" x14ac:dyDescent="0.25">
      <c r="A825" s="159" t="s">
        <v>654</v>
      </c>
      <c r="B825" s="164">
        <v>17</v>
      </c>
      <c r="C825" s="168">
        <v>29</v>
      </c>
      <c r="D825" s="171">
        <v>14</v>
      </c>
      <c r="E825" s="173">
        <v>2.1</v>
      </c>
      <c r="F825" s="83" t="str">
        <f t="shared" si="40"/>
        <v>October</v>
      </c>
      <c r="G825" s="113">
        <f t="shared" si="38"/>
        <v>29</v>
      </c>
      <c r="H825" s="49">
        <f t="shared" si="39"/>
        <v>60.900000000000006</v>
      </c>
    </row>
    <row r="826" spans="1:8" x14ac:dyDescent="0.25">
      <c r="A826" s="159" t="s">
        <v>654</v>
      </c>
      <c r="B826" s="164">
        <v>0</v>
      </c>
      <c r="C826" s="168">
        <v>30</v>
      </c>
      <c r="D826" s="171">
        <v>18</v>
      </c>
      <c r="E826" s="173">
        <v>2.1</v>
      </c>
      <c r="F826" s="83" t="str">
        <f t="shared" si="40"/>
        <v>October</v>
      </c>
      <c r="G826" s="113">
        <f t="shared" si="38"/>
        <v>30</v>
      </c>
      <c r="H826" s="49">
        <f t="shared" si="39"/>
        <v>63</v>
      </c>
    </row>
    <row r="827" spans="1:8" x14ac:dyDescent="0.25">
      <c r="A827" s="159" t="s">
        <v>654</v>
      </c>
      <c r="B827" s="164">
        <v>3</v>
      </c>
      <c r="C827" s="168">
        <v>1</v>
      </c>
      <c r="D827" s="171">
        <v>2</v>
      </c>
      <c r="E827" s="173">
        <v>2.1</v>
      </c>
      <c r="F827" s="83" t="str">
        <f t="shared" si="40"/>
        <v>October</v>
      </c>
      <c r="G827" s="113">
        <f t="shared" si="38"/>
        <v>1</v>
      </c>
      <c r="H827" s="49">
        <f t="shared" si="39"/>
        <v>2.1</v>
      </c>
    </row>
    <row r="828" spans="1:8" x14ac:dyDescent="0.25">
      <c r="A828" s="159" t="s">
        <v>654</v>
      </c>
      <c r="B828" s="164">
        <v>9</v>
      </c>
      <c r="C828" s="168">
        <v>158</v>
      </c>
      <c r="D828" s="171">
        <v>20</v>
      </c>
      <c r="E828" s="173">
        <v>2.1</v>
      </c>
      <c r="F828" s="83" t="str">
        <f t="shared" si="40"/>
        <v>October</v>
      </c>
      <c r="G828" s="113">
        <f t="shared" si="38"/>
        <v>158</v>
      </c>
      <c r="H828" s="49">
        <f t="shared" si="39"/>
        <v>331.8</v>
      </c>
    </row>
    <row r="829" spans="1:8" x14ac:dyDescent="0.25">
      <c r="A829" s="159" t="s">
        <v>654</v>
      </c>
      <c r="B829" s="164">
        <v>7</v>
      </c>
      <c r="C829" s="168">
        <v>72</v>
      </c>
      <c r="D829" s="171">
        <v>7</v>
      </c>
      <c r="E829" s="173">
        <v>2.1</v>
      </c>
      <c r="F829" s="83" t="str">
        <f t="shared" si="40"/>
        <v>October</v>
      </c>
      <c r="G829" s="113">
        <f t="shared" si="38"/>
        <v>72</v>
      </c>
      <c r="H829" s="49">
        <f t="shared" si="39"/>
        <v>151.20000000000002</v>
      </c>
    </row>
    <row r="830" spans="1:8" x14ac:dyDescent="0.25">
      <c r="A830" s="159" t="s">
        <v>654</v>
      </c>
      <c r="B830" s="164">
        <v>7</v>
      </c>
      <c r="C830" s="168">
        <v>156</v>
      </c>
      <c r="D830" s="171">
        <v>20</v>
      </c>
      <c r="E830" s="173">
        <v>2.1</v>
      </c>
      <c r="F830" s="83" t="str">
        <f t="shared" si="40"/>
        <v>October</v>
      </c>
      <c r="G830" s="113">
        <f t="shared" si="38"/>
        <v>156</v>
      </c>
      <c r="H830" s="49">
        <f t="shared" si="39"/>
        <v>327.60000000000002</v>
      </c>
    </row>
    <row r="831" spans="1:8" x14ac:dyDescent="0.25">
      <c r="A831" s="159" t="s">
        <v>654</v>
      </c>
      <c r="B831" s="164">
        <v>16</v>
      </c>
      <c r="C831" s="168">
        <v>81</v>
      </c>
      <c r="D831" s="171">
        <v>13</v>
      </c>
      <c r="E831" s="173">
        <v>2.1</v>
      </c>
      <c r="F831" s="83" t="str">
        <f t="shared" si="40"/>
        <v>October</v>
      </c>
      <c r="G831" s="113">
        <f t="shared" si="38"/>
        <v>81</v>
      </c>
      <c r="H831" s="49">
        <f t="shared" si="39"/>
        <v>170.1</v>
      </c>
    </row>
    <row r="832" spans="1:8" x14ac:dyDescent="0.25">
      <c r="A832" s="159" t="s">
        <v>654</v>
      </c>
      <c r="B832" s="164">
        <v>4</v>
      </c>
      <c r="C832" s="168">
        <v>62</v>
      </c>
      <c r="D832" s="171">
        <v>10</v>
      </c>
      <c r="E832" s="173">
        <v>2.1</v>
      </c>
      <c r="F832" s="83" t="str">
        <f t="shared" si="40"/>
        <v>October</v>
      </c>
      <c r="G832" s="113">
        <f t="shared" si="38"/>
        <v>62</v>
      </c>
      <c r="H832" s="49">
        <f t="shared" si="39"/>
        <v>130.20000000000002</v>
      </c>
    </row>
    <row r="833" spans="1:8" x14ac:dyDescent="0.25">
      <c r="A833" s="159" t="s">
        <v>654</v>
      </c>
      <c r="B833" s="164">
        <v>6</v>
      </c>
      <c r="C833" s="168">
        <v>22</v>
      </c>
      <c r="D833" s="171">
        <v>7</v>
      </c>
      <c r="E833" s="173">
        <v>2.1</v>
      </c>
      <c r="F833" s="83" t="str">
        <f t="shared" si="40"/>
        <v>October</v>
      </c>
      <c r="G833" s="113">
        <f t="shared" si="38"/>
        <v>22</v>
      </c>
      <c r="H833" s="49">
        <f t="shared" si="39"/>
        <v>46.2</v>
      </c>
    </row>
    <row r="834" spans="1:8" x14ac:dyDescent="0.25">
      <c r="A834" s="159" t="s">
        <v>654</v>
      </c>
      <c r="B834" s="164">
        <v>4</v>
      </c>
      <c r="C834" s="168">
        <v>53</v>
      </c>
      <c r="D834" s="171">
        <v>7</v>
      </c>
      <c r="E834" s="173">
        <v>2.1</v>
      </c>
      <c r="F834" s="83" t="str">
        <f t="shared" si="40"/>
        <v>October</v>
      </c>
      <c r="G834" s="113">
        <f t="shared" si="38"/>
        <v>53</v>
      </c>
      <c r="H834" s="49">
        <f t="shared" si="39"/>
        <v>111.30000000000001</v>
      </c>
    </row>
    <row r="835" spans="1:8" x14ac:dyDescent="0.25">
      <c r="A835" s="159" t="s">
        <v>659</v>
      </c>
      <c r="B835" s="164">
        <v>14</v>
      </c>
      <c r="C835" s="168">
        <v>30</v>
      </c>
      <c r="D835" s="171">
        <v>13</v>
      </c>
      <c r="E835" s="173">
        <v>0.82</v>
      </c>
      <c r="F835" s="83" t="str">
        <f t="shared" si="40"/>
        <v>October</v>
      </c>
      <c r="G835" s="113">
        <f t="shared" ref="G835:G898" si="41">IFERROR(IF(C835=" ",0,C835),0)</f>
        <v>30</v>
      </c>
      <c r="H835" s="49">
        <f t="shared" ref="H835:H898" si="42">IFERROR(G835 * E835, 0)</f>
        <v>24.599999999999998</v>
      </c>
    </row>
    <row r="836" spans="1:8" x14ac:dyDescent="0.25">
      <c r="A836" s="159" t="s">
        <v>659</v>
      </c>
      <c r="B836" s="164">
        <v>23</v>
      </c>
      <c r="C836" s="168">
        <v>15</v>
      </c>
      <c r="D836" s="171">
        <v>1</v>
      </c>
      <c r="E836" s="173">
        <v>0.82</v>
      </c>
      <c r="F836" s="83" t="str">
        <f t="shared" si="40"/>
        <v>October</v>
      </c>
      <c r="G836" s="113">
        <f t="shared" si="41"/>
        <v>15</v>
      </c>
      <c r="H836" s="49">
        <f t="shared" si="42"/>
        <v>12.299999999999999</v>
      </c>
    </row>
    <row r="837" spans="1:8" x14ac:dyDescent="0.25">
      <c r="A837" s="159" t="s">
        <v>659</v>
      </c>
      <c r="B837" s="164">
        <v>0</v>
      </c>
      <c r="C837" s="168">
        <v>0</v>
      </c>
      <c r="D837" s="171">
        <v>0</v>
      </c>
      <c r="E837" s="173">
        <v>0.82</v>
      </c>
      <c r="F837" s="83" t="str">
        <f t="shared" si="40"/>
        <v>October</v>
      </c>
      <c r="G837" s="113">
        <f t="shared" si="41"/>
        <v>0</v>
      </c>
      <c r="H837" s="49">
        <f t="shared" si="42"/>
        <v>0</v>
      </c>
    </row>
    <row r="838" spans="1:8" x14ac:dyDescent="0.25">
      <c r="A838" s="159" t="s">
        <v>659</v>
      </c>
      <c r="B838" s="164">
        <v>24</v>
      </c>
      <c r="C838" s="168">
        <v>0</v>
      </c>
      <c r="D838" s="171">
        <v>2</v>
      </c>
      <c r="E838" s="173">
        <v>0.82</v>
      </c>
      <c r="F838" s="83" t="str">
        <f t="shared" si="40"/>
        <v>October</v>
      </c>
      <c r="G838" s="113">
        <f t="shared" si="41"/>
        <v>0</v>
      </c>
      <c r="H838" s="49">
        <f t="shared" si="42"/>
        <v>0</v>
      </c>
    </row>
    <row r="839" spans="1:8" x14ac:dyDescent="0.25">
      <c r="A839" s="159" t="s">
        <v>659</v>
      </c>
      <c r="B839" s="164">
        <v>24</v>
      </c>
      <c r="C839" s="168">
        <v>0</v>
      </c>
      <c r="D839" s="171">
        <v>-16</v>
      </c>
      <c r="E839" s="173">
        <v>0.82</v>
      </c>
      <c r="F839" s="83" t="str">
        <f t="shared" si="40"/>
        <v>October</v>
      </c>
      <c r="G839" s="113">
        <f t="shared" si="41"/>
        <v>0</v>
      </c>
      <c r="H839" s="49">
        <f t="shared" si="42"/>
        <v>0</v>
      </c>
    </row>
    <row r="840" spans="1:8" x14ac:dyDescent="0.25">
      <c r="A840" s="159" t="s">
        <v>659</v>
      </c>
      <c r="B840" s="164"/>
      <c r="C840" s="168">
        <v>30</v>
      </c>
      <c r="D840" s="171">
        <v>30</v>
      </c>
      <c r="E840" s="173">
        <v>0.82</v>
      </c>
      <c r="F840" s="83" t="str">
        <f t="shared" si="40"/>
        <v>October</v>
      </c>
      <c r="G840" s="113">
        <f t="shared" si="41"/>
        <v>30</v>
      </c>
      <c r="H840" s="49">
        <f t="shared" si="42"/>
        <v>24.599999999999998</v>
      </c>
    </row>
    <row r="841" spans="1:8" x14ac:dyDescent="0.25">
      <c r="A841" s="159" t="s">
        <v>659</v>
      </c>
      <c r="B841" s="164">
        <v>0</v>
      </c>
      <c r="C841" s="168">
        <v>0</v>
      </c>
      <c r="D841" s="171">
        <v>0</v>
      </c>
      <c r="E841" s="173">
        <v>0.82</v>
      </c>
      <c r="F841" s="83" t="str">
        <f t="shared" si="40"/>
        <v>October</v>
      </c>
      <c r="G841" s="113">
        <f t="shared" si="41"/>
        <v>0</v>
      </c>
      <c r="H841" s="49">
        <f t="shared" si="42"/>
        <v>0</v>
      </c>
    </row>
    <row r="842" spans="1:8" x14ac:dyDescent="0.25">
      <c r="A842" s="159" t="s">
        <v>659</v>
      </c>
      <c r="B842" s="164">
        <v>0</v>
      </c>
      <c r="C842" s="168">
        <v>0</v>
      </c>
      <c r="D842" s="171">
        <v>0</v>
      </c>
      <c r="E842" s="173">
        <v>0.82</v>
      </c>
      <c r="F842" s="83" t="str">
        <f t="shared" si="40"/>
        <v>October</v>
      </c>
      <c r="G842" s="113">
        <f t="shared" si="41"/>
        <v>0</v>
      </c>
      <c r="H842" s="49">
        <f t="shared" si="42"/>
        <v>0</v>
      </c>
    </row>
    <row r="843" spans="1:8" x14ac:dyDescent="0.25">
      <c r="A843" s="159" t="s">
        <v>659</v>
      </c>
      <c r="B843" s="164">
        <v>0</v>
      </c>
      <c r="C843" s="168">
        <v>0</v>
      </c>
      <c r="D843" s="171">
        <v>-13</v>
      </c>
      <c r="E843" s="173">
        <v>0.82</v>
      </c>
      <c r="F843" s="83" t="str">
        <f t="shared" si="40"/>
        <v>October</v>
      </c>
      <c r="G843" s="113">
        <f t="shared" si="41"/>
        <v>0</v>
      </c>
      <c r="H843" s="49">
        <f t="shared" si="42"/>
        <v>0</v>
      </c>
    </row>
    <row r="844" spans="1:8" x14ac:dyDescent="0.25">
      <c r="A844" s="159" t="s">
        <v>659</v>
      </c>
      <c r="B844" s="164">
        <v>0</v>
      </c>
      <c r="C844" s="168">
        <v>0</v>
      </c>
      <c r="D844" s="171">
        <v>0</v>
      </c>
      <c r="E844" s="173">
        <v>0.82</v>
      </c>
      <c r="F844" s="83" t="str">
        <f t="shared" si="40"/>
        <v>October</v>
      </c>
      <c r="G844" s="113">
        <f t="shared" si="41"/>
        <v>0</v>
      </c>
      <c r="H844" s="49">
        <f t="shared" si="42"/>
        <v>0</v>
      </c>
    </row>
    <row r="845" spans="1:8" x14ac:dyDescent="0.25">
      <c r="A845" s="158" t="s">
        <v>650</v>
      </c>
      <c r="B845" s="164">
        <v>0</v>
      </c>
      <c r="C845" s="168">
        <v>37</v>
      </c>
      <c r="D845" s="171">
        <v>-3</v>
      </c>
      <c r="E845" s="173">
        <v>4.95</v>
      </c>
      <c r="F845" s="83" t="str">
        <f t="shared" si="40"/>
        <v>October</v>
      </c>
      <c r="G845" s="113">
        <f t="shared" si="41"/>
        <v>37</v>
      </c>
      <c r="H845" s="49">
        <f t="shared" si="42"/>
        <v>183.15</v>
      </c>
    </row>
    <row r="846" spans="1:8" x14ac:dyDescent="0.25">
      <c r="A846" s="159" t="s">
        <v>650</v>
      </c>
      <c r="B846" s="164">
        <v>0</v>
      </c>
      <c r="C846" s="168">
        <v>39</v>
      </c>
      <c r="D846" s="171">
        <v>2</v>
      </c>
      <c r="E846" s="173">
        <v>3.5</v>
      </c>
      <c r="F846" s="83" t="str">
        <f t="shared" si="40"/>
        <v>October</v>
      </c>
      <c r="G846" s="113">
        <f t="shared" si="41"/>
        <v>39</v>
      </c>
      <c r="H846" s="49">
        <f t="shared" si="42"/>
        <v>136.5</v>
      </c>
    </row>
    <row r="847" spans="1:8" x14ac:dyDescent="0.25">
      <c r="A847" s="159" t="s">
        <v>654</v>
      </c>
      <c r="B847" s="164">
        <v>34</v>
      </c>
      <c r="C847" s="168">
        <v>132</v>
      </c>
      <c r="D847" s="171">
        <v>31</v>
      </c>
      <c r="E847" s="173">
        <v>0.75900000000000001</v>
      </c>
      <c r="F847" s="83" t="str">
        <f t="shared" si="40"/>
        <v>October</v>
      </c>
      <c r="G847" s="113">
        <f t="shared" si="41"/>
        <v>132</v>
      </c>
      <c r="H847" s="49">
        <f t="shared" si="42"/>
        <v>100.188</v>
      </c>
    </row>
    <row r="848" spans="1:8" x14ac:dyDescent="0.25">
      <c r="A848" s="159" t="s">
        <v>654</v>
      </c>
      <c r="B848" s="164">
        <v>40</v>
      </c>
      <c r="C848" s="168">
        <v>132</v>
      </c>
      <c r="D848" s="171">
        <v>41</v>
      </c>
      <c r="E848" s="173">
        <v>0.76</v>
      </c>
      <c r="F848" s="83" t="str">
        <f t="shared" si="40"/>
        <v>October</v>
      </c>
      <c r="G848" s="113">
        <f t="shared" si="41"/>
        <v>132</v>
      </c>
      <c r="H848" s="49">
        <f t="shared" si="42"/>
        <v>100.32000000000001</v>
      </c>
    </row>
    <row r="849" spans="1:8" x14ac:dyDescent="0.25">
      <c r="A849" s="159" t="s">
        <v>654</v>
      </c>
      <c r="B849" s="164">
        <v>41</v>
      </c>
      <c r="C849" s="168">
        <v>132</v>
      </c>
      <c r="D849" s="171">
        <v>35</v>
      </c>
      <c r="E849" s="173">
        <v>0.76</v>
      </c>
      <c r="F849" s="83" t="str">
        <f t="shared" si="40"/>
        <v>October</v>
      </c>
      <c r="G849" s="113">
        <f t="shared" si="41"/>
        <v>132</v>
      </c>
      <c r="H849" s="49">
        <f t="shared" si="42"/>
        <v>100.32000000000001</v>
      </c>
    </row>
    <row r="850" spans="1:8" x14ac:dyDescent="0.25">
      <c r="A850" s="159" t="s">
        <v>650</v>
      </c>
      <c r="B850" s="164">
        <v>0</v>
      </c>
      <c r="C850" s="168">
        <v>0</v>
      </c>
      <c r="D850" s="171">
        <v>0</v>
      </c>
      <c r="E850" s="173">
        <v>5.25</v>
      </c>
      <c r="F850" s="83" t="str">
        <f t="shared" si="40"/>
        <v>October</v>
      </c>
      <c r="G850" s="113">
        <f t="shared" si="41"/>
        <v>0</v>
      </c>
      <c r="H850" s="49">
        <f t="shared" si="42"/>
        <v>0</v>
      </c>
    </row>
    <row r="851" spans="1:8" x14ac:dyDescent="0.25">
      <c r="A851" s="159"/>
      <c r="B851" s="164">
        <v>0</v>
      </c>
      <c r="C851" s="168">
        <v>600</v>
      </c>
      <c r="D851" s="171">
        <v>38</v>
      </c>
      <c r="E851" s="173">
        <v>1.333</v>
      </c>
      <c r="F851" s="83" t="str">
        <f t="shared" si="40"/>
        <v>October</v>
      </c>
      <c r="G851" s="113">
        <f t="shared" si="41"/>
        <v>600</v>
      </c>
      <c r="H851" s="49">
        <f t="shared" si="42"/>
        <v>799.8</v>
      </c>
    </row>
    <row r="852" spans="1:8" x14ac:dyDescent="0.25">
      <c r="A852" s="159" t="s">
        <v>659</v>
      </c>
      <c r="B852" s="164">
        <v>36</v>
      </c>
      <c r="C852" s="168">
        <v>72</v>
      </c>
      <c r="D852" s="171">
        <v>1</v>
      </c>
      <c r="E852" s="173">
        <v>0.81</v>
      </c>
      <c r="F852" s="83" t="str">
        <f t="shared" si="40"/>
        <v>October</v>
      </c>
      <c r="G852" s="113">
        <f t="shared" si="41"/>
        <v>72</v>
      </c>
      <c r="H852" s="49">
        <f t="shared" si="42"/>
        <v>58.320000000000007</v>
      </c>
    </row>
    <row r="853" spans="1:8" x14ac:dyDescent="0.25">
      <c r="A853" s="159" t="s">
        <v>659</v>
      </c>
      <c r="B853" s="164">
        <v>26</v>
      </c>
      <c r="C853" s="168">
        <v>54</v>
      </c>
      <c r="D853" s="171">
        <v>-1</v>
      </c>
      <c r="E853" s="173">
        <v>0.34300000000000003</v>
      </c>
      <c r="F853" s="83" t="str">
        <f t="shared" si="40"/>
        <v>October</v>
      </c>
      <c r="G853" s="113">
        <f t="shared" si="41"/>
        <v>54</v>
      </c>
      <c r="H853" s="49">
        <f t="shared" si="42"/>
        <v>18.522000000000002</v>
      </c>
    </row>
    <row r="854" spans="1:8" x14ac:dyDescent="0.25">
      <c r="A854" s="159" t="s">
        <v>659</v>
      </c>
      <c r="B854" s="164">
        <v>19</v>
      </c>
      <c r="C854" s="168">
        <v>108</v>
      </c>
      <c r="D854" s="171">
        <v>2</v>
      </c>
      <c r="E854" s="173">
        <v>0.34</v>
      </c>
      <c r="F854" s="83" t="str">
        <f t="shared" si="40"/>
        <v>October</v>
      </c>
      <c r="G854" s="113">
        <f t="shared" si="41"/>
        <v>108</v>
      </c>
      <c r="H854" s="49">
        <f t="shared" si="42"/>
        <v>36.720000000000006</v>
      </c>
    </row>
    <row r="855" spans="1:8" x14ac:dyDescent="0.25">
      <c r="A855" s="159" t="s">
        <v>659</v>
      </c>
      <c r="B855" s="164">
        <v>22</v>
      </c>
      <c r="C855" s="168">
        <v>90</v>
      </c>
      <c r="D855" s="171">
        <v>5</v>
      </c>
      <c r="E855" s="173">
        <v>0.34</v>
      </c>
      <c r="F855" s="83" t="str">
        <f t="shared" si="40"/>
        <v>October</v>
      </c>
      <c r="G855" s="113">
        <f t="shared" si="41"/>
        <v>90</v>
      </c>
      <c r="H855" s="49">
        <f t="shared" si="42"/>
        <v>30.6</v>
      </c>
    </row>
    <row r="856" spans="1:8" x14ac:dyDescent="0.25">
      <c r="A856" s="159" t="s">
        <v>659</v>
      </c>
      <c r="B856" s="164">
        <v>8</v>
      </c>
      <c r="C856" s="168">
        <v>54</v>
      </c>
      <c r="D856" s="171">
        <v>0</v>
      </c>
      <c r="E856" s="173">
        <v>0.54</v>
      </c>
      <c r="F856" s="83" t="str">
        <f t="shared" si="40"/>
        <v>October</v>
      </c>
      <c r="G856" s="113">
        <f t="shared" si="41"/>
        <v>54</v>
      </c>
      <c r="H856" s="49">
        <f t="shared" si="42"/>
        <v>29.160000000000004</v>
      </c>
    </row>
    <row r="857" spans="1:8" x14ac:dyDescent="0.25">
      <c r="A857" s="159" t="s">
        <v>659</v>
      </c>
      <c r="B857" s="164">
        <v>12</v>
      </c>
      <c r="C857" s="168">
        <v>6</v>
      </c>
      <c r="D857" s="171">
        <v>1</v>
      </c>
      <c r="E857" s="173">
        <v>0.54330000000000001</v>
      </c>
      <c r="F857" s="83" t="str">
        <f t="shared" si="40"/>
        <v>October</v>
      </c>
      <c r="G857" s="113">
        <f t="shared" si="41"/>
        <v>6</v>
      </c>
      <c r="H857" s="49">
        <f t="shared" si="42"/>
        <v>3.2598000000000003</v>
      </c>
    </row>
    <row r="858" spans="1:8" x14ac:dyDescent="0.25">
      <c r="A858" s="159" t="s">
        <v>659</v>
      </c>
      <c r="B858" s="164">
        <v>12</v>
      </c>
      <c r="C858" s="168">
        <v>66</v>
      </c>
      <c r="D858" s="171">
        <v>11</v>
      </c>
      <c r="E858" s="173">
        <v>0.54330000000000001</v>
      </c>
      <c r="F858" s="83" t="str">
        <f t="shared" si="40"/>
        <v>October</v>
      </c>
      <c r="G858" s="113">
        <f t="shared" si="41"/>
        <v>66</v>
      </c>
      <c r="H858" s="49">
        <f t="shared" si="42"/>
        <v>35.857799999999997</v>
      </c>
    </row>
    <row r="859" spans="1:8" x14ac:dyDescent="0.25">
      <c r="A859" s="159" t="s">
        <v>659</v>
      </c>
      <c r="B859" s="164">
        <v>0</v>
      </c>
      <c r="C859" s="168">
        <v>36</v>
      </c>
      <c r="D859" s="171">
        <v>1</v>
      </c>
      <c r="E859" s="172"/>
      <c r="F859" s="83" t="str">
        <f t="shared" si="40"/>
        <v>October</v>
      </c>
      <c r="G859" s="113">
        <f t="shared" si="41"/>
        <v>36</v>
      </c>
      <c r="H859" s="49">
        <f t="shared" si="42"/>
        <v>0</v>
      </c>
    </row>
    <row r="860" spans="1:8" x14ac:dyDescent="0.25">
      <c r="A860" s="159" t="s">
        <v>659</v>
      </c>
      <c r="B860" s="164">
        <v>0</v>
      </c>
      <c r="C860" s="168">
        <v>66</v>
      </c>
      <c r="D860" s="171">
        <v>-7</v>
      </c>
      <c r="E860" s="173">
        <v>0.54</v>
      </c>
      <c r="F860" s="83" t="str">
        <f t="shared" si="40"/>
        <v>October</v>
      </c>
      <c r="G860" s="113">
        <f t="shared" si="41"/>
        <v>66</v>
      </c>
      <c r="H860" s="49">
        <f t="shared" si="42"/>
        <v>35.64</v>
      </c>
    </row>
    <row r="861" spans="1:8" x14ac:dyDescent="0.25">
      <c r="A861" s="159" t="s">
        <v>650</v>
      </c>
      <c r="B861" s="164">
        <v>0</v>
      </c>
      <c r="C861" s="168">
        <v>73</v>
      </c>
      <c r="D861" s="171">
        <v>4</v>
      </c>
      <c r="E861" s="173">
        <v>3.25</v>
      </c>
      <c r="F861" s="83" t="str">
        <f t="shared" si="40"/>
        <v>October</v>
      </c>
      <c r="G861" s="113">
        <f t="shared" si="41"/>
        <v>73</v>
      </c>
      <c r="H861" s="49">
        <f t="shared" si="42"/>
        <v>237.25</v>
      </c>
    </row>
    <row r="862" spans="1:8" x14ac:dyDescent="0.25">
      <c r="A862" s="159" t="s">
        <v>654</v>
      </c>
      <c r="B862" s="164">
        <v>52</v>
      </c>
      <c r="C862" s="168">
        <v>264</v>
      </c>
      <c r="D862" s="171">
        <v>1</v>
      </c>
      <c r="E862" s="173">
        <v>1.4258</v>
      </c>
      <c r="F862" s="83" t="str">
        <f t="shared" si="40"/>
        <v>October</v>
      </c>
      <c r="G862" s="113">
        <f t="shared" si="41"/>
        <v>264</v>
      </c>
      <c r="H862" s="49">
        <f t="shared" si="42"/>
        <v>376.41120000000001</v>
      </c>
    </row>
    <row r="863" spans="1:8" x14ac:dyDescent="0.25">
      <c r="A863" s="159" t="s">
        <v>654</v>
      </c>
      <c r="B863" s="164">
        <v>42</v>
      </c>
      <c r="C863" s="168">
        <v>120</v>
      </c>
      <c r="D863" s="171">
        <v>32</v>
      </c>
      <c r="E863" s="173">
        <v>1.43</v>
      </c>
      <c r="F863" s="83" t="str">
        <f t="shared" si="40"/>
        <v>October</v>
      </c>
      <c r="G863" s="113">
        <f t="shared" si="41"/>
        <v>120</v>
      </c>
      <c r="H863" s="49">
        <f t="shared" si="42"/>
        <v>171.6</v>
      </c>
    </row>
    <row r="864" spans="1:8" x14ac:dyDescent="0.25">
      <c r="A864" s="159" t="s">
        <v>659</v>
      </c>
      <c r="B864" s="164">
        <v>10</v>
      </c>
      <c r="C864" s="168">
        <v>40</v>
      </c>
      <c r="D864" s="171">
        <v>2</v>
      </c>
      <c r="E864" s="173">
        <v>0.47799999999999998</v>
      </c>
      <c r="F864" s="83" t="str">
        <f t="shared" si="40"/>
        <v>October</v>
      </c>
      <c r="G864" s="113">
        <f t="shared" si="41"/>
        <v>40</v>
      </c>
      <c r="H864" s="49">
        <f t="shared" si="42"/>
        <v>19.119999999999997</v>
      </c>
    </row>
    <row r="865" spans="1:8" x14ac:dyDescent="0.25">
      <c r="A865" s="159" t="s">
        <v>650</v>
      </c>
      <c r="B865" s="164">
        <v>1</v>
      </c>
      <c r="C865" s="168">
        <v>55</v>
      </c>
      <c r="D865" s="171">
        <v>4</v>
      </c>
      <c r="E865" s="173">
        <v>5.95</v>
      </c>
      <c r="F865" s="83" t="str">
        <f t="shared" si="40"/>
        <v>October</v>
      </c>
      <c r="G865" s="113">
        <f t="shared" si="41"/>
        <v>55</v>
      </c>
      <c r="H865" s="49">
        <f t="shared" si="42"/>
        <v>327.25</v>
      </c>
    </row>
    <row r="866" spans="1:8" x14ac:dyDescent="0.25">
      <c r="A866" s="159" t="s">
        <v>650</v>
      </c>
      <c r="B866" s="164"/>
      <c r="C866" s="168">
        <v>0</v>
      </c>
      <c r="D866" s="171">
        <v>0</v>
      </c>
      <c r="E866" s="176">
        <v>3.95</v>
      </c>
      <c r="F866" s="83" t="str">
        <f t="shared" si="40"/>
        <v>October</v>
      </c>
      <c r="G866" s="113">
        <f t="shared" si="41"/>
        <v>0</v>
      </c>
      <c r="H866" s="49">
        <f t="shared" si="42"/>
        <v>0</v>
      </c>
    </row>
    <row r="867" spans="1:8" x14ac:dyDescent="0.25">
      <c r="A867" s="159" t="s">
        <v>654</v>
      </c>
      <c r="B867" s="164">
        <v>14</v>
      </c>
      <c r="C867" s="168">
        <v>12</v>
      </c>
      <c r="D867" s="171">
        <v>11</v>
      </c>
      <c r="E867" s="173">
        <v>1.3</v>
      </c>
      <c r="F867" s="83" t="str">
        <f t="shared" si="40"/>
        <v>October</v>
      </c>
      <c r="G867" s="113">
        <f t="shared" si="41"/>
        <v>12</v>
      </c>
      <c r="H867" s="49">
        <f t="shared" si="42"/>
        <v>15.600000000000001</v>
      </c>
    </row>
    <row r="868" spans="1:8" x14ac:dyDescent="0.25">
      <c r="A868" s="159" t="s">
        <v>654</v>
      </c>
      <c r="B868" s="164">
        <v>15</v>
      </c>
      <c r="C868" s="168">
        <v>36</v>
      </c>
      <c r="D868" s="171">
        <v>13</v>
      </c>
      <c r="E868" s="173">
        <v>1.3</v>
      </c>
      <c r="F868" s="83" t="str">
        <f t="shared" si="40"/>
        <v>October</v>
      </c>
      <c r="G868" s="113">
        <f t="shared" si="41"/>
        <v>36</v>
      </c>
      <c r="H868" s="49">
        <f t="shared" si="42"/>
        <v>46.800000000000004</v>
      </c>
    </row>
    <row r="869" spans="1:8" x14ac:dyDescent="0.25">
      <c r="A869" s="159" t="s">
        <v>654</v>
      </c>
      <c r="B869" s="164">
        <v>10</v>
      </c>
      <c r="C869" s="168">
        <v>72</v>
      </c>
      <c r="D869" s="171">
        <v>20</v>
      </c>
      <c r="E869" s="173">
        <v>1.3</v>
      </c>
      <c r="F869" s="83" t="str">
        <f t="shared" si="40"/>
        <v>October</v>
      </c>
      <c r="G869" s="113">
        <f t="shared" si="41"/>
        <v>72</v>
      </c>
      <c r="H869" s="49">
        <f t="shared" si="42"/>
        <v>93.600000000000009</v>
      </c>
    </row>
    <row r="870" spans="1:8" x14ac:dyDescent="0.25">
      <c r="A870" s="159" t="s">
        <v>654</v>
      </c>
      <c r="B870" s="164">
        <v>15</v>
      </c>
      <c r="C870" s="168">
        <v>60</v>
      </c>
      <c r="D870" s="171">
        <v>30</v>
      </c>
      <c r="E870" s="173">
        <v>1.3</v>
      </c>
      <c r="F870" s="83" t="str">
        <f t="shared" si="40"/>
        <v>October</v>
      </c>
      <c r="G870" s="113">
        <f t="shared" si="41"/>
        <v>60</v>
      </c>
      <c r="H870" s="49">
        <f t="shared" si="42"/>
        <v>78</v>
      </c>
    </row>
    <row r="871" spans="1:8" x14ac:dyDescent="0.25">
      <c r="A871" s="159" t="s">
        <v>656</v>
      </c>
      <c r="B871" s="164">
        <v>36</v>
      </c>
      <c r="C871" s="168">
        <v>108</v>
      </c>
      <c r="D871" s="171">
        <v>41</v>
      </c>
      <c r="E871" s="173">
        <v>0.65</v>
      </c>
      <c r="F871" s="83" t="str">
        <f t="shared" si="40"/>
        <v>October</v>
      </c>
      <c r="G871" s="113">
        <f t="shared" si="41"/>
        <v>108</v>
      </c>
      <c r="H871" s="49">
        <f t="shared" si="42"/>
        <v>70.2</v>
      </c>
    </row>
    <row r="872" spans="1:8" x14ac:dyDescent="0.25">
      <c r="A872" s="159" t="s">
        <v>656</v>
      </c>
      <c r="B872" s="164">
        <v>15</v>
      </c>
      <c r="C872" s="168">
        <v>48</v>
      </c>
      <c r="D872" s="171">
        <v>1</v>
      </c>
      <c r="E872" s="173">
        <v>0.65300000000000002</v>
      </c>
      <c r="F872" s="83" t="str">
        <f t="shared" si="40"/>
        <v>October</v>
      </c>
      <c r="G872" s="113">
        <f t="shared" si="41"/>
        <v>48</v>
      </c>
      <c r="H872" s="49">
        <f t="shared" si="42"/>
        <v>31.344000000000001</v>
      </c>
    </row>
    <row r="873" spans="1:8" x14ac:dyDescent="0.25">
      <c r="A873" s="159" t="s">
        <v>654</v>
      </c>
      <c r="B873" s="164">
        <v>63</v>
      </c>
      <c r="C873" s="168">
        <v>552</v>
      </c>
      <c r="D873" s="171">
        <v>-77</v>
      </c>
      <c r="E873" s="173">
        <v>1.0289999999999999</v>
      </c>
      <c r="F873" s="83" t="str">
        <f t="shared" si="40"/>
        <v>October</v>
      </c>
      <c r="G873" s="113">
        <f t="shared" si="41"/>
        <v>552</v>
      </c>
      <c r="H873" s="49">
        <f t="shared" si="42"/>
        <v>568.00799999999992</v>
      </c>
    </row>
    <row r="874" spans="1:8" x14ac:dyDescent="0.25">
      <c r="A874" s="159" t="s">
        <v>656</v>
      </c>
      <c r="B874" s="164">
        <v>22</v>
      </c>
      <c r="C874" s="168">
        <v>96</v>
      </c>
      <c r="D874" s="171">
        <v>5</v>
      </c>
      <c r="E874" s="173">
        <v>0.64790000000000003</v>
      </c>
      <c r="F874" s="83" t="str">
        <f t="shared" si="40"/>
        <v>October</v>
      </c>
      <c r="G874" s="113">
        <f t="shared" si="41"/>
        <v>96</v>
      </c>
      <c r="H874" s="49">
        <f t="shared" si="42"/>
        <v>62.198400000000007</v>
      </c>
    </row>
    <row r="875" spans="1:8" x14ac:dyDescent="0.25">
      <c r="A875" s="159" t="s">
        <v>654</v>
      </c>
      <c r="B875" s="164">
        <v>48</v>
      </c>
      <c r="C875" s="168">
        <v>92</v>
      </c>
      <c r="D875" s="171">
        <v>26</v>
      </c>
      <c r="E875" s="173">
        <v>0.82</v>
      </c>
      <c r="F875" s="83" t="str">
        <f t="shared" si="40"/>
        <v>October</v>
      </c>
      <c r="G875" s="113">
        <f t="shared" si="41"/>
        <v>92</v>
      </c>
      <c r="H875" s="49">
        <f t="shared" si="42"/>
        <v>75.44</v>
      </c>
    </row>
    <row r="876" spans="1:8" x14ac:dyDescent="0.25">
      <c r="A876" s="159" t="s">
        <v>656</v>
      </c>
      <c r="B876" s="164">
        <v>47</v>
      </c>
      <c r="C876" s="168">
        <v>36</v>
      </c>
      <c r="D876" s="171">
        <v>24</v>
      </c>
      <c r="E876" s="173">
        <v>0.65300000000000002</v>
      </c>
      <c r="F876" s="83" t="str">
        <f t="shared" si="40"/>
        <v>October</v>
      </c>
      <c r="G876" s="113">
        <f t="shared" si="41"/>
        <v>36</v>
      </c>
      <c r="H876" s="49">
        <f t="shared" si="42"/>
        <v>23.508000000000003</v>
      </c>
    </row>
    <row r="877" spans="1:8" x14ac:dyDescent="0.25">
      <c r="A877" s="159" t="s">
        <v>100</v>
      </c>
      <c r="B877" s="164">
        <v>0</v>
      </c>
      <c r="C877" s="168">
        <v>0</v>
      </c>
      <c r="D877" s="171">
        <v>0</v>
      </c>
      <c r="E877" s="172"/>
      <c r="F877" s="83" t="str">
        <f t="shared" si="40"/>
        <v>October</v>
      </c>
      <c r="G877" s="113">
        <f t="shared" si="41"/>
        <v>0</v>
      </c>
      <c r="H877" s="49">
        <f t="shared" si="42"/>
        <v>0</v>
      </c>
    </row>
    <row r="878" spans="1:8" x14ac:dyDescent="0.25">
      <c r="A878" s="159" t="s">
        <v>656</v>
      </c>
      <c r="B878" s="164">
        <v>0</v>
      </c>
      <c r="C878" s="168">
        <v>0</v>
      </c>
      <c r="D878" s="171">
        <v>0</v>
      </c>
      <c r="E878" s="172"/>
      <c r="F878" s="83" t="str">
        <f t="shared" si="40"/>
        <v>October</v>
      </c>
      <c r="G878" s="113">
        <f t="shared" si="41"/>
        <v>0</v>
      </c>
      <c r="H878" s="49">
        <f t="shared" si="42"/>
        <v>0</v>
      </c>
    </row>
    <row r="879" spans="1:8" x14ac:dyDescent="0.25">
      <c r="A879" s="159" t="s">
        <v>650</v>
      </c>
      <c r="B879" s="164">
        <v>0</v>
      </c>
      <c r="C879" s="168">
        <v>103</v>
      </c>
      <c r="D879" s="171">
        <v>5</v>
      </c>
      <c r="E879" s="173">
        <v>3.5</v>
      </c>
      <c r="F879" s="83" t="str">
        <f t="shared" si="40"/>
        <v>October</v>
      </c>
      <c r="G879" s="113">
        <f t="shared" si="41"/>
        <v>103</v>
      </c>
      <c r="H879" s="49">
        <f t="shared" si="42"/>
        <v>360.5</v>
      </c>
    </row>
    <row r="880" spans="1:8" x14ac:dyDescent="0.25">
      <c r="A880" s="158" t="s">
        <v>100</v>
      </c>
      <c r="B880" s="164">
        <v>120</v>
      </c>
      <c r="C880" s="168">
        <v>400</v>
      </c>
      <c r="D880" s="171">
        <v>150</v>
      </c>
      <c r="E880" s="173">
        <v>0.2646</v>
      </c>
      <c r="F880" s="83" t="str">
        <f t="shared" si="40"/>
        <v>October</v>
      </c>
      <c r="G880" s="113">
        <f t="shared" si="41"/>
        <v>400</v>
      </c>
      <c r="H880" s="49">
        <f t="shared" si="42"/>
        <v>105.84</v>
      </c>
    </row>
    <row r="881" spans="1:8" x14ac:dyDescent="0.25">
      <c r="A881" s="158" t="s">
        <v>659</v>
      </c>
      <c r="B881" s="164">
        <v>17</v>
      </c>
      <c r="C881" s="168">
        <v>144</v>
      </c>
      <c r="D881" s="171">
        <v>16</v>
      </c>
      <c r="E881" s="172"/>
      <c r="F881" s="83" t="str">
        <f t="shared" si="40"/>
        <v>October</v>
      </c>
      <c r="G881" s="113">
        <f t="shared" si="41"/>
        <v>144</v>
      </c>
      <c r="H881" s="49">
        <f t="shared" si="42"/>
        <v>0</v>
      </c>
    </row>
    <row r="882" spans="1:8" x14ac:dyDescent="0.25">
      <c r="A882" s="158" t="s">
        <v>659</v>
      </c>
      <c r="B882" s="164">
        <v>19</v>
      </c>
      <c r="C882" s="168">
        <v>144</v>
      </c>
      <c r="D882" s="171">
        <v>31</v>
      </c>
      <c r="E882" s="172"/>
      <c r="F882" s="83" t="str">
        <f t="shared" si="40"/>
        <v>October</v>
      </c>
      <c r="G882" s="113">
        <f t="shared" si="41"/>
        <v>144</v>
      </c>
      <c r="H882" s="49">
        <f t="shared" si="42"/>
        <v>0</v>
      </c>
    </row>
    <row r="883" spans="1:8" x14ac:dyDescent="0.25">
      <c r="A883" s="159" t="s">
        <v>659</v>
      </c>
      <c r="B883" s="164">
        <v>0</v>
      </c>
      <c r="C883" s="168">
        <v>0</v>
      </c>
      <c r="D883" s="171">
        <v>0</v>
      </c>
      <c r="E883" s="172"/>
      <c r="F883" s="83" t="str">
        <f t="shared" si="40"/>
        <v>October</v>
      </c>
      <c r="G883" s="113">
        <f t="shared" si="41"/>
        <v>0</v>
      </c>
      <c r="H883" s="49">
        <f t="shared" si="42"/>
        <v>0</v>
      </c>
    </row>
    <row r="884" spans="1:8" x14ac:dyDescent="0.25">
      <c r="A884" s="159" t="s">
        <v>650</v>
      </c>
      <c r="B884" s="164"/>
      <c r="C884" s="168">
        <v>28</v>
      </c>
      <c r="D884" s="171">
        <v>-7</v>
      </c>
      <c r="E884" s="173">
        <v>3.95</v>
      </c>
      <c r="F884" s="83" t="str">
        <f t="shared" si="40"/>
        <v>October</v>
      </c>
      <c r="G884" s="113">
        <f t="shared" si="41"/>
        <v>28</v>
      </c>
      <c r="H884" s="49">
        <f t="shared" si="42"/>
        <v>110.60000000000001</v>
      </c>
    </row>
    <row r="885" spans="1:8" x14ac:dyDescent="0.25">
      <c r="A885" s="159" t="s">
        <v>650</v>
      </c>
      <c r="B885" s="164">
        <v>0</v>
      </c>
      <c r="C885" s="168">
        <v>15</v>
      </c>
      <c r="D885" s="171">
        <v>6</v>
      </c>
      <c r="E885" s="173">
        <v>3.5</v>
      </c>
      <c r="F885" s="83" t="str">
        <f t="shared" si="40"/>
        <v>October</v>
      </c>
      <c r="G885" s="113">
        <f t="shared" si="41"/>
        <v>15</v>
      </c>
      <c r="H885" s="49">
        <f t="shared" si="42"/>
        <v>52.5</v>
      </c>
    </row>
    <row r="886" spans="1:8" x14ac:dyDescent="0.25">
      <c r="A886" s="159" t="s">
        <v>656</v>
      </c>
      <c r="B886" s="164">
        <v>24</v>
      </c>
      <c r="C886" s="168">
        <v>108</v>
      </c>
      <c r="D886" s="171">
        <v>11</v>
      </c>
      <c r="E886" s="173">
        <v>0.65300000000000002</v>
      </c>
      <c r="F886" s="83" t="str">
        <f t="shared" ref="F886:F949" si="43">"October"</f>
        <v>October</v>
      </c>
      <c r="G886" s="113">
        <f t="shared" si="41"/>
        <v>108</v>
      </c>
      <c r="H886" s="49">
        <f t="shared" si="42"/>
        <v>70.524000000000001</v>
      </c>
    </row>
    <row r="887" spans="1:8" x14ac:dyDescent="0.25">
      <c r="A887" s="159" t="s">
        <v>650</v>
      </c>
      <c r="B887" s="164">
        <v>0</v>
      </c>
      <c r="C887" s="168">
        <v>27</v>
      </c>
      <c r="D887" s="171">
        <v>1</v>
      </c>
      <c r="E887" s="173">
        <v>5.95</v>
      </c>
      <c r="F887" s="83" t="str">
        <f t="shared" si="43"/>
        <v>October</v>
      </c>
      <c r="G887" s="113">
        <f t="shared" si="41"/>
        <v>27</v>
      </c>
      <c r="H887" s="49">
        <f t="shared" si="42"/>
        <v>160.65</v>
      </c>
    </row>
    <row r="888" spans="1:8" x14ac:dyDescent="0.25">
      <c r="A888" s="159" t="s">
        <v>654</v>
      </c>
      <c r="B888" s="164">
        <v>23</v>
      </c>
      <c r="C888" s="168">
        <v>0</v>
      </c>
      <c r="D888" s="171">
        <v>-35</v>
      </c>
      <c r="E888" s="173">
        <v>1.0189999999999999</v>
      </c>
      <c r="F888" s="83" t="str">
        <f t="shared" si="43"/>
        <v>October</v>
      </c>
      <c r="G888" s="113">
        <f t="shared" si="41"/>
        <v>0</v>
      </c>
      <c r="H888" s="49">
        <f t="shared" si="42"/>
        <v>0</v>
      </c>
    </row>
    <row r="889" spans="1:8" x14ac:dyDescent="0.25">
      <c r="A889" s="159"/>
      <c r="B889" s="164">
        <v>5</v>
      </c>
      <c r="C889" s="168">
        <v>24</v>
      </c>
      <c r="D889" s="171">
        <v>29</v>
      </c>
      <c r="E889" s="173">
        <v>1.0189999999999999</v>
      </c>
      <c r="F889" s="83" t="str">
        <f t="shared" si="43"/>
        <v>October</v>
      </c>
      <c r="G889" s="113">
        <f t="shared" si="41"/>
        <v>24</v>
      </c>
      <c r="H889" s="49">
        <f t="shared" si="42"/>
        <v>24.455999999999996</v>
      </c>
    </row>
    <row r="890" spans="1:8" x14ac:dyDescent="0.25">
      <c r="A890" s="159"/>
      <c r="B890" s="164">
        <v>4</v>
      </c>
      <c r="C890" s="168">
        <v>72</v>
      </c>
      <c r="D890" s="171">
        <v>76</v>
      </c>
      <c r="E890" s="173">
        <v>1.0189999999999999</v>
      </c>
      <c r="F890" s="83" t="str">
        <f t="shared" si="43"/>
        <v>October</v>
      </c>
      <c r="G890" s="113">
        <f t="shared" si="41"/>
        <v>72</v>
      </c>
      <c r="H890" s="49">
        <f t="shared" si="42"/>
        <v>73.367999999999995</v>
      </c>
    </row>
    <row r="891" spans="1:8" x14ac:dyDescent="0.25">
      <c r="A891" s="159" t="s">
        <v>654</v>
      </c>
      <c r="B891" s="164"/>
      <c r="C891" s="168">
        <v>0</v>
      </c>
      <c r="D891" s="171">
        <v>0</v>
      </c>
      <c r="E891" s="172"/>
      <c r="F891" s="83" t="str">
        <f t="shared" si="43"/>
        <v>October</v>
      </c>
      <c r="G891" s="113">
        <f t="shared" si="41"/>
        <v>0</v>
      </c>
      <c r="H891" s="49">
        <f t="shared" si="42"/>
        <v>0</v>
      </c>
    </row>
    <row r="892" spans="1:8" x14ac:dyDescent="0.25">
      <c r="A892" s="159" t="s">
        <v>654</v>
      </c>
      <c r="B892" s="164">
        <v>15</v>
      </c>
      <c r="C892" s="168">
        <v>96</v>
      </c>
      <c r="D892" s="171">
        <v>-102</v>
      </c>
      <c r="E892" s="173">
        <v>1.0189999999999999</v>
      </c>
      <c r="F892" s="83" t="str">
        <f t="shared" si="43"/>
        <v>October</v>
      </c>
      <c r="G892" s="113">
        <f t="shared" si="41"/>
        <v>96</v>
      </c>
      <c r="H892" s="49">
        <f t="shared" si="42"/>
        <v>97.823999999999984</v>
      </c>
    </row>
    <row r="893" spans="1:8" x14ac:dyDescent="0.25">
      <c r="A893" s="159" t="s">
        <v>654</v>
      </c>
      <c r="B893" s="164"/>
      <c r="C893" s="168">
        <v>96</v>
      </c>
      <c r="D893" s="171">
        <v>11</v>
      </c>
      <c r="E893" s="173">
        <v>1.0189999999999999</v>
      </c>
      <c r="F893" s="83" t="str">
        <f t="shared" si="43"/>
        <v>October</v>
      </c>
      <c r="G893" s="113">
        <f t="shared" si="41"/>
        <v>96</v>
      </c>
      <c r="H893" s="49">
        <f t="shared" si="42"/>
        <v>97.823999999999984</v>
      </c>
    </row>
    <row r="894" spans="1:8" x14ac:dyDescent="0.25">
      <c r="A894" s="159" t="s">
        <v>654</v>
      </c>
      <c r="B894" s="164">
        <v>4</v>
      </c>
      <c r="C894" s="168">
        <v>72</v>
      </c>
      <c r="D894" s="171">
        <v>0</v>
      </c>
      <c r="E894" s="173">
        <v>1.0189999999999999</v>
      </c>
      <c r="F894" s="83" t="str">
        <f t="shared" si="43"/>
        <v>October</v>
      </c>
      <c r="G894" s="113">
        <f t="shared" si="41"/>
        <v>72</v>
      </c>
      <c r="H894" s="49">
        <f t="shared" si="42"/>
        <v>73.367999999999995</v>
      </c>
    </row>
    <row r="895" spans="1:8" x14ac:dyDescent="0.25">
      <c r="A895" s="159" t="s">
        <v>659</v>
      </c>
      <c r="B895" s="164">
        <v>14</v>
      </c>
      <c r="C895" s="168">
        <v>36</v>
      </c>
      <c r="D895" s="171">
        <v>3</v>
      </c>
      <c r="E895" s="173">
        <v>1.65</v>
      </c>
      <c r="F895" s="83" t="str">
        <f t="shared" si="43"/>
        <v>October</v>
      </c>
      <c r="G895" s="113">
        <f t="shared" si="41"/>
        <v>36</v>
      </c>
      <c r="H895" s="49">
        <f t="shared" si="42"/>
        <v>59.4</v>
      </c>
    </row>
    <row r="896" spans="1:8" x14ac:dyDescent="0.25">
      <c r="A896" s="159" t="s">
        <v>244</v>
      </c>
      <c r="B896" s="164">
        <v>0</v>
      </c>
      <c r="C896" s="168">
        <v>92</v>
      </c>
      <c r="D896" s="171">
        <v>30</v>
      </c>
      <c r="E896" s="173">
        <v>2.6</v>
      </c>
      <c r="F896" s="83" t="str">
        <f t="shared" si="43"/>
        <v>October</v>
      </c>
      <c r="G896" s="113">
        <f t="shared" si="41"/>
        <v>92</v>
      </c>
      <c r="H896" s="49">
        <f t="shared" si="42"/>
        <v>239.20000000000002</v>
      </c>
    </row>
    <row r="897" spans="1:8" x14ac:dyDescent="0.25">
      <c r="A897" s="159" t="s">
        <v>244</v>
      </c>
      <c r="B897" s="164">
        <v>0</v>
      </c>
      <c r="C897" s="168">
        <v>130</v>
      </c>
      <c r="D897" s="171">
        <v>-6</v>
      </c>
      <c r="E897" s="173">
        <v>2.35</v>
      </c>
      <c r="F897" s="83" t="str">
        <f t="shared" si="43"/>
        <v>October</v>
      </c>
      <c r="G897" s="113">
        <f t="shared" si="41"/>
        <v>130</v>
      </c>
      <c r="H897" s="49">
        <f t="shared" si="42"/>
        <v>305.5</v>
      </c>
    </row>
    <row r="898" spans="1:8" x14ac:dyDescent="0.25">
      <c r="A898" s="159" t="s">
        <v>660</v>
      </c>
      <c r="B898" s="164"/>
      <c r="C898" s="168">
        <v>93</v>
      </c>
      <c r="D898" s="171">
        <v>0</v>
      </c>
      <c r="E898" s="173">
        <v>1.75</v>
      </c>
      <c r="F898" s="83" t="str">
        <f t="shared" si="43"/>
        <v>October</v>
      </c>
      <c r="G898" s="113">
        <f t="shared" si="41"/>
        <v>93</v>
      </c>
      <c r="H898" s="49">
        <f t="shared" si="42"/>
        <v>162.75</v>
      </c>
    </row>
    <row r="899" spans="1:8" x14ac:dyDescent="0.25">
      <c r="A899" s="159" t="s">
        <v>244</v>
      </c>
      <c r="B899" s="164">
        <v>0</v>
      </c>
      <c r="C899" s="168">
        <v>183</v>
      </c>
      <c r="D899" s="171">
        <v>3</v>
      </c>
      <c r="E899" s="173">
        <v>3.95</v>
      </c>
      <c r="F899" s="83" t="str">
        <f t="shared" si="43"/>
        <v>October</v>
      </c>
      <c r="G899" s="113">
        <f t="shared" ref="G899:G962" si="44">IFERROR(IF(C899=" ",0,C899),0)</f>
        <v>183</v>
      </c>
      <c r="H899" s="49">
        <f t="shared" ref="H899:H962" si="45">IFERROR(G899 * E899, 0)</f>
        <v>722.85</v>
      </c>
    </row>
    <row r="900" spans="1:8" x14ac:dyDescent="0.25">
      <c r="A900" s="159" t="s">
        <v>660</v>
      </c>
      <c r="B900" s="164"/>
      <c r="C900" s="168">
        <v>48</v>
      </c>
      <c r="D900" s="171">
        <v>1</v>
      </c>
      <c r="E900" s="173">
        <v>2.25</v>
      </c>
      <c r="F900" s="83" t="str">
        <f t="shared" si="43"/>
        <v>October</v>
      </c>
      <c r="G900" s="113">
        <f t="shared" si="44"/>
        <v>48</v>
      </c>
      <c r="H900" s="49">
        <f t="shared" si="45"/>
        <v>108</v>
      </c>
    </row>
    <row r="901" spans="1:8" x14ac:dyDescent="0.25">
      <c r="A901" s="159" t="s">
        <v>660</v>
      </c>
      <c r="B901" s="164">
        <v>19</v>
      </c>
      <c r="C901" s="168">
        <v>1043</v>
      </c>
      <c r="D901" s="171">
        <v>58</v>
      </c>
      <c r="E901" s="173">
        <v>5.25</v>
      </c>
      <c r="F901" s="83" t="str">
        <f t="shared" si="43"/>
        <v>October</v>
      </c>
      <c r="G901" s="113">
        <f t="shared" si="44"/>
        <v>1043</v>
      </c>
      <c r="H901" s="49">
        <f t="shared" si="45"/>
        <v>5475.75</v>
      </c>
    </row>
    <row r="902" spans="1:8" x14ac:dyDescent="0.25">
      <c r="A902" s="159" t="s">
        <v>244</v>
      </c>
      <c r="B902" s="164">
        <v>4</v>
      </c>
      <c r="C902" s="168">
        <v>179</v>
      </c>
      <c r="D902" s="171">
        <v>8</v>
      </c>
      <c r="E902" s="173">
        <v>2.6</v>
      </c>
      <c r="F902" s="83" t="str">
        <f t="shared" si="43"/>
        <v>October</v>
      </c>
      <c r="G902" s="113">
        <f t="shared" si="44"/>
        <v>179</v>
      </c>
      <c r="H902" s="49">
        <f t="shared" si="45"/>
        <v>465.40000000000003</v>
      </c>
    </row>
    <row r="903" spans="1:8" x14ac:dyDescent="0.25">
      <c r="A903" s="159" t="s">
        <v>244</v>
      </c>
      <c r="B903" s="164">
        <v>6</v>
      </c>
      <c r="C903" s="168">
        <v>203</v>
      </c>
      <c r="D903" s="171">
        <v>6</v>
      </c>
      <c r="E903" s="173">
        <v>3.5</v>
      </c>
      <c r="F903" s="83" t="str">
        <f t="shared" si="43"/>
        <v>October</v>
      </c>
      <c r="G903" s="113">
        <f t="shared" si="44"/>
        <v>203</v>
      </c>
      <c r="H903" s="49">
        <f t="shared" si="45"/>
        <v>710.5</v>
      </c>
    </row>
    <row r="904" spans="1:8" x14ac:dyDescent="0.25">
      <c r="A904" s="159" t="s">
        <v>244</v>
      </c>
      <c r="B904" s="164">
        <v>3</v>
      </c>
      <c r="C904" s="168">
        <v>128</v>
      </c>
      <c r="D904" s="171">
        <v>-24</v>
      </c>
      <c r="E904" s="173">
        <v>2.85</v>
      </c>
      <c r="F904" s="83" t="str">
        <f t="shared" si="43"/>
        <v>October</v>
      </c>
      <c r="G904" s="113">
        <f t="shared" si="44"/>
        <v>128</v>
      </c>
      <c r="H904" s="49">
        <f t="shared" si="45"/>
        <v>364.8</v>
      </c>
    </row>
    <row r="905" spans="1:8" x14ac:dyDescent="0.25">
      <c r="A905" s="159" t="s">
        <v>100</v>
      </c>
      <c r="B905" s="164">
        <v>2</v>
      </c>
      <c r="C905" s="168">
        <v>163</v>
      </c>
      <c r="D905" s="171">
        <v>3</v>
      </c>
      <c r="E905" s="173">
        <v>2.4500000000000002</v>
      </c>
      <c r="F905" s="83" t="str">
        <f t="shared" si="43"/>
        <v>October</v>
      </c>
      <c r="G905" s="113">
        <f t="shared" si="44"/>
        <v>163</v>
      </c>
      <c r="H905" s="49">
        <f t="shared" si="45"/>
        <v>399.35</v>
      </c>
    </row>
    <row r="906" spans="1:8" x14ac:dyDescent="0.25">
      <c r="A906" s="159" t="s">
        <v>650</v>
      </c>
      <c r="B906" s="164">
        <v>2</v>
      </c>
      <c r="C906" s="168">
        <v>94</v>
      </c>
      <c r="D906" s="171">
        <v>18</v>
      </c>
      <c r="E906" s="173">
        <v>4.95</v>
      </c>
      <c r="F906" s="83" t="str">
        <f t="shared" si="43"/>
        <v>October</v>
      </c>
      <c r="G906" s="113">
        <f t="shared" si="44"/>
        <v>94</v>
      </c>
      <c r="H906" s="49">
        <f t="shared" si="45"/>
        <v>465.3</v>
      </c>
    </row>
    <row r="907" spans="1:8" x14ac:dyDescent="0.25">
      <c r="A907" s="159" t="s">
        <v>100</v>
      </c>
      <c r="B907" s="164">
        <v>0</v>
      </c>
      <c r="C907" s="168">
        <v>96</v>
      </c>
      <c r="D907" s="171">
        <v>1</v>
      </c>
      <c r="E907" s="173">
        <v>0.91800000000000004</v>
      </c>
      <c r="F907" s="83" t="str">
        <f t="shared" si="43"/>
        <v>October</v>
      </c>
      <c r="G907" s="113">
        <f t="shared" si="44"/>
        <v>96</v>
      </c>
      <c r="H907" s="49">
        <f t="shared" si="45"/>
        <v>88.128</v>
      </c>
    </row>
    <row r="908" spans="1:8" x14ac:dyDescent="0.25">
      <c r="A908" s="162"/>
      <c r="B908" s="165"/>
      <c r="C908" s="169"/>
      <c r="D908" s="170">
        <v>0</v>
      </c>
      <c r="E908" s="178"/>
      <c r="F908" s="83" t="str">
        <f t="shared" si="43"/>
        <v>October</v>
      </c>
      <c r="G908" s="113">
        <f t="shared" si="44"/>
        <v>0</v>
      </c>
      <c r="H908" s="49">
        <f t="shared" si="45"/>
        <v>0</v>
      </c>
    </row>
    <row r="909" spans="1:8" x14ac:dyDescent="0.25">
      <c r="A909" s="161" t="s">
        <v>622</v>
      </c>
      <c r="B909" s="164">
        <v>6.5</v>
      </c>
      <c r="C909" s="168">
        <v>210</v>
      </c>
      <c r="D909" s="171">
        <v>216.5</v>
      </c>
      <c r="E909" s="173">
        <v>8</v>
      </c>
      <c r="F909" s="83" t="str">
        <f t="shared" si="43"/>
        <v>October</v>
      </c>
      <c r="G909" s="113">
        <f t="shared" si="44"/>
        <v>210</v>
      </c>
      <c r="H909" s="49">
        <f t="shared" si="45"/>
        <v>1680</v>
      </c>
    </row>
    <row r="910" spans="1:8" x14ac:dyDescent="0.25">
      <c r="A910" s="161" t="s">
        <v>622</v>
      </c>
      <c r="B910" s="164">
        <v>1</v>
      </c>
      <c r="C910" s="168">
        <v>30</v>
      </c>
      <c r="D910" s="171">
        <v>31</v>
      </c>
      <c r="E910" s="173">
        <v>8</v>
      </c>
      <c r="F910" s="83" t="str">
        <f t="shared" si="43"/>
        <v>October</v>
      </c>
      <c r="G910" s="113">
        <f t="shared" si="44"/>
        <v>30</v>
      </c>
      <c r="H910" s="49">
        <f t="shared" si="45"/>
        <v>240</v>
      </c>
    </row>
    <row r="911" spans="1:8" x14ac:dyDescent="0.25">
      <c r="A911" s="161" t="s">
        <v>622</v>
      </c>
      <c r="B911" s="164">
        <v>3</v>
      </c>
      <c r="C911" s="168">
        <v>50</v>
      </c>
      <c r="D911" s="171">
        <v>53</v>
      </c>
      <c r="E911" s="173">
        <v>8</v>
      </c>
      <c r="F911" s="83" t="str">
        <f t="shared" si="43"/>
        <v>October</v>
      </c>
      <c r="G911" s="113">
        <f t="shared" si="44"/>
        <v>50</v>
      </c>
      <c r="H911" s="49">
        <f t="shared" si="45"/>
        <v>400</v>
      </c>
    </row>
    <row r="912" spans="1:8" x14ac:dyDescent="0.25">
      <c r="A912" s="161" t="s">
        <v>622</v>
      </c>
      <c r="B912" s="164">
        <v>0.75</v>
      </c>
      <c r="C912" s="168">
        <v>0</v>
      </c>
      <c r="D912" s="171">
        <v>0.75</v>
      </c>
      <c r="E912" s="173">
        <v>31</v>
      </c>
      <c r="F912" s="83" t="str">
        <f t="shared" si="43"/>
        <v>October</v>
      </c>
      <c r="G912" s="113">
        <f t="shared" si="44"/>
        <v>0</v>
      </c>
      <c r="H912" s="49">
        <f t="shared" si="45"/>
        <v>0</v>
      </c>
    </row>
    <row r="913" spans="1:8" x14ac:dyDescent="0.25">
      <c r="A913" s="160" t="s">
        <v>622</v>
      </c>
      <c r="B913" s="164">
        <v>2</v>
      </c>
      <c r="C913" s="168">
        <v>238</v>
      </c>
      <c r="D913" s="171">
        <v>240</v>
      </c>
      <c r="E913" s="173">
        <v>4.8449999999999998</v>
      </c>
      <c r="F913" s="83" t="str">
        <f t="shared" si="43"/>
        <v>October</v>
      </c>
      <c r="G913" s="113">
        <f t="shared" si="44"/>
        <v>238</v>
      </c>
      <c r="H913" s="49">
        <f t="shared" si="45"/>
        <v>1153.1099999999999</v>
      </c>
    </row>
    <row r="914" spans="1:8" x14ac:dyDescent="0.25">
      <c r="A914" s="160" t="s">
        <v>622</v>
      </c>
      <c r="B914" s="164">
        <v>5</v>
      </c>
      <c r="C914" s="168">
        <v>25</v>
      </c>
      <c r="D914" s="171">
        <v>30</v>
      </c>
      <c r="E914" s="173">
        <v>4.17</v>
      </c>
      <c r="F914" s="83" t="str">
        <f t="shared" si="43"/>
        <v>October</v>
      </c>
      <c r="G914" s="113">
        <f t="shared" si="44"/>
        <v>25</v>
      </c>
      <c r="H914" s="49">
        <f t="shared" si="45"/>
        <v>104.25</v>
      </c>
    </row>
    <row r="915" spans="1:8" x14ac:dyDescent="0.25">
      <c r="A915" s="160" t="s">
        <v>622</v>
      </c>
      <c r="B915" s="164">
        <v>3</v>
      </c>
      <c r="C915" s="168">
        <v>97</v>
      </c>
      <c r="D915" s="171">
        <v>100</v>
      </c>
      <c r="E915" s="173">
        <v>2.1480000000000001</v>
      </c>
      <c r="F915" s="83" t="str">
        <f t="shared" si="43"/>
        <v>October</v>
      </c>
      <c r="G915" s="113">
        <f t="shared" si="44"/>
        <v>97</v>
      </c>
      <c r="H915" s="49">
        <f t="shared" si="45"/>
        <v>208.35600000000002</v>
      </c>
    </row>
    <row r="916" spans="1:8" x14ac:dyDescent="0.25">
      <c r="A916" s="160" t="s">
        <v>622</v>
      </c>
      <c r="B916" s="164">
        <v>1</v>
      </c>
      <c r="C916" s="168">
        <v>30</v>
      </c>
      <c r="D916" s="171">
        <v>31</v>
      </c>
      <c r="E916" s="173">
        <v>9.6199999999999992</v>
      </c>
      <c r="F916" s="83" t="str">
        <f t="shared" si="43"/>
        <v>October</v>
      </c>
      <c r="G916" s="113">
        <f t="shared" si="44"/>
        <v>30</v>
      </c>
      <c r="H916" s="49">
        <f t="shared" si="45"/>
        <v>288.59999999999997</v>
      </c>
    </row>
    <row r="917" spans="1:8" x14ac:dyDescent="0.25">
      <c r="A917" s="160" t="s">
        <v>622</v>
      </c>
      <c r="B917" s="163"/>
      <c r="C917" s="168">
        <v>1000</v>
      </c>
      <c r="D917" s="171">
        <v>1000</v>
      </c>
      <c r="E917" s="173">
        <v>7.3249999999999996E-2</v>
      </c>
      <c r="F917" s="83" t="str">
        <f t="shared" si="43"/>
        <v>October</v>
      </c>
      <c r="G917" s="113">
        <f t="shared" si="44"/>
        <v>1000</v>
      </c>
      <c r="H917" s="49">
        <f t="shared" si="45"/>
        <v>73.25</v>
      </c>
    </row>
    <row r="918" spans="1:8" x14ac:dyDescent="0.25">
      <c r="A918" s="160" t="s">
        <v>622</v>
      </c>
      <c r="B918" s="163"/>
      <c r="C918" s="168">
        <v>0</v>
      </c>
      <c r="D918" s="171">
        <v>0</v>
      </c>
      <c r="E918" s="172"/>
      <c r="F918" s="83" t="str">
        <f t="shared" si="43"/>
        <v>October</v>
      </c>
      <c r="G918" s="113">
        <f t="shared" si="44"/>
        <v>0</v>
      </c>
      <c r="H918" s="49">
        <f t="shared" si="45"/>
        <v>0</v>
      </c>
    </row>
    <row r="919" spans="1:8" x14ac:dyDescent="0.25">
      <c r="A919" s="160" t="s">
        <v>622</v>
      </c>
      <c r="B919" s="163"/>
      <c r="C919" s="168">
        <v>2000</v>
      </c>
      <c r="D919" s="171">
        <v>2000</v>
      </c>
      <c r="E919" s="173">
        <v>0.14956</v>
      </c>
      <c r="F919" s="83" t="str">
        <f t="shared" si="43"/>
        <v>October</v>
      </c>
      <c r="G919" s="113">
        <f t="shared" si="44"/>
        <v>2000</v>
      </c>
      <c r="H919" s="49">
        <f t="shared" si="45"/>
        <v>299.12</v>
      </c>
    </row>
    <row r="920" spans="1:8" x14ac:dyDescent="0.25">
      <c r="A920" s="160" t="s">
        <v>622</v>
      </c>
      <c r="B920" s="163"/>
      <c r="C920" s="168">
        <v>0</v>
      </c>
      <c r="D920" s="171">
        <v>0</v>
      </c>
      <c r="E920" s="173">
        <v>0.18357999999999999</v>
      </c>
      <c r="F920" s="83" t="str">
        <f t="shared" si="43"/>
        <v>October</v>
      </c>
      <c r="G920" s="113">
        <f t="shared" si="44"/>
        <v>0</v>
      </c>
      <c r="H920" s="49">
        <f t="shared" si="45"/>
        <v>0</v>
      </c>
    </row>
    <row r="921" spans="1:8" x14ac:dyDescent="0.25">
      <c r="A921" s="160" t="s">
        <v>622</v>
      </c>
      <c r="B921" s="163"/>
      <c r="C921" s="168">
        <v>0</v>
      </c>
      <c r="D921" s="171">
        <v>0</v>
      </c>
      <c r="E921" s="173">
        <v>0</v>
      </c>
      <c r="F921" s="83" t="str">
        <f t="shared" si="43"/>
        <v>October</v>
      </c>
      <c r="G921" s="113">
        <f t="shared" si="44"/>
        <v>0</v>
      </c>
      <c r="H921" s="49">
        <f t="shared" si="45"/>
        <v>0</v>
      </c>
    </row>
    <row r="922" spans="1:8" x14ac:dyDescent="0.25">
      <c r="A922" s="160" t="s">
        <v>622</v>
      </c>
      <c r="B922" s="163"/>
      <c r="C922" s="168">
        <v>0</v>
      </c>
      <c r="D922" s="171">
        <v>0</v>
      </c>
      <c r="E922" s="172"/>
      <c r="F922" s="83" t="str">
        <f t="shared" si="43"/>
        <v>October</v>
      </c>
      <c r="G922" s="113">
        <f t="shared" si="44"/>
        <v>0</v>
      </c>
      <c r="H922" s="49">
        <f t="shared" si="45"/>
        <v>0</v>
      </c>
    </row>
    <row r="923" spans="1:8" x14ac:dyDescent="0.25">
      <c r="A923" s="160" t="s">
        <v>622</v>
      </c>
      <c r="B923" s="163"/>
      <c r="C923" s="168">
        <v>0</v>
      </c>
      <c r="D923" s="171">
        <v>0</v>
      </c>
      <c r="E923" s="172"/>
      <c r="F923" s="83" t="str">
        <f t="shared" si="43"/>
        <v>October</v>
      </c>
      <c r="G923" s="113">
        <f t="shared" si="44"/>
        <v>0</v>
      </c>
      <c r="H923" s="49">
        <f t="shared" si="45"/>
        <v>0</v>
      </c>
    </row>
    <row r="924" spans="1:8" x14ac:dyDescent="0.25">
      <c r="A924" s="160" t="s">
        <v>622</v>
      </c>
      <c r="B924" s="163">
        <v>10</v>
      </c>
      <c r="C924" s="168">
        <v>680</v>
      </c>
      <c r="D924" s="171">
        <v>690</v>
      </c>
      <c r="E924" s="173">
        <v>6.7000000000000004E-2</v>
      </c>
      <c r="F924" s="83" t="str">
        <f t="shared" si="43"/>
        <v>October</v>
      </c>
      <c r="G924" s="113">
        <f t="shared" si="44"/>
        <v>680</v>
      </c>
      <c r="H924" s="49">
        <f t="shared" si="45"/>
        <v>45.56</v>
      </c>
    </row>
    <row r="925" spans="1:8" x14ac:dyDescent="0.25">
      <c r="A925" s="160" t="s">
        <v>622</v>
      </c>
      <c r="B925" s="163">
        <v>15</v>
      </c>
      <c r="C925" s="168">
        <v>1392</v>
      </c>
      <c r="D925" s="171">
        <v>1407</v>
      </c>
      <c r="E925" s="173">
        <v>6.9000000000000006E-2</v>
      </c>
      <c r="F925" s="83" t="str">
        <f t="shared" si="43"/>
        <v>October</v>
      </c>
      <c r="G925" s="113">
        <f t="shared" si="44"/>
        <v>1392</v>
      </c>
      <c r="H925" s="49">
        <f t="shared" si="45"/>
        <v>96.048000000000002</v>
      </c>
    </row>
    <row r="926" spans="1:8" x14ac:dyDescent="0.25">
      <c r="A926" s="160" t="s">
        <v>632</v>
      </c>
      <c r="B926" s="164"/>
      <c r="C926" s="168">
        <v>0</v>
      </c>
      <c r="D926" s="171">
        <v>0</v>
      </c>
      <c r="E926" s="173">
        <v>0.11305999999999999</v>
      </c>
      <c r="F926" s="83" t="str">
        <f t="shared" si="43"/>
        <v>October</v>
      </c>
      <c r="G926" s="113">
        <f t="shared" si="44"/>
        <v>0</v>
      </c>
      <c r="H926" s="49">
        <f t="shared" si="45"/>
        <v>0</v>
      </c>
    </row>
    <row r="927" spans="1:8" x14ac:dyDescent="0.25">
      <c r="A927" s="160" t="s">
        <v>622</v>
      </c>
      <c r="B927" s="164"/>
      <c r="C927" s="168">
        <v>2100</v>
      </c>
      <c r="D927" s="171">
        <v>2100</v>
      </c>
      <c r="E927" s="173">
        <v>0.10417</v>
      </c>
      <c r="F927" s="83" t="str">
        <f t="shared" si="43"/>
        <v>October</v>
      </c>
      <c r="G927" s="113">
        <f t="shared" si="44"/>
        <v>2100</v>
      </c>
      <c r="H927" s="49">
        <f t="shared" si="45"/>
        <v>218.75700000000001</v>
      </c>
    </row>
    <row r="928" spans="1:8" x14ac:dyDescent="0.25">
      <c r="A928" s="160" t="s">
        <v>632</v>
      </c>
      <c r="B928" s="164"/>
      <c r="C928" s="168">
        <v>1400</v>
      </c>
      <c r="D928" s="171">
        <v>1400</v>
      </c>
      <c r="E928" s="173">
        <v>0.33255000000000001</v>
      </c>
      <c r="F928" s="83" t="str">
        <f t="shared" si="43"/>
        <v>October</v>
      </c>
      <c r="G928" s="113">
        <f t="shared" si="44"/>
        <v>1400</v>
      </c>
      <c r="H928" s="49">
        <f t="shared" si="45"/>
        <v>465.57</v>
      </c>
    </row>
    <row r="929" spans="1:8" x14ac:dyDescent="0.25">
      <c r="A929" s="160" t="s">
        <v>622</v>
      </c>
      <c r="B929" s="164"/>
      <c r="C929" s="168">
        <v>0</v>
      </c>
      <c r="D929" s="171">
        <v>0</v>
      </c>
      <c r="E929" s="173">
        <v>2.4400000000000002E-2</v>
      </c>
      <c r="F929" s="83" t="str">
        <f t="shared" si="43"/>
        <v>October</v>
      </c>
      <c r="G929" s="113">
        <f t="shared" si="44"/>
        <v>0</v>
      </c>
      <c r="H929" s="49">
        <f t="shared" si="45"/>
        <v>0</v>
      </c>
    </row>
    <row r="930" spans="1:8" x14ac:dyDescent="0.25">
      <c r="A930" s="160" t="s">
        <v>626</v>
      </c>
      <c r="B930" s="164"/>
      <c r="C930" s="168">
        <v>0</v>
      </c>
      <c r="D930" s="171">
        <v>0</v>
      </c>
      <c r="E930" s="172"/>
      <c r="F930" s="83" t="str">
        <f t="shared" si="43"/>
        <v>October</v>
      </c>
      <c r="G930" s="113">
        <f t="shared" si="44"/>
        <v>0</v>
      </c>
      <c r="H930" s="49">
        <f t="shared" si="45"/>
        <v>0</v>
      </c>
    </row>
    <row r="931" spans="1:8" x14ac:dyDescent="0.25">
      <c r="A931" s="160" t="s">
        <v>626</v>
      </c>
      <c r="B931" s="164"/>
      <c r="C931" s="168">
        <v>0</v>
      </c>
      <c r="D931" s="171">
        <v>0</v>
      </c>
      <c r="E931" s="173">
        <v>0.2041</v>
      </c>
      <c r="F931" s="83" t="str">
        <f t="shared" si="43"/>
        <v>October</v>
      </c>
      <c r="G931" s="113">
        <f t="shared" si="44"/>
        <v>0</v>
      </c>
      <c r="H931" s="49">
        <f t="shared" si="45"/>
        <v>0</v>
      </c>
    </row>
    <row r="932" spans="1:8" x14ac:dyDescent="0.25">
      <c r="A932" s="160" t="s">
        <v>626</v>
      </c>
      <c r="B932" s="164"/>
      <c r="C932" s="168">
        <v>0</v>
      </c>
      <c r="D932" s="171">
        <v>0</v>
      </c>
      <c r="E932" s="172"/>
      <c r="F932" s="83" t="str">
        <f t="shared" si="43"/>
        <v>October</v>
      </c>
      <c r="G932" s="113">
        <f t="shared" si="44"/>
        <v>0</v>
      </c>
      <c r="H932" s="49">
        <f t="shared" si="45"/>
        <v>0</v>
      </c>
    </row>
    <row r="933" spans="1:8" x14ac:dyDescent="0.25">
      <c r="A933" s="160" t="s">
        <v>626</v>
      </c>
      <c r="B933" s="164"/>
      <c r="C933" s="168">
        <v>0</v>
      </c>
      <c r="D933" s="171">
        <v>0</v>
      </c>
      <c r="E933" s="172"/>
      <c r="F933" s="83" t="str">
        <f t="shared" si="43"/>
        <v>October</v>
      </c>
      <c r="G933" s="113">
        <f t="shared" si="44"/>
        <v>0</v>
      </c>
      <c r="H933" s="49">
        <f t="shared" si="45"/>
        <v>0</v>
      </c>
    </row>
    <row r="934" spans="1:8" x14ac:dyDescent="0.25">
      <c r="A934" s="160" t="s">
        <v>622</v>
      </c>
      <c r="B934" s="164"/>
      <c r="C934" s="168">
        <v>0</v>
      </c>
      <c r="D934" s="171">
        <v>0</v>
      </c>
      <c r="E934" s="172"/>
      <c r="F934" s="83" t="str">
        <f t="shared" si="43"/>
        <v>October</v>
      </c>
      <c r="G934" s="113">
        <f t="shared" si="44"/>
        <v>0</v>
      </c>
      <c r="H934" s="49">
        <f t="shared" si="45"/>
        <v>0</v>
      </c>
    </row>
    <row r="935" spans="1:8" x14ac:dyDescent="0.25">
      <c r="A935" s="160" t="s">
        <v>622</v>
      </c>
      <c r="B935" s="164"/>
      <c r="C935" s="168">
        <v>2410</v>
      </c>
      <c r="D935" s="171">
        <v>2410</v>
      </c>
      <c r="E935" s="173">
        <v>4.1300000000000003E-2</v>
      </c>
      <c r="F935" s="83" t="str">
        <f t="shared" si="43"/>
        <v>October</v>
      </c>
      <c r="G935" s="113">
        <f t="shared" si="44"/>
        <v>2410</v>
      </c>
      <c r="H935" s="49">
        <f t="shared" si="45"/>
        <v>99.533000000000001</v>
      </c>
    </row>
    <row r="936" spans="1:8" x14ac:dyDescent="0.25">
      <c r="A936" s="160" t="s">
        <v>622</v>
      </c>
      <c r="B936" s="164"/>
      <c r="C936" s="168">
        <v>3100</v>
      </c>
      <c r="D936" s="171">
        <v>3100</v>
      </c>
      <c r="E936" s="173">
        <v>0.11545</v>
      </c>
      <c r="F936" s="83" t="str">
        <f t="shared" si="43"/>
        <v>October</v>
      </c>
      <c r="G936" s="113">
        <f t="shared" si="44"/>
        <v>3100</v>
      </c>
      <c r="H936" s="49">
        <f t="shared" si="45"/>
        <v>357.89499999999998</v>
      </c>
    </row>
    <row r="937" spans="1:8" x14ac:dyDescent="0.25">
      <c r="A937" s="160" t="s">
        <v>632</v>
      </c>
      <c r="B937" s="164"/>
      <c r="C937" s="168">
        <v>1</v>
      </c>
      <c r="D937" s="171">
        <v>1</v>
      </c>
      <c r="E937" s="172"/>
      <c r="F937" s="83" t="str">
        <f t="shared" si="43"/>
        <v>October</v>
      </c>
      <c r="G937" s="113">
        <f t="shared" si="44"/>
        <v>1</v>
      </c>
      <c r="H937" s="49">
        <f t="shared" si="45"/>
        <v>0</v>
      </c>
    </row>
    <row r="938" spans="1:8" x14ac:dyDescent="0.25">
      <c r="A938" s="160" t="s">
        <v>632</v>
      </c>
      <c r="B938" s="164"/>
      <c r="C938" s="168">
        <v>0</v>
      </c>
      <c r="D938" s="171">
        <v>0</v>
      </c>
      <c r="E938" s="172"/>
      <c r="F938" s="83" t="str">
        <f t="shared" si="43"/>
        <v>October</v>
      </c>
      <c r="G938" s="113">
        <f t="shared" si="44"/>
        <v>0</v>
      </c>
      <c r="H938" s="49">
        <f t="shared" si="45"/>
        <v>0</v>
      </c>
    </row>
    <row r="939" spans="1:8" x14ac:dyDescent="0.25">
      <c r="A939" s="160" t="s">
        <v>627</v>
      </c>
      <c r="B939" s="164"/>
      <c r="C939" s="168">
        <v>750</v>
      </c>
      <c r="D939" s="171">
        <v>750</v>
      </c>
      <c r="E939" s="173">
        <v>0.189</v>
      </c>
      <c r="F939" s="83" t="str">
        <f t="shared" si="43"/>
        <v>October</v>
      </c>
      <c r="G939" s="113">
        <f t="shared" si="44"/>
        <v>750</v>
      </c>
      <c r="H939" s="49">
        <f t="shared" si="45"/>
        <v>141.75</v>
      </c>
    </row>
    <row r="940" spans="1:8" x14ac:dyDescent="0.25">
      <c r="A940" s="160" t="s">
        <v>627</v>
      </c>
      <c r="B940" s="164"/>
      <c r="C940" s="168">
        <v>0</v>
      </c>
      <c r="D940" s="171">
        <v>0</v>
      </c>
      <c r="E940" s="172"/>
      <c r="F940" s="83" t="str">
        <f t="shared" si="43"/>
        <v>October</v>
      </c>
      <c r="G940" s="113">
        <f t="shared" si="44"/>
        <v>0</v>
      </c>
      <c r="H940" s="49">
        <f t="shared" si="45"/>
        <v>0</v>
      </c>
    </row>
    <row r="941" spans="1:8" x14ac:dyDescent="0.25">
      <c r="A941" s="160" t="s">
        <v>622</v>
      </c>
      <c r="B941" s="164"/>
      <c r="C941" s="168">
        <v>4000</v>
      </c>
      <c r="D941" s="171">
        <v>4000</v>
      </c>
      <c r="E941" s="173">
        <v>3.2599999999999997E-2</v>
      </c>
      <c r="F941" s="83" t="str">
        <f t="shared" si="43"/>
        <v>October</v>
      </c>
      <c r="G941" s="113">
        <f t="shared" si="44"/>
        <v>4000</v>
      </c>
      <c r="H941" s="49">
        <f t="shared" si="45"/>
        <v>130.39999999999998</v>
      </c>
    </row>
    <row r="942" spans="1:8" x14ac:dyDescent="0.25">
      <c r="A942" s="160" t="s">
        <v>632</v>
      </c>
      <c r="B942" s="164"/>
      <c r="C942" s="168">
        <v>0</v>
      </c>
      <c r="D942" s="171">
        <v>0</v>
      </c>
      <c r="E942" s="173">
        <v>33.130000000000003</v>
      </c>
      <c r="F942" s="83" t="str">
        <f t="shared" si="43"/>
        <v>October</v>
      </c>
      <c r="G942" s="113">
        <f t="shared" si="44"/>
        <v>0</v>
      </c>
      <c r="H942" s="49">
        <f t="shared" si="45"/>
        <v>0</v>
      </c>
    </row>
    <row r="943" spans="1:8" x14ac:dyDescent="0.25">
      <c r="A943" s="160" t="s">
        <v>627</v>
      </c>
      <c r="B943" s="164"/>
      <c r="C943" s="168">
        <v>12</v>
      </c>
      <c r="D943" s="171">
        <v>12</v>
      </c>
      <c r="E943" s="173">
        <v>5.0449999999999999</v>
      </c>
      <c r="F943" s="83" t="str">
        <f t="shared" si="43"/>
        <v>October</v>
      </c>
      <c r="G943" s="113">
        <f t="shared" si="44"/>
        <v>12</v>
      </c>
      <c r="H943" s="49">
        <f t="shared" si="45"/>
        <v>60.54</v>
      </c>
    </row>
    <row r="944" spans="1:8" x14ac:dyDescent="0.25">
      <c r="A944" s="160" t="s">
        <v>627</v>
      </c>
      <c r="B944" s="164"/>
      <c r="C944" s="168">
        <v>0</v>
      </c>
      <c r="D944" s="171">
        <v>0</v>
      </c>
      <c r="E944" s="173">
        <v>16.63</v>
      </c>
      <c r="F944" s="83" t="str">
        <f t="shared" si="43"/>
        <v>October</v>
      </c>
      <c r="G944" s="113">
        <f t="shared" si="44"/>
        <v>0</v>
      </c>
      <c r="H944" s="49">
        <f t="shared" si="45"/>
        <v>0</v>
      </c>
    </row>
    <row r="945" spans="1:8" x14ac:dyDescent="0.25">
      <c r="A945" s="160" t="s">
        <v>627</v>
      </c>
      <c r="B945" s="164"/>
      <c r="C945" s="168">
        <v>12</v>
      </c>
      <c r="D945" s="171">
        <v>12</v>
      </c>
      <c r="E945" s="173">
        <v>3.0489999999999999</v>
      </c>
      <c r="F945" s="83" t="str">
        <f t="shared" si="43"/>
        <v>October</v>
      </c>
      <c r="G945" s="113">
        <f t="shared" si="44"/>
        <v>12</v>
      </c>
      <c r="H945" s="49">
        <f t="shared" si="45"/>
        <v>36.588000000000001</v>
      </c>
    </row>
    <row r="946" spans="1:8" x14ac:dyDescent="0.25">
      <c r="A946" s="160" t="s">
        <v>622</v>
      </c>
      <c r="B946" s="164"/>
      <c r="C946" s="168">
        <v>0</v>
      </c>
      <c r="D946" s="171">
        <v>0</v>
      </c>
      <c r="E946" s="173">
        <v>1.5350000000000001E-2</v>
      </c>
      <c r="F946" s="83" t="str">
        <f t="shared" si="43"/>
        <v>October</v>
      </c>
      <c r="G946" s="113">
        <f t="shared" si="44"/>
        <v>0</v>
      </c>
      <c r="H946" s="49">
        <f t="shared" si="45"/>
        <v>0</v>
      </c>
    </row>
    <row r="947" spans="1:8" x14ac:dyDescent="0.25">
      <c r="A947" s="160" t="s">
        <v>632</v>
      </c>
      <c r="B947" s="164"/>
      <c r="C947" s="168">
        <v>0</v>
      </c>
      <c r="D947" s="171">
        <v>0</v>
      </c>
      <c r="E947" s="172"/>
      <c r="F947" s="83" t="str">
        <f t="shared" si="43"/>
        <v>October</v>
      </c>
      <c r="G947" s="113">
        <f t="shared" si="44"/>
        <v>0</v>
      </c>
      <c r="H947" s="49">
        <f t="shared" si="45"/>
        <v>0</v>
      </c>
    </row>
    <row r="948" spans="1:8" x14ac:dyDescent="0.25">
      <c r="A948" s="160" t="s">
        <v>622</v>
      </c>
      <c r="B948" s="164"/>
      <c r="C948" s="168">
        <v>0</v>
      </c>
      <c r="D948" s="171">
        <v>0</v>
      </c>
      <c r="E948" s="173">
        <v>3.84</v>
      </c>
      <c r="F948" s="83" t="str">
        <f t="shared" si="43"/>
        <v>October</v>
      </c>
      <c r="G948" s="113">
        <f t="shared" si="44"/>
        <v>0</v>
      </c>
      <c r="H948" s="49">
        <f t="shared" si="45"/>
        <v>0</v>
      </c>
    </row>
    <row r="949" spans="1:8" x14ac:dyDescent="0.25">
      <c r="A949" s="160" t="s">
        <v>622</v>
      </c>
      <c r="B949" s="164"/>
      <c r="C949" s="168">
        <v>0</v>
      </c>
      <c r="D949" s="171">
        <v>0</v>
      </c>
      <c r="E949" s="173">
        <v>29.54</v>
      </c>
      <c r="F949" s="83" t="str">
        <f t="shared" si="43"/>
        <v>October</v>
      </c>
      <c r="G949" s="113">
        <f t="shared" si="44"/>
        <v>0</v>
      </c>
      <c r="H949" s="49">
        <f t="shared" si="45"/>
        <v>0</v>
      </c>
    </row>
    <row r="950" spans="1:8" x14ac:dyDescent="0.25">
      <c r="A950" s="160" t="s">
        <v>651</v>
      </c>
      <c r="B950" s="164"/>
      <c r="C950" s="168">
        <v>0</v>
      </c>
      <c r="D950" s="171">
        <v>0</v>
      </c>
      <c r="E950" s="175"/>
      <c r="F950" s="83" t="str">
        <f t="shared" ref="F950:F1013" si="46">"October"</f>
        <v>October</v>
      </c>
      <c r="G950" s="113">
        <f t="shared" si="44"/>
        <v>0</v>
      </c>
      <c r="H950" s="49">
        <f t="shared" si="45"/>
        <v>0</v>
      </c>
    </row>
    <row r="951" spans="1:8" x14ac:dyDescent="0.25">
      <c r="A951" s="160" t="s">
        <v>632</v>
      </c>
      <c r="B951" s="164"/>
      <c r="C951" s="168">
        <v>1000</v>
      </c>
      <c r="D951" s="171">
        <v>1000</v>
      </c>
      <c r="E951" s="179">
        <v>3.6700000000000001E-3</v>
      </c>
      <c r="F951" s="83" t="str">
        <f t="shared" si="46"/>
        <v>October</v>
      </c>
      <c r="G951" s="113">
        <f t="shared" si="44"/>
        <v>1000</v>
      </c>
      <c r="H951" s="49">
        <f t="shared" si="45"/>
        <v>3.67</v>
      </c>
    </row>
    <row r="952" spans="1:8" x14ac:dyDescent="0.25">
      <c r="A952" s="160" t="s">
        <v>632</v>
      </c>
      <c r="B952" s="164"/>
      <c r="C952" s="168">
        <v>0</v>
      </c>
      <c r="D952" s="171">
        <v>0</v>
      </c>
      <c r="E952" s="172"/>
      <c r="F952" s="83" t="str">
        <f t="shared" si="46"/>
        <v>October</v>
      </c>
      <c r="G952" s="113">
        <f t="shared" si="44"/>
        <v>0</v>
      </c>
      <c r="H952" s="49">
        <f t="shared" si="45"/>
        <v>0</v>
      </c>
    </row>
    <row r="953" spans="1:8" x14ac:dyDescent="0.25">
      <c r="A953" s="160" t="s">
        <v>632</v>
      </c>
      <c r="B953" s="164"/>
      <c r="C953" s="168">
        <v>10</v>
      </c>
      <c r="D953" s="171">
        <v>10</v>
      </c>
      <c r="E953" s="173">
        <v>5.0510000000000002</v>
      </c>
      <c r="F953" s="83" t="str">
        <f t="shared" si="46"/>
        <v>October</v>
      </c>
      <c r="G953" s="113">
        <f t="shared" si="44"/>
        <v>10</v>
      </c>
      <c r="H953" s="49">
        <f t="shared" si="45"/>
        <v>50.510000000000005</v>
      </c>
    </row>
    <row r="954" spans="1:8" x14ac:dyDescent="0.25">
      <c r="A954" s="160" t="s">
        <v>632</v>
      </c>
      <c r="B954" s="164"/>
      <c r="C954" s="168">
        <v>10</v>
      </c>
      <c r="D954" s="171">
        <v>10</v>
      </c>
      <c r="E954" s="173">
        <v>5.0510000000000002</v>
      </c>
      <c r="F954" s="83" t="str">
        <f t="shared" si="46"/>
        <v>October</v>
      </c>
      <c r="G954" s="113">
        <f t="shared" si="44"/>
        <v>10</v>
      </c>
      <c r="H954" s="49">
        <f t="shared" si="45"/>
        <v>50.510000000000005</v>
      </c>
    </row>
    <row r="955" spans="1:8" x14ac:dyDescent="0.25">
      <c r="A955" s="160" t="s">
        <v>622</v>
      </c>
      <c r="B955" s="164">
        <v>12</v>
      </c>
      <c r="C955" s="168">
        <v>121</v>
      </c>
      <c r="D955" s="171">
        <v>133</v>
      </c>
      <c r="E955" s="173">
        <v>0.60124999999999995</v>
      </c>
      <c r="F955" s="83" t="str">
        <f t="shared" si="46"/>
        <v>October</v>
      </c>
      <c r="G955" s="113">
        <f t="shared" si="44"/>
        <v>121</v>
      </c>
      <c r="H955" s="49">
        <f t="shared" si="45"/>
        <v>72.751249999999999</v>
      </c>
    </row>
    <row r="956" spans="1:8" x14ac:dyDescent="0.25">
      <c r="A956" s="160" t="s">
        <v>627</v>
      </c>
      <c r="B956" s="164"/>
      <c r="C956" s="168">
        <v>1</v>
      </c>
      <c r="D956" s="171">
        <v>1</v>
      </c>
      <c r="E956" s="173">
        <v>8.98</v>
      </c>
      <c r="F956" s="83" t="str">
        <f t="shared" si="46"/>
        <v>October</v>
      </c>
      <c r="G956" s="113">
        <f t="shared" si="44"/>
        <v>1</v>
      </c>
      <c r="H956" s="49">
        <f t="shared" si="45"/>
        <v>8.98</v>
      </c>
    </row>
    <row r="957" spans="1:8" x14ac:dyDescent="0.25">
      <c r="A957" s="160" t="s">
        <v>627</v>
      </c>
      <c r="B957" s="164"/>
      <c r="C957" s="168">
        <v>0</v>
      </c>
      <c r="D957" s="171">
        <v>0</v>
      </c>
      <c r="E957" s="172"/>
      <c r="F957" s="83" t="str">
        <f t="shared" si="46"/>
        <v>October</v>
      </c>
      <c r="G957" s="113">
        <f t="shared" si="44"/>
        <v>0</v>
      </c>
      <c r="H957" s="49">
        <f t="shared" si="45"/>
        <v>0</v>
      </c>
    </row>
    <row r="958" spans="1:8" x14ac:dyDescent="0.25">
      <c r="A958" s="160" t="s">
        <v>627</v>
      </c>
      <c r="B958" s="164"/>
      <c r="C958" s="168">
        <v>4</v>
      </c>
      <c r="D958" s="171">
        <v>4</v>
      </c>
      <c r="E958" s="173">
        <v>13.5</v>
      </c>
      <c r="F958" s="83" t="str">
        <f t="shared" si="46"/>
        <v>October</v>
      </c>
      <c r="G958" s="113">
        <f t="shared" si="44"/>
        <v>4</v>
      </c>
      <c r="H958" s="49">
        <f t="shared" si="45"/>
        <v>54</v>
      </c>
    </row>
    <row r="959" spans="1:8" x14ac:dyDescent="0.25">
      <c r="A959" s="160" t="s">
        <v>627</v>
      </c>
      <c r="B959" s="164"/>
      <c r="C959" s="168">
        <v>0</v>
      </c>
      <c r="D959" s="171">
        <v>0</v>
      </c>
      <c r="E959" s="172"/>
      <c r="F959" s="83" t="str">
        <f t="shared" si="46"/>
        <v>October</v>
      </c>
      <c r="G959" s="113">
        <f t="shared" si="44"/>
        <v>0</v>
      </c>
      <c r="H959" s="49">
        <f t="shared" si="45"/>
        <v>0</v>
      </c>
    </row>
    <row r="960" spans="1:8" x14ac:dyDescent="0.25">
      <c r="A960" s="160" t="s">
        <v>627</v>
      </c>
      <c r="B960" s="164"/>
      <c r="C960" s="168">
        <v>0</v>
      </c>
      <c r="D960" s="171">
        <v>0</v>
      </c>
      <c r="E960" s="172"/>
      <c r="F960" s="83" t="str">
        <f t="shared" si="46"/>
        <v>October</v>
      </c>
      <c r="G960" s="113">
        <f t="shared" si="44"/>
        <v>0</v>
      </c>
      <c r="H960" s="49">
        <f t="shared" si="45"/>
        <v>0</v>
      </c>
    </row>
    <row r="961" spans="1:8" x14ac:dyDescent="0.25">
      <c r="A961" s="160" t="s">
        <v>627</v>
      </c>
      <c r="B961" s="164"/>
      <c r="C961" s="168">
        <v>0</v>
      </c>
      <c r="D961" s="171">
        <v>0</v>
      </c>
      <c r="E961" s="172"/>
      <c r="F961" s="83" t="str">
        <f t="shared" si="46"/>
        <v>October</v>
      </c>
      <c r="G961" s="113">
        <f t="shared" si="44"/>
        <v>0</v>
      </c>
      <c r="H961" s="49">
        <f t="shared" si="45"/>
        <v>0</v>
      </c>
    </row>
    <row r="962" spans="1:8" x14ac:dyDescent="0.25">
      <c r="A962" s="160" t="s">
        <v>627</v>
      </c>
      <c r="B962" s="164"/>
      <c r="C962" s="168">
        <v>0</v>
      </c>
      <c r="D962" s="171">
        <v>0</v>
      </c>
      <c r="E962" s="172"/>
      <c r="F962" s="83" t="str">
        <f t="shared" si="46"/>
        <v>October</v>
      </c>
      <c r="G962" s="113">
        <f t="shared" si="44"/>
        <v>0</v>
      </c>
      <c r="H962" s="49">
        <f t="shared" si="45"/>
        <v>0</v>
      </c>
    </row>
    <row r="963" spans="1:8" x14ac:dyDescent="0.25">
      <c r="A963" s="160" t="s">
        <v>627</v>
      </c>
      <c r="B963" s="164"/>
      <c r="C963" s="168">
        <v>0</v>
      </c>
      <c r="D963" s="171">
        <v>0</v>
      </c>
      <c r="E963" s="172"/>
      <c r="F963" s="83" t="str">
        <f t="shared" si="46"/>
        <v>October</v>
      </c>
      <c r="G963" s="113">
        <f t="shared" ref="G963:G1026" si="47">IFERROR(IF(C963=" ",0,C963),0)</f>
        <v>0</v>
      </c>
      <c r="H963" s="49">
        <f t="shared" ref="H963:H1026" si="48">IFERROR(G963 * E963, 0)</f>
        <v>0</v>
      </c>
    </row>
    <row r="964" spans="1:8" x14ac:dyDescent="0.25">
      <c r="A964" s="160" t="s">
        <v>627</v>
      </c>
      <c r="B964" s="164"/>
      <c r="C964" s="168">
        <v>0</v>
      </c>
      <c r="D964" s="171">
        <v>0</v>
      </c>
      <c r="E964" s="172"/>
      <c r="F964" s="83" t="str">
        <f t="shared" si="46"/>
        <v>October</v>
      </c>
      <c r="G964" s="113">
        <f t="shared" si="47"/>
        <v>0</v>
      </c>
      <c r="H964" s="49">
        <f t="shared" si="48"/>
        <v>0</v>
      </c>
    </row>
    <row r="965" spans="1:8" x14ac:dyDescent="0.25">
      <c r="A965" s="160" t="s">
        <v>627</v>
      </c>
      <c r="B965" s="164"/>
      <c r="C965" s="168">
        <v>0</v>
      </c>
      <c r="D965" s="171">
        <v>0</v>
      </c>
      <c r="E965" s="172"/>
      <c r="F965" s="83" t="str">
        <f t="shared" si="46"/>
        <v>October</v>
      </c>
      <c r="G965" s="113">
        <f t="shared" si="47"/>
        <v>0</v>
      </c>
      <c r="H965" s="49">
        <f t="shared" si="48"/>
        <v>0</v>
      </c>
    </row>
    <row r="966" spans="1:8" x14ac:dyDescent="0.25">
      <c r="A966" s="160" t="s">
        <v>632</v>
      </c>
      <c r="B966" s="164"/>
      <c r="C966" s="168">
        <v>0</v>
      </c>
      <c r="D966" s="171">
        <v>0</v>
      </c>
      <c r="E966" s="175"/>
      <c r="F966" s="83" t="str">
        <f t="shared" si="46"/>
        <v>October</v>
      </c>
      <c r="G966" s="113">
        <f t="shared" si="47"/>
        <v>0</v>
      </c>
      <c r="H966" s="49">
        <f t="shared" si="48"/>
        <v>0</v>
      </c>
    </row>
    <row r="967" spans="1:8" x14ac:dyDescent="0.25">
      <c r="A967" s="160" t="s">
        <v>632</v>
      </c>
      <c r="B967" s="164"/>
      <c r="C967" s="168">
        <v>1200</v>
      </c>
      <c r="D967" s="171">
        <v>1200</v>
      </c>
      <c r="E967" s="173">
        <v>2.06E-2</v>
      </c>
      <c r="F967" s="83" t="str">
        <f t="shared" si="46"/>
        <v>October</v>
      </c>
      <c r="G967" s="113">
        <f t="shared" si="47"/>
        <v>1200</v>
      </c>
      <c r="H967" s="49">
        <f t="shared" si="48"/>
        <v>24.72</v>
      </c>
    </row>
    <row r="968" spans="1:8" x14ac:dyDescent="0.25">
      <c r="A968" s="160" t="s">
        <v>632</v>
      </c>
      <c r="B968" s="164"/>
      <c r="C968" s="168">
        <v>0</v>
      </c>
      <c r="D968" s="171">
        <v>0</v>
      </c>
      <c r="E968" s="172"/>
      <c r="F968" s="83" t="str">
        <f t="shared" si="46"/>
        <v>October</v>
      </c>
      <c r="G968" s="113">
        <f t="shared" si="47"/>
        <v>0</v>
      </c>
      <c r="H968" s="49">
        <f t="shared" si="48"/>
        <v>0</v>
      </c>
    </row>
    <row r="969" spans="1:8" x14ac:dyDescent="0.25">
      <c r="A969" s="160" t="s">
        <v>632</v>
      </c>
      <c r="B969" s="164"/>
      <c r="C969" s="168">
        <v>0</v>
      </c>
      <c r="D969" s="171">
        <v>0</v>
      </c>
      <c r="E969" s="173">
        <v>2.1999999999999999E-2</v>
      </c>
      <c r="F969" s="83" t="str">
        <f t="shared" si="46"/>
        <v>October</v>
      </c>
      <c r="G969" s="113">
        <f t="shared" si="47"/>
        <v>0</v>
      </c>
      <c r="H969" s="49">
        <f t="shared" si="48"/>
        <v>0</v>
      </c>
    </row>
    <row r="970" spans="1:8" x14ac:dyDescent="0.25">
      <c r="A970" s="160" t="s">
        <v>632</v>
      </c>
      <c r="B970" s="164"/>
      <c r="C970" s="168">
        <v>0</v>
      </c>
      <c r="D970" s="171">
        <v>0</v>
      </c>
      <c r="E970" s="172"/>
      <c r="F970" s="83" t="str">
        <f t="shared" si="46"/>
        <v>October</v>
      </c>
      <c r="G970" s="113">
        <f t="shared" si="47"/>
        <v>0</v>
      </c>
      <c r="H970" s="49">
        <f t="shared" si="48"/>
        <v>0</v>
      </c>
    </row>
    <row r="971" spans="1:8" x14ac:dyDescent="0.25">
      <c r="A971" s="160" t="s">
        <v>632</v>
      </c>
      <c r="B971" s="164"/>
      <c r="C971" s="168">
        <v>200</v>
      </c>
      <c r="D971" s="171">
        <v>200</v>
      </c>
      <c r="E971" s="173">
        <v>6.9699999999999998E-2</v>
      </c>
      <c r="F971" s="83" t="str">
        <f t="shared" si="46"/>
        <v>October</v>
      </c>
      <c r="G971" s="113">
        <f t="shared" si="47"/>
        <v>200</v>
      </c>
      <c r="H971" s="49">
        <f t="shared" si="48"/>
        <v>13.94</v>
      </c>
    </row>
    <row r="972" spans="1:8" x14ac:dyDescent="0.25">
      <c r="A972" s="160" t="s">
        <v>632</v>
      </c>
      <c r="B972" s="164"/>
      <c r="C972" s="168">
        <v>0</v>
      </c>
      <c r="D972" s="171">
        <v>0</v>
      </c>
      <c r="E972" s="173">
        <v>2.2799999999999998</v>
      </c>
      <c r="F972" s="83" t="str">
        <f t="shared" si="46"/>
        <v>October</v>
      </c>
      <c r="G972" s="113">
        <f t="shared" si="47"/>
        <v>0</v>
      </c>
      <c r="H972" s="49">
        <f t="shared" si="48"/>
        <v>0</v>
      </c>
    </row>
    <row r="973" spans="1:8" x14ac:dyDescent="0.25">
      <c r="A973" s="160" t="s">
        <v>632</v>
      </c>
      <c r="B973" s="164"/>
      <c r="C973" s="168">
        <v>4</v>
      </c>
      <c r="D973" s="171">
        <v>4</v>
      </c>
      <c r="E973" s="173">
        <v>22.42</v>
      </c>
      <c r="F973" s="83" t="str">
        <f t="shared" si="46"/>
        <v>October</v>
      </c>
      <c r="G973" s="113">
        <f t="shared" si="47"/>
        <v>4</v>
      </c>
      <c r="H973" s="49">
        <f t="shared" si="48"/>
        <v>89.68</v>
      </c>
    </row>
    <row r="974" spans="1:8" x14ac:dyDescent="0.25">
      <c r="A974" s="160" t="s">
        <v>632</v>
      </c>
      <c r="B974" s="164"/>
      <c r="C974" s="168">
        <v>500</v>
      </c>
      <c r="D974" s="171">
        <v>500</v>
      </c>
      <c r="E974" s="173">
        <v>4.9279999999999997E-2</v>
      </c>
      <c r="F974" s="83" t="str">
        <f t="shared" si="46"/>
        <v>October</v>
      </c>
      <c r="G974" s="113">
        <f t="shared" si="47"/>
        <v>500</v>
      </c>
      <c r="H974" s="49">
        <f t="shared" si="48"/>
        <v>24.639999999999997</v>
      </c>
    </row>
    <row r="975" spans="1:8" x14ac:dyDescent="0.25">
      <c r="A975" s="160" t="s">
        <v>632</v>
      </c>
      <c r="B975" s="164"/>
      <c r="C975" s="168">
        <v>2000</v>
      </c>
      <c r="D975" s="171">
        <v>2000</v>
      </c>
      <c r="E975" s="173">
        <v>4.9279999999999997E-2</v>
      </c>
      <c r="F975" s="83" t="str">
        <f t="shared" si="46"/>
        <v>October</v>
      </c>
      <c r="G975" s="113">
        <f t="shared" si="47"/>
        <v>2000</v>
      </c>
      <c r="H975" s="49">
        <f t="shared" si="48"/>
        <v>98.559999999999988</v>
      </c>
    </row>
    <row r="976" spans="1:8" x14ac:dyDescent="0.25">
      <c r="A976" s="160" t="s">
        <v>632</v>
      </c>
      <c r="B976" s="164"/>
      <c r="C976" s="168">
        <v>500</v>
      </c>
      <c r="D976" s="171">
        <v>500</v>
      </c>
      <c r="E976" s="173">
        <v>4.9250000000000002E-2</v>
      </c>
      <c r="F976" s="83" t="str">
        <f t="shared" si="46"/>
        <v>October</v>
      </c>
      <c r="G976" s="113">
        <f t="shared" si="47"/>
        <v>500</v>
      </c>
      <c r="H976" s="49">
        <f t="shared" si="48"/>
        <v>24.625</v>
      </c>
    </row>
    <row r="977" spans="1:8" x14ac:dyDescent="0.25">
      <c r="A977" s="160" t="s">
        <v>651</v>
      </c>
      <c r="B977" s="164">
        <v>23</v>
      </c>
      <c r="C977" s="168">
        <v>0</v>
      </c>
      <c r="D977" s="171">
        <v>23</v>
      </c>
      <c r="E977" s="175"/>
      <c r="F977" s="83" t="str">
        <f t="shared" si="46"/>
        <v>October</v>
      </c>
      <c r="G977" s="113">
        <f t="shared" si="47"/>
        <v>0</v>
      </c>
      <c r="H977" s="49">
        <f t="shared" si="48"/>
        <v>0</v>
      </c>
    </row>
    <row r="978" spans="1:8" x14ac:dyDescent="0.25">
      <c r="A978" s="160" t="s">
        <v>622</v>
      </c>
      <c r="B978" s="164"/>
      <c r="C978" s="168">
        <v>4</v>
      </c>
      <c r="D978" s="171">
        <v>4</v>
      </c>
      <c r="E978" s="173">
        <v>15.39</v>
      </c>
      <c r="F978" s="83" t="str">
        <f t="shared" si="46"/>
        <v>October</v>
      </c>
      <c r="G978" s="113">
        <f t="shared" si="47"/>
        <v>4</v>
      </c>
      <c r="H978" s="49">
        <f t="shared" si="48"/>
        <v>61.56</v>
      </c>
    </row>
    <row r="979" spans="1:8" x14ac:dyDescent="0.25">
      <c r="A979" s="160" t="s">
        <v>622</v>
      </c>
      <c r="B979" s="164"/>
      <c r="C979" s="168">
        <v>18</v>
      </c>
      <c r="D979" s="171">
        <v>18</v>
      </c>
      <c r="E979" s="173">
        <v>2.1560000000000001</v>
      </c>
      <c r="F979" s="83" t="str">
        <f t="shared" si="46"/>
        <v>October</v>
      </c>
      <c r="G979" s="113">
        <f t="shared" si="47"/>
        <v>18</v>
      </c>
      <c r="H979" s="49">
        <f t="shared" si="48"/>
        <v>38.808</v>
      </c>
    </row>
    <row r="980" spans="1:8" x14ac:dyDescent="0.25">
      <c r="A980" s="160" t="s">
        <v>651</v>
      </c>
      <c r="B980" s="164">
        <v>3</v>
      </c>
      <c r="C980" s="168">
        <v>0</v>
      </c>
      <c r="D980" s="171">
        <v>3</v>
      </c>
      <c r="E980" s="172"/>
      <c r="F980" s="83" t="str">
        <f t="shared" si="46"/>
        <v>October</v>
      </c>
      <c r="G980" s="113">
        <f t="shared" si="47"/>
        <v>0</v>
      </c>
      <c r="H980" s="49">
        <f t="shared" si="48"/>
        <v>0</v>
      </c>
    </row>
    <row r="981" spans="1:8" x14ac:dyDescent="0.25">
      <c r="A981" s="160" t="s">
        <v>651</v>
      </c>
      <c r="B981" s="164">
        <v>4</v>
      </c>
      <c r="C981" s="168">
        <v>0</v>
      </c>
      <c r="D981" s="171">
        <v>4</v>
      </c>
      <c r="E981" s="172"/>
      <c r="F981" s="83" t="str">
        <f t="shared" si="46"/>
        <v>October</v>
      </c>
      <c r="G981" s="113">
        <f t="shared" si="47"/>
        <v>0</v>
      </c>
      <c r="H981" s="49">
        <f t="shared" si="48"/>
        <v>0</v>
      </c>
    </row>
    <row r="982" spans="1:8" x14ac:dyDescent="0.25">
      <c r="A982" s="160" t="s">
        <v>651</v>
      </c>
      <c r="B982" s="164">
        <v>8</v>
      </c>
      <c r="C982" s="168">
        <v>0</v>
      </c>
      <c r="D982" s="171">
        <v>8</v>
      </c>
      <c r="E982" s="172"/>
      <c r="F982" s="83" t="str">
        <f t="shared" si="46"/>
        <v>October</v>
      </c>
      <c r="G982" s="113">
        <f t="shared" si="47"/>
        <v>0</v>
      </c>
      <c r="H982" s="49">
        <f t="shared" si="48"/>
        <v>0</v>
      </c>
    </row>
    <row r="983" spans="1:8" x14ac:dyDescent="0.25">
      <c r="A983" s="160" t="s">
        <v>651</v>
      </c>
      <c r="B983" s="164">
        <v>6</v>
      </c>
      <c r="C983" s="168">
        <v>0</v>
      </c>
      <c r="D983" s="171">
        <v>6</v>
      </c>
      <c r="E983" s="172"/>
      <c r="F983" s="83" t="str">
        <f t="shared" si="46"/>
        <v>October</v>
      </c>
      <c r="G983" s="113">
        <f t="shared" si="47"/>
        <v>0</v>
      </c>
      <c r="H983" s="49">
        <f t="shared" si="48"/>
        <v>0</v>
      </c>
    </row>
    <row r="984" spans="1:8" x14ac:dyDescent="0.25">
      <c r="A984" s="160" t="s">
        <v>651</v>
      </c>
      <c r="B984" s="164">
        <v>6</v>
      </c>
      <c r="C984" s="168">
        <v>0</v>
      </c>
      <c r="D984" s="171">
        <v>6</v>
      </c>
      <c r="E984" s="172"/>
      <c r="F984" s="83" t="str">
        <f t="shared" si="46"/>
        <v>October</v>
      </c>
      <c r="G984" s="113">
        <f t="shared" si="47"/>
        <v>0</v>
      </c>
      <c r="H984" s="49">
        <f t="shared" si="48"/>
        <v>0</v>
      </c>
    </row>
    <row r="985" spans="1:8" x14ac:dyDescent="0.25">
      <c r="A985" s="160" t="s">
        <v>651</v>
      </c>
      <c r="B985" s="164">
        <v>2</v>
      </c>
      <c r="C985" s="168">
        <v>0</v>
      </c>
      <c r="D985" s="171">
        <v>2</v>
      </c>
      <c r="E985" s="172"/>
      <c r="F985" s="83" t="str">
        <f t="shared" si="46"/>
        <v>October</v>
      </c>
      <c r="G985" s="113">
        <f t="shared" si="47"/>
        <v>0</v>
      </c>
      <c r="H985" s="49">
        <f t="shared" si="48"/>
        <v>0</v>
      </c>
    </row>
    <row r="986" spans="1:8" x14ac:dyDescent="0.25">
      <c r="A986" s="160" t="s">
        <v>651</v>
      </c>
      <c r="B986" s="163"/>
      <c r="C986" s="168">
        <v>0</v>
      </c>
      <c r="D986" s="171">
        <v>0</v>
      </c>
      <c r="E986" s="172"/>
      <c r="F986" s="83" t="str">
        <f t="shared" si="46"/>
        <v>October</v>
      </c>
      <c r="G986" s="113">
        <f t="shared" si="47"/>
        <v>0</v>
      </c>
      <c r="H986" s="49">
        <f t="shared" si="48"/>
        <v>0</v>
      </c>
    </row>
    <row r="987" spans="1:8" x14ac:dyDescent="0.25">
      <c r="A987" s="160" t="s">
        <v>651</v>
      </c>
      <c r="B987" s="164">
        <v>6</v>
      </c>
      <c r="C987" s="168">
        <v>0</v>
      </c>
      <c r="D987" s="171">
        <v>6</v>
      </c>
      <c r="E987" s="172"/>
      <c r="F987" s="83" t="str">
        <f t="shared" si="46"/>
        <v>October</v>
      </c>
      <c r="G987" s="113">
        <f t="shared" si="47"/>
        <v>0</v>
      </c>
      <c r="H987" s="49">
        <f t="shared" si="48"/>
        <v>0</v>
      </c>
    </row>
    <row r="988" spans="1:8" x14ac:dyDescent="0.25">
      <c r="A988" s="160" t="s">
        <v>651</v>
      </c>
      <c r="B988" s="164">
        <v>1</v>
      </c>
      <c r="C988" s="168">
        <v>0</v>
      </c>
      <c r="D988" s="171">
        <v>1</v>
      </c>
      <c r="E988" s="172"/>
      <c r="F988" s="83" t="str">
        <f t="shared" si="46"/>
        <v>October</v>
      </c>
      <c r="G988" s="113">
        <f t="shared" si="47"/>
        <v>0</v>
      </c>
      <c r="H988" s="49">
        <f t="shared" si="48"/>
        <v>0</v>
      </c>
    </row>
    <row r="989" spans="1:8" x14ac:dyDescent="0.25">
      <c r="A989" s="160" t="s">
        <v>651</v>
      </c>
      <c r="B989" s="164">
        <v>3</v>
      </c>
      <c r="C989" s="168">
        <v>0</v>
      </c>
      <c r="D989" s="171">
        <v>3</v>
      </c>
      <c r="E989" s="172"/>
      <c r="F989" s="83" t="str">
        <f t="shared" si="46"/>
        <v>October</v>
      </c>
      <c r="G989" s="113">
        <f t="shared" si="47"/>
        <v>0</v>
      </c>
      <c r="H989" s="49">
        <f t="shared" si="48"/>
        <v>0</v>
      </c>
    </row>
    <row r="990" spans="1:8" x14ac:dyDescent="0.25">
      <c r="A990" s="160" t="s">
        <v>622</v>
      </c>
      <c r="B990" s="164">
        <v>3</v>
      </c>
      <c r="C990" s="168">
        <v>20</v>
      </c>
      <c r="D990" s="171">
        <v>23</v>
      </c>
      <c r="E990" s="173">
        <v>5.15</v>
      </c>
      <c r="F990" s="83" t="str">
        <f t="shared" si="46"/>
        <v>October</v>
      </c>
      <c r="G990" s="113">
        <f t="shared" si="47"/>
        <v>20</v>
      </c>
      <c r="H990" s="49">
        <f t="shared" si="48"/>
        <v>103</v>
      </c>
    </row>
    <row r="991" spans="1:8" x14ac:dyDescent="0.25">
      <c r="A991" s="160" t="s">
        <v>622</v>
      </c>
      <c r="B991" s="164">
        <v>11</v>
      </c>
      <c r="C991" s="168">
        <v>0</v>
      </c>
      <c r="D991" s="171">
        <v>11</v>
      </c>
      <c r="E991" s="172"/>
      <c r="F991" s="83" t="str">
        <f t="shared" si="46"/>
        <v>October</v>
      </c>
      <c r="G991" s="113">
        <f t="shared" si="47"/>
        <v>0</v>
      </c>
      <c r="H991" s="49">
        <f t="shared" si="48"/>
        <v>0</v>
      </c>
    </row>
    <row r="992" spans="1:8" x14ac:dyDescent="0.25">
      <c r="A992" s="160" t="s">
        <v>622</v>
      </c>
      <c r="B992" s="164">
        <v>2</v>
      </c>
      <c r="C992" s="168">
        <v>9</v>
      </c>
      <c r="D992" s="171">
        <v>11</v>
      </c>
      <c r="E992" s="173">
        <v>5.15</v>
      </c>
      <c r="F992" s="83" t="str">
        <f t="shared" si="46"/>
        <v>October</v>
      </c>
      <c r="G992" s="113">
        <f t="shared" si="47"/>
        <v>9</v>
      </c>
      <c r="H992" s="49">
        <f t="shared" si="48"/>
        <v>46.35</v>
      </c>
    </row>
    <row r="993" spans="1:8" x14ac:dyDescent="0.25">
      <c r="A993" s="160" t="s">
        <v>622</v>
      </c>
      <c r="B993" s="164">
        <v>0</v>
      </c>
      <c r="C993" s="168">
        <v>0</v>
      </c>
      <c r="D993" s="171">
        <v>0</v>
      </c>
      <c r="E993" s="173"/>
      <c r="F993" s="83" t="str">
        <f t="shared" si="46"/>
        <v>October</v>
      </c>
      <c r="G993" s="113">
        <f t="shared" si="47"/>
        <v>0</v>
      </c>
      <c r="H993" s="49">
        <f t="shared" si="48"/>
        <v>0</v>
      </c>
    </row>
    <row r="994" spans="1:8" x14ac:dyDescent="0.25">
      <c r="A994" s="160" t="s">
        <v>622</v>
      </c>
      <c r="B994" s="164">
        <v>10</v>
      </c>
      <c r="C994" s="168">
        <v>0</v>
      </c>
      <c r="D994" s="171">
        <v>10</v>
      </c>
      <c r="E994" s="173"/>
      <c r="F994" s="83" t="str">
        <f t="shared" si="46"/>
        <v>October</v>
      </c>
      <c r="G994" s="113">
        <f t="shared" si="47"/>
        <v>0</v>
      </c>
      <c r="H994" s="49">
        <f t="shared" si="48"/>
        <v>0</v>
      </c>
    </row>
    <row r="995" spans="1:8" x14ac:dyDescent="0.25">
      <c r="A995" s="160" t="s">
        <v>622</v>
      </c>
      <c r="B995" s="164">
        <v>0</v>
      </c>
      <c r="C995" s="168">
        <v>0</v>
      </c>
      <c r="D995" s="171">
        <v>0</v>
      </c>
      <c r="E995" s="173"/>
      <c r="F995" s="83" t="str">
        <f t="shared" si="46"/>
        <v>October</v>
      </c>
      <c r="G995" s="113">
        <f t="shared" si="47"/>
        <v>0</v>
      </c>
      <c r="H995" s="49">
        <f t="shared" si="48"/>
        <v>0</v>
      </c>
    </row>
    <row r="996" spans="1:8" x14ac:dyDescent="0.25">
      <c r="A996" s="160" t="s">
        <v>622</v>
      </c>
      <c r="B996" s="164">
        <v>5</v>
      </c>
      <c r="C996" s="168">
        <v>0</v>
      </c>
      <c r="D996" s="171">
        <v>5</v>
      </c>
      <c r="E996" s="173"/>
      <c r="F996" s="83" t="str">
        <f t="shared" si="46"/>
        <v>October</v>
      </c>
      <c r="G996" s="113">
        <f t="shared" si="47"/>
        <v>0</v>
      </c>
      <c r="H996" s="49">
        <f t="shared" si="48"/>
        <v>0</v>
      </c>
    </row>
    <row r="997" spans="1:8" x14ac:dyDescent="0.25">
      <c r="A997" s="160" t="s">
        <v>622</v>
      </c>
      <c r="B997" s="164">
        <v>5</v>
      </c>
      <c r="C997" s="168">
        <v>0</v>
      </c>
      <c r="D997" s="171">
        <v>5</v>
      </c>
      <c r="E997" s="173"/>
      <c r="F997" s="83" t="str">
        <f t="shared" si="46"/>
        <v>October</v>
      </c>
      <c r="G997" s="113">
        <f t="shared" si="47"/>
        <v>0</v>
      </c>
      <c r="H997" s="49">
        <f t="shared" si="48"/>
        <v>0</v>
      </c>
    </row>
    <row r="998" spans="1:8" x14ac:dyDescent="0.25">
      <c r="A998" s="160" t="s">
        <v>622</v>
      </c>
      <c r="B998" s="164">
        <v>1</v>
      </c>
      <c r="C998" s="168">
        <v>0</v>
      </c>
      <c r="D998" s="171">
        <v>1</v>
      </c>
      <c r="E998" s="173"/>
      <c r="F998" s="83" t="str">
        <f t="shared" si="46"/>
        <v>October</v>
      </c>
      <c r="G998" s="113">
        <f t="shared" si="47"/>
        <v>0</v>
      </c>
      <c r="H998" s="49">
        <f t="shared" si="48"/>
        <v>0</v>
      </c>
    </row>
    <row r="999" spans="1:8" x14ac:dyDescent="0.25">
      <c r="A999" s="160" t="s">
        <v>622</v>
      </c>
      <c r="B999" s="164">
        <v>0.5</v>
      </c>
      <c r="C999" s="168">
        <v>0</v>
      </c>
      <c r="D999" s="171">
        <v>0.5</v>
      </c>
      <c r="E999" s="173"/>
      <c r="F999" s="83" t="str">
        <f t="shared" si="46"/>
        <v>October</v>
      </c>
      <c r="G999" s="113">
        <f t="shared" si="47"/>
        <v>0</v>
      </c>
      <c r="H999" s="49">
        <f t="shared" si="48"/>
        <v>0</v>
      </c>
    </row>
    <row r="1000" spans="1:8" x14ac:dyDescent="0.25">
      <c r="A1000" s="160" t="s">
        <v>622</v>
      </c>
      <c r="B1000" s="164">
        <v>2.5</v>
      </c>
      <c r="C1000" s="168">
        <v>6</v>
      </c>
      <c r="D1000" s="171">
        <v>8.5</v>
      </c>
      <c r="E1000" s="173">
        <v>5.15</v>
      </c>
      <c r="F1000" s="83" t="str">
        <f t="shared" si="46"/>
        <v>October</v>
      </c>
      <c r="G1000" s="113">
        <f t="shared" si="47"/>
        <v>6</v>
      </c>
      <c r="H1000" s="49">
        <f t="shared" si="48"/>
        <v>30.900000000000002</v>
      </c>
    </row>
    <row r="1001" spans="1:8" x14ac:dyDescent="0.25">
      <c r="A1001" s="160" t="s">
        <v>622</v>
      </c>
      <c r="B1001" s="164">
        <v>0</v>
      </c>
      <c r="C1001" s="168">
        <v>0</v>
      </c>
      <c r="D1001" s="171">
        <v>0</v>
      </c>
      <c r="E1001" s="173"/>
      <c r="F1001" s="83" t="str">
        <f t="shared" si="46"/>
        <v>October</v>
      </c>
      <c r="G1001" s="113">
        <f t="shared" si="47"/>
        <v>0</v>
      </c>
      <c r="H1001" s="49">
        <f t="shared" si="48"/>
        <v>0</v>
      </c>
    </row>
    <row r="1002" spans="1:8" x14ac:dyDescent="0.25">
      <c r="A1002" s="160" t="s">
        <v>622</v>
      </c>
      <c r="B1002" s="164">
        <v>1.5</v>
      </c>
      <c r="C1002" s="168">
        <v>3</v>
      </c>
      <c r="D1002" s="171">
        <v>4.5</v>
      </c>
      <c r="E1002" s="173">
        <v>5.15</v>
      </c>
      <c r="F1002" s="83" t="str">
        <f t="shared" si="46"/>
        <v>October</v>
      </c>
      <c r="G1002" s="113">
        <f t="shared" si="47"/>
        <v>3</v>
      </c>
      <c r="H1002" s="49">
        <f t="shared" si="48"/>
        <v>15.450000000000001</v>
      </c>
    </row>
    <row r="1003" spans="1:8" x14ac:dyDescent="0.25">
      <c r="A1003" s="160" t="s">
        <v>622</v>
      </c>
      <c r="B1003" s="164">
        <v>0.5</v>
      </c>
      <c r="C1003" s="168">
        <v>4</v>
      </c>
      <c r="D1003" s="171">
        <v>4.5</v>
      </c>
      <c r="E1003" s="173">
        <v>5.15</v>
      </c>
      <c r="F1003" s="83" t="str">
        <f t="shared" si="46"/>
        <v>October</v>
      </c>
      <c r="G1003" s="113">
        <f t="shared" si="47"/>
        <v>4</v>
      </c>
      <c r="H1003" s="49">
        <f t="shared" si="48"/>
        <v>20.6</v>
      </c>
    </row>
    <row r="1004" spans="1:8" x14ac:dyDescent="0.25">
      <c r="A1004" s="160" t="s">
        <v>622</v>
      </c>
      <c r="B1004" s="164">
        <v>1.5</v>
      </c>
      <c r="C1004" s="168">
        <v>6</v>
      </c>
      <c r="D1004" s="171">
        <v>7.5</v>
      </c>
      <c r="E1004" s="173">
        <v>5.15</v>
      </c>
      <c r="F1004" s="83" t="str">
        <f t="shared" si="46"/>
        <v>October</v>
      </c>
      <c r="G1004" s="113">
        <f t="shared" si="47"/>
        <v>6</v>
      </c>
      <c r="H1004" s="49">
        <f t="shared" si="48"/>
        <v>30.900000000000002</v>
      </c>
    </row>
    <row r="1005" spans="1:8" x14ac:dyDescent="0.25">
      <c r="A1005" s="160" t="s">
        <v>622</v>
      </c>
      <c r="B1005" s="164">
        <v>0.5</v>
      </c>
      <c r="C1005" s="168">
        <v>0</v>
      </c>
      <c r="D1005" s="171">
        <v>0.5</v>
      </c>
      <c r="E1005" s="173"/>
      <c r="F1005" s="83" t="str">
        <f t="shared" si="46"/>
        <v>October</v>
      </c>
      <c r="G1005" s="113">
        <f t="shared" si="47"/>
        <v>0</v>
      </c>
      <c r="H1005" s="49">
        <f t="shared" si="48"/>
        <v>0</v>
      </c>
    </row>
    <row r="1006" spans="1:8" x14ac:dyDescent="0.25">
      <c r="A1006" s="160" t="s">
        <v>622</v>
      </c>
      <c r="B1006" s="164">
        <v>5</v>
      </c>
      <c r="C1006" s="168">
        <v>0</v>
      </c>
      <c r="D1006" s="171">
        <v>5</v>
      </c>
      <c r="E1006" s="173"/>
      <c r="F1006" s="83" t="str">
        <f t="shared" si="46"/>
        <v>October</v>
      </c>
      <c r="G1006" s="113">
        <f t="shared" si="47"/>
        <v>0</v>
      </c>
      <c r="H1006" s="49">
        <f t="shared" si="48"/>
        <v>0</v>
      </c>
    </row>
    <row r="1007" spans="1:8" x14ac:dyDescent="0.25">
      <c r="A1007" s="160" t="s">
        <v>622</v>
      </c>
      <c r="B1007" s="164">
        <v>1</v>
      </c>
      <c r="C1007" s="168">
        <v>0</v>
      </c>
      <c r="D1007" s="171">
        <v>1</v>
      </c>
      <c r="E1007" s="173"/>
      <c r="F1007" s="83" t="str">
        <f t="shared" si="46"/>
        <v>October</v>
      </c>
      <c r="G1007" s="113">
        <f t="shared" si="47"/>
        <v>0</v>
      </c>
      <c r="H1007" s="49">
        <f t="shared" si="48"/>
        <v>0</v>
      </c>
    </row>
    <row r="1008" spans="1:8" x14ac:dyDescent="0.25">
      <c r="A1008" s="160" t="s">
        <v>622</v>
      </c>
      <c r="B1008" s="164">
        <v>8</v>
      </c>
      <c r="C1008" s="168">
        <v>0</v>
      </c>
      <c r="D1008" s="171">
        <v>8</v>
      </c>
      <c r="E1008" s="173"/>
      <c r="F1008" s="83" t="str">
        <f t="shared" si="46"/>
        <v>October</v>
      </c>
      <c r="G1008" s="113">
        <f t="shared" si="47"/>
        <v>0</v>
      </c>
      <c r="H1008" s="49">
        <f t="shared" si="48"/>
        <v>0</v>
      </c>
    </row>
    <row r="1009" spans="1:8" x14ac:dyDescent="0.25">
      <c r="A1009" s="160" t="s">
        <v>622</v>
      </c>
      <c r="B1009" s="164"/>
      <c r="C1009" s="168">
        <v>9</v>
      </c>
      <c r="D1009" s="171">
        <v>9</v>
      </c>
      <c r="E1009" s="173">
        <v>6.5</v>
      </c>
      <c r="F1009" s="83" t="str">
        <f t="shared" si="46"/>
        <v>October</v>
      </c>
      <c r="G1009" s="113">
        <f t="shared" si="47"/>
        <v>9</v>
      </c>
      <c r="H1009" s="49">
        <f t="shared" si="48"/>
        <v>58.5</v>
      </c>
    </row>
    <row r="1010" spans="1:8" x14ac:dyDescent="0.25">
      <c r="A1010" s="160" t="s">
        <v>622</v>
      </c>
      <c r="B1010" s="164">
        <v>5</v>
      </c>
      <c r="C1010" s="168">
        <v>18</v>
      </c>
      <c r="D1010" s="171">
        <v>23</v>
      </c>
      <c r="E1010" s="173">
        <v>10.09</v>
      </c>
      <c r="F1010" s="83" t="str">
        <f t="shared" si="46"/>
        <v>October</v>
      </c>
      <c r="G1010" s="113">
        <f t="shared" si="47"/>
        <v>18</v>
      </c>
      <c r="H1010" s="49">
        <f t="shared" si="48"/>
        <v>181.62</v>
      </c>
    </row>
    <row r="1011" spans="1:8" x14ac:dyDescent="0.25">
      <c r="A1011" s="160" t="s">
        <v>622</v>
      </c>
      <c r="B1011" s="164">
        <v>7</v>
      </c>
      <c r="C1011" s="168">
        <v>12</v>
      </c>
      <c r="D1011" s="171">
        <v>19</v>
      </c>
      <c r="E1011" s="173">
        <v>2.8058000000000001</v>
      </c>
      <c r="F1011" s="83" t="str">
        <f t="shared" si="46"/>
        <v>October</v>
      </c>
      <c r="G1011" s="113">
        <f t="shared" si="47"/>
        <v>12</v>
      </c>
      <c r="H1011" s="49">
        <f t="shared" si="48"/>
        <v>33.669600000000003</v>
      </c>
    </row>
    <row r="1012" spans="1:8" x14ac:dyDescent="0.25">
      <c r="A1012" s="160" t="s">
        <v>622</v>
      </c>
      <c r="B1012" s="164">
        <v>6</v>
      </c>
      <c r="C1012" s="168">
        <v>6</v>
      </c>
      <c r="D1012" s="171">
        <v>12</v>
      </c>
      <c r="E1012" s="173">
        <v>11.31</v>
      </c>
      <c r="F1012" s="83" t="str">
        <f t="shared" si="46"/>
        <v>October</v>
      </c>
      <c r="G1012" s="113">
        <f t="shared" si="47"/>
        <v>6</v>
      </c>
      <c r="H1012" s="49">
        <f t="shared" si="48"/>
        <v>67.86</v>
      </c>
    </row>
    <row r="1013" spans="1:8" x14ac:dyDescent="0.25">
      <c r="A1013" s="160" t="s">
        <v>622</v>
      </c>
      <c r="B1013" s="164"/>
      <c r="C1013" s="168">
        <v>0</v>
      </c>
      <c r="D1013" s="171">
        <v>0</v>
      </c>
      <c r="E1013" s="173"/>
      <c r="F1013" s="83" t="str">
        <f t="shared" si="46"/>
        <v>October</v>
      </c>
      <c r="G1013" s="113">
        <f t="shared" si="47"/>
        <v>0</v>
      </c>
      <c r="H1013" s="49">
        <f t="shared" si="48"/>
        <v>0</v>
      </c>
    </row>
    <row r="1014" spans="1:8" x14ac:dyDescent="0.25">
      <c r="A1014" s="160" t="s">
        <v>632</v>
      </c>
      <c r="B1014" s="164"/>
      <c r="C1014" s="168">
        <v>1</v>
      </c>
      <c r="D1014" s="171">
        <v>1</v>
      </c>
      <c r="E1014" s="173">
        <v>15.96</v>
      </c>
      <c r="F1014" s="83" t="str">
        <f t="shared" ref="F1014:F1036" si="49">"October"</f>
        <v>October</v>
      </c>
      <c r="G1014" s="113">
        <f t="shared" si="47"/>
        <v>1</v>
      </c>
      <c r="H1014" s="49">
        <f t="shared" si="48"/>
        <v>15.96</v>
      </c>
    </row>
    <row r="1015" spans="1:8" x14ac:dyDescent="0.25">
      <c r="A1015" s="160" t="s">
        <v>632</v>
      </c>
      <c r="B1015" s="164"/>
      <c r="C1015" s="168">
        <v>1</v>
      </c>
      <c r="D1015" s="171">
        <v>1</v>
      </c>
      <c r="E1015" s="173">
        <v>16.5</v>
      </c>
      <c r="F1015" s="83" t="str">
        <f t="shared" si="49"/>
        <v>October</v>
      </c>
      <c r="G1015" s="113">
        <f t="shared" si="47"/>
        <v>1</v>
      </c>
      <c r="H1015" s="49">
        <f t="shared" si="48"/>
        <v>16.5</v>
      </c>
    </row>
    <row r="1016" spans="1:8" x14ac:dyDescent="0.25">
      <c r="A1016" s="160" t="s">
        <v>633</v>
      </c>
      <c r="B1016" s="164">
        <v>1</v>
      </c>
      <c r="C1016" s="168">
        <v>4</v>
      </c>
      <c r="D1016" s="171">
        <v>5</v>
      </c>
      <c r="E1016" s="173">
        <v>9.5150000000000006</v>
      </c>
      <c r="F1016" s="83" t="str">
        <f t="shared" si="49"/>
        <v>October</v>
      </c>
      <c r="G1016" s="113">
        <f t="shared" si="47"/>
        <v>4</v>
      </c>
      <c r="H1016" s="49">
        <f t="shared" si="48"/>
        <v>38.06</v>
      </c>
    </row>
    <row r="1017" spans="1:8" x14ac:dyDescent="0.25">
      <c r="A1017" s="160" t="s">
        <v>634</v>
      </c>
      <c r="B1017" s="164">
        <v>5.5</v>
      </c>
      <c r="C1017" s="168">
        <v>6</v>
      </c>
      <c r="D1017" s="171">
        <v>11.5</v>
      </c>
      <c r="E1017" s="173">
        <v>8.74</v>
      </c>
      <c r="F1017" s="83" t="str">
        <f t="shared" si="49"/>
        <v>October</v>
      </c>
      <c r="G1017" s="113">
        <f t="shared" si="47"/>
        <v>6</v>
      </c>
      <c r="H1017" s="49">
        <f t="shared" si="48"/>
        <v>52.44</v>
      </c>
    </row>
    <row r="1018" spans="1:8" x14ac:dyDescent="0.25">
      <c r="A1018" s="160" t="s">
        <v>634</v>
      </c>
      <c r="B1018" s="164">
        <v>3.5</v>
      </c>
      <c r="C1018" s="168">
        <v>6</v>
      </c>
      <c r="D1018" s="171">
        <v>9.5</v>
      </c>
      <c r="E1018" s="173">
        <v>8.74</v>
      </c>
      <c r="F1018" s="83" t="str">
        <f t="shared" si="49"/>
        <v>October</v>
      </c>
      <c r="G1018" s="113">
        <f t="shared" si="47"/>
        <v>6</v>
      </c>
      <c r="H1018" s="49">
        <f t="shared" si="48"/>
        <v>52.44</v>
      </c>
    </row>
    <row r="1019" spans="1:8" x14ac:dyDescent="0.25">
      <c r="A1019" s="160" t="s">
        <v>634</v>
      </c>
      <c r="B1019" s="164">
        <v>3.5</v>
      </c>
      <c r="C1019" s="168">
        <v>6</v>
      </c>
      <c r="D1019" s="171">
        <v>9.5</v>
      </c>
      <c r="E1019" s="173">
        <v>8.74</v>
      </c>
      <c r="F1019" s="83" t="str">
        <f t="shared" si="49"/>
        <v>October</v>
      </c>
      <c r="G1019" s="113">
        <f t="shared" si="47"/>
        <v>6</v>
      </c>
      <c r="H1019" s="49">
        <f t="shared" si="48"/>
        <v>52.44</v>
      </c>
    </row>
    <row r="1020" spans="1:8" x14ac:dyDescent="0.25">
      <c r="A1020" s="160" t="s">
        <v>611</v>
      </c>
      <c r="B1020" s="164"/>
      <c r="C1020" s="168">
        <v>0</v>
      </c>
      <c r="D1020" s="171">
        <v>0</v>
      </c>
      <c r="E1020" s="173"/>
      <c r="F1020" s="83" t="str">
        <f t="shared" si="49"/>
        <v>October</v>
      </c>
      <c r="G1020" s="113">
        <f t="shared" si="47"/>
        <v>0</v>
      </c>
      <c r="H1020" s="49">
        <f t="shared" si="48"/>
        <v>0</v>
      </c>
    </row>
    <row r="1021" spans="1:8" x14ac:dyDescent="0.25">
      <c r="A1021" s="160" t="s">
        <v>622</v>
      </c>
      <c r="B1021" s="164">
        <v>9</v>
      </c>
      <c r="C1021" s="168">
        <v>54</v>
      </c>
      <c r="D1021" s="171">
        <v>63</v>
      </c>
      <c r="E1021" s="173">
        <v>3.32</v>
      </c>
      <c r="F1021" s="83" t="str">
        <f t="shared" si="49"/>
        <v>October</v>
      </c>
      <c r="G1021" s="113">
        <f t="shared" si="47"/>
        <v>54</v>
      </c>
      <c r="H1021" s="49">
        <f t="shared" si="48"/>
        <v>179.28</v>
      </c>
    </row>
    <row r="1022" spans="1:8" x14ac:dyDescent="0.25">
      <c r="A1022" s="160" t="s">
        <v>622</v>
      </c>
      <c r="B1022" s="164">
        <v>11</v>
      </c>
      <c r="C1022" s="168">
        <v>60</v>
      </c>
      <c r="D1022" s="171">
        <v>71</v>
      </c>
      <c r="E1022" s="173">
        <v>1.51</v>
      </c>
      <c r="F1022" s="83" t="str">
        <f t="shared" si="49"/>
        <v>October</v>
      </c>
      <c r="G1022" s="113">
        <f t="shared" si="47"/>
        <v>60</v>
      </c>
      <c r="H1022" s="49">
        <f t="shared" si="48"/>
        <v>90.6</v>
      </c>
    </row>
    <row r="1023" spans="1:8" x14ac:dyDescent="0.25">
      <c r="A1023" s="160" t="s">
        <v>622</v>
      </c>
      <c r="B1023" s="164">
        <v>4</v>
      </c>
      <c r="C1023" s="168">
        <v>24</v>
      </c>
      <c r="D1023" s="171">
        <v>28</v>
      </c>
      <c r="E1023" s="173">
        <v>1.7875000000000001</v>
      </c>
      <c r="F1023" s="83" t="str">
        <f t="shared" si="49"/>
        <v>October</v>
      </c>
      <c r="G1023" s="113">
        <f t="shared" si="47"/>
        <v>24</v>
      </c>
      <c r="H1023" s="49">
        <f t="shared" si="48"/>
        <v>42.900000000000006</v>
      </c>
    </row>
    <row r="1024" spans="1:8" x14ac:dyDescent="0.25">
      <c r="A1024" s="160" t="s">
        <v>651</v>
      </c>
      <c r="B1024" s="164">
        <v>3</v>
      </c>
      <c r="C1024" s="168">
        <v>0</v>
      </c>
      <c r="D1024" s="171">
        <v>3</v>
      </c>
      <c r="E1024" s="173">
        <v>16.567499999999999</v>
      </c>
      <c r="F1024" s="83" t="str">
        <f t="shared" si="49"/>
        <v>October</v>
      </c>
      <c r="G1024" s="113">
        <f t="shared" si="47"/>
        <v>0</v>
      </c>
      <c r="H1024" s="49">
        <f t="shared" si="48"/>
        <v>0</v>
      </c>
    </row>
    <row r="1025" spans="1:8" x14ac:dyDescent="0.25">
      <c r="A1025" s="160" t="s">
        <v>622</v>
      </c>
      <c r="B1025" s="164">
        <v>3.5</v>
      </c>
      <c r="C1025" s="168">
        <v>5</v>
      </c>
      <c r="D1025" s="171">
        <v>8.5</v>
      </c>
      <c r="E1025" s="173">
        <v>2.58</v>
      </c>
      <c r="F1025" s="83" t="str">
        <f t="shared" si="49"/>
        <v>October</v>
      </c>
      <c r="G1025" s="113">
        <f t="shared" si="47"/>
        <v>5</v>
      </c>
      <c r="H1025" s="49">
        <f t="shared" si="48"/>
        <v>12.9</v>
      </c>
    </row>
    <row r="1026" spans="1:8" x14ac:dyDescent="0.25">
      <c r="A1026" s="160" t="s">
        <v>622</v>
      </c>
      <c r="B1026" s="164">
        <v>3</v>
      </c>
      <c r="C1026" s="168">
        <v>5</v>
      </c>
      <c r="D1026" s="171">
        <v>8</v>
      </c>
      <c r="E1026" s="173">
        <v>2.58</v>
      </c>
      <c r="F1026" s="83" t="str">
        <f t="shared" si="49"/>
        <v>October</v>
      </c>
      <c r="G1026" s="113">
        <f t="shared" si="47"/>
        <v>5</v>
      </c>
      <c r="H1026" s="49">
        <f t="shared" si="48"/>
        <v>12.9</v>
      </c>
    </row>
    <row r="1027" spans="1:8" x14ac:dyDescent="0.25">
      <c r="A1027" s="160" t="s">
        <v>622</v>
      </c>
      <c r="B1027" s="164">
        <v>2.5</v>
      </c>
      <c r="C1027" s="168">
        <v>2</v>
      </c>
      <c r="D1027" s="171">
        <v>4.5</v>
      </c>
      <c r="E1027" s="173">
        <v>2.58</v>
      </c>
      <c r="F1027" s="83" t="str">
        <f t="shared" si="49"/>
        <v>October</v>
      </c>
      <c r="G1027" s="113">
        <f t="shared" ref="G1027:G1090" si="50">IFERROR(IF(C1027=" ",0,C1027),0)</f>
        <v>2</v>
      </c>
      <c r="H1027" s="49">
        <f t="shared" ref="H1027:H1090" si="51">IFERROR(G1027 * E1027, 0)</f>
        <v>5.16</v>
      </c>
    </row>
    <row r="1028" spans="1:8" x14ac:dyDescent="0.25">
      <c r="A1028" s="160" t="s">
        <v>622</v>
      </c>
      <c r="B1028" s="164">
        <v>5</v>
      </c>
      <c r="C1028" s="168">
        <v>2</v>
      </c>
      <c r="D1028" s="171">
        <v>7</v>
      </c>
      <c r="E1028" s="173">
        <v>2.58</v>
      </c>
      <c r="F1028" s="83" t="str">
        <f t="shared" si="49"/>
        <v>October</v>
      </c>
      <c r="G1028" s="113">
        <f t="shared" si="50"/>
        <v>2</v>
      </c>
      <c r="H1028" s="49">
        <f t="shared" si="51"/>
        <v>5.16</v>
      </c>
    </row>
    <row r="1029" spans="1:8" x14ac:dyDescent="0.25">
      <c r="A1029" s="160" t="s">
        <v>622</v>
      </c>
      <c r="B1029" s="164">
        <v>2.5</v>
      </c>
      <c r="C1029" s="168">
        <v>2</v>
      </c>
      <c r="D1029" s="171">
        <v>4.5</v>
      </c>
      <c r="E1029" s="173">
        <v>2.58</v>
      </c>
      <c r="F1029" s="83" t="str">
        <f t="shared" si="49"/>
        <v>October</v>
      </c>
      <c r="G1029" s="113">
        <f t="shared" si="50"/>
        <v>2</v>
      </c>
      <c r="H1029" s="49">
        <f t="shared" si="51"/>
        <v>5.16</v>
      </c>
    </row>
    <row r="1030" spans="1:8" x14ac:dyDescent="0.25">
      <c r="A1030" s="160" t="s">
        <v>622</v>
      </c>
      <c r="B1030" s="164">
        <v>2</v>
      </c>
      <c r="C1030" s="168">
        <v>0</v>
      </c>
      <c r="D1030" s="171">
        <v>2</v>
      </c>
      <c r="E1030" s="173">
        <v>2.58</v>
      </c>
      <c r="F1030" s="83" t="str">
        <f t="shared" si="49"/>
        <v>October</v>
      </c>
      <c r="G1030" s="113">
        <f t="shared" si="50"/>
        <v>0</v>
      </c>
      <c r="H1030" s="49">
        <f t="shared" si="51"/>
        <v>0</v>
      </c>
    </row>
    <row r="1031" spans="1:8" x14ac:dyDescent="0.25">
      <c r="A1031" s="160" t="s">
        <v>622</v>
      </c>
      <c r="B1031" s="164">
        <v>1.5</v>
      </c>
      <c r="C1031" s="168">
        <v>6</v>
      </c>
      <c r="D1031" s="171">
        <v>7.5</v>
      </c>
      <c r="E1031" s="173">
        <v>2.58</v>
      </c>
      <c r="F1031" s="83" t="str">
        <f t="shared" si="49"/>
        <v>October</v>
      </c>
      <c r="G1031" s="113">
        <f t="shared" si="50"/>
        <v>6</v>
      </c>
      <c r="H1031" s="49">
        <f t="shared" si="51"/>
        <v>15.48</v>
      </c>
    </row>
    <row r="1032" spans="1:8" x14ac:dyDescent="0.25">
      <c r="A1032" s="160" t="s">
        <v>622</v>
      </c>
      <c r="B1032" s="164">
        <v>0</v>
      </c>
      <c r="C1032" s="168">
        <v>0</v>
      </c>
      <c r="D1032" s="171">
        <v>0</v>
      </c>
      <c r="E1032" s="173">
        <v>2.58</v>
      </c>
      <c r="F1032" s="83" t="str">
        <f t="shared" si="49"/>
        <v>October</v>
      </c>
      <c r="G1032" s="113">
        <f t="shared" si="50"/>
        <v>0</v>
      </c>
      <c r="H1032" s="49">
        <f t="shared" si="51"/>
        <v>0</v>
      </c>
    </row>
    <row r="1033" spans="1:8" x14ac:dyDescent="0.25">
      <c r="A1033" s="160" t="s">
        <v>622</v>
      </c>
      <c r="B1033" s="164">
        <v>1.5</v>
      </c>
      <c r="C1033" s="168">
        <v>2</v>
      </c>
      <c r="D1033" s="171">
        <v>3.5</v>
      </c>
      <c r="E1033" s="173">
        <v>2.58</v>
      </c>
      <c r="F1033" s="83" t="str">
        <f t="shared" si="49"/>
        <v>October</v>
      </c>
      <c r="G1033" s="113">
        <f t="shared" si="50"/>
        <v>2</v>
      </c>
      <c r="H1033" s="49">
        <f t="shared" si="51"/>
        <v>5.16</v>
      </c>
    </row>
    <row r="1034" spans="1:8" x14ac:dyDescent="0.25">
      <c r="A1034" s="160" t="s">
        <v>632</v>
      </c>
      <c r="B1034" s="164"/>
      <c r="C1034" s="168">
        <v>60</v>
      </c>
      <c r="D1034" s="171">
        <v>60</v>
      </c>
      <c r="E1034" s="173">
        <v>0.76200000000000001</v>
      </c>
      <c r="F1034" s="83" t="str">
        <f t="shared" si="49"/>
        <v>October</v>
      </c>
      <c r="G1034" s="113">
        <f t="shared" si="50"/>
        <v>60</v>
      </c>
      <c r="H1034" s="49">
        <f t="shared" si="51"/>
        <v>45.72</v>
      </c>
    </row>
    <row r="1035" spans="1:8" x14ac:dyDescent="0.25">
      <c r="A1035" s="160" t="s">
        <v>632</v>
      </c>
      <c r="B1035" s="164"/>
      <c r="C1035" s="168">
        <v>0</v>
      </c>
      <c r="D1035" s="171">
        <v>0</v>
      </c>
      <c r="E1035" s="172"/>
      <c r="F1035" s="83" t="str">
        <f t="shared" si="49"/>
        <v>October</v>
      </c>
      <c r="G1035" s="113">
        <f t="shared" si="50"/>
        <v>0</v>
      </c>
      <c r="H1035" s="49">
        <f t="shared" si="51"/>
        <v>0</v>
      </c>
    </row>
    <row r="1036" spans="1:8" x14ac:dyDescent="0.25">
      <c r="A1036" s="160"/>
      <c r="B1036" s="164"/>
      <c r="C1036" s="167"/>
      <c r="D1036" s="171"/>
      <c r="E1036" s="172"/>
      <c r="F1036" s="83" t="str">
        <f t="shared" si="49"/>
        <v>October</v>
      </c>
      <c r="G1036" s="113">
        <f t="shared" si="50"/>
        <v>0</v>
      </c>
      <c r="H1036" s="49">
        <f t="shared" si="51"/>
        <v>0</v>
      </c>
    </row>
    <row r="1037" spans="1:8" s="81" customFormat="1" ht="14.25" customHeight="1" x14ac:dyDescent="0.25">
      <c r="A1037" s="137" t="s">
        <v>627</v>
      </c>
      <c r="F1037" s="86" t="str">
        <f>"October"</f>
        <v>October</v>
      </c>
      <c r="G1037" s="113">
        <f t="shared" si="50"/>
        <v>0</v>
      </c>
      <c r="H1037" s="86">
        <f t="shared" si="51"/>
        <v>0</v>
      </c>
    </row>
    <row r="1038" spans="1:8" x14ac:dyDescent="0.25">
      <c r="A1038" s="180" t="s">
        <v>100</v>
      </c>
      <c r="B1038" s="186">
        <v>17</v>
      </c>
      <c r="C1038" s="189">
        <v>18</v>
      </c>
      <c r="D1038" s="192">
        <v>13</v>
      </c>
      <c r="E1038" s="195">
        <v>0.56999999999999995</v>
      </c>
      <c r="F1038" s="83" t="str">
        <f>"November"</f>
        <v>November</v>
      </c>
      <c r="G1038" s="113">
        <f t="shared" si="50"/>
        <v>18</v>
      </c>
      <c r="H1038" s="49">
        <f t="shared" si="51"/>
        <v>10.26</v>
      </c>
    </row>
    <row r="1039" spans="1:8" x14ac:dyDescent="0.25">
      <c r="A1039" s="181" t="s">
        <v>655</v>
      </c>
      <c r="B1039" s="186">
        <v>0</v>
      </c>
      <c r="C1039" s="189">
        <v>90</v>
      </c>
      <c r="D1039" s="192">
        <v>4</v>
      </c>
      <c r="E1039" s="196">
        <v>0.97</v>
      </c>
      <c r="F1039" s="83" t="str">
        <f t="shared" ref="F1039:F1102" si="52">"November"</f>
        <v>November</v>
      </c>
      <c r="G1039" s="113">
        <f t="shared" si="50"/>
        <v>90</v>
      </c>
      <c r="H1039" s="49">
        <f t="shared" si="51"/>
        <v>87.3</v>
      </c>
    </row>
    <row r="1040" spans="1:8" x14ac:dyDescent="0.25">
      <c r="A1040" s="181" t="s">
        <v>655</v>
      </c>
      <c r="B1040" s="186">
        <v>0</v>
      </c>
      <c r="C1040" s="189">
        <v>40</v>
      </c>
      <c r="D1040" s="192">
        <v>4</v>
      </c>
      <c r="E1040" s="196">
        <v>0.97</v>
      </c>
      <c r="F1040" s="83" t="str">
        <f t="shared" si="52"/>
        <v>November</v>
      </c>
      <c r="G1040" s="113">
        <f t="shared" si="50"/>
        <v>40</v>
      </c>
      <c r="H1040" s="49">
        <f t="shared" si="51"/>
        <v>38.799999999999997</v>
      </c>
    </row>
    <row r="1041" spans="1:8" x14ac:dyDescent="0.25">
      <c r="A1041" s="181" t="s">
        <v>655</v>
      </c>
      <c r="B1041" s="186">
        <v>0</v>
      </c>
      <c r="C1041" s="189">
        <v>80</v>
      </c>
      <c r="D1041" s="192">
        <v>19</v>
      </c>
      <c r="E1041" s="195">
        <v>0.97</v>
      </c>
      <c r="F1041" s="83" t="str">
        <f t="shared" si="52"/>
        <v>November</v>
      </c>
      <c r="G1041" s="113">
        <f t="shared" si="50"/>
        <v>80</v>
      </c>
      <c r="H1041" s="49">
        <f t="shared" si="51"/>
        <v>77.599999999999994</v>
      </c>
    </row>
    <row r="1042" spans="1:8" x14ac:dyDescent="0.25">
      <c r="A1042" s="181" t="s">
        <v>654</v>
      </c>
      <c r="B1042" s="186">
        <v>13</v>
      </c>
      <c r="C1042" s="189">
        <v>36</v>
      </c>
      <c r="D1042" s="192">
        <v>24</v>
      </c>
      <c r="E1042" s="195">
        <v>1.595</v>
      </c>
      <c r="F1042" s="83" t="str">
        <f t="shared" si="52"/>
        <v>November</v>
      </c>
      <c r="G1042" s="113">
        <f t="shared" si="50"/>
        <v>36</v>
      </c>
      <c r="H1042" s="49">
        <f t="shared" si="51"/>
        <v>57.42</v>
      </c>
    </row>
    <row r="1043" spans="1:8" x14ac:dyDescent="0.25">
      <c r="A1043" s="181" t="s">
        <v>610</v>
      </c>
      <c r="B1043" s="186">
        <v>8</v>
      </c>
      <c r="C1043" s="189">
        <v>40</v>
      </c>
      <c r="D1043" s="192">
        <v>19</v>
      </c>
      <c r="E1043" s="195">
        <v>0.85</v>
      </c>
      <c r="F1043" s="83" t="str">
        <f t="shared" si="52"/>
        <v>November</v>
      </c>
      <c r="G1043" s="113">
        <f t="shared" si="50"/>
        <v>40</v>
      </c>
      <c r="H1043" s="49">
        <f t="shared" si="51"/>
        <v>34</v>
      </c>
    </row>
    <row r="1044" spans="1:8" x14ac:dyDescent="0.25">
      <c r="A1044" s="181" t="s">
        <v>650</v>
      </c>
      <c r="B1044" s="186"/>
      <c r="C1044" s="188"/>
      <c r="D1044" s="192">
        <v>0</v>
      </c>
      <c r="E1044" s="195">
        <v>5.95</v>
      </c>
      <c r="F1044" s="83" t="str">
        <f t="shared" si="52"/>
        <v>November</v>
      </c>
      <c r="G1044" s="113">
        <f t="shared" si="50"/>
        <v>0</v>
      </c>
      <c r="H1044" s="49">
        <f t="shared" si="51"/>
        <v>0</v>
      </c>
    </row>
    <row r="1045" spans="1:8" x14ac:dyDescent="0.25">
      <c r="A1045" s="180" t="s">
        <v>653</v>
      </c>
      <c r="B1045" s="186">
        <v>8</v>
      </c>
      <c r="C1045" s="189">
        <v>493</v>
      </c>
      <c r="D1045" s="192">
        <v>9</v>
      </c>
      <c r="E1045" s="195">
        <v>0.45</v>
      </c>
      <c r="F1045" s="83" t="str">
        <f t="shared" si="52"/>
        <v>November</v>
      </c>
      <c r="G1045" s="113">
        <f t="shared" si="50"/>
        <v>493</v>
      </c>
      <c r="H1045" s="49">
        <f t="shared" si="51"/>
        <v>221.85</v>
      </c>
    </row>
    <row r="1046" spans="1:8" x14ac:dyDescent="0.25">
      <c r="A1046" s="180" t="s">
        <v>654</v>
      </c>
      <c r="B1046" s="186">
        <v>27</v>
      </c>
      <c r="C1046" s="189">
        <v>72</v>
      </c>
      <c r="D1046" s="192">
        <v>31</v>
      </c>
      <c r="E1046" s="195">
        <v>0.54769999999999996</v>
      </c>
      <c r="F1046" s="83" t="str">
        <f t="shared" si="52"/>
        <v>November</v>
      </c>
      <c r="G1046" s="113">
        <f t="shared" si="50"/>
        <v>72</v>
      </c>
      <c r="H1046" s="49">
        <f t="shared" si="51"/>
        <v>39.434399999999997</v>
      </c>
    </row>
    <row r="1047" spans="1:8" x14ac:dyDescent="0.25">
      <c r="A1047" s="181" t="s">
        <v>660</v>
      </c>
      <c r="B1047" s="186">
        <v>1</v>
      </c>
      <c r="C1047" s="189">
        <v>17</v>
      </c>
      <c r="D1047" s="192">
        <v>0</v>
      </c>
      <c r="E1047" s="195">
        <v>2.5</v>
      </c>
      <c r="F1047" s="83" t="str">
        <f t="shared" si="52"/>
        <v>November</v>
      </c>
      <c r="G1047" s="113">
        <f t="shared" si="50"/>
        <v>17</v>
      </c>
      <c r="H1047" s="49">
        <f t="shared" si="51"/>
        <v>42.5</v>
      </c>
    </row>
    <row r="1048" spans="1:8" x14ac:dyDescent="0.25">
      <c r="A1048" s="181" t="s">
        <v>660</v>
      </c>
      <c r="B1048" s="186">
        <v>4</v>
      </c>
      <c r="C1048" s="189">
        <v>264</v>
      </c>
      <c r="D1048" s="192">
        <v>10</v>
      </c>
      <c r="E1048" s="195">
        <v>1.5</v>
      </c>
      <c r="F1048" s="83" t="str">
        <f t="shared" si="52"/>
        <v>November</v>
      </c>
      <c r="G1048" s="113">
        <f t="shared" si="50"/>
        <v>264</v>
      </c>
      <c r="H1048" s="49">
        <f t="shared" si="51"/>
        <v>396</v>
      </c>
    </row>
    <row r="1049" spans="1:8" x14ac:dyDescent="0.25">
      <c r="A1049" s="181" t="s">
        <v>653</v>
      </c>
      <c r="B1049" s="186">
        <v>0</v>
      </c>
      <c r="C1049" s="189">
        <v>0</v>
      </c>
      <c r="D1049" s="192">
        <v>0</v>
      </c>
      <c r="E1049" s="195">
        <v>1.25</v>
      </c>
      <c r="F1049" s="83" t="str">
        <f t="shared" si="52"/>
        <v>November</v>
      </c>
      <c r="G1049" s="113">
        <f t="shared" si="50"/>
        <v>0</v>
      </c>
      <c r="H1049" s="49">
        <f t="shared" si="51"/>
        <v>0</v>
      </c>
    </row>
    <row r="1050" spans="1:8" x14ac:dyDescent="0.25">
      <c r="A1050" s="181" t="s">
        <v>653</v>
      </c>
      <c r="B1050" s="186">
        <v>1</v>
      </c>
      <c r="C1050" s="189">
        <v>28</v>
      </c>
      <c r="D1050" s="192">
        <v>2</v>
      </c>
      <c r="E1050" s="195">
        <v>1.45</v>
      </c>
      <c r="F1050" s="83" t="str">
        <f t="shared" si="52"/>
        <v>November</v>
      </c>
      <c r="G1050" s="113">
        <f t="shared" si="50"/>
        <v>28</v>
      </c>
      <c r="H1050" s="49">
        <f t="shared" si="51"/>
        <v>40.6</v>
      </c>
    </row>
    <row r="1051" spans="1:8" x14ac:dyDescent="0.25">
      <c r="A1051" s="181" t="s">
        <v>653</v>
      </c>
      <c r="B1051" s="186">
        <v>3</v>
      </c>
      <c r="C1051" s="189">
        <v>93</v>
      </c>
      <c r="D1051" s="192">
        <v>0</v>
      </c>
      <c r="E1051" s="195">
        <v>0.85</v>
      </c>
      <c r="F1051" s="83" t="str">
        <f t="shared" si="52"/>
        <v>November</v>
      </c>
      <c r="G1051" s="113">
        <f t="shared" si="50"/>
        <v>93</v>
      </c>
      <c r="H1051" s="49">
        <f t="shared" si="51"/>
        <v>79.05</v>
      </c>
    </row>
    <row r="1052" spans="1:8" x14ac:dyDescent="0.25">
      <c r="A1052" s="180" t="s">
        <v>100</v>
      </c>
      <c r="B1052" s="186">
        <v>0</v>
      </c>
      <c r="C1052" s="189">
        <v>0</v>
      </c>
      <c r="D1052" s="192">
        <v>0</v>
      </c>
      <c r="E1052" s="195">
        <v>0.47</v>
      </c>
      <c r="F1052" s="83" t="str">
        <f t="shared" si="52"/>
        <v>November</v>
      </c>
      <c r="G1052" s="113">
        <f t="shared" si="50"/>
        <v>0</v>
      </c>
      <c r="H1052" s="49">
        <f t="shared" si="51"/>
        <v>0</v>
      </c>
    </row>
    <row r="1053" spans="1:8" x14ac:dyDescent="0.25">
      <c r="A1053" s="181" t="s">
        <v>100</v>
      </c>
      <c r="B1053" s="186">
        <v>0</v>
      </c>
      <c r="C1053" s="189">
        <v>0</v>
      </c>
      <c r="D1053" s="192">
        <v>0</v>
      </c>
      <c r="E1053" s="195">
        <v>0.47</v>
      </c>
      <c r="F1053" s="83" t="str">
        <f t="shared" si="52"/>
        <v>November</v>
      </c>
      <c r="G1053" s="113">
        <f t="shared" si="50"/>
        <v>0</v>
      </c>
      <c r="H1053" s="49">
        <f t="shared" si="51"/>
        <v>0</v>
      </c>
    </row>
    <row r="1054" spans="1:8" x14ac:dyDescent="0.25">
      <c r="A1054" s="181" t="s">
        <v>100</v>
      </c>
      <c r="B1054" s="186">
        <v>0</v>
      </c>
      <c r="C1054" s="189">
        <v>18</v>
      </c>
      <c r="D1054" s="192">
        <v>5</v>
      </c>
      <c r="E1054" s="195">
        <v>0.47</v>
      </c>
      <c r="F1054" s="83" t="str">
        <f t="shared" si="52"/>
        <v>November</v>
      </c>
      <c r="G1054" s="113">
        <f t="shared" si="50"/>
        <v>18</v>
      </c>
      <c r="H1054" s="49">
        <f t="shared" si="51"/>
        <v>8.4599999999999991</v>
      </c>
    </row>
    <row r="1055" spans="1:8" x14ac:dyDescent="0.25">
      <c r="A1055" s="181" t="s">
        <v>100</v>
      </c>
      <c r="B1055" s="186">
        <v>0</v>
      </c>
      <c r="C1055" s="189">
        <v>18</v>
      </c>
      <c r="D1055" s="192">
        <v>5</v>
      </c>
      <c r="E1055" s="195">
        <v>0.47</v>
      </c>
      <c r="F1055" s="83" t="str">
        <f t="shared" si="52"/>
        <v>November</v>
      </c>
      <c r="G1055" s="113">
        <f t="shared" si="50"/>
        <v>18</v>
      </c>
      <c r="H1055" s="49">
        <f t="shared" si="51"/>
        <v>8.4599999999999991</v>
      </c>
    </row>
    <row r="1056" spans="1:8" x14ac:dyDescent="0.25">
      <c r="A1056" s="181" t="s">
        <v>100</v>
      </c>
      <c r="B1056" s="186">
        <v>0</v>
      </c>
      <c r="C1056" s="189">
        <v>0</v>
      </c>
      <c r="D1056" s="192">
        <v>0</v>
      </c>
      <c r="E1056" s="195">
        <v>0.47</v>
      </c>
      <c r="F1056" s="83" t="str">
        <f t="shared" si="52"/>
        <v>November</v>
      </c>
      <c r="G1056" s="113">
        <f t="shared" si="50"/>
        <v>0</v>
      </c>
      <c r="H1056" s="49">
        <f t="shared" si="51"/>
        <v>0</v>
      </c>
    </row>
    <row r="1057" spans="1:8" x14ac:dyDescent="0.25">
      <c r="A1057" s="181" t="s">
        <v>100</v>
      </c>
      <c r="B1057" s="186">
        <v>0</v>
      </c>
      <c r="C1057" s="189">
        <v>0</v>
      </c>
      <c r="D1057" s="192">
        <v>0</v>
      </c>
      <c r="E1057" s="195">
        <v>0.47</v>
      </c>
      <c r="F1057" s="83" t="str">
        <f t="shared" si="52"/>
        <v>November</v>
      </c>
      <c r="G1057" s="113">
        <f t="shared" si="50"/>
        <v>0</v>
      </c>
      <c r="H1057" s="49">
        <f t="shared" si="51"/>
        <v>0</v>
      </c>
    </row>
    <row r="1058" spans="1:8" x14ac:dyDescent="0.25">
      <c r="A1058" s="181" t="s">
        <v>653</v>
      </c>
      <c r="B1058" s="186">
        <v>0</v>
      </c>
      <c r="C1058" s="189">
        <v>42</v>
      </c>
      <c r="D1058" s="192">
        <v>2</v>
      </c>
      <c r="E1058" s="195">
        <v>1.25</v>
      </c>
      <c r="F1058" s="83" t="str">
        <f t="shared" si="52"/>
        <v>November</v>
      </c>
      <c r="G1058" s="113">
        <f t="shared" si="50"/>
        <v>42</v>
      </c>
      <c r="H1058" s="49">
        <f t="shared" si="51"/>
        <v>52.5</v>
      </c>
    </row>
    <row r="1059" spans="1:8" x14ac:dyDescent="0.25">
      <c r="A1059" s="181" t="s">
        <v>653</v>
      </c>
      <c r="B1059" s="186">
        <v>0</v>
      </c>
      <c r="C1059" s="189">
        <v>42</v>
      </c>
      <c r="D1059" s="192">
        <v>2</v>
      </c>
      <c r="E1059" s="195">
        <v>1.25</v>
      </c>
      <c r="F1059" s="83" t="str">
        <f t="shared" si="52"/>
        <v>November</v>
      </c>
      <c r="G1059" s="113">
        <f t="shared" si="50"/>
        <v>42</v>
      </c>
      <c r="H1059" s="49">
        <f t="shared" si="51"/>
        <v>52.5</v>
      </c>
    </row>
    <row r="1060" spans="1:8" x14ac:dyDescent="0.25">
      <c r="A1060" s="181" t="s">
        <v>653</v>
      </c>
      <c r="B1060" s="186">
        <v>2</v>
      </c>
      <c r="C1060" s="189">
        <v>6</v>
      </c>
      <c r="D1060" s="192">
        <v>0</v>
      </c>
      <c r="E1060" s="195">
        <v>1.25</v>
      </c>
      <c r="F1060" s="83" t="str">
        <f t="shared" si="52"/>
        <v>November</v>
      </c>
      <c r="G1060" s="113">
        <f t="shared" si="50"/>
        <v>6</v>
      </c>
      <c r="H1060" s="49">
        <f t="shared" si="51"/>
        <v>7.5</v>
      </c>
    </row>
    <row r="1061" spans="1:8" x14ac:dyDescent="0.25">
      <c r="A1061" s="181" t="s">
        <v>653</v>
      </c>
      <c r="B1061" s="186">
        <v>0</v>
      </c>
      <c r="C1061" s="189">
        <v>42</v>
      </c>
      <c r="D1061" s="192">
        <v>2</v>
      </c>
      <c r="E1061" s="196">
        <v>1.05</v>
      </c>
      <c r="F1061" s="83" t="str">
        <f t="shared" si="52"/>
        <v>November</v>
      </c>
      <c r="G1061" s="113">
        <f t="shared" si="50"/>
        <v>42</v>
      </c>
      <c r="H1061" s="49">
        <f t="shared" si="51"/>
        <v>44.1</v>
      </c>
    </row>
    <row r="1062" spans="1:8" x14ac:dyDescent="0.25">
      <c r="A1062" s="181" t="s">
        <v>659</v>
      </c>
      <c r="B1062" s="186">
        <v>15</v>
      </c>
      <c r="C1062" s="189">
        <v>36</v>
      </c>
      <c r="D1062" s="192">
        <v>15</v>
      </c>
      <c r="E1062" s="195">
        <v>0.81</v>
      </c>
      <c r="F1062" s="83" t="str">
        <f t="shared" si="52"/>
        <v>November</v>
      </c>
      <c r="G1062" s="113">
        <f t="shared" si="50"/>
        <v>36</v>
      </c>
      <c r="H1062" s="49">
        <f t="shared" si="51"/>
        <v>29.160000000000004</v>
      </c>
    </row>
    <row r="1063" spans="1:8" x14ac:dyDescent="0.25">
      <c r="A1063" s="181" t="s">
        <v>659</v>
      </c>
      <c r="B1063" s="186">
        <v>1</v>
      </c>
      <c r="C1063" s="189">
        <v>48</v>
      </c>
      <c r="D1063" s="192">
        <v>2</v>
      </c>
      <c r="E1063" s="195">
        <v>0.81</v>
      </c>
      <c r="F1063" s="83" t="str">
        <f t="shared" si="52"/>
        <v>November</v>
      </c>
      <c r="G1063" s="113">
        <f t="shared" si="50"/>
        <v>48</v>
      </c>
      <c r="H1063" s="49">
        <f t="shared" si="51"/>
        <v>38.880000000000003</v>
      </c>
    </row>
    <row r="1064" spans="1:8" x14ac:dyDescent="0.25">
      <c r="A1064" s="181" t="s">
        <v>659</v>
      </c>
      <c r="B1064" s="186">
        <v>10</v>
      </c>
      <c r="C1064" s="189">
        <v>24</v>
      </c>
      <c r="D1064" s="192">
        <v>0</v>
      </c>
      <c r="E1064" s="195">
        <v>0.81</v>
      </c>
      <c r="F1064" s="83" t="str">
        <f t="shared" si="52"/>
        <v>November</v>
      </c>
      <c r="G1064" s="113">
        <f t="shared" si="50"/>
        <v>24</v>
      </c>
      <c r="H1064" s="49">
        <f t="shared" si="51"/>
        <v>19.440000000000001</v>
      </c>
    </row>
    <row r="1065" spans="1:8" x14ac:dyDescent="0.25">
      <c r="A1065" s="181" t="s">
        <v>659</v>
      </c>
      <c r="B1065" s="186">
        <v>0</v>
      </c>
      <c r="C1065" s="189">
        <v>48</v>
      </c>
      <c r="D1065" s="192">
        <v>13</v>
      </c>
      <c r="E1065" s="195">
        <v>0.81</v>
      </c>
      <c r="F1065" s="83" t="str">
        <f t="shared" si="52"/>
        <v>November</v>
      </c>
      <c r="G1065" s="113">
        <f t="shared" si="50"/>
        <v>48</v>
      </c>
      <c r="H1065" s="49">
        <f t="shared" si="51"/>
        <v>38.880000000000003</v>
      </c>
    </row>
    <row r="1066" spans="1:8" x14ac:dyDescent="0.25">
      <c r="A1066" s="181" t="s">
        <v>659</v>
      </c>
      <c r="B1066" s="186">
        <v>27</v>
      </c>
      <c r="C1066" s="189">
        <v>24</v>
      </c>
      <c r="D1066" s="192">
        <v>14</v>
      </c>
      <c r="E1066" s="195">
        <v>0.81</v>
      </c>
      <c r="F1066" s="83" t="str">
        <f t="shared" si="52"/>
        <v>November</v>
      </c>
      <c r="G1066" s="113">
        <f t="shared" si="50"/>
        <v>24</v>
      </c>
      <c r="H1066" s="49">
        <f t="shared" si="51"/>
        <v>19.440000000000001</v>
      </c>
    </row>
    <row r="1067" spans="1:8" x14ac:dyDescent="0.25">
      <c r="A1067" s="181" t="s">
        <v>100</v>
      </c>
      <c r="B1067" s="186">
        <v>0</v>
      </c>
      <c r="C1067" s="189">
        <v>0</v>
      </c>
      <c r="D1067" s="192">
        <v>0</v>
      </c>
      <c r="E1067" s="194"/>
      <c r="F1067" s="83" t="str">
        <f t="shared" si="52"/>
        <v>November</v>
      </c>
      <c r="G1067" s="113">
        <f t="shared" si="50"/>
        <v>0</v>
      </c>
      <c r="H1067" s="49">
        <f t="shared" si="51"/>
        <v>0</v>
      </c>
    </row>
    <row r="1068" spans="1:8" x14ac:dyDescent="0.25">
      <c r="A1068" s="181" t="s">
        <v>659</v>
      </c>
      <c r="B1068" s="186">
        <v>0</v>
      </c>
      <c r="C1068" s="189">
        <v>48</v>
      </c>
      <c r="D1068" s="192">
        <v>0</v>
      </c>
      <c r="E1068" s="195">
        <v>1.48</v>
      </c>
      <c r="F1068" s="83" t="str">
        <f t="shared" si="52"/>
        <v>November</v>
      </c>
      <c r="G1068" s="113">
        <f t="shared" si="50"/>
        <v>48</v>
      </c>
      <c r="H1068" s="49">
        <f t="shared" si="51"/>
        <v>71.039999999999992</v>
      </c>
    </row>
    <row r="1069" spans="1:8" x14ac:dyDescent="0.25">
      <c r="A1069" s="181" t="s">
        <v>654</v>
      </c>
      <c r="B1069" s="186">
        <v>2</v>
      </c>
      <c r="C1069" s="189">
        <v>96</v>
      </c>
      <c r="D1069" s="192">
        <v>20</v>
      </c>
      <c r="E1069" s="195">
        <v>0.82</v>
      </c>
      <c r="F1069" s="83" t="str">
        <f t="shared" si="52"/>
        <v>November</v>
      </c>
      <c r="G1069" s="113">
        <f t="shared" si="50"/>
        <v>96</v>
      </c>
      <c r="H1069" s="49">
        <f t="shared" si="51"/>
        <v>78.72</v>
      </c>
    </row>
    <row r="1070" spans="1:8" x14ac:dyDescent="0.25">
      <c r="A1070" s="181" t="s">
        <v>650</v>
      </c>
      <c r="B1070" s="186">
        <v>0</v>
      </c>
      <c r="C1070" s="189">
        <v>50</v>
      </c>
      <c r="D1070" s="192">
        <v>6</v>
      </c>
      <c r="E1070" s="195">
        <v>5.95</v>
      </c>
      <c r="F1070" s="83" t="str">
        <f t="shared" si="52"/>
        <v>November</v>
      </c>
      <c r="G1070" s="113">
        <f t="shared" si="50"/>
        <v>50</v>
      </c>
      <c r="H1070" s="49">
        <f t="shared" si="51"/>
        <v>297.5</v>
      </c>
    </row>
    <row r="1071" spans="1:8" x14ac:dyDescent="0.25">
      <c r="A1071" s="181" t="s">
        <v>650</v>
      </c>
      <c r="B1071" s="186">
        <v>0</v>
      </c>
      <c r="C1071" s="189">
        <v>0</v>
      </c>
      <c r="D1071" s="192">
        <v>0</v>
      </c>
      <c r="E1071" s="194"/>
      <c r="F1071" s="83" t="str">
        <f t="shared" si="52"/>
        <v>November</v>
      </c>
      <c r="G1071" s="113">
        <f t="shared" si="50"/>
        <v>0</v>
      </c>
      <c r="H1071" s="49">
        <f t="shared" si="51"/>
        <v>0</v>
      </c>
    </row>
    <row r="1072" spans="1:8" x14ac:dyDescent="0.25">
      <c r="A1072" s="181" t="s">
        <v>100</v>
      </c>
      <c r="B1072" s="186">
        <v>4</v>
      </c>
      <c r="C1072" s="189">
        <v>18</v>
      </c>
      <c r="D1072" s="192">
        <v>0</v>
      </c>
      <c r="E1072" s="195">
        <v>0.61329999999999996</v>
      </c>
      <c r="F1072" s="83" t="str">
        <f t="shared" si="52"/>
        <v>November</v>
      </c>
      <c r="G1072" s="113">
        <f t="shared" si="50"/>
        <v>18</v>
      </c>
      <c r="H1072" s="49">
        <f t="shared" si="51"/>
        <v>11.039399999999999</v>
      </c>
    </row>
    <row r="1073" spans="1:8" x14ac:dyDescent="0.25">
      <c r="A1073" s="181" t="s">
        <v>654</v>
      </c>
      <c r="B1073" s="186">
        <v>0</v>
      </c>
      <c r="C1073" s="189">
        <v>48</v>
      </c>
      <c r="D1073" s="192">
        <v>14</v>
      </c>
      <c r="E1073" s="195">
        <v>0.96</v>
      </c>
      <c r="F1073" s="83" t="str">
        <f t="shared" si="52"/>
        <v>November</v>
      </c>
      <c r="G1073" s="113">
        <f t="shared" si="50"/>
        <v>48</v>
      </c>
      <c r="H1073" s="49">
        <f t="shared" si="51"/>
        <v>46.08</v>
      </c>
    </row>
    <row r="1074" spans="1:8" x14ac:dyDescent="0.25">
      <c r="A1074" s="181" t="s">
        <v>659</v>
      </c>
      <c r="B1074" s="186">
        <v>22</v>
      </c>
      <c r="C1074" s="189">
        <v>24</v>
      </c>
      <c r="D1074" s="192">
        <v>18</v>
      </c>
      <c r="E1074" s="195">
        <v>0.99</v>
      </c>
      <c r="F1074" s="83" t="str">
        <f t="shared" si="52"/>
        <v>November</v>
      </c>
      <c r="G1074" s="113">
        <f t="shared" si="50"/>
        <v>24</v>
      </c>
      <c r="H1074" s="49">
        <f t="shared" si="51"/>
        <v>23.759999999999998</v>
      </c>
    </row>
    <row r="1075" spans="1:8" x14ac:dyDescent="0.25">
      <c r="A1075" s="181" t="s">
        <v>659</v>
      </c>
      <c r="B1075" s="186">
        <v>12</v>
      </c>
      <c r="C1075" s="189">
        <v>36</v>
      </c>
      <c r="D1075" s="192">
        <v>0</v>
      </c>
      <c r="E1075" s="195">
        <v>0.99</v>
      </c>
      <c r="F1075" s="83" t="str">
        <f t="shared" si="52"/>
        <v>November</v>
      </c>
      <c r="G1075" s="113">
        <f t="shared" si="50"/>
        <v>36</v>
      </c>
      <c r="H1075" s="49">
        <f t="shared" si="51"/>
        <v>35.64</v>
      </c>
    </row>
    <row r="1076" spans="1:8" x14ac:dyDescent="0.25">
      <c r="A1076" s="181" t="s">
        <v>659</v>
      </c>
      <c r="B1076" s="186">
        <v>23</v>
      </c>
      <c r="C1076" s="189">
        <v>36</v>
      </c>
      <c r="D1076" s="192">
        <v>5</v>
      </c>
      <c r="E1076" s="195">
        <v>0.99</v>
      </c>
      <c r="F1076" s="83" t="str">
        <f t="shared" si="52"/>
        <v>November</v>
      </c>
      <c r="G1076" s="113">
        <f t="shared" si="50"/>
        <v>36</v>
      </c>
      <c r="H1076" s="49">
        <f t="shared" si="51"/>
        <v>35.64</v>
      </c>
    </row>
    <row r="1077" spans="1:8" x14ac:dyDescent="0.25">
      <c r="A1077" s="181" t="s">
        <v>659</v>
      </c>
      <c r="B1077" s="186">
        <v>2</v>
      </c>
      <c r="C1077" s="189">
        <v>12</v>
      </c>
      <c r="D1077" s="192">
        <v>12</v>
      </c>
      <c r="E1077" s="195">
        <v>0.99</v>
      </c>
      <c r="F1077" s="83" t="str">
        <f t="shared" si="52"/>
        <v>November</v>
      </c>
      <c r="G1077" s="113">
        <f t="shared" si="50"/>
        <v>12</v>
      </c>
      <c r="H1077" s="49">
        <f t="shared" si="51"/>
        <v>11.879999999999999</v>
      </c>
    </row>
    <row r="1078" spans="1:8" x14ac:dyDescent="0.25">
      <c r="A1078" s="181" t="s">
        <v>659</v>
      </c>
      <c r="B1078" s="186">
        <v>0</v>
      </c>
      <c r="C1078" s="189">
        <v>0</v>
      </c>
      <c r="D1078" s="192">
        <v>0</v>
      </c>
      <c r="E1078" s="195">
        <v>0.99</v>
      </c>
      <c r="F1078" s="83" t="str">
        <f t="shared" si="52"/>
        <v>November</v>
      </c>
      <c r="G1078" s="113">
        <f t="shared" si="50"/>
        <v>0</v>
      </c>
      <c r="H1078" s="49">
        <f t="shared" si="51"/>
        <v>0</v>
      </c>
    </row>
    <row r="1079" spans="1:8" x14ac:dyDescent="0.25">
      <c r="A1079" s="181" t="s">
        <v>659</v>
      </c>
      <c r="B1079" s="186">
        <v>12</v>
      </c>
      <c r="C1079" s="189">
        <v>0</v>
      </c>
      <c r="D1079" s="192">
        <v>1</v>
      </c>
      <c r="E1079" s="195">
        <v>0.99</v>
      </c>
      <c r="F1079" s="83" t="str">
        <f t="shared" si="52"/>
        <v>November</v>
      </c>
      <c r="G1079" s="113">
        <f t="shared" si="50"/>
        <v>0</v>
      </c>
      <c r="H1079" s="49">
        <f t="shared" si="51"/>
        <v>0</v>
      </c>
    </row>
    <row r="1080" spans="1:8" x14ac:dyDescent="0.25">
      <c r="A1080" s="181" t="s">
        <v>659</v>
      </c>
      <c r="B1080" s="186">
        <v>12</v>
      </c>
      <c r="C1080" s="189">
        <v>48</v>
      </c>
      <c r="D1080" s="192">
        <v>4</v>
      </c>
      <c r="E1080" s="195">
        <v>0.99</v>
      </c>
      <c r="F1080" s="83" t="str">
        <f t="shared" si="52"/>
        <v>November</v>
      </c>
      <c r="G1080" s="113">
        <f t="shared" si="50"/>
        <v>48</v>
      </c>
      <c r="H1080" s="49">
        <f t="shared" si="51"/>
        <v>47.519999999999996</v>
      </c>
    </row>
    <row r="1081" spans="1:8" x14ac:dyDescent="0.25">
      <c r="A1081" s="181" t="s">
        <v>659</v>
      </c>
      <c r="B1081" s="186">
        <v>0</v>
      </c>
      <c r="C1081" s="189">
        <v>60</v>
      </c>
      <c r="D1081" s="192">
        <v>11</v>
      </c>
      <c r="E1081" s="195">
        <v>1.33</v>
      </c>
      <c r="F1081" s="83" t="str">
        <f t="shared" si="52"/>
        <v>November</v>
      </c>
      <c r="G1081" s="113">
        <f t="shared" si="50"/>
        <v>60</v>
      </c>
      <c r="H1081" s="49">
        <f t="shared" si="51"/>
        <v>79.800000000000011</v>
      </c>
    </row>
    <row r="1082" spans="1:8" x14ac:dyDescent="0.25">
      <c r="A1082" s="181" t="s">
        <v>659</v>
      </c>
      <c r="B1082" s="186">
        <v>0</v>
      </c>
      <c r="C1082" s="189">
        <v>48</v>
      </c>
      <c r="D1082" s="192">
        <v>9</v>
      </c>
      <c r="E1082" s="195">
        <v>1.33</v>
      </c>
      <c r="F1082" s="83" t="str">
        <f t="shared" si="52"/>
        <v>November</v>
      </c>
      <c r="G1082" s="113">
        <f t="shared" si="50"/>
        <v>48</v>
      </c>
      <c r="H1082" s="49">
        <f t="shared" si="51"/>
        <v>63.84</v>
      </c>
    </row>
    <row r="1083" spans="1:8" x14ac:dyDescent="0.25">
      <c r="A1083" s="181" t="s">
        <v>659</v>
      </c>
      <c r="B1083" s="186">
        <v>0</v>
      </c>
      <c r="C1083" s="189">
        <v>12</v>
      </c>
      <c r="D1083" s="192">
        <v>9</v>
      </c>
      <c r="E1083" s="195">
        <v>1.33</v>
      </c>
      <c r="F1083" s="83" t="str">
        <f t="shared" si="52"/>
        <v>November</v>
      </c>
      <c r="G1083" s="113">
        <f t="shared" si="50"/>
        <v>12</v>
      </c>
      <c r="H1083" s="49">
        <f t="shared" si="51"/>
        <v>15.96</v>
      </c>
    </row>
    <row r="1084" spans="1:8" x14ac:dyDescent="0.25">
      <c r="A1084" s="181" t="s">
        <v>659</v>
      </c>
      <c r="B1084" s="186">
        <v>0</v>
      </c>
      <c r="C1084" s="189">
        <v>0</v>
      </c>
      <c r="D1084" s="192">
        <v>0</v>
      </c>
      <c r="E1084" s="195">
        <v>1.81555</v>
      </c>
      <c r="F1084" s="83" t="str">
        <f t="shared" si="52"/>
        <v>November</v>
      </c>
      <c r="G1084" s="113">
        <f t="shared" si="50"/>
        <v>0</v>
      </c>
      <c r="H1084" s="49">
        <f t="shared" si="51"/>
        <v>0</v>
      </c>
    </row>
    <row r="1085" spans="1:8" x14ac:dyDescent="0.25">
      <c r="A1085" s="181" t="s">
        <v>654</v>
      </c>
      <c r="B1085" s="186">
        <v>18</v>
      </c>
      <c r="C1085" s="189">
        <v>49</v>
      </c>
      <c r="D1085" s="192">
        <v>8</v>
      </c>
      <c r="E1085" s="195">
        <v>0.41699999999999998</v>
      </c>
      <c r="F1085" s="83" t="str">
        <f t="shared" si="52"/>
        <v>November</v>
      </c>
      <c r="G1085" s="113">
        <f t="shared" si="50"/>
        <v>49</v>
      </c>
      <c r="H1085" s="49">
        <f t="shared" si="51"/>
        <v>20.433</v>
      </c>
    </row>
    <row r="1086" spans="1:8" x14ac:dyDescent="0.25">
      <c r="A1086" s="180" t="s">
        <v>654</v>
      </c>
      <c r="B1086" s="186">
        <v>52</v>
      </c>
      <c r="C1086" s="189">
        <v>168</v>
      </c>
      <c r="D1086" s="192">
        <v>48</v>
      </c>
      <c r="E1086" s="195">
        <v>0.82</v>
      </c>
      <c r="F1086" s="83" t="str">
        <f t="shared" si="52"/>
        <v>November</v>
      </c>
      <c r="G1086" s="113">
        <f t="shared" si="50"/>
        <v>168</v>
      </c>
      <c r="H1086" s="49">
        <f t="shared" si="51"/>
        <v>137.76</v>
      </c>
    </row>
    <row r="1087" spans="1:8" x14ac:dyDescent="0.25">
      <c r="A1087" s="181" t="s">
        <v>654</v>
      </c>
      <c r="B1087" s="186">
        <v>5</v>
      </c>
      <c r="C1087" s="189">
        <v>96</v>
      </c>
      <c r="D1087" s="192">
        <v>34</v>
      </c>
      <c r="E1087" s="195">
        <v>0.82</v>
      </c>
      <c r="F1087" s="83" t="str">
        <f t="shared" si="52"/>
        <v>November</v>
      </c>
      <c r="G1087" s="113">
        <f t="shared" si="50"/>
        <v>96</v>
      </c>
      <c r="H1087" s="49">
        <f t="shared" si="51"/>
        <v>78.72</v>
      </c>
    </row>
    <row r="1088" spans="1:8" x14ac:dyDescent="0.25">
      <c r="A1088" s="181" t="s">
        <v>100</v>
      </c>
      <c r="B1088" s="186">
        <v>400</v>
      </c>
      <c r="C1088" s="189">
        <v>0</v>
      </c>
      <c r="D1088" s="192">
        <v>350</v>
      </c>
      <c r="E1088" s="194"/>
      <c r="F1088" s="83" t="str">
        <f t="shared" si="52"/>
        <v>November</v>
      </c>
      <c r="G1088" s="113">
        <f t="shared" si="50"/>
        <v>0</v>
      </c>
      <c r="H1088" s="49">
        <f t="shared" si="51"/>
        <v>0</v>
      </c>
    </row>
    <row r="1089" spans="1:8" x14ac:dyDescent="0.25">
      <c r="A1089" s="181" t="s">
        <v>100</v>
      </c>
      <c r="B1089" s="186"/>
      <c r="C1089" s="189">
        <v>400</v>
      </c>
      <c r="D1089" s="192">
        <v>103</v>
      </c>
      <c r="E1089" s="195">
        <v>0.2271</v>
      </c>
      <c r="F1089" s="83" t="str">
        <f t="shared" si="52"/>
        <v>November</v>
      </c>
      <c r="G1089" s="113">
        <f t="shared" si="50"/>
        <v>400</v>
      </c>
      <c r="H1089" s="49">
        <f t="shared" si="51"/>
        <v>90.84</v>
      </c>
    </row>
    <row r="1090" spans="1:8" x14ac:dyDescent="0.25">
      <c r="A1090" s="181" t="s">
        <v>659</v>
      </c>
      <c r="B1090" s="186">
        <v>3</v>
      </c>
      <c r="C1090" s="189">
        <v>36</v>
      </c>
      <c r="D1090" s="192">
        <v>5</v>
      </c>
      <c r="E1090" s="195">
        <v>0.52829999999999999</v>
      </c>
      <c r="F1090" s="83" t="str">
        <f t="shared" si="52"/>
        <v>November</v>
      </c>
      <c r="G1090" s="113">
        <f t="shared" si="50"/>
        <v>36</v>
      </c>
      <c r="H1090" s="49">
        <f t="shared" si="51"/>
        <v>19.018799999999999</v>
      </c>
    </row>
    <row r="1091" spans="1:8" x14ac:dyDescent="0.25">
      <c r="A1091" s="180" t="s">
        <v>659</v>
      </c>
      <c r="B1091" s="186">
        <v>0</v>
      </c>
      <c r="C1091" s="189">
        <v>0</v>
      </c>
      <c r="D1091" s="192">
        <v>0</v>
      </c>
      <c r="E1091" s="195">
        <v>0.52829999999999999</v>
      </c>
      <c r="F1091" s="83" t="str">
        <f t="shared" si="52"/>
        <v>November</v>
      </c>
      <c r="G1091" s="113">
        <f t="shared" ref="G1091:G1154" si="53">IFERROR(IF(C1091=" ",0,C1091),0)</f>
        <v>0</v>
      </c>
      <c r="H1091" s="49">
        <f t="shared" ref="H1091:H1154" si="54">IFERROR(G1091 * E1091, 0)</f>
        <v>0</v>
      </c>
    </row>
    <row r="1092" spans="1:8" x14ac:dyDescent="0.25">
      <c r="A1092" s="180" t="s">
        <v>659</v>
      </c>
      <c r="B1092" s="186">
        <v>0</v>
      </c>
      <c r="C1092" s="189">
        <v>36</v>
      </c>
      <c r="D1092" s="192">
        <v>6</v>
      </c>
      <c r="E1092" s="195">
        <v>0.52829999999999999</v>
      </c>
      <c r="F1092" s="83" t="str">
        <f t="shared" si="52"/>
        <v>November</v>
      </c>
      <c r="G1092" s="113">
        <f t="shared" si="53"/>
        <v>36</v>
      </c>
      <c r="H1092" s="49">
        <f t="shared" si="54"/>
        <v>19.018799999999999</v>
      </c>
    </row>
    <row r="1093" spans="1:8" x14ac:dyDescent="0.25">
      <c r="A1093" s="181" t="s">
        <v>659</v>
      </c>
      <c r="B1093" s="186">
        <v>0</v>
      </c>
      <c r="C1093" s="189">
        <v>0</v>
      </c>
      <c r="D1093" s="192">
        <v>0</v>
      </c>
      <c r="E1093" s="195">
        <v>0.52829999999999999</v>
      </c>
      <c r="F1093" s="83" t="str">
        <f t="shared" si="52"/>
        <v>November</v>
      </c>
      <c r="G1093" s="113">
        <f t="shared" si="53"/>
        <v>0</v>
      </c>
      <c r="H1093" s="49">
        <f t="shared" si="54"/>
        <v>0</v>
      </c>
    </row>
    <row r="1094" spans="1:8" x14ac:dyDescent="0.25">
      <c r="A1094" s="181" t="s">
        <v>650</v>
      </c>
      <c r="B1094" s="186">
        <v>0</v>
      </c>
      <c r="C1094" s="189">
        <v>0</v>
      </c>
      <c r="D1094" s="192"/>
      <c r="E1094" s="195">
        <v>5.95</v>
      </c>
      <c r="F1094" s="83" t="str">
        <f t="shared" si="52"/>
        <v>November</v>
      </c>
      <c r="G1094" s="113">
        <f t="shared" si="53"/>
        <v>0</v>
      </c>
      <c r="H1094" s="49">
        <f t="shared" si="54"/>
        <v>0</v>
      </c>
    </row>
    <row r="1095" spans="1:8" x14ac:dyDescent="0.25">
      <c r="A1095" s="181" t="s">
        <v>159</v>
      </c>
      <c r="B1095" s="186">
        <v>2</v>
      </c>
      <c r="C1095" s="189">
        <v>100</v>
      </c>
      <c r="D1095" s="192">
        <v>9</v>
      </c>
      <c r="E1095" s="195">
        <v>6</v>
      </c>
      <c r="F1095" s="83" t="str">
        <f t="shared" si="52"/>
        <v>November</v>
      </c>
      <c r="G1095" s="113">
        <f t="shared" si="53"/>
        <v>100</v>
      </c>
      <c r="H1095" s="49">
        <f t="shared" si="54"/>
        <v>600</v>
      </c>
    </row>
    <row r="1096" spans="1:8" x14ac:dyDescent="0.25">
      <c r="A1096" s="181" t="s">
        <v>159</v>
      </c>
      <c r="B1096" s="186">
        <v>8</v>
      </c>
      <c r="C1096" s="189">
        <v>0</v>
      </c>
      <c r="D1096" s="192">
        <v>15</v>
      </c>
      <c r="E1096" s="195">
        <v>1.37</v>
      </c>
      <c r="F1096" s="83" t="str">
        <f t="shared" si="52"/>
        <v>November</v>
      </c>
      <c r="G1096" s="113">
        <f t="shared" si="53"/>
        <v>0</v>
      </c>
      <c r="H1096" s="49">
        <f t="shared" si="54"/>
        <v>0</v>
      </c>
    </row>
    <row r="1097" spans="1:8" x14ac:dyDescent="0.25">
      <c r="A1097" s="181" t="s">
        <v>159</v>
      </c>
      <c r="B1097" s="186">
        <v>67</v>
      </c>
      <c r="C1097" s="189">
        <v>0</v>
      </c>
      <c r="D1097" s="192">
        <v>78</v>
      </c>
      <c r="E1097" s="195">
        <v>0.71</v>
      </c>
      <c r="F1097" s="83" t="str">
        <f t="shared" si="52"/>
        <v>November</v>
      </c>
      <c r="G1097" s="113">
        <f t="shared" si="53"/>
        <v>0</v>
      </c>
      <c r="H1097" s="49">
        <f t="shared" si="54"/>
        <v>0</v>
      </c>
    </row>
    <row r="1098" spans="1:8" x14ac:dyDescent="0.25">
      <c r="A1098" s="181" t="s">
        <v>650</v>
      </c>
      <c r="B1098" s="186">
        <v>0</v>
      </c>
      <c r="C1098" s="189">
        <v>0</v>
      </c>
      <c r="D1098" s="192">
        <v>0</v>
      </c>
      <c r="E1098" s="195">
        <v>3.95</v>
      </c>
      <c r="F1098" s="83" t="str">
        <f t="shared" si="52"/>
        <v>November</v>
      </c>
      <c r="G1098" s="113">
        <f t="shared" si="53"/>
        <v>0</v>
      </c>
      <c r="H1098" s="49">
        <f t="shared" si="54"/>
        <v>0</v>
      </c>
    </row>
    <row r="1099" spans="1:8" x14ac:dyDescent="0.25">
      <c r="A1099" s="181" t="s">
        <v>654</v>
      </c>
      <c r="B1099" s="186">
        <v>28</v>
      </c>
      <c r="C1099" s="189">
        <v>120</v>
      </c>
      <c r="D1099" s="192">
        <v>20</v>
      </c>
      <c r="E1099" s="195">
        <v>0.82</v>
      </c>
      <c r="F1099" s="83" t="str">
        <f t="shared" si="52"/>
        <v>November</v>
      </c>
      <c r="G1099" s="113">
        <f t="shared" si="53"/>
        <v>120</v>
      </c>
      <c r="H1099" s="49">
        <f t="shared" si="54"/>
        <v>98.399999999999991</v>
      </c>
    </row>
    <row r="1100" spans="1:8" x14ac:dyDescent="0.25">
      <c r="A1100" s="181" t="s">
        <v>659</v>
      </c>
      <c r="B1100" s="186">
        <v>0</v>
      </c>
      <c r="C1100" s="189">
        <v>0</v>
      </c>
      <c r="D1100" s="192">
        <v>0</v>
      </c>
      <c r="E1100" s="194"/>
      <c r="F1100" s="83" t="str">
        <f t="shared" si="52"/>
        <v>November</v>
      </c>
      <c r="G1100" s="113">
        <f t="shared" si="53"/>
        <v>0</v>
      </c>
      <c r="H1100" s="49">
        <f t="shared" si="54"/>
        <v>0</v>
      </c>
    </row>
    <row r="1101" spans="1:8" x14ac:dyDescent="0.25">
      <c r="A1101" s="181" t="s">
        <v>659</v>
      </c>
      <c r="B1101" s="186">
        <v>0</v>
      </c>
      <c r="C1101" s="189">
        <v>0</v>
      </c>
      <c r="D1101" s="192">
        <v>0</v>
      </c>
      <c r="E1101" s="194"/>
      <c r="F1101" s="83" t="str">
        <f t="shared" si="52"/>
        <v>November</v>
      </c>
      <c r="G1101" s="113">
        <f t="shared" si="53"/>
        <v>0</v>
      </c>
      <c r="H1101" s="49">
        <f t="shared" si="54"/>
        <v>0</v>
      </c>
    </row>
    <row r="1102" spans="1:8" x14ac:dyDescent="0.25">
      <c r="A1102" s="181" t="s">
        <v>653</v>
      </c>
      <c r="B1102" s="186">
        <v>2</v>
      </c>
      <c r="C1102" s="189">
        <v>186</v>
      </c>
      <c r="D1102" s="192">
        <v>5</v>
      </c>
      <c r="E1102" s="195">
        <v>0.7</v>
      </c>
      <c r="F1102" s="83" t="str">
        <f t="shared" si="52"/>
        <v>November</v>
      </c>
      <c r="G1102" s="113">
        <f t="shared" si="53"/>
        <v>186</v>
      </c>
      <c r="H1102" s="49">
        <f t="shared" si="54"/>
        <v>130.19999999999999</v>
      </c>
    </row>
    <row r="1103" spans="1:8" x14ac:dyDescent="0.25">
      <c r="A1103" s="181" t="s">
        <v>659</v>
      </c>
      <c r="B1103" s="186">
        <v>0</v>
      </c>
      <c r="C1103" s="189">
        <v>0</v>
      </c>
      <c r="D1103" s="192">
        <v>0</v>
      </c>
      <c r="E1103" s="195">
        <v>1.21</v>
      </c>
      <c r="F1103" s="83" t="str">
        <f t="shared" ref="F1103:F1166" si="55">"November"</f>
        <v>November</v>
      </c>
      <c r="G1103" s="113">
        <f t="shared" si="53"/>
        <v>0</v>
      </c>
      <c r="H1103" s="49">
        <f t="shared" si="54"/>
        <v>0</v>
      </c>
    </row>
    <row r="1104" spans="1:8" x14ac:dyDescent="0.25">
      <c r="A1104" s="181" t="s">
        <v>654</v>
      </c>
      <c r="B1104" s="186">
        <v>20</v>
      </c>
      <c r="C1104" s="189">
        <v>48</v>
      </c>
      <c r="D1104" s="192">
        <v>11</v>
      </c>
      <c r="E1104" s="195">
        <v>0.82165999999999995</v>
      </c>
      <c r="F1104" s="83" t="str">
        <f t="shared" si="55"/>
        <v>November</v>
      </c>
      <c r="G1104" s="113">
        <f t="shared" si="53"/>
        <v>48</v>
      </c>
      <c r="H1104" s="49">
        <f t="shared" si="54"/>
        <v>39.439679999999996</v>
      </c>
    </row>
    <row r="1105" spans="1:8" x14ac:dyDescent="0.25">
      <c r="A1105" s="181" t="s">
        <v>653</v>
      </c>
      <c r="B1105" s="186"/>
      <c r="C1105" s="189">
        <v>16</v>
      </c>
      <c r="D1105" s="192"/>
      <c r="E1105" s="195">
        <v>1.69</v>
      </c>
      <c r="F1105" s="83" t="str">
        <f t="shared" si="55"/>
        <v>November</v>
      </c>
      <c r="G1105" s="113">
        <f t="shared" si="53"/>
        <v>16</v>
      </c>
      <c r="H1105" s="49">
        <f t="shared" si="54"/>
        <v>27.04</v>
      </c>
    </row>
    <row r="1106" spans="1:8" x14ac:dyDescent="0.25">
      <c r="A1106" s="181" t="s">
        <v>653</v>
      </c>
      <c r="B1106" s="186">
        <v>2</v>
      </c>
      <c r="C1106" s="189">
        <v>40</v>
      </c>
      <c r="D1106" s="192">
        <v>9</v>
      </c>
      <c r="E1106" s="195">
        <v>2.41</v>
      </c>
      <c r="F1106" s="83" t="str">
        <f t="shared" si="55"/>
        <v>November</v>
      </c>
      <c r="G1106" s="113">
        <f t="shared" si="53"/>
        <v>40</v>
      </c>
      <c r="H1106" s="49">
        <f t="shared" si="54"/>
        <v>96.4</v>
      </c>
    </row>
    <row r="1107" spans="1:8" x14ac:dyDescent="0.25">
      <c r="A1107" s="181" t="s">
        <v>653</v>
      </c>
      <c r="B1107" s="186">
        <v>0</v>
      </c>
      <c r="C1107" s="189">
        <v>40</v>
      </c>
      <c r="D1107" s="192">
        <v>6</v>
      </c>
      <c r="E1107" s="195">
        <v>1.91</v>
      </c>
      <c r="F1107" s="83" t="str">
        <f t="shared" si="55"/>
        <v>November</v>
      </c>
      <c r="G1107" s="113">
        <f t="shared" si="53"/>
        <v>40</v>
      </c>
      <c r="H1107" s="49">
        <f t="shared" si="54"/>
        <v>76.399999999999991</v>
      </c>
    </row>
    <row r="1108" spans="1:8" x14ac:dyDescent="0.25">
      <c r="A1108" s="181" t="s">
        <v>653</v>
      </c>
      <c r="B1108" s="186">
        <v>0</v>
      </c>
      <c r="C1108" s="189">
        <v>32</v>
      </c>
      <c r="D1108" s="192">
        <v>6</v>
      </c>
      <c r="E1108" s="196">
        <v>1.91</v>
      </c>
      <c r="F1108" s="83" t="str">
        <f t="shared" si="55"/>
        <v>November</v>
      </c>
      <c r="G1108" s="113">
        <f t="shared" si="53"/>
        <v>32</v>
      </c>
      <c r="H1108" s="49">
        <f t="shared" si="54"/>
        <v>61.12</v>
      </c>
    </row>
    <row r="1109" spans="1:8" x14ac:dyDescent="0.25">
      <c r="A1109" s="181" t="s">
        <v>653</v>
      </c>
      <c r="B1109" s="186">
        <v>0</v>
      </c>
      <c r="C1109" s="189">
        <v>32</v>
      </c>
      <c r="D1109" s="192">
        <v>6</v>
      </c>
      <c r="E1109" s="196">
        <v>2.2400000000000002</v>
      </c>
      <c r="F1109" s="83" t="str">
        <f t="shared" si="55"/>
        <v>November</v>
      </c>
      <c r="G1109" s="113">
        <f t="shared" si="53"/>
        <v>32</v>
      </c>
      <c r="H1109" s="49">
        <f t="shared" si="54"/>
        <v>71.680000000000007</v>
      </c>
    </row>
    <row r="1110" spans="1:8" x14ac:dyDescent="0.25">
      <c r="A1110" s="181" t="s">
        <v>653</v>
      </c>
      <c r="B1110" s="186">
        <v>0</v>
      </c>
      <c r="C1110" s="189">
        <v>40</v>
      </c>
      <c r="D1110" s="192">
        <v>3</v>
      </c>
      <c r="E1110" s="196">
        <v>2.0299999999999998</v>
      </c>
      <c r="F1110" s="83" t="str">
        <f t="shared" si="55"/>
        <v>November</v>
      </c>
      <c r="G1110" s="113">
        <f t="shared" si="53"/>
        <v>40</v>
      </c>
      <c r="H1110" s="49">
        <f t="shared" si="54"/>
        <v>81.199999999999989</v>
      </c>
    </row>
    <row r="1111" spans="1:8" x14ac:dyDescent="0.25">
      <c r="A1111" s="181" t="s">
        <v>653</v>
      </c>
      <c r="B1111" s="186">
        <v>0</v>
      </c>
      <c r="C1111" s="189">
        <v>0</v>
      </c>
      <c r="D1111" s="192">
        <v>0</v>
      </c>
      <c r="E1111" s="196">
        <v>3.59</v>
      </c>
      <c r="F1111" s="83" t="str">
        <f t="shared" si="55"/>
        <v>November</v>
      </c>
      <c r="G1111" s="113">
        <f t="shared" si="53"/>
        <v>0</v>
      </c>
      <c r="H1111" s="49">
        <f t="shared" si="54"/>
        <v>0</v>
      </c>
    </row>
    <row r="1112" spans="1:8" x14ac:dyDescent="0.25">
      <c r="A1112" s="181" t="s">
        <v>653</v>
      </c>
      <c r="B1112" s="186">
        <v>0</v>
      </c>
      <c r="C1112" s="189">
        <v>32</v>
      </c>
      <c r="D1112" s="192">
        <v>6</v>
      </c>
      <c r="E1112" s="196">
        <v>2.68</v>
      </c>
      <c r="F1112" s="83" t="str">
        <f t="shared" si="55"/>
        <v>November</v>
      </c>
      <c r="G1112" s="113">
        <f t="shared" si="53"/>
        <v>32</v>
      </c>
      <c r="H1112" s="49">
        <f t="shared" si="54"/>
        <v>85.76</v>
      </c>
    </row>
    <row r="1113" spans="1:8" x14ac:dyDescent="0.25">
      <c r="A1113" s="181" t="s">
        <v>653</v>
      </c>
      <c r="B1113" s="186">
        <v>0</v>
      </c>
      <c r="C1113" s="189">
        <v>40</v>
      </c>
      <c r="D1113" s="192">
        <v>7</v>
      </c>
      <c r="E1113" s="196">
        <v>1.79</v>
      </c>
      <c r="F1113" s="83" t="str">
        <f t="shared" si="55"/>
        <v>November</v>
      </c>
      <c r="G1113" s="113">
        <f t="shared" si="53"/>
        <v>40</v>
      </c>
      <c r="H1113" s="49">
        <f t="shared" si="54"/>
        <v>71.599999999999994</v>
      </c>
    </row>
    <row r="1114" spans="1:8" x14ac:dyDescent="0.25">
      <c r="A1114" s="181" t="s">
        <v>650</v>
      </c>
      <c r="B1114" s="186">
        <v>1</v>
      </c>
      <c r="C1114" s="189">
        <v>50</v>
      </c>
      <c r="D1114" s="192">
        <v>0</v>
      </c>
      <c r="E1114" s="195">
        <v>5.95</v>
      </c>
      <c r="F1114" s="83" t="str">
        <f t="shared" si="55"/>
        <v>November</v>
      </c>
      <c r="G1114" s="113">
        <f t="shared" si="53"/>
        <v>50</v>
      </c>
      <c r="H1114" s="49">
        <f t="shared" si="54"/>
        <v>297.5</v>
      </c>
    </row>
    <row r="1115" spans="1:8" x14ac:dyDescent="0.25">
      <c r="A1115" s="181" t="s">
        <v>650</v>
      </c>
      <c r="B1115" s="186"/>
      <c r="C1115" s="188"/>
      <c r="D1115" s="192">
        <v>0</v>
      </c>
      <c r="E1115" s="195">
        <v>5.95</v>
      </c>
      <c r="F1115" s="83" t="str">
        <f t="shared" si="55"/>
        <v>November</v>
      </c>
      <c r="G1115" s="113">
        <f t="shared" si="53"/>
        <v>0</v>
      </c>
      <c r="H1115" s="49">
        <f t="shared" si="54"/>
        <v>0</v>
      </c>
    </row>
    <row r="1116" spans="1:8" x14ac:dyDescent="0.25">
      <c r="A1116" s="181" t="s">
        <v>654</v>
      </c>
      <c r="B1116" s="186">
        <v>13</v>
      </c>
      <c r="C1116" s="189">
        <v>72</v>
      </c>
      <c r="D1116" s="192">
        <v>26</v>
      </c>
      <c r="E1116" s="195">
        <v>1.6850000000000001</v>
      </c>
      <c r="F1116" s="83" t="str">
        <f t="shared" si="55"/>
        <v>November</v>
      </c>
      <c r="G1116" s="113">
        <f t="shared" si="53"/>
        <v>72</v>
      </c>
      <c r="H1116" s="49">
        <f t="shared" si="54"/>
        <v>121.32000000000001</v>
      </c>
    </row>
    <row r="1117" spans="1:8" x14ac:dyDescent="0.25">
      <c r="A1117" s="181" t="s">
        <v>654</v>
      </c>
      <c r="B1117" s="186">
        <v>33</v>
      </c>
      <c r="C1117" s="189">
        <v>24</v>
      </c>
      <c r="D1117" s="192">
        <v>27</v>
      </c>
      <c r="E1117" s="195">
        <v>1.6850000000000001</v>
      </c>
      <c r="F1117" s="83" t="str">
        <f t="shared" si="55"/>
        <v>November</v>
      </c>
      <c r="G1117" s="113">
        <f t="shared" si="53"/>
        <v>24</v>
      </c>
      <c r="H1117" s="49">
        <f t="shared" si="54"/>
        <v>40.44</v>
      </c>
    </row>
    <row r="1118" spans="1:8" x14ac:dyDescent="0.25">
      <c r="A1118" s="181" t="s">
        <v>650</v>
      </c>
      <c r="B1118" s="186">
        <v>1</v>
      </c>
      <c r="C1118" s="189">
        <v>33</v>
      </c>
      <c r="D1118" s="192">
        <v>0</v>
      </c>
      <c r="E1118" s="195">
        <v>3.95</v>
      </c>
      <c r="F1118" s="83" t="str">
        <f t="shared" si="55"/>
        <v>November</v>
      </c>
      <c r="G1118" s="113">
        <f t="shared" si="53"/>
        <v>33</v>
      </c>
      <c r="H1118" s="49">
        <f t="shared" si="54"/>
        <v>130.35</v>
      </c>
    </row>
    <row r="1119" spans="1:8" x14ac:dyDescent="0.25">
      <c r="A1119" s="180" t="s">
        <v>650</v>
      </c>
      <c r="B1119" s="186">
        <v>1</v>
      </c>
      <c r="C1119" s="189">
        <v>68</v>
      </c>
      <c r="D1119" s="192">
        <v>0</v>
      </c>
      <c r="E1119" s="195">
        <v>4.95</v>
      </c>
      <c r="F1119" s="83" t="str">
        <f t="shared" si="55"/>
        <v>November</v>
      </c>
      <c r="G1119" s="113">
        <f t="shared" si="53"/>
        <v>68</v>
      </c>
      <c r="H1119" s="49">
        <f t="shared" si="54"/>
        <v>336.6</v>
      </c>
    </row>
    <row r="1120" spans="1:8" x14ac:dyDescent="0.25">
      <c r="A1120" s="180" t="s">
        <v>657</v>
      </c>
      <c r="B1120" s="186">
        <v>3</v>
      </c>
      <c r="C1120" s="189">
        <v>48</v>
      </c>
      <c r="D1120" s="192">
        <v>30</v>
      </c>
      <c r="E1120" s="195">
        <v>0.97</v>
      </c>
      <c r="F1120" s="83" t="str">
        <f t="shared" si="55"/>
        <v>November</v>
      </c>
      <c r="G1120" s="113">
        <f t="shared" si="53"/>
        <v>48</v>
      </c>
      <c r="H1120" s="49">
        <f t="shared" si="54"/>
        <v>46.56</v>
      </c>
    </row>
    <row r="1121" spans="1:8" x14ac:dyDescent="0.25">
      <c r="A1121" s="180" t="s">
        <v>655</v>
      </c>
      <c r="B1121" s="186">
        <v>0</v>
      </c>
      <c r="C1121" s="189">
        <v>72</v>
      </c>
      <c r="D1121" s="192">
        <v>28</v>
      </c>
      <c r="E1121" s="195">
        <v>0.65</v>
      </c>
      <c r="F1121" s="83" t="str">
        <f t="shared" si="55"/>
        <v>November</v>
      </c>
      <c r="G1121" s="113">
        <f t="shared" si="53"/>
        <v>72</v>
      </c>
      <c r="H1121" s="49">
        <f t="shared" si="54"/>
        <v>46.800000000000004</v>
      </c>
    </row>
    <row r="1122" spans="1:8" x14ac:dyDescent="0.25">
      <c r="A1122" s="181" t="s">
        <v>655</v>
      </c>
      <c r="B1122" s="186">
        <v>8</v>
      </c>
      <c r="C1122" s="189">
        <v>72</v>
      </c>
      <c r="D1122" s="192">
        <v>27</v>
      </c>
      <c r="E1122" s="195">
        <v>0.59</v>
      </c>
      <c r="F1122" s="83" t="str">
        <f t="shared" si="55"/>
        <v>November</v>
      </c>
      <c r="G1122" s="113">
        <f t="shared" si="53"/>
        <v>72</v>
      </c>
      <c r="H1122" s="49">
        <f t="shared" si="54"/>
        <v>42.48</v>
      </c>
    </row>
    <row r="1123" spans="1:8" x14ac:dyDescent="0.25">
      <c r="A1123" s="181" t="s">
        <v>655</v>
      </c>
      <c r="B1123" s="186">
        <v>0</v>
      </c>
      <c r="C1123" s="189">
        <v>0</v>
      </c>
      <c r="D1123" s="192">
        <v>0</v>
      </c>
      <c r="E1123" s="194"/>
      <c r="F1123" s="83" t="str">
        <f t="shared" si="55"/>
        <v>November</v>
      </c>
      <c r="G1123" s="113">
        <f t="shared" si="53"/>
        <v>0</v>
      </c>
      <c r="H1123" s="49">
        <f t="shared" si="54"/>
        <v>0</v>
      </c>
    </row>
    <row r="1124" spans="1:8" x14ac:dyDescent="0.25">
      <c r="A1124" s="181" t="s">
        <v>655</v>
      </c>
      <c r="B1124" s="186">
        <v>14</v>
      </c>
      <c r="C1124" s="189">
        <v>30</v>
      </c>
      <c r="D1124" s="192">
        <v>15</v>
      </c>
      <c r="E1124" s="195">
        <v>0.60499999999999998</v>
      </c>
      <c r="F1124" s="83" t="str">
        <f t="shared" si="55"/>
        <v>November</v>
      </c>
      <c r="G1124" s="113">
        <f t="shared" si="53"/>
        <v>30</v>
      </c>
      <c r="H1124" s="49">
        <f t="shared" si="54"/>
        <v>18.149999999999999</v>
      </c>
    </row>
    <row r="1125" spans="1:8" x14ac:dyDescent="0.25">
      <c r="A1125" s="181" t="s">
        <v>655</v>
      </c>
      <c r="B1125" s="186">
        <v>13</v>
      </c>
      <c r="C1125" s="189">
        <v>30</v>
      </c>
      <c r="D1125" s="192">
        <v>6</v>
      </c>
      <c r="E1125" s="195">
        <v>0.61</v>
      </c>
      <c r="F1125" s="83" t="str">
        <f t="shared" si="55"/>
        <v>November</v>
      </c>
      <c r="G1125" s="113">
        <f t="shared" si="53"/>
        <v>30</v>
      </c>
      <c r="H1125" s="49">
        <f t="shared" si="54"/>
        <v>18.3</v>
      </c>
    </row>
    <row r="1126" spans="1:8" x14ac:dyDescent="0.25">
      <c r="A1126" s="181" t="s">
        <v>655</v>
      </c>
      <c r="B1126" s="186">
        <v>5</v>
      </c>
      <c r="C1126" s="189">
        <v>50</v>
      </c>
      <c r="D1126" s="192">
        <v>7</v>
      </c>
      <c r="E1126" s="195">
        <v>0.61</v>
      </c>
      <c r="F1126" s="83" t="str">
        <f t="shared" si="55"/>
        <v>November</v>
      </c>
      <c r="G1126" s="113">
        <f t="shared" si="53"/>
        <v>50</v>
      </c>
      <c r="H1126" s="49">
        <f t="shared" si="54"/>
        <v>30.5</v>
      </c>
    </row>
    <row r="1127" spans="1:8" x14ac:dyDescent="0.25">
      <c r="A1127" s="181" t="s">
        <v>655</v>
      </c>
      <c r="B1127" s="186">
        <v>0</v>
      </c>
      <c r="C1127" s="189">
        <v>60</v>
      </c>
      <c r="D1127" s="192">
        <v>0</v>
      </c>
      <c r="E1127" s="195">
        <v>0.61</v>
      </c>
      <c r="F1127" s="83" t="str">
        <f t="shared" si="55"/>
        <v>November</v>
      </c>
      <c r="G1127" s="113">
        <f t="shared" si="53"/>
        <v>60</v>
      </c>
      <c r="H1127" s="49">
        <f t="shared" si="54"/>
        <v>36.6</v>
      </c>
    </row>
    <row r="1128" spans="1:8" x14ac:dyDescent="0.25">
      <c r="A1128" s="181" t="s">
        <v>654</v>
      </c>
      <c r="B1128" s="186">
        <v>25</v>
      </c>
      <c r="C1128" s="189">
        <v>24</v>
      </c>
      <c r="D1128" s="192">
        <v>24</v>
      </c>
      <c r="E1128" s="195">
        <v>1.3516699999999999</v>
      </c>
      <c r="F1128" s="83" t="str">
        <f t="shared" si="55"/>
        <v>November</v>
      </c>
      <c r="G1128" s="113">
        <f t="shared" si="53"/>
        <v>24</v>
      </c>
      <c r="H1128" s="49">
        <f t="shared" si="54"/>
        <v>32.440079999999995</v>
      </c>
    </row>
    <row r="1129" spans="1:8" x14ac:dyDescent="0.25">
      <c r="A1129" s="181" t="s">
        <v>654</v>
      </c>
      <c r="B1129" s="186">
        <v>28</v>
      </c>
      <c r="C1129" s="189">
        <v>24</v>
      </c>
      <c r="D1129" s="192">
        <v>19</v>
      </c>
      <c r="E1129" s="195">
        <v>1.35</v>
      </c>
      <c r="F1129" s="83" t="str">
        <f t="shared" si="55"/>
        <v>November</v>
      </c>
      <c r="G1129" s="113">
        <f t="shared" si="53"/>
        <v>24</v>
      </c>
      <c r="H1129" s="49">
        <f t="shared" si="54"/>
        <v>32.400000000000006</v>
      </c>
    </row>
    <row r="1130" spans="1:8" x14ac:dyDescent="0.25">
      <c r="A1130" s="181" t="s">
        <v>654</v>
      </c>
      <c r="B1130" s="186">
        <v>30</v>
      </c>
      <c r="C1130" s="189">
        <v>36</v>
      </c>
      <c r="D1130" s="192">
        <v>16</v>
      </c>
      <c r="E1130" s="195">
        <v>1.35</v>
      </c>
      <c r="F1130" s="83" t="str">
        <f t="shared" si="55"/>
        <v>November</v>
      </c>
      <c r="G1130" s="113">
        <f t="shared" si="53"/>
        <v>36</v>
      </c>
      <c r="H1130" s="49">
        <f t="shared" si="54"/>
        <v>48.6</v>
      </c>
    </row>
    <row r="1131" spans="1:8" x14ac:dyDescent="0.25">
      <c r="A1131" s="181" t="s">
        <v>654</v>
      </c>
      <c r="B1131" s="186">
        <v>23</v>
      </c>
      <c r="C1131" s="189">
        <v>12</v>
      </c>
      <c r="D1131" s="192">
        <v>5</v>
      </c>
      <c r="E1131" s="199">
        <v>1.35</v>
      </c>
      <c r="F1131" s="83" t="str">
        <f t="shared" si="55"/>
        <v>November</v>
      </c>
      <c r="G1131" s="113">
        <f t="shared" si="53"/>
        <v>12</v>
      </c>
      <c r="H1131" s="49">
        <f t="shared" si="54"/>
        <v>16.200000000000003</v>
      </c>
    </row>
    <row r="1132" spans="1:8" x14ac:dyDescent="0.25">
      <c r="A1132" s="181" t="s">
        <v>654</v>
      </c>
      <c r="B1132" s="186">
        <v>2</v>
      </c>
      <c r="C1132" s="189">
        <v>48</v>
      </c>
      <c r="D1132" s="192">
        <v>19</v>
      </c>
      <c r="E1132" s="199">
        <v>1.35</v>
      </c>
      <c r="F1132" s="83" t="str">
        <f t="shared" si="55"/>
        <v>November</v>
      </c>
      <c r="G1132" s="113">
        <f t="shared" si="53"/>
        <v>48</v>
      </c>
      <c r="H1132" s="49">
        <f t="shared" si="54"/>
        <v>64.800000000000011</v>
      </c>
    </row>
    <row r="1133" spans="1:8" x14ac:dyDescent="0.25">
      <c r="A1133" s="181" t="s">
        <v>654</v>
      </c>
      <c r="B1133" s="186">
        <v>48</v>
      </c>
      <c r="C1133" s="189">
        <v>0</v>
      </c>
      <c r="D1133" s="192">
        <v>14</v>
      </c>
      <c r="E1133" s="195">
        <v>1.35</v>
      </c>
      <c r="F1133" s="83" t="str">
        <f t="shared" si="55"/>
        <v>November</v>
      </c>
      <c r="G1133" s="113">
        <f t="shared" si="53"/>
        <v>0</v>
      </c>
      <c r="H1133" s="49">
        <f t="shared" si="54"/>
        <v>0</v>
      </c>
    </row>
    <row r="1134" spans="1:8" x14ac:dyDescent="0.25">
      <c r="A1134" s="181" t="s">
        <v>659</v>
      </c>
      <c r="B1134" s="186">
        <v>14</v>
      </c>
      <c r="C1134" s="189">
        <v>24</v>
      </c>
      <c r="D1134" s="192">
        <v>15</v>
      </c>
      <c r="E1134" s="195">
        <v>1.22</v>
      </c>
      <c r="F1134" s="83" t="str">
        <f t="shared" si="55"/>
        <v>November</v>
      </c>
      <c r="G1134" s="113">
        <f t="shared" si="53"/>
        <v>24</v>
      </c>
      <c r="H1134" s="49">
        <f t="shared" si="54"/>
        <v>29.28</v>
      </c>
    </row>
    <row r="1135" spans="1:8" x14ac:dyDescent="0.25">
      <c r="A1135" s="181" t="s">
        <v>659</v>
      </c>
      <c r="B1135" s="186">
        <v>22</v>
      </c>
      <c r="C1135" s="189">
        <v>12</v>
      </c>
      <c r="D1135" s="192">
        <v>11</v>
      </c>
      <c r="E1135" s="195">
        <v>1.22</v>
      </c>
      <c r="F1135" s="83" t="str">
        <f t="shared" si="55"/>
        <v>November</v>
      </c>
      <c r="G1135" s="113">
        <f t="shared" si="53"/>
        <v>12</v>
      </c>
      <c r="H1135" s="49">
        <f t="shared" si="54"/>
        <v>14.64</v>
      </c>
    </row>
    <row r="1136" spans="1:8" x14ac:dyDescent="0.25">
      <c r="A1136" s="181" t="s">
        <v>659</v>
      </c>
      <c r="B1136" s="186">
        <v>11</v>
      </c>
      <c r="C1136" s="189">
        <v>24</v>
      </c>
      <c r="D1136" s="192">
        <v>17</v>
      </c>
      <c r="E1136" s="195">
        <v>1.22</v>
      </c>
      <c r="F1136" s="83" t="str">
        <f t="shared" si="55"/>
        <v>November</v>
      </c>
      <c r="G1136" s="113">
        <f t="shared" si="53"/>
        <v>24</v>
      </c>
      <c r="H1136" s="49">
        <f t="shared" si="54"/>
        <v>29.28</v>
      </c>
    </row>
    <row r="1137" spans="1:8" x14ac:dyDescent="0.25">
      <c r="A1137" s="181" t="s">
        <v>659</v>
      </c>
      <c r="B1137" s="186"/>
      <c r="C1137" s="189">
        <v>0</v>
      </c>
      <c r="D1137" s="192">
        <v>0</v>
      </c>
      <c r="E1137" s="195">
        <v>1.22</v>
      </c>
      <c r="F1137" s="83" t="str">
        <f t="shared" si="55"/>
        <v>November</v>
      </c>
      <c r="G1137" s="113">
        <f t="shared" si="53"/>
        <v>0</v>
      </c>
      <c r="H1137" s="49">
        <f t="shared" si="54"/>
        <v>0</v>
      </c>
    </row>
    <row r="1138" spans="1:8" x14ac:dyDescent="0.25">
      <c r="A1138" s="181" t="s">
        <v>659</v>
      </c>
      <c r="B1138" s="186">
        <v>26</v>
      </c>
      <c r="C1138" s="189">
        <v>24</v>
      </c>
      <c r="D1138" s="192">
        <v>9</v>
      </c>
      <c r="E1138" s="195">
        <v>1.22</v>
      </c>
      <c r="F1138" s="83" t="str">
        <f t="shared" si="55"/>
        <v>November</v>
      </c>
      <c r="G1138" s="113">
        <f t="shared" si="53"/>
        <v>24</v>
      </c>
      <c r="H1138" s="49">
        <f t="shared" si="54"/>
        <v>29.28</v>
      </c>
    </row>
    <row r="1139" spans="1:8" x14ac:dyDescent="0.25">
      <c r="A1139" s="181" t="s">
        <v>659</v>
      </c>
      <c r="B1139" s="186">
        <v>12</v>
      </c>
      <c r="C1139" s="189">
        <v>24</v>
      </c>
      <c r="D1139" s="192">
        <v>12</v>
      </c>
      <c r="E1139" s="195">
        <v>1.22</v>
      </c>
      <c r="F1139" s="83" t="str">
        <f t="shared" si="55"/>
        <v>November</v>
      </c>
      <c r="G1139" s="113">
        <f t="shared" si="53"/>
        <v>24</v>
      </c>
      <c r="H1139" s="49">
        <f t="shared" si="54"/>
        <v>29.28</v>
      </c>
    </row>
    <row r="1140" spans="1:8" x14ac:dyDescent="0.25">
      <c r="A1140" s="181" t="s">
        <v>659</v>
      </c>
      <c r="B1140" s="186">
        <v>0</v>
      </c>
      <c r="C1140" s="189">
        <v>12</v>
      </c>
      <c r="D1140" s="192">
        <v>0</v>
      </c>
      <c r="E1140" s="195">
        <v>1.22</v>
      </c>
      <c r="F1140" s="83" t="str">
        <f t="shared" si="55"/>
        <v>November</v>
      </c>
      <c r="G1140" s="113">
        <f t="shared" si="53"/>
        <v>12</v>
      </c>
      <c r="H1140" s="49">
        <f t="shared" si="54"/>
        <v>14.64</v>
      </c>
    </row>
    <row r="1141" spans="1:8" x14ac:dyDescent="0.25">
      <c r="A1141" s="181" t="s">
        <v>655</v>
      </c>
      <c r="B1141" s="186">
        <v>0</v>
      </c>
      <c r="C1141" s="189">
        <v>108</v>
      </c>
      <c r="D1141" s="192">
        <v>0</v>
      </c>
      <c r="E1141" s="195">
        <v>0.64800000000000002</v>
      </c>
      <c r="F1141" s="83" t="str">
        <f t="shared" si="55"/>
        <v>November</v>
      </c>
      <c r="G1141" s="113">
        <f t="shared" si="53"/>
        <v>108</v>
      </c>
      <c r="H1141" s="49">
        <f t="shared" si="54"/>
        <v>69.984000000000009</v>
      </c>
    </row>
    <row r="1142" spans="1:8" x14ac:dyDescent="0.25">
      <c r="A1142" s="181" t="s">
        <v>655</v>
      </c>
      <c r="B1142" s="186">
        <v>0</v>
      </c>
      <c r="C1142" s="189">
        <v>0</v>
      </c>
      <c r="D1142" s="192">
        <v>0</v>
      </c>
      <c r="E1142" s="194"/>
      <c r="F1142" s="83" t="str">
        <f t="shared" si="55"/>
        <v>November</v>
      </c>
      <c r="G1142" s="113">
        <f t="shared" si="53"/>
        <v>0</v>
      </c>
      <c r="H1142" s="49">
        <f t="shared" si="54"/>
        <v>0</v>
      </c>
    </row>
    <row r="1143" spans="1:8" x14ac:dyDescent="0.25">
      <c r="A1143" s="181" t="s">
        <v>659</v>
      </c>
      <c r="B1143" s="186">
        <v>22</v>
      </c>
      <c r="C1143" s="189">
        <v>64</v>
      </c>
      <c r="D1143" s="192">
        <v>23</v>
      </c>
      <c r="E1143" s="195">
        <v>0.4073</v>
      </c>
      <c r="F1143" s="83" t="str">
        <f t="shared" si="55"/>
        <v>November</v>
      </c>
      <c r="G1143" s="113">
        <f t="shared" si="53"/>
        <v>64</v>
      </c>
      <c r="H1143" s="49">
        <f t="shared" si="54"/>
        <v>26.0672</v>
      </c>
    </row>
    <row r="1144" spans="1:8" x14ac:dyDescent="0.25">
      <c r="A1144" s="181" t="s">
        <v>659</v>
      </c>
      <c r="B1144" s="186">
        <v>20</v>
      </c>
      <c r="C1144" s="189">
        <v>128</v>
      </c>
      <c r="D1144" s="192">
        <v>33</v>
      </c>
      <c r="E1144" s="195">
        <v>0.4073</v>
      </c>
      <c r="F1144" s="83" t="str">
        <f t="shared" si="55"/>
        <v>November</v>
      </c>
      <c r="G1144" s="113">
        <f t="shared" si="53"/>
        <v>128</v>
      </c>
      <c r="H1144" s="49">
        <f t="shared" si="54"/>
        <v>52.134399999999999</v>
      </c>
    </row>
    <row r="1145" spans="1:8" x14ac:dyDescent="0.25">
      <c r="A1145" s="181" t="s">
        <v>659</v>
      </c>
      <c r="B1145" s="186">
        <v>19</v>
      </c>
      <c r="C1145" s="189">
        <v>64</v>
      </c>
      <c r="D1145" s="192">
        <v>0</v>
      </c>
      <c r="E1145" s="195">
        <v>0.4073</v>
      </c>
      <c r="F1145" s="83" t="str">
        <f t="shared" si="55"/>
        <v>November</v>
      </c>
      <c r="G1145" s="113">
        <f t="shared" si="53"/>
        <v>64</v>
      </c>
      <c r="H1145" s="49">
        <f t="shared" si="54"/>
        <v>26.0672</v>
      </c>
    </row>
    <row r="1146" spans="1:8" x14ac:dyDescent="0.25">
      <c r="A1146" s="181" t="s">
        <v>659</v>
      </c>
      <c r="B1146" s="186">
        <v>2</v>
      </c>
      <c r="C1146" s="189">
        <v>64</v>
      </c>
      <c r="D1146" s="192">
        <v>10</v>
      </c>
      <c r="E1146" s="195">
        <v>0.4073</v>
      </c>
      <c r="F1146" s="83" t="str">
        <f t="shared" si="55"/>
        <v>November</v>
      </c>
      <c r="G1146" s="113">
        <f t="shared" si="53"/>
        <v>64</v>
      </c>
      <c r="H1146" s="49">
        <f t="shared" si="54"/>
        <v>26.0672</v>
      </c>
    </row>
    <row r="1147" spans="1:8" x14ac:dyDescent="0.25">
      <c r="A1147" s="181" t="s">
        <v>650</v>
      </c>
      <c r="B1147" s="186">
        <v>2</v>
      </c>
      <c r="C1147" s="189">
        <v>98</v>
      </c>
      <c r="D1147" s="192">
        <v>0</v>
      </c>
      <c r="E1147" s="195">
        <v>3.5</v>
      </c>
      <c r="F1147" s="83" t="str">
        <f t="shared" si="55"/>
        <v>November</v>
      </c>
      <c r="G1147" s="113">
        <f t="shared" si="53"/>
        <v>98</v>
      </c>
      <c r="H1147" s="49">
        <f t="shared" si="54"/>
        <v>343</v>
      </c>
    </row>
    <row r="1148" spans="1:8" x14ac:dyDescent="0.25">
      <c r="A1148" s="181" t="s">
        <v>655</v>
      </c>
      <c r="B1148" s="186">
        <v>0</v>
      </c>
      <c r="C1148" s="189">
        <v>0</v>
      </c>
      <c r="D1148" s="192">
        <v>0</v>
      </c>
      <c r="E1148" s="194"/>
      <c r="F1148" s="83" t="str">
        <f t="shared" si="55"/>
        <v>November</v>
      </c>
      <c r="G1148" s="113">
        <f t="shared" si="53"/>
        <v>0</v>
      </c>
      <c r="H1148" s="49">
        <f t="shared" si="54"/>
        <v>0</v>
      </c>
    </row>
    <row r="1149" spans="1:8" x14ac:dyDescent="0.25">
      <c r="A1149" s="181" t="s">
        <v>655</v>
      </c>
      <c r="B1149" s="186">
        <v>0</v>
      </c>
      <c r="C1149" s="189">
        <v>96</v>
      </c>
      <c r="D1149" s="192">
        <v>28</v>
      </c>
      <c r="E1149" s="195">
        <v>0.64790000000000003</v>
      </c>
      <c r="F1149" s="83" t="str">
        <f t="shared" si="55"/>
        <v>November</v>
      </c>
      <c r="G1149" s="113">
        <f t="shared" si="53"/>
        <v>96</v>
      </c>
      <c r="H1149" s="49">
        <f t="shared" si="54"/>
        <v>62.198400000000007</v>
      </c>
    </row>
    <row r="1150" spans="1:8" x14ac:dyDescent="0.25">
      <c r="A1150" s="181" t="s">
        <v>655</v>
      </c>
      <c r="B1150" s="186">
        <v>0</v>
      </c>
      <c r="C1150" s="189">
        <v>48</v>
      </c>
      <c r="D1150" s="192">
        <v>0</v>
      </c>
      <c r="E1150" s="195">
        <v>0.64790000000000003</v>
      </c>
      <c r="F1150" s="83" t="str">
        <f t="shared" si="55"/>
        <v>November</v>
      </c>
      <c r="G1150" s="113">
        <f t="shared" si="53"/>
        <v>48</v>
      </c>
      <c r="H1150" s="49">
        <f t="shared" si="54"/>
        <v>31.099200000000003</v>
      </c>
    </row>
    <row r="1151" spans="1:8" x14ac:dyDescent="0.25">
      <c r="A1151" s="181" t="s">
        <v>655</v>
      </c>
      <c r="B1151" s="186">
        <v>22</v>
      </c>
      <c r="C1151" s="189">
        <v>36</v>
      </c>
      <c r="D1151" s="192">
        <v>10</v>
      </c>
      <c r="E1151" s="195">
        <v>0.64805000000000001</v>
      </c>
      <c r="F1151" s="83" t="str">
        <f t="shared" si="55"/>
        <v>November</v>
      </c>
      <c r="G1151" s="113">
        <f t="shared" si="53"/>
        <v>36</v>
      </c>
      <c r="H1151" s="49">
        <f t="shared" si="54"/>
        <v>23.329799999999999</v>
      </c>
    </row>
    <row r="1152" spans="1:8" x14ac:dyDescent="0.25">
      <c r="A1152" s="181" t="s">
        <v>650</v>
      </c>
      <c r="B1152" s="186">
        <v>0</v>
      </c>
      <c r="C1152" s="189">
        <v>25</v>
      </c>
      <c r="D1152" s="192">
        <v>0</v>
      </c>
      <c r="E1152" s="195">
        <v>5.95</v>
      </c>
      <c r="F1152" s="83" t="str">
        <f t="shared" si="55"/>
        <v>November</v>
      </c>
      <c r="G1152" s="113">
        <f t="shared" si="53"/>
        <v>25</v>
      </c>
      <c r="H1152" s="49">
        <f t="shared" si="54"/>
        <v>148.75</v>
      </c>
    </row>
    <row r="1153" spans="1:8" x14ac:dyDescent="0.25">
      <c r="A1153" s="181" t="s">
        <v>653</v>
      </c>
      <c r="B1153" s="186">
        <v>0</v>
      </c>
      <c r="C1153" s="189">
        <v>254</v>
      </c>
      <c r="D1153" s="192">
        <v>5</v>
      </c>
      <c r="E1153" s="195">
        <v>0.99</v>
      </c>
      <c r="F1153" s="83" t="str">
        <f t="shared" si="55"/>
        <v>November</v>
      </c>
      <c r="G1153" s="113">
        <f t="shared" si="53"/>
        <v>254</v>
      </c>
      <c r="H1153" s="49">
        <f t="shared" si="54"/>
        <v>251.46</v>
      </c>
    </row>
    <row r="1154" spans="1:8" x14ac:dyDescent="0.25">
      <c r="A1154" s="181" t="s">
        <v>659</v>
      </c>
      <c r="B1154" s="186">
        <v>13</v>
      </c>
      <c r="C1154" s="189">
        <v>72</v>
      </c>
      <c r="D1154" s="192">
        <v>0</v>
      </c>
      <c r="E1154" s="195">
        <v>0.8</v>
      </c>
      <c r="F1154" s="83" t="str">
        <f t="shared" si="55"/>
        <v>November</v>
      </c>
      <c r="G1154" s="113">
        <f t="shared" si="53"/>
        <v>72</v>
      </c>
      <c r="H1154" s="49">
        <f t="shared" si="54"/>
        <v>57.6</v>
      </c>
    </row>
    <row r="1155" spans="1:8" x14ac:dyDescent="0.25">
      <c r="A1155" s="181" t="s">
        <v>659</v>
      </c>
      <c r="B1155" s="186">
        <v>2</v>
      </c>
      <c r="C1155" s="189">
        <v>60</v>
      </c>
      <c r="D1155" s="192">
        <v>3</v>
      </c>
      <c r="E1155" s="195">
        <v>0.8</v>
      </c>
      <c r="F1155" s="83" t="str">
        <f t="shared" si="55"/>
        <v>November</v>
      </c>
      <c r="G1155" s="113">
        <f t="shared" ref="G1155:G1218" si="56">IFERROR(IF(C1155=" ",0,C1155),0)</f>
        <v>60</v>
      </c>
      <c r="H1155" s="49">
        <f t="shared" ref="H1155:H1218" si="57">IFERROR(G1155 * E1155, 0)</f>
        <v>48</v>
      </c>
    </row>
    <row r="1156" spans="1:8" x14ac:dyDescent="0.25">
      <c r="A1156" s="181" t="s">
        <v>659</v>
      </c>
      <c r="B1156" s="186">
        <v>1</v>
      </c>
      <c r="C1156" s="189">
        <v>72</v>
      </c>
      <c r="D1156" s="192">
        <v>0</v>
      </c>
      <c r="E1156" s="195">
        <v>0.8</v>
      </c>
      <c r="F1156" s="83" t="str">
        <f t="shared" si="55"/>
        <v>November</v>
      </c>
      <c r="G1156" s="113">
        <f t="shared" si="56"/>
        <v>72</v>
      </c>
      <c r="H1156" s="49">
        <f t="shared" si="57"/>
        <v>57.6</v>
      </c>
    </row>
    <row r="1157" spans="1:8" x14ac:dyDescent="0.25">
      <c r="A1157" s="181" t="s">
        <v>654</v>
      </c>
      <c r="B1157" s="186">
        <v>20</v>
      </c>
      <c r="C1157" s="189">
        <v>72</v>
      </c>
      <c r="D1157" s="192">
        <v>24</v>
      </c>
      <c r="E1157" s="195">
        <v>1.6850000000000001</v>
      </c>
      <c r="F1157" s="83" t="str">
        <f t="shared" si="55"/>
        <v>November</v>
      </c>
      <c r="G1157" s="113">
        <f t="shared" si="56"/>
        <v>72</v>
      </c>
      <c r="H1157" s="49">
        <f t="shared" si="57"/>
        <v>121.32000000000001</v>
      </c>
    </row>
    <row r="1158" spans="1:8" x14ac:dyDescent="0.25">
      <c r="A1158" s="181" t="s">
        <v>659</v>
      </c>
      <c r="B1158" s="186">
        <v>8</v>
      </c>
      <c r="C1158" s="189">
        <v>40</v>
      </c>
      <c r="D1158" s="192">
        <v>6</v>
      </c>
      <c r="E1158" s="195">
        <v>2.0499999999999998</v>
      </c>
      <c r="F1158" s="83" t="str">
        <f t="shared" si="55"/>
        <v>November</v>
      </c>
      <c r="G1158" s="113">
        <f t="shared" si="56"/>
        <v>40</v>
      </c>
      <c r="H1158" s="49">
        <f t="shared" si="57"/>
        <v>82</v>
      </c>
    </row>
    <row r="1159" spans="1:8" x14ac:dyDescent="0.25">
      <c r="A1159" s="181" t="s">
        <v>659</v>
      </c>
      <c r="B1159" s="186">
        <v>4</v>
      </c>
      <c r="C1159" s="189">
        <v>72</v>
      </c>
      <c r="D1159" s="192">
        <v>10</v>
      </c>
      <c r="E1159" s="195">
        <v>2.0529999999999999</v>
      </c>
      <c r="F1159" s="83" t="str">
        <f t="shared" si="55"/>
        <v>November</v>
      </c>
      <c r="G1159" s="113">
        <f t="shared" si="56"/>
        <v>72</v>
      </c>
      <c r="H1159" s="49">
        <f t="shared" si="57"/>
        <v>147.816</v>
      </c>
    </row>
    <row r="1160" spans="1:8" x14ac:dyDescent="0.25">
      <c r="A1160" s="181" t="s">
        <v>659</v>
      </c>
      <c r="B1160" s="186">
        <v>16</v>
      </c>
      <c r="C1160" s="189">
        <v>32</v>
      </c>
      <c r="D1160" s="192">
        <v>8</v>
      </c>
      <c r="E1160" s="195">
        <v>2.0529999999999999</v>
      </c>
      <c r="F1160" s="83" t="str">
        <f t="shared" si="55"/>
        <v>November</v>
      </c>
      <c r="G1160" s="113">
        <f t="shared" si="56"/>
        <v>32</v>
      </c>
      <c r="H1160" s="49">
        <f t="shared" si="57"/>
        <v>65.695999999999998</v>
      </c>
    </row>
    <row r="1161" spans="1:8" x14ac:dyDescent="0.25">
      <c r="A1161" s="181" t="s">
        <v>654</v>
      </c>
      <c r="B1161" s="186">
        <v>7</v>
      </c>
      <c r="C1161" s="189">
        <v>21</v>
      </c>
      <c r="D1161" s="192">
        <v>14</v>
      </c>
      <c r="E1161" s="195">
        <v>2.1</v>
      </c>
      <c r="F1161" s="83" t="str">
        <f t="shared" si="55"/>
        <v>November</v>
      </c>
      <c r="G1161" s="113">
        <f t="shared" si="56"/>
        <v>21</v>
      </c>
      <c r="H1161" s="49">
        <f t="shared" si="57"/>
        <v>44.1</v>
      </c>
    </row>
    <row r="1162" spans="1:8" x14ac:dyDescent="0.25">
      <c r="A1162" s="181" t="s">
        <v>654</v>
      </c>
      <c r="B1162" s="186">
        <v>5</v>
      </c>
      <c r="C1162" s="189">
        <v>7</v>
      </c>
      <c r="D1162" s="192">
        <v>4</v>
      </c>
      <c r="E1162" s="195">
        <v>2.1</v>
      </c>
      <c r="F1162" s="83" t="str">
        <f t="shared" si="55"/>
        <v>November</v>
      </c>
      <c r="G1162" s="113">
        <f t="shared" si="56"/>
        <v>7</v>
      </c>
      <c r="H1162" s="49">
        <f t="shared" si="57"/>
        <v>14.700000000000001</v>
      </c>
    </row>
    <row r="1163" spans="1:8" x14ac:dyDescent="0.25">
      <c r="A1163" s="181" t="s">
        <v>654</v>
      </c>
      <c r="B1163" s="186">
        <v>6</v>
      </c>
      <c r="C1163" s="189">
        <v>6</v>
      </c>
      <c r="D1163" s="192"/>
      <c r="E1163" s="195">
        <v>2.1</v>
      </c>
      <c r="F1163" s="83" t="str">
        <f t="shared" si="55"/>
        <v>November</v>
      </c>
      <c r="G1163" s="113">
        <f t="shared" si="56"/>
        <v>6</v>
      </c>
      <c r="H1163" s="49">
        <f t="shared" si="57"/>
        <v>12.600000000000001</v>
      </c>
    </row>
    <row r="1164" spans="1:8" x14ac:dyDescent="0.25">
      <c r="A1164" s="181" t="s">
        <v>654</v>
      </c>
      <c r="B1164" s="186">
        <v>0</v>
      </c>
      <c r="C1164" s="189">
        <v>0</v>
      </c>
      <c r="D1164" s="192"/>
      <c r="E1164" s="195">
        <v>2.1</v>
      </c>
      <c r="F1164" s="83" t="str">
        <f t="shared" si="55"/>
        <v>November</v>
      </c>
      <c r="G1164" s="113">
        <f t="shared" si="56"/>
        <v>0</v>
      </c>
      <c r="H1164" s="49">
        <f t="shared" si="57"/>
        <v>0</v>
      </c>
    </row>
    <row r="1165" spans="1:8" x14ac:dyDescent="0.25">
      <c r="A1165" s="181" t="s">
        <v>654</v>
      </c>
      <c r="B1165" s="186">
        <v>1</v>
      </c>
      <c r="C1165" s="189">
        <v>6</v>
      </c>
      <c r="D1165" s="192"/>
      <c r="E1165" s="195">
        <v>2.1</v>
      </c>
      <c r="F1165" s="83" t="str">
        <f t="shared" si="55"/>
        <v>November</v>
      </c>
      <c r="G1165" s="113">
        <f t="shared" si="56"/>
        <v>6</v>
      </c>
      <c r="H1165" s="49">
        <f t="shared" si="57"/>
        <v>12.600000000000001</v>
      </c>
    </row>
    <row r="1166" spans="1:8" x14ac:dyDescent="0.25">
      <c r="A1166" s="181" t="s">
        <v>654</v>
      </c>
      <c r="B1166" s="186">
        <v>5</v>
      </c>
      <c r="C1166" s="189">
        <v>12</v>
      </c>
      <c r="D1166" s="192"/>
      <c r="E1166" s="195">
        <v>2.1</v>
      </c>
      <c r="F1166" s="83" t="str">
        <f t="shared" si="55"/>
        <v>November</v>
      </c>
      <c r="G1166" s="113">
        <f t="shared" si="56"/>
        <v>12</v>
      </c>
      <c r="H1166" s="49">
        <f t="shared" si="57"/>
        <v>25.200000000000003</v>
      </c>
    </row>
    <row r="1167" spans="1:8" x14ac:dyDescent="0.25">
      <c r="A1167" s="181" t="s">
        <v>654</v>
      </c>
      <c r="B1167" s="186">
        <v>4</v>
      </c>
      <c r="C1167" s="189">
        <v>42</v>
      </c>
      <c r="D1167" s="192">
        <v>10</v>
      </c>
      <c r="E1167" s="195">
        <v>2.1</v>
      </c>
      <c r="F1167" s="83" t="str">
        <f t="shared" ref="F1167:F1230" si="58">"November"</f>
        <v>November</v>
      </c>
      <c r="G1167" s="113">
        <f t="shared" si="56"/>
        <v>42</v>
      </c>
      <c r="H1167" s="49">
        <f t="shared" si="57"/>
        <v>88.2</v>
      </c>
    </row>
    <row r="1168" spans="1:8" x14ac:dyDescent="0.25">
      <c r="A1168" s="181" t="s">
        <v>654</v>
      </c>
      <c r="B1168" s="186">
        <v>0</v>
      </c>
      <c r="C1168" s="189">
        <v>18</v>
      </c>
      <c r="D1168" s="192">
        <v>6</v>
      </c>
      <c r="E1168" s="195">
        <v>2.1</v>
      </c>
      <c r="F1168" s="83" t="str">
        <f t="shared" si="58"/>
        <v>November</v>
      </c>
      <c r="G1168" s="113">
        <f t="shared" si="56"/>
        <v>18</v>
      </c>
      <c r="H1168" s="49">
        <f t="shared" si="57"/>
        <v>37.800000000000004</v>
      </c>
    </row>
    <row r="1169" spans="1:8" x14ac:dyDescent="0.25">
      <c r="A1169" s="181" t="s">
        <v>654</v>
      </c>
      <c r="B1169" s="186">
        <v>20</v>
      </c>
      <c r="C1169" s="189">
        <v>84</v>
      </c>
      <c r="D1169" s="192">
        <v>14</v>
      </c>
      <c r="E1169" s="195">
        <v>2.1</v>
      </c>
      <c r="F1169" s="83" t="str">
        <f t="shared" si="58"/>
        <v>November</v>
      </c>
      <c r="G1169" s="113">
        <f t="shared" si="56"/>
        <v>84</v>
      </c>
      <c r="H1169" s="49">
        <f t="shared" si="57"/>
        <v>176.4</v>
      </c>
    </row>
    <row r="1170" spans="1:8" x14ac:dyDescent="0.25">
      <c r="A1170" s="181" t="s">
        <v>654</v>
      </c>
      <c r="B1170" s="186">
        <v>13</v>
      </c>
      <c r="C1170" s="189">
        <v>30</v>
      </c>
      <c r="D1170" s="192">
        <v>12</v>
      </c>
      <c r="E1170" s="195">
        <v>2.1</v>
      </c>
      <c r="F1170" s="83" t="str">
        <f t="shared" si="58"/>
        <v>November</v>
      </c>
      <c r="G1170" s="113">
        <f t="shared" si="56"/>
        <v>30</v>
      </c>
      <c r="H1170" s="49">
        <f t="shared" si="57"/>
        <v>63</v>
      </c>
    </row>
    <row r="1171" spans="1:8" x14ac:dyDescent="0.25">
      <c r="A1171" s="181" t="s">
        <v>654</v>
      </c>
      <c r="B1171" s="186">
        <v>5</v>
      </c>
      <c r="C1171" s="189">
        <v>18</v>
      </c>
      <c r="D1171" s="192">
        <v>6</v>
      </c>
      <c r="E1171" s="195">
        <v>2.1</v>
      </c>
      <c r="F1171" s="83" t="str">
        <f t="shared" si="58"/>
        <v>November</v>
      </c>
      <c r="G1171" s="113">
        <f t="shared" si="56"/>
        <v>18</v>
      </c>
      <c r="H1171" s="49">
        <f t="shared" si="57"/>
        <v>37.800000000000004</v>
      </c>
    </row>
    <row r="1172" spans="1:8" x14ac:dyDescent="0.25">
      <c r="A1172" s="181" t="s">
        <v>654</v>
      </c>
      <c r="B1172" s="186">
        <v>0</v>
      </c>
      <c r="C1172" s="189">
        <v>6</v>
      </c>
      <c r="D1172" s="192">
        <v>27</v>
      </c>
      <c r="E1172" s="195">
        <v>2.1</v>
      </c>
      <c r="F1172" s="83" t="str">
        <f t="shared" si="58"/>
        <v>November</v>
      </c>
      <c r="G1172" s="113">
        <f t="shared" si="56"/>
        <v>6</v>
      </c>
      <c r="H1172" s="49">
        <f t="shared" si="57"/>
        <v>12.600000000000001</v>
      </c>
    </row>
    <row r="1173" spans="1:8" x14ac:dyDescent="0.25">
      <c r="A1173" s="181" t="s">
        <v>654</v>
      </c>
      <c r="B1173" s="186">
        <v>18</v>
      </c>
      <c r="C1173" s="189">
        <v>84</v>
      </c>
      <c r="D1173" s="192"/>
      <c r="E1173" s="195">
        <v>2.1</v>
      </c>
      <c r="F1173" s="83" t="str">
        <f t="shared" si="58"/>
        <v>November</v>
      </c>
      <c r="G1173" s="113">
        <f t="shared" si="56"/>
        <v>84</v>
      </c>
      <c r="H1173" s="49">
        <f t="shared" si="57"/>
        <v>176.4</v>
      </c>
    </row>
    <row r="1174" spans="1:8" x14ac:dyDescent="0.25">
      <c r="A1174" s="181" t="s">
        <v>654</v>
      </c>
      <c r="B1174" s="186">
        <v>7</v>
      </c>
      <c r="C1174" s="189">
        <v>48</v>
      </c>
      <c r="D1174" s="192">
        <v>20</v>
      </c>
      <c r="E1174" s="195">
        <v>2.1</v>
      </c>
      <c r="F1174" s="83" t="str">
        <f t="shared" si="58"/>
        <v>November</v>
      </c>
      <c r="G1174" s="113">
        <f t="shared" si="56"/>
        <v>48</v>
      </c>
      <c r="H1174" s="49">
        <f t="shared" si="57"/>
        <v>100.80000000000001</v>
      </c>
    </row>
    <row r="1175" spans="1:8" x14ac:dyDescent="0.25">
      <c r="A1175" s="181" t="s">
        <v>654</v>
      </c>
      <c r="B1175" s="186">
        <v>16</v>
      </c>
      <c r="C1175" s="189">
        <v>90</v>
      </c>
      <c r="D1175" s="192">
        <v>33</v>
      </c>
      <c r="E1175" s="195">
        <v>2.1</v>
      </c>
      <c r="F1175" s="83" t="str">
        <f t="shared" si="58"/>
        <v>November</v>
      </c>
      <c r="G1175" s="113">
        <f t="shared" si="56"/>
        <v>90</v>
      </c>
      <c r="H1175" s="49">
        <f t="shared" si="57"/>
        <v>189</v>
      </c>
    </row>
    <row r="1176" spans="1:8" x14ac:dyDescent="0.25">
      <c r="A1176" s="181" t="s">
        <v>654</v>
      </c>
      <c r="B1176" s="186">
        <v>9</v>
      </c>
      <c r="C1176" s="189">
        <v>48</v>
      </c>
      <c r="D1176" s="192">
        <v>17</v>
      </c>
      <c r="E1176" s="195">
        <v>2.1</v>
      </c>
      <c r="F1176" s="83" t="str">
        <f t="shared" si="58"/>
        <v>November</v>
      </c>
      <c r="G1176" s="113">
        <f t="shared" si="56"/>
        <v>48</v>
      </c>
      <c r="H1176" s="49">
        <f t="shared" si="57"/>
        <v>100.80000000000001</v>
      </c>
    </row>
    <row r="1177" spans="1:8" x14ac:dyDescent="0.25">
      <c r="A1177" s="181" t="s">
        <v>654</v>
      </c>
      <c r="B1177" s="186">
        <v>10</v>
      </c>
      <c r="C1177" s="189">
        <v>42</v>
      </c>
      <c r="D1177" s="192">
        <v>13</v>
      </c>
      <c r="E1177" s="195">
        <v>2.1</v>
      </c>
      <c r="F1177" s="83" t="str">
        <f t="shared" si="58"/>
        <v>November</v>
      </c>
      <c r="G1177" s="113">
        <f t="shared" si="56"/>
        <v>42</v>
      </c>
      <c r="H1177" s="49">
        <f t="shared" si="57"/>
        <v>88.2</v>
      </c>
    </row>
    <row r="1178" spans="1:8" x14ac:dyDescent="0.25">
      <c r="A1178" s="181" t="s">
        <v>654</v>
      </c>
      <c r="B1178" s="186">
        <v>0</v>
      </c>
      <c r="C1178" s="189">
        <v>22</v>
      </c>
      <c r="D1178" s="192">
        <v>13</v>
      </c>
      <c r="E1178" s="195">
        <v>2.1</v>
      </c>
      <c r="F1178" s="83" t="str">
        <f t="shared" si="58"/>
        <v>November</v>
      </c>
      <c r="G1178" s="113">
        <f t="shared" si="56"/>
        <v>22</v>
      </c>
      <c r="H1178" s="49">
        <f t="shared" si="57"/>
        <v>46.2</v>
      </c>
    </row>
    <row r="1179" spans="1:8" x14ac:dyDescent="0.25">
      <c r="A1179" s="181" t="s">
        <v>654</v>
      </c>
      <c r="B1179" s="186">
        <v>7</v>
      </c>
      <c r="C1179" s="189">
        <v>38</v>
      </c>
      <c r="D1179" s="192">
        <v>13</v>
      </c>
      <c r="E1179" s="195">
        <v>2.1</v>
      </c>
      <c r="F1179" s="83" t="str">
        <f t="shared" si="58"/>
        <v>November</v>
      </c>
      <c r="G1179" s="113">
        <f t="shared" si="56"/>
        <v>38</v>
      </c>
      <c r="H1179" s="49">
        <f t="shared" si="57"/>
        <v>79.8</v>
      </c>
    </row>
    <row r="1180" spans="1:8" x14ac:dyDescent="0.25">
      <c r="A1180" s="181" t="s">
        <v>659</v>
      </c>
      <c r="B1180" s="186">
        <v>12</v>
      </c>
      <c r="C1180" s="189">
        <v>16</v>
      </c>
      <c r="D1180" s="192">
        <v>23</v>
      </c>
      <c r="E1180" s="195">
        <v>0.82</v>
      </c>
      <c r="F1180" s="83" t="str">
        <f t="shared" si="58"/>
        <v>November</v>
      </c>
      <c r="G1180" s="113">
        <f t="shared" si="56"/>
        <v>16</v>
      </c>
      <c r="H1180" s="49">
        <f t="shared" si="57"/>
        <v>13.12</v>
      </c>
    </row>
    <row r="1181" spans="1:8" x14ac:dyDescent="0.25">
      <c r="A1181" s="181" t="s">
        <v>659</v>
      </c>
      <c r="B1181" s="186">
        <v>12</v>
      </c>
      <c r="C1181" s="189">
        <v>2</v>
      </c>
      <c r="D1181" s="192">
        <v>21</v>
      </c>
      <c r="E1181" s="195">
        <v>0.82</v>
      </c>
      <c r="F1181" s="83" t="str">
        <f t="shared" si="58"/>
        <v>November</v>
      </c>
      <c r="G1181" s="113">
        <f t="shared" si="56"/>
        <v>2</v>
      </c>
      <c r="H1181" s="49">
        <f t="shared" si="57"/>
        <v>1.64</v>
      </c>
    </row>
    <row r="1182" spans="1:8" x14ac:dyDescent="0.25">
      <c r="A1182" s="181" t="s">
        <v>659</v>
      </c>
      <c r="B1182" s="186">
        <v>0</v>
      </c>
      <c r="C1182" s="189">
        <v>0</v>
      </c>
      <c r="D1182" s="192"/>
      <c r="E1182" s="195">
        <v>0.82</v>
      </c>
      <c r="F1182" s="83" t="str">
        <f t="shared" si="58"/>
        <v>November</v>
      </c>
      <c r="G1182" s="113">
        <f t="shared" si="56"/>
        <v>0</v>
      </c>
      <c r="H1182" s="49">
        <f t="shared" si="57"/>
        <v>0</v>
      </c>
    </row>
    <row r="1183" spans="1:8" x14ac:dyDescent="0.25">
      <c r="A1183" s="181" t="s">
        <v>659</v>
      </c>
      <c r="B1183" s="186">
        <v>0</v>
      </c>
      <c r="C1183" s="189">
        <v>0</v>
      </c>
      <c r="D1183" s="192"/>
      <c r="E1183" s="195">
        <v>0.82</v>
      </c>
      <c r="F1183" s="83" t="str">
        <f t="shared" si="58"/>
        <v>November</v>
      </c>
      <c r="G1183" s="113">
        <f t="shared" si="56"/>
        <v>0</v>
      </c>
      <c r="H1183" s="49">
        <f t="shared" si="57"/>
        <v>0</v>
      </c>
    </row>
    <row r="1184" spans="1:8" x14ac:dyDescent="0.25">
      <c r="A1184" s="181" t="s">
        <v>659</v>
      </c>
      <c r="B1184" s="186">
        <v>0</v>
      </c>
      <c r="C1184" s="189">
        <v>0</v>
      </c>
      <c r="D1184" s="192"/>
      <c r="E1184" s="195">
        <v>0.82</v>
      </c>
      <c r="F1184" s="83" t="str">
        <f t="shared" si="58"/>
        <v>November</v>
      </c>
      <c r="G1184" s="113">
        <f t="shared" si="56"/>
        <v>0</v>
      </c>
      <c r="H1184" s="49">
        <f t="shared" si="57"/>
        <v>0</v>
      </c>
    </row>
    <row r="1185" spans="1:8" x14ac:dyDescent="0.25">
      <c r="A1185" s="181" t="s">
        <v>659</v>
      </c>
      <c r="B1185" s="186">
        <v>7</v>
      </c>
      <c r="C1185" s="189">
        <v>17</v>
      </c>
      <c r="D1185" s="192">
        <v>18</v>
      </c>
      <c r="E1185" s="195">
        <v>8.2000000000000003E-2</v>
      </c>
      <c r="F1185" s="83" t="str">
        <f t="shared" si="58"/>
        <v>November</v>
      </c>
      <c r="G1185" s="113">
        <f t="shared" si="56"/>
        <v>17</v>
      </c>
      <c r="H1185" s="49">
        <f t="shared" si="57"/>
        <v>1.3940000000000001</v>
      </c>
    </row>
    <row r="1186" spans="1:8" x14ac:dyDescent="0.25">
      <c r="A1186" s="181" t="s">
        <v>659</v>
      </c>
      <c r="B1186" s="186">
        <v>0</v>
      </c>
      <c r="C1186" s="189">
        <v>0</v>
      </c>
      <c r="D1186" s="192"/>
      <c r="E1186" s="195">
        <v>0.82</v>
      </c>
      <c r="F1186" s="83" t="str">
        <f t="shared" si="58"/>
        <v>November</v>
      </c>
      <c r="G1186" s="113">
        <f t="shared" si="56"/>
        <v>0</v>
      </c>
      <c r="H1186" s="49">
        <f t="shared" si="57"/>
        <v>0</v>
      </c>
    </row>
    <row r="1187" spans="1:8" x14ac:dyDescent="0.25">
      <c r="A1187" s="181" t="s">
        <v>659</v>
      </c>
      <c r="B1187" s="186">
        <v>0</v>
      </c>
      <c r="C1187" s="189">
        <v>0</v>
      </c>
      <c r="D1187" s="192"/>
      <c r="E1187" s="195">
        <v>0.82</v>
      </c>
      <c r="F1187" s="83" t="str">
        <f t="shared" si="58"/>
        <v>November</v>
      </c>
      <c r="G1187" s="113">
        <f t="shared" si="56"/>
        <v>0</v>
      </c>
      <c r="H1187" s="49">
        <f t="shared" si="57"/>
        <v>0</v>
      </c>
    </row>
    <row r="1188" spans="1:8" x14ac:dyDescent="0.25">
      <c r="A1188" s="181" t="s">
        <v>659</v>
      </c>
      <c r="B1188" s="186">
        <v>22</v>
      </c>
      <c r="C1188" s="189">
        <v>0</v>
      </c>
      <c r="D1188" s="192">
        <v>11</v>
      </c>
      <c r="E1188" s="195">
        <v>0.82</v>
      </c>
      <c r="F1188" s="83" t="str">
        <f t="shared" si="58"/>
        <v>November</v>
      </c>
      <c r="G1188" s="113">
        <f t="shared" si="56"/>
        <v>0</v>
      </c>
      <c r="H1188" s="49">
        <f t="shared" si="57"/>
        <v>0</v>
      </c>
    </row>
    <row r="1189" spans="1:8" x14ac:dyDescent="0.25">
      <c r="A1189" s="181" t="s">
        <v>659</v>
      </c>
      <c r="B1189" s="186">
        <v>0</v>
      </c>
      <c r="C1189" s="189">
        <v>0</v>
      </c>
      <c r="D1189" s="192"/>
      <c r="E1189" s="195">
        <v>0.82</v>
      </c>
      <c r="F1189" s="83" t="str">
        <f t="shared" si="58"/>
        <v>November</v>
      </c>
      <c r="G1189" s="113">
        <f t="shared" si="56"/>
        <v>0</v>
      </c>
      <c r="H1189" s="49">
        <f t="shared" si="57"/>
        <v>0</v>
      </c>
    </row>
    <row r="1190" spans="1:8" x14ac:dyDescent="0.25">
      <c r="A1190" s="180" t="s">
        <v>650</v>
      </c>
      <c r="B1190" s="186">
        <v>1</v>
      </c>
      <c r="C1190" s="189">
        <v>25</v>
      </c>
      <c r="D1190" s="192"/>
      <c r="E1190" s="195">
        <v>4.95</v>
      </c>
      <c r="F1190" s="83" t="str">
        <f t="shared" si="58"/>
        <v>November</v>
      </c>
      <c r="G1190" s="113">
        <f t="shared" si="56"/>
        <v>25</v>
      </c>
      <c r="H1190" s="49">
        <f t="shared" si="57"/>
        <v>123.75</v>
      </c>
    </row>
    <row r="1191" spans="1:8" x14ac:dyDescent="0.25">
      <c r="A1191" s="181" t="s">
        <v>650</v>
      </c>
      <c r="B1191" s="186">
        <v>2</v>
      </c>
      <c r="C1191" s="189">
        <v>24</v>
      </c>
      <c r="D1191" s="192">
        <v>2</v>
      </c>
      <c r="E1191" s="195">
        <v>3.5</v>
      </c>
      <c r="F1191" s="83" t="str">
        <f t="shared" si="58"/>
        <v>November</v>
      </c>
      <c r="G1191" s="113">
        <f t="shared" si="56"/>
        <v>24</v>
      </c>
      <c r="H1191" s="49">
        <f t="shared" si="57"/>
        <v>84</v>
      </c>
    </row>
    <row r="1192" spans="1:8" x14ac:dyDescent="0.25">
      <c r="A1192" s="181"/>
      <c r="B1192" s="186"/>
      <c r="C1192" s="188"/>
      <c r="D1192" s="192"/>
      <c r="E1192" s="194"/>
      <c r="F1192" s="83" t="str">
        <f t="shared" si="58"/>
        <v>November</v>
      </c>
      <c r="G1192" s="113">
        <f t="shared" si="56"/>
        <v>0</v>
      </c>
      <c r="H1192" s="49">
        <f t="shared" si="57"/>
        <v>0</v>
      </c>
    </row>
    <row r="1193" spans="1:8" x14ac:dyDescent="0.25">
      <c r="A1193" s="181" t="s">
        <v>654</v>
      </c>
      <c r="B1193" s="186">
        <v>15</v>
      </c>
      <c r="C1193" s="189">
        <v>84</v>
      </c>
      <c r="D1193" s="192">
        <v>22</v>
      </c>
      <c r="E1193" s="195">
        <v>0.75900000000000001</v>
      </c>
      <c r="F1193" s="83" t="str">
        <f t="shared" si="58"/>
        <v>November</v>
      </c>
      <c r="G1193" s="113">
        <f t="shared" si="56"/>
        <v>84</v>
      </c>
      <c r="H1193" s="49">
        <f t="shared" si="57"/>
        <v>63.756</v>
      </c>
    </row>
    <row r="1194" spans="1:8" x14ac:dyDescent="0.25">
      <c r="A1194" s="181" t="s">
        <v>654</v>
      </c>
      <c r="B1194" s="186">
        <v>37</v>
      </c>
      <c r="C1194" s="189">
        <v>84</v>
      </c>
      <c r="D1194" s="192">
        <v>24</v>
      </c>
      <c r="E1194" s="195">
        <v>0.76</v>
      </c>
      <c r="F1194" s="83" t="str">
        <f t="shared" si="58"/>
        <v>November</v>
      </c>
      <c r="G1194" s="113">
        <f t="shared" si="56"/>
        <v>84</v>
      </c>
      <c r="H1194" s="49">
        <f t="shared" si="57"/>
        <v>63.84</v>
      </c>
    </row>
    <row r="1195" spans="1:8" x14ac:dyDescent="0.25">
      <c r="A1195" s="181" t="s">
        <v>654</v>
      </c>
      <c r="B1195" s="186">
        <v>31</v>
      </c>
      <c r="C1195" s="189">
        <v>84</v>
      </c>
      <c r="D1195" s="192">
        <v>20</v>
      </c>
      <c r="E1195" s="195">
        <v>0.76</v>
      </c>
      <c r="F1195" s="83" t="str">
        <f t="shared" si="58"/>
        <v>November</v>
      </c>
      <c r="G1195" s="113">
        <f t="shared" si="56"/>
        <v>84</v>
      </c>
      <c r="H1195" s="49">
        <f t="shared" si="57"/>
        <v>63.84</v>
      </c>
    </row>
    <row r="1196" spans="1:8" x14ac:dyDescent="0.25">
      <c r="A1196" s="181" t="s">
        <v>650</v>
      </c>
      <c r="B1196" s="186">
        <v>0</v>
      </c>
      <c r="C1196" s="189">
        <v>0</v>
      </c>
      <c r="D1196" s="192"/>
      <c r="E1196" s="195">
        <v>5.25</v>
      </c>
      <c r="F1196" s="83" t="str">
        <f t="shared" si="58"/>
        <v>November</v>
      </c>
      <c r="G1196" s="113">
        <f t="shared" si="56"/>
        <v>0</v>
      </c>
      <c r="H1196" s="49">
        <f t="shared" si="57"/>
        <v>0</v>
      </c>
    </row>
    <row r="1197" spans="1:8" x14ac:dyDescent="0.25">
      <c r="A1197" s="181" t="s">
        <v>660</v>
      </c>
      <c r="B1197" s="186">
        <v>0</v>
      </c>
      <c r="C1197" s="189">
        <v>432</v>
      </c>
      <c r="D1197" s="192">
        <v>4</v>
      </c>
      <c r="E1197" s="195">
        <v>1.333</v>
      </c>
      <c r="F1197" s="83" t="str">
        <f t="shared" si="58"/>
        <v>November</v>
      </c>
      <c r="G1197" s="113">
        <f t="shared" si="56"/>
        <v>432</v>
      </c>
      <c r="H1197" s="49">
        <f t="shared" si="57"/>
        <v>575.85599999999999</v>
      </c>
    </row>
    <row r="1198" spans="1:8" x14ac:dyDescent="0.25">
      <c r="A1198" s="181" t="s">
        <v>659</v>
      </c>
      <c r="B1198" s="186">
        <v>0</v>
      </c>
      <c r="C1198" s="189">
        <v>108</v>
      </c>
      <c r="D1198" s="192">
        <v>17</v>
      </c>
      <c r="E1198" s="195">
        <v>0.81</v>
      </c>
      <c r="F1198" s="83" t="str">
        <f t="shared" si="58"/>
        <v>November</v>
      </c>
      <c r="G1198" s="113">
        <f t="shared" si="56"/>
        <v>108</v>
      </c>
      <c r="H1198" s="49">
        <f t="shared" si="57"/>
        <v>87.48</v>
      </c>
    </row>
    <row r="1199" spans="1:8" x14ac:dyDescent="0.25">
      <c r="A1199" s="181" t="s">
        <v>659</v>
      </c>
      <c r="B1199" s="186">
        <v>0</v>
      </c>
      <c r="C1199" s="189">
        <v>90</v>
      </c>
      <c r="D1199" s="192">
        <v>20</v>
      </c>
      <c r="E1199" s="195">
        <v>0.34300000000000003</v>
      </c>
      <c r="F1199" s="83" t="str">
        <f t="shared" si="58"/>
        <v>November</v>
      </c>
      <c r="G1199" s="113">
        <f t="shared" si="56"/>
        <v>90</v>
      </c>
      <c r="H1199" s="49">
        <f t="shared" si="57"/>
        <v>30.87</v>
      </c>
    </row>
    <row r="1200" spans="1:8" x14ac:dyDescent="0.25">
      <c r="A1200" s="181" t="s">
        <v>659</v>
      </c>
      <c r="B1200" s="186">
        <v>0</v>
      </c>
      <c r="C1200" s="189">
        <v>108</v>
      </c>
      <c r="D1200" s="192">
        <v>17</v>
      </c>
      <c r="E1200" s="195">
        <v>0.34</v>
      </c>
      <c r="F1200" s="83" t="str">
        <f t="shared" si="58"/>
        <v>November</v>
      </c>
      <c r="G1200" s="113">
        <f t="shared" si="56"/>
        <v>108</v>
      </c>
      <c r="H1200" s="49">
        <f t="shared" si="57"/>
        <v>36.720000000000006</v>
      </c>
    </row>
    <row r="1201" spans="1:8" x14ac:dyDescent="0.25">
      <c r="A1201" s="181" t="s">
        <v>659</v>
      </c>
      <c r="B1201" s="186">
        <v>4</v>
      </c>
      <c r="C1201" s="189">
        <v>72</v>
      </c>
      <c r="D1201" s="192">
        <v>18</v>
      </c>
      <c r="E1201" s="195">
        <v>0.34</v>
      </c>
      <c r="F1201" s="83" t="str">
        <f t="shared" si="58"/>
        <v>November</v>
      </c>
      <c r="G1201" s="113">
        <f t="shared" si="56"/>
        <v>72</v>
      </c>
      <c r="H1201" s="49">
        <f t="shared" si="57"/>
        <v>24.48</v>
      </c>
    </row>
    <row r="1202" spans="1:8" x14ac:dyDescent="0.25">
      <c r="A1202" s="181" t="s">
        <v>659</v>
      </c>
      <c r="B1202" s="186">
        <v>0</v>
      </c>
      <c r="C1202" s="189">
        <v>48</v>
      </c>
      <c r="D1202" s="192">
        <v>7</v>
      </c>
      <c r="E1202" s="195">
        <v>0.54</v>
      </c>
      <c r="F1202" s="83" t="str">
        <f t="shared" si="58"/>
        <v>November</v>
      </c>
      <c r="G1202" s="113">
        <f t="shared" si="56"/>
        <v>48</v>
      </c>
      <c r="H1202" s="49">
        <f t="shared" si="57"/>
        <v>25.92</v>
      </c>
    </row>
    <row r="1203" spans="1:8" x14ac:dyDescent="0.25">
      <c r="A1203" s="181" t="s">
        <v>659</v>
      </c>
      <c r="B1203" s="186">
        <v>0</v>
      </c>
      <c r="C1203" s="189">
        <v>0</v>
      </c>
      <c r="D1203" s="192"/>
      <c r="E1203" s="195">
        <v>0.54330000000000001</v>
      </c>
      <c r="F1203" s="83" t="str">
        <f t="shared" si="58"/>
        <v>November</v>
      </c>
      <c r="G1203" s="113">
        <f t="shared" si="56"/>
        <v>0</v>
      </c>
      <c r="H1203" s="49">
        <f t="shared" si="57"/>
        <v>0</v>
      </c>
    </row>
    <row r="1204" spans="1:8" x14ac:dyDescent="0.25">
      <c r="A1204" s="181" t="s">
        <v>659</v>
      </c>
      <c r="B1204" s="186">
        <v>0</v>
      </c>
      <c r="C1204" s="189">
        <v>48</v>
      </c>
      <c r="D1204" s="192">
        <v>5</v>
      </c>
      <c r="E1204" s="195">
        <v>0.54330000000000001</v>
      </c>
      <c r="F1204" s="83" t="str">
        <f t="shared" si="58"/>
        <v>November</v>
      </c>
      <c r="G1204" s="113">
        <f t="shared" si="56"/>
        <v>48</v>
      </c>
      <c r="H1204" s="49">
        <f t="shared" si="57"/>
        <v>26.078400000000002</v>
      </c>
    </row>
    <row r="1205" spans="1:8" x14ac:dyDescent="0.25">
      <c r="A1205" s="181" t="s">
        <v>659</v>
      </c>
      <c r="B1205" s="186">
        <v>1</v>
      </c>
      <c r="C1205" s="189">
        <v>36</v>
      </c>
      <c r="D1205" s="192">
        <v>5</v>
      </c>
      <c r="E1205" s="195">
        <v>0.54330000000000001</v>
      </c>
      <c r="F1205" s="83" t="str">
        <f t="shared" si="58"/>
        <v>November</v>
      </c>
      <c r="G1205" s="113">
        <f t="shared" si="56"/>
        <v>36</v>
      </c>
      <c r="H1205" s="49">
        <f t="shared" si="57"/>
        <v>19.558800000000002</v>
      </c>
    </row>
    <row r="1206" spans="1:8" x14ac:dyDescent="0.25">
      <c r="A1206" s="181" t="s">
        <v>659</v>
      </c>
      <c r="B1206" s="186">
        <v>0</v>
      </c>
      <c r="C1206" s="189">
        <v>66</v>
      </c>
      <c r="D1206" s="192">
        <v>10</v>
      </c>
      <c r="E1206" s="195">
        <v>0.54</v>
      </c>
      <c r="F1206" s="83" t="str">
        <f t="shared" si="58"/>
        <v>November</v>
      </c>
      <c r="G1206" s="113">
        <f t="shared" si="56"/>
        <v>66</v>
      </c>
      <c r="H1206" s="49">
        <f t="shared" si="57"/>
        <v>35.64</v>
      </c>
    </row>
    <row r="1207" spans="1:8" x14ac:dyDescent="0.25">
      <c r="A1207" s="181" t="s">
        <v>650</v>
      </c>
      <c r="B1207" s="186">
        <v>1</v>
      </c>
      <c r="C1207" s="189">
        <v>59</v>
      </c>
      <c r="D1207" s="192"/>
      <c r="E1207" s="195">
        <v>3.25</v>
      </c>
      <c r="F1207" s="83" t="str">
        <f t="shared" si="58"/>
        <v>November</v>
      </c>
      <c r="G1207" s="113">
        <f t="shared" si="56"/>
        <v>59</v>
      </c>
      <c r="H1207" s="49">
        <f t="shared" si="57"/>
        <v>191.75</v>
      </c>
    </row>
    <row r="1208" spans="1:8" x14ac:dyDescent="0.25">
      <c r="A1208" s="181" t="s">
        <v>654</v>
      </c>
      <c r="B1208" s="186">
        <v>14</v>
      </c>
      <c r="C1208" s="189">
        <v>216</v>
      </c>
      <c r="D1208" s="192">
        <v>51</v>
      </c>
      <c r="E1208" s="195">
        <v>1.4258</v>
      </c>
      <c r="F1208" s="83" t="str">
        <f t="shared" si="58"/>
        <v>November</v>
      </c>
      <c r="G1208" s="113">
        <f t="shared" si="56"/>
        <v>216</v>
      </c>
      <c r="H1208" s="49">
        <f t="shared" si="57"/>
        <v>307.97280000000001</v>
      </c>
    </row>
    <row r="1209" spans="1:8" x14ac:dyDescent="0.25">
      <c r="A1209" s="181" t="s">
        <v>654</v>
      </c>
      <c r="B1209" s="186">
        <v>28</v>
      </c>
      <c r="C1209" s="189">
        <v>96</v>
      </c>
      <c r="D1209" s="192">
        <v>48</v>
      </c>
      <c r="E1209" s="195">
        <v>1.43</v>
      </c>
      <c r="F1209" s="83" t="str">
        <f t="shared" si="58"/>
        <v>November</v>
      </c>
      <c r="G1209" s="113">
        <f t="shared" si="56"/>
        <v>96</v>
      </c>
      <c r="H1209" s="49">
        <f t="shared" si="57"/>
        <v>137.28</v>
      </c>
    </row>
    <row r="1210" spans="1:8" x14ac:dyDescent="0.25">
      <c r="A1210" s="181" t="s">
        <v>659</v>
      </c>
      <c r="B1210" s="186">
        <v>0</v>
      </c>
      <c r="C1210" s="189">
        <v>20</v>
      </c>
      <c r="D1210" s="192"/>
      <c r="E1210" s="195">
        <v>0.47799999999999998</v>
      </c>
      <c r="F1210" s="83" t="str">
        <f t="shared" si="58"/>
        <v>November</v>
      </c>
      <c r="G1210" s="113">
        <f t="shared" si="56"/>
        <v>20</v>
      </c>
      <c r="H1210" s="49">
        <f t="shared" si="57"/>
        <v>9.5599999999999987</v>
      </c>
    </row>
    <row r="1211" spans="1:8" x14ac:dyDescent="0.25">
      <c r="A1211" s="181" t="s">
        <v>650</v>
      </c>
      <c r="B1211" s="186">
        <v>3</v>
      </c>
      <c r="C1211" s="189">
        <v>39</v>
      </c>
      <c r="D1211" s="192"/>
      <c r="E1211" s="195">
        <v>5.95</v>
      </c>
      <c r="F1211" s="83" t="str">
        <f t="shared" si="58"/>
        <v>November</v>
      </c>
      <c r="G1211" s="113">
        <f t="shared" si="56"/>
        <v>39</v>
      </c>
      <c r="H1211" s="49">
        <f t="shared" si="57"/>
        <v>232.05</v>
      </c>
    </row>
    <row r="1212" spans="1:8" x14ac:dyDescent="0.25">
      <c r="A1212" s="181" t="s">
        <v>650</v>
      </c>
      <c r="B1212" s="186">
        <v>0</v>
      </c>
      <c r="C1212" s="189">
        <v>0</v>
      </c>
      <c r="D1212" s="192"/>
      <c r="E1212" s="198">
        <v>3.95</v>
      </c>
      <c r="F1212" s="83" t="str">
        <f t="shared" si="58"/>
        <v>November</v>
      </c>
      <c r="G1212" s="113">
        <f t="shared" si="56"/>
        <v>0</v>
      </c>
      <c r="H1212" s="49">
        <f t="shared" si="57"/>
        <v>0</v>
      </c>
    </row>
    <row r="1213" spans="1:8" x14ac:dyDescent="0.25">
      <c r="A1213" s="181" t="s">
        <v>654</v>
      </c>
      <c r="B1213" s="186">
        <v>10</v>
      </c>
      <c r="C1213" s="189">
        <v>12</v>
      </c>
      <c r="D1213" s="192">
        <v>8</v>
      </c>
      <c r="E1213" s="195">
        <v>1.3</v>
      </c>
      <c r="F1213" s="83" t="str">
        <f t="shared" si="58"/>
        <v>November</v>
      </c>
      <c r="G1213" s="113">
        <f t="shared" si="56"/>
        <v>12</v>
      </c>
      <c r="H1213" s="49">
        <f t="shared" si="57"/>
        <v>15.600000000000001</v>
      </c>
    </row>
    <row r="1214" spans="1:8" x14ac:dyDescent="0.25">
      <c r="A1214" s="181" t="s">
        <v>654</v>
      </c>
      <c r="B1214" s="186">
        <v>11</v>
      </c>
      <c r="C1214" s="189">
        <v>24</v>
      </c>
      <c r="D1214" s="192">
        <v>8</v>
      </c>
      <c r="E1214" s="195">
        <v>1.3</v>
      </c>
      <c r="F1214" s="83" t="str">
        <f t="shared" si="58"/>
        <v>November</v>
      </c>
      <c r="G1214" s="113">
        <f t="shared" si="56"/>
        <v>24</v>
      </c>
      <c r="H1214" s="49">
        <f t="shared" si="57"/>
        <v>31.200000000000003</v>
      </c>
    </row>
    <row r="1215" spans="1:8" x14ac:dyDescent="0.25">
      <c r="A1215" s="181" t="s">
        <v>654</v>
      </c>
      <c r="B1215" s="186">
        <v>30</v>
      </c>
      <c r="C1215" s="189">
        <v>36</v>
      </c>
      <c r="D1215" s="192">
        <v>18</v>
      </c>
      <c r="E1215" s="195">
        <v>1.3</v>
      </c>
      <c r="F1215" s="83" t="str">
        <f t="shared" si="58"/>
        <v>November</v>
      </c>
      <c r="G1215" s="113">
        <f t="shared" si="56"/>
        <v>36</v>
      </c>
      <c r="H1215" s="49">
        <f t="shared" si="57"/>
        <v>46.800000000000004</v>
      </c>
    </row>
    <row r="1216" spans="1:8" x14ac:dyDescent="0.25">
      <c r="A1216" s="181" t="s">
        <v>654</v>
      </c>
      <c r="B1216" s="186">
        <v>29</v>
      </c>
      <c r="C1216" s="189">
        <v>24</v>
      </c>
      <c r="D1216" s="192">
        <v>22</v>
      </c>
      <c r="E1216" s="195">
        <v>1.3</v>
      </c>
      <c r="F1216" s="83" t="str">
        <f t="shared" si="58"/>
        <v>November</v>
      </c>
      <c r="G1216" s="113">
        <f t="shared" si="56"/>
        <v>24</v>
      </c>
      <c r="H1216" s="49">
        <f t="shared" si="57"/>
        <v>31.200000000000003</v>
      </c>
    </row>
    <row r="1217" spans="1:8" x14ac:dyDescent="0.25">
      <c r="A1217" s="181" t="s">
        <v>656</v>
      </c>
      <c r="B1217" s="186">
        <v>33</v>
      </c>
      <c r="C1217" s="189">
        <v>36</v>
      </c>
      <c r="D1217" s="192">
        <v>18</v>
      </c>
      <c r="E1217" s="195">
        <v>0.65</v>
      </c>
      <c r="F1217" s="83" t="str">
        <f t="shared" si="58"/>
        <v>November</v>
      </c>
      <c r="G1217" s="113">
        <f t="shared" si="56"/>
        <v>36</v>
      </c>
      <c r="H1217" s="49">
        <f t="shared" si="57"/>
        <v>23.400000000000002</v>
      </c>
    </row>
    <row r="1218" spans="1:8" x14ac:dyDescent="0.25">
      <c r="A1218" s="181" t="s">
        <v>656</v>
      </c>
      <c r="B1218" s="186">
        <v>0</v>
      </c>
      <c r="C1218" s="189">
        <v>48</v>
      </c>
      <c r="D1218" s="192">
        <v>10</v>
      </c>
      <c r="E1218" s="195">
        <v>0.65300000000000002</v>
      </c>
      <c r="F1218" s="83" t="str">
        <f t="shared" si="58"/>
        <v>November</v>
      </c>
      <c r="G1218" s="113">
        <f t="shared" si="56"/>
        <v>48</v>
      </c>
      <c r="H1218" s="49">
        <f t="shared" si="57"/>
        <v>31.344000000000001</v>
      </c>
    </row>
    <row r="1219" spans="1:8" x14ac:dyDescent="0.25">
      <c r="A1219" s="181" t="s">
        <v>654</v>
      </c>
      <c r="B1219" s="186">
        <v>81</v>
      </c>
      <c r="C1219" s="189">
        <v>384</v>
      </c>
      <c r="D1219" s="192">
        <v>75</v>
      </c>
      <c r="E1219" s="195">
        <v>1.0289999999999999</v>
      </c>
      <c r="F1219" s="83" t="str">
        <f t="shared" si="58"/>
        <v>November</v>
      </c>
      <c r="G1219" s="113">
        <f t="shared" ref="G1219:G1282" si="59">IFERROR(IF(C1219=" ",0,C1219),0)</f>
        <v>384</v>
      </c>
      <c r="H1219" s="49">
        <f t="shared" ref="H1219:H1282" si="60">IFERROR(G1219 * E1219, 0)</f>
        <v>395.13599999999997</v>
      </c>
    </row>
    <row r="1220" spans="1:8" x14ac:dyDescent="0.25">
      <c r="A1220" s="181" t="s">
        <v>656</v>
      </c>
      <c r="B1220" s="186">
        <v>0</v>
      </c>
      <c r="C1220" s="189">
        <v>96</v>
      </c>
      <c r="D1220" s="192"/>
      <c r="E1220" s="195">
        <v>0.64790000000000003</v>
      </c>
      <c r="F1220" s="83" t="str">
        <f t="shared" si="58"/>
        <v>November</v>
      </c>
      <c r="G1220" s="113">
        <f t="shared" si="59"/>
        <v>96</v>
      </c>
      <c r="H1220" s="49">
        <f t="shared" si="60"/>
        <v>62.198400000000007</v>
      </c>
    </row>
    <row r="1221" spans="1:8" x14ac:dyDescent="0.25">
      <c r="A1221" s="181" t="s">
        <v>654</v>
      </c>
      <c r="B1221" s="186">
        <v>27</v>
      </c>
      <c r="C1221" s="189">
        <v>96</v>
      </c>
      <c r="D1221" s="192">
        <v>37</v>
      </c>
      <c r="E1221" s="195">
        <v>0.82</v>
      </c>
      <c r="F1221" s="83" t="str">
        <f t="shared" si="58"/>
        <v>November</v>
      </c>
      <c r="G1221" s="113">
        <f t="shared" si="59"/>
        <v>96</v>
      </c>
      <c r="H1221" s="49">
        <f t="shared" si="60"/>
        <v>78.72</v>
      </c>
    </row>
    <row r="1222" spans="1:8" x14ac:dyDescent="0.25">
      <c r="A1222" s="181" t="s">
        <v>656</v>
      </c>
      <c r="B1222" s="186">
        <v>22</v>
      </c>
      <c r="C1222" s="189">
        <v>0</v>
      </c>
      <c r="D1222" s="192"/>
      <c r="E1222" s="195">
        <v>0.65300000000000002</v>
      </c>
      <c r="F1222" s="83" t="str">
        <f t="shared" si="58"/>
        <v>November</v>
      </c>
      <c r="G1222" s="113">
        <f t="shared" si="59"/>
        <v>0</v>
      </c>
      <c r="H1222" s="49">
        <f t="shared" si="60"/>
        <v>0</v>
      </c>
    </row>
    <row r="1223" spans="1:8" x14ac:dyDescent="0.25">
      <c r="A1223" s="181" t="s">
        <v>650</v>
      </c>
      <c r="B1223" s="186">
        <v>2</v>
      </c>
      <c r="C1223" s="189">
        <v>94</v>
      </c>
      <c r="D1223" s="192"/>
      <c r="E1223" s="195">
        <v>3.5</v>
      </c>
      <c r="F1223" s="83" t="str">
        <f t="shared" si="58"/>
        <v>November</v>
      </c>
      <c r="G1223" s="113">
        <f t="shared" si="59"/>
        <v>94</v>
      </c>
      <c r="H1223" s="49">
        <f t="shared" si="60"/>
        <v>329</v>
      </c>
    </row>
    <row r="1224" spans="1:8" x14ac:dyDescent="0.25">
      <c r="A1224" s="180" t="s">
        <v>100</v>
      </c>
      <c r="B1224" s="186">
        <v>32</v>
      </c>
      <c r="C1224" s="189">
        <v>100</v>
      </c>
      <c r="D1224" s="192">
        <v>34</v>
      </c>
      <c r="E1224" s="195">
        <v>0.2646</v>
      </c>
      <c r="F1224" s="83" t="str">
        <f t="shared" si="58"/>
        <v>November</v>
      </c>
      <c r="G1224" s="113">
        <f t="shared" si="59"/>
        <v>100</v>
      </c>
      <c r="H1224" s="49">
        <f t="shared" si="60"/>
        <v>26.46</v>
      </c>
    </row>
    <row r="1225" spans="1:8" x14ac:dyDescent="0.25">
      <c r="A1225" s="180" t="s">
        <v>659</v>
      </c>
      <c r="B1225" s="186">
        <v>13</v>
      </c>
      <c r="C1225" s="189">
        <v>144</v>
      </c>
      <c r="D1225" s="192">
        <v>12</v>
      </c>
      <c r="E1225" s="194"/>
      <c r="F1225" s="83" t="str">
        <f t="shared" si="58"/>
        <v>November</v>
      </c>
      <c r="G1225" s="113">
        <f t="shared" si="59"/>
        <v>144</v>
      </c>
      <c r="H1225" s="49">
        <f t="shared" si="60"/>
        <v>0</v>
      </c>
    </row>
    <row r="1226" spans="1:8" x14ac:dyDescent="0.25">
      <c r="A1226" s="180" t="s">
        <v>659</v>
      </c>
      <c r="B1226" s="186">
        <v>30</v>
      </c>
      <c r="C1226" s="189">
        <v>96</v>
      </c>
      <c r="D1226" s="192">
        <v>19</v>
      </c>
      <c r="E1226" s="194"/>
      <c r="F1226" s="83" t="str">
        <f t="shared" si="58"/>
        <v>November</v>
      </c>
      <c r="G1226" s="113">
        <f t="shared" si="59"/>
        <v>96</v>
      </c>
      <c r="H1226" s="49">
        <f t="shared" si="60"/>
        <v>0</v>
      </c>
    </row>
    <row r="1227" spans="1:8" x14ac:dyDescent="0.25">
      <c r="A1227" s="181" t="s">
        <v>659</v>
      </c>
      <c r="B1227" s="186">
        <v>0</v>
      </c>
      <c r="C1227" s="189">
        <v>0</v>
      </c>
      <c r="D1227" s="192"/>
      <c r="E1227" s="194"/>
      <c r="F1227" s="83" t="str">
        <f t="shared" si="58"/>
        <v>November</v>
      </c>
      <c r="G1227" s="113">
        <f t="shared" si="59"/>
        <v>0</v>
      </c>
      <c r="H1227" s="49">
        <f t="shared" si="60"/>
        <v>0</v>
      </c>
    </row>
    <row r="1228" spans="1:8" x14ac:dyDescent="0.25">
      <c r="A1228" s="181" t="s">
        <v>650</v>
      </c>
      <c r="B1228" s="186">
        <v>2</v>
      </c>
      <c r="C1228" s="189">
        <v>29</v>
      </c>
      <c r="D1228" s="192"/>
      <c r="E1228" s="195">
        <v>3.95</v>
      </c>
      <c r="F1228" s="83" t="str">
        <f t="shared" si="58"/>
        <v>November</v>
      </c>
      <c r="G1228" s="113">
        <f t="shared" si="59"/>
        <v>29</v>
      </c>
      <c r="H1228" s="49">
        <f t="shared" si="60"/>
        <v>114.55000000000001</v>
      </c>
    </row>
    <row r="1229" spans="1:8" x14ac:dyDescent="0.25">
      <c r="A1229" s="181" t="s">
        <v>650</v>
      </c>
      <c r="B1229" s="186">
        <v>0</v>
      </c>
      <c r="C1229" s="189">
        <v>9</v>
      </c>
      <c r="D1229" s="192"/>
      <c r="E1229" s="195">
        <v>3.5</v>
      </c>
      <c r="F1229" s="83" t="str">
        <f t="shared" si="58"/>
        <v>November</v>
      </c>
      <c r="G1229" s="113">
        <f t="shared" si="59"/>
        <v>9</v>
      </c>
      <c r="H1229" s="49">
        <f t="shared" si="60"/>
        <v>31.5</v>
      </c>
    </row>
    <row r="1230" spans="1:8" x14ac:dyDescent="0.25">
      <c r="A1230" s="181" t="s">
        <v>656</v>
      </c>
      <c r="B1230" s="186">
        <v>7</v>
      </c>
      <c r="C1230" s="189">
        <v>72</v>
      </c>
      <c r="D1230" s="192"/>
      <c r="E1230" s="195">
        <v>0.65300000000000002</v>
      </c>
      <c r="F1230" s="83" t="str">
        <f t="shared" si="58"/>
        <v>November</v>
      </c>
      <c r="G1230" s="113">
        <f t="shared" si="59"/>
        <v>72</v>
      </c>
      <c r="H1230" s="49">
        <f t="shared" si="60"/>
        <v>47.016000000000005</v>
      </c>
    </row>
    <row r="1231" spans="1:8" x14ac:dyDescent="0.25">
      <c r="A1231" s="181" t="s">
        <v>650</v>
      </c>
      <c r="B1231" s="186">
        <v>1</v>
      </c>
      <c r="C1231" s="189">
        <v>12</v>
      </c>
      <c r="D1231" s="192"/>
      <c r="E1231" s="195">
        <v>5.95</v>
      </c>
      <c r="F1231" s="83" t="str">
        <f t="shared" ref="F1231:F1294" si="61">"November"</f>
        <v>November</v>
      </c>
      <c r="G1231" s="113">
        <f t="shared" si="59"/>
        <v>12</v>
      </c>
      <c r="H1231" s="49">
        <f t="shared" si="60"/>
        <v>71.400000000000006</v>
      </c>
    </row>
    <row r="1232" spans="1:8" x14ac:dyDescent="0.25">
      <c r="A1232" s="181" t="s">
        <v>654</v>
      </c>
      <c r="B1232" s="186"/>
      <c r="C1232" s="189">
        <v>24</v>
      </c>
      <c r="D1232" s="192"/>
      <c r="E1232" s="195">
        <v>1.0189999999999999</v>
      </c>
      <c r="F1232" s="83" t="str">
        <f t="shared" si="61"/>
        <v>November</v>
      </c>
      <c r="G1232" s="113">
        <f t="shared" si="59"/>
        <v>24</v>
      </c>
      <c r="H1232" s="49">
        <f t="shared" si="60"/>
        <v>24.455999999999996</v>
      </c>
    </row>
    <row r="1233" spans="1:8" x14ac:dyDescent="0.25">
      <c r="A1233" s="181"/>
      <c r="B1233" s="186">
        <v>0</v>
      </c>
      <c r="C1233" s="189">
        <v>72</v>
      </c>
      <c r="D1233" s="192">
        <v>4</v>
      </c>
      <c r="E1233" s="195">
        <v>1.0189999999999999</v>
      </c>
      <c r="F1233" s="83" t="str">
        <f t="shared" si="61"/>
        <v>November</v>
      </c>
      <c r="G1233" s="113">
        <f t="shared" si="59"/>
        <v>72</v>
      </c>
      <c r="H1233" s="49">
        <f t="shared" si="60"/>
        <v>73.367999999999995</v>
      </c>
    </row>
    <row r="1234" spans="1:8" x14ac:dyDescent="0.25">
      <c r="A1234" s="181"/>
      <c r="B1234" s="186">
        <v>6</v>
      </c>
      <c r="C1234" s="189">
        <v>72</v>
      </c>
      <c r="D1234" s="192">
        <v>4</v>
      </c>
      <c r="E1234" s="195">
        <v>1.0189999999999999</v>
      </c>
      <c r="F1234" s="83" t="str">
        <f t="shared" si="61"/>
        <v>November</v>
      </c>
      <c r="G1234" s="113">
        <f t="shared" si="59"/>
        <v>72</v>
      </c>
      <c r="H1234" s="49">
        <f t="shared" si="60"/>
        <v>73.367999999999995</v>
      </c>
    </row>
    <row r="1235" spans="1:8" x14ac:dyDescent="0.25">
      <c r="A1235" s="181" t="s">
        <v>654</v>
      </c>
      <c r="B1235" s="186">
        <v>0</v>
      </c>
      <c r="C1235" s="189">
        <v>0</v>
      </c>
      <c r="D1235" s="192"/>
      <c r="E1235" s="194"/>
      <c r="F1235" s="83" t="str">
        <f t="shared" si="61"/>
        <v>November</v>
      </c>
      <c r="G1235" s="113">
        <f t="shared" si="59"/>
        <v>0</v>
      </c>
      <c r="H1235" s="49">
        <f t="shared" si="60"/>
        <v>0</v>
      </c>
    </row>
    <row r="1236" spans="1:8" x14ac:dyDescent="0.25">
      <c r="A1236" s="181" t="s">
        <v>654</v>
      </c>
      <c r="B1236" s="186">
        <v>27</v>
      </c>
      <c r="C1236" s="189">
        <v>72</v>
      </c>
      <c r="D1236" s="192">
        <v>24</v>
      </c>
      <c r="E1236" s="195">
        <v>1.0189999999999999</v>
      </c>
      <c r="F1236" s="83" t="str">
        <f t="shared" si="61"/>
        <v>November</v>
      </c>
      <c r="G1236" s="113">
        <f t="shared" si="59"/>
        <v>72</v>
      </c>
      <c r="H1236" s="49">
        <f t="shared" si="60"/>
        <v>73.367999999999995</v>
      </c>
    </row>
    <row r="1237" spans="1:8" x14ac:dyDescent="0.25">
      <c r="A1237" s="181" t="s">
        <v>654</v>
      </c>
      <c r="B1237" s="186">
        <v>19</v>
      </c>
      <c r="C1237" s="189">
        <v>48</v>
      </c>
      <c r="D1237" s="192">
        <v>22</v>
      </c>
      <c r="E1237" s="195">
        <v>1.0189999999999999</v>
      </c>
      <c r="F1237" s="83" t="str">
        <f t="shared" si="61"/>
        <v>November</v>
      </c>
      <c r="G1237" s="113">
        <f t="shared" si="59"/>
        <v>48</v>
      </c>
      <c r="H1237" s="49">
        <f t="shared" si="60"/>
        <v>48.911999999999992</v>
      </c>
    </row>
    <row r="1238" spans="1:8" x14ac:dyDescent="0.25">
      <c r="A1238" s="181" t="s">
        <v>654</v>
      </c>
      <c r="B1238" s="186"/>
      <c r="C1238" s="189">
        <v>24</v>
      </c>
      <c r="D1238" s="192"/>
      <c r="E1238" s="195">
        <v>1.0189999999999999</v>
      </c>
      <c r="F1238" s="83" t="str">
        <f t="shared" si="61"/>
        <v>November</v>
      </c>
      <c r="G1238" s="113">
        <f t="shared" si="59"/>
        <v>24</v>
      </c>
      <c r="H1238" s="49">
        <f t="shared" si="60"/>
        <v>24.455999999999996</v>
      </c>
    </row>
    <row r="1239" spans="1:8" x14ac:dyDescent="0.25">
      <c r="A1239" s="181" t="s">
        <v>659</v>
      </c>
      <c r="B1239" s="186">
        <v>3</v>
      </c>
      <c r="C1239" s="189">
        <v>30</v>
      </c>
      <c r="D1239" s="192"/>
      <c r="E1239" s="195">
        <v>1.65</v>
      </c>
      <c r="F1239" s="83" t="str">
        <f t="shared" si="61"/>
        <v>November</v>
      </c>
      <c r="G1239" s="113">
        <f t="shared" si="59"/>
        <v>30</v>
      </c>
      <c r="H1239" s="49">
        <f t="shared" si="60"/>
        <v>49.5</v>
      </c>
    </row>
    <row r="1240" spans="1:8" x14ac:dyDescent="0.25">
      <c r="A1240" s="181" t="s">
        <v>244</v>
      </c>
      <c r="B1240" s="186">
        <v>0</v>
      </c>
      <c r="C1240" s="189">
        <v>34</v>
      </c>
      <c r="D1240" s="192"/>
      <c r="E1240" s="195">
        <v>2.6</v>
      </c>
      <c r="F1240" s="83" t="str">
        <f t="shared" si="61"/>
        <v>November</v>
      </c>
      <c r="G1240" s="113">
        <f t="shared" si="59"/>
        <v>34</v>
      </c>
      <c r="H1240" s="49">
        <f t="shared" si="60"/>
        <v>88.4</v>
      </c>
    </row>
    <row r="1241" spans="1:8" x14ac:dyDescent="0.25">
      <c r="A1241" s="181" t="s">
        <v>244</v>
      </c>
      <c r="B1241" s="186">
        <v>1</v>
      </c>
      <c r="C1241" s="189">
        <v>77</v>
      </c>
      <c r="D1241" s="192"/>
      <c r="E1241" s="195">
        <v>2.35</v>
      </c>
      <c r="F1241" s="83" t="str">
        <f t="shared" si="61"/>
        <v>November</v>
      </c>
      <c r="G1241" s="113">
        <f t="shared" si="59"/>
        <v>77</v>
      </c>
      <c r="H1241" s="49">
        <f t="shared" si="60"/>
        <v>180.95000000000002</v>
      </c>
    </row>
    <row r="1242" spans="1:8" x14ac:dyDescent="0.25">
      <c r="A1242" s="181" t="s">
        <v>660</v>
      </c>
      <c r="B1242" s="186">
        <v>2</v>
      </c>
      <c r="C1242" s="189">
        <v>40</v>
      </c>
      <c r="D1242" s="192">
        <v>1</v>
      </c>
      <c r="E1242" s="195">
        <v>1.75</v>
      </c>
      <c r="F1242" s="83" t="str">
        <f t="shared" si="61"/>
        <v>November</v>
      </c>
      <c r="G1242" s="113">
        <f t="shared" si="59"/>
        <v>40</v>
      </c>
      <c r="H1242" s="49">
        <f t="shared" si="60"/>
        <v>70</v>
      </c>
    </row>
    <row r="1243" spans="1:8" x14ac:dyDescent="0.25">
      <c r="A1243" s="181" t="s">
        <v>244</v>
      </c>
      <c r="B1243" s="186">
        <v>0</v>
      </c>
      <c r="C1243" s="189">
        <v>105</v>
      </c>
      <c r="D1243" s="192"/>
      <c r="E1243" s="195">
        <v>3.95</v>
      </c>
      <c r="F1243" s="83" t="str">
        <f t="shared" si="61"/>
        <v>November</v>
      </c>
      <c r="G1243" s="113">
        <f t="shared" si="59"/>
        <v>105</v>
      </c>
      <c r="H1243" s="49">
        <f t="shared" si="60"/>
        <v>414.75</v>
      </c>
    </row>
    <row r="1244" spans="1:8" x14ac:dyDescent="0.25">
      <c r="A1244" s="181" t="s">
        <v>660</v>
      </c>
      <c r="B1244" s="186">
        <v>0</v>
      </c>
      <c r="C1244" s="189">
        <v>44</v>
      </c>
      <c r="D1244" s="192"/>
      <c r="E1244" s="195">
        <v>2.25</v>
      </c>
      <c r="F1244" s="83" t="str">
        <f t="shared" si="61"/>
        <v>November</v>
      </c>
      <c r="G1244" s="113">
        <f t="shared" si="59"/>
        <v>44</v>
      </c>
      <c r="H1244" s="49">
        <f t="shared" si="60"/>
        <v>99</v>
      </c>
    </row>
    <row r="1245" spans="1:8" x14ac:dyDescent="0.25">
      <c r="A1245" s="181" t="s">
        <v>660</v>
      </c>
      <c r="B1245" s="186">
        <v>27</v>
      </c>
      <c r="C1245" s="189">
        <v>637</v>
      </c>
      <c r="D1245" s="192">
        <v>11</v>
      </c>
      <c r="E1245" s="195">
        <v>5.25</v>
      </c>
      <c r="F1245" s="83" t="str">
        <f t="shared" si="61"/>
        <v>November</v>
      </c>
      <c r="G1245" s="113">
        <f t="shared" si="59"/>
        <v>637</v>
      </c>
      <c r="H1245" s="49">
        <f t="shared" si="60"/>
        <v>3344.25</v>
      </c>
    </row>
    <row r="1246" spans="1:8" x14ac:dyDescent="0.25">
      <c r="A1246" s="181" t="s">
        <v>244</v>
      </c>
      <c r="B1246" s="186">
        <v>0</v>
      </c>
      <c r="C1246" s="189">
        <v>107</v>
      </c>
      <c r="D1246" s="192"/>
      <c r="E1246" s="195">
        <v>2.6</v>
      </c>
      <c r="F1246" s="83" t="str">
        <f t="shared" si="61"/>
        <v>November</v>
      </c>
      <c r="G1246" s="113">
        <f t="shared" si="59"/>
        <v>107</v>
      </c>
      <c r="H1246" s="49">
        <f t="shared" si="60"/>
        <v>278.2</v>
      </c>
    </row>
    <row r="1247" spans="1:8" x14ac:dyDescent="0.25">
      <c r="A1247" s="181" t="s">
        <v>244</v>
      </c>
      <c r="B1247" s="186">
        <v>0</v>
      </c>
      <c r="C1247" s="189">
        <v>112</v>
      </c>
      <c r="D1247" s="192">
        <v>1</v>
      </c>
      <c r="E1247" s="195">
        <v>3.5</v>
      </c>
      <c r="F1247" s="83" t="str">
        <f t="shared" si="61"/>
        <v>November</v>
      </c>
      <c r="G1247" s="113">
        <f t="shared" si="59"/>
        <v>112</v>
      </c>
      <c r="H1247" s="49">
        <f t="shared" si="60"/>
        <v>392</v>
      </c>
    </row>
    <row r="1248" spans="1:8" x14ac:dyDescent="0.25">
      <c r="A1248" s="181" t="s">
        <v>244</v>
      </c>
      <c r="B1248" s="186">
        <v>2</v>
      </c>
      <c r="C1248" s="189">
        <v>68</v>
      </c>
      <c r="D1248" s="192"/>
      <c r="E1248" s="195">
        <v>2.85</v>
      </c>
      <c r="F1248" s="83" t="str">
        <f t="shared" si="61"/>
        <v>November</v>
      </c>
      <c r="G1248" s="113">
        <f t="shared" si="59"/>
        <v>68</v>
      </c>
      <c r="H1248" s="49">
        <f t="shared" si="60"/>
        <v>193.8</v>
      </c>
    </row>
    <row r="1249" spans="1:8" x14ac:dyDescent="0.25">
      <c r="A1249" s="181" t="s">
        <v>100</v>
      </c>
      <c r="B1249" s="186">
        <v>0</v>
      </c>
      <c r="C1249" s="189">
        <v>106</v>
      </c>
      <c r="D1249" s="192"/>
      <c r="E1249" s="195">
        <v>2.4500000000000002</v>
      </c>
      <c r="F1249" s="83" t="str">
        <f t="shared" si="61"/>
        <v>November</v>
      </c>
      <c r="G1249" s="113">
        <f t="shared" si="59"/>
        <v>106</v>
      </c>
      <c r="H1249" s="49">
        <f t="shared" si="60"/>
        <v>259.70000000000005</v>
      </c>
    </row>
    <row r="1250" spans="1:8" x14ac:dyDescent="0.25">
      <c r="A1250" s="181" t="s">
        <v>650</v>
      </c>
      <c r="B1250" s="186">
        <v>5</v>
      </c>
      <c r="C1250" s="190">
        <v>82</v>
      </c>
      <c r="D1250" s="192">
        <v>2</v>
      </c>
      <c r="E1250" s="195">
        <v>4.95</v>
      </c>
      <c r="F1250" s="83" t="str">
        <f t="shared" si="61"/>
        <v>November</v>
      </c>
      <c r="G1250" s="113">
        <f t="shared" si="59"/>
        <v>82</v>
      </c>
      <c r="H1250" s="49">
        <f t="shared" si="60"/>
        <v>405.90000000000003</v>
      </c>
    </row>
    <row r="1251" spans="1:8" x14ac:dyDescent="0.25">
      <c r="A1251" s="181" t="s">
        <v>100</v>
      </c>
      <c r="B1251" s="186">
        <v>11</v>
      </c>
      <c r="C1251" s="190">
        <v>48</v>
      </c>
      <c r="D1251" s="192">
        <v>10</v>
      </c>
      <c r="E1251" s="195">
        <v>0.91800000000000004</v>
      </c>
      <c r="F1251" s="83" t="str">
        <f t="shared" si="61"/>
        <v>November</v>
      </c>
      <c r="G1251" s="113">
        <f t="shared" si="59"/>
        <v>48</v>
      </c>
      <c r="H1251" s="49">
        <f t="shared" si="60"/>
        <v>44.064</v>
      </c>
    </row>
    <row r="1252" spans="1:8" x14ac:dyDescent="0.25">
      <c r="A1252" s="184"/>
      <c r="B1252" s="185"/>
      <c r="C1252" s="191">
        <v>0</v>
      </c>
      <c r="D1252" s="193"/>
      <c r="E1252" s="200"/>
      <c r="F1252" s="83" t="str">
        <f t="shared" si="61"/>
        <v>November</v>
      </c>
      <c r="G1252" s="113">
        <f t="shared" si="59"/>
        <v>0</v>
      </c>
      <c r="H1252" s="49">
        <f t="shared" si="60"/>
        <v>0</v>
      </c>
    </row>
    <row r="1253" spans="1:8" x14ac:dyDescent="0.25">
      <c r="A1253" s="182" t="s">
        <v>623</v>
      </c>
      <c r="B1253" s="186">
        <v>11.5</v>
      </c>
      <c r="C1253" s="190">
        <v>124</v>
      </c>
      <c r="D1253" s="192">
        <v>3.5</v>
      </c>
      <c r="E1253" s="195">
        <v>4.8449999999999998</v>
      </c>
      <c r="F1253" s="83" t="str">
        <f t="shared" si="61"/>
        <v>November</v>
      </c>
      <c r="G1253" s="113">
        <f t="shared" si="59"/>
        <v>124</v>
      </c>
      <c r="H1253" s="49">
        <f t="shared" si="60"/>
        <v>600.78</v>
      </c>
    </row>
    <row r="1254" spans="1:8" x14ac:dyDescent="0.25">
      <c r="A1254" s="182" t="s">
        <v>623</v>
      </c>
      <c r="B1254" s="186">
        <v>6.5</v>
      </c>
      <c r="C1254" s="190">
        <v>14</v>
      </c>
      <c r="D1254" s="192">
        <v>5</v>
      </c>
      <c r="E1254" s="195">
        <v>4.17</v>
      </c>
      <c r="F1254" s="83" t="str">
        <f t="shared" si="61"/>
        <v>November</v>
      </c>
      <c r="G1254" s="113">
        <f t="shared" si="59"/>
        <v>14</v>
      </c>
      <c r="H1254" s="49">
        <f t="shared" si="60"/>
        <v>58.379999999999995</v>
      </c>
    </row>
    <row r="1255" spans="1:8" x14ac:dyDescent="0.25">
      <c r="A1255" s="182" t="s">
        <v>623</v>
      </c>
      <c r="B1255" s="186">
        <v>15.5</v>
      </c>
      <c r="C1255" s="190">
        <v>48</v>
      </c>
      <c r="D1255" s="192">
        <v>7.5</v>
      </c>
      <c r="E1255" s="195">
        <v>2.1480000000000001</v>
      </c>
      <c r="F1255" s="83" t="str">
        <f t="shared" si="61"/>
        <v>November</v>
      </c>
      <c r="G1255" s="113">
        <f t="shared" si="59"/>
        <v>48</v>
      </c>
      <c r="H1255" s="49">
        <f t="shared" si="60"/>
        <v>103.10400000000001</v>
      </c>
    </row>
    <row r="1256" spans="1:8" x14ac:dyDescent="0.25">
      <c r="A1256" s="182" t="s">
        <v>623</v>
      </c>
      <c r="B1256" s="186">
        <v>10</v>
      </c>
      <c r="C1256" s="190">
        <v>6</v>
      </c>
      <c r="D1256" s="192">
        <v>1.5</v>
      </c>
      <c r="E1256" s="195">
        <v>9.6199999999999992</v>
      </c>
      <c r="F1256" s="83" t="str">
        <f t="shared" si="61"/>
        <v>November</v>
      </c>
      <c r="G1256" s="113">
        <f t="shared" si="59"/>
        <v>6</v>
      </c>
      <c r="H1256" s="49">
        <f t="shared" si="60"/>
        <v>57.72</v>
      </c>
    </row>
    <row r="1257" spans="1:8" x14ac:dyDescent="0.25">
      <c r="A1257" s="182" t="s">
        <v>623</v>
      </c>
      <c r="B1257" s="186"/>
      <c r="C1257" s="190">
        <v>6</v>
      </c>
      <c r="D1257" s="192"/>
      <c r="E1257" s="195">
        <v>3.86</v>
      </c>
      <c r="F1257" s="83" t="str">
        <f t="shared" si="61"/>
        <v>November</v>
      </c>
      <c r="G1257" s="113">
        <f t="shared" si="59"/>
        <v>6</v>
      </c>
      <c r="H1257" s="49">
        <f t="shared" si="60"/>
        <v>23.16</v>
      </c>
    </row>
    <row r="1258" spans="1:8" x14ac:dyDescent="0.25">
      <c r="A1258" s="182" t="s">
        <v>623</v>
      </c>
      <c r="B1258" s="186">
        <v>11</v>
      </c>
      <c r="C1258" s="190">
        <v>72</v>
      </c>
      <c r="D1258" s="192">
        <v>26</v>
      </c>
      <c r="E1258" s="195">
        <v>1.51</v>
      </c>
      <c r="F1258" s="83" t="str">
        <f t="shared" si="61"/>
        <v>November</v>
      </c>
      <c r="G1258" s="113">
        <f t="shared" si="59"/>
        <v>72</v>
      </c>
      <c r="H1258" s="49">
        <f t="shared" si="60"/>
        <v>108.72</v>
      </c>
    </row>
    <row r="1259" spans="1:8" x14ac:dyDescent="0.25">
      <c r="A1259" s="182" t="s">
        <v>623</v>
      </c>
      <c r="B1259" s="186">
        <v>15</v>
      </c>
      <c r="C1259" s="190">
        <v>0</v>
      </c>
      <c r="D1259" s="192">
        <v>3</v>
      </c>
      <c r="E1259" s="195">
        <v>1.7875000000000001</v>
      </c>
      <c r="F1259" s="83" t="str">
        <f t="shared" si="61"/>
        <v>November</v>
      </c>
      <c r="G1259" s="113">
        <f t="shared" si="59"/>
        <v>0</v>
      </c>
      <c r="H1259" s="49">
        <f t="shared" si="60"/>
        <v>0</v>
      </c>
    </row>
    <row r="1260" spans="1:8" x14ac:dyDescent="0.25">
      <c r="A1260" s="182" t="s">
        <v>623</v>
      </c>
      <c r="B1260" s="186">
        <v>63</v>
      </c>
      <c r="C1260" s="190">
        <v>24</v>
      </c>
      <c r="D1260" s="192">
        <v>3</v>
      </c>
      <c r="E1260" s="195">
        <v>0.60124999999999995</v>
      </c>
      <c r="F1260" s="83" t="str">
        <f t="shared" si="61"/>
        <v>November</v>
      </c>
      <c r="G1260" s="113">
        <f t="shared" si="59"/>
        <v>24</v>
      </c>
      <c r="H1260" s="49">
        <f t="shared" si="60"/>
        <v>14.43</v>
      </c>
    </row>
    <row r="1261" spans="1:8" x14ac:dyDescent="0.25">
      <c r="A1261" s="182" t="s">
        <v>623</v>
      </c>
      <c r="B1261" s="186"/>
      <c r="C1261" s="190">
        <v>0</v>
      </c>
      <c r="D1261" s="192"/>
      <c r="E1261" s="195">
        <v>2.1560000000000001</v>
      </c>
      <c r="F1261" s="83" t="str">
        <f t="shared" si="61"/>
        <v>November</v>
      </c>
      <c r="G1261" s="113">
        <f t="shared" si="59"/>
        <v>0</v>
      </c>
      <c r="H1261" s="49">
        <f t="shared" si="60"/>
        <v>0</v>
      </c>
    </row>
    <row r="1262" spans="1:8" x14ac:dyDescent="0.25">
      <c r="A1262" s="183" t="s">
        <v>622</v>
      </c>
      <c r="B1262" s="186">
        <v>6</v>
      </c>
      <c r="C1262" s="190">
        <v>0</v>
      </c>
      <c r="D1262" s="192">
        <v>9</v>
      </c>
      <c r="E1262" s="195">
        <v>8</v>
      </c>
      <c r="F1262" s="83" t="str">
        <f t="shared" si="61"/>
        <v>November</v>
      </c>
      <c r="G1262" s="113">
        <f t="shared" si="59"/>
        <v>0</v>
      </c>
      <c r="H1262" s="49">
        <f t="shared" si="60"/>
        <v>0</v>
      </c>
    </row>
    <row r="1263" spans="1:8" x14ac:dyDescent="0.25">
      <c r="A1263" s="183" t="s">
        <v>622</v>
      </c>
      <c r="B1263" s="186">
        <v>2.5</v>
      </c>
      <c r="C1263" s="190">
        <v>5</v>
      </c>
      <c r="D1263" s="192">
        <v>1</v>
      </c>
      <c r="E1263" s="195">
        <v>8</v>
      </c>
      <c r="F1263" s="83" t="str">
        <f t="shared" si="61"/>
        <v>November</v>
      </c>
      <c r="G1263" s="113">
        <f t="shared" si="59"/>
        <v>5</v>
      </c>
      <c r="H1263" s="49">
        <f t="shared" si="60"/>
        <v>40</v>
      </c>
    </row>
    <row r="1264" spans="1:8" x14ac:dyDescent="0.25">
      <c r="A1264" s="183" t="s">
        <v>622</v>
      </c>
      <c r="B1264" s="186">
        <v>3</v>
      </c>
      <c r="C1264" s="190">
        <v>25</v>
      </c>
      <c r="D1264" s="192">
        <v>1.5</v>
      </c>
      <c r="E1264" s="195">
        <v>8</v>
      </c>
      <c r="F1264" s="83" t="str">
        <f t="shared" si="61"/>
        <v>November</v>
      </c>
      <c r="G1264" s="113">
        <f t="shared" si="59"/>
        <v>25</v>
      </c>
      <c r="H1264" s="49">
        <f t="shared" si="60"/>
        <v>200</v>
      </c>
    </row>
    <row r="1265" spans="1:8" x14ac:dyDescent="0.25">
      <c r="A1265" s="183" t="s">
        <v>622</v>
      </c>
      <c r="B1265" s="186">
        <v>0.5</v>
      </c>
      <c r="C1265" s="190">
        <v>11</v>
      </c>
      <c r="D1265" s="192">
        <v>1</v>
      </c>
      <c r="E1265" s="195">
        <v>31</v>
      </c>
      <c r="F1265" s="83" t="str">
        <f t="shared" si="61"/>
        <v>November</v>
      </c>
      <c r="G1265" s="113">
        <f t="shared" si="59"/>
        <v>11</v>
      </c>
      <c r="H1265" s="49">
        <f t="shared" si="60"/>
        <v>341</v>
      </c>
    </row>
    <row r="1266" spans="1:8" x14ac:dyDescent="0.25">
      <c r="A1266" s="182" t="s">
        <v>622</v>
      </c>
      <c r="B1266" s="186">
        <v>9</v>
      </c>
      <c r="C1266" s="190">
        <v>48</v>
      </c>
      <c r="D1266" s="192">
        <v>12</v>
      </c>
      <c r="E1266" s="195">
        <v>3.32</v>
      </c>
      <c r="F1266" s="83" t="str">
        <f t="shared" si="61"/>
        <v>November</v>
      </c>
      <c r="G1266" s="113">
        <f t="shared" si="59"/>
        <v>48</v>
      </c>
      <c r="H1266" s="49">
        <f t="shared" si="60"/>
        <v>159.35999999999999</v>
      </c>
    </row>
    <row r="1267" spans="1:8" x14ac:dyDescent="0.25">
      <c r="A1267" s="182" t="s">
        <v>622</v>
      </c>
      <c r="B1267" s="186"/>
      <c r="C1267" s="190">
        <v>0</v>
      </c>
      <c r="D1267" s="192"/>
      <c r="E1267" s="195">
        <v>2.4400000000000002E-2</v>
      </c>
      <c r="F1267" s="83" t="str">
        <f t="shared" si="61"/>
        <v>November</v>
      </c>
      <c r="G1267" s="113">
        <f t="shared" si="59"/>
        <v>0</v>
      </c>
      <c r="H1267" s="49">
        <f t="shared" si="60"/>
        <v>0</v>
      </c>
    </row>
    <row r="1268" spans="1:8" x14ac:dyDescent="0.25">
      <c r="A1268" s="182" t="s">
        <v>622</v>
      </c>
      <c r="B1268" s="186"/>
      <c r="C1268" s="190">
        <v>2500</v>
      </c>
      <c r="D1268" s="192"/>
      <c r="E1268" s="195">
        <v>3.2599999999999997E-2</v>
      </c>
      <c r="F1268" s="83" t="str">
        <f t="shared" si="61"/>
        <v>November</v>
      </c>
      <c r="G1268" s="113">
        <f t="shared" si="59"/>
        <v>2500</v>
      </c>
      <c r="H1268" s="49">
        <f t="shared" si="60"/>
        <v>81.499999999999986</v>
      </c>
    </row>
    <row r="1269" spans="1:8" x14ac:dyDescent="0.25">
      <c r="A1269" s="182" t="s">
        <v>629</v>
      </c>
      <c r="B1269" s="186">
        <v>3.5</v>
      </c>
      <c r="C1269" s="190">
        <v>0</v>
      </c>
      <c r="D1269" s="192">
        <v>4.5</v>
      </c>
      <c r="E1269" s="195">
        <v>5.15</v>
      </c>
      <c r="F1269" s="83" t="str">
        <f t="shared" si="61"/>
        <v>November</v>
      </c>
      <c r="G1269" s="113">
        <f t="shared" si="59"/>
        <v>0</v>
      </c>
      <c r="H1269" s="49">
        <f t="shared" si="60"/>
        <v>0</v>
      </c>
    </row>
    <row r="1270" spans="1:8" x14ac:dyDescent="0.25">
      <c r="A1270" s="182" t="s">
        <v>629</v>
      </c>
      <c r="B1270" s="186">
        <v>8.5</v>
      </c>
      <c r="C1270" s="190">
        <v>0</v>
      </c>
      <c r="D1270" s="192">
        <v>4.5</v>
      </c>
      <c r="E1270" s="194"/>
      <c r="F1270" s="83" t="str">
        <f t="shared" si="61"/>
        <v>November</v>
      </c>
      <c r="G1270" s="113">
        <f t="shared" si="59"/>
        <v>0</v>
      </c>
      <c r="H1270" s="49">
        <f t="shared" si="60"/>
        <v>0</v>
      </c>
    </row>
    <row r="1271" spans="1:8" x14ac:dyDescent="0.25">
      <c r="A1271" s="182" t="s">
        <v>629</v>
      </c>
      <c r="B1271" s="186">
        <v>2.5</v>
      </c>
      <c r="C1271" s="190">
        <v>3</v>
      </c>
      <c r="D1271" s="192">
        <v>2.5</v>
      </c>
      <c r="E1271" s="195">
        <v>5.15</v>
      </c>
      <c r="F1271" s="83" t="str">
        <f t="shared" si="61"/>
        <v>November</v>
      </c>
      <c r="G1271" s="113">
        <f t="shared" si="59"/>
        <v>3</v>
      </c>
      <c r="H1271" s="49">
        <f t="shared" si="60"/>
        <v>15.450000000000001</v>
      </c>
    </row>
    <row r="1272" spans="1:8" x14ac:dyDescent="0.25">
      <c r="A1272" s="182" t="s">
        <v>629</v>
      </c>
      <c r="B1272" s="186">
        <v>1</v>
      </c>
      <c r="C1272" s="190">
        <v>0</v>
      </c>
      <c r="D1272" s="192">
        <v>0.5</v>
      </c>
      <c r="E1272" s="194"/>
      <c r="F1272" s="83" t="str">
        <f t="shared" si="61"/>
        <v>November</v>
      </c>
      <c r="G1272" s="113">
        <f t="shared" si="59"/>
        <v>0</v>
      </c>
      <c r="H1272" s="49">
        <f t="shared" si="60"/>
        <v>0</v>
      </c>
    </row>
    <row r="1273" spans="1:8" x14ac:dyDescent="0.25">
      <c r="A1273" s="182" t="s">
        <v>629</v>
      </c>
      <c r="B1273" s="186">
        <v>5.5</v>
      </c>
      <c r="C1273" s="190">
        <v>0</v>
      </c>
      <c r="D1273" s="192">
        <v>4.5</v>
      </c>
      <c r="E1273" s="194"/>
      <c r="F1273" s="83" t="str">
        <f t="shared" si="61"/>
        <v>November</v>
      </c>
      <c r="G1273" s="113">
        <f t="shared" si="59"/>
        <v>0</v>
      </c>
      <c r="H1273" s="49">
        <f t="shared" si="60"/>
        <v>0</v>
      </c>
    </row>
    <row r="1274" spans="1:8" x14ac:dyDescent="0.25">
      <c r="A1274" s="182" t="s">
        <v>629</v>
      </c>
      <c r="B1274" s="186">
        <v>1</v>
      </c>
      <c r="C1274" s="190">
        <v>0</v>
      </c>
      <c r="D1274" s="192">
        <v>0.5</v>
      </c>
      <c r="E1274" s="194"/>
      <c r="F1274" s="83" t="str">
        <f t="shared" si="61"/>
        <v>November</v>
      </c>
      <c r="G1274" s="113">
        <f t="shared" si="59"/>
        <v>0</v>
      </c>
      <c r="H1274" s="49">
        <f t="shared" si="60"/>
        <v>0</v>
      </c>
    </row>
    <row r="1275" spans="1:8" x14ac:dyDescent="0.25">
      <c r="A1275" s="182" t="s">
        <v>629</v>
      </c>
      <c r="B1275" s="186">
        <v>5.5</v>
      </c>
      <c r="C1275" s="190">
        <v>0</v>
      </c>
      <c r="D1275" s="192">
        <v>5.5</v>
      </c>
      <c r="E1275" s="194"/>
      <c r="F1275" s="83" t="str">
        <f t="shared" si="61"/>
        <v>November</v>
      </c>
      <c r="G1275" s="113">
        <f t="shared" si="59"/>
        <v>0</v>
      </c>
      <c r="H1275" s="49">
        <f t="shared" si="60"/>
        <v>0</v>
      </c>
    </row>
    <row r="1276" spans="1:8" x14ac:dyDescent="0.25">
      <c r="A1276" s="182" t="s">
        <v>629</v>
      </c>
      <c r="B1276" s="186">
        <v>5.5</v>
      </c>
      <c r="C1276" s="190">
        <v>0</v>
      </c>
      <c r="D1276" s="192">
        <v>1.5</v>
      </c>
      <c r="E1276" s="194"/>
      <c r="F1276" s="83" t="str">
        <f t="shared" si="61"/>
        <v>November</v>
      </c>
      <c r="G1276" s="113">
        <f t="shared" si="59"/>
        <v>0</v>
      </c>
      <c r="H1276" s="49">
        <f t="shared" si="60"/>
        <v>0</v>
      </c>
    </row>
    <row r="1277" spans="1:8" x14ac:dyDescent="0.25">
      <c r="A1277" s="182" t="s">
        <v>629</v>
      </c>
      <c r="B1277" s="186">
        <v>2.5</v>
      </c>
      <c r="C1277" s="190">
        <v>0</v>
      </c>
      <c r="D1277" s="192">
        <v>1.5</v>
      </c>
      <c r="E1277" s="194"/>
      <c r="F1277" s="83" t="str">
        <f t="shared" si="61"/>
        <v>November</v>
      </c>
      <c r="G1277" s="113">
        <f t="shared" si="59"/>
        <v>0</v>
      </c>
      <c r="H1277" s="49">
        <f t="shared" si="60"/>
        <v>0</v>
      </c>
    </row>
    <row r="1278" spans="1:8" x14ac:dyDescent="0.25">
      <c r="A1278" s="182" t="s">
        <v>629</v>
      </c>
      <c r="B1278" s="186">
        <v>0.5</v>
      </c>
      <c r="C1278" s="190">
        <v>3</v>
      </c>
      <c r="D1278" s="192">
        <v>3</v>
      </c>
      <c r="E1278" s="194"/>
      <c r="F1278" s="83" t="str">
        <f t="shared" si="61"/>
        <v>November</v>
      </c>
      <c r="G1278" s="113">
        <f t="shared" si="59"/>
        <v>3</v>
      </c>
      <c r="H1278" s="49">
        <f t="shared" si="60"/>
        <v>0</v>
      </c>
    </row>
    <row r="1279" spans="1:8" x14ac:dyDescent="0.25">
      <c r="A1279" s="182" t="s">
        <v>629</v>
      </c>
      <c r="B1279" s="186">
        <v>2.5</v>
      </c>
      <c r="C1279" s="190">
        <v>1</v>
      </c>
      <c r="D1279" s="192">
        <v>2.5</v>
      </c>
      <c r="E1279" s="195">
        <v>5.15</v>
      </c>
      <c r="F1279" s="83" t="str">
        <f t="shared" si="61"/>
        <v>November</v>
      </c>
      <c r="G1279" s="113">
        <f t="shared" si="59"/>
        <v>1</v>
      </c>
      <c r="H1279" s="49">
        <f t="shared" si="60"/>
        <v>5.15</v>
      </c>
    </row>
    <row r="1280" spans="1:8" x14ac:dyDescent="0.25">
      <c r="A1280" s="182" t="s">
        <v>629</v>
      </c>
      <c r="B1280" s="186">
        <v>0</v>
      </c>
      <c r="C1280" s="190">
        <v>0</v>
      </c>
      <c r="D1280" s="192"/>
      <c r="E1280" s="194"/>
      <c r="F1280" s="83" t="str">
        <f t="shared" si="61"/>
        <v>November</v>
      </c>
      <c r="G1280" s="113">
        <f t="shared" si="59"/>
        <v>0</v>
      </c>
      <c r="H1280" s="49">
        <f t="shared" si="60"/>
        <v>0</v>
      </c>
    </row>
    <row r="1281" spans="1:8" x14ac:dyDescent="0.25">
      <c r="A1281" s="182" t="s">
        <v>629</v>
      </c>
      <c r="B1281" s="186">
        <v>2</v>
      </c>
      <c r="C1281" s="190">
        <v>2</v>
      </c>
      <c r="D1281" s="192">
        <v>2.5</v>
      </c>
      <c r="E1281" s="195">
        <v>5.15</v>
      </c>
      <c r="F1281" s="83" t="str">
        <f t="shared" si="61"/>
        <v>November</v>
      </c>
      <c r="G1281" s="113">
        <f t="shared" si="59"/>
        <v>2</v>
      </c>
      <c r="H1281" s="49">
        <f t="shared" si="60"/>
        <v>10.3</v>
      </c>
    </row>
    <row r="1282" spans="1:8" x14ac:dyDescent="0.25">
      <c r="A1282" s="182" t="s">
        <v>629</v>
      </c>
      <c r="B1282" s="186">
        <v>2</v>
      </c>
      <c r="C1282" s="190">
        <v>0</v>
      </c>
      <c r="D1282" s="192">
        <v>1</v>
      </c>
      <c r="E1282" s="195">
        <v>5.15</v>
      </c>
      <c r="F1282" s="83" t="str">
        <f t="shared" si="61"/>
        <v>November</v>
      </c>
      <c r="G1282" s="113">
        <f t="shared" si="59"/>
        <v>0</v>
      </c>
      <c r="H1282" s="49">
        <f t="shared" si="60"/>
        <v>0</v>
      </c>
    </row>
    <row r="1283" spans="1:8" x14ac:dyDescent="0.25">
      <c r="A1283" s="182" t="s">
        <v>629</v>
      </c>
      <c r="B1283" s="186">
        <v>0.5</v>
      </c>
      <c r="C1283" s="190">
        <v>3</v>
      </c>
      <c r="D1283" s="192">
        <v>2.5</v>
      </c>
      <c r="E1283" s="195">
        <v>5.15</v>
      </c>
      <c r="F1283" s="83" t="str">
        <f t="shared" si="61"/>
        <v>November</v>
      </c>
      <c r="G1283" s="113">
        <f t="shared" ref="G1283:G1346" si="62">IFERROR(IF(C1283=" ",0,C1283),0)</f>
        <v>3</v>
      </c>
      <c r="H1283" s="49">
        <f t="shared" ref="H1283:H1346" si="63">IFERROR(G1283 * E1283, 0)</f>
        <v>15.450000000000001</v>
      </c>
    </row>
    <row r="1284" spans="1:8" x14ac:dyDescent="0.25">
      <c r="A1284" s="182" t="s">
        <v>629</v>
      </c>
      <c r="B1284" s="186">
        <v>0.25</v>
      </c>
      <c r="C1284" s="190">
        <v>2</v>
      </c>
      <c r="D1284" s="192">
        <v>2</v>
      </c>
      <c r="E1284" s="194"/>
      <c r="F1284" s="83" t="str">
        <f t="shared" si="61"/>
        <v>November</v>
      </c>
      <c r="G1284" s="113">
        <f t="shared" si="62"/>
        <v>2</v>
      </c>
      <c r="H1284" s="49">
        <f t="shared" si="63"/>
        <v>0</v>
      </c>
    </row>
    <row r="1285" spans="1:8" x14ac:dyDescent="0.25">
      <c r="A1285" s="182" t="s">
        <v>629</v>
      </c>
      <c r="B1285" s="186">
        <v>6.5</v>
      </c>
      <c r="C1285" s="190">
        <v>0</v>
      </c>
      <c r="D1285" s="192">
        <v>7</v>
      </c>
      <c r="E1285" s="194"/>
      <c r="F1285" s="83" t="str">
        <f t="shared" si="61"/>
        <v>November</v>
      </c>
      <c r="G1285" s="113">
        <f t="shared" si="62"/>
        <v>0</v>
      </c>
      <c r="H1285" s="49">
        <f t="shared" si="63"/>
        <v>0</v>
      </c>
    </row>
    <row r="1286" spans="1:8" x14ac:dyDescent="0.25">
      <c r="A1286" s="182" t="s">
        <v>629</v>
      </c>
      <c r="B1286" s="186">
        <v>1</v>
      </c>
      <c r="C1286" s="190">
        <v>0</v>
      </c>
      <c r="D1286" s="192">
        <v>0.25</v>
      </c>
      <c r="E1286" s="194"/>
      <c r="F1286" s="83" t="str">
        <f t="shared" si="61"/>
        <v>November</v>
      </c>
      <c r="G1286" s="113">
        <f t="shared" si="62"/>
        <v>0</v>
      </c>
      <c r="H1286" s="49">
        <f t="shared" si="63"/>
        <v>0</v>
      </c>
    </row>
    <row r="1287" spans="1:8" x14ac:dyDescent="0.25">
      <c r="A1287" s="182" t="s">
        <v>629</v>
      </c>
      <c r="B1287" s="186">
        <v>8.5</v>
      </c>
      <c r="C1287" s="190">
        <v>0</v>
      </c>
      <c r="D1287" s="192">
        <v>4.5</v>
      </c>
      <c r="E1287" s="194"/>
      <c r="F1287" s="83" t="str">
        <f t="shared" si="61"/>
        <v>November</v>
      </c>
      <c r="G1287" s="113">
        <f t="shared" si="62"/>
        <v>0</v>
      </c>
      <c r="H1287" s="49">
        <f t="shared" si="63"/>
        <v>0</v>
      </c>
    </row>
    <row r="1288" spans="1:8" x14ac:dyDescent="0.25">
      <c r="A1288" s="182" t="s">
        <v>629</v>
      </c>
      <c r="B1288" s="186">
        <v>3.25</v>
      </c>
      <c r="C1288" s="190">
        <v>2</v>
      </c>
      <c r="D1288" s="192">
        <v>2.5</v>
      </c>
      <c r="E1288" s="195">
        <v>6.5</v>
      </c>
      <c r="F1288" s="83" t="str">
        <f t="shared" si="61"/>
        <v>November</v>
      </c>
      <c r="G1288" s="113">
        <f t="shared" si="62"/>
        <v>2</v>
      </c>
      <c r="H1288" s="49">
        <f t="shared" si="63"/>
        <v>13</v>
      </c>
    </row>
    <row r="1289" spans="1:8" x14ac:dyDescent="0.25">
      <c r="A1289" s="182" t="s">
        <v>629</v>
      </c>
      <c r="B1289" s="186">
        <v>13</v>
      </c>
      <c r="C1289" s="190">
        <v>12</v>
      </c>
      <c r="D1289" s="192">
        <v>9</v>
      </c>
      <c r="E1289" s="195">
        <v>10.09</v>
      </c>
      <c r="F1289" s="83" t="str">
        <f t="shared" si="61"/>
        <v>November</v>
      </c>
      <c r="G1289" s="113">
        <f t="shared" si="62"/>
        <v>12</v>
      </c>
      <c r="H1289" s="49">
        <f t="shared" si="63"/>
        <v>121.08</v>
      </c>
    </row>
    <row r="1290" spans="1:8" x14ac:dyDescent="0.25">
      <c r="A1290" s="182" t="s">
        <v>629</v>
      </c>
      <c r="B1290" s="186">
        <v>6</v>
      </c>
      <c r="C1290" s="190">
        <v>12</v>
      </c>
      <c r="D1290" s="192">
        <v>0.5</v>
      </c>
      <c r="E1290" s="195">
        <v>2.8058000000000001</v>
      </c>
      <c r="F1290" s="83" t="str">
        <f t="shared" si="61"/>
        <v>November</v>
      </c>
      <c r="G1290" s="113">
        <f t="shared" si="62"/>
        <v>12</v>
      </c>
      <c r="H1290" s="49">
        <f t="shared" si="63"/>
        <v>33.669600000000003</v>
      </c>
    </row>
    <row r="1291" spans="1:8" x14ac:dyDescent="0.25">
      <c r="A1291" s="182" t="s">
        <v>629</v>
      </c>
      <c r="B1291" s="186">
        <v>6</v>
      </c>
      <c r="C1291" s="190">
        <v>0</v>
      </c>
      <c r="D1291" s="192">
        <v>6</v>
      </c>
      <c r="E1291" s="195">
        <v>11.31</v>
      </c>
      <c r="F1291" s="83" t="str">
        <f t="shared" si="61"/>
        <v>November</v>
      </c>
      <c r="G1291" s="113">
        <f t="shared" si="62"/>
        <v>0</v>
      </c>
      <c r="H1291" s="49">
        <f t="shared" si="63"/>
        <v>0</v>
      </c>
    </row>
    <row r="1292" spans="1:8" x14ac:dyDescent="0.25">
      <c r="A1292" s="182" t="s">
        <v>629</v>
      </c>
      <c r="B1292" s="186">
        <v>0</v>
      </c>
      <c r="C1292" s="190">
        <v>0</v>
      </c>
      <c r="D1292" s="192"/>
      <c r="E1292" s="194"/>
      <c r="F1292" s="83" t="str">
        <f t="shared" si="61"/>
        <v>November</v>
      </c>
      <c r="G1292" s="113">
        <f t="shared" si="62"/>
        <v>0</v>
      </c>
      <c r="H1292" s="49">
        <f t="shared" si="63"/>
        <v>0</v>
      </c>
    </row>
    <row r="1293" spans="1:8" x14ac:dyDescent="0.25">
      <c r="A1293" s="182" t="s">
        <v>629</v>
      </c>
      <c r="B1293" s="186"/>
      <c r="C1293" s="190">
        <v>4</v>
      </c>
      <c r="D1293" s="192"/>
      <c r="E1293" s="195">
        <v>9.5150000000000006</v>
      </c>
      <c r="F1293" s="83" t="str">
        <f t="shared" si="61"/>
        <v>November</v>
      </c>
      <c r="G1293" s="113">
        <f t="shared" si="62"/>
        <v>4</v>
      </c>
      <c r="H1293" s="49">
        <f t="shared" si="63"/>
        <v>38.06</v>
      </c>
    </row>
    <row r="1294" spans="1:8" x14ac:dyDescent="0.25">
      <c r="A1294" s="182" t="s">
        <v>629</v>
      </c>
      <c r="B1294" s="186">
        <v>1</v>
      </c>
      <c r="C1294" s="190">
        <v>0</v>
      </c>
      <c r="D1294" s="192"/>
      <c r="E1294" s="195">
        <v>15.39</v>
      </c>
      <c r="F1294" s="83" t="str">
        <f t="shared" si="61"/>
        <v>November</v>
      </c>
      <c r="G1294" s="113">
        <f t="shared" si="62"/>
        <v>0</v>
      </c>
      <c r="H1294" s="49">
        <f t="shared" si="63"/>
        <v>0</v>
      </c>
    </row>
    <row r="1295" spans="1:8" x14ac:dyDescent="0.25">
      <c r="A1295" s="182" t="s">
        <v>626</v>
      </c>
      <c r="B1295" s="186"/>
      <c r="C1295" s="190">
        <v>4</v>
      </c>
      <c r="D1295" s="192">
        <v>3</v>
      </c>
      <c r="E1295" s="195">
        <v>12.3825</v>
      </c>
      <c r="F1295" s="83" t="str">
        <f t="shared" ref="F1295:F1358" si="64">"November"</f>
        <v>November</v>
      </c>
      <c r="G1295" s="113">
        <f t="shared" si="62"/>
        <v>4</v>
      </c>
      <c r="H1295" s="49">
        <f t="shared" si="63"/>
        <v>49.53</v>
      </c>
    </row>
    <row r="1296" spans="1:8" x14ac:dyDescent="0.25">
      <c r="A1296" s="182" t="s">
        <v>626</v>
      </c>
      <c r="B1296" s="186"/>
      <c r="C1296" s="190">
        <v>4</v>
      </c>
      <c r="D1296" s="192">
        <v>1</v>
      </c>
      <c r="E1296" s="195">
        <v>12.5625</v>
      </c>
      <c r="F1296" s="83" t="str">
        <f t="shared" si="64"/>
        <v>November</v>
      </c>
      <c r="G1296" s="113">
        <f t="shared" si="62"/>
        <v>4</v>
      </c>
      <c r="H1296" s="49">
        <f t="shared" si="63"/>
        <v>50.25</v>
      </c>
    </row>
    <row r="1297" spans="1:8" x14ac:dyDescent="0.25">
      <c r="A1297" s="182" t="s">
        <v>626</v>
      </c>
      <c r="B1297" s="186"/>
      <c r="C1297" s="190">
        <v>4</v>
      </c>
      <c r="D1297" s="192">
        <v>3</v>
      </c>
      <c r="E1297" s="195">
        <v>10.66</v>
      </c>
      <c r="F1297" s="83" t="str">
        <f t="shared" si="64"/>
        <v>November</v>
      </c>
      <c r="G1297" s="113">
        <f t="shared" si="62"/>
        <v>4</v>
      </c>
      <c r="H1297" s="49">
        <f t="shared" si="63"/>
        <v>42.64</v>
      </c>
    </row>
    <row r="1298" spans="1:8" x14ac:dyDescent="0.25">
      <c r="A1298" s="182" t="s">
        <v>626</v>
      </c>
      <c r="B1298" s="186"/>
      <c r="C1298" s="190">
        <v>4</v>
      </c>
      <c r="D1298" s="192"/>
      <c r="E1298" s="195">
        <v>15.29</v>
      </c>
      <c r="F1298" s="83" t="str">
        <f t="shared" si="64"/>
        <v>November</v>
      </c>
      <c r="G1298" s="113">
        <f t="shared" si="62"/>
        <v>4</v>
      </c>
      <c r="H1298" s="49">
        <f t="shared" si="63"/>
        <v>61.16</v>
      </c>
    </row>
    <row r="1299" spans="1:8" x14ac:dyDescent="0.25">
      <c r="A1299" s="182" t="s">
        <v>626</v>
      </c>
      <c r="B1299" s="186"/>
      <c r="C1299" s="190">
        <v>4</v>
      </c>
      <c r="D1299" s="192">
        <v>1</v>
      </c>
      <c r="E1299" s="195">
        <v>10.315</v>
      </c>
      <c r="F1299" s="83" t="str">
        <f t="shared" si="64"/>
        <v>November</v>
      </c>
      <c r="G1299" s="113">
        <f t="shared" si="62"/>
        <v>4</v>
      </c>
      <c r="H1299" s="49">
        <f t="shared" si="63"/>
        <v>41.26</v>
      </c>
    </row>
    <row r="1300" spans="1:8" x14ac:dyDescent="0.25">
      <c r="A1300" s="182" t="s">
        <v>626</v>
      </c>
      <c r="B1300" s="186"/>
      <c r="C1300" s="190">
        <v>0</v>
      </c>
      <c r="D1300" s="192"/>
      <c r="E1300" s="194"/>
      <c r="F1300" s="83" t="str">
        <f t="shared" si="64"/>
        <v>November</v>
      </c>
      <c r="G1300" s="113">
        <f t="shared" si="62"/>
        <v>0</v>
      </c>
      <c r="H1300" s="49">
        <f t="shared" si="63"/>
        <v>0</v>
      </c>
    </row>
    <row r="1301" spans="1:8" x14ac:dyDescent="0.25">
      <c r="A1301" s="182" t="s">
        <v>626</v>
      </c>
      <c r="B1301" s="186"/>
      <c r="C1301" s="190">
        <v>0</v>
      </c>
      <c r="D1301" s="192"/>
      <c r="E1301" s="195">
        <v>0.2041</v>
      </c>
      <c r="F1301" s="83" t="str">
        <f t="shared" si="64"/>
        <v>November</v>
      </c>
      <c r="G1301" s="113">
        <f t="shared" si="62"/>
        <v>0</v>
      </c>
      <c r="H1301" s="49">
        <f t="shared" si="63"/>
        <v>0</v>
      </c>
    </row>
    <row r="1302" spans="1:8" x14ac:dyDescent="0.25">
      <c r="A1302" s="182" t="s">
        <v>626</v>
      </c>
      <c r="B1302" s="186"/>
      <c r="C1302" s="190">
        <v>0</v>
      </c>
      <c r="D1302" s="192"/>
      <c r="E1302" s="194"/>
      <c r="F1302" s="83" t="str">
        <f t="shared" si="64"/>
        <v>November</v>
      </c>
      <c r="G1302" s="113">
        <f t="shared" si="62"/>
        <v>0</v>
      </c>
      <c r="H1302" s="49">
        <f t="shared" si="63"/>
        <v>0</v>
      </c>
    </row>
    <row r="1303" spans="1:8" x14ac:dyDescent="0.25">
      <c r="A1303" s="182" t="s">
        <v>626</v>
      </c>
      <c r="B1303" s="186"/>
      <c r="C1303" s="190">
        <v>0</v>
      </c>
      <c r="D1303" s="192"/>
      <c r="E1303" s="194"/>
      <c r="F1303" s="83" t="str">
        <f t="shared" si="64"/>
        <v>November</v>
      </c>
      <c r="G1303" s="113">
        <f t="shared" si="62"/>
        <v>0</v>
      </c>
      <c r="H1303" s="49">
        <f t="shared" si="63"/>
        <v>0</v>
      </c>
    </row>
    <row r="1304" spans="1:8" x14ac:dyDescent="0.25">
      <c r="A1304" s="182" t="s">
        <v>631</v>
      </c>
      <c r="B1304" s="186"/>
      <c r="C1304" s="190">
        <v>3</v>
      </c>
      <c r="D1304" s="192"/>
      <c r="E1304" s="195">
        <v>2.58</v>
      </c>
      <c r="F1304" s="83" t="str">
        <f t="shared" si="64"/>
        <v>November</v>
      </c>
      <c r="G1304" s="113">
        <f t="shared" si="62"/>
        <v>3</v>
      </c>
      <c r="H1304" s="49">
        <f t="shared" si="63"/>
        <v>7.74</v>
      </c>
    </row>
    <row r="1305" spans="1:8" x14ac:dyDescent="0.25">
      <c r="A1305" s="182" t="s">
        <v>631</v>
      </c>
      <c r="B1305" s="186"/>
      <c r="C1305" s="190">
        <v>2</v>
      </c>
      <c r="D1305" s="192"/>
      <c r="E1305" s="195">
        <v>2.58</v>
      </c>
      <c r="F1305" s="83" t="str">
        <f t="shared" si="64"/>
        <v>November</v>
      </c>
      <c r="G1305" s="113">
        <f t="shared" si="62"/>
        <v>2</v>
      </c>
      <c r="H1305" s="49">
        <f t="shared" si="63"/>
        <v>5.16</v>
      </c>
    </row>
    <row r="1306" spans="1:8" x14ac:dyDescent="0.25">
      <c r="A1306" s="182" t="s">
        <v>631</v>
      </c>
      <c r="B1306" s="186"/>
      <c r="C1306" s="190">
        <v>0</v>
      </c>
      <c r="D1306" s="192"/>
      <c r="E1306" s="195">
        <v>2.58</v>
      </c>
      <c r="F1306" s="83" t="str">
        <f t="shared" si="64"/>
        <v>November</v>
      </c>
      <c r="G1306" s="113">
        <f t="shared" si="62"/>
        <v>0</v>
      </c>
      <c r="H1306" s="49">
        <f t="shared" si="63"/>
        <v>0</v>
      </c>
    </row>
    <row r="1307" spans="1:8" x14ac:dyDescent="0.25">
      <c r="A1307" s="182" t="s">
        <v>631</v>
      </c>
      <c r="B1307" s="186"/>
      <c r="C1307" s="190">
        <v>4</v>
      </c>
      <c r="D1307" s="192"/>
      <c r="E1307" s="195">
        <v>2.58</v>
      </c>
      <c r="F1307" s="83" t="str">
        <f t="shared" si="64"/>
        <v>November</v>
      </c>
      <c r="G1307" s="113">
        <f t="shared" si="62"/>
        <v>4</v>
      </c>
      <c r="H1307" s="49">
        <f t="shared" si="63"/>
        <v>10.32</v>
      </c>
    </row>
    <row r="1308" spans="1:8" x14ac:dyDescent="0.25">
      <c r="A1308" s="182" t="s">
        <v>631</v>
      </c>
      <c r="B1308" s="186"/>
      <c r="C1308" s="190">
        <v>2</v>
      </c>
      <c r="D1308" s="192"/>
      <c r="E1308" s="195">
        <v>2.58</v>
      </c>
      <c r="F1308" s="83" t="str">
        <f t="shared" si="64"/>
        <v>November</v>
      </c>
      <c r="G1308" s="113">
        <f t="shared" si="62"/>
        <v>2</v>
      </c>
      <c r="H1308" s="49">
        <f t="shared" si="63"/>
        <v>5.16</v>
      </c>
    </row>
    <row r="1309" spans="1:8" x14ac:dyDescent="0.25">
      <c r="A1309" s="182" t="s">
        <v>631</v>
      </c>
      <c r="B1309" s="186"/>
      <c r="C1309" s="190">
        <v>0</v>
      </c>
      <c r="D1309" s="192"/>
      <c r="E1309" s="195">
        <v>2.58</v>
      </c>
      <c r="F1309" s="83" t="str">
        <f t="shared" si="64"/>
        <v>November</v>
      </c>
      <c r="G1309" s="113">
        <f t="shared" si="62"/>
        <v>0</v>
      </c>
      <c r="H1309" s="49">
        <f t="shared" si="63"/>
        <v>0</v>
      </c>
    </row>
    <row r="1310" spans="1:8" x14ac:dyDescent="0.25">
      <c r="A1310" s="182" t="s">
        <v>631</v>
      </c>
      <c r="B1310" s="186"/>
      <c r="C1310" s="190">
        <v>0</v>
      </c>
      <c r="D1310" s="192"/>
      <c r="E1310" s="195">
        <v>2.58</v>
      </c>
      <c r="F1310" s="83" t="str">
        <f t="shared" si="64"/>
        <v>November</v>
      </c>
      <c r="G1310" s="113">
        <f t="shared" si="62"/>
        <v>0</v>
      </c>
      <c r="H1310" s="49">
        <f t="shared" si="63"/>
        <v>0</v>
      </c>
    </row>
    <row r="1311" spans="1:8" x14ac:dyDescent="0.25">
      <c r="A1311" s="182" t="s">
        <v>631</v>
      </c>
      <c r="B1311" s="186"/>
      <c r="C1311" s="190">
        <v>0</v>
      </c>
      <c r="D1311" s="192"/>
      <c r="E1311" s="195">
        <v>2.58</v>
      </c>
      <c r="F1311" s="83" t="str">
        <f t="shared" si="64"/>
        <v>November</v>
      </c>
      <c r="G1311" s="113">
        <f t="shared" si="62"/>
        <v>0</v>
      </c>
      <c r="H1311" s="49">
        <f t="shared" si="63"/>
        <v>0</v>
      </c>
    </row>
    <row r="1312" spans="1:8" x14ac:dyDescent="0.25">
      <c r="A1312" s="182" t="s">
        <v>631</v>
      </c>
      <c r="B1312" s="186"/>
      <c r="C1312" s="190">
        <v>2</v>
      </c>
      <c r="D1312" s="192"/>
      <c r="E1312" s="195">
        <v>2.58</v>
      </c>
      <c r="F1312" s="83" t="str">
        <f t="shared" si="64"/>
        <v>November</v>
      </c>
      <c r="G1312" s="113">
        <f t="shared" si="62"/>
        <v>2</v>
      </c>
      <c r="H1312" s="49">
        <f t="shared" si="63"/>
        <v>5.16</v>
      </c>
    </row>
    <row r="1313" spans="1:8" x14ac:dyDescent="0.25">
      <c r="A1313" s="182" t="s">
        <v>651</v>
      </c>
      <c r="B1313" s="186"/>
      <c r="C1313" s="190">
        <v>0</v>
      </c>
      <c r="D1313" s="192"/>
      <c r="E1313" s="197"/>
      <c r="F1313" s="83" t="str">
        <f t="shared" si="64"/>
        <v>November</v>
      </c>
      <c r="G1313" s="113">
        <f t="shared" si="62"/>
        <v>0</v>
      </c>
      <c r="H1313" s="49">
        <f t="shared" si="63"/>
        <v>0</v>
      </c>
    </row>
    <row r="1314" spans="1:8" x14ac:dyDescent="0.25">
      <c r="A1314" s="182" t="s">
        <v>651</v>
      </c>
      <c r="B1314" s="186"/>
      <c r="C1314" s="190">
        <v>0</v>
      </c>
      <c r="D1314" s="192"/>
      <c r="E1314" s="194"/>
      <c r="F1314" s="83" t="str">
        <f t="shared" si="64"/>
        <v>November</v>
      </c>
      <c r="G1314" s="113">
        <f t="shared" si="62"/>
        <v>0</v>
      </c>
      <c r="H1314" s="49">
        <f t="shared" si="63"/>
        <v>0</v>
      </c>
    </row>
    <row r="1315" spans="1:8" x14ac:dyDescent="0.25">
      <c r="A1315" s="182" t="s">
        <v>651</v>
      </c>
      <c r="B1315" s="186"/>
      <c r="C1315" s="190">
        <v>0</v>
      </c>
      <c r="D1315" s="192"/>
      <c r="E1315" s="194"/>
      <c r="F1315" s="83" t="str">
        <f t="shared" si="64"/>
        <v>November</v>
      </c>
      <c r="G1315" s="113">
        <f t="shared" si="62"/>
        <v>0</v>
      </c>
      <c r="H1315" s="49">
        <f t="shared" si="63"/>
        <v>0</v>
      </c>
    </row>
    <row r="1316" spans="1:8" x14ac:dyDescent="0.25">
      <c r="A1316" s="182" t="s">
        <v>651</v>
      </c>
      <c r="B1316" s="186"/>
      <c r="C1316" s="190">
        <v>0</v>
      </c>
      <c r="D1316" s="192"/>
      <c r="E1316" s="194"/>
      <c r="F1316" s="83" t="str">
        <f t="shared" si="64"/>
        <v>November</v>
      </c>
      <c r="G1316" s="113">
        <f t="shared" si="62"/>
        <v>0</v>
      </c>
      <c r="H1316" s="49">
        <f t="shared" si="63"/>
        <v>0</v>
      </c>
    </row>
    <row r="1317" spans="1:8" x14ac:dyDescent="0.25">
      <c r="A1317" s="182" t="s">
        <v>651</v>
      </c>
      <c r="B1317" s="186"/>
      <c r="C1317" s="190">
        <v>0</v>
      </c>
      <c r="D1317" s="192"/>
      <c r="E1317" s="194"/>
      <c r="F1317" s="83" t="str">
        <f t="shared" si="64"/>
        <v>November</v>
      </c>
      <c r="G1317" s="113">
        <f t="shared" si="62"/>
        <v>0</v>
      </c>
      <c r="H1317" s="49">
        <f t="shared" si="63"/>
        <v>0</v>
      </c>
    </row>
    <row r="1318" spans="1:8" x14ac:dyDescent="0.25">
      <c r="A1318" s="182" t="s">
        <v>651</v>
      </c>
      <c r="B1318" s="186"/>
      <c r="C1318" s="190">
        <v>0</v>
      </c>
      <c r="D1318" s="192"/>
      <c r="E1318" s="194"/>
      <c r="F1318" s="83" t="str">
        <f t="shared" si="64"/>
        <v>November</v>
      </c>
      <c r="G1318" s="113">
        <f t="shared" si="62"/>
        <v>0</v>
      </c>
      <c r="H1318" s="49">
        <f t="shared" si="63"/>
        <v>0</v>
      </c>
    </row>
    <row r="1319" spans="1:8" x14ac:dyDescent="0.25">
      <c r="A1319" s="182" t="s">
        <v>651</v>
      </c>
      <c r="B1319" s="186"/>
      <c r="C1319" s="190">
        <v>0</v>
      </c>
      <c r="D1319" s="192"/>
      <c r="E1319" s="194"/>
      <c r="F1319" s="83" t="str">
        <f t="shared" si="64"/>
        <v>November</v>
      </c>
      <c r="G1319" s="113">
        <f t="shared" si="62"/>
        <v>0</v>
      </c>
      <c r="H1319" s="49">
        <f t="shared" si="63"/>
        <v>0</v>
      </c>
    </row>
    <row r="1320" spans="1:8" x14ac:dyDescent="0.25">
      <c r="A1320" s="182" t="s">
        <v>651</v>
      </c>
      <c r="B1320" s="186"/>
      <c r="C1320" s="190">
        <v>0</v>
      </c>
      <c r="D1320" s="192"/>
      <c r="E1320" s="194"/>
      <c r="F1320" s="83" t="str">
        <f t="shared" si="64"/>
        <v>November</v>
      </c>
      <c r="G1320" s="113">
        <f t="shared" si="62"/>
        <v>0</v>
      </c>
      <c r="H1320" s="49">
        <f t="shared" si="63"/>
        <v>0</v>
      </c>
    </row>
    <row r="1321" spans="1:8" x14ac:dyDescent="0.25">
      <c r="A1321" s="182" t="s">
        <v>651</v>
      </c>
      <c r="B1321" s="186"/>
      <c r="C1321" s="190">
        <v>0</v>
      </c>
      <c r="D1321" s="192"/>
      <c r="E1321" s="194"/>
      <c r="F1321" s="83" t="str">
        <f t="shared" si="64"/>
        <v>November</v>
      </c>
      <c r="G1321" s="113">
        <f t="shared" si="62"/>
        <v>0</v>
      </c>
      <c r="H1321" s="49">
        <f t="shared" si="63"/>
        <v>0</v>
      </c>
    </row>
    <row r="1322" spans="1:8" x14ac:dyDescent="0.25">
      <c r="A1322" s="182" t="s">
        <v>651</v>
      </c>
      <c r="B1322" s="186"/>
      <c r="C1322" s="190">
        <v>0</v>
      </c>
      <c r="D1322" s="192"/>
      <c r="E1322" s="194"/>
      <c r="F1322" s="83" t="str">
        <f t="shared" si="64"/>
        <v>November</v>
      </c>
      <c r="G1322" s="113">
        <f t="shared" si="62"/>
        <v>0</v>
      </c>
      <c r="H1322" s="49">
        <f t="shared" si="63"/>
        <v>0</v>
      </c>
    </row>
    <row r="1323" spans="1:8" x14ac:dyDescent="0.25">
      <c r="A1323" s="182" t="s">
        <v>651</v>
      </c>
      <c r="B1323" s="186"/>
      <c r="C1323" s="190">
        <v>0</v>
      </c>
      <c r="D1323" s="192"/>
      <c r="E1323" s="194"/>
      <c r="F1323" s="83" t="str">
        <f t="shared" si="64"/>
        <v>November</v>
      </c>
      <c r="G1323" s="113">
        <f t="shared" si="62"/>
        <v>0</v>
      </c>
      <c r="H1323" s="49">
        <f t="shared" si="63"/>
        <v>0</v>
      </c>
    </row>
    <row r="1324" spans="1:8" x14ac:dyDescent="0.25">
      <c r="A1324" s="182" t="s">
        <v>651</v>
      </c>
      <c r="B1324" s="186"/>
      <c r="C1324" s="190">
        <v>0</v>
      </c>
      <c r="D1324" s="192"/>
      <c r="E1324" s="195">
        <v>16.567499999999999</v>
      </c>
      <c r="F1324" s="83" t="str">
        <f t="shared" si="64"/>
        <v>November</v>
      </c>
      <c r="G1324" s="113">
        <f t="shared" si="62"/>
        <v>0</v>
      </c>
      <c r="H1324" s="49">
        <f t="shared" si="63"/>
        <v>0</v>
      </c>
    </row>
    <row r="1325" spans="1:8" x14ac:dyDescent="0.25">
      <c r="A1325" s="182" t="s">
        <v>651</v>
      </c>
      <c r="B1325" s="186"/>
      <c r="C1325" s="190">
        <v>0</v>
      </c>
      <c r="D1325" s="192"/>
      <c r="E1325" s="197"/>
      <c r="F1325" s="83" t="str">
        <f t="shared" si="64"/>
        <v>November</v>
      </c>
      <c r="G1325" s="113">
        <f t="shared" si="62"/>
        <v>0</v>
      </c>
      <c r="H1325" s="49">
        <f t="shared" si="63"/>
        <v>0</v>
      </c>
    </row>
    <row r="1326" spans="1:8" x14ac:dyDescent="0.25">
      <c r="A1326" s="182" t="s">
        <v>630</v>
      </c>
      <c r="B1326" s="186"/>
      <c r="C1326" s="190"/>
      <c r="D1326" s="192"/>
      <c r="E1326" s="195">
        <v>8.74</v>
      </c>
      <c r="F1326" s="83" t="str">
        <f t="shared" si="64"/>
        <v>November</v>
      </c>
      <c r="G1326" s="113">
        <f t="shared" si="62"/>
        <v>0</v>
      </c>
      <c r="H1326" s="49">
        <f t="shared" si="63"/>
        <v>0</v>
      </c>
    </row>
    <row r="1327" spans="1:8" x14ac:dyDescent="0.25">
      <c r="A1327" s="182" t="s">
        <v>630</v>
      </c>
      <c r="B1327" s="186"/>
      <c r="C1327" s="190"/>
      <c r="D1327" s="192"/>
      <c r="E1327" s="195">
        <v>8.74</v>
      </c>
      <c r="F1327" s="83" t="str">
        <f t="shared" si="64"/>
        <v>November</v>
      </c>
      <c r="G1327" s="113">
        <f t="shared" si="62"/>
        <v>0</v>
      </c>
      <c r="H1327" s="49">
        <f t="shared" si="63"/>
        <v>0</v>
      </c>
    </row>
    <row r="1328" spans="1:8" x14ac:dyDescent="0.25">
      <c r="A1328" s="182" t="s">
        <v>630</v>
      </c>
      <c r="B1328" s="186"/>
      <c r="C1328" s="190"/>
      <c r="D1328" s="192"/>
      <c r="E1328" s="195">
        <v>8.74</v>
      </c>
      <c r="F1328" s="83" t="str">
        <f t="shared" si="64"/>
        <v>November</v>
      </c>
      <c r="G1328" s="113">
        <f t="shared" si="62"/>
        <v>0</v>
      </c>
      <c r="H1328" s="49">
        <f t="shared" si="63"/>
        <v>0</v>
      </c>
    </row>
    <row r="1329" spans="1:8" x14ac:dyDescent="0.25">
      <c r="A1329" s="182" t="s">
        <v>611</v>
      </c>
      <c r="B1329" s="186"/>
      <c r="C1329" s="190"/>
      <c r="D1329" s="192"/>
      <c r="E1329" s="194"/>
      <c r="F1329" s="83" t="str">
        <f t="shared" si="64"/>
        <v>November</v>
      </c>
      <c r="G1329" s="113">
        <f t="shared" si="62"/>
        <v>0</v>
      </c>
      <c r="H1329" s="49">
        <f t="shared" si="63"/>
        <v>0</v>
      </c>
    </row>
    <row r="1330" spans="1:8" x14ac:dyDescent="0.25">
      <c r="A1330" s="182" t="s">
        <v>628</v>
      </c>
      <c r="B1330" s="186"/>
      <c r="C1330" s="190">
        <v>0</v>
      </c>
      <c r="D1330" s="192"/>
      <c r="E1330" s="197"/>
      <c r="F1330" s="83" t="str">
        <f t="shared" si="64"/>
        <v>November</v>
      </c>
      <c r="G1330" s="113">
        <f t="shared" si="62"/>
        <v>0</v>
      </c>
      <c r="H1330" s="49">
        <f t="shared" si="63"/>
        <v>0</v>
      </c>
    </row>
    <row r="1331" spans="1:8" x14ac:dyDescent="0.25">
      <c r="A1331" s="182" t="s">
        <v>628</v>
      </c>
      <c r="B1331" s="186"/>
      <c r="C1331" s="190">
        <v>1200</v>
      </c>
      <c r="D1331" s="192"/>
      <c r="E1331" s="195">
        <v>2.06E-2</v>
      </c>
      <c r="F1331" s="83" t="str">
        <f t="shared" si="64"/>
        <v>November</v>
      </c>
      <c r="G1331" s="113">
        <f t="shared" si="62"/>
        <v>1200</v>
      </c>
      <c r="H1331" s="49">
        <f t="shared" si="63"/>
        <v>24.72</v>
      </c>
    </row>
    <row r="1332" spans="1:8" x14ac:dyDescent="0.25">
      <c r="A1332" s="182" t="s">
        <v>628</v>
      </c>
      <c r="B1332" s="186"/>
      <c r="C1332" s="190">
        <v>1</v>
      </c>
      <c r="D1332" s="192"/>
      <c r="E1332" s="194"/>
      <c r="F1332" s="83" t="str">
        <f t="shared" si="64"/>
        <v>November</v>
      </c>
      <c r="G1332" s="113">
        <f t="shared" si="62"/>
        <v>1</v>
      </c>
      <c r="H1332" s="49">
        <f t="shared" si="63"/>
        <v>0</v>
      </c>
    </row>
    <row r="1333" spans="1:8" x14ac:dyDescent="0.25">
      <c r="A1333" s="182" t="s">
        <v>628</v>
      </c>
      <c r="B1333" s="186">
        <v>1</v>
      </c>
      <c r="C1333" s="190">
        <v>1</v>
      </c>
      <c r="D1333" s="192">
        <v>1</v>
      </c>
      <c r="E1333" s="195">
        <v>17.32</v>
      </c>
      <c r="F1333" s="83" t="str">
        <f t="shared" si="64"/>
        <v>November</v>
      </c>
      <c r="G1333" s="113">
        <f t="shared" si="62"/>
        <v>1</v>
      </c>
      <c r="H1333" s="49">
        <f t="shared" si="63"/>
        <v>17.32</v>
      </c>
    </row>
    <row r="1334" spans="1:8" x14ac:dyDescent="0.25">
      <c r="A1334" s="182" t="s">
        <v>628</v>
      </c>
      <c r="B1334" s="186"/>
      <c r="C1334" s="190">
        <v>1</v>
      </c>
      <c r="D1334" s="192"/>
      <c r="E1334" s="195">
        <v>16.5</v>
      </c>
      <c r="F1334" s="83" t="str">
        <f t="shared" si="64"/>
        <v>November</v>
      </c>
      <c r="G1334" s="113">
        <f t="shared" si="62"/>
        <v>1</v>
      </c>
      <c r="H1334" s="49">
        <f t="shared" si="63"/>
        <v>16.5</v>
      </c>
    </row>
    <row r="1335" spans="1:8" x14ac:dyDescent="0.25">
      <c r="A1335" s="182" t="s">
        <v>628</v>
      </c>
      <c r="B1335" s="186"/>
      <c r="C1335" s="190">
        <v>0</v>
      </c>
      <c r="D1335" s="192"/>
      <c r="E1335" s="195">
        <v>2.1999999999999999E-2</v>
      </c>
      <c r="F1335" s="83" t="str">
        <f t="shared" si="64"/>
        <v>November</v>
      </c>
      <c r="G1335" s="113">
        <f t="shared" si="62"/>
        <v>0</v>
      </c>
      <c r="H1335" s="49">
        <f t="shared" si="63"/>
        <v>0</v>
      </c>
    </row>
    <row r="1336" spans="1:8" x14ac:dyDescent="0.25">
      <c r="A1336" s="182" t="s">
        <v>628</v>
      </c>
      <c r="B1336" s="186"/>
      <c r="C1336" s="190">
        <v>1000</v>
      </c>
      <c r="D1336" s="192"/>
      <c r="E1336" s="195">
        <v>2.8840000000000001E-2</v>
      </c>
      <c r="F1336" s="83" t="str">
        <f t="shared" si="64"/>
        <v>November</v>
      </c>
      <c r="G1336" s="113">
        <f t="shared" si="62"/>
        <v>1000</v>
      </c>
      <c r="H1336" s="49">
        <f t="shared" si="63"/>
        <v>28.84</v>
      </c>
    </row>
    <row r="1337" spans="1:8" x14ac:dyDescent="0.25">
      <c r="A1337" s="182" t="s">
        <v>628</v>
      </c>
      <c r="B1337" s="186"/>
      <c r="C1337" s="190">
        <v>0</v>
      </c>
      <c r="D1337" s="192"/>
      <c r="E1337" s="195">
        <v>6.9699999999999998E-2</v>
      </c>
      <c r="F1337" s="83" t="str">
        <f t="shared" si="64"/>
        <v>November</v>
      </c>
      <c r="G1337" s="113">
        <f t="shared" si="62"/>
        <v>0</v>
      </c>
      <c r="H1337" s="49">
        <f t="shared" si="63"/>
        <v>0</v>
      </c>
    </row>
    <row r="1338" spans="1:8" x14ac:dyDescent="0.25">
      <c r="A1338" s="182" t="s">
        <v>628</v>
      </c>
      <c r="B1338" s="186"/>
      <c r="C1338" s="190">
        <v>4</v>
      </c>
      <c r="D1338" s="192"/>
      <c r="E1338" s="195">
        <v>2.2799999999999998</v>
      </c>
      <c r="F1338" s="83" t="str">
        <f t="shared" si="64"/>
        <v>November</v>
      </c>
      <c r="G1338" s="113">
        <f t="shared" si="62"/>
        <v>4</v>
      </c>
      <c r="H1338" s="49">
        <f t="shared" si="63"/>
        <v>9.1199999999999992</v>
      </c>
    </row>
    <row r="1339" spans="1:8" x14ac:dyDescent="0.25">
      <c r="A1339" s="182" t="s">
        <v>628</v>
      </c>
      <c r="B1339" s="186"/>
      <c r="C1339" s="190">
        <v>1</v>
      </c>
      <c r="D1339" s="192"/>
      <c r="E1339" s="195">
        <v>22.42</v>
      </c>
      <c r="F1339" s="83" t="str">
        <f t="shared" si="64"/>
        <v>November</v>
      </c>
      <c r="G1339" s="113">
        <f t="shared" si="62"/>
        <v>1</v>
      </c>
      <c r="H1339" s="49">
        <f t="shared" si="63"/>
        <v>22.42</v>
      </c>
    </row>
    <row r="1340" spans="1:8" x14ac:dyDescent="0.25">
      <c r="A1340" s="182" t="s">
        <v>624</v>
      </c>
      <c r="B1340" s="186">
        <v>850</v>
      </c>
      <c r="C1340" s="190">
        <v>0</v>
      </c>
      <c r="D1340" s="192">
        <v>16.5</v>
      </c>
      <c r="E1340" s="195">
        <v>7.3249999999999996E-2</v>
      </c>
      <c r="F1340" s="83" t="str">
        <f t="shared" si="64"/>
        <v>November</v>
      </c>
      <c r="G1340" s="113">
        <f t="shared" si="62"/>
        <v>0</v>
      </c>
      <c r="H1340" s="49">
        <f t="shared" si="63"/>
        <v>0</v>
      </c>
    </row>
    <row r="1341" spans="1:8" x14ac:dyDescent="0.25">
      <c r="A1341" s="182" t="s">
        <v>624</v>
      </c>
      <c r="B1341" s="186">
        <v>100</v>
      </c>
      <c r="C1341" s="190">
        <v>0</v>
      </c>
      <c r="D1341" s="192"/>
      <c r="E1341" s="194"/>
      <c r="F1341" s="83" t="str">
        <f t="shared" si="64"/>
        <v>November</v>
      </c>
      <c r="G1341" s="113">
        <f t="shared" si="62"/>
        <v>0</v>
      </c>
      <c r="H1341" s="49">
        <f t="shared" si="63"/>
        <v>0</v>
      </c>
    </row>
    <row r="1342" spans="1:8" x14ac:dyDescent="0.25">
      <c r="A1342" s="182" t="s">
        <v>624</v>
      </c>
      <c r="B1342" s="186">
        <v>1200</v>
      </c>
      <c r="C1342" s="190">
        <v>1000</v>
      </c>
      <c r="D1342" s="192">
        <v>15.5</v>
      </c>
      <c r="E1342" s="195">
        <v>0.14956</v>
      </c>
      <c r="F1342" s="83" t="str">
        <f t="shared" si="64"/>
        <v>November</v>
      </c>
      <c r="G1342" s="113">
        <f t="shared" si="62"/>
        <v>1000</v>
      </c>
      <c r="H1342" s="49">
        <f t="shared" si="63"/>
        <v>149.56</v>
      </c>
    </row>
    <row r="1343" spans="1:8" x14ac:dyDescent="0.25">
      <c r="A1343" s="182" t="s">
        <v>624</v>
      </c>
      <c r="B1343" s="186">
        <v>400</v>
      </c>
      <c r="C1343" s="190">
        <v>600</v>
      </c>
      <c r="D1343" s="192">
        <v>11.5</v>
      </c>
      <c r="E1343" s="195">
        <v>0.18357999999999999</v>
      </c>
      <c r="F1343" s="83" t="str">
        <f t="shared" si="64"/>
        <v>November</v>
      </c>
      <c r="G1343" s="113">
        <f t="shared" si="62"/>
        <v>600</v>
      </c>
      <c r="H1343" s="49">
        <f t="shared" si="63"/>
        <v>110.148</v>
      </c>
    </row>
    <row r="1344" spans="1:8" x14ac:dyDescent="0.25">
      <c r="A1344" s="182" t="s">
        <v>624</v>
      </c>
      <c r="B1344" s="186">
        <v>928</v>
      </c>
      <c r="C1344" s="190">
        <v>0</v>
      </c>
      <c r="D1344" s="192">
        <v>0</v>
      </c>
      <c r="E1344" s="195">
        <v>0</v>
      </c>
      <c r="F1344" s="83" t="str">
        <f t="shared" si="64"/>
        <v>November</v>
      </c>
      <c r="G1344" s="113">
        <f t="shared" si="62"/>
        <v>0</v>
      </c>
      <c r="H1344" s="49">
        <f t="shared" si="63"/>
        <v>0</v>
      </c>
    </row>
    <row r="1345" spans="1:8" x14ac:dyDescent="0.25">
      <c r="A1345" s="182" t="s">
        <v>624</v>
      </c>
      <c r="B1345" s="186">
        <v>0</v>
      </c>
      <c r="C1345" s="190">
        <v>0</v>
      </c>
      <c r="D1345" s="192"/>
      <c r="E1345" s="194"/>
      <c r="F1345" s="83" t="str">
        <f t="shared" si="64"/>
        <v>November</v>
      </c>
      <c r="G1345" s="113">
        <f t="shared" si="62"/>
        <v>0</v>
      </c>
      <c r="H1345" s="49">
        <f t="shared" si="63"/>
        <v>0</v>
      </c>
    </row>
    <row r="1346" spans="1:8" x14ac:dyDescent="0.25">
      <c r="A1346" s="182" t="s">
        <v>624</v>
      </c>
      <c r="B1346" s="187"/>
      <c r="C1346" s="190">
        <v>0</v>
      </c>
      <c r="D1346" s="192"/>
      <c r="E1346" s="194"/>
      <c r="F1346" s="83" t="str">
        <f t="shared" si="64"/>
        <v>November</v>
      </c>
      <c r="G1346" s="113">
        <f t="shared" si="62"/>
        <v>0</v>
      </c>
      <c r="H1346" s="49">
        <f t="shared" si="63"/>
        <v>0</v>
      </c>
    </row>
    <row r="1347" spans="1:8" x14ac:dyDescent="0.25">
      <c r="A1347" s="182" t="s">
        <v>635</v>
      </c>
      <c r="B1347" s="186">
        <v>300</v>
      </c>
      <c r="C1347" s="190">
        <v>0</v>
      </c>
      <c r="D1347" s="192">
        <v>12</v>
      </c>
      <c r="E1347" s="195">
        <v>0.1231</v>
      </c>
      <c r="F1347" s="83" t="str">
        <f t="shared" si="64"/>
        <v>November</v>
      </c>
      <c r="G1347" s="113">
        <f t="shared" ref="G1347:G1410" si="65">IFERROR(IF(C1347=" ",0,C1347),0)</f>
        <v>0</v>
      </c>
      <c r="H1347" s="49">
        <f t="shared" ref="H1347:H1410" si="66">IFERROR(G1347 * E1347, 0)</f>
        <v>0</v>
      </c>
    </row>
    <row r="1348" spans="1:8" x14ac:dyDescent="0.25">
      <c r="A1348" s="182" t="s">
        <v>624</v>
      </c>
      <c r="B1348" s="186">
        <v>1000</v>
      </c>
      <c r="C1348" s="190">
        <v>3000</v>
      </c>
      <c r="D1348" s="192"/>
      <c r="E1348" s="195">
        <v>0.11545</v>
      </c>
      <c r="F1348" s="83" t="str">
        <f t="shared" si="64"/>
        <v>November</v>
      </c>
      <c r="G1348" s="113">
        <f t="shared" si="65"/>
        <v>3000</v>
      </c>
      <c r="H1348" s="49">
        <f t="shared" si="66"/>
        <v>346.34999999999997</v>
      </c>
    </row>
    <row r="1349" spans="1:8" x14ac:dyDescent="0.25">
      <c r="A1349" s="182" t="s">
        <v>624</v>
      </c>
      <c r="B1349" s="186">
        <v>0</v>
      </c>
      <c r="C1349" s="190">
        <v>0</v>
      </c>
      <c r="D1349" s="192">
        <v>7.25</v>
      </c>
      <c r="E1349" s="195">
        <v>6.7000000000000004E-2</v>
      </c>
      <c r="F1349" s="83" t="str">
        <f t="shared" si="64"/>
        <v>November</v>
      </c>
      <c r="G1349" s="113">
        <f t="shared" si="65"/>
        <v>0</v>
      </c>
      <c r="H1349" s="49">
        <f t="shared" si="66"/>
        <v>0</v>
      </c>
    </row>
    <row r="1350" spans="1:8" x14ac:dyDescent="0.25">
      <c r="A1350" s="182" t="s">
        <v>624</v>
      </c>
      <c r="B1350" s="186">
        <v>928</v>
      </c>
      <c r="C1350" s="190">
        <v>0</v>
      </c>
      <c r="D1350" s="192">
        <v>5</v>
      </c>
      <c r="E1350" s="195">
        <v>6.9000000000000006E-2</v>
      </c>
      <c r="F1350" s="83" t="str">
        <f t="shared" si="64"/>
        <v>November</v>
      </c>
      <c r="G1350" s="113">
        <f t="shared" si="65"/>
        <v>0</v>
      </c>
      <c r="H1350" s="49">
        <f t="shared" si="66"/>
        <v>0</v>
      </c>
    </row>
    <row r="1351" spans="1:8" x14ac:dyDescent="0.25">
      <c r="A1351" s="182" t="s">
        <v>624</v>
      </c>
      <c r="B1351" s="186"/>
      <c r="C1351" s="190">
        <v>1160</v>
      </c>
      <c r="D1351" s="192">
        <v>10</v>
      </c>
      <c r="E1351" s="195">
        <v>0.11731999999999999</v>
      </c>
      <c r="F1351" s="83" t="str">
        <f t="shared" si="64"/>
        <v>November</v>
      </c>
      <c r="G1351" s="113">
        <f t="shared" si="65"/>
        <v>1160</v>
      </c>
      <c r="H1351" s="49">
        <f t="shared" si="66"/>
        <v>136.09119999999999</v>
      </c>
    </row>
    <row r="1352" spans="1:8" x14ac:dyDescent="0.25">
      <c r="A1352" s="182" t="s">
        <v>624</v>
      </c>
      <c r="B1352" s="186">
        <v>780</v>
      </c>
      <c r="C1352" s="190">
        <v>915</v>
      </c>
      <c r="D1352" s="192">
        <v>7</v>
      </c>
      <c r="E1352" s="195">
        <v>4.1300000000000003E-2</v>
      </c>
      <c r="F1352" s="83" t="str">
        <f t="shared" si="64"/>
        <v>November</v>
      </c>
      <c r="G1352" s="113">
        <f t="shared" si="65"/>
        <v>915</v>
      </c>
      <c r="H1352" s="49">
        <f t="shared" si="66"/>
        <v>37.789500000000004</v>
      </c>
    </row>
    <row r="1353" spans="1:8" x14ac:dyDescent="0.25">
      <c r="A1353" s="182" t="s">
        <v>624</v>
      </c>
      <c r="B1353" s="186">
        <v>1050</v>
      </c>
      <c r="C1353" s="190">
        <v>1000</v>
      </c>
      <c r="D1353" s="192">
        <v>11</v>
      </c>
      <c r="E1353" s="195">
        <v>0.10417</v>
      </c>
      <c r="F1353" s="83" t="str">
        <f t="shared" si="64"/>
        <v>November</v>
      </c>
      <c r="G1353" s="113">
        <f t="shared" si="65"/>
        <v>1000</v>
      </c>
      <c r="H1353" s="49">
        <f t="shared" si="66"/>
        <v>104.17</v>
      </c>
    </row>
    <row r="1354" spans="1:8" x14ac:dyDescent="0.25">
      <c r="A1354" s="182" t="s">
        <v>624</v>
      </c>
      <c r="B1354" s="186"/>
      <c r="C1354" s="190">
        <v>0</v>
      </c>
      <c r="D1354" s="192"/>
      <c r="E1354" s="195">
        <v>1.5350000000000001E-2</v>
      </c>
      <c r="F1354" s="83" t="str">
        <f t="shared" si="64"/>
        <v>November</v>
      </c>
      <c r="G1354" s="113">
        <f t="shared" si="65"/>
        <v>0</v>
      </c>
      <c r="H1354" s="49">
        <f t="shared" si="66"/>
        <v>0</v>
      </c>
    </row>
    <row r="1355" spans="1:8" x14ac:dyDescent="0.25">
      <c r="A1355" s="182" t="s">
        <v>624</v>
      </c>
      <c r="B1355" s="186"/>
      <c r="C1355" s="190">
        <v>0</v>
      </c>
      <c r="D1355" s="192"/>
      <c r="E1355" s="194"/>
      <c r="F1355" s="83" t="str">
        <f t="shared" si="64"/>
        <v>November</v>
      </c>
      <c r="G1355" s="113">
        <f t="shared" si="65"/>
        <v>0</v>
      </c>
      <c r="H1355" s="49">
        <f t="shared" si="66"/>
        <v>0</v>
      </c>
    </row>
    <row r="1356" spans="1:8" x14ac:dyDescent="0.25">
      <c r="A1356" s="182" t="s">
        <v>624</v>
      </c>
      <c r="B1356" s="186"/>
      <c r="C1356" s="190">
        <v>0</v>
      </c>
      <c r="D1356" s="192"/>
      <c r="E1356" s="195">
        <v>3.84</v>
      </c>
      <c r="F1356" s="83" t="str">
        <f t="shared" si="64"/>
        <v>November</v>
      </c>
      <c r="G1356" s="113">
        <f t="shared" si="65"/>
        <v>0</v>
      </c>
      <c r="H1356" s="49">
        <f t="shared" si="66"/>
        <v>0</v>
      </c>
    </row>
    <row r="1357" spans="1:8" x14ac:dyDescent="0.25">
      <c r="A1357" s="182" t="s">
        <v>624</v>
      </c>
      <c r="B1357" s="186"/>
      <c r="C1357" s="190">
        <v>0</v>
      </c>
      <c r="D1357" s="192"/>
      <c r="E1357" s="195">
        <v>29.54</v>
      </c>
      <c r="F1357" s="83" t="str">
        <f t="shared" si="64"/>
        <v>November</v>
      </c>
      <c r="G1357" s="113">
        <f t="shared" si="65"/>
        <v>0</v>
      </c>
      <c r="H1357" s="49">
        <f t="shared" si="66"/>
        <v>0</v>
      </c>
    </row>
    <row r="1358" spans="1:8" x14ac:dyDescent="0.25">
      <c r="A1358" s="182" t="s">
        <v>625</v>
      </c>
      <c r="B1358" s="186">
        <v>450</v>
      </c>
      <c r="C1358" s="190">
        <v>1000</v>
      </c>
      <c r="D1358" s="192">
        <v>1.5</v>
      </c>
      <c r="E1358" s="195">
        <v>4.9279999999999997E-2</v>
      </c>
      <c r="F1358" s="83" t="str">
        <f t="shared" si="64"/>
        <v>November</v>
      </c>
      <c r="G1358" s="113">
        <f t="shared" si="65"/>
        <v>1000</v>
      </c>
      <c r="H1358" s="49">
        <f t="shared" si="66"/>
        <v>49.279999999999994</v>
      </c>
    </row>
    <row r="1359" spans="1:8" x14ac:dyDescent="0.25">
      <c r="A1359" s="182" t="s">
        <v>625</v>
      </c>
      <c r="B1359" s="186">
        <v>500</v>
      </c>
      <c r="C1359" s="190">
        <v>500</v>
      </c>
      <c r="D1359" s="192">
        <v>1.5</v>
      </c>
      <c r="E1359" s="195">
        <v>4.9279999999999997E-2</v>
      </c>
      <c r="F1359" s="83" t="str">
        <f t="shared" ref="F1359:F1387" si="67">"November"</f>
        <v>November</v>
      </c>
      <c r="G1359" s="113">
        <f t="shared" si="65"/>
        <v>500</v>
      </c>
      <c r="H1359" s="49">
        <f t="shared" si="66"/>
        <v>24.639999999999997</v>
      </c>
    </row>
    <row r="1360" spans="1:8" x14ac:dyDescent="0.25">
      <c r="A1360" s="182" t="s">
        <v>625</v>
      </c>
      <c r="B1360" s="186">
        <v>450</v>
      </c>
      <c r="C1360" s="190">
        <v>500</v>
      </c>
      <c r="D1360" s="192">
        <v>0.66</v>
      </c>
      <c r="E1360" s="195">
        <v>4.9250000000000002E-2</v>
      </c>
      <c r="F1360" s="83" t="str">
        <f t="shared" si="67"/>
        <v>November</v>
      </c>
      <c r="G1360" s="113">
        <f t="shared" si="65"/>
        <v>500</v>
      </c>
      <c r="H1360" s="49">
        <f t="shared" si="66"/>
        <v>24.625</v>
      </c>
    </row>
    <row r="1361" spans="1:8" x14ac:dyDescent="0.25">
      <c r="A1361" s="182" t="s">
        <v>625</v>
      </c>
      <c r="B1361" s="186"/>
      <c r="C1361" s="190">
        <v>500</v>
      </c>
      <c r="D1361" s="192"/>
      <c r="E1361" s="195">
        <v>0.11305999999999999</v>
      </c>
      <c r="F1361" s="83" t="str">
        <f t="shared" si="67"/>
        <v>November</v>
      </c>
      <c r="G1361" s="113">
        <f t="shared" si="65"/>
        <v>500</v>
      </c>
      <c r="H1361" s="49">
        <f t="shared" si="66"/>
        <v>56.529999999999994</v>
      </c>
    </row>
    <row r="1362" spans="1:8" x14ac:dyDescent="0.25">
      <c r="A1362" s="182" t="s">
        <v>625</v>
      </c>
      <c r="B1362" s="187"/>
      <c r="C1362" s="190">
        <v>400</v>
      </c>
      <c r="D1362" s="192">
        <v>0.75</v>
      </c>
      <c r="E1362" s="195">
        <v>0.33255000000000001</v>
      </c>
      <c r="F1362" s="83" t="str">
        <f t="shared" si="67"/>
        <v>November</v>
      </c>
      <c r="G1362" s="113">
        <f t="shared" si="65"/>
        <v>400</v>
      </c>
      <c r="H1362" s="49">
        <f t="shared" si="66"/>
        <v>133.02000000000001</v>
      </c>
    </row>
    <row r="1363" spans="1:8" x14ac:dyDescent="0.25">
      <c r="A1363" s="182" t="s">
        <v>625</v>
      </c>
      <c r="B1363" s="186">
        <v>0.25</v>
      </c>
      <c r="C1363" s="190">
        <v>0</v>
      </c>
      <c r="D1363" s="192">
        <v>0.66</v>
      </c>
      <c r="E1363" s="194"/>
      <c r="F1363" s="83" t="str">
        <f t="shared" si="67"/>
        <v>November</v>
      </c>
      <c r="G1363" s="113">
        <f t="shared" si="65"/>
        <v>0</v>
      </c>
      <c r="H1363" s="49">
        <f t="shared" si="66"/>
        <v>0</v>
      </c>
    </row>
    <row r="1364" spans="1:8" x14ac:dyDescent="0.25">
      <c r="A1364" s="182" t="s">
        <v>625</v>
      </c>
      <c r="B1364" s="186"/>
      <c r="C1364" s="190">
        <v>2000</v>
      </c>
      <c r="D1364" s="192"/>
      <c r="E1364" s="195">
        <v>1.8894999999999999E-2</v>
      </c>
      <c r="F1364" s="83" t="str">
        <f t="shared" si="67"/>
        <v>November</v>
      </c>
      <c r="G1364" s="113">
        <f t="shared" si="65"/>
        <v>2000</v>
      </c>
      <c r="H1364" s="49">
        <f t="shared" si="66"/>
        <v>37.79</v>
      </c>
    </row>
    <row r="1365" spans="1:8" x14ac:dyDescent="0.25">
      <c r="A1365" s="182" t="s">
        <v>625</v>
      </c>
      <c r="B1365" s="186"/>
      <c r="C1365" s="190">
        <v>0</v>
      </c>
      <c r="D1365" s="192"/>
      <c r="E1365" s="195">
        <v>33.130000000000003</v>
      </c>
      <c r="F1365" s="83" t="str">
        <f t="shared" si="67"/>
        <v>November</v>
      </c>
      <c r="G1365" s="113">
        <f t="shared" si="65"/>
        <v>0</v>
      </c>
      <c r="H1365" s="49">
        <f t="shared" si="66"/>
        <v>0</v>
      </c>
    </row>
    <row r="1366" spans="1:8" x14ac:dyDescent="0.25">
      <c r="A1366" s="182" t="s">
        <v>625</v>
      </c>
      <c r="B1366" s="186"/>
      <c r="C1366" s="190">
        <v>12</v>
      </c>
      <c r="D1366" s="192"/>
      <c r="E1366" s="195">
        <v>1.3857999999999999</v>
      </c>
      <c r="F1366" s="83" t="str">
        <f t="shared" si="67"/>
        <v>November</v>
      </c>
      <c r="G1366" s="113">
        <f t="shared" si="65"/>
        <v>12</v>
      </c>
      <c r="H1366" s="49">
        <f t="shared" si="66"/>
        <v>16.6296</v>
      </c>
    </row>
    <row r="1367" spans="1:8" x14ac:dyDescent="0.25">
      <c r="A1367" s="182" t="s">
        <v>625</v>
      </c>
      <c r="B1367" s="186">
        <v>5</v>
      </c>
      <c r="C1367" s="190">
        <v>0</v>
      </c>
      <c r="D1367" s="192">
        <v>4.5</v>
      </c>
      <c r="E1367" s="195">
        <v>3.0489999999999999</v>
      </c>
      <c r="F1367" s="83" t="str">
        <f t="shared" si="67"/>
        <v>November</v>
      </c>
      <c r="G1367" s="113">
        <f t="shared" si="65"/>
        <v>0</v>
      </c>
      <c r="H1367" s="49">
        <f t="shared" si="66"/>
        <v>0</v>
      </c>
    </row>
    <row r="1368" spans="1:8" x14ac:dyDescent="0.25">
      <c r="A1368" s="182" t="s">
        <v>625</v>
      </c>
      <c r="B1368" s="186"/>
      <c r="C1368" s="190">
        <v>0</v>
      </c>
      <c r="D1368" s="192"/>
      <c r="E1368" s="201">
        <v>3.6700000000000001E-3</v>
      </c>
      <c r="F1368" s="83" t="str">
        <f t="shared" si="67"/>
        <v>November</v>
      </c>
      <c r="G1368" s="113">
        <f t="shared" si="65"/>
        <v>0</v>
      </c>
      <c r="H1368" s="49">
        <f t="shared" si="66"/>
        <v>0</v>
      </c>
    </row>
    <row r="1369" spans="1:8" x14ac:dyDescent="0.25">
      <c r="A1369" s="182" t="s">
        <v>625</v>
      </c>
      <c r="B1369" s="186"/>
      <c r="C1369" s="190">
        <v>0</v>
      </c>
      <c r="D1369" s="192"/>
      <c r="E1369" s="194"/>
      <c r="F1369" s="83" t="str">
        <f t="shared" si="67"/>
        <v>November</v>
      </c>
      <c r="G1369" s="113">
        <f t="shared" si="65"/>
        <v>0</v>
      </c>
      <c r="H1369" s="49">
        <f t="shared" si="66"/>
        <v>0</v>
      </c>
    </row>
    <row r="1370" spans="1:8" x14ac:dyDescent="0.25">
      <c r="A1370" s="182" t="s">
        <v>627</v>
      </c>
      <c r="B1370" s="186"/>
      <c r="C1370" s="190">
        <v>0</v>
      </c>
      <c r="D1370" s="192"/>
      <c r="E1370" s="195">
        <v>5.0510000000000002</v>
      </c>
      <c r="F1370" s="83" t="str">
        <f t="shared" si="67"/>
        <v>November</v>
      </c>
      <c r="G1370" s="113">
        <f t="shared" si="65"/>
        <v>0</v>
      </c>
      <c r="H1370" s="49">
        <f t="shared" si="66"/>
        <v>0</v>
      </c>
    </row>
    <row r="1371" spans="1:8" x14ac:dyDescent="0.25">
      <c r="A1371" s="182" t="s">
        <v>627</v>
      </c>
      <c r="B1371" s="186"/>
      <c r="C1371" s="190">
        <v>0</v>
      </c>
      <c r="D1371" s="192"/>
      <c r="E1371" s="195">
        <v>5.0510000000000002</v>
      </c>
      <c r="F1371" s="83" t="str">
        <f t="shared" si="67"/>
        <v>November</v>
      </c>
      <c r="G1371" s="113">
        <f t="shared" si="65"/>
        <v>0</v>
      </c>
      <c r="H1371" s="49">
        <f t="shared" si="66"/>
        <v>0</v>
      </c>
    </row>
    <row r="1372" spans="1:8" x14ac:dyDescent="0.25">
      <c r="A1372" s="182" t="s">
        <v>627</v>
      </c>
      <c r="B1372" s="186"/>
      <c r="C1372" s="190">
        <v>2</v>
      </c>
      <c r="D1372" s="192"/>
      <c r="E1372" s="195">
        <v>8.98</v>
      </c>
      <c r="F1372" s="83" t="str">
        <f t="shared" si="67"/>
        <v>November</v>
      </c>
      <c r="G1372" s="113">
        <f t="shared" si="65"/>
        <v>2</v>
      </c>
      <c r="H1372" s="49">
        <f t="shared" si="66"/>
        <v>17.96</v>
      </c>
    </row>
    <row r="1373" spans="1:8" x14ac:dyDescent="0.25">
      <c r="A1373" s="182" t="s">
        <v>627</v>
      </c>
      <c r="B1373" s="186"/>
      <c r="C1373" s="190">
        <v>0</v>
      </c>
      <c r="D1373" s="192"/>
      <c r="E1373" s="194"/>
      <c r="F1373" s="83" t="str">
        <f t="shared" si="67"/>
        <v>November</v>
      </c>
      <c r="G1373" s="113">
        <f t="shared" si="65"/>
        <v>0</v>
      </c>
      <c r="H1373" s="49">
        <f t="shared" si="66"/>
        <v>0</v>
      </c>
    </row>
    <row r="1374" spans="1:8" x14ac:dyDescent="0.25">
      <c r="A1374" s="182" t="s">
        <v>627</v>
      </c>
      <c r="B1374" s="186"/>
      <c r="C1374" s="190">
        <v>0</v>
      </c>
      <c r="D1374" s="192"/>
      <c r="E1374" s="195">
        <v>13.5</v>
      </c>
      <c r="F1374" s="83" t="str">
        <f t="shared" si="67"/>
        <v>November</v>
      </c>
      <c r="G1374" s="113">
        <f t="shared" si="65"/>
        <v>0</v>
      </c>
      <c r="H1374" s="49">
        <f t="shared" si="66"/>
        <v>0</v>
      </c>
    </row>
    <row r="1375" spans="1:8" x14ac:dyDescent="0.25">
      <c r="A1375" s="182" t="s">
        <v>627</v>
      </c>
      <c r="B1375" s="186"/>
      <c r="C1375" s="190">
        <v>0</v>
      </c>
      <c r="D1375" s="192"/>
      <c r="E1375" s="194"/>
      <c r="F1375" s="83" t="str">
        <f t="shared" si="67"/>
        <v>November</v>
      </c>
      <c r="G1375" s="113">
        <f t="shared" si="65"/>
        <v>0</v>
      </c>
      <c r="H1375" s="49">
        <f t="shared" si="66"/>
        <v>0</v>
      </c>
    </row>
    <row r="1376" spans="1:8" x14ac:dyDescent="0.25">
      <c r="A1376" s="182" t="s">
        <v>627</v>
      </c>
      <c r="B1376" s="186"/>
      <c r="C1376" s="190">
        <v>0</v>
      </c>
      <c r="D1376" s="192"/>
      <c r="E1376" s="194"/>
      <c r="F1376" s="83" t="str">
        <f t="shared" si="67"/>
        <v>November</v>
      </c>
      <c r="G1376" s="113">
        <f t="shared" si="65"/>
        <v>0</v>
      </c>
      <c r="H1376" s="49">
        <f t="shared" si="66"/>
        <v>0</v>
      </c>
    </row>
    <row r="1377" spans="1:8" x14ac:dyDescent="0.25">
      <c r="A1377" s="182" t="s">
        <v>627</v>
      </c>
      <c r="B1377" s="186"/>
      <c r="C1377" s="190">
        <v>0</v>
      </c>
      <c r="D1377" s="192"/>
      <c r="E1377" s="194"/>
      <c r="F1377" s="83" t="str">
        <f t="shared" si="67"/>
        <v>November</v>
      </c>
      <c r="G1377" s="113">
        <f t="shared" si="65"/>
        <v>0</v>
      </c>
      <c r="H1377" s="49">
        <f t="shared" si="66"/>
        <v>0</v>
      </c>
    </row>
    <row r="1378" spans="1:8" x14ac:dyDescent="0.25">
      <c r="A1378" s="182" t="s">
        <v>627</v>
      </c>
      <c r="B1378" s="186"/>
      <c r="C1378" s="190">
        <v>0</v>
      </c>
      <c r="D1378" s="192"/>
      <c r="E1378" s="194"/>
      <c r="F1378" s="83" t="str">
        <f t="shared" si="67"/>
        <v>November</v>
      </c>
      <c r="G1378" s="113">
        <f t="shared" si="65"/>
        <v>0</v>
      </c>
      <c r="H1378" s="49">
        <f t="shared" si="66"/>
        <v>0</v>
      </c>
    </row>
    <row r="1379" spans="1:8" x14ac:dyDescent="0.25">
      <c r="A1379" s="182" t="s">
        <v>627</v>
      </c>
      <c r="B1379" s="186"/>
      <c r="C1379" s="190">
        <v>0</v>
      </c>
      <c r="D1379" s="192"/>
      <c r="E1379" s="194"/>
      <c r="F1379" s="83" t="str">
        <f t="shared" si="67"/>
        <v>November</v>
      </c>
      <c r="G1379" s="113">
        <f t="shared" si="65"/>
        <v>0</v>
      </c>
      <c r="H1379" s="49">
        <f t="shared" si="66"/>
        <v>0</v>
      </c>
    </row>
    <row r="1380" spans="1:8" x14ac:dyDescent="0.25">
      <c r="A1380" s="182" t="s">
        <v>627</v>
      </c>
      <c r="B1380" s="186"/>
      <c r="C1380" s="190">
        <v>0</v>
      </c>
      <c r="D1380" s="192"/>
      <c r="E1380" s="194"/>
      <c r="F1380" s="83" t="str">
        <f t="shared" si="67"/>
        <v>November</v>
      </c>
      <c r="G1380" s="113">
        <f t="shared" si="65"/>
        <v>0</v>
      </c>
      <c r="H1380" s="49">
        <f t="shared" si="66"/>
        <v>0</v>
      </c>
    </row>
    <row r="1381" spans="1:8" x14ac:dyDescent="0.25">
      <c r="A1381" s="182" t="s">
        <v>627</v>
      </c>
      <c r="B1381" s="186"/>
      <c r="C1381" s="190">
        <v>0</v>
      </c>
      <c r="D1381" s="192"/>
      <c r="E1381" s="194"/>
      <c r="F1381" s="83" t="str">
        <f t="shared" si="67"/>
        <v>November</v>
      </c>
      <c r="G1381" s="113">
        <f t="shared" si="65"/>
        <v>0</v>
      </c>
      <c r="H1381" s="49">
        <f t="shared" si="66"/>
        <v>0</v>
      </c>
    </row>
    <row r="1382" spans="1:8" x14ac:dyDescent="0.25">
      <c r="A1382" s="182" t="s">
        <v>627</v>
      </c>
      <c r="B1382" s="186"/>
      <c r="C1382" s="190">
        <v>250</v>
      </c>
      <c r="D1382" s="192"/>
      <c r="E1382" s="195">
        <v>0.189</v>
      </c>
      <c r="F1382" s="83" t="str">
        <f t="shared" si="67"/>
        <v>November</v>
      </c>
      <c r="G1382" s="113">
        <f t="shared" si="65"/>
        <v>250</v>
      </c>
      <c r="H1382" s="49">
        <f t="shared" si="66"/>
        <v>47.25</v>
      </c>
    </row>
    <row r="1383" spans="1:8" x14ac:dyDescent="0.25">
      <c r="A1383" s="182" t="s">
        <v>627</v>
      </c>
      <c r="B1383" s="186"/>
      <c r="C1383" s="190">
        <v>0</v>
      </c>
      <c r="D1383" s="192"/>
      <c r="E1383" s="194"/>
      <c r="F1383" s="83" t="str">
        <f t="shared" si="67"/>
        <v>November</v>
      </c>
      <c r="G1383" s="113">
        <f t="shared" si="65"/>
        <v>0</v>
      </c>
      <c r="H1383" s="49">
        <f t="shared" si="66"/>
        <v>0</v>
      </c>
    </row>
    <row r="1384" spans="1:8" x14ac:dyDescent="0.25">
      <c r="A1384" s="182" t="s">
        <v>627</v>
      </c>
      <c r="B1384" s="186"/>
      <c r="C1384" s="190">
        <v>0</v>
      </c>
      <c r="D1384" s="192"/>
      <c r="E1384" s="195">
        <v>5.0449999999999999</v>
      </c>
      <c r="F1384" s="83" t="str">
        <f t="shared" si="67"/>
        <v>November</v>
      </c>
      <c r="G1384" s="113">
        <f t="shared" si="65"/>
        <v>0</v>
      </c>
      <c r="H1384" s="49">
        <f t="shared" si="66"/>
        <v>0</v>
      </c>
    </row>
    <row r="1385" spans="1:8" x14ac:dyDescent="0.25">
      <c r="A1385" s="182" t="s">
        <v>627</v>
      </c>
      <c r="B1385" s="186">
        <v>50</v>
      </c>
      <c r="C1385" s="190">
        <v>0</v>
      </c>
      <c r="D1385" s="192"/>
      <c r="E1385" s="195">
        <v>0.76</v>
      </c>
      <c r="F1385" s="83" t="str">
        <f t="shared" si="67"/>
        <v>November</v>
      </c>
      <c r="G1385" s="113">
        <f t="shared" si="65"/>
        <v>0</v>
      </c>
      <c r="H1385" s="49">
        <f t="shared" si="66"/>
        <v>0</v>
      </c>
    </row>
    <row r="1386" spans="1:8" x14ac:dyDescent="0.25">
      <c r="A1386" s="182" t="s">
        <v>627</v>
      </c>
      <c r="B1386" s="186"/>
      <c r="C1386" s="190">
        <v>0</v>
      </c>
      <c r="D1386" s="192"/>
      <c r="E1386" s="194"/>
      <c r="F1386" s="83" t="str">
        <f t="shared" si="67"/>
        <v>November</v>
      </c>
      <c r="G1386" s="113">
        <f t="shared" si="65"/>
        <v>0</v>
      </c>
      <c r="H1386" s="49">
        <f t="shared" si="66"/>
        <v>0</v>
      </c>
    </row>
    <row r="1387" spans="1:8" s="81" customFormat="1" x14ac:dyDescent="0.25">
      <c r="A1387" s="80" t="s">
        <v>627</v>
      </c>
      <c r="B1387" s="87"/>
      <c r="C1387" s="88">
        <v>1</v>
      </c>
      <c r="D1387" s="89"/>
      <c r="E1387" s="90">
        <v>5.41</v>
      </c>
      <c r="F1387" s="86" t="str">
        <f t="shared" si="67"/>
        <v>November</v>
      </c>
      <c r="G1387" s="113">
        <f t="shared" si="65"/>
        <v>1</v>
      </c>
      <c r="H1387" s="86">
        <f t="shared" si="66"/>
        <v>5.41</v>
      </c>
    </row>
    <row r="1388" spans="1:8" x14ac:dyDescent="0.25">
      <c r="A1388" s="202" t="s">
        <v>100</v>
      </c>
      <c r="B1388" s="208">
        <v>13</v>
      </c>
      <c r="C1388" s="211">
        <v>18</v>
      </c>
      <c r="D1388" s="212">
        <v>12</v>
      </c>
      <c r="E1388" s="216">
        <v>0.56999999999999995</v>
      </c>
      <c r="F1388" s="83" t="str">
        <f>"December"</f>
        <v>December</v>
      </c>
      <c r="G1388" s="113">
        <f t="shared" si="65"/>
        <v>18</v>
      </c>
      <c r="H1388" s="49">
        <f t="shared" si="66"/>
        <v>10.26</v>
      </c>
    </row>
    <row r="1389" spans="1:8" x14ac:dyDescent="0.25">
      <c r="A1389" s="203" t="s">
        <v>655</v>
      </c>
      <c r="B1389" s="208">
        <v>4</v>
      </c>
      <c r="C1389" s="211">
        <v>40</v>
      </c>
      <c r="D1389" s="212">
        <v>20</v>
      </c>
      <c r="E1389" s="217">
        <v>0.97</v>
      </c>
      <c r="F1389" s="83" t="str">
        <f t="shared" ref="F1389:F1452" si="68">"December"</f>
        <v>December</v>
      </c>
      <c r="G1389" s="113">
        <f t="shared" si="65"/>
        <v>40</v>
      </c>
      <c r="H1389" s="49">
        <f t="shared" si="66"/>
        <v>38.799999999999997</v>
      </c>
    </row>
    <row r="1390" spans="1:8" x14ac:dyDescent="0.25">
      <c r="A1390" s="203" t="s">
        <v>655</v>
      </c>
      <c r="B1390" s="208">
        <v>4</v>
      </c>
      <c r="C1390" s="211">
        <v>30</v>
      </c>
      <c r="D1390" s="212">
        <v>25</v>
      </c>
      <c r="E1390" s="217">
        <v>0.97</v>
      </c>
      <c r="F1390" s="83" t="str">
        <f t="shared" si="68"/>
        <v>December</v>
      </c>
      <c r="G1390" s="113">
        <f t="shared" si="65"/>
        <v>30</v>
      </c>
      <c r="H1390" s="49">
        <f t="shared" si="66"/>
        <v>29.099999999999998</v>
      </c>
    </row>
    <row r="1391" spans="1:8" x14ac:dyDescent="0.25">
      <c r="A1391" s="203" t="s">
        <v>655</v>
      </c>
      <c r="B1391" s="208">
        <v>19</v>
      </c>
      <c r="C1391" s="211">
        <v>40</v>
      </c>
      <c r="D1391" s="212">
        <v>29</v>
      </c>
      <c r="E1391" s="216">
        <v>0.97</v>
      </c>
      <c r="F1391" s="83" t="str">
        <f t="shared" si="68"/>
        <v>December</v>
      </c>
      <c r="G1391" s="113">
        <f t="shared" si="65"/>
        <v>40</v>
      </c>
      <c r="H1391" s="49">
        <f t="shared" si="66"/>
        <v>38.799999999999997</v>
      </c>
    </row>
    <row r="1392" spans="1:8" x14ac:dyDescent="0.25">
      <c r="A1392" s="203" t="s">
        <v>654</v>
      </c>
      <c r="B1392" s="208">
        <v>24</v>
      </c>
      <c r="C1392" s="211">
        <v>0</v>
      </c>
      <c r="D1392" s="212">
        <v>4</v>
      </c>
      <c r="E1392" s="216">
        <v>1.595</v>
      </c>
      <c r="F1392" s="83" t="str">
        <f t="shared" si="68"/>
        <v>December</v>
      </c>
      <c r="G1392" s="113">
        <f t="shared" si="65"/>
        <v>0</v>
      </c>
      <c r="H1392" s="49">
        <f t="shared" si="66"/>
        <v>0</v>
      </c>
    </row>
    <row r="1393" spans="1:8" x14ac:dyDescent="0.25">
      <c r="A1393" s="203" t="s">
        <v>610</v>
      </c>
      <c r="B1393" s="208">
        <v>19</v>
      </c>
      <c r="C1393" s="211">
        <v>16</v>
      </c>
      <c r="D1393" s="212">
        <v>9</v>
      </c>
      <c r="E1393" s="216">
        <v>0.85</v>
      </c>
      <c r="F1393" s="83" t="str">
        <f t="shared" si="68"/>
        <v>December</v>
      </c>
      <c r="G1393" s="113">
        <f t="shared" si="65"/>
        <v>16</v>
      </c>
      <c r="H1393" s="49">
        <f t="shared" si="66"/>
        <v>13.6</v>
      </c>
    </row>
    <row r="1394" spans="1:8" x14ac:dyDescent="0.25">
      <c r="A1394" s="203" t="s">
        <v>650</v>
      </c>
      <c r="B1394" s="208">
        <v>0</v>
      </c>
      <c r="C1394" s="211">
        <v>9</v>
      </c>
      <c r="D1394" s="212">
        <v>2</v>
      </c>
      <c r="E1394" s="216">
        <v>5.95</v>
      </c>
      <c r="F1394" s="83" t="str">
        <f t="shared" si="68"/>
        <v>December</v>
      </c>
      <c r="G1394" s="113">
        <f t="shared" si="65"/>
        <v>9</v>
      </c>
      <c r="H1394" s="49">
        <f t="shared" si="66"/>
        <v>53.550000000000004</v>
      </c>
    </row>
    <row r="1395" spans="1:8" x14ac:dyDescent="0.25">
      <c r="A1395" s="202" t="s">
        <v>653</v>
      </c>
      <c r="B1395" s="208">
        <v>9</v>
      </c>
      <c r="C1395" s="211">
        <v>328</v>
      </c>
      <c r="D1395" s="212">
        <v>6</v>
      </c>
      <c r="E1395" s="216">
        <v>0.45</v>
      </c>
      <c r="F1395" s="83" t="str">
        <f t="shared" si="68"/>
        <v>December</v>
      </c>
      <c r="G1395" s="113">
        <f t="shared" si="65"/>
        <v>328</v>
      </c>
      <c r="H1395" s="49">
        <f t="shared" si="66"/>
        <v>147.6</v>
      </c>
    </row>
    <row r="1396" spans="1:8" x14ac:dyDescent="0.25">
      <c r="A1396" s="202" t="s">
        <v>654</v>
      </c>
      <c r="B1396" s="208">
        <v>31</v>
      </c>
      <c r="C1396" s="211">
        <v>24</v>
      </c>
      <c r="D1396" s="212">
        <v>20</v>
      </c>
      <c r="E1396" s="216">
        <v>0.54769999999999996</v>
      </c>
      <c r="F1396" s="83" t="str">
        <f t="shared" si="68"/>
        <v>December</v>
      </c>
      <c r="G1396" s="113">
        <f t="shared" si="65"/>
        <v>24</v>
      </c>
      <c r="H1396" s="49">
        <f t="shared" si="66"/>
        <v>13.1448</v>
      </c>
    </row>
    <row r="1397" spans="1:8" x14ac:dyDescent="0.25">
      <c r="A1397" s="203" t="s">
        <v>660</v>
      </c>
      <c r="B1397" s="208">
        <v>0</v>
      </c>
      <c r="C1397" s="211">
        <v>8</v>
      </c>
      <c r="D1397" s="212">
        <v>0</v>
      </c>
      <c r="E1397" s="216">
        <v>2.5</v>
      </c>
      <c r="F1397" s="83" t="str">
        <f t="shared" si="68"/>
        <v>December</v>
      </c>
      <c r="G1397" s="113">
        <f t="shared" si="65"/>
        <v>8</v>
      </c>
      <c r="H1397" s="49">
        <f t="shared" si="66"/>
        <v>20</v>
      </c>
    </row>
    <row r="1398" spans="1:8" x14ac:dyDescent="0.25">
      <c r="A1398" s="203" t="s">
        <v>660</v>
      </c>
      <c r="B1398" s="208">
        <v>10</v>
      </c>
      <c r="C1398" s="211">
        <v>142</v>
      </c>
      <c r="D1398" s="212">
        <v>4</v>
      </c>
      <c r="E1398" s="216">
        <v>1.5</v>
      </c>
      <c r="F1398" s="83" t="str">
        <f t="shared" si="68"/>
        <v>December</v>
      </c>
      <c r="G1398" s="113">
        <f t="shared" si="65"/>
        <v>142</v>
      </c>
      <c r="H1398" s="49">
        <f t="shared" si="66"/>
        <v>213</v>
      </c>
    </row>
    <row r="1399" spans="1:8" x14ac:dyDescent="0.25">
      <c r="A1399" s="203" t="s">
        <v>653</v>
      </c>
      <c r="B1399" s="208">
        <v>0</v>
      </c>
      <c r="C1399" s="211">
        <v>0</v>
      </c>
      <c r="D1399" s="212">
        <v>0</v>
      </c>
      <c r="E1399" s="216">
        <v>1.25</v>
      </c>
      <c r="F1399" s="83" t="str">
        <f t="shared" si="68"/>
        <v>December</v>
      </c>
      <c r="G1399" s="113">
        <f t="shared" si="65"/>
        <v>0</v>
      </c>
      <c r="H1399" s="49">
        <f t="shared" si="66"/>
        <v>0</v>
      </c>
    </row>
    <row r="1400" spans="1:8" x14ac:dyDescent="0.25">
      <c r="A1400" s="203" t="s">
        <v>653</v>
      </c>
      <c r="B1400" s="208">
        <v>2</v>
      </c>
      <c r="C1400" s="211">
        <v>14</v>
      </c>
      <c r="D1400" s="212">
        <v>0</v>
      </c>
      <c r="E1400" s="216">
        <v>1.45</v>
      </c>
      <c r="F1400" s="83" t="str">
        <f t="shared" si="68"/>
        <v>December</v>
      </c>
      <c r="G1400" s="113">
        <f t="shared" si="65"/>
        <v>14</v>
      </c>
      <c r="H1400" s="49">
        <f t="shared" si="66"/>
        <v>20.3</v>
      </c>
    </row>
    <row r="1401" spans="1:8" x14ac:dyDescent="0.25">
      <c r="A1401" s="203" t="s">
        <v>653</v>
      </c>
      <c r="B1401" s="208">
        <v>0</v>
      </c>
      <c r="C1401" s="211">
        <v>76</v>
      </c>
      <c r="D1401" s="212">
        <v>4</v>
      </c>
      <c r="E1401" s="216">
        <v>0.85</v>
      </c>
      <c r="F1401" s="83" t="str">
        <f t="shared" si="68"/>
        <v>December</v>
      </c>
      <c r="G1401" s="113">
        <f t="shared" si="65"/>
        <v>76</v>
      </c>
      <c r="H1401" s="49">
        <f t="shared" si="66"/>
        <v>64.599999999999994</v>
      </c>
    </row>
    <row r="1402" spans="1:8" x14ac:dyDescent="0.25">
      <c r="A1402" s="202" t="s">
        <v>100</v>
      </c>
      <c r="B1402" s="208">
        <v>0</v>
      </c>
      <c r="C1402" s="211">
        <v>0</v>
      </c>
      <c r="D1402" s="212" t="s">
        <v>649</v>
      </c>
      <c r="E1402" s="216">
        <v>0.47</v>
      </c>
      <c r="F1402" s="83" t="str">
        <f t="shared" si="68"/>
        <v>December</v>
      </c>
      <c r="G1402" s="113">
        <f t="shared" si="65"/>
        <v>0</v>
      </c>
      <c r="H1402" s="49">
        <f t="shared" si="66"/>
        <v>0</v>
      </c>
    </row>
    <row r="1403" spans="1:8" x14ac:dyDescent="0.25">
      <c r="A1403" s="203" t="s">
        <v>100</v>
      </c>
      <c r="B1403" s="208">
        <v>0</v>
      </c>
      <c r="C1403" s="211">
        <v>0</v>
      </c>
      <c r="D1403" s="212" t="s">
        <v>649</v>
      </c>
      <c r="E1403" s="216">
        <v>0.47</v>
      </c>
      <c r="F1403" s="83" t="str">
        <f t="shared" si="68"/>
        <v>December</v>
      </c>
      <c r="G1403" s="113">
        <f t="shared" si="65"/>
        <v>0</v>
      </c>
      <c r="H1403" s="49">
        <f t="shared" si="66"/>
        <v>0</v>
      </c>
    </row>
    <row r="1404" spans="1:8" x14ac:dyDescent="0.25">
      <c r="A1404" s="203" t="s">
        <v>100</v>
      </c>
      <c r="B1404" s="208">
        <v>5</v>
      </c>
      <c r="C1404" s="211">
        <v>12</v>
      </c>
      <c r="D1404" s="212">
        <v>0</v>
      </c>
      <c r="E1404" s="216">
        <v>0.47</v>
      </c>
      <c r="F1404" s="83" t="str">
        <f t="shared" si="68"/>
        <v>December</v>
      </c>
      <c r="G1404" s="113">
        <f t="shared" si="65"/>
        <v>12</v>
      </c>
      <c r="H1404" s="49">
        <f t="shared" si="66"/>
        <v>5.64</v>
      </c>
    </row>
    <row r="1405" spans="1:8" x14ac:dyDescent="0.25">
      <c r="A1405" s="203" t="s">
        <v>100</v>
      </c>
      <c r="B1405" s="208">
        <v>5</v>
      </c>
      <c r="C1405" s="211">
        <v>12</v>
      </c>
      <c r="D1405" s="212">
        <v>0</v>
      </c>
      <c r="E1405" s="216">
        <v>0.47</v>
      </c>
      <c r="F1405" s="83" t="str">
        <f t="shared" si="68"/>
        <v>December</v>
      </c>
      <c r="G1405" s="113">
        <f t="shared" si="65"/>
        <v>12</v>
      </c>
      <c r="H1405" s="49">
        <f t="shared" si="66"/>
        <v>5.64</v>
      </c>
    </row>
    <row r="1406" spans="1:8" x14ac:dyDescent="0.25">
      <c r="A1406" s="203" t="s">
        <v>100</v>
      </c>
      <c r="B1406" s="208">
        <v>0</v>
      </c>
      <c r="C1406" s="211">
        <v>0</v>
      </c>
      <c r="D1406" s="212" t="s">
        <v>649</v>
      </c>
      <c r="E1406" s="216">
        <v>0.47</v>
      </c>
      <c r="F1406" s="83" t="str">
        <f t="shared" si="68"/>
        <v>December</v>
      </c>
      <c r="G1406" s="113">
        <f t="shared" si="65"/>
        <v>0</v>
      </c>
      <c r="H1406" s="49">
        <f t="shared" si="66"/>
        <v>0</v>
      </c>
    </row>
    <row r="1407" spans="1:8" x14ac:dyDescent="0.25">
      <c r="A1407" s="203" t="s">
        <v>100</v>
      </c>
      <c r="B1407" s="208">
        <v>0</v>
      </c>
      <c r="C1407" s="211">
        <v>0</v>
      </c>
      <c r="D1407" s="212" t="s">
        <v>649</v>
      </c>
      <c r="E1407" s="216">
        <v>0.47</v>
      </c>
      <c r="F1407" s="83" t="str">
        <f t="shared" si="68"/>
        <v>December</v>
      </c>
      <c r="G1407" s="113">
        <f t="shared" si="65"/>
        <v>0</v>
      </c>
      <c r="H1407" s="49">
        <f t="shared" si="66"/>
        <v>0</v>
      </c>
    </row>
    <row r="1408" spans="1:8" x14ac:dyDescent="0.25">
      <c r="A1408" s="203" t="s">
        <v>653</v>
      </c>
      <c r="B1408" s="208">
        <v>2</v>
      </c>
      <c r="C1408" s="211">
        <v>29</v>
      </c>
      <c r="D1408" s="212">
        <v>0</v>
      </c>
      <c r="E1408" s="216">
        <v>1.25</v>
      </c>
      <c r="F1408" s="83" t="str">
        <f t="shared" si="68"/>
        <v>December</v>
      </c>
      <c r="G1408" s="113">
        <f t="shared" si="65"/>
        <v>29</v>
      </c>
      <c r="H1408" s="49">
        <f t="shared" si="66"/>
        <v>36.25</v>
      </c>
    </row>
    <row r="1409" spans="1:8" x14ac:dyDescent="0.25">
      <c r="A1409" s="203" t="s">
        <v>653</v>
      </c>
      <c r="B1409" s="208">
        <v>2</v>
      </c>
      <c r="C1409" s="211">
        <v>28</v>
      </c>
      <c r="D1409" s="212">
        <v>0</v>
      </c>
      <c r="E1409" s="216">
        <v>1.25</v>
      </c>
      <c r="F1409" s="83" t="str">
        <f t="shared" si="68"/>
        <v>December</v>
      </c>
      <c r="G1409" s="113">
        <f t="shared" si="65"/>
        <v>28</v>
      </c>
      <c r="H1409" s="49">
        <f t="shared" si="66"/>
        <v>35</v>
      </c>
    </row>
    <row r="1410" spans="1:8" x14ac:dyDescent="0.25">
      <c r="A1410" s="203" t="s">
        <v>653</v>
      </c>
      <c r="B1410" s="208">
        <v>0</v>
      </c>
      <c r="C1410" s="211">
        <v>6</v>
      </c>
      <c r="D1410" s="212">
        <v>1</v>
      </c>
      <c r="E1410" s="216">
        <v>1.25</v>
      </c>
      <c r="F1410" s="83" t="str">
        <f t="shared" si="68"/>
        <v>December</v>
      </c>
      <c r="G1410" s="113">
        <f t="shared" si="65"/>
        <v>6</v>
      </c>
      <c r="H1410" s="49">
        <f t="shared" si="66"/>
        <v>7.5</v>
      </c>
    </row>
    <row r="1411" spans="1:8" x14ac:dyDescent="0.25">
      <c r="A1411" s="203" t="s">
        <v>653</v>
      </c>
      <c r="B1411" s="208">
        <v>2</v>
      </c>
      <c r="C1411" s="211">
        <v>31</v>
      </c>
      <c r="D1411" s="212">
        <v>0</v>
      </c>
      <c r="E1411" s="217">
        <v>1.05</v>
      </c>
      <c r="F1411" s="83" t="str">
        <f t="shared" si="68"/>
        <v>December</v>
      </c>
      <c r="G1411" s="113">
        <f t="shared" ref="G1411:G1474" si="69">IFERROR(IF(C1411=" ",0,C1411),0)</f>
        <v>31</v>
      </c>
      <c r="H1411" s="49">
        <f t="shared" ref="H1411:H1474" si="70">IFERROR(G1411 * E1411, 0)</f>
        <v>32.550000000000004</v>
      </c>
    </row>
    <row r="1412" spans="1:8" x14ac:dyDescent="0.25">
      <c r="A1412" s="203" t="s">
        <v>659</v>
      </c>
      <c r="B1412" s="208">
        <v>15</v>
      </c>
      <c r="C1412" s="211">
        <v>12</v>
      </c>
      <c r="D1412" s="212">
        <v>7</v>
      </c>
      <c r="E1412" s="216">
        <v>0.81</v>
      </c>
      <c r="F1412" s="83" t="str">
        <f t="shared" si="68"/>
        <v>December</v>
      </c>
      <c r="G1412" s="113">
        <f t="shared" si="69"/>
        <v>12</v>
      </c>
      <c r="H1412" s="49">
        <f t="shared" si="70"/>
        <v>9.7200000000000006</v>
      </c>
    </row>
    <row r="1413" spans="1:8" x14ac:dyDescent="0.25">
      <c r="A1413" s="203" t="s">
        <v>659</v>
      </c>
      <c r="B1413" s="208">
        <v>2</v>
      </c>
      <c r="C1413" s="211">
        <v>24</v>
      </c>
      <c r="D1413" s="212">
        <v>15</v>
      </c>
      <c r="E1413" s="216">
        <v>0.81</v>
      </c>
      <c r="F1413" s="83" t="str">
        <f t="shared" si="68"/>
        <v>December</v>
      </c>
      <c r="G1413" s="113">
        <f t="shared" si="69"/>
        <v>24</v>
      </c>
      <c r="H1413" s="49">
        <f t="shared" si="70"/>
        <v>19.440000000000001</v>
      </c>
    </row>
    <row r="1414" spans="1:8" x14ac:dyDescent="0.25">
      <c r="A1414" s="203" t="s">
        <v>659</v>
      </c>
      <c r="B1414" s="208">
        <v>0</v>
      </c>
      <c r="C1414" s="211">
        <v>12</v>
      </c>
      <c r="D1414" s="212">
        <v>3</v>
      </c>
      <c r="E1414" s="216">
        <v>0.81</v>
      </c>
      <c r="F1414" s="83" t="str">
        <f t="shared" si="68"/>
        <v>December</v>
      </c>
      <c r="G1414" s="113">
        <f t="shared" si="69"/>
        <v>12</v>
      </c>
      <c r="H1414" s="49">
        <f t="shared" si="70"/>
        <v>9.7200000000000006</v>
      </c>
    </row>
    <row r="1415" spans="1:8" x14ac:dyDescent="0.25">
      <c r="A1415" s="203" t="s">
        <v>659</v>
      </c>
      <c r="B1415" s="208">
        <v>13</v>
      </c>
      <c r="C1415" s="211">
        <v>24</v>
      </c>
      <c r="D1415" s="212">
        <v>19</v>
      </c>
      <c r="E1415" s="216">
        <v>0.81</v>
      </c>
      <c r="F1415" s="83" t="str">
        <f t="shared" si="68"/>
        <v>December</v>
      </c>
      <c r="G1415" s="113">
        <f t="shared" si="69"/>
        <v>24</v>
      </c>
      <c r="H1415" s="49">
        <f t="shared" si="70"/>
        <v>19.440000000000001</v>
      </c>
    </row>
    <row r="1416" spans="1:8" x14ac:dyDescent="0.25">
      <c r="A1416" s="203" t="s">
        <v>659</v>
      </c>
      <c r="B1416" s="208">
        <v>14</v>
      </c>
      <c r="C1416" s="211">
        <v>24</v>
      </c>
      <c r="D1416" s="212">
        <v>21</v>
      </c>
      <c r="E1416" s="216">
        <v>0.81</v>
      </c>
      <c r="F1416" s="83" t="str">
        <f t="shared" si="68"/>
        <v>December</v>
      </c>
      <c r="G1416" s="113">
        <f t="shared" si="69"/>
        <v>24</v>
      </c>
      <c r="H1416" s="49">
        <f t="shared" si="70"/>
        <v>19.440000000000001</v>
      </c>
    </row>
    <row r="1417" spans="1:8" x14ac:dyDescent="0.25">
      <c r="A1417" s="203" t="s">
        <v>100</v>
      </c>
      <c r="B1417" s="208">
        <v>0</v>
      </c>
      <c r="C1417" s="211">
        <v>0</v>
      </c>
      <c r="D1417" s="212" t="s">
        <v>649</v>
      </c>
      <c r="E1417" s="214"/>
      <c r="F1417" s="83" t="str">
        <f t="shared" si="68"/>
        <v>December</v>
      </c>
      <c r="G1417" s="113">
        <f t="shared" si="69"/>
        <v>0</v>
      </c>
      <c r="H1417" s="49">
        <f t="shared" si="70"/>
        <v>0</v>
      </c>
    </row>
    <row r="1418" spans="1:8" x14ac:dyDescent="0.25">
      <c r="A1418" s="203" t="s">
        <v>659</v>
      </c>
      <c r="B1418" s="208">
        <v>0</v>
      </c>
      <c r="C1418" s="211">
        <v>12</v>
      </c>
      <c r="D1418" s="212">
        <v>1</v>
      </c>
      <c r="E1418" s="216">
        <v>1.48</v>
      </c>
      <c r="F1418" s="83" t="str">
        <f t="shared" si="68"/>
        <v>December</v>
      </c>
      <c r="G1418" s="113">
        <f t="shared" si="69"/>
        <v>12</v>
      </c>
      <c r="H1418" s="49">
        <f t="shared" si="70"/>
        <v>17.759999999999998</v>
      </c>
    </row>
    <row r="1419" spans="1:8" x14ac:dyDescent="0.25">
      <c r="A1419" s="203" t="s">
        <v>654</v>
      </c>
      <c r="B1419" s="208">
        <v>20</v>
      </c>
      <c r="C1419" s="211">
        <v>24</v>
      </c>
      <c r="D1419" s="212">
        <v>0</v>
      </c>
      <c r="E1419" s="216">
        <v>0.82</v>
      </c>
      <c r="F1419" s="83" t="str">
        <f t="shared" si="68"/>
        <v>December</v>
      </c>
      <c r="G1419" s="113">
        <f t="shared" si="69"/>
        <v>24</v>
      </c>
      <c r="H1419" s="49">
        <f t="shared" si="70"/>
        <v>19.68</v>
      </c>
    </row>
    <row r="1420" spans="1:8" x14ac:dyDescent="0.25">
      <c r="A1420" s="203" t="s">
        <v>650</v>
      </c>
      <c r="B1420" s="208">
        <v>6</v>
      </c>
      <c r="C1420" s="211">
        <v>25</v>
      </c>
      <c r="D1420" s="212">
        <v>1</v>
      </c>
      <c r="E1420" s="216">
        <v>5.95</v>
      </c>
      <c r="F1420" s="83" t="str">
        <f t="shared" si="68"/>
        <v>December</v>
      </c>
      <c r="G1420" s="113">
        <f t="shared" si="69"/>
        <v>25</v>
      </c>
      <c r="H1420" s="49">
        <f t="shared" si="70"/>
        <v>148.75</v>
      </c>
    </row>
    <row r="1421" spans="1:8" x14ac:dyDescent="0.25">
      <c r="A1421" s="203" t="s">
        <v>650</v>
      </c>
      <c r="B1421" s="208">
        <v>0</v>
      </c>
      <c r="C1421" s="211">
        <v>0</v>
      </c>
      <c r="D1421" s="212">
        <v>0</v>
      </c>
      <c r="E1421" s="214"/>
      <c r="F1421" s="83" t="str">
        <f t="shared" si="68"/>
        <v>December</v>
      </c>
      <c r="G1421" s="113">
        <f t="shared" si="69"/>
        <v>0</v>
      </c>
      <c r="H1421" s="49">
        <f t="shared" si="70"/>
        <v>0</v>
      </c>
    </row>
    <row r="1422" spans="1:8" x14ac:dyDescent="0.25">
      <c r="A1422" s="203" t="s">
        <v>100</v>
      </c>
      <c r="B1422" s="208">
        <v>0</v>
      </c>
      <c r="C1422" s="211">
        <v>18</v>
      </c>
      <c r="D1422" s="212">
        <v>0</v>
      </c>
      <c r="E1422" s="216">
        <v>0.61329999999999996</v>
      </c>
      <c r="F1422" s="83" t="str">
        <f t="shared" si="68"/>
        <v>December</v>
      </c>
      <c r="G1422" s="113">
        <f t="shared" si="69"/>
        <v>18</v>
      </c>
      <c r="H1422" s="49">
        <f t="shared" si="70"/>
        <v>11.039399999999999</v>
      </c>
    </row>
    <row r="1423" spans="1:8" x14ac:dyDescent="0.25">
      <c r="A1423" s="203" t="s">
        <v>654</v>
      </c>
      <c r="B1423" s="208">
        <v>14</v>
      </c>
      <c r="C1423" s="211">
        <v>0</v>
      </c>
      <c r="D1423" s="212">
        <v>0</v>
      </c>
      <c r="E1423" s="216">
        <v>0.96</v>
      </c>
      <c r="F1423" s="83" t="str">
        <f t="shared" si="68"/>
        <v>December</v>
      </c>
      <c r="G1423" s="113">
        <f t="shared" si="69"/>
        <v>0</v>
      </c>
      <c r="H1423" s="49">
        <f t="shared" si="70"/>
        <v>0</v>
      </c>
    </row>
    <row r="1424" spans="1:8" x14ac:dyDescent="0.25">
      <c r="A1424" s="203" t="s">
        <v>659</v>
      </c>
      <c r="B1424" s="208">
        <v>18</v>
      </c>
      <c r="C1424" s="211">
        <v>24</v>
      </c>
      <c r="D1424" s="212">
        <v>21</v>
      </c>
      <c r="E1424" s="216">
        <v>0.99</v>
      </c>
      <c r="F1424" s="83" t="str">
        <f t="shared" si="68"/>
        <v>December</v>
      </c>
      <c r="G1424" s="113">
        <f t="shared" si="69"/>
        <v>24</v>
      </c>
      <c r="H1424" s="49">
        <f t="shared" si="70"/>
        <v>23.759999999999998</v>
      </c>
    </row>
    <row r="1425" spans="1:8" x14ac:dyDescent="0.25">
      <c r="A1425" s="203" t="s">
        <v>659</v>
      </c>
      <c r="B1425" s="208">
        <v>0</v>
      </c>
      <c r="C1425" s="211">
        <v>24</v>
      </c>
      <c r="D1425" s="212">
        <v>16</v>
      </c>
      <c r="E1425" s="216">
        <v>0.99</v>
      </c>
      <c r="F1425" s="83" t="str">
        <f t="shared" si="68"/>
        <v>December</v>
      </c>
      <c r="G1425" s="113">
        <f t="shared" si="69"/>
        <v>24</v>
      </c>
      <c r="H1425" s="49">
        <f t="shared" si="70"/>
        <v>23.759999999999998</v>
      </c>
    </row>
    <row r="1426" spans="1:8" x14ac:dyDescent="0.25">
      <c r="A1426" s="203" t="s">
        <v>659</v>
      </c>
      <c r="B1426" s="208">
        <v>5</v>
      </c>
      <c r="C1426" s="211">
        <v>24</v>
      </c>
      <c r="D1426" s="212">
        <v>9</v>
      </c>
      <c r="E1426" s="216">
        <v>0.99</v>
      </c>
      <c r="F1426" s="83" t="str">
        <f t="shared" si="68"/>
        <v>December</v>
      </c>
      <c r="G1426" s="113">
        <f t="shared" si="69"/>
        <v>24</v>
      </c>
      <c r="H1426" s="49">
        <f t="shared" si="70"/>
        <v>23.759999999999998</v>
      </c>
    </row>
    <row r="1427" spans="1:8" x14ac:dyDescent="0.25">
      <c r="A1427" s="203" t="s">
        <v>659</v>
      </c>
      <c r="B1427" s="208">
        <v>12</v>
      </c>
      <c r="C1427" s="211">
        <v>24</v>
      </c>
      <c r="D1427" s="212">
        <v>21</v>
      </c>
      <c r="E1427" s="216">
        <v>0.99</v>
      </c>
      <c r="F1427" s="83" t="str">
        <f t="shared" si="68"/>
        <v>December</v>
      </c>
      <c r="G1427" s="113">
        <f t="shared" si="69"/>
        <v>24</v>
      </c>
      <c r="H1427" s="49">
        <f t="shared" si="70"/>
        <v>23.759999999999998</v>
      </c>
    </row>
    <row r="1428" spans="1:8" x14ac:dyDescent="0.25">
      <c r="A1428" s="203" t="s">
        <v>659</v>
      </c>
      <c r="B1428" s="208">
        <v>0</v>
      </c>
      <c r="C1428" s="211">
        <v>0</v>
      </c>
      <c r="D1428" s="212" t="s">
        <v>649</v>
      </c>
      <c r="E1428" s="216">
        <v>0.99</v>
      </c>
      <c r="F1428" s="83" t="str">
        <f t="shared" si="68"/>
        <v>December</v>
      </c>
      <c r="G1428" s="113">
        <f t="shared" si="69"/>
        <v>0</v>
      </c>
      <c r="H1428" s="49">
        <f t="shared" si="70"/>
        <v>0</v>
      </c>
    </row>
    <row r="1429" spans="1:8" x14ac:dyDescent="0.25">
      <c r="A1429" s="203" t="s">
        <v>659</v>
      </c>
      <c r="B1429" s="208">
        <v>1</v>
      </c>
      <c r="C1429" s="211">
        <v>12</v>
      </c>
      <c r="D1429" s="212">
        <v>5</v>
      </c>
      <c r="E1429" s="216">
        <v>0.99</v>
      </c>
      <c r="F1429" s="83" t="str">
        <f t="shared" si="68"/>
        <v>December</v>
      </c>
      <c r="G1429" s="113">
        <f t="shared" si="69"/>
        <v>12</v>
      </c>
      <c r="H1429" s="49">
        <f t="shared" si="70"/>
        <v>11.879999999999999</v>
      </c>
    </row>
    <row r="1430" spans="1:8" x14ac:dyDescent="0.25">
      <c r="A1430" s="203" t="s">
        <v>659</v>
      </c>
      <c r="B1430" s="208">
        <v>4</v>
      </c>
      <c r="C1430" s="211">
        <v>12</v>
      </c>
      <c r="D1430" s="212">
        <v>4</v>
      </c>
      <c r="E1430" s="216">
        <v>0.99</v>
      </c>
      <c r="F1430" s="83" t="str">
        <f t="shared" si="68"/>
        <v>December</v>
      </c>
      <c r="G1430" s="113">
        <f t="shared" si="69"/>
        <v>12</v>
      </c>
      <c r="H1430" s="49">
        <f t="shared" si="70"/>
        <v>11.879999999999999</v>
      </c>
    </row>
    <row r="1431" spans="1:8" x14ac:dyDescent="0.25">
      <c r="A1431" s="203" t="s">
        <v>659</v>
      </c>
      <c r="B1431" s="208">
        <v>11</v>
      </c>
      <c r="C1431" s="211">
        <v>0</v>
      </c>
      <c r="D1431" s="212">
        <v>0</v>
      </c>
      <c r="E1431" s="216">
        <v>1.33</v>
      </c>
      <c r="F1431" s="83" t="str">
        <f t="shared" si="68"/>
        <v>December</v>
      </c>
      <c r="G1431" s="113">
        <f t="shared" si="69"/>
        <v>0</v>
      </c>
      <c r="H1431" s="49">
        <f t="shared" si="70"/>
        <v>0</v>
      </c>
    </row>
    <row r="1432" spans="1:8" x14ac:dyDescent="0.25">
      <c r="A1432" s="203" t="s">
        <v>659</v>
      </c>
      <c r="B1432" s="208">
        <v>9</v>
      </c>
      <c r="C1432" s="211">
        <v>24</v>
      </c>
      <c r="D1432" s="212">
        <v>5</v>
      </c>
      <c r="E1432" s="216">
        <v>1.33</v>
      </c>
      <c r="F1432" s="83" t="str">
        <f t="shared" si="68"/>
        <v>December</v>
      </c>
      <c r="G1432" s="113">
        <f t="shared" si="69"/>
        <v>24</v>
      </c>
      <c r="H1432" s="49">
        <f t="shared" si="70"/>
        <v>31.92</v>
      </c>
    </row>
    <row r="1433" spans="1:8" x14ac:dyDescent="0.25">
      <c r="A1433" s="203" t="s">
        <v>659</v>
      </c>
      <c r="B1433" s="208">
        <v>9</v>
      </c>
      <c r="C1433" s="211">
        <v>24</v>
      </c>
      <c r="D1433" s="212">
        <v>14</v>
      </c>
      <c r="E1433" s="216">
        <v>1.33</v>
      </c>
      <c r="F1433" s="83" t="str">
        <f t="shared" si="68"/>
        <v>December</v>
      </c>
      <c r="G1433" s="113">
        <f t="shared" si="69"/>
        <v>24</v>
      </c>
      <c r="H1433" s="49">
        <f t="shared" si="70"/>
        <v>31.92</v>
      </c>
    </row>
    <row r="1434" spans="1:8" x14ac:dyDescent="0.25">
      <c r="A1434" s="203" t="s">
        <v>659</v>
      </c>
      <c r="B1434" s="208">
        <v>0</v>
      </c>
      <c r="C1434" s="211">
        <v>0</v>
      </c>
      <c r="D1434" s="212" t="s">
        <v>649</v>
      </c>
      <c r="E1434" s="216">
        <v>1.81555</v>
      </c>
      <c r="F1434" s="83" t="str">
        <f t="shared" si="68"/>
        <v>December</v>
      </c>
      <c r="G1434" s="113">
        <f t="shared" si="69"/>
        <v>0</v>
      </c>
      <c r="H1434" s="49">
        <f t="shared" si="70"/>
        <v>0</v>
      </c>
    </row>
    <row r="1435" spans="1:8" x14ac:dyDescent="0.25">
      <c r="A1435" s="203" t="s">
        <v>654</v>
      </c>
      <c r="B1435" s="208">
        <v>8</v>
      </c>
      <c r="C1435" s="211">
        <v>48</v>
      </c>
      <c r="D1435" s="212">
        <v>20</v>
      </c>
      <c r="E1435" s="216">
        <v>0.41699999999999998</v>
      </c>
      <c r="F1435" s="83" t="str">
        <f t="shared" si="68"/>
        <v>December</v>
      </c>
      <c r="G1435" s="113">
        <f t="shared" si="69"/>
        <v>48</v>
      </c>
      <c r="H1435" s="49">
        <f t="shared" si="70"/>
        <v>20.015999999999998</v>
      </c>
    </row>
    <row r="1436" spans="1:8" x14ac:dyDescent="0.25">
      <c r="A1436" s="202" t="s">
        <v>654</v>
      </c>
      <c r="B1436" s="208">
        <v>48</v>
      </c>
      <c r="C1436" s="211">
        <v>72</v>
      </c>
      <c r="D1436" s="212">
        <v>29</v>
      </c>
      <c r="E1436" s="216">
        <v>0.82</v>
      </c>
      <c r="F1436" s="83" t="str">
        <f t="shared" si="68"/>
        <v>December</v>
      </c>
      <c r="G1436" s="113">
        <f t="shared" si="69"/>
        <v>72</v>
      </c>
      <c r="H1436" s="49">
        <f t="shared" si="70"/>
        <v>59.04</v>
      </c>
    </row>
    <row r="1437" spans="1:8" x14ac:dyDescent="0.25">
      <c r="A1437" s="203" t="s">
        <v>654</v>
      </c>
      <c r="B1437" s="208">
        <v>34</v>
      </c>
      <c r="C1437" s="211">
        <v>72</v>
      </c>
      <c r="D1437" s="212">
        <v>22</v>
      </c>
      <c r="E1437" s="216">
        <v>0.82</v>
      </c>
      <c r="F1437" s="83" t="str">
        <f t="shared" si="68"/>
        <v>December</v>
      </c>
      <c r="G1437" s="113">
        <f t="shared" si="69"/>
        <v>72</v>
      </c>
      <c r="H1437" s="49">
        <f t="shared" si="70"/>
        <v>59.04</v>
      </c>
    </row>
    <row r="1438" spans="1:8" x14ac:dyDescent="0.25">
      <c r="A1438" s="203" t="s">
        <v>100</v>
      </c>
      <c r="B1438" s="208">
        <v>350</v>
      </c>
      <c r="C1438" s="211">
        <v>0</v>
      </c>
      <c r="D1438" s="212">
        <v>215</v>
      </c>
      <c r="E1438" s="214"/>
      <c r="F1438" s="83" t="str">
        <f t="shared" si="68"/>
        <v>December</v>
      </c>
      <c r="G1438" s="113">
        <f t="shared" si="69"/>
        <v>0</v>
      </c>
      <c r="H1438" s="49">
        <f t="shared" si="70"/>
        <v>0</v>
      </c>
    </row>
    <row r="1439" spans="1:8" x14ac:dyDescent="0.25">
      <c r="A1439" s="203" t="s">
        <v>100</v>
      </c>
      <c r="B1439" s="208">
        <v>103</v>
      </c>
      <c r="C1439" s="211">
        <v>200</v>
      </c>
      <c r="D1439" s="212">
        <v>40</v>
      </c>
      <c r="E1439" s="216">
        <v>0.2271</v>
      </c>
      <c r="F1439" s="83" t="str">
        <f t="shared" si="68"/>
        <v>December</v>
      </c>
      <c r="G1439" s="113">
        <f t="shared" si="69"/>
        <v>200</v>
      </c>
      <c r="H1439" s="49">
        <f t="shared" si="70"/>
        <v>45.42</v>
      </c>
    </row>
    <row r="1440" spans="1:8" x14ac:dyDescent="0.25">
      <c r="A1440" s="203" t="s">
        <v>659</v>
      </c>
      <c r="B1440" s="208">
        <v>5</v>
      </c>
      <c r="C1440" s="211">
        <v>12</v>
      </c>
      <c r="D1440" s="212">
        <v>2</v>
      </c>
      <c r="E1440" s="216">
        <v>0.52829999999999999</v>
      </c>
      <c r="F1440" s="83" t="str">
        <f t="shared" si="68"/>
        <v>December</v>
      </c>
      <c r="G1440" s="113">
        <f t="shared" si="69"/>
        <v>12</v>
      </c>
      <c r="H1440" s="49">
        <f t="shared" si="70"/>
        <v>6.3395999999999999</v>
      </c>
    </row>
    <row r="1441" spans="1:8" x14ac:dyDescent="0.25">
      <c r="A1441" s="202" t="s">
        <v>659</v>
      </c>
      <c r="B1441" s="208">
        <v>0</v>
      </c>
      <c r="C1441" s="211">
        <v>0</v>
      </c>
      <c r="D1441" s="212" t="s">
        <v>649</v>
      </c>
      <c r="E1441" s="216">
        <v>0.52829999999999999</v>
      </c>
      <c r="F1441" s="83" t="str">
        <f t="shared" si="68"/>
        <v>December</v>
      </c>
      <c r="G1441" s="113">
        <f t="shared" si="69"/>
        <v>0</v>
      </c>
      <c r="H1441" s="49">
        <f t="shared" si="70"/>
        <v>0</v>
      </c>
    </row>
    <row r="1442" spans="1:8" x14ac:dyDescent="0.25">
      <c r="A1442" s="202" t="s">
        <v>659</v>
      </c>
      <c r="B1442" s="208">
        <v>6</v>
      </c>
      <c r="C1442" s="211">
        <v>12</v>
      </c>
      <c r="D1442" s="212">
        <v>3</v>
      </c>
      <c r="E1442" s="216">
        <v>0.52829999999999999</v>
      </c>
      <c r="F1442" s="83" t="str">
        <f t="shared" si="68"/>
        <v>December</v>
      </c>
      <c r="G1442" s="113">
        <f t="shared" si="69"/>
        <v>12</v>
      </c>
      <c r="H1442" s="49">
        <f t="shared" si="70"/>
        <v>6.3395999999999999</v>
      </c>
    </row>
    <row r="1443" spans="1:8" x14ac:dyDescent="0.25">
      <c r="A1443" s="203" t="s">
        <v>659</v>
      </c>
      <c r="B1443" s="208">
        <v>0</v>
      </c>
      <c r="C1443" s="211">
        <v>0</v>
      </c>
      <c r="D1443" s="212" t="s">
        <v>649</v>
      </c>
      <c r="E1443" s="216">
        <v>0.52829999999999999</v>
      </c>
      <c r="F1443" s="83" t="str">
        <f t="shared" si="68"/>
        <v>December</v>
      </c>
      <c r="G1443" s="113">
        <f t="shared" si="69"/>
        <v>0</v>
      </c>
      <c r="H1443" s="49">
        <f t="shared" si="70"/>
        <v>0</v>
      </c>
    </row>
    <row r="1444" spans="1:8" x14ac:dyDescent="0.25">
      <c r="A1444" s="203" t="s">
        <v>650</v>
      </c>
      <c r="B1444" s="208"/>
      <c r="C1444" s="211">
        <v>0</v>
      </c>
      <c r="D1444" s="212" t="s">
        <v>649</v>
      </c>
      <c r="E1444" s="216">
        <v>5.95</v>
      </c>
      <c r="F1444" s="83" t="str">
        <f t="shared" si="68"/>
        <v>December</v>
      </c>
      <c r="G1444" s="113">
        <f t="shared" si="69"/>
        <v>0</v>
      </c>
      <c r="H1444" s="49">
        <f t="shared" si="70"/>
        <v>0</v>
      </c>
    </row>
    <row r="1445" spans="1:8" x14ac:dyDescent="0.25">
      <c r="A1445" s="203" t="s">
        <v>159</v>
      </c>
      <c r="B1445" s="208">
        <v>9</v>
      </c>
      <c r="C1445" s="211">
        <v>0</v>
      </c>
      <c r="D1445" s="212">
        <v>1</v>
      </c>
      <c r="E1445" s="216">
        <v>6</v>
      </c>
      <c r="F1445" s="83" t="str">
        <f t="shared" si="68"/>
        <v>December</v>
      </c>
      <c r="G1445" s="113">
        <f t="shared" si="69"/>
        <v>0</v>
      </c>
      <c r="H1445" s="49">
        <f t="shared" si="70"/>
        <v>0</v>
      </c>
    </row>
    <row r="1446" spans="1:8" x14ac:dyDescent="0.25">
      <c r="A1446" s="203" t="s">
        <v>159</v>
      </c>
      <c r="B1446" s="208">
        <v>15</v>
      </c>
      <c r="C1446" s="211">
        <v>0</v>
      </c>
      <c r="D1446" s="212">
        <v>1</v>
      </c>
      <c r="E1446" s="216">
        <v>1.37</v>
      </c>
      <c r="F1446" s="83" t="str">
        <f t="shared" si="68"/>
        <v>December</v>
      </c>
      <c r="G1446" s="113">
        <f t="shared" si="69"/>
        <v>0</v>
      </c>
      <c r="H1446" s="49">
        <f t="shared" si="70"/>
        <v>0</v>
      </c>
    </row>
    <row r="1447" spans="1:8" x14ac:dyDescent="0.25">
      <c r="A1447" s="203" t="s">
        <v>159</v>
      </c>
      <c r="B1447" s="208">
        <v>78</v>
      </c>
      <c r="C1447" s="211">
        <v>0</v>
      </c>
      <c r="D1447" s="212" t="s">
        <v>649</v>
      </c>
      <c r="E1447" s="216">
        <v>0.71</v>
      </c>
      <c r="F1447" s="83" t="str">
        <f t="shared" si="68"/>
        <v>December</v>
      </c>
      <c r="G1447" s="113">
        <f t="shared" si="69"/>
        <v>0</v>
      </c>
      <c r="H1447" s="49">
        <f t="shared" si="70"/>
        <v>0</v>
      </c>
    </row>
    <row r="1448" spans="1:8" x14ac:dyDescent="0.25">
      <c r="A1448" s="203" t="s">
        <v>650</v>
      </c>
      <c r="B1448" s="208">
        <v>0</v>
      </c>
      <c r="C1448" s="211">
        <v>0</v>
      </c>
      <c r="D1448" s="212" t="s">
        <v>649</v>
      </c>
      <c r="E1448" s="216">
        <v>3.95</v>
      </c>
      <c r="F1448" s="83" t="str">
        <f t="shared" si="68"/>
        <v>December</v>
      </c>
      <c r="G1448" s="113">
        <f t="shared" si="69"/>
        <v>0</v>
      </c>
      <c r="H1448" s="49">
        <f t="shared" si="70"/>
        <v>0</v>
      </c>
    </row>
    <row r="1449" spans="1:8" x14ac:dyDescent="0.25">
      <c r="A1449" s="203" t="s">
        <v>654</v>
      </c>
      <c r="B1449" s="208">
        <v>20</v>
      </c>
      <c r="C1449" s="211">
        <v>48</v>
      </c>
      <c r="D1449" s="212">
        <v>21</v>
      </c>
      <c r="E1449" s="216">
        <v>0.82</v>
      </c>
      <c r="F1449" s="83" t="str">
        <f t="shared" si="68"/>
        <v>December</v>
      </c>
      <c r="G1449" s="113">
        <f t="shared" si="69"/>
        <v>48</v>
      </c>
      <c r="H1449" s="49">
        <f t="shared" si="70"/>
        <v>39.36</v>
      </c>
    </row>
    <row r="1450" spans="1:8" x14ac:dyDescent="0.25">
      <c r="A1450" s="203" t="s">
        <v>659</v>
      </c>
      <c r="B1450" s="208">
        <v>0</v>
      </c>
      <c r="C1450" s="211">
        <v>0</v>
      </c>
      <c r="D1450" s="212" t="s">
        <v>649</v>
      </c>
      <c r="E1450" s="214"/>
      <c r="F1450" s="83" t="str">
        <f t="shared" si="68"/>
        <v>December</v>
      </c>
      <c r="G1450" s="113">
        <f t="shared" si="69"/>
        <v>0</v>
      </c>
      <c r="H1450" s="49">
        <f t="shared" si="70"/>
        <v>0</v>
      </c>
    </row>
    <row r="1451" spans="1:8" x14ac:dyDescent="0.25">
      <c r="A1451" s="203" t="s">
        <v>659</v>
      </c>
      <c r="B1451" s="208">
        <v>0</v>
      </c>
      <c r="C1451" s="211">
        <v>0</v>
      </c>
      <c r="D1451" s="212" t="s">
        <v>649</v>
      </c>
      <c r="E1451" s="214"/>
      <c r="F1451" s="83" t="str">
        <f t="shared" si="68"/>
        <v>December</v>
      </c>
      <c r="G1451" s="113">
        <f t="shared" si="69"/>
        <v>0</v>
      </c>
      <c r="H1451" s="49">
        <f t="shared" si="70"/>
        <v>0</v>
      </c>
    </row>
    <row r="1452" spans="1:8" x14ac:dyDescent="0.25">
      <c r="A1452" s="203" t="s">
        <v>653</v>
      </c>
      <c r="B1452" s="208">
        <v>5</v>
      </c>
      <c r="C1452" s="211">
        <v>144</v>
      </c>
      <c r="D1452" s="212">
        <v>5</v>
      </c>
      <c r="E1452" s="216">
        <v>0.7</v>
      </c>
      <c r="F1452" s="83" t="str">
        <f t="shared" si="68"/>
        <v>December</v>
      </c>
      <c r="G1452" s="113">
        <f t="shared" si="69"/>
        <v>144</v>
      </c>
      <c r="H1452" s="49">
        <f t="shared" si="70"/>
        <v>100.8</v>
      </c>
    </row>
    <row r="1453" spans="1:8" x14ac:dyDescent="0.25">
      <c r="A1453" s="203" t="s">
        <v>659</v>
      </c>
      <c r="B1453" s="208">
        <v>0</v>
      </c>
      <c r="C1453" s="211">
        <v>0</v>
      </c>
      <c r="D1453" s="212">
        <v>0</v>
      </c>
      <c r="E1453" s="216">
        <v>1.21</v>
      </c>
      <c r="F1453" s="83" t="str">
        <f t="shared" ref="F1453:F1516" si="71">"December"</f>
        <v>December</v>
      </c>
      <c r="G1453" s="113">
        <f t="shared" si="69"/>
        <v>0</v>
      </c>
      <c r="H1453" s="49">
        <f t="shared" si="70"/>
        <v>0</v>
      </c>
    </row>
    <row r="1454" spans="1:8" x14ac:dyDescent="0.25">
      <c r="A1454" s="203" t="s">
        <v>650</v>
      </c>
      <c r="B1454" s="208">
        <v>11</v>
      </c>
      <c r="C1454" s="210"/>
      <c r="D1454" s="212">
        <v>1</v>
      </c>
      <c r="E1454" s="216">
        <v>5.95</v>
      </c>
      <c r="F1454" s="83" t="str">
        <f t="shared" si="71"/>
        <v>December</v>
      </c>
      <c r="G1454" s="113">
        <f t="shared" si="69"/>
        <v>0</v>
      </c>
      <c r="H1454" s="49">
        <f t="shared" si="70"/>
        <v>0</v>
      </c>
    </row>
    <row r="1455" spans="1:8" x14ac:dyDescent="0.25">
      <c r="A1455" s="203" t="s">
        <v>654</v>
      </c>
      <c r="B1455" s="208"/>
      <c r="C1455" s="211">
        <v>48</v>
      </c>
      <c r="D1455" s="212">
        <v>23</v>
      </c>
      <c r="E1455" s="216">
        <v>0.82165999999999995</v>
      </c>
      <c r="F1455" s="83" t="str">
        <f t="shared" si="71"/>
        <v>December</v>
      </c>
      <c r="G1455" s="113">
        <f t="shared" si="69"/>
        <v>48</v>
      </c>
      <c r="H1455" s="49">
        <f t="shared" si="70"/>
        <v>39.439679999999996</v>
      </c>
    </row>
    <row r="1456" spans="1:8" x14ac:dyDescent="0.25">
      <c r="A1456" s="203" t="s">
        <v>653</v>
      </c>
      <c r="B1456" s="208">
        <v>9</v>
      </c>
      <c r="C1456" s="211">
        <v>25</v>
      </c>
      <c r="D1456" s="212">
        <v>0</v>
      </c>
      <c r="E1456" s="216">
        <v>1.69</v>
      </c>
      <c r="F1456" s="83" t="str">
        <f t="shared" si="71"/>
        <v>December</v>
      </c>
      <c r="G1456" s="113">
        <f t="shared" si="69"/>
        <v>25</v>
      </c>
      <c r="H1456" s="49">
        <f t="shared" si="70"/>
        <v>42.25</v>
      </c>
    </row>
    <row r="1457" spans="1:8" x14ac:dyDescent="0.25">
      <c r="A1457" s="203" t="s">
        <v>653</v>
      </c>
      <c r="B1457" s="208">
        <v>6</v>
      </c>
      <c r="C1457" s="211">
        <v>25</v>
      </c>
      <c r="D1457" s="212">
        <v>1</v>
      </c>
      <c r="E1457" s="216">
        <v>2.41</v>
      </c>
      <c r="F1457" s="83" t="str">
        <f t="shared" si="71"/>
        <v>December</v>
      </c>
      <c r="G1457" s="113">
        <f t="shared" si="69"/>
        <v>25</v>
      </c>
      <c r="H1457" s="49">
        <f t="shared" si="70"/>
        <v>60.25</v>
      </c>
    </row>
    <row r="1458" spans="1:8" x14ac:dyDescent="0.25">
      <c r="A1458" s="203" t="s">
        <v>653</v>
      </c>
      <c r="B1458" s="208">
        <v>6</v>
      </c>
      <c r="C1458" s="211">
        <v>25</v>
      </c>
      <c r="D1458" s="212">
        <v>3</v>
      </c>
      <c r="E1458" s="216">
        <v>1.91</v>
      </c>
      <c r="F1458" s="83" t="str">
        <f t="shared" si="71"/>
        <v>December</v>
      </c>
      <c r="G1458" s="113">
        <f t="shared" si="69"/>
        <v>25</v>
      </c>
      <c r="H1458" s="49">
        <f t="shared" si="70"/>
        <v>47.75</v>
      </c>
    </row>
    <row r="1459" spans="1:8" x14ac:dyDescent="0.25">
      <c r="A1459" s="203" t="s">
        <v>653</v>
      </c>
      <c r="B1459" s="208">
        <v>6</v>
      </c>
      <c r="C1459" s="211">
        <v>18</v>
      </c>
      <c r="D1459" s="212">
        <v>2</v>
      </c>
      <c r="E1459" s="217">
        <v>1.91</v>
      </c>
      <c r="F1459" s="83" t="str">
        <f t="shared" si="71"/>
        <v>December</v>
      </c>
      <c r="G1459" s="113">
        <f t="shared" si="69"/>
        <v>18</v>
      </c>
      <c r="H1459" s="49">
        <f t="shared" si="70"/>
        <v>34.379999999999995</v>
      </c>
    </row>
    <row r="1460" spans="1:8" x14ac:dyDescent="0.25">
      <c r="A1460" s="203" t="s">
        <v>653</v>
      </c>
      <c r="B1460" s="208">
        <v>3</v>
      </c>
      <c r="C1460" s="211">
        <v>21</v>
      </c>
      <c r="D1460" s="212">
        <v>3</v>
      </c>
      <c r="E1460" s="217">
        <v>2.2400000000000002</v>
      </c>
      <c r="F1460" s="83" t="str">
        <f t="shared" si="71"/>
        <v>December</v>
      </c>
      <c r="G1460" s="113">
        <f t="shared" si="69"/>
        <v>21</v>
      </c>
      <c r="H1460" s="49">
        <f t="shared" si="70"/>
        <v>47.040000000000006</v>
      </c>
    </row>
    <row r="1461" spans="1:8" x14ac:dyDescent="0.25">
      <c r="A1461" s="203" t="s">
        <v>653</v>
      </c>
      <c r="B1461" s="208">
        <v>0</v>
      </c>
      <c r="C1461" s="211">
        <v>25</v>
      </c>
      <c r="D1461" s="212">
        <v>4</v>
      </c>
      <c r="E1461" s="217">
        <v>2.0299999999999998</v>
      </c>
      <c r="F1461" s="83" t="str">
        <f t="shared" si="71"/>
        <v>December</v>
      </c>
      <c r="G1461" s="113">
        <f t="shared" si="69"/>
        <v>25</v>
      </c>
      <c r="H1461" s="49">
        <f t="shared" si="70"/>
        <v>50.749999999999993</v>
      </c>
    </row>
    <row r="1462" spans="1:8" x14ac:dyDescent="0.25">
      <c r="A1462" s="203" t="s">
        <v>653</v>
      </c>
      <c r="B1462" s="208">
        <v>6</v>
      </c>
      <c r="C1462" s="211">
        <v>0</v>
      </c>
      <c r="D1462" s="212">
        <v>0</v>
      </c>
      <c r="E1462" s="217">
        <v>3.59</v>
      </c>
      <c r="F1462" s="83" t="str">
        <f t="shared" si="71"/>
        <v>December</v>
      </c>
      <c r="G1462" s="113">
        <f t="shared" si="69"/>
        <v>0</v>
      </c>
      <c r="H1462" s="49">
        <f t="shared" si="70"/>
        <v>0</v>
      </c>
    </row>
    <row r="1463" spans="1:8" x14ac:dyDescent="0.25">
      <c r="A1463" s="203" t="s">
        <v>653</v>
      </c>
      <c r="B1463" s="208">
        <v>7</v>
      </c>
      <c r="C1463" s="211">
        <v>20</v>
      </c>
      <c r="D1463" s="212">
        <v>0</v>
      </c>
      <c r="E1463" s="217">
        <v>2.68</v>
      </c>
      <c r="F1463" s="83" t="str">
        <f t="shared" si="71"/>
        <v>December</v>
      </c>
      <c r="G1463" s="113">
        <f t="shared" si="69"/>
        <v>20</v>
      </c>
      <c r="H1463" s="49">
        <f t="shared" si="70"/>
        <v>53.6</v>
      </c>
    </row>
    <row r="1464" spans="1:8" x14ac:dyDescent="0.25">
      <c r="A1464" s="203" t="s">
        <v>653</v>
      </c>
      <c r="B1464" s="208">
        <v>0</v>
      </c>
      <c r="C1464" s="211">
        <v>24</v>
      </c>
      <c r="D1464" s="212">
        <v>0</v>
      </c>
      <c r="E1464" s="217">
        <v>1.79</v>
      </c>
      <c r="F1464" s="83" t="str">
        <f t="shared" si="71"/>
        <v>December</v>
      </c>
      <c r="G1464" s="113">
        <f t="shared" si="69"/>
        <v>24</v>
      </c>
      <c r="H1464" s="49">
        <f t="shared" si="70"/>
        <v>42.96</v>
      </c>
    </row>
    <row r="1465" spans="1:8" x14ac:dyDescent="0.25">
      <c r="A1465" s="203" t="s">
        <v>650</v>
      </c>
      <c r="B1465" s="208">
        <v>0</v>
      </c>
      <c r="C1465" s="211">
        <v>28</v>
      </c>
      <c r="D1465" s="212">
        <v>1</v>
      </c>
      <c r="E1465" s="216">
        <v>5.95</v>
      </c>
      <c r="F1465" s="83" t="str">
        <f t="shared" si="71"/>
        <v>December</v>
      </c>
      <c r="G1465" s="113">
        <f t="shared" si="69"/>
        <v>28</v>
      </c>
      <c r="H1465" s="49">
        <f t="shared" si="70"/>
        <v>166.6</v>
      </c>
    </row>
    <row r="1466" spans="1:8" x14ac:dyDescent="0.25">
      <c r="A1466" s="203" t="s">
        <v>650</v>
      </c>
      <c r="B1466" s="208">
        <v>26</v>
      </c>
      <c r="C1466" s="211">
        <v>19</v>
      </c>
      <c r="D1466" s="212">
        <v>0</v>
      </c>
      <c r="E1466" s="216">
        <v>5.95</v>
      </c>
      <c r="F1466" s="83" t="str">
        <f t="shared" si="71"/>
        <v>December</v>
      </c>
      <c r="G1466" s="113">
        <f t="shared" si="69"/>
        <v>19</v>
      </c>
      <c r="H1466" s="49">
        <f t="shared" si="70"/>
        <v>113.05</v>
      </c>
    </row>
    <row r="1467" spans="1:8" x14ac:dyDescent="0.25">
      <c r="A1467" s="203" t="s">
        <v>654</v>
      </c>
      <c r="B1467" s="208">
        <v>27</v>
      </c>
      <c r="C1467" s="211">
        <v>24</v>
      </c>
      <c r="D1467" s="212">
        <v>22</v>
      </c>
      <c r="E1467" s="216">
        <v>1.6850000000000001</v>
      </c>
      <c r="F1467" s="83" t="str">
        <f t="shared" si="71"/>
        <v>December</v>
      </c>
      <c r="G1467" s="113">
        <f t="shared" si="69"/>
        <v>24</v>
      </c>
      <c r="H1467" s="49">
        <f t="shared" si="70"/>
        <v>40.44</v>
      </c>
    </row>
    <row r="1468" spans="1:8" x14ac:dyDescent="0.25">
      <c r="A1468" s="203" t="s">
        <v>654</v>
      </c>
      <c r="B1468" s="208">
        <v>0</v>
      </c>
      <c r="C1468" s="211">
        <v>0</v>
      </c>
      <c r="D1468" s="212">
        <v>0</v>
      </c>
      <c r="E1468" s="216">
        <v>1.6850000000000001</v>
      </c>
      <c r="F1468" s="83" t="str">
        <f t="shared" si="71"/>
        <v>December</v>
      </c>
      <c r="G1468" s="113">
        <f t="shared" si="69"/>
        <v>0</v>
      </c>
      <c r="H1468" s="49">
        <f t="shared" si="70"/>
        <v>0</v>
      </c>
    </row>
    <row r="1469" spans="1:8" x14ac:dyDescent="0.25">
      <c r="A1469" s="203" t="s">
        <v>650</v>
      </c>
      <c r="B1469" s="208">
        <v>0</v>
      </c>
      <c r="C1469" s="211">
        <v>21</v>
      </c>
      <c r="D1469" s="212">
        <v>0</v>
      </c>
      <c r="E1469" s="216">
        <v>3.95</v>
      </c>
      <c r="F1469" s="83" t="str">
        <f t="shared" si="71"/>
        <v>December</v>
      </c>
      <c r="G1469" s="113">
        <f t="shared" si="69"/>
        <v>21</v>
      </c>
      <c r="H1469" s="49">
        <f t="shared" si="70"/>
        <v>82.95</v>
      </c>
    </row>
    <row r="1470" spans="1:8" x14ac:dyDescent="0.25">
      <c r="A1470" s="202" t="s">
        <v>650</v>
      </c>
      <c r="B1470" s="208">
        <v>30</v>
      </c>
      <c r="C1470" s="211">
        <v>33</v>
      </c>
      <c r="D1470" s="212">
        <v>0</v>
      </c>
      <c r="E1470" s="216">
        <v>4.95</v>
      </c>
      <c r="F1470" s="83" t="str">
        <f t="shared" si="71"/>
        <v>December</v>
      </c>
      <c r="G1470" s="113">
        <f t="shared" si="69"/>
        <v>33</v>
      </c>
      <c r="H1470" s="49">
        <f t="shared" si="70"/>
        <v>163.35</v>
      </c>
    </row>
    <row r="1471" spans="1:8" x14ac:dyDescent="0.25">
      <c r="A1471" s="202" t="s">
        <v>657</v>
      </c>
      <c r="B1471" s="208">
        <v>28</v>
      </c>
      <c r="C1471" s="211">
        <v>16</v>
      </c>
      <c r="D1471" s="212">
        <v>7</v>
      </c>
      <c r="E1471" s="216">
        <v>0.97</v>
      </c>
      <c r="F1471" s="83" t="str">
        <f t="shared" si="71"/>
        <v>December</v>
      </c>
      <c r="G1471" s="113">
        <f t="shared" si="69"/>
        <v>16</v>
      </c>
      <c r="H1471" s="49">
        <f t="shared" si="70"/>
        <v>15.52</v>
      </c>
    </row>
    <row r="1472" spans="1:8" x14ac:dyDescent="0.25">
      <c r="A1472" s="202" t="s">
        <v>655</v>
      </c>
      <c r="B1472" s="208">
        <v>27</v>
      </c>
      <c r="C1472" s="211">
        <v>36</v>
      </c>
      <c r="D1472" s="212">
        <v>36</v>
      </c>
      <c r="E1472" s="216">
        <v>0.65</v>
      </c>
      <c r="F1472" s="83" t="str">
        <f t="shared" si="71"/>
        <v>December</v>
      </c>
      <c r="G1472" s="113">
        <f t="shared" si="69"/>
        <v>36</v>
      </c>
      <c r="H1472" s="49">
        <f t="shared" si="70"/>
        <v>23.400000000000002</v>
      </c>
    </row>
    <row r="1473" spans="1:8" x14ac:dyDescent="0.25">
      <c r="A1473" s="203" t="s">
        <v>655</v>
      </c>
      <c r="B1473" s="208">
        <v>0</v>
      </c>
      <c r="C1473" s="211">
        <v>36</v>
      </c>
      <c r="D1473" s="212">
        <v>13</v>
      </c>
      <c r="E1473" s="216">
        <v>0.59</v>
      </c>
      <c r="F1473" s="83" t="str">
        <f t="shared" si="71"/>
        <v>December</v>
      </c>
      <c r="G1473" s="113">
        <f t="shared" si="69"/>
        <v>36</v>
      </c>
      <c r="H1473" s="49">
        <f t="shared" si="70"/>
        <v>21.24</v>
      </c>
    </row>
    <row r="1474" spans="1:8" x14ac:dyDescent="0.25">
      <c r="A1474" s="203" t="s">
        <v>655</v>
      </c>
      <c r="B1474" s="208">
        <v>15</v>
      </c>
      <c r="C1474" s="211">
        <v>0</v>
      </c>
      <c r="D1474" s="212">
        <v>0</v>
      </c>
      <c r="E1474" s="214"/>
      <c r="F1474" s="83" t="str">
        <f t="shared" si="71"/>
        <v>December</v>
      </c>
      <c r="G1474" s="113">
        <f t="shared" si="69"/>
        <v>0</v>
      </c>
      <c r="H1474" s="49">
        <f t="shared" si="70"/>
        <v>0</v>
      </c>
    </row>
    <row r="1475" spans="1:8" x14ac:dyDescent="0.25">
      <c r="A1475" s="203" t="s">
        <v>655</v>
      </c>
      <c r="B1475" s="208">
        <v>6</v>
      </c>
      <c r="C1475" s="211">
        <v>30</v>
      </c>
      <c r="D1475" s="212">
        <v>24</v>
      </c>
      <c r="E1475" s="216">
        <v>0.60499999999999998</v>
      </c>
      <c r="F1475" s="83" t="str">
        <f t="shared" si="71"/>
        <v>December</v>
      </c>
      <c r="G1475" s="113">
        <f t="shared" ref="G1475:G1538" si="72">IFERROR(IF(C1475=" ",0,C1475),0)</f>
        <v>30</v>
      </c>
      <c r="H1475" s="49">
        <f t="shared" ref="H1475:H1538" si="73">IFERROR(G1475 * E1475, 0)</f>
        <v>18.149999999999999</v>
      </c>
    </row>
    <row r="1476" spans="1:8" x14ac:dyDescent="0.25">
      <c r="A1476" s="203" t="s">
        <v>655</v>
      </c>
      <c r="B1476" s="208">
        <v>7</v>
      </c>
      <c r="C1476" s="211">
        <v>30</v>
      </c>
      <c r="D1476" s="212">
        <v>24</v>
      </c>
      <c r="E1476" s="216">
        <v>0.61</v>
      </c>
      <c r="F1476" s="83" t="str">
        <f t="shared" si="71"/>
        <v>December</v>
      </c>
      <c r="G1476" s="113">
        <f t="shared" si="72"/>
        <v>30</v>
      </c>
      <c r="H1476" s="49">
        <f t="shared" si="73"/>
        <v>18.3</v>
      </c>
    </row>
    <row r="1477" spans="1:8" x14ac:dyDescent="0.25">
      <c r="A1477" s="203" t="s">
        <v>655</v>
      </c>
      <c r="B1477" s="208">
        <v>0</v>
      </c>
      <c r="C1477" s="211">
        <v>30</v>
      </c>
      <c r="D1477" s="212">
        <v>25</v>
      </c>
      <c r="E1477" s="216">
        <v>0.61</v>
      </c>
      <c r="F1477" s="83" t="str">
        <f t="shared" si="71"/>
        <v>December</v>
      </c>
      <c r="G1477" s="113">
        <f t="shared" si="72"/>
        <v>30</v>
      </c>
      <c r="H1477" s="49">
        <f t="shared" si="73"/>
        <v>18.3</v>
      </c>
    </row>
    <row r="1478" spans="1:8" x14ac:dyDescent="0.25">
      <c r="A1478" s="203" t="s">
        <v>655</v>
      </c>
      <c r="B1478" s="208">
        <v>24</v>
      </c>
      <c r="C1478" s="211">
        <v>30</v>
      </c>
      <c r="D1478" s="212">
        <v>28</v>
      </c>
      <c r="E1478" s="216">
        <v>0.61</v>
      </c>
      <c r="F1478" s="83" t="str">
        <f t="shared" si="71"/>
        <v>December</v>
      </c>
      <c r="G1478" s="113">
        <f t="shared" si="72"/>
        <v>30</v>
      </c>
      <c r="H1478" s="49">
        <f t="shared" si="73"/>
        <v>18.3</v>
      </c>
    </row>
    <row r="1479" spans="1:8" x14ac:dyDescent="0.25">
      <c r="A1479" s="203" t="s">
        <v>654</v>
      </c>
      <c r="B1479" s="208">
        <v>19</v>
      </c>
      <c r="C1479" s="211">
        <v>12</v>
      </c>
      <c r="D1479" s="212">
        <v>26</v>
      </c>
      <c r="E1479" s="216">
        <v>1.3516699999999999</v>
      </c>
      <c r="F1479" s="83" t="str">
        <f t="shared" si="71"/>
        <v>December</v>
      </c>
      <c r="G1479" s="113">
        <f t="shared" si="72"/>
        <v>12</v>
      </c>
      <c r="H1479" s="49">
        <f t="shared" si="73"/>
        <v>16.220039999999997</v>
      </c>
    </row>
    <row r="1480" spans="1:8" x14ac:dyDescent="0.25">
      <c r="A1480" s="203" t="s">
        <v>654</v>
      </c>
      <c r="B1480" s="208">
        <v>16</v>
      </c>
      <c r="C1480" s="211">
        <v>24</v>
      </c>
      <c r="D1480" s="212">
        <v>25</v>
      </c>
      <c r="E1480" s="216">
        <v>1.35</v>
      </c>
      <c r="F1480" s="83" t="str">
        <f t="shared" si="71"/>
        <v>December</v>
      </c>
      <c r="G1480" s="113">
        <f t="shared" si="72"/>
        <v>24</v>
      </c>
      <c r="H1480" s="49">
        <f t="shared" si="73"/>
        <v>32.400000000000006</v>
      </c>
    </row>
    <row r="1481" spans="1:8" x14ac:dyDescent="0.25">
      <c r="A1481" s="203" t="s">
        <v>654</v>
      </c>
      <c r="B1481" s="208">
        <v>5</v>
      </c>
      <c r="C1481" s="211">
        <v>12</v>
      </c>
      <c r="D1481" s="212">
        <v>5</v>
      </c>
      <c r="E1481" s="216">
        <v>1.35</v>
      </c>
      <c r="F1481" s="83" t="str">
        <f t="shared" si="71"/>
        <v>December</v>
      </c>
      <c r="G1481" s="113">
        <f t="shared" si="72"/>
        <v>12</v>
      </c>
      <c r="H1481" s="49">
        <f t="shared" si="73"/>
        <v>16.200000000000003</v>
      </c>
    </row>
    <row r="1482" spans="1:8" x14ac:dyDescent="0.25">
      <c r="A1482" s="203" t="s">
        <v>654</v>
      </c>
      <c r="B1482" s="208">
        <v>19</v>
      </c>
      <c r="C1482" s="211">
        <v>24</v>
      </c>
      <c r="D1482" s="212">
        <v>11</v>
      </c>
      <c r="E1482" s="220">
        <v>1.35</v>
      </c>
      <c r="F1482" s="83" t="str">
        <f t="shared" si="71"/>
        <v>December</v>
      </c>
      <c r="G1482" s="113">
        <f t="shared" si="72"/>
        <v>24</v>
      </c>
      <c r="H1482" s="49">
        <f t="shared" si="73"/>
        <v>32.400000000000006</v>
      </c>
    </row>
    <row r="1483" spans="1:8" x14ac:dyDescent="0.25">
      <c r="A1483" s="203" t="s">
        <v>654</v>
      </c>
      <c r="B1483" s="208">
        <v>14</v>
      </c>
      <c r="C1483" s="211">
        <v>24</v>
      </c>
      <c r="D1483" s="212">
        <v>20</v>
      </c>
      <c r="E1483" s="220">
        <v>1.35</v>
      </c>
      <c r="F1483" s="83" t="str">
        <f t="shared" si="71"/>
        <v>December</v>
      </c>
      <c r="G1483" s="113">
        <f t="shared" si="72"/>
        <v>24</v>
      </c>
      <c r="H1483" s="49">
        <f t="shared" si="73"/>
        <v>32.400000000000006</v>
      </c>
    </row>
    <row r="1484" spans="1:8" x14ac:dyDescent="0.25">
      <c r="A1484" s="203" t="s">
        <v>654</v>
      </c>
      <c r="B1484" s="208">
        <v>15</v>
      </c>
      <c r="C1484" s="211">
        <v>24</v>
      </c>
      <c r="D1484" s="212">
        <v>16</v>
      </c>
      <c r="E1484" s="216">
        <v>1.35</v>
      </c>
      <c r="F1484" s="83" t="str">
        <f t="shared" si="71"/>
        <v>December</v>
      </c>
      <c r="G1484" s="113">
        <f t="shared" si="72"/>
        <v>24</v>
      </c>
      <c r="H1484" s="49">
        <f t="shared" si="73"/>
        <v>32.400000000000006</v>
      </c>
    </row>
    <row r="1485" spans="1:8" x14ac:dyDescent="0.25">
      <c r="A1485" s="203" t="s">
        <v>659</v>
      </c>
      <c r="B1485" s="208">
        <v>11</v>
      </c>
      <c r="C1485" s="211">
        <v>24</v>
      </c>
      <c r="D1485" s="212">
        <v>24</v>
      </c>
      <c r="E1485" s="216">
        <v>1.22</v>
      </c>
      <c r="F1485" s="83" t="str">
        <f t="shared" si="71"/>
        <v>December</v>
      </c>
      <c r="G1485" s="113">
        <f t="shared" si="72"/>
        <v>24</v>
      </c>
      <c r="H1485" s="49">
        <f t="shared" si="73"/>
        <v>29.28</v>
      </c>
    </row>
    <row r="1486" spans="1:8" x14ac:dyDescent="0.25">
      <c r="A1486" s="203" t="s">
        <v>659</v>
      </c>
      <c r="B1486" s="208">
        <v>17</v>
      </c>
      <c r="C1486" s="211">
        <v>24</v>
      </c>
      <c r="D1486" s="212">
        <v>20</v>
      </c>
      <c r="E1486" s="216">
        <v>1.22</v>
      </c>
      <c r="F1486" s="83" t="str">
        <f t="shared" si="71"/>
        <v>December</v>
      </c>
      <c r="G1486" s="113">
        <f t="shared" si="72"/>
        <v>24</v>
      </c>
      <c r="H1486" s="49">
        <f t="shared" si="73"/>
        <v>29.28</v>
      </c>
    </row>
    <row r="1487" spans="1:8" x14ac:dyDescent="0.25">
      <c r="A1487" s="203" t="s">
        <v>659</v>
      </c>
      <c r="B1487" s="208">
        <v>0</v>
      </c>
      <c r="C1487" s="211">
        <v>0</v>
      </c>
      <c r="D1487" s="212">
        <v>6</v>
      </c>
      <c r="E1487" s="216">
        <v>1.22</v>
      </c>
      <c r="F1487" s="83" t="str">
        <f t="shared" si="71"/>
        <v>December</v>
      </c>
      <c r="G1487" s="113">
        <f t="shared" si="72"/>
        <v>0</v>
      </c>
      <c r="H1487" s="49">
        <f t="shared" si="73"/>
        <v>0</v>
      </c>
    </row>
    <row r="1488" spans="1:8" x14ac:dyDescent="0.25">
      <c r="A1488" s="203" t="s">
        <v>659</v>
      </c>
      <c r="B1488" s="208">
        <v>9</v>
      </c>
      <c r="C1488" s="211">
        <v>0</v>
      </c>
      <c r="D1488" s="212">
        <v>0</v>
      </c>
      <c r="E1488" s="216">
        <v>1.22</v>
      </c>
      <c r="F1488" s="83" t="str">
        <f t="shared" si="71"/>
        <v>December</v>
      </c>
      <c r="G1488" s="113">
        <f t="shared" si="72"/>
        <v>0</v>
      </c>
      <c r="H1488" s="49">
        <f t="shared" si="73"/>
        <v>0</v>
      </c>
    </row>
    <row r="1489" spans="1:8" x14ac:dyDescent="0.25">
      <c r="A1489" s="203" t="s">
        <v>659</v>
      </c>
      <c r="B1489" s="208">
        <v>12</v>
      </c>
      <c r="C1489" s="211">
        <v>24</v>
      </c>
      <c r="D1489" s="212">
        <v>13</v>
      </c>
      <c r="E1489" s="216">
        <v>1.22</v>
      </c>
      <c r="F1489" s="83" t="str">
        <f t="shared" si="71"/>
        <v>December</v>
      </c>
      <c r="G1489" s="113">
        <f t="shared" si="72"/>
        <v>24</v>
      </c>
      <c r="H1489" s="49">
        <f t="shared" si="73"/>
        <v>29.28</v>
      </c>
    </row>
    <row r="1490" spans="1:8" x14ac:dyDescent="0.25">
      <c r="A1490" s="203" t="s">
        <v>659</v>
      </c>
      <c r="B1490" s="208">
        <v>0</v>
      </c>
      <c r="C1490" s="210"/>
      <c r="D1490" s="212">
        <v>9</v>
      </c>
      <c r="E1490" s="216">
        <v>1.22</v>
      </c>
      <c r="F1490" s="83" t="str">
        <f t="shared" si="71"/>
        <v>December</v>
      </c>
      <c r="G1490" s="113">
        <f t="shared" si="72"/>
        <v>0</v>
      </c>
      <c r="H1490" s="49">
        <f t="shared" si="73"/>
        <v>0</v>
      </c>
    </row>
    <row r="1491" spans="1:8" x14ac:dyDescent="0.25">
      <c r="A1491" s="203" t="s">
        <v>659</v>
      </c>
      <c r="B1491" s="208">
        <v>0</v>
      </c>
      <c r="C1491" s="211">
        <v>24</v>
      </c>
      <c r="D1491" s="212">
        <v>13</v>
      </c>
      <c r="E1491" s="216">
        <v>1.22</v>
      </c>
      <c r="F1491" s="83" t="str">
        <f t="shared" si="71"/>
        <v>December</v>
      </c>
      <c r="G1491" s="113">
        <f t="shared" si="72"/>
        <v>24</v>
      </c>
      <c r="H1491" s="49">
        <f t="shared" si="73"/>
        <v>29.28</v>
      </c>
    </row>
    <row r="1492" spans="1:8" x14ac:dyDescent="0.25">
      <c r="A1492" s="203" t="s">
        <v>659</v>
      </c>
      <c r="B1492" s="208">
        <v>0</v>
      </c>
      <c r="C1492" s="211">
        <v>12</v>
      </c>
      <c r="D1492" s="212">
        <v>11</v>
      </c>
      <c r="E1492" s="216">
        <v>1.22</v>
      </c>
      <c r="F1492" s="83" t="str">
        <f t="shared" si="71"/>
        <v>December</v>
      </c>
      <c r="G1492" s="113">
        <f t="shared" si="72"/>
        <v>12</v>
      </c>
      <c r="H1492" s="49">
        <f t="shared" si="73"/>
        <v>14.64</v>
      </c>
    </row>
    <row r="1493" spans="1:8" x14ac:dyDescent="0.25">
      <c r="A1493" s="203" t="s">
        <v>655</v>
      </c>
      <c r="B1493" s="208">
        <v>23</v>
      </c>
      <c r="C1493" s="211">
        <v>36</v>
      </c>
      <c r="D1493" s="212">
        <v>13</v>
      </c>
      <c r="E1493" s="216">
        <v>0.64800000000000002</v>
      </c>
      <c r="F1493" s="83" t="str">
        <f t="shared" si="71"/>
        <v>December</v>
      </c>
      <c r="G1493" s="113">
        <f t="shared" si="72"/>
        <v>36</v>
      </c>
      <c r="H1493" s="49">
        <f t="shared" si="73"/>
        <v>23.327999999999999</v>
      </c>
    </row>
    <row r="1494" spans="1:8" x14ac:dyDescent="0.25">
      <c r="A1494" s="203" t="s">
        <v>655</v>
      </c>
      <c r="B1494" s="208">
        <v>33</v>
      </c>
      <c r="C1494" s="211">
        <v>0</v>
      </c>
      <c r="D1494" s="212">
        <v>0</v>
      </c>
      <c r="E1494" s="214"/>
      <c r="F1494" s="83" t="str">
        <f t="shared" si="71"/>
        <v>December</v>
      </c>
      <c r="G1494" s="113">
        <f t="shared" si="72"/>
        <v>0</v>
      </c>
      <c r="H1494" s="49">
        <f t="shared" si="73"/>
        <v>0</v>
      </c>
    </row>
    <row r="1495" spans="1:8" x14ac:dyDescent="0.25">
      <c r="A1495" s="203" t="s">
        <v>659</v>
      </c>
      <c r="B1495" s="208">
        <v>0</v>
      </c>
      <c r="C1495" s="211">
        <v>64</v>
      </c>
      <c r="D1495" s="212">
        <v>40</v>
      </c>
      <c r="E1495" s="216">
        <v>0.4073</v>
      </c>
      <c r="F1495" s="83" t="str">
        <f t="shared" si="71"/>
        <v>December</v>
      </c>
      <c r="G1495" s="113">
        <f t="shared" si="72"/>
        <v>64</v>
      </c>
      <c r="H1495" s="49">
        <f t="shared" si="73"/>
        <v>26.0672</v>
      </c>
    </row>
    <row r="1496" spans="1:8" x14ac:dyDescent="0.25">
      <c r="A1496" s="203" t="s">
        <v>659</v>
      </c>
      <c r="B1496" s="208">
        <v>10</v>
      </c>
      <c r="C1496" s="211">
        <v>64</v>
      </c>
      <c r="D1496" s="212">
        <v>40</v>
      </c>
      <c r="E1496" s="216">
        <v>0.4073</v>
      </c>
      <c r="F1496" s="83" t="str">
        <f t="shared" si="71"/>
        <v>December</v>
      </c>
      <c r="G1496" s="113">
        <f t="shared" si="72"/>
        <v>64</v>
      </c>
      <c r="H1496" s="49">
        <f t="shared" si="73"/>
        <v>26.0672</v>
      </c>
    </row>
    <row r="1497" spans="1:8" x14ac:dyDescent="0.25">
      <c r="A1497" s="203" t="s">
        <v>659</v>
      </c>
      <c r="B1497" s="208">
        <v>0</v>
      </c>
      <c r="C1497" s="211">
        <v>64</v>
      </c>
      <c r="D1497" s="212">
        <v>46</v>
      </c>
      <c r="E1497" s="216">
        <v>0.4073</v>
      </c>
      <c r="F1497" s="83" t="str">
        <f t="shared" si="71"/>
        <v>December</v>
      </c>
      <c r="G1497" s="113">
        <f t="shared" si="72"/>
        <v>64</v>
      </c>
      <c r="H1497" s="49">
        <f t="shared" si="73"/>
        <v>26.0672</v>
      </c>
    </row>
    <row r="1498" spans="1:8" x14ac:dyDescent="0.25">
      <c r="A1498" s="203" t="s">
        <v>659</v>
      </c>
      <c r="B1498" s="208">
        <v>0</v>
      </c>
      <c r="C1498" s="211">
        <v>64</v>
      </c>
      <c r="D1498" s="212">
        <v>48</v>
      </c>
      <c r="E1498" s="216">
        <v>0.4073</v>
      </c>
      <c r="F1498" s="83" t="str">
        <f t="shared" si="71"/>
        <v>December</v>
      </c>
      <c r="G1498" s="113">
        <f t="shared" si="72"/>
        <v>64</v>
      </c>
      <c r="H1498" s="49">
        <f t="shared" si="73"/>
        <v>26.0672</v>
      </c>
    </row>
    <row r="1499" spans="1:8" x14ac:dyDescent="0.25">
      <c r="A1499" s="203" t="s">
        <v>650</v>
      </c>
      <c r="B1499" s="208">
        <v>28</v>
      </c>
      <c r="C1499" s="211">
        <v>54</v>
      </c>
      <c r="D1499" s="212">
        <v>0</v>
      </c>
      <c r="E1499" s="216">
        <v>3.5</v>
      </c>
      <c r="F1499" s="83" t="str">
        <f t="shared" si="71"/>
        <v>December</v>
      </c>
      <c r="G1499" s="113">
        <f t="shared" si="72"/>
        <v>54</v>
      </c>
      <c r="H1499" s="49">
        <f t="shared" si="73"/>
        <v>189</v>
      </c>
    </row>
    <row r="1500" spans="1:8" x14ac:dyDescent="0.25">
      <c r="A1500" s="203" t="s">
        <v>655</v>
      </c>
      <c r="B1500" s="208">
        <v>0</v>
      </c>
      <c r="C1500" s="211">
        <v>0</v>
      </c>
      <c r="D1500" s="212">
        <v>0</v>
      </c>
      <c r="E1500" s="214"/>
      <c r="F1500" s="83" t="str">
        <f t="shared" si="71"/>
        <v>December</v>
      </c>
      <c r="G1500" s="113">
        <f t="shared" si="72"/>
        <v>0</v>
      </c>
      <c r="H1500" s="49">
        <f t="shared" si="73"/>
        <v>0</v>
      </c>
    </row>
    <row r="1501" spans="1:8" x14ac:dyDescent="0.25">
      <c r="A1501" s="203" t="s">
        <v>655</v>
      </c>
      <c r="B1501" s="208">
        <v>10</v>
      </c>
      <c r="C1501" s="211">
        <v>48</v>
      </c>
      <c r="D1501" s="212">
        <v>41</v>
      </c>
      <c r="E1501" s="216">
        <v>0.64790000000000003</v>
      </c>
      <c r="F1501" s="83" t="str">
        <f t="shared" si="71"/>
        <v>December</v>
      </c>
      <c r="G1501" s="113">
        <f t="shared" si="72"/>
        <v>48</v>
      </c>
      <c r="H1501" s="49">
        <f t="shared" si="73"/>
        <v>31.099200000000003</v>
      </c>
    </row>
    <row r="1502" spans="1:8" x14ac:dyDescent="0.25">
      <c r="A1502" s="203" t="s">
        <v>655</v>
      </c>
      <c r="B1502" s="208">
        <v>0</v>
      </c>
      <c r="C1502" s="211">
        <v>24</v>
      </c>
      <c r="D1502" s="212">
        <v>6</v>
      </c>
      <c r="E1502" s="216">
        <v>0.64790000000000003</v>
      </c>
      <c r="F1502" s="83" t="str">
        <f t="shared" si="71"/>
        <v>December</v>
      </c>
      <c r="G1502" s="113">
        <f t="shared" si="72"/>
        <v>24</v>
      </c>
      <c r="H1502" s="49">
        <f t="shared" si="73"/>
        <v>15.549600000000002</v>
      </c>
    </row>
    <row r="1503" spans="1:8" x14ac:dyDescent="0.25">
      <c r="A1503" s="203" t="s">
        <v>655</v>
      </c>
      <c r="B1503" s="208">
        <v>5</v>
      </c>
      <c r="C1503" s="211">
        <v>0</v>
      </c>
      <c r="D1503" s="212">
        <v>0</v>
      </c>
      <c r="E1503" s="216">
        <v>0.64805000000000001</v>
      </c>
      <c r="F1503" s="83" t="str">
        <f t="shared" si="71"/>
        <v>December</v>
      </c>
      <c r="G1503" s="113">
        <f t="shared" si="72"/>
        <v>0</v>
      </c>
      <c r="H1503" s="49">
        <f t="shared" si="73"/>
        <v>0</v>
      </c>
    </row>
    <row r="1504" spans="1:8" x14ac:dyDescent="0.25">
      <c r="A1504" s="203" t="s">
        <v>650</v>
      </c>
      <c r="B1504" s="208">
        <v>0</v>
      </c>
      <c r="C1504" s="211">
        <v>19</v>
      </c>
      <c r="D1504" s="212">
        <v>2</v>
      </c>
      <c r="E1504" s="216">
        <v>5.95</v>
      </c>
      <c r="F1504" s="83" t="str">
        <f t="shared" si="71"/>
        <v>December</v>
      </c>
      <c r="G1504" s="113">
        <f t="shared" si="72"/>
        <v>19</v>
      </c>
      <c r="H1504" s="49">
        <f t="shared" si="73"/>
        <v>113.05</v>
      </c>
    </row>
    <row r="1505" spans="1:8" x14ac:dyDescent="0.25">
      <c r="A1505" s="203" t="s">
        <v>653</v>
      </c>
      <c r="B1505" s="208">
        <v>3</v>
      </c>
      <c r="C1505" s="211">
        <v>174</v>
      </c>
      <c r="D1505" s="212">
        <v>6</v>
      </c>
      <c r="E1505" s="216">
        <v>0.99</v>
      </c>
      <c r="F1505" s="83" t="str">
        <f t="shared" si="71"/>
        <v>December</v>
      </c>
      <c r="G1505" s="113">
        <f t="shared" si="72"/>
        <v>174</v>
      </c>
      <c r="H1505" s="49">
        <f t="shared" si="73"/>
        <v>172.26</v>
      </c>
    </row>
    <row r="1506" spans="1:8" x14ac:dyDescent="0.25">
      <c r="A1506" s="203" t="s">
        <v>659</v>
      </c>
      <c r="B1506" s="208">
        <v>0</v>
      </c>
      <c r="C1506" s="211">
        <v>24</v>
      </c>
      <c r="D1506" s="212">
        <v>6</v>
      </c>
      <c r="E1506" s="216">
        <v>0.8</v>
      </c>
      <c r="F1506" s="83" t="str">
        <f t="shared" si="71"/>
        <v>December</v>
      </c>
      <c r="G1506" s="113">
        <f t="shared" si="72"/>
        <v>24</v>
      </c>
      <c r="H1506" s="49">
        <f t="shared" si="73"/>
        <v>19.200000000000003</v>
      </c>
    </row>
    <row r="1507" spans="1:8" x14ac:dyDescent="0.25">
      <c r="A1507" s="203" t="s">
        <v>659</v>
      </c>
      <c r="B1507" s="208">
        <v>24</v>
      </c>
      <c r="C1507" s="211">
        <v>24</v>
      </c>
      <c r="D1507" s="212">
        <v>10</v>
      </c>
      <c r="E1507" s="216">
        <v>0.8</v>
      </c>
      <c r="F1507" s="83" t="str">
        <f t="shared" si="71"/>
        <v>December</v>
      </c>
      <c r="G1507" s="113">
        <f t="shared" si="72"/>
        <v>24</v>
      </c>
      <c r="H1507" s="49">
        <f t="shared" si="73"/>
        <v>19.200000000000003</v>
      </c>
    </row>
    <row r="1508" spans="1:8" x14ac:dyDescent="0.25">
      <c r="A1508" s="203" t="s">
        <v>659</v>
      </c>
      <c r="B1508" s="208">
        <v>6</v>
      </c>
      <c r="C1508" s="211">
        <v>36</v>
      </c>
      <c r="D1508" s="212">
        <v>0</v>
      </c>
      <c r="E1508" s="216">
        <v>0.8</v>
      </c>
      <c r="F1508" s="83" t="str">
        <f t="shared" si="71"/>
        <v>December</v>
      </c>
      <c r="G1508" s="113">
        <f t="shared" si="72"/>
        <v>36</v>
      </c>
      <c r="H1508" s="49">
        <f t="shared" si="73"/>
        <v>28.8</v>
      </c>
    </row>
    <row r="1509" spans="1:8" x14ac:dyDescent="0.25">
      <c r="A1509" s="203" t="s">
        <v>654</v>
      </c>
      <c r="B1509" s="208">
        <v>10</v>
      </c>
      <c r="C1509" s="211">
        <v>48</v>
      </c>
      <c r="D1509" s="212">
        <v>17</v>
      </c>
      <c r="E1509" s="216">
        <v>1.6850000000000001</v>
      </c>
      <c r="F1509" s="83" t="str">
        <f t="shared" si="71"/>
        <v>December</v>
      </c>
      <c r="G1509" s="113">
        <f t="shared" si="72"/>
        <v>48</v>
      </c>
      <c r="H1509" s="49">
        <f t="shared" si="73"/>
        <v>80.88</v>
      </c>
    </row>
    <row r="1510" spans="1:8" x14ac:dyDescent="0.25">
      <c r="A1510" s="203" t="s">
        <v>659</v>
      </c>
      <c r="B1510" s="208">
        <v>8</v>
      </c>
      <c r="C1510" s="211">
        <v>24</v>
      </c>
      <c r="D1510" s="212">
        <v>22</v>
      </c>
      <c r="E1510" s="216">
        <v>2.0499999999999998</v>
      </c>
      <c r="F1510" s="83" t="str">
        <f t="shared" si="71"/>
        <v>December</v>
      </c>
      <c r="G1510" s="113">
        <f t="shared" si="72"/>
        <v>24</v>
      </c>
      <c r="H1510" s="49">
        <f t="shared" si="73"/>
        <v>49.199999999999996</v>
      </c>
    </row>
    <row r="1511" spans="1:8" x14ac:dyDescent="0.25">
      <c r="A1511" s="203" t="s">
        <v>659</v>
      </c>
      <c r="B1511" s="208">
        <v>14</v>
      </c>
      <c r="C1511" s="211">
        <v>16</v>
      </c>
      <c r="D1511" s="212">
        <v>5</v>
      </c>
      <c r="E1511" s="216">
        <v>2.0529999999999999</v>
      </c>
      <c r="F1511" s="83" t="str">
        <f t="shared" si="71"/>
        <v>December</v>
      </c>
      <c r="G1511" s="113">
        <f t="shared" si="72"/>
        <v>16</v>
      </c>
      <c r="H1511" s="49">
        <f t="shared" si="73"/>
        <v>32.847999999999999</v>
      </c>
    </row>
    <row r="1512" spans="1:8" x14ac:dyDescent="0.25">
      <c r="A1512" s="203" t="s">
        <v>659</v>
      </c>
      <c r="B1512" s="208">
        <v>4</v>
      </c>
      <c r="C1512" s="211">
        <v>24</v>
      </c>
      <c r="D1512" s="212">
        <v>17</v>
      </c>
      <c r="E1512" s="216">
        <v>2.0529999999999999</v>
      </c>
      <c r="F1512" s="83" t="str">
        <f t="shared" si="71"/>
        <v>December</v>
      </c>
      <c r="G1512" s="113">
        <f t="shared" si="72"/>
        <v>24</v>
      </c>
      <c r="H1512" s="49">
        <f t="shared" si="73"/>
        <v>49.271999999999998</v>
      </c>
    </row>
    <row r="1513" spans="1:8" x14ac:dyDescent="0.25">
      <c r="A1513" s="203" t="s">
        <v>654</v>
      </c>
      <c r="B1513" s="208"/>
      <c r="C1513" s="211">
        <v>4</v>
      </c>
      <c r="D1513" s="212">
        <v>11</v>
      </c>
      <c r="E1513" s="216">
        <v>2.1</v>
      </c>
      <c r="F1513" s="83" t="str">
        <f t="shared" si="71"/>
        <v>December</v>
      </c>
      <c r="G1513" s="113">
        <f t="shared" si="72"/>
        <v>4</v>
      </c>
      <c r="H1513" s="49">
        <f t="shared" si="73"/>
        <v>8.4</v>
      </c>
    </row>
    <row r="1514" spans="1:8" x14ac:dyDescent="0.25">
      <c r="A1514" s="203" t="s">
        <v>654</v>
      </c>
      <c r="B1514" s="208"/>
      <c r="C1514" s="211">
        <v>-3</v>
      </c>
      <c r="D1514" s="212">
        <v>0</v>
      </c>
      <c r="E1514" s="216">
        <v>2.1</v>
      </c>
      <c r="F1514" s="83" t="str">
        <f t="shared" si="71"/>
        <v>December</v>
      </c>
      <c r="G1514" s="113">
        <f t="shared" si="72"/>
        <v>-3</v>
      </c>
      <c r="H1514" s="49">
        <f t="shared" si="73"/>
        <v>-6.3000000000000007</v>
      </c>
    </row>
    <row r="1515" spans="1:8" x14ac:dyDescent="0.25">
      <c r="A1515" s="203" t="s">
        <v>654</v>
      </c>
      <c r="B1515" s="208"/>
      <c r="C1515" s="211">
        <v>9</v>
      </c>
      <c r="D1515" s="212">
        <v>6</v>
      </c>
      <c r="E1515" s="216">
        <v>2.1</v>
      </c>
      <c r="F1515" s="83" t="str">
        <f t="shared" si="71"/>
        <v>December</v>
      </c>
      <c r="G1515" s="113">
        <f t="shared" si="72"/>
        <v>9</v>
      </c>
      <c r="H1515" s="49">
        <f t="shared" si="73"/>
        <v>18.900000000000002</v>
      </c>
    </row>
    <row r="1516" spans="1:8" x14ac:dyDescent="0.25">
      <c r="A1516" s="203" t="s">
        <v>654</v>
      </c>
      <c r="B1516" s="208"/>
      <c r="C1516" s="211">
        <v>0</v>
      </c>
      <c r="D1516" s="212">
        <v>0</v>
      </c>
      <c r="E1516" s="216">
        <v>2.1</v>
      </c>
      <c r="F1516" s="83" t="str">
        <f t="shared" si="71"/>
        <v>December</v>
      </c>
      <c r="G1516" s="113">
        <f t="shared" si="72"/>
        <v>0</v>
      </c>
      <c r="H1516" s="49">
        <f t="shared" si="73"/>
        <v>0</v>
      </c>
    </row>
    <row r="1517" spans="1:8" x14ac:dyDescent="0.25">
      <c r="A1517" s="203" t="s">
        <v>654</v>
      </c>
      <c r="B1517" s="208">
        <v>10</v>
      </c>
      <c r="C1517" s="211">
        <v>9</v>
      </c>
      <c r="D1517" s="212">
        <v>3</v>
      </c>
      <c r="E1517" s="216">
        <v>2.1</v>
      </c>
      <c r="F1517" s="83" t="str">
        <f t="shared" ref="F1517:F1580" si="74">"December"</f>
        <v>December</v>
      </c>
      <c r="G1517" s="113">
        <f t="shared" si="72"/>
        <v>9</v>
      </c>
      <c r="H1517" s="49">
        <f t="shared" si="73"/>
        <v>18.900000000000002</v>
      </c>
    </row>
    <row r="1518" spans="1:8" x14ac:dyDescent="0.25">
      <c r="A1518" s="203" t="s">
        <v>654</v>
      </c>
      <c r="B1518" s="208">
        <v>6</v>
      </c>
      <c r="C1518" s="211">
        <v>18</v>
      </c>
      <c r="D1518" s="212">
        <v>3</v>
      </c>
      <c r="E1518" s="216">
        <v>2.1</v>
      </c>
      <c r="F1518" s="83" t="str">
        <f t="shared" si="74"/>
        <v>December</v>
      </c>
      <c r="G1518" s="113">
        <f t="shared" si="72"/>
        <v>18</v>
      </c>
      <c r="H1518" s="49">
        <f t="shared" si="73"/>
        <v>37.800000000000004</v>
      </c>
    </row>
    <row r="1519" spans="1:8" x14ac:dyDescent="0.25">
      <c r="A1519" s="203" t="s">
        <v>654</v>
      </c>
      <c r="B1519" s="208">
        <v>14</v>
      </c>
      <c r="C1519" s="211">
        <v>12</v>
      </c>
      <c r="D1519" s="212">
        <v>6</v>
      </c>
      <c r="E1519" s="216">
        <v>2.1</v>
      </c>
      <c r="F1519" s="83" t="str">
        <f t="shared" si="74"/>
        <v>December</v>
      </c>
      <c r="G1519" s="113">
        <f t="shared" si="72"/>
        <v>12</v>
      </c>
      <c r="H1519" s="49">
        <f t="shared" si="73"/>
        <v>25.200000000000003</v>
      </c>
    </row>
    <row r="1520" spans="1:8" x14ac:dyDescent="0.25">
      <c r="A1520" s="203" t="s">
        <v>654</v>
      </c>
      <c r="B1520" s="208">
        <v>12</v>
      </c>
      <c r="C1520" s="211">
        <v>0</v>
      </c>
      <c r="D1520" s="212">
        <v>0</v>
      </c>
      <c r="E1520" s="216">
        <v>2.1</v>
      </c>
      <c r="F1520" s="83" t="str">
        <f t="shared" si="74"/>
        <v>December</v>
      </c>
      <c r="G1520" s="113">
        <f t="shared" si="72"/>
        <v>0</v>
      </c>
      <c r="H1520" s="49">
        <f t="shared" si="73"/>
        <v>0</v>
      </c>
    </row>
    <row r="1521" spans="1:8" x14ac:dyDescent="0.25">
      <c r="A1521" s="203" t="s">
        <v>654</v>
      </c>
      <c r="B1521" s="208">
        <v>6</v>
      </c>
      <c r="C1521" s="211">
        <v>60</v>
      </c>
      <c r="D1521" s="212">
        <v>29</v>
      </c>
      <c r="E1521" s="216">
        <v>2.1</v>
      </c>
      <c r="F1521" s="83" t="str">
        <f t="shared" si="74"/>
        <v>December</v>
      </c>
      <c r="G1521" s="113">
        <f t="shared" si="72"/>
        <v>60</v>
      </c>
      <c r="H1521" s="49">
        <f t="shared" si="73"/>
        <v>126</v>
      </c>
    </row>
    <row r="1522" spans="1:8" x14ac:dyDescent="0.25">
      <c r="A1522" s="203" t="s">
        <v>654</v>
      </c>
      <c r="B1522" s="208">
        <v>27</v>
      </c>
      <c r="C1522" s="211">
        <v>18</v>
      </c>
      <c r="D1522" s="212">
        <v>15</v>
      </c>
      <c r="E1522" s="216">
        <v>2.1</v>
      </c>
      <c r="F1522" s="83" t="str">
        <f t="shared" si="74"/>
        <v>December</v>
      </c>
      <c r="G1522" s="113">
        <f t="shared" si="72"/>
        <v>18</v>
      </c>
      <c r="H1522" s="49">
        <f t="shared" si="73"/>
        <v>37.800000000000004</v>
      </c>
    </row>
    <row r="1523" spans="1:8" x14ac:dyDescent="0.25">
      <c r="A1523" s="203" t="s">
        <v>654</v>
      </c>
      <c r="B1523" s="208"/>
      <c r="C1523" s="211">
        <v>12</v>
      </c>
      <c r="D1523" s="212">
        <v>12</v>
      </c>
      <c r="E1523" s="216">
        <v>2.1</v>
      </c>
      <c r="F1523" s="83" t="str">
        <f t="shared" si="74"/>
        <v>December</v>
      </c>
      <c r="G1523" s="113">
        <f t="shared" si="72"/>
        <v>12</v>
      </c>
      <c r="H1523" s="49">
        <f t="shared" si="73"/>
        <v>25.200000000000003</v>
      </c>
    </row>
    <row r="1524" spans="1:8" x14ac:dyDescent="0.25">
      <c r="A1524" s="203" t="s">
        <v>654</v>
      </c>
      <c r="B1524" s="208">
        <v>20</v>
      </c>
      <c r="C1524" s="211">
        <v>0</v>
      </c>
      <c r="D1524" s="212">
        <v>0</v>
      </c>
      <c r="E1524" s="216">
        <v>2.1</v>
      </c>
      <c r="F1524" s="83" t="str">
        <f t="shared" si="74"/>
        <v>December</v>
      </c>
      <c r="G1524" s="113">
        <f t="shared" si="72"/>
        <v>0</v>
      </c>
      <c r="H1524" s="49">
        <f t="shared" si="73"/>
        <v>0</v>
      </c>
    </row>
    <row r="1525" spans="1:8" x14ac:dyDescent="0.25">
      <c r="A1525" s="203" t="s">
        <v>654</v>
      </c>
      <c r="B1525" s="208">
        <v>33</v>
      </c>
      <c r="C1525" s="211">
        <v>24</v>
      </c>
      <c r="D1525" s="212">
        <v>14</v>
      </c>
      <c r="E1525" s="216">
        <v>2.1</v>
      </c>
      <c r="F1525" s="83" t="str">
        <f t="shared" si="74"/>
        <v>December</v>
      </c>
      <c r="G1525" s="113">
        <f t="shared" si="72"/>
        <v>24</v>
      </c>
      <c r="H1525" s="49">
        <f t="shared" si="73"/>
        <v>50.400000000000006</v>
      </c>
    </row>
    <row r="1526" spans="1:8" x14ac:dyDescent="0.25">
      <c r="A1526" s="203" t="s">
        <v>654</v>
      </c>
      <c r="B1526" s="208">
        <v>17</v>
      </c>
      <c r="C1526" s="211">
        <v>17</v>
      </c>
      <c r="D1526" s="212">
        <v>13</v>
      </c>
      <c r="E1526" s="216">
        <v>2.1</v>
      </c>
      <c r="F1526" s="83" t="str">
        <f t="shared" si="74"/>
        <v>December</v>
      </c>
      <c r="G1526" s="113">
        <f t="shared" si="72"/>
        <v>17</v>
      </c>
      <c r="H1526" s="49">
        <f t="shared" si="73"/>
        <v>35.700000000000003</v>
      </c>
    </row>
    <row r="1527" spans="1:8" x14ac:dyDescent="0.25">
      <c r="A1527" s="203" t="s">
        <v>654</v>
      </c>
      <c r="B1527" s="208">
        <v>13</v>
      </c>
      <c r="C1527" s="211">
        <v>24</v>
      </c>
      <c r="D1527" s="212">
        <v>19</v>
      </c>
      <c r="E1527" s="216">
        <v>2.1</v>
      </c>
      <c r="F1527" s="83" t="str">
        <f t="shared" si="74"/>
        <v>December</v>
      </c>
      <c r="G1527" s="113">
        <f t="shared" si="72"/>
        <v>24</v>
      </c>
      <c r="H1527" s="49">
        <f t="shared" si="73"/>
        <v>50.400000000000006</v>
      </c>
    </row>
    <row r="1528" spans="1:8" x14ac:dyDescent="0.25">
      <c r="A1528" s="203" t="s">
        <v>654</v>
      </c>
      <c r="B1528" s="208">
        <v>13</v>
      </c>
      <c r="C1528" s="211">
        <v>7</v>
      </c>
      <c r="D1528" s="212">
        <v>4</v>
      </c>
      <c r="E1528" s="216">
        <v>2.1</v>
      </c>
      <c r="F1528" s="83" t="str">
        <f t="shared" si="74"/>
        <v>December</v>
      </c>
      <c r="G1528" s="113">
        <f t="shared" si="72"/>
        <v>7</v>
      </c>
      <c r="H1528" s="49">
        <f t="shared" si="73"/>
        <v>14.700000000000001</v>
      </c>
    </row>
    <row r="1529" spans="1:8" x14ac:dyDescent="0.25">
      <c r="A1529" s="203" t="s">
        <v>654</v>
      </c>
      <c r="B1529" s="208">
        <v>13</v>
      </c>
      <c r="C1529" s="211">
        <v>12</v>
      </c>
      <c r="D1529" s="212">
        <v>7</v>
      </c>
      <c r="E1529" s="216">
        <v>2.1</v>
      </c>
      <c r="F1529" s="83" t="str">
        <f t="shared" si="74"/>
        <v>December</v>
      </c>
      <c r="G1529" s="113">
        <f t="shared" si="72"/>
        <v>12</v>
      </c>
      <c r="H1529" s="49">
        <f t="shared" si="73"/>
        <v>25.200000000000003</v>
      </c>
    </row>
    <row r="1530" spans="1:8" x14ac:dyDescent="0.25">
      <c r="A1530" s="203" t="s">
        <v>654</v>
      </c>
      <c r="B1530" s="208">
        <v>23</v>
      </c>
      <c r="C1530" s="211">
        <v>0</v>
      </c>
      <c r="D1530" s="212">
        <v>3</v>
      </c>
      <c r="E1530" s="216">
        <v>2.1</v>
      </c>
      <c r="F1530" s="83" t="str">
        <f t="shared" si="74"/>
        <v>December</v>
      </c>
      <c r="G1530" s="113">
        <f t="shared" si="72"/>
        <v>0</v>
      </c>
      <c r="H1530" s="49">
        <f t="shared" si="73"/>
        <v>0</v>
      </c>
    </row>
    <row r="1531" spans="1:8" x14ac:dyDescent="0.25">
      <c r="A1531" s="203" t="s">
        <v>654</v>
      </c>
      <c r="B1531" s="208">
        <v>21</v>
      </c>
      <c r="C1531" s="211">
        <v>6</v>
      </c>
      <c r="D1531" s="212">
        <v>6</v>
      </c>
      <c r="E1531" s="216">
        <v>2.1</v>
      </c>
      <c r="F1531" s="83" t="str">
        <f t="shared" si="74"/>
        <v>December</v>
      </c>
      <c r="G1531" s="113">
        <f t="shared" si="72"/>
        <v>6</v>
      </c>
      <c r="H1531" s="49">
        <f t="shared" si="73"/>
        <v>12.600000000000001</v>
      </c>
    </row>
    <row r="1532" spans="1:8" x14ac:dyDescent="0.25">
      <c r="A1532" s="203" t="s">
        <v>659</v>
      </c>
      <c r="B1532" s="208"/>
      <c r="C1532" s="211">
        <v>0</v>
      </c>
      <c r="D1532" s="212">
        <v>9</v>
      </c>
      <c r="E1532" s="216">
        <v>0.82</v>
      </c>
      <c r="F1532" s="83" t="str">
        <f t="shared" si="74"/>
        <v>December</v>
      </c>
      <c r="G1532" s="113">
        <f t="shared" si="72"/>
        <v>0</v>
      </c>
      <c r="H1532" s="49">
        <f t="shared" si="73"/>
        <v>0</v>
      </c>
    </row>
    <row r="1533" spans="1:8" x14ac:dyDescent="0.25">
      <c r="A1533" s="203" t="s">
        <v>659</v>
      </c>
      <c r="B1533" s="208"/>
      <c r="C1533" s="211">
        <v>15</v>
      </c>
      <c r="D1533" s="212">
        <v>19</v>
      </c>
      <c r="E1533" s="216">
        <v>0.82</v>
      </c>
      <c r="F1533" s="83" t="str">
        <f t="shared" si="74"/>
        <v>December</v>
      </c>
      <c r="G1533" s="113">
        <f t="shared" si="72"/>
        <v>15</v>
      </c>
      <c r="H1533" s="49">
        <f t="shared" si="73"/>
        <v>12.299999999999999</v>
      </c>
    </row>
    <row r="1534" spans="1:8" x14ac:dyDescent="0.25">
      <c r="A1534" s="203" t="s">
        <v>659</v>
      </c>
      <c r="B1534" s="208"/>
      <c r="C1534" s="211">
        <v>0</v>
      </c>
      <c r="D1534" s="212">
        <v>0</v>
      </c>
      <c r="E1534" s="216">
        <v>0.82</v>
      </c>
      <c r="F1534" s="83" t="str">
        <f t="shared" si="74"/>
        <v>December</v>
      </c>
      <c r="G1534" s="113">
        <f t="shared" si="72"/>
        <v>0</v>
      </c>
      <c r="H1534" s="49">
        <f t="shared" si="73"/>
        <v>0</v>
      </c>
    </row>
    <row r="1535" spans="1:8" x14ac:dyDescent="0.25">
      <c r="A1535" s="203" t="s">
        <v>659</v>
      </c>
      <c r="B1535" s="208">
        <v>18</v>
      </c>
      <c r="C1535" s="211">
        <v>0</v>
      </c>
      <c r="D1535" s="212">
        <v>0</v>
      </c>
      <c r="E1535" s="216">
        <v>0.82</v>
      </c>
      <c r="F1535" s="83" t="str">
        <f t="shared" si="74"/>
        <v>December</v>
      </c>
      <c r="G1535" s="113">
        <f t="shared" si="72"/>
        <v>0</v>
      </c>
      <c r="H1535" s="49">
        <f t="shared" si="73"/>
        <v>0</v>
      </c>
    </row>
    <row r="1536" spans="1:8" x14ac:dyDescent="0.25">
      <c r="A1536" s="203" t="s">
        <v>659</v>
      </c>
      <c r="B1536" s="208"/>
      <c r="C1536" s="211">
        <v>0</v>
      </c>
      <c r="D1536" s="212">
        <v>0</v>
      </c>
      <c r="E1536" s="216">
        <v>0.82</v>
      </c>
      <c r="F1536" s="83" t="str">
        <f t="shared" si="74"/>
        <v>December</v>
      </c>
      <c r="G1536" s="113">
        <f t="shared" si="72"/>
        <v>0</v>
      </c>
      <c r="H1536" s="49">
        <f t="shared" si="73"/>
        <v>0</v>
      </c>
    </row>
    <row r="1537" spans="1:8" x14ac:dyDescent="0.25">
      <c r="A1537" s="203" t="s">
        <v>659</v>
      </c>
      <c r="B1537" s="208"/>
      <c r="C1537" s="211">
        <v>0</v>
      </c>
      <c r="D1537" s="212">
        <v>0</v>
      </c>
      <c r="E1537" s="216">
        <v>8.2000000000000003E-2</v>
      </c>
      <c r="F1537" s="83" t="str">
        <f t="shared" si="74"/>
        <v>December</v>
      </c>
      <c r="G1537" s="113">
        <f t="shared" si="72"/>
        <v>0</v>
      </c>
      <c r="H1537" s="49">
        <f t="shared" si="73"/>
        <v>0</v>
      </c>
    </row>
    <row r="1538" spans="1:8" x14ac:dyDescent="0.25">
      <c r="A1538" s="203" t="s">
        <v>659</v>
      </c>
      <c r="B1538" s="208">
        <v>11</v>
      </c>
      <c r="C1538" s="211">
        <v>0</v>
      </c>
      <c r="D1538" s="212">
        <v>0</v>
      </c>
      <c r="E1538" s="216">
        <v>0.82</v>
      </c>
      <c r="F1538" s="83" t="str">
        <f t="shared" si="74"/>
        <v>December</v>
      </c>
      <c r="G1538" s="113">
        <f t="shared" si="72"/>
        <v>0</v>
      </c>
      <c r="H1538" s="49">
        <f t="shared" si="73"/>
        <v>0</v>
      </c>
    </row>
    <row r="1539" spans="1:8" x14ac:dyDescent="0.25">
      <c r="A1539" s="203" t="s">
        <v>659</v>
      </c>
      <c r="B1539" s="208"/>
      <c r="C1539" s="211">
        <v>0</v>
      </c>
      <c r="D1539" s="212">
        <v>0</v>
      </c>
      <c r="E1539" s="216">
        <v>0.82</v>
      </c>
      <c r="F1539" s="83" t="str">
        <f t="shared" si="74"/>
        <v>December</v>
      </c>
      <c r="G1539" s="113">
        <f t="shared" ref="G1539:G1602" si="75">IFERROR(IF(C1539=" ",0,C1539),0)</f>
        <v>0</v>
      </c>
      <c r="H1539" s="49">
        <f t="shared" ref="H1539:H1602" si="76">IFERROR(G1539 * E1539, 0)</f>
        <v>0</v>
      </c>
    </row>
    <row r="1540" spans="1:8" x14ac:dyDescent="0.25">
      <c r="A1540" s="203" t="s">
        <v>659</v>
      </c>
      <c r="B1540" s="208"/>
      <c r="C1540" s="211">
        <v>1</v>
      </c>
      <c r="D1540" s="212">
        <v>19</v>
      </c>
      <c r="E1540" s="216">
        <v>0.82</v>
      </c>
      <c r="F1540" s="83" t="str">
        <f t="shared" si="74"/>
        <v>December</v>
      </c>
      <c r="G1540" s="113">
        <f t="shared" si="75"/>
        <v>1</v>
      </c>
      <c r="H1540" s="49">
        <f t="shared" si="76"/>
        <v>0.82</v>
      </c>
    </row>
    <row r="1541" spans="1:8" x14ac:dyDescent="0.25">
      <c r="A1541" s="203" t="s">
        <v>659</v>
      </c>
      <c r="B1541" s="208">
        <v>2</v>
      </c>
      <c r="C1541" s="211">
        <v>0</v>
      </c>
      <c r="D1541" s="212">
        <v>0</v>
      </c>
      <c r="E1541" s="216">
        <v>0.82</v>
      </c>
      <c r="F1541" s="83" t="str">
        <f t="shared" si="74"/>
        <v>December</v>
      </c>
      <c r="G1541" s="113">
        <f t="shared" si="75"/>
        <v>0</v>
      </c>
      <c r="H1541" s="49">
        <f t="shared" si="76"/>
        <v>0</v>
      </c>
    </row>
    <row r="1542" spans="1:8" x14ac:dyDescent="0.25">
      <c r="A1542" s="202" t="s">
        <v>650</v>
      </c>
      <c r="B1542" s="208"/>
      <c r="C1542" s="211">
        <v>18</v>
      </c>
      <c r="D1542" s="212">
        <v>1</v>
      </c>
      <c r="E1542" s="216">
        <v>4.95</v>
      </c>
      <c r="F1542" s="83" t="str">
        <f t="shared" si="74"/>
        <v>December</v>
      </c>
      <c r="G1542" s="113">
        <f t="shared" si="75"/>
        <v>18</v>
      </c>
      <c r="H1542" s="49">
        <f t="shared" si="76"/>
        <v>89.100000000000009</v>
      </c>
    </row>
    <row r="1543" spans="1:8" x14ac:dyDescent="0.25">
      <c r="A1543" s="203" t="s">
        <v>650</v>
      </c>
      <c r="B1543" s="208">
        <v>22</v>
      </c>
      <c r="C1543" s="211">
        <v>13</v>
      </c>
      <c r="D1543" s="212">
        <v>2</v>
      </c>
      <c r="E1543" s="216">
        <v>3.5</v>
      </c>
      <c r="F1543" s="83" t="str">
        <f t="shared" si="74"/>
        <v>December</v>
      </c>
      <c r="G1543" s="113">
        <f t="shared" si="75"/>
        <v>13</v>
      </c>
      <c r="H1543" s="49">
        <f t="shared" si="76"/>
        <v>45.5</v>
      </c>
    </row>
    <row r="1544" spans="1:8" x14ac:dyDescent="0.25">
      <c r="A1544" s="203"/>
      <c r="B1544" s="208">
        <v>24</v>
      </c>
      <c r="C1544" s="211">
        <v>0</v>
      </c>
      <c r="D1544" s="212"/>
      <c r="E1544" s="214"/>
      <c r="F1544" s="83" t="str">
        <f t="shared" si="74"/>
        <v>December</v>
      </c>
      <c r="G1544" s="113">
        <f t="shared" si="75"/>
        <v>0</v>
      </c>
      <c r="H1544" s="49">
        <f t="shared" si="76"/>
        <v>0</v>
      </c>
    </row>
    <row r="1545" spans="1:8" x14ac:dyDescent="0.25">
      <c r="A1545" s="203" t="s">
        <v>654</v>
      </c>
      <c r="B1545" s="208">
        <v>20</v>
      </c>
      <c r="C1545" s="211">
        <v>36</v>
      </c>
      <c r="D1545" s="212">
        <v>4</v>
      </c>
      <c r="E1545" s="216">
        <v>0.75900000000000001</v>
      </c>
      <c r="F1545" s="83" t="str">
        <f t="shared" si="74"/>
        <v>December</v>
      </c>
      <c r="G1545" s="113">
        <f t="shared" si="75"/>
        <v>36</v>
      </c>
      <c r="H1545" s="49">
        <f t="shared" si="76"/>
        <v>27.324000000000002</v>
      </c>
    </row>
    <row r="1546" spans="1:8" x14ac:dyDescent="0.25">
      <c r="A1546" s="203" t="s">
        <v>654</v>
      </c>
      <c r="B1546" s="208"/>
      <c r="C1546" s="211">
        <v>36</v>
      </c>
      <c r="D1546" s="212">
        <v>19</v>
      </c>
      <c r="E1546" s="216">
        <v>0.76</v>
      </c>
      <c r="F1546" s="83" t="str">
        <f t="shared" si="74"/>
        <v>December</v>
      </c>
      <c r="G1546" s="113">
        <f t="shared" si="75"/>
        <v>36</v>
      </c>
      <c r="H1546" s="49">
        <f t="shared" si="76"/>
        <v>27.36</v>
      </c>
    </row>
    <row r="1547" spans="1:8" x14ac:dyDescent="0.25">
      <c r="A1547" s="203" t="s">
        <v>654</v>
      </c>
      <c r="B1547" s="208">
        <v>4</v>
      </c>
      <c r="C1547" s="211">
        <v>48</v>
      </c>
      <c r="D1547" s="212">
        <v>7</v>
      </c>
      <c r="E1547" s="216">
        <v>0.76</v>
      </c>
      <c r="F1547" s="83" t="str">
        <f t="shared" si="74"/>
        <v>December</v>
      </c>
      <c r="G1547" s="113">
        <f t="shared" si="75"/>
        <v>48</v>
      </c>
      <c r="H1547" s="49">
        <f t="shared" si="76"/>
        <v>36.480000000000004</v>
      </c>
    </row>
    <row r="1548" spans="1:8" x14ac:dyDescent="0.25">
      <c r="A1548" s="203" t="s">
        <v>650</v>
      </c>
      <c r="B1548" s="208">
        <v>17</v>
      </c>
      <c r="C1548" s="211">
        <v>0</v>
      </c>
      <c r="D1548" s="212">
        <v>0</v>
      </c>
      <c r="E1548" s="216">
        <v>5.25</v>
      </c>
      <c r="F1548" s="83" t="str">
        <f t="shared" si="74"/>
        <v>December</v>
      </c>
      <c r="G1548" s="113">
        <f t="shared" si="75"/>
        <v>0</v>
      </c>
      <c r="H1548" s="49">
        <f t="shared" si="76"/>
        <v>0</v>
      </c>
    </row>
    <row r="1549" spans="1:8" x14ac:dyDescent="0.25">
      <c r="A1549" s="203" t="s">
        <v>660</v>
      </c>
      <c r="B1549" s="208">
        <v>20</v>
      </c>
      <c r="C1549" s="211">
        <v>300</v>
      </c>
      <c r="D1549" s="212">
        <v>0</v>
      </c>
      <c r="E1549" s="216">
        <v>1.333</v>
      </c>
      <c r="F1549" s="83" t="str">
        <f t="shared" si="74"/>
        <v>December</v>
      </c>
      <c r="G1549" s="113">
        <f t="shared" si="75"/>
        <v>300</v>
      </c>
      <c r="H1549" s="49">
        <f t="shared" si="76"/>
        <v>399.9</v>
      </c>
    </row>
    <row r="1550" spans="1:8" x14ac:dyDescent="0.25">
      <c r="A1550" s="203" t="s">
        <v>659</v>
      </c>
      <c r="B1550" s="208">
        <v>17</v>
      </c>
      <c r="C1550" s="211">
        <v>36</v>
      </c>
      <c r="D1550" s="212">
        <v>18</v>
      </c>
      <c r="E1550" s="216">
        <v>0.81</v>
      </c>
      <c r="F1550" s="83" t="str">
        <f t="shared" si="74"/>
        <v>December</v>
      </c>
      <c r="G1550" s="113">
        <f t="shared" si="75"/>
        <v>36</v>
      </c>
      <c r="H1550" s="49">
        <f t="shared" si="76"/>
        <v>29.160000000000004</v>
      </c>
    </row>
    <row r="1551" spans="1:8" x14ac:dyDescent="0.25">
      <c r="A1551" s="203" t="s">
        <v>659</v>
      </c>
      <c r="B1551" s="208">
        <v>18</v>
      </c>
      <c r="C1551" s="211">
        <v>36</v>
      </c>
      <c r="D1551" s="212">
        <v>27</v>
      </c>
      <c r="E1551" s="216">
        <v>0.34300000000000003</v>
      </c>
      <c r="F1551" s="83" t="str">
        <f t="shared" si="74"/>
        <v>December</v>
      </c>
      <c r="G1551" s="113">
        <f t="shared" si="75"/>
        <v>36</v>
      </c>
      <c r="H1551" s="49">
        <f t="shared" si="76"/>
        <v>12.348000000000001</v>
      </c>
    </row>
    <row r="1552" spans="1:8" x14ac:dyDescent="0.25">
      <c r="A1552" s="203" t="s">
        <v>659</v>
      </c>
      <c r="B1552" s="208">
        <v>7</v>
      </c>
      <c r="C1552" s="211">
        <v>36</v>
      </c>
      <c r="D1552" s="212">
        <v>18</v>
      </c>
      <c r="E1552" s="216">
        <v>0.34</v>
      </c>
      <c r="F1552" s="83" t="str">
        <f t="shared" si="74"/>
        <v>December</v>
      </c>
      <c r="G1552" s="113">
        <f t="shared" si="75"/>
        <v>36</v>
      </c>
      <c r="H1552" s="49">
        <f t="shared" si="76"/>
        <v>12.24</v>
      </c>
    </row>
    <row r="1553" spans="1:8" x14ac:dyDescent="0.25">
      <c r="A1553" s="203" t="s">
        <v>659</v>
      </c>
      <c r="B1553" s="208"/>
      <c r="C1553" s="211">
        <v>36</v>
      </c>
      <c r="D1553" s="212">
        <v>23</v>
      </c>
      <c r="E1553" s="216">
        <v>0.34</v>
      </c>
      <c r="F1553" s="83" t="str">
        <f t="shared" si="74"/>
        <v>December</v>
      </c>
      <c r="G1553" s="113">
        <f t="shared" si="75"/>
        <v>36</v>
      </c>
      <c r="H1553" s="49">
        <f t="shared" si="76"/>
        <v>12.24</v>
      </c>
    </row>
    <row r="1554" spans="1:8" x14ac:dyDescent="0.25">
      <c r="A1554" s="203" t="s">
        <v>659</v>
      </c>
      <c r="B1554" s="208">
        <v>5</v>
      </c>
      <c r="C1554" s="211">
        <v>12</v>
      </c>
      <c r="D1554" s="212">
        <v>4</v>
      </c>
      <c r="E1554" s="216">
        <v>0.54</v>
      </c>
      <c r="F1554" s="83" t="str">
        <f t="shared" si="74"/>
        <v>December</v>
      </c>
      <c r="G1554" s="113">
        <f t="shared" si="75"/>
        <v>12</v>
      </c>
      <c r="H1554" s="49">
        <f t="shared" si="76"/>
        <v>6.48</v>
      </c>
    </row>
    <row r="1555" spans="1:8" x14ac:dyDescent="0.25">
      <c r="A1555" s="203" t="s">
        <v>659</v>
      </c>
      <c r="B1555" s="208">
        <v>5</v>
      </c>
      <c r="C1555" s="211">
        <v>12</v>
      </c>
      <c r="D1555" s="212">
        <v>7</v>
      </c>
      <c r="E1555" s="216">
        <v>0.54330000000000001</v>
      </c>
      <c r="F1555" s="83" t="str">
        <f t="shared" si="74"/>
        <v>December</v>
      </c>
      <c r="G1555" s="113">
        <f t="shared" si="75"/>
        <v>12</v>
      </c>
      <c r="H1555" s="49">
        <f t="shared" si="76"/>
        <v>6.5196000000000005</v>
      </c>
    </row>
    <row r="1556" spans="1:8" x14ac:dyDescent="0.25">
      <c r="A1556" s="203" t="s">
        <v>659</v>
      </c>
      <c r="B1556" s="208">
        <v>10</v>
      </c>
      <c r="C1556" s="211">
        <v>12</v>
      </c>
      <c r="D1556" s="212">
        <v>1</v>
      </c>
      <c r="E1556" s="216">
        <v>0.54330000000000001</v>
      </c>
      <c r="F1556" s="83" t="str">
        <f t="shared" si="74"/>
        <v>December</v>
      </c>
      <c r="G1556" s="113">
        <f t="shared" si="75"/>
        <v>12</v>
      </c>
      <c r="H1556" s="49">
        <f t="shared" si="76"/>
        <v>6.5196000000000005</v>
      </c>
    </row>
    <row r="1557" spans="1:8" x14ac:dyDescent="0.25">
      <c r="A1557" s="203" t="s">
        <v>659</v>
      </c>
      <c r="B1557" s="208"/>
      <c r="C1557" s="211">
        <v>12</v>
      </c>
      <c r="D1557" s="212">
        <v>3</v>
      </c>
      <c r="E1557" s="216">
        <v>0.54330000000000001</v>
      </c>
      <c r="F1557" s="83" t="str">
        <f t="shared" si="74"/>
        <v>December</v>
      </c>
      <c r="G1557" s="113">
        <f t="shared" si="75"/>
        <v>12</v>
      </c>
      <c r="H1557" s="49">
        <f t="shared" si="76"/>
        <v>6.5196000000000005</v>
      </c>
    </row>
    <row r="1558" spans="1:8" x14ac:dyDescent="0.25">
      <c r="A1558" s="203" t="s">
        <v>659</v>
      </c>
      <c r="B1558" s="208">
        <v>51</v>
      </c>
      <c r="C1558" s="211">
        <v>12</v>
      </c>
      <c r="D1558" s="212">
        <v>0</v>
      </c>
      <c r="E1558" s="216">
        <v>0.54</v>
      </c>
      <c r="F1558" s="83" t="str">
        <f t="shared" si="74"/>
        <v>December</v>
      </c>
      <c r="G1558" s="113">
        <f t="shared" si="75"/>
        <v>12</v>
      </c>
      <c r="H1558" s="49">
        <f t="shared" si="76"/>
        <v>6.48</v>
      </c>
    </row>
    <row r="1559" spans="1:8" x14ac:dyDescent="0.25">
      <c r="A1559" s="203" t="s">
        <v>650</v>
      </c>
      <c r="B1559" s="208">
        <v>48</v>
      </c>
      <c r="C1559" s="211">
        <v>33</v>
      </c>
      <c r="D1559" s="212">
        <v>2</v>
      </c>
      <c r="E1559" s="216">
        <v>3.25</v>
      </c>
      <c r="F1559" s="83" t="str">
        <f t="shared" si="74"/>
        <v>December</v>
      </c>
      <c r="G1559" s="113">
        <f t="shared" si="75"/>
        <v>33</v>
      </c>
      <c r="H1559" s="49">
        <f t="shared" si="76"/>
        <v>107.25</v>
      </c>
    </row>
    <row r="1560" spans="1:8" x14ac:dyDescent="0.25">
      <c r="A1560" s="203" t="s">
        <v>654</v>
      </c>
      <c r="B1560" s="208"/>
      <c r="C1560" s="211">
        <v>48</v>
      </c>
      <c r="D1560" s="212">
        <v>0</v>
      </c>
      <c r="E1560" s="216">
        <v>1.4258</v>
      </c>
      <c r="F1560" s="83" t="str">
        <f t="shared" si="74"/>
        <v>December</v>
      </c>
      <c r="G1560" s="113">
        <f t="shared" si="75"/>
        <v>48</v>
      </c>
      <c r="H1560" s="49">
        <f t="shared" si="76"/>
        <v>68.438400000000001</v>
      </c>
    </row>
    <row r="1561" spans="1:8" x14ac:dyDescent="0.25">
      <c r="A1561" s="203" t="s">
        <v>654</v>
      </c>
      <c r="B1561" s="208"/>
      <c r="C1561" s="211">
        <v>24</v>
      </c>
      <c r="D1561" s="212">
        <v>24</v>
      </c>
      <c r="E1561" s="216">
        <v>1.43</v>
      </c>
      <c r="F1561" s="83" t="str">
        <f t="shared" si="74"/>
        <v>December</v>
      </c>
      <c r="G1561" s="113">
        <f t="shared" si="75"/>
        <v>24</v>
      </c>
      <c r="H1561" s="49">
        <f t="shared" si="76"/>
        <v>34.32</v>
      </c>
    </row>
    <row r="1562" spans="1:8" x14ac:dyDescent="0.25">
      <c r="A1562" s="203" t="s">
        <v>659</v>
      </c>
      <c r="B1562" s="208"/>
      <c r="C1562" s="211">
        <v>20</v>
      </c>
      <c r="D1562" s="212">
        <v>13</v>
      </c>
      <c r="E1562" s="216">
        <v>0.47799999999999998</v>
      </c>
      <c r="F1562" s="83" t="str">
        <f t="shared" si="74"/>
        <v>December</v>
      </c>
      <c r="G1562" s="113">
        <f t="shared" si="75"/>
        <v>20</v>
      </c>
      <c r="H1562" s="49">
        <f t="shared" si="76"/>
        <v>9.5599999999999987</v>
      </c>
    </row>
    <row r="1563" spans="1:8" x14ac:dyDescent="0.25">
      <c r="A1563" s="203" t="s">
        <v>650</v>
      </c>
      <c r="B1563" s="208">
        <v>8</v>
      </c>
      <c r="C1563" s="211">
        <v>24</v>
      </c>
      <c r="D1563" s="212">
        <v>0</v>
      </c>
      <c r="E1563" s="216">
        <v>5.95</v>
      </c>
      <c r="F1563" s="83" t="str">
        <f t="shared" si="74"/>
        <v>December</v>
      </c>
      <c r="G1563" s="113">
        <f t="shared" si="75"/>
        <v>24</v>
      </c>
      <c r="H1563" s="49">
        <f t="shared" si="76"/>
        <v>142.80000000000001</v>
      </c>
    </row>
    <row r="1564" spans="1:8" x14ac:dyDescent="0.25">
      <c r="A1564" s="203" t="s">
        <v>650</v>
      </c>
      <c r="B1564" s="208">
        <v>8</v>
      </c>
      <c r="C1564" s="211">
        <v>0</v>
      </c>
      <c r="D1564" s="212">
        <v>0</v>
      </c>
      <c r="E1564" s="219">
        <v>3.95</v>
      </c>
      <c r="F1564" s="83" t="str">
        <f t="shared" si="74"/>
        <v>December</v>
      </c>
      <c r="G1564" s="113">
        <f t="shared" si="75"/>
        <v>0</v>
      </c>
      <c r="H1564" s="49">
        <f t="shared" si="76"/>
        <v>0</v>
      </c>
    </row>
    <row r="1565" spans="1:8" x14ac:dyDescent="0.25">
      <c r="A1565" s="203" t="s">
        <v>654</v>
      </c>
      <c r="B1565" s="208">
        <v>18</v>
      </c>
      <c r="C1565" s="211">
        <v>0</v>
      </c>
      <c r="D1565" s="212">
        <v>10</v>
      </c>
      <c r="E1565" s="216">
        <v>1.3</v>
      </c>
      <c r="F1565" s="83" t="str">
        <f t="shared" si="74"/>
        <v>December</v>
      </c>
      <c r="G1565" s="113">
        <f t="shared" si="75"/>
        <v>0</v>
      </c>
      <c r="H1565" s="49">
        <f t="shared" si="76"/>
        <v>0</v>
      </c>
    </row>
    <row r="1566" spans="1:8" x14ac:dyDescent="0.25">
      <c r="A1566" s="203" t="s">
        <v>654</v>
      </c>
      <c r="B1566" s="208">
        <v>22</v>
      </c>
      <c r="C1566" s="211">
        <v>24</v>
      </c>
      <c r="D1566" s="212">
        <v>13</v>
      </c>
      <c r="E1566" s="216">
        <v>1.3</v>
      </c>
      <c r="F1566" s="83" t="str">
        <f t="shared" si="74"/>
        <v>December</v>
      </c>
      <c r="G1566" s="113">
        <f t="shared" si="75"/>
        <v>24</v>
      </c>
      <c r="H1566" s="49">
        <f t="shared" si="76"/>
        <v>31.200000000000003</v>
      </c>
    </row>
    <row r="1567" spans="1:8" x14ac:dyDescent="0.25">
      <c r="A1567" s="203" t="s">
        <v>654</v>
      </c>
      <c r="B1567" s="208">
        <v>18</v>
      </c>
      <c r="C1567" s="211">
        <v>24</v>
      </c>
      <c r="D1567" s="212">
        <v>20</v>
      </c>
      <c r="E1567" s="216">
        <v>1.3</v>
      </c>
      <c r="F1567" s="83" t="str">
        <f t="shared" si="74"/>
        <v>December</v>
      </c>
      <c r="G1567" s="113">
        <f t="shared" si="75"/>
        <v>24</v>
      </c>
      <c r="H1567" s="49">
        <f t="shared" si="76"/>
        <v>31.200000000000003</v>
      </c>
    </row>
    <row r="1568" spans="1:8" x14ac:dyDescent="0.25">
      <c r="A1568" s="203" t="s">
        <v>654</v>
      </c>
      <c r="B1568" s="208">
        <v>10</v>
      </c>
      <c r="C1568" s="211">
        <v>12</v>
      </c>
      <c r="D1568" s="212">
        <v>22</v>
      </c>
      <c r="E1568" s="216">
        <v>1.3</v>
      </c>
      <c r="F1568" s="83" t="str">
        <f t="shared" si="74"/>
        <v>December</v>
      </c>
      <c r="G1568" s="113">
        <f t="shared" si="75"/>
        <v>12</v>
      </c>
      <c r="H1568" s="49">
        <f t="shared" si="76"/>
        <v>15.600000000000001</v>
      </c>
    </row>
    <row r="1569" spans="1:8" x14ac:dyDescent="0.25">
      <c r="A1569" s="203" t="s">
        <v>656</v>
      </c>
      <c r="B1569" s="208">
        <v>75</v>
      </c>
      <c r="C1569" s="211">
        <v>36</v>
      </c>
      <c r="D1569" s="212">
        <v>27</v>
      </c>
      <c r="E1569" s="216">
        <v>0.65</v>
      </c>
      <c r="F1569" s="83" t="str">
        <f t="shared" si="74"/>
        <v>December</v>
      </c>
      <c r="G1569" s="113">
        <f t="shared" si="75"/>
        <v>36</v>
      </c>
      <c r="H1569" s="49">
        <f t="shared" si="76"/>
        <v>23.400000000000002</v>
      </c>
    </row>
    <row r="1570" spans="1:8" x14ac:dyDescent="0.25">
      <c r="A1570" s="203" t="s">
        <v>656</v>
      </c>
      <c r="B1570" s="208"/>
      <c r="C1570" s="211">
        <v>24</v>
      </c>
      <c r="D1570" s="212">
        <v>19</v>
      </c>
      <c r="E1570" s="216">
        <v>0.65300000000000002</v>
      </c>
      <c r="F1570" s="83" t="str">
        <f t="shared" si="74"/>
        <v>December</v>
      </c>
      <c r="G1570" s="113">
        <f t="shared" si="75"/>
        <v>24</v>
      </c>
      <c r="H1570" s="49">
        <f t="shared" si="76"/>
        <v>15.672000000000001</v>
      </c>
    </row>
    <row r="1571" spans="1:8" x14ac:dyDescent="0.25">
      <c r="A1571" s="203" t="s">
        <v>654</v>
      </c>
      <c r="B1571" s="208">
        <v>37</v>
      </c>
      <c r="C1571" s="211">
        <v>216</v>
      </c>
      <c r="D1571" s="212">
        <v>93</v>
      </c>
      <c r="E1571" s="216">
        <v>1.0289999999999999</v>
      </c>
      <c r="F1571" s="83" t="str">
        <f t="shared" si="74"/>
        <v>December</v>
      </c>
      <c r="G1571" s="113">
        <f t="shared" si="75"/>
        <v>216</v>
      </c>
      <c r="H1571" s="49">
        <f t="shared" si="76"/>
        <v>222.26399999999998</v>
      </c>
    </row>
    <row r="1572" spans="1:8" x14ac:dyDescent="0.25">
      <c r="A1572" s="203" t="s">
        <v>656</v>
      </c>
      <c r="B1572" s="208"/>
      <c r="C1572" s="211">
        <v>48</v>
      </c>
      <c r="D1572" s="212">
        <v>25</v>
      </c>
      <c r="E1572" s="216">
        <v>0.64790000000000003</v>
      </c>
      <c r="F1572" s="83" t="str">
        <f t="shared" si="74"/>
        <v>December</v>
      </c>
      <c r="G1572" s="113">
        <f t="shared" si="75"/>
        <v>48</v>
      </c>
      <c r="H1572" s="49">
        <f t="shared" si="76"/>
        <v>31.099200000000003</v>
      </c>
    </row>
    <row r="1573" spans="1:8" x14ac:dyDescent="0.25">
      <c r="A1573" s="203" t="s">
        <v>654</v>
      </c>
      <c r="B1573" s="208"/>
      <c r="C1573" s="211">
        <v>24</v>
      </c>
      <c r="D1573" s="212">
        <v>21</v>
      </c>
      <c r="E1573" s="216">
        <v>0.82</v>
      </c>
      <c r="F1573" s="83" t="str">
        <f t="shared" si="74"/>
        <v>December</v>
      </c>
      <c r="G1573" s="113">
        <f t="shared" si="75"/>
        <v>24</v>
      </c>
      <c r="H1573" s="49">
        <f t="shared" si="76"/>
        <v>19.68</v>
      </c>
    </row>
    <row r="1574" spans="1:8" x14ac:dyDescent="0.25">
      <c r="A1574" s="203" t="s">
        <v>656</v>
      </c>
      <c r="B1574" s="208">
        <v>34</v>
      </c>
      <c r="C1574" s="211">
        <v>36</v>
      </c>
      <c r="D1574" s="212">
        <v>24</v>
      </c>
      <c r="E1574" s="216">
        <v>0.65300000000000002</v>
      </c>
      <c r="F1574" s="83" t="str">
        <f t="shared" si="74"/>
        <v>December</v>
      </c>
      <c r="G1574" s="113">
        <f t="shared" si="75"/>
        <v>36</v>
      </c>
      <c r="H1574" s="49">
        <f t="shared" si="76"/>
        <v>23.508000000000003</v>
      </c>
    </row>
    <row r="1575" spans="1:8" x14ac:dyDescent="0.25">
      <c r="A1575" s="203" t="s">
        <v>650</v>
      </c>
      <c r="B1575" s="208">
        <v>12</v>
      </c>
      <c r="C1575" s="211">
        <v>56</v>
      </c>
      <c r="D1575" s="212">
        <v>1</v>
      </c>
      <c r="E1575" s="216">
        <v>3.5</v>
      </c>
      <c r="F1575" s="83" t="str">
        <f t="shared" si="74"/>
        <v>December</v>
      </c>
      <c r="G1575" s="113">
        <f t="shared" si="75"/>
        <v>56</v>
      </c>
      <c r="H1575" s="49">
        <f t="shared" si="76"/>
        <v>196</v>
      </c>
    </row>
    <row r="1576" spans="1:8" x14ac:dyDescent="0.25">
      <c r="A1576" s="202" t="s">
        <v>100</v>
      </c>
      <c r="B1576" s="208">
        <v>19</v>
      </c>
      <c r="C1576" s="211">
        <v>100</v>
      </c>
      <c r="D1576" s="212">
        <v>14</v>
      </c>
      <c r="E1576" s="216">
        <v>0.2646</v>
      </c>
      <c r="F1576" s="83" t="str">
        <f t="shared" si="74"/>
        <v>December</v>
      </c>
      <c r="G1576" s="113">
        <f t="shared" si="75"/>
        <v>100</v>
      </c>
      <c r="H1576" s="49">
        <f t="shared" si="76"/>
        <v>26.46</v>
      </c>
    </row>
    <row r="1577" spans="1:8" x14ac:dyDescent="0.25">
      <c r="A1577" s="202" t="s">
        <v>659</v>
      </c>
      <c r="B1577" s="208"/>
      <c r="C1577" s="211">
        <v>48</v>
      </c>
      <c r="D1577" s="212">
        <v>6</v>
      </c>
      <c r="E1577" s="214"/>
      <c r="F1577" s="83" t="str">
        <f t="shared" si="74"/>
        <v>December</v>
      </c>
      <c r="G1577" s="113">
        <f t="shared" si="75"/>
        <v>48</v>
      </c>
      <c r="H1577" s="49">
        <f t="shared" si="76"/>
        <v>0</v>
      </c>
    </row>
    <row r="1578" spans="1:8" x14ac:dyDescent="0.25">
      <c r="A1578" s="202" t="s">
        <v>659</v>
      </c>
      <c r="B1578" s="208"/>
      <c r="C1578" s="211">
        <v>48</v>
      </c>
      <c r="D1578" s="212">
        <v>20</v>
      </c>
      <c r="E1578" s="214"/>
      <c r="F1578" s="83" t="str">
        <f t="shared" si="74"/>
        <v>December</v>
      </c>
      <c r="G1578" s="113">
        <f t="shared" si="75"/>
        <v>48</v>
      </c>
      <c r="H1578" s="49">
        <f t="shared" si="76"/>
        <v>0</v>
      </c>
    </row>
    <row r="1579" spans="1:8" x14ac:dyDescent="0.25">
      <c r="A1579" s="203" t="s">
        <v>659</v>
      </c>
      <c r="B1579" s="208"/>
      <c r="C1579" s="211">
        <v>0</v>
      </c>
      <c r="D1579" s="212" t="s">
        <v>649</v>
      </c>
      <c r="E1579" s="214"/>
      <c r="F1579" s="83" t="str">
        <f t="shared" si="74"/>
        <v>December</v>
      </c>
      <c r="G1579" s="113">
        <f t="shared" si="75"/>
        <v>0</v>
      </c>
      <c r="H1579" s="49">
        <f t="shared" si="76"/>
        <v>0</v>
      </c>
    </row>
    <row r="1580" spans="1:8" x14ac:dyDescent="0.25">
      <c r="A1580" s="203" t="s">
        <v>650</v>
      </c>
      <c r="B1580" s="208"/>
      <c r="C1580" s="211">
        <v>19</v>
      </c>
      <c r="D1580" s="212">
        <v>2</v>
      </c>
      <c r="E1580" s="216">
        <v>3.95</v>
      </c>
      <c r="F1580" s="83" t="str">
        <f t="shared" si="74"/>
        <v>December</v>
      </c>
      <c r="G1580" s="113">
        <f t="shared" si="75"/>
        <v>19</v>
      </c>
      <c r="H1580" s="49">
        <f t="shared" si="76"/>
        <v>75.05</v>
      </c>
    </row>
    <row r="1581" spans="1:8" x14ac:dyDescent="0.25">
      <c r="A1581" s="203" t="s">
        <v>650</v>
      </c>
      <c r="B1581" s="208"/>
      <c r="C1581" s="211">
        <v>7</v>
      </c>
      <c r="D1581" s="212">
        <v>0</v>
      </c>
      <c r="E1581" s="216">
        <v>3.5</v>
      </c>
      <c r="F1581" s="83" t="str">
        <f t="shared" ref="F1581:F1644" si="77">"December"</f>
        <v>December</v>
      </c>
      <c r="G1581" s="113">
        <f t="shared" si="75"/>
        <v>7</v>
      </c>
      <c r="H1581" s="49">
        <f t="shared" si="76"/>
        <v>24.5</v>
      </c>
    </row>
    <row r="1582" spans="1:8" x14ac:dyDescent="0.25">
      <c r="A1582" s="203" t="s">
        <v>656</v>
      </c>
      <c r="B1582" s="208"/>
      <c r="C1582" s="211">
        <v>36</v>
      </c>
      <c r="D1582" s="212">
        <v>22</v>
      </c>
      <c r="E1582" s="216">
        <v>0.65300000000000002</v>
      </c>
      <c r="F1582" s="83" t="str">
        <f t="shared" si="77"/>
        <v>December</v>
      </c>
      <c r="G1582" s="113">
        <f t="shared" si="75"/>
        <v>36</v>
      </c>
      <c r="H1582" s="49">
        <f t="shared" si="76"/>
        <v>23.508000000000003</v>
      </c>
    </row>
    <row r="1583" spans="1:8" x14ac:dyDescent="0.25">
      <c r="A1583" s="203" t="s">
        <v>650</v>
      </c>
      <c r="B1583" s="208">
        <v>4</v>
      </c>
      <c r="C1583" s="211">
        <v>0</v>
      </c>
      <c r="D1583" s="212">
        <v>0</v>
      </c>
      <c r="E1583" s="216">
        <v>5.95</v>
      </c>
      <c r="F1583" s="83" t="str">
        <f t="shared" si="77"/>
        <v>December</v>
      </c>
      <c r="G1583" s="113">
        <f t="shared" si="75"/>
        <v>0</v>
      </c>
      <c r="H1583" s="49">
        <f t="shared" si="76"/>
        <v>0</v>
      </c>
    </row>
    <row r="1584" spans="1:8" x14ac:dyDescent="0.25">
      <c r="A1584" s="203" t="s">
        <v>654</v>
      </c>
      <c r="B1584" s="208">
        <v>4</v>
      </c>
      <c r="C1584" s="211">
        <v>0</v>
      </c>
      <c r="D1584" s="212" t="s">
        <v>649</v>
      </c>
      <c r="E1584" s="216">
        <v>1.0189999999999999</v>
      </c>
      <c r="F1584" s="83" t="str">
        <f t="shared" si="77"/>
        <v>December</v>
      </c>
      <c r="G1584" s="113">
        <f t="shared" si="75"/>
        <v>0</v>
      </c>
      <c r="H1584" s="49">
        <f t="shared" si="76"/>
        <v>0</v>
      </c>
    </row>
    <row r="1585" spans="1:8" x14ac:dyDescent="0.25">
      <c r="A1585" s="203"/>
      <c r="B1585" s="208"/>
      <c r="C1585" s="211">
        <v>24</v>
      </c>
      <c r="D1585" s="212">
        <v>25</v>
      </c>
      <c r="E1585" s="216">
        <v>1.0189999999999999</v>
      </c>
      <c r="F1585" s="83" t="str">
        <f t="shared" si="77"/>
        <v>December</v>
      </c>
      <c r="G1585" s="113">
        <f t="shared" si="75"/>
        <v>24</v>
      </c>
      <c r="H1585" s="49">
        <f t="shared" si="76"/>
        <v>24.455999999999996</v>
      </c>
    </row>
    <row r="1586" spans="1:8" x14ac:dyDescent="0.25">
      <c r="A1586" s="203"/>
      <c r="B1586" s="208">
        <v>24</v>
      </c>
      <c r="C1586" s="211">
        <v>24</v>
      </c>
      <c r="D1586" s="212">
        <v>11</v>
      </c>
      <c r="E1586" s="216">
        <v>1.0189999999999999</v>
      </c>
      <c r="F1586" s="83" t="str">
        <f t="shared" si="77"/>
        <v>December</v>
      </c>
      <c r="G1586" s="113">
        <f t="shared" si="75"/>
        <v>24</v>
      </c>
      <c r="H1586" s="49">
        <f t="shared" si="76"/>
        <v>24.455999999999996</v>
      </c>
    </row>
    <row r="1587" spans="1:8" x14ac:dyDescent="0.25">
      <c r="A1587" s="203" t="s">
        <v>654</v>
      </c>
      <c r="B1587" s="208">
        <v>22</v>
      </c>
      <c r="C1587" s="211">
        <v>0</v>
      </c>
      <c r="D1587" s="212" t="s">
        <v>649</v>
      </c>
      <c r="E1587" s="214"/>
      <c r="F1587" s="83" t="str">
        <f t="shared" si="77"/>
        <v>December</v>
      </c>
      <c r="G1587" s="113">
        <f t="shared" si="75"/>
        <v>0</v>
      </c>
      <c r="H1587" s="49">
        <f t="shared" si="76"/>
        <v>0</v>
      </c>
    </row>
    <row r="1588" spans="1:8" x14ac:dyDescent="0.25">
      <c r="A1588" s="203" t="s">
        <v>654</v>
      </c>
      <c r="B1588" s="208"/>
      <c r="C1588" s="211">
        <v>48</v>
      </c>
      <c r="D1588" s="212">
        <v>25</v>
      </c>
      <c r="E1588" s="216">
        <v>1.0189999999999999</v>
      </c>
      <c r="F1588" s="83" t="str">
        <f t="shared" si="77"/>
        <v>December</v>
      </c>
      <c r="G1588" s="113">
        <f t="shared" si="75"/>
        <v>48</v>
      </c>
      <c r="H1588" s="49">
        <f t="shared" si="76"/>
        <v>48.911999999999992</v>
      </c>
    </row>
    <row r="1589" spans="1:8" x14ac:dyDescent="0.25">
      <c r="A1589" s="203" t="s">
        <v>654</v>
      </c>
      <c r="B1589" s="208"/>
      <c r="C1589" s="211">
        <v>24</v>
      </c>
      <c r="D1589" s="212">
        <v>28</v>
      </c>
      <c r="E1589" s="216">
        <v>1.0189999999999999</v>
      </c>
      <c r="F1589" s="83" t="str">
        <f t="shared" si="77"/>
        <v>December</v>
      </c>
      <c r="G1589" s="113">
        <f t="shared" si="75"/>
        <v>24</v>
      </c>
      <c r="H1589" s="49">
        <f t="shared" si="76"/>
        <v>24.455999999999996</v>
      </c>
    </row>
    <row r="1590" spans="1:8" x14ac:dyDescent="0.25">
      <c r="A1590" s="203" t="s">
        <v>654</v>
      </c>
      <c r="B1590" s="208"/>
      <c r="C1590" s="211">
        <v>24</v>
      </c>
      <c r="D1590" s="212">
        <v>2</v>
      </c>
      <c r="E1590" s="216">
        <v>1.0189999999999999</v>
      </c>
      <c r="F1590" s="83" t="str">
        <f t="shared" si="77"/>
        <v>December</v>
      </c>
      <c r="G1590" s="113">
        <f t="shared" si="75"/>
        <v>24</v>
      </c>
      <c r="H1590" s="49">
        <f t="shared" si="76"/>
        <v>24.455999999999996</v>
      </c>
    </row>
    <row r="1591" spans="1:8" x14ac:dyDescent="0.25">
      <c r="A1591" s="203" t="s">
        <v>659</v>
      </c>
      <c r="B1591" s="208"/>
      <c r="C1591" s="211">
        <v>12</v>
      </c>
      <c r="D1591" s="212">
        <v>10</v>
      </c>
      <c r="E1591" s="216">
        <v>1.65</v>
      </c>
      <c r="F1591" s="83" t="str">
        <f t="shared" si="77"/>
        <v>December</v>
      </c>
      <c r="G1591" s="113">
        <f t="shared" si="75"/>
        <v>12</v>
      </c>
      <c r="H1591" s="49">
        <f t="shared" si="76"/>
        <v>19.799999999999997</v>
      </c>
    </row>
    <row r="1592" spans="1:8" x14ac:dyDescent="0.25">
      <c r="A1592" s="203" t="s">
        <v>244</v>
      </c>
      <c r="B1592" s="208">
        <v>1</v>
      </c>
      <c r="C1592" s="211">
        <v>20</v>
      </c>
      <c r="D1592" s="212">
        <v>0</v>
      </c>
      <c r="E1592" s="216">
        <v>2.6</v>
      </c>
      <c r="F1592" s="83" t="str">
        <f t="shared" si="77"/>
        <v>December</v>
      </c>
      <c r="G1592" s="113">
        <f t="shared" si="75"/>
        <v>20</v>
      </c>
      <c r="H1592" s="49">
        <f t="shared" si="76"/>
        <v>52</v>
      </c>
    </row>
    <row r="1593" spans="1:8" x14ac:dyDescent="0.25">
      <c r="A1593" s="203" t="s">
        <v>244</v>
      </c>
      <c r="B1593" s="208"/>
      <c r="C1593" s="211">
        <v>29</v>
      </c>
      <c r="D1593" s="212">
        <v>1</v>
      </c>
      <c r="E1593" s="216">
        <v>2.35</v>
      </c>
      <c r="F1593" s="83" t="str">
        <f t="shared" si="77"/>
        <v>December</v>
      </c>
      <c r="G1593" s="113">
        <f t="shared" si="75"/>
        <v>29</v>
      </c>
      <c r="H1593" s="49">
        <f t="shared" si="76"/>
        <v>68.150000000000006</v>
      </c>
    </row>
    <row r="1594" spans="1:8" x14ac:dyDescent="0.25">
      <c r="A1594" s="203" t="s">
        <v>660</v>
      </c>
      <c r="B1594" s="208"/>
      <c r="C1594" s="211">
        <v>18</v>
      </c>
      <c r="D1594" s="212">
        <v>0</v>
      </c>
      <c r="E1594" s="216">
        <v>1.75</v>
      </c>
      <c r="F1594" s="83" t="str">
        <f t="shared" si="77"/>
        <v>December</v>
      </c>
      <c r="G1594" s="113">
        <f t="shared" si="75"/>
        <v>18</v>
      </c>
      <c r="H1594" s="49">
        <f t="shared" si="76"/>
        <v>31.5</v>
      </c>
    </row>
    <row r="1595" spans="1:8" x14ac:dyDescent="0.25">
      <c r="A1595" s="203" t="s">
        <v>244</v>
      </c>
      <c r="B1595" s="208">
        <v>11</v>
      </c>
      <c r="C1595" s="211">
        <v>61</v>
      </c>
      <c r="D1595" s="212">
        <v>4</v>
      </c>
      <c r="E1595" s="216">
        <v>3.95</v>
      </c>
      <c r="F1595" s="83" t="str">
        <f t="shared" si="77"/>
        <v>December</v>
      </c>
      <c r="G1595" s="113">
        <f t="shared" si="75"/>
        <v>61</v>
      </c>
      <c r="H1595" s="49">
        <f t="shared" si="76"/>
        <v>240.95000000000002</v>
      </c>
    </row>
    <row r="1596" spans="1:8" x14ac:dyDescent="0.25">
      <c r="A1596" s="203" t="s">
        <v>660</v>
      </c>
      <c r="B1596" s="208"/>
      <c r="C1596" s="211">
        <v>28</v>
      </c>
      <c r="D1596" s="212">
        <v>1</v>
      </c>
      <c r="E1596" s="216">
        <v>2.25</v>
      </c>
      <c r="F1596" s="83" t="str">
        <f t="shared" si="77"/>
        <v>December</v>
      </c>
      <c r="G1596" s="113">
        <f t="shared" si="75"/>
        <v>28</v>
      </c>
      <c r="H1596" s="49">
        <f t="shared" si="76"/>
        <v>63</v>
      </c>
    </row>
    <row r="1597" spans="1:8" x14ac:dyDescent="0.25">
      <c r="A1597" s="203" t="s">
        <v>660</v>
      </c>
      <c r="B1597" s="208">
        <v>1</v>
      </c>
      <c r="C1597" s="211">
        <v>378</v>
      </c>
      <c r="D1597" s="212">
        <v>9</v>
      </c>
      <c r="E1597" s="216">
        <v>5.25</v>
      </c>
      <c r="F1597" s="83" t="str">
        <f t="shared" si="77"/>
        <v>December</v>
      </c>
      <c r="G1597" s="113">
        <f t="shared" si="75"/>
        <v>378</v>
      </c>
      <c r="H1597" s="49">
        <f t="shared" si="76"/>
        <v>1984.5</v>
      </c>
    </row>
    <row r="1598" spans="1:8" x14ac:dyDescent="0.25">
      <c r="A1598" s="203" t="s">
        <v>244</v>
      </c>
      <c r="B1598" s="208"/>
      <c r="C1598" s="211">
        <v>50</v>
      </c>
      <c r="D1598" s="212">
        <v>0</v>
      </c>
      <c r="E1598" s="216">
        <v>2.6</v>
      </c>
      <c r="F1598" s="83" t="str">
        <f t="shared" si="77"/>
        <v>December</v>
      </c>
      <c r="G1598" s="113">
        <f t="shared" si="75"/>
        <v>50</v>
      </c>
      <c r="H1598" s="49">
        <f t="shared" si="76"/>
        <v>130</v>
      </c>
    </row>
    <row r="1599" spans="1:8" x14ac:dyDescent="0.25">
      <c r="A1599" s="203" t="s">
        <v>244</v>
      </c>
      <c r="B1599" s="208"/>
      <c r="C1599" s="211">
        <v>70</v>
      </c>
      <c r="D1599" s="212">
        <v>2</v>
      </c>
      <c r="E1599" s="216">
        <v>3.5</v>
      </c>
      <c r="F1599" s="83" t="str">
        <f t="shared" si="77"/>
        <v>December</v>
      </c>
      <c r="G1599" s="113">
        <f t="shared" si="75"/>
        <v>70</v>
      </c>
      <c r="H1599" s="49">
        <f t="shared" si="76"/>
        <v>245</v>
      </c>
    </row>
    <row r="1600" spans="1:8" x14ac:dyDescent="0.25">
      <c r="A1600" s="203" t="s">
        <v>244</v>
      </c>
      <c r="B1600" s="208">
        <v>2</v>
      </c>
      <c r="C1600" s="211">
        <v>42</v>
      </c>
      <c r="D1600" s="212">
        <v>0</v>
      </c>
      <c r="E1600" s="216">
        <v>2.85</v>
      </c>
      <c r="F1600" s="83" t="str">
        <f t="shared" si="77"/>
        <v>December</v>
      </c>
      <c r="G1600" s="113">
        <f t="shared" si="75"/>
        <v>42</v>
      </c>
      <c r="H1600" s="49">
        <f t="shared" si="76"/>
        <v>119.7</v>
      </c>
    </row>
    <row r="1601" spans="1:8" x14ac:dyDescent="0.25">
      <c r="A1601" s="203" t="s">
        <v>100</v>
      </c>
      <c r="B1601" s="208">
        <v>10</v>
      </c>
      <c r="C1601" s="211">
        <v>52</v>
      </c>
      <c r="D1601" s="212">
        <v>0</v>
      </c>
      <c r="E1601" s="216">
        <v>2.4500000000000002</v>
      </c>
      <c r="F1601" s="83" t="str">
        <f t="shared" si="77"/>
        <v>December</v>
      </c>
      <c r="G1601" s="113">
        <f t="shared" si="75"/>
        <v>52</v>
      </c>
      <c r="H1601" s="49">
        <f t="shared" si="76"/>
        <v>127.4</v>
      </c>
    </row>
    <row r="1602" spans="1:8" x14ac:dyDescent="0.25">
      <c r="A1602" s="203" t="s">
        <v>650</v>
      </c>
      <c r="B1602" s="209"/>
      <c r="C1602" s="211">
        <v>42</v>
      </c>
      <c r="D1602" s="212">
        <v>1</v>
      </c>
      <c r="E1602" s="216">
        <v>4.95</v>
      </c>
      <c r="F1602" s="83" t="str">
        <f t="shared" si="77"/>
        <v>December</v>
      </c>
      <c r="G1602" s="113">
        <f t="shared" si="75"/>
        <v>42</v>
      </c>
      <c r="H1602" s="49">
        <f t="shared" si="76"/>
        <v>207.9</v>
      </c>
    </row>
    <row r="1603" spans="1:8" x14ac:dyDescent="0.25">
      <c r="A1603" s="203" t="s">
        <v>100</v>
      </c>
      <c r="B1603" s="208">
        <v>3.5</v>
      </c>
      <c r="C1603" s="211">
        <v>36</v>
      </c>
      <c r="D1603" s="212">
        <v>7</v>
      </c>
      <c r="E1603" s="216">
        <v>0.91800000000000004</v>
      </c>
      <c r="F1603" s="83" t="str">
        <f t="shared" si="77"/>
        <v>December</v>
      </c>
      <c r="G1603" s="113">
        <f t="shared" ref="G1603:G1666" si="78">IFERROR(IF(C1603=" ",0,C1603),0)</f>
        <v>36</v>
      </c>
      <c r="H1603" s="49">
        <f t="shared" ref="H1603:H1666" si="79">IFERROR(G1603 * E1603, 0)</f>
        <v>33.048000000000002</v>
      </c>
    </row>
    <row r="1604" spans="1:8" x14ac:dyDescent="0.25">
      <c r="A1604" s="206"/>
      <c r="B1604" s="208">
        <v>5</v>
      </c>
      <c r="C1604" s="211">
        <v>0</v>
      </c>
      <c r="D1604" s="213"/>
      <c r="E1604" s="221"/>
      <c r="F1604" s="83" t="str">
        <f t="shared" si="77"/>
        <v>December</v>
      </c>
      <c r="G1604" s="113">
        <f t="shared" si="78"/>
        <v>0</v>
      </c>
      <c r="H1604" s="49">
        <f t="shared" si="79"/>
        <v>0</v>
      </c>
    </row>
    <row r="1605" spans="1:8" x14ac:dyDescent="0.25">
      <c r="A1605" s="204" t="s">
        <v>623</v>
      </c>
      <c r="B1605" s="208">
        <v>7.5</v>
      </c>
      <c r="C1605" s="211">
        <v>66</v>
      </c>
      <c r="D1605" s="212">
        <v>3</v>
      </c>
      <c r="E1605" s="216">
        <v>4.8449999999999998</v>
      </c>
      <c r="F1605" s="83" t="str">
        <f t="shared" si="77"/>
        <v>December</v>
      </c>
      <c r="G1605" s="113">
        <f t="shared" si="78"/>
        <v>66</v>
      </c>
      <c r="H1605" s="49">
        <f t="shared" si="79"/>
        <v>319.77</v>
      </c>
    </row>
    <row r="1606" spans="1:8" x14ac:dyDescent="0.25">
      <c r="A1606" s="204" t="s">
        <v>623</v>
      </c>
      <c r="B1606" s="208">
        <v>1.5</v>
      </c>
      <c r="C1606" s="211">
        <v>8</v>
      </c>
      <c r="D1606" s="212">
        <v>2</v>
      </c>
      <c r="E1606" s="216">
        <v>4.17</v>
      </c>
      <c r="F1606" s="83" t="str">
        <f t="shared" si="77"/>
        <v>December</v>
      </c>
      <c r="G1606" s="113">
        <f t="shared" si="78"/>
        <v>8</v>
      </c>
      <c r="H1606" s="49">
        <f t="shared" si="79"/>
        <v>33.36</v>
      </c>
    </row>
    <row r="1607" spans="1:8" x14ac:dyDescent="0.25">
      <c r="A1607" s="204" t="s">
        <v>623</v>
      </c>
      <c r="B1607" s="208"/>
      <c r="C1607" s="211">
        <v>36</v>
      </c>
      <c r="D1607" s="212">
        <v>7</v>
      </c>
      <c r="E1607" s="216">
        <v>2.1480000000000001</v>
      </c>
      <c r="F1607" s="83" t="str">
        <f t="shared" si="77"/>
        <v>December</v>
      </c>
      <c r="G1607" s="113">
        <f t="shared" si="78"/>
        <v>36</v>
      </c>
      <c r="H1607" s="49">
        <f t="shared" si="79"/>
        <v>77.328000000000003</v>
      </c>
    </row>
    <row r="1608" spans="1:8" x14ac:dyDescent="0.25">
      <c r="A1608" s="204" t="s">
        <v>623</v>
      </c>
      <c r="B1608" s="208">
        <v>26</v>
      </c>
      <c r="C1608" s="211">
        <v>12</v>
      </c>
      <c r="D1608" s="212">
        <v>5</v>
      </c>
      <c r="E1608" s="216">
        <v>9.6199999999999992</v>
      </c>
      <c r="F1608" s="83" t="str">
        <f t="shared" si="77"/>
        <v>December</v>
      </c>
      <c r="G1608" s="113">
        <f t="shared" si="78"/>
        <v>12</v>
      </c>
      <c r="H1608" s="49">
        <f t="shared" si="79"/>
        <v>115.44</v>
      </c>
    </row>
    <row r="1609" spans="1:8" x14ac:dyDescent="0.25">
      <c r="A1609" s="204" t="s">
        <v>623</v>
      </c>
      <c r="B1609" s="208">
        <v>3</v>
      </c>
      <c r="C1609" s="211">
        <v>0</v>
      </c>
      <c r="D1609" s="212">
        <v>3</v>
      </c>
      <c r="E1609" s="216">
        <v>3.86</v>
      </c>
      <c r="F1609" s="83" t="str">
        <f t="shared" si="77"/>
        <v>December</v>
      </c>
      <c r="G1609" s="113">
        <f t="shared" si="78"/>
        <v>0</v>
      </c>
      <c r="H1609" s="49">
        <f t="shared" si="79"/>
        <v>0</v>
      </c>
    </row>
    <row r="1610" spans="1:8" x14ac:dyDescent="0.25">
      <c r="A1610" s="204" t="s">
        <v>623</v>
      </c>
      <c r="B1610" s="208">
        <v>3</v>
      </c>
      <c r="C1610" s="211">
        <v>12</v>
      </c>
      <c r="D1610" s="212">
        <v>3</v>
      </c>
      <c r="E1610" s="216">
        <v>1.51</v>
      </c>
      <c r="F1610" s="83" t="str">
        <f t="shared" si="77"/>
        <v>December</v>
      </c>
      <c r="G1610" s="113">
        <f t="shared" si="78"/>
        <v>12</v>
      </c>
      <c r="H1610" s="49">
        <f t="shared" si="79"/>
        <v>18.12</v>
      </c>
    </row>
    <row r="1611" spans="1:8" x14ac:dyDescent="0.25">
      <c r="A1611" s="204" t="s">
        <v>623</v>
      </c>
      <c r="B1611" s="208"/>
      <c r="C1611" s="211">
        <v>12</v>
      </c>
      <c r="D1611" s="212">
        <v>6</v>
      </c>
      <c r="E1611" s="216">
        <v>1.7875000000000001</v>
      </c>
      <c r="F1611" s="83" t="str">
        <f t="shared" si="77"/>
        <v>December</v>
      </c>
      <c r="G1611" s="113">
        <f t="shared" si="78"/>
        <v>12</v>
      </c>
      <c r="H1611" s="49">
        <f t="shared" si="79"/>
        <v>21.450000000000003</v>
      </c>
    </row>
    <row r="1612" spans="1:8" x14ac:dyDescent="0.25">
      <c r="A1612" s="204" t="s">
        <v>623</v>
      </c>
      <c r="B1612" s="208">
        <v>9</v>
      </c>
      <c r="C1612" s="211">
        <v>24</v>
      </c>
      <c r="D1612" s="212">
        <v>20</v>
      </c>
      <c r="E1612" s="216">
        <v>0.60124999999999995</v>
      </c>
      <c r="F1612" s="83" t="str">
        <f t="shared" si="77"/>
        <v>December</v>
      </c>
      <c r="G1612" s="113">
        <f t="shared" si="78"/>
        <v>24</v>
      </c>
      <c r="H1612" s="49">
        <f t="shared" si="79"/>
        <v>14.43</v>
      </c>
    </row>
    <row r="1613" spans="1:8" x14ac:dyDescent="0.25">
      <c r="A1613" s="204" t="s">
        <v>623</v>
      </c>
      <c r="B1613" s="208">
        <v>1</v>
      </c>
      <c r="C1613" s="211">
        <v>0</v>
      </c>
      <c r="D1613" s="212">
        <v>8</v>
      </c>
      <c r="E1613" s="216">
        <v>2.1560000000000001</v>
      </c>
      <c r="F1613" s="83" t="str">
        <f t="shared" si="77"/>
        <v>December</v>
      </c>
      <c r="G1613" s="113">
        <f t="shared" si="78"/>
        <v>0</v>
      </c>
      <c r="H1613" s="49">
        <f t="shared" si="79"/>
        <v>0</v>
      </c>
    </row>
    <row r="1614" spans="1:8" x14ac:dyDescent="0.25">
      <c r="A1614" s="205" t="s">
        <v>622</v>
      </c>
      <c r="B1614" s="208">
        <v>1.5</v>
      </c>
      <c r="C1614" s="211">
        <v>65</v>
      </c>
      <c r="D1614" s="212">
        <v>6.5</v>
      </c>
      <c r="E1614" s="216">
        <v>8</v>
      </c>
      <c r="F1614" s="83" t="str">
        <f t="shared" si="77"/>
        <v>December</v>
      </c>
      <c r="G1614" s="113">
        <f t="shared" si="78"/>
        <v>65</v>
      </c>
      <c r="H1614" s="49">
        <f t="shared" si="79"/>
        <v>520</v>
      </c>
    </row>
    <row r="1615" spans="1:8" x14ac:dyDescent="0.25">
      <c r="A1615" s="205" t="s">
        <v>622</v>
      </c>
      <c r="B1615" s="208">
        <v>1</v>
      </c>
      <c r="C1615" s="210"/>
      <c r="D1615" s="212">
        <v>1</v>
      </c>
      <c r="E1615" s="216">
        <v>8</v>
      </c>
      <c r="F1615" s="83" t="str">
        <f t="shared" si="77"/>
        <v>December</v>
      </c>
      <c r="G1615" s="113">
        <f t="shared" si="78"/>
        <v>0</v>
      </c>
      <c r="H1615" s="49">
        <f t="shared" si="79"/>
        <v>0</v>
      </c>
    </row>
    <row r="1616" spans="1:8" x14ac:dyDescent="0.25">
      <c r="A1616" s="205" t="s">
        <v>622</v>
      </c>
      <c r="B1616" s="208">
        <v>12</v>
      </c>
      <c r="C1616" s="210"/>
      <c r="D1616" s="212">
        <v>4</v>
      </c>
      <c r="E1616" s="216">
        <v>8</v>
      </c>
      <c r="F1616" s="83" t="str">
        <f t="shared" si="77"/>
        <v>December</v>
      </c>
      <c r="G1616" s="113">
        <f t="shared" si="78"/>
        <v>0</v>
      </c>
      <c r="H1616" s="49">
        <f t="shared" si="79"/>
        <v>0</v>
      </c>
    </row>
    <row r="1617" spans="1:8" x14ac:dyDescent="0.25">
      <c r="A1617" s="205" t="s">
        <v>622</v>
      </c>
      <c r="B1617" s="208"/>
      <c r="C1617" s="210"/>
      <c r="D1617" s="212">
        <v>1</v>
      </c>
      <c r="E1617" s="216">
        <v>31</v>
      </c>
      <c r="F1617" s="83" t="str">
        <f t="shared" si="77"/>
        <v>December</v>
      </c>
      <c r="G1617" s="113">
        <f t="shared" si="78"/>
        <v>0</v>
      </c>
      <c r="H1617" s="49">
        <f t="shared" si="79"/>
        <v>0</v>
      </c>
    </row>
    <row r="1618" spans="1:8" x14ac:dyDescent="0.25">
      <c r="A1618" s="204" t="s">
        <v>622</v>
      </c>
      <c r="B1618" s="208"/>
      <c r="C1618" s="210"/>
      <c r="D1618" s="212">
        <v>3</v>
      </c>
      <c r="E1618" s="216">
        <v>3.32</v>
      </c>
      <c r="F1618" s="83" t="str">
        <f t="shared" si="77"/>
        <v>December</v>
      </c>
      <c r="G1618" s="113">
        <f t="shared" si="78"/>
        <v>0</v>
      </c>
      <c r="H1618" s="49">
        <f t="shared" si="79"/>
        <v>0</v>
      </c>
    </row>
    <row r="1619" spans="1:8" x14ac:dyDescent="0.25">
      <c r="A1619" s="204" t="s">
        <v>622</v>
      </c>
      <c r="B1619" s="208">
        <v>4.5</v>
      </c>
      <c r="C1619" s="210"/>
      <c r="D1619" s="212">
        <v>540</v>
      </c>
      <c r="E1619" s="216">
        <v>2.4400000000000002E-2</v>
      </c>
      <c r="F1619" s="83" t="str">
        <f t="shared" si="77"/>
        <v>December</v>
      </c>
      <c r="G1619" s="113">
        <f t="shared" si="78"/>
        <v>0</v>
      </c>
      <c r="H1619" s="49">
        <f t="shared" si="79"/>
        <v>0</v>
      </c>
    </row>
    <row r="1620" spans="1:8" x14ac:dyDescent="0.25">
      <c r="A1620" s="204" t="s">
        <v>622</v>
      </c>
      <c r="B1620" s="208">
        <v>4.5</v>
      </c>
      <c r="C1620" s="210"/>
      <c r="D1620" s="212">
        <v>410</v>
      </c>
      <c r="E1620" s="216">
        <v>3.2599999999999997E-2</v>
      </c>
      <c r="F1620" s="83" t="str">
        <f t="shared" si="77"/>
        <v>December</v>
      </c>
      <c r="G1620" s="113">
        <f t="shared" si="78"/>
        <v>0</v>
      </c>
      <c r="H1620" s="49">
        <f t="shared" si="79"/>
        <v>0</v>
      </c>
    </row>
    <row r="1621" spans="1:8" x14ac:dyDescent="0.25">
      <c r="A1621" s="204" t="s">
        <v>629</v>
      </c>
      <c r="B1621" s="208">
        <v>2.5</v>
      </c>
      <c r="C1621" s="210"/>
      <c r="D1621" s="212"/>
      <c r="E1621" s="216">
        <v>5.15</v>
      </c>
      <c r="F1621" s="83" t="str">
        <f t="shared" si="77"/>
        <v>December</v>
      </c>
      <c r="G1621" s="113">
        <f t="shared" si="78"/>
        <v>0</v>
      </c>
      <c r="H1621" s="49">
        <f t="shared" si="79"/>
        <v>0</v>
      </c>
    </row>
    <row r="1622" spans="1:8" x14ac:dyDescent="0.25">
      <c r="A1622" s="204" t="s">
        <v>629</v>
      </c>
      <c r="B1622" s="208">
        <v>0.5</v>
      </c>
      <c r="C1622" s="210"/>
      <c r="D1622" s="212"/>
      <c r="E1622" s="214"/>
      <c r="F1622" s="83" t="str">
        <f t="shared" si="77"/>
        <v>December</v>
      </c>
      <c r="G1622" s="113">
        <f t="shared" si="78"/>
        <v>0</v>
      </c>
      <c r="H1622" s="49">
        <f t="shared" si="79"/>
        <v>0</v>
      </c>
    </row>
    <row r="1623" spans="1:8" x14ac:dyDescent="0.25">
      <c r="A1623" s="204" t="s">
        <v>629</v>
      </c>
      <c r="B1623" s="208">
        <v>4.5</v>
      </c>
      <c r="C1623" s="210"/>
      <c r="D1623" s="212"/>
      <c r="E1623" s="216">
        <v>5.15</v>
      </c>
      <c r="F1623" s="83" t="str">
        <f t="shared" si="77"/>
        <v>December</v>
      </c>
      <c r="G1623" s="113">
        <f t="shared" si="78"/>
        <v>0</v>
      </c>
      <c r="H1623" s="49">
        <f t="shared" si="79"/>
        <v>0</v>
      </c>
    </row>
    <row r="1624" spans="1:8" x14ac:dyDescent="0.25">
      <c r="A1624" s="204" t="s">
        <v>629</v>
      </c>
      <c r="B1624" s="208">
        <v>0.5</v>
      </c>
      <c r="C1624" s="210"/>
      <c r="D1624" s="212"/>
      <c r="E1624" s="214"/>
      <c r="F1624" s="83" t="str">
        <f t="shared" si="77"/>
        <v>December</v>
      </c>
      <c r="G1624" s="113">
        <f t="shared" si="78"/>
        <v>0</v>
      </c>
      <c r="H1624" s="49">
        <f t="shared" si="79"/>
        <v>0</v>
      </c>
    </row>
    <row r="1625" spans="1:8" x14ac:dyDescent="0.25">
      <c r="A1625" s="204" t="s">
        <v>629</v>
      </c>
      <c r="B1625" s="208">
        <v>5.5</v>
      </c>
      <c r="C1625" s="210"/>
      <c r="D1625" s="212">
        <v>3.5</v>
      </c>
      <c r="E1625" s="214"/>
      <c r="F1625" s="83" t="str">
        <f t="shared" si="77"/>
        <v>December</v>
      </c>
      <c r="G1625" s="113">
        <f t="shared" si="78"/>
        <v>0</v>
      </c>
      <c r="H1625" s="49">
        <f t="shared" si="79"/>
        <v>0</v>
      </c>
    </row>
    <row r="1626" spans="1:8" x14ac:dyDescent="0.25">
      <c r="A1626" s="204" t="s">
        <v>629</v>
      </c>
      <c r="B1626" s="208">
        <v>1.5</v>
      </c>
      <c r="C1626" s="210"/>
      <c r="D1626" s="212">
        <v>10.5</v>
      </c>
      <c r="E1626" s="214"/>
      <c r="F1626" s="83" t="str">
        <f t="shared" si="77"/>
        <v>December</v>
      </c>
      <c r="G1626" s="113">
        <f t="shared" si="78"/>
        <v>0</v>
      </c>
      <c r="H1626" s="49">
        <f t="shared" si="79"/>
        <v>0</v>
      </c>
    </row>
    <row r="1627" spans="1:8" x14ac:dyDescent="0.25">
      <c r="A1627" s="204" t="s">
        <v>629</v>
      </c>
      <c r="B1627" s="208">
        <v>1.5</v>
      </c>
      <c r="C1627" s="210"/>
      <c r="D1627" s="212">
        <v>1</v>
      </c>
      <c r="E1627" s="214"/>
      <c r="F1627" s="83" t="str">
        <f t="shared" si="77"/>
        <v>December</v>
      </c>
      <c r="G1627" s="113">
        <f t="shared" si="78"/>
        <v>0</v>
      </c>
      <c r="H1627" s="49">
        <f t="shared" si="79"/>
        <v>0</v>
      </c>
    </row>
    <row r="1628" spans="1:8" x14ac:dyDescent="0.25">
      <c r="A1628" s="204" t="s">
        <v>629</v>
      </c>
      <c r="B1628" s="208">
        <v>3</v>
      </c>
      <c r="C1628" s="210"/>
      <c r="D1628" s="212">
        <v>1</v>
      </c>
      <c r="E1628" s="214"/>
      <c r="F1628" s="83" t="str">
        <f t="shared" si="77"/>
        <v>December</v>
      </c>
      <c r="G1628" s="113">
        <f t="shared" si="78"/>
        <v>0</v>
      </c>
      <c r="H1628" s="49">
        <f t="shared" si="79"/>
        <v>0</v>
      </c>
    </row>
    <row r="1629" spans="1:8" x14ac:dyDescent="0.25">
      <c r="A1629" s="204" t="s">
        <v>629</v>
      </c>
      <c r="B1629" s="208">
        <v>2.5</v>
      </c>
      <c r="C1629" s="210"/>
      <c r="D1629" s="212">
        <v>4</v>
      </c>
      <c r="E1629" s="214"/>
      <c r="F1629" s="83" t="str">
        <f t="shared" si="77"/>
        <v>December</v>
      </c>
      <c r="G1629" s="113">
        <f t="shared" si="78"/>
        <v>0</v>
      </c>
      <c r="H1629" s="49">
        <f t="shared" si="79"/>
        <v>0</v>
      </c>
    </row>
    <row r="1630" spans="1:8" x14ac:dyDescent="0.25">
      <c r="A1630" s="204" t="s">
        <v>629</v>
      </c>
      <c r="B1630" s="208"/>
      <c r="C1630" s="210"/>
      <c r="D1630" s="212">
        <v>0.5</v>
      </c>
      <c r="E1630" s="214"/>
      <c r="F1630" s="83" t="str">
        <f t="shared" si="77"/>
        <v>December</v>
      </c>
      <c r="G1630" s="113">
        <f t="shared" si="78"/>
        <v>0</v>
      </c>
      <c r="H1630" s="49">
        <f t="shared" si="79"/>
        <v>0</v>
      </c>
    </row>
    <row r="1631" spans="1:8" x14ac:dyDescent="0.25">
      <c r="A1631" s="204" t="s">
        <v>629</v>
      </c>
      <c r="B1631" s="208">
        <v>2.5</v>
      </c>
      <c r="C1631" s="210"/>
      <c r="D1631" s="212">
        <v>5.5</v>
      </c>
      <c r="E1631" s="216">
        <v>5.15</v>
      </c>
      <c r="F1631" s="83" t="str">
        <f t="shared" si="77"/>
        <v>December</v>
      </c>
      <c r="G1631" s="113">
        <f t="shared" si="78"/>
        <v>0</v>
      </c>
      <c r="H1631" s="49">
        <f t="shared" si="79"/>
        <v>0</v>
      </c>
    </row>
    <row r="1632" spans="1:8" x14ac:dyDescent="0.25">
      <c r="A1632" s="204" t="s">
        <v>629</v>
      </c>
      <c r="B1632" s="208">
        <v>1</v>
      </c>
      <c r="C1632" s="210"/>
      <c r="D1632" s="212">
        <v>5</v>
      </c>
      <c r="E1632" s="214"/>
      <c r="F1632" s="83" t="str">
        <f t="shared" si="77"/>
        <v>December</v>
      </c>
      <c r="G1632" s="113">
        <f t="shared" si="78"/>
        <v>0</v>
      </c>
      <c r="H1632" s="49">
        <f t="shared" si="79"/>
        <v>0</v>
      </c>
    </row>
    <row r="1633" spans="1:8" x14ac:dyDescent="0.25">
      <c r="A1633" s="204" t="s">
        <v>629</v>
      </c>
      <c r="B1633" s="208">
        <v>2.5</v>
      </c>
      <c r="C1633" s="210"/>
      <c r="D1633" s="212">
        <v>2</v>
      </c>
      <c r="E1633" s="216">
        <v>5.15</v>
      </c>
      <c r="F1633" s="83" t="str">
        <f t="shared" si="77"/>
        <v>December</v>
      </c>
      <c r="G1633" s="113">
        <f t="shared" si="78"/>
        <v>0</v>
      </c>
      <c r="H1633" s="49">
        <f t="shared" si="79"/>
        <v>0</v>
      </c>
    </row>
    <row r="1634" spans="1:8" x14ac:dyDescent="0.25">
      <c r="A1634" s="204" t="s">
        <v>629</v>
      </c>
      <c r="B1634" s="208">
        <v>2</v>
      </c>
      <c r="C1634" s="210"/>
      <c r="D1634" s="212">
        <v>2.5</v>
      </c>
      <c r="E1634" s="216">
        <v>5.15</v>
      </c>
      <c r="F1634" s="83" t="str">
        <f t="shared" si="77"/>
        <v>December</v>
      </c>
      <c r="G1634" s="113">
        <f t="shared" si="78"/>
        <v>0</v>
      </c>
      <c r="H1634" s="49">
        <f t="shared" si="79"/>
        <v>0</v>
      </c>
    </row>
    <row r="1635" spans="1:8" x14ac:dyDescent="0.25">
      <c r="A1635" s="204" t="s">
        <v>629</v>
      </c>
      <c r="B1635" s="208">
        <v>7</v>
      </c>
      <c r="C1635" s="210"/>
      <c r="D1635" s="212">
        <v>1</v>
      </c>
      <c r="E1635" s="216">
        <v>5.15</v>
      </c>
      <c r="F1635" s="83" t="str">
        <f t="shared" si="77"/>
        <v>December</v>
      </c>
      <c r="G1635" s="113">
        <f t="shared" si="78"/>
        <v>0</v>
      </c>
      <c r="H1635" s="49">
        <f t="shared" si="79"/>
        <v>0</v>
      </c>
    </row>
    <row r="1636" spans="1:8" x14ac:dyDescent="0.25">
      <c r="A1636" s="204" t="s">
        <v>629</v>
      </c>
      <c r="B1636" s="208">
        <v>0.25</v>
      </c>
      <c r="C1636" s="210"/>
      <c r="D1636" s="212">
        <v>0</v>
      </c>
      <c r="E1636" s="214"/>
      <c r="F1636" s="83" t="str">
        <f t="shared" si="77"/>
        <v>December</v>
      </c>
      <c r="G1636" s="113">
        <f t="shared" si="78"/>
        <v>0</v>
      </c>
      <c r="H1636" s="49">
        <f t="shared" si="79"/>
        <v>0</v>
      </c>
    </row>
    <row r="1637" spans="1:8" x14ac:dyDescent="0.25">
      <c r="A1637" s="204" t="s">
        <v>629</v>
      </c>
      <c r="B1637" s="208">
        <v>4.5</v>
      </c>
      <c r="C1637" s="210"/>
      <c r="D1637" s="212">
        <v>2</v>
      </c>
      <c r="E1637" s="214"/>
      <c r="F1637" s="83" t="str">
        <f t="shared" si="77"/>
        <v>December</v>
      </c>
      <c r="G1637" s="113">
        <f t="shared" si="78"/>
        <v>0</v>
      </c>
      <c r="H1637" s="49">
        <f t="shared" si="79"/>
        <v>0</v>
      </c>
    </row>
    <row r="1638" spans="1:8" x14ac:dyDescent="0.25">
      <c r="A1638" s="204" t="s">
        <v>629</v>
      </c>
      <c r="B1638" s="208">
        <v>2.5</v>
      </c>
      <c r="C1638" s="210"/>
      <c r="D1638" s="212">
        <v>0.5</v>
      </c>
      <c r="E1638" s="214"/>
      <c r="F1638" s="83" t="str">
        <f t="shared" si="77"/>
        <v>December</v>
      </c>
      <c r="G1638" s="113">
        <f t="shared" si="78"/>
        <v>0</v>
      </c>
      <c r="H1638" s="49">
        <f t="shared" si="79"/>
        <v>0</v>
      </c>
    </row>
    <row r="1639" spans="1:8" x14ac:dyDescent="0.25">
      <c r="A1639" s="204" t="s">
        <v>629</v>
      </c>
      <c r="B1639" s="208">
        <v>9</v>
      </c>
      <c r="C1639" s="210"/>
      <c r="D1639" s="212">
        <v>1</v>
      </c>
      <c r="E1639" s="214"/>
      <c r="F1639" s="83" t="str">
        <f t="shared" si="77"/>
        <v>December</v>
      </c>
      <c r="G1639" s="113">
        <f t="shared" si="78"/>
        <v>0</v>
      </c>
      <c r="H1639" s="49">
        <f t="shared" si="79"/>
        <v>0</v>
      </c>
    </row>
    <row r="1640" spans="1:8" x14ac:dyDescent="0.25">
      <c r="A1640" s="204" t="s">
        <v>629</v>
      </c>
      <c r="B1640" s="208">
        <v>0.5</v>
      </c>
      <c r="C1640" s="210"/>
      <c r="D1640" s="212">
        <v>2</v>
      </c>
      <c r="E1640" s="216">
        <v>6.5</v>
      </c>
      <c r="F1640" s="83" t="str">
        <f t="shared" si="77"/>
        <v>December</v>
      </c>
      <c r="G1640" s="113">
        <f t="shared" si="78"/>
        <v>0</v>
      </c>
      <c r="H1640" s="49">
        <f t="shared" si="79"/>
        <v>0</v>
      </c>
    </row>
    <row r="1641" spans="1:8" x14ac:dyDescent="0.25">
      <c r="A1641" s="204" t="s">
        <v>629</v>
      </c>
      <c r="B1641" s="208">
        <v>6</v>
      </c>
      <c r="C1641" s="210"/>
      <c r="D1641" s="212">
        <v>7</v>
      </c>
      <c r="E1641" s="216">
        <v>10.09</v>
      </c>
      <c r="F1641" s="83" t="str">
        <f t="shared" si="77"/>
        <v>December</v>
      </c>
      <c r="G1641" s="113">
        <f t="shared" si="78"/>
        <v>0</v>
      </c>
      <c r="H1641" s="49">
        <f t="shared" si="79"/>
        <v>0</v>
      </c>
    </row>
    <row r="1642" spans="1:8" x14ac:dyDescent="0.25">
      <c r="A1642" s="204" t="s">
        <v>629</v>
      </c>
      <c r="B1642" s="208"/>
      <c r="C1642" s="210"/>
      <c r="D1642" s="212">
        <v>1</v>
      </c>
      <c r="E1642" s="216">
        <v>2.8058000000000001</v>
      </c>
      <c r="F1642" s="83" t="str">
        <f t="shared" si="77"/>
        <v>December</v>
      </c>
      <c r="G1642" s="113">
        <f t="shared" si="78"/>
        <v>0</v>
      </c>
      <c r="H1642" s="49">
        <f t="shared" si="79"/>
        <v>0</v>
      </c>
    </row>
    <row r="1643" spans="1:8" x14ac:dyDescent="0.25">
      <c r="A1643" s="204" t="s">
        <v>629</v>
      </c>
      <c r="B1643" s="208"/>
      <c r="C1643" s="210"/>
      <c r="D1643" s="212">
        <v>3.5</v>
      </c>
      <c r="E1643" s="216">
        <v>11.31</v>
      </c>
      <c r="F1643" s="83" t="str">
        <f t="shared" si="77"/>
        <v>December</v>
      </c>
      <c r="G1643" s="113">
        <f t="shared" si="78"/>
        <v>0</v>
      </c>
      <c r="H1643" s="49">
        <f t="shared" si="79"/>
        <v>0</v>
      </c>
    </row>
    <row r="1644" spans="1:8" x14ac:dyDescent="0.25">
      <c r="A1644" s="204" t="s">
        <v>629</v>
      </c>
      <c r="B1644" s="208"/>
      <c r="C1644" s="210"/>
      <c r="D1644" s="212">
        <v>2.5</v>
      </c>
      <c r="E1644" s="214"/>
      <c r="F1644" s="83" t="str">
        <f t="shared" si="77"/>
        <v>December</v>
      </c>
      <c r="G1644" s="113">
        <f t="shared" si="78"/>
        <v>0</v>
      </c>
      <c r="H1644" s="49">
        <f t="shared" si="79"/>
        <v>0</v>
      </c>
    </row>
    <row r="1645" spans="1:8" x14ac:dyDescent="0.25">
      <c r="A1645" s="204" t="s">
        <v>629</v>
      </c>
      <c r="B1645" s="208">
        <v>3</v>
      </c>
      <c r="C1645" s="210"/>
      <c r="D1645" s="212">
        <v>3</v>
      </c>
      <c r="E1645" s="216">
        <v>9.5150000000000006</v>
      </c>
      <c r="F1645" s="83" t="str">
        <f t="shared" ref="F1645:F1708" si="80">"December"</f>
        <v>December</v>
      </c>
      <c r="G1645" s="113">
        <f t="shared" si="78"/>
        <v>0</v>
      </c>
      <c r="H1645" s="49">
        <f t="shared" si="79"/>
        <v>0</v>
      </c>
    </row>
    <row r="1646" spans="1:8" x14ac:dyDescent="0.25">
      <c r="A1646" s="204" t="s">
        <v>629</v>
      </c>
      <c r="B1646" s="208">
        <v>1</v>
      </c>
      <c r="C1646" s="210"/>
      <c r="D1646" s="212">
        <v>4</v>
      </c>
      <c r="E1646" s="216">
        <v>15.39</v>
      </c>
      <c r="F1646" s="83" t="str">
        <f t="shared" si="80"/>
        <v>December</v>
      </c>
      <c r="G1646" s="113">
        <f t="shared" si="78"/>
        <v>0</v>
      </c>
      <c r="H1646" s="49">
        <f t="shared" si="79"/>
        <v>0</v>
      </c>
    </row>
    <row r="1647" spans="1:8" x14ac:dyDescent="0.25">
      <c r="A1647" s="204" t="s">
        <v>626</v>
      </c>
      <c r="B1647" s="208">
        <v>3</v>
      </c>
      <c r="C1647" s="210"/>
      <c r="D1647" s="212">
        <v>4</v>
      </c>
      <c r="E1647" s="216">
        <v>12.3825</v>
      </c>
      <c r="F1647" s="83" t="str">
        <f t="shared" si="80"/>
        <v>December</v>
      </c>
      <c r="G1647" s="113">
        <f t="shared" si="78"/>
        <v>0</v>
      </c>
      <c r="H1647" s="49">
        <f t="shared" si="79"/>
        <v>0</v>
      </c>
    </row>
    <row r="1648" spans="1:8" x14ac:dyDescent="0.25">
      <c r="A1648" s="204" t="s">
        <v>626</v>
      </c>
      <c r="B1648" s="208"/>
      <c r="C1648" s="210"/>
      <c r="D1648" s="212">
        <v>0</v>
      </c>
      <c r="E1648" s="216">
        <v>12.5625</v>
      </c>
      <c r="F1648" s="83" t="str">
        <f t="shared" si="80"/>
        <v>December</v>
      </c>
      <c r="G1648" s="113">
        <f t="shared" si="78"/>
        <v>0</v>
      </c>
      <c r="H1648" s="49">
        <f t="shared" si="79"/>
        <v>0</v>
      </c>
    </row>
    <row r="1649" spans="1:8" x14ac:dyDescent="0.25">
      <c r="A1649" s="204" t="s">
        <v>626</v>
      </c>
      <c r="B1649" s="208">
        <v>1</v>
      </c>
      <c r="C1649" s="210"/>
      <c r="D1649" s="212">
        <v>2</v>
      </c>
      <c r="E1649" s="216">
        <v>10.66</v>
      </c>
      <c r="F1649" s="83" t="str">
        <f t="shared" si="80"/>
        <v>December</v>
      </c>
      <c r="G1649" s="113">
        <f t="shared" si="78"/>
        <v>0</v>
      </c>
      <c r="H1649" s="49">
        <f t="shared" si="79"/>
        <v>0</v>
      </c>
    </row>
    <row r="1650" spans="1:8" x14ac:dyDescent="0.25">
      <c r="A1650" s="204" t="s">
        <v>626</v>
      </c>
      <c r="B1650" s="208"/>
      <c r="C1650" s="210"/>
      <c r="D1650" s="212">
        <v>0</v>
      </c>
      <c r="E1650" s="216">
        <v>15.29</v>
      </c>
      <c r="F1650" s="83" t="str">
        <f t="shared" si="80"/>
        <v>December</v>
      </c>
      <c r="G1650" s="113">
        <f t="shared" si="78"/>
        <v>0</v>
      </c>
      <c r="H1650" s="49">
        <f t="shared" si="79"/>
        <v>0</v>
      </c>
    </row>
    <row r="1651" spans="1:8" x14ac:dyDescent="0.25">
      <c r="A1651" s="204" t="s">
        <v>626</v>
      </c>
      <c r="B1651" s="208"/>
      <c r="C1651" s="210"/>
      <c r="D1651" s="212">
        <v>1</v>
      </c>
      <c r="E1651" s="216">
        <v>10.315</v>
      </c>
      <c r="F1651" s="83" t="str">
        <f t="shared" si="80"/>
        <v>December</v>
      </c>
      <c r="G1651" s="113">
        <f t="shared" si="78"/>
        <v>0</v>
      </c>
      <c r="H1651" s="49">
        <f t="shared" si="79"/>
        <v>0</v>
      </c>
    </row>
    <row r="1652" spans="1:8" x14ac:dyDescent="0.25">
      <c r="A1652" s="204" t="s">
        <v>626</v>
      </c>
      <c r="B1652" s="208"/>
      <c r="C1652" s="210"/>
      <c r="D1652" s="212">
        <v>4</v>
      </c>
      <c r="E1652" s="214"/>
      <c r="F1652" s="83" t="str">
        <f t="shared" si="80"/>
        <v>December</v>
      </c>
      <c r="G1652" s="113">
        <f t="shared" si="78"/>
        <v>0</v>
      </c>
      <c r="H1652" s="49">
        <f t="shared" si="79"/>
        <v>0</v>
      </c>
    </row>
    <row r="1653" spans="1:8" x14ac:dyDescent="0.25">
      <c r="A1653" s="204" t="s">
        <v>626</v>
      </c>
      <c r="B1653" s="208"/>
      <c r="C1653" s="210"/>
      <c r="D1653" s="212">
        <v>4</v>
      </c>
      <c r="E1653" s="216">
        <v>0.2041</v>
      </c>
      <c r="F1653" s="83" t="str">
        <f t="shared" si="80"/>
        <v>December</v>
      </c>
      <c r="G1653" s="113">
        <f t="shared" si="78"/>
        <v>0</v>
      </c>
      <c r="H1653" s="49">
        <f t="shared" si="79"/>
        <v>0</v>
      </c>
    </row>
    <row r="1654" spans="1:8" x14ac:dyDescent="0.25">
      <c r="A1654" s="204" t="s">
        <v>626</v>
      </c>
      <c r="B1654" s="208"/>
      <c r="C1654" s="210"/>
      <c r="D1654" s="212">
        <v>4</v>
      </c>
      <c r="E1654" s="214"/>
      <c r="F1654" s="83" t="str">
        <f t="shared" si="80"/>
        <v>December</v>
      </c>
      <c r="G1654" s="113">
        <f t="shared" si="78"/>
        <v>0</v>
      </c>
      <c r="H1654" s="49">
        <f t="shared" si="79"/>
        <v>0</v>
      </c>
    </row>
    <row r="1655" spans="1:8" x14ac:dyDescent="0.25">
      <c r="A1655" s="204" t="s">
        <v>626</v>
      </c>
      <c r="B1655" s="208"/>
      <c r="C1655" s="210"/>
      <c r="D1655" s="212">
        <v>0</v>
      </c>
      <c r="E1655" s="214"/>
      <c r="F1655" s="83" t="str">
        <f t="shared" si="80"/>
        <v>December</v>
      </c>
      <c r="G1655" s="113">
        <f t="shared" si="78"/>
        <v>0</v>
      </c>
      <c r="H1655" s="49">
        <f t="shared" si="79"/>
        <v>0</v>
      </c>
    </row>
    <row r="1656" spans="1:8" x14ac:dyDescent="0.25">
      <c r="A1656" s="204" t="s">
        <v>631</v>
      </c>
      <c r="B1656" s="208"/>
      <c r="C1656" s="210"/>
      <c r="D1656" s="212"/>
      <c r="E1656" s="216">
        <v>2.58</v>
      </c>
      <c r="F1656" s="83" t="str">
        <f t="shared" si="80"/>
        <v>December</v>
      </c>
      <c r="G1656" s="113">
        <f t="shared" si="78"/>
        <v>0</v>
      </c>
      <c r="H1656" s="49">
        <f t="shared" si="79"/>
        <v>0</v>
      </c>
    </row>
    <row r="1657" spans="1:8" x14ac:dyDescent="0.25">
      <c r="A1657" s="204" t="s">
        <v>631</v>
      </c>
      <c r="B1657" s="208"/>
      <c r="C1657" s="210"/>
      <c r="D1657" s="212">
        <v>300</v>
      </c>
      <c r="E1657" s="216">
        <v>2.58</v>
      </c>
      <c r="F1657" s="83" t="str">
        <f t="shared" si="80"/>
        <v>December</v>
      </c>
      <c r="G1657" s="113">
        <f t="shared" si="78"/>
        <v>0</v>
      </c>
      <c r="H1657" s="49">
        <f t="shared" si="79"/>
        <v>0</v>
      </c>
    </row>
    <row r="1658" spans="1:8" x14ac:dyDescent="0.25">
      <c r="A1658" s="204" t="s">
        <v>631</v>
      </c>
      <c r="B1658" s="208"/>
      <c r="C1658" s="210"/>
      <c r="D1658" s="212">
        <v>0</v>
      </c>
      <c r="E1658" s="216">
        <v>2.58</v>
      </c>
      <c r="F1658" s="83" t="str">
        <f t="shared" si="80"/>
        <v>December</v>
      </c>
      <c r="G1658" s="113">
        <f t="shared" si="78"/>
        <v>0</v>
      </c>
      <c r="H1658" s="49">
        <f t="shared" si="79"/>
        <v>0</v>
      </c>
    </row>
    <row r="1659" spans="1:8" x14ac:dyDescent="0.25">
      <c r="A1659" s="204" t="s">
        <v>631</v>
      </c>
      <c r="B1659" s="208"/>
      <c r="C1659" s="210"/>
      <c r="D1659" s="212">
        <v>281</v>
      </c>
      <c r="E1659" s="216">
        <v>2.58</v>
      </c>
      <c r="F1659" s="83" t="str">
        <f t="shared" si="80"/>
        <v>December</v>
      </c>
      <c r="G1659" s="113">
        <f t="shared" si="78"/>
        <v>0</v>
      </c>
      <c r="H1659" s="49">
        <f t="shared" si="79"/>
        <v>0</v>
      </c>
    </row>
    <row r="1660" spans="1:8" x14ac:dyDescent="0.25">
      <c r="A1660" s="204" t="s">
        <v>631</v>
      </c>
      <c r="B1660" s="208"/>
      <c r="C1660" s="210"/>
      <c r="D1660" s="212">
        <v>100</v>
      </c>
      <c r="E1660" s="216">
        <v>2.58</v>
      </c>
      <c r="F1660" s="83" t="str">
        <f t="shared" si="80"/>
        <v>December</v>
      </c>
      <c r="G1660" s="113">
        <f t="shared" si="78"/>
        <v>0</v>
      </c>
      <c r="H1660" s="49">
        <f t="shared" si="79"/>
        <v>0</v>
      </c>
    </row>
    <row r="1661" spans="1:8" x14ac:dyDescent="0.25">
      <c r="A1661" s="204" t="s">
        <v>631</v>
      </c>
      <c r="B1661" s="208"/>
      <c r="C1661" s="210"/>
      <c r="D1661" s="212">
        <v>3</v>
      </c>
      <c r="E1661" s="216">
        <v>2.58</v>
      </c>
      <c r="F1661" s="83" t="str">
        <f t="shared" si="80"/>
        <v>December</v>
      </c>
      <c r="G1661" s="113">
        <f t="shared" si="78"/>
        <v>0</v>
      </c>
      <c r="H1661" s="49">
        <f t="shared" si="79"/>
        <v>0</v>
      </c>
    </row>
    <row r="1662" spans="1:8" x14ac:dyDescent="0.25">
      <c r="A1662" s="204" t="s">
        <v>631</v>
      </c>
      <c r="B1662" s="208"/>
      <c r="C1662" s="210"/>
      <c r="D1662" s="212">
        <v>3</v>
      </c>
      <c r="E1662" s="216">
        <v>2.58</v>
      </c>
      <c r="F1662" s="83" t="str">
        <f t="shared" si="80"/>
        <v>December</v>
      </c>
      <c r="G1662" s="113">
        <f t="shared" si="78"/>
        <v>0</v>
      </c>
      <c r="H1662" s="49">
        <f t="shared" si="79"/>
        <v>0</v>
      </c>
    </row>
    <row r="1663" spans="1:8" x14ac:dyDescent="0.25">
      <c r="A1663" s="204" t="s">
        <v>631</v>
      </c>
      <c r="B1663" s="208"/>
      <c r="C1663" s="210"/>
      <c r="D1663" s="212">
        <v>2</v>
      </c>
      <c r="E1663" s="216">
        <v>2.58</v>
      </c>
      <c r="F1663" s="83" t="str">
        <f t="shared" si="80"/>
        <v>December</v>
      </c>
      <c r="G1663" s="113">
        <f t="shared" si="78"/>
        <v>0</v>
      </c>
      <c r="H1663" s="49">
        <f t="shared" si="79"/>
        <v>0</v>
      </c>
    </row>
    <row r="1664" spans="1:8" x14ac:dyDescent="0.25">
      <c r="A1664" s="204" t="s">
        <v>631</v>
      </c>
      <c r="B1664" s="208"/>
      <c r="C1664" s="210"/>
      <c r="D1664" s="212">
        <v>2</v>
      </c>
      <c r="E1664" s="216">
        <v>2.58</v>
      </c>
      <c r="F1664" s="83" t="str">
        <f t="shared" si="80"/>
        <v>December</v>
      </c>
      <c r="G1664" s="113">
        <f t="shared" si="78"/>
        <v>0</v>
      </c>
      <c r="H1664" s="49">
        <f t="shared" si="79"/>
        <v>0</v>
      </c>
    </row>
    <row r="1665" spans="1:8" x14ac:dyDescent="0.25">
      <c r="A1665" s="204" t="s">
        <v>651</v>
      </c>
      <c r="B1665" s="208"/>
      <c r="C1665" s="210"/>
      <c r="D1665" s="212">
        <v>1</v>
      </c>
      <c r="E1665" s="218"/>
      <c r="F1665" s="83" t="str">
        <f t="shared" si="80"/>
        <v>December</v>
      </c>
      <c r="G1665" s="113">
        <f t="shared" si="78"/>
        <v>0</v>
      </c>
      <c r="H1665" s="49">
        <f t="shared" si="79"/>
        <v>0</v>
      </c>
    </row>
    <row r="1666" spans="1:8" x14ac:dyDescent="0.25">
      <c r="A1666" s="204" t="s">
        <v>651</v>
      </c>
      <c r="B1666" s="208"/>
      <c r="C1666" s="210"/>
      <c r="D1666" s="212">
        <v>2</v>
      </c>
      <c r="E1666" s="214"/>
      <c r="F1666" s="83" t="str">
        <f t="shared" si="80"/>
        <v>December</v>
      </c>
      <c r="G1666" s="113">
        <f t="shared" si="78"/>
        <v>0</v>
      </c>
      <c r="H1666" s="49">
        <f t="shared" si="79"/>
        <v>0</v>
      </c>
    </row>
    <row r="1667" spans="1:8" x14ac:dyDescent="0.25">
      <c r="A1667" s="204" t="s">
        <v>651</v>
      </c>
      <c r="B1667" s="208"/>
      <c r="C1667" s="210"/>
      <c r="D1667" s="212">
        <v>2</v>
      </c>
      <c r="E1667" s="214"/>
      <c r="F1667" s="83" t="str">
        <f t="shared" si="80"/>
        <v>December</v>
      </c>
      <c r="G1667" s="113">
        <f t="shared" ref="G1667:G1730" si="81">IFERROR(IF(C1667=" ",0,C1667),0)</f>
        <v>0</v>
      </c>
      <c r="H1667" s="49">
        <f t="shared" ref="H1667:H1730" si="82">IFERROR(G1667 * E1667, 0)</f>
        <v>0</v>
      </c>
    </row>
    <row r="1668" spans="1:8" x14ac:dyDescent="0.25">
      <c r="A1668" s="204" t="s">
        <v>651</v>
      </c>
      <c r="B1668" s="208"/>
      <c r="C1668" s="210"/>
      <c r="D1668" s="212">
        <v>0</v>
      </c>
      <c r="E1668" s="214"/>
      <c r="F1668" s="83" t="str">
        <f t="shared" si="80"/>
        <v>December</v>
      </c>
      <c r="G1668" s="113">
        <f t="shared" si="81"/>
        <v>0</v>
      </c>
      <c r="H1668" s="49">
        <f t="shared" si="82"/>
        <v>0</v>
      </c>
    </row>
    <row r="1669" spans="1:8" x14ac:dyDescent="0.25">
      <c r="A1669" s="204" t="s">
        <v>651</v>
      </c>
      <c r="B1669" s="208"/>
      <c r="C1669" s="210"/>
      <c r="D1669" s="212">
        <v>2</v>
      </c>
      <c r="E1669" s="214"/>
      <c r="F1669" s="83" t="str">
        <f t="shared" si="80"/>
        <v>December</v>
      </c>
      <c r="G1669" s="113">
        <f t="shared" si="81"/>
        <v>0</v>
      </c>
      <c r="H1669" s="49">
        <f t="shared" si="82"/>
        <v>0</v>
      </c>
    </row>
    <row r="1670" spans="1:8" x14ac:dyDescent="0.25">
      <c r="A1670" s="204" t="s">
        <v>651</v>
      </c>
      <c r="B1670" s="208"/>
      <c r="C1670" s="210"/>
      <c r="D1670" s="212">
        <v>10</v>
      </c>
      <c r="E1670" s="214"/>
      <c r="F1670" s="83" t="str">
        <f t="shared" si="80"/>
        <v>December</v>
      </c>
      <c r="G1670" s="113">
        <f t="shared" si="81"/>
        <v>0</v>
      </c>
      <c r="H1670" s="49">
        <f t="shared" si="82"/>
        <v>0</v>
      </c>
    </row>
    <row r="1671" spans="1:8" x14ac:dyDescent="0.25">
      <c r="A1671" s="204" t="s">
        <v>651</v>
      </c>
      <c r="B1671" s="208"/>
      <c r="C1671" s="210"/>
      <c r="D1671" s="212">
        <v>0</v>
      </c>
      <c r="E1671" s="214"/>
      <c r="F1671" s="83" t="str">
        <f t="shared" si="80"/>
        <v>December</v>
      </c>
      <c r="G1671" s="113">
        <f t="shared" si="81"/>
        <v>0</v>
      </c>
      <c r="H1671" s="49">
        <f t="shared" si="82"/>
        <v>0</v>
      </c>
    </row>
    <row r="1672" spans="1:8" x14ac:dyDescent="0.25">
      <c r="A1672" s="204" t="s">
        <v>651</v>
      </c>
      <c r="B1672" s="208"/>
      <c r="C1672" s="210"/>
      <c r="D1672" s="212">
        <v>0</v>
      </c>
      <c r="E1672" s="214"/>
      <c r="F1672" s="83" t="str">
        <f t="shared" si="80"/>
        <v>December</v>
      </c>
      <c r="G1672" s="113">
        <f t="shared" si="81"/>
        <v>0</v>
      </c>
      <c r="H1672" s="49">
        <f t="shared" si="82"/>
        <v>0</v>
      </c>
    </row>
    <row r="1673" spans="1:8" x14ac:dyDescent="0.25">
      <c r="A1673" s="204" t="s">
        <v>651</v>
      </c>
      <c r="B1673" s="208"/>
      <c r="C1673" s="210"/>
      <c r="D1673" s="212">
        <v>6</v>
      </c>
      <c r="E1673" s="214"/>
      <c r="F1673" s="83" t="str">
        <f t="shared" si="80"/>
        <v>December</v>
      </c>
      <c r="G1673" s="113">
        <f t="shared" si="81"/>
        <v>0</v>
      </c>
      <c r="H1673" s="49">
        <f t="shared" si="82"/>
        <v>0</v>
      </c>
    </row>
    <row r="1674" spans="1:8" x14ac:dyDescent="0.25">
      <c r="A1674" s="204" t="s">
        <v>651</v>
      </c>
      <c r="B1674" s="208"/>
      <c r="C1674" s="210"/>
      <c r="D1674" s="212">
        <v>3</v>
      </c>
      <c r="E1674" s="214"/>
      <c r="F1674" s="83" t="str">
        <f t="shared" si="80"/>
        <v>December</v>
      </c>
      <c r="G1674" s="113">
        <f t="shared" si="81"/>
        <v>0</v>
      </c>
      <c r="H1674" s="49">
        <f t="shared" si="82"/>
        <v>0</v>
      </c>
    </row>
    <row r="1675" spans="1:8" x14ac:dyDescent="0.25">
      <c r="A1675" s="204" t="s">
        <v>651</v>
      </c>
      <c r="B1675" s="208"/>
      <c r="C1675" s="210"/>
      <c r="D1675" s="212">
        <v>4</v>
      </c>
      <c r="E1675" s="214"/>
      <c r="F1675" s="83" t="str">
        <f t="shared" si="80"/>
        <v>December</v>
      </c>
      <c r="G1675" s="113">
        <f t="shared" si="81"/>
        <v>0</v>
      </c>
      <c r="H1675" s="49">
        <f t="shared" si="82"/>
        <v>0</v>
      </c>
    </row>
    <row r="1676" spans="1:8" x14ac:dyDescent="0.25">
      <c r="A1676" s="204" t="s">
        <v>651</v>
      </c>
      <c r="B1676" s="208"/>
      <c r="C1676" s="210"/>
      <c r="D1676" s="212">
        <v>0</v>
      </c>
      <c r="E1676" s="216">
        <v>16.567499999999999</v>
      </c>
      <c r="F1676" s="83" t="str">
        <f t="shared" si="80"/>
        <v>December</v>
      </c>
      <c r="G1676" s="113">
        <f t="shared" si="81"/>
        <v>0</v>
      </c>
      <c r="H1676" s="49">
        <f t="shared" si="82"/>
        <v>0</v>
      </c>
    </row>
    <row r="1677" spans="1:8" x14ac:dyDescent="0.25">
      <c r="A1677" s="204" t="s">
        <v>651</v>
      </c>
      <c r="B1677" s="208"/>
      <c r="C1677" s="210"/>
      <c r="D1677" s="212">
        <v>0.5</v>
      </c>
      <c r="E1677" s="218"/>
      <c r="F1677" s="83" t="str">
        <f t="shared" si="80"/>
        <v>December</v>
      </c>
      <c r="G1677" s="113">
        <f t="shared" si="81"/>
        <v>0</v>
      </c>
      <c r="H1677" s="49">
        <f t="shared" si="82"/>
        <v>0</v>
      </c>
    </row>
    <row r="1678" spans="1:8" x14ac:dyDescent="0.25">
      <c r="A1678" s="204" t="s">
        <v>630</v>
      </c>
      <c r="B1678" s="208"/>
      <c r="C1678" s="210"/>
      <c r="D1678" s="212">
        <v>6</v>
      </c>
      <c r="E1678" s="216">
        <v>8.74</v>
      </c>
      <c r="F1678" s="83" t="str">
        <f t="shared" si="80"/>
        <v>December</v>
      </c>
      <c r="G1678" s="113">
        <f t="shared" si="81"/>
        <v>0</v>
      </c>
      <c r="H1678" s="49">
        <f t="shared" si="82"/>
        <v>0</v>
      </c>
    </row>
    <row r="1679" spans="1:8" x14ac:dyDescent="0.25">
      <c r="A1679" s="204" t="s">
        <v>630</v>
      </c>
      <c r="B1679" s="208"/>
      <c r="C1679" s="210"/>
      <c r="D1679" s="212">
        <v>0</v>
      </c>
      <c r="E1679" s="216">
        <v>8.74</v>
      </c>
      <c r="F1679" s="83" t="str">
        <f t="shared" si="80"/>
        <v>December</v>
      </c>
      <c r="G1679" s="113">
        <f t="shared" si="81"/>
        <v>0</v>
      </c>
      <c r="H1679" s="49">
        <f t="shared" si="82"/>
        <v>0</v>
      </c>
    </row>
    <row r="1680" spans="1:8" x14ac:dyDescent="0.25">
      <c r="A1680" s="204" t="s">
        <v>630</v>
      </c>
      <c r="B1680" s="208"/>
      <c r="C1680" s="210"/>
      <c r="D1680" s="212">
        <v>1</v>
      </c>
      <c r="E1680" s="216">
        <v>8.74</v>
      </c>
      <c r="F1680" s="83" t="str">
        <f t="shared" si="80"/>
        <v>December</v>
      </c>
      <c r="G1680" s="113">
        <f t="shared" si="81"/>
        <v>0</v>
      </c>
      <c r="H1680" s="49">
        <f t="shared" si="82"/>
        <v>0</v>
      </c>
    </row>
    <row r="1681" spans="1:8" x14ac:dyDescent="0.25">
      <c r="A1681" s="204" t="s">
        <v>611</v>
      </c>
      <c r="B1681" s="208"/>
      <c r="C1681" s="210"/>
      <c r="D1681" s="212">
        <v>0</v>
      </c>
      <c r="E1681" s="214"/>
      <c r="F1681" s="83" t="str">
        <f t="shared" si="80"/>
        <v>December</v>
      </c>
      <c r="G1681" s="113">
        <f t="shared" si="81"/>
        <v>0</v>
      </c>
      <c r="H1681" s="49">
        <f t="shared" si="82"/>
        <v>0</v>
      </c>
    </row>
    <row r="1682" spans="1:8" x14ac:dyDescent="0.25">
      <c r="A1682" s="204" t="s">
        <v>628</v>
      </c>
      <c r="B1682" s="208"/>
      <c r="C1682" s="210"/>
      <c r="D1682" s="212">
        <v>16</v>
      </c>
      <c r="E1682" s="218"/>
      <c r="F1682" s="83" t="str">
        <f t="shared" si="80"/>
        <v>December</v>
      </c>
      <c r="G1682" s="113">
        <f t="shared" si="81"/>
        <v>0</v>
      </c>
      <c r="H1682" s="49">
        <f t="shared" si="82"/>
        <v>0</v>
      </c>
    </row>
    <row r="1683" spans="1:8" x14ac:dyDescent="0.25">
      <c r="A1683" s="204" t="s">
        <v>628</v>
      </c>
      <c r="B1683" s="208">
        <v>1</v>
      </c>
      <c r="C1683" s="210"/>
      <c r="D1683" s="212">
        <v>4</v>
      </c>
      <c r="E1683" s="216">
        <v>2.06E-2</v>
      </c>
      <c r="F1683" s="83" t="str">
        <f t="shared" si="80"/>
        <v>December</v>
      </c>
      <c r="G1683" s="113">
        <f t="shared" si="81"/>
        <v>0</v>
      </c>
      <c r="H1683" s="49">
        <f t="shared" si="82"/>
        <v>0</v>
      </c>
    </row>
    <row r="1684" spans="1:8" x14ac:dyDescent="0.25">
      <c r="A1684" s="204" t="s">
        <v>628</v>
      </c>
      <c r="B1684" s="208"/>
      <c r="C1684" s="210"/>
      <c r="D1684" s="212">
        <v>0</v>
      </c>
      <c r="E1684" s="214"/>
      <c r="F1684" s="83" t="str">
        <f t="shared" si="80"/>
        <v>December</v>
      </c>
      <c r="G1684" s="113">
        <f t="shared" si="81"/>
        <v>0</v>
      </c>
      <c r="H1684" s="49">
        <f t="shared" si="82"/>
        <v>0</v>
      </c>
    </row>
    <row r="1685" spans="1:8" x14ac:dyDescent="0.25">
      <c r="A1685" s="204" t="s">
        <v>628</v>
      </c>
      <c r="B1685" s="208"/>
      <c r="C1685" s="210"/>
      <c r="D1685" s="212">
        <v>3</v>
      </c>
      <c r="E1685" s="216">
        <v>17.32</v>
      </c>
      <c r="F1685" s="83" t="str">
        <f t="shared" si="80"/>
        <v>December</v>
      </c>
      <c r="G1685" s="113">
        <f t="shared" si="81"/>
        <v>0</v>
      </c>
      <c r="H1685" s="49">
        <f t="shared" si="82"/>
        <v>0</v>
      </c>
    </row>
    <row r="1686" spans="1:8" x14ac:dyDescent="0.25">
      <c r="A1686" s="204" t="s">
        <v>628</v>
      </c>
      <c r="B1686" s="208"/>
      <c r="C1686" s="210"/>
      <c r="D1686" s="212">
        <v>12</v>
      </c>
      <c r="E1686" s="216">
        <v>16.5</v>
      </c>
      <c r="F1686" s="83" t="str">
        <f t="shared" si="80"/>
        <v>December</v>
      </c>
      <c r="G1686" s="113">
        <f t="shared" si="81"/>
        <v>0</v>
      </c>
      <c r="H1686" s="49">
        <f t="shared" si="82"/>
        <v>0</v>
      </c>
    </row>
    <row r="1687" spans="1:8" x14ac:dyDescent="0.25">
      <c r="A1687" s="204" t="s">
        <v>628</v>
      </c>
      <c r="B1687" s="208"/>
      <c r="C1687" s="210"/>
      <c r="D1687" s="212">
        <v>6050</v>
      </c>
      <c r="E1687" s="216">
        <v>2.1999999999999999E-2</v>
      </c>
      <c r="F1687" s="83" t="str">
        <f t="shared" si="80"/>
        <v>December</v>
      </c>
      <c r="G1687" s="113">
        <f t="shared" si="81"/>
        <v>0</v>
      </c>
      <c r="H1687" s="49">
        <f t="shared" si="82"/>
        <v>0</v>
      </c>
    </row>
    <row r="1688" spans="1:8" x14ac:dyDescent="0.25">
      <c r="A1688" s="204" t="s">
        <v>628</v>
      </c>
      <c r="B1688" s="208"/>
      <c r="C1688" s="210"/>
      <c r="D1688" s="212">
        <v>1250</v>
      </c>
      <c r="E1688" s="216">
        <v>2.8840000000000001E-2</v>
      </c>
      <c r="F1688" s="83" t="str">
        <f t="shared" si="80"/>
        <v>December</v>
      </c>
      <c r="G1688" s="113">
        <f t="shared" si="81"/>
        <v>0</v>
      </c>
      <c r="H1688" s="49">
        <f t="shared" si="82"/>
        <v>0</v>
      </c>
    </row>
    <row r="1689" spans="1:8" x14ac:dyDescent="0.25">
      <c r="A1689" s="204" t="s">
        <v>628</v>
      </c>
      <c r="B1689" s="208"/>
      <c r="C1689" s="210"/>
      <c r="D1689" s="212">
        <v>1750</v>
      </c>
      <c r="E1689" s="216">
        <v>6.9699999999999998E-2</v>
      </c>
      <c r="F1689" s="83" t="str">
        <f t="shared" si="80"/>
        <v>December</v>
      </c>
      <c r="G1689" s="113">
        <f t="shared" si="81"/>
        <v>0</v>
      </c>
      <c r="H1689" s="49">
        <f t="shared" si="82"/>
        <v>0</v>
      </c>
    </row>
    <row r="1690" spans="1:8" x14ac:dyDescent="0.25">
      <c r="A1690" s="204" t="s">
        <v>628</v>
      </c>
      <c r="B1690" s="208">
        <v>16.5</v>
      </c>
      <c r="C1690" s="210"/>
      <c r="D1690" s="212">
        <v>0.25</v>
      </c>
      <c r="E1690" s="216">
        <v>2.2799999999999998</v>
      </c>
      <c r="F1690" s="83" t="str">
        <f t="shared" si="80"/>
        <v>December</v>
      </c>
      <c r="G1690" s="113">
        <f t="shared" si="81"/>
        <v>0</v>
      </c>
      <c r="H1690" s="49">
        <f t="shared" si="82"/>
        <v>0</v>
      </c>
    </row>
    <row r="1691" spans="1:8" x14ac:dyDescent="0.25">
      <c r="A1691" s="204" t="s">
        <v>628</v>
      </c>
      <c r="B1691" s="208"/>
      <c r="C1691" s="210"/>
      <c r="D1691" s="212">
        <v>0.25</v>
      </c>
      <c r="E1691" s="216">
        <v>22.42</v>
      </c>
      <c r="F1691" s="83" t="str">
        <f t="shared" si="80"/>
        <v>December</v>
      </c>
      <c r="G1691" s="113">
        <f t="shared" si="81"/>
        <v>0</v>
      </c>
      <c r="H1691" s="49">
        <f t="shared" si="82"/>
        <v>0</v>
      </c>
    </row>
    <row r="1692" spans="1:8" x14ac:dyDescent="0.25">
      <c r="A1692" s="204" t="s">
        <v>624</v>
      </c>
      <c r="B1692" s="208">
        <v>15.5</v>
      </c>
      <c r="C1692" s="210"/>
      <c r="D1692" s="212">
        <v>0.5</v>
      </c>
      <c r="E1692" s="216">
        <v>7.3249999999999996E-2</v>
      </c>
      <c r="F1692" s="83" t="str">
        <f t="shared" si="80"/>
        <v>December</v>
      </c>
      <c r="G1692" s="113">
        <f t="shared" si="81"/>
        <v>0</v>
      </c>
      <c r="H1692" s="49">
        <f t="shared" si="82"/>
        <v>0</v>
      </c>
    </row>
    <row r="1693" spans="1:8" x14ac:dyDescent="0.25">
      <c r="A1693" s="204" t="s">
        <v>624</v>
      </c>
      <c r="B1693" s="208">
        <v>11.5</v>
      </c>
      <c r="C1693" s="210"/>
      <c r="D1693" s="212">
        <v>0.66700000000000004</v>
      </c>
      <c r="E1693" s="216">
        <v>0.11731999999999999</v>
      </c>
      <c r="F1693" s="83" t="str">
        <f t="shared" si="80"/>
        <v>December</v>
      </c>
      <c r="G1693" s="113">
        <f t="shared" si="81"/>
        <v>0</v>
      </c>
      <c r="H1693" s="49">
        <f t="shared" si="82"/>
        <v>0</v>
      </c>
    </row>
    <row r="1694" spans="1:8" x14ac:dyDescent="0.25">
      <c r="A1694" s="204" t="s">
        <v>624</v>
      </c>
      <c r="B1694" s="208">
        <v>0</v>
      </c>
      <c r="C1694" s="210"/>
      <c r="D1694" s="212">
        <v>0.66700000000000004</v>
      </c>
      <c r="E1694" s="216">
        <v>0.14956</v>
      </c>
      <c r="F1694" s="83" t="str">
        <f t="shared" si="80"/>
        <v>December</v>
      </c>
      <c r="G1694" s="113">
        <f t="shared" si="81"/>
        <v>0</v>
      </c>
      <c r="H1694" s="49">
        <f t="shared" si="82"/>
        <v>0</v>
      </c>
    </row>
    <row r="1695" spans="1:8" x14ac:dyDescent="0.25">
      <c r="A1695" s="204" t="s">
        <v>624</v>
      </c>
      <c r="B1695" s="208"/>
      <c r="C1695" s="210"/>
      <c r="D1695" s="212">
        <v>2</v>
      </c>
      <c r="E1695" s="216">
        <v>0.18357999999999999</v>
      </c>
      <c r="F1695" s="83" t="str">
        <f t="shared" si="80"/>
        <v>December</v>
      </c>
      <c r="G1695" s="113">
        <f t="shared" si="81"/>
        <v>0</v>
      </c>
      <c r="H1695" s="49">
        <f t="shared" si="82"/>
        <v>0</v>
      </c>
    </row>
    <row r="1696" spans="1:8" x14ac:dyDescent="0.25">
      <c r="A1696" s="204" t="s">
        <v>624</v>
      </c>
      <c r="B1696" s="208"/>
      <c r="C1696" s="210"/>
      <c r="D1696" s="212">
        <v>1</v>
      </c>
      <c r="E1696" s="216">
        <v>0</v>
      </c>
      <c r="F1696" s="83" t="str">
        <f t="shared" si="80"/>
        <v>December</v>
      </c>
      <c r="G1696" s="113">
        <f t="shared" si="81"/>
        <v>0</v>
      </c>
      <c r="H1696" s="49">
        <f t="shared" si="82"/>
        <v>0</v>
      </c>
    </row>
    <row r="1697" spans="1:8" x14ac:dyDescent="0.25">
      <c r="A1697" s="204" t="s">
        <v>624</v>
      </c>
      <c r="B1697" s="208">
        <v>12</v>
      </c>
      <c r="C1697" s="210"/>
      <c r="D1697" s="212">
        <v>600</v>
      </c>
      <c r="E1697" s="214"/>
      <c r="F1697" s="83" t="str">
        <f t="shared" si="80"/>
        <v>December</v>
      </c>
      <c r="G1697" s="113">
        <f t="shared" si="81"/>
        <v>0</v>
      </c>
      <c r="H1697" s="49">
        <f t="shared" si="82"/>
        <v>0</v>
      </c>
    </row>
    <row r="1698" spans="1:8" x14ac:dyDescent="0.25">
      <c r="A1698" s="204" t="s">
        <v>624</v>
      </c>
      <c r="B1698" s="208"/>
      <c r="C1698" s="210"/>
      <c r="D1698" s="212">
        <v>500</v>
      </c>
      <c r="E1698" s="214"/>
      <c r="F1698" s="83" t="str">
        <f t="shared" si="80"/>
        <v>December</v>
      </c>
      <c r="G1698" s="113">
        <f t="shared" si="81"/>
        <v>0</v>
      </c>
      <c r="H1698" s="49">
        <f t="shared" si="82"/>
        <v>0</v>
      </c>
    </row>
    <row r="1699" spans="1:8" x14ac:dyDescent="0.25">
      <c r="A1699" s="204" t="s">
        <v>635</v>
      </c>
      <c r="B1699" s="208">
        <v>7.25</v>
      </c>
      <c r="C1699" s="210"/>
      <c r="D1699" s="212">
        <v>800</v>
      </c>
      <c r="E1699" s="216">
        <v>0.1231</v>
      </c>
      <c r="F1699" s="83" t="str">
        <f t="shared" si="80"/>
        <v>December</v>
      </c>
      <c r="G1699" s="113">
        <f t="shared" si="81"/>
        <v>0</v>
      </c>
      <c r="H1699" s="49">
        <f t="shared" si="82"/>
        <v>0</v>
      </c>
    </row>
    <row r="1700" spans="1:8" x14ac:dyDescent="0.25">
      <c r="A1700" s="204" t="s">
        <v>624</v>
      </c>
      <c r="B1700" s="208">
        <v>5</v>
      </c>
      <c r="C1700" s="210"/>
      <c r="D1700" s="212">
        <v>30</v>
      </c>
      <c r="E1700" s="216">
        <v>0.11545</v>
      </c>
      <c r="F1700" s="83" t="str">
        <f t="shared" si="80"/>
        <v>December</v>
      </c>
      <c r="G1700" s="113">
        <f t="shared" si="81"/>
        <v>0</v>
      </c>
      <c r="H1700" s="49">
        <f t="shared" si="82"/>
        <v>0</v>
      </c>
    </row>
    <row r="1701" spans="1:8" x14ac:dyDescent="0.25">
      <c r="A1701" s="204" t="s">
        <v>624</v>
      </c>
      <c r="B1701" s="208">
        <v>10</v>
      </c>
      <c r="C1701" s="210"/>
      <c r="D1701" s="212" t="s">
        <v>649</v>
      </c>
      <c r="E1701" s="216">
        <v>6.7000000000000004E-2</v>
      </c>
      <c r="F1701" s="83" t="str">
        <f t="shared" si="80"/>
        <v>December</v>
      </c>
      <c r="G1701" s="113">
        <f t="shared" si="81"/>
        <v>0</v>
      </c>
      <c r="H1701" s="49">
        <f t="shared" si="82"/>
        <v>0</v>
      </c>
    </row>
    <row r="1702" spans="1:8" x14ac:dyDescent="0.25">
      <c r="A1702" s="204" t="s">
        <v>624</v>
      </c>
      <c r="B1702" s="208">
        <v>7</v>
      </c>
      <c r="C1702" s="210"/>
      <c r="D1702" s="212" t="s">
        <v>649</v>
      </c>
      <c r="E1702" s="216">
        <v>6.9000000000000006E-2</v>
      </c>
      <c r="F1702" s="83" t="str">
        <f t="shared" si="80"/>
        <v>December</v>
      </c>
      <c r="G1702" s="113">
        <f t="shared" si="81"/>
        <v>0</v>
      </c>
      <c r="H1702" s="49">
        <f t="shared" si="82"/>
        <v>0</v>
      </c>
    </row>
    <row r="1703" spans="1:8" x14ac:dyDescent="0.25">
      <c r="A1703" s="204" t="s">
        <v>624</v>
      </c>
      <c r="B1703" s="208">
        <v>11</v>
      </c>
      <c r="C1703" s="210"/>
      <c r="D1703" s="212" t="s">
        <v>649</v>
      </c>
      <c r="E1703" s="216">
        <v>0.11731999999999999</v>
      </c>
      <c r="F1703" s="83" t="str">
        <f t="shared" si="80"/>
        <v>December</v>
      </c>
      <c r="G1703" s="113">
        <f t="shared" si="81"/>
        <v>0</v>
      </c>
      <c r="H1703" s="49">
        <f t="shared" si="82"/>
        <v>0</v>
      </c>
    </row>
    <row r="1704" spans="1:8" x14ac:dyDescent="0.25">
      <c r="A1704" s="204" t="s">
        <v>624</v>
      </c>
      <c r="B1704" s="208"/>
      <c r="C1704" s="210"/>
      <c r="D1704" s="212">
        <v>600</v>
      </c>
      <c r="E1704" s="216">
        <v>4.1300000000000003E-2</v>
      </c>
      <c r="F1704" s="83" t="str">
        <f t="shared" si="80"/>
        <v>December</v>
      </c>
      <c r="G1704" s="113">
        <f t="shared" si="81"/>
        <v>0</v>
      </c>
      <c r="H1704" s="49">
        <f t="shared" si="82"/>
        <v>0</v>
      </c>
    </row>
    <row r="1705" spans="1:8" x14ac:dyDescent="0.25">
      <c r="A1705" s="204" t="s">
        <v>624</v>
      </c>
      <c r="B1705" s="208"/>
      <c r="C1705" s="210"/>
      <c r="D1705" s="212">
        <v>1200</v>
      </c>
      <c r="E1705" s="216">
        <v>0.10417</v>
      </c>
      <c r="F1705" s="83" t="str">
        <f t="shared" si="80"/>
        <v>December</v>
      </c>
      <c r="G1705" s="113">
        <f t="shared" si="81"/>
        <v>0</v>
      </c>
      <c r="H1705" s="49">
        <f t="shared" si="82"/>
        <v>0</v>
      </c>
    </row>
    <row r="1706" spans="1:8" x14ac:dyDescent="0.25">
      <c r="A1706" s="204" t="s">
        <v>624</v>
      </c>
      <c r="B1706" s="208"/>
      <c r="C1706" s="210"/>
      <c r="D1706" s="212">
        <v>408</v>
      </c>
      <c r="E1706" s="216">
        <v>1.5350000000000001E-2</v>
      </c>
      <c r="F1706" s="83" t="str">
        <f t="shared" si="80"/>
        <v>December</v>
      </c>
      <c r="G1706" s="113">
        <f t="shared" si="81"/>
        <v>0</v>
      </c>
      <c r="H1706" s="49">
        <f t="shared" si="82"/>
        <v>0</v>
      </c>
    </row>
    <row r="1707" spans="1:8" x14ac:dyDescent="0.25">
      <c r="A1707" s="204" t="s">
        <v>624</v>
      </c>
      <c r="B1707" s="208"/>
      <c r="C1707" s="210"/>
      <c r="D1707" s="212">
        <v>50</v>
      </c>
      <c r="E1707" s="214"/>
      <c r="F1707" s="83" t="str">
        <f t="shared" si="80"/>
        <v>December</v>
      </c>
      <c r="G1707" s="113">
        <f t="shared" si="81"/>
        <v>0</v>
      </c>
      <c r="H1707" s="49">
        <f t="shared" si="82"/>
        <v>0</v>
      </c>
    </row>
    <row r="1708" spans="1:8" x14ac:dyDescent="0.25">
      <c r="A1708" s="204" t="s">
        <v>624</v>
      </c>
      <c r="B1708" s="208">
        <v>1.5</v>
      </c>
      <c r="C1708" s="210"/>
      <c r="D1708" s="212">
        <v>928</v>
      </c>
      <c r="E1708" s="216">
        <v>3.84</v>
      </c>
      <c r="F1708" s="83" t="str">
        <f t="shared" si="80"/>
        <v>December</v>
      </c>
      <c r="G1708" s="113">
        <f t="shared" si="81"/>
        <v>0</v>
      </c>
      <c r="H1708" s="49">
        <f t="shared" si="82"/>
        <v>0</v>
      </c>
    </row>
    <row r="1709" spans="1:8" x14ac:dyDescent="0.25">
      <c r="A1709" s="204" t="s">
        <v>624</v>
      </c>
      <c r="B1709" s="208">
        <v>1.5</v>
      </c>
      <c r="C1709" s="210"/>
      <c r="D1709" s="212">
        <v>183</v>
      </c>
      <c r="E1709" s="216">
        <v>29.54</v>
      </c>
      <c r="F1709" s="83" t="str">
        <f t="shared" ref="F1709:F1744" si="83">"December"</f>
        <v>December</v>
      </c>
      <c r="G1709" s="113">
        <f t="shared" si="81"/>
        <v>0</v>
      </c>
      <c r="H1709" s="49">
        <f t="shared" si="82"/>
        <v>0</v>
      </c>
    </row>
    <row r="1710" spans="1:8" x14ac:dyDescent="0.25">
      <c r="A1710" s="204" t="s">
        <v>625</v>
      </c>
      <c r="B1710" s="208">
        <v>0.66</v>
      </c>
      <c r="C1710" s="210"/>
      <c r="D1710" s="212" t="s">
        <v>649</v>
      </c>
      <c r="E1710" s="216">
        <v>4.9279999999999997E-2</v>
      </c>
      <c r="F1710" s="83" t="str">
        <f t="shared" si="83"/>
        <v>December</v>
      </c>
      <c r="G1710" s="113">
        <f t="shared" si="81"/>
        <v>0</v>
      </c>
      <c r="H1710" s="49">
        <f t="shared" si="82"/>
        <v>0</v>
      </c>
    </row>
    <row r="1711" spans="1:8" x14ac:dyDescent="0.25">
      <c r="A1711" s="204" t="s">
        <v>625</v>
      </c>
      <c r="B1711" s="208"/>
      <c r="C1711" s="210"/>
      <c r="D1711" s="212">
        <v>500</v>
      </c>
      <c r="E1711" s="216">
        <v>4.9279999999999997E-2</v>
      </c>
      <c r="F1711" s="83" t="str">
        <f t="shared" si="83"/>
        <v>December</v>
      </c>
      <c r="G1711" s="113">
        <f t="shared" si="81"/>
        <v>0</v>
      </c>
      <c r="H1711" s="49">
        <f t="shared" si="82"/>
        <v>0</v>
      </c>
    </row>
    <row r="1712" spans="1:8" x14ac:dyDescent="0.25">
      <c r="A1712" s="204" t="s">
        <v>625</v>
      </c>
      <c r="B1712" s="208">
        <v>0.75</v>
      </c>
      <c r="C1712" s="210"/>
      <c r="D1712" s="212">
        <v>0</v>
      </c>
      <c r="E1712" s="216">
        <v>4.9250000000000002E-2</v>
      </c>
      <c r="F1712" s="83" t="str">
        <f t="shared" si="83"/>
        <v>December</v>
      </c>
      <c r="G1712" s="113">
        <f t="shared" si="81"/>
        <v>0</v>
      </c>
      <c r="H1712" s="49">
        <f t="shared" si="82"/>
        <v>0</v>
      </c>
    </row>
    <row r="1713" spans="1:8" x14ac:dyDescent="0.25">
      <c r="A1713" s="204" t="s">
        <v>625</v>
      </c>
      <c r="B1713" s="208">
        <v>0.66</v>
      </c>
      <c r="C1713" s="210"/>
      <c r="D1713" s="212">
        <v>0</v>
      </c>
      <c r="E1713" s="216">
        <v>0.11305999999999999</v>
      </c>
      <c r="F1713" s="83" t="str">
        <f t="shared" si="83"/>
        <v>December</v>
      </c>
      <c r="G1713" s="113">
        <f t="shared" si="81"/>
        <v>0</v>
      </c>
      <c r="H1713" s="49">
        <f t="shared" si="82"/>
        <v>0</v>
      </c>
    </row>
    <row r="1714" spans="1:8" x14ac:dyDescent="0.25">
      <c r="A1714" s="204" t="s">
        <v>625</v>
      </c>
      <c r="B1714" s="208"/>
      <c r="C1714" s="210"/>
      <c r="D1714" s="212">
        <v>1500</v>
      </c>
      <c r="E1714" s="216">
        <v>0.33255000000000001</v>
      </c>
      <c r="F1714" s="83" t="str">
        <f t="shared" si="83"/>
        <v>December</v>
      </c>
      <c r="G1714" s="113">
        <f t="shared" si="81"/>
        <v>0</v>
      </c>
      <c r="H1714" s="49">
        <f t="shared" si="82"/>
        <v>0</v>
      </c>
    </row>
    <row r="1715" spans="1:8" x14ac:dyDescent="0.25">
      <c r="A1715" s="204" t="s">
        <v>625</v>
      </c>
      <c r="B1715" s="208"/>
      <c r="C1715" s="210"/>
      <c r="D1715" s="212">
        <v>500</v>
      </c>
      <c r="E1715" s="214"/>
      <c r="F1715" s="83" t="str">
        <f t="shared" si="83"/>
        <v>December</v>
      </c>
      <c r="G1715" s="113">
        <f t="shared" si="81"/>
        <v>0</v>
      </c>
      <c r="H1715" s="49">
        <f t="shared" si="82"/>
        <v>0</v>
      </c>
    </row>
    <row r="1716" spans="1:8" x14ac:dyDescent="0.25">
      <c r="A1716" s="204" t="s">
        <v>625</v>
      </c>
      <c r="B1716" s="208"/>
      <c r="C1716" s="210"/>
      <c r="D1716" s="212">
        <v>750</v>
      </c>
      <c r="E1716" s="216">
        <v>1.8894999999999999E-2</v>
      </c>
      <c r="F1716" s="83" t="str">
        <f t="shared" si="83"/>
        <v>December</v>
      </c>
      <c r="G1716" s="113">
        <f t="shared" si="81"/>
        <v>0</v>
      </c>
      <c r="H1716" s="49">
        <f t="shared" si="82"/>
        <v>0</v>
      </c>
    </row>
    <row r="1717" spans="1:8" x14ac:dyDescent="0.25">
      <c r="A1717" s="204" t="s">
        <v>625</v>
      </c>
      <c r="B1717" s="208">
        <v>4.5</v>
      </c>
      <c r="C1717" s="210"/>
      <c r="D1717" s="212">
        <v>50</v>
      </c>
      <c r="E1717" s="216">
        <v>33.130000000000003</v>
      </c>
      <c r="F1717" s="83" t="str">
        <f t="shared" si="83"/>
        <v>December</v>
      </c>
      <c r="G1717" s="113">
        <f t="shared" si="81"/>
        <v>0</v>
      </c>
      <c r="H1717" s="49">
        <f t="shared" si="82"/>
        <v>0</v>
      </c>
    </row>
    <row r="1718" spans="1:8" x14ac:dyDescent="0.25">
      <c r="A1718" s="204" t="s">
        <v>625</v>
      </c>
      <c r="B1718" s="208"/>
      <c r="C1718" s="210"/>
      <c r="D1718" s="212">
        <v>225</v>
      </c>
      <c r="E1718" s="216">
        <v>1.3857999999999999</v>
      </c>
      <c r="F1718" s="83" t="str">
        <f t="shared" si="83"/>
        <v>December</v>
      </c>
      <c r="G1718" s="113">
        <f t="shared" si="81"/>
        <v>0</v>
      </c>
      <c r="H1718" s="49">
        <f t="shared" si="82"/>
        <v>0</v>
      </c>
    </row>
    <row r="1719" spans="1:8" x14ac:dyDescent="0.25">
      <c r="A1719" s="204" t="s">
        <v>625</v>
      </c>
      <c r="B1719" s="208"/>
      <c r="C1719" s="210"/>
      <c r="D1719" s="212">
        <v>125</v>
      </c>
      <c r="E1719" s="216">
        <v>3.0489999999999999</v>
      </c>
      <c r="F1719" s="83" t="str">
        <f t="shared" si="83"/>
        <v>December</v>
      </c>
      <c r="G1719" s="113">
        <f t="shared" si="81"/>
        <v>0</v>
      </c>
      <c r="H1719" s="49">
        <f t="shared" si="82"/>
        <v>0</v>
      </c>
    </row>
    <row r="1720" spans="1:8" x14ac:dyDescent="0.25">
      <c r="A1720" s="204" t="s">
        <v>625</v>
      </c>
      <c r="B1720" s="208"/>
      <c r="C1720" s="210"/>
      <c r="D1720" s="212">
        <v>0</v>
      </c>
      <c r="E1720" s="222">
        <v>3.6700000000000001E-3</v>
      </c>
      <c r="F1720" s="83" t="str">
        <f t="shared" si="83"/>
        <v>December</v>
      </c>
      <c r="G1720" s="113">
        <f t="shared" si="81"/>
        <v>0</v>
      </c>
      <c r="H1720" s="49">
        <f t="shared" si="82"/>
        <v>0</v>
      </c>
    </row>
    <row r="1721" spans="1:8" x14ac:dyDescent="0.25">
      <c r="A1721" s="204" t="s">
        <v>625</v>
      </c>
      <c r="B1721" s="208"/>
      <c r="C1721" s="210"/>
      <c r="D1721" s="212">
        <v>0</v>
      </c>
      <c r="E1721" s="214"/>
      <c r="F1721" s="83" t="str">
        <f t="shared" si="83"/>
        <v>December</v>
      </c>
      <c r="G1721" s="113">
        <f t="shared" si="81"/>
        <v>0</v>
      </c>
      <c r="H1721" s="49">
        <f t="shared" si="82"/>
        <v>0</v>
      </c>
    </row>
    <row r="1722" spans="1:8" x14ac:dyDescent="0.25">
      <c r="A1722" s="204" t="s">
        <v>627</v>
      </c>
      <c r="B1722" s="208"/>
      <c r="C1722" s="210"/>
      <c r="D1722" s="212">
        <v>0.66700000000000004</v>
      </c>
      <c r="E1722" s="216">
        <v>5.0510000000000002</v>
      </c>
      <c r="F1722" s="83" t="str">
        <f t="shared" si="83"/>
        <v>December</v>
      </c>
      <c r="G1722" s="113">
        <f t="shared" si="81"/>
        <v>0</v>
      </c>
      <c r="H1722" s="49">
        <f t="shared" si="82"/>
        <v>0</v>
      </c>
    </row>
    <row r="1723" spans="1:8" x14ac:dyDescent="0.25">
      <c r="A1723" s="204" t="s">
        <v>627</v>
      </c>
      <c r="B1723" s="208"/>
      <c r="C1723" s="210"/>
      <c r="D1723" s="212" t="s">
        <v>649</v>
      </c>
      <c r="E1723" s="216">
        <v>5.0510000000000002</v>
      </c>
      <c r="F1723" s="83" t="str">
        <f t="shared" si="83"/>
        <v>December</v>
      </c>
      <c r="G1723" s="113">
        <f t="shared" si="81"/>
        <v>0</v>
      </c>
      <c r="H1723" s="49">
        <f t="shared" si="82"/>
        <v>0</v>
      </c>
    </row>
    <row r="1724" spans="1:8" x14ac:dyDescent="0.25">
      <c r="A1724" s="204" t="s">
        <v>627</v>
      </c>
      <c r="B1724" s="208"/>
      <c r="C1724" s="210"/>
      <c r="D1724" s="212">
        <v>6</v>
      </c>
      <c r="E1724" s="216">
        <v>8.98</v>
      </c>
      <c r="F1724" s="83" t="str">
        <f t="shared" si="83"/>
        <v>December</v>
      </c>
      <c r="G1724" s="113">
        <f t="shared" si="81"/>
        <v>0</v>
      </c>
      <c r="H1724" s="49">
        <f t="shared" si="82"/>
        <v>0</v>
      </c>
    </row>
    <row r="1725" spans="1:8" x14ac:dyDescent="0.25">
      <c r="A1725" s="204" t="s">
        <v>627</v>
      </c>
      <c r="B1725" s="208"/>
      <c r="C1725" s="210"/>
      <c r="D1725" s="212">
        <v>700</v>
      </c>
      <c r="E1725" s="214"/>
      <c r="F1725" s="83" t="str">
        <f t="shared" si="83"/>
        <v>December</v>
      </c>
      <c r="G1725" s="113">
        <f t="shared" si="81"/>
        <v>0</v>
      </c>
      <c r="H1725" s="49">
        <f t="shared" si="82"/>
        <v>0</v>
      </c>
    </row>
    <row r="1726" spans="1:8" x14ac:dyDescent="0.25">
      <c r="A1726" s="204" t="s">
        <v>627</v>
      </c>
      <c r="B1726" s="208"/>
      <c r="C1726" s="210"/>
      <c r="D1726" s="212" t="s">
        <v>649</v>
      </c>
      <c r="E1726" s="216">
        <v>13.5</v>
      </c>
      <c r="F1726" s="83" t="str">
        <f t="shared" si="83"/>
        <v>December</v>
      </c>
      <c r="G1726" s="113">
        <f t="shared" si="81"/>
        <v>0</v>
      </c>
      <c r="H1726" s="49">
        <f t="shared" si="82"/>
        <v>0</v>
      </c>
    </row>
    <row r="1727" spans="1:8" x14ac:dyDescent="0.25">
      <c r="A1727" s="204" t="s">
        <v>627</v>
      </c>
      <c r="B1727" s="208"/>
      <c r="C1727" s="210"/>
      <c r="D1727" s="212">
        <v>5</v>
      </c>
      <c r="E1727" s="216">
        <v>8.4600000000000009</v>
      </c>
      <c r="F1727" s="83" t="str">
        <f t="shared" si="83"/>
        <v>December</v>
      </c>
      <c r="G1727" s="113">
        <f t="shared" si="81"/>
        <v>0</v>
      </c>
      <c r="H1727" s="49">
        <f t="shared" si="82"/>
        <v>0</v>
      </c>
    </row>
    <row r="1728" spans="1:8" x14ac:dyDescent="0.25">
      <c r="A1728" s="204" t="s">
        <v>627</v>
      </c>
      <c r="B1728" s="208"/>
      <c r="C1728" s="210"/>
      <c r="D1728" s="212">
        <v>5</v>
      </c>
      <c r="E1728" s="214"/>
      <c r="F1728" s="83" t="str">
        <f t="shared" si="83"/>
        <v>December</v>
      </c>
      <c r="G1728" s="113">
        <f t="shared" si="81"/>
        <v>0</v>
      </c>
      <c r="H1728" s="49">
        <f t="shared" si="82"/>
        <v>0</v>
      </c>
    </row>
    <row r="1729" spans="1:8" x14ac:dyDescent="0.25">
      <c r="A1729" s="204" t="s">
        <v>627</v>
      </c>
      <c r="B1729" s="208"/>
      <c r="C1729" s="210"/>
      <c r="D1729" s="212">
        <v>2</v>
      </c>
      <c r="E1729" s="214"/>
      <c r="F1729" s="83" t="str">
        <f t="shared" si="83"/>
        <v>December</v>
      </c>
      <c r="G1729" s="113">
        <f t="shared" si="81"/>
        <v>0</v>
      </c>
      <c r="H1729" s="49">
        <f t="shared" si="82"/>
        <v>0</v>
      </c>
    </row>
    <row r="1730" spans="1:8" x14ac:dyDescent="0.25">
      <c r="A1730" s="204" t="s">
        <v>627</v>
      </c>
      <c r="B1730" s="208"/>
      <c r="C1730" s="210"/>
      <c r="D1730" s="212">
        <v>8</v>
      </c>
      <c r="E1730" s="214"/>
      <c r="F1730" s="83" t="str">
        <f t="shared" si="83"/>
        <v>December</v>
      </c>
      <c r="G1730" s="113">
        <f t="shared" si="81"/>
        <v>0</v>
      </c>
      <c r="H1730" s="49">
        <f t="shared" si="82"/>
        <v>0</v>
      </c>
    </row>
    <row r="1731" spans="1:8" x14ac:dyDescent="0.25">
      <c r="A1731" s="204" t="s">
        <v>627</v>
      </c>
      <c r="B1731" s="208"/>
      <c r="C1731" s="210"/>
      <c r="D1731" s="212">
        <v>4</v>
      </c>
      <c r="E1731" s="214"/>
      <c r="F1731" s="83" t="str">
        <f t="shared" si="83"/>
        <v>December</v>
      </c>
      <c r="G1731" s="113">
        <f t="shared" ref="G1731:G1794" si="84">IFERROR(IF(C1731=" ",0,C1731),0)</f>
        <v>0</v>
      </c>
      <c r="H1731" s="49">
        <f t="shared" ref="H1731:H1794" si="85">IFERROR(G1731 * E1731, 0)</f>
        <v>0</v>
      </c>
    </row>
    <row r="1732" spans="1:8" x14ac:dyDescent="0.25">
      <c r="A1732" s="204" t="s">
        <v>627</v>
      </c>
      <c r="B1732" s="208"/>
      <c r="C1732" s="210"/>
      <c r="D1732" s="212">
        <v>3</v>
      </c>
      <c r="E1732" s="214"/>
      <c r="F1732" s="83" t="str">
        <f t="shared" si="83"/>
        <v>December</v>
      </c>
      <c r="G1732" s="113">
        <f t="shared" si="84"/>
        <v>0</v>
      </c>
      <c r="H1732" s="49">
        <f t="shared" si="85"/>
        <v>0</v>
      </c>
    </row>
    <row r="1733" spans="1:8" x14ac:dyDescent="0.25">
      <c r="A1733" s="204" t="s">
        <v>627</v>
      </c>
      <c r="B1733" s="208"/>
      <c r="C1733" s="210"/>
      <c r="D1733" s="212">
        <v>1</v>
      </c>
      <c r="E1733" s="214"/>
      <c r="F1733" s="83" t="str">
        <f t="shared" si="83"/>
        <v>December</v>
      </c>
      <c r="G1733" s="113">
        <f t="shared" si="84"/>
        <v>0</v>
      </c>
      <c r="H1733" s="49">
        <f t="shared" si="85"/>
        <v>0</v>
      </c>
    </row>
    <row r="1734" spans="1:8" x14ac:dyDescent="0.25">
      <c r="A1734" s="204" t="s">
        <v>627</v>
      </c>
      <c r="B1734" s="208"/>
      <c r="C1734" s="210"/>
      <c r="D1734" s="212" t="s">
        <v>649</v>
      </c>
      <c r="E1734" s="216">
        <v>0.189</v>
      </c>
      <c r="F1734" s="83" t="str">
        <f t="shared" si="83"/>
        <v>December</v>
      </c>
      <c r="G1734" s="113">
        <f t="shared" si="84"/>
        <v>0</v>
      </c>
      <c r="H1734" s="49">
        <f t="shared" si="85"/>
        <v>0</v>
      </c>
    </row>
    <row r="1735" spans="1:8" x14ac:dyDescent="0.25">
      <c r="A1735" s="204" t="s">
        <v>627</v>
      </c>
      <c r="B1735" s="208"/>
      <c r="C1735" s="210"/>
      <c r="D1735" s="212">
        <v>6</v>
      </c>
      <c r="E1735" s="214"/>
      <c r="F1735" s="83" t="str">
        <f t="shared" si="83"/>
        <v>December</v>
      </c>
      <c r="G1735" s="113">
        <f t="shared" si="84"/>
        <v>0</v>
      </c>
      <c r="H1735" s="49">
        <f t="shared" si="85"/>
        <v>0</v>
      </c>
    </row>
    <row r="1736" spans="1:8" x14ac:dyDescent="0.25">
      <c r="A1736" s="204" t="s">
        <v>627</v>
      </c>
      <c r="B1736" s="208"/>
      <c r="C1736" s="210"/>
      <c r="D1736" s="212">
        <v>9</v>
      </c>
      <c r="E1736" s="216">
        <v>5.0449999999999999</v>
      </c>
      <c r="F1736" s="83" t="str">
        <f t="shared" si="83"/>
        <v>December</v>
      </c>
      <c r="G1736" s="113">
        <f t="shared" si="84"/>
        <v>0</v>
      </c>
      <c r="H1736" s="49">
        <f t="shared" si="85"/>
        <v>0</v>
      </c>
    </row>
    <row r="1737" spans="1:8" x14ac:dyDescent="0.25">
      <c r="A1737" s="204" t="s">
        <v>627</v>
      </c>
      <c r="B1737" s="208"/>
      <c r="C1737" s="210"/>
      <c r="D1737" s="212">
        <v>4</v>
      </c>
      <c r="E1737" s="216">
        <v>0.76</v>
      </c>
      <c r="F1737" s="83" t="str">
        <f t="shared" si="83"/>
        <v>December</v>
      </c>
      <c r="G1737" s="113">
        <f t="shared" si="84"/>
        <v>0</v>
      </c>
      <c r="H1737" s="49">
        <f t="shared" si="85"/>
        <v>0</v>
      </c>
    </row>
    <row r="1738" spans="1:8" x14ac:dyDescent="0.25">
      <c r="A1738" s="204" t="s">
        <v>627</v>
      </c>
      <c r="B1738" s="207"/>
      <c r="C1738" s="210"/>
      <c r="D1738" s="212">
        <v>2</v>
      </c>
      <c r="E1738" s="214"/>
      <c r="F1738" s="83" t="str">
        <f t="shared" si="83"/>
        <v>December</v>
      </c>
      <c r="G1738" s="113">
        <f t="shared" si="84"/>
        <v>0</v>
      </c>
      <c r="H1738" s="49">
        <f t="shared" si="85"/>
        <v>0</v>
      </c>
    </row>
    <row r="1739" spans="1:8" x14ac:dyDescent="0.25">
      <c r="A1739" s="204" t="s">
        <v>627</v>
      </c>
      <c r="B1739" s="97"/>
      <c r="C1739" s="210"/>
      <c r="D1739" s="212">
        <v>4</v>
      </c>
      <c r="E1739" s="216">
        <v>5.41</v>
      </c>
      <c r="F1739" s="83" t="str">
        <f t="shared" si="83"/>
        <v>December</v>
      </c>
      <c r="G1739" s="113">
        <f t="shared" si="84"/>
        <v>0</v>
      </c>
      <c r="H1739" s="49">
        <f t="shared" si="85"/>
        <v>0</v>
      </c>
    </row>
    <row r="1740" spans="1:8" x14ac:dyDescent="0.25">
      <c r="A1740" s="215" t="s">
        <v>627</v>
      </c>
      <c r="B1740" s="97"/>
      <c r="C1740" s="97"/>
      <c r="D1740" s="212">
        <v>6</v>
      </c>
      <c r="E1740" s="99"/>
      <c r="F1740" s="83" t="str">
        <f t="shared" si="83"/>
        <v>December</v>
      </c>
      <c r="G1740" s="113">
        <f t="shared" si="84"/>
        <v>0</v>
      </c>
      <c r="H1740" s="49">
        <f t="shared" si="85"/>
        <v>0</v>
      </c>
    </row>
    <row r="1741" spans="1:8" x14ac:dyDescent="0.25">
      <c r="A1741" s="215" t="s">
        <v>627</v>
      </c>
      <c r="B1741" s="97"/>
      <c r="C1741" s="97"/>
      <c r="D1741" s="212">
        <v>2</v>
      </c>
      <c r="F1741" s="83" t="str">
        <f t="shared" si="83"/>
        <v>December</v>
      </c>
      <c r="G1741" s="113">
        <f t="shared" si="84"/>
        <v>0</v>
      </c>
      <c r="H1741" s="49">
        <f t="shared" si="85"/>
        <v>0</v>
      </c>
    </row>
    <row r="1742" spans="1:8" x14ac:dyDescent="0.25">
      <c r="A1742" s="215" t="s">
        <v>627</v>
      </c>
      <c r="B1742" s="97"/>
      <c r="C1742" s="97"/>
      <c r="D1742" s="212">
        <v>12</v>
      </c>
      <c r="E1742" s="99"/>
      <c r="F1742" s="83" t="str">
        <f t="shared" si="83"/>
        <v>December</v>
      </c>
      <c r="G1742" s="113">
        <f t="shared" si="84"/>
        <v>0</v>
      </c>
      <c r="H1742" s="49">
        <f t="shared" si="85"/>
        <v>0</v>
      </c>
    </row>
    <row r="1743" spans="1:8" x14ac:dyDescent="0.25">
      <c r="A1743" s="215" t="s">
        <v>627</v>
      </c>
      <c r="B1743" s="97"/>
      <c r="C1743" s="97"/>
      <c r="D1743" s="212">
        <v>0</v>
      </c>
      <c r="E1743" s="99"/>
      <c r="F1743" s="83" t="str">
        <f t="shared" si="83"/>
        <v>December</v>
      </c>
      <c r="G1743" s="113">
        <f t="shared" si="84"/>
        <v>0</v>
      </c>
      <c r="H1743" s="49">
        <f t="shared" si="85"/>
        <v>0</v>
      </c>
    </row>
    <row r="1744" spans="1:8" s="81" customFormat="1" x14ac:dyDescent="0.25">
      <c r="A1744" s="80" t="s">
        <v>627</v>
      </c>
      <c r="B1744" s="101"/>
      <c r="C1744" s="101"/>
      <c r="D1744" s="89">
        <v>1</v>
      </c>
      <c r="E1744" s="114"/>
      <c r="F1744" s="86" t="str">
        <f t="shared" si="83"/>
        <v>December</v>
      </c>
      <c r="G1744" s="113">
        <f t="shared" si="84"/>
        <v>0</v>
      </c>
      <c r="H1744" s="86">
        <f t="shared" si="85"/>
        <v>0</v>
      </c>
    </row>
    <row r="1745" spans="1:8" x14ac:dyDescent="0.25">
      <c r="A1745" s="223" t="s">
        <v>100</v>
      </c>
      <c r="B1745" s="228">
        <v>12</v>
      </c>
      <c r="C1745" s="231">
        <v>36</v>
      </c>
      <c r="D1745" s="235">
        <v>7</v>
      </c>
      <c r="E1745" s="237">
        <v>0.56999999999999995</v>
      </c>
      <c r="F1745" s="83" t="str">
        <f>"January"</f>
        <v>January</v>
      </c>
      <c r="G1745" s="113">
        <f t="shared" si="84"/>
        <v>36</v>
      </c>
      <c r="H1745" s="49">
        <f t="shared" si="85"/>
        <v>20.52</v>
      </c>
    </row>
    <row r="1746" spans="1:8" x14ac:dyDescent="0.25">
      <c r="A1746" s="224" t="s">
        <v>655</v>
      </c>
      <c r="B1746" s="228">
        <v>20</v>
      </c>
      <c r="C1746" s="231">
        <v>100</v>
      </c>
      <c r="D1746" s="235">
        <v>16</v>
      </c>
      <c r="E1746" s="238">
        <v>0.97</v>
      </c>
      <c r="F1746" s="83" t="str">
        <f t="shared" ref="F1746:F1809" si="86">"January"</f>
        <v>January</v>
      </c>
      <c r="G1746" s="113">
        <f t="shared" si="84"/>
        <v>100</v>
      </c>
      <c r="H1746" s="49">
        <f t="shared" si="85"/>
        <v>97</v>
      </c>
    </row>
    <row r="1747" spans="1:8" x14ac:dyDescent="0.25">
      <c r="A1747" s="224" t="s">
        <v>655</v>
      </c>
      <c r="B1747" s="228">
        <v>25</v>
      </c>
      <c r="C1747" s="231">
        <v>50</v>
      </c>
      <c r="D1747" s="235">
        <v>10</v>
      </c>
      <c r="E1747" s="238">
        <v>0.97</v>
      </c>
      <c r="F1747" s="83" t="str">
        <f t="shared" si="86"/>
        <v>January</v>
      </c>
      <c r="G1747" s="113">
        <f t="shared" si="84"/>
        <v>50</v>
      </c>
      <c r="H1747" s="49">
        <f t="shared" si="85"/>
        <v>48.5</v>
      </c>
    </row>
    <row r="1748" spans="1:8" x14ac:dyDescent="0.25">
      <c r="A1748" s="224" t="s">
        <v>655</v>
      </c>
      <c r="B1748" s="228">
        <v>29</v>
      </c>
      <c r="C1748" s="231">
        <v>100</v>
      </c>
      <c r="D1748" s="235">
        <v>19</v>
      </c>
      <c r="E1748" s="237">
        <v>0.97</v>
      </c>
      <c r="F1748" s="83" t="str">
        <f t="shared" si="86"/>
        <v>January</v>
      </c>
      <c r="G1748" s="113">
        <f t="shared" si="84"/>
        <v>100</v>
      </c>
      <c r="H1748" s="49">
        <f t="shared" si="85"/>
        <v>97</v>
      </c>
    </row>
    <row r="1749" spans="1:8" x14ac:dyDescent="0.25">
      <c r="A1749" s="224" t="s">
        <v>654</v>
      </c>
      <c r="B1749" s="228">
        <v>4</v>
      </c>
      <c r="C1749" s="231">
        <v>48</v>
      </c>
      <c r="D1749" s="235">
        <v>16</v>
      </c>
      <c r="E1749" s="237">
        <v>1.595</v>
      </c>
      <c r="F1749" s="83" t="str">
        <f t="shared" si="86"/>
        <v>January</v>
      </c>
      <c r="G1749" s="113">
        <f t="shared" si="84"/>
        <v>48</v>
      </c>
      <c r="H1749" s="49">
        <f t="shared" si="85"/>
        <v>76.56</v>
      </c>
    </row>
    <row r="1750" spans="1:8" x14ac:dyDescent="0.25">
      <c r="A1750" s="224" t="s">
        <v>610</v>
      </c>
      <c r="B1750" s="228">
        <v>9</v>
      </c>
      <c r="C1750" s="231">
        <v>36</v>
      </c>
      <c r="D1750" s="235">
        <v>1</v>
      </c>
      <c r="E1750" s="237">
        <v>0.85</v>
      </c>
      <c r="F1750" s="83" t="str">
        <f t="shared" si="86"/>
        <v>January</v>
      </c>
      <c r="G1750" s="113">
        <f t="shared" si="84"/>
        <v>36</v>
      </c>
      <c r="H1750" s="49">
        <f t="shared" si="85"/>
        <v>30.599999999999998</v>
      </c>
    </row>
    <row r="1751" spans="1:8" x14ac:dyDescent="0.25">
      <c r="A1751" s="224" t="s">
        <v>650</v>
      </c>
      <c r="B1751" s="228">
        <v>2</v>
      </c>
      <c r="C1751" s="231">
        <v>20</v>
      </c>
      <c r="D1751" s="235">
        <v>2</v>
      </c>
      <c r="E1751" s="237">
        <v>5.95</v>
      </c>
      <c r="F1751" s="83" t="str">
        <f t="shared" si="86"/>
        <v>January</v>
      </c>
      <c r="G1751" s="113">
        <f t="shared" si="84"/>
        <v>20</v>
      </c>
      <c r="H1751" s="49">
        <f t="shared" si="85"/>
        <v>119</v>
      </c>
    </row>
    <row r="1752" spans="1:8" x14ac:dyDescent="0.25">
      <c r="A1752" s="223" t="s">
        <v>653</v>
      </c>
      <c r="B1752" s="228">
        <v>6</v>
      </c>
      <c r="C1752" s="231">
        <v>636</v>
      </c>
      <c r="D1752" s="235">
        <v>4</v>
      </c>
      <c r="E1752" s="237">
        <v>0.45</v>
      </c>
      <c r="F1752" s="83" t="str">
        <f t="shared" si="86"/>
        <v>January</v>
      </c>
      <c r="G1752" s="113">
        <f t="shared" si="84"/>
        <v>636</v>
      </c>
      <c r="H1752" s="49">
        <f t="shared" si="85"/>
        <v>286.2</v>
      </c>
    </row>
    <row r="1753" spans="1:8" x14ac:dyDescent="0.25">
      <c r="A1753" s="223" t="s">
        <v>654</v>
      </c>
      <c r="B1753" s="228">
        <v>20</v>
      </c>
      <c r="C1753" s="231">
        <v>72</v>
      </c>
      <c r="D1753" s="235">
        <v>11</v>
      </c>
      <c r="E1753" s="237">
        <v>0.54769999999999996</v>
      </c>
      <c r="F1753" s="83" t="str">
        <f t="shared" si="86"/>
        <v>January</v>
      </c>
      <c r="G1753" s="113">
        <f t="shared" si="84"/>
        <v>72</v>
      </c>
      <c r="H1753" s="49">
        <f t="shared" si="85"/>
        <v>39.434399999999997</v>
      </c>
    </row>
    <row r="1754" spans="1:8" x14ac:dyDescent="0.25">
      <c r="A1754" s="224" t="s">
        <v>660</v>
      </c>
      <c r="B1754" s="228">
        <v>0</v>
      </c>
      <c r="C1754" s="231">
        <v>19</v>
      </c>
      <c r="D1754" s="235">
        <v>1</v>
      </c>
      <c r="E1754" s="237">
        <v>2.5</v>
      </c>
      <c r="F1754" s="83" t="str">
        <f t="shared" si="86"/>
        <v>January</v>
      </c>
      <c r="G1754" s="113">
        <f t="shared" si="84"/>
        <v>19</v>
      </c>
      <c r="H1754" s="49">
        <f t="shared" si="85"/>
        <v>47.5</v>
      </c>
    </row>
    <row r="1755" spans="1:8" x14ac:dyDescent="0.25">
      <c r="A1755" s="224" t="s">
        <v>660</v>
      </c>
      <c r="B1755" s="228">
        <v>4</v>
      </c>
      <c r="C1755" s="231">
        <v>334</v>
      </c>
      <c r="D1755" s="235">
        <v>2</v>
      </c>
      <c r="E1755" s="237">
        <v>1.5</v>
      </c>
      <c r="F1755" s="83" t="str">
        <f t="shared" si="86"/>
        <v>January</v>
      </c>
      <c r="G1755" s="113">
        <f t="shared" si="84"/>
        <v>334</v>
      </c>
      <c r="H1755" s="49">
        <f t="shared" si="85"/>
        <v>501</v>
      </c>
    </row>
    <row r="1756" spans="1:8" x14ac:dyDescent="0.25">
      <c r="A1756" s="224" t="s">
        <v>653</v>
      </c>
      <c r="B1756" s="228">
        <v>0</v>
      </c>
      <c r="C1756" s="231">
        <v>0</v>
      </c>
      <c r="D1756" s="235">
        <v>0</v>
      </c>
      <c r="E1756" s="237">
        <v>1.25</v>
      </c>
      <c r="F1756" s="83" t="str">
        <f t="shared" si="86"/>
        <v>January</v>
      </c>
      <c r="G1756" s="113">
        <f t="shared" si="84"/>
        <v>0</v>
      </c>
      <c r="H1756" s="49">
        <f t="shared" si="85"/>
        <v>0</v>
      </c>
    </row>
    <row r="1757" spans="1:8" x14ac:dyDescent="0.25">
      <c r="A1757" s="224" t="s">
        <v>653</v>
      </c>
      <c r="B1757" s="228">
        <v>0</v>
      </c>
      <c r="C1757" s="231">
        <v>36</v>
      </c>
      <c r="D1757" s="235">
        <v>1</v>
      </c>
      <c r="E1757" s="237">
        <v>1.45</v>
      </c>
      <c r="F1757" s="83" t="str">
        <f t="shared" si="86"/>
        <v>January</v>
      </c>
      <c r="G1757" s="113">
        <f t="shared" si="84"/>
        <v>36</v>
      </c>
      <c r="H1757" s="49">
        <f t="shared" si="85"/>
        <v>52.199999999999996</v>
      </c>
    </row>
    <row r="1758" spans="1:8" x14ac:dyDescent="0.25">
      <c r="A1758" s="224" t="s">
        <v>653</v>
      </c>
      <c r="B1758" s="228">
        <v>4</v>
      </c>
      <c r="C1758" s="231">
        <v>145</v>
      </c>
      <c r="D1758" s="235">
        <v>5</v>
      </c>
      <c r="E1758" s="237">
        <v>0.85</v>
      </c>
      <c r="F1758" s="83" t="str">
        <f t="shared" si="86"/>
        <v>January</v>
      </c>
      <c r="G1758" s="113">
        <f t="shared" si="84"/>
        <v>145</v>
      </c>
      <c r="H1758" s="49">
        <f t="shared" si="85"/>
        <v>123.25</v>
      </c>
    </row>
    <row r="1759" spans="1:8" x14ac:dyDescent="0.25">
      <c r="A1759" s="223" t="s">
        <v>100</v>
      </c>
      <c r="B1759" s="228" t="s">
        <v>649</v>
      </c>
      <c r="C1759" s="231">
        <v>0</v>
      </c>
      <c r="D1759" s="235">
        <v>0</v>
      </c>
      <c r="E1759" s="237">
        <v>0.47</v>
      </c>
      <c r="F1759" s="83" t="str">
        <f t="shared" si="86"/>
        <v>January</v>
      </c>
      <c r="G1759" s="113">
        <f t="shared" si="84"/>
        <v>0</v>
      </c>
      <c r="H1759" s="49">
        <f t="shared" si="85"/>
        <v>0</v>
      </c>
    </row>
    <row r="1760" spans="1:8" x14ac:dyDescent="0.25">
      <c r="A1760" s="224" t="s">
        <v>100</v>
      </c>
      <c r="B1760" s="228" t="s">
        <v>649</v>
      </c>
      <c r="C1760" s="231">
        <v>0</v>
      </c>
      <c r="D1760" s="235">
        <v>0</v>
      </c>
      <c r="E1760" s="237">
        <v>0.47</v>
      </c>
      <c r="F1760" s="83" t="str">
        <f t="shared" si="86"/>
        <v>January</v>
      </c>
      <c r="G1760" s="113">
        <f t="shared" si="84"/>
        <v>0</v>
      </c>
      <c r="H1760" s="49">
        <f t="shared" si="85"/>
        <v>0</v>
      </c>
    </row>
    <row r="1761" spans="1:8" x14ac:dyDescent="0.25">
      <c r="A1761" s="224" t="s">
        <v>100</v>
      </c>
      <c r="B1761" s="228">
        <v>0</v>
      </c>
      <c r="C1761" s="231">
        <v>84</v>
      </c>
      <c r="D1761" s="235">
        <v>104</v>
      </c>
      <c r="E1761" s="237">
        <v>0.47</v>
      </c>
      <c r="F1761" s="83" t="str">
        <f t="shared" si="86"/>
        <v>January</v>
      </c>
      <c r="G1761" s="113">
        <f t="shared" si="84"/>
        <v>84</v>
      </c>
      <c r="H1761" s="49">
        <f t="shared" si="85"/>
        <v>39.479999999999997</v>
      </c>
    </row>
    <row r="1762" spans="1:8" x14ac:dyDescent="0.25">
      <c r="A1762" s="224" t="s">
        <v>100</v>
      </c>
      <c r="B1762" s="228">
        <v>0</v>
      </c>
      <c r="C1762" s="231">
        <v>84</v>
      </c>
      <c r="D1762" s="235">
        <v>52</v>
      </c>
      <c r="E1762" s="237">
        <v>0.47</v>
      </c>
      <c r="F1762" s="83" t="str">
        <f t="shared" si="86"/>
        <v>January</v>
      </c>
      <c r="G1762" s="113">
        <f t="shared" si="84"/>
        <v>84</v>
      </c>
      <c r="H1762" s="49">
        <f t="shared" si="85"/>
        <v>39.479999999999997</v>
      </c>
    </row>
    <row r="1763" spans="1:8" x14ac:dyDescent="0.25">
      <c r="A1763" s="224" t="s">
        <v>100</v>
      </c>
      <c r="B1763" s="228" t="s">
        <v>649</v>
      </c>
      <c r="C1763" s="231">
        <v>0</v>
      </c>
      <c r="D1763" s="235">
        <v>0</v>
      </c>
      <c r="E1763" s="237">
        <v>0.47</v>
      </c>
      <c r="F1763" s="83" t="str">
        <f t="shared" si="86"/>
        <v>January</v>
      </c>
      <c r="G1763" s="113">
        <f t="shared" si="84"/>
        <v>0</v>
      </c>
      <c r="H1763" s="49">
        <f t="shared" si="85"/>
        <v>0</v>
      </c>
    </row>
    <row r="1764" spans="1:8" x14ac:dyDescent="0.25">
      <c r="A1764" s="224" t="s">
        <v>100</v>
      </c>
      <c r="B1764" s="228" t="s">
        <v>649</v>
      </c>
      <c r="C1764" s="231">
        <v>0</v>
      </c>
      <c r="D1764" s="235">
        <v>0</v>
      </c>
      <c r="E1764" s="237">
        <v>0.47</v>
      </c>
      <c r="F1764" s="83" t="str">
        <f t="shared" si="86"/>
        <v>January</v>
      </c>
      <c r="G1764" s="113">
        <f t="shared" si="84"/>
        <v>0</v>
      </c>
      <c r="H1764" s="49">
        <f t="shared" si="85"/>
        <v>0</v>
      </c>
    </row>
    <row r="1765" spans="1:8" x14ac:dyDescent="0.25">
      <c r="A1765" s="224" t="s">
        <v>653</v>
      </c>
      <c r="B1765" s="228">
        <v>0</v>
      </c>
      <c r="C1765" s="231">
        <v>53</v>
      </c>
      <c r="D1765" s="235">
        <v>0</v>
      </c>
      <c r="E1765" s="237">
        <v>1.25</v>
      </c>
      <c r="F1765" s="83" t="str">
        <f t="shared" si="86"/>
        <v>January</v>
      </c>
      <c r="G1765" s="113">
        <f t="shared" si="84"/>
        <v>53</v>
      </c>
      <c r="H1765" s="49">
        <f t="shared" si="85"/>
        <v>66.25</v>
      </c>
    </row>
    <row r="1766" spans="1:8" x14ac:dyDescent="0.25">
      <c r="A1766" s="224" t="s">
        <v>653</v>
      </c>
      <c r="B1766" s="228">
        <v>0</v>
      </c>
      <c r="C1766" s="231">
        <v>53</v>
      </c>
      <c r="D1766" s="235">
        <v>0</v>
      </c>
      <c r="E1766" s="237">
        <v>1.25</v>
      </c>
      <c r="F1766" s="83" t="str">
        <f t="shared" si="86"/>
        <v>January</v>
      </c>
      <c r="G1766" s="113">
        <f t="shared" si="84"/>
        <v>53</v>
      </c>
      <c r="H1766" s="49">
        <f t="shared" si="85"/>
        <v>66.25</v>
      </c>
    </row>
    <row r="1767" spans="1:8" x14ac:dyDescent="0.25">
      <c r="A1767" s="224" t="s">
        <v>653</v>
      </c>
      <c r="B1767" s="228">
        <v>1</v>
      </c>
      <c r="C1767" s="231">
        <v>10</v>
      </c>
      <c r="D1767" s="235">
        <v>2</v>
      </c>
      <c r="E1767" s="237">
        <v>1.25</v>
      </c>
      <c r="F1767" s="83" t="str">
        <f t="shared" si="86"/>
        <v>January</v>
      </c>
      <c r="G1767" s="113">
        <f t="shared" si="84"/>
        <v>10</v>
      </c>
      <c r="H1767" s="49">
        <f t="shared" si="85"/>
        <v>12.5</v>
      </c>
    </row>
    <row r="1768" spans="1:8" x14ac:dyDescent="0.25">
      <c r="A1768" s="224" t="s">
        <v>653</v>
      </c>
      <c r="B1768" s="228">
        <v>0</v>
      </c>
      <c r="C1768" s="231">
        <v>57</v>
      </c>
      <c r="D1768" s="235">
        <v>0</v>
      </c>
      <c r="E1768" s="238">
        <v>1.05</v>
      </c>
      <c r="F1768" s="83" t="str">
        <f t="shared" si="86"/>
        <v>January</v>
      </c>
      <c r="G1768" s="113">
        <f t="shared" si="84"/>
        <v>57</v>
      </c>
      <c r="H1768" s="49">
        <f t="shared" si="85"/>
        <v>59.85</v>
      </c>
    </row>
    <row r="1769" spans="1:8" x14ac:dyDescent="0.25">
      <c r="A1769" s="224" t="s">
        <v>659</v>
      </c>
      <c r="B1769" s="228">
        <v>7</v>
      </c>
      <c r="C1769" s="231">
        <v>60</v>
      </c>
      <c r="D1769" s="235">
        <v>13</v>
      </c>
      <c r="E1769" s="237">
        <v>0.81</v>
      </c>
      <c r="F1769" s="83" t="str">
        <f t="shared" si="86"/>
        <v>January</v>
      </c>
      <c r="G1769" s="113">
        <f t="shared" si="84"/>
        <v>60</v>
      </c>
      <c r="H1769" s="49">
        <f t="shared" si="85"/>
        <v>48.6</v>
      </c>
    </row>
    <row r="1770" spans="1:8" x14ac:dyDescent="0.25">
      <c r="A1770" s="224" t="s">
        <v>659</v>
      </c>
      <c r="B1770" s="228">
        <v>15</v>
      </c>
      <c r="C1770" s="231">
        <v>36</v>
      </c>
      <c r="D1770" s="235">
        <v>10</v>
      </c>
      <c r="E1770" s="237">
        <v>0.81</v>
      </c>
      <c r="F1770" s="83" t="str">
        <f t="shared" si="86"/>
        <v>January</v>
      </c>
      <c r="G1770" s="113">
        <f t="shared" si="84"/>
        <v>36</v>
      </c>
      <c r="H1770" s="49">
        <f t="shared" si="85"/>
        <v>29.160000000000004</v>
      </c>
    </row>
    <row r="1771" spans="1:8" x14ac:dyDescent="0.25">
      <c r="A1771" s="224" t="s">
        <v>659</v>
      </c>
      <c r="B1771" s="228">
        <v>3</v>
      </c>
      <c r="C1771" s="231">
        <v>64</v>
      </c>
      <c r="D1771" s="235">
        <v>3</v>
      </c>
      <c r="E1771" s="237">
        <v>0.81</v>
      </c>
      <c r="F1771" s="83" t="str">
        <f t="shared" si="86"/>
        <v>January</v>
      </c>
      <c r="G1771" s="113">
        <f t="shared" si="84"/>
        <v>64</v>
      </c>
      <c r="H1771" s="49">
        <f t="shared" si="85"/>
        <v>51.84</v>
      </c>
    </row>
    <row r="1772" spans="1:8" x14ac:dyDescent="0.25">
      <c r="A1772" s="224" t="s">
        <v>659</v>
      </c>
      <c r="B1772" s="228">
        <v>19</v>
      </c>
      <c r="C1772" s="231">
        <v>48</v>
      </c>
      <c r="D1772" s="235">
        <v>2</v>
      </c>
      <c r="E1772" s="237">
        <v>0.81</v>
      </c>
      <c r="F1772" s="83" t="str">
        <f t="shared" si="86"/>
        <v>January</v>
      </c>
      <c r="G1772" s="113">
        <f t="shared" si="84"/>
        <v>48</v>
      </c>
      <c r="H1772" s="49">
        <f t="shared" si="85"/>
        <v>38.880000000000003</v>
      </c>
    </row>
    <row r="1773" spans="1:8" x14ac:dyDescent="0.25">
      <c r="A1773" s="224" t="s">
        <v>659</v>
      </c>
      <c r="B1773" s="228">
        <v>21</v>
      </c>
      <c r="C1773" s="231">
        <v>49</v>
      </c>
      <c r="D1773" s="235">
        <v>0</v>
      </c>
      <c r="E1773" s="237">
        <v>0.81</v>
      </c>
      <c r="F1773" s="83" t="str">
        <f t="shared" si="86"/>
        <v>January</v>
      </c>
      <c r="G1773" s="113">
        <f t="shared" si="84"/>
        <v>49</v>
      </c>
      <c r="H1773" s="49">
        <f t="shared" si="85"/>
        <v>39.690000000000005</v>
      </c>
    </row>
    <row r="1774" spans="1:8" x14ac:dyDescent="0.25">
      <c r="A1774" s="224" t="s">
        <v>100</v>
      </c>
      <c r="B1774" s="228" t="s">
        <v>649</v>
      </c>
      <c r="C1774" s="231">
        <v>0</v>
      </c>
      <c r="D1774" s="235">
        <v>0</v>
      </c>
      <c r="E1774" s="236"/>
      <c r="F1774" s="83" t="str">
        <f t="shared" si="86"/>
        <v>January</v>
      </c>
      <c r="G1774" s="113">
        <f t="shared" si="84"/>
        <v>0</v>
      </c>
      <c r="H1774" s="49">
        <f t="shared" si="85"/>
        <v>0</v>
      </c>
    </row>
    <row r="1775" spans="1:8" x14ac:dyDescent="0.25">
      <c r="A1775" s="224" t="s">
        <v>659</v>
      </c>
      <c r="B1775" s="228">
        <v>1</v>
      </c>
      <c r="C1775" s="231">
        <v>60</v>
      </c>
      <c r="D1775" s="235">
        <v>0</v>
      </c>
      <c r="E1775" s="237">
        <v>1.48</v>
      </c>
      <c r="F1775" s="83" t="str">
        <f t="shared" si="86"/>
        <v>January</v>
      </c>
      <c r="G1775" s="113">
        <f t="shared" si="84"/>
        <v>60</v>
      </c>
      <c r="H1775" s="49">
        <f t="shared" si="85"/>
        <v>88.8</v>
      </c>
    </row>
    <row r="1776" spans="1:8" x14ac:dyDescent="0.25">
      <c r="A1776" s="224" t="s">
        <v>654</v>
      </c>
      <c r="B1776" s="228">
        <v>0</v>
      </c>
      <c r="C1776" s="231">
        <v>72</v>
      </c>
      <c r="D1776" s="235">
        <v>0</v>
      </c>
      <c r="E1776" s="237">
        <v>0.82</v>
      </c>
      <c r="F1776" s="83" t="str">
        <f t="shared" si="86"/>
        <v>January</v>
      </c>
      <c r="G1776" s="113">
        <f t="shared" si="84"/>
        <v>72</v>
      </c>
      <c r="H1776" s="49">
        <f t="shared" si="85"/>
        <v>59.04</v>
      </c>
    </row>
    <row r="1777" spans="1:8" x14ac:dyDescent="0.25">
      <c r="A1777" s="224" t="s">
        <v>650</v>
      </c>
      <c r="B1777" s="228">
        <v>1</v>
      </c>
      <c r="C1777" s="231">
        <v>43</v>
      </c>
      <c r="D1777" s="235">
        <v>5</v>
      </c>
      <c r="E1777" s="237">
        <v>5.95</v>
      </c>
      <c r="F1777" s="83" t="str">
        <f t="shared" si="86"/>
        <v>January</v>
      </c>
      <c r="G1777" s="113">
        <f t="shared" si="84"/>
        <v>43</v>
      </c>
      <c r="H1777" s="49">
        <f t="shared" si="85"/>
        <v>255.85</v>
      </c>
    </row>
    <row r="1778" spans="1:8" x14ac:dyDescent="0.25">
      <c r="A1778" s="224" t="s">
        <v>650</v>
      </c>
      <c r="B1778" s="228">
        <v>0</v>
      </c>
      <c r="C1778" s="231">
        <v>0</v>
      </c>
      <c r="D1778" s="235">
        <v>0</v>
      </c>
      <c r="E1778" s="236"/>
      <c r="F1778" s="83" t="str">
        <f t="shared" si="86"/>
        <v>January</v>
      </c>
      <c r="G1778" s="113">
        <f t="shared" si="84"/>
        <v>0</v>
      </c>
      <c r="H1778" s="49">
        <f t="shared" si="85"/>
        <v>0</v>
      </c>
    </row>
    <row r="1779" spans="1:8" x14ac:dyDescent="0.25">
      <c r="A1779" s="224" t="s">
        <v>100</v>
      </c>
      <c r="B1779" s="228">
        <v>0</v>
      </c>
      <c r="C1779" s="231">
        <v>36</v>
      </c>
      <c r="D1779" s="235">
        <v>0</v>
      </c>
      <c r="E1779" s="237">
        <v>0.61329999999999996</v>
      </c>
      <c r="F1779" s="83" t="str">
        <f t="shared" si="86"/>
        <v>January</v>
      </c>
      <c r="G1779" s="113">
        <f t="shared" si="84"/>
        <v>36</v>
      </c>
      <c r="H1779" s="49">
        <f t="shared" si="85"/>
        <v>22.078799999999998</v>
      </c>
    </row>
    <row r="1780" spans="1:8" x14ac:dyDescent="0.25">
      <c r="A1780" s="224" t="s">
        <v>654</v>
      </c>
      <c r="B1780" s="228">
        <v>0</v>
      </c>
      <c r="C1780" s="231">
        <v>0</v>
      </c>
      <c r="D1780" s="235">
        <v>0</v>
      </c>
      <c r="E1780" s="237">
        <v>0.96</v>
      </c>
      <c r="F1780" s="83" t="str">
        <f t="shared" si="86"/>
        <v>January</v>
      </c>
      <c r="G1780" s="113">
        <f t="shared" si="84"/>
        <v>0</v>
      </c>
      <c r="H1780" s="49">
        <f t="shared" si="85"/>
        <v>0</v>
      </c>
    </row>
    <row r="1781" spans="1:8" x14ac:dyDescent="0.25">
      <c r="A1781" s="224" t="s">
        <v>659</v>
      </c>
      <c r="B1781" s="228">
        <v>21</v>
      </c>
      <c r="C1781" s="231">
        <v>36</v>
      </c>
      <c r="D1781" s="235">
        <v>5</v>
      </c>
      <c r="E1781" s="237">
        <v>0.99</v>
      </c>
      <c r="F1781" s="83" t="str">
        <f t="shared" si="86"/>
        <v>January</v>
      </c>
      <c r="G1781" s="113">
        <f t="shared" si="84"/>
        <v>36</v>
      </c>
      <c r="H1781" s="49">
        <f t="shared" si="85"/>
        <v>35.64</v>
      </c>
    </row>
    <row r="1782" spans="1:8" x14ac:dyDescent="0.25">
      <c r="A1782" s="224" t="s">
        <v>659</v>
      </c>
      <c r="B1782" s="228">
        <v>16</v>
      </c>
      <c r="C1782" s="231">
        <v>48</v>
      </c>
      <c r="D1782" s="235">
        <v>0</v>
      </c>
      <c r="E1782" s="237">
        <v>0.99</v>
      </c>
      <c r="F1782" s="83" t="str">
        <f t="shared" si="86"/>
        <v>January</v>
      </c>
      <c r="G1782" s="113">
        <f t="shared" si="84"/>
        <v>48</v>
      </c>
      <c r="H1782" s="49">
        <f t="shared" si="85"/>
        <v>47.519999999999996</v>
      </c>
    </row>
    <row r="1783" spans="1:8" x14ac:dyDescent="0.25">
      <c r="A1783" s="224" t="s">
        <v>659</v>
      </c>
      <c r="B1783" s="228">
        <v>9</v>
      </c>
      <c r="C1783" s="231">
        <v>60</v>
      </c>
      <c r="D1783" s="235">
        <v>0</v>
      </c>
      <c r="E1783" s="237">
        <v>0.99</v>
      </c>
      <c r="F1783" s="83" t="str">
        <f t="shared" si="86"/>
        <v>January</v>
      </c>
      <c r="G1783" s="113">
        <f t="shared" si="84"/>
        <v>60</v>
      </c>
      <c r="H1783" s="49">
        <f t="shared" si="85"/>
        <v>59.4</v>
      </c>
    </row>
    <row r="1784" spans="1:8" x14ac:dyDescent="0.25">
      <c r="A1784" s="224" t="s">
        <v>659</v>
      </c>
      <c r="B1784" s="228">
        <v>21</v>
      </c>
      <c r="C1784" s="231">
        <v>36</v>
      </c>
      <c r="D1784" s="235">
        <v>1</v>
      </c>
      <c r="E1784" s="237">
        <v>0.99</v>
      </c>
      <c r="F1784" s="83" t="str">
        <f t="shared" si="86"/>
        <v>January</v>
      </c>
      <c r="G1784" s="113">
        <f t="shared" si="84"/>
        <v>36</v>
      </c>
      <c r="H1784" s="49">
        <f t="shared" si="85"/>
        <v>35.64</v>
      </c>
    </row>
    <row r="1785" spans="1:8" x14ac:dyDescent="0.25">
      <c r="A1785" s="224" t="s">
        <v>659</v>
      </c>
      <c r="B1785" s="228" t="s">
        <v>649</v>
      </c>
      <c r="C1785" s="231">
        <v>36</v>
      </c>
      <c r="D1785" s="235">
        <v>0</v>
      </c>
      <c r="E1785" s="237">
        <v>0.99</v>
      </c>
      <c r="F1785" s="83" t="str">
        <f t="shared" si="86"/>
        <v>January</v>
      </c>
      <c r="G1785" s="113">
        <f t="shared" si="84"/>
        <v>36</v>
      </c>
      <c r="H1785" s="49">
        <f t="shared" si="85"/>
        <v>35.64</v>
      </c>
    </row>
    <row r="1786" spans="1:8" x14ac:dyDescent="0.25">
      <c r="A1786" s="224" t="s">
        <v>659</v>
      </c>
      <c r="B1786" s="228">
        <v>5</v>
      </c>
      <c r="C1786" s="231">
        <v>36</v>
      </c>
      <c r="D1786" s="235">
        <v>4</v>
      </c>
      <c r="E1786" s="237">
        <v>0.99</v>
      </c>
      <c r="F1786" s="83" t="str">
        <f t="shared" si="86"/>
        <v>January</v>
      </c>
      <c r="G1786" s="113">
        <f t="shared" si="84"/>
        <v>36</v>
      </c>
      <c r="H1786" s="49">
        <f t="shared" si="85"/>
        <v>35.64</v>
      </c>
    </row>
    <row r="1787" spans="1:8" x14ac:dyDescent="0.25">
      <c r="A1787" s="224" t="s">
        <v>659</v>
      </c>
      <c r="B1787" s="228">
        <v>4</v>
      </c>
      <c r="C1787" s="231">
        <v>24</v>
      </c>
      <c r="D1787" s="235">
        <v>0</v>
      </c>
      <c r="E1787" s="237">
        <v>0.99</v>
      </c>
      <c r="F1787" s="83" t="str">
        <f t="shared" si="86"/>
        <v>January</v>
      </c>
      <c r="G1787" s="113">
        <f t="shared" si="84"/>
        <v>24</v>
      </c>
      <c r="H1787" s="49">
        <f t="shared" si="85"/>
        <v>23.759999999999998</v>
      </c>
    </row>
    <row r="1788" spans="1:8" x14ac:dyDescent="0.25">
      <c r="A1788" s="224" t="s">
        <v>659</v>
      </c>
      <c r="B1788" s="228">
        <v>0</v>
      </c>
      <c r="C1788" s="231">
        <v>48</v>
      </c>
      <c r="D1788" s="235">
        <v>2</v>
      </c>
      <c r="E1788" s="237">
        <v>1.33</v>
      </c>
      <c r="F1788" s="83" t="str">
        <f t="shared" si="86"/>
        <v>January</v>
      </c>
      <c r="G1788" s="113">
        <f t="shared" si="84"/>
        <v>48</v>
      </c>
      <c r="H1788" s="49">
        <f t="shared" si="85"/>
        <v>63.84</v>
      </c>
    </row>
    <row r="1789" spans="1:8" x14ac:dyDescent="0.25">
      <c r="A1789" s="224" t="s">
        <v>659</v>
      </c>
      <c r="B1789" s="228">
        <v>5</v>
      </c>
      <c r="C1789" s="231">
        <v>48</v>
      </c>
      <c r="D1789" s="235">
        <v>0</v>
      </c>
      <c r="E1789" s="237">
        <v>1.33</v>
      </c>
      <c r="F1789" s="83" t="str">
        <f t="shared" si="86"/>
        <v>January</v>
      </c>
      <c r="G1789" s="113">
        <f t="shared" si="84"/>
        <v>48</v>
      </c>
      <c r="H1789" s="49">
        <f t="shared" si="85"/>
        <v>63.84</v>
      </c>
    </row>
    <row r="1790" spans="1:8" x14ac:dyDescent="0.25">
      <c r="A1790" s="224" t="s">
        <v>659</v>
      </c>
      <c r="B1790" s="228">
        <v>14</v>
      </c>
      <c r="C1790" s="231">
        <v>60</v>
      </c>
      <c r="D1790" s="235">
        <v>0</v>
      </c>
      <c r="E1790" s="237">
        <v>1.33</v>
      </c>
      <c r="F1790" s="83" t="str">
        <f t="shared" si="86"/>
        <v>January</v>
      </c>
      <c r="G1790" s="113">
        <f t="shared" si="84"/>
        <v>60</v>
      </c>
      <c r="H1790" s="49">
        <f t="shared" si="85"/>
        <v>79.800000000000011</v>
      </c>
    </row>
    <row r="1791" spans="1:8" x14ac:dyDescent="0.25">
      <c r="A1791" s="224" t="s">
        <v>659</v>
      </c>
      <c r="B1791" s="228" t="s">
        <v>649</v>
      </c>
      <c r="C1791" s="231">
        <v>0</v>
      </c>
      <c r="D1791" s="235">
        <v>0</v>
      </c>
      <c r="E1791" s="237">
        <v>1.81555</v>
      </c>
      <c r="F1791" s="83" t="str">
        <f t="shared" si="86"/>
        <v>January</v>
      </c>
      <c r="G1791" s="113">
        <f t="shared" si="84"/>
        <v>0</v>
      </c>
      <c r="H1791" s="49">
        <f t="shared" si="85"/>
        <v>0</v>
      </c>
    </row>
    <row r="1792" spans="1:8" x14ac:dyDescent="0.25">
      <c r="A1792" s="224" t="s">
        <v>654</v>
      </c>
      <c r="B1792" s="228">
        <v>20</v>
      </c>
      <c r="C1792" s="231">
        <v>96</v>
      </c>
      <c r="D1792" s="235">
        <v>22</v>
      </c>
      <c r="E1792" s="237">
        <v>0.41699999999999998</v>
      </c>
      <c r="F1792" s="83" t="str">
        <f t="shared" si="86"/>
        <v>January</v>
      </c>
      <c r="G1792" s="113">
        <f t="shared" si="84"/>
        <v>96</v>
      </c>
      <c r="H1792" s="49">
        <f t="shared" si="85"/>
        <v>40.031999999999996</v>
      </c>
    </row>
    <row r="1793" spans="1:8" x14ac:dyDescent="0.25">
      <c r="A1793" s="223" t="s">
        <v>654</v>
      </c>
      <c r="B1793" s="228">
        <v>29</v>
      </c>
      <c r="C1793" s="231">
        <v>144</v>
      </c>
      <c r="D1793" s="235">
        <v>19</v>
      </c>
      <c r="E1793" s="237">
        <v>0.82</v>
      </c>
      <c r="F1793" s="83" t="str">
        <f t="shared" si="86"/>
        <v>January</v>
      </c>
      <c r="G1793" s="113">
        <f t="shared" si="84"/>
        <v>144</v>
      </c>
      <c r="H1793" s="49">
        <f t="shared" si="85"/>
        <v>118.08</v>
      </c>
    </row>
    <row r="1794" spans="1:8" x14ac:dyDescent="0.25">
      <c r="A1794" s="224" t="s">
        <v>654</v>
      </c>
      <c r="B1794" s="228">
        <v>22</v>
      </c>
      <c r="C1794" s="231">
        <v>72</v>
      </c>
      <c r="D1794" s="235">
        <v>7</v>
      </c>
      <c r="E1794" s="237">
        <v>0.82</v>
      </c>
      <c r="F1794" s="83" t="str">
        <f t="shared" si="86"/>
        <v>January</v>
      </c>
      <c r="G1794" s="113">
        <f t="shared" si="84"/>
        <v>72</v>
      </c>
      <c r="H1794" s="49">
        <f t="shared" si="85"/>
        <v>59.04</v>
      </c>
    </row>
    <row r="1795" spans="1:8" x14ac:dyDescent="0.25">
      <c r="A1795" s="224" t="s">
        <v>100</v>
      </c>
      <c r="B1795" s="228">
        <v>215</v>
      </c>
      <c r="C1795" s="231">
        <v>100</v>
      </c>
      <c r="D1795" s="235">
        <v>200</v>
      </c>
      <c r="E1795" s="236"/>
      <c r="F1795" s="83" t="str">
        <f t="shared" si="86"/>
        <v>January</v>
      </c>
      <c r="G1795" s="113">
        <f t="shared" ref="G1795:G1858" si="87">IFERROR(IF(C1795=" ",0,C1795),0)</f>
        <v>100</v>
      </c>
      <c r="H1795" s="49">
        <f t="shared" ref="H1795:H1858" si="88">IFERROR(G1795 * E1795, 0)</f>
        <v>0</v>
      </c>
    </row>
    <row r="1796" spans="1:8" x14ac:dyDescent="0.25">
      <c r="A1796" s="224" t="s">
        <v>100</v>
      </c>
      <c r="B1796" s="228">
        <v>40</v>
      </c>
      <c r="C1796" s="231">
        <v>300</v>
      </c>
      <c r="D1796" s="235">
        <v>94</v>
      </c>
      <c r="E1796" s="237">
        <v>0.2271</v>
      </c>
      <c r="F1796" s="83" t="str">
        <f t="shared" si="86"/>
        <v>January</v>
      </c>
      <c r="G1796" s="113">
        <f t="shared" si="87"/>
        <v>300</v>
      </c>
      <c r="H1796" s="49">
        <f t="shared" si="88"/>
        <v>68.13</v>
      </c>
    </row>
    <row r="1797" spans="1:8" x14ac:dyDescent="0.25">
      <c r="A1797" s="224" t="s">
        <v>659</v>
      </c>
      <c r="B1797" s="228">
        <v>2</v>
      </c>
      <c r="C1797" s="231">
        <v>60</v>
      </c>
      <c r="D1797" s="235">
        <v>5</v>
      </c>
      <c r="E1797" s="237">
        <v>0.52829999999999999</v>
      </c>
      <c r="F1797" s="83" t="str">
        <f t="shared" si="86"/>
        <v>January</v>
      </c>
      <c r="G1797" s="113">
        <f t="shared" si="87"/>
        <v>60</v>
      </c>
      <c r="H1797" s="49">
        <f t="shared" si="88"/>
        <v>31.698</v>
      </c>
    </row>
    <row r="1798" spans="1:8" x14ac:dyDescent="0.25">
      <c r="A1798" s="223" t="s">
        <v>659</v>
      </c>
      <c r="B1798" s="228" t="s">
        <v>649</v>
      </c>
      <c r="C1798" s="231">
        <v>0</v>
      </c>
      <c r="D1798" s="235">
        <v>0</v>
      </c>
      <c r="E1798" s="237">
        <v>0.52829999999999999</v>
      </c>
      <c r="F1798" s="83" t="str">
        <f t="shared" si="86"/>
        <v>January</v>
      </c>
      <c r="G1798" s="113">
        <f t="shared" si="87"/>
        <v>0</v>
      </c>
      <c r="H1798" s="49">
        <f t="shared" si="88"/>
        <v>0</v>
      </c>
    </row>
    <row r="1799" spans="1:8" x14ac:dyDescent="0.25">
      <c r="A1799" s="223" t="s">
        <v>659</v>
      </c>
      <c r="B1799" s="228">
        <v>3</v>
      </c>
      <c r="C1799" s="231">
        <v>48</v>
      </c>
      <c r="D1799" s="235">
        <v>1</v>
      </c>
      <c r="E1799" s="237">
        <v>0.52829999999999999</v>
      </c>
      <c r="F1799" s="83" t="str">
        <f t="shared" si="86"/>
        <v>January</v>
      </c>
      <c r="G1799" s="113">
        <f t="shared" si="87"/>
        <v>48</v>
      </c>
      <c r="H1799" s="49">
        <f t="shared" si="88"/>
        <v>25.3584</v>
      </c>
    </row>
    <row r="1800" spans="1:8" x14ac:dyDescent="0.25">
      <c r="A1800" s="224" t="s">
        <v>659</v>
      </c>
      <c r="B1800" s="228" t="s">
        <v>649</v>
      </c>
      <c r="C1800" s="231">
        <v>0</v>
      </c>
      <c r="D1800" s="235">
        <v>0</v>
      </c>
      <c r="E1800" s="237">
        <v>0.52829999999999999</v>
      </c>
      <c r="F1800" s="83" t="str">
        <f t="shared" si="86"/>
        <v>January</v>
      </c>
      <c r="G1800" s="113">
        <f t="shared" si="87"/>
        <v>0</v>
      </c>
      <c r="H1800" s="49">
        <f t="shared" si="88"/>
        <v>0</v>
      </c>
    </row>
    <row r="1801" spans="1:8" x14ac:dyDescent="0.25">
      <c r="A1801" s="224" t="s">
        <v>650</v>
      </c>
      <c r="B1801" s="228" t="s">
        <v>649</v>
      </c>
      <c r="C1801" s="231">
        <v>0</v>
      </c>
      <c r="D1801" s="235">
        <v>0</v>
      </c>
      <c r="E1801" s="237">
        <v>5.95</v>
      </c>
      <c r="F1801" s="83" t="str">
        <f t="shared" si="86"/>
        <v>January</v>
      </c>
      <c r="G1801" s="113">
        <f t="shared" si="87"/>
        <v>0</v>
      </c>
      <c r="H1801" s="49">
        <f t="shared" si="88"/>
        <v>0</v>
      </c>
    </row>
    <row r="1802" spans="1:8" x14ac:dyDescent="0.25">
      <c r="A1802" s="224" t="s">
        <v>159</v>
      </c>
      <c r="B1802" s="228">
        <v>1</v>
      </c>
      <c r="C1802" s="231">
        <v>70</v>
      </c>
      <c r="D1802" s="235">
        <v>1</v>
      </c>
      <c r="E1802" s="237">
        <v>6</v>
      </c>
      <c r="F1802" s="83" t="str">
        <f t="shared" si="86"/>
        <v>January</v>
      </c>
      <c r="G1802" s="113">
        <f t="shared" si="87"/>
        <v>70</v>
      </c>
      <c r="H1802" s="49">
        <f t="shared" si="88"/>
        <v>420</v>
      </c>
    </row>
    <row r="1803" spans="1:8" x14ac:dyDescent="0.25">
      <c r="A1803" s="224" t="s">
        <v>159</v>
      </c>
      <c r="B1803" s="228">
        <v>1</v>
      </c>
      <c r="C1803" s="231">
        <v>24</v>
      </c>
      <c r="D1803" s="235">
        <v>7</v>
      </c>
      <c r="E1803" s="237">
        <v>1.37</v>
      </c>
      <c r="F1803" s="83" t="str">
        <f t="shared" si="86"/>
        <v>January</v>
      </c>
      <c r="G1803" s="113">
        <f t="shared" si="87"/>
        <v>24</v>
      </c>
      <c r="H1803" s="49">
        <f t="shared" si="88"/>
        <v>32.880000000000003</v>
      </c>
    </row>
    <row r="1804" spans="1:8" x14ac:dyDescent="0.25">
      <c r="A1804" s="224" t="s">
        <v>159</v>
      </c>
      <c r="B1804" s="228" t="s">
        <v>649</v>
      </c>
      <c r="C1804" s="231">
        <v>0</v>
      </c>
      <c r="D1804" s="235">
        <v>0</v>
      </c>
      <c r="E1804" s="237">
        <v>0.71</v>
      </c>
      <c r="F1804" s="83" t="str">
        <f t="shared" si="86"/>
        <v>January</v>
      </c>
      <c r="G1804" s="113">
        <f t="shared" si="87"/>
        <v>0</v>
      </c>
      <c r="H1804" s="49">
        <f t="shared" si="88"/>
        <v>0</v>
      </c>
    </row>
    <row r="1805" spans="1:8" x14ac:dyDescent="0.25">
      <c r="A1805" s="224" t="s">
        <v>650</v>
      </c>
      <c r="B1805" s="228" t="s">
        <v>649</v>
      </c>
      <c r="C1805" s="231">
        <v>0</v>
      </c>
      <c r="D1805" s="235">
        <v>0</v>
      </c>
      <c r="E1805" s="237">
        <v>3.95</v>
      </c>
      <c r="F1805" s="83" t="str">
        <f t="shared" si="86"/>
        <v>January</v>
      </c>
      <c r="G1805" s="113">
        <f t="shared" si="87"/>
        <v>0</v>
      </c>
      <c r="H1805" s="49">
        <f t="shared" si="88"/>
        <v>0</v>
      </c>
    </row>
    <row r="1806" spans="1:8" x14ac:dyDescent="0.25">
      <c r="A1806" s="224" t="s">
        <v>654</v>
      </c>
      <c r="B1806" s="228">
        <v>21</v>
      </c>
      <c r="C1806" s="231">
        <v>120</v>
      </c>
      <c r="D1806" s="235">
        <v>17</v>
      </c>
      <c r="E1806" s="237">
        <v>0.82</v>
      </c>
      <c r="F1806" s="83" t="str">
        <f t="shared" si="86"/>
        <v>January</v>
      </c>
      <c r="G1806" s="113">
        <f t="shared" si="87"/>
        <v>120</v>
      </c>
      <c r="H1806" s="49">
        <f t="shared" si="88"/>
        <v>98.399999999999991</v>
      </c>
    </row>
    <row r="1807" spans="1:8" x14ac:dyDescent="0.25">
      <c r="A1807" s="224" t="s">
        <v>659</v>
      </c>
      <c r="B1807" s="228" t="s">
        <v>649</v>
      </c>
      <c r="C1807" s="231">
        <v>0</v>
      </c>
      <c r="D1807" s="235">
        <v>0</v>
      </c>
      <c r="E1807" s="236"/>
      <c r="F1807" s="83" t="str">
        <f t="shared" si="86"/>
        <v>January</v>
      </c>
      <c r="G1807" s="113">
        <f t="shared" si="87"/>
        <v>0</v>
      </c>
      <c r="H1807" s="49">
        <f t="shared" si="88"/>
        <v>0</v>
      </c>
    </row>
    <row r="1808" spans="1:8" x14ac:dyDescent="0.25">
      <c r="A1808" s="224" t="s">
        <v>659</v>
      </c>
      <c r="B1808" s="228" t="s">
        <v>649</v>
      </c>
      <c r="C1808" s="231">
        <v>0</v>
      </c>
      <c r="D1808" s="235">
        <v>0</v>
      </c>
      <c r="E1808" s="236"/>
      <c r="F1808" s="83" t="str">
        <f t="shared" si="86"/>
        <v>January</v>
      </c>
      <c r="G1808" s="113">
        <f t="shared" si="87"/>
        <v>0</v>
      </c>
      <c r="H1808" s="49">
        <f t="shared" si="88"/>
        <v>0</v>
      </c>
    </row>
    <row r="1809" spans="1:8" x14ac:dyDescent="0.25">
      <c r="A1809" s="224" t="s">
        <v>653</v>
      </c>
      <c r="B1809" s="228">
        <v>5</v>
      </c>
      <c r="C1809" s="231">
        <v>246</v>
      </c>
      <c r="D1809" s="235">
        <v>2</v>
      </c>
      <c r="E1809" s="237">
        <v>0.7</v>
      </c>
      <c r="F1809" s="83" t="str">
        <f t="shared" si="86"/>
        <v>January</v>
      </c>
      <c r="G1809" s="113">
        <f t="shared" si="87"/>
        <v>246</v>
      </c>
      <c r="H1809" s="49">
        <f t="shared" si="88"/>
        <v>172.2</v>
      </c>
    </row>
    <row r="1810" spans="1:8" x14ac:dyDescent="0.25">
      <c r="A1810" s="224" t="s">
        <v>659</v>
      </c>
      <c r="B1810" s="228">
        <v>0</v>
      </c>
      <c r="C1810" s="231">
        <v>3</v>
      </c>
      <c r="D1810" s="235">
        <v>0</v>
      </c>
      <c r="E1810" s="237">
        <v>1.21</v>
      </c>
      <c r="F1810" s="83" t="str">
        <f t="shared" ref="F1810:F1873" si="89">"January"</f>
        <v>January</v>
      </c>
      <c r="G1810" s="113">
        <f t="shared" si="87"/>
        <v>3</v>
      </c>
      <c r="H1810" s="49">
        <f t="shared" si="88"/>
        <v>3.63</v>
      </c>
    </row>
    <row r="1811" spans="1:8" x14ac:dyDescent="0.25">
      <c r="A1811" s="224" t="s">
        <v>650</v>
      </c>
      <c r="B1811" s="228">
        <v>1</v>
      </c>
      <c r="C1811" s="230"/>
      <c r="D1811" s="235">
        <v>2</v>
      </c>
      <c r="E1811" s="237">
        <v>5.95</v>
      </c>
      <c r="F1811" s="83" t="str">
        <f t="shared" si="89"/>
        <v>January</v>
      </c>
      <c r="G1811" s="113">
        <f t="shared" si="87"/>
        <v>0</v>
      </c>
      <c r="H1811" s="49">
        <f t="shared" si="88"/>
        <v>0</v>
      </c>
    </row>
    <row r="1812" spans="1:8" x14ac:dyDescent="0.25">
      <c r="A1812" s="224" t="s">
        <v>654</v>
      </c>
      <c r="B1812" s="228">
        <v>23</v>
      </c>
      <c r="C1812" s="231">
        <v>48</v>
      </c>
      <c r="D1812" s="235">
        <v>0</v>
      </c>
      <c r="E1812" s="237">
        <v>0.82165999999999995</v>
      </c>
      <c r="F1812" s="83" t="str">
        <f t="shared" si="89"/>
        <v>January</v>
      </c>
      <c r="G1812" s="113">
        <f t="shared" si="87"/>
        <v>48</v>
      </c>
      <c r="H1812" s="49">
        <f t="shared" si="88"/>
        <v>39.439679999999996</v>
      </c>
    </row>
    <row r="1813" spans="1:8" x14ac:dyDescent="0.25">
      <c r="A1813" s="224" t="s">
        <v>653</v>
      </c>
      <c r="B1813" s="228">
        <v>0</v>
      </c>
      <c r="C1813" s="231">
        <v>0</v>
      </c>
      <c r="D1813" s="235">
        <v>0</v>
      </c>
      <c r="E1813" s="237">
        <v>1.69</v>
      </c>
      <c r="F1813" s="83" t="str">
        <f t="shared" si="89"/>
        <v>January</v>
      </c>
      <c r="G1813" s="113">
        <f t="shared" si="87"/>
        <v>0</v>
      </c>
      <c r="H1813" s="49">
        <f t="shared" si="88"/>
        <v>0</v>
      </c>
    </row>
    <row r="1814" spans="1:8" x14ac:dyDescent="0.25">
      <c r="A1814" s="224" t="s">
        <v>653</v>
      </c>
      <c r="B1814" s="228">
        <v>1</v>
      </c>
      <c r="C1814" s="231">
        <v>60</v>
      </c>
      <c r="D1814" s="235">
        <v>1</v>
      </c>
      <c r="E1814" s="237">
        <v>2.41</v>
      </c>
      <c r="F1814" s="83" t="str">
        <f t="shared" si="89"/>
        <v>January</v>
      </c>
      <c r="G1814" s="113">
        <f t="shared" si="87"/>
        <v>60</v>
      </c>
      <c r="H1814" s="49">
        <f t="shared" si="88"/>
        <v>144.60000000000002</v>
      </c>
    </row>
    <row r="1815" spans="1:8" x14ac:dyDescent="0.25">
      <c r="A1815" s="224" t="s">
        <v>653</v>
      </c>
      <c r="B1815" s="228">
        <v>3</v>
      </c>
      <c r="C1815" s="231">
        <v>60</v>
      </c>
      <c r="D1815" s="235">
        <v>1</v>
      </c>
      <c r="E1815" s="237">
        <v>1.91</v>
      </c>
      <c r="F1815" s="83" t="str">
        <f t="shared" si="89"/>
        <v>January</v>
      </c>
      <c r="G1815" s="113">
        <f t="shared" si="87"/>
        <v>60</v>
      </c>
      <c r="H1815" s="49">
        <f t="shared" si="88"/>
        <v>114.6</v>
      </c>
    </row>
    <row r="1816" spans="1:8" x14ac:dyDescent="0.25">
      <c r="A1816" s="224" t="s">
        <v>653</v>
      </c>
      <c r="B1816" s="228">
        <v>2</v>
      </c>
      <c r="C1816" s="231">
        <v>29</v>
      </c>
      <c r="D1816" s="235">
        <v>5</v>
      </c>
      <c r="E1816" s="238">
        <v>1.91</v>
      </c>
      <c r="F1816" s="83" t="str">
        <f t="shared" si="89"/>
        <v>January</v>
      </c>
      <c r="G1816" s="113">
        <f t="shared" si="87"/>
        <v>29</v>
      </c>
      <c r="H1816" s="49">
        <f t="shared" si="88"/>
        <v>55.39</v>
      </c>
    </row>
    <row r="1817" spans="1:8" x14ac:dyDescent="0.25">
      <c r="A1817" s="224" t="s">
        <v>653</v>
      </c>
      <c r="B1817" s="228">
        <v>3</v>
      </c>
      <c r="C1817" s="231">
        <v>60</v>
      </c>
      <c r="D1817" s="235">
        <v>0</v>
      </c>
      <c r="E1817" s="238">
        <v>2.2400000000000002</v>
      </c>
      <c r="F1817" s="83" t="str">
        <f t="shared" si="89"/>
        <v>January</v>
      </c>
      <c r="G1817" s="113">
        <f t="shared" si="87"/>
        <v>60</v>
      </c>
      <c r="H1817" s="49">
        <f t="shared" si="88"/>
        <v>134.4</v>
      </c>
    </row>
    <row r="1818" spans="1:8" x14ac:dyDescent="0.25">
      <c r="A1818" s="224" t="s">
        <v>653</v>
      </c>
      <c r="B1818" s="228">
        <v>4</v>
      </c>
      <c r="C1818" s="231">
        <v>58</v>
      </c>
      <c r="D1818" s="235">
        <v>4</v>
      </c>
      <c r="E1818" s="238">
        <v>2.0299999999999998</v>
      </c>
      <c r="F1818" s="83" t="str">
        <f t="shared" si="89"/>
        <v>January</v>
      </c>
      <c r="G1818" s="113">
        <f t="shared" si="87"/>
        <v>58</v>
      </c>
      <c r="H1818" s="49">
        <f t="shared" si="88"/>
        <v>117.74</v>
      </c>
    </row>
    <row r="1819" spans="1:8" x14ac:dyDescent="0.25">
      <c r="A1819" s="224" t="s">
        <v>653</v>
      </c>
      <c r="B1819" s="228">
        <v>0</v>
      </c>
      <c r="C1819" s="231">
        <v>12</v>
      </c>
      <c r="D1819" s="235">
        <v>0</v>
      </c>
      <c r="E1819" s="238">
        <v>3.59</v>
      </c>
      <c r="F1819" s="83" t="str">
        <f t="shared" si="89"/>
        <v>January</v>
      </c>
      <c r="G1819" s="113">
        <f t="shared" si="87"/>
        <v>12</v>
      </c>
      <c r="H1819" s="49">
        <f t="shared" si="88"/>
        <v>43.08</v>
      </c>
    </row>
    <row r="1820" spans="1:8" x14ac:dyDescent="0.25">
      <c r="A1820" s="224" t="s">
        <v>653</v>
      </c>
      <c r="B1820" s="228">
        <v>0</v>
      </c>
      <c r="C1820" s="231">
        <v>68</v>
      </c>
      <c r="D1820" s="235">
        <v>0</v>
      </c>
      <c r="E1820" s="238">
        <v>2.68</v>
      </c>
      <c r="F1820" s="83" t="str">
        <f t="shared" si="89"/>
        <v>January</v>
      </c>
      <c r="G1820" s="113">
        <f t="shared" si="87"/>
        <v>68</v>
      </c>
      <c r="H1820" s="49">
        <f t="shared" si="88"/>
        <v>182.24</v>
      </c>
    </row>
    <row r="1821" spans="1:8" x14ac:dyDescent="0.25">
      <c r="A1821" s="224" t="s">
        <v>653</v>
      </c>
      <c r="B1821" s="228">
        <v>0</v>
      </c>
      <c r="C1821" s="231">
        <v>58</v>
      </c>
      <c r="D1821" s="235">
        <v>0</v>
      </c>
      <c r="E1821" s="238">
        <v>1.79</v>
      </c>
      <c r="F1821" s="83" t="str">
        <f t="shared" si="89"/>
        <v>January</v>
      </c>
      <c r="G1821" s="113">
        <f t="shared" si="87"/>
        <v>58</v>
      </c>
      <c r="H1821" s="49">
        <f t="shared" si="88"/>
        <v>103.82000000000001</v>
      </c>
    </row>
    <row r="1822" spans="1:8" x14ac:dyDescent="0.25">
      <c r="A1822" s="224" t="s">
        <v>650</v>
      </c>
      <c r="B1822" s="228">
        <v>1</v>
      </c>
      <c r="C1822" s="231">
        <v>58</v>
      </c>
      <c r="D1822" s="235">
        <v>2</v>
      </c>
      <c r="E1822" s="237">
        <v>5.95</v>
      </c>
      <c r="F1822" s="83" t="str">
        <f t="shared" si="89"/>
        <v>January</v>
      </c>
      <c r="G1822" s="113">
        <f t="shared" si="87"/>
        <v>58</v>
      </c>
      <c r="H1822" s="49">
        <f t="shared" si="88"/>
        <v>345.1</v>
      </c>
    </row>
    <row r="1823" spans="1:8" x14ac:dyDescent="0.25">
      <c r="A1823" s="224" t="s">
        <v>650</v>
      </c>
      <c r="B1823" s="228">
        <v>0</v>
      </c>
      <c r="C1823" s="231">
        <v>47</v>
      </c>
      <c r="D1823" s="235">
        <v>2</v>
      </c>
      <c r="E1823" s="237">
        <v>5.95</v>
      </c>
      <c r="F1823" s="83" t="str">
        <f t="shared" si="89"/>
        <v>January</v>
      </c>
      <c r="G1823" s="113">
        <f t="shared" si="87"/>
        <v>47</v>
      </c>
      <c r="H1823" s="49">
        <f t="shared" si="88"/>
        <v>279.65000000000003</v>
      </c>
    </row>
    <row r="1824" spans="1:8" x14ac:dyDescent="0.25">
      <c r="A1824" s="224" t="s">
        <v>654</v>
      </c>
      <c r="B1824" s="228">
        <v>22</v>
      </c>
      <c r="C1824" s="231">
        <v>48</v>
      </c>
      <c r="D1824" s="235">
        <v>0</v>
      </c>
      <c r="E1824" s="237">
        <v>1.6850000000000001</v>
      </c>
      <c r="F1824" s="83" t="str">
        <f t="shared" si="89"/>
        <v>January</v>
      </c>
      <c r="G1824" s="113">
        <f t="shared" si="87"/>
        <v>48</v>
      </c>
      <c r="H1824" s="49">
        <f t="shared" si="88"/>
        <v>80.88</v>
      </c>
    </row>
    <row r="1825" spans="1:8" x14ac:dyDescent="0.25">
      <c r="A1825" s="224" t="s">
        <v>654</v>
      </c>
      <c r="B1825" s="228">
        <v>0</v>
      </c>
      <c r="C1825" s="231">
        <v>48</v>
      </c>
      <c r="D1825" s="235">
        <v>0</v>
      </c>
      <c r="E1825" s="237">
        <v>1.6850000000000001</v>
      </c>
      <c r="F1825" s="83" t="str">
        <f t="shared" si="89"/>
        <v>January</v>
      </c>
      <c r="G1825" s="113">
        <f t="shared" si="87"/>
        <v>48</v>
      </c>
      <c r="H1825" s="49">
        <f t="shared" si="88"/>
        <v>80.88</v>
      </c>
    </row>
    <row r="1826" spans="1:8" x14ac:dyDescent="0.25">
      <c r="A1826" s="224" t="s">
        <v>650</v>
      </c>
      <c r="B1826" s="228">
        <v>0</v>
      </c>
      <c r="C1826" s="231">
        <v>44</v>
      </c>
      <c r="D1826" s="235">
        <v>1</v>
      </c>
      <c r="E1826" s="237">
        <v>3.95</v>
      </c>
      <c r="F1826" s="83" t="str">
        <f t="shared" si="89"/>
        <v>January</v>
      </c>
      <c r="G1826" s="113">
        <f t="shared" si="87"/>
        <v>44</v>
      </c>
      <c r="H1826" s="49">
        <f t="shared" si="88"/>
        <v>173.8</v>
      </c>
    </row>
    <row r="1827" spans="1:8" x14ac:dyDescent="0.25">
      <c r="A1827" s="223" t="s">
        <v>650</v>
      </c>
      <c r="B1827" s="228">
        <v>0</v>
      </c>
      <c r="C1827" s="231">
        <v>79</v>
      </c>
      <c r="D1827" s="235">
        <v>3</v>
      </c>
      <c r="E1827" s="237">
        <v>4.95</v>
      </c>
      <c r="F1827" s="83" t="str">
        <f t="shared" si="89"/>
        <v>January</v>
      </c>
      <c r="G1827" s="113">
        <f t="shared" si="87"/>
        <v>79</v>
      </c>
      <c r="H1827" s="49">
        <f t="shared" si="88"/>
        <v>391.05</v>
      </c>
    </row>
    <row r="1828" spans="1:8" x14ac:dyDescent="0.25">
      <c r="A1828" s="223" t="s">
        <v>657</v>
      </c>
      <c r="B1828" s="228">
        <v>7</v>
      </c>
      <c r="C1828" s="231">
        <v>32</v>
      </c>
      <c r="D1828" s="235">
        <v>0</v>
      </c>
      <c r="E1828" s="237">
        <v>0.97</v>
      </c>
      <c r="F1828" s="83" t="str">
        <f t="shared" si="89"/>
        <v>January</v>
      </c>
      <c r="G1828" s="113">
        <f t="shared" si="87"/>
        <v>32</v>
      </c>
      <c r="H1828" s="49">
        <f t="shared" si="88"/>
        <v>31.04</v>
      </c>
    </row>
    <row r="1829" spans="1:8" x14ac:dyDescent="0.25">
      <c r="A1829" s="223" t="s">
        <v>655</v>
      </c>
      <c r="B1829" s="228">
        <v>36</v>
      </c>
      <c r="C1829" s="231">
        <v>36</v>
      </c>
      <c r="D1829" s="235">
        <v>37</v>
      </c>
      <c r="E1829" s="237">
        <v>0.65</v>
      </c>
      <c r="F1829" s="83" t="str">
        <f t="shared" si="89"/>
        <v>January</v>
      </c>
      <c r="G1829" s="113">
        <f t="shared" si="87"/>
        <v>36</v>
      </c>
      <c r="H1829" s="49">
        <f t="shared" si="88"/>
        <v>23.400000000000002</v>
      </c>
    </row>
    <row r="1830" spans="1:8" x14ac:dyDescent="0.25">
      <c r="A1830" s="224" t="s">
        <v>655</v>
      </c>
      <c r="B1830" s="228">
        <v>13</v>
      </c>
      <c r="C1830" s="231">
        <v>108</v>
      </c>
      <c r="D1830" s="235">
        <v>0</v>
      </c>
      <c r="E1830" s="237">
        <v>0.59</v>
      </c>
      <c r="F1830" s="83" t="str">
        <f t="shared" si="89"/>
        <v>January</v>
      </c>
      <c r="G1830" s="113">
        <f t="shared" si="87"/>
        <v>108</v>
      </c>
      <c r="H1830" s="49">
        <f t="shared" si="88"/>
        <v>63.72</v>
      </c>
    </row>
    <row r="1831" spans="1:8" x14ac:dyDescent="0.25">
      <c r="A1831" s="224" t="s">
        <v>655</v>
      </c>
      <c r="B1831" s="228">
        <v>0</v>
      </c>
      <c r="C1831" s="231">
        <v>0</v>
      </c>
      <c r="D1831" s="235">
        <v>0</v>
      </c>
      <c r="E1831" s="236"/>
      <c r="F1831" s="83" t="str">
        <f t="shared" si="89"/>
        <v>January</v>
      </c>
      <c r="G1831" s="113">
        <f t="shared" si="87"/>
        <v>0</v>
      </c>
      <c r="H1831" s="49">
        <f t="shared" si="88"/>
        <v>0</v>
      </c>
    </row>
    <row r="1832" spans="1:8" x14ac:dyDescent="0.25">
      <c r="A1832" s="224" t="s">
        <v>655</v>
      </c>
      <c r="B1832" s="228">
        <v>24</v>
      </c>
      <c r="C1832" s="231">
        <v>30</v>
      </c>
      <c r="D1832" s="235">
        <v>1</v>
      </c>
      <c r="E1832" s="237">
        <v>0.60499999999999998</v>
      </c>
      <c r="F1832" s="83" t="str">
        <f t="shared" si="89"/>
        <v>January</v>
      </c>
      <c r="G1832" s="113">
        <f t="shared" si="87"/>
        <v>30</v>
      </c>
      <c r="H1832" s="49">
        <f t="shared" si="88"/>
        <v>18.149999999999999</v>
      </c>
    </row>
    <row r="1833" spans="1:8" x14ac:dyDescent="0.25">
      <c r="A1833" s="224" t="s">
        <v>655</v>
      </c>
      <c r="B1833" s="228">
        <v>24</v>
      </c>
      <c r="C1833" s="231">
        <v>30</v>
      </c>
      <c r="D1833" s="235">
        <v>9</v>
      </c>
      <c r="E1833" s="237">
        <v>0.61</v>
      </c>
      <c r="F1833" s="83" t="str">
        <f t="shared" si="89"/>
        <v>January</v>
      </c>
      <c r="G1833" s="113">
        <f t="shared" si="87"/>
        <v>30</v>
      </c>
      <c r="H1833" s="49">
        <f t="shared" si="88"/>
        <v>18.3</v>
      </c>
    </row>
    <row r="1834" spans="1:8" x14ac:dyDescent="0.25">
      <c r="A1834" s="224" t="s">
        <v>655</v>
      </c>
      <c r="B1834" s="228">
        <v>25</v>
      </c>
      <c r="C1834" s="231">
        <v>30</v>
      </c>
      <c r="D1834" s="235">
        <v>4</v>
      </c>
      <c r="E1834" s="237">
        <v>0.61</v>
      </c>
      <c r="F1834" s="83" t="str">
        <f t="shared" si="89"/>
        <v>January</v>
      </c>
      <c r="G1834" s="113">
        <f t="shared" si="87"/>
        <v>30</v>
      </c>
      <c r="H1834" s="49">
        <f t="shared" si="88"/>
        <v>18.3</v>
      </c>
    </row>
    <row r="1835" spans="1:8" x14ac:dyDescent="0.25">
      <c r="A1835" s="224" t="s">
        <v>655</v>
      </c>
      <c r="B1835" s="228">
        <v>28</v>
      </c>
      <c r="C1835" s="231">
        <v>30</v>
      </c>
      <c r="D1835" s="235">
        <v>5</v>
      </c>
      <c r="E1835" s="237">
        <v>0.61</v>
      </c>
      <c r="F1835" s="83" t="str">
        <f t="shared" si="89"/>
        <v>January</v>
      </c>
      <c r="G1835" s="113">
        <f t="shared" si="87"/>
        <v>30</v>
      </c>
      <c r="H1835" s="49">
        <f t="shared" si="88"/>
        <v>18.3</v>
      </c>
    </row>
    <row r="1836" spans="1:8" x14ac:dyDescent="0.25">
      <c r="A1836" s="224" t="s">
        <v>654</v>
      </c>
      <c r="B1836" s="228">
        <v>26</v>
      </c>
      <c r="C1836" s="231">
        <v>12</v>
      </c>
      <c r="D1836" s="235">
        <v>8</v>
      </c>
      <c r="E1836" s="237">
        <v>1.3516699999999999</v>
      </c>
      <c r="F1836" s="83" t="str">
        <f t="shared" si="89"/>
        <v>January</v>
      </c>
      <c r="G1836" s="113">
        <f t="shared" si="87"/>
        <v>12</v>
      </c>
      <c r="H1836" s="49">
        <f t="shared" si="88"/>
        <v>16.220039999999997</v>
      </c>
    </row>
    <row r="1837" spans="1:8" x14ac:dyDescent="0.25">
      <c r="A1837" s="224" t="s">
        <v>654</v>
      </c>
      <c r="B1837" s="228">
        <v>25</v>
      </c>
      <c r="C1837" s="231">
        <v>12</v>
      </c>
      <c r="D1837" s="235">
        <v>0</v>
      </c>
      <c r="E1837" s="237">
        <v>1.35</v>
      </c>
      <c r="F1837" s="83" t="str">
        <f t="shared" si="89"/>
        <v>January</v>
      </c>
      <c r="G1837" s="113">
        <f t="shared" si="87"/>
        <v>12</v>
      </c>
      <c r="H1837" s="49">
        <f t="shared" si="88"/>
        <v>16.200000000000003</v>
      </c>
    </row>
    <row r="1838" spans="1:8" x14ac:dyDescent="0.25">
      <c r="A1838" s="224" t="s">
        <v>654</v>
      </c>
      <c r="B1838" s="228">
        <v>5</v>
      </c>
      <c r="C1838" s="231">
        <v>60</v>
      </c>
      <c r="D1838" s="235">
        <v>0</v>
      </c>
      <c r="E1838" s="237">
        <v>1.35</v>
      </c>
      <c r="F1838" s="83" t="str">
        <f t="shared" si="89"/>
        <v>January</v>
      </c>
      <c r="G1838" s="113">
        <f t="shared" si="87"/>
        <v>60</v>
      </c>
      <c r="H1838" s="49">
        <f t="shared" si="88"/>
        <v>81</v>
      </c>
    </row>
    <row r="1839" spans="1:8" x14ac:dyDescent="0.25">
      <c r="A1839" s="224" t="s">
        <v>654</v>
      </c>
      <c r="B1839" s="228">
        <v>11</v>
      </c>
      <c r="C1839" s="231">
        <v>24</v>
      </c>
      <c r="D1839" s="235">
        <v>7</v>
      </c>
      <c r="E1839" s="241">
        <v>1.35</v>
      </c>
      <c r="F1839" s="83" t="str">
        <f t="shared" si="89"/>
        <v>January</v>
      </c>
      <c r="G1839" s="113">
        <f t="shared" si="87"/>
        <v>24</v>
      </c>
      <c r="H1839" s="49">
        <f t="shared" si="88"/>
        <v>32.400000000000006</v>
      </c>
    </row>
    <row r="1840" spans="1:8" x14ac:dyDescent="0.25">
      <c r="A1840" s="224" t="s">
        <v>654</v>
      </c>
      <c r="B1840" s="228">
        <v>20</v>
      </c>
      <c r="C1840" s="231">
        <v>36</v>
      </c>
      <c r="D1840" s="235">
        <v>0</v>
      </c>
      <c r="E1840" s="241">
        <v>1.35</v>
      </c>
      <c r="F1840" s="83" t="str">
        <f t="shared" si="89"/>
        <v>January</v>
      </c>
      <c r="G1840" s="113">
        <f t="shared" si="87"/>
        <v>36</v>
      </c>
      <c r="H1840" s="49">
        <f t="shared" si="88"/>
        <v>48.6</v>
      </c>
    </row>
    <row r="1841" spans="1:8" x14ac:dyDescent="0.25">
      <c r="A1841" s="224" t="s">
        <v>654</v>
      </c>
      <c r="B1841" s="228">
        <v>16</v>
      </c>
      <c r="C1841" s="231">
        <v>36</v>
      </c>
      <c r="D1841" s="235">
        <v>13</v>
      </c>
      <c r="E1841" s="237">
        <v>1.35</v>
      </c>
      <c r="F1841" s="83" t="str">
        <f t="shared" si="89"/>
        <v>January</v>
      </c>
      <c r="G1841" s="113">
        <f t="shared" si="87"/>
        <v>36</v>
      </c>
      <c r="H1841" s="49">
        <f t="shared" si="88"/>
        <v>48.6</v>
      </c>
    </row>
    <row r="1842" spans="1:8" x14ac:dyDescent="0.25">
      <c r="A1842" s="224" t="s">
        <v>659</v>
      </c>
      <c r="B1842" s="228">
        <v>24</v>
      </c>
      <c r="C1842" s="231">
        <v>36</v>
      </c>
      <c r="D1842" s="235">
        <v>17</v>
      </c>
      <c r="E1842" s="237">
        <v>1.22</v>
      </c>
      <c r="F1842" s="83" t="str">
        <f t="shared" si="89"/>
        <v>January</v>
      </c>
      <c r="G1842" s="113">
        <f t="shared" si="87"/>
        <v>36</v>
      </c>
      <c r="H1842" s="49">
        <f t="shared" si="88"/>
        <v>43.92</v>
      </c>
    </row>
    <row r="1843" spans="1:8" x14ac:dyDescent="0.25">
      <c r="A1843" s="224" t="s">
        <v>659</v>
      </c>
      <c r="B1843" s="228">
        <v>20</v>
      </c>
      <c r="C1843" s="231">
        <v>48</v>
      </c>
      <c r="D1843" s="235">
        <v>12</v>
      </c>
      <c r="E1843" s="237">
        <v>1.22</v>
      </c>
      <c r="F1843" s="83" t="str">
        <f t="shared" si="89"/>
        <v>January</v>
      </c>
      <c r="G1843" s="113">
        <f t="shared" si="87"/>
        <v>48</v>
      </c>
      <c r="H1843" s="49">
        <f t="shared" si="88"/>
        <v>58.56</v>
      </c>
    </row>
    <row r="1844" spans="1:8" x14ac:dyDescent="0.25">
      <c r="A1844" s="224" t="s">
        <v>659</v>
      </c>
      <c r="B1844" s="228">
        <v>6</v>
      </c>
      <c r="C1844" s="231">
        <v>24</v>
      </c>
      <c r="D1844" s="235">
        <v>19</v>
      </c>
      <c r="E1844" s="237">
        <v>1.22</v>
      </c>
      <c r="F1844" s="83" t="str">
        <f t="shared" si="89"/>
        <v>January</v>
      </c>
      <c r="G1844" s="113">
        <f t="shared" si="87"/>
        <v>24</v>
      </c>
      <c r="H1844" s="49">
        <f t="shared" si="88"/>
        <v>29.28</v>
      </c>
    </row>
    <row r="1845" spans="1:8" x14ac:dyDescent="0.25">
      <c r="A1845" s="224" t="s">
        <v>659</v>
      </c>
      <c r="B1845" s="228">
        <v>0</v>
      </c>
      <c r="C1845" s="231">
        <v>0</v>
      </c>
      <c r="D1845" s="235">
        <v>0</v>
      </c>
      <c r="E1845" s="237">
        <v>1.22</v>
      </c>
      <c r="F1845" s="83" t="str">
        <f t="shared" si="89"/>
        <v>January</v>
      </c>
      <c r="G1845" s="113">
        <f t="shared" si="87"/>
        <v>0</v>
      </c>
      <c r="H1845" s="49">
        <f t="shared" si="88"/>
        <v>0</v>
      </c>
    </row>
    <row r="1846" spans="1:8" x14ac:dyDescent="0.25">
      <c r="A1846" s="224" t="s">
        <v>659</v>
      </c>
      <c r="B1846" s="228">
        <v>13</v>
      </c>
      <c r="C1846" s="231">
        <v>36</v>
      </c>
      <c r="D1846" s="235">
        <v>0</v>
      </c>
      <c r="E1846" s="237">
        <v>1.22</v>
      </c>
      <c r="F1846" s="83" t="str">
        <f t="shared" si="89"/>
        <v>January</v>
      </c>
      <c r="G1846" s="113">
        <f t="shared" si="87"/>
        <v>36</v>
      </c>
      <c r="H1846" s="49">
        <f t="shared" si="88"/>
        <v>43.92</v>
      </c>
    </row>
    <row r="1847" spans="1:8" x14ac:dyDescent="0.25">
      <c r="A1847" s="224" t="s">
        <v>659</v>
      </c>
      <c r="B1847" s="228">
        <v>9</v>
      </c>
      <c r="C1847" s="230"/>
      <c r="D1847" s="235">
        <v>0</v>
      </c>
      <c r="E1847" s="237">
        <v>1.22</v>
      </c>
      <c r="F1847" s="83" t="str">
        <f t="shared" si="89"/>
        <v>January</v>
      </c>
      <c r="G1847" s="113">
        <f t="shared" si="87"/>
        <v>0</v>
      </c>
      <c r="H1847" s="49">
        <f t="shared" si="88"/>
        <v>0</v>
      </c>
    </row>
    <row r="1848" spans="1:8" x14ac:dyDescent="0.25">
      <c r="A1848" s="224" t="s">
        <v>659</v>
      </c>
      <c r="B1848" s="228">
        <v>13</v>
      </c>
      <c r="C1848" s="231">
        <v>24</v>
      </c>
      <c r="D1848" s="235">
        <v>10</v>
      </c>
      <c r="E1848" s="237">
        <v>1.22</v>
      </c>
      <c r="F1848" s="83" t="str">
        <f t="shared" si="89"/>
        <v>January</v>
      </c>
      <c r="G1848" s="113">
        <f t="shared" si="87"/>
        <v>24</v>
      </c>
      <c r="H1848" s="49">
        <f t="shared" si="88"/>
        <v>29.28</v>
      </c>
    </row>
    <row r="1849" spans="1:8" x14ac:dyDescent="0.25">
      <c r="A1849" s="224" t="s">
        <v>659</v>
      </c>
      <c r="B1849" s="228">
        <v>11</v>
      </c>
      <c r="C1849" s="231">
        <v>24</v>
      </c>
      <c r="D1849" s="235">
        <v>0</v>
      </c>
      <c r="E1849" s="237">
        <v>1.22</v>
      </c>
      <c r="F1849" s="83" t="str">
        <f t="shared" si="89"/>
        <v>January</v>
      </c>
      <c r="G1849" s="113">
        <f t="shared" si="87"/>
        <v>24</v>
      </c>
      <c r="H1849" s="49">
        <f t="shared" si="88"/>
        <v>29.28</v>
      </c>
    </row>
    <row r="1850" spans="1:8" x14ac:dyDescent="0.25">
      <c r="A1850" s="224" t="s">
        <v>655</v>
      </c>
      <c r="B1850" s="228">
        <v>13</v>
      </c>
      <c r="C1850" s="231">
        <v>72</v>
      </c>
      <c r="D1850" s="235">
        <v>0</v>
      </c>
      <c r="E1850" s="237">
        <v>0.64800000000000002</v>
      </c>
      <c r="F1850" s="83" t="str">
        <f t="shared" si="89"/>
        <v>January</v>
      </c>
      <c r="G1850" s="113">
        <f t="shared" si="87"/>
        <v>72</v>
      </c>
      <c r="H1850" s="49">
        <f t="shared" si="88"/>
        <v>46.655999999999999</v>
      </c>
    </row>
    <row r="1851" spans="1:8" x14ac:dyDescent="0.25">
      <c r="A1851" s="224" t="s">
        <v>655</v>
      </c>
      <c r="B1851" s="228">
        <v>0</v>
      </c>
      <c r="C1851" s="231">
        <v>0</v>
      </c>
      <c r="D1851" s="235">
        <v>0</v>
      </c>
      <c r="E1851" s="236"/>
      <c r="F1851" s="83" t="str">
        <f t="shared" si="89"/>
        <v>January</v>
      </c>
      <c r="G1851" s="113">
        <f t="shared" si="87"/>
        <v>0</v>
      </c>
      <c r="H1851" s="49">
        <f t="shared" si="88"/>
        <v>0</v>
      </c>
    </row>
    <row r="1852" spans="1:8" x14ac:dyDescent="0.25">
      <c r="A1852" s="224" t="s">
        <v>659</v>
      </c>
      <c r="B1852" s="228">
        <v>40</v>
      </c>
      <c r="C1852" s="231">
        <v>128</v>
      </c>
      <c r="D1852" s="235">
        <v>62</v>
      </c>
      <c r="E1852" s="237">
        <v>0.4073</v>
      </c>
      <c r="F1852" s="83" t="str">
        <f t="shared" si="89"/>
        <v>January</v>
      </c>
      <c r="G1852" s="113">
        <f t="shared" si="87"/>
        <v>128</v>
      </c>
      <c r="H1852" s="49">
        <f t="shared" si="88"/>
        <v>52.134399999999999</v>
      </c>
    </row>
    <row r="1853" spans="1:8" x14ac:dyDescent="0.25">
      <c r="A1853" s="224" t="s">
        <v>659</v>
      </c>
      <c r="B1853" s="228">
        <v>40</v>
      </c>
      <c r="C1853" s="231">
        <v>128</v>
      </c>
      <c r="D1853" s="235">
        <v>62</v>
      </c>
      <c r="E1853" s="237">
        <v>0.4073</v>
      </c>
      <c r="F1853" s="83" t="str">
        <f t="shared" si="89"/>
        <v>January</v>
      </c>
      <c r="G1853" s="113">
        <f t="shared" si="87"/>
        <v>128</v>
      </c>
      <c r="H1853" s="49">
        <f t="shared" si="88"/>
        <v>52.134399999999999</v>
      </c>
    </row>
    <row r="1854" spans="1:8" x14ac:dyDescent="0.25">
      <c r="A1854" s="224" t="s">
        <v>659</v>
      </c>
      <c r="B1854" s="228">
        <v>46</v>
      </c>
      <c r="C1854" s="231">
        <v>64</v>
      </c>
      <c r="D1854" s="235">
        <v>62</v>
      </c>
      <c r="E1854" s="237">
        <v>0.4073</v>
      </c>
      <c r="F1854" s="83" t="str">
        <f t="shared" si="89"/>
        <v>January</v>
      </c>
      <c r="G1854" s="113">
        <f t="shared" si="87"/>
        <v>64</v>
      </c>
      <c r="H1854" s="49">
        <f t="shared" si="88"/>
        <v>26.0672</v>
      </c>
    </row>
    <row r="1855" spans="1:8" x14ac:dyDescent="0.25">
      <c r="A1855" s="224" t="s">
        <v>659</v>
      </c>
      <c r="B1855" s="228">
        <v>48</v>
      </c>
      <c r="C1855" s="231">
        <v>64</v>
      </c>
      <c r="D1855" s="235">
        <v>0</v>
      </c>
      <c r="E1855" s="237">
        <v>0.4073</v>
      </c>
      <c r="F1855" s="83" t="str">
        <f t="shared" si="89"/>
        <v>January</v>
      </c>
      <c r="G1855" s="113">
        <f t="shared" si="87"/>
        <v>64</v>
      </c>
      <c r="H1855" s="49">
        <f t="shared" si="88"/>
        <v>26.0672</v>
      </c>
    </row>
    <row r="1856" spans="1:8" x14ac:dyDescent="0.25">
      <c r="A1856" s="224" t="s">
        <v>650</v>
      </c>
      <c r="B1856" s="228">
        <v>0</v>
      </c>
      <c r="C1856" s="231">
        <v>100</v>
      </c>
      <c r="D1856" s="235">
        <v>0</v>
      </c>
      <c r="E1856" s="237">
        <v>3.5</v>
      </c>
      <c r="F1856" s="83" t="str">
        <f t="shared" si="89"/>
        <v>January</v>
      </c>
      <c r="G1856" s="113">
        <f t="shared" si="87"/>
        <v>100</v>
      </c>
      <c r="H1856" s="49">
        <f t="shared" si="88"/>
        <v>350</v>
      </c>
    </row>
    <row r="1857" spans="1:8" x14ac:dyDescent="0.25">
      <c r="A1857" s="224" t="s">
        <v>655</v>
      </c>
      <c r="B1857" s="228">
        <v>0</v>
      </c>
      <c r="C1857" s="231">
        <v>0</v>
      </c>
      <c r="D1857" s="235">
        <v>0</v>
      </c>
      <c r="E1857" s="236"/>
      <c r="F1857" s="83" t="str">
        <f t="shared" si="89"/>
        <v>January</v>
      </c>
      <c r="G1857" s="113">
        <f t="shared" si="87"/>
        <v>0</v>
      </c>
      <c r="H1857" s="49">
        <f t="shared" si="88"/>
        <v>0</v>
      </c>
    </row>
    <row r="1858" spans="1:8" x14ac:dyDescent="0.25">
      <c r="A1858" s="224" t="s">
        <v>655</v>
      </c>
      <c r="B1858" s="228">
        <v>41</v>
      </c>
      <c r="C1858" s="231">
        <v>48</v>
      </c>
      <c r="D1858" s="235">
        <v>17</v>
      </c>
      <c r="E1858" s="237">
        <v>0.64790000000000003</v>
      </c>
      <c r="F1858" s="83" t="str">
        <f t="shared" si="89"/>
        <v>January</v>
      </c>
      <c r="G1858" s="113">
        <f t="shared" si="87"/>
        <v>48</v>
      </c>
      <c r="H1858" s="49">
        <f t="shared" si="88"/>
        <v>31.099200000000003</v>
      </c>
    </row>
    <row r="1859" spans="1:8" x14ac:dyDescent="0.25">
      <c r="A1859" s="224" t="s">
        <v>655</v>
      </c>
      <c r="B1859" s="228">
        <v>6</v>
      </c>
      <c r="C1859" s="231">
        <v>96</v>
      </c>
      <c r="D1859" s="235">
        <v>0</v>
      </c>
      <c r="E1859" s="237">
        <v>0.64790000000000003</v>
      </c>
      <c r="F1859" s="83" t="str">
        <f t="shared" si="89"/>
        <v>January</v>
      </c>
      <c r="G1859" s="113">
        <f t="shared" ref="G1859:G1922" si="90">IFERROR(IF(C1859=" ",0,C1859),0)</f>
        <v>96</v>
      </c>
      <c r="H1859" s="49">
        <f t="shared" ref="H1859:H1922" si="91">IFERROR(G1859 * E1859, 0)</f>
        <v>62.198400000000007</v>
      </c>
    </row>
    <row r="1860" spans="1:8" x14ac:dyDescent="0.25">
      <c r="A1860" s="224" t="s">
        <v>655</v>
      </c>
      <c r="B1860" s="228">
        <v>0</v>
      </c>
      <c r="C1860" s="231">
        <v>0</v>
      </c>
      <c r="D1860" s="235">
        <v>0</v>
      </c>
      <c r="E1860" s="237">
        <v>0.64805000000000001</v>
      </c>
      <c r="F1860" s="83" t="str">
        <f t="shared" si="89"/>
        <v>January</v>
      </c>
      <c r="G1860" s="113">
        <f t="shared" si="90"/>
        <v>0</v>
      </c>
      <c r="H1860" s="49">
        <f t="shared" si="91"/>
        <v>0</v>
      </c>
    </row>
    <row r="1861" spans="1:8" x14ac:dyDescent="0.25">
      <c r="A1861" s="224" t="s">
        <v>650</v>
      </c>
      <c r="B1861" s="228">
        <v>2</v>
      </c>
      <c r="C1861" s="231">
        <v>29</v>
      </c>
      <c r="D1861" s="235">
        <v>2</v>
      </c>
      <c r="E1861" s="237">
        <v>5.95</v>
      </c>
      <c r="F1861" s="83" t="str">
        <f t="shared" si="89"/>
        <v>January</v>
      </c>
      <c r="G1861" s="113">
        <f t="shared" si="90"/>
        <v>29</v>
      </c>
      <c r="H1861" s="49">
        <f t="shared" si="91"/>
        <v>172.55</v>
      </c>
    </row>
    <row r="1862" spans="1:8" x14ac:dyDescent="0.25">
      <c r="A1862" s="224" t="s">
        <v>653</v>
      </c>
      <c r="B1862" s="228">
        <v>6</v>
      </c>
      <c r="C1862" s="231">
        <v>328</v>
      </c>
      <c r="D1862" s="235">
        <v>5</v>
      </c>
      <c r="E1862" s="237">
        <v>0.99</v>
      </c>
      <c r="F1862" s="83" t="str">
        <f t="shared" si="89"/>
        <v>January</v>
      </c>
      <c r="G1862" s="113">
        <f t="shared" si="90"/>
        <v>328</v>
      </c>
      <c r="H1862" s="49">
        <f t="shared" si="91"/>
        <v>324.71999999999997</v>
      </c>
    </row>
    <row r="1863" spans="1:8" x14ac:dyDescent="0.25">
      <c r="A1863" s="224" t="s">
        <v>659</v>
      </c>
      <c r="B1863" s="228">
        <v>6</v>
      </c>
      <c r="C1863" s="231">
        <v>96</v>
      </c>
      <c r="D1863" s="235">
        <v>4</v>
      </c>
      <c r="E1863" s="237">
        <v>0.8</v>
      </c>
      <c r="F1863" s="83" t="str">
        <f t="shared" si="89"/>
        <v>January</v>
      </c>
      <c r="G1863" s="113">
        <f t="shared" si="90"/>
        <v>96</v>
      </c>
      <c r="H1863" s="49">
        <f t="shared" si="91"/>
        <v>76.800000000000011</v>
      </c>
    </row>
    <row r="1864" spans="1:8" x14ac:dyDescent="0.25">
      <c r="A1864" s="224" t="s">
        <v>659</v>
      </c>
      <c r="B1864" s="228">
        <v>10</v>
      </c>
      <c r="C1864" s="231">
        <v>84</v>
      </c>
      <c r="D1864" s="235">
        <v>7</v>
      </c>
      <c r="E1864" s="237">
        <v>0.8</v>
      </c>
      <c r="F1864" s="83" t="str">
        <f t="shared" si="89"/>
        <v>January</v>
      </c>
      <c r="G1864" s="113">
        <f t="shared" si="90"/>
        <v>84</v>
      </c>
      <c r="H1864" s="49">
        <f t="shared" si="91"/>
        <v>67.2</v>
      </c>
    </row>
    <row r="1865" spans="1:8" x14ac:dyDescent="0.25">
      <c r="A1865" s="224" t="s">
        <v>659</v>
      </c>
      <c r="B1865" s="228">
        <v>0</v>
      </c>
      <c r="C1865" s="231">
        <v>132</v>
      </c>
      <c r="D1865" s="235">
        <v>0</v>
      </c>
      <c r="E1865" s="237">
        <v>0.8</v>
      </c>
      <c r="F1865" s="83" t="str">
        <f t="shared" si="89"/>
        <v>January</v>
      </c>
      <c r="G1865" s="113">
        <f t="shared" si="90"/>
        <v>132</v>
      </c>
      <c r="H1865" s="49">
        <f t="shared" si="91"/>
        <v>105.60000000000001</v>
      </c>
    </row>
    <row r="1866" spans="1:8" x14ac:dyDescent="0.25">
      <c r="A1866" s="224" t="s">
        <v>654</v>
      </c>
      <c r="B1866" s="228">
        <v>17</v>
      </c>
      <c r="C1866" s="231">
        <v>48</v>
      </c>
      <c r="D1866" s="235">
        <v>0</v>
      </c>
      <c r="E1866" s="237">
        <v>1.6850000000000001</v>
      </c>
      <c r="F1866" s="83" t="str">
        <f t="shared" si="89"/>
        <v>January</v>
      </c>
      <c r="G1866" s="113">
        <f t="shared" si="90"/>
        <v>48</v>
      </c>
      <c r="H1866" s="49">
        <f t="shared" si="91"/>
        <v>80.88</v>
      </c>
    </row>
    <row r="1867" spans="1:8" x14ac:dyDescent="0.25">
      <c r="A1867" s="224" t="s">
        <v>659</v>
      </c>
      <c r="B1867" s="228">
        <v>22</v>
      </c>
      <c r="C1867" s="231">
        <v>64</v>
      </c>
      <c r="D1867" s="235">
        <v>5</v>
      </c>
      <c r="E1867" s="237">
        <v>2.0499999999999998</v>
      </c>
      <c r="F1867" s="83" t="str">
        <f t="shared" si="89"/>
        <v>January</v>
      </c>
      <c r="G1867" s="113">
        <f t="shared" si="90"/>
        <v>64</v>
      </c>
      <c r="H1867" s="49">
        <f t="shared" si="91"/>
        <v>131.19999999999999</v>
      </c>
    </row>
    <row r="1868" spans="1:8" x14ac:dyDescent="0.25">
      <c r="A1868" s="224" t="s">
        <v>659</v>
      </c>
      <c r="B1868" s="228">
        <v>5</v>
      </c>
      <c r="C1868" s="231">
        <v>72</v>
      </c>
      <c r="D1868" s="235">
        <v>0</v>
      </c>
      <c r="E1868" s="237">
        <v>2.0529999999999999</v>
      </c>
      <c r="F1868" s="83" t="str">
        <f t="shared" si="89"/>
        <v>January</v>
      </c>
      <c r="G1868" s="113">
        <f t="shared" si="90"/>
        <v>72</v>
      </c>
      <c r="H1868" s="49">
        <f t="shared" si="91"/>
        <v>147.816</v>
      </c>
    </row>
    <row r="1869" spans="1:8" x14ac:dyDescent="0.25">
      <c r="A1869" s="224" t="s">
        <v>659</v>
      </c>
      <c r="B1869" s="228">
        <v>17</v>
      </c>
      <c r="C1869" s="231">
        <v>64</v>
      </c>
      <c r="D1869" s="235">
        <v>9</v>
      </c>
      <c r="E1869" s="237">
        <v>2.0529999999999999</v>
      </c>
      <c r="F1869" s="83" t="str">
        <f t="shared" si="89"/>
        <v>January</v>
      </c>
      <c r="G1869" s="113">
        <f t="shared" si="90"/>
        <v>64</v>
      </c>
      <c r="H1869" s="49">
        <f t="shared" si="91"/>
        <v>131.392</v>
      </c>
    </row>
    <row r="1870" spans="1:8" x14ac:dyDescent="0.25">
      <c r="A1870" s="224" t="s">
        <v>654</v>
      </c>
      <c r="B1870" s="228">
        <v>11</v>
      </c>
      <c r="C1870" s="231">
        <v>35</v>
      </c>
      <c r="D1870" s="235">
        <v>3</v>
      </c>
      <c r="E1870" s="237">
        <v>2.1</v>
      </c>
      <c r="F1870" s="83" t="str">
        <f t="shared" si="89"/>
        <v>January</v>
      </c>
      <c r="G1870" s="113">
        <f t="shared" si="90"/>
        <v>35</v>
      </c>
      <c r="H1870" s="49">
        <f t="shared" si="91"/>
        <v>73.5</v>
      </c>
    </row>
    <row r="1871" spans="1:8" x14ac:dyDescent="0.25">
      <c r="A1871" s="224" t="s">
        <v>654</v>
      </c>
      <c r="B1871" s="228">
        <v>0</v>
      </c>
      <c r="C1871" s="231">
        <v>24</v>
      </c>
      <c r="D1871" s="235">
        <v>11</v>
      </c>
      <c r="E1871" s="237">
        <v>2.1</v>
      </c>
      <c r="F1871" s="83" t="str">
        <f t="shared" si="89"/>
        <v>January</v>
      </c>
      <c r="G1871" s="113">
        <f t="shared" si="90"/>
        <v>24</v>
      </c>
      <c r="H1871" s="49">
        <f t="shared" si="91"/>
        <v>50.400000000000006</v>
      </c>
    </row>
    <row r="1872" spans="1:8" x14ac:dyDescent="0.25">
      <c r="A1872" s="224" t="s">
        <v>654</v>
      </c>
      <c r="B1872" s="228">
        <v>6</v>
      </c>
      <c r="C1872" s="231">
        <v>16</v>
      </c>
      <c r="D1872" s="235">
        <v>1</v>
      </c>
      <c r="E1872" s="237">
        <v>2.1</v>
      </c>
      <c r="F1872" s="83" t="str">
        <f t="shared" si="89"/>
        <v>January</v>
      </c>
      <c r="G1872" s="113">
        <f t="shared" si="90"/>
        <v>16</v>
      </c>
      <c r="H1872" s="49">
        <f t="shared" si="91"/>
        <v>33.6</v>
      </c>
    </row>
    <row r="1873" spans="1:8" x14ac:dyDescent="0.25">
      <c r="A1873" s="224" t="s">
        <v>654</v>
      </c>
      <c r="B1873" s="228">
        <v>0</v>
      </c>
      <c r="C1873" s="231">
        <v>0</v>
      </c>
      <c r="D1873" s="235">
        <v>0</v>
      </c>
      <c r="E1873" s="237">
        <v>2.1</v>
      </c>
      <c r="F1873" s="83" t="str">
        <f t="shared" si="89"/>
        <v>January</v>
      </c>
      <c r="G1873" s="113">
        <f t="shared" si="90"/>
        <v>0</v>
      </c>
      <c r="H1873" s="49">
        <f t="shared" si="91"/>
        <v>0</v>
      </c>
    </row>
    <row r="1874" spans="1:8" x14ac:dyDescent="0.25">
      <c r="A1874" s="224" t="s">
        <v>654</v>
      </c>
      <c r="B1874" s="228">
        <v>3</v>
      </c>
      <c r="C1874" s="231">
        <v>36</v>
      </c>
      <c r="D1874" s="235">
        <v>0</v>
      </c>
      <c r="E1874" s="237">
        <v>2.1</v>
      </c>
      <c r="F1874" s="83" t="str">
        <f t="shared" ref="F1874:F1937" si="92">"January"</f>
        <v>January</v>
      </c>
      <c r="G1874" s="113">
        <f t="shared" si="90"/>
        <v>36</v>
      </c>
      <c r="H1874" s="49">
        <f t="shared" si="91"/>
        <v>75.600000000000009</v>
      </c>
    </row>
    <row r="1875" spans="1:8" x14ac:dyDescent="0.25">
      <c r="A1875" s="224" t="s">
        <v>654</v>
      </c>
      <c r="B1875" s="228">
        <v>3</v>
      </c>
      <c r="C1875" s="231">
        <v>36</v>
      </c>
      <c r="D1875" s="235">
        <v>7</v>
      </c>
      <c r="E1875" s="237">
        <v>2.1</v>
      </c>
      <c r="F1875" s="83" t="str">
        <f t="shared" si="92"/>
        <v>January</v>
      </c>
      <c r="G1875" s="113">
        <f t="shared" si="90"/>
        <v>36</v>
      </c>
      <c r="H1875" s="49">
        <f t="shared" si="91"/>
        <v>75.600000000000009</v>
      </c>
    </row>
    <row r="1876" spans="1:8" x14ac:dyDescent="0.25">
      <c r="A1876" s="224" t="s">
        <v>654</v>
      </c>
      <c r="B1876" s="228">
        <v>6</v>
      </c>
      <c r="C1876" s="231">
        <v>48</v>
      </c>
      <c r="D1876" s="235">
        <v>7</v>
      </c>
      <c r="E1876" s="237">
        <v>2.1</v>
      </c>
      <c r="F1876" s="83" t="str">
        <f t="shared" si="92"/>
        <v>January</v>
      </c>
      <c r="G1876" s="113">
        <f t="shared" si="90"/>
        <v>48</v>
      </c>
      <c r="H1876" s="49">
        <f t="shared" si="91"/>
        <v>100.80000000000001</v>
      </c>
    </row>
    <row r="1877" spans="1:8" x14ac:dyDescent="0.25">
      <c r="A1877" s="224" t="s">
        <v>654</v>
      </c>
      <c r="B1877" s="228">
        <v>0</v>
      </c>
      <c r="C1877" s="231">
        <v>0</v>
      </c>
      <c r="D1877" s="235">
        <v>0</v>
      </c>
      <c r="E1877" s="237">
        <v>2.1</v>
      </c>
      <c r="F1877" s="83" t="str">
        <f t="shared" si="92"/>
        <v>January</v>
      </c>
      <c r="G1877" s="113">
        <f t="shared" si="90"/>
        <v>0</v>
      </c>
      <c r="H1877" s="49">
        <f t="shared" si="91"/>
        <v>0</v>
      </c>
    </row>
    <row r="1878" spans="1:8" x14ac:dyDescent="0.25">
      <c r="A1878" s="224" t="s">
        <v>654</v>
      </c>
      <c r="B1878" s="228">
        <v>29</v>
      </c>
      <c r="C1878" s="231">
        <v>108</v>
      </c>
      <c r="D1878" s="235">
        <v>13</v>
      </c>
      <c r="E1878" s="237">
        <v>2.1</v>
      </c>
      <c r="F1878" s="83" t="str">
        <f t="shared" si="92"/>
        <v>January</v>
      </c>
      <c r="G1878" s="113">
        <f t="shared" si="90"/>
        <v>108</v>
      </c>
      <c r="H1878" s="49">
        <f t="shared" si="91"/>
        <v>226.8</v>
      </c>
    </row>
    <row r="1879" spans="1:8" x14ac:dyDescent="0.25">
      <c r="A1879" s="224" t="s">
        <v>654</v>
      </c>
      <c r="B1879" s="228">
        <v>15</v>
      </c>
      <c r="C1879" s="231">
        <v>6</v>
      </c>
      <c r="D1879" s="235">
        <v>0</v>
      </c>
      <c r="E1879" s="237">
        <v>2.1</v>
      </c>
      <c r="F1879" s="83" t="str">
        <f t="shared" si="92"/>
        <v>January</v>
      </c>
      <c r="G1879" s="113">
        <f t="shared" si="90"/>
        <v>6</v>
      </c>
      <c r="H1879" s="49">
        <f t="shared" si="91"/>
        <v>12.600000000000001</v>
      </c>
    </row>
    <row r="1880" spans="1:8" x14ac:dyDescent="0.25">
      <c r="A1880" s="224" t="s">
        <v>654</v>
      </c>
      <c r="B1880" s="228">
        <v>12</v>
      </c>
      <c r="C1880" s="231">
        <v>21</v>
      </c>
      <c r="D1880" s="235">
        <v>6</v>
      </c>
      <c r="E1880" s="237">
        <v>2.1</v>
      </c>
      <c r="F1880" s="83" t="str">
        <f t="shared" si="92"/>
        <v>January</v>
      </c>
      <c r="G1880" s="113">
        <f t="shared" si="90"/>
        <v>21</v>
      </c>
      <c r="H1880" s="49">
        <f t="shared" si="91"/>
        <v>44.1</v>
      </c>
    </row>
    <row r="1881" spans="1:8" x14ac:dyDescent="0.25">
      <c r="A1881" s="224" t="s">
        <v>654</v>
      </c>
      <c r="B1881" s="228">
        <v>0</v>
      </c>
      <c r="C1881" s="231">
        <v>0</v>
      </c>
      <c r="D1881" s="235">
        <v>0</v>
      </c>
      <c r="E1881" s="237">
        <v>2.1</v>
      </c>
      <c r="F1881" s="83" t="str">
        <f t="shared" si="92"/>
        <v>January</v>
      </c>
      <c r="G1881" s="113">
        <f t="shared" si="90"/>
        <v>0</v>
      </c>
      <c r="H1881" s="49">
        <f t="shared" si="91"/>
        <v>0</v>
      </c>
    </row>
    <row r="1882" spans="1:8" x14ac:dyDescent="0.25">
      <c r="A1882" s="224" t="s">
        <v>654</v>
      </c>
      <c r="B1882" s="228">
        <v>14</v>
      </c>
      <c r="C1882" s="231">
        <v>114</v>
      </c>
      <c r="D1882" s="235">
        <v>18</v>
      </c>
      <c r="E1882" s="237">
        <v>2.1</v>
      </c>
      <c r="F1882" s="83" t="str">
        <f t="shared" si="92"/>
        <v>January</v>
      </c>
      <c r="G1882" s="113">
        <f t="shared" si="90"/>
        <v>114</v>
      </c>
      <c r="H1882" s="49">
        <f t="shared" si="91"/>
        <v>239.4</v>
      </c>
    </row>
    <row r="1883" spans="1:8" x14ac:dyDescent="0.25">
      <c r="A1883" s="224" t="s">
        <v>654</v>
      </c>
      <c r="B1883" s="228">
        <v>13</v>
      </c>
      <c r="C1883" s="231">
        <v>39</v>
      </c>
      <c r="D1883" s="235">
        <v>12</v>
      </c>
      <c r="E1883" s="237">
        <v>2.1</v>
      </c>
      <c r="F1883" s="83" t="str">
        <f t="shared" si="92"/>
        <v>January</v>
      </c>
      <c r="G1883" s="113">
        <f t="shared" si="90"/>
        <v>39</v>
      </c>
      <c r="H1883" s="49">
        <f t="shared" si="91"/>
        <v>81.900000000000006</v>
      </c>
    </row>
    <row r="1884" spans="1:8" x14ac:dyDescent="0.25">
      <c r="A1884" s="224" t="s">
        <v>654</v>
      </c>
      <c r="B1884" s="228">
        <v>19</v>
      </c>
      <c r="C1884" s="231">
        <v>102</v>
      </c>
      <c r="D1884" s="235">
        <v>14</v>
      </c>
      <c r="E1884" s="237">
        <v>2.1</v>
      </c>
      <c r="F1884" s="83" t="str">
        <f t="shared" si="92"/>
        <v>January</v>
      </c>
      <c r="G1884" s="113">
        <f t="shared" si="90"/>
        <v>102</v>
      </c>
      <c r="H1884" s="49">
        <f t="shared" si="91"/>
        <v>214.20000000000002</v>
      </c>
    </row>
    <row r="1885" spans="1:8" x14ac:dyDescent="0.25">
      <c r="A1885" s="224" t="s">
        <v>654</v>
      </c>
      <c r="B1885" s="228">
        <v>4</v>
      </c>
      <c r="C1885" s="231">
        <v>66</v>
      </c>
      <c r="D1885" s="235">
        <v>4</v>
      </c>
      <c r="E1885" s="237">
        <v>2.1</v>
      </c>
      <c r="F1885" s="83" t="str">
        <f t="shared" si="92"/>
        <v>January</v>
      </c>
      <c r="G1885" s="113">
        <f t="shared" si="90"/>
        <v>66</v>
      </c>
      <c r="H1885" s="49">
        <f t="shared" si="91"/>
        <v>138.6</v>
      </c>
    </row>
    <row r="1886" spans="1:8" x14ac:dyDescent="0.25">
      <c r="A1886" s="224" t="s">
        <v>654</v>
      </c>
      <c r="B1886" s="228">
        <v>7</v>
      </c>
      <c r="C1886" s="231">
        <v>30</v>
      </c>
      <c r="D1886" s="235">
        <v>6</v>
      </c>
      <c r="E1886" s="237">
        <v>2.1</v>
      </c>
      <c r="F1886" s="83" t="str">
        <f t="shared" si="92"/>
        <v>January</v>
      </c>
      <c r="G1886" s="113">
        <f t="shared" si="90"/>
        <v>30</v>
      </c>
      <c r="H1886" s="49">
        <f t="shared" si="91"/>
        <v>63</v>
      </c>
    </row>
    <row r="1887" spans="1:8" x14ac:dyDescent="0.25">
      <c r="A1887" s="224" t="s">
        <v>654</v>
      </c>
      <c r="B1887" s="228">
        <v>3</v>
      </c>
      <c r="C1887" s="231">
        <v>6</v>
      </c>
      <c r="D1887" s="235">
        <v>5</v>
      </c>
      <c r="E1887" s="237">
        <v>2.1</v>
      </c>
      <c r="F1887" s="83" t="str">
        <f t="shared" si="92"/>
        <v>January</v>
      </c>
      <c r="G1887" s="113">
        <f t="shared" si="90"/>
        <v>6</v>
      </c>
      <c r="H1887" s="49">
        <f t="shared" si="91"/>
        <v>12.600000000000001</v>
      </c>
    </row>
    <row r="1888" spans="1:8" x14ac:dyDescent="0.25">
      <c r="A1888" s="224" t="s">
        <v>654</v>
      </c>
      <c r="B1888" s="228">
        <v>6</v>
      </c>
      <c r="C1888" s="231">
        <v>26</v>
      </c>
      <c r="D1888" s="235">
        <v>12</v>
      </c>
      <c r="E1888" s="237">
        <v>2.1</v>
      </c>
      <c r="F1888" s="83" t="str">
        <f t="shared" si="92"/>
        <v>January</v>
      </c>
      <c r="G1888" s="113">
        <f t="shared" si="90"/>
        <v>26</v>
      </c>
      <c r="H1888" s="49">
        <f t="shared" si="91"/>
        <v>54.6</v>
      </c>
    </row>
    <row r="1889" spans="1:8" x14ac:dyDescent="0.25">
      <c r="A1889" s="224" t="s">
        <v>659</v>
      </c>
      <c r="B1889" s="228">
        <v>9</v>
      </c>
      <c r="C1889" s="231">
        <v>1</v>
      </c>
      <c r="D1889" s="235">
        <v>10</v>
      </c>
      <c r="E1889" s="237">
        <v>0.82</v>
      </c>
      <c r="F1889" s="83" t="str">
        <f t="shared" si="92"/>
        <v>January</v>
      </c>
      <c r="G1889" s="113">
        <f t="shared" si="90"/>
        <v>1</v>
      </c>
      <c r="H1889" s="49">
        <f t="shared" si="91"/>
        <v>0.82</v>
      </c>
    </row>
    <row r="1890" spans="1:8" x14ac:dyDescent="0.25">
      <c r="A1890" s="224" t="s">
        <v>659</v>
      </c>
      <c r="B1890" s="228">
        <v>19</v>
      </c>
      <c r="C1890" s="231">
        <v>22</v>
      </c>
      <c r="D1890" s="235">
        <v>12</v>
      </c>
      <c r="E1890" s="237">
        <v>0.82</v>
      </c>
      <c r="F1890" s="83" t="str">
        <f t="shared" si="92"/>
        <v>January</v>
      </c>
      <c r="G1890" s="113">
        <f t="shared" si="90"/>
        <v>22</v>
      </c>
      <c r="H1890" s="49">
        <f t="shared" si="91"/>
        <v>18.04</v>
      </c>
    </row>
    <row r="1891" spans="1:8" x14ac:dyDescent="0.25">
      <c r="A1891" s="224" t="s">
        <v>659</v>
      </c>
      <c r="B1891" s="228">
        <v>0</v>
      </c>
      <c r="C1891" s="231">
        <v>0</v>
      </c>
      <c r="D1891" s="235">
        <v>0</v>
      </c>
      <c r="E1891" s="237">
        <v>0.82</v>
      </c>
      <c r="F1891" s="83" t="str">
        <f t="shared" si="92"/>
        <v>January</v>
      </c>
      <c r="G1891" s="113">
        <f t="shared" si="90"/>
        <v>0</v>
      </c>
      <c r="H1891" s="49">
        <f t="shared" si="91"/>
        <v>0</v>
      </c>
    </row>
    <row r="1892" spans="1:8" x14ac:dyDescent="0.25">
      <c r="A1892" s="224" t="s">
        <v>659</v>
      </c>
      <c r="B1892" s="228">
        <v>0</v>
      </c>
      <c r="C1892" s="231">
        <v>0</v>
      </c>
      <c r="D1892" s="235">
        <v>0</v>
      </c>
      <c r="E1892" s="237">
        <v>0.82</v>
      </c>
      <c r="F1892" s="83" t="str">
        <f t="shared" si="92"/>
        <v>January</v>
      </c>
      <c r="G1892" s="113">
        <f t="shared" si="90"/>
        <v>0</v>
      </c>
      <c r="H1892" s="49">
        <f t="shared" si="91"/>
        <v>0</v>
      </c>
    </row>
    <row r="1893" spans="1:8" x14ac:dyDescent="0.25">
      <c r="A1893" s="224" t="s">
        <v>659</v>
      </c>
      <c r="B1893" s="228">
        <v>0</v>
      </c>
      <c r="C1893" s="231">
        <v>0</v>
      </c>
      <c r="D1893" s="235">
        <v>0</v>
      </c>
      <c r="E1893" s="237">
        <v>0.82</v>
      </c>
      <c r="F1893" s="83" t="str">
        <f t="shared" si="92"/>
        <v>January</v>
      </c>
      <c r="G1893" s="113">
        <f t="shared" si="90"/>
        <v>0</v>
      </c>
      <c r="H1893" s="49">
        <f t="shared" si="91"/>
        <v>0</v>
      </c>
    </row>
    <row r="1894" spans="1:8" x14ac:dyDescent="0.25">
      <c r="A1894" s="224" t="s">
        <v>659</v>
      </c>
      <c r="B1894" s="228">
        <v>0</v>
      </c>
      <c r="C1894" s="231">
        <v>16</v>
      </c>
      <c r="D1894" s="235">
        <v>13</v>
      </c>
      <c r="E1894" s="237">
        <v>8.2000000000000003E-2</v>
      </c>
      <c r="F1894" s="83" t="str">
        <f t="shared" si="92"/>
        <v>January</v>
      </c>
      <c r="G1894" s="113">
        <f t="shared" si="90"/>
        <v>16</v>
      </c>
      <c r="H1894" s="49">
        <f t="shared" si="91"/>
        <v>1.3120000000000001</v>
      </c>
    </row>
    <row r="1895" spans="1:8" x14ac:dyDescent="0.25">
      <c r="A1895" s="224" t="s">
        <v>659</v>
      </c>
      <c r="B1895" s="228">
        <v>0</v>
      </c>
      <c r="C1895" s="231">
        <v>12</v>
      </c>
      <c r="D1895" s="235">
        <v>0</v>
      </c>
      <c r="E1895" s="237">
        <v>0.82</v>
      </c>
      <c r="F1895" s="83" t="str">
        <f t="shared" si="92"/>
        <v>January</v>
      </c>
      <c r="G1895" s="113">
        <f t="shared" si="90"/>
        <v>12</v>
      </c>
      <c r="H1895" s="49">
        <f t="shared" si="91"/>
        <v>9.84</v>
      </c>
    </row>
    <row r="1896" spans="1:8" x14ac:dyDescent="0.25">
      <c r="A1896" s="224" t="s">
        <v>659</v>
      </c>
      <c r="B1896" s="228">
        <v>0</v>
      </c>
      <c r="C1896" s="231">
        <v>0</v>
      </c>
      <c r="D1896" s="235">
        <v>0</v>
      </c>
      <c r="E1896" s="237">
        <v>0.82</v>
      </c>
      <c r="F1896" s="83" t="str">
        <f t="shared" si="92"/>
        <v>January</v>
      </c>
      <c r="G1896" s="113">
        <f t="shared" si="90"/>
        <v>0</v>
      </c>
      <c r="H1896" s="49">
        <f t="shared" si="91"/>
        <v>0</v>
      </c>
    </row>
    <row r="1897" spans="1:8" x14ac:dyDescent="0.25">
      <c r="A1897" s="224" t="s">
        <v>659</v>
      </c>
      <c r="B1897" s="228">
        <v>19</v>
      </c>
      <c r="C1897" s="231">
        <v>0</v>
      </c>
      <c r="D1897" s="235">
        <v>9</v>
      </c>
      <c r="E1897" s="237">
        <v>0.82</v>
      </c>
      <c r="F1897" s="83" t="str">
        <f t="shared" si="92"/>
        <v>January</v>
      </c>
      <c r="G1897" s="113">
        <f t="shared" si="90"/>
        <v>0</v>
      </c>
      <c r="H1897" s="49">
        <f t="shared" si="91"/>
        <v>0</v>
      </c>
    </row>
    <row r="1898" spans="1:8" x14ac:dyDescent="0.25">
      <c r="A1898" s="224" t="s">
        <v>659</v>
      </c>
      <c r="B1898" s="228">
        <v>0</v>
      </c>
      <c r="C1898" s="231">
        <v>0</v>
      </c>
      <c r="D1898" s="235">
        <v>0</v>
      </c>
      <c r="E1898" s="237">
        <v>0.82</v>
      </c>
      <c r="F1898" s="83" t="str">
        <f t="shared" si="92"/>
        <v>January</v>
      </c>
      <c r="G1898" s="113">
        <f t="shared" si="90"/>
        <v>0</v>
      </c>
      <c r="H1898" s="49">
        <f t="shared" si="91"/>
        <v>0</v>
      </c>
    </row>
    <row r="1899" spans="1:8" x14ac:dyDescent="0.25">
      <c r="A1899" s="223" t="s">
        <v>650</v>
      </c>
      <c r="B1899" s="228">
        <v>1</v>
      </c>
      <c r="C1899" s="231">
        <v>30</v>
      </c>
      <c r="D1899" s="235">
        <v>2</v>
      </c>
      <c r="E1899" s="237">
        <v>4.95</v>
      </c>
      <c r="F1899" s="83" t="str">
        <f t="shared" si="92"/>
        <v>January</v>
      </c>
      <c r="G1899" s="113">
        <f t="shared" si="90"/>
        <v>30</v>
      </c>
      <c r="H1899" s="49">
        <f t="shared" si="91"/>
        <v>148.5</v>
      </c>
    </row>
    <row r="1900" spans="1:8" x14ac:dyDescent="0.25">
      <c r="A1900" s="224" t="s">
        <v>650</v>
      </c>
      <c r="B1900" s="228">
        <v>2</v>
      </c>
      <c r="C1900" s="231">
        <v>16</v>
      </c>
      <c r="D1900" s="235">
        <v>0</v>
      </c>
      <c r="E1900" s="237">
        <v>3.5</v>
      </c>
      <c r="F1900" s="83" t="str">
        <f t="shared" si="92"/>
        <v>January</v>
      </c>
      <c r="G1900" s="113">
        <f t="shared" si="90"/>
        <v>16</v>
      </c>
      <c r="H1900" s="49">
        <f t="shared" si="91"/>
        <v>56</v>
      </c>
    </row>
    <row r="1901" spans="1:8" x14ac:dyDescent="0.25">
      <c r="A1901" s="224"/>
      <c r="B1901" s="228"/>
      <c r="C1901" s="231">
        <v>0</v>
      </c>
      <c r="D1901" s="235"/>
      <c r="E1901" s="236"/>
      <c r="F1901" s="83" t="str">
        <f t="shared" si="92"/>
        <v>January</v>
      </c>
      <c r="G1901" s="113">
        <f t="shared" si="90"/>
        <v>0</v>
      </c>
      <c r="H1901" s="49">
        <f t="shared" si="91"/>
        <v>0</v>
      </c>
    </row>
    <row r="1902" spans="1:8" x14ac:dyDescent="0.25">
      <c r="A1902" s="224" t="s">
        <v>654</v>
      </c>
      <c r="B1902" s="228">
        <v>4</v>
      </c>
      <c r="C1902" s="231">
        <v>84</v>
      </c>
      <c r="D1902" s="235">
        <v>6</v>
      </c>
      <c r="E1902" s="237">
        <v>0.75900000000000001</v>
      </c>
      <c r="F1902" s="83" t="str">
        <f t="shared" si="92"/>
        <v>January</v>
      </c>
      <c r="G1902" s="113">
        <f t="shared" si="90"/>
        <v>84</v>
      </c>
      <c r="H1902" s="49">
        <f t="shared" si="91"/>
        <v>63.756</v>
      </c>
    </row>
    <row r="1903" spans="1:8" x14ac:dyDescent="0.25">
      <c r="A1903" s="224" t="s">
        <v>654</v>
      </c>
      <c r="B1903" s="228">
        <v>19</v>
      </c>
      <c r="C1903" s="231">
        <v>60</v>
      </c>
      <c r="D1903" s="235">
        <v>0</v>
      </c>
      <c r="E1903" s="237">
        <v>0.76</v>
      </c>
      <c r="F1903" s="83" t="str">
        <f t="shared" si="92"/>
        <v>January</v>
      </c>
      <c r="G1903" s="113">
        <f t="shared" si="90"/>
        <v>60</v>
      </c>
      <c r="H1903" s="49">
        <f t="shared" si="91"/>
        <v>45.6</v>
      </c>
    </row>
    <row r="1904" spans="1:8" x14ac:dyDescent="0.25">
      <c r="A1904" s="224" t="s">
        <v>654</v>
      </c>
      <c r="B1904" s="228">
        <v>7</v>
      </c>
      <c r="C1904" s="231">
        <v>84</v>
      </c>
      <c r="D1904" s="235">
        <v>16</v>
      </c>
      <c r="E1904" s="237">
        <v>0.76</v>
      </c>
      <c r="F1904" s="83" t="str">
        <f t="shared" si="92"/>
        <v>January</v>
      </c>
      <c r="G1904" s="113">
        <f t="shared" si="90"/>
        <v>84</v>
      </c>
      <c r="H1904" s="49">
        <f t="shared" si="91"/>
        <v>63.84</v>
      </c>
    </row>
    <row r="1905" spans="1:8" x14ac:dyDescent="0.25">
      <c r="A1905" s="224" t="s">
        <v>650</v>
      </c>
      <c r="B1905" s="228">
        <v>0</v>
      </c>
      <c r="C1905" s="231">
        <v>0</v>
      </c>
      <c r="D1905" s="235">
        <v>0</v>
      </c>
      <c r="E1905" s="237">
        <v>5.25</v>
      </c>
      <c r="F1905" s="83" t="str">
        <f t="shared" si="92"/>
        <v>January</v>
      </c>
      <c r="G1905" s="113">
        <f t="shared" si="90"/>
        <v>0</v>
      </c>
      <c r="H1905" s="49">
        <f t="shared" si="91"/>
        <v>0</v>
      </c>
    </row>
    <row r="1906" spans="1:8" x14ac:dyDescent="0.25">
      <c r="A1906" s="224" t="s">
        <v>660</v>
      </c>
      <c r="B1906" s="228">
        <v>0</v>
      </c>
      <c r="C1906" s="231">
        <v>168</v>
      </c>
      <c r="D1906" s="235">
        <v>0</v>
      </c>
      <c r="E1906" s="237">
        <v>1.333</v>
      </c>
      <c r="F1906" s="83" t="str">
        <f t="shared" si="92"/>
        <v>January</v>
      </c>
      <c r="G1906" s="113">
        <f t="shared" si="90"/>
        <v>168</v>
      </c>
      <c r="H1906" s="49">
        <f t="shared" si="91"/>
        <v>223.94399999999999</v>
      </c>
    </row>
    <row r="1907" spans="1:8" x14ac:dyDescent="0.25">
      <c r="A1907" s="224" t="s">
        <v>659</v>
      </c>
      <c r="B1907" s="228">
        <v>18</v>
      </c>
      <c r="C1907" s="231">
        <v>126</v>
      </c>
      <c r="D1907" s="235">
        <v>0</v>
      </c>
      <c r="E1907" s="237">
        <v>0.81</v>
      </c>
      <c r="F1907" s="83" t="str">
        <f t="shared" si="92"/>
        <v>January</v>
      </c>
      <c r="G1907" s="113">
        <f t="shared" si="90"/>
        <v>126</v>
      </c>
      <c r="H1907" s="49">
        <f t="shared" si="91"/>
        <v>102.06</v>
      </c>
    </row>
    <row r="1908" spans="1:8" x14ac:dyDescent="0.25">
      <c r="A1908" s="224" t="s">
        <v>659</v>
      </c>
      <c r="B1908" s="228">
        <v>27</v>
      </c>
      <c r="C1908" s="231">
        <v>72</v>
      </c>
      <c r="D1908" s="235">
        <v>15</v>
      </c>
      <c r="E1908" s="237">
        <v>0.34300000000000003</v>
      </c>
      <c r="F1908" s="83" t="str">
        <f t="shared" si="92"/>
        <v>January</v>
      </c>
      <c r="G1908" s="113">
        <f t="shared" si="90"/>
        <v>72</v>
      </c>
      <c r="H1908" s="49">
        <f t="shared" si="91"/>
        <v>24.696000000000002</v>
      </c>
    </row>
    <row r="1909" spans="1:8" x14ac:dyDescent="0.25">
      <c r="A1909" s="224" t="s">
        <v>659</v>
      </c>
      <c r="B1909" s="228">
        <v>18</v>
      </c>
      <c r="C1909" s="231">
        <v>126</v>
      </c>
      <c r="D1909" s="235">
        <v>0</v>
      </c>
      <c r="E1909" s="237">
        <v>0.34</v>
      </c>
      <c r="F1909" s="83" t="str">
        <f t="shared" si="92"/>
        <v>January</v>
      </c>
      <c r="G1909" s="113">
        <f t="shared" si="90"/>
        <v>126</v>
      </c>
      <c r="H1909" s="49">
        <f t="shared" si="91"/>
        <v>42.84</v>
      </c>
    </row>
    <row r="1910" spans="1:8" x14ac:dyDescent="0.25">
      <c r="A1910" s="224" t="s">
        <v>659</v>
      </c>
      <c r="B1910" s="228">
        <v>23</v>
      </c>
      <c r="C1910" s="231">
        <v>90</v>
      </c>
      <c r="D1910" s="235">
        <v>5</v>
      </c>
      <c r="E1910" s="237">
        <v>0.34</v>
      </c>
      <c r="F1910" s="83" t="str">
        <f t="shared" si="92"/>
        <v>January</v>
      </c>
      <c r="G1910" s="113">
        <f t="shared" si="90"/>
        <v>90</v>
      </c>
      <c r="H1910" s="49">
        <f t="shared" si="91"/>
        <v>30.6</v>
      </c>
    </row>
    <row r="1911" spans="1:8" x14ac:dyDescent="0.25">
      <c r="A1911" s="224" t="s">
        <v>659</v>
      </c>
      <c r="B1911" s="228">
        <v>4</v>
      </c>
      <c r="C1911" s="231">
        <v>48</v>
      </c>
      <c r="D1911" s="235">
        <v>7</v>
      </c>
      <c r="E1911" s="237">
        <v>0.54</v>
      </c>
      <c r="F1911" s="83" t="str">
        <f t="shared" si="92"/>
        <v>January</v>
      </c>
      <c r="G1911" s="113">
        <f t="shared" si="90"/>
        <v>48</v>
      </c>
      <c r="H1911" s="49">
        <f t="shared" si="91"/>
        <v>25.92</v>
      </c>
    </row>
    <row r="1912" spans="1:8" x14ac:dyDescent="0.25">
      <c r="A1912" s="224" t="s">
        <v>659</v>
      </c>
      <c r="B1912" s="228">
        <v>7</v>
      </c>
      <c r="C1912" s="231">
        <v>30</v>
      </c>
      <c r="D1912" s="235">
        <v>9</v>
      </c>
      <c r="E1912" s="237">
        <v>0.54330000000000001</v>
      </c>
      <c r="F1912" s="83" t="str">
        <f t="shared" si="92"/>
        <v>January</v>
      </c>
      <c r="G1912" s="113">
        <f t="shared" si="90"/>
        <v>30</v>
      </c>
      <c r="H1912" s="49">
        <f t="shared" si="91"/>
        <v>16.298999999999999</v>
      </c>
    </row>
    <row r="1913" spans="1:8" x14ac:dyDescent="0.25">
      <c r="A1913" s="224" t="s">
        <v>659</v>
      </c>
      <c r="B1913" s="228">
        <v>1</v>
      </c>
      <c r="C1913" s="231">
        <v>84</v>
      </c>
      <c r="D1913" s="235">
        <v>0</v>
      </c>
      <c r="E1913" s="237">
        <v>0.54330000000000001</v>
      </c>
      <c r="F1913" s="83" t="str">
        <f t="shared" si="92"/>
        <v>January</v>
      </c>
      <c r="G1913" s="113">
        <f t="shared" si="90"/>
        <v>84</v>
      </c>
      <c r="H1913" s="49">
        <f t="shared" si="91"/>
        <v>45.6372</v>
      </c>
    </row>
    <row r="1914" spans="1:8" x14ac:dyDescent="0.25">
      <c r="A1914" s="224" t="s">
        <v>659</v>
      </c>
      <c r="B1914" s="228">
        <v>3</v>
      </c>
      <c r="C1914" s="231">
        <v>36</v>
      </c>
      <c r="D1914" s="235">
        <v>0</v>
      </c>
      <c r="E1914" s="237">
        <v>0.54330000000000001</v>
      </c>
      <c r="F1914" s="83" t="str">
        <f t="shared" si="92"/>
        <v>January</v>
      </c>
      <c r="G1914" s="113">
        <f t="shared" si="90"/>
        <v>36</v>
      </c>
      <c r="H1914" s="49">
        <f t="shared" si="91"/>
        <v>19.558800000000002</v>
      </c>
    </row>
    <row r="1915" spans="1:8" x14ac:dyDescent="0.25">
      <c r="A1915" s="224" t="s">
        <v>659</v>
      </c>
      <c r="B1915" s="228">
        <v>0</v>
      </c>
      <c r="C1915" s="231">
        <v>72</v>
      </c>
      <c r="D1915" s="235">
        <v>8</v>
      </c>
      <c r="E1915" s="237">
        <v>0.54</v>
      </c>
      <c r="F1915" s="83" t="str">
        <f t="shared" si="92"/>
        <v>January</v>
      </c>
      <c r="G1915" s="113">
        <f t="shared" si="90"/>
        <v>72</v>
      </c>
      <c r="H1915" s="49">
        <f t="shared" si="91"/>
        <v>38.880000000000003</v>
      </c>
    </row>
    <row r="1916" spans="1:8" x14ac:dyDescent="0.25">
      <c r="A1916" s="224" t="s">
        <v>650</v>
      </c>
      <c r="B1916" s="228">
        <v>2</v>
      </c>
      <c r="C1916" s="231">
        <v>66</v>
      </c>
      <c r="D1916" s="235">
        <v>1</v>
      </c>
      <c r="E1916" s="237">
        <v>3.95</v>
      </c>
      <c r="F1916" s="83" t="str">
        <f t="shared" si="92"/>
        <v>January</v>
      </c>
      <c r="G1916" s="113">
        <f t="shared" si="90"/>
        <v>66</v>
      </c>
      <c r="H1916" s="49">
        <f t="shared" si="91"/>
        <v>260.7</v>
      </c>
    </row>
    <row r="1917" spans="1:8" x14ac:dyDescent="0.25">
      <c r="A1917" s="224" t="s">
        <v>654</v>
      </c>
      <c r="B1917" s="228">
        <v>0</v>
      </c>
      <c r="C1917" s="231">
        <v>312</v>
      </c>
      <c r="D1917" s="235">
        <v>12</v>
      </c>
      <c r="E1917" s="237">
        <v>1.4258</v>
      </c>
      <c r="F1917" s="83" t="str">
        <f t="shared" si="92"/>
        <v>January</v>
      </c>
      <c r="G1917" s="113">
        <f t="shared" si="90"/>
        <v>312</v>
      </c>
      <c r="H1917" s="49">
        <f t="shared" si="91"/>
        <v>444.84960000000001</v>
      </c>
    </row>
    <row r="1918" spans="1:8" x14ac:dyDescent="0.25">
      <c r="A1918" s="224" t="s">
        <v>654</v>
      </c>
      <c r="B1918" s="228">
        <v>24</v>
      </c>
      <c r="C1918" s="231">
        <v>96</v>
      </c>
      <c r="D1918" s="235">
        <v>12</v>
      </c>
      <c r="E1918" s="237">
        <v>1.43</v>
      </c>
      <c r="F1918" s="83" t="str">
        <f t="shared" si="92"/>
        <v>January</v>
      </c>
      <c r="G1918" s="113">
        <f t="shared" si="90"/>
        <v>96</v>
      </c>
      <c r="H1918" s="49">
        <f t="shared" si="91"/>
        <v>137.28</v>
      </c>
    </row>
    <row r="1919" spans="1:8" x14ac:dyDescent="0.25">
      <c r="A1919" s="224" t="s">
        <v>659</v>
      </c>
      <c r="B1919" s="228">
        <v>13</v>
      </c>
      <c r="C1919" s="231">
        <v>60</v>
      </c>
      <c r="D1919" s="235">
        <v>0</v>
      </c>
      <c r="E1919" s="237">
        <v>0.47799999999999998</v>
      </c>
      <c r="F1919" s="83" t="str">
        <f t="shared" si="92"/>
        <v>January</v>
      </c>
      <c r="G1919" s="113">
        <f t="shared" si="90"/>
        <v>60</v>
      </c>
      <c r="H1919" s="49">
        <f t="shared" si="91"/>
        <v>28.68</v>
      </c>
    </row>
    <row r="1920" spans="1:8" x14ac:dyDescent="0.25">
      <c r="A1920" s="224" t="s">
        <v>650</v>
      </c>
      <c r="B1920" s="228">
        <v>0</v>
      </c>
      <c r="C1920" s="231">
        <v>51</v>
      </c>
      <c r="D1920" s="235">
        <v>1</v>
      </c>
      <c r="E1920" s="237">
        <v>5.95</v>
      </c>
      <c r="F1920" s="83" t="str">
        <f t="shared" si="92"/>
        <v>January</v>
      </c>
      <c r="G1920" s="113">
        <f t="shared" si="90"/>
        <v>51</v>
      </c>
      <c r="H1920" s="49">
        <f t="shared" si="91"/>
        <v>303.45</v>
      </c>
    </row>
    <row r="1921" spans="1:8" x14ac:dyDescent="0.25">
      <c r="A1921" s="224" t="s">
        <v>650</v>
      </c>
      <c r="B1921" s="228">
        <v>0</v>
      </c>
      <c r="C1921" s="231">
        <v>0</v>
      </c>
      <c r="D1921" s="235">
        <v>0</v>
      </c>
      <c r="E1921" s="240">
        <v>3.95</v>
      </c>
      <c r="F1921" s="83" t="str">
        <f t="shared" si="92"/>
        <v>January</v>
      </c>
      <c r="G1921" s="113">
        <f t="shared" si="90"/>
        <v>0</v>
      </c>
      <c r="H1921" s="49">
        <f t="shared" si="91"/>
        <v>0</v>
      </c>
    </row>
    <row r="1922" spans="1:8" x14ac:dyDescent="0.25">
      <c r="A1922" s="224" t="s">
        <v>654</v>
      </c>
      <c r="B1922" s="228">
        <v>10</v>
      </c>
      <c r="C1922" s="231">
        <v>12</v>
      </c>
      <c r="D1922" s="235">
        <v>9</v>
      </c>
      <c r="E1922" s="237">
        <v>1.3</v>
      </c>
      <c r="F1922" s="83" t="str">
        <f t="shared" si="92"/>
        <v>January</v>
      </c>
      <c r="G1922" s="113">
        <f t="shared" si="90"/>
        <v>12</v>
      </c>
      <c r="H1922" s="49">
        <f t="shared" si="91"/>
        <v>15.600000000000001</v>
      </c>
    </row>
    <row r="1923" spans="1:8" x14ac:dyDescent="0.25">
      <c r="A1923" s="224" t="s">
        <v>654</v>
      </c>
      <c r="B1923" s="228">
        <v>13</v>
      </c>
      <c r="C1923" s="231">
        <v>48</v>
      </c>
      <c r="D1923" s="235">
        <v>14</v>
      </c>
      <c r="E1923" s="237">
        <v>1.3</v>
      </c>
      <c r="F1923" s="83" t="str">
        <f t="shared" si="92"/>
        <v>January</v>
      </c>
      <c r="G1923" s="113">
        <f t="shared" ref="G1923:G1986" si="93">IFERROR(IF(C1923=" ",0,C1923),0)</f>
        <v>48</v>
      </c>
      <c r="H1923" s="49">
        <f t="shared" ref="H1923:H1986" si="94">IFERROR(G1923 * E1923, 0)</f>
        <v>62.400000000000006</v>
      </c>
    </row>
    <row r="1924" spans="1:8" x14ac:dyDescent="0.25">
      <c r="A1924" s="224" t="s">
        <v>654</v>
      </c>
      <c r="B1924" s="228">
        <v>20</v>
      </c>
      <c r="C1924" s="231">
        <v>72</v>
      </c>
      <c r="D1924" s="235">
        <v>23</v>
      </c>
      <c r="E1924" s="237">
        <v>1.3</v>
      </c>
      <c r="F1924" s="83" t="str">
        <f t="shared" si="92"/>
        <v>January</v>
      </c>
      <c r="G1924" s="113">
        <f t="shared" si="93"/>
        <v>72</v>
      </c>
      <c r="H1924" s="49">
        <f t="shared" si="94"/>
        <v>93.600000000000009</v>
      </c>
    </row>
    <row r="1925" spans="1:8" x14ac:dyDescent="0.25">
      <c r="A1925" s="224" t="s">
        <v>654</v>
      </c>
      <c r="B1925" s="228">
        <v>22</v>
      </c>
      <c r="C1925" s="231">
        <v>36</v>
      </c>
      <c r="D1925" s="235">
        <v>20</v>
      </c>
      <c r="E1925" s="237">
        <v>1.3</v>
      </c>
      <c r="F1925" s="83" t="str">
        <f t="shared" si="92"/>
        <v>January</v>
      </c>
      <c r="G1925" s="113">
        <f t="shared" si="93"/>
        <v>36</v>
      </c>
      <c r="H1925" s="49">
        <f t="shared" si="94"/>
        <v>46.800000000000004</v>
      </c>
    </row>
    <row r="1926" spans="1:8" x14ac:dyDescent="0.25">
      <c r="A1926" s="224" t="s">
        <v>656</v>
      </c>
      <c r="B1926" s="228">
        <v>27</v>
      </c>
      <c r="C1926" s="231">
        <v>72</v>
      </c>
      <c r="D1926" s="235">
        <v>0</v>
      </c>
      <c r="E1926" s="237">
        <v>0.65</v>
      </c>
      <c r="F1926" s="83" t="str">
        <f t="shared" si="92"/>
        <v>January</v>
      </c>
      <c r="G1926" s="113">
        <f t="shared" si="93"/>
        <v>72</v>
      </c>
      <c r="H1926" s="49">
        <f t="shared" si="94"/>
        <v>46.800000000000004</v>
      </c>
    </row>
    <row r="1927" spans="1:8" x14ac:dyDescent="0.25">
      <c r="A1927" s="224" t="s">
        <v>656</v>
      </c>
      <c r="B1927" s="228">
        <v>19</v>
      </c>
      <c r="C1927" s="231">
        <v>24</v>
      </c>
      <c r="D1927" s="235">
        <v>0</v>
      </c>
      <c r="E1927" s="237">
        <v>0.65300000000000002</v>
      </c>
      <c r="F1927" s="83" t="str">
        <f t="shared" si="92"/>
        <v>January</v>
      </c>
      <c r="G1927" s="113">
        <f t="shared" si="93"/>
        <v>24</v>
      </c>
      <c r="H1927" s="49">
        <f t="shared" si="94"/>
        <v>15.672000000000001</v>
      </c>
    </row>
    <row r="1928" spans="1:8" x14ac:dyDescent="0.25">
      <c r="A1928" s="224" t="s">
        <v>654</v>
      </c>
      <c r="B1928" s="228">
        <v>93</v>
      </c>
      <c r="C1928" s="231">
        <v>408</v>
      </c>
      <c r="D1928" s="235">
        <v>0</v>
      </c>
      <c r="E1928" s="237">
        <v>1.0289999999999999</v>
      </c>
      <c r="F1928" s="83" t="str">
        <f t="shared" si="92"/>
        <v>January</v>
      </c>
      <c r="G1928" s="113">
        <f t="shared" si="93"/>
        <v>408</v>
      </c>
      <c r="H1928" s="49">
        <f t="shared" si="94"/>
        <v>419.83199999999999</v>
      </c>
    </row>
    <row r="1929" spans="1:8" x14ac:dyDescent="0.25">
      <c r="A1929" s="224" t="s">
        <v>656</v>
      </c>
      <c r="B1929" s="228">
        <v>25</v>
      </c>
      <c r="C1929" s="231">
        <v>132</v>
      </c>
      <c r="D1929" s="235">
        <v>8</v>
      </c>
      <c r="E1929" s="237">
        <v>0.64790000000000003</v>
      </c>
      <c r="F1929" s="83" t="str">
        <f t="shared" si="92"/>
        <v>January</v>
      </c>
      <c r="G1929" s="113">
        <f t="shared" si="93"/>
        <v>132</v>
      </c>
      <c r="H1929" s="49">
        <f t="shared" si="94"/>
        <v>85.522800000000004</v>
      </c>
    </row>
    <row r="1930" spans="1:8" x14ac:dyDescent="0.25">
      <c r="A1930" s="224" t="s">
        <v>654</v>
      </c>
      <c r="B1930" s="228">
        <v>21</v>
      </c>
      <c r="C1930" s="231">
        <v>72</v>
      </c>
      <c r="D1930" s="235">
        <v>11</v>
      </c>
      <c r="E1930" s="237">
        <v>0.82</v>
      </c>
      <c r="F1930" s="83" t="str">
        <f t="shared" si="92"/>
        <v>January</v>
      </c>
      <c r="G1930" s="113">
        <f t="shared" si="93"/>
        <v>72</v>
      </c>
      <c r="H1930" s="49">
        <f t="shared" si="94"/>
        <v>59.04</v>
      </c>
    </row>
    <row r="1931" spans="1:8" x14ac:dyDescent="0.25">
      <c r="A1931" s="224" t="s">
        <v>656</v>
      </c>
      <c r="B1931" s="228">
        <v>24</v>
      </c>
      <c r="C1931" s="231">
        <v>0</v>
      </c>
      <c r="D1931" s="235">
        <v>12</v>
      </c>
      <c r="E1931" s="237">
        <v>0.65300000000000002</v>
      </c>
      <c r="F1931" s="83" t="str">
        <f t="shared" si="92"/>
        <v>January</v>
      </c>
      <c r="G1931" s="113">
        <f t="shared" si="93"/>
        <v>0</v>
      </c>
      <c r="H1931" s="49">
        <f t="shared" si="94"/>
        <v>0</v>
      </c>
    </row>
    <row r="1932" spans="1:8" x14ac:dyDescent="0.25">
      <c r="A1932" s="224" t="s">
        <v>650</v>
      </c>
      <c r="B1932" s="228">
        <v>1</v>
      </c>
      <c r="C1932" s="231">
        <v>93</v>
      </c>
      <c r="D1932" s="235">
        <v>0</v>
      </c>
      <c r="E1932" s="237">
        <v>3.5</v>
      </c>
      <c r="F1932" s="83" t="str">
        <f t="shared" si="92"/>
        <v>January</v>
      </c>
      <c r="G1932" s="113">
        <f t="shared" si="93"/>
        <v>93</v>
      </c>
      <c r="H1932" s="49">
        <f t="shared" si="94"/>
        <v>325.5</v>
      </c>
    </row>
    <row r="1933" spans="1:8" x14ac:dyDescent="0.25">
      <c r="A1933" s="223" t="s">
        <v>100</v>
      </c>
      <c r="B1933" s="228">
        <v>14</v>
      </c>
      <c r="C1933" s="231">
        <v>300</v>
      </c>
      <c r="D1933" s="235">
        <v>14</v>
      </c>
      <c r="E1933" s="237">
        <v>0.2646</v>
      </c>
      <c r="F1933" s="83" t="str">
        <f t="shared" si="92"/>
        <v>January</v>
      </c>
      <c r="G1933" s="113">
        <f t="shared" si="93"/>
        <v>300</v>
      </c>
      <c r="H1933" s="49">
        <f t="shared" si="94"/>
        <v>79.38</v>
      </c>
    </row>
    <row r="1934" spans="1:8" x14ac:dyDescent="0.25">
      <c r="A1934" s="223" t="s">
        <v>659</v>
      </c>
      <c r="B1934" s="228">
        <v>6</v>
      </c>
      <c r="C1934" s="231">
        <v>144</v>
      </c>
      <c r="D1934" s="235">
        <v>42</v>
      </c>
      <c r="E1934" s="236"/>
      <c r="F1934" s="83" t="str">
        <f t="shared" si="92"/>
        <v>January</v>
      </c>
      <c r="G1934" s="113">
        <f t="shared" si="93"/>
        <v>144</v>
      </c>
      <c r="H1934" s="49">
        <f t="shared" si="94"/>
        <v>0</v>
      </c>
    </row>
    <row r="1935" spans="1:8" x14ac:dyDescent="0.25">
      <c r="A1935" s="223" t="s">
        <v>659</v>
      </c>
      <c r="B1935" s="228">
        <v>20</v>
      </c>
      <c r="C1935" s="231">
        <v>144</v>
      </c>
      <c r="D1935" s="235">
        <v>42</v>
      </c>
      <c r="E1935" s="236"/>
      <c r="F1935" s="83" t="str">
        <f t="shared" si="92"/>
        <v>January</v>
      </c>
      <c r="G1935" s="113">
        <f t="shared" si="93"/>
        <v>144</v>
      </c>
      <c r="H1935" s="49">
        <f t="shared" si="94"/>
        <v>0</v>
      </c>
    </row>
    <row r="1936" spans="1:8" x14ac:dyDescent="0.25">
      <c r="A1936" s="224" t="s">
        <v>659</v>
      </c>
      <c r="B1936" s="228" t="s">
        <v>649</v>
      </c>
      <c r="C1936" s="231">
        <v>0</v>
      </c>
      <c r="D1936" s="235">
        <v>0</v>
      </c>
      <c r="E1936" s="236"/>
      <c r="F1936" s="83" t="str">
        <f t="shared" si="92"/>
        <v>January</v>
      </c>
      <c r="G1936" s="113">
        <f t="shared" si="93"/>
        <v>0</v>
      </c>
      <c r="H1936" s="49">
        <f t="shared" si="94"/>
        <v>0</v>
      </c>
    </row>
    <row r="1937" spans="1:8" x14ac:dyDescent="0.25">
      <c r="A1937" s="224" t="s">
        <v>650</v>
      </c>
      <c r="B1937" s="228">
        <v>2</v>
      </c>
      <c r="C1937" s="231">
        <v>31</v>
      </c>
      <c r="D1937" s="235">
        <v>2</v>
      </c>
      <c r="E1937" s="237">
        <v>3.95</v>
      </c>
      <c r="F1937" s="83" t="str">
        <f t="shared" si="92"/>
        <v>January</v>
      </c>
      <c r="G1937" s="113">
        <f t="shared" si="93"/>
        <v>31</v>
      </c>
      <c r="H1937" s="49">
        <f t="shared" si="94"/>
        <v>122.45</v>
      </c>
    </row>
    <row r="1938" spans="1:8" x14ac:dyDescent="0.25">
      <c r="A1938" s="224" t="s">
        <v>650</v>
      </c>
      <c r="B1938" s="228">
        <v>0</v>
      </c>
      <c r="C1938" s="231">
        <v>13</v>
      </c>
      <c r="D1938" s="235">
        <v>0</v>
      </c>
      <c r="E1938" s="237">
        <v>3.5</v>
      </c>
      <c r="F1938" s="83" t="str">
        <f t="shared" ref="F1938:F2001" si="95">"January"</f>
        <v>January</v>
      </c>
      <c r="G1938" s="113">
        <f t="shared" si="93"/>
        <v>13</v>
      </c>
      <c r="H1938" s="49">
        <f t="shared" si="94"/>
        <v>45.5</v>
      </c>
    </row>
    <row r="1939" spans="1:8" x14ac:dyDescent="0.25">
      <c r="A1939" s="224" t="s">
        <v>656</v>
      </c>
      <c r="B1939" s="228">
        <v>22</v>
      </c>
      <c r="C1939" s="231">
        <v>72</v>
      </c>
      <c r="D1939" s="235">
        <v>9</v>
      </c>
      <c r="E1939" s="237">
        <v>0.65300000000000002</v>
      </c>
      <c r="F1939" s="83" t="str">
        <f t="shared" si="95"/>
        <v>January</v>
      </c>
      <c r="G1939" s="113">
        <f t="shared" si="93"/>
        <v>72</v>
      </c>
      <c r="H1939" s="49">
        <f t="shared" si="94"/>
        <v>47.016000000000005</v>
      </c>
    </row>
    <row r="1940" spans="1:8" x14ac:dyDescent="0.25">
      <c r="A1940" s="224" t="s">
        <v>650</v>
      </c>
      <c r="B1940" s="228">
        <v>0</v>
      </c>
      <c r="C1940" s="231">
        <v>0</v>
      </c>
      <c r="D1940" s="235">
        <v>0</v>
      </c>
      <c r="E1940" s="237">
        <v>5.95</v>
      </c>
      <c r="F1940" s="83" t="str">
        <f t="shared" si="95"/>
        <v>January</v>
      </c>
      <c r="G1940" s="113">
        <f t="shared" si="93"/>
        <v>0</v>
      </c>
      <c r="H1940" s="49">
        <f t="shared" si="94"/>
        <v>0</v>
      </c>
    </row>
    <row r="1941" spans="1:8" x14ac:dyDescent="0.25">
      <c r="A1941" s="224" t="s">
        <v>654</v>
      </c>
      <c r="B1941" s="228" t="s">
        <v>649</v>
      </c>
      <c r="C1941" s="231">
        <v>0</v>
      </c>
      <c r="D1941" s="235">
        <v>0</v>
      </c>
      <c r="E1941" s="237">
        <v>1.0189999999999999</v>
      </c>
      <c r="F1941" s="83" t="str">
        <f t="shared" si="95"/>
        <v>January</v>
      </c>
      <c r="G1941" s="113">
        <f t="shared" si="93"/>
        <v>0</v>
      </c>
      <c r="H1941" s="49">
        <f t="shared" si="94"/>
        <v>0</v>
      </c>
    </row>
    <row r="1942" spans="1:8" x14ac:dyDescent="0.25">
      <c r="A1942" s="224"/>
      <c r="B1942" s="228">
        <v>25</v>
      </c>
      <c r="C1942" s="231">
        <v>24</v>
      </c>
      <c r="D1942" s="235">
        <v>12</v>
      </c>
      <c r="E1942" s="237">
        <v>1.0189999999999999</v>
      </c>
      <c r="F1942" s="83" t="str">
        <f t="shared" si="95"/>
        <v>January</v>
      </c>
      <c r="G1942" s="113">
        <f t="shared" si="93"/>
        <v>24</v>
      </c>
      <c r="H1942" s="49">
        <f t="shared" si="94"/>
        <v>24.455999999999996</v>
      </c>
    </row>
    <row r="1943" spans="1:8" x14ac:dyDescent="0.25">
      <c r="A1943" s="224"/>
      <c r="B1943" s="228">
        <v>11</v>
      </c>
      <c r="C1943" s="231">
        <v>48</v>
      </c>
      <c r="D1943" s="235">
        <v>8</v>
      </c>
      <c r="E1943" s="237">
        <v>1.0189999999999999</v>
      </c>
      <c r="F1943" s="83" t="str">
        <f t="shared" si="95"/>
        <v>January</v>
      </c>
      <c r="G1943" s="113">
        <f t="shared" si="93"/>
        <v>48</v>
      </c>
      <c r="H1943" s="49">
        <f t="shared" si="94"/>
        <v>48.911999999999992</v>
      </c>
    </row>
    <row r="1944" spans="1:8" x14ac:dyDescent="0.25">
      <c r="A1944" s="224" t="s">
        <v>654</v>
      </c>
      <c r="B1944" s="228" t="s">
        <v>649</v>
      </c>
      <c r="C1944" s="231">
        <v>0</v>
      </c>
      <c r="D1944" s="235">
        <v>0</v>
      </c>
      <c r="E1944" s="236"/>
      <c r="F1944" s="83" t="str">
        <f t="shared" si="95"/>
        <v>January</v>
      </c>
      <c r="G1944" s="113">
        <f t="shared" si="93"/>
        <v>0</v>
      </c>
      <c r="H1944" s="49">
        <f t="shared" si="94"/>
        <v>0</v>
      </c>
    </row>
    <row r="1945" spans="1:8" x14ac:dyDescent="0.25">
      <c r="A1945" s="224" t="s">
        <v>654</v>
      </c>
      <c r="B1945" s="228">
        <v>25</v>
      </c>
      <c r="C1945" s="231">
        <v>72</v>
      </c>
      <c r="D1945" s="235">
        <v>4</v>
      </c>
      <c r="E1945" s="237">
        <v>1.0189999999999999</v>
      </c>
      <c r="F1945" s="83" t="str">
        <f t="shared" si="95"/>
        <v>January</v>
      </c>
      <c r="G1945" s="113">
        <f t="shared" si="93"/>
        <v>72</v>
      </c>
      <c r="H1945" s="49">
        <f t="shared" si="94"/>
        <v>73.367999999999995</v>
      </c>
    </row>
    <row r="1946" spans="1:8" x14ac:dyDescent="0.25">
      <c r="A1946" s="224" t="s">
        <v>654</v>
      </c>
      <c r="B1946" s="228">
        <v>28</v>
      </c>
      <c r="C1946" s="231">
        <v>48</v>
      </c>
      <c r="D1946" s="235">
        <v>16</v>
      </c>
      <c r="E1946" s="237">
        <v>1.0189999999999999</v>
      </c>
      <c r="F1946" s="83" t="str">
        <f t="shared" si="95"/>
        <v>January</v>
      </c>
      <c r="G1946" s="113">
        <f t="shared" si="93"/>
        <v>48</v>
      </c>
      <c r="H1946" s="49">
        <f t="shared" si="94"/>
        <v>48.911999999999992</v>
      </c>
    </row>
    <row r="1947" spans="1:8" x14ac:dyDescent="0.25">
      <c r="A1947" s="224" t="s">
        <v>654</v>
      </c>
      <c r="B1947" s="228">
        <v>2</v>
      </c>
      <c r="C1947" s="231">
        <v>48</v>
      </c>
      <c r="D1947" s="235">
        <v>0</v>
      </c>
      <c r="E1947" s="237">
        <v>1.0189999999999999</v>
      </c>
      <c r="F1947" s="83" t="str">
        <f t="shared" si="95"/>
        <v>January</v>
      </c>
      <c r="G1947" s="113">
        <f t="shared" si="93"/>
        <v>48</v>
      </c>
      <c r="H1947" s="49">
        <f t="shared" si="94"/>
        <v>48.911999999999992</v>
      </c>
    </row>
    <row r="1948" spans="1:8" x14ac:dyDescent="0.25">
      <c r="A1948" s="224" t="s">
        <v>659</v>
      </c>
      <c r="B1948" s="228">
        <v>10</v>
      </c>
      <c r="C1948" s="231">
        <v>42</v>
      </c>
      <c r="D1948" s="235">
        <v>3</v>
      </c>
      <c r="E1948" s="237">
        <v>1.65</v>
      </c>
      <c r="F1948" s="83" t="str">
        <f t="shared" si="95"/>
        <v>January</v>
      </c>
      <c r="G1948" s="113">
        <f t="shared" si="93"/>
        <v>42</v>
      </c>
      <c r="H1948" s="49">
        <f t="shared" si="94"/>
        <v>69.3</v>
      </c>
    </row>
    <row r="1949" spans="1:8" x14ac:dyDescent="0.25">
      <c r="A1949" s="224" t="s">
        <v>244</v>
      </c>
      <c r="B1949" s="228">
        <v>0</v>
      </c>
      <c r="C1949" s="231">
        <v>30</v>
      </c>
      <c r="D1949" s="235">
        <v>0</v>
      </c>
      <c r="E1949" s="237">
        <v>2.6</v>
      </c>
      <c r="F1949" s="83" t="str">
        <f t="shared" si="95"/>
        <v>January</v>
      </c>
      <c r="G1949" s="113">
        <f t="shared" si="93"/>
        <v>30</v>
      </c>
      <c r="H1949" s="49">
        <f t="shared" si="94"/>
        <v>78</v>
      </c>
    </row>
    <row r="1950" spans="1:8" x14ac:dyDescent="0.25">
      <c r="A1950" s="224" t="s">
        <v>244</v>
      </c>
      <c r="B1950" s="228">
        <v>1</v>
      </c>
      <c r="C1950" s="231">
        <v>81</v>
      </c>
      <c r="D1950" s="235">
        <v>0</v>
      </c>
      <c r="E1950" s="237">
        <v>2.35</v>
      </c>
      <c r="F1950" s="83" t="str">
        <f t="shared" si="95"/>
        <v>January</v>
      </c>
      <c r="G1950" s="113">
        <f t="shared" si="93"/>
        <v>81</v>
      </c>
      <c r="H1950" s="49">
        <f t="shared" si="94"/>
        <v>190.35</v>
      </c>
    </row>
    <row r="1951" spans="1:8" x14ac:dyDescent="0.25">
      <c r="A1951" s="224" t="s">
        <v>660</v>
      </c>
      <c r="B1951" s="228">
        <v>0</v>
      </c>
      <c r="C1951" s="231">
        <v>41</v>
      </c>
      <c r="D1951" s="235">
        <v>0</v>
      </c>
      <c r="E1951" s="237">
        <v>1.75</v>
      </c>
      <c r="F1951" s="83" t="str">
        <f t="shared" si="95"/>
        <v>January</v>
      </c>
      <c r="G1951" s="113">
        <f t="shared" si="93"/>
        <v>41</v>
      </c>
      <c r="H1951" s="49">
        <f t="shared" si="94"/>
        <v>71.75</v>
      </c>
    </row>
    <row r="1952" spans="1:8" x14ac:dyDescent="0.25">
      <c r="A1952" s="224" t="s">
        <v>244</v>
      </c>
      <c r="B1952" s="228">
        <v>4</v>
      </c>
      <c r="C1952" s="231">
        <v>117</v>
      </c>
      <c r="D1952" s="235">
        <v>0</v>
      </c>
      <c r="E1952" s="237">
        <v>3.95</v>
      </c>
      <c r="F1952" s="83" t="str">
        <f t="shared" si="95"/>
        <v>January</v>
      </c>
      <c r="G1952" s="113">
        <f t="shared" si="93"/>
        <v>117</v>
      </c>
      <c r="H1952" s="49">
        <f t="shared" si="94"/>
        <v>462.15000000000003</v>
      </c>
    </row>
    <row r="1953" spans="1:8" x14ac:dyDescent="0.25">
      <c r="A1953" s="224" t="s">
        <v>660</v>
      </c>
      <c r="B1953" s="228">
        <v>1</v>
      </c>
      <c r="C1953" s="231">
        <v>42</v>
      </c>
      <c r="D1953" s="235">
        <v>0</v>
      </c>
      <c r="E1953" s="237">
        <v>2.25</v>
      </c>
      <c r="F1953" s="83" t="str">
        <f t="shared" si="95"/>
        <v>January</v>
      </c>
      <c r="G1953" s="113">
        <f t="shared" si="93"/>
        <v>42</v>
      </c>
      <c r="H1953" s="49">
        <f t="shared" si="94"/>
        <v>94.5</v>
      </c>
    </row>
    <row r="1954" spans="1:8" x14ac:dyDescent="0.25">
      <c r="A1954" s="224" t="s">
        <v>660</v>
      </c>
      <c r="B1954" s="228">
        <v>9</v>
      </c>
      <c r="C1954" s="231">
        <v>805</v>
      </c>
      <c r="D1954" s="235">
        <v>1</v>
      </c>
      <c r="E1954" s="237">
        <v>5.25</v>
      </c>
      <c r="F1954" s="83" t="str">
        <f t="shared" si="95"/>
        <v>January</v>
      </c>
      <c r="G1954" s="113">
        <f t="shared" si="93"/>
        <v>805</v>
      </c>
      <c r="H1954" s="49">
        <f t="shared" si="94"/>
        <v>4226.25</v>
      </c>
    </row>
    <row r="1955" spans="1:8" x14ac:dyDescent="0.25">
      <c r="A1955" s="224" t="s">
        <v>244</v>
      </c>
      <c r="B1955" s="228">
        <v>0</v>
      </c>
      <c r="C1955" s="231">
        <v>86</v>
      </c>
      <c r="D1955" s="235">
        <v>0</v>
      </c>
      <c r="E1955" s="237">
        <v>2.6</v>
      </c>
      <c r="F1955" s="83" t="str">
        <f t="shared" si="95"/>
        <v>January</v>
      </c>
      <c r="G1955" s="113">
        <f t="shared" si="93"/>
        <v>86</v>
      </c>
      <c r="H1955" s="49">
        <f t="shared" si="94"/>
        <v>223.6</v>
      </c>
    </row>
    <row r="1956" spans="1:8" x14ac:dyDescent="0.25">
      <c r="A1956" s="224" t="s">
        <v>244</v>
      </c>
      <c r="B1956" s="228">
        <v>2</v>
      </c>
      <c r="C1956" s="231">
        <v>154</v>
      </c>
      <c r="D1956" s="235">
        <v>0</v>
      </c>
      <c r="E1956" s="237">
        <v>3.5</v>
      </c>
      <c r="F1956" s="83" t="str">
        <f t="shared" si="95"/>
        <v>January</v>
      </c>
      <c r="G1956" s="113">
        <f t="shared" si="93"/>
        <v>154</v>
      </c>
      <c r="H1956" s="49">
        <f t="shared" si="94"/>
        <v>539</v>
      </c>
    </row>
    <row r="1957" spans="1:8" x14ac:dyDescent="0.25">
      <c r="A1957" s="224" t="s">
        <v>244</v>
      </c>
      <c r="B1957" s="228">
        <v>0</v>
      </c>
      <c r="C1957" s="231">
        <v>80</v>
      </c>
      <c r="D1957" s="235">
        <v>0</v>
      </c>
      <c r="E1957" s="237">
        <v>2.85</v>
      </c>
      <c r="F1957" s="83" t="str">
        <f t="shared" si="95"/>
        <v>January</v>
      </c>
      <c r="G1957" s="113">
        <f t="shared" si="93"/>
        <v>80</v>
      </c>
      <c r="H1957" s="49">
        <f t="shared" si="94"/>
        <v>228</v>
      </c>
    </row>
    <row r="1958" spans="1:8" x14ac:dyDescent="0.25">
      <c r="A1958" s="224" t="s">
        <v>100</v>
      </c>
      <c r="B1958" s="228">
        <v>0</v>
      </c>
      <c r="C1958" s="231">
        <v>120</v>
      </c>
      <c r="D1958" s="235">
        <v>0</v>
      </c>
      <c r="E1958" s="237">
        <v>2.4500000000000002</v>
      </c>
      <c r="F1958" s="83" t="str">
        <f t="shared" si="95"/>
        <v>January</v>
      </c>
      <c r="G1958" s="113">
        <f t="shared" si="93"/>
        <v>120</v>
      </c>
      <c r="H1958" s="49">
        <f t="shared" si="94"/>
        <v>294</v>
      </c>
    </row>
    <row r="1959" spans="1:8" x14ac:dyDescent="0.25">
      <c r="A1959" s="224" t="s">
        <v>650</v>
      </c>
      <c r="B1959" s="228">
        <v>1</v>
      </c>
      <c r="C1959" s="231">
        <v>100</v>
      </c>
      <c r="D1959" s="235">
        <v>5</v>
      </c>
      <c r="E1959" s="237">
        <v>4.95</v>
      </c>
      <c r="F1959" s="83" t="str">
        <f t="shared" si="95"/>
        <v>January</v>
      </c>
      <c r="G1959" s="113">
        <f t="shared" si="93"/>
        <v>100</v>
      </c>
      <c r="H1959" s="49">
        <f t="shared" si="94"/>
        <v>495</v>
      </c>
    </row>
    <row r="1960" spans="1:8" x14ac:dyDescent="0.25">
      <c r="A1960" s="224" t="s">
        <v>100</v>
      </c>
      <c r="B1960" s="228">
        <v>7</v>
      </c>
      <c r="C1960" s="231">
        <v>48</v>
      </c>
      <c r="D1960" s="235">
        <v>0</v>
      </c>
      <c r="E1960" s="237">
        <v>0.91800000000000004</v>
      </c>
      <c r="F1960" s="83" t="str">
        <f t="shared" si="95"/>
        <v>January</v>
      </c>
      <c r="G1960" s="113">
        <f t="shared" si="93"/>
        <v>48</v>
      </c>
      <c r="H1960" s="49">
        <f t="shared" si="94"/>
        <v>44.064</v>
      </c>
    </row>
    <row r="1961" spans="1:8" x14ac:dyDescent="0.25">
      <c r="A1961" s="227"/>
      <c r="B1961" s="229"/>
      <c r="C1961" s="230"/>
      <c r="D1961" s="235"/>
      <c r="E1961" s="242"/>
      <c r="F1961" s="83" t="str">
        <f t="shared" si="95"/>
        <v>January</v>
      </c>
      <c r="G1961" s="113">
        <f t="shared" si="93"/>
        <v>0</v>
      </c>
      <c r="H1961" s="49">
        <f t="shared" si="94"/>
        <v>0</v>
      </c>
    </row>
    <row r="1962" spans="1:8" x14ac:dyDescent="0.25">
      <c r="A1962" s="225" t="s">
        <v>623</v>
      </c>
      <c r="B1962" s="228">
        <v>3</v>
      </c>
      <c r="C1962" s="232">
        <v>168</v>
      </c>
      <c r="D1962" s="235">
        <v>15</v>
      </c>
      <c r="E1962" s="237">
        <v>4.8449999999999998</v>
      </c>
      <c r="F1962" s="83" t="str">
        <f t="shared" si="95"/>
        <v>January</v>
      </c>
      <c r="G1962" s="113">
        <f t="shared" si="93"/>
        <v>168</v>
      </c>
      <c r="H1962" s="49">
        <f t="shared" si="94"/>
        <v>813.95999999999992</v>
      </c>
    </row>
    <row r="1963" spans="1:8" x14ac:dyDescent="0.25">
      <c r="A1963" s="225" t="s">
        <v>623</v>
      </c>
      <c r="B1963" s="228">
        <v>2</v>
      </c>
      <c r="C1963" s="232">
        <v>24</v>
      </c>
      <c r="D1963" s="235">
        <v>2</v>
      </c>
      <c r="E1963" s="237">
        <v>4.17</v>
      </c>
      <c r="F1963" s="83" t="str">
        <f t="shared" si="95"/>
        <v>January</v>
      </c>
      <c r="G1963" s="113">
        <f t="shared" si="93"/>
        <v>24</v>
      </c>
      <c r="H1963" s="49">
        <f t="shared" si="94"/>
        <v>100.08</v>
      </c>
    </row>
    <row r="1964" spans="1:8" x14ac:dyDescent="0.25">
      <c r="A1964" s="225" t="s">
        <v>623</v>
      </c>
      <c r="B1964" s="228">
        <v>7</v>
      </c>
      <c r="C1964" s="232">
        <v>72</v>
      </c>
      <c r="D1964" s="235">
        <v>10</v>
      </c>
      <c r="E1964" s="237">
        <v>2.1480000000000001</v>
      </c>
      <c r="F1964" s="83" t="str">
        <f t="shared" si="95"/>
        <v>January</v>
      </c>
      <c r="G1964" s="113">
        <f t="shared" si="93"/>
        <v>72</v>
      </c>
      <c r="H1964" s="49">
        <f t="shared" si="94"/>
        <v>154.65600000000001</v>
      </c>
    </row>
    <row r="1965" spans="1:8" x14ac:dyDescent="0.25">
      <c r="A1965" s="225" t="s">
        <v>623</v>
      </c>
      <c r="B1965" s="228">
        <v>5</v>
      </c>
      <c r="C1965" s="232">
        <v>12</v>
      </c>
      <c r="D1965" s="235">
        <v>1</v>
      </c>
      <c r="E1965" s="237">
        <v>9.6199999999999992</v>
      </c>
      <c r="F1965" s="83" t="str">
        <f t="shared" si="95"/>
        <v>January</v>
      </c>
      <c r="G1965" s="113">
        <f t="shared" si="93"/>
        <v>12</v>
      </c>
      <c r="H1965" s="49">
        <f t="shared" si="94"/>
        <v>115.44</v>
      </c>
    </row>
    <row r="1966" spans="1:8" x14ac:dyDescent="0.25">
      <c r="A1966" s="225" t="s">
        <v>623</v>
      </c>
      <c r="B1966" s="228">
        <v>3</v>
      </c>
      <c r="C1966" s="232">
        <v>0</v>
      </c>
      <c r="D1966" s="235">
        <v>0</v>
      </c>
      <c r="E1966" s="237">
        <v>3.86</v>
      </c>
      <c r="F1966" s="83" t="str">
        <f t="shared" si="95"/>
        <v>January</v>
      </c>
      <c r="G1966" s="113">
        <f t="shared" si="93"/>
        <v>0</v>
      </c>
      <c r="H1966" s="49">
        <f t="shared" si="94"/>
        <v>0</v>
      </c>
    </row>
    <row r="1967" spans="1:8" x14ac:dyDescent="0.25">
      <c r="A1967" s="225" t="s">
        <v>623</v>
      </c>
      <c r="B1967" s="228">
        <v>3</v>
      </c>
      <c r="C1967" s="232">
        <v>84</v>
      </c>
      <c r="D1967" s="235">
        <v>11</v>
      </c>
      <c r="E1967" s="237">
        <v>1.51</v>
      </c>
      <c r="F1967" s="83" t="str">
        <f t="shared" si="95"/>
        <v>January</v>
      </c>
      <c r="G1967" s="113">
        <f t="shared" si="93"/>
        <v>84</v>
      </c>
      <c r="H1967" s="49">
        <f t="shared" si="94"/>
        <v>126.84</v>
      </c>
    </row>
    <row r="1968" spans="1:8" x14ac:dyDescent="0.25">
      <c r="A1968" s="225" t="s">
        <v>623</v>
      </c>
      <c r="B1968" s="228">
        <v>6</v>
      </c>
      <c r="C1968" s="232">
        <v>18</v>
      </c>
      <c r="D1968" s="235">
        <v>10</v>
      </c>
      <c r="E1968" s="237">
        <v>1.7875000000000001</v>
      </c>
      <c r="F1968" s="83" t="str">
        <f t="shared" si="95"/>
        <v>January</v>
      </c>
      <c r="G1968" s="113">
        <f t="shared" si="93"/>
        <v>18</v>
      </c>
      <c r="H1968" s="49">
        <f t="shared" si="94"/>
        <v>32.175000000000004</v>
      </c>
    </row>
    <row r="1969" spans="1:8" x14ac:dyDescent="0.25">
      <c r="A1969" s="225" t="s">
        <v>623</v>
      </c>
      <c r="B1969" s="228">
        <v>20</v>
      </c>
      <c r="C1969" s="232">
        <v>72</v>
      </c>
      <c r="D1969" s="235">
        <v>24</v>
      </c>
      <c r="E1969" s="237">
        <v>0.60124999999999995</v>
      </c>
      <c r="F1969" s="83" t="str">
        <f t="shared" si="95"/>
        <v>January</v>
      </c>
      <c r="G1969" s="113">
        <f t="shared" si="93"/>
        <v>72</v>
      </c>
      <c r="H1969" s="49">
        <f t="shared" si="94"/>
        <v>43.29</v>
      </c>
    </row>
    <row r="1970" spans="1:8" x14ac:dyDescent="0.25">
      <c r="A1970" s="225" t="s">
        <v>623</v>
      </c>
      <c r="B1970" s="228">
        <v>8</v>
      </c>
      <c r="C1970" s="232">
        <v>0</v>
      </c>
      <c r="D1970" s="234"/>
      <c r="E1970" s="237">
        <v>2.1560000000000001</v>
      </c>
      <c r="F1970" s="83" t="str">
        <f t="shared" si="95"/>
        <v>January</v>
      </c>
      <c r="G1970" s="113">
        <f t="shared" si="93"/>
        <v>0</v>
      </c>
      <c r="H1970" s="49">
        <f t="shared" si="94"/>
        <v>0</v>
      </c>
    </row>
    <row r="1971" spans="1:8" x14ac:dyDescent="0.25">
      <c r="A1971" s="226" t="s">
        <v>622</v>
      </c>
      <c r="B1971" s="228">
        <v>6.5</v>
      </c>
      <c r="C1971" s="230"/>
      <c r="D1971" s="235">
        <v>13.5</v>
      </c>
      <c r="E1971" s="237">
        <v>8</v>
      </c>
      <c r="F1971" s="83" t="str">
        <f t="shared" si="95"/>
        <v>January</v>
      </c>
      <c r="G1971" s="113">
        <f t="shared" si="93"/>
        <v>0</v>
      </c>
      <c r="H1971" s="49">
        <f t="shared" si="94"/>
        <v>0</v>
      </c>
    </row>
    <row r="1972" spans="1:8" x14ac:dyDescent="0.25">
      <c r="A1972" s="226" t="s">
        <v>622</v>
      </c>
      <c r="B1972" s="228">
        <v>1</v>
      </c>
      <c r="C1972" s="230"/>
      <c r="D1972" s="235">
        <v>1.5</v>
      </c>
      <c r="E1972" s="237">
        <v>8</v>
      </c>
      <c r="F1972" s="83" t="str">
        <f t="shared" si="95"/>
        <v>January</v>
      </c>
      <c r="G1972" s="113">
        <f t="shared" si="93"/>
        <v>0</v>
      </c>
      <c r="H1972" s="49">
        <f t="shared" si="94"/>
        <v>0</v>
      </c>
    </row>
    <row r="1973" spans="1:8" x14ac:dyDescent="0.25">
      <c r="A1973" s="226" t="s">
        <v>622</v>
      </c>
      <c r="B1973" s="228">
        <v>4</v>
      </c>
      <c r="C1973" s="230"/>
      <c r="D1973" s="235">
        <v>3</v>
      </c>
      <c r="E1973" s="237">
        <v>8</v>
      </c>
      <c r="F1973" s="83" t="str">
        <f t="shared" si="95"/>
        <v>January</v>
      </c>
      <c r="G1973" s="113">
        <f t="shared" si="93"/>
        <v>0</v>
      </c>
      <c r="H1973" s="49">
        <f t="shared" si="94"/>
        <v>0</v>
      </c>
    </row>
    <row r="1974" spans="1:8" x14ac:dyDescent="0.25">
      <c r="A1974" s="226" t="s">
        <v>622</v>
      </c>
      <c r="B1974" s="228">
        <v>1</v>
      </c>
      <c r="C1974" s="230"/>
      <c r="D1974" s="235">
        <v>0.5</v>
      </c>
      <c r="E1974" s="237">
        <v>31</v>
      </c>
      <c r="F1974" s="83" t="str">
        <f t="shared" si="95"/>
        <v>January</v>
      </c>
      <c r="G1974" s="113">
        <f t="shared" si="93"/>
        <v>0</v>
      </c>
      <c r="H1974" s="49">
        <f t="shared" si="94"/>
        <v>0</v>
      </c>
    </row>
    <row r="1975" spans="1:8" x14ac:dyDescent="0.25">
      <c r="A1975" s="225" t="s">
        <v>622</v>
      </c>
      <c r="B1975" s="228">
        <v>3</v>
      </c>
      <c r="C1975" s="230"/>
      <c r="D1975" s="235">
        <v>7</v>
      </c>
      <c r="E1975" s="237">
        <v>3.32</v>
      </c>
      <c r="F1975" s="83" t="str">
        <f t="shared" si="95"/>
        <v>January</v>
      </c>
      <c r="G1975" s="113">
        <f t="shared" si="93"/>
        <v>0</v>
      </c>
      <c r="H1975" s="49">
        <f t="shared" si="94"/>
        <v>0</v>
      </c>
    </row>
    <row r="1976" spans="1:8" x14ac:dyDescent="0.25">
      <c r="A1976" s="225" t="s">
        <v>622</v>
      </c>
      <c r="B1976" s="228">
        <v>540</v>
      </c>
      <c r="C1976" s="230"/>
      <c r="D1976" s="234"/>
      <c r="E1976" s="237">
        <v>2.4400000000000002E-2</v>
      </c>
      <c r="F1976" s="83" t="str">
        <f t="shared" si="95"/>
        <v>January</v>
      </c>
      <c r="G1976" s="113">
        <f t="shared" si="93"/>
        <v>0</v>
      </c>
      <c r="H1976" s="49">
        <f t="shared" si="94"/>
        <v>0</v>
      </c>
    </row>
    <row r="1977" spans="1:8" x14ac:dyDescent="0.25">
      <c r="A1977" s="225" t="s">
        <v>622</v>
      </c>
      <c r="B1977" s="228">
        <v>410</v>
      </c>
      <c r="C1977" s="230"/>
      <c r="D1977" s="234"/>
      <c r="E1977" s="237">
        <v>3.2599999999999997E-2</v>
      </c>
      <c r="F1977" s="83" t="str">
        <f t="shared" si="95"/>
        <v>January</v>
      </c>
      <c r="G1977" s="113">
        <f t="shared" si="93"/>
        <v>0</v>
      </c>
      <c r="H1977" s="49">
        <f t="shared" si="94"/>
        <v>0</v>
      </c>
    </row>
    <row r="1978" spans="1:8" x14ac:dyDescent="0.25">
      <c r="A1978" s="225" t="s">
        <v>629</v>
      </c>
      <c r="B1978" s="228"/>
      <c r="C1978" s="230"/>
      <c r="D1978" s="235">
        <v>1.5</v>
      </c>
      <c r="E1978" s="237">
        <v>16</v>
      </c>
      <c r="F1978" s="83" t="str">
        <f t="shared" si="95"/>
        <v>January</v>
      </c>
      <c r="G1978" s="113">
        <f t="shared" si="93"/>
        <v>0</v>
      </c>
      <c r="H1978" s="49">
        <f t="shared" si="94"/>
        <v>0</v>
      </c>
    </row>
    <row r="1979" spans="1:8" x14ac:dyDescent="0.25">
      <c r="A1979" s="225" t="s">
        <v>629</v>
      </c>
      <c r="B1979" s="228"/>
      <c r="C1979" s="230"/>
      <c r="D1979" s="235">
        <v>0</v>
      </c>
      <c r="E1979" s="237">
        <v>16</v>
      </c>
      <c r="F1979" s="83" t="str">
        <f t="shared" si="95"/>
        <v>January</v>
      </c>
      <c r="G1979" s="113">
        <f t="shared" si="93"/>
        <v>0</v>
      </c>
      <c r="H1979" s="49">
        <f t="shared" si="94"/>
        <v>0</v>
      </c>
    </row>
    <row r="1980" spans="1:8" x14ac:dyDescent="0.25">
      <c r="A1980" s="225" t="s">
        <v>629</v>
      </c>
      <c r="B1980" s="228"/>
      <c r="C1980" s="230"/>
      <c r="D1980" s="235">
        <v>5.5</v>
      </c>
      <c r="E1980" s="237">
        <v>12.5</v>
      </c>
      <c r="F1980" s="83" t="str">
        <f t="shared" si="95"/>
        <v>January</v>
      </c>
      <c r="G1980" s="113">
        <f t="shared" si="93"/>
        <v>0</v>
      </c>
      <c r="H1980" s="49">
        <f t="shared" si="94"/>
        <v>0</v>
      </c>
    </row>
    <row r="1981" spans="1:8" x14ac:dyDescent="0.25">
      <c r="A1981" s="225" t="s">
        <v>629</v>
      </c>
      <c r="B1981" s="228"/>
      <c r="C1981" s="230"/>
      <c r="D1981" s="235">
        <v>5.5</v>
      </c>
      <c r="E1981" s="237">
        <v>12.5</v>
      </c>
      <c r="F1981" s="83" t="str">
        <f t="shared" si="95"/>
        <v>January</v>
      </c>
      <c r="G1981" s="113">
        <f t="shared" si="93"/>
        <v>0</v>
      </c>
      <c r="H1981" s="49">
        <f t="shared" si="94"/>
        <v>0</v>
      </c>
    </row>
    <row r="1982" spans="1:8" x14ac:dyDescent="0.25">
      <c r="A1982" s="225" t="s">
        <v>629</v>
      </c>
      <c r="B1982" s="228">
        <v>3.5</v>
      </c>
      <c r="C1982" s="230"/>
      <c r="D1982" s="235">
        <v>3</v>
      </c>
      <c r="E1982" s="237">
        <v>5.15</v>
      </c>
      <c r="F1982" s="83" t="str">
        <f t="shared" si="95"/>
        <v>January</v>
      </c>
      <c r="G1982" s="113">
        <f t="shared" si="93"/>
        <v>0</v>
      </c>
      <c r="H1982" s="49">
        <f t="shared" si="94"/>
        <v>0</v>
      </c>
    </row>
    <row r="1983" spans="1:8" x14ac:dyDescent="0.25">
      <c r="A1983" s="225" t="s">
        <v>629</v>
      </c>
      <c r="B1983" s="228">
        <v>10.5</v>
      </c>
      <c r="C1983" s="230"/>
      <c r="D1983" s="235">
        <v>9</v>
      </c>
      <c r="E1983" s="236"/>
      <c r="F1983" s="83" t="str">
        <f t="shared" si="95"/>
        <v>January</v>
      </c>
      <c r="G1983" s="113">
        <f t="shared" si="93"/>
        <v>0</v>
      </c>
      <c r="H1983" s="49">
        <f t="shared" si="94"/>
        <v>0</v>
      </c>
    </row>
    <row r="1984" spans="1:8" x14ac:dyDescent="0.25">
      <c r="A1984" s="225" t="s">
        <v>629</v>
      </c>
      <c r="B1984" s="228">
        <v>1</v>
      </c>
      <c r="C1984" s="230"/>
      <c r="D1984" s="235">
        <v>2</v>
      </c>
      <c r="E1984" s="237">
        <v>5.15</v>
      </c>
      <c r="F1984" s="83" t="str">
        <f t="shared" si="95"/>
        <v>January</v>
      </c>
      <c r="G1984" s="113">
        <f t="shared" si="93"/>
        <v>0</v>
      </c>
      <c r="H1984" s="49">
        <f t="shared" si="94"/>
        <v>0</v>
      </c>
    </row>
    <row r="1985" spans="1:8" x14ac:dyDescent="0.25">
      <c r="A1985" s="225" t="s">
        <v>629</v>
      </c>
      <c r="B1985" s="228">
        <v>1</v>
      </c>
      <c r="C1985" s="230"/>
      <c r="D1985" s="235">
        <v>0</v>
      </c>
      <c r="E1985" s="236"/>
      <c r="F1985" s="83" t="str">
        <f t="shared" si="95"/>
        <v>January</v>
      </c>
      <c r="G1985" s="113">
        <f t="shared" si="93"/>
        <v>0</v>
      </c>
      <c r="H1985" s="49">
        <f t="shared" si="94"/>
        <v>0</v>
      </c>
    </row>
    <row r="1986" spans="1:8" x14ac:dyDescent="0.25">
      <c r="A1986" s="225" t="s">
        <v>629</v>
      </c>
      <c r="B1986" s="228">
        <v>4</v>
      </c>
      <c r="C1986" s="230"/>
      <c r="D1986" s="235">
        <v>22</v>
      </c>
      <c r="E1986" s="236"/>
      <c r="F1986" s="83" t="str">
        <f t="shared" si="95"/>
        <v>January</v>
      </c>
      <c r="G1986" s="113">
        <f t="shared" si="93"/>
        <v>0</v>
      </c>
      <c r="H1986" s="49">
        <f t="shared" si="94"/>
        <v>0</v>
      </c>
    </row>
    <row r="1987" spans="1:8" x14ac:dyDescent="0.25">
      <c r="A1987" s="225" t="s">
        <v>629</v>
      </c>
      <c r="B1987" s="228">
        <v>0.5</v>
      </c>
      <c r="C1987" s="230"/>
      <c r="D1987" s="235">
        <v>0</v>
      </c>
      <c r="E1987" s="236"/>
      <c r="F1987" s="83" t="str">
        <f t="shared" si="95"/>
        <v>January</v>
      </c>
      <c r="G1987" s="113">
        <f t="shared" ref="G1987:G2050" si="96">IFERROR(IF(C1987=" ",0,C1987),0)</f>
        <v>0</v>
      </c>
      <c r="H1987" s="49">
        <f t="shared" ref="H1987:H2050" si="97">IFERROR(G1987 * E1987, 0)</f>
        <v>0</v>
      </c>
    </row>
    <row r="1988" spans="1:8" x14ac:dyDescent="0.25">
      <c r="A1988" s="225" t="s">
        <v>629</v>
      </c>
      <c r="B1988" s="228">
        <v>5.5</v>
      </c>
      <c r="C1988" s="230"/>
      <c r="D1988" s="235">
        <v>5</v>
      </c>
      <c r="E1988" s="236"/>
      <c r="F1988" s="83" t="str">
        <f t="shared" si="95"/>
        <v>January</v>
      </c>
      <c r="G1988" s="113">
        <f t="shared" si="96"/>
        <v>0</v>
      </c>
      <c r="H1988" s="49">
        <f t="shared" si="97"/>
        <v>0</v>
      </c>
    </row>
    <row r="1989" spans="1:8" x14ac:dyDescent="0.25">
      <c r="A1989" s="225" t="s">
        <v>629</v>
      </c>
      <c r="B1989" s="228">
        <v>5</v>
      </c>
      <c r="C1989" s="230"/>
      <c r="D1989" s="235">
        <v>5</v>
      </c>
      <c r="E1989" s="236"/>
      <c r="F1989" s="83" t="str">
        <f t="shared" si="95"/>
        <v>January</v>
      </c>
      <c r="G1989" s="113">
        <f t="shared" si="96"/>
        <v>0</v>
      </c>
      <c r="H1989" s="49">
        <f t="shared" si="97"/>
        <v>0</v>
      </c>
    </row>
    <row r="1990" spans="1:8" x14ac:dyDescent="0.25">
      <c r="A1990" s="225" t="s">
        <v>629</v>
      </c>
      <c r="B1990" s="228">
        <v>2</v>
      </c>
      <c r="C1990" s="230"/>
      <c r="D1990" s="235">
        <v>1</v>
      </c>
      <c r="E1990" s="236"/>
      <c r="F1990" s="83" t="str">
        <f t="shared" si="95"/>
        <v>January</v>
      </c>
      <c r="G1990" s="113">
        <f t="shared" si="96"/>
        <v>0</v>
      </c>
      <c r="H1990" s="49">
        <f t="shared" si="97"/>
        <v>0</v>
      </c>
    </row>
    <row r="1991" spans="1:8" x14ac:dyDescent="0.25">
      <c r="A1991" s="225" t="s">
        <v>629</v>
      </c>
      <c r="B1991" s="228">
        <v>2.5</v>
      </c>
      <c r="C1991" s="230"/>
      <c r="D1991" s="235">
        <v>1</v>
      </c>
      <c r="E1991" s="236"/>
      <c r="F1991" s="83" t="str">
        <f t="shared" si="95"/>
        <v>January</v>
      </c>
      <c r="G1991" s="113">
        <f t="shared" si="96"/>
        <v>0</v>
      </c>
      <c r="H1991" s="49">
        <f t="shared" si="97"/>
        <v>0</v>
      </c>
    </row>
    <row r="1992" spans="1:8" x14ac:dyDescent="0.25">
      <c r="A1992" s="225" t="s">
        <v>629</v>
      </c>
      <c r="B1992" s="228">
        <v>1</v>
      </c>
      <c r="C1992" s="230"/>
      <c r="D1992" s="235">
        <v>2</v>
      </c>
      <c r="E1992" s="237">
        <v>5.15</v>
      </c>
      <c r="F1992" s="83" t="str">
        <f t="shared" si="95"/>
        <v>January</v>
      </c>
      <c r="G1992" s="113">
        <f t="shared" si="96"/>
        <v>0</v>
      </c>
      <c r="H1992" s="49">
        <f t="shared" si="97"/>
        <v>0</v>
      </c>
    </row>
    <row r="1993" spans="1:8" x14ac:dyDescent="0.25">
      <c r="A1993" s="225" t="s">
        <v>629</v>
      </c>
      <c r="B1993" s="228">
        <v>0</v>
      </c>
      <c r="C1993" s="230"/>
      <c r="D1993" s="235">
        <v>0</v>
      </c>
      <c r="E1993" s="236"/>
      <c r="F1993" s="83" t="str">
        <f t="shared" si="95"/>
        <v>January</v>
      </c>
      <c r="G1993" s="113">
        <f t="shared" si="96"/>
        <v>0</v>
      </c>
      <c r="H1993" s="49">
        <f t="shared" si="97"/>
        <v>0</v>
      </c>
    </row>
    <row r="1994" spans="1:8" x14ac:dyDescent="0.25">
      <c r="A1994" s="225" t="s">
        <v>629</v>
      </c>
      <c r="B1994" s="228">
        <v>2</v>
      </c>
      <c r="C1994" s="230"/>
      <c r="D1994" s="235">
        <v>2</v>
      </c>
      <c r="E1994" s="237">
        <v>5.15</v>
      </c>
      <c r="F1994" s="83" t="str">
        <f t="shared" si="95"/>
        <v>January</v>
      </c>
      <c r="G1994" s="113">
        <f t="shared" si="96"/>
        <v>0</v>
      </c>
      <c r="H1994" s="49">
        <f t="shared" si="97"/>
        <v>0</v>
      </c>
    </row>
    <row r="1995" spans="1:8" x14ac:dyDescent="0.25">
      <c r="A1995" s="225" t="s">
        <v>629</v>
      </c>
      <c r="B1995" s="228">
        <v>0.5</v>
      </c>
      <c r="C1995" s="230"/>
      <c r="D1995" s="235">
        <v>1</v>
      </c>
      <c r="E1995" s="237">
        <v>5.15</v>
      </c>
      <c r="F1995" s="83" t="str">
        <f t="shared" si="95"/>
        <v>January</v>
      </c>
      <c r="G1995" s="113">
        <f t="shared" si="96"/>
        <v>0</v>
      </c>
      <c r="H1995" s="49">
        <f t="shared" si="97"/>
        <v>0</v>
      </c>
    </row>
    <row r="1996" spans="1:8" x14ac:dyDescent="0.25">
      <c r="A1996" s="225" t="s">
        <v>629</v>
      </c>
      <c r="B1996" s="228">
        <v>1</v>
      </c>
      <c r="C1996" s="230"/>
      <c r="D1996" s="235">
        <v>3</v>
      </c>
      <c r="E1996" s="237">
        <v>5.15</v>
      </c>
      <c r="F1996" s="83" t="str">
        <f t="shared" si="95"/>
        <v>January</v>
      </c>
      <c r="G1996" s="113">
        <f t="shared" si="96"/>
        <v>0</v>
      </c>
      <c r="H1996" s="49">
        <f t="shared" si="97"/>
        <v>0</v>
      </c>
    </row>
    <row r="1997" spans="1:8" x14ac:dyDescent="0.25">
      <c r="A1997" s="225" t="s">
        <v>629</v>
      </c>
      <c r="B1997" s="228">
        <v>2</v>
      </c>
      <c r="C1997" s="230"/>
      <c r="D1997" s="235">
        <v>1</v>
      </c>
      <c r="E1997" s="236"/>
      <c r="F1997" s="83" t="str">
        <f t="shared" si="95"/>
        <v>January</v>
      </c>
      <c r="G1997" s="113">
        <f t="shared" si="96"/>
        <v>0</v>
      </c>
      <c r="H1997" s="49">
        <f t="shared" si="97"/>
        <v>0</v>
      </c>
    </row>
    <row r="1998" spans="1:8" x14ac:dyDescent="0.25">
      <c r="A1998" s="225" t="s">
        <v>629</v>
      </c>
      <c r="B1998" s="228">
        <v>7</v>
      </c>
      <c r="C1998" s="230"/>
      <c r="D1998" s="235">
        <v>6</v>
      </c>
      <c r="E1998" s="236"/>
      <c r="F1998" s="83" t="str">
        <f t="shared" si="95"/>
        <v>January</v>
      </c>
      <c r="G1998" s="113">
        <f t="shared" si="96"/>
        <v>0</v>
      </c>
      <c r="H1998" s="49">
        <f t="shared" si="97"/>
        <v>0</v>
      </c>
    </row>
    <row r="1999" spans="1:8" x14ac:dyDescent="0.25">
      <c r="A1999" s="225" t="s">
        <v>629</v>
      </c>
      <c r="B1999" s="228">
        <v>1</v>
      </c>
      <c r="C1999" s="230"/>
      <c r="D1999" s="235">
        <v>0</v>
      </c>
      <c r="E1999" s="236"/>
      <c r="F1999" s="83" t="str">
        <f t="shared" si="95"/>
        <v>January</v>
      </c>
      <c r="G1999" s="113">
        <f t="shared" si="96"/>
        <v>0</v>
      </c>
      <c r="H1999" s="49">
        <f t="shared" si="97"/>
        <v>0</v>
      </c>
    </row>
    <row r="2000" spans="1:8" x14ac:dyDescent="0.25">
      <c r="A2000" s="225" t="s">
        <v>629</v>
      </c>
      <c r="B2000" s="228">
        <v>3.5</v>
      </c>
      <c r="C2000" s="230"/>
      <c r="D2000" s="235">
        <v>7</v>
      </c>
      <c r="E2000" s="236"/>
      <c r="F2000" s="83" t="str">
        <f t="shared" si="95"/>
        <v>January</v>
      </c>
      <c r="G2000" s="113">
        <f t="shared" si="96"/>
        <v>0</v>
      </c>
      <c r="H2000" s="49">
        <f t="shared" si="97"/>
        <v>0</v>
      </c>
    </row>
    <row r="2001" spans="1:8" x14ac:dyDescent="0.25">
      <c r="A2001" s="225" t="s">
        <v>629</v>
      </c>
      <c r="B2001" s="228">
        <v>2.5</v>
      </c>
      <c r="C2001" s="230"/>
      <c r="D2001" s="235">
        <v>0.5</v>
      </c>
      <c r="E2001" s="237">
        <v>6.5</v>
      </c>
      <c r="F2001" s="83" t="str">
        <f t="shared" si="95"/>
        <v>January</v>
      </c>
      <c r="G2001" s="113">
        <f t="shared" si="96"/>
        <v>0</v>
      </c>
      <c r="H2001" s="49">
        <f t="shared" si="97"/>
        <v>0</v>
      </c>
    </row>
    <row r="2002" spans="1:8" x14ac:dyDescent="0.25">
      <c r="A2002" s="225" t="s">
        <v>629</v>
      </c>
      <c r="B2002" s="228">
        <v>3</v>
      </c>
      <c r="C2002" s="230"/>
      <c r="D2002" s="235">
        <v>6</v>
      </c>
      <c r="E2002" s="237">
        <v>10.09</v>
      </c>
      <c r="F2002" s="83" t="str">
        <f t="shared" ref="F2002:F2065" si="98">"January"</f>
        <v>January</v>
      </c>
      <c r="G2002" s="113">
        <f t="shared" si="96"/>
        <v>0</v>
      </c>
      <c r="H2002" s="49">
        <f t="shared" si="97"/>
        <v>0</v>
      </c>
    </row>
    <row r="2003" spans="1:8" x14ac:dyDescent="0.25">
      <c r="A2003" s="225" t="s">
        <v>629</v>
      </c>
      <c r="B2003" s="228">
        <v>4</v>
      </c>
      <c r="C2003" s="230"/>
      <c r="D2003" s="235">
        <v>7</v>
      </c>
      <c r="E2003" s="237">
        <v>2.8058000000000001</v>
      </c>
      <c r="F2003" s="83" t="str">
        <f t="shared" si="98"/>
        <v>January</v>
      </c>
      <c r="G2003" s="113">
        <f t="shared" si="96"/>
        <v>0</v>
      </c>
      <c r="H2003" s="49">
        <f t="shared" si="97"/>
        <v>0</v>
      </c>
    </row>
    <row r="2004" spans="1:8" x14ac:dyDescent="0.25">
      <c r="A2004" s="225" t="s">
        <v>629</v>
      </c>
      <c r="B2004" s="228">
        <v>4</v>
      </c>
      <c r="C2004" s="230"/>
      <c r="D2004" s="235">
        <v>4</v>
      </c>
      <c r="E2004" s="237">
        <v>11.31</v>
      </c>
      <c r="F2004" s="83" t="str">
        <f t="shared" si="98"/>
        <v>January</v>
      </c>
      <c r="G2004" s="113">
        <f t="shared" si="96"/>
        <v>0</v>
      </c>
      <c r="H2004" s="49">
        <f t="shared" si="97"/>
        <v>0</v>
      </c>
    </row>
    <row r="2005" spans="1:8" x14ac:dyDescent="0.25">
      <c r="A2005" s="225" t="s">
        <v>629</v>
      </c>
      <c r="B2005" s="228">
        <v>0</v>
      </c>
      <c r="C2005" s="230"/>
      <c r="D2005" s="235">
        <v>0</v>
      </c>
      <c r="E2005" s="236"/>
      <c r="F2005" s="83" t="str">
        <f t="shared" si="98"/>
        <v>January</v>
      </c>
      <c r="G2005" s="113">
        <f t="shared" si="96"/>
        <v>0</v>
      </c>
      <c r="H2005" s="49">
        <f t="shared" si="97"/>
        <v>0</v>
      </c>
    </row>
    <row r="2006" spans="1:8" x14ac:dyDescent="0.25">
      <c r="A2006" s="225" t="s">
        <v>629</v>
      </c>
      <c r="B2006" s="228">
        <v>2</v>
      </c>
      <c r="C2006" s="230"/>
      <c r="D2006" s="234"/>
      <c r="E2006" s="237">
        <v>9.5150000000000006</v>
      </c>
      <c r="F2006" s="83" t="str">
        <f t="shared" si="98"/>
        <v>January</v>
      </c>
      <c r="G2006" s="113">
        <f t="shared" si="96"/>
        <v>0</v>
      </c>
      <c r="H2006" s="49">
        <f t="shared" si="97"/>
        <v>0</v>
      </c>
    </row>
    <row r="2007" spans="1:8" x14ac:dyDescent="0.25">
      <c r="A2007" s="225" t="s">
        <v>629</v>
      </c>
      <c r="B2007" s="228">
        <v>0</v>
      </c>
      <c r="C2007" s="230"/>
      <c r="D2007" s="235">
        <v>0</v>
      </c>
      <c r="E2007" s="237">
        <v>15.39</v>
      </c>
      <c r="F2007" s="83" t="str">
        <f t="shared" si="98"/>
        <v>January</v>
      </c>
      <c r="G2007" s="113">
        <f t="shared" si="96"/>
        <v>0</v>
      </c>
      <c r="H2007" s="49">
        <f t="shared" si="97"/>
        <v>0</v>
      </c>
    </row>
    <row r="2008" spans="1:8" x14ac:dyDescent="0.25">
      <c r="A2008" s="225" t="s">
        <v>626</v>
      </c>
      <c r="B2008" s="228">
        <v>1</v>
      </c>
      <c r="C2008" s="230"/>
      <c r="D2008" s="235">
        <v>0</v>
      </c>
      <c r="E2008" s="237">
        <v>12.3825</v>
      </c>
      <c r="F2008" s="83" t="str">
        <f t="shared" si="98"/>
        <v>January</v>
      </c>
      <c r="G2008" s="113">
        <f t="shared" si="96"/>
        <v>0</v>
      </c>
      <c r="H2008" s="49">
        <f t="shared" si="97"/>
        <v>0</v>
      </c>
    </row>
    <row r="2009" spans="1:8" x14ac:dyDescent="0.25">
      <c r="A2009" s="225" t="s">
        <v>626</v>
      </c>
      <c r="B2009" s="228">
        <v>4</v>
      </c>
      <c r="C2009" s="230"/>
      <c r="D2009" s="235">
        <v>5</v>
      </c>
      <c r="E2009" s="237">
        <v>12.5625</v>
      </c>
      <c r="F2009" s="83" t="str">
        <f t="shared" si="98"/>
        <v>January</v>
      </c>
      <c r="G2009" s="113">
        <f t="shared" si="96"/>
        <v>0</v>
      </c>
      <c r="H2009" s="49">
        <f t="shared" si="97"/>
        <v>0</v>
      </c>
    </row>
    <row r="2010" spans="1:8" x14ac:dyDescent="0.25">
      <c r="A2010" s="225" t="s">
        <v>626</v>
      </c>
      <c r="B2010" s="228">
        <v>4</v>
      </c>
      <c r="C2010" s="230"/>
      <c r="D2010" s="235">
        <v>3</v>
      </c>
      <c r="E2010" s="237">
        <v>10.66</v>
      </c>
      <c r="F2010" s="83" t="str">
        <f t="shared" si="98"/>
        <v>January</v>
      </c>
      <c r="G2010" s="113">
        <f t="shared" si="96"/>
        <v>0</v>
      </c>
      <c r="H2010" s="49">
        <f t="shared" si="97"/>
        <v>0</v>
      </c>
    </row>
    <row r="2011" spans="1:8" x14ac:dyDescent="0.25">
      <c r="A2011" s="225" t="s">
        <v>626</v>
      </c>
      <c r="B2011" s="228">
        <v>4</v>
      </c>
      <c r="C2011" s="230"/>
      <c r="D2011" s="235">
        <v>1</v>
      </c>
      <c r="E2011" s="237">
        <v>15.29</v>
      </c>
      <c r="F2011" s="83" t="str">
        <f t="shared" si="98"/>
        <v>January</v>
      </c>
      <c r="G2011" s="113">
        <f t="shared" si="96"/>
        <v>0</v>
      </c>
      <c r="H2011" s="49">
        <f t="shared" si="97"/>
        <v>0</v>
      </c>
    </row>
    <row r="2012" spans="1:8" x14ac:dyDescent="0.25">
      <c r="A2012" s="225" t="s">
        <v>626</v>
      </c>
      <c r="B2012" s="228">
        <v>0</v>
      </c>
      <c r="C2012" s="230"/>
      <c r="D2012" s="235">
        <v>0</v>
      </c>
      <c r="E2012" s="237">
        <v>10.315</v>
      </c>
      <c r="F2012" s="83" t="str">
        <f t="shared" si="98"/>
        <v>January</v>
      </c>
      <c r="G2012" s="113">
        <f t="shared" si="96"/>
        <v>0</v>
      </c>
      <c r="H2012" s="49">
        <f t="shared" si="97"/>
        <v>0</v>
      </c>
    </row>
    <row r="2013" spans="1:8" x14ac:dyDescent="0.25">
      <c r="A2013" s="225" t="s">
        <v>626</v>
      </c>
      <c r="B2013" s="228"/>
      <c r="C2013" s="230"/>
      <c r="D2013" s="235">
        <v>3</v>
      </c>
      <c r="E2013" s="237">
        <v>9.9849999999999994</v>
      </c>
      <c r="F2013" s="83" t="str">
        <f t="shared" si="98"/>
        <v>January</v>
      </c>
      <c r="G2013" s="113">
        <f t="shared" si="96"/>
        <v>0</v>
      </c>
      <c r="H2013" s="49">
        <f t="shared" si="97"/>
        <v>0</v>
      </c>
    </row>
    <row r="2014" spans="1:8" x14ac:dyDescent="0.25">
      <c r="A2014" s="225" t="s">
        <v>626</v>
      </c>
      <c r="B2014" s="228">
        <v>300</v>
      </c>
      <c r="C2014" s="230"/>
      <c r="D2014" s="234"/>
      <c r="E2014" s="236"/>
      <c r="F2014" s="83" t="str">
        <f t="shared" si="98"/>
        <v>January</v>
      </c>
      <c r="G2014" s="113">
        <f t="shared" si="96"/>
        <v>0</v>
      </c>
      <c r="H2014" s="49">
        <f t="shared" si="97"/>
        <v>0</v>
      </c>
    </row>
    <row r="2015" spans="1:8" x14ac:dyDescent="0.25">
      <c r="A2015" s="225" t="s">
        <v>626</v>
      </c>
      <c r="B2015" s="228">
        <v>0</v>
      </c>
      <c r="C2015" s="230"/>
      <c r="D2015" s="234"/>
      <c r="E2015" s="237">
        <v>0.2041</v>
      </c>
      <c r="F2015" s="83" t="str">
        <f t="shared" si="98"/>
        <v>January</v>
      </c>
      <c r="G2015" s="113">
        <f t="shared" si="96"/>
        <v>0</v>
      </c>
      <c r="H2015" s="49">
        <f t="shared" si="97"/>
        <v>0</v>
      </c>
    </row>
    <row r="2016" spans="1:8" x14ac:dyDescent="0.25">
      <c r="A2016" s="225" t="s">
        <v>626</v>
      </c>
      <c r="B2016" s="228">
        <v>281</v>
      </c>
      <c r="C2016" s="230"/>
      <c r="D2016" s="234"/>
      <c r="E2016" s="236"/>
      <c r="F2016" s="83" t="str">
        <f t="shared" si="98"/>
        <v>January</v>
      </c>
      <c r="G2016" s="113">
        <f t="shared" si="96"/>
        <v>0</v>
      </c>
      <c r="H2016" s="49">
        <f t="shared" si="97"/>
        <v>0</v>
      </c>
    </row>
    <row r="2017" spans="1:8" x14ac:dyDescent="0.25">
      <c r="A2017" s="225" t="s">
        <v>626</v>
      </c>
      <c r="B2017" s="228">
        <v>100</v>
      </c>
      <c r="C2017" s="230"/>
      <c r="D2017" s="234"/>
      <c r="E2017" s="236"/>
      <c r="F2017" s="83" t="str">
        <f t="shared" si="98"/>
        <v>January</v>
      </c>
      <c r="G2017" s="113">
        <f t="shared" si="96"/>
        <v>0</v>
      </c>
      <c r="H2017" s="49">
        <f t="shared" si="97"/>
        <v>0</v>
      </c>
    </row>
    <row r="2018" spans="1:8" x14ac:dyDescent="0.25">
      <c r="A2018" s="225" t="s">
        <v>631</v>
      </c>
      <c r="B2018" s="228">
        <v>3</v>
      </c>
      <c r="C2018" s="230"/>
      <c r="D2018" s="234"/>
      <c r="E2018" s="237">
        <v>2.58</v>
      </c>
      <c r="F2018" s="83" t="str">
        <f t="shared" si="98"/>
        <v>January</v>
      </c>
      <c r="G2018" s="113">
        <f t="shared" si="96"/>
        <v>0</v>
      </c>
      <c r="H2018" s="49">
        <f t="shared" si="97"/>
        <v>0</v>
      </c>
    </row>
    <row r="2019" spans="1:8" x14ac:dyDescent="0.25">
      <c r="A2019" s="225" t="s">
        <v>631</v>
      </c>
      <c r="B2019" s="228">
        <v>3</v>
      </c>
      <c r="C2019" s="230"/>
      <c r="D2019" s="234"/>
      <c r="E2019" s="237">
        <v>2.58</v>
      </c>
      <c r="F2019" s="83" t="str">
        <f t="shared" si="98"/>
        <v>January</v>
      </c>
      <c r="G2019" s="113">
        <f t="shared" si="96"/>
        <v>0</v>
      </c>
      <c r="H2019" s="49">
        <f t="shared" si="97"/>
        <v>0</v>
      </c>
    </row>
    <row r="2020" spans="1:8" x14ac:dyDescent="0.25">
      <c r="A2020" s="225" t="s">
        <v>631</v>
      </c>
      <c r="B2020" s="228">
        <v>2</v>
      </c>
      <c r="C2020" s="230"/>
      <c r="D2020" s="234"/>
      <c r="E2020" s="237">
        <v>2.58</v>
      </c>
      <c r="F2020" s="83" t="str">
        <f t="shared" si="98"/>
        <v>January</v>
      </c>
      <c r="G2020" s="113">
        <f t="shared" si="96"/>
        <v>0</v>
      </c>
      <c r="H2020" s="49">
        <f t="shared" si="97"/>
        <v>0</v>
      </c>
    </row>
    <row r="2021" spans="1:8" x14ac:dyDescent="0.25">
      <c r="A2021" s="225" t="s">
        <v>631</v>
      </c>
      <c r="B2021" s="228">
        <v>2</v>
      </c>
      <c r="C2021" s="230"/>
      <c r="D2021" s="234"/>
      <c r="E2021" s="237">
        <v>2.58</v>
      </c>
      <c r="F2021" s="83" t="str">
        <f t="shared" si="98"/>
        <v>January</v>
      </c>
      <c r="G2021" s="113">
        <f t="shared" si="96"/>
        <v>0</v>
      </c>
      <c r="H2021" s="49">
        <f t="shared" si="97"/>
        <v>0</v>
      </c>
    </row>
    <row r="2022" spans="1:8" x14ac:dyDescent="0.25">
      <c r="A2022" s="225" t="s">
        <v>631</v>
      </c>
      <c r="B2022" s="228">
        <v>1</v>
      </c>
      <c r="C2022" s="230"/>
      <c r="D2022" s="234"/>
      <c r="E2022" s="237">
        <v>2.58</v>
      </c>
      <c r="F2022" s="83" t="str">
        <f t="shared" si="98"/>
        <v>January</v>
      </c>
      <c r="G2022" s="113">
        <f t="shared" si="96"/>
        <v>0</v>
      </c>
      <c r="H2022" s="49">
        <f t="shared" si="97"/>
        <v>0</v>
      </c>
    </row>
    <row r="2023" spans="1:8" x14ac:dyDescent="0.25">
      <c r="A2023" s="225" t="s">
        <v>631</v>
      </c>
      <c r="B2023" s="228">
        <v>2</v>
      </c>
      <c r="C2023" s="230"/>
      <c r="D2023" s="234"/>
      <c r="E2023" s="237">
        <v>2.58</v>
      </c>
      <c r="F2023" s="83" t="str">
        <f t="shared" si="98"/>
        <v>January</v>
      </c>
      <c r="G2023" s="113">
        <f t="shared" si="96"/>
        <v>0</v>
      </c>
      <c r="H2023" s="49">
        <f t="shared" si="97"/>
        <v>0</v>
      </c>
    </row>
    <row r="2024" spans="1:8" x14ac:dyDescent="0.25">
      <c r="A2024" s="225" t="s">
        <v>631</v>
      </c>
      <c r="B2024" s="228">
        <v>2</v>
      </c>
      <c r="C2024" s="230"/>
      <c r="D2024" s="234"/>
      <c r="E2024" s="237">
        <v>2.58</v>
      </c>
      <c r="F2024" s="83" t="str">
        <f t="shared" si="98"/>
        <v>January</v>
      </c>
      <c r="G2024" s="113">
        <f t="shared" si="96"/>
        <v>0</v>
      </c>
      <c r="H2024" s="49">
        <f t="shared" si="97"/>
        <v>0</v>
      </c>
    </row>
    <row r="2025" spans="1:8" x14ac:dyDescent="0.25">
      <c r="A2025" s="225" t="s">
        <v>631</v>
      </c>
      <c r="B2025" s="228">
        <v>0</v>
      </c>
      <c r="C2025" s="230"/>
      <c r="D2025" s="234"/>
      <c r="E2025" s="237">
        <v>2.58</v>
      </c>
      <c r="F2025" s="83" t="str">
        <f t="shared" si="98"/>
        <v>January</v>
      </c>
      <c r="G2025" s="113">
        <f t="shared" si="96"/>
        <v>0</v>
      </c>
      <c r="H2025" s="49">
        <f t="shared" si="97"/>
        <v>0</v>
      </c>
    </row>
    <row r="2026" spans="1:8" x14ac:dyDescent="0.25">
      <c r="A2026" s="225" t="s">
        <v>631</v>
      </c>
      <c r="B2026" s="228">
        <v>2</v>
      </c>
      <c r="C2026" s="230"/>
      <c r="D2026" s="234"/>
      <c r="E2026" s="237">
        <v>2.58</v>
      </c>
      <c r="F2026" s="83" t="str">
        <f t="shared" si="98"/>
        <v>January</v>
      </c>
      <c r="G2026" s="113">
        <f t="shared" si="96"/>
        <v>0</v>
      </c>
      <c r="H2026" s="49">
        <f t="shared" si="97"/>
        <v>0</v>
      </c>
    </row>
    <row r="2027" spans="1:8" x14ac:dyDescent="0.25">
      <c r="A2027" s="225" t="s">
        <v>651</v>
      </c>
      <c r="B2027" s="228">
        <v>10</v>
      </c>
      <c r="C2027" s="230"/>
      <c r="D2027" s="235">
        <v>10.5</v>
      </c>
      <c r="E2027" s="239"/>
      <c r="F2027" s="83" t="str">
        <f t="shared" si="98"/>
        <v>January</v>
      </c>
      <c r="G2027" s="113">
        <f t="shared" si="96"/>
        <v>0</v>
      </c>
      <c r="H2027" s="49">
        <f t="shared" si="97"/>
        <v>0</v>
      </c>
    </row>
    <row r="2028" spans="1:8" x14ac:dyDescent="0.25">
      <c r="A2028" s="225" t="s">
        <v>651</v>
      </c>
      <c r="B2028" s="228">
        <v>0</v>
      </c>
      <c r="C2028" s="230"/>
      <c r="D2028" s="235">
        <v>2</v>
      </c>
      <c r="E2028" s="236"/>
      <c r="F2028" s="83" t="str">
        <f t="shared" si="98"/>
        <v>January</v>
      </c>
      <c r="G2028" s="113">
        <f t="shared" si="96"/>
        <v>0</v>
      </c>
      <c r="H2028" s="49">
        <f t="shared" si="97"/>
        <v>0</v>
      </c>
    </row>
    <row r="2029" spans="1:8" x14ac:dyDescent="0.25">
      <c r="A2029" s="225" t="s">
        <v>651</v>
      </c>
      <c r="B2029" s="228">
        <v>0</v>
      </c>
      <c r="C2029" s="230"/>
      <c r="D2029" s="235">
        <v>2</v>
      </c>
      <c r="E2029" s="236"/>
      <c r="F2029" s="83" t="str">
        <f t="shared" si="98"/>
        <v>January</v>
      </c>
      <c r="G2029" s="113">
        <f t="shared" si="96"/>
        <v>0</v>
      </c>
      <c r="H2029" s="49">
        <f t="shared" si="97"/>
        <v>0</v>
      </c>
    </row>
    <row r="2030" spans="1:8" x14ac:dyDescent="0.25">
      <c r="A2030" s="225" t="s">
        <v>651</v>
      </c>
      <c r="B2030" s="228">
        <v>6</v>
      </c>
      <c r="C2030" s="230"/>
      <c r="D2030" s="235">
        <v>5</v>
      </c>
      <c r="E2030" s="236"/>
      <c r="F2030" s="83" t="str">
        <f t="shared" si="98"/>
        <v>January</v>
      </c>
      <c r="G2030" s="113">
        <f t="shared" si="96"/>
        <v>0</v>
      </c>
      <c r="H2030" s="49">
        <f t="shared" si="97"/>
        <v>0</v>
      </c>
    </row>
    <row r="2031" spans="1:8" x14ac:dyDescent="0.25">
      <c r="A2031" s="225" t="s">
        <v>651</v>
      </c>
      <c r="B2031" s="228">
        <v>3</v>
      </c>
      <c r="C2031" s="230"/>
      <c r="D2031" s="235">
        <v>4</v>
      </c>
      <c r="E2031" s="236"/>
      <c r="F2031" s="83" t="str">
        <f t="shared" si="98"/>
        <v>January</v>
      </c>
      <c r="G2031" s="113">
        <f t="shared" si="96"/>
        <v>0</v>
      </c>
      <c r="H2031" s="49">
        <f t="shared" si="97"/>
        <v>0</v>
      </c>
    </row>
    <row r="2032" spans="1:8" x14ac:dyDescent="0.25">
      <c r="A2032" s="225" t="s">
        <v>651</v>
      </c>
      <c r="B2032" s="228">
        <v>4</v>
      </c>
      <c r="C2032" s="230"/>
      <c r="D2032" s="235">
        <v>4</v>
      </c>
      <c r="E2032" s="236"/>
      <c r="F2032" s="83" t="str">
        <f t="shared" si="98"/>
        <v>January</v>
      </c>
      <c r="G2032" s="113">
        <f t="shared" si="96"/>
        <v>0</v>
      </c>
      <c r="H2032" s="49">
        <f t="shared" si="97"/>
        <v>0</v>
      </c>
    </row>
    <row r="2033" spans="1:8" x14ac:dyDescent="0.25">
      <c r="A2033" s="225" t="s">
        <v>651</v>
      </c>
      <c r="B2033" s="228">
        <v>0</v>
      </c>
      <c r="C2033" s="230"/>
      <c r="D2033" s="235">
        <v>2</v>
      </c>
      <c r="E2033" s="236"/>
      <c r="F2033" s="83" t="str">
        <f t="shared" si="98"/>
        <v>January</v>
      </c>
      <c r="G2033" s="113">
        <f t="shared" si="96"/>
        <v>0</v>
      </c>
      <c r="H2033" s="49">
        <f t="shared" si="97"/>
        <v>0</v>
      </c>
    </row>
    <row r="2034" spans="1:8" x14ac:dyDescent="0.25">
      <c r="A2034" s="225" t="s">
        <v>651</v>
      </c>
      <c r="B2034" s="228">
        <v>0.5</v>
      </c>
      <c r="C2034" s="230"/>
      <c r="D2034" s="235">
        <v>0</v>
      </c>
      <c r="E2034" s="236"/>
      <c r="F2034" s="83" t="str">
        <f t="shared" si="98"/>
        <v>January</v>
      </c>
      <c r="G2034" s="113">
        <f t="shared" si="96"/>
        <v>0</v>
      </c>
      <c r="H2034" s="49">
        <f t="shared" si="97"/>
        <v>0</v>
      </c>
    </row>
    <row r="2035" spans="1:8" x14ac:dyDescent="0.25">
      <c r="A2035" s="225" t="s">
        <v>651</v>
      </c>
      <c r="B2035" s="228">
        <v>6</v>
      </c>
      <c r="C2035" s="230"/>
      <c r="D2035" s="235">
        <v>2</v>
      </c>
      <c r="E2035" s="236"/>
      <c r="F2035" s="83" t="str">
        <f t="shared" si="98"/>
        <v>January</v>
      </c>
      <c r="G2035" s="113">
        <f t="shared" si="96"/>
        <v>0</v>
      </c>
      <c r="H2035" s="49">
        <f t="shared" si="97"/>
        <v>0</v>
      </c>
    </row>
    <row r="2036" spans="1:8" x14ac:dyDescent="0.25">
      <c r="A2036" s="225" t="s">
        <v>651</v>
      </c>
      <c r="B2036" s="228">
        <v>0</v>
      </c>
      <c r="C2036" s="230"/>
      <c r="D2036" s="235">
        <v>0</v>
      </c>
      <c r="E2036" s="236"/>
      <c r="F2036" s="83" t="str">
        <f t="shared" si="98"/>
        <v>January</v>
      </c>
      <c r="G2036" s="113">
        <f t="shared" si="96"/>
        <v>0</v>
      </c>
      <c r="H2036" s="49">
        <f t="shared" si="97"/>
        <v>0</v>
      </c>
    </row>
    <row r="2037" spans="1:8" x14ac:dyDescent="0.25">
      <c r="A2037" s="225" t="s">
        <v>651</v>
      </c>
      <c r="B2037" s="228">
        <v>1</v>
      </c>
      <c r="C2037" s="230"/>
      <c r="D2037" s="235">
        <v>3</v>
      </c>
      <c r="E2037" s="236"/>
      <c r="F2037" s="83" t="str">
        <f t="shared" si="98"/>
        <v>January</v>
      </c>
      <c r="G2037" s="113">
        <f t="shared" si="96"/>
        <v>0</v>
      </c>
      <c r="H2037" s="49">
        <f t="shared" si="97"/>
        <v>0</v>
      </c>
    </row>
    <row r="2038" spans="1:8" x14ac:dyDescent="0.25">
      <c r="A2038" s="225" t="s">
        <v>651</v>
      </c>
      <c r="B2038" s="228">
        <v>0</v>
      </c>
      <c r="C2038" s="230"/>
      <c r="D2038" s="235">
        <v>0</v>
      </c>
      <c r="E2038" s="237">
        <v>16.567499999999999</v>
      </c>
      <c r="F2038" s="83" t="str">
        <f t="shared" si="98"/>
        <v>January</v>
      </c>
      <c r="G2038" s="113">
        <f t="shared" si="96"/>
        <v>0</v>
      </c>
      <c r="H2038" s="49">
        <f t="shared" si="97"/>
        <v>0</v>
      </c>
    </row>
    <row r="2039" spans="1:8" x14ac:dyDescent="0.25">
      <c r="A2039" s="225" t="s">
        <v>651</v>
      </c>
      <c r="B2039" s="228">
        <v>16</v>
      </c>
      <c r="C2039" s="230"/>
      <c r="D2039" s="234"/>
      <c r="E2039" s="239"/>
      <c r="F2039" s="83" t="str">
        <f t="shared" si="98"/>
        <v>January</v>
      </c>
      <c r="G2039" s="113">
        <f t="shared" si="96"/>
        <v>0</v>
      </c>
      <c r="H2039" s="49">
        <f t="shared" si="97"/>
        <v>0</v>
      </c>
    </row>
    <row r="2040" spans="1:8" x14ac:dyDescent="0.25">
      <c r="A2040" s="225" t="s">
        <v>630</v>
      </c>
      <c r="B2040" s="228">
        <v>4</v>
      </c>
      <c r="C2040" s="230"/>
      <c r="D2040" s="234"/>
      <c r="E2040" s="237">
        <v>8.74</v>
      </c>
      <c r="F2040" s="83" t="str">
        <f t="shared" si="98"/>
        <v>January</v>
      </c>
      <c r="G2040" s="113">
        <f t="shared" si="96"/>
        <v>0</v>
      </c>
      <c r="H2040" s="49">
        <f t="shared" si="97"/>
        <v>0</v>
      </c>
    </row>
    <row r="2041" spans="1:8" x14ac:dyDescent="0.25">
      <c r="A2041" s="225" t="s">
        <v>630</v>
      </c>
      <c r="B2041" s="228">
        <v>0</v>
      </c>
      <c r="C2041" s="230"/>
      <c r="D2041" s="234"/>
      <c r="E2041" s="237">
        <v>8.74</v>
      </c>
      <c r="F2041" s="83" t="str">
        <f t="shared" si="98"/>
        <v>January</v>
      </c>
      <c r="G2041" s="113">
        <f t="shared" si="96"/>
        <v>0</v>
      </c>
      <c r="H2041" s="49">
        <f t="shared" si="97"/>
        <v>0</v>
      </c>
    </row>
    <row r="2042" spans="1:8" x14ac:dyDescent="0.25">
      <c r="A2042" s="225" t="s">
        <v>630</v>
      </c>
      <c r="B2042" s="228">
        <v>3</v>
      </c>
      <c r="C2042" s="230"/>
      <c r="D2042" s="234"/>
      <c r="E2042" s="237">
        <v>8.74</v>
      </c>
      <c r="F2042" s="83" t="str">
        <f t="shared" si="98"/>
        <v>January</v>
      </c>
      <c r="G2042" s="113">
        <f t="shared" si="96"/>
        <v>0</v>
      </c>
      <c r="H2042" s="49">
        <f t="shared" si="97"/>
        <v>0</v>
      </c>
    </row>
    <row r="2043" spans="1:8" x14ac:dyDescent="0.25">
      <c r="A2043" s="225" t="s">
        <v>611</v>
      </c>
      <c r="B2043" s="228">
        <v>12</v>
      </c>
      <c r="C2043" s="230"/>
      <c r="D2043" s="234"/>
      <c r="E2043" s="236"/>
      <c r="F2043" s="83" t="str">
        <f t="shared" si="98"/>
        <v>January</v>
      </c>
      <c r="G2043" s="113">
        <f t="shared" si="96"/>
        <v>0</v>
      </c>
      <c r="H2043" s="49">
        <f t="shared" si="97"/>
        <v>0</v>
      </c>
    </row>
    <row r="2044" spans="1:8" x14ac:dyDescent="0.25">
      <c r="A2044" s="225" t="s">
        <v>628</v>
      </c>
      <c r="B2044" s="228">
        <v>6050</v>
      </c>
      <c r="C2044" s="230"/>
      <c r="D2044" s="234"/>
      <c r="E2044" s="239"/>
      <c r="F2044" s="83" t="str">
        <f t="shared" si="98"/>
        <v>January</v>
      </c>
      <c r="G2044" s="113">
        <f t="shared" si="96"/>
        <v>0</v>
      </c>
      <c r="H2044" s="49">
        <f t="shared" si="97"/>
        <v>0</v>
      </c>
    </row>
    <row r="2045" spans="1:8" x14ac:dyDescent="0.25">
      <c r="A2045" s="225" t="s">
        <v>628</v>
      </c>
      <c r="B2045" s="228">
        <v>1250</v>
      </c>
      <c r="C2045" s="230"/>
      <c r="D2045" s="234"/>
      <c r="E2045" s="237">
        <v>2.06E-2</v>
      </c>
      <c r="F2045" s="83" t="str">
        <f t="shared" si="98"/>
        <v>January</v>
      </c>
      <c r="G2045" s="113">
        <f t="shared" si="96"/>
        <v>0</v>
      </c>
      <c r="H2045" s="49">
        <f t="shared" si="97"/>
        <v>0</v>
      </c>
    </row>
    <row r="2046" spans="1:8" x14ac:dyDescent="0.25">
      <c r="A2046" s="225" t="s">
        <v>628</v>
      </c>
      <c r="B2046" s="228">
        <v>1750</v>
      </c>
      <c r="C2046" s="230"/>
      <c r="D2046" s="234"/>
      <c r="E2046" s="236"/>
      <c r="F2046" s="83" t="str">
        <f t="shared" si="98"/>
        <v>January</v>
      </c>
      <c r="G2046" s="113">
        <f t="shared" si="96"/>
        <v>0</v>
      </c>
      <c r="H2046" s="49">
        <f t="shared" si="97"/>
        <v>0</v>
      </c>
    </row>
    <row r="2047" spans="1:8" x14ac:dyDescent="0.25">
      <c r="A2047" s="225" t="s">
        <v>628</v>
      </c>
      <c r="B2047" s="228">
        <v>0.25</v>
      </c>
      <c r="C2047" s="230"/>
      <c r="D2047" s="235">
        <v>1</v>
      </c>
      <c r="E2047" s="237">
        <v>17.32</v>
      </c>
      <c r="F2047" s="83" t="str">
        <f t="shared" si="98"/>
        <v>January</v>
      </c>
      <c r="G2047" s="113">
        <f t="shared" si="96"/>
        <v>0</v>
      </c>
      <c r="H2047" s="49">
        <f t="shared" si="97"/>
        <v>0</v>
      </c>
    </row>
    <row r="2048" spans="1:8" x14ac:dyDescent="0.25">
      <c r="A2048" s="225" t="s">
        <v>628</v>
      </c>
      <c r="B2048" s="228">
        <v>0.25</v>
      </c>
      <c r="C2048" s="230"/>
      <c r="D2048" s="234"/>
      <c r="E2048" s="237">
        <v>16.5</v>
      </c>
      <c r="F2048" s="83" t="str">
        <f t="shared" si="98"/>
        <v>January</v>
      </c>
      <c r="G2048" s="113">
        <f t="shared" si="96"/>
        <v>0</v>
      </c>
      <c r="H2048" s="49">
        <f t="shared" si="97"/>
        <v>0</v>
      </c>
    </row>
    <row r="2049" spans="1:8" x14ac:dyDescent="0.25">
      <c r="A2049" s="225" t="s">
        <v>628</v>
      </c>
      <c r="B2049" s="228">
        <v>0.5</v>
      </c>
      <c r="C2049" s="230"/>
      <c r="D2049" s="234"/>
      <c r="E2049" s="237">
        <v>2.1999999999999999E-2</v>
      </c>
      <c r="F2049" s="83" t="str">
        <f t="shared" si="98"/>
        <v>January</v>
      </c>
      <c r="G2049" s="113">
        <f t="shared" si="96"/>
        <v>0</v>
      </c>
      <c r="H2049" s="49">
        <f t="shared" si="97"/>
        <v>0</v>
      </c>
    </row>
    <row r="2050" spans="1:8" x14ac:dyDescent="0.25">
      <c r="A2050" s="225" t="s">
        <v>628</v>
      </c>
      <c r="B2050" s="228">
        <v>0.66700000000000004</v>
      </c>
      <c r="C2050" s="230"/>
      <c r="D2050" s="234"/>
      <c r="E2050" s="237">
        <v>2.8840000000000001E-2</v>
      </c>
      <c r="F2050" s="83" t="str">
        <f t="shared" si="98"/>
        <v>January</v>
      </c>
      <c r="G2050" s="113">
        <f t="shared" si="96"/>
        <v>0</v>
      </c>
      <c r="H2050" s="49">
        <f t="shared" si="97"/>
        <v>0</v>
      </c>
    </row>
    <row r="2051" spans="1:8" x14ac:dyDescent="0.25">
      <c r="A2051" s="225" t="s">
        <v>628</v>
      </c>
      <c r="B2051" s="228">
        <v>0.66700000000000004</v>
      </c>
      <c r="C2051" s="230"/>
      <c r="D2051" s="234"/>
      <c r="E2051" s="237">
        <v>6.9699999999999998E-2</v>
      </c>
      <c r="F2051" s="83" t="str">
        <f t="shared" si="98"/>
        <v>January</v>
      </c>
      <c r="G2051" s="113">
        <f t="shared" ref="G2051:G2114" si="99">IFERROR(IF(C2051=" ",0,C2051),0)</f>
        <v>0</v>
      </c>
      <c r="H2051" s="49">
        <f t="shared" ref="H2051:H2114" si="100">IFERROR(G2051 * E2051, 0)</f>
        <v>0</v>
      </c>
    </row>
    <row r="2052" spans="1:8" x14ac:dyDescent="0.25">
      <c r="A2052" s="225" t="s">
        <v>628</v>
      </c>
      <c r="B2052" s="228">
        <v>2</v>
      </c>
      <c r="C2052" s="230"/>
      <c r="D2052" s="234"/>
      <c r="E2052" s="237">
        <v>2.2799999999999998</v>
      </c>
      <c r="F2052" s="83" t="str">
        <f t="shared" si="98"/>
        <v>January</v>
      </c>
      <c r="G2052" s="113">
        <f t="shared" si="99"/>
        <v>0</v>
      </c>
      <c r="H2052" s="49">
        <f t="shared" si="100"/>
        <v>0</v>
      </c>
    </row>
    <row r="2053" spans="1:8" x14ac:dyDescent="0.25">
      <c r="A2053" s="225" t="s">
        <v>628</v>
      </c>
      <c r="B2053" s="228">
        <v>1</v>
      </c>
      <c r="C2053" s="230"/>
      <c r="D2053" s="234"/>
      <c r="E2053" s="237">
        <v>22.42</v>
      </c>
      <c r="F2053" s="83" t="str">
        <f t="shared" si="98"/>
        <v>January</v>
      </c>
      <c r="G2053" s="113">
        <f t="shared" si="99"/>
        <v>0</v>
      </c>
      <c r="H2053" s="49">
        <f t="shared" si="100"/>
        <v>0</v>
      </c>
    </row>
    <row r="2054" spans="1:8" x14ac:dyDescent="0.25">
      <c r="A2054" s="225" t="s">
        <v>624</v>
      </c>
      <c r="B2054" s="228">
        <v>600</v>
      </c>
      <c r="C2054" s="230"/>
      <c r="D2054" s="235">
        <v>450</v>
      </c>
      <c r="E2054" s="237">
        <v>7.3249999999999996E-2</v>
      </c>
      <c r="F2054" s="83" t="str">
        <f t="shared" si="98"/>
        <v>January</v>
      </c>
      <c r="G2054" s="113">
        <f t="shared" si="99"/>
        <v>0</v>
      </c>
      <c r="H2054" s="49">
        <f t="shared" si="100"/>
        <v>0</v>
      </c>
    </row>
    <row r="2055" spans="1:8" x14ac:dyDescent="0.25">
      <c r="A2055" s="225" t="s">
        <v>624</v>
      </c>
      <c r="B2055" s="228">
        <v>500</v>
      </c>
      <c r="C2055" s="230"/>
      <c r="D2055" s="235">
        <v>650</v>
      </c>
      <c r="E2055" s="237">
        <v>0.11731999999999999</v>
      </c>
      <c r="F2055" s="83" t="str">
        <f t="shared" si="98"/>
        <v>January</v>
      </c>
      <c r="G2055" s="113">
        <f t="shared" si="99"/>
        <v>0</v>
      </c>
      <c r="H2055" s="49">
        <f t="shared" si="100"/>
        <v>0</v>
      </c>
    </row>
    <row r="2056" spans="1:8" x14ac:dyDescent="0.25">
      <c r="A2056" s="225" t="s">
        <v>624</v>
      </c>
      <c r="B2056" s="228">
        <v>800</v>
      </c>
      <c r="C2056" s="230"/>
      <c r="D2056" s="235">
        <v>250</v>
      </c>
      <c r="E2056" s="237">
        <v>0.14956</v>
      </c>
      <c r="F2056" s="83" t="str">
        <f t="shared" si="98"/>
        <v>January</v>
      </c>
      <c r="G2056" s="113">
        <f t="shared" si="99"/>
        <v>0</v>
      </c>
      <c r="H2056" s="49">
        <f t="shared" si="100"/>
        <v>0</v>
      </c>
    </row>
    <row r="2057" spans="1:8" x14ac:dyDescent="0.25">
      <c r="A2057" s="225" t="s">
        <v>624</v>
      </c>
      <c r="B2057" s="228">
        <v>30</v>
      </c>
      <c r="C2057" s="230"/>
      <c r="D2057" s="235">
        <v>640</v>
      </c>
      <c r="E2057" s="237">
        <v>0.18357999999999999</v>
      </c>
      <c r="F2057" s="83" t="str">
        <f t="shared" si="98"/>
        <v>January</v>
      </c>
      <c r="G2057" s="113">
        <f t="shared" si="99"/>
        <v>0</v>
      </c>
      <c r="H2057" s="49">
        <f t="shared" si="100"/>
        <v>0</v>
      </c>
    </row>
    <row r="2058" spans="1:8" x14ac:dyDescent="0.25">
      <c r="A2058" s="225" t="s">
        <v>624</v>
      </c>
      <c r="B2058" s="228" t="s">
        <v>649</v>
      </c>
      <c r="C2058" s="230"/>
      <c r="D2058" s="235">
        <v>0</v>
      </c>
      <c r="E2058" s="237">
        <v>0</v>
      </c>
      <c r="F2058" s="83" t="str">
        <f t="shared" si="98"/>
        <v>January</v>
      </c>
      <c r="G2058" s="113">
        <f t="shared" si="99"/>
        <v>0</v>
      </c>
      <c r="H2058" s="49">
        <f t="shared" si="100"/>
        <v>0</v>
      </c>
    </row>
    <row r="2059" spans="1:8" x14ac:dyDescent="0.25">
      <c r="A2059" s="225" t="s">
        <v>624</v>
      </c>
      <c r="B2059" s="228" t="s">
        <v>649</v>
      </c>
      <c r="C2059" s="230"/>
      <c r="D2059" s="235">
        <v>0</v>
      </c>
      <c r="E2059" s="236"/>
      <c r="F2059" s="83" t="str">
        <f t="shared" si="98"/>
        <v>January</v>
      </c>
      <c r="G2059" s="113">
        <f t="shared" si="99"/>
        <v>0</v>
      </c>
      <c r="H2059" s="49">
        <f t="shared" si="100"/>
        <v>0</v>
      </c>
    </row>
    <row r="2060" spans="1:8" x14ac:dyDescent="0.25">
      <c r="A2060" s="225" t="s">
        <v>624</v>
      </c>
      <c r="B2060" s="228" t="s">
        <v>649</v>
      </c>
      <c r="C2060" s="230"/>
      <c r="D2060" s="235">
        <v>0</v>
      </c>
      <c r="E2060" s="236"/>
      <c r="F2060" s="83" t="str">
        <f t="shared" si="98"/>
        <v>January</v>
      </c>
      <c r="G2060" s="113">
        <f t="shared" si="99"/>
        <v>0</v>
      </c>
      <c r="H2060" s="49">
        <f t="shared" si="100"/>
        <v>0</v>
      </c>
    </row>
    <row r="2061" spans="1:8" x14ac:dyDescent="0.25">
      <c r="A2061" s="225" t="s">
        <v>635</v>
      </c>
      <c r="B2061" s="228">
        <v>600</v>
      </c>
      <c r="C2061" s="230"/>
      <c r="D2061" s="235">
        <v>1300</v>
      </c>
      <c r="E2061" s="237">
        <v>0.1231</v>
      </c>
      <c r="F2061" s="83" t="str">
        <f t="shared" si="98"/>
        <v>January</v>
      </c>
      <c r="G2061" s="113">
        <f t="shared" si="99"/>
        <v>0</v>
      </c>
      <c r="H2061" s="49">
        <f t="shared" si="100"/>
        <v>0</v>
      </c>
    </row>
    <row r="2062" spans="1:8" x14ac:dyDescent="0.25">
      <c r="A2062" s="225" t="s">
        <v>624</v>
      </c>
      <c r="B2062" s="228">
        <v>1200</v>
      </c>
      <c r="C2062" s="230"/>
      <c r="D2062" s="235">
        <v>0</v>
      </c>
      <c r="E2062" s="237">
        <v>0.11545</v>
      </c>
      <c r="F2062" s="83" t="str">
        <f t="shared" si="98"/>
        <v>January</v>
      </c>
      <c r="G2062" s="113">
        <f t="shared" si="99"/>
        <v>0</v>
      </c>
      <c r="H2062" s="49">
        <f t="shared" si="100"/>
        <v>0</v>
      </c>
    </row>
    <row r="2063" spans="1:8" x14ac:dyDescent="0.25">
      <c r="A2063" s="225" t="s">
        <v>624</v>
      </c>
      <c r="B2063" s="228">
        <v>408</v>
      </c>
      <c r="C2063" s="230"/>
      <c r="D2063" s="235">
        <v>30056</v>
      </c>
      <c r="E2063" s="237">
        <v>6.7000000000000004E-2</v>
      </c>
      <c r="F2063" s="83" t="str">
        <f t="shared" si="98"/>
        <v>January</v>
      </c>
      <c r="G2063" s="113">
        <f t="shared" si="99"/>
        <v>0</v>
      </c>
      <c r="H2063" s="49">
        <f t="shared" si="100"/>
        <v>0</v>
      </c>
    </row>
    <row r="2064" spans="1:8" x14ac:dyDescent="0.25">
      <c r="A2064" s="225" t="s">
        <v>624</v>
      </c>
      <c r="B2064" s="228">
        <v>50</v>
      </c>
      <c r="C2064" s="230"/>
      <c r="D2064" s="235">
        <v>650</v>
      </c>
      <c r="E2064" s="237">
        <v>6.9000000000000006E-2</v>
      </c>
      <c r="F2064" s="83" t="str">
        <f t="shared" si="98"/>
        <v>January</v>
      </c>
      <c r="G2064" s="113">
        <f t="shared" si="99"/>
        <v>0</v>
      </c>
      <c r="H2064" s="49">
        <f t="shared" si="100"/>
        <v>0</v>
      </c>
    </row>
    <row r="2065" spans="1:8" x14ac:dyDescent="0.25">
      <c r="A2065" s="225" t="s">
        <v>624</v>
      </c>
      <c r="B2065" s="228">
        <v>928</v>
      </c>
      <c r="C2065" s="230"/>
      <c r="D2065" s="235">
        <v>1102</v>
      </c>
      <c r="E2065" s="237">
        <v>0.11731999999999999</v>
      </c>
      <c r="F2065" s="83" t="str">
        <f t="shared" si="98"/>
        <v>January</v>
      </c>
      <c r="G2065" s="113">
        <f t="shared" si="99"/>
        <v>0</v>
      </c>
      <c r="H2065" s="49">
        <f t="shared" si="100"/>
        <v>0</v>
      </c>
    </row>
    <row r="2066" spans="1:8" x14ac:dyDescent="0.25">
      <c r="A2066" s="225" t="s">
        <v>624</v>
      </c>
      <c r="B2066" s="228">
        <v>183</v>
      </c>
      <c r="C2066" s="230"/>
      <c r="D2066" s="235">
        <v>1300</v>
      </c>
      <c r="E2066" s="237">
        <v>4.1300000000000003E-2</v>
      </c>
      <c r="F2066" s="83" t="str">
        <f t="shared" ref="F2066:F2101" si="101">"January"</f>
        <v>January</v>
      </c>
      <c r="G2066" s="113">
        <f t="shared" si="99"/>
        <v>0</v>
      </c>
      <c r="H2066" s="49">
        <f t="shared" si="100"/>
        <v>0</v>
      </c>
    </row>
    <row r="2067" spans="1:8" x14ac:dyDescent="0.25">
      <c r="A2067" s="225" t="s">
        <v>624</v>
      </c>
      <c r="B2067" s="228" t="s">
        <v>649</v>
      </c>
      <c r="C2067" s="230"/>
      <c r="D2067" s="235">
        <v>0</v>
      </c>
      <c r="E2067" s="237">
        <v>0.10417</v>
      </c>
      <c r="F2067" s="83" t="str">
        <f t="shared" si="101"/>
        <v>January</v>
      </c>
      <c r="G2067" s="113">
        <f t="shared" si="99"/>
        <v>0</v>
      </c>
      <c r="H2067" s="49">
        <f t="shared" si="100"/>
        <v>0</v>
      </c>
    </row>
    <row r="2068" spans="1:8" x14ac:dyDescent="0.25">
      <c r="A2068" s="225" t="s">
        <v>624</v>
      </c>
      <c r="B2068" s="228">
        <v>500</v>
      </c>
      <c r="C2068" s="230"/>
      <c r="D2068" s="234"/>
      <c r="E2068" s="237">
        <v>1.5350000000000001E-2</v>
      </c>
      <c r="F2068" s="83" t="str">
        <f t="shared" si="101"/>
        <v>January</v>
      </c>
      <c r="G2068" s="113">
        <f t="shared" si="99"/>
        <v>0</v>
      </c>
      <c r="H2068" s="49">
        <f t="shared" si="100"/>
        <v>0</v>
      </c>
    </row>
    <row r="2069" spans="1:8" x14ac:dyDescent="0.25">
      <c r="A2069" s="225" t="s">
        <v>624</v>
      </c>
      <c r="B2069" s="228">
        <v>0</v>
      </c>
      <c r="C2069" s="230"/>
      <c r="D2069" s="234"/>
      <c r="E2069" s="236"/>
      <c r="F2069" s="83" t="str">
        <f t="shared" si="101"/>
        <v>January</v>
      </c>
      <c r="G2069" s="113">
        <f t="shared" si="99"/>
        <v>0</v>
      </c>
      <c r="H2069" s="49">
        <f t="shared" si="100"/>
        <v>0</v>
      </c>
    </row>
    <row r="2070" spans="1:8" x14ac:dyDescent="0.25">
      <c r="A2070" s="225" t="s">
        <v>624</v>
      </c>
      <c r="B2070" s="228">
        <v>0</v>
      </c>
      <c r="C2070" s="230"/>
      <c r="D2070" s="234"/>
      <c r="E2070" s="237">
        <v>3.84</v>
      </c>
      <c r="F2070" s="83" t="str">
        <f t="shared" si="101"/>
        <v>January</v>
      </c>
      <c r="G2070" s="113">
        <f t="shared" si="99"/>
        <v>0</v>
      </c>
      <c r="H2070" s="49">
        <f t="shared" si="100"/>
        <v>0</v>
      </c>
    </row>
    <row r="2071" spans="1:8" x14ac:dyDescent="0.25">
      <c r="A2071" s="225" t="s">
        <v>624</v>
      </c>
      <c r="B2071" s="228">
        <v>1500</v>
      </c>
      <c r="C2071" s="230"/>
      <c r="D2071" s="234"/>
      <c r="E2071" s="237">
        <f>29.54/1500</f>
        <v>1.9693333333333334E-2</v>
      </c>
      <c r="F2071" s="83" t="str">
        <f t="shared" si="101"/>
        <v>January</v>
      </c>
      <c r="G2071" s="113">
        <f t="shared" si="99"/>
        <v>0</v>
      </c>
      <c r="H2071" s="49">
        <f t="shared" si="100"/>
        <v>0</v>
      </c>
    </row>
    <row r="2072" spans="1:8" x14ac:dyDescent="0.25">
      <c r="A2072" s="225" t="s">
        <v>625</v>
      </c>
      <c r="B2072" s="228">
        <v>500</v>
      </c>
      <c r="C2072" s="230"/>
      <c r="D2072" s="235">
        <v>500</v>
      </c>
      <c r="E2072" s="237">
        <v>4.9279999999999997E-2</v>
      </c>
      <c r="F2072" s="83" t="str">
        <f t="shared" si="101"/>
        <v>January</v>
      </c>
      <c r="G2072" s="113">
        <f t="shared" si="99"/>
        <v>0</v>
      </c>
      <c r="H2072" s="49">
        <f t="shared" si="100"/>
        <v>0</v>
      </c>
    </row>
    <row r="2073" spans="1:8" x14ac:dyDescent="0.25">
      <c r="A2073" s="225" t="s">
        <v>625</v>
      </c>
      <c r="B2073" s="228">
        <v>750</v>
      </c>
      <c r="C2073" s="230"/>
      <c r="D2073" s="235">
        <v>500</v>
      </c>
      <c r="E2073" s="237">
        <v>4.9279999999999997E-2</v>
      </c>
      <c r="F2073" s="83" t="str">
        <f t="shared" si="101"/>
        <v>January</v>
      </c>
      <c r="G2073" s="113">
        <f t="shared" si="99"/>
        <v>0</v>
      </c>
      <c r="H2073" s="49">
        <f t="shared" si="100"/>
        <v>0</v>
      </c>
    </row>
    <row r="2074" spans="1:8" x14ac:dyDescent="0.25">
      <c r="A2074" s="225" t="s">
        <v>625</v>
      </c>
      <c r="B2074" s="228">
        <v>50</v>
      </c>
      <c r="C2074" s="230"/>
      <c r="D2074" s="235">
        <v>200</v>
      </c>
      <c r="E2074" s="237">
        <v>4.9250000000000002E-2</v>
      </c>
      <c r="F2074" s="83" t="str">
        <f t="shared" si="101"/>
        <v>January</v>
      </c>
      <c r="G2074" s="113">
        <f t="shared" si="99"/>
        <v>0</v>
      </c>
      <c r="H2074" s="49">
        <f t="shared" si="100"/>
        <v>0</v>
      </c>
    </row>
    <row r="2075" spans="1:8" x14ac:dyDescent="0.25">
      <c r="A2075" s="225" t="s">
        <v>625</v>
      </c>
      <c r="B2075" s="228">
        <v>225</v>
      </c>
      <c r="C2075" s="230"/>
      <c r="D2075" s="233"/>
      <c r="E2075" s="237">
        <v>0.11305999999999999</v>
      </c>
      <c r="F2075" s="83" t="str">
        <f t="shared" si="101"/>
        <v>January</v>
      </c>
      <c r="G2075" s="113">
        <f t="shared" si="99"/>
        <v>0</v>
      </c>
      <c r="H2075" s="49">
        <f t="shared" si="100"/>
        <v>0</v>
      </c>
    </row>
    <row r="2076" spans="1:8" x14ac:dyDescent="0.25">
      <c r="A2076" s="225" t="s">
        <v>625</v>
      </c>
      <c r="B2076" s="228">
        <v>125</v>
      </c>
      <c r="C2076" s="230"/>
      <c r="D2076" s="233"/>
      <c r="E2076" s="237">
        <v>0.33255000000000001</v>
      </c>
      <c r="F2076" s="83" t="str">
        <f t="shared" si="101"/>
        <v>January</v>
      </c>
      <c r="G2076" s="113">
        <f t="shared" si="99"/>
        <v>0</v>
      </c>
      <c r="H2076" s="49">
        <f t="shared" si="100"/>
        <v>0</v>
      </c>
    </row>
    <row r="2077" spans="1:8" x14ac:dyDescent="0.25">
      <c r="A2077" s="225" t="s">
        <v>625</v>
      </c>
      <c r="B2077" s="228">
        <v>0</v>
      </c>
      <c r="C2077" s="230"/>
      <c r="D2077" s="233"/>
      <c r="E2077" s="236"/>
      <c r="F2077" s="83" t="str">
        <f t="shared" si="101"/>
        <v>January</v>
      </c>
      <c r="G2077" s="113">
        <f t="shared" si="99"/>
        <v>0</v>
      </c>
      <c r="H2077" s="49">
        <f t="shared" si="100"/>
        <v>0</v>
      </c>
    </row>
    <row r="2078" spans="1:8" x14ac:dyDescent="0.25">
      <c r="A2078" s="225" t="s">
        <v>625</v>
      </c>
      <c r="B2078" s="228">
        <v>0</v>
      </c>
      <c r="C2078" s="230"/>
      <c r="D2078" s="233"/>
      <c r="E2078" s="237">
        <v>1.8894999999999999E-2</v>
      </c>
      <c r="F2078" s="83" t="str">
        <f t="shared" si="101"/>
        <v>January</v>
      </c>
      <c r="G2078" s="113">
        <f t="shared" si="99"/>
        <v>0</v>
      </c>
      <c r="H2078" s="49">
        <f t="shared" si="100"/>
        <v>0</v>
      </c>
    </row>
    <row r="2079" spans="1:8" x14ac:dyDescent="0.25">
      <c r="A2079" s="225" t="s">
        <v>625</v>
      </c>
      <c r="B2079" s="228">
        <v>0.66700000000000004</v>
      </c>
      <c r="C2079" s="230"/>
      <c r="D2079" s="233"/>
      <c r="E2079" s="237">
        <v>33.130000000000003</v>
      </c>
      <c r="F2079" s="83" t="str">
        <f t="shared" si="101"/>
        <v>January</v>
      </c>
      <c r="G2079" s="113">
        <f t="shared" si="99"/>
        <v>0</v>
      </c>
      <c r="H2079" s="49">
        <f t="shared" si="100"/>
        <v>0</v>
      </c>
    </row>
    <row r="2080" spans="1:8" x14ac:dyDescent="0.25">
      <c r="A2080" s="225" t="s">
        <v>625</v>
      </c>
      <c r="B2080" s="228" t="s">
        <v>649</v>
      </c>
      <c r="C2080" s="230"/>
      <c r="D2080" s="97"/>
      <c r="E2080" s="237">
        <v>1.3857999999999999</v>
      </c>
      <c r="F2080" s="83" t="str">
        <f t="shared" si="101"/>
        <v>January</v>
      </c>
      <c r="G2080" s="113">
        <f t="shared" si="99"/>
        <v>0</v>
      </c>
      <c r="H2080" s="49">
        <f t="shared" si="100"/>
        <v>0</v>
      </c>
    </row>
    <row r="2081" spans="1:8" x14ac:dyDescent="0.25">
      <c r="A2081" s="225" t="s">
        <v>625</v>
      </c>
      <c r="B2081" s="228">
        <v>6</v>
      </c>
      <c r="C2081" s="230"/>
      <c r="D2081" s="97"/>
      <c r="E2081" s="237">
        <v>3.0489999999999999</v>
      </c>
      <c r="F2081" s="83" t="str">
        <f t="shared" si="101"/>
        <v>January</v>
      </c>
      <c r="G2081" s="113">
        <f t="shared" si="99"/>
        <v>0</v>
      </c>
      <c r="H2081" s="49">
        <f t="shared" si="100"/>
        <v>0</v>
      </c>
    </row>
    <row r="2082" spans="1:8" x14ac:dyDescent="0.25">
      <c r="A2082" s="225" t="s">
        <v>625</v>
      </c>
      <c r="B2082" s="228">
        <v>700</v>
      </c>
      <c r="C2082" s="230"/>
      <c r="D2082" s="97"/>
      <c r="E2082" s="243">
        <v>3.6700000000000001E-3</v>
      </c>
      <c r="F2082" s="83" t="str">
        <f t="shared" si="101"/>
        <v>January</v>
      </c>
      <c r="G2082" s="113">
        <f t="shared" si="99"/>
        <v>0</v>
      </c>
      <c r="H2082" s="49">
        <f t="shared" si="100"/>
        <v>0</v>
      </c>
    </row>
    <row r="2083" spans="1:8" x14ac:dyDescent="0.25">
      <c r="A2083" s="225" t="s">
        <v>625</v>
      </c>
      <c r="B2083" s="228" t="s">
        <v>649</v>
      </c>
      <c r="C2083" s="230"/>
      <c r="D2083" s="97"/>
      <c r="E2083" s="236"/>
      <c r="F2083" s="83" t="str">
        <f t="shared" si="101"/>
        <v>January</v>
      </c>
      <c r="G2083" s="113">
        <f t="shared" si="99"/>
        <v>0</v>
      </c>
      <c r="H2083" s="49">
        <f t="shared" si="100"/>
        <v>0</v>
      </c>
    </row>
    <row r="2084" spans="1:8" x14ac:dyDescent="0.25">
      <c r="A2084" s="225" t="s">
        <v>627</v>
      </c>
      <c r="B2084" s="228">
        <v>5</v>
      </c>
      <c r="C2084" s="230"/>
      <c r="D2084" s="97"/>
      <c r="E2084" s="237">
        <v>5.0510000000000002</v>
      </c>
      <c r="F2084" s="83" t="str">
        <f t="shared" si="101"/>
        <v>January</v>
      </c>
      <c r="G2084" s="113">
        <f t="shared" si="99"/>
        <v>0</v>
      </c>
      <c r="H2084" s="49">
        <f t="shared" si="100"/>
        <v>0</v>
      </c>
    </row>
    <row r="2085" spans="1:8" x14ac:dyDescent="0.25">
      <c r="A2085" s="225" t="s">
        <v>627</v>
      </c>
      <c r="B2085" s="228">
        <v>5</v>
      </c>
      <c r="C2085" s="230"/>
      <c r="D2085" s="97"/>
      <c r="E2085" s="237">
        <v>5.0510000000000002</v>
      </c>
      <c r="F2085" s="83" t="str">
        <f t="shared" si="101"/>
        <v>January</v>
      </c>
      <c r="G2085" s="113">
        <f t="shared" si="99"/>
        <v>0</v>
      </c>
      <c r="H2085" s="49">
        <f t="shared" si="100"/>
        <v>0</v>
      </c>
    </row>
    <row r="2086" spans="1:8" x14ac:dyDescent="0.25">
      <c r="A2086" s="225" t="s">
        <v>627</v>
      </c>
      <c r="B2086" s="228">
        <v>2</v>
      </c>
      <c r="C2086" s="230"/>
      <c r="D2086" s="97"/>
      <c r="E2086" s="237">
        <v>8.98</v>
      </c>
      <c r="F2086" s="83" t="str">
        <f t="shared" si="101"/>
        <v>January</v>
      </c>
      <c r="G2086" s="113">
        <f t="shared" si="99"/>
        <v>0</v>
      </c>
      <c r="H2086" s="49">
        <f t="shared" si="100"/>
        <v>0</v>
      </c>
    </row>
    <row r="2087" spans="1:8" x14ac:dyDescent="0.25">
      <c r="A2087" s="225" t="s">
        <v>627</v>
      </c>
      <c r="B2087" s="228">
        <v>8</v>
      </c>
      <c r="C2087" s="230"/>
      <c r="D2087" s="97"/>
      <c r="E2087" s="236"/>
      <c r="F2087" s="83" t="str">
        <f t="shared" si="101"/>
        <v>January</v>
      </c>
      <c r="G2087" s="113">
        <f t="shared" si="99"/>
        <v>0</v>
      </c>
      <c r="H2087" s="49">
        <f t="shared" si="100"/>
        <v>0</v>
      </c>
    </row>
    <row r="2088" spans="1:8" x14ac:dyDescent="0.25">
      <c r="A2088" s="225" t="s">
        <v>627</v>
      </c>
      <c r="B2088" s="228">
        <v>4</v>
      </c>
      <c r="C2088" s="230"/>
      <c r="D2088" s="97"/>
      <c r="E2088" s="237">
        <v>13.5</v>
      </c>
      <c r="F2088" s="83" t="str">
        <f t="shared" si="101"/>
        <v>January</v>
      </c>
      <c r="G2088" s="113">
        <f t="shared" si="99"/>
        <v>0</v>
      </c>
      <c r="H2088" s="49">
        <f t="shared" si="100"/>
        <v>0</v>
      </c>
    </row>
    <row r="2089" spans="1:8" x14ac:dyDescent="0.25">
      <c r="A2089" s="225" t="s">
        <v>627</v>
      </c>
      <c r="B2089" s="228">
        <v>3</v>
      </c>
      <c r="C2089" s="230"/>
      <c r="D2089" s="97"/>
      <c r="E2089" s="237">
        <v>8.4600000000000009</v>
      </c>
      <c r="F2089" s="83" t="str">
        <f t="shared" si="101"/>
        <v>January</v>
      </c>
      <c r="G2089" s="113">
        <f t="shared" si="99"/>
        <v>0</v>
      </c>
      <c r="H2089" s="49">
        <f t="shared" si="100"/>
        <v>0</v>
      </c>
    </row>
    <row r="2090" spans="1:8" x14ac:dyDescent="0.25">
      <c r="A2090" s="225" t="s">
        <v>627</v>
      </c>
      <c r="B2090" s="228">
        <v>1</v>
      </c>
      <c r="C2090" s="230"/>
      <c r="D2090" s="101"/>
      <c r="E2090" s="236"/>
      <c r="F2090" s="83" t="str">
        <f t="shared" si="101"/>
        <v>January</v>
      </c>
      <c r="G2090" s="113">
        <f t="shared" si="99"/>
        <v>0</v>
      </c>
      <c r="H2090" s="49">
        <f t="shared" si="100"/>
        <v>0</v>
      </c>
    </row>
    <row r="2091" spans="1:8" x14ac:dyDescent="0.25">
      <c r="A2091" s="225" t="s">
        <v>627</v>
      </c>
      <c r="B2091" s="228" t="s">
        <v>649</v>
      </c>
      <c r="C2091" s="230"/>
      <c r="D2091" s="97"/>
      <c r="E2091" s="236"/>
      <c r="F2091" s="83" t="str">
        <f t="shared" si="101"/>
        <v>January</v>
      </c>
      <c r="G2091" s="113">
        <f t="shared" si="99"/>
        <v>0</v>
      </c>
      <c r="H2091" s="49">
        <f t="shared" si="100"/>
        <v>0</v>
      </c>
    </row>
    <row r="2092" spans="1:8" x14ac:dyDescent="0.25">
      <c r="A2092" s="225" t="s">
        <v>627</v>
      </c>
      <c r="B2092" s="228">
        <v>6</v>
      </c>
      <c r="C2092" s="230"/>
      <c r="D2092" s="97"/>
      <c r="E2092" s="236"/>
      <c r="F2092" s="83" t="str">
        <f t="shared" si="101"/>
        <v>January</v>
      </c>
      <c r="G2092" s="113">
        <f t="shared" si="99"/>
        <v>0</v>
      </c>
      <c r="H2092" s="49">
        <f t="shared" si="100"/>
        <v>0</v>
      </c>
    </row>
    <row r="2093" spans="1:8" x14ac:dyDescent="0.25">
      <c r="A2093" s="225" t="s">
        <v>627</v>
      </c>
      <c r="B2093" s="228">
        <v>9</v>
      </c>
      <c r="C2093" s="230"/>
      <c r="D2093" s="97"/>
      <c r="E2093" s="236"/>
      <c r="F2093" s="83" t="str">
        <f t="shared" si="101"/>
        <v>January</v>
      </c>
      <c r="G2093" s="113">
        <f t="shared" si="99"/>
        <v>0</v>
      </c>
      <c r="H2093" s="49">
        <f t="shared" si="100"/>
        <v>0</v>
      </c>
    </row>
    <row r="2094" spans="1:8" x14ac:dyDescent="0.25">
      <c r="A2094" s="225" t="s">
        <v>627</v>
      </c>
      <c r="B2094" s="228">
        <v>4</v>
      </c>
      <c r="C2094" s="230"/>
      <c r="D2094" s="97"/>
      <c r="E2094" s="236"/>
      <c r="F2094" s="83" t="str">
        <f t="shared" si="101"/>
        <v>January</v>
      </c>
      <c r="G2094" s="113">
        <f t="shared" si="99"/>
        <v>0</v>
      </c>
      <c r="H2094" s="49">
        <f t="shared" si="100"/>
        <v>0</v>
      </c>
    </row>
    <row r="2095" spans="1:8" x14ac:dyDescent="0.25">
      <c r="A2095" s="225" t="s">
        <v>627</v>
      </c>
      <c r="B2095" s="228">
        <v>2</v>
      </c>
      <c r="C2095" s="230"/>
      <c r="D2095" s="97"/>
      <c r="E2095" s="236"/>
      <c r="F2095" s="83" t="str">
        <f t="shared" si="101"/>
        <v>January</v>
      </c>
      <c r="G2095" s="113">
        <f t="shared" si="99"/>
        <v>0</v>
      </c>
      <c r="H2095" s="49">
        <f t="shared" si="100"/>
        <v>0</v>
      </c>
    </row>
    <row r="2096" spans="1:8" x14ac:dyDescent="0.25">
      <c r="A2096" s="225" t="s">
        <v>627</v>
      </c>
      <c r="B2096" s="228">
        <v>4</v>
      </c>
      <c r="C2096" s="230"/>
      <c r="D2096" s="97"/>
      <c r="E2096" s="237">
        <v>0.189</v>
      </c>
      <c r="F2096" s="83" t="str">
        <f t="shared" si="101"/>
        <v>January</v>
      </c>
      <c r="G2096" s="113">
        <f t="shared" si="99"/>
        <v>0</v>
      </c>
      <c r="H2096" s="49">
        <f t="shared" si="100"/>
        <v>0</v>
      </c>
    </row>
    <row r="2097" spans="1:8" x14ac:dyDescent="0.25">
      <c r="A2097" s="225" t="s">
        <v>627</v>
      </c>
      <c r="B2097" s="228">
        <v>6</v>
      </c>
      <c r="C2097" s="230"/>
      <c r="D2097" s="97"/>
      <c r="E2097" s="236"/>
      <c r="F2097" s="83" t="str">
        <f t="shared" si="101"/>
        <v>January</v>
      </c>
      <c r="G2097" s="113">
        <f t="shared" si="99"/>
        <v>0</v>
      </c>
      <c r="H2097" s="49">
        <f t="shared" si="100"/>
        <v>0</v>
      </c>
    </row>
    <row r="2098" spans="1:8" x14ac:dyDescent="0.25">
      <c r="A2098" s="225" t="s">
        <v>627</v>
      </c>
      <c r="B2098" s="228">
        <v>2</v>
      </c>
      <c r="C2098" s="230"/>
      <c r="D2098" s="97"/>
      <c r="E2098" s="237">
        <v>5.0449999999999999</v>
      </c>
      <c r="F2098" s="83" t="str">
        <f t="shared" si="101"/>
        <v>January</v>
      </c>
      <c r="G2098" s="113">
        <f t="shared" si="99"/>
        <v>0</v>
      </c>
      <c r="H2098" s="49">
        <f t="shared" si="100"/>
        <v>0</v>
      </c>
    </row>
    <row r="2099" spans="1:8" x14ac:dyDescent="0.25">
      <c r="A2099" s="225" t="s">
        <v>627</v>
      </c>
      <c r="B2099" s="228">
        <v>12</v>
      </c>
      <c r="C2099" s="230"/>
      <c r="D2099" s="97"/>
      <c r="E2099" s="237">
        <v>0.76</v>
      </c>
      <c r="F2099" s="83" t="str">
        <f t="shared" si="101"/>
        <v>January</v>
      </c>
      <c r="G2099" s="113">
        <f t="shared" si="99"/>
        <v>0</v>
      </c>
      <c r="H2099" s="49">
        <f t="shared" si="100"/>
        <v>0</v>
      </c>
    </row>
    <row r="2100" spans="1:8" x14ac:dyDescent="0.25">
      <c r="A2100" s="225" t="s">
        <v>627</v>
      </c>
      <c r="B2100" s="228">
        <v>0</v>
      </c>
      <c r="C2100" s="230"/>
      <c r="D2100" s="97"/>
      <c r="E2100" s="236"/>
      <c r="F2100" s="83" t="str">
        <f t="shared" si="101"/>
        <v>January</v>
      </c>
      <c r="G2100" s="113">
        <f t="shared" si="99"/>
        <v>0</v>
      </c>
      <c r="H2100" s="49">
        <f t="shared" si="100"/>
        <v>0</v>
      </c>
    </row>
    <row r="2101" spans="1:8" s="81" customFormat="1" x14ac:dyDescent="0.25">
      <c r="A2101" s="80" t="s">
        <v>627</v>
      </c>
      <c r="B2101" s="89">
        <v>1</v>
      </c>
      <c r="D2101" s="101"/>
      <c r="E2101" s="90">
        <v>5.41</v>
      </c>
      <c r="F2101" s="86" t="str">
        <f t="shared" si="101"/>
        <v>January</v>
      </c>
      <c r="G2101" s="113">
        <f t="shared" si="99"/>
        <v>0</v>
      </c>
      <c r="H2101" s="86">
        <f t="shared" si="100"/>
        <v>0</v>
      </c>
    </row>
    <row r="2102" spans="1:8" x14ac:dyDescent="0.25">
      <c r="A2102" s="244" t="s">
        <v>100</v>
      </c>
      <c r="B2102" s="251">
        <v>7</v>
      </c>
      <c r="C2102" s="254">
        <v>36</v>
      </c>
      <c r="D2102" s="256">
        <v>8</v>
      </c>
      <c r="E2102" s="259">
        <v>0.56999999999999995</v>
      </c>
      <c r="F2102" s="83" t="str">
        <f>"February"</f>
        <v>February</v>
      </c>
      <c r="G2102" s="113">
        <f t="shared" si="99"/>
        <v>36</v>
      </c>
      <c r="H2102" s="49">
        <f t="shared" si="100"/>
        <v>20.52</v>
      </c>
    </row>
    <row r="2103" spans="1:8" x14ac:dyDescent="0.25">
      <c r="A2103" s="245" t="s">
        <v>655</v>
      </c>
      <c r="B2103" s="251">
        <v>16</v>
      </c>
      <c r="C2103" s="254">
        <v>70</v>
      </c>
      <c r="D2103" s="256">
        <v>11</v>
      </c>
      <c r="E2103" s="260">
        <v>0.97</v>
      </c>
      <c r="F2103" s="83" t="str">
        <f t="shared" ref="F2103:F2166" si="102">"February"</f>
        <v>February</v>
      </c>
      <c r="G2103" s="113">
        <f t="shared" si="99"/>
        <v>70</v>
      </c>
      <c r="H2103" s="49">
        <f t="shared" si="100"/>
        <v>67.899999999999991</v>
      </c>
    </row>
    <row r="2104" spans="1:8" x14ac:dyDescent="0.25">
      <c r="A2104" s="245" t="s">
        <v>655</v>
      </c>
      <c r="B2104" s="251">
        <v>10</v>
      </c>
      <c r="C2104" s="254">
        <v>40</v>
      </c>
      <c r="D2104" s="256">
        <v>70</v>
      </c>
      <c r="E2104" s="260">
        <v>0.97</v>
      </c>
      <c r="F2104" s="83" t="str">
        <f t="shared" si="102"/>
        <v>February</v>
      </c>
      <c r="G2104" s="113">
        <f t="shared" si="99"/>
        <v>40</v>
      </c>
      <c r="H2104" s="49">
        <f t="shared" si="100"/>
        <v>38.799999999999997</v>
      </c>
    </row>
    <row r="2105" spans="1:8" x14ac:dyDescent="0.25">
      <c r="A2105" s="245" t="s">
        <v>655</v>
      </c>
      <c r="B2105" s="251">
        <v>19</v>
      </c>
      <c r="C2105" s="254">
        <v>70</v>
      </c>
      <c r="D2105" s="256">
        <v>13</v>
      </c>
      <c r="E2105" s="259">
        <v>0.97</v>
      </c>
      <c r="F2105" s="83" t="str">
        <f t="shared" si="102"/>
        <v>February</v>
      </c>
      <c r="G2105" s="113">
        <f t="shared" si="99"/>
        <v>70</v>
      </c>
      <c r="H2105" s="49">
        <f t="shared" si="100"/>
        <v>67.899999999999991</v>
      </c>
    </row>
    <row r="2106" spans="1:8" x14ac:dyDescent="0.25">
      <c r="A2106" s="245" t="s">
        <v>654</v>
      </c>
      <c r="B2106" s="251">
        <v>16</v>
      </c>
      <c r="C2106" s="254">
        <v>24</v>
      </c>
      <c r="D2106" s="256">
        <v>8</v>
      </c>
      <c r="E2106" s="259">
        <v>1.595</v>
      </c>
      <c r="F2106" s="83" t="str">
        <f t="shared" si="102"/>
        <v>February</v>
      </c>
      <c r="G2106" s="113">
        <f t="shared" si="99"/>
        <v>24</v>
      </c>
      <c r="H2106" s="49">
        <f t="shared" si="100"/>
        <v>38.28</v>
      </c>
    </row>
    <row r="2107" spans="1:8" x14ac:dyDescent="0.25">
      <c r="A2107" s="245" t="s">
        <v>610</v>
      </c>
      <c r="B2107" s="251">
        <v>1</v>
      </c>
      <c r="C2107" s="254">
        <v>33</v>
      </c>
      <c r="D2107" s="256">
        <v>4</v>
      </c>
      <c r="E2107" s="259">
        <v>0.85</v>
      </c>
      <c r="F2107" s="83" t="str">
        <f t="shared" si="102"/>
        <v>February</v>
      </c>
      <c r="G2107" s="113">
        <f t="shared" si="99"/>
        <v>33</v>
      </c>
      <c r="H2107" s="49">
        <f t="shared" si="100"/>
        <v>28.05</v>
      </c>
    </row>
    <row r="2108" spans="1:8" x14ac:dyDescent="0.25">
      <c r="A2108" s="245" t="s">
        <v>650</v>
      </c>
      <c r="B2108" s="251">
        <v>2</v>
      </c>
      <c r="C2108" s="254">
        <v>37</v>
      </c>
      <c r="D2108" s="256">
        <v>6</v>
      </c>
      <c r="E2108" s="259">
        <v>5.95</v>
      </c>
      <c r="F2108" s="83" t="str">
        <f t="shared" si="102"/>
        <v>February</v>
      </c>
      <c r="G2108" s="113">
        <f t="shared" si="99"/>
        <v>37</v>
      </c>
      <c r="H2108" s="49">
        <f t="shared" si="100"/>
        <v>220.15</v>
      </c>
    </row>
    <row r="2109" spans="1:8" x14ac:dyDescent="0.25">
      <c r="A2109" s="244" t="s">
        <v>653</v>
      </c>
      <c r="B2109" s="251">
        <v>4</v>
      </c>
      <c r="C2109" s="254">
        <v>525</v>
      </c>
      <c r="D2109" s="256">
        <v>1</v>
      </c>
      <c r="E2109" s="259">
        <v>0.45</v>
      </c>
      <c r="F2109" s="83" t="str">
        <f t="shared" si="102"/>
        <v>February</v>
      </c>
      <c r="G2109" s="113">
        <f t="shared" si="99"/>
        <v>525</v>
      </c>
      <c r="H2109" s="49">
        <f t="shared" si="100"/>
        <v>236.25</v>
      </c>
    </row>
    <row r="2110" spans="1:8" x14ac:dyDescent="0.25">
      <c r="A2110" s="244" t="s">
        <v>654</v>
      </c>
      <c r="B2110" s="251">
        <v>11</v>
      </c>
      <c r="C2110" s="254">
        <v>96</v>
      </c>
      <c r="D2110" s="256">
        <v>49</v>
      </c>
      <c r="E2110" s="259">
        <v>0.54769999999999996</v>
      </c>
      <c r="F2110" s="83" t="str">
        <f t="shared" si="102"/>
        <v>February</v>
      </c>
      <c r="G2110" s="113">
        <f t="shared" si="99"/>
        <v>96</v>
      </c>
      <c r="H2110" s="49">
        <f t="shared" si="100"/>
        <v>52.5792</v>
      </c>
    </row>
    <row r="2111" spans="1:8" x14ac:dyDescent="0.25">
      <c r="A2111" s="245" t="s">
        <v>660</v>
      </c>
      <c r="B2111" s="251">
        <v>1</v>
      </c>
      <c r="C2111" s="254">
        <v>17</v>
      </c>
      <c r="D2111" s="256">
        <v>0</v>
      </c>
      <c r="E2111" s="259">
        <v>2.5</v>
      </c>
      <c r="F2111" s="83" t="str">
        <f t="shared" si="102"/>
        <v>February</v>
      </c>
      <c r="G2111" s="113">
        <f t="shared" si="99"/>
        <v>17</v>
      </c>
      <c r="H2111" s="49">
        <f t="shared" si="100"/>
        <v>42.5</v>
      </c>
    </row>
    <row r="2112" spans="1:8" x14ac:dyDescent="0.25">
      <c r="A2112" s="245" t="s">
        <v>660</v>
      </c>
      <c r="B2112" s="251">
        <v>2</v>
      </c>
      <c r="C2112" s="254">
        <v>268</v>
      </c>
      <c r="D2112" s="256">
        <v>4</v>
      </c>
      <c r="E2112" s="259">
        <v>1.5</v>
      </c>
      <c r="F2112" s="83" t="str">
        <f t="shared" si="102"/>
        <v>February</v>
      </c>
      <c r="G2112" s="113">
        <f t="shared" si="99"/>
        <v>268</v>
      </c>
      <c r="H2112" s="49">
        <f t="shared" si="100"/>
        <v>402</v>
      </c>
    </row>
    <row r="2113" spans="1:8" x14ac:dyDescent="0.25">
      <c r="A2113" s="245" t="s">
        <v>653</v>
      </c>
      <c r="B2113" s="251">
        <v>0</v>
      </c>
      <c r="C2113" s="254">
        <v>0</v>
      </c>
      <c r="D2113" s="256">
        <v>0</v>
      </c>
      <c r="E2113" s="259">
        <v>1.25</v>
      </c>
      <c r="F2113" s="83" t="str">
        <f t="shared" si="102"/>
        <v>February</v>
      </c>
      <c r="G2113" s="113">
        <f t="shared" si="99"/>
        <v>0</v>
      </c>
      <c r="H2113" s="49">
        <f t="shared" si="100"/>
        <v>0</v>
      </c>
    </row>
    <row r="2114" spans="1:8" x14ac:dyDescent="0.25">
      <c r="A2114" s="245" t="s">
        <v>653</v>
      </c>
      <c r="B2114" s="251">
        <v>1</v>
      </c>
      <c r="C2114" s="254">
        <v>30</v>
      </c>
      <c r="D2114" s="256">
        <v>0</v>
      </c>
      <c r="E2114" s="259">
        <v>1.45</v>
      </c>
      <c r="F2114" s="83" t="str">
        <f t="shared" si="102"/>
        <v>February</v>
      </c>
      <c r="G2114" s="113">
        <f t="shared" si="99"/>
        <v>30</v>
      </c>
      <c r="H2114" s="49">
        <f t="shared" si="100"/>
        <v>43.5</v>
      </c>
    </row>
    <row r="2115" spans="1:8" x14ac:dyDescent="0.25">
      <c r="A2115" s="245" t="s">
        <v>653</v>
      </c>
      <c r="B2115" s="251">
        <v>5</v>
      </c>
      <c r="C2115" s="254">
        <v>102</v>
      </c>
      <c r="D2115" s="256">
        <v>3</v>
      </c>
      <c r="E2115" s="259">
        <v>0.85</v>
      </c>
      <c r="F2115" s="83" t="str">
        <f t="shared" si="102"/>
        <v>February</v>
      </c>
      <c r="G2115" s="113">
        <f t="shared" ref="G2115:G2178" si="103">IFERROR(IF(C2115=" ",0,C2115),0)</f>
        <v>102</v>
      </c>
      <c r="H2115" s="49">
        <f t="shared" ref="H2115:H2178" si="104">IFERROR(G2115 * E2115, 0)</f>
        <v>86.7</v>
      </c>
    </row>
    <row r="2116" spans="1:8" x14ac:dyDescent="0.25">
      <c r="A2116" s="245" t="s">
        <v>100</v>
      </c>
      <c r="B2116" s="251">
        <v>104</v>
      </c>
      <c r="C2116" s="254">
        <v>24</v>
      </c>
      <c r="D2116" s="256">
        <v>0</v>
      </c>
      <c r="E2116" s="259">
        <v>0.47</v>
      </c>
      <c r="F2116" s="83" t="str">
        <f t="shared" si="102"/>
        <v>February</v>
      </c>
      <c r="G2116" s="113">
        <f t="shared" si="103"/>
        <v>24</v>
      </c>
      <c r="H2116" s="49">
        <f t="shared" si="104"/>
        <v>11.28</v>
      </c>
    </row>
    <row r="2117" spans="1:8" x14ac:dyDescent="0.25">
      <c r="A2117" s="245" t="s">
        <v>100</v>
      </c>
      <c r="B2117" s="251">
        <v>52</v>
      </c>
      <c r="C2117" s="254">
        <v>24</v>
      </c>
      <c r="D2117" s="256">
        <v>10</v>
      </c>
      <c r="E2117" s="259">
        <v>0.47</v>
      </c>
      <c r="F2117" s="83" t="str">
        <f t="shared" si="102"/>
        <v>February</v>
      </c>
      <c r="G2117" s="113">
        <f t="shared" si="103"/>
        <v>24</v>
      </c>
      <c r="H2117" s="49">
        <f t="shared" si="104"/>
        <v>11.28</v>
      </c>
    </row>
    <row r="2118" spans="1:8" x14ac:dyDescent="0.25">
      <c r="A2118" s="245" t="s">
        <v>653</v>
      </c>
      <c r="B2118" s="251">
        <v>0</v>
      </c>
      <c r="C2118" s="254">
        <v>43</v>
      </c>
      <c r="D2118" s="256">
        <v>0</v>
      </c>
      <c r="E2118" s="259">
        <v>1.25</v>
      </c>
      <c r="F2118" s="83" t="str">
        <f t="shared" si="102"/>
        <v>February</v>
      </c>
      <c r="G2118" s="113">
        <f t="shared" si="103"/>
        <v>43</v>
      </c>
      <c r="H2118" s="49">
        <f t="shared" si="104"/>
        <v>53.75</v>
      </c>
    </row>
    <row r="2119" spans="1:8" x14ac:dyDescent="0.25">
      <c r="A2119" s="245" t="s">
        <v>653</v>
      </c>
      <c r="B2119" s="251">
        <v>0</v>
      </c>
      <c r="C2119" s="254">
        <v>41</v>
      </c>
      <c r="D2119" s="256">
        <v>1</v>
      </c>
      <c r="E2119" s="259">
        <v>1.25</v>
      </c>
      <c r="F2119" s="83" t="str">
        <f t="shared" si="102"/>
        <v>February</v>
      </c>
      <c r="G2119" s="113">
        <f t="shared" si="103"/>
        <v>41</v>
      </c>
      <c r="H2119" s="49">
        <f t="shared" si="104"/>
        <v>51.25</v>
      </c>
    </row>
    <row r="2120" spans="1:8" x14ac:dyDescent="0.25">
      <c r="A2120" s="245" t="s">
        <v>653</v>
      </c>
      <c r="B2120" s="251">
        <v>2</v>
      </c>
      <c r="C2120" s="254">
        <v>8</v>
      </c>
      <c r="D2120" s="256">
        <v>0</v>
      </c>
      <c r="E2120" s="259">
        <v>1.25</v>
      </c>
      <c r="F2120" s="83" t="str">
        <f t="shared" si="102"/>
        <v>February</v>
      </c>
      <c r="G2120" s="113">
        <f t="shared" si="103"/>
        <v>8</v>
      </c>
      <c r="H2120" s="49">
        <f t="shared" si="104"/>
        <v>10</v>
      </c>
    </row>
    <row r="2121" spans="1:8" x14ac:dyDescent="0.25">
      <c r="A2121" s="245" t="s">
        <v>653</v>
      </c>
      <c r="B2121" s="251">
        <v>0</v>
      </c>
      <c r="C2121" s="254">
        <v>42</v>
      </c>
      <c r="D2121" s="256">
        <v>0</v>
      </c>
      <c r="E2121" s="260">
        <v>1.05</v>
      </c>
      <c r="F2121" s="83" t="str">
        <f t="shared" si="102"/>
        <v>February</v>
      </c>
      <c r="G2121" s="113">
        <f t="shared" si="103"/>
        <v>42</v>
      </c>
      <c r="H2121" s="49">
        <f t="shared" si="104"/>
        <v>44.1</v>
      </c>
    </row>
    <row r="2122" spans="1:8" x14ac:dyDescent="0.25">
      <c r="A2122" s="245" t="s">
        <v>659</v>
      </c>
      <c r="B2122" s="251">
        <v>13</v>
      </c>
      <c r="C2122" s="254">
        <v>12</v>
      </c>
      <c r="D2122" s="256">
        <v>0</v>
      </c>
      <c r="E2122" s="259">
        <v>0.81</v>
      </c>
      <c r="F2122" s="83" t="str">
        <f t="shared" si="102"/>
        <v>February</v>
      </c>
      <c r="G2122" s="113">
        <f t="shared" si="103"/>
        <v>12</v>
      </c>
      <c r="H2122" s="49">
        <f t="shared" si="104"/>
        <v>9.7200000000000006</v>
      </c>
    </row>
    <row r="2123" spans="1:8" x14ac:dyDescent="0.25">
      <c r="A2123" s="245" t="s">
        <v>659</v>
      </c>
      <c r="B2123" s="251">
        <v>10</v>
      </c>
      <c r="C2123" s="254">
        <v>24</v>
      </c>
      <c r="D2123" s="256">
        <v>0</v>
      </c>
      <c r="E2123" s="259">
        <v>0.81</v>
      </c>
      <c r="F2123" s="83" t="str">
        <f t="shared" si="102"/>
        <v>February</v>
      </c>
      <c r="G2123" s="113">
        <f t="shared" si="103"/>
        <v>24</v>
      </c>
      <c r="H2123" s="49">
        <f t="shared" si="104"/>
        <v>19.440000000000001</v>
      </c>
    </row>
    <row r="2124" spans="1:8" x14ac:dyDescent="0.25">
      <c r="A2124" s="245" t="s">
        <v>659</v>
      </c>
      <c r="B2124" s="251">
        <v>3</v>
      </c>
      <c r="C2124" s="254">
        <v>60</v>
      </c>
      <c r="D2124" s="256">
        <v>13</v>
      </c>
      <c r="E2124" s="259">
        <v>0.81</v>
      </c>
      <c r="F2124" s="83" t="str">
        <f t="shared" si="102"/>
        <v>February</v>
      </c>
      <c r="G2124" s="113">
        <f t="shared" si="103"/>
        <v>60</v>
      </c>
      <c r="H2124" s="49">
        <f t="shared" si="104"/>
        <v>48.6</v>
      </c>
    </row>
    <row r="2125" spans="1:8" x14ac:dyDescent="0.25">
      <c r="A2125" s="245" t="s">
        <v>659</v>
      </c>
      <c r="B2125" s="251">
        <v>2</v>
      </c>
      <c r="C2125" s="254">
        <v>36</v>
      </c>
      <c r="D2125" s="256">
        <v>4</v>
      </c>
      <c r="E2125" s="259">
        <v>0.81</v>
      </c>
      <c r="F2125" s="83" t="str">
        <f t="shared" si="102"/>
        <v>February</v>
      </c>
      <c r="G2125" s="113">
        <f t="shared" si="103"/>
        <v>36</v>
      </c>
      <c r="H2125" s="49">
        <f t="shared" si="104"/>
        <v>29.160000000000004</v>
      </c>
    </row>
    <row r="2126" spans="1:8" x14ac:dyDescent="0.25">
      <c r="A2126" s="245" t="s">
        <v>659</v>
      </c>
      <c r="B2126" s="251">
        <v>0</v>
      </c>
      <c r="C2126" s="254">
        <v>48</v>
      </c>
      <c r="D2126" s="256">
        <v>16</v>
      </c>
      <c r="E2126" s="259">
        <v>0.81</v>
      </c>
      <c r="F2126" s="83" t="str">
        <f t="shared" si="102"/>
        <v>February</v>
      </c>
      <c r="G2126" s="113">
        <f t="shared" si="103"/>
        <v>48</v>
      </c>
      <c r="H2126" s="49">
        <f t="shared" si="104"/>
        <v>38.880000000000003</v>
      </c>
    </row>
    <row r="2127" spans="1:8" x14ac:dyDescent="0.25">
      <c r="A2127" s="245" t="s">
        <v>100</v>
      </c>
      <c r="B2127" s="251">
        <v>0</v>
      </c>
      <c r="C2127" s="254">
        <v>0</v>
      </c>
      <c r="D2127" s="256">
        <v>0</v>
      </c>
      <c r="E2127" s="257"/>
      <c r="F2127" s="83" t="str">
        <f t="shared" si="102"/>
        <v>February</v>
      </c>
      <c r="G2127" s="113">
        <f t="shared" si="103"/>
        <v>0</v>
      </c>
      <c r="H2127" s="49">
        <f t="shared" si="104"/>
        <v>0</v>
      </c>
    </row>
    <row r="2128" spans="1:8" x14ac:dyDescent="0.25">
      <c r="A2128" s="245" t="s">
        <v>659</v>
      </c>
      <c r="B2128" s="251">
        <v>0</v>
      </c>
      <c r="C2128" s="254">
        <v>60</v>
      </c>
      <c r="D2128" s="256">
        <v>0</v>
      </c>
      <c r="E2128" s="259">
        <v>1.48</v>
      </c>
      <c r="F2128" s="83" t="str">
        <f t="shared" si="102"/>
        <v>February</v>
      </c>
      <c r="G2128" s="113">
        <f t="shared" si="103"/>
        <v>60</v>
      </c>
      <c r="H2128" s="49">
        <f t="shared" si="104"/>
        <v>88.8</v>
      </c>
    </row>
    <row r="2129" spans="1:8" x14ac:dyDescent="0.25">
      <c r="A2129" s="245" t="s">
        <v>654</v>
      </c>
      <c r="B2129" s="251">
        <v>0</v>
      </c>
      <c r="C2129" s="254">
        <v>96</v>
      </c>
      <c r="D2129" s="256">
        <v>0</v>
      </c>
      <c r="E2129" s="259">
        <v>0.82</v>
      </c>
      <c r="F2129" s="83" t="str">
        <f t="shared" si="102"/>
        <v>February</v>
      </c>
      <c r="G2129" s="113">
        <f t="shared" si="103"/>
        <v>96</v>
      </c>
      <c r="H2129" s="49">
        <f t="shared" si="104"/>
        <v>78.72</v>
      </c>
    </row>
    <row r="2130" spans="1:8" x14ac:dyDescent="0.25">
      <c r="A2130" s="245" t="s">
        <v>650</v>
      </c>
      <c r="B2130" s="251">
        <v>5</v>
      </c>
      <c r="C2130" s="254">
        <v>24</v>
      </c>
      <c r="D2130" s="256">
        <v>2</v>
      </c>
      <c r="E2130" s="259">
        <v>5.95</v>
      </c>
      <c r="F2130" s="83" t="str">
        <f t="shared" si="102"/>
        <v>February</v>
      </c>
      <c r="G2130" s="113">
        <f t="shared" si="103"/>
        <v>24</v>
      </c>
      <c r="H2130" s="49">
        <f t="shared" si="104"/>
        <v>142.80000000000001</v>
      </c>
    </row>
    <row r="2131" spans="1:8" x14ac:dyDescent="0.25">
      <c r="A2131" s="245" t="s">
        <v>650</v>
      </c>
      <c r="B2131" s="251">
        <v>0</v>
      </c>
      <c r="C2131" s="254">
        <v>0</v>
      </c>
      <c r="D2131" s="256">
        <v>0</v>
      </c>
      <c r="E2131" s="257"/>
      <c r="F2131" s="83" t="str">
        <f t="shared" si="102"/>
        <v>February</v>
      </c>
      <c r="G2131" s="113">
        <f t="shared" si="103"/>
        <v>0</v>
      </c>
      <c r="H2131" s="49">
        <f t="shared" si="104"/>
        <v>0</v>
      </c>
    </row>
    <row r="2132" spans="1:8" x14ac:dyDescent="0.25">
      <c r="A2132" s="245" t="s">
        <v>100</v>
      </c>
      <c r="B2132" s="251">
        <v>0</v>
      </c>
      <c r="C2132" s="254">
        <v>72</v>
      </c>
      <c r="D2132" s="256">
        <v>28</v>
      </c>
      <c r="E2132" s="259">
        <v>0.61329999999999996</v>
      </c>
      <c r="F2132" s="83" t="str">
        <f t="shared" si="102"/>
        <v>February</v>
      </c>
      <c r="G2132" s="113">
        <f t="shared" si="103"/>
        <v>72</v>
      </c>
      <c r="H2132" s="49">
        <f t="shared" si="104"/>
        <v>44.157599999999995</v>
      </c>
    </row>
    <row r="2133" spans="1:8" x14ac:dyDescent="0.25">
      <c r="A2133" s="245" t="s">
        <v>654</v>
      </c>
      <c r="B2133" s="251">
        <v>0</v>
      </c>
      <c r="C2133" s="254">
        <v>72</v>
      </c>
      <c r="D2133" s="256">
        <v>7</v>
      </c>
      <c r="E2133" s="259">
        <v>0.96</v>
      </c>
      <c r="F2133" s="83" t="str">
        <f t="shared" si="102"/>
        <v>February</v>
      </c>
      <c r="G2133" s="113">
        <f t="shared" si="103"/>
        <v>72</v>
      </c>
      <c r="H2133" s="49">
        <f t="shared" si="104"/>
        <v>69.12</v>
      </c>
    </row>
    <row r="2134" spans="1:8" x14ac:dyDescent="0.25">
      <c r="A2134" s="245" t="s">
        <v>659</v>
      </c>
      <c r="B2134" s="251">
        <v>5</v>
      </c>
      <c r="C2134" s="254">
        <v>36</v>
      </c>
      <c r="D2134" s="256">
        <v>3</v>
      </c>
      <c r="E2134" s="259">
        <v>0.99</v>
      </c>
      <c r="F2134" s="83" t="str">
        <f t="shared" si="102"/>
        <v>February</v>
      </c>
      <c r="G2134" s="113">
        <f t="shared" si="103"/>
        <v>36</v>
      </c>
      <c r="H2134" s="49">
        <f t="shared" si="104"/>
        <v>35.64</v>
      </c>
    </row>
    <row r="2135" spans="1:8" x14ac:dyDescent="0.25">
      <c r="A2135" s="245" t="s">
        <v>659</v>
      </c>
      <c r="B2135" s="251">
        <v>0</v>
      </c>
      <c r="C2135" s="254">
        <v>36</v>
      </c>
      <c r="D2135" s="256">
        <v>0</v>
      </c>
      <c r="E2135" s="259">
        <v>0.99</v>
      </c>
      <c r="F2135" s="83" t="str">
        <f t="shared" si="102"/>
        <v>February</v>
      </c>
      <c r="G2135" s="113">
        <f t="shared" si="103"/>
        <v>36</v>
      </c>
      <c r="H2135" s="49">
        <f t="shared" si="104"/>
        <v>35.64</v>
      </c>
    </row>
    <row r="2136" spans="1:8" x14ac:dyDescent="0.25">
      <c r="A2136" s="245" t="s">
        <v>659</v>
      </c>
      <c r="B2136" s="251">
        <v>0</v>
      </c>
      <c r="C2136" s="254">
        <v>48</v>
      </c>
      <c r="D2136" s="256">
        <v>20</v>
      </c>
      <c r="E2136" s="259">
        <v>0.99</v>
      </c>
      <c r="F2136" s="83" t="str">
        <f t="shared" si="102"/>
        <v>February</v>
      </c>
      <c r="G2136" s="113">
        <f t="shared" si="103"/>
        <v>48</v>
      </c>
      <c r="H2136" s="49">
        <f t="shared" si="104"/>
        <v>47.519999999999996</v>
      </c>
    </row>
    <row r="2137" spans="1:8" x14ac:dyDescent="0.25">
      <c r="A2137" s="245" t="s">
        <v>659</v>
      </c>
      <c r="B2137" s="251">
        <v>1</v>
      </c>
      <c r="C2137" s="254">
        <v>24</v>
      </c>
      <c r="D2137" s="256">
        <v>3</v>
      </c>
      <c r="E2137" s="259">
        <v>0.99</v>
      </c>
      <c r="F2137" s="83" t="str">
        <f t="shared" si="102"/>
        <v>February</v>
      </c>
      <c r="G2137" s="113">
        <f t="shared" si="103"/>
        <v>24</v>
      </c>
      <c r="H2137" s="49">
        <f t="shared" si="104"/>
        <v>23.759999999999998</v>
      </c>
    </row>
    <row r="2138" spans="1:8" x14ac:dyDescent="0.25">
      <c r="A2138" s="245" t="s">
        <v>659</v>
      </c>
      <c r="B2138" s="251">
        <v>0</v>
      </c>
      <c r="C2138" s="254">
        <v>12</v>
      </c>
      <c r="D2138" s="256">
        <v>0</v>
      </c>
      <c r="E2138" s="259">
        <v>0.99</v>
      </c>
      <c r="F2138" s="83" t="str">
        <f t="shared" si="102"/>
        <v>February</v>
      </c>
      <c r="G2138" s="113">
        <f t="shared" si="103"/>
        <v>12</v>
      </c>
      <c r="H2138" s="49">
        <f t="shared" si="104"/>
        <v>11.879999999999999</v>
      </c>
    </row>
    <row r="2139" spans="1:8" x14ac:dyDescent="0.25">
      <c r="A2139" s="245" t="s">
        <v>659</v>
      </c>
      <c r="B2139" s="251">
        <v>4</v>
      </c>
      <c r="C2139" s="254">
        <v>36</v>
      </c>
      <c r="D2139" s="256">
        <v>22</v>
      </c>
      <c r="E2139" s="259">
        <v>0.99</v>
      </c>
      <c r="F2139" s="83" t="str">
        <f t="shared" si="102"/>
        <v>February</v>
      </c>
      <c r="G2139" s="113">
        <f t="shared" si="103"/>
        <v>36</v>
      </c>
      <c r="H2139" s="49">
        <f t="shared" si="104"/>
        <v>35.64</v>
      </c>
    </row>
    <row r="2140" spans="1:8" x14ac:dyDescent="0.25">
      <c r="A2140" s="245" t="s">
        <v>659</v>
      </c>
      <c r="B2140" s="251">
        <v>0</v>
      </c>
      <c r="C2140" s="254">
        <v>12</v>
      </c>
      <c r="D2140" s="256">
        <v>2</v>
      </c>
      <c r="E2140" s="259">
        <v>0.99</v>
      </c>
      <c r="F2140" s="83" t="str">
        <f t="shared" si="102"/>
        <v>February</v>
      </c>
      <c r="G2140" s="113">
        <f t="shared" si="103"/>
        <v>12</v>
      </c>
      <c r="H2140" s="49">
        <f t="shared" si="104"/>
        <v>11.879999999999999</v>
      </c>
    </row>
    <row r="2141" spans="1:8" x14ac:dyDescent="0.25">
      <c r="A2141" s="245" t="s">
        <v>659</v>
      </c>
      <c r="B2141" s="251">
        <v>2</v>
      </c>
      <c r="C2141" s="254">
        <v>36</v>
      </c>
      <c r="D2141" s="256">
        <v>0</v>
      </c>
      <c r="E2141" s="259">
        <v>1.33</v>
      </c>
      <c r="F2141" s="83" t="str">
        <f t="shared" si="102"/>
        <v>February</v>
      </c>
      <c r="G2141" s="113">
        <f t="shared" si="103"/>
        <v>36</v>
      </c>
      <c r="H2141" s="49">
        <f t="shared" si="104"/>
        <v>47.88</v>
      </c>
    </row>
    <row r="2142" spans="1:8" x14ac:dyDescent="0.25">
      <c r="A2142" s="245" t="s">
        <v>659</v>
      </c>
      <c r="B2142" s="251">
        <v>0</v>
      </c>
      <c r="C2142" s="254">
        <v>36</v>
      </c>
      <c r="D2142" s="256">
        <v>7</v>
      </c>
      <c r="E2142" s="259">
        <v>1.33</v>
      </c>
      <c r="F2142" s="83" t="str">
        <f t="shared" si="102"/>
        <v>February</v>
      </c>
      <c r="G2142" s="113">
        <f t="shared" si="103"/>
        <v>36</v>
      </c>
      <c r="H2142" s="49">
        <f t="shared" si="104"/>
        <v>47.88</v>
      </c>
    </row>
    <row r="2143" spans="1:8" x14ac:dyDescent="0.25">
      <c r="A2143" s="245" t="s">
        <v>659</v>
      </c>
      <c r="B2143" s="251">
        <v>0</v>
      </c>
      <c r="C2143" s="254">
        <v>36</v>
      </c>
      <c r="D2143" s="256">
        <v>13</v>
      </c>
      <c r="E2143" s="259">
        <v>1.33</v>
      </c>
      <c r="F2143" s="83" t="str">
        <f t="shared" si="102"/>
        <v>February</v>
      </c>
      <c r="G2143" s="113">
        <f t="shared" si="103"/>
        <v>36</v>
      </c>
      <c r="H2143" s="49">
        <f t="shared" si="104"/>
        <v>47.88</v>
      </c>
    </row>
    <row r="2144" spans="1:8" x14ac:dyDescent="0.25">
      <c r="A2144" s="245" t="s">
        <v>659</v>
      </c>
      <c r="B2144" s="251">
        <v>0</v>
      </c>
      <c r="C2144" s="254">
        <v>0</v>
      </c>
      <c r="D2144" s="256">
        <v>0</v>
      </c>
      <c r="E2144" s="259">
        <v>1.81555</v>
      </c>
      <c r="F2144" s="83" t="str">
        <f t="shared" si="102"/>
        <v>February</v>
      </c>
      <c r="G2144" s="113">
        <f t="shared" si="103"/>
        <v>0</v>
      </c>
      <c r="H2144" s="49">
        <f t="shared" si="104"/>
        <v>0</v>
      </c>
    </row>
    <row r="2145" spans="1:8" x14ac:dyDescent="0.25">
      <c r="A2145" s="245" t="s">
        <v>654</v>
      </c>
      <c r="B2145" s="251">
        <v>22</v>
      </c>
      <c r="C2145" s="254">
        <v>96</v>
      </c>
      <c r="D2145" s="256">
        <v>17</v>
      </c>
      <c r="E2145" s="259">
        <v>0.41699999999999998</v>
      </c>
      <c r="F2145" s="83" t="str">
        <f t="shared" si="102"/>
        <v>February</v>
      </c>
      <c r="G2145" s="113">
        <f t="shared" si="103"/>
        <v>96</v>
      </c>
      <c r="H2145" s="49">
        <f t="shared" si="104"/>
        <v>40.031999999999996</v>
      </c>
    </row>
    <row r="2146" spans="1:8" x14ac:dyDescent="0.25">
      <c r="A2146" s="244" t="s">
        <v>654</v>
      </c>
      <c r="B2146" s="251">
        <v>19</v>
      </c>
      <c r="C2146" s="254">
        <v>216</v>
      </c>
      <c r="D2146" s="256">
        <v>61</v>
      </c>
      <c r="E2146" s="259">
        <v>0.82</v>
      </c>
      <c r="F2146" s="83" t="str">
        <f t="shared" si="102"/>
        <v>February</v>
      </c>
      <c r="G2146" s="113">
        <f t="shared" si="103"/>
        <v>216</v>
      </c>
      <c r="H2146" s="49">
        <f t="shared" si="104"/>
        <v>177.11999999999998</v>
      </c>
    </row>
    <row r="2147" spans="1:8" x14ac:dyDescent="0.25">
      <c r="A2147" s="245" t="s">
        <v>654</v>
      </c>
      <c r="B2147" s="251">
        <v>7</v>
      </c>
      <c r="C2147" s="254">
        <v>96</v>
      </c>
      <c r="D2147" s="256">
        <v>11</v>
      </c>
      <c r="E2147" s="259">
        <v>0.82</v>
      </c>
      <c r="F2147" s="83" t="str">
        <f t="shared" si="102"/>
        <v>February</v>
      </c>
      <c r="G2147" s="113">
        <f t="shared" si="103"/>
        <v>96</v>
      </c>
      <c r="H2147" s="49">
        <f t="shared" si="104"/>
        <v>78.72</v>
      </c>
    </row>
    <row r="2148" spans="1:8" x14ac:dyDescent="0.25">
      <c r="A2148" s="245" t="s">
        <v>100</v>
      </c>
      <c r="B2148" s="251">
        <v>200</v>
      </c>
      <c r="C2148" s="254">
        <v>0</v>
      </c>
      <c r="D2148" s="256">
        <v>0</v>
      </c>
      <c r="E2148" s="257"/>
      <c r="F2148" s="83" t="str">
        <f t="shared" si="102"/>
        <v>February</v>
      </c>
      <c r="G2148" s="113">
        <f t="shared" si="103"/>
        <v>0</v>
      </c>
      <c r="H2148" s="49">
        <f t="shared" si="104"/>
        <v>0</v>
      </c>
    </row>
    <row r="2149" spans="1:8" x14ac:dyDescent="0.25">
      <c r="A2149" s="245" t="s">
        <v>100</v>
      </c>
      <c r="B2149" s="251">
        <v>94</v>
      </c>
      <c r="C2149" s="254">
        <v>400</v>
      </c>
      <c r="D2149" s="256">
        <v>0</v>
      </c>
      <c r="E2149" s="259">
        <v>0.2271</v>
      </c>
      <c r="F2149" s="83" t="str">
        <f t="shared" si="102"/>
        <v>February</v>
      </c>
      <c r="G2149" s="113">
        <f t="shared" si="103"/>
        <v>400</v>
      </c>
      <c r="H2149" s="49">
        <f t="shared" si="104"/>
        <v>90.84</v>
      </c>
    </row>
    <row r="2150" spans="1:8" x14ac:dyDescent="0.25">
      <c r="A2150" s="245" t="s">
        <v>659</v>
      </c>
      <c r="B2150" s="251">
        <v>5</v>
      </c>
      <c r="C2150" s="254">
        <v>24</v>
      </c>
      <c r="D2150" s="256">
        <v>0</v>
      </c>
      <c r="E2150" s="259">
        <v>0.52829999999999999</v>
      </c>
      <c r="F2150" s="83" t="str">
        <f t="shared" si="102"/>
        <v>February</v>
      </c>
      <c r="G2150" s="113">
        <f t="shared" si="103"/>
        <v>24</v>
      </c>
      <c r="H2150" s="49">
        <f t="shared" si="104"/>
        <v>12.6792</v>
      </c>
    </row>
    <row r="2151" spans="1:8" x14ac:dyDescent="0.25">
      <c r="A2151" s="244" t="s">
        <v>659</v>
      </c>
      <c r="B2151" s="251">
        <v>0</v>
      </c>
      <c r="C2151" s="254">
        <v>0</v>
      </c>
      <c r="D2151" s="256">
        <v>3</v>
      </c>
      <c r="E2151" s="259">
        <v>0.52829999999999999</v>
      </c>
      <c r="F2151" s="83" t="str">
        <f t="shared" si="102"/>
        <v>February</v>
      </c>
      <c r="G2151" s="113">
        <f t="shared" si="103"/>
        <v>0</v>
      </c>
      <c r="H2151" s="49">
        <f t="shared" si="104"/>
        <v>0</v>
      </c>
    </row>
    <row r="2152" spans="1:8" x14ac:dyDescent="0.25">
      <c r="A2152" s="244" t="s">
        <v>659</v>
      </c>
      <c r="B2152" s="251">
        <v>1</v>
      </c>
      <c r="C2152" s="254">
        <v>36</v>
      </c>
      <c r="D2152" s="256">
        <v>3</v>
      </c>
      <c r="E2152" s="259">
        <v>0.52829999999999999</v>
      </c>
      <c r="F2152" s="83" t="str">
        <f t="shared" si="102"/>
        <v>February</v>
      </c>
      <c r="G2152" s="113">
        <f t="shared" si="103"/>
        <v>36</v>
      </c>
      <c r="H2152" s="49">
        <f t="shared" si="104"/>
        <v>19.018799999999999</v>
      </c>
    </row>
    <row r="2153" spans="1:8" x14ac:dyDescent="0.25">
      <c r="A2153" s="245" t="s">
        <v>659</v>
      </c>
      <c r="B2153" s="251">
        <v>0</v>
      </c>
      <c r="C2153" s="254">
        <v>0</v>
      </c>
      <c r="D2153" s="256">
        <v>0</v>
      </c>
      <c r="E2153" s="259">
        <v>0.52829999999999999</v>
      </c>
      <c r="F2153" s="83" t="str">
        <f t="shared" si="102"/>
        <v>February</v>
      </c>
      <c r="G2153" s="113">
        <f t="shared" si="103"/>
        <v>0</v>
      </c>
      <c r="H2153" s="49">
        <f t="shared" si="104"/>
        <v>0</v>
      </c>
    </row>
    <row r="2154" spans="1:8" x14ac:dyDescent="0.25">
      <c r="A2154" s="245" t="s">
        <v>650</v>
      </c>
      <c r="B2154" s="251">
        <v>0</v>
      </c>
      <c r="C2154" s="254">
        <v>0</v>
      </c>
      <c r="D2154" s="256">
        <v>0</v>
      </c>
      <c r="E2154" s="259">
        <v>5.95</v>
      </c>
      <c r="F2154" s="83" t="str">
        <f t="shared" si="102"/>
        <v>February</v>
      </c>
      <c r="G2154" s="113">
        <f t="shared" si="103"/>
        <v>0</v>
      </c>
      <c r="H2154" s="49">
        <f t="shared" si="104"/>
        <v>0</v>
      </c>
    </row>
    <row r="2155" spans="1:8" x14ac:dyDescent="0.25">
      <c r="A2155" s="245" t="s">
        <v>159</v>
      </c>
      <c r="B2155" s="251">
        <v>1</v>
      </c>
      <c r="C2155" s="254">
        <v>41</v>
      </c>
      <c r="D2155" s="256">
        <v>0</v>
      </c>
      <c r="E2155" s="259">
        <v>6</v>
      </c>
      <c r="F2155" s="83" t="str">
        <f t="shared" si="102"/>
        <v>February</v>
      </c>
      <c r="G2155" s="113">
        <f t="shared" si="103"/>
        <v>41</v>
      </c>
      <c r="H2155" s="49">
        <f t="shared" si="104"/>
        <v>246</v>
      </c>
    </row>
    <row r="2156" spans="1:8" x14ac:dyDescent="0.25">
      <c r="A2156" s="245" t="s">
        <v>159</v>
      </c>
      <c r="B2156" s="251"/>
      <c r="C2156" s="253"/>
      <c r="D2156" s="256">
        <v>0</v>
      </c>
      <c r="E2156" s="259">
        <v>6</v>
      </c>
      <c r="F2156" s="83" t="str">
        <f t="shared" si="102"/>
        <v>February</v>
      </c>
      <c r="G2156" s="113">
        <f t="shared" si="103"/>
        <v>0</v>
      </c>
      <c r="H2156" s="49">
        <f t="shared" si="104"/>
        <v>0</v>
      </c>
    </row>
    <row r="2157" spans="1:8" x14ac:dyDescent="0.25">
      <c r="A2157" s="245" t="s">
        <v>159</v>
      </c>
      <c r="B2157" s="251">
        <v>7</v>
      </c>
      <c r="C2157" s="254">
        <v>2</v>
      </c>
      <c r="D2157" s="256">
        <v>46</v>
      </c>
      <c r="E2157" s="259">
        <v>1.37</v>
      </c>
      <c r="F2157" s="83" t="str">
        <f t="shared" si="102"/>
        <v>February</v>
      </c>
      <c r="G2157" s="113">
        <f t="shared" si="103"/>
        <v>2</v>
      </c>
      <c r="H2157" s="49">
        <f t="shared" si="104"/>
        <v>2.74</v>
      </c>
    </row>
    <row r="2158" spans="1:8" x14ac:dyDescent="0.25">
      <c r="A2158" s="245" t="s">
        <v>159</v>
      </c>
      <c r="B2158" s="251">
        <v>0</v>
      </c>
      <c r="C2158" s="254">
        <v>0</v>
      </c>
      <c r="D2158" s="256">
        <v>0</v>
      </c>
      <c r="E2158" s="259">
        <v>0.71</v>
      </c>
      <c r="F2158" s="83" t="str">
        <f t="shared" si="102"/>
        <v>February</v>
      </c>
      <c r="G2158" s="113">
        <f t="shared" si="103"/>
        <v>0</v>
      </c>
      <c r="H2158" s="49">
        <f t="shared" si="104"/>
        <v>0</v>
      </c>
    </row>
    <row r="2159" spans="1:8" x14ac:dyDescent="0.25">
      <c r="A2159" s="245" t="s">
        <v>650</v>
      </c>
      <c r="B2159" s="251">
        <v>0</v>
      </c>
      <c r="C2159" s="254">
        <v>0</v>
      </c>
      <c r="D2159" s="256">
        <v>0</v>
      </c>
      <c r="E2159" s="259">
        <v>3.95</v>
      </c>
      <c r="F2159" s="83" t="str">
        <f t="shared" si="102"/>
        <v>February</v>
      </c>
      <c r="G2159" s="113">
        <f t="shared" si="103"/>
        <v>0</v>
      </c>
      <c r="H2159" s="49">
        <f t="shared" si="104"/>
        <v>0</v>
      </c>
    </row>
    <row r="2160" spans="1:8" x14ac:dyDescent="0.25">
      <c r="A2160" s="245" t="s">
        <v>654</v>
      </c>
      <c r="B2160" s="251">
        <v>17</v>
      </c>
      <c r="C2160" s="254">
        <v>168</v>
      </c>
      <c r="D2160" s="256">
        <v>48</v>
      </c>
      <c r="E2160" s="259">
        <v>0.82</v>
      </c>
      <c r="F2160" s="83" t="str">
        <f t="shared" si="102"/>
        <v>February</v>
      </c>
      <c r="G2160" s="113">
        <f t="shared" si="103"/>
        <v>168</v>
      </c>
      <c r="H2160" s="49">
        <f t="shared" si="104"/>
        <v>137.76</v>
      </c>
    </row>
    <row r="2161" spans="1:8" x14ac:dyDescent="0.25">
      <c r="A2161" s="245" t="s">
        <v>659</v>
      </c>
      <c r="B2161" s="251">
        <v>0</v>
      </c>
      <c r="C2161" s="254">
        <v>0</v>
      </c>
      <c r="D2161" s="256">
        <v>0</v>
      </c>
      <c r="E2161" s="257"/>
      <c r="F2161" s="83" t="str">
        <f t="shared" si="102"/>
        <v>February</v>
      </c>
      <c r="G2161" s="113">
        <f t="shared" si="103"/>
        <v>0</v>
      </c>
      <c r="H2161" s="49">
        <f t="shared" si="104"/>
        <v>0</v>
      </c>
    </row>
    <row r="2162" spans="1:8" x14ac:dyDescent="0.25">
      <c r="A2162" s="245" t="s">
        <v>659</v>
      </c>
      <c r="B2162" s="251">
        <v>0</v>
      </c>
      <c r="C2162" s="254">
        <v>0</v>
      </c>
      <c r="D2162" s="256">
        <v>0</v>
      </c>
      <c r="E2162" s="257"/>
      <c r="F2162" s="83" t="str">
        <f t="shared" si="102"/>
        <v>February</v>
      </c>
      <c r="G2162" s="113">
        <f t="shared" si="103"/>
        <v>0</v>
      </c>
      <c r="H2162" s="49">
        <f t="shared" si="104"/>
        <v>0</v>
      </c>
    </row>
    <row r="2163" spans="1:8" x14ac:dyDescent="0.25">
      <c r="A2163" s="245" t="s">
        <v>653</v>
      </c>
      <c r="B2163" s="251">
        <v>2</v>
      </c>
      <c r="C2163" s="254">
        <v>192</v>
      </c>
      <c r="D2163" s="256">
        <v>0</v>
      </c>
      <c r="E2163" s="259">
        <v>0.7</v>
      </c>
      <c r="F2163" s="83" t="str">
        <f t="shared" si="102"/>
        <v>February</v>
      </c>
      <c r="G2163" s="113">
        <f t="shared" si="103"/>
        <v>192</v>
      </c>
      <c r="H2163" s="49">
        <f t="shared" si="104"/>
        <v>134.39999999999998</v>
      </c>
    </row>
    <row r="2164" spans="1:8" x14ac:dyDescent="0.25">
      <c r="A2164" s="245" t="s">
        <v>659</v>
      </c>
      <c r="B2164" s="251">
        <v>0</v>
      </c>
      <c r="C2164" s="254">
        <v>0</v>
      </c>
      <c r="D2164" s="256">
        <v>0</v>
      </c>
      <c r="E2164" s="259">
        <v>1.21</v>
      </c>
      <c r="F2164" s="83" t="str">
        <f t="shared" si="102"/>
        <v>February</v>
      </c>
      <c r="G2164" s="113">
        <f t="shared" si="103"/>
        <v>0</v>
      </c>
      <c r="H2164" s="49">
        <f t="shared" si="104"/>
        <v>0</v>
      </c>
    </row>
    <row r="2165" spans="1:8" x14ac:dyDescent="0.25">
      <c r="A2165" s="245" t="s">
        <v>650</v>
      </c>
      <c r="B2165" s="251">
        <v>2</v>
      </c>
      <c r="C2165" s="253"/>
      <c r="D2165" s="256">
        <v>0</v>
      </c>
      <c r="E2165" s="259">
        <v>5.95</v>
      </c>
      <c r="F2165" s="83" t="str">
        <f t="shared" si="102"/>
        <v>February</v>
      </c>
      <c r="G2165" s="113">
        <f t="shared" si="103"/>
        <v>0</v>
      </c>
      <c r="H2165" s="49">
        <f t="shared" si="104"/>
        <v>0</v>
      </c>
    </row>
    <row r="2166" spans="1:8" x14ac:dyDescent="0.25">
      <c r="A2166" s="245" t="s">
        <v>654</v>
      </c>
      <c r="B2166" s="251">
        <v>0</v>
      </c>
      <c r="C2166" s="254">
        <v>72</v>
      </c>
      <c r="D2166" s="256">
        <v>22</v>
      </c>
      <c r="E2166" s="259">
        <v>0.82165999999999995</v>
      </c>
      <c r="F2166" s="83" t="str">
        <f t="shared" si="102"/>
        <v>February</v>
      </c>
      <c r="G2166" s="113">
        <f t="shared" si="103"/>
        <v>72</v>
      </c>
      <c r="H2166" s="49">
        <f t="shared" si="104"/>
        <v>59.159519999999993</v>
      </c>
    </row>
    <row r="2167" spans="1:8" x14ac:dyDescent="0.25">
      <c r="A2167" s="245" t="s">
        <v>653</v>
      </c>
      <c r="B2167" s="251">
        <v>0</v>
      </c>
      <c r="C2167" s="254">
        <v>0</v>
      </c>
      <c r="D2167" s="256">
        <v>0</v>
      </c>
      <c r="E2167" s="259">
        <v>1.69</v>
      </c>
      <c r="F2167" s="83" t="str">
        <f t="shared" ref="F2167:F2230" si="105">"February"</f>
        <v>February</v>
      </c>
      <c r="G2167" s="113">
        <f t="shared" si="103"/>
        <v>0</v>
      </c>
      <c r="H2167" s="49">
        <f t="shared" si="104"/>
        <v>0</v>
      </c>
    </row>
    <row r="2168" spans="1:8" x14ac:dyDescent="0.25">
      <c r="A2168" s="245" t="s">
        <v>653</v>
      </c>
      <c r="B2168" s="251">
        <v>1</v>
      </c>
      <c r="C2168" s="254">
        <v>32</v>
      </c>
      <c r="D2168" s="256">
        <v>1</v>
      </c>
      <c r="E2168" s="259">
        <v>2.41</v>
      </c>
      <c r="F2168" s="83" t="str">
        <f t="shared" si="105"/>
        <v>February</v>
      </c>
      <c r="G2168" s="113">
        <f t="shared" si="103"/>
        <v>32</v>
      </c>
      <c r="H2168" s="49">
        <f t="shared" si="104"/>
        <v>77.12</v>
      </c>
    </row>
    <row r="2169" spans="1:8" x14ac:dyDescent="0.25">
      <c r="A2169" s="245" t="s">
        <v>653</v>
      </c>
      <c r="B2169" s="251">
        <v>1</v>
      </c>
      <c r="C2169" s="254">
        <v>30</v>
      </c>
      <c r="D2169" s="256">
        <v>0</v>
      </c>
      <c r="E2169" s="259">
        <v>1.91</v>
      </c>
      <c r="F2169" s="83" t="str">
        <f t="shared" si="105"/>
        <v>February</v>
      </c>
      <c r="G2169" s="113">
        <f t="shared" si="103"/>
        <v>30</v>
      </c>
      <c r="H2169" s="49">
        <f t="shared" si="104"/>
        <v>57.3</v>
      </c>
    </row>
    <row r="2170" spans="1:8" x14ac:dyDescent="0.25">
      <c r="A2170" s="245" t="s">
        <v>653</v>
      </c>
      <c r="B2170" s="251">
        <v>5</v>
      </c>
      <c r="C2170" s="254">
        <v>18</v>
      </c>
      <c r="D2170" s="256">
        <v>2</v>
      </c>
      <c r="E2170" s="260">
        <v>1.91</v>
      </c>
      <c r="F2170" s="83" t="str">
        <f t="shared" si="105"/>
        <v>February</v>
      </c>
      <c r="G2170" s="113">
        <f t="shared" si="103"/>
        <v>18</v>
      </c>
      <c r="H2170" s="49">
        <f t="shared" si="104"/>
        <v>34.379999999999995</v>
      </c>
    </row>
    <row r="2171" spans="1:8" x14ac:dyDescent="0.25">
      <c r="A2171" s="245" t="s">
        <v>653</v>
      </c>
      <c r="B2171" s="251">
        <v>0</v>
      </c>
      <c r="C2171" s="254">
        <v>34</v>
      </c>
      <c r="D2171" s="256">
        <v>6</v>
      </c>
      <c r="E2171" s="260">
        <v>2.2400000000000002</v>
      </c>
      <c r="F2171" s="83" t="str">
        <f t="shared" si="105"/>
        <v>February</v>
      </c>
      <c r="G2171" s="113">
        <f t="shared" si="103"/>
        <v>34</v>
      </c>
      <c r="H2171" s="49">
        <f t="shared" si="104"/>
        <v>76.160000000000011</v>
      </c>
    </row>
    <row r="2172" spans="1:8" x14ac:dyDescent="0.25">
      <c r="A2172" s="245" t="s">
        <v>653</v>
      </c>
      <c r="B2172" s="251">
        <v>4</v>
      </c>
      <c r="C2172" s="254">
        <v>34</v>
      </c>
      <c r="D2172" s="256">
        <v>0</v>
      </c>
      <c r="E2172" s="260">
        <v>2.0299999999999998</v>
      </c>
      <c r="F2172" s="83" t="str">
        <f t="shared" si="105"/>
        <v>February</v>
      </c>
      <c r="G2172" s="113">
        <f t="shared" si="103"/>
        <v>34</v>
      </c>
      <c r="H2172" s="49">
        <f t="shared" si="104"/>
        <v>69.02</v>
      </c>
    </row>
    <row r="2173" spans="1:8" x14ac:dyDescent="0.25">
      <c r="A2173" s="245" t="s">
        <v>653</v>
      </c>
      <c r="B2173" s="251">
        <v>0</v>
      </c>
      <c r="C2173" s="254">
        <v>6</v>
      </c>
      <c r="D2173" s="256">
        <v>0</v>
      </c>
      <c r="E2173" s="260">
        <v>3.59</v>
      </c>
      <c r="F2173" s="83" t="str">
        <f t="shared" si="105"/>
        <v>February</v>
      </c>
      <c r="G2173" s="113">
        <f t="shared" si="103"/>
        <v>6</v>
      </c>
      <c r="H2173" s="49">
        <f t="shared" si="104"/>
        <v>21.54</v>
      </c>
    </row>
    <row r="2174" spans="1:8" x14ac:dyDescent="0.25">
      <c r="A2174" s="245" t="s">
        <v>653</v>
      </c>
      <c r="B2174" s="251">
        <v>0</v>
      </c>
      <c r="C2174" s="254">
        <v>38</v>
      </c>
      <c r="D2174" s="256">
        <v>0</v>
      </c>
      <c r="E2174" s="260">
        <v>2.68</v>
      </c>
      <c r="F2174" s="83" t="str">
        <f t="shared" si="105"/>
        <v>February</v>
      </c>
      <c r="G2174" s="113">
        <f t="shared" si="103"/>
        <v>38</v>
      </c>
      <c r="H2174" s="49">
        <f t="shared" si="104"/>
        <v>101.84</v>
      </c>
    </row>
    <row r="2175" spans="1:8" x14ac:dyDescent="0.25">
      <c r="A2175" s="245" t="s">
        <v>653</v>
      </c>
      <c r="B2175" s="251">
        <v>0</v>
      </c>
      <c r="C2175" s="254">
        <v>30</v>
      </c>
      <c r="D2175" s="256">
        <v>5</v>
      </c>
      <c r="E2175" s="260">
        <v>1.79</v>
      </c>
      <c r="F2175" s="83" t="str">
        <f t="shared" si="105"/>
        <v>February</v>
      </c>
      <c r="G2175" s="113">
        <f t="shared" si="103"/>
        <v>30</v>
      </c>
      <c r="H2175" s="49">
        <f t="shared" si="104"/>
        <v>53.7</v>
      </c>
    </row>
    <row r="2176" spans="1:8" x14ac:dyDescent="0.25">
      <c r="A2176" s="245" t="s">
        <v>653</v>
      </c>
      <c r="B2176" s="251"/>
      <c r="C2176" s="255">
        <v>20</v>
      </c>
      <c r="D2176" s="256">
        <v>0</v>
      </c>
      <c r="E2176" s="260">
        <v>1.81</v>
      </c>
      <c r="F2176" s="83" t="str">
        <f t="shared" si="105"/>
        <v>February</v>
      </c>
      <c r="G2176" s="113">
        <f t="shared" si="103"/>
        <v>20</v>
      </c>
      <c r="H2176" s="49">
        <f t="shared" si="104"/>
        <v>36.200000000000003</v>
      </c>
    </row>
    <row r="2177" spans="1:8" x14ac:dyDescent="0.25">
      <c r="A2177" s="245" t="s">
        <v>650</v>
      </c>
      <c r="B2177" s="251">
        <v>2</v>
      </c>
      <c r="C2177" s="254">
        <v>70</v>
      </c>
      <c r="D2177" s="256">
        <v>6</v>
      </c>
      <c r="E2177" s="259">
        <v>5.95</v>
      </c>
      <c r="F2177" s="83" t="str">
        <f t="shared" si="105"/>
        <v>February</v>
      </c>
      <c r="G2177" s="113">
        <f t="shared" si="103"/>
        <v>70</v>
      </c>
      <c r="H2177" s="49">
        <f t="shared" si="104"/>
        <v>416.5</v>
      </c>
    </row>
    <row r="2178" spans="1:8" x14ac:dyDescent="0.25">
      <c r="A2178" s="245" t="s">
        <v>650</v>
      </c>
      <c r="B2178" s="251">
        <v>2</v>
      </c>
      <c r="C2178" s="254">
        <v>36</v>
      </c>
      <c r="D2178" s="256">
        <v>5</v>
      </c>
      <c r="E2178" s="259">
        <v>5.95</v>
      </c>
      <c r="F2178" s="83" t="str">
        <f t="shared" si="105"/>
        <v>February</v>
      </c>
      <c r="G2178" s="113">
        <f t="shared" si="103"/>
        <v>36</v>
      </c>
      <c r="H2178" s="49">
        <f t="shared" si="104"/>
        <v>214.20000000000002</v>
      </c>
    </row>
    <row r="2179" spans="1:8" x14ac:dyDescent="0.25">
      <c r="A2179" s="245" t="s">
        <v>654</v>
      </c>
      <c r="B2179" s="251">
        <v>0</v>
      </c>
      <c r="C2179" s="254">
        <v>72</v>
      </c>
      <c r="D2179" s="256">
        <v>11</v>
      </c>
      <c r="E2179" s="259">
        <v>1.6850000000000001</v>
      </c>
      <c r="F2179" s="83" t="str">
        <f t="shared" si="105"/>
        <v>February</v>
      </c>
      <c r="G2179" s="113">
        <f t="shared" ref="G2179:G2242" si="106">IFERROR(IF(C2179=" ",0,C2179),0)</f>
        <v>72</v>
      </c>
      <c r="H2179" s="49">
        <f t="shared" ref="H2179:H2242" si="107">IFERROR(G2179 * E2179, 0)</f>
        <v>121.32000000000001</v>
      </c>
    </row>
    <row r="2180" spans="1:8" x14ac:dyDescent="0.25">
      <c r="A2180" s="245" t="s">
        <v>654</v>
      </c>
      <c r="B2180" s="251">
        <v>0</v>
      </c>
      <c r="C2180" s="254">
        <v>24</v>
      </c>
      <c r="D2180" s="256">
        <v>0</v>
      </c>
      <c r="E2180" s="259">
        <v>1.6850000000000001</v>
      </c>
      <c r="F2180" s="83" t="str">
        <f t="shared" si="105"/>
        <v>February</v>
      </c>
      <c r="G2180" s="113">
        <f t="shared" si="106"/>
        <v>24</v>
      </c>
      <c r="H2180" s="49">
        <f t="shared" si="107"/>
        <v>40.44</v>
      </c>
    </row>
    <row r="2181" spans="1:8" x14ac:dyDescent="0.25">
      <c r="A2181" s="245" t="s">
        <v>650</v>
      </c>
      <c r="B2181" s="251">
        <v>1</v>
      </c>
      <c r="C2181" s="254">
        <v>45</v>
      </c>
      <c r="D2181" s="256">
        <v>3</v>
      </c>
      <c r="E2181" s="259">
        <v>3.95</v>
      </c>
      <c r="F2181" s="83" t="str">
        <f t="shared" si="105"/>
        <v>February</v>
      </c>
      <c r="G2181" s="113">
        <f t="shared" si="106"/>
        <v>45</v>
      </c>
      <c r="H2181" s="49">
        <f t="shared" si="107"/>
        <v>177.75</v>
      </c>
    </row>
    <row r="2182" spans="1:8" x14ac:dyDescent="0.25">
      <c r="A2182" s="244" t="s">
        <v>650</v>
      </c>
      <c r="B2182" s="251">
        <v>3</v>
      </c>
      <c r="C2182" s="254">
        <v>111</v>
      </c>
      <c r="D2182" s="256">
        <v>2</v>
      </c>
      <c r="E2182" s="259">
        <v>4.95</v>
      </c>
      <c r="F2182" s="83" t="str">
        <f t="shared" si="105"/>
        <v>February</v>
      </c>
      <c r="G2182" s="113">
        <f t="shared" si="106"/>
        <v>111</v>
      </c>
      <c r="H2182" s="49">
        <f t="shared" si="107"/>
        <v>549.45000000000005</v>
      </c>
    </row>
    <row r="2183" spans="1:8" x14ac:dyDescent="0.25">
      <c r="A2183" s="244" t="s">
        <v>657</v>
      </c>
      <c r="B2183" s="251">
        <v>0</v>
      </c>
      <c r="C2183" s="254">
        <v>0</v>
      </c>
      <c r="D2183" s="256">
        <v>0</v>
      </c>
      <c r="E2183" s="259">
        <v>0.97</v>
      </c>
      <c r="F2183" s="83" t="str">
        <f t="shared" si="105"/>
        <v>February</v>
      </c>
      <c r="G2183" s="113">
        <f t="shared" si="106"/>
        <v>0</v>
      </c>
      <c r="H2183" s="49">
        <f t="shared" si="107"/>
        <v>0</v>
      </c>
    </row>
    <row r="2184" spans="1:8" x14ac:dyDescent="0.25">
      <c r="A2184" s="244" t="s">
        <v>655</v>
      </c>
      <c r="B2184" s="251">
        <v>37</v>
      </c>
      <c r="C2184" s="254">
        <v>72</v>
      </c>
      <c r="D2184" s="256">
        <v>38</v>
      </c>
      <c r="E2184" s="259">
        <v>0.65</v>
      </c>
      <c r="F2184" s="83" t="str">
        <f t="shared" si="105"/>
        <v>February</v>
      </c>
      <c r="G2184" s="113">
        <f t="shared" si="106"/>
        <v>72</v>
      </c>
      <c r="H2184" s="49">
        <f t="shared" si="107"/>
        <v>46.800000000000004</v>
      </c>
    </row>
    <row r="2185" spans="1:8" x14ac:dyDescent="0.25">
      <c r="A2185" s="245" t="s">
        <v>655</v>
      </c>
      <c r="B2185" s="251">
        <v>0</v>
      </c>
      <c r="C2185" s="254">
        <v>36</v>
      </c>
      <c r="D2185" s="256">
        <v>0</v>
      </c>
      <c r="E2185" s="259">
        <v>0.59</v>
      </c>
      <c r="F2185" s="83" t="str">
        <f t="shared" si="105"/>
        <v>February</v>
      </c>
      <c r="G2185" s="113">
        <f t="shared" si="106"/>
        <v>36</v>
      </c>
      <c r="H2185" s="49">
        <f t="shared" si="107"/>
        <v>21.24</v>
      </c>
    </row>
    <row r="2186" spans="1:8" x14ac:dyDescent="0.25">
      <c r="A2186" s="245" t="s">
        <v>655</v>
      </c>
      <c r="B2186" s="251">
        <v>0</v>
      </c>
      <c r="C2186" s="254">
        <v>0</v>
      </c>
      <c r="D2186" s="256">
        <v>0</v>
      </c>
      <c r="E2186" s="257"/>
      <c r="F2186" s="83" t="str">
        <f t="shared" si="105"/>
        <v>February</v>
      </c>
      <c r="G2186" s="113">
        <f t="shared" si="106"/>
        <v>0</v>
      </c>
      <c r="H2186" s="49">
        <f t="shared" si="107"/>
        <v>0</v>
      </c>
    </row>
    <row r="2187" spans="1:8" x14ac:dyDescent="0.25">
      <c r="A2187" s="245" t="s">
        <v>655</v>
      </c>
      <c r="B2187" s="251">
        <v>1</v>
      </c>
      <c r="C2187" s="254">
        <v>30</v>
      </c>
      <c r="D2187" s="256">
        <v>10</v>
      </c>
      <c r="E2187" s="259">
        <v>0.60499999999999998</v>
      </c>
      <c r="F2187" s="83" t="str">
        <f t="shared" si="105"/>
        <v>February</v>
      </c>
      <c r="G2187" s="113">
        <f t="shared" si="106"/>
        <v>30</v>
      </c>
      <c r="H2187" s="49">
        <f t="shared" si="107"/>
        <v>18.149999999999999</v>
      </c>
    </row>
    <row r="2188" spans="1:8" x14ac:dyDescent="0.25">
      <c r="A2188" s="245" t="s">
        <v>655</v>
      </c>
      <c r="B2188" s="251">
        <v>9</v>
      </c>
      <c r="C2188" s="254">
        <v>20</v>
      </c>
      <c r="D2188" s="256">
        <v>4</v>
      </c>
      <c r="E2188" s="259">
        <v>0.61</v>
      </c>
      <c r="F2188" s="83" t="str">
        <f t="shared" si="105"/>
        <v>February</v>
      </c>
      <c r="G2188" s="113">
        <f t="shared" si="106"/>
        <v>20</v>
      </c>
      <c r="H2188" s="49">
        <f t="shared" si="107"/>
        <v>12.2</v>
      </c>
    </row>
    <row r="2189" spans="1:8" x14ac:dyDescent="0.25">
      <c r="A2189" s="245" t="s">
        <v>655</v>
      </c>
      <c r="B2189" s="251">
        <v>4</v>
      </c>
      <c r="C2189" s="254">
        <v>40</v>
      </c>
      <c r="D2189" s="256">
        <v>0</v>
      </c>
      <c r="E2189" s="259">
        <v>0.61</v>
      </c>
      <c r="F2189" s="83" t="str">
        <f t="shared" si="105"/>
        <v>February</v>
      </c>
      <c r="G2189" s="113">
        <f t="shared" si="106"/>
        <v>40</v>
      </c>
      <c r="H2189" s="49">
        <f t="shared" si="107"/>
        <v>24.4</v>
      </c>
    </row>
    <row r="2190" spans="1:8" x14ac:dyDescent="0.25">
      <c r="A2190" s="245" t="s">
        <v>655</v>
      </c>
      <c r="B2190" s="251">
        <v>5</v>
      </c>
      <c r="C2190" s="254">
        <v>60</v>
      </c>
      <c r="D2190" s="256">
        <v>5</v>
      </c>
      <c r="E2190" s="259">
        <v>0.61</v>
      </c>
      <c r="F2190" s="83" t="str">
        <f t="shared" si="105"/>
        <v>February</v>
      </c>
      <c r="G2190" s="113">
        <f t="shared" si="106"/>
        <v>60</v>
      </c>
      <c r="H2190" s="49">
        <f t="shared" si="107"/>
        <v>36.6</v>
      </c>
    </row>
    <row r="2191" spans="1:8" x14ac:dyDescent="0.25">
      <c r="A2191" s="245" t="s">
        <v>654</v>
      </c>
      <c r="B2191" s="251">
        <v>8</v>
      </c>
      <c r="C2191" s="254">
        <v>36</v>
      </c>
      <c r="D2191" s="256">
        <v>11</v>
      </c>
      <c r="E2191" s="259">
        <v>1.3516699999999999</v>
      </c>
      <c r="F2191" s="83" t="str">
        <f t="shared" si="105"/>
        <v>February</v>
      </c>
      <c r="G2191" s="113">
        <f t="shared" si="106"/>
        <v>36</v>
      </c>
      <c r="H2191" s="49">
        <f t="shared" si="107"/>
        <v>48.660119999999999</v>
      </c>
    </row>
    <row r="2192" spans="1:8" x14ac:dyDescent="0.25">
      <c r="A2192" s="245" t="s">
        <v>654</v>
      </c>
      <c r="B2192" s="251">
        <v>0</v>
      </c>
      <c r="C2192" s="254">
        <v>36</v>
      </c>
      <c r="D2192" s="256">
        <v>10</v>
      </c>
      <c r="E2192" s="259">
        <v>1.35</v>
      </c>
      <c r="F2192" s="83" t="str">
        <f t="shared" si="105"/>
        <v>February</v>
      </c>
      <c r="G2192" s="113">
        <f t="shared" si="106"/>
        <v>36</v>
      </c>
      <c r="H2192" s="49">
        <f t="shared" si="107"/>
        <v>48.6</v>
      </c>
    </row>
    <row r="2193" spans="1:8" x14ac:dyDescent="0.25">
      <c r="A2193" s="245" t="s">
        <v>654</v>
      </c>
      <c r="B2193" s="251">
        <v>0</v>
      </c>
      <c r="C2193" s="254">
        <v>60</v>
      </c>
      <c r="D2193" s="256">
        <v>12</v>
      </c>
      <c r="E2193" s="259">
        <v>1.35</v>
      </c>
      <c r="F2193" s="83" t="str">
        <f t="shared" si="105"/>
        <v>February</v>
      </c>
      <c r="G2193" s="113">
        <f t="shared" si="106"/>
        <v>60</v>
      </c>
      <c r="H2193" s="49">
        <f t="shared" si="107"/>
        <v>81</v>
      </c>
    </row>
    <row r="2194" spans="1:8" x14ac:dyDescent="0.25">
      <c r="A2194" s="245" t="s">
        <v>654</v>
      </c>
      <c r="B2194" s="251">
        <v>7</v>
      </c>
      <c r="C2194" s="254">
        <v>84</v>
      </c>
      <c r="D2194" s="256">
        <v>20</v>
      </c>
      <c r="E2194" s="263">
        <v>1.35</v>
      </c>
      <c r="F2194" s="83" t="str">
        <f t="shared" si="105"/>
        <v>February</v>
      </c>
      <c r="G2194" s="113">
        <f t="shared" si="106"/>
        <v>84</v>
      </c>
      <c r="H2194" s="49">
        <f t="shared" si="107"/>
        <v>113.4</v>
      </c>
    </row>
    <row r="2195" spans="1:8" x14ac:dyDescent="0.25">
      <c r="A2195" s="245" t="s">
        <v>654</v>
      </c>
      <c r="B2195" s="251">
        <v>0</v>
      </c>
      <c r="C2195" s="254">
        <v>60</v>
      </c>
      <c r="D2195" s="256">
        <v>13</v>
      </c>
      <c r="E2195" s="263">
        <v>1.35</v>
      </c>
      <c r="F2195" s="83" t="str">
        <f t="shared" si="105"/>
        <v>February</v>
      </c>
      <c r="G2195" s="113">
        <f t="shared" si="106"/>
        <v>60</v>
      </c>
      <c r="H2195" s="49">
        <f t="shared" si="107"/>
        <v>81</v>
      </c>
    </row>
    <row r="2196" spans="1:8" x14ac:dyDescent="0.25">
      <c r="A2196" s="245" t="s">
        <v>654</v>
      </c>
      <c r="B2196" s="251">
        <v>13</v>
      </c>
      <c r="C2196" s="254">
        <v>60</v>
      </c>
      <c r="D2196" s="256">
        <v>14</v>
      </c>
      <c r="E2196" s="259">
        <v>1.35</v>
      </c>
      <c r="F2196" s="83" t="str">
        <f t="shared" si="105"/>
        <v>February</v>
      </c>
      <c r="G2196" s="113">
        <f t="shared" si="106"/>
        <v>60</v>
      </c>
      <c r="H2196" s="49">
        <f t="shared" si="107"/>
        <v>81</v>
      </c>
    </row>
    <row r="2197" spans="1:8" x14ac:dyDescent="0.25">
      <c r="A2197" s="245" t="s">
        <v>659</v>
      </c>
      <c r="B2197" s="251">
        <v>17</v>
      </c>
      <c r="C2197" s="254">
        <v>12</v>
      </c>
      <c r="D2197" s="256">
        <v>5</v>
      </c>
      <c r="E2197" s="259">
        <v>1.22</v>
      </c>
      <c r="F2197" s="83" t="str">
        <f t="shared" si="105"/>
        <v>February</v>
      </c>
      <c r="G2197" s="113">
        <f t="shared" si="106"/>
        <v>12</v>
      </c>
      <c r="H2197" s="49">
        <f t="shared" si="107"/>
        <v>14.64</v>
      </c>
    </row>
    <row r="2198" spans="1:8" x14ac:dyDescent="0.25">
      <c r="A2198" s="245" t="s">
        <v>659</v>
      </c>
      <c r="B2198" s="251">
        <v>12</v>
      </c>
      <c r="C2198" s="254">
        <v>24</v>
      </c>
      <c r="D2198" s="256">
        <v>0</v>
      </c>
      <c r="E2198" s="259">
        <v>1.22</v>
      </c>
      <c r="F2198" s="83" t="str">
        <f t="shared" si="105"/>
        <v>February</v>
      </c>
      <c r="G2198" s="113">
        <f t="shared" si="106"/>
        <v>24</v>
      </c>
      <c r="H2198" s="49">
        <f t="shared" si="107"/>
        <v>29.28</v>
      </c>
    </row>
    <row r="2199" spans="1:8" x14ac:dyDescent="0.25">
      <c r="A2199" s="245" t="s">
        <v>659</v>
      </c>
      <c r="B2199" s="251">
        <v>19</v>
      </c>
      <c r="C2199" s="254">
        <v>24</v>
      </c>
      <c r="D2199" s="256">
        <v>22</v>
      </c>
      <c r="E2199" s="259">
        <v>1.22</v>
      </c>
      <c r="F2199" s="83" t="str">
        <f t="shared" si="105"/>
        <v>February</v>
      </c>
      <c r="G2199" s="113">
        <f t="shared" si="106"/>
        <v>24</v>
      </c>
      <c r="H2199" s="49">
        <f t="shared" si="107"/>
        <v>29.28</v>
      </c>
    </row>
    <row r="2200" spans="1:8" x14ac:dyDescent="0.25">
      <c r="A2200" s="245" t="s">
        <v>659</v>
      </c>
      <c r="B2200" s="251">
        <v>0</v>
      </c>
      <c r="C2200" s="254">
        <v>12</v>
      </c>
      <c r="D2200" s="256">
        <v>0</v>
      </c>
      <c r="E2200" s="259">
        <v>1.22</v>
      </c>
      <c r="F2200" s="83" t="str">
        <f t="shared" si="105"/>
        <v>February</v>
      </c>
      <c r="G2200" s="113">
        <f t="shared" si="106"/>
        <v>12</v>
      </c>
      <c r="H2200" s="49">
        <f t="shared" si="107"/>
        <v>14.64</v>
      </c>
    </row>
    <row r="2201" spans="1:8" x14ac:dyDescent="0.25">
      <c r="A2201" s="245" t="s">
        <v>659</v>
      </c>
      <c r="B2201" s="251">
        <v>0</v>
      </c>
      <c r="C2201" s="254">
        <v>36</v>
      </c>
      <c r="D2201" s="256">
        <v>0</v>
      </c>
      <c r="E2201" s="259">
        <v>1.22</v>
      </c>
      <c r="F2201" s="83" t="str">
        <f t="shared" si="105"/>
        <v>February</v>
      </c>
      <c r="G2201" s="113">
        <f t="shared" si="106"/>
        <v>36</v>
      </c>
      <c r="H2201" s="49">
        <f t="shared" si="107"/>
        <v>43.92</v>
      </c>
    </row>
    <row r="2202" spans="1:8" x14ac:dyDescent="0.25">
      <c r="A2202" s="245" t="s">
        <v>659</v>
      </c>
      <c r="B2202" s="251">
        <v>0</v>
      </c>
      <c r="C2202" s="253"/>
      <c r="D2202" s="256">
        <v>0</v>
      </c>
      <c r="E2202" s="259">
        <v>1.22</v>
      </c>
      <c r="F2202" s="83" t="str">
        <f t="shared" si="105"/>
        <v>February</v>
      </c>
      <c r="G2202" s="113">
        <f t="shared" si="106"/>
        <v>0</v>
      </c>
      <c r="H2202" s="49">
        <f t="shared" si="107"/>
        <v>0</v>
      </c>
    </row>
    <row r="2203" spans="1:8" x14ac:dyDescent="0.25">
      <c r="A2203" s="245" t="s">
        <v>659</v>
      </c>
      <c r="B2203" s="251">
        <v>10</v>
      </c>
      <c r="C2203" s="254">
        <v>24</v>
      </c>
      <c r="D2203" s="256">
        <v>4</v>
      </c>
      <c r="E2203" s="259">
        <v>1.22</v>
      </c>
      <c r="F2203" s="83" t="str">
        <f t="shared" si="105"/>
        <v>February</v>
      </c>
      <c r="G2203" s="113">
        <f t="shared" si="106"/>
        <v>24</v>
      </c>
      <c r="H2203" s="49">
        <f t="shared" si="107"/>
        <v>29.28</v>
      </c>
    </row>
    <row r="2204" spans="1:8" x14ac:dyDescent="0.25">
      <c r="A2204" s="245" t="s">
        <v>659</v>
      </c>
      <c r="B2204" s="251">
        <v>0</v>
      </c>
      <c r="C2204" s="254">
        <v>24</v>
      </c>
      <c r="D2204" s="256">
        <v>12</v>
      </c>
      <c r="E2204" s="259">
        <v>1.22</v>
      </c>
      <c r="F2204" s="83" t="str">
        <f t="shared" si="105"/>
        <v>February</v>
      </c>
      <c r="G2204" s="113">
        <f t="shared" si="106"/>
        <v>24</v>
      </c>
      <c r="H2204" s="49">
        <f t="shared" si="107"/>
        <v>29.28</v>
      </c>
    </row>
    <row r="2205" spans="1:8" x14ac:dyDescent="0.25">
      <c r="A2205" s="245" t="s">
        <v>655</v>
      </c>
      <c r="B2205" s="251">
        <v>0</v>
      </c>
      <c r="C2205" s="254">
        <v>72</v>
      </c>
      <c r="D2205" s="256">
        <v>0</v>
      </c>
      <c r="E2205" s="259">
        <v>0.64800000000000002</v>
      </c>
      <c r="F2205" s="83" t="str">
        <f t="shared" si="105"/>
        <v>February</v>
      </c>
      <c r="G2205" s="113">
        <f t="shared" si="106"/>
        <v>72</v>
      </c>
      <c r="H2205" s="49">
        <f t="shared" si="107"/>
        <v>46.655999999999999</v>
      </c>
    </row>
    <row r="2206" spans="1:8" x14ac:dyDescent="0.25">
      <c r="A2206" s="245" t="s">
        <v>655</v>
      </c>
      <c r="B2206" s="251">
        <v>0</v>
      </c>
      <c r="C2206" s="254">
        <v>0</v>
      </c>
      <c r="D2206" s="256">
        <v>0</v>
      </c>
      <c r="E2206" s="257"/>
      <c r="F2206" s="83" t="str">
        <f t="shared" si="105"/>
        <v>February</v>
      </c>
      <c r="G2206" s="113">
        <f t="shared" si="106"/>
        <v>0</v>
      </c>
      <c r="H2206" s="49">
        <f t="shared" si="107"/>
        <v>0</v>
      </c>
    </row>
    <row r="2207" spans="1:8" x14ac:dyDescent="0.25">
      <c r="A2207" s="245" t="s">
        <v>659</v>
      </c>
      <c r="B2207" s="251">
        <v>62</v>
      </c>
      <c r="C2207" s="254">
        <v>64</v>
      </c>
      <c r="D2207" s="256">
        <v>12</v>
      </c>
      <c r="E2207" s="259">
        <v>0.4073</v>
      </c>
      <c r="F2207" s="83" t="str">
        <f t="shared" si="105"/>
        <v>February</v>
      </c>
      <c r="G2207" s="113">
        <f t="shared" si="106"/>
        <v>64</v>
      </c>
      <c r="H2207" s="49">
        <f t="shared" si="107"/>
        <v>26.0672</v>
      </c>
    </row>
    <row r="2208" spans="1:8" x14ac:dyDescent="0.25">
      <c r="A2208" s="245" t="s">
        <v>659</v>
      </c>
      <c r="B2208" s="251">
        <v>62</v>
      </c>
      <c r="C2208" s="254">
        <v>64</v>
      </c>
      <c r="D2208" s="256">
        <v>5</v>
      </c>
      <c r="E2208" s="259">
        <v>0.4073</v>
      </c>
      <c r="F2208" s="83" t="str">
        <f t="shared" si="105"/>
        <v>February</v>
      </c>
      <c r="G2208" s="113">
        <f t="shared" si="106"/>
        <v>64</v>
      </c>
      <c r="H2208" s="49">
        <f t="shared" si="107"/>
        <v>26.0672</v>
      </c>
    </row>
    <row r="2209" spans="1:8" x14ac:dyDescent="0.25">
      <c r="A2209" s="245" t="s">
        <v>659</v>
      </c>
      <c r="B2209" s="251">
        <v>62</v>
      </c>
      <c r="C2209" s="254">
        <v>64</v>
      </c>
      <c r="D2209" s="256">
        <v>46</v>
      </c>
      <c r="E2209" s="259">
        <v>0.4073</v>
      </c>
      <c r="F2209" s="83" t="str">
        <f t="shared" si="105"/>
        <v>February</v>
      </c>
      <c r="G2209" s="113">
        <f t="shared" si="106"/>
        <v>64</v>
      </c>
      <c r="H2209" s="49">
        <f t="shared" si="107"/>
        <v>26.0672</v>
      </c>
    </row>
    <row r="2210" spans="1:8" x14ac:dyDescent="0.25">
      <c r="A2210" s="245" t="s">
        <v>659</v>
      </c>
      <c r="B2210" s="251">
        <v>0</v>
      </c>
      <c r="C2210" s="254">
        <v>64</v>
      </c>
      <c r="D2210" s="256">
        <v>39</v>
      </c>
      <c r="E2210" s="259">
        <v>0.4073</v>
      </c>
      <c r="F2210" s="83" t="str">
        <f t="shared" si="105"/>
        <v>February</v>
      </c>
      <c r="G2210" s="113">
        <f t="shared" si="106"/>
        <v>64</v>
      </c>
      <c r="H2210" s="49">
        <f t="shared" si="107"/>
        <v>26.0672</v>
      </c>
    </row>
    <row r="2211" spans="1:8" x14ac:dyDescent="0.25">
      <c r="A2211" s="245" t="s">
        <v>650</v>
      </c>
      <c r="B2211" s="251">
        <v>0</v>
      </c>
      <c r="C2211" s="254">
        <v>123</v>
      </c>
      <c r="D2211" s="256">
        <v>5</v>
      </c>
      <c r="E2211" s="259">
        <v>3.5</v>
      </c>
      <c r="F2211" s="83" t="str">
        <f t="shared" si="105"/>
        <v>February</v>
      </c>
      <c r="G2211" s="113">
        <f t="shared" si="106"/>
        <v>123</v>
      </c>
      <c r="H2211" s="49">
        <f t="shared" si="107"/>
        <v>430.5</v>
      </c>
    </row>
    <row r="2212" spans="1:8" x14ac:dyDescent="0.25">
      <c r="A2212" s="245" t="s">
        <v>655</v>
      </c>
      <c r="B2212" s="251">
        <v>0</v>
      </c>
      <c r="C2212" s="254">
        <v>0</v>
      </c>
      <c r="D2212" s="256">
        <v>0</v>
      </c>
      <c r="E2212" s="257"/>
      <c r="F2212" s="83" t="str">
        <f t="shared" si="105"/>
        <v>February</v>
      </c>
      <c r="G2212" s="113">
        <f t="shared" si="106"/>
        <v>0</v>
      </c>
      <c r="H2212" s="49">
        <f t="shared" si="107"/>
        <v>0</v>
      </c>
    </row>
    <row r="2213" spans="1:8" x14ac:dyDescent="0.25">
      <c r="A2213" s="245" t="s">
        <v>655</v>
      </c>
      <c r="B2213" s="251">
        <v>17</v>
      </c>
      <c r="C2213" s="254">
        <v>48</v>
      </c>
      <c r="D2213" s="256">
        <v>0</v>
      </c>
      <c r="E2213" s="259">
        <v>0.64790000000000003</v>
      </c>
      <c r="F2213" s="83" t="str">
        <f t="shared" si="105"/>
        <v>February</v>
      </c>
      <c r="G2213" s="113">
        <f t="shared" si="106"/>
        <v>48</v>
      </c>
      <c r="H2213" s="49">
        <f t="shared" si="107"/>
        <v>31.099200000000003</v>
      </c>
    </row>
    <row r="2214" spans="1:8" x14ac:dyDescent="0.25">
      <c r="A2214" s="245" t="s">
        <v>655</v>
      </c>
      <c r="B2214" s="251">
        <v>0</v>
      </c>
      <c r="C2214" s="254">
        <v>48</v>
      </c>
      <c r="D2214" s="256">
        <v>13</v>
      </c>
      <c r="E2214" s="259">
        <v>0.64790000000000003</v>
      </c>
      <c r="F2214" s="83" t="str">
        <f t="shared" si="105"/>
        <v>February</v>
      </c>
      <c r="G2214" s="113">
        <f t="shared" si="106"/>
        <v>48</v>
      </c>
      <c r="H2214" s="49">
        <f t="shared" si="107"/>
        <v>31.099200000000003</v>
      </c>
    </row>
    <row r="2215" spans="1:8" x14ac:dyDescent="0.25">
      <c r="A2215" s="245" t="s">
        <v>655</v>
      </c>
      <c r="B2215" s="251">
        <v>0</v>
      </c>
      <c r="C2215" s="254">
        <v>0</v>
      </c>
      <c r="D2215" s="256">
        <v>0</v>
      </c>
      <c r="E2215" s="259">
        <v>0.64805000000000001</v>
      </c>
      <c r="F2215" s="83" t="str">
        <f t="shared" si="105"/>
        <v>February</v>
      </c>
      <c r="G2215" s="113">
        <f t="shared" si="106"/>
        <v>0</v>
      </c>
      <c r="H2215" s="49">
        <f t="shared" si="107"/>
        <v>0</v>
      </c>
    </row>
    <row r="2216" spans="1:8" x14ac:dyDescent="0.25">
      <c r="A2216" s="245" t="s">
        <v>650</v>
      </c>
      <c r="B2216" s="251">
        <v>2</v>
      </c>
      <c r="C2216" s="254">
        <v>44</v>
      </c>
      <c r="D2216" s="256">
        <v>5</v>
      </c>
      <c r="E2216" s="259">
        <v>5.95</v>
      </c>
      <c r="F2216" s="83" t="str">
        <f t="shared" si="105"/>
        <v>February</v>
      </c>
      <c r="G2216" s="113">
        <f t="shared" si="106"/>
        <v>44</v>
      </c>
      <c r="H2216" s="49">
        <f t="shared" si="107"/>
        <v>261.8</v>
      </c>
    </row>
    <row r="2217" spans="1:8" x14ac:dyDescent="0.25">
      <c r="A2217" s="245" t="s">
        <v>653</v>
      </c>
      <c r="B2217" s="251">
        <v>5</v>
      </c>
      <c r="C2217" s="254">
        <v>267</v>
      </c>
      <c r="D2217" s="256">
        <v>6</v>
      </c>
      <c r="E2217" s="259">
        <v>0.99</v>
      </c>
      <c r="F2217" s="83" t="str">
        <f t="shared" si="105"/>
        <v>February</v>
      </c>
      <c r="G2217" s="113">
        <f t="shared" si="106"/>
        <v>267</v>
      </c>
      <c r="H2217" s="49">
        <f t="shared" si="107"/>
        <v>264.33</v>
      </c>
    </row>
    <row r="2218" spans="1:8" x14ac:dyDescent="0.25">
      <c r="A2218" s="245" t="s">
        <v>659</v>
      </c>
      <c r="B2218" s="251">
        <v>4</v>
      </c>
      <c r="C2218" s="254">
        <v>84</v>
      </c>
      <c r="D2218" s="256">
        <v>12</v>
      </c>
      <c r="E2218" s="259">
        <v>0.8</v>
      </c>
      <c r="F2218" s="83" t="str">
        <f t="shared" si="105"/>
        <v>February</v>
      </c>
      <c r="G2218" s="113">
        <f t="shared" si="106"/>
        <v>84</v>
      </c>
      <c r="H2218" s="49">
        <f t="shared" si="107"/>
        <v>67.2</v>
      </c>
    </row>
    <row r="2219" spans="1:8" x14ac:dyDescent="0.25">
      <c r="A2219" s="245" t="s">
        <v>659</v>
      </c>
      <c r="B2219" s="251">
        <v>7</v>
      </c>
      <c r="C2219" s="254">
        <v>72</v>
      </c>
      <c r="D2219" s="256">
        <v>41</v>
      </c>
      <c r="E2219" s="259">
        <v>0.8</v>
      </c>
      <c r="F2219" s="83" t="str">
        <f t="shared" si="105"/>
        <v>February</v>
      </c>
      <c r="G2219" s="113">
        <f t="shared" si="106"/>
        <v>72</v>
      </c>
      <c r="H2219" s="49">
        <f t="shared" si="107"/>
        <v>57.6</v>
      </c>
    </row>
    <row r="2220" spans="1:8" x14ac:dyDescent="0.25">
      <c r="A2220" s="245" t="s">
        <v>659</v>
      </c>
      <c r="B2220" s="251">
        <v>0</v>
      </c>
      <c r="C2220" s="254">
        <v>108</v>
      </c>
      <c r="D2220" s="256">
        <v>0</v>
      </c>
      <c r="E2220" s="259">
        <v>0.8</v>
      </c>
      <c r="F2220" s="83" t="str">
        <f t="shared" si="105"/>
        <v>February</v>
      </c>
      <c r="G2220" s="113">
        <f t="shared" si="106"/>
        <v>108</v>
      </c>
      <c r="H2220" s="49">
        <f t="shared" si="107"/>
        <v>86.4</v>
      </c>
    </row>
    <row r="2221" spans="1:8" x14ac:dyDescent="0.25">
      <c r="A2221" s="245" t="s">
        <v>654</v>
      </c>
      <c r="B2221" s="251">
        <v>0</v>
      </c>
      <c r="C2221" s="254">
        <v>96</v>
      </c>
      <c r="D2221" s="256">
        <v>16</v>
      </c>
      <c r="E2221" s="259">
        <v>1.6850000000000001</v>
      </c>
      <c r="F2221" s="83" t="str">
        <f t="shared" si="105"/>
        <v>February</v>
      </c>
      <c r="G2221" s="113">
        <f t="shared" si="106"/>
        <v>96</v>
      </c>
      <c r="H2221" s="49">
        <f t="shared" si="107"/>
        <v>161.76</v>
      </c>
    </row>
    <row r="2222" spans="1:8" x14ac:dyDescent="0.25">
      <c r="A2222" s="245" t="s">
        <v>659</v>
      </c>
      <c r="B2222" s="251">
        <v>5</v>
      </c>
      <c r="C2222" s="254">
        <v>32</v>
      </c>
      <c r="D2222" s="256">
        <v>23</v>
      </c>
      <c r="E2222" s="259">
        <v>2.0499999999999998</v>
      </c>
      <c r="F2222" s="83" t="str">
        <f t="shared" si="105"/>
        <v>February</v>
      </c>
      <c r="G2222" s="113">
        <f t="shared" si="106"/>
        <v>32</v>
      </c>
      <c r="H2222" s="49">
        <f t="shared" si="107"/>
        <v>65.599999999999994</v>
      </c>
    </row>
    <row r="2223" spans="1:8" x14ac:dyDescent="0.25">
      <c r="A2223" s="245" t="s">
        <v>659</v>
      </c>
      <c r="B2223" s="251">
        <v>0</v>
      </c>
      <c r="C2223" s="254">
        <v>64</v>
      </c>
      <c r="D2223" s="256">
        <v>0</v>
      </c>
      <c r="E2223" s="259">
        <v>2.0529999999999999</v>
      </c>
      <c r="F2223" s="83" t="str">
        <f t="shared" si="105"/>
        <v>February</v>
      </c>
      <c r="G2223" s="113">
        <f t="shared" si="106"/>
        <v>64</v>
      </c>
      <c r="H2223" s="49">
        <f t="shared" si="107"/>
        <v>131.392</v>
      </c>
    </row>
    <row r="2224" spans="1:8" x14ac:dyDescent="0.25">
      <c r="A2224" s="245" t="s">
        <v>659</v>
      </c>
      <c r="B2224" s="251">
        <v>9</v>
      </c>
      <c r="C2224" s="254">
        <v>48</v>
      </c>
      <c r="D2224" s="256">
        <v>22</v>
      </c>
      <c r="E2224" s="259">
        <v>2.0529999999999999</v>
      </c>
      <c r="F2224" s="83" t="str">
        <f t="shared" si="105"/>
        <v>February</v>
      </c>
      <c r="G2224" s="113">
        <f t="shared" si="106"/>
        <v>48</v>
      </c>
      <c r="H2224" s="49">
        <f t="shared" si="107"/>
        <v>98.543999999999997</v>
      </c>
    </row>
    <row r="2225" spans="1:8" x14ac:dyDescent="0.25">
      <c r="A2225" s="245" t="s">
        <v>654</v>
      </c>
      <c r="B2225" s="251">
        <v>3</v>
      </c>
      <c r="C2225" s="254">
        <v>42</v>
      </c>
      <c r="D2225" s="256">
        <v>7</v>
      </c>
      <c r="E2225" s="259">
        <v>2.1</v>
      </c>
      <c r="F2225" s="83" t="str">
        <f t="shared" si="105"/>
        <v>February</v>
      </c>
      <c r="G2225" s="113">
        <f t="shared" si="106"/>
        <v>42</v>
      </c>
      <c r="H2225" s="49">
        <f t="shared" si="107"/>
        <v>88.2</v>
      </c>
    </row>
    <row r="2226" spans="1:8" x14ac:dyDescent="0.25">
      <c r="A2226" s="245" t="s">
        <v>654</v>
      </c>
      <c r="B2226" s="251">
        <v>11</v>
      </c>
      <c r="C2226" s="254">
        <v>24</v>
      </c>
      <c r="D2226" s="256">
        <v>13</v>
      </c>
      <c r="E2226" s="259">
        <v>2.1</v>
      </c>
      <c r="F2226" s="83" t="str">
        <f t="shared" si="105"/>
        <v>February</v>
      </c>
      <c r="G2226" s="113">
        <f t="shared" si="106"/>
        <v>24</v>
      </c>
      <c r="H2226" s="49">
        <f t="shared" si="107"/>
        <v>50.400000000000006</v>
      </c>
    </row>
    <row r="2227" spans="1:8" x14ac:dyDescent="0.25">
      <c r="A2227" s="245" t="s">
        <v>654</v>
      </c>
      <c r="B2227" s="251">
        <v>1</v>
      </c>
      <c r="C2227" s="254">
        <v>19</v>
      </c>
      <c r="D2227" s="256">
        <v>4</v>
      </c>
      <c r="E2227" s="259">
        <v>2.1</v>
      </c>
      <c r="F2227" s="83" t="str">
        <f t="shared" si="105"/>
        <v>February</v>
      </c>
      <c r="G2227" s="113">
        <f t="shared" si="106"/>
        <v>19</v>
      </c>
      <c r="H2227" s="49">
        <f t="shared" si="107"/>
        <v>39.9</v>
      </c>
    </row>
    <row r="2228" spans="1:8" x14ac:dyDescent="0.25">
      <c r="A2228" s="245" t="s">
        <v>654</v>
      </c>
      <c r="B2228" s="251">
        <v>0</v>
      </c>
      <c r="C2228" s="254">
        <v>0</v>
      </c>
      <c r="D2228" s="256">
        <v>0</v>
      </c>
      <c r="E2228" s="259">
        <v>2.1</v>
      </c>
      <c r="F2228" s="83" t="str">
        <f t="shared" si="105"/>
        <v>February</v>
      </c>
      <c r="G2228" s="113">
        <f t="shared" si="106"/>
        <v>0</v>
      </c>
      <c r="H2228" s="49">
        <f t="shared" si="107"/>
        <v>0</v>
      </c>
    </row>
    <row r="2229" spans="1:8" x14ac:dyDescent="0.25">
      <c r="A2229" s="245" t="s">
        <v>654</v>
      </c>
      <c r="B2229" s="251">
        <v>0</v>
      </c>
      <c r="C2229" s="254">
        <v>6</v>
      </c>
      <c r="D2229" s="256">
        <v>0</v>
      </c>
      <c r="E2229" s="259">
        <v>2.1</v>
      </c>
      <c r="F2229" s="83" t="str">
        <f t="shared" si="105"/>
        <v>February</v>
      </c>
      <c r="G2229" s="113">
        <f t="shared" si="106"/>
        <v>6</v>
      </c>
      <c r="H2229" s="49">
        <f t="shared" si="107"/>
        <v>12.600000000000001</v>
      </c>
    </row>
    <row r="2230" spans="1:8" x14ac:dyDescent="0.25">
      <c r="A2230" s="245" t="s">
        <v>654</v>
      </c>
      <c r="B2230" s="251">
        <v>7</v>
      </c>
      <c r="C2230" s="254">
        <v>48</v>
      </c>
      <c r="D2230" s="256">
        <v>7</v>
      </c>
      <c r="E2230" s="259">
        <v>2.1</v>
      </c>
      <c r="F2230" s="83" t="str">
        <f t="shared" si="105"/>
        <v>February</v>
      </c>
      <c r="G2230" s="113">
        <f t="shared" si="106"/>
        <v>48</v>
      </c>
      <c r="H2230" s="49">
        <f t="shared" si="107"/>
        <v>100.80000000000001</v>
      </c>
    </row>
    <row r="2231" spans="1:8" x14ac:dyDescent="0.25">
      <c r="A2231" s="245" t="s">
        <v>654</v>
      </c>
      <c r="B2231" s="251">
        <v>7</v>
      </c>
      <c r="C2231" s="254">
        <v>42</v>
      </c>
      <c r="D2231" s="256">
        <v>6</v>
      </c>
      <c r="E2231" s="259">
        <v>2.1</v>
      </c>
      <c r="F2231" s="83" t="str">
        <f t="shared" ref="F2231:F2294" si="108">"February"</f>
        <v>February</v>
      </c>
      <c r="G2231" s="113">
        <f t="shared" si="106"/>
        <v>42</v>
      </c>
      <c r="H2231" s="49">
        <f t="shared" si="107"/>
        <v>88.2</v>
      </c>
    </row>
    <row r="2232" spans="1:8" x14ac:dyDescent="0.25">
      <c r="A2232" s="245" t="s">
        <v>654</v>
      </c>
      <c r="B2232" s="251">
        <v>0</v>
      </c>
      <c r="C2232" s="254">
        <v>0</v>
      </c>
      <c r="D2232" s="256">
        <v>0</v>
      </c>
      <c r="E2232" s="259">
        <v>2.1</v>
      </c>
      <c r="F2232" s="83" t="str">
        <f t="shared" si="108"/>
        <v>February</v>
      </c>
      <c r="G2232" s="113">
        <f t="shared" si="106"/>
        <v>0</v>
      </c>
      <c r="H2232" s="49">
        <f t="shared" si="107"/>
        <v>0</v>
      </c>
    </row>
    <row r="2233" spans="1:8" x14ac:dyDescent="0.25">
      <c r="A2233" s="245" t="s">
        <v>654</v>
      </c>
      <c r="B2233" s="251">
        <v>13</v>
      </c>
      <c r="C2233" s="254">
        <v>132</v>
      </c>
      <c r="D2233" s="256">
        <v>20</v>
      </c>
      <c r="E2233" s="259">
        <v>2.1</v>
      </c>
      <c r="F2233" s="83" t="str">
        <f t="shared" si="108"/>
        <v>February</v>
      </c>
      <c r="G2233" s="113">
        <f t="shared" si="106"/>
        <v>132</v>
      </c>
      <c r="H2233" s="49">
        <f t="shared" si="107"/>
        <v>277.2</v>
      </c>
    </row>
    <row r="2234" spans="1:8" x14ac:dyDescent="0.25">
      <c r="A2234" s="245" t="s">
        <v>654</v>
      </c>
      <c r="B2234" s="251">
        <v>0</v>
      </c>
      <c r="C2234" s="254">
        <v>42</v>
      </c>
      <c r="D2234" s="256">
        <v>14</v>
      </c>
      <c r="E2234" s="259">
        <v>2.1</v>
      </c>
      <c r="F2234" s="83" t="str">
        <f t="shared" si="108"/>
        <v>February</v>
      </c>
      <c r="G2234" s="113">
        <f t="shared" si="106"/>
        <v>42</v>
      </c>
      <c r="H2234" s="49">
        <f t="shared" si="107"/>
        <v>88.2</v>
      </c>
    </row>
    <row r="2235" spans="1:8" x14ac:dyDescent="0.25">
      <c r="A2235" s="245" t="s">
        <v>654</v>
      </c>
      <c r="B2235" s="251">
        <v>6</v>
      </c>
      <c r="C2235" s="254">
        <v>18</v>
      </c>
      <c r="D2235" s="256">
        <v>0</v>
      </c>
      <c r="E2235" s="259">
        <v>2.1</v>
      </c>
      <c r="F2235" s="83" t="str">
        <f t="shared" si="108"/>
        <v>February</v>
      </c>
      <c r="G2235" s="113">
        <f t="shared" si="106"/>
        <v>18</v>
      </c>
      <c r="H2235" s="49">
        <f t="shared" si="107"/>
        <v>37.800000000000004</v>
      </c>
    </row>
    <row r="2236" spans="1:8" x14ac:dyDescent="0.25">
      <c r="A2236" s="245" t="s">
        <v>654</v>
      </c>
      <c r="B2236" s="251">
        <v>0</v>
      </c>
      <c r="C2236" s="254">
        <v>9</v>
      </c>
      <c r="D2236" s="256">
        <v>4</v>
      </c>
      <c r="E2236" s="259">
        <v>2.1</v>
      </c>
      <c r="F2236" s="83" t="str">
        <f t="shared" si="108"/>
        <v>February</v>
      </c>
      <c r="G2236" s="113">
        <f t="shared" si="106"/>
        <v>9</v>
      </c>
      <c r="H2236" s="49">
        <f t="shared" si="107"/>
        <v>18.900000000000002</v>
      </c>
    </row>
    <row r="2237" spans="1:8" x14ac:dyDescent="0.25">
      <c r="A2237" s="245" t="s">
        <v>654</v>
      </c>
      <c r="B2237" s="251">
        <v>18</v>
      </c>
      <c r="C2237" s="254">
        <v>114</v>
      </c>
      <c r="D2237" s="256">
        <v>13</v>
      </c>
      <c r="E2237" s="259">
        <v>2.1</v>
      </c>
      <c r="F2237" s="83" t="str">
        <f t="shared" si="108"/>
        <v>February</v>
      </c>
      <c r="G2237" s="113">
        <f t="shared" si="106"/>
        <v>114</v>
      </c>
      <c r="H2237" s="49">
        <f t="shared" si="107"/>
        <v>239.4</v>
      </c>
    </row>
    <row r="2238" spans="1:8" x14ac:dyDescent="0.25">
      <c r="A2238" s="245" t="s">
        <v>654</v>
      </c>
      <c r="B2238" s="251">
        <v>12</v>
      </c>
      <c r="C2238" s="254">
        <v>57</v>
      </c>
      <c r="D2238" s="256">
        <v>16</v>
      </c>
      <c r="E2238" s="259">
        <v>2.1</v>
      </c>
      <c r="F2238" s="83" t="str">
        <f t="shared" si="108"/>
        <v>February</v>
      </c>
      <c r="G2238" s="113">
        <f t="shared" si="106"/>
        <v>57</v>
      </c>
      <c r="H2238" s="49">
        <f t="shared" si="107"/>
        <v>119.7</v>
      </c>
    </row>
    <row r="2239" spans="1:8" x14ac:dyDescent="0.25">
      <c r="A2239" s="245" t="s">
        <v>654</v>
      </c>
      <c r="B2239" s="251">
        <v>14</v>
      </c>
      <c r="C2239" s="254">
        <v>90</v>
      </c>
      <c r="D2239" s="256">
        <v>22</v>
      </c>
      <c r="E2239" s="259">
        <v>2.1</v>
      </c>
      <c r="F2239" s="83" t="str">
        <f t="shared" si="108"/>
        <v>February</v>
      </c>
      <c r="G2239" s="113">
        <f t="shared" si="106"/>
        <v>90</v>
      </c>
      <c r="H2239" s="49">
        <f t="shared" si="107"/>
        <v>189</v>
      </c>
    </row>
    <row r="2240" spans="1:8" x14ac:dyDescent="0.25">
      <c r="A2240" s="245" t="s">
        <v>654</v>
      </c>
      <c r="B2240" s="251">
        <v>4</v>
      </c>
      <c r="C2240" s="254">
        <v>71</v>
      </c>
      <c r="D2240" s="256">
        <v>4</v>
      </c>
      <c r="E2240" s="259">
        <v>2.1</v>
      </c>
      <c r="F2240" s="83" t="str">
        <f t="shared" si="108"/>
        <v>February</v>
      </c>
      <c r="G2240" s="113">
        <f t="shared" si="106"/>
        <v>71</v>
      </c>
      <c r="H2240" s="49">
        <f t="shared" si="107"/>
        <v>149.1</v>
      </c>
    </row>
    <row r="2241" spans="1:8" x14ac:dyDescent="0.25">
      <c r="A2241" s="245" t="s">
        <v>654</v>
      </c>
      <c r="B2241" s="251">
        <v>6</v>
      </c>
      <c r="C2241" s="254">
        <v>42</v>
      </c>
      <c r="D2241" s="256">
        <v>8</v>
      </c>
      <c r="E2241" s="259">
        <v>2.1</v>
      </c>
      <c r="F2241" s="83" t="str">
        <f t="shared" si="108"/>
        <v>February</v>
      </c>
      <c r="G2241" s="113">
        <f t="shared" si="106"/>
        <v>42</v>
      </c>
      <c r="H2241" s="49">
        <f t="shared" si="107"/>
        <v>88.2</v>
      </c>
    </row>
    <row r="2242" spans="1:8" x14ac:dyDescent="0.25">
      <c r="A2242" s="245" t="s">
        <v>654</v>
      </c>
      <c r="B2242" s="251">
        <v>5</v>
      </c>
      <c r="C2242" s="254">
        <v>12</v>
      </c>
      <c r="D2242" s="256">
        <v>0</v>
      </c>
      <c r="E2242" s="259">
        <v>2.1</v>
      </c>
      <c r="F2242" s="83" t="str">
        <f t="shared" si="108"/>
        <v>February</v>
      </c>
      <c r="G2242" s="113">
        <f t="shared" si="106"/>
        <v>12</v>
      </c>
      <c r="H2242" s="49">
        <f t="shared" si="107"/>
        <v>25.200000000000003</v>
      </c>
    </row>
    <row r="2243" spans="1:8" x14ac:dyDescent="0.25">
      <c r="A2243" s="245" t="s">
        <v>654</v>
      </c>
      <c r="B2243" s="251">
        <v>12</v>
      </c>
      <c r="C2243" s="254">
        <v>30</v>
      </c>
      <c r="D2243" s="256">
        <v>12</v>
      </c>
      <c r="E2243" s="259">
        <v>2.1</v>
      </c>
      <c r="F2243" s="83" t="str">
        <f t="shared" si="108"/>
        <v>February</v>
      </c>
      <c r="G2243" s="113">
        <f t="shared" ref="G2243:G2306" si="109">IFERROR(IF(C2243=" ",0,C2243),0)</f>
        <v>30</v>
      </c>
      <c r="H2243" s="49">
        <f t="shared" ref="H2243:H2306" si="110">IFERROR(G2243 * E2243, 0)</f>
        <v>63</v>
      </c>
    </row>
    <row r="2244" spans="1:8" x14ac:dyDescent="0.25">
      <c r="A2244" s="245" t="s">
        <v>659</v>
      </c>
      <c r="B2244" s="251">
        <v>10</v>
      </c>
      <c r="C2244" s="254">
        <v>1</v>
      </c>
      <c r="D2244" s="256">
        <v>12</v>
      </c>
      <c r="E2244" s="259">
        <v>0.82</v>
      </c>
      <c r="F2244" s="83" t="str">
        <f t="shared" si="108"/>
        <v>February</v>
      </c>
      <c r="G2244" s="113">
        <f t="shared" si="109"/>
        <v>1</v>
      </c>
      <c r="H2244" s="49">
        <f t="shared" si="110"/>
        <v>0.82</v>
      </c>
    </row>
    <row r="2245" spans="1:8" x14ac:dyDescent="0.25">
      <c r="A2245" s="245" t="s">
        <v>659</v>
      </c>
      <c r="B2245" s="251">
        <v>12</v>
      </c>
      <c r="C2245" s="254">
        <v>3</v>
      </c>
      <c r="D2245" s="256">
        <v>13</v>
      </c>
      <c r="E2245" s="259">
        <v>0.82</v>
      </c>
      <c r="F2245" s="83" t="str">
        <f t="shared" si="108"/>
        <v>February</v>
      </c>
      <c r="G2245" s="113">
        <f t="shared" si="109"/>
        <v>3</v>
      </c>
      <c r="H2245" s="49">
        <f t="shared" si="110"/>
        <v>2.46</v>
      </c>
    </row>
    <row r="2246" spans="1:8" x14ac:dyDescent="0.25">
      <c r="A2246" s="245" t="s">
        <v>659</v>
      </c>
      <c r="B2246" s="251">
        <v>0</v>
      </c>
      <c r="C2246" s="254">
        <v>0</v>
      </c>
      <c r="D2246" s="256">
        <v>0</v>
      </c>
      <c r="E2246" s="259">
        <v>0.82</v>
      </c>
      <c r="F2246" s="83" t="str">
        <f t="shared" si="108"/>
        <v>February</v>
      </c>
      <c r="G2246" s="113">
        <f t="shared" si="109"/>
        <v>0</v>
      </c>
      <c r="H2246" s="49">
        <f t="shared" si="110"/>
        <v>0</v>
      </c>
    </row>
    <row r="2247" spans="1:8" x14ac:dyDescent="0.25">
      <c r="A2247" s="245" t="s">
        <v>659</v>
      </c>
      <c r="B2247" s="251">
        <v>0</v>
      </c>
      <c r="C2247" s="254">
        <v>0</v>
      </c>
      <c r="D2247" s="256">
        <v>0</v>
      </c>
      <c r="E2247" s="259">
        <v>0.82</v>
      </c>
      <c r="F2247" s="83" t="str">
        <f t="shared" si="108"/>
        <v>February</v>
      </c>
      <c r="G2247" s="113">
        <f t="shared" si="109"/>
        <v>0</v>
      </c>
      <c r="H2247" s="49">
        <f t="shared" si="110"/>
        <v>0</v>
      </c>
    </row>
    <row r="2248" spans="1:8" x14ac:dyDescent="0.25">
      <c r="A2248" s="245" t="s">
        <v>659</v>
      </c>
      <c r="B2248" s="251">
        <v>0</v>
      </c>
      <c r="C2248" s="254">
        <v>0</v>
      </c>
      <c r="D2248" s="256">
        <v>0</v>
      </c>
      <c r="E2248" s="259">
        <v>0.82</v>
      </c>
      <c r="F2248" s="83" t="str">
        <f t="shared" si="108"/>
        <v>February</v>
      </c>
      <c r="G2248" s="113">
        <f t="shared" si="109"/>
        <v>0</v>
      </c>
      <c r="H2248" s="49">
        <f t="shared" si="110"/>
        <v>0</v>
      </c>
    </row>
    <row r="2249" spans="1:8" x14ac:dyDescent="0.25">
      <c r="A2249" s="245" t="s">
        <v>659</v>
      </c>
      <c r="B2249" s="251">
        <v>13</v>
      </c>
      <c r="C2249" s="254">
        <v>2</v>
      </c>
      <c r="D2249" s="256">
        <v>9</v>
      </c>
      <c r="E2249" s="259">
        <v>8.2000000000000003E-2</v>
      </c>
      <c r="F2249" s="83" t="str">
        <f t="shared" si="108"/>
        <v>February</v>
      </c>
      <c r="G2249" s="113">
        <f t="shared" si="109"/>
        <v>2</v>
      </c>
      <c r="H2249" s="49">
        <f t="shared" si="110"/>
        <v>0.16400000000000001</v>
      </c>
    </row>
    <row r="2250" spans="1:8" x14ac:dyDescent="0.25">
      <c r="A2250" s="245" t="s">
        <v>659</v>
      </c>
      <c r="B2250" s="251">
        <v>0</v>
      </c>
      <c r="C2250" s="254">
        <v>0</v>
      </c>
      <c r="D2250" s="256">
        <v>0</v>
      </c>
      <c r="E2250" s="259">
        <v>0.82</v>
      </c>
      <c r="F2250" s="83" t="str">
        <f t="shared" si="108"/>
        <v>February</v>
      </c>
      <c r="G2250" s="113">
        <f t="shared" si="109"/>
        <v>0</v>
      </c>
      <c r="H2250" s="49">
        <f t="shared" si="110"/>
        <v>0</v>
      </c>
    </row>
    <row r="2251" spans="1:8" x14ac:dyDescent="0.25">
      <c r="A2251" s="245" t="s">
        <v>659</v>
      </c>
      <c r="B2251" s="251">
        <v>0</v>
      </c>
      <c r="C2251" s="254">
        <v>0</v>
      </c>
      <c r="D2251" s="256">
        <v>0</v>
      </c>
      <c r="E2251" s="259">
        <v>0.82</v>
      </c>
      <c r="F2251" s="83" t="str">
        <f t="shared" si="108"/>
        <v>February</v>
      </c>
      <c r="G2251" s="113">
        <f t="shared" si="109"/>
        <v>0</v>
      </c>
      <c r="H2251" s="49">
        <f t="shared" si="110"/>
        <v>0</v>
      </c>
    </row>
    <row r="2252" spans="1:8" x14ac:dyDescent="0.25">
      <c r="A2252" s="245" t="s">
        <v>659</v>
      </c>
      <c r="B2252" s="251">
        <v>9</v>
      </c>
      <c r="C2252" s="254">
        <v>1</v>
      </c>
      <c r="D2252" s="256">
        <v>7</v>
      </c>
      <c r="E2252" s="259">
        <v>0.82</v>
      </c>
      <c r="F2252" s="83" t="str">
        <f t="shared" si="108"/>
        <v>February</v>
      </c>
      <c r="G2252" s="113">
        <f t="shared" si="109"/>
        <v>1</v>
      </c>
      <c r="H2252" s="49">
        <f t="shared" si="110"/>
        <v>0.82</v>
      </c>
    </row>
    <row r="2253" spans="1:8" x14ac:dyDescent="0.25">
      <c r="A2253" s="245" t="s">
        <v>659</v>
      </c>
      <c r="B2253" s="251">
        <v>0</v>
      </c>
      <c r="C2253" s="254">
        <v>0</v>
      </c>
      <c r="D2253" s="256">
        <v>0</v>
      </c>
      <c r="E2253" s="259">
        <v>0.82</v>
      </c>
      <c r="F2253" s="83" t="str">
        <f t="shared" si="108"/>
        <v>February</v>
      </c>
      <c r="G2253" s="113">
        <f t="shared" si="109"/>
        <v>0</v>
      </c>
      <c r="H2253" s="49">
        <f t="shared" si="110"/>
        <v>0</v>
      </c>
    </row>
    <row r="2254" spans="1:8" x14ac:dyDescent="0.25">
      <c r="A2254" s="244" t="s">
        <v>650</v>
      </c>
      <c r="B2254" s="251">
        <v>2</v>
      </c>
      <c r="C2254" s="254">
        <v>41</v>
      </c>
      <c r="D2254" s="256">
        <v>3</v>
      </c>
      <c r="E2254" s="259">
        <v>4.95</v>
      </c>
      <c r="F2254" s="83" t="str">
        <f t="shared" si="108"/>
        <v>February</v>
      </c>
      <c r="G2254" s="113">
        <f t="shared" si="109"/>
        <v>41</v>
      </c>
      <c r="H2254" s="49">
        <f t="shared" si="110"/>
        <v>202.95000000000002</v>
      </c>
    </row>
    <row r="2255" spans="1:8" x14ac:dyDescent="0.25">
      <c r="A2255" s="245" t="s">
        <v>650</v>
      </c>
      <c r="B2255" s="251">
        <v>0</v>
      </c>
      <c r="C2255" s="254">
        <v>0</v>
      </c>
      <c r="D2255" s="256">
        <v>0</v>
      </c>
      <c r="E2255" s="259">
        <v>3.5</v>
      </c>
      <c r="F2255" s="83" t="str">
        <f t="shared" si="108"/>
        <v>February</v>
      </c>
      <c r="G2255" s="113">
        <f t="shared" si="109"/>
        <v>0</v>
      </c>
      <c r="H2255" s="49">
        <f t="shared" si="110"/>
        <v>0</v>
      </c>
    </row>
    <row r="2256" spans="1:8" x14ac:dyDescent="0.25">
      <c r="A2256" s="245"/>
      <c r="B2256" s="251"/>
      <c r="C2256" s="254">
        <v>0</v>
      </c>
      <c r="D2256" s="256"/>
      <c r="E2256" s="257"/>
      <c r="F2256" s="83" t="str">
        <f t="shared" si="108"/>
        <v>February</v>
      </c>
      <c r="G2256" s="113">
        <f t="shared" si="109"/>
        <v>0</v>
      </c>
      <c r="H2256" s="49">
        <f t="shared" si="110"/>
        <v>0</v>
      </c>
    </row>
    <row r="2257" spans="1:8" x14ac:dyDescent="0.25">
      <c r="A2257" s="245" t="s">
        <v>654</v>
      </c>
      <c r="B2257" s="251">
        <v>6</v>
      </c>
      <c r="C2257" s="254">
        <v>96</v>
      </c>
      <c r="D2257" s="256">
        <v>8</v>
      </c>
      <c r="E2257" s="259">
        <v>0.75900000000000001</v>
      </c>
      <c r="F2257" s="83" t="str">
        <f t="shared" si="108"/>
        <v>February</v>
      </c>
      <c r="G2257" s="113">
        <f t="shared" si="109"/>
        <v>96</v>
      </c>
      <c r="H2257" s="49">
        <f t="shared" si="110"/>
        <v>72.864000000000004</v>
      </c>
    </row>
    <row r="2258" spans="1:8" x14ac:dyDescent="0.25">
      <c r="A2258" s="245" t="s">
        <v>654</v>
      </c>
      <c r="B2258" s="251">
        <v>0</v>
      </c>
      <c r="C2258" s="254">
        <v>120</v>
      </c>
      <c r="D2258" s="256">
        <v>24</v>
      </c>
      <c r="E2258" s="259">
        <v>0.76</v>
      </c>
      <c r="F2258" s="83" t="str">
        <f t="shared" si="108"/>
        <v>February</v>
      </c>
      <c r="G2258" s="113">
        <f t="shared" si="109"/>
        <v>120</v>
      </c>
      <c r="H2258" s="49">
        <f t="shared" si="110"/>
        <v>91.2</v>
      </c>
    </row>
    <row r="2259" spans="1:8" x14ac:dyDescent="0.25">
      <c r="A2259" s="245" t="s">
        <v>654</v>
      </c>
      <c r="B2259" s="251">
        <v>16</v>
      </c>
      <c r="C2259" s="254">
        <v>108</v>
      </c>
      <c r="D2259" s="256">
        <v>21</v>
      </c>
      <c r="E2259" s="259">
        <v>0.76</v>
      </c>
      <c r="F2259" s="83" t="str">
        <f t="shared" si="108"/>
        <v>February</v>
      </c>
      <c r="G2259" s="113">
        <f t="shared" si="109"/>
        <v>108</v>
      </c>
      <c r="H2259" s="49">
        <f t="shared" si="110"/>
        <v>82.08</v>
      </c>
    </row>
    <row r="2260" spans="1:8" x14ac:dyDescent="0.25">
      <c r="A2260" s="245" t="s">
        <v>650</v>
      </c>
      <c r="B2260" s="251">
        <v>0</v>
      </c>
      <c r="C2260" s="254">
        <v>0</v>
      </c>
      <c r="D2260" s="256">
        <v>0</v>
      </c>
      <c r="E2260" s="259">
        <v>5.25</v>
      </c>
      <c r="F2260" s="83" t="str">
        <f t="shared" si="108"/>
        <v>February</v>
      </c>
      <c r="G2260" s="113">
        <f t="shared" si="109"/>
        <v>0</v>
      </c>
      <c r="H2260" s="49">
        <f t="shared" si="110"/>
        <v>0</v>
      </c>
    </row>
    <row r="2261" spans="1:8" x14ac:dyDescent="0.25">
      <c r="A2261" s="245" t="s">
        <v>660</v>
      </c>
      <c r="B2261" s="251">
        <v>0</v>
      </c>
      <c r="C2261" s="254">
        <v>456</v>
      </c>
      <c r="D2261" s="256">
        <v>48</v>
      </c>
      <c r="E2261" s="259">
        <v>1.333</v>
      </c>
      <c r="F2261" s="83" t="str">
        <f t="shared" si="108"/>
        <v>February</v>
      </c>
      <c r="G2261" s="113">
        <f t="shared" si="109"/>
        <v>456</v>
      </c>
      <c r="H2261" s="49">
        <f t="shared" si="110"/>
        <v>607.84799999999996</v>
      </c>
    </row>
    <row r="2262" spans="1:8" x14ac:dyDescent="0.25">
      <c r="A2262" s="245" t="s">
        <v>659</v>
      </c>
      <c r="B2262" s="251">
        <v>0</v>
      </c>
      <c r="C2262" s="254">
        <v>90</v>
      </c>
      <c r="D2262" s="256">
        <v>0</v>
      </c>
      <c r="E2262" s="259">
        <v>0.81</v>
      </c>
      <c r="F2262" s="83" t="str">
        <f t="shared" si="108"/>
        <v>February</v>
      </c>
      <c r="G2262" s="113">
        <f t="shared" si="109"/>
        <v>90</v>
      </c>
      <c r="H2262" s="49">
        <f t="shared" si="110"/>
        <v>72.900000000000006</v>
      </c>
    </row>
    <row r="2263" spans="1:8" x14ac:dyDescent="0.25">
      <c r="A2263" s="245" t="s">
        <v>659</v>
      </c>
      <c r="B2263" s="251">
        <v>15</v>
      </c>
      <c r="C2263" s="254">
        <v>36</v>
      </c>
      <c r="D2263" s="256">
        <v>3</v>
      </c>
      <c r="E2263" s="259">
        <v>0.34300000000000003</v>
      </c>
      <c r="F2263" s="83" t="str">
        <f t="shared" si="108"/>
        <v>February</v>
      </c>
      <c r="G2263" s="113">
        <f t="shared" si="109"/>
        <v>36</v>
      </c>
      <c r="H2263" s="49">
        <f t="shared" si="110"/>
        <v>12.348000000000001</v>
      </c>
    </row>
    <row r="2264" spans="1:8" x14ac:dyDescent="0.25">
      <c r="A2264" s="245" t="s">
        <v>659</v>
      </c>
      <c r="B2264" s="251">
        <v>0</v>
      </c>
      <c r="C2264" s="254">
        <v>90</v>
      </c>
      <c r="D2264" s="256">
        <v>0</v>
      </c>
      <c r="E2264" s="259">
        <v>0.34</v>
      </c>
      <c r="F2264" s="83" t="str">
        <f t="shared" si="108"/>
        <v>February</v>
      </c>
      <c r="G2264" s="113">
        <f t="shared" si="109"/>
        <v>90</v>
      </c>
      <c r="H2264" s="49">
        <f t="shared" si="110"/>
        <v>30.6</v>
      </c>
    </row>
    <row r="2265" spans="1:8" x14ac:dyDescent="0.25">
      <c r="A2265" s="245" t="s">
        <v>659</v>
      </c>
      <c r="B2265" s="251">
        <v>5</v>
      </c>
      <c r="C2265" s="254">
        <v>54</v>
      </c>
      <c r="D2265" s="256">
        <v>15</v>
      </c>
      <c r="E2265" s="259">
        <v>0.34</v>
      </c>
      <c r="F2265" s="83" t="str">
        <f t="shared" si="108"/>
        <v>February</v>
      </c>
      <c r="G2265" s="113">
        <f t="shared" si="109"/>
        <v>54</v>
      </c>
      <c r="H2265" s="49">
        <f t="shared" si="110"/>
        <v>18.360000000000003</v>
      </c>
    </row>
    <row r="2266" spans="1:8" x14ac:dyDescent="0.25">
      <c r="A2266" s="245" t="s">
        <v>659</v>
      </c>
      <c r="B2266" s="251">
        <v>7</v>
      </c>
      <c r="C2266" s="254">
        <v>30</v>
      </c>
      <c r="D2266" s="256">
        <v>0</v>
      </c>
      <c r="E2266" s="259">
        <v>0.54</v>
      </c>
      <c r="F2266" s="83" t="str">
        <f t="shared" si="108"/>
        <v>February</v>
      </c>
      <c r="G2266" s="113">
        <f t="shared" si="109"/>
        <v>30</v>
      </c>
      <c r="H2266" s="49">
        <f t="shared" si="110"/>
        <v>16.200000000000003</v>
      </c>
    </row>
    <row r="2267" spans="1:8" x14ac:dyDescent="0.25">
      <c r="A2267" s="245" t="s">
        <v>659</v>
      </c>
      <c r="B2267" s="251">
        <v>9</v>
      </c>
      <c r="C2267" s="254">
        <v>12</v>
      </c>
      <c r="D2267" s="256">
        <v>0</v>
      </c>
      <c r="E2267" s="259">
        <v>0.54330000000000001</v>
      </c>
      <c r="F2267" s="83" t="str">
        <f t="shared" si="108"/>
        <v>February</v>
      </c>
      <c r="G2267" s="113">
        <f t="shared" si="109"/>
        <v>12</v>
      </c>
      <c r="H2267" s="49">
        <f t="shared" si="110"/>
        <v>6.5196000000000005</v>
      </c>
    </row>
    <row r="2268" spans="1:8" x14ac:dyDescent="0.25">
      <c r="A2268" s="245" t="s">
        <v>659</v>
      </c>
      <c r="B2268" s="251">
        <v>0</v>
      </c>
      <c r="C2268" s="254">
        <v>48</v>
      </c>
      <c r="D2268" s="256">
        <v>0</v>
      </c>
      <c r="E2268" s="259">
        <v>0.54330000000000001</v>
      </c>
      <c r="F2268" s="83" t="str">
        <f t="shared" si="108"/>
        <v>February</v>
      </c>
      <c r="G2268" s="113">
        <f t="shared" si="109"/>
        <v>48</v>
      </c>
      <c r="H2268" s="49">
        <f t="shared" si="110"/>
        <v>26.078400000000002</v>
      </c>
    </row>
    <row r="2269" spans="1:8" x14ac:dyDescent="0.25">
      <c r="A2269" s="245" t="s">
        <v>659</v>
      </c>
      <c r="B2269" s="251">
        <v>0</v>
      </c>
      <c r="C2269" s="254">
        <v>36</v>
      </c>
      <c r="D2269" s="256">
        <v>0</v>
      </c>
      <c r="E2269" s="259">
        <v>0.54330000000000001</v>
      </c>
      <c r="F2269" s="83" t="str">
        <f t="shared" si="108"/>
        <v>February</v>
      </c>
      <c r="G2269" s="113">
        <f t="shared" si="109"/>
        <v>36</v>
      </c>
      <c r="H2269" s="49">
        <f t="shared" si="110"/>
        <v>19.558800000000002</v>
      </c>
    </row>
    <row r="2270" spans="1:8" x14ac:dyDescent="0.25">
      <c r="A2270" s="245" t="s">
        <v>659</v>
      </c>
      <c r="B2270" s="251">
        <v>8</v>
      </c>
      <c r="C2270" s="254">
        <v>48</v>
      </c>
      <c r="D2270" s="256">
        <v>0</v>
      </c>
      <c r="E2270" s="259">
        <v>0.54</v>
      </c>
      <c r="F2270" s="83" t="str">
        <f t="shared" si="108"/>
        <v>February</v>
      </c>
      <c r="G2270" s="113">
        <f t="shared" si="109"/>
        <v>48</v>
      </c>
      <c r="H2270" s="49">
        <f t="shared" si="110"/>
        <v>25.92</v>
      </c>
    </row>
    <row r="2271" spans="1:8" x14ac:dyDescent="0.25">
      <c r="A2271" s="245" t="s">
        <v>650</v>
      </c>
      <c r="B2271" s="251">
        <v>1</v>
      </c>
      <c r="C2271" s="254">
        <v>67</v>
      </c>
      <c r="D2271" s="256">
        <v>1</v>
      </c>
      <c r="E2271" s="259">
        <v>3.95</v>
      </c>
      <c r="F2271" s="83" t="str">
        <f t="shared" si="108"/>
        <v>February</v>
      </c>
      <c r="G2271" s="113">
        <f t="shared" si="109"/>
        <v>67</v>
      </c>
      <c r="H2271" s="49">
        <f t="shared" si="110"/>
        <v>264.65000000000003</v>
      </c>
    </row>
    <row r="2272" spans="1:8" x14ac:dyDescent="0.25">
      <c r="A2272" s="245" t="s">
        <v>654</v>
      </c>
      <c r="B2272" s="251">
        <v>12</v>
      </c>
      <c r="C2272" s="254">
        <v>144</v>
      </c>
      <c r="D2272" s="256">
        <v>3</v>
      </c>
      <c r="E2272" s="259">
        <v>1.4258</v>
      </c>
      <c r="F2272" s="83" t="str">
        <f t="shared" si="108"/>
        <v>February</v>
      </c>
      <c r="G2272" s="113">
        <f t="shared" si="109"/>
        <v>144</v>
      </c>
      <c r="H2272" s="49">
        <f t="shared" si="110"/>
        <v>205.3152</v>
      </c>
    </row>
    <row r="2273" spans="1:8" x14ac:dyDescent="0.25">
      <c r="A2273" s="245" t="s">
        <v>654</v>
      </c>
      <c r="B2273" s="251">
        <v>12</v>
      </c>
      <c r="C2273" s="254">
        <v>96</v>
      </c>
      <c r="D2273" s="256">
        <v>22</v>
      </c>
      <c r="E2273" s="259">
        <v>1.43</v>
      </c>
      <c r="F2273" s="83" t="str">
        <f t="shared" si="108"/>
        <v>February</v>
      </c>
      <c r="G2273" s="113">
        <f t="shared" si="109"/>
        <v>96</v>
      </c>
      <c r="H2273" s="49">
        <f t="shared" si="110"/>
        <v>137.28</v>
      </c>
    </row>
    <row r="2274" spans="1:8" x14ac:dyDescent="0.25">
      <c r="A2274" s="245" t="s">
        <v>659</v>
      </c>
      <c r="B2274" s="251">
        <v>0</v>
      </c>
      <c r="C2274" s="254">
        <v>40</v>
      </c>
      <c r="D2274" s="256">
        <v>0</v>
      </c>
      <c r="E2274" s="259">
        <v>0.47799999999999998</v>
      </c>
      <c r="F2274" s="83" t="str">
        <f t="shared" si="108"/>
        <v>February</v>
      </c>
      <c r="G2274" s="113">
        <f t="shared" si="109"/>
        <v>40</v>
      </c>
      <c r="H2274" s="49">
        <f t="shared" si="110"/>
        <v>19.119999999999997</v>
      </c>
    </row>
    <row r="2275" spans="1:8" x14ac:dyDescent="0.25">
      <c r="A2275" s="245" t="s">
        <v>650</v>
      </c>
      <c r="B2275" s="251">
        <v>1</v>
      </c>
      <c r="C2275" s="254">
        <v>50</v>
      </c>
      <c r="D2275" s="256">
        <v>0</v>
      </c>
      <c r="E2275" s="259">
        <v>5.95</v>
      </c>
      <c r="F2275" s="83" t="str">
        <f t="shared" si="108"/>
        <v>February</v>
      </c>
      <c r="G2275" s="113">
        <f t="shared" si="109"/>
        <v>50</v>
      </c>
      <c r="H2275" s="49">
        <f t="shared" si="110"/>
        <v>297.5</v>
      </c>
    </row>
    <row r="2276" spans="1:8" x14ac:dyDescent="0.25">
      <c r="A2276" s="245" t="s">
        <v>650</v>
      </c>
      <c r="B2276" s="251">
        <v>0</v>
      </c>
      <c r="C2276" s="254">
        <v>0</v>
      </c>
      <c r="D2276" s="256">
        <v>0</v>
      </c>
      <c r="E2276" s="262">
        <v>3.95</v>
      </c>
      <c r="F2276" s="83" t="str">
        <f t="shared" si="108"/>
        <v>February</v>
      </c>
      <c r="G2276" s="113">
        <f t="shared" si="109"/>
        <v>0</v>
      </c>
      <c r="H2276" s="49">
        <f t="shared" si="110"/>
        <v>0</v>
      </c>
    </row>
    <row r="2277" spans="1:8" x14ac:dyDescent="0.25">
      <c r="A2277" s="245" t="s">
        <v>654</v>
      </c>
      <c r="B2277" s="251">
        <v>9</v>
      </c>
      <c r="C2277" s="254">
        <v>12</v>
      </c>
      <c r="D2277" s="256">
        <v>7</v>
      </c>
      <c r="E2277" s="259">
        <v>1.3</v>
      </c>
      <c r="F2277" s="83" t="str">
        <f t="shared" si="108"/>
        <v>February</v>
      </c>
      <c r="G2277" s="113">
        <f t="shared" si="109"/>
        <v>12</v>
      </c>
      <c r="H2277" s="49">
        <f t="shared" si="110"/>
        <v>15.600000000000001</v>
      </c>
    </row>
    <row r="2278" spans="1:8" x14ac:dyDescent="0.25">
      <c r="A2278" s="245" t="s">
        <v>654</v>
      </c>
      <c r="B2278" s="251">
        <v>14</v>
      </c>
      <c r="C2278" s="254">
        <v>36</v>
      </c>
      <c r="D2278" s="256">
        <v>10</v>
      </c>
      <c r="E2278" s="259">
        <v>1.3</v>
      </c>
      <c r="F2278" s="83" t="str">
        <f t="shared" si="108"/>
        <v>February</v>
      </c>
      <c r="G2278" s="113">
        <f t="shared" si="109"/>
        <v>36</v>
      </c>
      <c r="H2278" s="49">
        <f t="shared" si="110"/>
        <v>46.800000000000004</v>
      </c>
    </row>
    <row r="2279" spans="1:8" x14ac:dyDescent="0.25">
      <c r="A2279" s="245" t="s">
        <v>654</v>
      </c>
      <c r="B2279" s="251">
        <v>23</v>
      </c>
      <c r="C2279" s="254">
        <v>60</v>
      </c>
      <c r="D2279" s="256">
        <v>10</v>
      </c>
      <c r="E2279" s="259">
        <v>1.3</v>
      </c>
      <c r="F2279" s="83" t="str">
        <f t="shared" si="108"/>
        <v>February</v>
      </c>
      <c r="G2279" s="113">
        <f t="shared" si="109"/>
        <v>60</v>
      </c>
      <c r="H2279" s="49">
        <f t="shared" si="110"/>
        <v>78</v>
      </c>
    </row>
    <row r="2280" spans="1:8" x14ac:dyDescent="0.25">
      <c r="A2280" s="245" t="s">
        <v>654</v>
      </c>
      <c r="B2280" s="251">
        <v>20</v>
      </c>
      <c r="C2280" s="254">
        <v>36</v>
      </c>
      <c r="D2280" s="256">
        <v>25</v>
      </c>
      <c r="E2280" s="259">
        <v>1.3</v>
      </c>
      <c r="F2280" s="83" t="str">
        <f t="shared" si="108"/>
        <v>February</v>
      </c>
      <c r="G2280" s="113">
        <f t="shared" si="109"/>
        <v>36</v>
      </c>
      <c r="H2280" s="49">
        <f t="shared" si="110"/>
        <v>46.800000000000004</v>
      </c>
    </row>
    <row r="2281" spans="1:8" x14ac:dyDescent="0.25">
      <c r="A2281" s="245" t="s">
        <v>656</v>
      </c>
      <c r="B2281" s="251">
        <v>0</v>
      </c>
      <c r="C2281" s="254">
        <v>72</v>
      </c>
      <c r="D2281" s="256">
        <v>0</v>
      </c>
      <c r="E2281" s="259">
        <v>0.65</v>
      </c>
      <c r="F2281" s="83" t="str">
        <f t="shared" si="108"/>
        <v>February</v>
      </c>
      <c r="G2281" s="113">
        <f t="shared" si="109"/>
        <v>72</v>
      </c>
      <c r="H2281" s="49">
        <f t="shared" si="110"/>
        <v>46.800000000000004</v>
      </c>
    </row>
    <row r="2282" spans="1:8" x14ac:dyDescent="0.25">
      <c r="A2282" s="245" t="s">
        <v>656</v>
      </c>
      <c r="B2282" s="251">
        <v>0</v>
      </c>
      <c r="C2282" s="254">
        <v>48</v>
      </c>
      <c r="D2282" s="256">
        <v>2</v>
      </c>
      <c r="E2282" s="259">
        <v>0.65300000000000002</v>
      </c>
      <c r="F2282" s="83" t="str">
        <f t="shared" si="108"/>
        <v>February</v>
      </c>
      <c r="G2282" s="113">
        <f t="shared" si="109"/>
        <v>48</v>
      </c>
      <c r="H2282" s="49">
        <f t="shared" si="110"/>
        <v>31.344000000000001</v>
      </c>
    </row>
    <row r="2283" spans="1:8" x14ac:dyDescent="0.25">
      <c r="A2283" s="245" t="s">
        <v>654</v>
      </c>
      <c r="B2283" s="251">
        <v>0</v>
      </c>
      <c r="C2283" s="254">
        <v>480</v>
      </c>
      <c r="D2283" s="256">
        <v>72</v>
      </c>
      <c r="E2283" s="259">
        <v>1.0289999999999999</v>
      </c>
      <c r="F2283" s="83" t="str">
        <f t="shared" si="108"/>
        <v>February</v>
      </c>
      <c r="G2283" s="113">
        <f t="shared" si="109"/>
        <v>480</v>
      </c>
      <c r="H2283" s="49">
        <f t="shared" si="110"/>
        <v>493.91999999999996</v>
      </c>
    </row>
    <row r="2284" spans="1:8" x14ac:dyDescent="0.25">
      <c r="A2284" s="245" t="s">
        <v>656</v>
      </c>
      <c r="B2284" s="251">
        <v>8</v>
      </c>
      <c r="C2284" s="254">
        <v>96</v>
      </c>
      <c r="D2284" s="256">
        <v>0</v>
      </c>
      <c r="E2284" s="259">
        <v>0.64790000000000003</v>
      </c>
      <c r="F2284" s="83" t="str">
        <f t="shared" si="108"/>
        <v>February</v>
      </c>
      <c r="G2284" s="113">
        <f t="shared" si="109"/>
        <v>96</v>
      </c>
      <c r="H2284" s="49">
        <f t="shared" si="110"/>
        <v>62.198400000000007</v>
      </c>
    </row>
    <row r="2285" spans="1:8" x14ac:dyDescent="0.25">
      <c r="A2285" s="245" t="s">
        <v>654</v>
      </c>
      <c r="B2285" s="251">
        <v>11</v>
      </c>
      <c r="C2285" s="254">
        <v>96</v>
      </c>
      <c r="D2285" s="256">
        <v>20</v>
      </c>
      <c r="E2285" s="259">
        <v>0.82</v>
      </c>
      <c r="F2285" s="83" t="str">
        <f t="shared" si="108"/>
        <v>February</v>
      </c>
      <c r="G2285" s="113">
        <f t="shared" si="109"/>
        <v>96</v>
      </c>
      <c r="H2285" s="49">
        <f t="shared" si="110"/>
        <v>78.72</v>
      </c>
    </row>
    <row r="2286" spans="1:8" x14ac:dyDescent="0.25">
      <c r="A2286" s="245" t="s">
        <v>656</v>
      </c>
      <c r="B2286" s="251">
        <v>12</v>
      </c>
      <c r="C2286" s="254">
        <v>36</v>
      </c>
      <c r="D2286" s="256">
        <v>0</v>
      </c>
      <c r="E2286" s="259">
        <v>0.65300000000000002</v>
      </c>
      <c r="F2286" s="83" t="str">
        <f t="shared" si="108"/>
        <v>February</v>
      </c>
      <c r="G2286" s="113">
        <f t="shared" si="109"/>
        <v>36</v>
      </c>
      <c r="H2286" s="49">
        <f t="shared" si="110"/>
        <v>23.508000000000003</v>
      </c>
    </row>
    <row r="2287" spans="1:8" x14ac:dyDescent="0.25">
      <c r="A2287" s="245" t="s">
        <v>650</v>
      </c>
      <c r="B2287" s="251">
        <v>0</v>
      </c>
      <c r="C2287" s="254">
        <v>111</v>
      </c>
      <c r="D2287" s="256">
        <v>8</v>
      </c>
      <c r="E2287" s="259">
        <v>3.5</v>
      </c>
      <c r="F2287" s="83" t="str">
        <f t="shared" si="108"/>
        <v>February</v>
      </c>
      <c r="G2287" s="113">
        <f t="shared" si="109"/>
        <v>111</v>
      </c>
      <c r="H2287" s="49">
        <f t="shared" si="110"/>
        <v>388.5</v>
      </c>
    </row>
    <row r="2288" spans="1:8" x14ac:dyDescent="0.25">
      <c r="A2288" s="244" t="s">
        <v>100</v>
      </c>
      <c r="B2288" s="251">
        <v>14</v>
      </c>
      <c r="C2288" s="254">
        <v>400</v>
      </c>
      <c r="D2288" s="256">
        <v>127</v>
      </c>
      <c r="E2288" s="259">
        <v>0.2646</v>
      </c>
      <c r="F2288" s="83" t="str">
        <f t="shared" si="108"/>
        <v>February</v>
      </c>
      <c r="G2288" s="113">
        <f t="shared" si="109"/>
        <v>400</v>
      </c>
      <c r="H2288" s="49">
        <f t="shared" si="110"/>
        <v>105.84</v>
      </c>
    </row>
    <row r="2289" spans="1:8" x14ac:dyDescent="0.25">
      <c r="A2289" s="244" t="s">
        <v>659</v>
      </c>
      <c r="B2289" s="251">
        <v>42</v>
      </c>
      <c r="C2289" s="254">
        <v>96</v>
      </c>
      <c r="D2289" s="256">
        <v>0</v>
      </c>
      <c r="E2289" s="257"/>
      <c r="F2289" s="83" t="str">
        <f t="shared" si="108"/>
        <v>February</v>
      </c>
      <c r="G2289" s="113">
        <f t="shared" si="109"/>
        <v>96</v>
      </c>
      <c r="H2289" s="49">
        <f t="shared" si="110"/>
        <v>0</v>
      </c>
    </row>
    <row r="2290" spans="1:8" x14ac:dyDescent="0.25">
      <c r="A2290" s="244" t="s">
        <v>659</v>
      </c>
      <c r="B2290" s="251">
        <v>42</v>
      </c>
      <c r="C2290" s="254">
        <v>96</v>
      </c>
      <c r="D2290" s="256">
        <v>7</v>
      </c>
      <c r="E2290" s="257"/>
      <c r="F2290" s="83" t="str">
        <f t="shared" si="108"/>
        <v>February</v>
      </c>
      <c r="G2290" s="113">
        <f t="shared" si="109"/>
        <v>96</v>
      </c>
      <c r="H2290" s="49">
        <f t="shared" si="110"/>
        <v>0</v>
      </c>
    </row>
    <row r="2291" spans="1:8" x14ac:dyDescent="0.25">
      <c r="A2291" s="245" t="s">
        <v>659</v>
      </c>
      <c r="B2291" s="251">
        <v>0</v>
      </c>
      <c r="C2291" s="254">
        <v>0</v>
      </c>
      <c r="D2291" s="256">
        <v>0</v>
      </c>
      <c r="E2291" s="257"/>
      <c r="F2291" s="83" t="str">
        <f t="shared" si="108"/>
        <v>February</v>
      </c>
      <c r="G2291" s="113">
        <f t="shared" si="109"/>
        <v>0</v>
      </c>
      <c r="H2291" s="49">
        <f t="shared" si="110"/>
        <v>0</v>
      </c>
    </row>
    <row r="2292" spans="1:8" x14ac:dyDescent="0.25">
      <c r="A2292" s="245" t="s">
        <v>650</v>
      </c>
      <c r="B2292" s="251">
        <v>2</v>
      </c>
      <c r="C2292" s="254">
        <v>42</v>
      </c>
      <c r="D2292" s="256">
        <v>2</v>
      </c>
      <c r="E2292" s="259">
        <v>3.95</v>
      </c>
      <c r="F2292" s="83" t="str">
        <f t="shared" si="108"/>
        <v>February</v>
      </c>
      <c r="G2292" s="113">
        <f t="shared" si="109"/>
        <v>42</v>
      </c>
      <c r="H2292" s="49">
        <f t="shared" si="110"/>
        <v>165.9</v>
      </c>
    </row>
    <row r="2293" spans="1:8" x14ac:dyDescent="0.25">
      <c r="A2293" s="245" t="s">
        <v>650</v>
      </c>
      <c r="B2293" s="251">
        <v>0</v>
      </c>
      <c r="C2293" s="254">
        <v>23</v>
      </c>
      <c r="D2293" s="256">
        <v>0</v>
      </c>
      <c r="E2293" s="259">
        <v>3.5</v>
      </c>
      <c r="F2293" s="83" t="str">
        <f t="shared" si="108"/>
        <v>February</v>
      </c>
      <c r="G2293" s="113">
        <f t="shared" si="109"/>
        <v>23</v>
      </c>
      <c r="H2293" s="49">
        <f t="shared" si="110"/>
        <v>80.5</v>
      </c>
    </row>
    <row r="2294" spans="1:8" x14ac:dyDescent="0.25">
      <c r="A2294" s="245" t="s">
        <v>656</v>
      </c>
      <c r="B2294" s="251">
        <v>9</v>
      </c>
      <c r="C2294" s="254">
        <v>72</v>
      </c>
      <c r="D2294" s="256">
        <v>0</v>
      </c>
      <c r="E2294" s="259">
        <v>0.65300000000000002</v>
      </c>
      <c r="F2294" s="83" t="str">
        <f t="shared" si="108"/>
        <v>February</v>
      </c>
      <c r="G2294" s="113">
        <f t="shared" si="109"/>
        <v>72</v>
      </c>
      <c r="H2294" s="49">
        <f t="shared" si="110"/>
        <v>47.016000000000005</v>
      </c>
    </row>
    <row r="2295" spans="1:8" x14ac:dyDescent="0.25">
      <c r="A2295" s="245" t="s">
        <v>650</v>
      </c>
      <c r="B2295" s="251">
        <v>0</v>
      </c>
      <c r="C2295" s="254">
        <v>0</v>
      </c>
      <c r="D2295" s="256">
        <v>0</v>
      </c>
      <c r="E2295" s="259">
        <v>5.95</v>
      </c>
      <c r="F2295" s="83" t="str">
        <f t="shared" ref="F2295:F2358" si="111">"February"</f>
        <v>February</v>
      </c>
      <c r="G2295" s="113">
        <f t="shared" si="109"/>
        <v>0</v>
      </c>
      <c r="H2295" s="49">
        <f t="shared" si="110"/>
        <v>0</v>
      </c>
    </row>
    <row r="2296" spans="1:8" x14ac:dyDescent="0.25">
      <c r="A2296" s="245" t="s">
        <v>654</v>
      </c>
      <c r="B2296" s="251">
        <v>0</v>
      </c>
      <c r="C2296" s="254">
        <v>0</v>
      </c>
      <c r="D2296" s="256">
        <v>0</v>
      </c>
      <c r="E2296" s="259">
        <v>1.0189999999999999</v>
      </c>
      <c r="F2296" s="83" t="str">
        <f t="shared" si="111"/>
        <v>February</v>
      </c>
      <c r="G2296" s="113">
        <f t="shared" si="109"/>
        <v>0</v>
      </c>
      <c r="H2296" s="49">
        <f t="shared" si="110"/>
        <v>0</v>
      </c>
    </row>
    <row r="2297" spans="1:8" x14ac:dyDescent="0.25">
      <c r="A2297" s="245"/>
      <c r="B2297" s="251">
        <v>12</v>
      </c>
      <c r="C2297" s="254">
        <v>72</v>
      </c>
      <c r="D2297" s="256">
        <v>22</v>
      </c>
      <c r="E2297" s="259">
        <v>1.0189999999999999</v>
      </c>
      <c r="F2297" s="83" t="str">
        <f t="shared" si="111"/>
        <v>February</v>
      </c>
      <c r="G2297" s="113">
        <f t="shared" si="109"/>
        <v>72</v>
      </c>
      <c r="H2297" s="49">
        <f t="shared" si="110"/>
        <v>73.367999999999995</v>
      </c>
    </row>
    <row r="2298" spans="1:8" x14ac:dyDescent="0.25">
      <c r="A2298" s="245"/>
      <c r="B2298" s="251">
        <v>8</v>
      </c>
      <c r="C2298" s="254">
        <v>48</v>
      </c>
      <c r="D2298" s="256">
        <v>0</v>
      </c>
      <c r="E2298" s="259">
        <v>1.0189999999999999</v>
      </c>
      <c r="F2298" s="83" t="str">
        <f t="shared" si="111"/>
        <v>February</v>
      </c>
      <c r="G2298" s="113">
        <f t="shared" si="109"/>
        <v>48</v>
      </c>
      <c r="H2298" s="49">
        <f t="shared" si="110"/>
        <v>48.911999999999992</v>
      </c>
    </row>
    <row r="2299" spans="1:8" x14ac:dyDescent="0.25">
      <c r="A2299" s="245" t="s">
        <v>654</v>
      </c>
      <c r="B2299" s="251">
        <v>0</v>
      </c>
      <c r="C2299" s="254">
        <v>0</v>
      </c>
      <c r="D2299" s="256">
        <v>0</v>
      </c>
      <c r="E2299" s="257"/>
      <c r="F2299" s="83" t="str">
        <f t="shared" si="111"/>
        <v>February</v>
      </c>
      <c r="G2299" s="113">
        <f t="shared" si="109"/>
        <v>0</v>
      </c>
      <c r="H2299" s="49">
        <f t="shared" si="110"/>
        <v>0</v>
      </c>
    </row>
    <row r="2300" spans="1:8" x14ac:dyDescent="0.25">
      <c r="A2300" s="245" t="s">
        <v>654</v>
      </c>
      <c r="B2300" s="251">
        <v>4</v>
      </c>
      <c r="C2300" s="254">
        <v>96</v>
      </c>
      <c r="D2300" s="256">
        <v>7</v>
      </c>
      <c r="E2300" s="259">
        <v>1.0189999999999999</v>
      </c>
      <c r="F2300" s="83" t="str">
        <f t="shared" si="111"/>
        <v>February</v>
      </c>
      <c r="G2300" s="113">
        <f t="shared" si="109"/>
        <v>96</v>
      </c>
      <c r="H2300" s="49">
        <f t="shared" si="110"/>
        <v>97.823999999999984</v>
      </c>
    </row>
    <row r="2301" spans="1:8" x14ac:dyDescent="0.25">
      <c r="A2301" s="245" t="s">
        <v>654</v>
      </c>
      <c r="B2301" s="251">
        <v>16</v>
      </c>
      <c r="C2301" s="254">
        <v>72</v>
      </c>
      <c r="D2301" s="256">
        <v>25</v>
      </c>
      <c r="E2301" s="259">
        <v>1.0189999999999999</v>
      </c>
      <c r="F2301" s="83" t="str">
        <f t="shared" si="111"/>
        <v>February</v>
      </c>
      <c r="G2301" s="113">
        <f t="shared" si="109"/>
        <v>72</v>
      </c>
      <c r="H2301" s="49">
        <f t="shared" si="110"/>
        <v>73.367999999999995</v>
      </c>
    </row>
    <row r="2302" spans="1:8" x14ac:dyDescent="0.25">
      <c r="A2302" s="245" t="s">
        <v>654</v>
      </c>
      <c r="B2302" s="251">
        <v>0</v>
      </c>
      <c r="C2302" s="254">
        <v>72</v>
      </c>
      <c r="D2302" s="256">
        <v>16</v>
      </c>
      <c r="E2302" s="259">
        <v>1.0189999999999999</v>
      </c>
      <c r="F2302" s="83" t="str">
        <f t="shared" si="111"/>
        <v>February</v>
      </c>
      <c r="G2302" s="113">
        <f t="shared" si="109"/>
        <v>72</v>
      </c>
      <c r="H2302" s="49">
        <f t="shared" si="110"/>
        <v>73.367999999999995</v>
      </c>
    </row>
    <row r="2303" spans="1:8" x14ac:dyDescent="0.25">
      <c r="A2303" s="245" t="s">
        <v>659</v>
      </c>
      <c r="B2303" s="251">
        <v>3</v>
      </c>
      <c r="C2303" s="254">
        <v>36</v>
      </c>
      <c r="D2303" s="256">
        <v>0</v>
      </c>
      <c r="E2303" s="259">
        <v>1.65</v>
      </c>
      <c r="F2303" s="83" t="str">
        <f t="shared" si="111"/>
        <v>February</v>
      </c>
      <c r="G2303" s="113">
        <f t="shared" si="109"/>
        <v>36</v>
      </c>
      <c r="H2303" s="49">
        <f t="shared" si="110"/>
        <v>59.4</v>
      </c>
    </row>
    <row r="2304" spans="1:8" x14ac:dyDescent="0.25">
      <c r="A2304" s="245" t="s">
        <v>244</v>
      </c>
      <c r="B2304" s="251">
        <v>0</v>
      </c>
      <c r="C2304" s="254">
        <v>33</v>
      </c>
      <c r="D2304" s="256">
        <v>2</v>
      </c>
      <c r="E2304" s="259">
        <v>2.6</v>
      </c>
      <c r="F2304" s="83" t="str">
        <f t="shared" si="111"/>
        <v>February</v>
      </c>
      <c r="G2304" s="113">
        <f t="shared" si="109"/>
        <v>33</v>
      </c>
      <c r="H2304" s="49">
        <f t="shared" si="110"/>
        <v>85.8</v>
      </c>
    </row>
    <row r="2305" spans="1:8" x14ac:dyDescent="0.25">
      <c r="A2305" s="245" t="s">
        <v>244</v>
      </c>
      <c r="B2305" s="251">
        <v>0</v>
      </c>
      <c r="C2305" s="254">
        <v>77</v>
      </c>
      <c r="D2305" s="256">
        <v>3</v>
      </c>
      <c r="E2305" s="259">
        <v>2.35</v>
      </c>
      <c r="F2305" s="83" t="str">
        <f t="shared" si="111"/>
        <v>February</v>
      </c>
      <c r="G2305" s="113">
        <f t="shared" si="109"/>
        <v>77</v>
      </c>
      <c r="H2305" s="49">
        <f t="shared" si="110"/>
        <v>180.95000000000002</v>
      </c>
    </row>
    <row r="2306" spans="1:8" x14ac:dyDescent="0.25">
      <c r="A2306" s="245" t="s">
        <v>660</v>
      </c>
      <c r="B2306" s="251">
        <v>0</v>
      </c>
      <c r="C2306" s="254">
        <v>41</v>
      </c>
      <c r="D2306" s="256">
        <v>5</v>
      </c>
      <c r="E2306" s="259">
        <v>1.75</v>
      </c>
      <c r="F2306" s="83" t="str">
        <f t="shared" si="111"/>
        <v>February</v>
      </c>
      <c r="G2306" s="113">
        <f t="shared" si="109"/>
        <v>41</v>
      </c>
      <c r="H2306" s="49">
        <f t="shared" si="110"/>
        <v>71.75</v>
      </c>
    </row>
    <row r="2307" spans="1:8" x14ac:dyDescent="0.25">
      <c r="A2307" s="245" t="s">
        <v>244</v>
      </c>
      <c r="B2307" s="251">
        <v>0</v>
      </c>
      <c r="C2307" s="254">
        <v>115</v>
      </c>
      <c r="D2307" s="256">
        <v>2</v>
      </c>
      <c r="E2307" s="259">
        <v>3.95</v>
      </c>
      <c r="F2307" s="83" t="str">
        <f t="shared" si="111"/>
        <v>February</v>
      </c>
      <c r="G2307" s="113">
        <f t="shared" ref="G2307:G2370" si="112">IFERROR(IF(C2307=" ",0,C2307),0)</f>
        <v>115</v>
      </c>
      <c r="H2307" s="49">
        <f t="shared" ref="H2307:H2370" si="113">IFERROR(G2307 * E2307, 0)</f>
        <v>454.25</v>
      </c>
    </row>
    <row r="2308" spans="1:8" x14ac:dyDescent="0.25">
      <c r="A2308" s="245" t="s">
        <v>660</v>
      </c>
      <c r="B2308" s="251">
        <v>0</v>
      </c>
      <c r="C2308" s="254">
        <v>41</v>
      </c>
      <c r="D2308" s="256">
        <v>1</v>
      </c>
      <c r="E2308" s="259">
        <v>2.25</v>
      </c>
      <c r="F2308" s="83" t="str">
        <f t="shared" si="111"/>
        <v>February</v>
      </c>
      <c r="G2308" s="113">
        <f t="shared" si="112"/>
        <v>41</v>
      </c>
      <c r="H2308" s="49">
        <f t="shared" si="113"/>
        <v>92.25</v>
      </c>
    </row>
    <row r="2309" spans="1:8" x14ac:dyDescent="0.25">
      <c r="A2309" s="245" t="s">
        <v>660</v>
      </c>
      <c r="B2309" s="251">
        <v>1</v>
      </c>
      <c r="C2309" s="254">
        <v>784</v>
      </c>
      <c r="D2309" s="256">
        <v>20</v>
      </c>
      <c r="E2309" s="259">
        <v>5.25</v>
      </c>
      <c r="F2309" s="83" t="str">
        <f t="shared" si="111"/>
        <v>February</v>
      </c>
      <c r="G2309" s="113">
        <f t="shared" si="112"/>
        <v>784</v>
      </c>
      <c r="H2309" s="49">
        <f t="shared" si="113"/>
        <v>4116</v>
      </c>
    </row>
    <row r="2310" spans="1:8" x14ac:dyDescent="0.25">
      <c r="A2310" s="245" t="s">
        <v>244</v>
      </c>
      <c r="B2310" s="251">
        <v>0</v>
      </c>
      <c r="C2310" s="254">
        <v>82</v>
      </c>
      <c r="D2310" s="256">
        <v>6</v>
      </c>
      <c r="E2310" s="259">
        <v>2.6</v>
      </c>
      <c r="F2310" s="83" t="str">
        <f t="shared" si="111"/>
        <v>February</v>
      </c>
      <c r="G2310" s="113">
        <f t="shared" si="112"/>
        <v>82</v>
      </c>
      <c r="H2310" s="49">
        <f t="shared" si="113"/>
        <v>213.20000000000002</v>
      </c>
    </row>
    <row r="2311" spans="1:8" x14ac:dyDescent="0.25">
      <c r="A2311" s="245" t="s">
        <v>244</v>
      </c>
      <c r="B2311" s="251">
        <v>0</v>
      </c>
      <c r="C2311" s="254">
        <v>120</v>
      </c>
      <c r="D2311" s="256">
        <v>6</v>
      </c>
      <c r="E2311" s="259">
        <v>3.5</v>
      </c>
      <c r="F2311" s="83" t="str">
        <f t="shared" si="111"/>
        <v>February</v>
      </c>
      <c r="G2311" s="113">
        <f t="shared" si="112"/>
        <v>120</v>
      </c>
      <c r="H2311" s="49">
        <f t="shared" si="113"/>
        <v>420</v>
      </c>
    </row>
    <row r="2312" spans="1:8" x14ac:dyDescent="0.25">
      <c r="A2312" s="245" t="s">
        <v>244</v>
      </c>
      <c r="B2312" s="251">
        <v>0</v>
      </c>
      <c r="C2312" s="254">
        <v>81</v>
      </c>
      <c r="D2312" s="256">
        <v>5</v>
      </c>
      <c r="E2312" s="259">
        <v>2.85</v>
      </c>
      <c r="F2312" s="83" t="str">
        <f t="shared" si="111"/>
        <v>February</v>
      </c>
      <c r="G2312" s="113">
        <f t="shared" si="112"/>
        <v>81</v>
      </c>
      <c r="H2312" s="49">
        <f t="shared" si="113"/>
        <v>230.85</v>
      </c>
    </row>
    <row r="2313" spans="1:8" x14ac:dyDescent="0.25">
      <c r="A2313" s="245" t="s">
        <v>100</v>
      </c>
      <c r="B2313" s="251">
        <v>0</v>
      </c>
      <c r="C2313" s="254">
        <v>117</v>
      </c>
      <c r="D2313" s="256">
        <v>3</v>
      </c>
      <c r="E2313" s="259">
        <v>2.4500000000000002</v>
      </c>
      <c r="F2313" s="83" t="str">
        <f t="shared" si="111"/>
        <v>February</v>
      </c>
      <c r="G2313" s="113">
        <f t="shared" si="112"/>
        <v>117</v>
      </c>
      <c r="H2313" s="49">
        <f t="shared" si="113"/>
        <v>286.65000000000003</v>
      </c>
    </row>
    <row r="2314" spans="1:8" x14ac:dyDescent="0.25">
      <c r="A2314" s="245" t="s">
        <v>650</v>
      </c>
      <c r="B2314" s="251">
        <v>5</v>
      </c>
      <c r="C2314" s="254">
        <v>113</v>
      </c>
      <c r="D2314" s="256">
        <v>9</v>
      </c>
      <c r="E2314" s="259">
        <v>4.95</v>
      </c>
      <c r="F2314" s="83" t="str">
        <f t="shared" si="111"/>
        <v>February</v>
      </c>
      <c r="G2314" s="113">
        <f t="shared" si="112"/>
        <v>113</v>
      </c>
      <c r="H2314" s="49">
        <f t="shared" si="113"/>
        <v>559.35</v>
      </c>
    </row>
    <row r="2315" spans="1:8" x14ac:dyDescent="0.25">
      <c r="A2315" s="245" t="s">
        <v>100</v>
      </c>
      <c r="B2315" s="251">
        <v>0</v>
      </c>
      <c r="C2315" s="254">
        <v>60</v>
      </c>
      <c r="D2315" s="256">
        <v>8</v>
      </c>
      <c r="E2315" s="259">
        <v>0.91800000000000004</v>
      </c>
      <c r="F2315" s="83" t="str">
        <f t="shared" si="111"/>
        <v>February</v>
      </c>
      <c r="G2315" s="113">
        <f t="shared" si="112"/>
        <v>60</v>
      </c>
      <c r="H2315" s="49">
        <f t="shared" si="113"/>
        <v>55.080000000000005</v>
      </c>
    </row>
    <row r="2316" spans="1:8" x14ac:dyDescent="0.25">
      <c r="A2316" s="248"/>
      <c r="B2316" s="250"/>
      <c r="C2316" s="253"/>
      <c r="D2316" s="256"/>
      <c r="E2316" s="264"/>
      <c r="F2316" s="83" t="str">
        <f t="shared" si="111"/>
        <v>February</v>
      </c>
      <c r="G2316" s="113">
        <f t="shared" si="112"/>
        <v>0</v>
      </c>
      <c r="H2316" s="49">
        <f t="shared" si="113"/>
        <v>0</v>
      </c>
    </row>
    <row r="2317" spans="1:8" x14ac:dyDescent="0.25">
      <c r="A2317" s="246" t="s">
        <v>623</v>
      </c>
      <c r="B2317" s="251">
        <v>15</v>
      </c>
      <c r="C2317" s="254">
        <v>140</v>
      </c>
      <c r="D2317" s="256">
        <v>21</v>
      </c>
      <c r="E2317" s="259">
        <v>4.8449999999999998</v>
      </c>
      <c r="F2317" s="83" t="str">
        <f t="shared" si="111"/>
        <v>February</v>
      </c>
      <c r="G2317" s="113">
        <f t="shared" si="112"/>
        <v>140</v>
      </c>
      <c r="H2317" s="49">
        <f t="shared" si="113"/>
        <v>678.3</v>
      </c>
    </row>
    <row r="2318" spans="1:8" x14ac:dyDescent="0.25">
      <c r="A2318" s="246" t="s">
        <v>623</v>
      </c>
      <c r="B2318" s="251">
        <v>2</v>
      </c>
      <c r="C2318" s="254">
        <v>16</v>
      </c>
      <c r="D2318" s="256">
        <v>18</v>
      </c>
      <c r="E2318" s="259">
        <v>4.17</v>
      </c>
      <c r="F2318" s="83" t="str">
        <f t="shared" si="111"/>
        <v>February</v>
      </c>
      <c r="G2318" s="113">
        <f t="shared" si="112"/>
        <v>16</v>
      </c>
      <c r="H2318" s="49">
        <f t="shared" si="113"/>
        <v>66.72</v>
      </c>
    </row>
    <row r="2319" spans="1:8" x14ac:dyDescent="0.25">
      <c r="A2319" s="246" t="s">
        <v>623</v>
      </c>
      <c r="B2319" s="251">
        <v>10</v>
      </c>
      <c r="C2319" s="254">
        <v>60</v>
      </c>
      <c r="D2319" s="256">
        <v>18</v>
      </c>
      <c r="E2319" s="259">
        <v>2.1480000000000001</v>
      </c>
      <c r="F2319" s="83" t="str">
        <f t="shared" si="111"/>
        <v>February</v>
      </c>
      <c r="G2319" s="113">
        <f t="shared" si="112"/>
        <v>60</v>
      </c>
      <c r="H2319" s="49">
        <f t="shared" si="113"/>
        <v>128.88</v>
      </c>
    </row>
    <row r="2320" spans="1:8" x14ac:dyDescent="0.25">
      <c r="A2320" s="246" t="s">
        <v>623</v>
      </c>
      <c r="B2320" s="251">
        <v>1</v>
      </c>
      <c r="C2320" s="254">
        <v>30</v>
      </c>
      <c r="D2320" s="256">
        <v>4</v>
      </c>
      <c r="E2320" s="259">
        <v>9.6199999999999992</v>
      </c>
      <c r="F2320" s="83" t="str">
        <f t="shared" si="111"/>
        <v>February</v>
      </c>
      <c r="G2320" s="113">
        <f t="shared" si="112"/>
        <v>30</v>
      </c>
      <c r="H2320" s="49">
        <f t="shared" si="113"/>
        <v>288.59999999999997</v>
      </c>
    </row>
    <row r="2321" spans="1:8" x14ac:dyDescent="0.25">
      <c r="A2321" s="246" t="s">
        <v>623</v>
      </c>
      <c r="B2321" s="251">
        <v>0</v>
      </c>
      <c r="C2321" s="254">
        <v>0</v>
      </c>
      <c r="D2321" s="256"/>
      <c r="E2321" s="259">
        <v>3.86</v>
      </c>
      <c r="F2321" s="83" t="str">
        <f t="shared" si="111"/>
        <v>February</v>
      </c>
      <c r="G2321" s="113">
        <f t="shared" si="112"/>
        <v>0</v>
      </c>
      <c r="H2321" s="49">
        <f t="shared" si="113"/>
        <v>0</v>
      </c>
    </row>
    <row r="2322" spans="1:8" x14ac:dyDescent="0.25">
      <c r="A2322" s="246" t="s">
        <v>623</v>
      </c>
      <c r="B2322" s="251">
        <v>11</v>
      </c>
      <c r="C2322" s="254">
        <v>84</v>
      </c>
      <c r="D2322" s="256">
        <v>11</v>
      </c>
      <c r="E2322" s="259">
        <v>1.51</v>
      </c>
      <c r="F2322" s="83" t="str">
        <f t="shared" si="111"/>
        <v>February</v>
      </c>
      <c r="G2322" s="113">
        <f t="shared" si="112"/>
        <v>84</v>
      </c>
      <c r="H2322" s="49">
        <f t="shared" si="113"/>
        <v>126.84</v>
      </c>
    </row>
    <row r="2323" spans="1:8" x14ac:dyDescent="0.25">
      <c r="A2323" s="246" t="s">
        <v>623</v>
      </c>
      <c r="B2323" s="251">
        <v>10</v>
      </c>
      <c r="C2323" s="254">
        <v>0</v>
      </c>
      <c r="D2323" s="256">
        <v>8</v>
      </c>
      <c r="E2323" s="259">
        <v>1.7875000000000001</v>
      </c>
      <c r="F2323" s="83" t="str">
        <f t="shared" si="111"/>
        <v>February</v>
      </c>
      <c r="G2323" s="113">
        <f t="shared" si="112"/>
        <v>0</v>
      </c>
      <c r="H2323" s="49">
        <f t="shared" si="113"/>
        <v>0</v>
      </c>
    </row>
    <row r="2324" spans="1:8" x14ac:dyDescent="0.25">
      <c r="A2324" s="246" t="s">
        <v>623</v>
      </c>
      <c r="B2324" s="251">
        <v>24</v>
      </c>
      <c r="C2324" s="254">
        <v>72</v>
      </c>
      <c r="D2324" s="256">
        <v>19</v>
      </c>
      <c r="E2324" s="259">
        <v>0.60124999999999995</v>
      </c>
      <c r="F2324" s="83" t="str">
        <f t="shared" si="111"/>
        <v>February</v>
      </c>
      <c r="G2324" s="113">
        <f t="shared" si="112"/>
        <v>72</v>
      </c>
      <c r="H2324" s="49">
        <f t="shared" si="113"/>
        <v>43.29</v>
      </c>
    </row>
    <row r="2325" spans="1:8" x14ac:dyDescent="0.25">
      <c r="A2325" s="246" t="s">
        <v>623</v>
      </c>
      <c r="B2325" s="251"/>
      <c r="C2325" s="254">
        <v>18</v>
      </c>
      <c r="D2325" s="256"/>
      <c r="E2325" s="259">
        <v>2.1560000000000001</v>
      </c>
      <c r="F2325" s="83" t="str">
        <f t="shared" si="111"/>
        <v>February</v>
      </c>
      <c r="G2325" s="113">
        <f t="shared" si="112"/>
        <v>18</v>
      </c>
      <c r="H2325" s="49">
        <f t="shared" si="113"/>
        <v>38.808</v>
      </c>
    </row>
    <row r="2326" spans="1:8" x14ac:dyDescent="0.25">
      <c r="A2326" s="247" t="s">
        <v>622</v>
      </c>
      <c r="B2326" s="251">
        <v>13.5</v>
      </c>
      <c r="C2326" s="254">
        <v>0</v>
      </c>
      <c r="D2326" s="256">
        <v>8</v>
      </c>
      <c r="E2326" s="259">
        <v>8</v>
      </c>
      <c r="F2326" s="83" t="str">
        <f t="shared" si="111"/>
        <v>February</v>
      </c>
      <c r="G2326" s="113">
        <f t="shared" si="112"/>
        <v>0</v>
      </c>
      <c r="H2326" s="49">
        <f t="shared" si="113"/>
        <v>0</v>
      </c>
    </row>
    <row r="2327" spans="1:8" x14ac:dyDescent="0.25">
      <c r="A2327" s="247" t="s">
        <v>622</v>
      </c>
      <c r="B2327" s="251">
        <v>1.5</v>
      </c>
      <c r="C2327" s="254">
        <v>7</v>
      </c>
      <c r="D2327" s="256">
        <v>1</v>
      </c>
      <c r="E2327" s="259">
        <v>8</v>
      </c>
      <c r="F2327" s="83" t="str">
        <f t="shared" si="111"/>
        <v>February</v>
      </c>
      <c r="G2327" s="113">
        <f t="shared" si="112"/>
        <v>7</v>
      </c>
      <c r="H2327" s="49">
        <f t="shared" si="113"/>
        <v>56</v>
      </c>
    </row>
    <row r="2328" spans="1:8" x14ac:dyDescent="0.25">
      <c r="A2328" s="247" t="s">
        <v>622</v>
      </c>
      <c r="B2328" s="251">
        <v>3</v>
      </c>
      <c r="C2328" s="254">
        <v>15</v>
      </c>
      <c r="D2328" s="256">
        <v>1</v>
      </c>
      <c r="E2328" s="259">
        <v>8</v>
      </c>
      <c r="F2328" s="83" t="str">
        <f t="shared" si="111"/>
        <v>February</v>
      </c>
      <c r="G2328" s="113">
        <f t="shared" si="112"/>
        <v>15</v>
      </c>
      <c r="H2328" s="49">
        <f t="shared" si="113"/>
        <v>120</v>
      </c>
    </row>
    <row r="2329" spans="1:8" x14ac:dyDescent="0.25">
      <c r="A2329" s="247" t="s">
        <v>622</v>
      </c>
      <c r="B2329" s="251">
        <v>0.5</v>
      </c>
      <c r="C2329" s="254">
        <v>0</v>
      </c>
      <c r="D2329" s="256">
        <v>1</v>
      </c>
      <c r="E2329" s="259">
        <v>31</v>
      </c>
      <c r="F2329" s="83" t="str">
        <f t="shared" si="111"/>
        <v>February</v>
      </c>
      <c r="G2329" s="113">
        <f t="shared" si="112"/>
        <v>0</v>
      </c>
      <c r="H2329" s="49">
        <f t="shared" si="113"/>
        <v>0</v>
      </c>
    </row>
    <row r="2330" spans="1:8" x14ac:dyDescent="0.25">
      <c r="A2330" s="246" t="s">
        <v>622</v>
      </c>
      <c r="B2330" s="251">
        <v>7</v>
      </c>
      <c r="C2330" s="254">
        <v>54</v>
      </c>
      <c r="D2330" s="256">
        <v>6</v>
      </c>
      <c r="E2330" s="259">
        <v>3.32</v>
      </c>
      <c r="F2330" s="83" t="str">
        <f t="shared" si="111"/>
        <v>February</v>
      </c>
      <c r="G2330" s="113">
        <f t="shared" si="112"/>
        <v>54</v>
      </c>
      <c r="H2330" s="49">
        <f t="shared" si="113"/>
        <v>179.28</v>
      </c>
    </row>
    <row r="2331" spans="1:8" x14ac:dyDescent="0.25">
      <c r="A2331" s="246" t="s">
        <v>622</v>
      </c>
      <c r="B2331" s="251"/>
      <c r="C2331" s="254">
        <v>500</v>
      </c>
      <c r="D2331" s="256"/>
      <c r="E2331" s="259">
        <v>2.4400000000000002E-2</v>
      </c>
      <c r="F2331" s="83" t="str">
        <f t="shared" si="111"/>
        <v>February</v>
      </c>
      <c r="G2331" s="113">
        <f t="shared" si="112"/>
        <v>500</v>
      </c>
      <c r="H2331" s="49">
        <f t="shared" si="113"/>
        <v>12.200000000000001</v>
      </c>
    </row>
    <row r="2332" spans="1:8" x14ac:dyDescent="0.25">
      <c r="A2332" s="246" t="s">
        <v>622</v>
      </c>
      <c r="B2332" s="251"/>
      <c r="C2332" s="254">
        <v>3000</v>
      </c>
      <c r="D2332" s="256"/>
      <c r="E2332" s="259">
        <v>3.2599999999999997E-2</v>
      </c>
      <c r="F2332" s="83" t="str">
        <f t="shared" si="111"/>
        <v>February</v>
      </c>
      <c r="G2332" s="113">
        <f t="shared" si="112"/>
        <v>3000</v>
      </c>
      <c r="H2332" s="49">
        <f t="shared" si="113"/>
        <v>97.8</v>
      </c>
    </row>
    <row r="2333" spans="1:8" x14ac:dyDescent="0.25">
      <c r="A2333" s="246" t="s">
        <v>629</v>
      </c>
      <c r="B2333" s="251">
        <v>1.5</v>
      </c>
      <c r="C2333" s="254">
        <v>2</v>
      </c>
      <c r="D2333" s="256">
        <v>0</v>
      </c>
      <c r="E2333" s="259">
        <v>16</v>
      </c>
      <c r="F2333" s="83" t="str">
        <f t="shared" si="111"/>
        <v>February</v>
      </c>
      <c r="G2333" s="113">
        <f t="shared" si="112"/>
        <v>2</v>
      </c>
      <c r="H2333" s="49">
        <f t="shared" si="113"/>
        <v>32</v>
      </c>
    </row>
    <row r="2334" spans="1:8" x14ac:dyDescent="0.25">
      <c r="A2334" s="246" t="s">
        <v>629</v>
      </c>
      <c r="B2334" s="251">
        <v>0</v>
      </c>
      <c r="C2334" s="254">
        <v>4</v>
      </c>
      <c r="D2334" s="256">
        <v>2</v>
      </c>
      <c r="E2334" s="259">
        <v>16</v>
      </c>
      <c r="F2334" s="83" t="str">
        <f t="shared" si="111"/>
        <v>February</v>
      </c>
      <c r="G2334" s="113">
        <f t="shared" si="112"/>
        <v>4</v>
      </c>
      <c r="H2334" s="49">
        <f t="shared" si="113"/>
        <v>64</v>
      </c>
    </row>
    <row r="2335" spans="1:8" x14ac:dyDescent="0.25">
      <c r="A2335" s="246" t="s">
        <v>629</v>
      </c>
      <c r="B2335" s="251">
        <v>5.5</v>
      </c>
      <c r="C2335" s="254">
        <v>0</v>
      </c>
      <c r="D2335" s="256">
        <v>3</v>
      </c>
      <c r="E2335" s="259">
        <v>12.5</v>
      </c>
      <c r="F2335" s="83" t="str">
        <f t="shared" si="111"/>
        <v>February</v>
      </c>
      <c r="G2335" s="113">
        <f t="shared" si="112"/>
        <v>0</v>
      </c>
      <c r="H2335" s="49">
        <f t="shared" si="113"/>
        <v>0</v>
      </c>
    </row>
    <row r="2336" spans="1:8" x14ac:dyDescent="0.25">
      <c r="A2336" s="246" t="s">
        <v>629</v>
      </c>
      <c r="B2336" s="251">
        <v>5.5</v>
      </c>
      <c r="C2336" s="254">
        <v>0</v>
      </c>
      <c r="D2336" s="256">
        <v>1</v>
      </c>
      <c r="E2336" s="259">
        <v>12.5</v>
      </c>
      <c r="F2336" s="83" t="str">
        <f t="shared" si="111"/>
        <v>February</v>
      </c>
      <c r="G2336" s="113">
        <f t="shared" si="112"/>
        <v>0</v>
      </c>
      <c r="H2336" s="49">
        <f t="shared" si="113"/>
        <v>0</v>
      </c>
    </row>
    <row r="2337" spans="1:8" x14ac:dyDescent="0.25">
      <c r="A2337" s="246" t="s">
        <v>629</v>
      </c>
      <c r="B2337" s="251">
        <v>3</v>
      </c>
      <c r="C2337" s="254">
        <v>12</v>
      </c>
      <c r="D2337" s="256">
        <v>2</v>
      </c>
      <c r="E2337" s="259">
        <v>5.15</v>
      </c>
      <c r="F2337" s="83" t="str">
        <f t="shared" si="111"/>
        <v>February</v>
      </c>
      <c r="G2337" s="113">
        <f t="shared" si="112"/>
        <v>12</v>
      </c>
      <c r="H2337" s="49">
        <f t="shared" si="113"/>
        <v>61.800000000000004</v>
      </c>
    </row>
    <row r="2338" spans="1:8" x14ac:dyDescent="0.25">
      <c r="A2338" s="246" t="s">
        <v>629</v>
      </c>
      <c r="B2338" s="251">
        <v>9</v>
      </c>
      <c r="C2338" s="254">
        <v>0</v>
      </c>
      <c r="D2338" s="256">
        <v>10</v>
      </c>
      <c r="E2338" s="257"/>
      <c r="F2338" s="83" t="str">
        <f t="shared" si="111"/>
        <v>February</v>
      </c>
      <c r="G2338" s="113">
        <f t="shared" si="112"/>
        <v>0</v>
      </c>
      <c r="H2338" s="49">
        <f t="shared" si="113"/>
        <v>0</v>
      </c>
    </row>
    <row r="2339" spans="1:8" x14ac:dyDescent="0.25">
      <c r="A2339" s="246" t="s">
        <v>629</v>
      </c>
      <c r="B2339" s="251">
        <v>2</v>
      </c>
      <c r="C2339" s="254">
        <v>5</v>
      </c>
      <c r="D2339" s="256">
        <v>1</v>
      </c>
      <c r="E2339" s="259">
        <v>5.15</v>
      </c>
      <c r="F2339" s="83" t="str">
        <f t="shared" si="111"/>
        <v>February</v>
      </c>
      <c r="G2339" s="113">
        <f t="shared" si="112"/>
        <v>5</v>
      </c>
      <c r="H2339" s="49">
        <f t="shared" si="113"/>
        <v>25.75</v>
      </c>
    </row>
    <row r="2340" spans="1:8" x14ac:dyDescent="0.25">
      <c r="A2340" s="246" t="s">
        <v>629</v>
      </c>
      <c r="B2340" s="251">
        <v>0</v>
      </c>
      <c r="C2340" s="254">
        <v>0</v>
      </c>
      <c r="D2340" s="256">
        <v>1</v>
      </c>
      <c r="E2340" s="257"/>
      <c r="F2340" s="83" t="str">
        <f t="shared" si="111"/>
        <v>February</v>
      </c>
      <c r="G2340" s="113">
        <f t="shared" si="112"/>
        <v>0</v>
      </c>
      <c r="H2340" s="49">
        <f t="shared" si="113"/>
        <v>0</v>
      </c>
    </row>
    <row r="2341" spans="1:8" x14ac:dyDescent="0.25">
      <c r="A2341" s="246" t="s">
        <v>629</v>
      </c>
      <c r="B2341" s="251">
        <v>22</v>
      </c>
      <c r="C2341" s="254">
        <v>0</v>
      </c>
      <c r="D2341" s="256">
        <v>2</v>
      </c>
      <c r="E2341" s="257"/>
      <c r="F2341" s="83" t="str">
        <f t="shared" si="111"/>
        <v>February</v>
      </c>
      <c r="G2341" s="113">
        <f t="shared" si="112"/>
        <v>0</v>
      </c>
      <c r="H2341" s="49">
        <f t="shared" si="113"/>
        <v>0</v>
      </c>
    </row>
    <row r="2342" spans="1:8" x14ac:dyDescent="0.25">
      <c r="A2342" s="246" t="s">
        <v>629</v>
      </c>
      <c r="B2342" s="251">
        <v>0</v>
      </c>
      <c r="C2342" s="254">
        <v>0</v>
      </c>
      <c r="D2342" s="256">
        <v>1</v>
      </c>
      <c r="E2342" s="257"/>
      <c r="F2342" s="83" t="str">
        <f t="shared" si="111"/>
        <v>February</v>
      </c>
      <c r="G2342" s="113">
        <f t="shared" si="112"/>
        <v>0</v>
      </c>
      <c r="H2342" s="49">
        <f t="shared" si="113"/>
        <v>0</v>
      </c>
    </row>
    <row r="2343" spans="1:8" x14ac:dyDescent="0.25">
      <c r="A2343" s="246" t="s">
        <v>629</v>
      </c>
      <c r="B2343" s="251">
        <v>5</v>
      </c>
      <c r="C2343" s="254">
        <v>0</v>
      </c>
      <c r="D2343" s="256">
        <v>6</v>
      </c>
      <c r="E2343" s="257"/>
      <c r="F2343" s="83" t="str">
        <f t="shared" si="111"/>
        <v>February</v>
      </c>
      <c r="G2343" s="113">
        <f t="shared" si="112"/>
        <v>0</v>
      </c>
      <c r="H2343" s="49">
        <f t="shared" si="113"/>
        <v>0</v>
      </c>
    </row>
    <row r="2344" spans="1:8" x14ac:dyDescent="0.25">
      <c r="A2344" s="246" t="s">
        <v>629</v>
      </c>
      <c r="B2344" s="251">
        <v>5</v>
      </c>
      <c r="C2344" s="254">
        <v>0</v>
      </c>
      <c r="D2344" s="256">
        <v>4</v>
      </c>
      <c r="E2344" s="257"/>
      <c r="F2344" s="83" t="str">
        <f t="shared" si="111"/>
        <v>February</v>
      </c>
      <c r="G2344" s="113">
        <f t="shared" si="112"/>
        <v>0</v>
      </c>
      <c r="H2344" s="49">
        <f t="shared" si="113"/>
        <v>0</v>
      </c>
    </row>
    <row r="2345" spans="1:8" x14ac:dyDescent="0.25">
      <c r="A2345" s="246" t="s">
        <v>629</v>
      </c>
      <c r="B2345" s="251">
        <v>1</v>
      </c>
      <c r="C2345" s="254">
        <v>0</v>
      </c>
      <c r="D2345" s="256">
        <v>2</v>
      </c>
      <c r="E2345" s="257"/>
      <c r="F2345" s="83" t="str">
        <f t="shared" si="111"/>
        <v>February</v>
      </c>
      <c r="G2345" s="113">
        <f t="shared" si="112"/>
        <v>0</v>
      </c>
      <c r="H2345" s="49">
        <f t="shared" si="113"/>
        <v>0</v>
      </c>
    </row>
    <row r="2346" spans="1:8" x14ac:dyDescent="0.25">
      <c r="A2346" s="246" t="s">
        <v>629</v>
      </c>
      <c r="B2346" s="251">
        <v>1</v>
      </c>
      <c r="C2346" s="254">
        <v>0</v>
      </c>
      <c r="D2346" s="256">
        <v>1</v>
      </c>
      <c r="E2346" s="257"/>
      <c r="F2346" s="83" t="str">
        <f t="shared" si="111"/>
        <v>February</v>
      </c>
      <c r="G2346" s="113">
        <f t="shared" si="112"/>
        <v>0</v>
      </c>
      <c r="H2346" s="49">
        <f t="shared" si="113"/>
        <v>0</v>
      </c>
    </row>
    <row r="2347" spans="1:8" x14ac:dyDescent="0.25">
      <c r="A2347" s="246" t="s">
        <v>629</v>
      </c>
      <c r="B2347" s="251">
        <v>2</v>
      </c>
      <c r="C2347" s="254">
        <v>4</v>
      </c>
      <c r="D2347" s="256">
        <v>1</v>
      </c>
      <c r="E2347" s="259">
        <v>5.15</v>
      </c>
      <c r="F2347" s="83" t="str">
        <f t="shared" si="111"/>
        <v>February</v>
      </c>
      <c r="G2347" s="113">
        <f t="shared" si="112"/>
        <v>4</v>
      </c>
      <c r="H2347" s="49">
        <f t="shared" si="113"/>
        <v>20.6</v>
      </c>
    </row>
    <row r="2348" spans="1:8" x14ac:dyDescent="0.25">
      <c r="A2348" s="246" t="s">
        <v>629</v>
      </c>
      <c r="B2348" s="251">
        <v>0</v>
      </c>
      <c r="C2348" s="254">
        <v>0</v>
      </c>
      <c r="D2348" s="256">
        <v>1</v>
      </c>
      <c r="E2348" s="257"/>
      <c r="F2348" s="83" t="str">
        <f t="shared" si="111"/>
        <v>February</v>
      </c>
      <c r="G2348" s="113">
        <f t="shared" si="112"/>
        <v>0</v>
      </c>
      <c r="H2348" s="49">
        <f t="shared" si="113"/>
        <v>0</v>
      </c>
    </row>
    <row r="2349" spans="1:8" x14ac:dyDescent="0.25">
      <c r="A2349" s="246" t="s">
        <v>629</v>
      </c>
      <c r="B2349" s="251">
        <v>2</v>
      </c>
      <c r="C2349" s="254">
        <v>1</v>
      </c>
      <c r="D2349" s="256">
        <v>3</v>
      </c>
      <c r="E2349" s="259">
        <v>5.15</v>
      </c>
      <c r="F2349" s="83" t="str">
        <f t="shared" si="111"/>
        <v>February</v>
      </c>
      <c r="G2349" s="113">
        <f t="shared" si="112"/>
        <v>1</v>
      </c>
      <c r="H2349" s="49">
        <f t="shared" si="113"/>
        <v>5.15</v>
      </c>
    </row>
    <row r="2350" spans="1:8" x14ac:dyDescent="0.25">
      <c r="A2350" s="246" t="s">
        <v>629</v>
      </c>
      <c r="B2350" s="251">
        <v>1</v>
      </c>
      <c r="C2350" s="254">
        <v>4</v>
      </c>
      <c r="D2350" s="256">
        <v>3</v>
      </c>
      <c r="E2350" s="259">
        <v>5.15</v>
      </c>
      <c r="F2350" s="83" t="str">
        <f t="shared" si="111"/>
        <v>February</v>
      </c>
      <c r="G2350" s="113">
        <f t="shared" si="112"/>
        <v>4</v>
      </c>
      <c r="H2350" s="49">
        <f t="shared" si="113"/>
        <v>20.6</v>
      </c>
    </row>
    <row r="2351" spans="1:8" x14ac:dyDescent="0.25">
      <c r="A2351" s="246" t="s">
        <v>629</v>
      </c>
      <c r="B2351" s="251">
        <v>3</v>
      </c>
      <c r="C2351" s="254">
        <v>2</v>
      </c>
      <c r="D2351" s="256">
        <v>1</v>
      </c>
      <c r="E2351" s="259">
        <v>5.15</v>
      </c>
      <c r="F2351" s="83" t="str">
        <f t="shared" si="111"/>
        <v>February</v>
      </c>
      <c r="G2351" s="113">
        <f t="shared" si="112"/>
        <v>2</v>
      </c>
      <c r="H2351" s="49">
        <f t="shared" si="113"/>
        <v>10.3</v>
      </c>
    </row>
    <row r="2352" spans="1:8" x14ac:dyDescent="0.25">
      <c r="A2352" s="246" t="s">
        <v>629</v>
      </c>
      <c r="B2352" s="251">
        <v>1</v>
      </c>
      <c r="C2352" s="254">
        <v>0</v>
      </c>
      <c r="D2352" s="256">
        <v>1</v>
      </c>
      <c r="E2352" s="257"/>
      <c r="F2352" s="83" t="str">
        <f t="shared" si="111"/>
        <v>February</v>
      </c>
      <c r="G2352" s="113">
        <f t="shared" si="112"/>
        <v>0</v>
      </c>
      <c r="H2352" s="49">
        <f t="shared" si="113"/>
        <v>0</v>
      </c>
    </row>
    <row r="2353" spans="1:8" x14ac:dyDescent="0.25">
      <c r="A2353" s="246" t="s">
        <v>629</v>
      </c>
      <c r="B2353" s="251">
        <v>6</v>
      </c>
      <c r="C2353" s="254">
        <v>0</v>
      </c>
      <c r="D2353" s="256">
        <v>6</v>
      </c>
      <c r="E2353" s="257"/>
      <c r="F2353" s="83" t="str">
        <f t="shared" si="111"/>
        <v>February</v>
      </c>
      <c r="G2353" s="113">
        <f t="shared" si="112"/>
        <v>0</v>
      </c>
      <c r="H2353" s="49">
        <f t="shared" si="113"/>
        <v>0</v>
      </c>
    </row>
    <row r="2354" spans="1:8" x14ac:dyDescent="0.25">
      <c r="A2354" s="246" t="s">
        <v>629</v>
      </c>
      <c r="B2354" s="251">
        <v>0</v>
      </c>
      <c r="C2354" s="254">
        <v>0</v>
      </c>
      <c r="D2354" s="256">
        <v>1</v>
      </c>
      <c r="E2354" s="257"/>
      <c r="F2354" s="83" t="str">
        <f t="shared" si="111"/>
        <v>February</v>
      </c>
      <c r="G2354" s="113">
        <f t="shared" si="112"/>
        <v>0</v>
      </c>
      <c r="H2354" s="49">
        <f t="shared" si="113"/>
        <v>0</v>
      </c>
    </row>
    <row r="2355" spans="1:8" x14ac:dyDescent="0.25">
      <c r="A2355" s="246" t="s">
        <v>629</v>
      </c>
      <c r="B2355" s="251">
        <v>7</v>
      </c>
      <c r="C2355" s="254">
        <v>0</v>
      </c>
      <c r="D2355" s="256">
        <v>6</v>
      </c>
      <c r="E2355" s="257"/>
      <c r="F2355" s="83" t="str">
        <f t="shared" si="111"/>
        <v>February</v>
      </c>
      <c r="G2355" s="113">
        <f t="shared" si="112"/>
        <v>0</v>
      </c>
      <c r="H2355" s="49">
        <f t="shared" si="113"/>
        <v>0</v>
      </c>
    </row>
    <row r="2356" spans="1:8" x14ac:dyDescent="0.25">
      <c r="A2356" s="246" t="s">
        <v>629</v>
      </c>
      <c r="B2356" s="251">
        <v>0.5</v>
      </c>
      <c r="C2356" s="254">
        <v>6</v>
      </c>
      <c r="D2356" s="256">
        <v>1</v>
      </c>
      <c r="E2356" s="259">
        <v>6.5</v>
      </c>
      <c r="F2356" s="83" t="str">
        <f t="shared" si="111"/>
        <v>February</v>
      </c>
      <c r="G2356" s="113">
        <f t="shared" si="112"/>
        <v>6</v>
      </c>
      <c r="H2356" s="49">
        <f t="shared" si="113"/>
        <v>39</v>
      </c>
    </row>
    <row r="2357" spans="1:8" x14ac:dyDescent="0.25">
      <c r="A2357" s="246" t="s">
        <v>629</v>
      </c>
      <c r="B2357" s="251">
        <v>6</v>
      </c>
      <c r="C2357" s="254">
        <v>6</v>
      </c>
      <c r="D2357" s="256">
        <v>5</v>
      </c>
      <c r="E2357" s="259">
        <v>10.09</v>
      </c>
      <c r="F2357" s="83" t="str">
        <f t="shared" si="111"/>
        <v>February</v>
      </c>
      <c r="G2357" s="113">
        <f t="shared" si="112"/>
        <v>6</v>
      </c>
      <c r="H2357" s="49">
        <f t="shared" si="113"/>
        <v>60.54</v>
      </c>
    </row>
    <row r="2358" spans="1:8" x14ac:dyDescent="0.25">
      <c r="A2358" s="246" t="s">
        <v>629</v>
      </c>
      <c r="B2358" s="251">
        <v>7</v>
      </c>
      <c r="C2358" s="254">
        <v>10</v>
      </c>
      <c r="D2358" s="256">
        <v>2</v>
      </c>
      <c r="E2358" s="259">
        <v>2.8058000000000001</v>
      </c>
      <c r="F2358" s="83" t="str">
        <f t="shared" si="111"/>
        <v>February</v>
      </c>
      <c r="G2358" s="113">
        <f t="shared" si="112"/>
        <v>10</v>
      </c>
      <c r="H2358" s="49">
        <f t="shared" si="113"/>
        <v>28.058</v>
      </c>
    </row>
    <row r="2359" spans="1:8" x14ac:dyDescent="0.25">
      <c r="A2359" s="246" t="s">
        <v>629</v>
      </c>
      <c r="B2359" s="251">
        <v>4</v>
      </c>
      <c r="C2359" s="254">
        <v>6</v>
      </c>
      <c r="D2359" s="256">
        <v>6</v>
      </c>
      <c r="E2359" s="259">
        <v>11.31</v>
      </c>
      <c r="F2359" s="83" t="str">
        <f t="shared" ref="F2359:F2422" si="114">"February"</f>
        <v>February</v>
      </c>
      <c r="G2359" s="113">
        <f t="shared" si="112"/>
        <v>6</v>
      </c>
      <c r="H2359" s="49">
        <f t="shared" si="113"/>
        <v>67.86</v>
      </c>
    </row>
    <row r="2360" spans="1:8" x14ac:dyDescent="0.25">
      <c r="A2360" s="246" t="s">
        <v>629</v>
      </c>
      <c r="B2360" s="251">
        <v>0</v>
      </c>
      <c r="C2360" s="254">
        <v>0</v>
      </c>
      <c r="D2360" s="256">
        <v>0</v>
      </c>
      <c r="E2360" s="257"/>
      <c r="F2360" s="83" t="str">
        <f t="shared" si="114"/>
        <v>February</v>
      </c>
      <c r="G2360" s="113">
        <f t="shared" si="112"/>
        <v>0</v>
      </c>
      <c r="H2360" s="49">
        <f t="shared" si="113"/>
        <v>0</v>
      </c>
    </row>
    <row r="2361" spans="1:8" x14ac:dyDescent="0.25">
      <c r="A2361" s="246" t="s">
        <v>629</v>
      </c>
      <c r="B2361" s="252"/>
      <c r="C2361" s="254">
        <v>4</v>
      </c>
      <c r="D2361" s="256"/>
      <c r="E2361" s="259">
        <v>9.5150000000000006</v>
      </c>
      <c r="F2361" s="83" t="str">
        <f t="shared" si="114"/>
        <v>February</v>
      </c>
      <c r="G2361" s="113">
        <f t="shared" si="112"/>
        <v>4</v>
      </c>
      <c r="H2361" s="49">
        <f t="shared" si="113"/>
        <v>38.06</v>
      </c>
    </row>
    <row r="2362" spans="1:8" x14ac:dyDescent="0.25">
      <c r="A2362" s="246" t="s">
        <v>629</v>
      </c>
      <c r="B2362" s="251">
        <v>0</v>
      </c>
      <c r="C2362" s="254">
        <v>0</v>
      </c>
      <c r="D2362" s="256">
        <v>0</v>
      </c>
      <c r="E2362" s="259">
        <v>15.39</v>
      </c>
      <c r="F2362" s="83" t="str">
        <f t="shared" si="114"/>
        <v>February</v>
      </c>
      <c r="G2362" s="113">
        <f t="shared" si="112"/>
        <v>0</v>
      </c>
      <c r="H2362" s="49">
        <f t="shared" si="113"/>
        <v>0</v>
      </c>
    </row>
    <row r="2363" spans="1:8" x14ac:dyDescent="0.25">
      <c r="A2363" s="246" t="s">
        <v>626</v>
      </c>
      <c r="B2363" s="251">
        <v>0</v>
      </c>
      <c r="C2363" s="254">
        <v>0</v>
      </c>
      <c r="D2363" s="256">
        <v>0</v>
      </c>
      <c r="E2363" s="259">
        <v>12.3825</v>
      </c>
      <c r="F2363" s="83" t="str">
        <f t="shared" si="114"/>
        <v>February</v>
      </c>
      <c r="G2363" s="113">
        <f t="shared" si="112"/>
        <v>0</v>
      </c>
      <c r="H2363" s="49">
        <f t="shared" si="113"/>
        <v>0</v>
      </c>
    </row>
    <row r="2364" spans="1:8" x14ac:dyDescent="0.25">
      <c r="A2364" s="246" t="s">
        <v>626</v>
      </c>
      <c r="B2364" s="251">
        <v>5</v>
      </c>
      <c r="C2364" s="254">
        <v>0</v>
      </c>
      <c r="D2364" s="256">
        <v>1</v>
      </c>
      <c r="E2364" s="259">
        <v>12.5625</v>
      </c>
      <c r="F2364" s="83" t="str">
        <f t="shared" si="114"/>
        <v>February</v>
      </c>
      <c r="G2364" s="113">
        <f t="shared" si="112"/>
        <v>0</v>
      </c>
      <c r="H2364" s="49">
        <f t="shared" si="113"/>
        <v>0</v>
      </c>
    </row>
    <row r="2365" spans="1:8" x14ac:dyDescent="0.25">
      <c r="A2365" s="246" t="s">
        <v>626</v>
      </c>
      <c r="B2365" s="251">
        <v>3</v>
      </c>
      <c r="C2365" s="254">
        <v>0</v>
      </c>
      <c r="D2365" s="256">
        <v>0</v>
      </c>
      <c r="E2365" s="259">
        <v>10.66</v>
      </c>
      <c r="F2365" s="83" t="str">
        <f t="shared" si="114"/>
        <v>February</v>
      </c>
      <c r="G2365" s="113">
        <f t="shared" si="112"/>
        <v>0</v>
      </c>
      <c r="H2365" s="49">
        <f t="shared" si="113"/>
        <v>0</v>
      </c>
    </row>
    <row r="2366" spans="1:8" x14ac:dyDescent="0.25">
      <c r="A2366" s="246" t="s">
        <v>626</v>
      </c>
      <c r="B2366" s="251">
        <v>1</v>
      </c>
      <c r="C2366" s="254">
        <v>0</v>
      </c>
      <c r="D2366" s="256">
        <v>0</v>
      </c>
      <c r="E2366" s="259">
        <v>15.29</v>
      </c>
      <c r="F2366" s="83" t="str">
        <f t="shared" si="114"/>
        <v>February</v>
      </c>
      <c r="G2366" s="113">
        <f t="shared" si="112"/>
        <v>0</v>
      </c>
      <c r="H2366" s="49">
        <f t="shared" si="113"/>
        <v>0</v>
      </c>
    </row>
    <row r="2367" spans="1:8" x14ac:dyDescent="0.25">
      <c r="A2367" s="246" t="s">
        <v>626</v>
      </c>
      <c r="B2367" s="251">
        <v>0</v>
      </c>
      <c r="C2367" s="254">
        <v>0</v>
      </c>
      <c r="D2367" s="256">
        <v>0</v>
      </c>
      <c r="E2367" s="259">
        <v>10.315</v>
      </c>
      <c r="F2367" s="83" t="str">
        <f t="shared" si="114"/>
        <v>February</v>
      </c>
      <c r="G2367" s="113">
        <f t="shared" si="112"/>
        <v>0</v>
      </c>
      <c r="H2367" s="49">
        <f t="shared" si="113"/>
        <v>0</v>
      </c>
    </row>
    <row r="2368" spans="1:8" x14ac:dyDescent="0.25">
      <c r="A2368" s="246" t="s">
        <v>626</v>
      </c>
      <c r="B2368" s="251">
        <v>3</v>
      </c>
      <c r="C2368" s="254">
        <v>8</v>
      </c>
      <c r="D2368" s="256">
        <v>7</v>
      </c>
      <c r="E2368" s="259">
        <v>9.9849999999999994</v>
      </c>
      <c r="F2368" s="83" t="str">
        <f t="shared" si="114"/>
        <v>February</v>
      </c>
      <c r="G2368" s="113">
        <f t="shared" si="112"/>
        <v>8</v>
      </c>
      <c r="H2368" s="49">
        <f t="shared" si="113"/>
        <v>79.88</v>
      </c>
    </row>
    <row r="2369" spans="1:8" x14ac:dyDescent="0.25">
      <c r="A2369" s="246" t="s">
        <v>626</v>
      </c>
      <c r="B2369" s="251"/>
      <c r="C2369" s="254">
        <v>4</v>
      </c>
      <c r="D2369" s="256">
        <v>1</v>
      </c>
      <c r="E2369" s="259">
        <v>10.965</v>
      </c>
      <c r="F2369" s="83" t="str">
        <f t="shared" si="114"/>
        <v>February</v>
      </c>
      <c r="G2369" s="113">
        <f t="shared" si="112"/>
        <v>4</v>
      </c>
      <c r="H2369" s="49">
        <f t="shared" si="113"/>
        <v>43.86</v>
      </c>
    </row>
    <row r="2370" spans="1:8" x14ac:dyDescent="0.25">
      <c r="A2370" s="246" t="s">
        <v>626</v>
      </c>
      <c r="B2370" s="252"/>
      <c r="C2370" s="254">
        <v>0</v>
      </c>
      <c r="D2370" s="256"/>
      <c r="E2370" s="257"/>
      <c r="F2370" s="83" t="str">
        <f t="shared" si="114"/>
        <v>February</v>
      </c>
      <c r="G2370" s="113">
        <f t="shared" si="112"/>
        <v>0</v>
      </c>
      <c r="H2370" s="49">
        <f t="shared" si="113"/>
        <v>0</v>
      </c>
    </row>
    <row r="2371" spans="1:8" x14ac:dyDescent="0.25">
      <c r="A2371" s="246" t="s">
        <v>626</v>
      </c>
      <c r="B2371" s="252"/>
      <c r="C2371" s="254">
        <v>0</v>
      </c>
      <c r="D2371" s="256"/>
      <c r="E2371" s="259">
        <v>0.2041</v>
      </c>
      <c r="F2371" s="83" t="str">
        <f t="shared" si="114"/>
        <v>February</v>
      </c>
      <c r="G2371" s="113">
        <f t="shared" ref="G2371:G2434" si="115">IFERROR(IF(C2371=" ",0,C2371),0)</f>
        <v>0</v>
      </c>
      <c r="H2371" s="49">
        <f t="shared" ref="H2371:H2434" si="116">IFERROR(G2371 * E2371, 0)</f>
        <v>0</v>
      </c>
    </row>
    <row r="2372" spans="1:8" x14ac:dyDescent="0.25">
      <c r="A2372" s="246" t="s">
        <v>626</v>
      </c>
      <c r="B2372" s="252"/>
      <c r="C2372" s="254">
        <v>0</v>
      </c>
      <c r="D2372" s="256"/>
      <c r="E2372" s="257"/>
      <c r="F2372" s="83" t="str">
        <f t="shared" si="114"/>
        <v>February</v>
      </c>
      <c r="G2372" s="113">
        <f t="shared" si="115"/>
        <v>0</v>
      </c>
      <c r="H2372" s="49">
        <f t="shared" si="116"/>
        <v>0</v>
      </c>
    </row>
    <row r="2373" spans="1:8" x14ac:dyDescent="0.25">
      <c r="A2373" s="246" t="s">
        <v>626</v>
      </c>
      <c r="B2373" s="252"/>
      <c r="C2373" s="254">
        <v>0</v>
      </c>
      <c r="D2373" s="256"/>
      <c r="E2373" s="257"/>
      <c r="F2373" s="83" t="str">
        <f t="shared" si="114"/>
        <v>February</v>
      </c>
      <c r="G2373" s="113">
        <f t="shared" si="115"/>
        <v>0</v>
      </c>
      <c r="H2373" s="49">
        <f t="shared" si="116"/>
        <v>0</v>
      </c>
    </row>
    <row r="2374" spans="1:8" x14ac:dyDescent="0.25">
      <c r="A2374" s="246" t="s">
        <v>631</v>
      </c>
      <c r="B2374" s="252"/>
      <c r="C2374" s="254">
        <v>6</v>
      </c>
      <c r="D2374" s="256"/>
      <c r="E2374" s="259">
        <v>2.58</v>
      </c>
      <c r="F2374" s="83" t="str">
        <f t="shared" si="114"/>
        <v>February</v>
      </c>
      <c r="G2374" s="113">
        <f t="shared" si="115"/>
        <v>6</v>
      </c>
      <c r="H2374" s="49">
        <f t="shared" si="116"/>
        <v>15.48</v>
      </c>
    </row>
    <row r="2375" spans="1:8" x14ac:dyDescent="0.25">
      <c r="A2375" s="246" t="s">
        <v>631</v>
      </c>
      <c r="B2375" s="252"/>
      <c r="C2375" s="254">
        <v>6</v>
      </c>
      <c r="D2375" s="256"/>
      <c r="E2375" s="259">
        <v>2.58</v>
      </c>
      <c r="F2375" s="83" t="str">
        <f t="shared" si="114"/>
        <v>February</v>
      </c>
      <c r="G2375" s="113">
        <f t="shared" si="115"/>
        <v>6</v>
      </c>
      <c r="H2375" s="49">
        <f t="shared" si="116"/>
        <v>15.48</v>
      </c>
    </row>
    <row r="2376" spans="1:8" x14ac:dyDescent="0.25">
      <c r="A2376" s="246" t="s">
        <v>631</v>
      </c>
      <c r="B2376" s="252"/>
      <c r="C2376" s="254">
        <v>2</v>
      </c>
      <c r="D2376" s="256"/>
      <c r="E2376" s="259">
        <v>2.58</v>
      </c>
      <c r="F2376" s="83" t="str">
        <f t="shared" si="114"/>
        <v>February</v>
      </c>
      <c r="G2376" s="113">
        <f t="shared" si="115"/>
        <v>2</v>
      </c>
      <c r="H2376" s="49">
        <f t="shared" si="116"/>
        <v>5.16</v>
      </c>
    </row>
    <row r="2377" spans="1:8" x14ac:dyDescent="0.25">
      <c r="A2377" s="246" t="s">
        <v>631</v>
      </c>
      <c r="B2377" s="252"/>
      <c r="C2377" s="254">
        <v>6</v>
      </c>
      <c r="D2377" s="256"/>
      <c r="E2377" s="259">
        <v>2.58</v>
      </c>
      <c r="F2377" s="83" t="str">
        <f t="shared" si="114"/>
        <v>February</v>
      </c>
      <c r="G2377" s="113">
        <f t="shared" si="115"/>
        <v>6</v>
      </c>
      <c r="H2377" s="49">
        <f t="shared" si="116"/>
        <v>15.48</v>
      </c>
    </row>
    <row r="2378" spans="1:8" x14ac:dyDescent="0.25">
      <c r="A2378" s="246" t="s">
        <v>631</v>
      </c>
      <c r="B2378" s="252"/>
      <c r="C2378" s="254">
        <v>4</v>
      </c>
      <c r="D2378" s="256"/>
      <c r="E2378" s="259">
        <v>2.58</v>
      </c>
      <c r="F2378" s="83" t="str">
        <f t="shared" si="114"/>
        <v>February</v>
      </c>
      <c r="G2378" s="113">
        <f t="shared" si="115"/>
        <v>4</v>
      </c>
      <c r="H2378" s="49">
        <f t="shared" si="116"/>
        <v>10.32</v>
      </c>
    </row>
    <row r="2379" spans="1:8" x14ac:dyDescent="0.25">
      <c r="A2379" s="246" t="s">
        <v>631</v>
      </c>
      <c r="B2379" s="252"/>
      <c r="C2379" s="254">
        <v>0</v>
      </c>
      <c r="D2379" s="256"/>
      <c r="E2379" s="259">
        <v>2.58</v>
      </c>
      <c r="F2379" s="83" t="str">
        <f t="shared" si="114"/>
        <v>February</v>
      </c>
      <c r="G2379" s="113">
        <f t="shared" si="115"/>
        <v>0</v>
      </c>
      <c r="H2379" s="49">
        <f t="shared" si="116"/>
        <v>0</v>
      </c>
    </row>
    <row r="2380" spans="1:8" x14ac:dyDescent="0.25">
      <c r="A2380" s="246" t="s">
        <v>631</v>
      </c>
      <c r="B2380" s="252"/>
      <c r="C2380" s="254">
        <v>0</v>
      </c>
      <c r="D2380" s="256"/>
      <c r="E2380" s="259">
        <v>2.58</v>
      </c>
      <c r="F2380" s="83" t="str">
        <f t="shared" si="114"/>
        <v>February</v>
      </c>
      <c r="G2380" s="113">
        <f t="shared" si="115"/>
        <v>0</v>
      </c>
      <c r="H2380" s="49">
        <f t="shared" si="116"/>
        <v>0</v>
      </c>
    </row>
    <row r="2381" spans="1:8" x14ac:dyDescent="0.25">
      <c r="A2381" s="246" t="s">
        <v>631</v>
      </c>
      <c r="B2381" s="252"/>
      <c r="C2381" s="254">
        <v>0</v>
      </c>
      <c r="D2381" s="256"/>
      <c r="E2381" s="259">
        <v>2.58</v>
      </c>
      <c r="F2381" s="83" t="str">
        <f t="shared" si="114"/>
        <v>February</v>
      </c>
      <c r="G2381" s="113">
        <f t="shared" si="115"/>
        <v>0</v>
      </c>
      <c r="H2381" s="49">
        <f t="shared" si="116"/>
        <v>0</v>
      </c>
    </row>
    <row r="2382" spans="1:8" x14ac:dyDescent="0.25">
      <c r="A2382" s="246" t="s">
        <v>631</v>
      </c>
      <c r="B2382" s="252"/>
      <c r="C2382" s="254">
        <v>4</v>
      </c>
      <c r="D2382" s="256"/>
      <c r="E2382" s="259">
        <v>2.58</v>
      </c>
      <c r="F2382" s="83" t="str">
        <f t="shared" si="114"/>
        <v>February</v>
      </c>
      <c r="G2382" s="113">
        <f t="shared" si="115"/>
        <v>4</v>
      </c>
      <c r="H2382" s="49">
        <f t="shared" si="116"/>
        <v>10.32</v>
      </c>
    </row>
    <row r="2383" spans="1:8" x14ac:dyDescent="0.25">
      <c r="A2383" s="246" t="s">
        <v>651</v>
      </c>
      <c r="B2383" s="251">
        <v>10.5</v>
      </c>
      <c r="C2383" s="254">
        <v>0</v>
      </c>
      <c r="D2383" s="256"/>
      <c r="E2383" s="261"/>
      <c r="F2383" s="83" t="str">
        <f t="shared" si="114"/>
        <v>February</v>
      </c>
      <c r="G2383" s="113">
        <f t="shared" si="115"/>
        <v>0</v>
      </c>
      <c r="H2383" s="49">
        <f t="shared" si="116"/>
        <v>0</v>
      </c>
    </row>
    <row r="2384" spans="1:8" x14ac:dyDescent="0.25">
      <c r="A2384" s="246" t="s">
        <v>651</v>
      </c>
      <c r="B2384" s="251">
        <v>2</v>
      </c>
      <c r="C2384" s="254">
        <v>0</v>
      </c>
      <c r="D2384" s="256"/>
      <c r="E2384" s="257"/>
      <c r="F2384" s="83" t="str">
        <f t="shared" si="114"/>
        <v>February</v>
      </c>
      <c r="G2384" s="113">
        <f t="shared" si="115"/>
        <v>0</v>
      </c>
      <c r="H2384" s="49">
        <f t="shared" si="116"/>
        <v>0</v>
      </c>
    </row>
    <row r="2385" spans="1:8" x14ac:dyDescent="0.25">
      <c r="A2385" s="246" t="s">
        <v>651</v>
      </c>
      <c r="B2385" s="251">
        <v>2</v>
      </c>
      <c r="C2385" s="254">
        <v>0</v>
      </c>
      <c r="D2385" s="256"/>
      <c r="E2385" s="257"/>
      <c r="F2385" s="83" t="str">
        <f t="shared" si="114"/>
        <v>February</v>
      </c>
      <c r="G2385" s="113">
        <f t="shared" si="115"/>
        <v>0</v>
      </c>
      <c r="H2385" s="49">
        <f t="shared" si="116"/>
        <v>0</v>
      </c>
    </row>
    <row r="2386" spans="1:8" x14ac:dyDescent="0.25">
      <c r="A2386" s="246" t="s">
        <v>651</v>
      </c>
      <c r="B2386" s="251">
        <v>5</v>
      </c>
      <c r="C2386" s="254">
        <v>0</v>
      </c>
      <c r="D2386" s="256"/>
      <c r="E2386" s="257"/>
      <c r="F2386" s="83" t="str">
        <f t="shared" si="114"/>
        <v>February</v>
      </c>
      <c r="G2386" s="113">
        <f t="shared" si="115"/>
        <v>0</v>
      </c>
      <c r="H2386" s="49">
        <f t="shared" si="116"/>
        <v>0</v>
      </c>
    </row>
    <row r="2387" spans="1:8" x14ac:dyDescent="0.25">
      <c r="A2387" s="246" t="s">
        <v>651</v>
      </c>
      <c r="B2387" s="251">
        <v>4</v>
      </c>
      <c r="C2387" s="254">
        <v>0</v>
      </c>
      <c r="D2387" s="256"/>
      <c r="E2387" s="257"/>
      <c r="F2387" s="83" t="str">
        <f t="shared" si="114"/>
        <v>February</v>
      </c>
      <c r="G2387" s="113">
        <f t="shared" si="115"/>
        <v>0</v>
      </c>
      <c r="H2387" s="49">
        <f t="shared" si="116"/>
        <v>0</v>
      </c>
    </row>
    <row r="2388" spans="1:8" x14ac:dyDescent="0.25">
      <c r="A2388" s="246" t="s">
        <v>651</v>
      </c>
      <c r="B2388" s="251">
        <v>4</v>
      </c>
      <c r="C2388" s="254">
        <v>0</v>
      </c>
      <c r="D2388" s="256"/>
      <c r="E2388" s="257"/>
      <c r="F2388" s="83" t="str">
        <f t="shared" si="114"/>
        <v>February</v>
      </c>
      <c r="G2388" s="113">
        <f t="shared" si="115"/>
        <v>0</v>
      </c>
      <c r="H2388" s="49">
        <f t="shared" si="116"/>
        <v>0</v>
      </c>
    </row>
    <row r="2389" spans="1:8" x14ac:dyDescent="0.25">
      <c r="A2389" s="246" t="s">
        <v>651</v>
      </c>
      <c r="B2389" s="251">
        <v>2</v>
      </c>
      <c r="C2389" s="254">
        <v>0</v>
      </c>
      <c r="D2389" s="256"/>
      <c r="E2389" s="257"/>
      <c r="F2389" s="83" t="str">
        <f t="shared" si="114"/>
        <v>February</v>
      </c>
      <c r="G2389" s="113">
        <f t="shared" si="115"/>
        <v>0</v>
      </c>
      <c r="H2389" s="49">
        <f t="shared" si="116"/>
        <v>0</v>
      </c>
    </row>
    <row r="2390" spans="1:8" x14ac:dyDescent="0.25">
      <c r="A2390" s="246" t="s">
        <v>651</v>
      </c>
      <c r="B2390" s="251">
        <v>0</v>
      </c>
      <c r="C2390" s="254">
        <v>0</v>
      </c>
      <c r="D2390" s="256"/>
      <c r="E2390" s="257"/>
      <c r="F2390" s="83" t="str">
        <f t="shared" si="114"/>
        <v>February</v>
      </c>
      <c r="G2390" s="113">
        <f t="shared" si="115"/>
        <v>0</v>
      </c>
      <c r="H2390" s="49">
        <f t="shared" si="116"/>
        <v>0</v>
      </c>
    </row>
    <row r="2391" spans="1:8" x14ac:dyDescent="0.25">
      <c r="A2391" s="246" t="s">
        <v>651</v>
      </c>
      <c r="B2391" s="251">
        <v>2</v>
      </c>
      <c r="C2391" s="254">
        <v>0</v>
      </c>
      <c r="D2391" s="256"/>
      <c r="E2391" s="257"/>
      <c r="F2391" s="83" t="str">
        <f t="shared" si="114"/>
        <v>February</v>
      </c>
      <c r="G2391" s="113">
        <f t="shared" si="115"/>
        <v>0</v>
      </c>
      <c r="H2391" s="49">
        <f t="shared" si="116"/>
        <v>0</v>
      </c>
    </row>
    <row r="2392" spans="1:8" x14ac:dyDescent="0.25">
      <c r="A2392" s="246" t="s">
        <v>651</v>
      </c>
      <c r="B2392" s="251">
        <v>0</v>
      </c>
      <c r="C2392" s="254">
        <v>0</v>
      </c>
      <c r="D2392" s="256"/>
      <c r="E2392" s="257"/>
      <c r="F2392" s="83" t="str">
        <f t="shared" si="114"/>
        <v>February</v>
      </c>
      <c r="G2392" s="113">
        <f t="shared" si="115"/>
        <v>0</v>
      </c>
      <c r="H2392" s="49">
        <f t="shared" si="116"/>
        <v>0</v>
      </c>
    </row>
    <row r="2393" spans="1:8" x14ac:dyDescent="0.25">
      <c r="A2393" s="246" t="s">
        <v>651</v>
      </c>
      <c r="B2393" s="251">
        <v>3</v>
      </c>
      <c r="C2393" s="254">
        <v>0</v>
      </c>
      <c r="D2393" s="256"/>
      <c r="E2393" s="257"/>
      <c r="F2393" s="83" t="str">
        <f t="shared" si="114"/>
        <v>February</v>
      </c>
      <c r="G2393" s="113">
        <f t="shared" si="115"/>
        <v>0</v>
      </c>
      <c r="H2393" s="49">
        <f t="shared" si="116"/>
        <v>0</v>
      </c>
    </row>
    <row r="2394" spans="1:8" x14ac:dyDescent="0.25">
      <c r="A2394" s="246" t="s">
        <v>651</v>
      </c>
      <c r="B2394" s="251">
        <v>0</v>
      </c>
      <c r="C2394" s="254">
        <v>0</v>
      </c>
      <c r="D2394" s="256"/>
      <c r="E2394" s="259">
        <v>16.567499999999999</v>
      </c>
      <c r="F2394" s="83" t="str">
        <f t="shared" si="114"/>
        <v>February</v>
      </c>
      <c r="G2394" s="113">
        <f t="shared" si="115"/>
        <v>0</v>
      </c>
      <c r="H2394" s="49">
        <f t="shared" si="116"/>
        <v>0</v>
      </c>
    </row>
    <row r="2395" spans="1:8" x14ac:dyDescent="0.25">
      <c r="A2395" s="246" t="s">
        <v>651</v>
      </c>
      <c r="B2395" s="252"/>
      <c r="C2395" s="254">
        <v>0</v>
      </c>
      <c r="D2395" s="256"/>
      <c r="E2395" s="261"/>
      <c r="F2395" s="83" t="str">
        <f t="shared" si="114"/>
        <v>February</v>
      </c>
      <c r="G2395" s="113">
        <f t="shared" si="115"/>
        <v>0</v>
      </c>
      <c r="H2395" s="49">
        <f t="shared" si="116"/>
        <v>0</v>
      </c>
    </row>
    <row r="2396" spans="1:8" x14ac:dyDescent="0.25">
      <c r="A2396" s="246" t="s">
        <v>630</v>
      </c>
      <c r="B2396" s="252"/>
      <c r="C2396" s="254">
        <v>0</v>
      </c>
      <c r="D2396" s="256"/>
      <c r="E2396" s="259">
        <v>8.74</v>
      </c>
      <c r="F2396" s="83" t="str">
        <f t="shared" si="114"/>
        <v>February</v>
      </c>
      <c r="G2396" s="113">
        <f t="shared" si="115"/>
        <v>0</v>
      </c>
      <c r="H2396" s="49">
        <f t="shared" si="116"/>
        <v>0</v>
      </c>
    </row>
    <row r="2397" spans="1:8" x14ac:dyDescent="0.25">
      <c r="A2397" s="246" t="s">
        <v>630</v>
      </c>
      <c r="B2397" s="252"/>
      <c r="C2397" s="254">
        <v>0</v>
      </c>
      <c r="D2397" s="256"/>
      <c r="E2397" s="259">
        <v>8.74</v>
      </c>
      <c r="F2397" s="83" t="str">
        <f t="shared" si="114"/>
        <v>February</v>
      </c>
      <c r="G2397" s="113">
        <f t="shared" si="115"/>
        <v>0</v>
      </c>
      <c r="H2397" s="49">
        <f t="shared" si="116"/>
        <v>0</v>
      </c>
    </row>
    <row r="2398" spans="1:8" x14ac:dyDescent="0.25">
      <c r="A2398" s="246" t="s">
        <v>630</v>
      </c>
      <c r="B2398" s="252"/>
      <c r="C2398" s="254">
        <v>0</v>
      </c>
      <c r="D2398" s="256"/>
      <c r="E2398" s="259">
        <v>8.74</v>
      </c>
      <c r="F2398" s="83" t="str">
        <f t="shared" si="114"/>
        <v>February</v>
      </c>
      <c r="G2398" s="113">
        <f t="shared" si="115"/>
        <v>0</v>
      </c>
      <c r="H2398" s="49">
        <f t="shared" si="116"/>
        <v>0</v>
      </c>
    </row>
    <row r="2399" spans="1:8" x14ac:dyDescent="0.25">
      <c r="A2399" s="246" t="s">
        <v>611</v>
      </c>
      <c r="B2399" s="252"/>
      <c r="C2399" s="254">
        <v>0</v>
      </c>
      <c r="D2399" s="256"/>
      <c r="E2399" s="257"/>
      <c r="F2399" s="83" t="str">
        <f t="shared" si="114"/>
        <v>February</v>
      </c>
      <c r="G2399" s="113">
        <f t="shared" si="115"/>
        <v>0</v>
      </c>
      <c r="H2399" s="49">
        <f t="shared" si="116"/>
        <v>0</v>
      </c>
    </row>
    <row r="2400" spans="1:8" x14ac:dyDescent="0.25">
      <c r="A2400" s="246" t="s">
        <v>628</v>
      </c>
      <c r="B2400" s="252"/>
      <c r="C2400" s="254">
        <v>0</v>
      </c>
      <c r="D2400" s="256"/>
      <c r="E2400" s="261"/>
      <c r="F2400" s="83" t="str">
        <f t="shared" si="114"/>
        <v>February</v>
      </c>
      <c r="G2400" s="113">
        <f t="shared" si="115"/>
        <v>0</v>
      </c>
      <c r="H2400" s="49">
        <f t="shared" si="116"/>
        <v>0</v>
      </c>
    </row>
    <row r="2401" spans="1:8" x14ac:dyDescent="0.25">
      <c r="A2401" s="246" t="s">
        <v>628</v>
      </c>
      <c r="B2401" s="252"/>
      <c r="C2401" s="254">
        <v>1200</v>
      </c>
      <c r="D2401" s="256"/>
      <c r="E2401" s="259">
        <v>2.06E-2</v>
      </c>
      <c r="F2401" s="83" t="str">
        <f t="shared" si="114"/>
        <v>February</v>
      </c>
      <c r="G2401" s="113">
        <f t="shared" si="115"/>
        <v>1200</v>
      </c>
      <c r="H2401" s="49">
        <f t="shared" si="116"/>
        <v>24.72</v>
      </c>
    </row>
    <row r="2402" spans="1:8" x14ac:dyDescent="0.25">
      <c r="A2402" s="246" t="s">
        <v>628</v>
      </c>
      <c r="B2402" s="252"/>
      <c r="C2402" s="254">
        <v>0</v>
      </c>
      <c r="D2402" s="256"/>
      <c r="E2402" s="257"/>
      <c r="F2402" s="83" t="str">
        <f t="shared" si="114"/>
        <v>February</v>
      </c>
      <c r="G2402" s="113">
        <f t="shared" si="115"/>
        <v>0</v>
      </c>
      <c r="H2402" s="49">
        <f t="shared" si="116"/>
        <v>0</v>
      </c>
    </row>
    <row r="2403" spans="1:8" x14ac:dyDescent="0.25">
      <c r="A2403" s="246" t="s">
        <v>628</v>
      </c>
      <c r="B2403" s="251">
        <v>1</v>
      </c>
      <c r="C2403" s="254">
        <v>5</v>
      </c>
      <c r="D2403" s="256">
        <v>1</v>
      </c>
      <c r="E2403" s="259">
        <v>17.32</v>
      </c>
      <c r="F2403" s="83" t="str">
        <f t="shared" si="114"/>
        <v>February</v>
      </c>
      <c r="G2403" s="113">
        <f t="shared" si="115"/>
        <v>5</v>
      </c>
      <c r="H2403" s="49">
        <f t="shared" si="116"/>
        <v>86.6</v>
      </c>
    </row>
    <row r="2404" spans="1:8" x14ac:dyDescent="0.25">
      <c r="A2404" s="246" t="s">
        <v>628</v>
      </c>
      <c r="B2404" s="252"/>
      <c r="C2404" s="254">
        <v>0</v>
      </c>
      <c r="D2404" s="256"/>
      <c r="E2404" s="259">
        <v>16.5</v>
      </c>
      <c r="F2404" s="83" t="str">
        <f t="shared" si="114"/>
        <v>February</v>
      </c>
      <c r="G2404" s="113">
        <f t="shared" si="115"/>
        <v>0</v>
      </c>
      <c r="H2404" s="49">
        <f t="shared" si="116"/>
        <v>0</v>
      </c>
    </row>
    <row r="2405" spans="1:8" x14ac:dyDescent="0.25">
      <c r="A2405" s="246" t="s">
        <v>628</v>
      </c>
      <c r="B2405" s="252"/>
      <c r="C2405" s="254">
        <v>0</v>
      </c>
      <c r="D2405" s="256"/>
      <c r="E2405" s="259">
        <v>2.1999999999999999E-2</v>
      </c>
      <c r="F2405" s="83" t="str">
        <f t="shared" si="114"/>
        <v>February</v>
      </c>
      <c r="G2405" s="113">
        <f t="shared" si="115"/>
        <v>0</v>
      </c>
      <c r="H2405" s="49">
        <f t="shared" si="116"/>
        <v>0</v>
      </c>
    </row>
    <row r="2406" spans="1:8" x14ac:dyDescent="0.25">
      <c r="A2406" s="246" t="s">
        <v>628</v>
      </c>
      <c r="B2406" s="252"/>
      <c r="C2406" s="254">
        <v>0</v>
      </c>
      <c r="D2406" s="256"/>
      <c r="E2406" s="259">
        <v>2.8840000000000001E-2</v>
      </c>
      <c r="F2406" s="83" t="str">
        <f t="shared" si="114"/>
        <v>February</v>
      </c>
      <c r="G2406" s="113">
        <f t="shared" si="115"/>
        <v>0</v>
      </c>
      <c r="H2406" s="49">
        <f t="shared" si="116"/>
        <v>0</v>
      </c>
    </row>
    <row r="2407" spans="1:8" x14ac:dyDescent="0.25">
      <c r="A2407" s="246" t="s">
        <v>628</v>
      </c>
      <c r="B2407" s="252"/>
      <c r="C2407" s="254">
        <v>201</v>
      </c>
      <c r="D2407" s="256"/>
      <c r="E2407" s="259">
        <v>6.9699999999999998E-2</v>
      </c>
      <c r="F2407" s="83" t="str">
        <f t="shared" si="114"/>
        <v>February</v>
      </c>
      <c r="G2407" s="113">
        <f t="shared" si="115"/>
        <v>201</v>
      </c>
      <c r="H2407" s="49">
        <f t="shared" si="116"/>
        <v>14.0097</v>
      </c>
    </row>
    <row r="2408" spans="1:8" x14ac:dyDescent="0.25">
      <c r="A2408" s="246" t="s">
        <v>628</v>
      </c>
      <c r="B2408" s="252"/>
      <c r="C2408" s="254">
        <v>4</v>
      </c>
      <c r="D2408" s="256"/>
      <c r="E2408" s="259">
        <v>2.2799999999999998</v>
      </c>
      <c r="F2408" s="83" t="str">
        <f t="shared" si="114"/>
        <v>February</v>
      </c>
      <c r="G2408" s="113">
        <f t="shared" si="115"/>
        <v>4</v>
      </c>
      <c r="H2408" s="49">
        <f t="shared" si="116"/>
        <v>9.1199999999999992</v>
      </c>
    </row>
    <row r="2409" spans="1:8" x14ac:dyDescent="0.25">
      <c r="A2409" s="246" t="s">
        <v>628</v>
      </c>
      <c r="B2409" s="252"/>
      <c r="C2409" s="254">
        <v>1</v>
      </c>
      <c r="D2409" s="256"/>
      <c r="E2409" s="259">
        <v>22.42</v>
      </c>
      <c r="F2409" s="83" t="str">
        <f t="shared" si="114"/>
        <v>February</v>
      </c>
      <c r="G2409" s="113">
        <f t="shared" si="115"/>
        <v>1</v>
      </c>
      <c r="H2409" s="49">
        <f t="shared" si="116"/>
        <v>22.42</v>
      </c>
    </row>
    <row r="2410" spans="1:8" x14ac:dyDescent="0.25">
      <c r="A2410" s="246" t="s">
        <v>624</v>
      </c>
      <c r="B2410" s="251">
        <v>450</v>
      </c>
      <c r="C2410" s="254">
        <v>0</v>
      </c>
      <c r="D2410" s="256">
        <v>1</v>
      </c>
      <c r="E2410" s="259">
        <v>7.3249999999999996E-2</v>
      </c>
      <c r="F2410" s="83" t="str">
        <f t="shared" si="114"/>
        <v>February</v>
      </c>
      <c r="G2410" s="113">
        <f t="shared" si="115"/>
        <v>0</v>
      </c>
      <c r="H2410" s="49">
        <f t="shared" si="116"/>
        <v>0</v>
      </c>
    </row>
    <row r="2411" spans="1:8" x14ac:dyDescent="0.25">
      <c r="A2411" s="246" t="s">
        <v>624</v>
      </c>
      <c r="B2411" s="251">
        <v>650</v>
      </c>
      <c r="C2411" s="254">
        <v>1000</v>
      </c>
      <c r="D2411" s="256">
        <v>0</v>
      </c>
      <c r="E2411" s="259">
        <v>0.11731999999999999</v>
      </c>
      <c r="F2411" s="83" t="str">
        <f t="shared" si="114"/>
        <v>February</v>
      </c>
      <c r="G2411" s="113">
        <f t="shared" si="115"/>
        <v>1000</v>
      </c>
      <c r="H2411" s="49">
        <f t="shared" si="116"/>
        <v>117.32</v>
      </c>
    </row>
    <row r="2412" spans="1:8" x14ac:dyDescent="0.25">
      <c r="A2412" s="246" t="s">
        <v>624</v>
      </c>
      <c r="B2412" s="251">
        <v>250</v>
      </c>
      <c r="C2412" s="254">
        <v>2000</v>
      </c>
      <c r="D2412" s="256">
        <v>0</v>
      </c>
      <c r="E2412" s="259">
        <v>0.14956</v>
      </c>
      <c r="F2412" s="83" t="str">
        <f t="shared" si="114"/>
        <v>February</v>
      </c>
      <c r="G2412" s="113">
        <f t="shared" si="115"/>
        <v>2000</v>
      </c>
      <c r="H2412" s="49">
        <f t="shared" si="116"/>
        <v>299.12</v>
      </c>
    </row>
    <row r="2413" spans="1:8" x14ac:dyDescent="0.25">
      <c r="A2413" s="246" t="s">
        <v>624</v>
      </c>
      <c r="B2413" s="251">
        <v>640</v>
      </c>
      <c r="C2413" s="254">
        <v>0</v>
      </c>
      <c r="D2413" s="256">
        <v>0</v>
      </c>
      <c r="E2413" s="259">
        <v>0.18357999999999999</v>
      </c>
      <c r="F2413" s="83" t="str">
        <f t="shared" si="114"/>
        <v>February</v>
      </c>
      <c r="G2413" s="113">
        <f t="shared" si="115"/>
        <v>0</v>
      </c>
      <c r="H2413" s="49">
        <f t="shared" si="116"/>
        <v>0</v>
      </c>
    </row>
    <row r="2414" spans="1:8" x14ac:dyDescent="0.25">
      <c r="A2414" s="246" t="s">
        <v>624</v>
      </c>
      <c r="B2414" s="251">
        <v>0</v>
      </c>
      <c r="C2414" s="254">
        <v>0</v>
      </c>
      <c r="D2414" s="256">
        <v>0</v>
      </c>
      <c r="E2414" s="259">
        <v>0</v>
      </c>
      <c r="F2414" s="83" t="str">
        <f t="shared" si="114"/>
        <v>February</v>
      </c>
      <c r="G2414" s="113">
        <f t="shared" si="115"/>
        <v>0</v>
      </c>
      <c r="H2414" s="49">
        <f t="shared" si="116"/>
        <v>0</v>
      </c>
    </row>
    <row r="2415" spans="1:8" x14ac:dyDescent="0.25">
      <c r="A2415" s="246" t="s">
        <v>624</v>
      </c>
      <c r="B2415" s="251">
        <v>0</v>
      </c>
      <c r="C2415" s="254">
        <v>0</v>
      </c>
      <c r="D2415" s="256">
        <v>0</v>
      </c>
      <c r="E2415" s="257"/>
      <c r="F2415" s="83" t="str">
        <f t="shared" si="114"/>
        <v>February</v>
      </c>
      <c r="G2415" s="113">
        <f t="shared" si="115"/>
        <v>0</v>
      </c>
      <c r="H2415" s="49">
        <f t="shared" si="116"/>
        <v>0</v>
      </c>
    </row>
    <row r="2416" spans="1:8" x14ac:dyDescent="0.25">
      <c r="A2416" s="246" t="s">
        <v>624</v>
      </c>
      <c r="B2416" s="251">
        <v>0</v>
      </c>
      <c r="C2416" s="254">
        <v>0</v>
      </c>
      <c r="D2416" s="256">
        <v>0</v>
      </c>
      <c r="E2416" s="257"/>
      <c r="F2416" s="83" t="str">
        <f t="shared" si="114"/>
        <v>February</v>
      </c>
      <c r="G2416" s="113">
        <f t="shared" si="115"/>
        <v>0</v>
      </c>
      <c r="H2416" s="49">
        <f t="shared" si="116"/>
        <v>0</v>
      </c>
    </row>
    <row r="2417" spans="1:8" x14ac:dyDescent="0.25">
      <c r="A2417" s="246" t="s">
        <v>635</v>
      </c>
      <c r="B2417" s="251">
        <v>1300</v>
      </c>
      <c r="C2417" s="254">
        <v>0</v>
      </c>
      <c r="D2417" s="256">
        <v>0</v>
      </c>
      <c r="E2417" s="259">
        <v>0.1231</v>
      </c>
      <c r="F2417" s="83" t="str">
        <f t="shared" si="114"/>
        <v>February</v>
      </c>
      <c r="G2417" s="113">
        <f t="shared" si="115"/>
        <v>0</v>
      </c>
      <c r="H2417" s="49">
        <f t="shared" si="116"/>
        <v>0</v>
      </c>
    </row>
    <row r="2418" spans="1:8" x14ac:dyDescent="0.25">
      <c r="A2418" s="246" t="s">
        <v>624</v>
      </c>
      <c r="B2418" s="251">
        <v>0</v>
      </c>
      <c r="C2418" s="254">
        <v>3000</v>
      </c>
      <c r="D2418" s="256">
        <v>0</v>
      </c>
      <c r="E2418" s="259">
        <v>0.11545</v>
      </c>
      <c r="F2418" s="83" t="str">
        <f t="shared" si="114"/>
        <v>February</v>
      </c>
      <c r="G2418" s="113">
        <f t="shared" si="115"/>
        <v>3000</v>
      </c>
      <c r="H2418" s="49">
        <f t="shared" si="116"/>
        <v>346.34999999999997</v>
      </c>
    </row>
    <row r="2419" spans="1:8" x14ac:dyDescent="0.25">
      <c r="A2419" s="246" t="s">
        <v>624</v>
      </c>
      <c r="B2419" s="251">
        <v>30056</v>
      </c>
      <c r="C2419" s="254">
        <v>680</v>
      </c>
      <c r="D2419" s="256">
        <v>0</v>
      </c>
      <c r="E2419" s="259">
        <v>6.7000000000000004E-2</v>
      </c>
      <c r="F2419" s="83" t="str">
        <f t="shared" si="114"/>
        <v>February</v>
      </c>
      <c r="G2419" s="113">
        <f t="shared" si="115"/>
        <v>680</v>
      </c>
      <c r="H2419" s="49">
        <f t="shared" si="116"/>
        <v>45.56</v>
      </c>
    </row>
    <row r="2420" spans="1:8" x14ac:dyDescent="0.25">
      <c r="A2420" s="246" t="s">
        <v>624</v>
      </c>
      <c r="B2420" s="251">
        <v>650</v>
      </c>
      <c r="C2420" s="254">
        <v>2307</v>
      </c>
      <c r="D2420" s="256">
        <v>1</v>
      </c>
      <c r="E2420" s="259">
        <v>6.9000000000000006E-2</v>
      </c>
      <c r="F2420" s="83" t="str">
        <f t="shared" si="114"/>
        <v>February</v>
      </c>
      <c r="G2420" s="113">
        <f t="shared" si="115"/>
        <v>2307</v>
      </c>
      <c r="H2420" s="49">
        <f t="shared" si="116"/>
        <v>159.18300000000002</v>
      </c>
    </row>
    <row r="2421" spans="1:8" x14ac:dyDescent="0.25">
      <c r="A2421" s="246" t="s">
        <v>624</v>
      </c>
      <c r="B2421" s="251">
        <v>1102</v>
      </c>
      <c r="C2421" s="254">
        <v>0</v>
      </c>
      <c r="D2421" s="256">
        <v>4</v>
      </c>
      <c r="E2421" s="259">
        <v>0.11731999999999999</v>
      </c>
      <c r="F2421" s="83" t="str">
        <f t="shared" si="114"/>
        <v>February</v>
      </c>
      <c r="G2421" s="113">
        <f t="shared" si="115"/>
        <v>0</v>
      </c>
      <c r="H2421" s="49">
        <f t="shared" si="116"/>
        <v>0</v>
      </c>
    </row>
    <row r="2422" spans="1:8" x14ac:dyDescent="0.25">
      <c r="A2422" s="246" t="s">
        <v>624</v>
      </c>
      <c r="B2422" s="251">
        <v>1300</v>
      </c>
      <c r="C2422" s="254">
        <v>0</v>
      </c>
      <c r="D2422" s="256">
        <v>14</v>
      </c>
      <c r="E2422" s="259">
        <v>4.1300000000000003E-2</v>
      </c>
      <c r="F2422" s="83" t="str">
        <f t="shared" si="114"/>
        <v>February</v>
      </c>
      <c r="G2422" s="113">
        <f t="shared" si="115"/>
        <v>0</v>
      </c>
      <c r="H2422" s="49">
        <f t="shared" si="116"/>
        <v>0</v>
      </c>
    </row>
    <row r="2423" spans="1:8" x14ac:dyDescent="0.25">
      <c r="A2423" s="246" t="s">
        <v>624</v>
      </c>
      <c r="B2423" s="251">
        <v>0</v>
      </c>
      <c r="C2423" s="254">
        <v>0</v>
      </c>
      <c r="D2423" s="256">
        <v>0</v>
      </c>
      <c r="E2423" s="259">
        <v>0.10417</v>
      </c>
      <c r="F2423" s="83" t="str">
        <f t="shared" ref="F2423:F2459" si="117">"February"</f>
        <v>February</v>
      </c>
      <c r="G2423" s="113">
        <f t="shared" si="115"/>
        <v>0</v>
      </c>
      <c r="H2423" s="49">
        <f t="shared" si="116"/>
        <v>0</v>
      </c>
    </row>
    <row r="2424" spans="1:8" x14ac:dyDescent="0.25">
      <c r="A2424" s="246" t="s">
        <v>624</v>
      </c>
      <c r="B2424" s="252"/>
      <c r="C2424" s="254">
        <v>0</v>
      </c>
      <c r="D2424" s="256"/>
      <c r="E2424" s="259">
        <v>1.5350000000000001E-2</v>
      </c>
      <c r="F2424" s="83" t="str">
        <f t="shared" si="117"/>
        <v>February</v>
      </c>
      <c r="G2424" s="113">
        <f t="shared" si="115"/>
        <v>0</v>
      </c>
      <c r="H2424" s="49">
        <f t="shared" si="116"/>
        <v>0</v>
      </c>
    </row>
    <row r="2425" spans="1:8" x14ac:dyDescent="0.25">
      <c r="A2425" s="246" t="s">
        <v>624</v>
      </c>
      <c r="B2425" s="252"/>
      <c r="C2425" s="254">
        <v>0</v>
      </c>
      <c r="D2425" s="256"/>
      <c r="E2425" s="257"/>
      <c r="F2425" s="83" t="str">
        <f t="shared" si="117"/>
        <v>February</v>
      </c>
      <c r="G2425" s="113">
        <f t="shared" si="115"/>
        <v>0</v>
      </c>
      <c r="H2425" s="49">
        <f t="shared" si="116"/>
        <v>0</v>
      </c>
    </row>
    <row r="2426" spans="1:8" x14ac:dyDescent="0.25">
      <c r="A2426" s="246" t="s">
        <v>624</v>
      </c>
      <c r="B2426" s="252"/>
      <c r="C2426" s="254">
        <v>0</v>
      </c>
      <c r="D2426" s="256"/>
      <c r="E2426" s="259">
        <v>3.84</v>
      </c>
      <c r="F2426" s="83" t="str">
        <f t="shared" si="117"/>
        <v>February</v>
      </c>
      <c r="G2426" s="113">
        <f t="shared" si="115"/>
        <v>0</v>
      </c>
      <c r="H2426" s="49">
        <f t="shared" si="116"/>
        <v>0</v>
      </c>
    </row>
    <row r="2427" spans="1:8" x14ac:dyDescent="0.25">
      <c r="A2427" s="246" t="s">
        <v>624</v>
      </c>
      <c r="B2427" s="252"/>
      <c r="C2427" s="254">
        <v>5000</v>
      </c>
      <c r="D2427" s="256"/>
      <c r="E2427" s="259">
        <f>29.54/5000</f>
        <v>5.9080000000000001E-3</v>
      </c>
      <c r="F2427" s="83" t="str">
        <f t="shared" si="117"/>
        <v>February</v>
      </c>
      <c r="G2427" s="113">
        <f t="shared" si="115"/>
        <v>5000</v>
      </c>
      <c r="H2427" s="49">
        <f t="shared" si="116"/>
        <v>29.54</v>
      </c>
    </row>
    <row r="2428" spans="1:8" x14ac:dyDescent="0.25">
      <c r="A2428" s="246" t="s">
        <v>625</v>
      </c>
      <c r="B2428" s="251">
        <v>500</v>
      </c>
      <c r="C2428" s="254">
        <v>500</v>
      </c>
      <c r="D2428" s="256">
        <v>1</v>
      </c>
      <c r="E2428" s="259">
        <v>4.9279999999999997E-2</v>
      </c>
      <c r="F2428" s="83" t="str">
        <f t="shared" si="117"/>
        <v>February</v>
      </c>
      <c r="G2428" s="113">
        <f t="shared" si="115"/>
        <v>500</v>
      </c>
      <c r="H2428" s="49">
        <f t="shared" si="116"/>
        <v>24.639999999999997</v>
      </c>
    </row>
    <row r="2429" spans="1:8" x14ac:dyDescent="0.25">
      <c r="A2429" s="246" t="s">
        <v>625</v>
      </c>
      <c r="B2429" s="251">
        <v>500</v>
      </c>
      <c r="C2429" s="254">
        <v>500</v>
      </c>
      <c r="D2429" s="256">
        <v>1</v>
      </c>
      <c r="E2429" s="259">
        <v>4.9279999999999997E-2</v>
      </c>
      <c r="F2429" s="83" t="str">
        <f t="shared" si="117"/>
        <v>February</v>
      </c>
      <c r="G2429" s="113">
        <f t="shared" si="115"/>
        <v>500</v>
      </c>
      <c r="H2429" s="49">
        <f t="shared" si="116"/>
        <v>24.639999999999997</v>
      </c>
    </row>
    <row r="2430" spans="1:8" x14ac:dyDescent="0.25">
      <c r="A2430" s="246" t="s">
        <v>625</v>
      </c>
      <c r="B2430" s="251">
        <v>200</v>
      </c>
      <c r="C2430" s="254">
        <v>500</v>
      </c>
      <c r="D2430" s="256">
        <v>1</v>
      </c>
      <c r="E2430" s="259">
        <v>4.9250000000000002E-2</v>
      </c>
      <c r="F2430" s="83" t="str">
        <f t="shared" si="117"/>
        <v>February</v>
      </c>
      <c r="G2430" s="113">
        <f t="shared" si="115"/>
        <v>500</v>
      </c>
      <c r="H2430" s="49">
        <f t="shared" si="116"/>
        <v>24.625</v>
      </c>
    </row>
    <row r="2431" spans="1:8" x14ac:dyDescent="0.25">
      <c r="A2431" s="246" t="s">
        <v>625</v>
      </c>
      <c r="B2431" s="249"/>
      <c r="C2431" s="254">
        <v>1000</v>
      </c>
      <c r="D2431" s="256"/>
      <c r="E2431" s="259">
        <v>0.11305999999999999</v>
      </c>
      <c r="F2431" s="83" t="str">
        <f t="shared" si="117"/>
        <v>February</v>
      </c>
      <c r="G2431" s="113">
        <f t="shared" si="115"/>
        <v>1000</v>
      </c>
      <c r="H2431" s="49">
        <f t="shared" si="116"/>
        <v>113.05999999999999</v>
      </c>
    </row>
    <row r="2432" spans="1:8" x14ac:dyDescent="0.25">
      <c r="A2432" s="246" t="s">
        <v>625</v>
      </c>
      <c r="B2432" s="249"/>
      <c r="C2432" s="254">
        <v>1000</v>
      </c>
      <c r="D2432" s="256">
        <v>2</v>
      </c>
      <c r="E2432" s="259">
        <v>0.33255000000000001</v>
      </c>
      <c r="F2432" s="83" t="str">
        <f t="shared" si="117"/>
        <v>February</v>
      </c>
      <c r="G2432" s="113">
        <f t="shared" si="115"/>
        <v>1000</v>
      </c>
      <c r="H2432" s="49">
        <f t="shared" si="116"/>
        <v>332.55</v>
      </c>
    </row>
    <row r="2433" spans="1:8" x14ac:dyDescent="0.25">
      <c r="A2433" s="246" t="s">
        <v>625</v>
      </c>
      <c r="B2433" s="249"/>
      <c r="C2433" s="254">
        <v>2000</v>
      </c>
      <c r="D2433" s="256">
        <v>1</v>
      </c>
      <c r="E2433" s="257"/>
      <c r="F2433" s="83" t="str">
        <f t="shared" si="117"/>
        <v>February</v>
      </c>
      <c r="G2433" s="113">
        <f t="shared" si="115"/>
        <v>2000</v>
      </c>
      <c r="H2433" s="49">
        <f t="shared" si="116"/>
        <v>0</v>
      </c>
    </row>
    <row r="2434" spans="1:8" x14ac:dyDescent="0.25">
      <c r="A2434" s="246" t="s">
        <v>625</v>
      </c>
      <c r="B2434" s="249"/>
      <c r="C2434" s="254">
        <v>0</v>
      </c>
      <c r="D2434" s="256"/>
      <c r="E2434" s="259">
        <v>1.8894999999999999E-2</v>
      </c>
      <c r="F2434" s="83" t="str">
        <f t="shared" si="117"/>
        <v>February</v>
      </c>
      <c r="G2434" s="113">
        <f t="shared" si="115"/>
        <v>0</v>
      </c>
      <c r="H2434" s="49">
        <f t="shared" si="116"/>
        <v>0</v>
      </c>
    </row>
    <row r="2435" spans="1:8" x14ac:dyDescent="0.25">
      <c r="A2435" s="246" t="s">
        <v>625</v>
      </c>
      <c r="B2435" s="249"/>
      <c r="C2435" s="254">
        <v>0</v>
      </c>
      <c r="D2435" s="256"/>
      <c r="E2435" s="259">
        <v>33.130000000000003</v>
      </c>
      <c r="F2435" s="83" t="str">
        <f t="shared" si="117"/>
        <v>February</v>
      </c>
      <c r="G2435" s="113">
        <f t="shared" ref="G2435:G2498" si="118">IFERROR(IF(C2435=" ",0,C2435),0)</f>
        <v>0</v>
      </c>
      <c r="H2435" s="49">
        <f t="shared" ref="H2435:H2498" si="119">IFERROR(G2435 * E2435, 0)</f>
        <v>0</v>
      </c>
    </row>
    <row r="2436" spans="1:8" x14ac:dyDescent="0.25">
      <c r="A2436" s="246" t="s">
        <v>625</v>
      </c>
      <c r="B2436" s="249"/>
      <c r="C2436" s="254">
        <v>0</v>
      </c>
      <c r="D2436" s="256"/>
      <c r="E2436" s="259">
        <v>1.3857999999999999</v>
      </c>
      <c r="F2436" s="83" t="str">
        <f t="shared" si="117"/>
        <v>February</v>
      </c>
      <c r="G2436" s="113">
        <f t="shared" si="118"/>
        <v>0</v>
      </c>
      <c r="H2436" s="49">
        <f t="shared" si="119"/>
        <v>0</v>
      </c>
    </row>
    <row r="2437" spans="1:8" x14ac:dyDescent="0.25">
      <c r="A2437" s="246" t="s">
        <v>625</v>
      </c>
      <c r="B2437" s="249"/>
      <c r="C2437" s="254">
        <v>1</v>
      </c>
      <c r="D2437" s="256">
        <v>0</v>
      </c>
      <c r="E2437" s="259">
        <v>3.0489999999999999</v>
      </c>
      <c r="F2437" s="83" t="str">
        <f t="shared" si="117"/>
        <v>February</v>
      </c>
      <c r="G2437" s="113">
        <f t="shared" si="118"/>
        <v>1</v>
      </c>
      <c r="H2437" s="49">
        <f t="shared" si="119"/>
        <v>3.0489999999999999</v>
      </c>
    </row>
    <row r="2438" spans="1:8" x14ac:dyDescent="0.25">
      <c r="A2438" s="246" t="s">
        <v>625</v>
      </c>
      <c r="B2438" s="249"/>
      <c r="C2438" s="254">
        <v>0</v>
      </c>
      <c r="D2438" s="256"/>
      <c r="E2438" s="265">
        <v>3.6700000000000001E-3</v>
      </c>
      <c r="F2438" s="83" t="str">
        <f t="shared" si="117"/>
        <v>February</v>
      </c>
      <c r="G2438" s="113">
        <f t="shared" si="118"/>
        <v>0</v>
      </c>
      <c r="H2438" s="49">
        <f t="shared" si="119"/>
        <v>0</v>
      </c>
    </row>
    <row r="2439" spans="1:8" x14ac:dyDescent="0.25">
      <c r="A2439" s="246" t="s">
        <v>625</v>
      </c>
      <c r="B2439" s="249"/>
      <c r="C2439" s="254">
        <v>0</v>
      </c>
      <c r="D2439" s="256"/>
      <c r="E2439" s="257"/>
      <c r="F2439" s="83" t="str">
        <f t="shared" si="117"/>
        <v>February</v>
      </c>
      <c r="G2439" s="113">
        <f t="shared" si="118"/>
        <v>0</v>
      </c>
      <c r="H2439" s="49">
        <f t="shared" si="119"/>
        <v>0</v>
      </c>
    </row>
    <row r="2440" spans="1:8" x14ac:dyDescent="0.25">
      <c r="A2440" s="246" t="s">
        <v>625</v>
      </c>
      <c r="B2440" s="249"/>
      <c r="C2440" s="254">
        <v>2</v>
      </c>
      <c r="D2440" s="256"/>
      <c r="E2440" s="259">
        <v>7.5</v>
      </c>
      <c r="F2440" s="83" t="str">
        <f t="shared" si="117"/>
        <v>February</v>
      </c>
      <c r="G2440" s="113">
        <f t="shared" si="118"/>
        <v>2</v>
      </c>
      <c r="H2440" s="49">
        <f t="shared" si="119"/>
        <v>15</v>
      </c>
    </row>
    <row r="2441" spans="1:8" x14ac:dyDescent="0.25">
      <c r="A2441" s="246" t="s">
        <v>627</v>
      </c>
      <c r="B2441" s="249"/>
      <c r="C2441" s="254">
        <v>0</v>
      </c>
      <c r="D2441" s="256"/>
      <c r="E2441" s="259">
        <v>5.0510000000000002</v>
      </c>
      <c r="F2441" s="83" t="str">
        <f t="shared" si="117"/>
        <v>February</v>
      </c>
      <c r="G2441" s="113">
        <f t="shared" si="118"/>
        <v>0</v>
      </c>
      <c r="H2441" s="49">
        <f t="shared" si="119"/>
        <v>0</v>
      </c>
    </row>
    <row r="2442" spans="1:8" x14ac:dyDescent="0.25">
      <c r="A2442" s="246" t="s">
        <v>627</v>
      </c>
      <c r="B2442" s="249"/>
      <c r="C2442" s="254">
        <v>0</v>
      </c>
      <c r="D2442" s="256"/>
      <c r="E2442" s="259">
        <v>5.0510000000000002</v>
      </c>
      <c r="F2442" s="83" t="str">
        <f t="shared" si="117"/>
        <v>February</v>
      </c>
      <c r="G2442" s="113">
        <f t="shared" si="118"/>
        <v>0</v>
      </c>
      <c r="H2442" s="49">
        <f t="shared" si="119"/>
        <v>0</v>
      </c>
    </row>
    <row r="2443" spans="1:8" x14ac:dyDescent="0.25">
      <c r="A2443" s="246" t="s">
        <v>627</v>
      </c>
      <c r="B2443" s="249"/>
      <c r="C2443" s="254">
        <v>1</v>
      </c>
      <c r="D2443" s="256"/>
      <c r="E2443" s="259">
        <v>8.98</v>
      </c>
      <c r="F2443" s="83" t="str">
        <f t="shared" si="117"/>
        <v>February</v>
      </c>
      <c r="G2443" s="113">
        <f t="shared" si="118"/>
        <v>1</v>
      </c>
      <c r="H2443" s="49">
        <f t="shared" si="119"/>
        <v>8.98</v>
      </c>
    </row>
    <row r="2444" spans="1:8" x14ac:dyDescent="0.25">
      <c r="A2444" s="246" t="s">
        <v>627</v>
      </c>
      <c r="B2444" s="249"/>
      <c r="C2444" s="254">
        <v>0</v>
      </c>
      <c r="D2444" s="256"/>
      <c r="E2444" s="257"/>
      <c r="F2444" s="83" t="str">
        <f t="shared" si="117"/>
        <v>February</v>
      </c>
      <c r="G2444" s="113">
        <f t="shared" si="118"/>
        <v>0</v>
      </c>
      <c r="H2444" s="49">
        <f t="shared" si="119"/>
        <v>0</v>
      </c>
    </row>
    <row r="2445" spans="1:8" x14ac:dyDescent="0.25">
      <c r="A2445" s="246" t="s">
        <v>627</v>
      </c>
      <c r="B2445" s="249"/>
      <c r="C2445" s="254">
        <v>0</v>
      </c>
      <c r="D2445" s="256"/>
      <c r="E2445" s="259">
        <v>13.5</v>
      </c>
      <c r="F2445" s="83" t="str">
        <f t="shared" si="117"/>
        <v>February</v>
      </c>
      <c r="G2445" s="113">
        <f t="shared" si="118"/>
        <v>0</v>
      </c>
      <c r="H2445" s="49">
        <f t="shared" si="119"/>
        <v>0</v>
      </c>
    </row>
    <row r="2446" spans="1:8" x14ac:dyDescent="0.25">
      <c r="A2446" s="246" t="s">
        <v>627</v>
      </c>
      <c r="B2446" s="249"/>
      <c r="C2446" s="254">
        <v>0</v>
      </c>
      <c r="D2446" s="256"/>
      <c r="E2446" s="259">
        <v>8.4600000000000009</v>
      </c>
      <c r="F2446" s="83" t="str">
        <f t="shared" si="117"/>
        <v>February</v>
      </c>
      <c r="G2446" s="113">
        <f t="shared" si="118"/>
        <v>0</v>
      </c>
      <c r="H2446" s="49">
        <f t="shared" si="119"/>
        <v>0</v>
      </c>
    </row>
    <row r="2447" spans="1:8" x14ac:dyDescent="0.25">
      <c r="A2447" s="246" t="s">
        <v>627</v>
      </c>
      <c r="B2447" s="249"/>
      <c r="C2447" s="254">
        <v>0</v>
      </c>
      <c r="D2447" s="256"/>
      <c r="E2447" s="257"/>
      <c r="F2447" s="83" t="str">
        <f t="shared" si="117"/>
        <v>February</v>
      </c>
      <c r="G2447" s="113">
        <f t="shared" si="118"/>
        <v>0</v>
      </c>
      <c r="H2447" s="49">
        <f t="shared" si="119"/>
        <v>0</v>
      </c>
    </row>
    <row r="2448" spans="1:8" x14ac:dyDescent="0.25">
      <c r="A2448" s="246" t="s">
        <v>627</v>
      </c>
      <c r="B2448" s="249"/>
      <c r="C2448" s="254">
        <v>0</v>
      </c>
      <c r="D2448" s="256"/>
      <c r="E2448" s="257"/>
      <c r="F2448" s="83" t="str">
        <f t="shared" si="117"/>
        <v>February</v>
      </c>
      <c r="G2448" s="113">
        <f t="shared" si="118"/>
        <v>0</v>
      </c>
      <c r="H2448" s="49">
        <f t="shared" si="119"/>
        <v>0</v>
      </c>
    </row>
    <row r="2449" spans="1:8" x14ac:dyDescent="0.25">
      <c r="A2449" s="246" t="s">
        <v>627</v>
      </c>
      <c r="B2449" s="249"/>
      <c r="C2449" s="254">
        <v>0</v>
      </c>
      <c r="D2449" s="256"/>
      <c r="E2449" s="257"/>
      <c r="F2449" s="83" t="str">
        <f t="shared" si="117"/>
        <v>February</v>
      </c>
      <c r="G2449" s="113">
        <f t="shared" si="118"/>
        <v>0</v>
      </c>
      <c r="H2449" s="49">
        <f t="shared" si="119"/>
        <v>0</v>
      </c>
    </row>
    <row r="2450" spans="1:8" x14ac:dyDescent="0.25">
      <c r="A2450" s="246" t="s">
        <v>627</v>
      </c>
      <c r="B2450" s="249"/>
      <c r="C2450" s="254">
        <v>0</v>
      </c>
      <c r="D2450" s="256"/>
      <c r="E2450" s="257"/>
      <c r="F2450" s="83" t="str">
        <f t="shared" si="117"/>
        <v>February</v>
      </c>
      <c r="G2450" s="113">
        <f t="shared" si="118"/>
        <v>0</v>
      </c>
      <c r="H2450" s="49">
        <f t="shared" si="119"/>
        <v>0</v>
      </c>
    </row>
    <row r="2451" spans="1:8" x14ac:dyDescent="0.25">
      <c r="A2451" s="246" t="s">
        <v>627</v>
      </c>
      <c r="B2451" s="249"/>
      <c r="C2451" s="254">
        <v>0</v>
      </c>
      <c r="D2451" s="256"/>
      <c r="E2451" s="257"/>
      <c r="F2451" s="83" t="str">
        <f t="shared" si="117"/>
        <v>February</v>
      </c>
      <c r="G2451" s="113">
        <f t="shared" si="118"/>
        <v>0</v>
      </c>
      <c r="H2451" s="49">
        <f t="shared" si="119"/>
        <v>0</v>
      </c>
    </row>
    <row r="2452" spans="1:8" x14ac:dyDescent="0.25">
      <c r="A2452" s="246" t="s">
        <v>627</v>
      </c>
      <c r="B2452" s="249"/>
      <c r="C2452" s="254">
        <v>0</v>
      </c>
      <c r="D2452" s="256"/>
      <c r="E2452" s="257"/>
      <c r="F2452" s="83" t="str">
        <f t="shared" si="117"/>
        <v>February</v>
      </c>
      <c r="G2452" s="113">
        <f t="shared" si="118"/>
        <v>0</v>
      </c>
      <c r="H2452" s="49">
        <f t="shared" si="119"/>
        <v>0</v>
      </c>
    </row>
    <row r="2453" spans="1:8" x14ac:dyDescent="0.25">
      <c r="A2453" s="246" t="s">
        <v>627</v>
      </c>
      <c r="B2453" s="249"/>
      <c r="C2453" s="254">
        <v>500</v>
      </c>
      <c r="D2453" s="256"/>
      <c r="E2453" s="259">
        <v>0.189</v>
      </c>
      <c r="F2453" s="83" t="str">
        <f t="shared" si="117"/>
        <v>February</v>
      </c>
      <c r="G2453" s="113">
        <f t="shared" si="118"/>
        <v>500</v>
      </c>
      <c r="H2453" s="49">
        <f t="shared" si="119"/>
        <v>94.5</v>
      </c>
    </row>
    <row r="2454" spans="1:8" x14ac:dyDescent="0.25">
      <c r="A2454" s="246" t="s">
        <v>627</v>
      </c>
      <c r="B2454" s="249"/>
      <c r="C2454" s="254">
        <v>0</v>
      </c>
      <c r="D2454" s="256"/>
      <c r="E2454" s="257"/>
      <c r="F2454" s="83" t="str">
        <f t="shared" si="117"/>
        <v>February</v>
      </c>
      <c r="G2454" s="113">
        <f t="shared" si="118"/>
        <v>0</v>
      </c>
      <c r="H2454" s="49">
        <f t="shared" si="119"/>
        <v>0</v>
      </c>
    </row>
    <row r="2455" spans="1:8" x14ac:dyDescent="0.25">
      <c r="A2455" s="246" t="s">
        <v>627</v>
      </c>
      <c r="B2455" s="249"/>
      <c r="C2455" s="254">
        <v>0</v>
      </c>
      <c r="D2455" s="256"/>
      <c r="E2455" s="259">
        <v>5.0449999999999999</v>
      </c>
      <c r="F2455" s="83" t="str">
        <f t="shared" si="117"/>
        <v>February</v>
      </c>
      <c r="G2455" s="113">
        <f t="shared" si="118"/>
        <v>0</v>
      </c>
      <c r="H2455" s="49">
        <f t="shared" si="119"/>
        <v>0</v>
      </c>
    </row>
    <row r="2456" spans="1:8" x14ac:dyDescent="0.25">
      <c r="A2456" s="246" t="s">
        <v>627</v>
      </c>
      <c r="B2456" s="249"/>
      <c r="C2456" s="254">
        <v>0</v>
      </c>
      <c r="D2456" s="256"/>
      <c r="E2456" s="259">
        <v>0.76</v>
      </c>
      <c r="F2456" s="83" t="str">
        <f t="shared" si="117"/>
        <v>February</v>
      </c>
      <c r="G2456" s="113">
        <f t="shared" si="118"/>
        <v>0</v>
      </c>
      <c r="H2456" s="49">
        <f t="shared" si="119"/>
        <v>0</v>
      </c>
    </row>
    <row r="2457" spans="1:8" x14ac:dyDescent="0.25">
      <c r="A2457" s="246" t="s">
        <v>627</v>
      </c>
      <c r="B2457" s="249"/>
      <c r="C2457" s="254">
        <v>0</v>
      </c>
      <c r="D2457" s="256"/>
      <c r="E2457" s="257"/>
      <c r="F2457" s="83" t="str">
        <f t="shared" si="117"/>
        <v>February</v>
      </c>
      <c r="G2457" s="113">
        <f t="shared" si="118"/>
        <v>0</v>
      </c>
      <c r="H2457" s="49">
        <f t="shared" si="119"/>
        <v>0</v>
      </c>
    </row>
    <row r="2458" spans="1:8" x14ac:dyDescent="0.25">
      <c r="A2458" s="246" t="s">
        <v>627</v>
      </c>
      <c r="B2458" s="249"/>
      <c r="C2458" s="254">
        <v>1</v>
      </c>
      <c r="D2458" s="256"/>
      <c r="E2458" s="259">
        <v>5.41</v>
      </c>
      <c r="F2458" s="83" t="str">
        <f t="shared" si="117"/>
        <v>February</v>
      </c>
      <c r="G2458" s="113">
        <f t="shared" si="118"/>
        <v>1</v>
      </c>
      <c r="H2458" s="49">
        <f t="shared" si="119"/>
        <v>5.41</v>
      </c>
    </row>
    <row r="2459" spans="1:8" s="81" customFormat="1" x14ac:dyDescent="0.25">
      <c r="A2459" s="80" t="s">
        <v>627</v>
      </c>
      <c r="C2459" s="258">
        <v>1</v>
      </c>
      <c r="E2459" s="90">
        <v>10.16</v>
      </c>
      <c r="F2459" s="86" t="str">
        <f t="shared" si="117"/>
        <v>February</v>
      </c>
      <c r="G2459" s="113">
        <f t="shared" si="118"/>
        <v>1</v>
      </c>
      <c r="H2459" s="86">
        <f t="shared" si="119"/>
        <v>10.16</v>
      </c>
    </row>
    <row r="2460" spans="1:8" x14ac:dyDescent="0.25">
      <c r="A2460" s="266" t="s">
        <v>100</v>
      </c>
      <c r="B2460" s="271">
        <v>8</v>
      </c>
      <c r="C2460" s="273">
        <v>24</v>
      </c>
      <c r="D2460" s="276">
        <v>3</v>
      </c>
      <c r="E2460" s="279">
        <v>0.3</v>
      </c>
      <c r="F2460" s="83" t="str">
        <f>"March"</f>
        <v>March</v>
      </c>
      <c r="G2460" s="113">
        <f t="shared" si="118"/>
        <v>24</v>
      </c>
      <c r="H2460" s="49">
        <f t="shared" si="119"/>
        <v>7.1999999999999993</v>
      </c>
    </row>
    <row r="2461" spans="1:8" x14ac:dyDescent="0.25">
      <c r="A2461" s="267" t="s">
        <v>655</v>
      </c>
      <c r="B2461" s="271">
        <v>11</v>
      </c>
      <c r="C2461" s="273">
        <v>70</v>
      </c>
      <c r="D2461" s="276">
        <v>1</v>
      </c>
      <c r="E2461" s="280">
        <v>0.97</v>
      </c>
      <c r="F2461" s="83" t="str">
        <f t="shared" ref="F2461:F2524" si="120">"March"</f>
        <v>March</v>
      </c>
      <c r="G2461" s="113">
        <f t="shared" si="118"/>
        <v>70</v>
      </c>
      <c r="H2461" s="49">
        <f t="shared" si="119"/>
        <v>67.899999999999991</v>
      </c>
    </row>
    <row r="2462" spans="1:8" x14ac:dyDescent="0.25">
      <c r="A2462" s="267" t="s">
        <v>655</v>
      </c>
      <c r="B2462" s="271">
        <v>70</v>
      </c>
      <c r="C2462" s="273">
        <v>50</v>
      </c>
      <c r="D2462" s="276">
        <v>88</v>
      </c>
      <c r="E2462" s="280">
        <v>0.97</v>
      </c>
      <c r="F2462" s="83" t="str">
        <f t="shared" si="120"/>
        <v>March</v>
      </c>
      <c r="G2462" s="113">
        <f t="shared" si="118"/>
        <v>50</v>
      </c>
      <c r="H2462" s="49">
        <f t="shared" si="119"/>
        <v>48.5</v>
      </c>
    </row>
    <row r="2463" spans="1:8" x14ac:dyDescent="0.25">
      <c r="A2463" s="267" t="s">
        <v>655</v>
      </c>
      <c r="B2463" s="271">
        <v>13</v>
      </c>
      <c r="C2463" s="273">
        <v>70</v>
      </c>
      <c r="D2463" s="276">
        <v>25</v>
      </c>
      <c r="E2463" s="279">
        <v>0.97</v>
      </c>
      <c r="F2463" s="83" t="str">
        <f t="shared" si="120"/>
        <v>March</v>
      </c>
      <c r="G2463" s="113">
        <f t="shared" si="118"/>
        <v>70</v>
      </c>
      <c r="H2463" s="49">
        <f t="shared" si="119"/>
        <v>67.899999999999991</v>
      </c>
    </row>
    <row r="2464" spans="1:8" x14ac:dyDescent="0.25">
      <c r="A2464" s="267" t="s">
        <v>654</v>
      </c>
      <c r="B2464" s="271">
        <v>8</v>
      </c>
      <c r="C2464" s="273">
        <v>24</v>
      </c>
      <c r="D2464" s="276">
        <v>10</v>
      </c>
      <c r="E2464" s="279">
        <v>1.595</v>
      </c>
      <c r="F2464" s="83" t="str">
        <f t="shared" si="120"/>
        <v>March</v>
      </c>
      <c r="G2464" s="113">
        <f t="shared" si="118"/>
        <v>24</v>
      </c>
      <c r="H2464" s="49">
        <f t="shared" si="119"/>
        <v>38.28</v>
      </c>
    </row>
    <row r="2465" spans="1:8" x14ac:dyDescent="0.25">
      <c r="A2465" s="267" t="s">
        <v>610</v>
      </c>
      <c r="B2465" s="271">
        <v>4</v>
      </c>
      <c r="C2465" s="273">
        <v>20</v>
      </c>
      <c r="D2465" s="276">
        <v>-25</v>
      </c>
      <c r="E2465" s="279">
        <v>0.85</v>
      </c>
      <c r="F2465" s="83" t="str">
        <f t="shared" si="120"/>
        <v>March</v>
      </c>
      <c r="G2465" s="113">
        <f t="shared" si="118"/>
        <v>20</v>
      </c>
      <c r="H2465" s="49">
        <f t="shared" si="119"/>
        <v>17</v>
      </c>
    </row>
    <row r="2466" spans="1:8" x14ac:dyDescent="0.25">
      <c r="A2466" s="267" t="s">
        <v>650</v>
      </c>
      <c r="B2466" s="271">
        <v>6</v>
      </c>
      <c r="C2466" s="273">
        <v>0</v>
      </c>
      <c r="D2466" s="276">
        <v>6</v>
      </c>
      <c r="E2466" s="279">
        <v>5.95</v>
      </c>
      <c r="F2466" s="83" t="str">
        <f t="shared" si="120"/>
        <v>March</v>
      </c>
      <c r="G2466" s="113">
        <f t="shared" si="118"/>
        <v>0</v>
      </c>
      <c r="H2466" s="49">
        <f t="shared" si="119"/>
        <v>0</v>
      </c>
    </row>
    <row r="2467" spans="1:8" x14ac:dyDescent="0.25">
      <c r="A2467" s="266" t="s">
        <v>653</v>
      </c>
      <c r="B2467" s="271">
        <v>1</v>
      </c>
      <c r="C2467" s="273">
        <v>465</v>
      </c>
      <c r="D2467" s="276">
        <v>41</v>
      </c>
      <c r="E2467" s="279">
        <v>0.45</v>
      </c>
      <c r="F2467" s="83" t="str">
        <f t="shared" si="120"/>
        <v>March</v>
      </c>
      <c r="G2467" s="113">
        <f t="shared" si="118"/>
        <v>465</v>
      </c>
      <c r="H2467" s="49">
        <f t="shared" si="119"/>
        <v>209.25</v>
      </c>
    </row>
    <row r="2468" spans="1:8" x14ac:dyDescent="0.25">
      <c r="A2468" s="266" t="s">
        <v>654</v>
      </c>
      <c r="B2468" s="271">
        <v>49</v>
      </c>
      <c r="C2468" s="273">
        <v>48</v>
      </c>
      <c r="D2468" s="276">
        <v>27</v>
      </c>
      <c r="E2468" s="279">
        <v>0.54769999999999996</v>
      </c>
      <c r="F2468" s="83" t="str">
        <f t="shared" si="120"/>
        <v>March</v>
      </c>
      <c r="G2468" s="113">
        <f t="shared" si="118"/>
        <v>48</v>
      </c>
      <c r="H2468" s="49">
        <f t="shared" si="119"/>
        <v>26.2896</v>
      </c>
    </row>
    <row r="2469" spans="1:8" x14ac:dyDescent="0.25">
      <c r="A2469" s="267" t="s">
        <v>660</v>
      </c>
      <c r="B2469" s="271">
        <v>0</v>
      </c>
      <c r="C2469" s="273">
        <v>15</v>
      </c>
      <c r="D2469" s="276">
        <v>0</v>
      </c>
      <c r="E2469" s="279">
        <v>2.5</v>
      </c>
      <c r="F2469" s="83" t="str">
        <f t="shared" si="120"/>
        <v>March</v>
      </c>
      <c r="G2469" s="113">
        <f t="shared" si="118"/>
        <v>15</v>
      </c>
      <c r="H2469" s="49">
        <f t="shared" si="119"/>
        <v>37.5</v>
      </c>
    </row>
    <row r="2470" spans="1:8" x14ac:dyDescent="0.25">
      <c r="A2470" s="267" t="s">
        <v>660</v>
      </c>
      <c r="B2470" s="271">
        <v>4</v>
      </c>
      <c r="C2470" s="273">
        <v>258</v>
      </c>
      <c r="D2470" s="276">
        <v>39</v>
      </c>
      <c r="E2470" s="279">
        <v>1.5</v>
      </c>
      <c r="F2470" s="83" t="str">
        <f t="shared" si="120"/>
        <v>March</v>
      </c>
      <c r="G2470" s="113">
        <f t="shared" si="118"/>
        <v>258</v>
      </c>
      <c r="H2470" s="49">
        <f t="shared" si="119"/>
        <v>387</v>
      </c>
    </row>
    <row r="2471" spans="1:8" x14ac:dyDescent="0.25">
      <c r="A2471" s="267" t="s">
        <v>653</v>
      </c>
      <c r="B2471" s="271">
        <v>0</v>
      </c>
      <c r="C2471" s="273">
        <v>0</v>
      </c>
      <c r="D2471" s="276">
        <v>0</v>
      </c>
      <c r="E2471" s="279">
        <v>1.25</v>
      </c>
      <c r="F2471" s="83" t="str">
        <f t="shared" si="120"/>
        <v>March</v>
      </c>
      <c r="G2471" s="113">
        <f t="shared" si="118"/>
        <v>0</v>
      </c>
      <c r="H2471" s="49">
        <f t="shared" si="119"/>
        <v>0</v>
      </c>
    </row>
    <row r="2472" spans="1:8" x14ac:dyDescent="0.25">
      <c r="A2472" s="267" t="s">
        <v>653</v>
      </c>
      <c r="B2472" s="271">
        <v>0</v>
      </c>
      <c r="C2472" s="273">
        <v>29</v>
      </c>
      <c r="D2472" s="276">
        <v>3</v>
      </c>
      <c r="E2472" s="279">
        <v>1.45</v>
      </c>
      <c r="F2472" s="83" t="str">
        <f t="shared" si="120"/>
        <v>March</v>
      </c>
      <c r="G2472" s="113">
        <f t="shared" si="118"/>
        <v>29</v>
      </c>
      <c r="H2472" s="49">
        <f t="shared" si="119"/>
        <v>42.05</v>
      </c>
    </row>
    <row r="2473" spans="1:8" x14ac:dyDescent="0.25">
      <c r="A2473" s="267" t="s">
        <v>653</v>
      </c>
      <c r="B2473" s="271">
        <v>3</v>
      </c>
      <c r="C2473" s="273">
        <v>102</v>
      </c>
      <c r="D2473" s="276">
        <v>0</v>
      </c>
      <c r="E2473" s="279">
        <v>0.85</v>
      </c>
      <c r="F2473" s="83" t="str">
        <f t="shared" si="120"/>
        <v>March</v>
      </c>
      <c r="G2473" s="113">
        <f t="shared" si="118"/>
        <v>102</v>
      </c>
      <c r="H2473" s="49">
        <f t="shared" si="119"/>
        <v>86.7</v>
      </c>
    </row>
    <row r="2474" spans="1:8" x14ac:dyDescent="0.25">
      <c r="A2474" s="267" t="s">
        <v>100</v>
      </c>
      <c r="B2474" s="271">
        <v>0</v>
      </c>
      <c r="C2474" s="273">
        <v>0</v>
      </c>
      <c r="D2474" s="276">
        <v>0</v>
      </c>
      <c r="E2474" s="279">
        <v>0.47</v>
      </c>
      <c r="F2474" s="83" t="str">
        <f t="shared" si="120"/>
        <v>March</v>
      </c>
      <c r="G2474" s="113">
        <f t="shared" si="118"/>
        <v>0</v>
      </c>
      <c r="H2474" s="49">
        <f t="shared" si="119"/>
        <v>0</v>
      </c>
    </row>
    <row r="2475" spans="1:8" x14ac:dyDescent="0.25">
      <c r="A2475" s="267" t="s">
        <v>100</v>
      </c>
      <c r="B2475" s="271">
        <v>10</v>
      </c>
      <c r="C2475" s="273">
        <v>0</v>
      </c>
      <c r="D2475" s="276">
        <v>10</v>
      </c>
      <c r="E2475" s="279">
        <v>0.47</v>
      </c>
      <c r="F2475" s="83" t="str">
        <f t="shared" si="120"/>
        <v>March</v>
      </c>
      <c r="G2475" s="113">
        <f t="shared" si="118"/>
        <v>0</v>
      </c>
      <c r="H2475" s="49">
        <f t="shared" si="119"/>
        <v>0</v>
      </c>
    </row>
    <row r="2476" spans="1:8" x14ac:dyDescent="0.25">
      <c r="A2476" s="267" t="s">
        <v>653</v>
      </c>
      <c r="B2476" s="271">
        <v>0</v>
      </c>
      <c r="C2476" s="273">
        <v>36</v>
      </c>
      <c r="D2476" s="276">
        <v>6</v>
      </c>
      <c r="E2476" s="279">
        <v>1.25</v>
      </c>
      <c r="F2476" s="83" t="str">
        <f t="shared" si="120"/>
        <v>March</v>
      </c>
      <c r="G2476" s="113">
        <f t="shared" si="118"/>
        <v>36</v>
      </c>
      <c r="H2476" s="49">
        <f t="shared" si="119"/>
        <v>45</v>
      </c>
    </row>
    <row r="2477" spans="1:8" x14ac:dyDescent="0.25">
      <c r="A2477" s="267" t="s">
        <v>653</v>
      </c>
      <c r="B2477" s="271">
        <v>1</v>
      </c>
      <c r="C2477" s="273">
        <v>39</v>
      </c>
      <c r="D2477" s="276">
        <v>4</v>
      </c>
      <c r="E2477" s="279">
        <v>1.25</v>
      </c>
      <c r="F2477" s="83" t="str">
        <f t="shared" si="120"/>
        <v>March</v>
      </c>
      <c r="G2477" s="113">
        <f t="shared" si="118"/>
        <v>39</v>
      </c>
      <c r="H2477" s="49">
        <f t="shared" si="119"/>
        <v>48.75</v>
      </c>
    </row>
    <row r="2478" spans="1:8" x14ac:dyDescent="0.25">
      <c r="A2478" s="267" t="s">
        <v>653</v>
      </c>
      <c r="B2478" s="271">
        <v>0</v>
      </c>
      <c r="C2478" s="273">
        <v>9</v>
      </c>
      <c r="D2478" s="276">
        <v>3</v>
      </c>
      <c r="E2478" s="279">
        <v>1.25</v>
      </c>
      <c r="F2478" s="83" t="str">
        <f t="shared" si="120"/>
        <v>March</v>
      </c>
      <c r="G2478" s="113">
        <f t="shared" si="118"/>
        <v>9</v>
      </c>
      <c r="H2478" s="49">
        <f t="shared" si="119"/>
        <v>11.25</v>
      </c>
    </row>
    <row r="2479" spans="1:8" x14ac:dyDescent="0.25">
      <c r="A2479" s="267" t="s">
        <v>653</v>
      </c>
      <c r="B2479" s="271">
        <v>0</v>
      </c>
      <c r="C2479" s="273">
        <v>42</v>
      </c>
      <c r="D2479" s="276">
        <v>-1</v>
      </c>
      <c r="E2479" s="280">
        <v>1.05</v>
      </c>
      <c r="F2479" s="83" t="str">
        <f t="shared" si="120"/>
        <v>March</v>
      </c>
      <c r="G2479" s="113">
        <f t="shared" si="118"/>
        <v>42</v>
      </c>
      <c r="H2479" s="49">
        <f t="shared" si="119"/>
        <v>44.1</v>
      </c>
    </row>
    <row r="2480" spans="1:8" x14ac:dyDescent="0.25">
      <c r="A2480" s="267" t="s">
        <v>659</v>
      </c>
      <c r="B2480" s="271">
        <v>0</v>
      </c>
      <c r="C2480" s="273">
        <v>36</v>
      </c>
      <c r="D2480" s="276">
        <v>6</v>
      </c>
      <c r="E2480" s="279">
        <v>0.81</v>
      </c>
      <c r="F2480" s="83" t="str">
        <f t="shared" si="120"/>
        <v>March</v>
      </c>
      <c r="G2480" s="113">
        <f t="shared" si="118"/>
        <v>36</v>
      </c>
      <c r="H2480" s="49">
        <f t="shared" si="119"/>
        <v>29.160000000000004</v>
      </c>
    </row>
    <row r="2481" spans="1:8" x14ac:dyDescent="0.25">
      <c r="A2481" s="267" t="s">
        <v>659</v>
      </c>
      <c r="B2481" s="271">
        <v>0</v>
      </c>
      <c r="C2481" s="273">
        <v>48</v>
      </c>
      <c r="D2481" s="276">
        <v>10</v>
      </c>
      <c r="E2481" s="279">
        <v>0.81</v>
      </c>
      <c r="F2481" s="83" t="str">
        <f t="shared" si="120"/>
        <v>March</v>
      </c>
      <c r="G2481" s="113">
        <f t="shared" si="118"/>
        <v>48</v>
      </c>
      <c r="H2481" s="49">
        <f t="shared" si="119"/>
        <v>38.880000000000003</v>
      </c>
    </row>
    <row r="2482" spans="1:8" x14ac:dyDescent="0.25">
      <c r="A2482" s="267" t="s">
        <v>659</v>
      </c>
      <c r="B2482" s="271">
        <v>13</v>
      </c>
      <c r="C2482" s="273">
        <v>36</v>
      </c>
      <c r="D2482" s="276">
        <v>17</v>
      </c>
      <c r="E2482" s="279">
        <v>0.81</v>
      </c>
      <c r="F2482" s="83" t="str">
        <f t="shared" si="120"/>
        <v>March</v>
      </c>
      <c r="G2482" s="113">
        <f t="shared" si="118"/>
        <v>36</v>
      </c>
      <c r="H2482" s="49">
        <f t="shared" si="119"/>
        <v>29.160000000000004</v>
      </c>
    </row>
    <row r="2483" spans="1:8" x14ac:dyDescent="0.25">
      <c r="A2483" s="267" t="s">
        <v>659</v>
      </c>
      <c r="B2483" s="271">
        <v>4</v>
      </c>
      <c r="C2483" s="273">
        <v>48</v>
      </c>
      <c r="D2483" s="276">
        <v>22</v>
      </c>
      <c r="E2483" s="279">
        <v>0.81</v>
      </c>
      <c r="F2483" s="83" t="str">
        <f t="shared" si="120"/>
        <v>March</v>
      </c>
      <c r="G2483" s="113">
        <f t="shared" si="118"/>
        <v>48</v>
      </c>
      <c r="H2483" s="49">
        <f t="shared" si="119"/>
        <v>38.880000000000003</v>
      </c>
    </row>
    <row r="2484" spans="1:8" x14ac:dyDescent="0.25">
      <c r="A2484" s="267" t="s">
        <v>659</v>
      </c>
      <c r="B2484" s="271">
        <v>16</v>
      </c>
      <c r="C2484" s="273">
        <v>36</v>
      </c>
      <c r="D2484" s="276">
        <v>15</v>
      </c>
      <c r="E2484" s="279">
        <v>0.81</v>
      </c>
      <c r="F2484" s="83" t="str">
        <f t="shared" si="120"/>
        <v>March</v>
      </c>
      <c r="G2484" s="113">
        <f t="shared" si="118"/>
        <v>36</v>
      </c>
      <c r="H2484" s="49">
        <f t="shared" si="119"/>
        <v>29.160000000000004</v>
      </c>
    </row>
    <row r="2485" spans="1:8" x14ac:dyDescent="0.25">
      <c r="A2485" s="267" t="s">
        <v>659</v>
      </c>
      <c r="B2485" s="271">
        <v>0</v>
      </c>
      <c r="C2485" s="273">
        <v>36</v>
      </c>
      <c r="D2485" s="276">
        <v>0</v>
      </c>
      <c r="E2485" s="279">
        <v>1.48</v>
      </c>
      <c r="F2485" s="83" t="str">
        <f t="shared" si="120"/>
        <v>March</v>
      </c>
      <c r="G2485" s="113">
        <f t="shared" si="118"/>
        <v>36</v>
      </c>
      <c r="H2485" s="49">
        <f t="shared" si="119"/>
        <v>53.28</v>
      </c>
    </row>
    <row r="2486" spans="1:8" x14ac:dyDescent="0.25">
      <c r="A2486" s="267" t="s">
        <v>654</v>
      </c>
      <c r="B2486" s="271">
        <v>0</v>
      </c>
      <c r="C2486" s="273">
        <v>48</v>
      </c>
      <c r="D2486" s="276">
        <v>14</v>
      </c>
      <c r="E2486" s="279">
        <v>0.82</v>
      </c>
      <c r="F2486" s="83" t="str">
        <f t="shared" si="120"/>
        <v>March</v>
      </c>
      <c r="G2486" s="113">
        <f t="shared" si="118"/>
        <v>48</v>
      </c>
      <c r="H2486" s="49">
        <f t="shared" si="119"/>
        <v>39.36</v>
      </c>
    </row>
    <row r="2487" spans="1:8" x14ac:dyDescent="0.25">
      <c r="A2487" s="267" t="s">
        <v>650</v>
      </c>
      <c r="B2487" s="271">
        <v>2</v>
      </c>
      <c r="C2487" s="273">
        <v>24</v>
      </c>
      <c r="D2487" s="276">
        <v>0</v>
      </c>
      <c r="E2487" s="279">
        <v>5.95</v>
      </c>
      <c r="F2487" s="83" t="str">
        <f t="shared" si="120"/>
        <v>March</v>
      </c>
      <c r="G2487" s="113">
        <f t="shared" si="118"/>
        <v>24</v>
      </c>
      <c r="H2487" s="49">
        <f t="shared" si="119"/>
        <v>142.80000000000001</v>
      </c>
    </row>
    <row r="2488" spans="1:8" x14ac:dyDescent="0.25">
      <c r="A2488" s="267" t="s">
        <v>650</v>
      </c>
      <c r="B2488" s="271">
        <v>0</v>
      </c>
      <c r="C2488" s="273">
        <v>0</v>
      </c>
      <c r="D2488" s="276">
        <v>0</v>
      </c>
      <c r="E2488" s="277"/>
      <c r="F2488" s="83" t="str">
        <f t="shared" si="120"/>
        <v>March</v>
      </c>
      <c r="G2488" s="113">
        <f t="shared" si="118"/>
        <v>0</v>
      </c>
      <c r="H2488" s="49">
        <f t="shared" si="119"/>
        <v>0</v>
      </c>
    </row>
    <row r="2489" spans="1:8" x14ac:dyDescent="0.25">
      <c r="A2489" s="267" t="s">
        <v>100</v>
      </c>
      <c r="B2489" s="271">
        <v>28</v>
      </c>
      <c r="C2489" s="273">
        <v>24</v>
      </c>
      <c r="D2489" s="276">
        <v>6</v>
      </c>
      <c r="E2489" s="279">
        <v>0.36</v>
      </c>
      <c r="F2489" s="83" t="str">
        <f t="shared" si="120"/>
        <v>March</v>
      </c>
      <c r="G2489" s="113">
        <f t="shared" si="118"/>
        <v>24</v>
      </c>
      <c r="H2489" s="49">
        <f t="shared" si="119"/>
        <v>8.64</v>
      </c>
    </row>
    <row r="2490" spans="1:8" x14ac:dyDescent="0.25">
      <c r="A2490" s="267" t="s">
        <v>654</v>
      </c>
      <c r="B2490" s="271">
        <v>7</v>
      </c>
      <c r="C2490" s="273">
        <v>48</v>
      </c>
      <c r="D2490" s="276">
        <v>23</v>
      </c>
      <c r="E2490" s="279">
        <v>0.96</v>
      </c>
      <c r="F2490" s="83" t="str">
        <f t="shared" si="120"/>
        <v>March</v>
      </c>
      <c r="G2490" s="113">
        <f t="shared" si="118"/>
        <v>48</v>
      </c>
      <c r="H2490" s="49">
        <f t="shared" si="119"/>
        <v>46.08</v>
      </c>
    </row>
    <row r="2491" spans="1:8" x14ac:dyDescent="0.25">
      <c r="A2491" s="267" t="s">
        <v>659</v>
      </c>
      <c r="B2491" s="271">
        <v>3</v>
      </c>
      <c r="C2491" s="273">
        <v>24</v>
      </c>
      <c r="D2491" s="276">
        <v>14</v>
      </c>
      <c r="E2491" s="279">
        <v>0.99</v>
      </c>
      <c r="F2491" s="83" t="str">
        <f t="shared" si="120"/>
        <v>March</v>
      </c>
      <c r="G2491" s="113">
        <f t="shared" si="118"/>
        <v>24</v>
      </c>
      <c r="H2491" s="49">
        <f t="shared" si="119"/>
        <v>23.759999999999998</v>
      </c>
    </row>
    <row r="2492" spans="1:8" x14ac:dyDescent="0.25">
      <c r="A2492" s="267" t="s">
        <v>659</v>
      </c>
      <c r="B2492" s="271">
        <v>0</v>
      </c>
      <c r="C2492" s="273">
        <v>24</v>
      </c>
      <c r="D2492" s="276">
        <v>-11</v>
      </c>
      <c r="E2492" s="279">
        <v>0.99</v>
      </c>
      <c r="F2492" s="83" t="str">
        <f t="shared" si="120"/>
        <v>March</v>
      </c>
      <c r="G2492" s="113">
        <f t="shared" si="118"/>
        <v>24</v>
      </c>
      <c r="H2492" s="49">
        <f t="shared" si="119"/>
        <v>23.759999999999998</v>
      </c>
    </row>
    <row r="2493" spans="1:8" x14ac:dyDescent="0.25">
      <c r="A2493" s="267" t="s">
        <v>659</v>
      </c>
      <c r="B2493" s="271">
        <v>20</v>
      </c>
      <c r="C2493" s="273">
        <v>48</v>
      </c>
      <c r="D2493" s="276">
        <v>19</v>
      </c>
      <c r="E2493" s="279">
        <v>0.99</v>
      </c>
      <c r="F2493" s="83" t="str">
        <f t="shared" si="120"/>
        <v>March</v>
      </c>
      <c r="G2493" s="113">
        <f t="shared" si="118"/>
        <v>48</v>
      </c>
      <c r="H2493" s="49">
        <f t="shared" si="119"/>
        <v>47.519999999999996</v>
      </c>
    </row>
    <row r="2494" spans="1:8" x14ac:dyDescent="0.25">
      <c r="A2494" s="267" t="s">
        <v>659</v>
      </c>
      <c r="B2494" s="271">
        <v>3</v>
      </c>
      <c r="C2494" s="273">
        <v>36</v>
      </c>
      <c r="D2494" s="276">
        <v>1</v>
      </c>
      <c r="E2494" s="279">
        <v>0.99</v>
      </c>
      <c r="F2494" s="83" t="str">
        <f t="shared" si="120"/>
        <v>March</v>
      </c>
      <c r="G2494" s="113">
        <f t="shared" si="118"/>
        <v>36</v>
      </c>
      <c r="H2494" s="49">
        <f t="shared" si="119"/>
        <v>35.64</v>
      </c>
    </row>
    <row r="2495" spans="1:8" x14ac:dyDescent="0.25">
      <c r="A2495" s="267" t="s">
        <v>659</v>
      </c>
      <c r="B2495" s="271">
        <v>0</v>
      </c>
      <c r="C2495" s="273">
        <v>0</v>
      </c>
      <c r="D2495" s="276">
        <v>0</v>
      </c>
      <c r="E2495" s="279">
        <v>0.99</v>
      </c>
      <c r="F2495" s="83" t="str">
        <f t="shared" si="120"/>
        <v>March</v>
      </c>
      <c r="G2495" s="113">
        <f t="shared" si="118"/>
        <v>0</v>
      </c>
      <c r="H2495" s="49">
        <f t="shared" si="119"/>
        <v>0</v>
      </c>
    </row>
    <row r="2496" spans="1:8" x14ac:dyDescent="0.25">
      <c r="A2496" s="267" t="s">
        <v>659</v>
      </c>
      <c r="B2496" s="271">
        <v>22</v>
      </c>
      <c r="C2496" s="273">
        <v>24</v>
      </c>
      <c r="D2496" s="276">
        <v>24</v>
      </c>
      <c r="E2496" s="279">
        <v>0.99</v>
      </c>
      <c r="F2496" s="83" t="str">
        <f t="shared" si="120"/>
        <v>March</v>
      </c>
      <c r="G2496" s="113">
        <f t="shared" si="118"/>
        <v>24</v>
      </c>
      <c r="H2496" s="49">
        <f t="shared" si="119"/>
        <v>23.759999999999998</v>
      </c>
    </row>
    <row r="2497" spans="1:8" x14ac:dyDescent="0.25">
      <c r="A2497" s="267" t="s">
        <v>659</v>
      </c>
      <c r="B2497" s="271">
        <v>2</v>
      </c>
      <c r="C2497" s="273">
        <v>24</v>
      </c>
      <c r="D2497" s="276">
        <v>3</v>
      </c>
      <c r="E2497" s="279">
        <v>0.99</v>
      </c>
      <c r="F2497" s="83" t="str">
        <f t="shared" si="120"/>
        <v>March</v>
      </c>
      <c r="G2497" s="113">
        <f t="shared" si="118"/>
        <v>24</v>
      </c>
      <c r="H2497" s="49">
        <f t="shared" si="119"/>
        <v>23.759999999999998</v>
      </c>
    </row>
    <row r="2498" spans="1:8" x14ac:dyDescent="0.25">
      <c r="A2498" s="267" t="s">
        <v>659</v>
      </c>
      <c r="B2498" s="271">
        <v>0</v>
      </c>
      <c r="C2498" s="273">
        <v>60</v>
      </c>
      <c r="D2498" s="276">
        <v>11</v>
      </c>
      <c r="E2498" s="279">
        <v>1.33</v>
      </c>
      <c r="F2498" s="83" t="str">
        <f t="shared" si="120"/>
        <v>March</v>
      </c>
      <c r="G2498" s="113">
        <f t="shared" si="118"/>
        <v>60</v>
      </c>
      <c r="H2498" s="49">
        <f t="shared" si="119"/>
        <v>79.800000000000011</v>
      </c>
    </row>
    <row r="2499" spans="1:8" x14ac:dyDescent="0.25">
      <c r="A2499" s="267" t="s">
        <v>659</v>
      </c>
      <c r="B2499" s="271">
        <v>7</v>
      </c>
      <c r="C2499" s="273">
        <v>48</v>
      </c>
      <c r="D2499" s="276">
        <v>-1</v>
      </c>
      <c r="E2499" s="279">
        <v>1.33</v>
      </c>
      <c r="F2499" s="83" t="str">
        <f t="shared" si="120"/>
        <v>March</v>
      </c>
      <c r="G2499" s="113">
        <f t="shared" ref="G2499:G2562" si="121">IFERROR(IF(C2499=" ",0,C2499),0)</f>
        <v>48</v>
      </c>
      <c r="H2499" s="49">
        <f t="shared" ref="H2499:H2562" si="122">IFERROR(G2499 * E2499, 0)</f>
        <v>63.84</v>
      </c>
    </row>
    <row r="2500" spans="1:8" x14ac:dyDescent="0.25">
      <c r="A2500" s="267" t="s">
        <v>659</v>
      </c>
      <c r="B2500" s="271">
        <v>13</v>
      </c>
      <c r="C2500" s="273">
        <v>12</v>
      </c>
      <c r="D2500" s="276">
        <v>-1</v>
      </c>
      <c r="E2500" s="279">
        <v>1.33</v>
      </c>
      <c r="F2500" s="83" t="str">
        <f t="shared" si="120"/>
        <v>March</v>
      </c>
      <c r="G2500" s="113">
        <f t="shared" si="121"/>
        <v>12</v>
      </c>
      <c r="H2500" s="49">
        <f t="shared" si="122"/>
        <v>15.96</v>
      </c>
    </row>
    <row r="2501" spans="1:8" x14ac:dyDescent="0.25">
      <c r="A2501" s="267" t="s">
        <v>659</v>
      </c>
      <c r="B2501" s="271">
        <v>0</v>
      </c>
      <c r="C2501" s="273">
        <v>24</v>
      </c>
      <c r="D2501" s="276">
        <v>24</v>
      </c>
      <c r="E2501" s="279">
        <v>1.81555</v>
      </c>
      <c r="F2501" s="83" t="str">
        <f t="shared" si="120"/>
        <v>March</v>
      </c>
      <c r="G2501" s="113">
        <f t="shared" si="121"/>
        <v>24</v>
      </c>
      <c r="H2501" s="49">
        <f t="shared" si="122"/>
        <v>43.5732</v>
      </c>
    </row>
    <row r="2502" spans="1:8" x14ac:dyDescent="0.25">
      <c r="A2502" s="267" t="s">
        <v>654</v>
      </c>
      <c r="B2502" s="271">
        <v>17</v>
      </c>
      <c r="C2502" s="273">
        <v>96</v>
      </c>
      <c r="D2502" s="276">
        <v>111</v>
      </c>
      <c r="E2502" s="279">
        <v>0.41699999999999998</v>
      </c>
      <c r="F2502" s="83" t="str">
        <f t="shared" si="120"/>
        <v>March</v>
      </c>
      <c r="G2502" s="113">
        <f t="shared" si="121"/>
        <v>96</v>
      </c>
      <c r="H2502" s="49">
        <f t="shared" si="122"/>
        <v>40.031999999999996</v>
      </c>
    </row>
    <row r="2503" spans="1:8" x14ac:dyDescent="0.25">
      <c r="A2503" s="266" t="s">
        <v>654</v>
      </c>
      <c r="B2503" s="271">
        <v>61</v>
      </c>
      <c r="C2503" s="273">
        <v>120</v>
      </c>
      <c r="D2503" s="276">
        <v>39</v>
      </c>
      <c r="E2503" s="279">
        <v>0.82</v>
      </c>
      <c r="F2503" s="83" t="str">
        <f t="shared" si="120"/>
        <v>March</v>
      </c>
      <c r="G2503" s="113">
        <f t="shared" si="121"/>
        <v>120</v>
      </c>
      <c r="H2503" s="49">
        <f t="shared" si="122"/>
        <v>98.399999999999991</v>
      </c>
    </row>
    <row r="2504" spans="1:8" x14ac:dyDescent="0.25">
      <c r="A2504" s="267" t="s">
        <v>654</v>
      </c>
      <c r="B2504" s="271">
        <v>11</v>
      </c>
      <c r="C2504" s="273">
        <v>72</v>
      </c>
      <c r="D2504" s="276">
        <v>6</v>
      </c>
      <c r="E2504" s="279">
        <v>0.82</v>
      </c>
      <c r="F2504" s="83" t="str">
        <f t="shared" si="120"/>
        <v>March</v>
      </c>
      <c r="G2504" s="113">
        <f t="shared" si="121"/>
        <v>72</v>
      </c>
      <c r="H2504" s="49">
        <f t="shared" si="122"/>
        <v>59.04</v>
      </c>
    </row>
    <row r="2505" spans="1:8" x14ac:dyDescent="0.25">
      <c r="A2505" s="267" t="s">
        <v>100</v>
      </c>
      <c r="B2505" s="271">
        <v>0</v>
      </c>
      <c r="C2505" s="273">
        <v>0</v>
      </c>
      <c r="D2505" s="276">
        <v>-34</v>
      </c>
      <c r="E2505" s="277"/>
      <c r="F2505" s="83" t="str">
        <f t="shared" si="120"/>
        <v>March</v>
      </c>
      <c r="G2505" s="113">
        <f t="shared" si="121"/>
        <v>0</v>
      </c>
      <c r="H2505" s="49">
        <f t="shared" si="122"/>
        <v>0</v>
      </c>
    </row>
    <row r="2506" spans="1:8" x14ac:dyDescent="0.25">
      <c r="A2506" s="267" t="s">
        <v>100</v>
      </c>
      <c r="B2506" s="271">
        <v>0</v>
      </c>
      <c r="C2506" s="273">
        <v>300</v>
      </c>
      <c r="D2506" s="276">
        <v>-89</v>
      </c>
      <c r="E2506" s="279">
        <v>0.2271</v>
      </c>
      <c r="F2506" s="83" t="str">
        <f t="shared" si="120"/>
        <v>March</v>
      </c>
      <c r="G2506" s="113">
        <f t="shared" si="121"/>
        <v>300</v>
      </c>
      <c r="H2506" s="49">
        <f t="shared" si="122"/>
        <v>68.13</v>
      </c>
    </row>
    <row r="2507" spans="1:8" x14ac:dyDescent="0.25">
      <c r="A2507" s="267" t="s">
        <v>659</v>
      </c>
      <c r="B2507" s="271">
        <v>0</v>
      </c>
      <c r="C2507" s="273">
        <v>24</v>
      </c>
      <c r="D2507" s="276">
        <v>1</v>
      </c>
      <c r="E2507" s="279">
        <v>0.52829999999999999</v>
      </c>
      <c r="F2507" s="83" t="str">
        <f t="shared" si="120"/>
        <v>March</v>
      </c>
      <c r="G2507" s="113">
        <f t="shared" si="121"/>
        <v>24</v>
      </c>
      <c r="H2507" s="49">
        <f t="shared" si="122"/>
        <v>12.6792</v>
      </c>
    </row>
    <row r="2508" spans="1:8" x14ac:dyDescent="0.25">
      <c r="A2508" s="266" t="s">
        <v>659</v>
      </c>
      <c r="B2508" s="271">
        <v>3</v>
      </c>
      <c r="C2508" s="273">
        <v>12</v>
      </c>
      <c r="D2508" s="276">
        <v>15</v>
      </c>
      <c r="E2508" s="279">
        <v>0.52829999999999999</v>
      </c>
      <c r="F2508" s="83" t="str">
        <f t="shared" si="120"/>
        <v>March</v>
      </c>
      <c r="G2508" s="113">
        <f t="shared" si="121"/>
        <v>12</v>
      </c>
      <c r="H2508" s="49">
        <f t="shared" si="122"/>
        <v>6.3395999999999999</v>
      </c>
    </row>
    <row r="2509" spans="1:8" x14ac:dyDescent="0.25">
      <c r="A2509" s="266" t="s">
        <v>659</v>
      </c>
      <c r="B2509" s="271">
        <v>3</v>
      </c>
      <c r="C2509" s="273">
        <v>12</v>
      </c>
      <c r="D2509" s="276">
        <v>-10</v>
      </c>
      <c r="E2509" s="279">
        <v>0.52829999999999999</v>
      </c>
      <c r="F2509" s="83" t="str">
        <f t="shared" si="120"/>
        <v>March</v>
      </c>
      <c r="G2509" s="113">
        <f t="shared" si="121"/>
        <v>12</v>
      </c>
      <c r="H2509" s="49">
        <f t="shared" si="122"/>
        <v>6.3395999999999999</v>
      </c>
    </row>
    <row r="2510" spans="1:8" x14ac:dyDescent="0.25">
      <c r="A2510" s="267" t="s">
        <v>659</v>
      </c>
      <c r="B2510" s="271">
        <v>0</v>
      </c>
      <c r="C2510" s="273">
        <v>0</v>
      </c>
      <c r="D2510" s="276">
        <v>0</v>
      </c>
      <c r="E2510" s="279">
        <v>0.52829999999999999</v>
      </c>
      <c r="F2510" s="83" t="str">
        <f t="shared" si="120"/>
        <v>March</v>
      </c>
      <c r="G2510" s="113">
        <f t="shared" si="121"/>
        <v>0</v>
      </c>
      <c r="H2510" s="49">
        <f t="shared" si="122"/>
        <v>0</v>
      </c>
    </row>
    <row r="2511" spans="1:8" x14ac:dyDescent="0.25">
      <c r="A2511" s="267" t="s">
        <v>650</v>
      </c>
      <c r="B2511" s="271">
        <v>0</v>
      </c>
      <c r="C2511" s="273">
        <v>0</v>
      </c>
      <c r="D2511" s="276">
        <v>0</v>
      </c>
      <c r="E2511" s="279">
        <v>5.95</v>
      </c>
      <c r="F2511" s="83" t="str">
        <f t="shared" si="120"/>
        <v>March</v>
      </c>
      <c r="G2511" s="113">
        <f t="shared" si="121"/>
        <v>0</v>
      </c>
      <c r="H2511" s="49">
        <f t="shared" si="122"/>
        <v>0</v>
      </c>
    </row>
    <row r="2512" spans="1:8" x14ac:dyDescent="0.25">
      <c r="A2512" s="267" t="s">
        <v>159</v>
      </c>
      <c r="B2512" s="271">
        <v>0</v>
      </c>
      <c r="C2512" s="273">
        <v>4</v>
      </c>
      <c r="D2512" s="276">
        <v>4</v>
      </c>
      <c r="E2512" s="279">
        <v>6</v>
      </c>
      <c r="F2512" s="83" t="str">
        <f t="shared" si="120"/>
        <v>March</v>
      </c>
      <c r="G2512" s="113">
        <f t="shared" si="121"/>
        <v>4</v>
      </c>
      <c r="H2512" s="49">
        <f t="shared" si="122"/>
        <v>24</v>
      </c>
    </row>
    <row r="2513" spans="1:8" x14ac:dyDescent="0.25">
      <c r="A2513" s="267" t="s">
        <v>159</v>
      </c>
      <c r="B2513" s="271">
        <v>0</v>
      </c>
      <c r="C2513" s="272"/>
      <c r="D2513" s="276">
        <v>0</v>
      </c>
      <c r="E2513" s="279">
        <v>6</v>
      </c>
      <c r="F2513" s="83" t="str">
        <f t="shared" si="120"/>
        <v>March</v>
      </c>
      <c r="G2513" s="113">
        <f t="shared" si="121"/>
        <v>0</v>
      </c>
      <c r="H2513" s="49">
        <f t="shared" si="122"/>
        <v>0</v>
      </c>
    </row>
    <row r="2514" spans="1:8" x14ac:dyDescent="0.25">
      <c r="A2514" s="267" t="s">
        <v>159</v>
      </c>
      <c r="B2514" s="271">
        <v>46</v>
      </c>
      <c r="C2514" s="273">
        <v>0</v>
      </c>
      <c r="D2514" s="276">
        <v>17</v>
      </c>
      <c r="E2514" s="279">
        <v>1.37</v>
      </c>
      <c r="F2514" s="83" t="str">
        <f t="shared" si="120"/>
        <v>March</v>
      </c>
      <c r="G2514" s="113">
        <f t="shared" si="121"/>
        <v>0</v>
      </c>
      <c r="H2514" s="49">
        <f t="shared" si="122"/>
        <v>0</v>
      </c>
    </row>
    <row r="2515" spans="1:8" x14ac:dyDescent="0.25">
      <c r="A2515" s="267" t="s">
        <v>159</v>
      </c>
      <c r="B2515" s="271">
        <v>0</v>
      </c>
      <c r="C2515" s="273">
        <v>0</v>
      </c>
      <c r="D2515" s="276">
        <v>0</v>
      </c>
      <c r="E2515" s="279">
        <v>0.71</v>
      </c>
      <c r="F2515" s="83" t="str">
        <f t="shared" si="120"/>
        <v>March</v>
      </c>
      <c r="G2515" s="113">
        <f t="shared" si="121"/>
        <v>0</v>
      </c>
      <c r="H2515" s="49">
        <f t="shared" si="122"/>
        <v>0</v>
      </c>
    </row>
    <row r="2516" spans="1:8" x14ac:dyDescent="0.25">
      <c r="A2516" s="267" t="s">
        <v>650</v>
      </c>
      <c r="B2516" s="271">
        <v>0</v>
      </c>
      <c r="C2516" s="273">
        <v>0</v>
      </c>
      <c r="D2516" s="276">
        <v>0</v>
      </c>
      <c r="E2516" s="279">
        <v>3.95</v>
      </c>
      <c r="F2516" s="83" t="str">
        <f t="shared" si="120"/>
        <v>March</v>
      </c>
      <c r="G2516" s="113">
        <f t="shared" si="121"/>
        <v>0</v>
      </c>
      <c r="H2516" s="49">
        <f t="shared" si="122"/>
        <v>0</v>
      </c>
    </row>
    <row r="2517" spans="1:8" x14ac:dyDescent="0.25">
      <c r="A2517" s="267" t="s">
        <v>654</v>
      </c>
      <c r="B2517" s="271">
        <v>48</v>
      </c>
      <c r="C2517" s="273">
        <v>96</v>
      </c>
      <c r="D2517" s="276">
        <v>30</v>
      </c>
      <c r="E2517" s="279">
        <v>0.82</v>
      </c>
      <c r="F2517" s="83" t="str">
        <f t="shared" si="120"/>
        <v>March</v>
      </c>
      <c r="G2517" s="113">
        <f t="shared" si="121"/>
        <v>96</v>
      </c>
      <c r="H2517" s="49">
        <f t="shared" si="122"/>
        <v>78.72</v>
      </c>
    </row>
    <row r="2518" spans="1:8" x14ac:dyDescent="0.25">
      <c r="A2518" s="267" t="s">
        <v>659</v>
      </c>
      <c r="B2518" s="271">
        <v>0</v>
      </c>
      <c r="C2518" s="273">
        <v>0</v>
      </c>
      <c r="D2518" s="276">
        <v>0</v>
      </c>
      <c r="E2518" s="277"/>
      <c r="F2518" s="83" t="str">
        <f t="shared" si="120"/>
        <v>March</v>
      </c>
      <c r="G2518" s="113">
        <f t="shared" si="121"/>
        <v>0</v>
      </c>
      <c r="H2518" s="49">
        <f t="shared" si="122"/>
        <v>0</v>
      </c>
    </row>
    <row r="2519" spans="1:8" x14ac:dyDescent="0.25">
      <c r="A2519" s="267" t="s">
        <v>659</v>
      </c>
      <c r="B2519" s="271">
        <v>0</v>
      </c>
      <c r="C2519" s="273">
        <v>0</v>
      </c>
      <c r="D2519" s="276">
        <v>0</v>
      </c>
      <c r="E2519" s="277"/>
      <c r="F2519" s="83" t="str">
        <f t="shared" si="120"/>
        <v>March</v>
      </c>
      <c r="G2519" s="113">
        <f t="shared" si="121"/>
        <v>0</v>
      </c>
      <c r="H2519" s="49">
        <f t="shared" si="122"/>
        <v>0</v>
      </c>
    </row>
    <row r="2520" spans="1:8" x14ac:dyDescent="0.25">
      <c r="A2520" s="267" t="s">
        <v>653</v>
      </c>
      <c r="B2520" s="271">
        <v>0</v>
      </c>
      <c r="C2520" s="273">
        <v>146</v>
      </c>
      <c r="D2520" s="276">
        <v>-30</v>
      </c>
      <c r="E2520" s="279">
        <v>0.7</v>
      </c>
      <c r="F2520" s="83" t="str">
        <f t="shared" si="120"/>
        <v>March</v>
      </c>
      <c r="G2520" s="113">
        <f t="shared" si="121"/>
        <v>146</v>
      </c>
      <c r="H2520" s="49">
        <f t="shared" si="122"/>
        <v>102.19999999999999</v>
      </c>
    </row>
    <row r="2521" spans="1:8" x14ac:dyDescent="0.25">
      <c r="A2521" s="267" t="s">
        <v>659</v>
      </c>
      <c r="B2521" s="271">
        <v>0</v>
      </c>
      <c r="C2521" s="273">
        <v>0</v>
      </c>
      <c r="D2521" s="276">
        <v>0</v>
      </c>
      <c r="E2521" s="279">
        <v>1.21</v>
      </c>
      <c r="F2521" s="83" t="str">
        <f t="shared" si="120"/>
        <v>March</v>
      </c>
      <c r="G2521" s="113">
        <f t="shared" si="121"/>
        <v>0</v>
      </c>
      <c r="H2521" s="49">
        <f t="shared" si="122"/>
        <v>0</v>
      </c>
    </row>
    <row r="2522" spans="1:8" x14ac:dyDescent="0.25">
      <c r="A2522" s="267" t="s">
        <v>650</v>
      </c>
      <c r="B2522" s="271">
        <v>0</v>
      </c>
      <c r="C2522" s="273">
        <v>17</v>
      </c>
      <c r="D2522" s="276">
        <v>1</v>
      </c>
      <c r="E2522" s="279">
        <v>5.95</v>
      </c>
      <c r="F2522" s="83" t="str">
        <f t="shared" si="120"/>
        <v>March</v>
      </c>
      <c r="G2522" s="113">
        <f t="shared" si="121"/>
        <v>17</v>
      </c>
      <c r="H2522" s="49">
        <f t="shared" si="122"/>
        <v>101.15</v>
      </c>
    </row>
    <row r="2523" spans="1:8" x14ac:dyDescent="0.25">
      <c r="A2523" s="267" t="s">
        <v>654</v>
      </c>
      <c r="B2523" s="271">
        <v>22</v>
      </c>
      <c r="C2523" s="273">
        <v>24</v>
      </c>
      <c r="D2523" s="276">
        <v>16</v>
      </c>
      <c r="E2523" s="279">
        <v>0.82165999999999995</v>
      </c>
      <c r="F2523" s="83" t="str">
        <f t="shared" si="120"/>
        <v>March</v>
      </c>
      <c r="G2523" s="113">
        <f t="shared" si="121"/>
        <v>24</v>
      </c>
      <c r="H2523" s="49">
        <f t="shared" si="122"/>
        <v>19.719839999999998</v>
      </c>
    </row>
    <row r="2524" spans="1:8" x14ac:dyDescent="0.25">
      <c r="A2524" s="267" t="s">
        <v>653</v>
      </c>
      <c r="B2524" s="271">
        <v>0</v>
      </c>
      <c r="C2524" s="273">
        <v>3</v>
      </c>
      <c r="D2524" s="276">
        <v>3</v>
      </c>
      <c r="E2524" s="279">
        <v>1.69</v>
      </c>
      <c r="F2524" s="83" t="str">
        <f t="shared" si="120"/>
        <v>March</v>
      </c>
      <c r="G2524" s="113">
        <f t="shared" si="121"/>
        <v>3</v>
      </c>
      <c r="H2524" s="49">
        <f t="shared" si="122"/>
        <v>5.07</v>
      </c>
    </row>
    <row r="2525" spans="1:8" x14ac:dyDescent="0.25">
      <c r="A2525" s="267" t="s">
        <v>653</v>
      </c>
      <c r="B2525" s="271">
        <v>1</v>
      </c>
      <c r="C2525" s="273">
        <v>40</v>
      </c>
      <c r="D2525" s="276">
        <v>7</v>
      </c>
      <c r="E2525" s="279">
        <v>2.41</v>
      </c>
      <c r="F2525" s="83" t="str">
        <f t="shared" ref="F2525:F2588" si="123">"March"</f>
        <v>March</v>
      </c>
      <c r="G2525" s="113">
        <f t="shared" si="121"/>
        <v>40</v>
      </c>
      <c r="H2525" s="49">
        <f t="shared" si="122"/>
        <v>96.4</v>
      </c>
    </row>
    <row r="2526" spans="1:8" x14ac:dyDescent="0.25">
      <c r="A2526" s="267" t="s">
        <v>653</v>
      </c>
      <c r="B2526" s="271">
        <v>0</v>
      </c>
      <c r="C2526" s="273">
        <v>30</v>
      </c>
      <c r="D2526" s="276">
        <v>0</v>
      </c>
      <c r="E2526" s="279">
        <v>1.91</v>
      </c>
      <c r="F2526" s="83" t="str">
        <f t="shared" si="123"/>
        <v>March</v>
      </c>
      <c r="G2526" s="113">
        <f t="shared" si="121"/>
        <v>30</v>
      </c>
      <c r="H2526" s="49">
        <f t="shared" si="122"/>
        <v>57.3</v>
      </c>
    </row>
    <row r="2527" spans="1:8" x14ac:dyDescent="0.25">
      <c r="A2527" s="267" t="s">
        <v>653</v>
      </c>
      <c r="B2527" s="271">
        <v>2</v>
      </c>
      <c r="C2527" s="273">
        <v>24</v>
      </c>
      <c r="D2527" s="276">
        <v>6</v>
      </c>
      <c r="E2527" s="280">
        <v>1.91</v>
      </c>
      <c r="F2527" s="83" t="str">
        <f t="shared" si="123"/>
        <v>March</v>
      </c>
      <c r="G2527" s="113">
        <f t="shared" si="121"/>
        <v>24</v>
      </c>
      <c r="H2527" s="49">
        <f t="shared" si="122"/>
        <v>45.839999999999996</v>
      </c>
    </row>
    <row r="2528" spans="1:8" x14ac:dyDescent="0.25">
      <c r="A2528" s="267" t="s">
        <v>653</v>
      </c>
      <c r="B2528" s="271">
        <v>6</v>
      </c>
      <c r="C2528" s="273">
        <v>46</v>
      </c>
      <c r="D2528" s="276">
        <v>20</v>
      </c>
      <c r="E2528" s="280">
        <v>2.2400000000000002</v>
      </c>
      <c r="F2528" s="83" t="str">
        <f t="shared" si="123"/>
        <v>March</v>
      </c>
      <c r="G2528" s="113">
        <f t="shared" si="121"/>
        <v>46</v>
      </c>
      <c r="H2528" s="49">
        <f t="shared" si="122"/>
        <v>103.04</v>
      </c>
    </row>
    <row r="2529" spans="1:8" x14ac:dyDescent="0.25">
      <c r="A2529" s="267" t="s">
        <v>653</v>
      </c>
      <c r="B2529" s="271">
        <v>0</v>
      </c>
      <c r="C2529" s="273">
        <v>30</v>
      </c>
      <c r="D2529" s="276">
        <v>0</v>
      </c>
      <c r="E2529" s="280">
        <v>2.0299999999999998</v>
      </c>
      <c r="F2529" s="83" t="str">
        <f t="shared" si="123"/>
        <v>March</v>
      </c>
      <c r="G2529" s="113">
        <f t="shared" si="121"/>
        <v>30</v>
      </c>
      <c r="H2529" s="49">
        <f t="shared" si="122"/>
        <v>60.899999999999991</v>
      </c>
    </row>
    <row r="2530" spans="1:8" x14ac:dyDescent="0.25">
      <c r="A2530" s="267" t="s">
        <v>653</v>
      </c>
      <c r="B2530" s="271">
        <v>0</v>
      </c>
      <c r="C2530" s="273">
        <v>18</v>
      </c>
      <c r="D2530" s="276">
        <v>0</v>
      </c>
      <c r="E2530" s="280">
        <v>3.59</v>
      </c>
      <c r="F2530" s="83" t="str">
        <f t="shared" si="123"/>
        <v>March</v>
      </c>
      <c r="G2530" s="113">
        <f t="shared" si="121"/>
        <v>18</v>
      </c>
      <c r="H2530" s="49">
        <f t="shared" si="122"/>
        <v>64.62</v>
      </c>
    </row>
    <row r="2531" spans="1:8" x14ac:dyDescent="0.25">
      <c r="A2531" s="267" t="s">
        <v>653</v>
      </c>
      <c r="B2531" s="271">
        <v>0</v>
      </c>
      <c r="C2531" s="273">
        <v>47</v>
      </c>
      <c r="D2531" s="276">
        <v>1</v>
      </c>
      <c r="E2531" s="280">
        <v>2.68</v>
      </c>
      <c r="F2531" s="83" t="str">
        <f t="shared" si="123"/>
        <v>March</v>
      </c>
      <c r="G2531" s="113">
        <f t="shared" si="121"/>
        <v>47</v>
      </c>
      <c r="H2531" s="49">
        <f t="shared" si="122"/>
        <v>125.96000000000001</v>
      </c>
    </row>
    <row r="2532" spans="1:8" x14ac:dyDescent="0.25">
      <c r="A2532" s="267" t="s">
        <v>653</v>
      </c>
      <c r="B2532" s="271">
        <v>5</v>
      </c>
      <c r="C2532" s="273">
        <v>30</v>
      </c>
      <c r="D2532" s="276">
        <v>2</v>
      </c>
      <c r="E2532" s="280">
        <v>1.79</v>
      </c>
      <c r="F2532" s="83" t="str">
        <f t="shared" si="123"/>
        <v>March</v>
      </c>
      <c r="G2532" s="113">
        <f t="shared" si="121"/>
        <v>30</v>
      </c>
      <c r="H2532" s="49">
        <f t="shared" si="122"/>
        <v>53.7</v>
      </c>
    </row>
    <row r="2533" spans="1:8" x14ac:dyDescent="0.25">
      <c r="A2533" s="267" t="s">
        <v>653</v>
      </c>
      <c r="B2533" s="271">
        <v>0</v>
      </c>
      <c r="C2533" s="274">
        <v>0</v>
      </c>
      <c r="D2533" s="276">
        <v>0</v>
      </c>
      <c r="E2533" s="280">
        <v>1.81</v>
      </c>
      <c r="F2533" s="83" t="str">
        <f t="shared" si="123"/>
        <v>March</v>
      </c>
      <c r="G2533" s="113">
        <f t="shared" si="121"/>
        <v>0</v>
      </c>
      <c r="H2533" s="49">
        <f t="shared" si="122"/>
        <v>0</v>
      </c>
    </row>
    <row r="2534" spans="1:8" x14ac:dyDescent="0.25">
      <c r="A2534" s="267" t="s">
        <v>650</v>
      </c>
      <c r="B2534" s="271">
        <v>6</v>
      </c>
      <c r="C2534" s="273">
        <v>62</v>
      </c>
      <c r="D2534" s="276">
        <v>8</v>
      </c>
      <c r="E2534" s="279">
        <v>5.95</v>
      </c>
      <c r="F2534" s="83" t="str">
        <f t="shared" si="123"/>
        <v>March</v>
      </c>
      <c r="G2534" s="113">
        <f t="shared" si="121"/>
        <v>62</v>
      </c>
      <c r="H2534" s="49">
        <f t="shared" si="122"/>
        <v>368.90000000000003</v>
      </c>
    </row>
    <row r="2535" spans="1:8" x14ac:dyDescent="0.25">
      <c r="A2535" s="267" t="s">
        <v>650</v>
      </c>
      <c r="B2535" s="271">
        <v>5</v>
      </c>
      <c r="C2535" s="273">
        <v>29</v>
      </c>
      <c r="D2535" s="276">
        <v>2</v>
      </c>
      <c r="E2535" s="279">
        <v>5.95</v>
      </c>
      <c r="F2535" s="83" t="str">
        <f t="shared" si="123"/>
        <v>March</v>
      </c>
      <c r="G2535" s="113">
        <f t="shared" si="121"/>
        <v>29</v>
      </c>
      <c r="H2535" s="49">
        <f t="shared" si="122"/>
        <v>172.55</v>
      </c>
    </row>
    <row r="2536" spans="1:8" x14ac:dyDescent="0.25">
      <c r="A2536" s="267" t="s">
        <v>654</v>
      </c>
      <c r="B2536" s="271">
        <v>11</v>
      </c>
      <c r="C2536" s="273">
        <v>72</v>
      </c>
      <c r="D2536" s="276">
        <v>20</v>
      </c>
      <c r="E2536" s="279">
        <v>1.6850000000000001</v>
      </c>
      <c r="F2536" s="83" t="str">
        <f t="shared" si="123"/>
        <v>March</v>
      </c>
      <c r="G2536" s="113">
        <f t="shared" si="121"/>
        <v>72</v>
      </c>
      <c r="H2536" s="49">
        <f t="shared" si="122"/>
        <v>121.32000000000001</v>
      </c>
    </row>
    <row r="2537" spans="1:8" x14ac:dyDescent="0.25">
      <c r="A2537" s="267" t="s">
        <v>654</v>
      </c>
      <c r="B2537" s="271">
        <v>0</v>
      </c>
      <c r="C2537" s="273">
        <v>72</v>
      </c>
      <c r="D2537" s="276">
        <v>42</v>
      </c>
      <c r="E2537" s="279">
        <v>1.6850000000000001</v>
      </c>
      <c r="F2537" s="83" t="str">
        <f t="shared" si="123"/>
        <v>March</v>
      </c>
      <c r="G2537" s="113">
        <f t="shared" si="121"/>
        <v>72</v>
      </c>
      <c r="H2537" s="49">
        <f t="shared" si="122"/>
        <v>121.32000000000001</v>
      </c>
    </row>
    <row r="2538" spans="1:8" x14ac:dyDescent="0.25">
      <c r="A2538" s="267" t="s">
        <v>650</v>
      </c>
      <c r="B2538" s="271">
        <v>3</v>
      </c>
      <c r="C2538" s="273">
        <v>39</v>
      </c>
      <c r="D2538" s="276">
        <v>5</v>
      </c>
      <c r="E2538" s="279">
        <v>3.95</v>
      </c>
      <c r="F2538" s="83" t="str">
        <f t="shared" si="123"/>
        <v>March</v>
      </c>
      <c r="G2538" s="113">
        <f t="shared" si="121"/>
        <v>39</v>
      </c>
      <c r="H2538" s="49">
        <f t="shared" si="122"/>
        <v>154.05000000000001</v>
      </c>
    </row>
    <row r="2539" spans="1:8" x14ac:dyDescent="0.25">
      <c r="A2539" s="266" t="s">
        <v>650</v>
      </c>
      <c r="B2539" s="271">
        <v>2</v>
      </c>
      <c r="C2539" s="273">
        <v>84</v>
      </c>
      <c r="D2539" s="276">
        <v>7</v>
      </c>
      <c r="E2539" s="279">
        <v>4.95</v>
      </c>
      <c r="F2539" s="83" t="str">
        <f t="shared" si="123"/>
        <v>March</v>
      </c>
      <c r="G2539" s="113">
        <f t="shared" si="121"/>
        <v>84</v>
      </c>
      <c r="H2539" s="49">
        <f t="shared" si="122"/>
        <v>415.8</v>
      </c>
    </row>
    <row r="2540" spans="1:8" x14ac:dyDescent="0.25">
      <c r="A2540" s="266" t="s">
        <v>657</v>
      </c>
      <c r="B2540" s="271">
        <v>0</v>
      </c>
      <c r="C2540" s="273">
        <v>0</v>
      </c>
      <c r="D2540" s="276">
        <v>0</v>
      </c>
      <c r="E2540" s="279">
        <v>0.97</v>
      </c>
      <c r="F2540" s="83" t="str">
        <f t="shared" si="123"/>
        <v>March</v>
      </c>
      <c r="G2540" s="113">
        <f t="shared" si="121"/>
        <v>0</v>
      </c>
      <c r="H2540" s="49">
        <f t="shared" si="122"/>
        <v>0</v>
      </c>
    </row>
    <row r="2541" spans="1:8" x14ac:dyDescent="0.25">
      <c r="A2541" s="266" t="s">
        <v>655</v>
      </c>
      <c r="B2541" s="271">
        <v>38</v>
      </c>
      <c r="C2541" s="273">
        <v>36</v>
      </c>
      <c r="D2541" s="276">
        <v>17</v>
      </c>
      <c r="E2541" s="279">
        <v>0.65</v>
      </c>
      <c r="F2541" s="83" t="str">
        <f t="shared" si="123"/>
        <v>March</v>
      </c>
      <c r="G2541" s="113">
        <f t="shared" si="121"/>
        <v>36</v>
      </c>
      <c r="H2541" s="49">
        <f t="shared" si="122"/>
        <v>23.400000000000002</v>
      </c>
    </row>
    <row r="2542" spans="1:8" x14ac:dyDescent="0.25">
      <c r="A2542" s="267" t="s">
        <v>655</v>
      </c>
      <c r="B2542" s="271">
        <v>0</v>
      </c>
      <c r="C2542" s="273">
        <v>72</v>
      </c>
      <c r="D2542" s="276">
        <v>37</v>
      </c>
      <c r="E2542" s="279">
        <v>0.59</v>
      </c>
      <c r="F2542" s="83" t="str">
        <f t="shared" si="123"/>
        <v>March</v>
      </c>
      <c r="G2542" s="113">
        <f t="shared" si="121"/>
        <v>72</v>
      </c>
      <c r="H2542" s="49">
        <f t="shared" si="122"/>
        <v>42.48</v>
      </c>
    </row>
    <row r="2543" spans="1:8" x14ac:dyDescent="0.25">
      <c r="A2543" s="267" t="s">
        <v>655</v>
      </c>
      <c r="B2543" s="271">
        <v>0</v>
      </c>
      <c r="C2543" s="273">
        <v>0</v>
      </c>
      <c r="D2543" s="276">
        <v>0</v>
      </c>
      <c r="E2543" s="277"/>
      <c r="F2543" s="83" t="str">
        <f t="shared" si="123"/>
        <v>March</v>
      </c>
      <c r="G2543" s="113">
        <f t="shared" si="121"/>
        <v>0</v>
      </c>
      <c r="H2543" s="49">
        <f t="shared" si="122"/>
        <v>0</v>
      </c>
    </row>
    <row r="2544" spans="1:8" x14ac:dyDescent="0.25">
      <c r="A2544" s="267" t="s">
        <v>655</v>
      </c>
      <c r="B2544" s="271">
        <v>10</v>
      </c>
      <c r="C2544" s="273">
        <v>20</v>
      </c>
      <c r="D2544" s="276">
        <v>5</v>
      </c>
      <c r="E2544" s="279">
        <v>0.60499999999999998</v>
      </c>
      <c r="F2544" s="83" t="str">
        <f t="shared" si="123"/>
        <v>March</v>
      </c>
      <c r="G2544" s="113">
        <f t="shared" si="121"/>
        <v>20</v>
      </c>
      <c r="H2544" s="49">
        <f t="shared" si="122"/>
        <v>12.1</v>
      </c>
    </row>
    <row r="2545" spans="1:8" x14ac:dyDescent="0.25">
      <c r="A2545" s="267" t="s">
        <v>655</v>
      </c>
      <c r="B2545" s="271">
        <v>4</v>
      </c>
      <c r="C2545" s="273">
        <v>30</v>
      </c>
      <c r="D2545" s="276">
        <v>12</v>
      </c>
      <c r="E2545" s="279">
        <v>0.61</v>
      </c>
      <c r="F2545" s="83" t="str">
        <f t="shared" si="123"/>
        <v>March</v>
      </c>
      <c r="G2545" s="113">
        <f t="shared" si="121"/>
        <v>30</v>
      </c>
      <c r="H2545" s="49">
        <f t="shared" si="122"/>
        <v>18.3</v>
      </c>
    </row>
    <row r="2546" spans="1:8" x14ac:dyDescent="0.25">
      <c r="A2546" s="267" t="s">
        <v>655</v>
      </c>
      <c r="B2546" s="271">
        <v>0</v>
      </c>
      <c r="C2546" s="273">
        <v>50</v>
      </c>
      <c r="D2546" s="276">
        <v>8</v>
      </c>
      <c r="E2546" s="279">
        <v>0.61</v>
      </c>
      <c r="F2546" s="83" t="str">
        <f t="shared" si="123"/>
        <v>March</v>
      </c>
      <c r="G2546" s="113">
        <f t="shared" si="121"/>
        <v>50</v>
      </c>
      <c r="H2546" s="49">
        <f t="shared" si="122"/>
        <v>30.5</v>
      </c>
    </row>
    <row r="2547" spans="1:8" x14ac:dyDescent="0.25">
      <c r="A2547" s="267" t="s">
        <v>655</v>
      </c>
      <c r="B2547" s="271">
        <v>5</v>
      </c>
      <c r="C2547" s="273">
        <v>50</v>
      </c>
      <c r="D2547" s="276">
        <v>1</v>
      </c>
      <c r="E2547" s="279">
        <v>0.61</v>
      </c>
      <c r="F2547" s="83" t="str">
        <f t="shared" si="123"/>
        <v>March</v>
      </c>
      <c r="G2547" s="113">
        <f t="shared" si="121"/>
        <v>50</v>
      </c>
      <c r="H2547" s="49">
        <f t="shared" si="122"/>
        <v>30.5</v>
      </c>
    </row>
    <row r="2548" spans="1:8" x14ac:dyDescent="0.25">
      <c r="A2548" s="267" t="s">
        <v>654</v>
      </c>
      <c r="B2548" s="271">
        <v>11</v>
      </c>
      <c r="C2548" s="273">
        <v>0</v>
      </c>
      <c r="D2548" s="276">
        <v>0</v>
      </c>
      <c r="E2548" s="279">
        <v>1.3516699999999999</v>
      </c>
      <c r="F2548" s="83" t="str">
        <f t="shared" si="123"/>
        <v>March</v>
      </c>
      <c r="G2548" s="113">
        <f t="shared" si="121"/>
        <v>0</v>
      </c>
      <c r="H2548" s="49">
        <f t="shared" si="122"/>
        <v>0</v>
      </c>
    </row>
    <row r="2549" spans="1:8" x14ac:dyDescent="0.25">
      <c r="A2549" s="267" t="s">
        <v>654</v>
      </c>
      <c r="B2549" s="271">
        <v>10</v>
      </c>
      <c r="C2549" s="273">
        <v>0</v>
      </c>
      <c r="D2549" s="276">
        <v>-39</v>
      </c>
      <c r="E2549" s="279">
        <v>1.35</v>
      </c>
      <c r="F2549" s="83" t="str">
        <f t="shared" si="123"/>
        <v>March</v>
      </c>
      <c r="G2549" s="113">
        <f t="shared" si="121"/>
        <v>0</v>
      </c>
      <c r="H2549" s="49">
        <f t="shared" si="122"/>
        <v>0</v>
      </c>
    </row>
    <row r="2550" spans="1:8" x14ac:dyDescent="0.25">
      <c r="A2550" s="267" t="s">
        <v>654</v>
      </c>
      <c r="B2550" s="271">
        <v>12</v>
      </c>
      <c r="C2550" s="273">
        <v>120</v>
      </c>
      <c r="D2550" s="276">
        <v>71</v>
      </c>
      <c r="E2550" s="279">
        <v>1.35</v>
      </c>
      <c r="F2550" s="83" t="str">
        <f t="shared" si="123"/>
        <v>March</v>
      </c>
      <c r="G2550" s="113">
        <f t="shared" si="121"/>
        <v>120</v>
      </c>
      <c r="H2550" s="49">
        <f t="shared" si="122"/>
        <v>162</v>
      </c>
    </row>
    <row r="2551" spans="1:8" x14ac:dyDescent="0.25">
      <c r="A2551" s="267" t="s">
        <v>654</v>
      </c>
      <c r="B2551" s="271">
        <v>20</v>
      </c>
      <c r="C2551" s="273">
        <v>48</v>
      </c>
      <c r="D2551" s="276">
        <v>24</v>
      </c>
      <c r="E2551" s="283">
        <v>1.35</v>
      </c>
      <c r="F2551" s="83" t="str">
        <f t="shared" si="123"/>
        <v>March</v>
      </c>
      <c r="G2551" s="113">
        <f t="shared" si="121"/>
        <v>48</v>
      </c>
      <c r="H2551" s="49">
        <f t="shared" si="122"/>
        <v>64.800000000000011</v>
      </c>
    </row>
    <row r="2552" spans="1:8" x14ac:dyDescent="0.25">
      <c r="A2552" s="267" t="s">
        <v>654</v>
      </c>
      <c r="B2552" s="271">
        <v>13</v>
      </c>
      <c r="C2552" s="273">
        <v>48</v>
      </c>
      <c r="D2552" s="276">
        <v>34</v>
      </c>
      <c r="E2552" s="283">
        <v>1.35</v>
      </c>
      <c r="F2552" s="83" t="str">
        <f t="shared" si="123"/>
        <v>March</v>
      </c>
      <c r="G2552" s="113">
        <f t="shared" si="121"/>
        <v>48</v>
      </c>
      <c r="H2552" s="49">
        <f t="shared" si="122"/>
        <v>64.800000000000011</v>
      </c>
    </row>
    <row r="2553" spans="1:8" x14ac:dyDescent="0.25">
      <c r="A2553" s="267" t="s">
        <v>654</v>
      </c>
      <c r="B2553" s="271">
        <v>14</v>
      </c>
      <c r="C2553" s="273">
        <v>96</v>
      </c>
      <c r="D2553" s="276">
        <v>76</v>
      </c>
      <c r="E2553" s="279">
        <v>1.35</v>
      </c>
      <c r="F2553" s="83" t="str">
        <f t="shared" si="123"/>
        <v>March</v>
      </c>
      <c r="G2553" s="113">
        <f t="shared" si="121"/>
        <v>96</v>
      </c>
      <c r="H2553" s="49">
        <f t="shared" si="122"/>
        <v>129.60000000000002</v>
      </c>
    </row>
    <row r="2554" spans="1:8" x14ac:dyDescent="0.25">
      <c r="A2554" s="267" t="s">
        <v>659</v>
      </c>
      <c r="B2554" s="271">
        <v>5</v>
      </c>
      <c r="C2554" s="273">
        <v>24</v>
      </c>
      <c r="D2554" s="276">
        <v>13</v>
      </c>
      <c r="E2554" s="279">
        <v>1.22</v>
      </c>
      <c r="F2554" s="83" t="str">
        <f t="shared" si="123"/>
        <v>March</v>
      </c>
      <c r="G2554" s="113">
        <f t="shared" si="121"/>
        <v>24</v>
      </c>
      <c r="H2554" s="49">
        <f t="shared" si="122"/>
        <v>29.28</v>
      </c>
    </row>
    <row r="2555" spans="1:8" x14ac:dyDescent="0.25">
      <c r="A2555" s="267" t="s">
        <v>659</v>
      </c>
      <c r="B2555" s="271">
        <v>0</v>
      </c>
      <c r="C2555" s="273">
        <v>36</v>
      </c>
      <c r="D2555" s="276">
        <v>5</v>
      </c>
      <c r="E2555" s="279">
        <v>1.22</v>
      </c>
      <c r="F2555" s="83" t="str">
        <f t="shared" si="123"/>
        <v>March</v>
      </c>
      <c r="G2555" s="113">
        <f t="shared" si="121"/>
        <v>36</v>
      </c>
      <c r="H2555" s="49">
        <f t="shared" si="122"/>
        <v>43.92</v>
      </c>
    </row>
    <row r="2556" spans="1:8" x14ac:dyDescent="0.25">
      <c r="A2556" s="267" t="s">
        <v>659</v>
      </c>
      <c r="B2556" s="271">
        <v>22</v>
      </c>
      <c r="C2556" s="273">
        <v>24</v>
      </c>
      <c r="D2556" s="276">
        <v>32</v>
      </c>
      <c r="E2556" s="279">
        <v>1.22</v>
      </c>
      <c r="F2556" s="83" t="str">
        <f t="shared" si="123"/>
        <v>March</v>
      </c>
      <c r="G2556" s="113">
        <f t="shared" si="121"/>
        <v>24</v>
      </c>
      <c r="H2556" s="49">
        <f t="shared" si="122"/>
        <v>29.28</v>
      </c>
    </row>
    <row r="2557" spans="1:8" x14ac:dyDescent="0.25">
      <c r="A2557" s="267" t="s">
        <v>659</v>
      </c>
      <c r="B2557" s="271">
        <v>0</v>
      </c>
      <c r="C2557" s="273">
        <v>12</v>
      </c>
      <c r="D2557" s="276">
        <v>-3</v>
      </c>
      <c r="E2557" s="279">
        <v>1.22</v>
      </c>
      <c r="F2557" s="83" t="str">
        <f t="shared" si="123"/>
        <v>March</v>
      </c>
      <c r="G2557" s="113">
        <f t="shared" si="121"/>
        <v>12</v>
      </c>
      <c r="H2557" s="49">
        <f t="shared" si="122"/>
        <v>14.64</v>
      </c>
    </row>
    <row r="2558" spans="1:8" x14ac:dyDescent="0.25">
      <c r="A2558" s="267" t="s">
        <v>659</v>
      </c>
      <c r="B2558" s="271">
        <v>0</v>
      </c>
      <c r="C2558" s="273">
        <v>36</v>
      </c>
      <c r="D2558" s="276">
        <v>9</v>
      </c>
      <c r="E2558" s="279">
        <v>1.22</v>
      </c>
      <c r="F2558" s="83" t="str">
        <f t="shared" si="123"/>
        <v>March</v>
      </c>
      <c r="G2558" s="113">
        <f t="shared" si="121"/>
        <v>36</v>
      </c>
      <c r="H2558" s="49">
        <f t="shared" si="122"/>
        <v>43.92</v>
      </c>
    </row>
    <row r="2559" spans="1:8" x14ac:dyDescent="0.25">
      <c r="A2559" s="267" t="s">
        <v>659</v>
      </c>
      <c r="B2559" s="271">
        <v>0</v>
      </c>
      <c r="C2559" s="273">
        <v>0</v>
      </c>
      <c r="D2559" s="276">
        <v>0</v>
      </c>
      <c r="E2559" s="279">
        <v>1.22</v>
      </c>
      <c r="F2559" s="83" t="str">
        <f t="shared" si="123"/>
        <v>March</v>
      </c>
      <c r="G2559" s="113">
        <f t="shared" si="121"/>
        <v>0</v>
      </c>
      <c r="H2559" s="49">
        <f t="shared" si="122"/>
        <v>0</v>
      </c>
    </row>
    <row r="2560" spans="1:8" x14ac:dyDescent="0.25">
      <c r="A2560" s="267" t="s">
        <v>659</v>
      </c>
      <c r="B2560" s="271">
        <v>4</v>
      </c>
      <c r="C2560" s="273">
        <v>24</v>
      </c>
      <c r="D2560" s="276">
        <v>8</v>
      </c>
      <c r="E2560" s="279">
        <v>1.22</v>
      </c>
      <c r="F2560" s="83" t="str">
        <f t="shared" si="123"/>
        <v>March</v>
      </c>
      <c r="G2560" s="113">
        <f t="shared" si="121"/>
        <v>24</v>
      </c>
      <c r="H2560" s="49">
        <f t="shared" si="122"/>
        <v>29.28</v>
      </c>
    </row>
    <row r="2561" spans="1:8" x14ac:dyDescent="0.25">
      <c r="A2561" s="267" t="s">
        <v>659</v>
      </c>
      <c r="B2561" s="271">
        <v>12</v>
      </c>
      <c r="C2561" s="273">
        <v>36</v>
      </c>
      <c r="D2561" s="276">
        <v>22</v>
      </c>
      <c r="E2561" s="279">
        <v>1.22</v>
      </c>
      <c r="F2561" s="83" t="str">
        <f t="shared" si="123"/>
        <v>March</v>
      </c>
      <c r="G2561" s="113">
        <f t="shared" si="121"/>
        <v>36</v>
      </c>
      <c r="H2561" s="49">
        <f t="shared" si="122"/>
        <v>43.92</v>
      </c>
    </row>
    <row r="2562" spans="1:8" x14ac:dyDescent="0.25">
      <c r="A2562" s="267" t="s">
        <v>655</v>
      </c>
      <c r="B2562" s="271">
        <v>0</v>
      </c>
      <c r="C2562" s="273">
        <v>108</v>
      </c>
      <c r="D2562" s="276">
        <v>4</v>
      </c>
      <c r="E2562" s="279">
        <v>0.64800000000000002</v>
      </c>
      <c r="F2562" s="83" t="str">
        <f t="shared" si="123"/>
        <v>March</v>
      </c>
      <c r="G2562" s="113">
        <f t="shared" si="121"/>
        <v>108</v>
      </c>
      <c r="H2562" s="49">
        <f t="shared" si="122"/>
        <v>69.984000000000009</v>
      </c>
    </row>
    <row r="2563" spans="1:8" x14ac:dyDescent="0.25">
      <c r="A2563" s="267" t="s">
        <v>655</v>
      </c>
      <c r="B2563" s="271">
        <v>0</v>
      </c>
      <c r="C2563" s="273">
        <v>0</v>
      </c>
      <c r="D2563" s="276">
        <v>0</v>
      </c>
      <c r="E2563" s="277"/>
      <c r="F2563" s="83" t="str">
        <f t="shared" si="123"/>
        <v>March</v>
      </c>
      <c r="G2563" s="113">
        <f t="shared" ref="G2563:G2626" si="124">IFERROR(IF(C2563=" ",0,C2563),0)</f>
        <v>0</v>
      </c>
      <c r="H2563" s="49">
        <f t="shared" ref="H2563:H2626" si="125">IFERROR(G2563 * E2563, 0)</f>
        <v>0</v>
      </c>
    </row>
    <row r="2564" spans="1:8" x14ac:dyDescent="0.25">
      <c r="A2564" s="267" t="s">
        <v>659</v>
      </c>
      <c r="B2564" s="271">
        <v>12</v>
      </c>
      <c r="C2564" s="273">
        <v>64</v>
      </c>
      <c r="D2564" s="276">
        <v>11</v>
      </c>
      <c r="E2564" s="279">
        <v>0.4073</v>
      </c>
      <c r="F2564" s="83" t="str">
        <f t="shared" si="123"/>
        <v>March</v>
      </c>
      <c r="G2564" s="113">
        <f t="shared" si="124"/>
        <v>64</v>
      </c>
      <c r="H2564" s="49">
        <f t="shared" si="125"/>
        <v>26.0672</v>
      </c>
    </row>
    <row r="2565" spans="1:8" x14ac:dyDescent="0.25">
      <c r="A2565" s="267" t="s">
        <v>659</v>
      </c>
      <c r="B2565" s="271">
        <v>5</v>
      </c>
      <c r="C2565" s="273">
        <v>128</v>
      </c>
      <c r="D2565" s="276">
        <v>76</v>
      </c>
      <c r="E2565" s="279">
        <v>0.4073</v>
      </c>
      <c r="F2565" s="83" t="str">
        <f t="shared" si="123"/>
        <v>March</v>
      </c>
      <c r="G2565" s="113">
        <f t="shared" si="124"/>
        <v>128</v>
      </c>
      <c r="H2565" s="49">
        <f t="shared" si="125"/>
        <v>52.134399999999999</v>
      </c>
    </row>
    <row r="2566" spans="1:8" x14ac:dyDescent="0.25">
      <c r="A2566" s="267" t="s">
        <v>659</v>
      </c>
      <c r="B2566" s="271">
        <v>46</v>
      </c>
      <c r="C2566" s="273">
        <v>64</v>
      </c>
      <c r="D2566" s="276">
        <v>53</v>
      </c>
      <c r="E2566" s="279">
        <v>0.4073</v>
      </c>
      <c r="F2566" s="83" t="str">
        <f t="shared" si="123"/>
        <v>March</v>
      </c>
      <c r="G2566" s="113">
        <f t="shared" si="124"/>
        <v>64</v>
      </c>
      <c r="H2566" s="49">
        <f t="shared" si="125"/>
        <v>26.0672</v>
      </c>
    </row>
    <row r="2567" spans="1:8" x14ac:dyDescent="0.25">
      <c r="A2567" s="267" t="s">
        <v>659</v>
      </c>
      <c r="B2567" s="271">
        <v>39</v>
      </c>
      <c r="C2567" s="273">
        <v>64</v>
      </c>
      <c r="D2567" s="276">
        <v>52</v>
      </c>
      <c r="E2567" s="279">
        <v>0.4073</v>
      </c>
      <c r="F2567" s="83" t="str">
        <f t="shared" si="123"/>
        <v>March</v>
      </c>
      <c r="G2567" s="113">
        <f t="shared" si="124"/>
        <v>64</v>
      </c>
      <c r="H2567" s="49">
        <f t="shared" si="125"/>
        <v>26.0672</v>
      </c>
    </row>
    <row r="2568" spans="1:8" x14ac:dyDescent="0.25">
      <c r="A2568" s="267" t="s">
        <v>650</v>
      </c>
      <c r="B2568" s="271">
        <v>5</v>
      </c>
      <c r="C2568" s="273">
        <v>89</v>
      </c>
      <c r="D2568" s="276">
        <v>-5</v>
      </c>
      <c r="E2568" s="279">
        <v>3.5</v>
      </c>
      <c r="F2568" s="83" t="str">
        <f t="shared" si="123"/>
        <v>March</v>
      </c>
      <c r="G2568" s="113">
        <f t="shared" si="124"/>
        <v>89</v>
      </c>
      <c r="H2568" s="49">
        <f t="shared" si="125"/>
        <v>311.5</v>
      </c>
    </row>
    <row r="2569" spans="1:8" x14ac:dyDescent="0.25">
      <c r="A2569" s="267" t="s">
        <v>655</v>
      </c>
      <c r="B2569" s="271">
        <v>0</v>
      </c>
      <c r="C2569" s="273">
        <v>0</v>
      </c>
      <c r="D2569" s="276">
        <v>0</v>
      </c>
      <c r="E2569" s="277"/>
      <c r="F2569" s="83" t="str">
        <f t="shared" si="123"/>
        <v>March</v>
      </c>
      <c r="G2569" s="113">
        <f t="shared" si="124"/>
        <v>0</v>
      </c>
      <c r="H2569" s="49">
        <f t="shared" si="125"/>
        <v>0</v>
      </c>
    </row>
    <row r="2570" spans="1:8" x14ac:dyDescent="0.25">
      <c r="A2570" s="267" t="s">
        <v>655</v>
      </c>
      <c r="B2570" s="271">
        <v>0</v>
      </c>
      <c r="C2570" s="273">
        <v>96</v>
      </c>
      <c r="D2570" s="276">
        <v>31</v>
      </c>
      <c r="E2570" s="279">
        <v>0.64790000000000003</v>
      </c>
      <c r="F2570" s="83" t="str">
        <f t="shared" si="123"/>
        <v>March</v>
      </c>
      <c r="G2570" s="113">
        <f t="shared" si="124"/>
        <v>96</v>
      </c>
      <c r="H2570" s="49">
        <f t="shared" si="125"/>
        <v>62.198400000000007</v>
      </c>
    </row>
    <row r="2571" spans="1:8" x14ac:dyDescent="0.25">
      <c r="A2571" s="267" t="s">
        <v>655</v>
      </c>
      <c r="B2571" s="271">
        <v>13</v>
      </c>
      <c r="C2571" s="273">
        <v>24</v>
      </c>
      <c r="D2571" s="276">
        <v>4</v>
      </c>
      <c r="E2571" s="279">
        <v>0.64790000000000003</v>
      </c>
      <c r="F2571" s="83" t="str">
        <f t="shared" si="123"/>
        <v>March</v>
      </c>
      <c r="G2571" s="113">
        <f t="shared" si="124"/>
        <v>24</v>
      </c>
      <c r="H2571" s="49">
        <f t="shared" si="125"/>
        <v>15.549600000000002</v>
      </c>
    </row>
    <row r="2572" spans="1:8" x14ac:dyDescent="0.25">
      <c r="A2572" s="267" t="s">
        <v>655</v>
      </c>
      <c r="B2572" s="271">
        <v>0</v>
      </c>
      <c r="C2572" s="273">
        <v>0</v>
      </c>
      <c r="D2572" s="276">
        <v>0</v>
      </c>
      <c r="E2572" s="279">
        <v>0.64805000000000001</v>
      </c>
      <c r="F2572" s="83" t="str">
        <f t="shared" si="123"/>
        <v>March</v>
      </c>
      <c r="G2572" s="113">
        <f t="shared" si="124"/>
        <v>0</v>
      </c>
      <c r="H2572" s="49">
        <f t="shared" si="125"/>
        <v>0</v>
      </c>
    </row>
    <row r="2573" spans="1:8" x14ac:dyDescent="0.25">
      <c r="A2573" s="267" t="s">
        <v>650</v>
      </c>
      <c r="B2573" s="271">
        <v>5</v>
      </c>
      <c r="C2573" s="273">
        <v>34</v>
      </c>
      <c r="D2573" s="276">
        <v>4</v>
      </c>
      <c r="E2573" s="279">
        <v>5.95</v>
      </c>
      <c r="F2573" s="83" t="str">
        <f t="shared" si="123"/>
        <v>March</v>
      </c>
      <c r="G2573" s="113">
        <f t="shared" si="124"/>
        <v>34</v>
      </c>
      <c r="H2573" s="49">
        <f t="shared" si="125"/>
        <v>202.3</v>
      </c>
    </row>
    <row r="2574" spans="1:8" x14ac:dyDescent="0.25">
      <c r="A2574" s="267" t="s">
        <v>653</v>
      </c>
      <c r="B2574" s="271">
        <v>6</v>
      </c>
      <c r="C2574" s="273">
        <v>252</v>
      </c>
      <c r="D2574" s="276">
        <v>-2</v>
      </c>
      <c r="E2574" s="279">
        <v>0.99</v>
      </c>
      <c r="F2574" s="83" t="str">
        <f t="shared" si="123"/>
        <v>March</v>
      </c>
      <c r="G2574" s="113">
        <f t="shared" si="124"/>
        <v>252</v>
      </c>
      <c r="H2574" s="49">
        <f t="shared" si="125"/>
        <v>249.48</v>
      </c>
    </row>
    <row r="2575" spans="1:8" x14ac:dyDescent="0.25">
      <c r="A2575" s="267" t="s">
        <v>659</v>
      </c>
      <c r="B2575" s="271">
        <v>12</v>
      </c>
      <c r="C2575" s="273">
        <v>60</v>
      </c>
      <c r="D2575" s="276">
        <v>4</v>
      </c>
      <c r="E2575" s="279">
        <v>0.8</v>
      </c>
      <c r="F2575" s="83" t="str">
        <f t="shared" si="123"/>
        <v>March</v>
      </c>
      <c r="G2575" s="113">
        <f t="shared" si="124"/>
        <v>60</v>
      </c>
      <c r="H2575" s="49">
        <f t="shared" si="125"/>
        <v>48</v>
      </c>
    </row>
    <row r="2576" spans="1:8" x14ac:dyDescent="0.25">
      <c r="A2576" s="267" t="s">
        <v>659</v>
      </c>
      <c r="B2576" s="271">
        <v>41</v>
      </c>
      <c r="C2576" s="273">
        <v>36</v>
      </c>
      <c r="D2576" s="276">
        <v>25</v>
      </c>
      <c r="E2576" s="279">
        <v>0.8</v>
      </c>
      <c r="F2576" s="83" t="str">
        <f t="shared" si="123"/>
        <v>March</v>
      </c>
      <c r="G2576" s="113">
        <f t="shared" si="124"/>
        <v>36</v>
      </c>
      <c r="H2576" s="49">
        <f t="shared" si="125"/>
        <v>28.8</v>
      </c>
    </row>
    <row r="2577" spans="1:8" x14ac:dyDescent="0.25">
      <c r="A2577" s="267" t="s">
        <v>659</v>
      </c>
      <c r="B2577" s="271">
        <v>0</v>
      </c>
      <c r="C2577" s="273">
        <v>120</v>
      </c>
      <c r="D2577" s="276">
        <v>4</v>
      </c>
      <c r="E2577" s="279">
        <v>0.8</v>
      </c>
      <c r="F2577" s="83" t="str">
        <f t="shared" si="123"/>
        <v>March</v>
      </c>
      <c r="G2577" s="113">
        <f t="shared" si="124"/>
        <v>120</v>
      </c>
      <c r="H2577" s="49">
        <f t="shared" si="125"/>
        <v>96</v>
      </c>
    </row>
    <row r="2578" spans="1:8" x14ac:dyDescent="0.25">
      <c r="A2578" s="267" t="s">
        <v>654</v>
      </c>
      <c r="B2578" s="271">
        <v>16</v>
      </c>
      <c r="C2578" s="273">
        <v>48</v>
      </c>
      <c r="D2578" s="276">
        <v>-15</v>
      </c>
      <c r="E2578" s="279">
        <v>1.6850000000000001</v>
      </c>
      <c r="F2578" s="83" t="str">
        <f t="shared" si="123"/>
        <v>March</v>
      </c>
      <c r="G2578" s="113">
        <f t="shared" si="124"/>
        <v>48</v>
      </c>
      <c r="H2578" s="49">
        <f t="shared" si="125"/>
        <v>80.88</v>
      </c>
    </row>
    <row r="2579" spans="1:8" x14ac:dyDescent="0.25">
      <c r="A2579" s="267" t="s">
        <v>659</v>
      </c>
      <c r="B2579" s="271">
        <v>23</v>
      </c>
      <c r="C2579" s="273">
        <v>16</v>
      </c>
      <c r="D2579" s="276">
        <v>-4</v>
      </c>
      <c r="E2579" s="279">
        <v>2.0499999999999998</v>
      </c>
      <c r="F2579" s="83" t="str">
        <f t="shared" si="123"/>
        <v>March</v>
      </c>
      <c r="G2579" s="113">
        <f t="shared" si="124"/>
        <v>16</v>
      </c>
      <c r="H2579" s="49">
        <f t="shared" si="125"/>
        <v>32.799999999999997</v>
      </c>
    </row>
    <row r="2580" spans="1:8" x14ac:dyDescent="0.25">
      <c r="A2580" s="267" t="s">
        <v>659</v>
      </c>
      <c r="B2580" s="271">
        <v>0</v>
      </c>
      <c r="C2580" s="273">
        <v>80</v>
      </c>
      <c r="D2580" s="276">
        <v>26</v>
      </c>
      <c r="E2580" s="279">
        <v>2.0529999999999999</v>
      </c>
      <c r="F2580" s="83" t="str">
        <f t="shared" si="123"/>
        <v>March</v>
      </c>
      <c r="G2580" s="113">
        <f t="shared" si="124"/>
        <v>80</v>
      </c>
      <c r="H2580" s="49">
        <f t="shared" si="125"/>
        <v>164.24</v>
      </c>
    </row>
    <row r="2581" spans="1:8" x14ac:dyDescent="0.25">
      <c r="A2581" s="267" t="s">
        <v>659</v>
      </c>
      <c r="B2581" s="271">
        <v>22</v>
      </c>
      <c r="C2581" s="273">
        <v>48</v>
      </c>
      <c r="D2581" s="276">
        <v>-3</v>
      </c>
      <c r="E2581" s="279">
        <v>2.0529999999999999</v>
      </c>
      <c r="F2581" s="83" t="str">
        <f t="shared" si="123"/>
        <v>March</v>
      </c>
      <c r="G2581" s="113">
        <f t="shared" si="124"/>
        <v>48</v>
      </c>
      <c r="H2581" s="49">
        <f t="shared" si="125"/>
        <v>98.543999999999997</v>
      </c>
    </row>
    <row r="2582" spans="1:8" x14ac:dyDescent="0.25">
      <c r="A2582" s="267" t="s">
        <v>654</v>
      </c>
      <c r="B2582" s="271">
        <v>7</v>
      </c>
      <c r="C2582" s="273">
        <v>18</v>
      </c>
      <c r="D2582" s="276">
        <v>7</v>
      </c>
      <c r="E2582" s="279">
        <v>2.1</v>
      </c>
      <c r="F2582" s="83" t="str">
        <f t="shared" si="123"/>
        <v>March</v>
      </c>
      <c r="G2582" s="113">
        <f t="shared" si="124"/>
        <v>18</v>
      </c>
      <c r="H2582" s="49">
        <f t="shared" si="125"/>
        <v>37.800000000000004</v>
      </c>
    </row>
    <row r="2583" spans="1:8" x14ac:dyDescent="0.25">
      <c r="A2583" s="267" t="s">
        <v>654</v>
      </c>
      <c r="B2583" s="271">
        <v>13</v>
      </c>
      <c r="C2583" s="273">
        <v>17</v>
      </c>
      <c r="D2583" s="276">
        <v>13</v>
      </c>
      <c r="E2583" s="279">
        <v>2.1</v>
      </c>
      <c r="F2583" s="83" t="str">
        <f t="shared" si="123"/>
        <v>March</v>
      </c>
      <c r="G2583" s="113">
        <f t="shared" si="124"/>
        <v>17</v>
      </c>
      <c r="H2583" s="49">
        <f t="shared" si="125"/>
        <v>35.700000000000003</v>
      </c>
    </row>
    <row r="2584" spans="1:8" x14ac:dyDescent="0.25">
      <c r="A2584" s="267" t="s">
        <v>654</v>
      </c>
      <c r="B2584" s="271">
        <v>4</v>
      </c>
      <c r="C2584" s="273">
        <v>13</v>
      </c>
      <c r="D2584" s="276">
        <v>2</v>
      </c>
      <c r="E2584" s="279">
        <v>2.1</v>
      </c>
      <c r="F2584" s="83" t="str">
        <f t="shared" si="123"/>
        <v>March</v>
      </c>
      <c r="G2584" s="113">
        <f t="shared" si="124"/>
        <v>13</v>
      </c>
      <c r="H2584" s="49">
        <f t="shared" si="125"/>
        <v>27.3</v>
      </c>
    </row>
    <row r="2585" spans="1:8" x14ac:dyDescent="0.25">
      <c r="A2585" s="267" t="s">
        <v>654</v>
      </c>
      <c r="B2585" s="271">
        <v>0</v>
      </c>
      <c r="C2585" s="273">
        <v>0</v>
      </c>
      <c r="D2585" s="276">
        <v>0</v>
      </c>
      <c r="E2585" s="279">
        <v>2.1</v>
      </c>
      <c r="F2585" s="83" t="str">
        <f t="shared" si="123"/>
        <v>March</v>
      </c>
      <c r="G2585" s="113">
        <f t="shared" si="124"/>
        <v>0</v>
      </c>
      <c r="H2585" s="49">
        <f t="shared" si="125"/>
        <v>0</v>
      </c>
    </row>
    <row r="2586" spans="1:8" x14ac:dyDescent="0.25">
      <c r="A2586" s="267" t="s">
        <v>654</v>
      </c>
      <c r="B2586" s="271">
        <v>0</v>
      </c>
      <c r="C2586" s="273">
        <v>0</v>
      </c>
      <c r="D2586" s="276">
        <v>0</v>
      </c>
      <c r="E2586" s="279">
        <v>2.1</v>
      </c>
      <c r="F2586" s="83" t="str">
        <f t="shared" si="123"/>
        <v>March</v>
      </c>
      <c r="G2586" s="113">
        <f t="shared" si="124"/>
        <v>0</v>
      </c>
      <c r="H2586" s="49">
        <f t="shared" si="125"/>
        <v>0</v>
      </c>
    </row>
    <row r="2587" spans="1:8" x14ac:dyDescent="0.25">
      <c r="A2587" s="267" t="s">
        <v>654</v>
      </c>
      <c r="B2587" s="271">
        <v>7</v>
      </c>
      <c r="C2587" s="273">
        <v>30</v>
      </c>
      <c r="D2587" s="276">
        <v>1</v>
      </c>
      <c r="E2587" s="279">
        <v>2.1</v>
      </c>
      <c r="F2587" s="83" t="str">
        <f t="shared" si="123"/>
        <v>March</v>
      </c>
      <c r="G2587" s="113">
        <f t="shared" si="124"/>
        <v>30</v>
      </c>
      <c r="H2587" s="49">
        <f t="shared" si="125"/>
        <v>63</v>
      </c>
    </row>
    <row r="2588" spans="1:8" x14ac:dyDescent="0.25">
      <c r="A2588" s="267" t="s">
        <v>654</v>
      </c>
      <c r="B2588" s="271">
        <v>6</v>
      </c>
      <c r="C2588" s="273">
        <v>42</v>
      </c>
      <c r="D2588" s="276">
        <v>11</v>
      </c>
      <c r="E2588" s="279">
        <v>2.1</v>
      </c>
      <c r="F2588" s="83" t="str">
        <f t="shared" si="123"/>
        <v>March</v>
      </c>
      <c r="G2588" s="113">
        <f t="shared" si="124"/>
        <v>42</v>
      </c>
      <c r="H2588" s="49">
        <f t="shared" si="125"/>
        <v>88.2</v>
      </c>
    </row>
    <row r="2589" spans="1:8" x14ac:dyDescent="0.25">
      <c r="A2589" s="267" t="s">
        <v>654</v>
      </c>
      <c r="B2589" s="271">
        <v>0</v>
      </c>
      <c r="C2589" s="273">
        <v>0</v>
      </c>
      <c r="D2589" s="276">
        <v>0</v>
      </c>
      <c r="E2589" s="279">
        <v>2.1</v>
      </c>
      <c r="F2589" s="83" t="str">
        <f t="shared" ref="F2589:F2652" si="126">"March"</f>
        <v>March</v>
      </c>
      <c r="G2589" s="113">
        <f t="shared" si="124"/>
        <v>0</v>
      </c>
      <c r="H2589" s="49">
        <f t="shared" si="125"/>
        <v>0</v>
      </c>
    </row>
    <row r="2590" spans="1:8" x14ac:dyDescent="0.25">
      <c r="A2590" s="267" t="s">
        <v>654</v>
      </c>
      <c r="B2590" s="271">
        <v>20</v>
      </c>
      <c r="C2590" s="273">
        <v>84</v>
      </c>
      <c r="D2590" s="276">
        <v>21</v>
      </c>
      <c r="E2590" s="279">
        <v>2.1</v>
      </c>
      <c r="F2590" s="83" t="str">
        <f t="shared" si="126"/>
        <v>March</v>
      </c>
      <c r="G2590" s="113">
        <f t="shared" si="124"/>
        <v>84</v>
      </c>
      <c r="H2590" s="49">
        <f t="shared" si="125"/>
        <v>176.4</v>
      </c>
    </row>
    <row r="2591" spans="1:8" x14ac:dyDescent="0.25">
      <c r="A2591" s="267" t="s">
        <v>654</v>
      </c>
      <c r="B2591" s="271">
        <v>14</v>
      </c>
      <c r="C2591" s="273">
        <v>32</v>
      </c>
      <c r="D2591" s="276">
        <v>16</v>
      </c>
      <c r="E2591" s="279">
        <v>2.1</v>
      </c>
      <c r="F2591" s="83" t="str">
        <f t="shared" si="126"/>
        <v>March</v>
      </c>
      <c r="G2591" s="113">
        <f t="shared" si="124"/>
        <v>32</v>
      </c>
      <c r="H2591" s="49">
        <f t="shared" si="125"/>
        <v>67.2</v>
      </c>
    </row>
    <row r="2592" spans="1:8" x14ac:dyDescent="0.25">
      <c r="A2592" s="267" t="s">
        <v>654</v>
      </c>
      <c r="B2592" s="271">
        <v>0</v>
      </c>
      <c r="C2592" s="273">
        <v>20</v>
      </c>
      <c r="D2592" s="276">
        <v>13</v>
      </c>
      <c r="E2592" s="279">
        <v>2.1</v>
      </c>
      <c r="F2592" s="83" t="str">
        <f t="shared" si="126"/>
        <v>March</v>
      </c>
      <c r="G2592" s="113">
        <f t="shared" si="124"/>
        <v>20</v>
      </c>
      <c r="H2592" s="49">
        <f t="shared" si="125"/>
        <v>42</v>
      </c>
    </row>
    <row r="2593" spans="1:8" x14ac:dyDescent="0.25">
      <c r="A2593" s="267" t="s">
        <v>654</v>
      </c>
      <c r="B2593" s="271">
        <v>4</v>
      </c>
      <c r="C2593" s="273">
        <v>12</v>
      </c>
      <c r="D2593" s="276">
        <v>5</v>
      </c>
      <c r="E2593" s="279">
        <v>2.1</v>
      </c>
      <c r="F2593" s="83" t="str">
        <f t="shared" si="126"/>
        <v>March</v>
      </c>
      <c r="G2593" s="113">
        <f t="shared" si="124"/>
        <v>12</v>
      </c>
      <c r="H2593" s="49">
        <f t="shared" si="125"/>
        <v>25.200000000000003</v>
      </c>
    </row>
    <row r="2594" spans="1:8" x14ac:dyDescent="0.25">
      <c r="A2594" s="267" t="s">
        <v>654</v>
      </c>
      <c r="B2594" s="271">
        <v>13</v>
      </c>
      <c r="C2594" s="273">
        <v>90</v>
      </c>
      <c r="D2594" s="276">
        <v>14</v>
      </c>
      <c r="E2594" s="279">
        <v>2.1</v>
      </c>
      <c r="F2594" s="83" t="str">
        <f t="shared" si="126"/>
        <v>March</v>
      </c>
      <c r="G2594" s="113">
        <f t="shared" si="124"/>
        <v>90</v>
      </c>
      <c r="H2594" s="49">
        <f t="shared" si="125"/>
        <v>189</v>
      </c>
    </row>
    <row r="2595" spans="1:8" x14ac:dyDescent="0.25">
      <c r="A2595" s="267" t="s">
        <v>654</v>
      </c>
      <c r="B2595" s="271">
        <v>16</v>
      </c>
      <c r="C2595" s="273">
        <v>27</v>
      </c>
      <c r="D2595" s="276">
        <v>8</v>
      </c>
      <c r="E2595" s="279">
        <v>2.1</v>
      </c>
      <c r="F2595" s="83" t="str">
        <f t="shared" si="126"/>
        <v>March</v>
      </c>
      <c r="G2595" s="113">
        <f t="shared" si="124"/>
        <v>27</v>
      </c>
      <c r="H2595" s="49">
        <f t="shared" si="125"/>
        <v>56.7</v>
      </c>
    </row>
    <row r="2596" spans="1:8" x14ac:dyDescent="0.25">
      <c r="A2596" s="267" t="s">
        <v>654</v>
      </c>
      <c r="B2596" s="271">
        <v>22</v>
      </c>
      <c r="C2596" s="273">
        <v>66</v>
      </c>
      <c r="D2596" s="276">
        <v>29</v>
      </c>
      <c r="E2596" s="279">
        <v>2.1</v>
      </c>
      <c r="F2596" s="83" t="str">
        <f t="shared" si="126"/>
        <v>March</v>
      </c>
      <c r="G2596" s="113">
        <f t="shared" si="124"/>
        <v>66</v>
      </c>
      <c r="H2596" s="49">
        <f t="shared" si="125"/>
        <v>138.6</v>
      </c>
    </row>
    <row r="2597" spans="1:8" x14ac:dyDescent="0.25">
      <c r="A2597" s="267" t="s">
        <v>654</v>
      </c>
      <c r="B2597" s="271">
        <v>4</v>
      </c>
      <c r="C2597" s="273">
        <v>48</v>
      </c>
      <c r="D2597" s="276">
        <v>16</v>
      </c>
      <c r="E2597" s="279">
        <v>2.1</v>
      </c>
      <c r="F2597" s="83" t="str">
        <f t="shared" si="126"/>
        <v>March</v>
      </c>
      <c r="G2597" s="113">
        <f t="shared" si="124"/>
        <v>48</v>
      </c>
      <c r="H2597" s="49">
        <f t="shared" si="125"/>
        <v>100.80000000000001</v>
      </c>
    </row>
    <row r="2598" spans="1:8" x14ac:dyDescent="0.25">
      <c r="A2598" s="267" t="s">
        <v>654</v>
      </c>
      <c r="B2598" s="271">
        <v>8</v>
      </c>
      <c r="C2598" s="273">
        <v>24</v>
      </c>
      <c r="D2598" s="276">
        <v>-2</v>
      </c>
      <c r="E2598" s="279">
        <v>2.1</v>
      </c>
      <c r="F2598" s="83" t="str">
        <f t="shared" si="126"/>
        <v>March</v>
      </c>
      <c r="G2598" s="113">
        <f t="shared" si="124"/>
        <v>24</v>
      </c>
      <c r="H2598" s="49">
        <f t="shared" si="125"/>
        <v>50.400000000000006</v>
      </c>
    </row>
    <row r="2599" spans="1:8" x14ac:dyDescent="0.25">
      <c r="A2599" s="267" t="s">
        <v>654</v>
      </c>
      <c r="B2599" s="271">
        <v>0</v>
      </c>
      <c r="C2599" s="273">
        <v>0</v>
      </c>
      <c r="D2599" s="276">
        <v>0</v>
      </c>
      <c r="E2599" s="279">
        <v>2.1</v>
      </c>
      <c r="F2599" s="83" t="str">
        <f t="shared" si="126"/>
        <v>March</v>
      </c>
      <c r="G2599" s="113">
        <f t="shared" si="124"/>
        <v>0</v>
      </c>
      <c r="H2599" s="49">
        <f t="shared" si="125"/>
        <v>0</v>
      </c>
    </row>
    <row r="2600" spans="1:8" x14ac:dyDescent="0.25">
      <c r="A2600" s="267" t="s">
        <v>654</v>
      </c>
      <c r="B2600" s="271">
        <v>12</v>
      </c>
      <c r="C2600" s="273">
        <v>30</v>
      </c>
      <c r="D2600" s="276">
        <v>39</v>
      </c>
      <c r="E2600" s="279">
        <v>2.1</v>
      </c>
      <c r="F2600" s="83" t="str">
        <f t="shared" si="126"/>
        <v>March</v>
      </c>
      <c r="G2600" s="113">
        <f t="shared" si="124"/>
        <v>30</v>
      </c>
      <c r="H2600" s="49">
        <f t="shared" si="125"/>
        <v>63</v>
      </c>
    </row>
    <row r="2601" spans="1:8" x14ac:dyDescent="0.25">
      <c r="A2601" s="267" t="s">
        <v>659</v>
      </c>
      <c r="B2601" s="271">
        <v>12</v>
      </c>
      <c r="C2601" s="273">
        <v>1</v>
      </c>
      <c r="D2601" s="276">
        <v>-2</v>
      </c>
      <c r="E2601" s="279">
        <v>0.82</v>
      </c>
      <c r="F2601" s="83" t="str">
        <f t="shared" si="126"/>
        <v>March</v>
      </c>
      <c r="G2601" s="113">
        <f t="shared" si="124"/>
        <v>1</v>
      </c>
      <c r="H2601" s="49">
        <f t="shared" si="125"/>
        <v>0.82</v>
      </c>
    </row>
    <row r="2602" spans="1:8" x14ac:dyDescent="0.25">
      <c r="A2602" s="267" t="s">
        <v>659</v>
      </c>
      <c r="B2602" s="271">
        <v>13</v>
      </c>
      <c r="C2602" s="273">
        <v>2</v>
      </c>
      <c r="D2602" s="276">
        <v>-9</v>
      </c>
      <c r="E2602" s="279">
        <v>0.82</v>
      </c>
      <c r="F2602" s="83" t="str">
        <f t="shared" si="126"/>
        <v>March</v>
      </c>
      <c r="G2602" s="113">
        <f t="shared" si="124"/>
        <v>2</v>
      </c>
      <c r="H2602" s="49">
        <f t="shared" si="125"/>
        <v>1.64</v>
      </c>
    </row>
    <row r="2603" spans="1:8" x14ac:dyDescent="0.25">
      <c r="A2603" s="267" t="s">
        <v>659</v>
      </c>
      <c r="B2603" s="271">
        <v>0</v>
      </c>
      <c r="C2603" s="273">
        <v>0</v>
      </c>
      <c r="D2603" s="276">
        <v>0</v>
      </c>
      <c r="E2603" s="279">
        <v>0.82</v>
      </c>
      <c r="F2603" s="83" t="str">
        <f t="shared" si="126"/>
        <v>March</v>
      </c>
      <c r="G2603" s="113">
        <f t="shared" si="124"/>
        <v>0</v>
      </c>
      <c r="H2603" s="49">
        <f t="shared" si="125"/>
        <v>0</v>
      </c>
    </row>
    <row r="2604" spans="1:8" x14ac:dyDescent="0.25">
      <c r="A2604" s="267" t="s">
        <v>659</v>
      </c>
      <c r="B2604" s="271">
        <v>0</v>
      </c>
      <c r="C2604" s="273">
        <v>0</v>
      </c>
      <c r="D2604" s="276">
        <v>0</v>
      </c>
      <c r="E2604" s="279">
        <v>0.82</v>
      </c>
      <c r="F2604" s="83" t="str">
        <f t="shared" si="126"/>
        <v>March</v>
      </c>
      <c r="G2604" s="113">
        <f t="shared" si="124"/>
        <v>0</v>
      </c>
      <c r="H2604" s="49">
        <f t="shared" si="125"/>
        <v>0</v>
      </c>
    </row>
    <row r="2605" spans="1:8" x14ac:dyDescent="0.25">
      <c r="A2605" s="267" t="s">
        <v>659</v>
      </c>
      <c r="B2605" s="271">
        <v>0</v>
      </c>
      <c r="C2605" s="273">
        <v>0</v>
      </c>
      <c r="D2605" s="276">
        <v>-30</v>
      </c>
      <c r="E2605" s="279">
        <v>0.82</v>
      </c>
      <c r="F2605" s="83" t="str">
        <f t="shared" si="126"/>
        <v>March</v>
      </c>
      <c r="G2605" s="113">
        <f t="shared" si="124"/>
        <v>0</v>
      </c>
      <c r="H2605" s="49">
        <f t="shared" si="125"/>
        <v>0</v>
      </c>
    </row>
    <row r="2606" spans="1:8" x14ac:dyDescent="0.25">
      <c r="A2606" s="267" t="s">
        <v>659</v>
      </c>
      <c r="B2606" s="271">
        <v>9</v>
      </c>
      <c r="C2606" s="273">
        <v>3</v>
      </c>
      <c r="D2606" s="276">
        <v>12</v>
      </c>
      <c r="E2606" s="279">
        <v>8.2000000000000003E-2</v>
      </c>
      <c r="F2606" s="83" t="str">
        <f t="shared" si="126"/>
        <v>March</v>
      </c>
      <c r="G2606" s="113">
        <f t="shared" si="124"/>
        <v>3</v>
      </c>
      <c r="H2606" s="49">
        <f t="shared" si="125"/>
        <v>0.246</v>
      </c>
    </row>
    <row r="2607" spans="1:8" x14ac:dyDescent="0.25">
      <c r="A2607" s="267" t="s">
        <v>659</v>
      </c>
      <c r="B2607" s="271">
        <v>0</v>
      </c>
      <c r="C2607" s="273">
        <v>0</v>
      </c>
      <c r="D2607" s="276">
        <v>0</v>
      </c>
      <c r="E2607" s="279">
        <v>0.82</v>
      </c>
      <c r="F2607" s="83" t="str">
        <f t="shared" si="126"/>
        <v>March</v>
      </c>
      <c r="G2607" s="113">
        <f t="shared" si="124"/>
        <v>0</v>
      </c>
      <c r="H2607" s="49">
        <f t="shared" si="125"/>
        <v>0</v>
      </c>
    </row>
    <row r="2608" spans="1:8" x14ac:dyDescent="0.25">
      <c r="A2608" s="267" t="s">
        <v>659</v>
      </c>
      <c r="B2608" s="271">
        <v>0</v>
      </c>
      <c r="C2608" s="273">
        <v>0</v>
      </c>
      <c r="D2608" s="276">
        <v>0</v>
      </c>
      <c r="E2608" s="279">
        <v>0.82</v>
      </c>
      <c r="F2608" s="83" t="str">
        <f t="shared" si="126"/>
        <v>March</v>
      </c>
      <c r="G2608" s="113">
        <f t="shared" si="124"/>
        <v>0</v>
      </c>
      <c r="H2608" s="49">
        <f t="shared" si="125"/>
        <v>0</v>
      </c>
    </row>
    <row r="2609" spans="1:8" x14ac:dyDescent="0.25">
      <c r="A2609" s="267" t="s">
        <v>659</v>
      </c>
      <c r="B2609" s="271">
        <v>7</v>
      </c>
      <c r="C2609" s="273">
        <v>14</v>
      </c>
      <c r="D2609" s="276">
        <v>1</v>
      </c>
      <c r="E2609" s="279">
        <v>0.82</v>
      </c>
      <c r="F2609" s="83" t="str">
        <f t="shared" si="126"/>
        <v>March</v>
      </c>
      <c r="G2609" s="113">
        <f t="shared" si="124"/>
        <v>14</v>
      </c>
      <c r="H2609" s="49">
        <f t="shared" si="125"/>
        <v>11.479999999999999</v>
      </c>
    </row>
    <row r="2610" spans="1:8" x14ac:dyDescent="0.25">
      <c r="A2610" s="267" t="s">
        <v>659</v>
      </c>
      <c r="B2610" s="271">
        <v>0</v>
      </c>
      <c r="C2610" s="273">
        <v>0</v>
      </c>
      <c r="D2610" s="276">
        <v>0</v>
      </c>
      <c r="E2610" s="279">
        <v>0.82</v>
      </c>
      <c r="F2610" s="83" t="str">
        <f t="shared" si="126"/>
        <v>March</v>
      </c>
      <c r="G2610" s="113">
        <f t="shared" si="124"/>
        <v>0</v>
      </c>
      <c r="H2610" s="49">
        <f t="shared" si="125"/>
        <v>0</v>
      </c>
    </row>
    <row r="2611" spans="1:8" x14ac:dyDescent="0.25">
      <c r="A2611" s="266" t="s">
        <v>650</v>
      </c>
      <c r="B2611" s="271">
        <v>3</v>
      </c>
      <c r="C2611" s="273">
        <v>33</v>
      </c>
      <c r="D2611" s="276">
        <v>1</v>
      </c>
      <c r="E2611" s="279">
        <v>4.95</v>
      </c>
      <c r="F2611" s="83" t="str">
        <f t="shared" si="126"/>
        <v>March</v>
      </c>
      <c r="G2611" s="113">
        <f t="shared" si="124"/>
        <v>33</v>
      </c>
      <c r="H2611" s="49">
        <f t="shared" si="125"/>
        <v>163.35</v>
      </c>
    </row>
    <row r="2612" spans="1:8" x14ac:dyDescent="0.25">
      <c r="A2612" s="267" t="s">
        <v>650</v>
      </c>
      <c r="B2612" s="271">
        <v>0</v>
      </c>
      <c r="C2612" s="273">
        <v>0</v>
      </c>
      <c r="D2612" s="276">
        <v>0</v>
      </c>
      <c r="E2612" s="279">
        <v>3.5</v>
      </c>
      <c r="F2612" s="83" t="str">
        <f t="shared" si="126"/>
        <v>March</v>
      </c>
      <c r="G2612" s="113">
        <f t="shared" si="124"/>
        <v>0</v>
      </c>
      <c r="H2612" s="49">
        <f t="shared" si="125"/>
        <v>0</v>
      </c>
    </row>
    <row r="2613" spans="1:8" x14ac:dyDescent="0.25">
      <c r="A2613" s="267"/>
      <c r="B2613" s="271"/>
      <c r="C2613" s="273">
        <v>0</v>
      </c>
      <c r="D2613" s="275"/>
      <c r="E2613" s="277"/>
      <c r="F2613" s="83" t="str">
        <f t="shared" si="126"/>
        <v>March</v>
      </c>
      <c r="G2613" s="113">
        <f t="shared" si="124"/>
        <v>0</v>
      </c>
      <c r="H2613" s="49">
        <f t="shared" si="125"/>
        <v>0</v>
      </c>
    </row>
    <row r="2614" spans="1:8" x14ac:dyDescent="0.25">
      <c r="A2614" s="267" t="s">
        <v>654</v>
      </c>
      <c r="B2614" s="271">
        <v>8</v>
      </c>
      <c r="C2614" s="273">
        <v>96</v>
      </c>
      <c r="D2614" s="276">
        <v>104</v>
      </c>
      <c r="E2614" s="279">
        <v>0.75900000000000001</v>
      </c>
      <c r="F2614" s="83" t="str">
        <f t="shared" si="126"/>
        <v>March</v>
      </c>
      <c r="G2614" s="113">
        <f t="shared" si="124"/>
        <v>96</v>
      </c>
      <c r="H2614" s="49">
        <f t="shared" si="125"/>
        <v>72.864000000000004</v>
      </c>
    </row>
    <row r="2615" spans="1:8" x14ac:dyDescent="0.25">
      <c r="A2615" s="267" t="s">
        <v>654</v>
      </c>
      <c r="B2615" s="271">
        <v>24</v>
      </c>
      <c r="C2615" s="273">
        <v>96</v>
      </c>
      <c r="D2615" s="276">
        <v>19</v>
      </c>
      <c r="E2615" s="279">
        <v>0.76</v>
      </c>
      <c r="F2615" s="83" t="str">
        <f t="shared" si="126"/>
        <v>March</v>
      </c>
      <c r="G2615" s="113">
        <f t="shared" si="124"/>
        <v>96</v>
      </c>
      <c r="H2615" s="49">
        <f t="shared" si="125"/>
        <v>72.960000000000008</v>
      </c>
    </row>
    <row r="2616" spans="1:8" x14ac:dyDescent="0.25">
      <c r="A2616" s="267" t="s">
        <v>654</v>
      </c>
      <c r="B2616" s="271">
        <v>21</v>
      </c>
      <c r="C2616" s="273">
        <v>96</v>
      </c>
      <c r="D2616" s="276">
        <v>12</v>
      </c>
      <c r="E2616" s="279">
        <v>0.76</v>
      </c>
      <c r="F2616" s="83" t="str">
        <f t="shared" si="126"/>
        <v>March</v>
      </c>
      <c r="G2616" s="113">
        <f t="shared" si="124"/>
        <v>96</v>
      </c>
      <c r="H2616" s="49">
        <f t="shared" si="125"/>
        <v>72.960000000000008</v>
      </c>
    </row>
    <row r="2617" spans="1:8" x14ac:dyDescent="0.25">
      <c r="A2617" s="267" t="s">
        <v>650</v>
      </c>
      <c r="B2617" s="271">
        <v>0</v>
      </c>
      <c r="C2617" s="273">
        <v>0</v>
      </c>
      <c r="D2617" s="276">
        <v>0</v>
      </c>
      <c r="E2617" s="279">
        <v>5.25</v>
      </c>
      <c r="F2617" s="83" t="str">
        <f t="shared" si="126"/>
        <v>March</v>
      </c>
      <c r="G2617" s="113">
        <f t="shared" si="124"/>
        <v>0</v>
      </c>
      <c r="H2617" s="49">
        <f t="shared" si="125"/>
        <v>0</v>
      </c>
    </row>
    <row r="2618" spans="1:8" x14ac:dyDescent="0.25">
      <c r="A2618" s="267" t="s">
        <v>660</v>
      </c>
      <c r="B2618" s="271">
        <v>48</v>
      </c>
      <c r="C2618" s="273">
        <v>456</v>
      </c>
      <c r="D2618" s="276">
        <v>125</v>
      </c>
      <c r="E2618" s="279">
        <v>1.333</v>
      </c>
      <c r="F2618" s="83" t="str">
        <f t="shared" si="126"/>
        <v>March</v>
      </c>
      <c r="G2618" s="113">
        <f t="shared" si="124"/>
        <v>456</v>
      </c>
      <c r="H2618" s="49">
        <f t="shared" si="125"/>
        <v>607.84799999999996</v>
      </c>
    </row>
    <row r="2619" spans="1:8" x14ac:dyDescent="0.25">
      <c r="A2619" s="267" t="s">
        <v>659</v>
      </c>
      <c r="B2619" s="271">
        <v>0</v>
      </c>
      <c r="C2619" s="273">
        <v>90</v>
      </c>
      <c r="D2619" s="276">
        <v>45</v>
      </c>
      <c r="E2619" s="279">
        <v>0.81</v>
      </c>
      <c r="F2619" s="83" t="str">
        <f t="shared" si="126"/>
        <v>March</v>
      </c>
      <c r="G2619" s="113">
        <f t="shared" si="124"/>
        <v>90</v>
      </c>
      <c r="H2619" s="49">
        <f t="shared" si="125"/>
        <v>72.900000000000006</v>
      </c>
    </row>
    <row r="2620" spans="1:8" x14ac:dyDescent="0.25">
      <c r="A2620" s="267" t="s">
        <v>659</v>
      </c>
      <c r="B2620" s="271">
        <v>3</v>
      </c>
      <c r="C2620" s="273">
        <v>72</v>
      </c>
      <c r="D2620" s="276">
        <v>2</v>
      </c>
      <c r="E2620" s="279">
        <v>0.34300000000000003</v>
      </c>
      <c r="F2620" s="83" t="str">
        <f t="shared" si="126"/>
        <v>March</v>
      </c>
      <c r="G2620" s="113">
        <f t="shared" si="124"/>
        <v>72</v>
      </c>
      <c r="H2620" s="49">
        <f t="shared" si="125"/>
        <v>24.696000000000002</v>
      </c>
    </row>
    <row r="2621" spans="1:8" x14ac:dyDescent="0.25">
      <c r="A2621" s="267" t="s">
        <v>659</v>
      </c>
      <c r="B2621" s="271">
        <v>0</v>
      </c>
      <c r="C2621" s="273">
        <v>90</v>
      </c>
      <c r="D2621" s="276">
        <v>-2</v>
      </c>
      <c r="E2621" s="279">
        <v>0.34</v>
      </c>
      <c r="F2621" s="83" t="str">
        <f t="shared" si="126"/>
        <v>March</v>
      </c>
      <c r="G2621" s="113">
        <f t="shared" si="124"/>
        <v>90</v>
      </c>
      <c r="H2621" s="49">
        <f t="shared" si="125"/>
        <v>30.6</v>
      </c>
    </row>
    <row r="2622" spans="1:8" x14ac:dyDescent="0.25">
      <c r="A2622" s="267" t="s">
        <v>659</v>
      </c>
      <c r="B2622" s="271">
        <v>15</v>
      </c>
      <c r="C2622" s="273">
        <v>54</v>
      </c>
      <c r="D2622" s="276">
        <v>18</v>
      </c>
      <c r="E2622" s="279">
        <v>0.34</v>
      </c>
      <c r="F2622" s="83" t="str">
        <f t="shared" si="126"/>
        <v>March</v>
      </c>
      <c r="G2622" s="113">
        <f t="shared" si="124"/>
        <v>54</v>
      </c>
      <c r="H2622" s="49">
        <f t="shared" si="125"/>
        <v>18.360000000000003</v>
      </c>
    </row>
    <row r="2623" spans="1:8" x14ac:dyDescent="0.25">
      <c r="A2623" s="267" t="s">
        <v>659</v>
      </c>
      <c r="B2623" s="271">
        <v>0</v>
      </c>
      <c r="C2623" s="273">
        <v>36</v>
      </c>
      <c r="D2623" s="276">
        <v>13</v>
      </c>
      <c r="E2623" s="279">
        <v>0.54</v>
      </c>
      <c r="F2623" s="83" t="str">
        <f t="shared" si="126"/>
        <v>March</v>
      </c>
      <c r="G2623" s="113">
        <f t="shared" si="124"/>
        <v>36</v>
      </c>
      <c r="H2623" s="49">
        <f t="shared" si="125"/>
        <v>19.440000000000001</v>
      </c>
    </row>
    <row r="2624" spans="1:8" x14ac:dyDescent="0.25">
      <c r="A2624" s="267" t="s">
        <v>659</v>
      </c>
      <c r="B2624" s="271">
        <v>0</v>
      </c>
      <c r="C2624" s="273">
        <v>36</v>
      </c>
      <c r="D2624" s="276">
        <v>10</v>
      </c>
      <c r="E2624" s="279">
        <v>0.54330000000000001</v>
      </c>
      <c r="F2624" s="83" t="str">
        <f t="shared" si="126"/>
        <v>March</v>
      </c>
      <c r="G2624" s="113">
        <f t="shared" si="124"/>
        <v>36</v>
      </c>
      <c r="H2624" s="49">
        <f t="shared" si="125"/>
        <v>19.558800000000002</v>
      </c>
    </row>
    <row r="2625" spans="1:8" x14ac:dyDescent="0.25">
      <c r="A2625" s="267" t="s">
        <v>659</v>
      </c>
      <c r="B2625" s="271">
        <v>0</v>
      </c>
      <c r="C2625" s="273">
        <v>66</v>
      </c>
      <c r="D2625" s="276">
        <v>5</v>
      </c>
      <c r="E2625" s="279">
        <v>0.54330000000000001</v>
      </c>
      <c r="F2625" s="83" t="str">
        <f t="shared" si="126"/>
        <v>March</v>
      </c>
      <c r="G2625" s="113">
        <f t="shared" si="124"/>
        <v>66</v>
      </c>
      <c r="H2625" s="49">
        <f t="shared" si="125"/>
        <v>35.857799999999997</v>
      </c>
    </row>
    <row r="2626" spans="1:8" x14ac:dyDescent="0.25">
      <c r="A2626" s="267" t="s">
        <v>659</v>
      </c>
      <c r="B2626" s="271">
        <v>0</v>
      </c>
      <c r="C2626" s="273">
        <v>42</v>
      </c>
      <c r="D2626" s="276">
        <v>6</v>
      </c>
      <c r="E2626" s="279">
        <v>0.54330000000000001</v>
      </c>
      <c r="F2626" s="83" t="str">
        <f t="shared" si="126"/>
        <v>March</v>
      </c>
      <c r="G2626" s="113">
        <f t="shared" si="124"/>
        <v>42</v>
      </c>
      <c r="H2626" s="49">
        <f t="shared" si="125"/>
        <v>22.8186</v>
      </c>
    </row>
    <row r="2627" spans="1:8" x14ac:dyDescent="0.25">
      <c r="A2627" s="267" t="s">
        <v>659</v>
      </c>
      <c r="B2627" s="271">
        <v>0</v>
      </c>
      <c r="C2627" s="273">
        <v>54</v>
      </c>
      <c r="D2627" s="276">
        <v>16</v>
      </c>
      <c r="E2627" s="279">
        <v>0.54</v>
      </c>
      <c r="F2627" s="83" t="str">
        <f t="shared" si="126"/>
        <v>March</v>
      </c>
      <c r="G2627" s="113">
        <f t="shared" ref="G2627:G2690" si="127">IFERROR(IF(C2627=" ",0,C2627),0)</f>
        <v>54</v>
      </c>
      <c r="H2627" s="49">
        <f t="shared" ref="H2627:H2690" si="128">IFERROR(G2627 * E2627, 0)</f>
        <v>29.160000000000004</v>
      </c>
    </row>
    <row r="2628" spans="1:8" x14ac:dyDescent="0.25">
      <c r="A2628" s="267" t="s">
        <v>650</v>
      </c>
      <c r="B2628" s="271">
        <v>1</v>
      </c>
      <c r="C2628" s="273">
        <v>63</v>
      </c>
      <c r="D2628" s="276">
        <v>7</v>
      </c>
      <c r="E2628" s="279">
        <v>3.95</v>
      </c>
      <c r="F2628" s="83" t="str">
        <f t="shared" si="126"/>
        <v>March</v>
      </c>
      <c r="G2628" s="113">
        <f t="shared" si="127"/>
        <v>63</v>
      </c>
      <c r="H2628" s="49">
        <f t="shared" si="128"/>
        <v>248.85000000000002</v>
      </c>
    </row>
    <row r="2629" spans="1:8" x14ac:dyDescent="0.25">
      <c r="A2629" s="267" t="s">
        <v>654</v>
      </c>
      <c r="B2629" s="271">
        <v>3</v>
      </c>
      <c r="C2629" s="273">
        <v>192</v>
      </c>
      <c r="D2629" s="276">
        <v>27</v>
      </c>
      <c r="E2629" s="279">
        <v>1.4258</v>
      </c>
      <c r="F2629" s="83" t="str">
        <f t="shared" si="126"/>
        <v>March</v>
      </c>
      <c r="G2629" s="113">
        <f t="shared" si="127"/>
        <v>192</v>
      </c>
      <c r="H2629" s="49">
        <f t="shared" si="128"/>
        <v>273.75360000000001</v>
      </c>
    </row>
    <row r="2630" spans="1:8" x14ac:dyDescent="0.25">
      <c r="A2630" s="267" t="s">
        <v>654</v>
      </c>
      <c r="B2630" s="271">
        <v>22</v>
      </c>
      <c r="C2630" s="273">
        <v>96</v>
      </c>
      <c r="D2630" s="276">
        <v>28</v>
      </c>
      <c r="E2630" s="279">
        <v>1.43</v>
      </c>
      <c r="F2630" s="83" t="str">
        <f t="shared" si="126"/>
        <v>March</v>
      </c>
      <c r="G2630" s="113">
        <f t="shared" si="127"/>
        <v>96</v>
      </c>
      <c r="H2630" s="49">
        <f t="shared" si="128"/>
        <v>137.28</v>
      </c>
    </row>
    <row r="2631" spans="1:8" x14ac:dyDescent="0.25">
      <c r="A2631" s="267" t="s">
        <v>659</v>
      </c>
      <c r="B2631" s="271">
        <v>0</v>
      </c>
      <c r="C2631" s="273">
        <v>40</v>
      </c>
      <c r="D2631" s="276">
        <v>3</v>
      </c>
      <c r="E2631" s="279">
        <v>0.47799999999999998</v>
      </c>
      <c r="F2631" s="83" t="str">
        <f t="shared" si="126"/>
        <v>March</v>
      </c>
      <c r="G2631" s="113">
        <f t="shared" si="127"/>
        <v>40</v>
      </c>
      <c r="H2631" s="49">
        <f t="shared" si="128"/>
        <v>19.119999999999997</v>
      </c>
    </row>
    <row r="2632" spans="1:8" x14ac:dyDescent="0.25">
      <c r="A2632" s="267" t="s">
        <v>650</v>
      </c>
      <c r="B2632" s="271">
        <v>0</v>
      </c>
      <c r="C2632" s="273">
        <v>36</v>
      </c>
      <c r="D2632" s="276">
        <v>0</v>
      </c>
      <c r="E2632" s="279">
        <v>5.95</v>
      </c>
      <c r="F2632" s="83" t="str">
        <f t="shared" si="126"/>
        <v>March</v>
      </c>
      <c r="G2632" s="113">
        <f t="shared" si="127"/>
        <v>36</v>
      </c>
      <c r="H2632" s="49">
        <f t="shared" si="128"/>
        <v>214.20000000000002</v>
      </c>
    </row>
    <row r="2633" spans="1:8" x14ac:dyDescent="0.25">
      <c r="A2633" s="267" t="s">
        <v>650</v>
      </c>
      <c r="B2633" s="271">
        <v>0</v>
      </c>
      <c r="C2633" s="273">
        <v>0</v>
      </c>
      <c r="D2633" s="276">
        <v>0</v>
      </c>
      <c r="E2633" s="282">
        <v>3.95</v>
      </c>
      <c r="F2633" s="83" t="str">
        <f t="shared" si="126"/>
        <v>March</v>
      </c>
      <c r="G2633" s="113">
        <f t="shared" si="127"/>
        <v>0</v>
      </c>
      <c r="H2633" s="49">
        <f t="shared" si="128"/>
        <v>0</v>
      </c>
    </row>
    <row r="2634" spans="1:8" x14ac:dyDescent="0.25">
      <c r="A2634" s="267" t="s">
        <v>654</v>
      </c>
      <c r="B2634" s="271">
        <v>7</v>
      </c>
      <c r="C2634" s="273">
        <v>24</v>
      </c>
      <c r="D2634" s="276">
        <v>18</v>
      </c>
      <c r="E2634" s="279">
        <v>1.3</v>
      </c>
      <c r="F2634" s="83" t="str">
        <f t="shared" si="126"/>
        <v>March</v>
      </c>
      <c r="G2634" s="113">
        <f t="shared" si="127"/>
        <v>24</v>
      </c>
      <c r="H2634" s="49">
        <f t="shared" si="128"/>
        <v>31.200000000000003</v>
      </c>
    </row>
    <row r="2635" spans="1:8" x14ac:dyDescent="0.25">
      <c r="A2635" s="267" t="s">
        <v>654</v>
      </c>
      <c r="B2635" s="271">
        <v>10</v>
      </c>
      <c r="C2635" s="273">
        <v>24</v>
      </c>
      <c r="D2635" s="276">
        <v>3</v>
      </c>
      <c r="E2635" s="279">
        <v>1.3</v>
      </c>
      <c r="F2635" s="83" t="str">
        <f t="shared" si="126"/>
        <v>March</v>
      </c>
      <c r="G2635" s="113">
        <f t="shared" si="127"/>
        <v>24</v>
      </c>
      <c r="H2635" s="49">
        <f t="shared" si="128"/>
        <v>31.200000000000003</v>
      </c>
    </row>
    <row r="2636" spans="1:8" x14ac:dyDescent="0.25">
      <c r="A2636" s="267" t="s">
        <v>654</v>
      </c>
      <c r="B2636" s="271">
        <v>10</v>
      </c>
      <c r="C2636" s="273">
        <v>48</v>
      </c>
      <c r="D2636" s="276">
        <v>9</v>
      </c>
      <c r="E2636" s="279">
        <v>1.3</v>
      </c>
      <c r="F2636" s="83" t="str">
        <f t="shared" si="126"/>
        <v>March</v>
      </c>
      <c r="G2636" s="113">
        <f t="shared" si="127"/>
        <v>48</v>
      </c>
      <c r="H2636" s="49">
        <f t="shared" si="128"/>
        <v>62.400000000000006</v>
      </c>
    </row>
    <row r="2637" spans="1:8" x14ac:dyDescent="0.25">
      <c r="A2637" s="267" t="s">
        <v>654</v>
      </c>
      <c r="B2637" s="271">
        <v>25</v>
      </c>
      <c r="C2637" s="273">
        <v>24</v>
      </c>
      <c r="D2637" s="276">
        <v>26</v>
      </c>
      <c r="E2637" s="279">
        <v>1.3</v>
      </c>
      <c r="F2637" s="83" t="str">
        <f t="shared" si="126"/>
        <v>March</v>
      </c>
      <c r="G2637" s="113">
        <f t="shared" si="127"/>
        <v>24</v>
      </c>
      <c r="H2637" s="49">
        <f t="shared" si="128"/>
        <v>31.200000000000003</v>
      </c>
    </row>
    <row r="2638" spans="1:8" x14ac:dyDescent="0.25">
      <c r="A2638" s="267" t="s">
        <v>656</v>
      </c>
      <c r="B2638" s="271">
        <v>0</v>
      </c>
      <c r="C2638" s="273">
        <v>72</v>
      </c>
      <c r="D2638" s="276">
        <v>17</v>
      </c>
      <c r="E2638" s="279">
        <v>0.65</v>
      </c>
      <c r="F2638" s="83" t="str">
        <f t="shared" si="126"/>
        <v>March</v>
      </c>
      <c r="G2638" s="113">
        <f t="shared" si="127"/>
        <v>72</v>
      </c>
      <c r="H2638" s="49">
        <f t="shared" si="128"/>
        <v>46.800000000000004</v>
      </c>
    </row>
    <row r="2639" spans="1:8" x14ac:dyDescent="0.25">
      <c r="A2639" s="267" t="s">
        <v>656</v>
      </c>
      <c r="B2639" s="271">
        <v>2</v>
      </c>
      <c r="C2639" s="273">
        <v>48</v>
      </c>
      <c r="D2639" s="276">
        <v>17</v>
      </c>
      <c r="E2639" s="279">
        <v>0.65300000000000002</v>
      </c>
      <c r="F2639" s="83" t="str">
        <f t="shared" si="126"/>
        <v>March</v>
      </c>
      <c r="G2639" s="113">
        <f t="shared" si="127"/>
        <v>48</v>
      </c>
      <c r="H2639" s="49">
        <f t="shared" si="128"/>
        <v>31.344000000000001</v>
      </c>
    </row>
    <row r="2640" spans="1:8" x14ac:dyDescent="0.25">
      <c r="A2640" s="267" t="s">
        <v>654</v>
      </c>
      <c r="B2640" s="271">
        <v>72</v>
      </c>
      <c r="C2640" s="273">
        <v>384</v>
      </c>
      <c r="D2640" s="276">
        <v>76</v>
      </c>
      <c r="E2640" s="279">
        <v>1.0289999999999999</v>
      </c>
      <c r="F2640" s="83" t="str">
        <f t="shared" si="126"/>
        <v>March</v>
      </c>
      <c r="G2640" s="113">
        <f t="shared" si="127"/>
        <v>384</v>
      </c>
      <c r="H2640" s="49">
        <f t="shared" si="128"/>
        <v>395.13599999999997</v>
      </c>
    </row>
    <row r="2641" spans="1:8" x14ac:dyDescent="0.25">
      <c r="A2641" s="267" t="s">
        <v>656</v>
      </c>
      <c r="B2641" s="271">
        <v>0</v>
      </c>
      <c r="C2641" s="273">
        <v>96</v>
      </c>
      <c r="D2641" s="276">
        <v>1</v>
      </c>
      <c r="E2641" s="279">
        <v>0.64790000000000003</v>
      </c>
      <c r="F2641" s="83" t="str">
        <f t="shared" si="126"/>
        <v>March</v>
      </c>
      <c r="G2641" s="113">
        <f t="shared" si="127"/>
        <v>96</v>
      </c>
      <c r="H2641" s="49">
        <f t="shared" si="128"/>
        <v>62.198400000000007</v>
      </c>
    </row>
    <row r="2642" spans="1:8" x14ac:dyDescent="0.25">
      <c r="A2642" s="267" t="s">
        <v>654</v>
      </c>
      <c r="B2642" s="271">
        <v>20</v>
      </c>
      <c r="C2642" s="273">
        <v>72</v>
      </c>
      <c r="D2642" s="276">
        <v>11</v>
      </c>
      <c r="E2642" s="279">
        <v>0.82</v>
      </c>
      <c r="F2642" s="83" t="str">
        <f t="shared" si="126"/>
        <v>March</v>
      </c>
      <c r="G2642" s="113">
        <f t="shared" si="127"/>
        <v>72</v>
      </c>
      <c r="H2642" s="49">
        <f t="shared" si="128"/>
        <v>59.04</v>
      </c>
    </row>
    <row r="2643" spans="1:8" x14ac:dyDescent="0.25">
      <c r="A2643" s="267" t="s">
        <v>656</v>
      </c>
      <c r="B2643" s="271">
        <v>0</v>
      </c>
      <c r="C2643" s="273">
        <v>72</v>
      </c>
      <c r="D2643" s="276">
        <v>32</v>
      </c>
      <c r="E2643" s="279">
        <v>0.65300000000000002</v>
      </c>
      <c r="F2643" s="83" t="str">
        <f t="shared" si="126"/>
        <v>March</v>
      </c>
      <c r="G2643" s="113">
        <f t="shared" si="127"/>
        <v>72</v>
      </c>
      <c r="H2643" s="49">
        <f t="shared" si="128"/>
        <v>47.016000000000005</v>
      </c>
    </row>
    <row r="2644" spans="1:8" x14ac:dyDescent="0.25">
      <c r="A2644" s="267" t="s">
        <v>650</v>
      </c>
      <c r="B2644" s="271">
        <v>8</v>
      </c>
      <c r="C2644" s="273">
        <v>87</v>
      </c>
      <c r="D2644" s="276">
        <v>10</v>
      </c>
      <c r="E2644" s="279">
        <v>3.5</v>
      </c>
      <c r="F2644" s="83" t="str">
        <f t="shared" si="126"/>
        <v>March</v>
      </c>
      <c r="G2644" s="113">
        <f t="shared" si="127"/>
        <v>87</v>
      </c>
      <c r="H2644" s="49">
        <f t="shared" si="128"/>
        <v>304.5</v>
      </c>
    </row>
    <row r="2645" spans="1:8" x14ac:dyDescent="0.25">
      <c r="A2645" s="266" t="s">
        <v>100</v>
      </c>
      <c r="B2645" s="271">
        <v>127</v>
      </c>
      <c r="C2645" s="273">
        <v>200</v>
      </c>
      <c r="D2645" s="276">
        <v>88</v>
      </c>
      <c r="E2645" s="279">
        <v>0.2646</v>
      </c>
      <c r="F2645" s="83" t="str">
        <f t="shared" si="126"/>
        <v>March</v>
      </c>
      <c r="G2645" s="113">
        <f t="shared" si="127"/>
        <v>200</v>
      </c>
      <c r="H2645" s="49">
        <f t="shared" si="128"/>
        <v>52.92</v>
      </c>
    </row>
    <row r="2646" spans="1:8" x14ac:dyDescent="0.25">
      <c r="A2646" s="266" t="s">
        <v>659</v>
      </c>
      <c r="B2646" s="271">
        <v>0</v>
      </c>
      <c r="C2646" s="273">
        <v>144</v>
      </c>
      <c r="D2646" s="276">
        <v>25</v>
      </c>
      <c r="E2646" s="277"/>
      <c r="F2646" s="83" t="str">
        <f t="shared" si="126"/>
        <v>March</v>
      </c>
      <c r="G2646" s="113">
        <f t="shared" si="127"/>
        <v>144</v>
      </c>
      <c r="H2646" s="49">
        <f t="shared" si="128"/>
        <v>0</v>
      </c>
    </row>
    <row r="2647" spans="1:8" x14ac:dyDescent="0.25">
      <c r="A2647" s="266" t="s">
        <v>659</v>
      </c>
      <c r="B2647" s="271">
        <v>7</v>
      </c>
      <c r="C2647" s="273">
        <v>144</v>
      </c>
      <c r="D2647" s="276">
        <v>54</v>
      </c>
      <c r="E2647" s="277"/>
      <c r="F2647" s="83" t="str">
        <f t="shared" si="126"/>
        <v>March</v>
      </c>
      <c r="G2647" s="113">
        <f t="shared" si="127"/>
        <v>144</v>
      </c>
      <c r="H2647" s="49">
        <f t="shared" si="128"/>
        <v>0</v>
      </c>
    </row>
    <row r="2648" spans="1:8" x14ac:dyDescent="0.25">
      <c r="A2648" s="267" t="s">
        <v>659</v>
      </c>
      <c r="B2648" s="271">
        <v>0</v>
      </c>
      <c r="C2648" s="273">
        <v>0</v>
      </c>
      <c r="D2648" s="276">
        <v>0</v>
      </c>
      <c r="E2648" s="277"/>
      <c r="F2648" s="83" t="str">
        <f t="shared" si="126"/>
        <v>March</v>
      </c>
      <c r="G2648" s="113">
        <f t="shared" si="127"/>
        <v>0</v>
      </c>
      <c r="H2648" s="49">
        <f t="shared" si="128"/>
        <v>0</v>
      </c>
    </row>
    <row r="2649" spans="1:8" x14ac:dyDescent="0.25">
      <c r="A2649" s="267" t="s">
        <v>650</v>
      </c>
      <c r="B2649" s="271">
        <v>2</v>
      </c>
      <c r="C2649" s="273">
        <v>36</v>
      </c>
      <c r="D2649" s="276">
        <v>4</v>
      </c>
      <c r="E2649" s="279">
        <v>3.95</v>
      </c>
      <c r="F2649" s="83" t="str">
        <f t="shared" si="126"/>
        <v>March</v>
      </c>
      <c r="G2649" s="113">
        <f t="shared" si="127"/>
        <v>36</v>
      </c>
      <c r="H2649" s="49">
        <f t="shared" si="128"/>
        <v>142.20000000000002</v>
      </c>
    </row>
    <row r="2650" spans="1:8" x14ac:dyDescent="0.25">
      <c r="A2650" s="267" t="s">
        <v>650</v>
      </c>
      <c r="B2650" s="271">
        <v>0</v>
      </c>
      <c r="C2650" s="273">
        <v>25</v>
      </c>
      <c r="D2650" s="276">
        <v>0</v>
      </c>
      <c r="E2650" s="279">
        <v>3.5</v>
      </c>
      <c r="F2650" s="83" t="str">
        <f t="shared" si="126"/>
        <v>March</v>
      </c>
      <c r="G2650" s="113">
        <f t="shared" si="127"/>
        <v>25</v>
      </c>
      <c r="H2650" s="49">
        <f t="shared" si="128"/>
        <v>87.5</v>
      </c>
    </row>
    <row r="2651" spans="1:8" x14ac:dyDescent="0.25">
      <c r="A2651" s="267" t="s">
        <v>656</v>
      </c>
      <c r="B2651" s="271">
        <v>0</v>
      </c>
      <c r="C2651" s="273">
        <v>72</v>
      </c>
      <c r="D2651" s="276">
        <v>13</v>
      </c>
      <c r="E2651" s="279">
        <v>0.65300000000000002</v>
      </c>
      <c r="F2651" s="83" t="str">
        <f t="shared" si="126"/>
        <v>March</v>
      </c>
      <c r="G2651" s="113">
        <f t="shared" si="127"/>
        <v>72</v>
      </c>
      <c r="H2651" s="49">
        <f t="shared" si="128"/>
        <v>47.016000000000005</v>
      </c>
    </row>
    <row r="2652" spans="1:8" x14ac:dyDescent="0.25">
      <c r="A2652" s="267" t="s">
        <v>650</v>
      </c>
      <c r="B2652" s="271">
        <v>0</v>
      </c>
      <c r="C2652" s="273">
        <v>0</v>
      </c>
      <c r="D2652" s="276">
        <v>0</v>
      </c>
      <c r="E2652" s="279">
        <v>5.95</v>
      </c>
      <c r="F2652" s="83" t="str">
        <f t="shared" si="126"/>
        <v>March</v>
      </c>
      <c r="G2652" s="113">
        <f t="shared" si="127"/>
        <v>0</v>
      </c>
      <c r="H2652" s="49">
        <f t="shared" si="128"/>
        <v>0</v>
      </c>
    </row>
    <row r="2653" spans="1:8" x14ac:dyDescent="0.25">
      <c r="A2653" s="267" t="s">
        <v>654</v>
      </c>
      <c r="B2653" s="271">
        <v>0</v>
      </c>
      <c r="C2653" s="273">
        <v>0</v>
      </c>
      <c r="D2653" s="276">
        <v>-42</v>
      </c>
      <c r="E2653" s="279">
        <v>1.0189999999999999</v>
      </c>
      <c r="F2653" s="83" t="str">
        <f t="shared" ref="F2653:F2716" si="129">"March"</f>
        <v>March</v>
      </c>
      <c r="G2653" s="113">
        <f t="shared" si="127"/>
        <v>0</v>
      </c>
      <c r="H2653" s="49">
        <f t="shared" si="128"/>
        <v>0</v>
      </c>
    </row>
    <row r="2654" spans="1:8" x14ac:dyDescent="0.25">
      <c r="A2654" s="267"/>
      <c r="B2654" s="271">
        <v>22</v>
      </c>
      <c r="C2654" s="273">
        <v>24</v>
      </c>
      <c r="D2654" s="276">
        <v>46</v>
      </c>
      <c r="E2654" s="279">
        <v>1.0189999999999999</v>
      </c>
      <c r="F2654" s="83" t="str">
        <f t="shared" si="129"/>
        <v>March</v>
      </c>
      <c r="G2654" s="113">
        <f t="shared" si="127"/>
        <v>24</v>
      </c>
      <c r="H2654" s="49">
        <f t="shared" si="128"/>
        <v>24.455999999999996</v>
      </c>
    </row>
    <row r="2655" spans="1:8" x14ac:dyDescent="0.25">
      <c r="A2655" s="267"/>
      <c r="B2655" s="271">
        <v>0</v>
      </c>
      <c r="C2655" s="273">
        <v>48</v>
      </c>
      <c r="D2655" s="276">
        <v>48</v>
      </c>
      <c r="E2655" s="279">
        <v>1.0189999999999999</v>
      </c>
      <c r="F2655" s="83" t="str">
        <f t="shared" si="129"/>
        <v>March</v>
      </c>
      <c r="G2655" s="113">
        <f t="shared" si="127"/>
        <v>48</v>
      </c>
      <c r="H2655" s="49">
        <f t="shared" si="128"/>
        <v>48.911999999999992</v>
      </c>
    </row>
    <row r="2656" spans="1:8" x14ac:dyDescent="0.25">
      <c r="A2656" s="267" t="s">
        <v>654</v>
      </c>
      <c r="B2656" s="271">
        <v>0</v>
      </c>
      <c r="C2656" s="273">
        <v>0</v>
      </c>
      <c r="D2656" s="276">
        <v>0</v>
      </c>
      <c r="E2656" s="277"/>
      <c r="F2656" s="83" t="str">
        <f t="shared" si="129"/>
        <v>March</v>
      </c>
      <c r="G2656" s="113">
        <f t="shared" si="127"/>
        <v>0</v>
      </c>
      <c r="H2656" s="49">
        <f t="shared" si="128"/>
        <v>0</v>
      </c>
    </row>
    <row r="2657" spans="1:8" x14ac:dyDescent="0.25">
      <c r="A2657" s="267" t="s">
        <v>654</v>
      </c>
      <c r="B2657" s="271">
        <v>7</v>
      </c>
      <c r="C2657" s="273">
        <v>96</v>
      </c>
      <c r="D2657" s="276">
        <v>-13</v>
      </c>
      <c r="E2657" s="279">
        <v>1.0189999999999999</v>
      </c>
      <c r="F2657" s="83" t="str">
        <f t="shared" si="129"/>
        <v>March</v>
      </c>
      <c r="G2657" s="113">
        <f t="shared" si="127"/>
        <v>96</v>
      </c>
      <c r="H2657" s="49">
        <f t="shared" si="128"/>
        <v>97.823999999999984</v>
      </c>
    </row>
    <row r="2658" spans="1:8" x14ac:dyDescent="0.25">
      <c r="A2658" s="267" t="s">
        <v>654</v>
      </c>
      <c r="B2658" s="271">
        <v>25</v>
      </c>
      <c r="C2658" s="273">
        <v>24</v>
      </c>
      <c r="D2658" s="276">
        <v>6</v>
      </c>
      <c r="E2658" s="279">
        <v>1.0189999999999999</v>
      </c>
      <c r="F2658" s="83" t="str">
        <f t="shared" si="129"/>
        <v>March</v>
      </c>
      <c r="G2658" s="113">
        <f t="shared" si="127"/>
        <v>24</v>
      </c>
      <c r="H2658" s="49">
        <f t="shared" si="128"/>
        <v>24.455999999999996</v>
      </c>
    </row>
    <row r="2659" spans="1:8" x14ac:dyDescent="0.25">
      <c r="A2659" s="267" t="s">
        <v>654</v>
      </c>
      <c r="B2659" s="271">
        <v>16</v>
      </c>
      <c r="C2659" s="273">
        <v>48</v>
      </c>
      <c r="D2659" s="276">
        <v>16</v>
      </c>
      <c r="E2659" s="279">
        <v>1.0189999999999999</v>
      </c>
      <c r="F2659" s="83" t="str">
        <f t="shared" si="129"/>
        <v>March</v>
      </c>
      <c r="G2659" s="113">
        <f t="shared" si="127"/>
        <v>48</v>
      </c>
      <c r="H2659" s="49">
        <f t="shared" si="128"/>
        <v>48.911999999999992</v>
      </c>
    </row>
    <row r="2660" spans="1:8" x14ac:dyDescent="0.25">
      <c r="A2660" s="267" t="s">
        <v>659</v>
      </c>
      <c r="B2660" s="271">
        <v>0</v>
      </c>
      <c r="C2660" s="273">
        <v>24</v>
      </c>
      <c r="D2660" s="276">
        <v>1</v>
      </c>
      <c r="E2660" s="279">
        <v>1.65</v>
      </c>
      <c r="F2660" s="83" t="str">
        <f t="shared" si="129"/>
        <v>March</v>
      </c>
      <c r="G2660" s="113">
        <f t="shared" si="127"/>
        <v>24</v>
      </c>
      <c r="H2660" s="49">
        <f t="shared" si="128"/>
        <v>39.599999999999994</v>
      </c>
    </row>
    <row r="2661" spans="1:8" x14ac:dyDescent="0.25">
      <c r="A2661" s="267" t="s">
        <v>244</v>
      </c>
      <c r="B2661" s="271">
        <v>2</v>
      </c>
      <c r="C2661" s="273">
        <v>22</v>
      </c>
      <c r="D2661" s="276">
        <v>6</v>
      </c>
      <c r="E2661" s="279">
        <v>2.6</v>
      </c>
      <c r="F2661" s="83" t="str">
        <f t="shared" si="129"/>
        <v>March</v>
      </c>
      <c r="G2661" s="113">
        <f t="shared" si="127"/>
        <v>22</v>
      </c>
      <c r="H2661" s="49">
        <f t="shared" si="128"/>
        <v>57.2</v>
      </c>
    </row>
    <row r="2662" spans="1:8" x14ac:dyDescent="0.25">
      <c r="A2662" s="267" t="s">
        <v>244</v>
      </c>
      <c r="B2662" s="271">
        <v>3</v>
      </c>
      <c r="C2662" s="273">
        <v>66</v>
      </c>
      <c r="D2662" s="276">
        <v>2</v>
      </c>
      <c r="E2662" s="279">
        <v>2.35</v>
      </c>
      <c r="F2662" s="83" t="str">
        <f t="shared" si="129"/>
        <v>March</v>
      </c>
      <c r="G2662" s="113">
        <f t="shared" si="127"/>
        <v>66</v>
      </c>
      <c r="H2662" s="49">
        <f t="shared" si="128"/>
        <v>155.1</v>
      </c>
    </row>
    <row r="2663" spans="1:8" x14ac:dyDescent="0.25">
      <c r="A2663" s="267" t="s">
        <v>660</v>
      </c>
      <c r="B2663" s="271">
        <v>5</v>
      </c>
      <c r="C2663" s="273">
        <v>26</v>
      </c>
      <c r="D2663" s="276">
        <v>4</v>
      </c>
      <c r="E2663" s="279">
        <v>1.75</v>
      </c>
      <c r="F2663" s="83" t="str">
        <f t="shared" si="129"/>
        <v>March</v>
      </c>
      <c r="G2663" s="113">
        <f t="shared" si="127"/>
        <v>26</v>
      </c>
      <c r="H2663" s="49">
        <f t="shared" si="128"/>
        <v>45.5</v>
      </c>
    </row>
    <row r="2664" spans="1:8" x14ac:dyDescent="0.25">
      <c r="A2664" s="267" t="s">
        <v>244</v>
      </c>
      <c r="B2664" s="271">
        <v>2</v>
      </c>
      <c r="C2664" s="273">
        <v>77</v>
      </c>
      <c r="D2664" s="276">
        <v>2</v>
      </c>
      <c r="E2664" s="279">
        <v>3.95</v>
      </c>
      <c r="F2664" s="83" t="str">
        <f t="shared" si="129"/>
        <v>March</v>
      </c>
      <c r="G2664" s="113">
        <f t="shared" si="127"/>
        <v>77</v>
      </c>
      <c r="H2664" s="49">
        <f t="shared" si="128"/>
        <v>304.15000000000003</v>
      </c>
    </row>
    <row r="2665" spans="1:8" x14ac:dyDescent="0.25">
      <c r="A2665" s="267" t="s">
        <v>660</v>
      </c>
      <c r="B2665" s="271">
        <v>1</v>
      </c>
      <c r="C2665" s="273">
        <v>31</v>
      </c>
      <c r="D2665" s="276">
        <v>1</v>
      </c>
      <c r="E2665" s="279">
        <v>2.25</v>
      </c>
      <c r="F2665" s="83" t="str">
        <f t="shared" si="129"/>
        <v>March</v>
      </c>
      <c r="G2665" s="113">
        <f t="shared" si="127"/>
        <v>31</v>
      </c>
      <c r="H2665" s="49">
        <f t="shared" si="128"/>
        <v>69.75</v>
      </c>
    </row>
    <row r="2666" spans="1:8" x14ac:dyDescent="0.25">
      <c r="A2666" s="267" t="s">
        <v>660</v>
      </c>
      <c r="B2666" s="271">
        <v>20</v>
      </c>
      <c r="C2666" s="273">
        <v>568</v>
      </c>
      <c r="D2666" s="276">
        <v>29</v>
      </c>
      <c r="E2666" s="279">
        <v>5.25</v>
      </c>
      <c r="F2666" s="83" t="str">
        <f t="shared" si="129"/>
        <v>March</v>
      </c>
      <c r="G2666" s="113">
        <f t="shared" si="127"/>
        <v>568</v>
      </c>
      <c r="H2666" s="49">
        <f t="shared" si="128"/>
        <v>2982</v>
      </c>
    </row>
    <row r="2667" spans="1:8" x14ac:dyDescent="0.25">
      <c r="A2667" s="267" t="s">
        <v>244</v>
      </c>
      <c r="B2667" s="271">
        <v>6</v>
      </c>
      <c r="C2667" s="273">
        <v>62</v>
      </c>
      <c r="D2667" s="276">
        <v>5</v>
      </c>
      <c r="E2667" s="279">
        <v>2.6</v>
      </c>
      <c r="F2667" s="83" t="str">
        <f t="shared" si="129"/>
        <v>March</v>
      </c>
      <c r="G2667" s="113">
        <f t="shared" si="127"/>
        <v>62</v>
      </c>
      <c r="H2667" s="49">
        <f t="shared" si="128"/>
        <v>161.20000000000002</v>
      </c>
    </row>
    <row r="2668" spans="1:8" x14ac:dyDescent="0.25">
      <c r="A2668" s="267" t="s">
        <v>244</v>
      </c>
      <c r="B2668" s="271">
        <v>6</v>
      </c>
      <c r="C2668" s="273">
        <v>87</v>
      </c>
      <c r="D2668" s="276">
        <v>4</v>
      </c>
      <c r="E2668" s="279">
        <v>3.5</v>
      </c>
      <c r="F2668" s="83" t="str">
        <f t="shared" si="129"/>
        <v>March</v>
      </c>
      <c r="G2668" s="113">
        <f t="shared" si="127"/>
        <v>87</v>
      </c>
      <c r="H2668" s="49">
        <f t="shared" si="128"/>
        <v>304.5</v>
      </c>
    </row>
    <row r="2669" spans="1:8" x14ac:dyDescent="0.25">
      <c r="A2669" s="267" t="s">
        <v>244</v>
      </c>
      <c r="B2669" s="271">
        <v>5</v>
      </c>
      <c r="C2669" s="273">
        <v>58</v>
      </c>
      <c r="D2669" s="276">
        <v>-5</v>
      </c>
      <c r="E2669" s="279">
        <v>2.85</v>
      </c>
      <c r="F2669" s="83" t="str">
        <f t="shared" si="129"/>
        <v>March</v>
      </c>
      <c r="G2669" s="113">
        <f t="shared" si="127"/>
        <v>58</v>
      </c>
      <c r="H2669" s="49">
        <f t="shared" si="128"/>
        <v>165.3</v>
      </c>
    </row>
    <row r="2670" spans="1:8" x14ac:dyDescent="0.25">
      <c r="A2670" s="267" t="s">
        <v>100</v>
      </c>
      <c r="B2670" s="271">
        <v>3</v>
      </c>
      <c r="C2670" s="273">
        <v>86</v>
      </c>
      <c r="D2670" s="276">
        <v>5</v>
      </c>
      <c r="E2670" s="279">
        <v>2.4500000000000002</v>
      </c>
      <c r="F2670" s="83" t="str">
        <f t="shared" si="129"/>
        <v>March</v>
      </c>
      <c r="G2670" s="113">
        <f t="shared" si="127"/>
        <v>86</v>
      </c>
      <c r="H2670" s="49">
        <f t="shared" si="128"/>
        <v>210.70000000000002</v>
      </c>
    </row>
    <row r="2671" spans="1:8" x14ac:dyDescent="0.25">
      <c r="A2671" s="267" t="s">
        <v>650</v>
      </c>
      <c r="B2671" s="271">
        <v>9</v>
      </c>
      <c r="C2671" s="273">
        <v>73</v>
      </c>
      <c r="D2671" s="276">
        <v>11</v>
      </c>
      <c r="E2671" s="279">
        <v>4.95</v>
      </c>
      <c r="F2671" s="83" t="str">
        <f t="shared" si="129"/>
        <v>March</v>
      </c>
      <c r="G2671" s="113">
        <f t="shared" si="127"/>
        <v>73</v>
      </c>
      <c r="H2671" s="49">
        <f t="shared" si="128"/>
        <v>361.35</v>
      </c>
    </row>
    <row r="2672" spans="1:8" x14ac:dyDescent="0.25">
      <c r="A2672" s="267" t="s">
        <v>100</v>
      </c>
      <c r="B2672" s="271">
        <v>8</v>
      </c>
      <c r="C2672" s="273">
        <v>48</v>
      </c>
      <c r="D2672" s="276">
        <v>8</v>
      </c>
      <c r="E2672" s="279">
        <v>0.91800000000000004</v>
      </c>
      <c r="F2672" s="83" t="str">
        <f t="shared" si="129"/>
        <v>March</v>
      </c>
      <c r="G2672" s="113">
        <f t="shared" si="127"/>
        <v>48</v>
      </c>
      <c r="H2672" s="49">
        <f t="shared" si="128"/>
        <v>44.064</v>
      </c>
    </row>
    <row r="2673" spans="1:8" x14ac:dyDescent="0.25">
      <c r="A2673" s="270"/>
      <c r="B2673" s="271"/>
      <c r="C2673" s="272"/>
      <c r="D2673" s="275"/>
      <c r="E2673" s="284"/>
      <c r="F2673" s="83" t="str">
        <f t="shared" si="129"/>
        <v>March</v>
      </c>
      <c r="G2673" s="113">
        <f t="shared" si="127"/>
        <v>0</v>
      </c>
      <c r="H2673" s="49">
        <f t="shared" si="128"/>
        <v>0</v>
      </c>
    </row>
    <row r="2674" spans="1:8" x14ac:dyDescent="0.25">
      <c r="A2674" s="268" t="s">
        <v>623</v>
      </c>
      <c r="B2674" s="271">
        <v>21</v>
      </c>
      <c r="C2674" s="273">
        <v>30</v>
      </c>
      <c r="D2674" s="276">
        <v>51</v>
      </c>
      <c r="E2674" s="279">
        <v>4.8449999999999998</v>
      </c>
      <c r="F2674" s="83" t="str">
        <f t="shared" si="129"/>
        <v>March</v>
      </c>
      <c r="G2674" s="113">
        <f t="shared" si="127"/>
        <v>30</v>
      </c>
      <c r="H2674" s="49">
        <f t="shared" si="128"/>
        <v>145.35</v>
      </c>
    </row>
    <row r="2675" spans="1:8" x14ac:dyDescent="0.25">
      <c r="A2675" s="268" t="s">
        <v>623</v>
      </c>
      <c r="B2675" s="271">
        <v>0</v>
      </c>
      <c r="C2675" s="273">
        <v>54</v>
      </c>
      <c r="D2675" s="276">
        <v>54</v>
      </c>
      <c r="E2675" s="279">
        <v>2.6682000000000001</v>
      </c>
      <c r="F2675" s="83" t="str">
        <f t="shared" si="129"/>
        <v>March</v>
      </c>
      <c r="G2675" s="113">
        <f t="shared" si="127"/>
        <v>54</v>
      </c>
      <c r="H2675" s="49">
        <f t="shared" si="128"/>
        <v>144.08280000000002</v>
      </c>
    </row>
    <row r="2676" spans="1:8" x14ac:dyDescent="0.25">
      <c r="A2676" s="268" t="s">
        <v>623</v>
      </c>
      <c r="B2676" s="271">
        <v>18</v>
      </c>
      <c r="C2676" s="273">
        <v>15</v>
      </c>
      <c r="D2676" s="276">
        <v>33</v>
      </c>
      <c r="E2676" s="279">
        <v>2.3788999999999998</v>
      </c>
      <c r="F2676" s="83" t="str">
        <f t="shared" si="129"/>
        <v>March</v>
      </c>
      <c r="G2676" s="113">
        <f t="shared" si="127"/>
        <v>15</v>
      </c>
      <c r="H2676" s="49">
        <f t="shared" si="128"/>
        <v>35.683499999999995</v>
      </c>
    </row>
    <row r="2677" spans="1:8" x14ac:dyDescent="0.25">
      <c r="A2677" s="268" t="s">
        <v>623</v>
      </c>
      <c r="B2677" s="271">
        <v>18</v>
      </c>
      <c r="C2677" s="273">
        <v>0</v>
      </c>
      <c r="D2677" s="276">
        <v>18</v>
      </c>
      <c r="E2677" s="279">
        <v>2.52</v>
      </c>
      <c r="F2677" s="83" t="str">
        <f t="shared" si="129"/>
        <v>March</v>
      </c>
      <c r="G2677" s="113">
        <f t="shared" si="127"/>
        <v>0</v>
      </c>
      <c r="H2677" s="49">
        <f t="shared" si="128"/>
        <v>0</v>
      </c>
    </row>
    <row r="2678" spans="1:8" x14ac:dyDescent="0.25">
      <c r="A2678" s="268" t="s">
        <v>623</v>
      </c>
      <c r="B2678" s="271">
        <v>4</v>
      </c>
      <c r="C2678" s="273">
        <v>6</v>
      </c>
      <c r="D2678" s="276">
        <v>10</v>
      </c>
      <c r="E2678" s="279">
        <v>6.52</v>
      </c>
      <c r="F2678" s="83" t="str">
        <f t="shared" si="129"/>
        <v>March</v>
      </c>
      <c r="G2678" s="113">
        <f t="shared" si="127"/>
        <v>6</v>
      </c>
      <c r="H2678" s="49">
        <f t="shared" si="128"/>
        <v>39.119999999999997</v>
      </c>
    </row>
    <row r="2679" spans="1:8" x14ac:dyDescent="0.25">
      <c r="A2679" s="268" t="s">
        <v>623</v>
      </c>
      <c r="B2679" s="271"/>
      <c r="C2679" s="273">
        <v>0</v>
      </c>
      <c r="D2679" s="275"/>
      <c r="E2679" s="279">
        <v>3.86</v>
      </c>
      <c r="F2679" s="83" t="str">
        <f t="shared" si="129"/>
        <v>March</v>
      </c>
      <c r="G2679" s="113">
        <f t="shared" si="127"/>
        <v>0</v>
      </c>
      <c r="H2679" s="49">
        <f t="shared" si="128"/>
        <v>0</v>
      </c>
    </row>
    <row r="2680" spans="1:8" x14ac:dyDescent="0.25">
      <c r="A2680" s="268" t="s">
        <v>623</v>
      </c>
      <c r="B2680" s="271">
        <v>11</v>
      </c>
      <c r="C2680" s="273">
        <v>48</v>
      </c>
      <c r="D2680" s="276">
        <v>59</v>
      </c>
      <c r="E2680" s="279">
        <v>1.51</v>
      </c>
      <c r="F2680" s="83" t="str">
        <f t="shared" si="129"/>
        <v>March</v>
      </c>
      <c r="G2680" s="113">
        <f t="shared" si="127"/>
        <v>48</v>
      </c>
      <c r="H2680" s="49">
        <f t="shared" si="128"/>
        <v>72.48</v>
      </c>
    </row>
    <row r="2681" spans="1:8" x14ac:dyDescent="0.25">
      <c r="A2681" s="268" t="s">
        <v>623</v>
      </c>
      <c r="B2681" s="271">
        <v>8</v>
      </c>
      <c r="C2681" s="273">
        <v>0</v>
      </c>
      <c r="D2681" s="276">
        <v>8</v>
      </c>
      <c r="E2681" s="279">
        <v>1.7875000000000001</v>
      </c>
      <c r="F2681" s="83" t="str">
        <f t="shared" si="129"/>
        <v>March</v>
      </c>
      <c r="G2681" s="113">
        <f t="shared" si="127"/>
        <v>0</v>
      </c>
      <c r="H2681" s="49">
        <f t="shared" si="128"/>
        <v>0</v>
      </c>
    </row>
    <row r="2682" spans="1:8" x14ac:dyDescent="0.25">
      <c r="A2682" s="268" t="s">
        <v>623</v>
      </c>
      <c r="B2682" s="271">
        <v>19</v>
      </c>
      <c r="C2682" s="273">
        <v>72</v>
      </c>
      <c r="D2682" s="276">
        <v>91</v>
      </c>
      <c r="E2682" s="279">
        <v>0.60124999999999995</v>
      </c>
      <c r="F2682" s="83" t="str">
        <f t="shared" si="129"/>
        <v>March</v>
      </c>
      <c r="G2682" s="113">
        <f t="shared" si="127"/>
        <v>72</v>
      </c>
      <c r="H2682" s="49">
        <f t="shared" si="128"/>
        <v>43.29</v>
      </c>
    </row>
    <row r="2683" spans="1:8" x14ac:dyDescent="0.25">
      <c r="A2683" s="268" t="s">
        <v>623</v>
      </c>
      <c r="B2683" s="271"/>
      <c r="C2683" s="273">
        <v>18</v>
      </c>
      <c r="D2683" s="275"/>
      <c r="E2683" s="279">
        <v>2.1560000000000001</v>
      </c>
      <c r="F2683" s="83" t="str">
        <f t="shared" si="129"/>
        <v>March</v>
      </c>
      <c r="G2683" s="113">
        <f t="shared" si="127"/>
        <v>18</v>
      </c>
      <c r="H2683" s="49">
        <f t="shared" si="128"/>
        <v>38.808</v>
      </c>
    </row>
    <row r="2684" spans="1:8" x14ac:dyDescent="0.25">
      <c r="A2684" s="269" t="s">
        <v>622</v>
      </c>
      <c r="B2684" s="271">
        <v>8</v>
      </c>
      <c r="C2684" s="273">
        <v>22</v>
      </c>
      <c r="D2684" s="276">
        <v>30</v>
      </c>
      <c r="E2684" s="279">
        <v>8</v>
      </c>
      <c r="F2684" s="83" t="str">
        <f t="shared" si="129"/>
        <v>March</v>
      </c>
      <c r="G2684" s="113">
        <f t="shared" si="127"/>
        <v>22</v>
      </c>
      <c r="H2684" s="49">
        <f t="shared" si="128"/>
        <v>176</v>
      </c>
    </row>
    <row r="2685" spans="1:8" x14ac:dyDescent="0.25">
      <c r="A2685" s="269" t="s">
        <v>622</v>
      </c>
      <c r="B2685" s="271">
        <v>1</v>
      </c>
      <c r="C2685" s="273">
        <v>3</v>
      </c>
      <c r="D2685" s="276">
        <v>4</v>
      </c>
      <c r="E2685" s="279">
        <v>8</v>
      </c>
      <c r="F2685" s="83" t="str">
        <f t="shared" si="129"/>
        <v>March</v>
      </c>
      <c r="G2685" s="113">
        <f t="shared" si="127"/>
        <v>3</v>
      </c>
      <c r="H2685" s="49">
        <f t="shared" si="128"/>
        <v>24</v>
      </c>
    </row>
    <row r="2686" spans="1:8" x14ac:dyDescent="0.25">
      <c r="A2686" s="269" t="s">
        <v>622</v>
      </c>
      <c r="B2686" s="271">
        <v>1</v>
      </c>
      <c r="C2686" s="273">
        <v>9</v>
      </c>
      <c r="D2686" s="276">
        <v>10</v>
      </c>
      <c r="E2686" s="279">
        <v>8</v>
      </c>
      <c r="F2686" s="83" t="str">
        <f t="shared" si="129"/>
        <v>March</v>
      </c>
      <c r="G2686" s="113">
        <f t="shared" si="127"/>
        <v>9</v>
      </c>
      <c r="H2686" s="49">
        <f t="shared" si="128"/>
        <v>72</v>
      </c>
    </row>
    <row r="2687" spans="1:8" x14ac:dyDescent="0.25">
      <c r="A2687" s="269" t="s">
        <v>622</v>
      </c>
      <c r="B2687" s="271">
        <v>1</v>
      </c>
      <c r="C2687" s="273">
        <v>0</v>
      </c>
      <c r="D2687" s="276">
        <v>1</v>
      </c>
      <c r="E2687" s="279">
        <v>31</v>
      </c>
      <c r="F2687" s="83" t="str">
        <f t="shared" si="129"/>
        <v>March</v>
      </c>
      <c r="G2687" s="113">
        <f t="shared" si="127"/>
        <v>0</v>
      </c>
      <c r="H2687" s="49">
        <f t="shared" si="128"/>
        <v>0</v>
      </c>
    </row>
    <row r="2688" spans="1:8" x14ac:dyDescent="0.25">
      <c r="A2688" s="268" t="s">
        <v>622</v>
      </c>
      <c r="B2688" s="271">
        <v>6</v>
      </c>
      <c r="C2688" s="273">
        <v>36</v>
      </c>
      <c r="D2688" s="276">
        <v>42</v>
      </c>
      <c r="E2688" s="279">
        <v>3.32</v>
      </c>
      <c r="F2688" s="83" t="str">
        <f t="shared" si="129"/>
        <v>March</v>
      </c>
      <c r="G2688" s="113">
        <f t="shared" si="127"/>
        <v>36</v>
      </c>
      <c r="H2688" s="49">
        <f t="shared" si="128"/>
        <v>119.52</v>
      </c>
    </row>
    <row r="2689" spans="1:8" x14ac:dyDescent="0.25">
      <c r="A2689" s="268" t="s">
        <v>622</v>
      </c>
      <c r="B2689" s="271"/>
      <c r="C2689" s="273">
        <v>500</v>
      </c>
      <c r="D2689" s="275"/>
      <c r="E2689" s="279">
        <v>2.4400000000000002E-2</v>
      </c>
      <c r="F2689" s="83" t="str">
        <f t="shared" si="129"/>
        <v>March</v>
      </c>
      <c r="G2689" s="113">
        <f t="shared" si="127"/>
        <v>500</v>
      </c>
      <c r="H2689" s="49">
        <f t="shared" si="128"/>
        <v>12.200000000000001</v>
      </c>
    </row>
    <row r="2690" spans="1:8" x14ac:dyDescent="0.25">
      <c r="A2690" s="268" t="s">
        <v>622</v>
      </c>
      <c r="B2690" s="271"/>
      <c r="C2690" s="273">
        <v>1500</v>
      </c>
      <c r="D2690" s="275"/>
      <c r="E2690" s="279">
        <v>3.2599999999999997E-2</v>
      </c>
      <c r="F2690" s="83" t="str">
        <f t="shared" si="129"/>
        <v>March</v>
      </c>
      <c r="G2690" s="113">
        <f t="shared" si="127"/>
        <v>1500</v>
      </c>
      <c r="H2690" s="49">
        <f t="shared" si="128"/>
        <v>48.9</v>
      </c>
    </row>
    <row r="2691" spans="1:8" x14ac:dyDescent="0.25">
      <c r="A2691" s="268" t="s">
        <v>629</v>
      </c>
      <c r="B2691" s="271">
        <v>0</v>
      </c>
      <c r="C2691" s="273">
        <v>4</v>
      </c>
      <c r="D2691" s="276">
        <v>4</v>
      </c>
      <c r="E2691" s="279">
        <v>16</v>
      </c>
      <c r="F2691" s="83" t="str">
        <f t="shared" si="129"/>
        <v>March</v>
      </c>
      <c r="G2691" s="113">
        <f t="shared" ref="G2691:G2754" si="130">IFERROR(IF(C2691=" ",0,C2691),0)</f>
        <v>4</v>
      </c>
      <c r="H2691" s="49">
        <f t="shared" ref="H2691:H2754" si="131">IFERROR(G2691 * E2691, 0)</f>
        <v>64</v>
      </c>
    </row>
    <row r="2692" spans="1:8" x14ac:dyDescent="0.25">
      <c r="A2692" s="268" t="s">
        <v>629</v>
      </c>
      <c r="B2692" s="271">
        <v>2</v>
      </c>
      <c r="C2692" s="273">
        <v>5</v>
      </c>
      <c r="D2692" s="276">
        <v>7</v>
      </c>
      <c r="E2692" s="279">
        <v>16</v>
      </c>
      <c r="F2692" s="83" t="str">
        <f t="shared" si="129"/>
        <v>March</v>
      </c>
      <c r="G2692" s="113">
        <f t="shared" si="130"/>
        <v>5</v>
      </c>
      <c r="H2692" s="49">
        <f t="shared" si="131"/>
        <v>80</v>
      </c>
    </row>
    <row r="2693" spans="1:8" x14ac:dyDescent="0.25">
      <c r="A2693" s="268" t="s">
        <v>629</v>
      </c>
      <c r="B2693" s="271">
        <v>3</v>
      </c>
      <c r="C2693" s="273">
        <v>0</v>
      </c>
      <c r="D2693" s="276">
        <v>3</v>
      </c>
      <c r="E2693" s="279">
        <v>12.5</v>
      </c>
      <c r="F2693" s="83" t="str">
        <f t="shared" si="129"/>
        <v>March</v>
      </c>
      <c r="G2693" s="113">
        <f t="shared" si="130"/>
        <v>0</v>
      </c>
      <c r="H2693" s="49">
        <f t="shared" si="131"/>
        <v>0</v>
      </c>
    </row>
    <row r="2694" spans="1:8" x14ac:dyDescent="0.25">
      <c r="A2694" s="268" t="s">
        <v>629</v>
      </c>
      <c r="B2694" s="271">
        <v>1</v>
      </c>
      <c r="C2694" s="273">
        <v>4</v>
      </c>
      <c r="D2694" s="276">
        <v>5</v>
      </c>
      <c r="E2694" s="279">
        <v>12.5</v>
      </c>
      <c r="F2694" s="83" t="str">
        <f t="shared" si="129"/>
        <v>March</v>
      </c>
      <c r="G2694" s="113">
        <f t="shared" si="130"/>
        <v>4</v>
      </c>
      <c r="H2694" s="49">
        <f t="shared" si="131"/>
        <v>50</v>
      </c>
    </row>
    <row r="2695" spans="1:8" x14ac:dyDescent="0.25">
      <c r="A2695" s="268" t="s">
        <v>629</v>
      </c>
      <c r="B2695" s="271">
        <v>2</v>
      </c>
      <c r="C2695" s="273">
        <v>18</v>
      </c>
      <c r="D2695" s="276">
        <v>20</v>
      </c>
      <c r="E2695" s="279">
        <v>5.15</v>
      </c>
      <c r="F2695" s="83" t="str">
        <f t="shared" si="129"/>
        <v>March</v>
      </c>
      <c r="G2695" s="113">
        <f t="shared" si="130"/>
        <v>18</v>
      </c>
      <c r="H2695" s="49">
        <f t="shared" si="131"/>
        <v>92.7</v>
      </c>
    </row>
    <row r="2696" spans="1:8" x14ac:dyDescent="0.25">
      <c r="A2696" s="268" t="s">
        <v>629</v>
      </c>
      <c r="B2696" s="271">
        <v>10</v>
      </c>
      <c r="C2696" s="273">
        <v>0</v>
      </c>
      <c r="D2696" s="276">
        <v>10</v>
      </c>
      <c r="E2696" s="277"/>
      <c r="F2696" s="83" t="str">
        <f t="shared" si="129"/>
        <v>March</v>
      </c>
      <c r="G2696" s="113">
        <f t="shared" si="130"/>
        <v>0</v>
      </c>
      <c r="H2696" s="49">
        <f t="shared" si="131"/>
        <v>0</v>
      </c>
    </row>
    <row r="2697" spans="1:8" x14ac:dyDescent="0.25">
      <c r="A2697" s="268" t="s">
        <v>629</v>
      </c>
      <c r="B2697" s="271">
        <v>1</v>
      </c>
      <c r="C2697" s="273">
        <v>7</v>
      </c>
      <c r="D2697" s="276">
        <v>8</v>
      </c>
      <c r="E2697" s="279">
        <v>5.15</v>
      </c>
      <c r="F2697" s="83" t="str">
        <f t="shared" si="129"/>
        <v>March</v>
      </c>
      <c r="G2697" s="113">
        <f t="shared" si="130"/>
        <v>7</v>
      </c>
      <c r="H2697" s="49">
        <f t="shared" si="131"/>
        <v>36.050000000000004</v>
      </c>
    </row>
    <row r="2698" spans="1:8" x14ac:dyDescent="0.25">
      <c r="A2698" s="268" t="s">
        <v>629</v>
      </c>
      <c r="B2698" s="271">
        <v>1</v>
      </c>
      <c r="C2698" s="273">
        <v>0</v>
      </c>
      <c r="D2698" s="276">
        <v>1</v>
      </c>
      <c r="E2698" s="277"/>
      <c r="F2698" s="83" t="str">
        <f t="shared" si="129"/>
        <v>March</v>
      </c>
      <c r="G2698" s="113">
        <f t="shared" si="130"/>
        <v>0</v>
      </c>
      <c r="H2698" s="49">
        <f t="shared" si="131"/>
        <v>0</v>
      </c>
    </row>
    <row r="2699" spans="1:8" x14ac:dyDescent="0.25">
      <c r="A2699" s="268" t="s">
        <v>629</v>
      </c>
      <c r="B2699" s="271">
        <v>2</v>
      </c>
      <c r="C2699" s="273">
        <v>2</v>
      </c>
      <c r="D2699" s="276">
        <v>4</v>
      </c>
      <c r="E2699" s="277"/>
      <c r="F2699" s="83" t="str">
        <f t="shared" si="129"/>
        <v>March</v>
      </c>
      <c r="G2699" s="113">
        <f t="shared" si="130"/>
        <v>2</v>
      </c>
      <c r="H2699" s="49">
        <f t="shared" si="131"/>
        <v>0</v>
      </c>
    </row>
    <row r="2700" spans="1:8" x14ac:dyDescent="0.25">
      <c r="A2700" s="268" t="s">
        <v>629</v>
      </c>
      <c r="B2700" s="271">
        <v>1</v>
      </c>
      <c r="C2700" s="273">
        <v>1</v>
      </c>
      <c r="D2700" s="276">
        <v>2</v>
      </c>
      <c r="E2700" s="277"/>
      <c r="F2700" s="83" t="str">
        <f t="shared" si="129"/>
        <v>March</v>
      </c>
      <c r="G2700" s="113">
        <f t="shared" si="130"/>
        <v>1</v>
      </c>
      <c r="H2700" s="49">
        <f t="shared" si="131"/>
        <v>0</v>
      </c>
    </row>
    <row r="2701" spans="1:8" x14ac:dyDescent="0.25">
      <c r="A2701" s="268" t="s">
        <v>629</v>
      </c>
      <c r="B2701" s="271">
        <v>6</v>
      </c>
      <c r="C2701" s="273">
        <v>0</v>
      </c>
      <c r="D2701" s="276">
        <v>6</v>
      </c>
      <c r="E2701" s="277"/>
      <c r="F2701" s="83" t="str">
        <f t="shared" si="129"/>
        <v>March</v>
      </c>
      <c r="G2701" s="113">
        <f t="shared" si="130"/>
        <v>0</v>
      </c>
      <c r="H2701" s="49">
        <f t="shared" si="131"/>
        <v>0</v>
      </c>
    </row>
    <row r="2702" spans="1:8" x14ac:dyDescent="0.25">
      <c r="A2702" s="268" t="s">
        <v>629</v>
      </c>
      <c r="B2702" s="271">
        <v>4</v>
      </c>
      <c r="C2702" s="273">
        <v>0</v>
      </c>
      <c r="D2702" s="276">
        <v>4</v>
      </c>
      <c r="E2702" s="277"/>
      <c r="F2702" s="83" t="str">
        <f t="shared" si="129"/>
        <v>March</v>
      </c>
      <c r="G2702" s="113">
        <f t="shared" si="130"/>
        <v>0</v>
      </c>
      <c r="H2702" s="49">
        <f t="shared" si="131"/>
        <v>0</v>
      </c>
    </row>
    <row r="2703" spans="1:8" x14ac:dyDescent="0.25">
      <c r="A2703" s="268" t="s">
        <v>629</v>
      </c>
      <c r="B2703" s="271">
        <v>2</v>
      </c>
      <c r="C2703" s="273">
        <v>0</v>
      </c>
      <c r="D2703" s="276">
        <v>2</v>
      </c>
      <c r="E2703" s="277"/>
      <c r="F2703" s="83" t="str">
        <f t="shared" si="129"/>
        <v>March</v>
      </c>
      <c r="G2703" s="113">
        <f t="shared" si="130"/>
        <v>0</v>
      </c>
      <c r="H2703" s="49">
        <f t="shared" si="131"/>
        <v>0</v>
      </c>
    </row>
    <row r="2704" spans="1:8" x14ac:dyDescent="0.25">
      <c r="A2704" s="268" t="s">
        <v>629</v>
      </c>
      <c r="B2704" s="271">
        <v>1</v>
      </c>
      <c r="C2704" s="273">
        <v>0</v>
      </c>
      <c r="D2704" s="276">
        <v>1</v>
      </c>
      <c r="E2704" s="277"/>
      <c r="F2704" s="83" t="str">
        <f t="shared" si="129"/>
        <v>March</v>
      </c>
      <c r="G2704" s="113">
        <f t="shared" si="130"/>
        <v>0</v>
      </c>
      <c r="H2704" s="49">
        <f t="shared" si="131"/>
        <v>0</v>
      </c>
    </row>
    <row r="2705" spans="1:8" x14ac:dyDescent="0.25">
      <c r="A2705" s="268" t="s">
        <v>629</v>
      </c>
      <c r="B2705" s="271">
        <v>1</v>
      </c>
      <c r="C2705" s="273">
        <v>7</v>
      </c>
      <c r="D2705" s="276">
        <v>8</v>
      </c>
      <c r="E2705" s="279">
        <v>5.15</v>
      </c>
      <c r="F2705" s="83" t="str">
        <f t="shared" si="129"/>
        <v>March</v>
      </c>
      <c r="G2705" s="113">
        <f t="shared" si="130"/>
        <v>7</v>
      </c>
      <c r="H2705" s="49">
        <f t="shared" si="131"/>
        <v>36.050000000000004</v>
      </c>
    </row>
    <row r="2706" spans="1:8" x14ac:dyDescent="0.25">
      <c r="A2706" s="268" t="s">
        <v>629</v>
      </c>
      <c r="B2706" s="271">
        <v>1</v>
      </c>
      <c r="C2706" s="273">
        <v>0</v>
      </c>
      <c r="D2706" s="276">
        <v>1</v>
      </c>
      <c r="E2706" s="277"/>
      <c r="F2706" s="83" t="str">
        <f t="shared" si="129"/>
        <v>March</v>
      </c>
      <c r="G2706" s="113">
        <f t="shared" si="130"/>
        <v>0</v>
      </c>
      <c r="H2706" s="49">
        <f t="shared" si="131"/>
        <v>0</v>
      </c>
    </row>
    <row r="2707" spans="1:8" x14ac:dyDescent="0.25">
      <c r="A2707" s="268" t="s">
        <v>629</v>
      </c>
      <c r="B2707" s="271">
        <v>3</v>
      </c>
      <c r="C2707" s="273">
        <v>2</v>
      </c>
      <c r="D2707" s="276">
        <v>5</v>
      </c>
      <c r="E2707" s="279">
        <v>5.15</v>
      </c>
      <c r="F2707" s="83" t="str">
        <f t="shared" si="129"/>
        <v>March</v>
      </c>
      <c r="G2707" s="113">
        <f t="shared" si="130"/>
        <v>2</v>
      </c>
      <c r="H2707" s="49">
        <f t="shared" si="131"/>
        <v>10.3</v>
      </c>
    </row>
    <row r="2708" spans="1:8" x14ac:dyDescent="0.25">
      <c r="A2708" s="268" t="s">
        <v>629</v>
      </c>
      <c r="B2708" s="271">
        <v>3</v>
      </c>
      <c r="C2708" s="273">
        <v>2</v>
      </c>
      <c r="D2708" s="276">
        <v>5</v>
      </c>
      <c r="E2708" s="279">
        <v>5.15</v>
      </c>
      <c r="F2708" s="83" t="str">
        <f t="shared" si="129"/>
        <v>March</v>
      </c>
      <c r="G2708" s="113">
        <f t="shared" si="130"/>
        <v>2</v>
      </c>
      <c r="H2708" s="49">
        <f t="shared" si="131"/>
        <v>10.3</v>
      </c>
    </row>
    <row r="2709" spans="1:8" x14ac:dyDescent="0.25">
      <c r="A2709" s="268" t="s">
        <v>629</v>
      </c>
      <c r="B2709" s="271">
        <v>1</v>
      </c>
      <c r="C2709" s="273">
        <v>8</v>
      </c>
      <c r="D2709" s="276">
        <v>9</v>
      </c>
      <c r="E2709" s="279">
        <v>5.15</v>
      </c>
      <c r="F2709" s="83" t="str">
        <f t="shared" si="129"/>
        <v>March</v>
      </c>
      <c r="G2709" s="113">
        <f t="shared" si="130"/>
        <v>8</v>
      </c>
      <c r="H2709" s="49">
        <f t="shared" si="131"/>
        <v>41.2</v>
      </c>
    </row>
    <row r="2710" spans="1:8" x14ac:dyDescent="0.25">
      <c r="A2710" s="268" t="s">
        <v>629</v>
      </c>
      <c r="B2710" s="271">
        <v>1</v>
      </c>
      <c r="C2710" s="273">
        <v>3</v>
      </c>
      <c r="D2710" s="276">
        <v>4</v>
      </c>
      <c r="E2710" s="277"/>
      <c r="F2710" s="83" t="str">
        <f t="shared" si="129"/>
        <v>March</v>
      </c>
      <c r="G2710" s="113">
        <f t="shared" si="130"/>
        <v>3</v>
      </c>
      <c r="H2710" s="49">
        <f t="shared" si="131"/>
        <v>0</v>
      </c>
    </row>
    <row r="2711" spans="1:8" x14ac:dyDescent="0.25">
      <c r="A2711" s="268" t="s">
        <v>629</v>
      </c>
      <c r="B2711" s="271">
        <v>6</v>
      </c>
      <c r="C2711" s="273">
        <v>0</v>
      </c>
      <c r="D2711" s="276">
        <v>6</v>
      </c>
      <c r="E2711" s="277"/>
      <c r="F2711" s="83" t="str">
        <f t="shared" si="129"/>
        <v>March</v>
      </c>
      <c r="G2711" s="113">
        <f t="shared" si="130"/>
        <v>0</v>
      </c>
      <c r="H2711" s="49">
        <f t="shared" si="131"/>
        <v>0</v>
      </c>
    </row>
    <row r="2712" spans="1:8" x14ac:dyDescent="0.25">
      <c r="A2712" s="268" t="s">
        <v>629</v>
      </c>
      <c r="B2712" s="271">
        <v>1</v>
      </c>
      <c r="C2712" s="273">
        <v>0</v>
      </c>
      <c r="D2712" s="276">
        <v>1</v>
      </c>
      <c r="E2712" s="277"/>
      <c r="F2712" s="83" t="str">
        <f t="shared" si="129"/>
        <v>March</v>
      </c>
      <c r="G2712" s="113">
        <f t="shared" si="130"/>
        <v>0</v>
      </c>
      <c r="H2712" s="49">
        <f t="shared" si="131"/>
        <v>0</v>
      </c>
    </row>
    <row r="2713" spans="1:8" x14ac:dyDescent="0.25">
      <c r="A2713" s="268" t="s">
        <v>629</v>
      </c>
      <c r="B2713" s="271">
        <v>6</v>
      </c>
      <c r="C2713" s="273">
        <v>0</v>
      </c>
      <c r="D2713" s="276">
        <v>6</v>
      </c>
      <c r="E2713" s="277"/>
      <c r="F2713" s="83" t="str">
        <f t="shared" si="129"/>
        <v>March</v>
      </c>
      <c r="G2713" s="113">
        <f t="shared" si="130"/>
        <v>0</v>
      </c>
      <c r="H2713" s="49">
        <f t="shared" si="131"/>
        <v>0</v>
      </c>
    </row>
    <row r="2714" spans="1:8" x14ac:dyDescent="0.25">
      <c r="A2714" s="268" t="s">
        <v>629</v>
      </c>
      <c r="B2714" s="271">
        <v>1</v>
      </c>
      <c r="C2714" s="273">
        <v>6</v>
      </c>
      <c r="D2714" s="276">
        <v>7</v>
      </c>
      <c r="E2714" s="279">
        <v>6.5</v>
      </c>
      <c r="F2714" s="83" t="str">
        <f t="shared" si="129"/>
        <v>March</v>
      </c>
      <c r="G2714" s="113">
        <f t="shared" si="130"/>
        <v>6</v>
      </c>
      <c r="H2714" s="49">
        <f t="shared" si="131"/>
        <v>39</v>
      </c>
    </row>
    <row r="2715" spans="1:8" x14ac:dyDescent="0.25">
      <c r="A2715" s="268" t="s">
        <v>629</v>
      </c>
      <c r="B2715" s="271">
        <v>5</v>
      </c>
      <c r="C2715" s="273">
        <v>6</v>
      </c>
      <c r="D2715" s="276">
        <v>11</v>
      </c>
      <c r="E2715" s="279">
        <v>10.09</v>
      </c>
      <c r="F2715" s="83" t="str">
        <f t="shared" si="129"/>
        <v>March</v>
      </c>
      <c r="G2715" s="113">
        <f t="shared" si="130"/>
        <v>6</v>
      </c>
      <c r="H2715" s="49">
        <f t="shared" si="131"/>
        <v>60.54</v>
      </c>
    </row>
    <row r="2716" spans="1:8" x14ac:dyDescent="0.25">
      <c r="A2716" s="268" t="s">
        <v>629</v>
      </c>
      <c r="B2716" s="271">
        <v>2</v>
      </c>
      <c r="C2716" s="273">
        <v>14</v>
      </c>
      <c r="D2716" s="276">
        <v>16</v>
      </c>
      <c r="E2716" s="279">
        <v>2.8058000000000001</v>
      </c>
      <c r="F2716" s="83" t="str">
        <f t="shared" si="129"/>
        <v>March</v>
      </c>
      <c r="G2716" s="113">
        <f t="shared" si="130"/>
        <v>14</v>
      </c>
      <c r="H2716" s="49">
        <f t="shared" si="131"/>
        <v>39.281199999999998</v>
      </c>
    </row>
    <row r="2717" spans="1:8" x14ac:dyDescent="0.25">
      <c r="A2717" s="268" t="s">
        <v>629</v>
      </c>
      <c r="B2717" s="271">
        <v>6</v>
      </c>
      <c r="C2717" s="273">
        <v>6</v>
      </c>
      <c r="D2717" s="276">
        <v>12</v>
      </c>
      <c r="E2717" s="279">
        <v>11.31</v>
      </c>
      <c r="F2717" s="83" t="str">
        <f t="shared" ref="F2717:F2780" si="132">"March"</f>
        <v>March</v>
      </c>
      <c r="G2717" s="113">
        <f t="shared" si="130"/>
        <v>6</v>
      </c>
      <c r="H2717" s="49">
        <f t="shared" si="131"/>
        <v>67.86</v>
      </c>
    </row>
    <row r="2718" spans="1:8" x14ac:dyDescent="0.25">
      <c r="A2718" s="268" t="s">
        <v>629</v>
      </c>
      <c r="B2718" s="271">
        <v>0</v>
      </c>
      <c r="C2718" s="273">
        <v>0</v>
      </c>
      <c r="D2718" s="276">
        <v>0</v>
      </c>
      <c r="E2718" s="277"/>
      <c r="F2718" s="83" t="str">
        <f t="shared" si="132"/>
        <v>March</v>
      </c>
      <c r="G2718" s="113">
        <f t="shared" si="130"/>
        <v>0</v>
      </c>
      <c r="H2718" s="49">
        <f t="shared" si="131"/>
        <v>0</v>
      </c>
    </row>
    <row r="2719" spans="1:8" x14ac:dyDescent="0.25">
      <c r="A2719" s="268" t="s">
        <v>629</v>
      </c>
      <c r="B2719" s="271"/>
      <c r="C2719" s="273">
        <v>0</v>
      </c>
      <c r="D2719" s="275"/>
      <c r="E2719" s="279">
        <v>9.5150000000000006</v>
      </c>
      <c r="F2719" s="83" t="str">
        <f t="shared" si="132"/>
        <v>March</v>
      </c>
      <c r="G2719" s="113">
        <f t="shared" si="130"/>
        <v>0</v>
      </c>
      <c r="H2719" s="49">
        <f t="shared" si="131"/>
        <v>0</v>
      </c>
    </row>
    <row r="2720" spans="1:8" x14ac:dyDescent="0.25">
      <c r="A2720" s="268" t="s">
        <v>629</v>
      </c>
      <c r="B2720" s="271">
        <v>0</v>
      </c>
      <c r="C2720" s="273">
        <v>0</v>
      </c>
      <c r="D2720" s="276">
        <v>0</v>
      </c>
      <c r="E2720" s="279">
        <v>15.39</v>
      </c>
      <c r="F2720" s="83" t="str">
        <f t="shared" si="132"/>
        <v>March</v>
      </c>
      <c r="G2720" s="113">
        <f t="shared" si="130"/>
        <v>0</v>
      </c>
      <c r="H2720" s="49">
        <f t="shared" si="131"/>
        <v>0</v>
      </c>
    </row>
    <row r="2721" spans="1:8" x14ac:dyDescent="0.25">
      <c r="A2721" s="268" t="s">
        <v>626</v>
      </c>
      <c r="B2721" s="271">
        <v>0</v>
      </c>
      <c r="C2721" s="273">
        <v>0</v>
      </c>
      <c r="D2721" s="276">
        <v>0</v>
      </c>
      <c r="E2721" s="279">
        <v>12.3825</v>
      </c>
      <c r="F2721" s="83" t="str">
        <f t="shared" si="132"/>
        <v>March</v>
      </c>
      <c r="G2721" s="113">
        <f t="shared" si="130"/>
        <v>0</v>
      </c>
      <c r="H2721" s="49">
        <f t="shared" si="131"/>
        <v>0</v>
      </c>
    </row>
    <row r="2722" spans="1:8" x14ac:dyDescent="0.25">
      <c r="A2722" s="268" t="s">
        <v>626</v>
      </c>
      <c r="B2722" s="271">
        <v>1</v>
      </c>
      <c r="C2722" s="273">
        <v>0</v>
      </c>
      <c r="D2722" s="276">
        <v>1</v>
      </c>
      <c r="E2722" s="279">
        <v>12.5625</v>
      </c>
      <c r="F2722" s="83" t="str">
        <f t="shared" si="132"/>
        <v>March</v>
      </c>
      <c r="G2722" s="113">
        <f t="shared" si="130"/>
        <v>0</v>
      </c>
      <c r="H2722" s="49">
        <f t="shared" si="131"/>
        <v>0</v>
      </c>
    </row>
    <row r="2723" spans="1:8" x14ac:dyDescent="0.25">
      <c r="A2723" s="268" t="s">
        <v>626</v>
      </c>
      <c r="B2723" s="271">
        <v>0</v>
      </c>
      <c r="C2723" s="273">
        <v>4</v>
      </c>
      <c r="D2723" s="276">
        <v>4</v>
      </c>
      <c r="E2723" s="279">
        <v>10.66</v>
      </c>
      <c r="F2723" s="83" t="str">
        <f t="shared" si="132"/>
        <v>March</v>
      </c>
      <c r="G2723" s="113">
        <f t="shared" si="130"/>
        <v>4</v>
      </c>
      <c r="H2723" s="49">
        <f t="shared" si="131"/>
        <v>42.64</v>
      </c>
    </row>
    <row r="2724" spans="1:8" x14ac:dyDescent="0.25">
      <c r="A2724" s="268" t="s">
        <v>626</v>
      </c>
      <c r="B2724" s="271">
        <v>0</v>
      </c>
      <c r="C2724" s="273">
        <v>0</v>
      </c>
      <c r="D2724" s="276">
        <v>0</v>
      </c>
      <c r="E2724" s="279">
        <v>15.29</v>
      </c>
      <c r="F2724" s="83" t="str">
        <f t="shared" si="132"/>
        <v>March</v>
      </c>
      <c r="G2724" s="113">
        <f t="shared" si="130"/>
        <v>0</v>
      </c>
      <c r="H2724" s="49">
        <f t="shared" si="131"/>
        <v>0</v>
      </c>
    </row>
    <row r="2725" spans="1:8" x14ac:dyDescent="0.25">
      <c r="A2725" s="268" t="s">
        <v>626</v>
      </c>
      <c r="B2725" s="271">
        <v>0</v>
      </c>
      <c r="C2725" s="273">
        <v>0</v>
      </c>
      <c r="D2725" s="276">
        <v>0</v>
      </c>
      <c r="E2725" s="279">
        <v>10.315</v>
      </c>
      <c r="F2725" s="83" t="str">
        <f t="shared" si="132"/>
        <v>March</v>
      </c>
      <c r="G2725" s="113">
        <f t="shared" si="130"/>
        <v>0</v>
      </c>
      <c r="H2725" s="49">
        <f t="shared" si="131"/>
        <v>0</v>
      </c>
    </row>
    <row r="2726" spans="1:8" x14ac:dyDescent="0.25">
      <c r="A2726" s="268" t="s">
        <v>626</v>
      </c>
      <c r="B2726" s="271">
        <v>7</v>
      </c>
      <c r="C2726" s="273">
        <v>0</v>
      </c>
      <c r="D2726" s="276">
        <v>7</v>
      </c>
      <c r="E2726" s="279">
        <v>9.9849999999999994</v>
      </c>
      <c r="F2726" s="83" t="str">
        <f t="shared" si="132"/>
        <v>March</v>
      </c>
      <c r="G2726" s="113">
        <f t="shared" si="130"/>
        <v>0</v>
      </c>
      <c r="H2726" s="49">
        <f t="shared" si="131"/>
        <v>0</v>
      </c>
    </row>
    <row r="2727" spans="1:8" x14ac:dyDescent="0.25">
      <c r="A2727" s="268" t="s">
        <v>626</v>
      </c>
      <c r="B2727" s="271">
        <v>1</v>
      </c>
      <c r="C2727" s="273">
        <v>4</v>
      </c>
      <c r="D2727" s="276">
        <v>5</v>
      </c>
      <c r="E2727" s="279">
        <v>10.965</v>
      </c>
      <c r="F2727" s="83" t="str">
        <f t="shared" si="132"/>
        <v>March</v>
      </c>
      <c r="G2727" s="113">
        <f t="shared" si="130"/>
        <v>4</v>
      </c>
      <c r="H2727" s="49">
        <f t="shared" si="131"/>
        <v>43.86</v>
      </c>
    </row>
    <row r="2728" spans="1:8" x14ac:dyDescent="0.25">
      <c r="A2728" s="268" t="s">
        <v>626</v>
      </c>
      <c r="B2728" s="271"/>
      <c r="C2728" s="273">
        <v>0</v>
      </c>
      <c r="D2728" s="275"/>
      <c r="E2728" s="277"/>
      <c r="F2728" s="83" t="str">
        <f t="shared" si="132"/>
        <v>March</v>
      </c>
      <c r="G2728" s="113">
        <f t="shared" si="130"/>
        <v>0</v>
      </c>
      <c r="H2728" s="49">
        <f t="shared" si="131"/>
        <v>0</v>
      </c>
    </row>
    <row r="2729" spans="1:8" x14ac:dyDescent="0.25">
      <c r="A2729" s="268" t="s">
        <v>626</v>
      </c>
      <c r="B2729" s="271"/>
      <c r="C2729" s="273">
        <v>0</v>
      </c>
      <c r="D2729" s="275"/>
      <c r="E2729" s="279">
        <v>0.2041</v>
      </c>
      <c r="F2729" s="83" t="str">
        <f t="shared" si="132"/>
        <v>March</v>
      </c>
      <c r="G2729" s="113">
        <f t="shared" si="130"/>
        <v>0</v>
      </c>
      <c r="H2729" s="49">
        <f t="shared" si="131"/>
        <v>0</v>
      </c>
    </row>
    <row r="2730" spans="1:8" x14ac:dyDescent="0.25">
      <c r="A2730" s="268" t="s">
        <v>626</v>
      </c>
      <c r="B2730" s="271"/>
      <c r="C2730" s="273">
        <v>0</v>
      </c>
      <c r="D2730" s="275"/>
      <c r="E2730" s="277"/>
      <c r="F2730" s="83" t="str">
        <f t="shared" si="132"/>
        <v>March</v>
      </c>
      <c r="G2730" s="113">
        <f t="shared" si="130"/>
        <v>0</v>
      </c>
      <c r="H2730" s="49">
        <f t="shared" si="131"/>
        <v>0</v>
      </c>
    </row>
    <row r="2731" spans="1:8" x14ac:dyDescent="0.25">
      <c r="A2731" s="268" t="s">
        <v>626</v>
      </c>
      <c r="B2731" s="271"/>
      <c r="C2731" s="273">
        <v>0</v>
      </c>
      <c r="D2731" s="275"/>
      <c r="E2731" s="277"/>
      <c r="F2731" s="83" t="str">
        <f t="shared" si="132"/>
        <v>March</v>
      </c>
      <c r="G2731" s="113">
        <f t="shared" si="130"/>
        <v>0</v>
      </c>
      <c r="H2731" s="49">
        <f t="shared" si="131"/>
        <v>0</v>
      </c>
    </row>
    <row r="2732" spans="1:8" x14ac:dyDescent="0.25">
      <c r="A2732" s="268" t="s">
        <v>631</v>
      </c>
      <c r="B2732" s="271"/>
      <c r="C2732" s="273">
        <v>2</v>
      </c>
      <c r="D2732" s="275"/>
      <c r="E2732" s="279">
        <v>2.58</v>
      </c>
      <c r="F2732" s="83" t="str">
        <f t="shared" si="132"/>
        <v>March</v>
      </c>
      <c r="G2732" s="113">
        <f t="shared" si="130"/>
        <v>2</v>
      </c>
      <c r="H2732" s="49">
        <f t="shared" si="131"/>
        <v>5.16</v>
      </c>
    </row>
    <row r="2733" spans="1:8" x14ac:dyDescent="0.25">
      <c r="A2733" s="268" t="s">
        <v>631</v>
      </c>
      <c r="B2733" s="271"/>
      <c r="C2733" s="273">
        <v>4</v>
      </c>
      <c r="D2733" s="275"/>
      <c r="E2733" s="279">
        <v>2.58</v>
      </c>
      <c r="F2733" s="83" t="str">
        <f t="shared" si="132"/>
        <v>March</v>
      </c>
      <c r="G2733" s="113">
        <f t="shared" si="130"/>
        <v>4</v>
      </c>
      <c r="H2733" s="49">
        <f t="shared" si="131"/>
        <v>10.32</v>
      </c>
    </row>
    <row r="2734" spans="1:8" x14ac:dyDescent="0.25">
      <c r="A2734" s="268" t="s">
        <v>631</v>
      </c>
      <c r="B2734" s="271"/>
      <c r="C2734" s="273">
        <v>0</v>
      </c>
      <c r="D2734" s="275"/>
      <c r="E2734" s="279">
        <v>2.58</v>
      </c>
      <c r="F2734" s="83" t="str">
        <f t="shared" si="132"/>
        <v>March</v>
      </c>
      <c r="G2734" s="113">
        <f t="shared" si="130"/>
        <v>0</v>
      </c>
      <c r="H2734" s="49">
        <f t="shared" si="131"/>
        <v>0</v>
      </c>
    </row>
    <row r="2735" spans="1:8" x14ac:dyDescent="0.25">
      <c r="A2735" s="268" t="s">
        <v>631</v>
      </c>
      <c r="B2735" s="271"/>
      <c r="C2735" s="273">
        <v>0</v>
      </c>
      <c r="D2735" s="275"/>
      <c r="E2735" s="279">
        <v>2.58</v>
      </c>
      <c r="F2735" s="83" t="str">
        <f t="shared" si="132"/>
        <v>March</v>
      </c>
      <c r="G2735" s="113">
        <f t="shared" si="130"/>
        <v>0</v>
      </c>
      <c r="H2735" s="49">
        <f t="shared" si="131"/>
        <v>0</v>
      </c>
    </row>
    <row r="2736" spans="1:8" x14ac:dyDescent="0.25">
      <c r="A2736" s="268" t="s">
        <v>631</v>
      </c>
      <c r="B2736" s="271"/>
      <c r="C2736" s="273">
        <v>2</v>
      </c>
      <c r="D2736" s="275"/>
      <c r="E2736" s="279">
        <v>2.58</v>
      </c>
      <c r="F2736" s="83" t="str">
        <f t="shared" si="132"/>
        <v>March</v>
      </c>
      <c r="G2736" s="113">
        <f t="shared" si="130"/>
        <v>2</v>
      </c>
      <c r="H2736" s="49">
        <f t="shared" si="131"/>
        <v>5.16</v>
      </c>
    </row>
    <row r="2737" spans="1:8" x14ac:dyDescent="0.25">
      <c r="A2737" s="268" t="s">
        <v>631</v>
      </c>
      <c r="B2737" s="271"/>
      <c r="C2737" s="273">
        <v>0</v>
      </c>
      <c r="D2737" s="275"/>
      <c r="E2737" s="279">
        <v>2.58</v>
      </c>
      <c r="F2737" s="83" t="str">
        <f t="shared" si="132"/>
        <v>March</v>
      </c>
      <c r="G2737" s="113">
        <f t="shared" si="130"/>
        <v>0</v>
      </c>
      <c r="H2737" s="49">
        <f t="shared" si="131"/>
        <v>0</v>
      </c>
    </row>
    <row r="2738" spans="1:8" x14ac:dyDescent="0.25">
      <c r="A2738" s="268" t="s">
        <v>631</v>
      </c>
      <c r="B2738" s="271"/>
      <c r="C2738" s="273">
        <v>2</v>
      </c>
      <c r="D2738" s="275"/>
      <c r="E2738" s="279">
        <v>2.58</v>
      </c>
      <c r="F2738" s="83" t="str">
        <f t="shared" si="132"/>
        <v>March</v>
      </c>
      <c r="G2738" s="113">
        <f t="shared" si="130"/>
        <v>2</v>
      </c>
      <c r="H2738" s="49">
        <f t="shared" si="131"/>
        <v>5.16</v>
      </c>
    </row>
    <row r="2739" spans="1:8" x14ac:dyDescent="0.25">
      <c r="A2739" s="268" t="s">
        <v>631</v>
      </c>
      <c r="B2739" s="271"/>
      <c r="C2739" s="273">
        <v>0</v>
      </c>
      <c r="D2739" s="275"/>
      <c r="E2739" s="279">
        <v>2.58</v>
      </c>
      <c r="F2739" s="83" t="str">
        <f t="shared" si="132"/>
        <v>March</v>
      </c>
      <c r="G2739" s="113">
        <f t="shared" si="130"/>
        <v>0</v>
      </c>
      <c r="H2739" s="49">
        <f t="shared" si="131"/>
        <v>0</v>
      </c>
    </row>
    <row r="2740" spans="1:8" x14ac:dyDescent="0.25">
      <c r="A2740" s="268" t="s">
        <v>631</v>
      </c>
      <c r="B2740" s="271"/>
      <c r="C2740" s="273">
        <v>0</v>
      </c>
      <c r="D2740" s="275"/>
      <c r="E2740" s="279">
        <v>2.58</v>
      </c>
      <c r="F2740" s="83" t="str">
        <f t="shared" si="132"/>
        <v>March</v>
      </c>
      <c r="G2740" s="113">
        <f t="shared" si="130"/>
        <v>0</v>
      </c>
      <c r="H2740" s="49">
        <f t="shared" si="131"/>
        <v>0</v>
      </c>
    </row>
    <row r="2741" spans="1:8" x14ac:dyDescent="0.25">
      <c r="A2741" s="268" t="s">
        <v>651</v>
      </c>
      <c r="B2741" s="271"/>
      <c r="C2741" s="273">
        <v>0</v>
      </c>
      <c r="D2741" s="275"/>
      <c r="E2741" s="281"/>
      <c r="F2741" s="83" t="str">
        <f t="shared" si="132"/>
        <v>March</v>
      </c>
      <c r="G2741" s="113">
        <f t="shared" si="130"/>
        <v>0</v>
      </c>
      <c r="H2741" s="49">
        <f t="shared" si="131"/>
        <v>0</v>
      </c>
    </row>
    <row r="2742" spans="1:8" x14ac:dyDescent="0.25">
      <c r="A2742" s="268" t="s">
        <v>651</v>
      </c>
      <c r="B2742" s="271"/>
      <c r="C2742" s="273">
        <v>0</v>
      </c>
      <c r="D2742" s="275"/>
      <c r="E2742" s="277"/>
      <c r="F2742" s="83" t="str">
        <f t="shared" si="132"/>
        <v>March</v>
      </c>
      <c r="G2742" s="113">
        <f t="shared" si="130"/>
        <v>0</v>
      </c>
      <c r="H2742" s="49">
        <f t="shared" si="131"/>
        <v>0</v>
      </c>
    </row>
    <row r="2743" spans="1:8" x14ac:dyDescent="0.25">
      <c r="A2743" s="268" t="s">
        <v>651</v>
      </c>
      <c r="B2743" s="271"/>
      <c r="C2743" s="273">
        <v>0</v>
      </c>
      <c r="D2743" s="275"/>
      <c r="E2743" s="277"/>
      <c r="F2743" s="83" t="str">
        <f t="shared" si="132"/>
        <v>March</v>
      </c>
      <c r="G2743" s="113">
        <f t="shared" si="130"/>
        <v>0</v>
      </c>
      <c r="H2743" s="49">
        <f t="shared" si="131"/>
        <v>0</v>
      </c>
    </row>
    <row r="2744" spans="1:8" x14ac:dyDescent="0.25">
      <c r="A2744" s="268" t="s">
        <v>651</v>
      </c>
      <c r="B2744" s="271"/>
      <c r="C2744" s="273">
        <v>0</v>
      </c>
      <c r="D2744" s="275"/>
      <c r="E2744" s="277"/>
      <c r="F2744" s="83" t="str">
        <f t="shared" si="132"/>
        <v>March</v>
      </c>
      <c r="G2744" s="113">
        <f t="shared" si="130"/>
        <v>0</v>
      </c>
      <c r="H2744" s="49">
        <f t="shared" si="131"/>
        <v>0</v>
      </c>
    </row>
    <row r="2745" spans="1:8" x14ac:dyDescent="0.25">
      <c r="A2745" s="268" t="s">
        <v>651</v>
      </c>
      <c r="B2745" s="271"/>
      <c r="C2745" s="273">
        <v>0</v>
      </c>
      <c r="D2745" s="275"/>
      <c r="E2745" s="277"/>
      <c r="F2745" s="83" t="str">
        <f t="shared" si="132"/>
        <v>March</v>
      </c>
      <c r="G2745" s="113">
        <f t="shared" si="130"/>
        <v>0</v>
      </c>
      <c r="H2745" s="49">
        <f t="shared" si="131"/>
        <v>0</v>
      </c>
    </row>
    <row r="2746" spans="1:8" x14ac:dyDescent="0.25">
      <c r="A2746" s="268" t="s">
        <v>651</v>
      </c>
      <c r="B2746" s="271"/>
      <c r="C2746" s="273">
        <v>0</v>
      </c>
      <c r="D2746" s="275"/>
      <c r="E2746" s="277"/>
      <c r="F2746" s="83" t="str">
        <f t="shared" si="132"/>
        <v>March</v>
      </c>
      <c r="G2746" s="113">
        <f t="shared" si="130"/>
        <v>0</v>
      </c>
      <c r="H2746" s="49">
        <f t="shared" si="131"/>
        <v>0</v>
      </c>
    </row>
    <row r="2747" spans="1:8" x14ac:dyDescent="0.25">
      <c r="A2747" s="268" t="s">
        <v>651</v>
      </c>
      <c r="B2747" s="271"/>
      <c r="C2747" s="273">
        <v>0</v>
      </c>
      <c r="D2747" s="275"/>
      <c r="E2747" s="277"/>
      <c r="F2747" s="83" t="str">
        <f t="shared" si="132"/>
        <v>March</v>
      </c>
      <c r="G2747" s="113">
        <f t="shared" si="130"/>
        <v>0</v>
      </c>
      <c r="H2747" s="49">
        <f t="shared" si="131"/>
        <v>0</v>
      </c>
    </row>
    <row r="2748" spans="1:8" x14ac:dyDescent="0.25">
      <c r="A2748" s="268" t="s">
        <v>651</v>
      </c>
      <c r="B2748" s="271"/>
      <c r="C2748" s="273">
        <v>0</v>
      </c>
      <c r="D2748" s="275"/>
      <c r="E2748" s="277"/>
      <c r="F2748" s="83" t="str">
        <f t="shared" si="132"/>
        <v>March</v>
      </c>
      <c r="G2748" s="113">
        <f t="shared" si="130"/>
        <v>0</v>
      </c>
      <c r="H2748" s="49">
        <f t="shared" si="131"/>
        <v>0</v>
      </c>
    </row>
    <row r="2749" spans="1:8" x14ac:dyDescent="0.25">
      <c r="A2749" s="268" t="s">
        <v>651</v>
      </c>
      <c r="B2749" s="271"/>
      <c r="C2749" s="273">
        <v>0</v>
      </c>
      <c r="D2749" s="275"/>
      <c r="E2749" s="277"/>
      <c r="F2749" s="83" t="str">
        <f t="shared" si="132"/>
        <v>March</v>
      </c>
      <c r="G2749" s="113">
        <f t="shared" si="130"/>
        <v>0</v>
      </c>
      <c r="H2749" s="49">
        <f t="shared" si="131"/>
        <v>0</v>
      </c>
    </row>
    <row r="2750" spans="1:8" x14ac:dyDescent="0.25">
      <c r="A2750" s="268" t="s">
        <v>651</v>
      </c>
      <c r="B2750" s="271"/>
      <c r="C2750" s="273">
        <v>0</v>
      </c>
      <c r="D2750" s="275"/>
      <c r="E2750" s="277"/>
      <c r="F2750" s="83" t="str">
        <f t="shared" si="132"/>
        <v>March</v>
      </c>
      <c r="G2750" s="113">
        <f t="shared" si="130"/>
        <v>0</v>
      </c>
      <c r="H2750" s="49">
        <f t="shared" si="131"/>
        <v>0</v>
      </c>
    </row>
    <row r="2751" spans="1:8" x14ac:dyDescent="0.25">
      <c r="A2751" s="268" t="s">
        <v>651</v>
      </c>
      <c r="B2751" s="271"/>
      <c r="C2751" s="273">
        <v>0</v>
      </c>
      <c r="D2751" s="275"/>
      <c r="E2751" s="277"/>
      <c r="F2751" s="83" t="str">
        <f t="shared" si="132"/>
        <v>March</v>
      </c>
      <c r="G2751" s="113">
        <f t="shared" si="130"/>
        <v>0</v>
      </c>
      <c r="H2751" s="49">
        <f t="shared" si="131"/>
        <v>0</v>
      </c>
    </row>
    <row r="2752" spans="1:8" x14ac:dyDescent="0.25">
      <c r="A2752" s="268" t="s">
        <v>651</v>
      </c>
      <c r="B2752" s="271"/>
      <c r="C2752" s="273">
        <v>0</v>
      </c>
      <c r="D2752" s="275"/>
      <c r="E2752" s="279">
        <v>16.567499999999999</v>
      </c>
      <c r="F2752" s="83" t="str">
        <f t="shared" si="132"/>
        <v>March</v>
      </c>
      <c r="G2752" s="113">
        <f t="shared" si="130"/>
        <v>0</v>
      </c>
      <c r="H2752" s="49">
        <f t="shared" si="131"/>
        <v>0</v>
      </c>
    </row>
    <row r="2753" spans="1:8" x14ac:dyDescent="0.25">
      <c r="A2753" s="268" t="s">
        <v>651</v>
      </c>
      <c r="B2753" s="271"/>
      <c r="C2753" s="273">
        <v>0</v>
      </c>
      <c r="D2753" s="275"/>
      <c r="E2753" s="281"/>
      <c r="F2753" s="83" t="str">
        <f t="shared" si="132"/>
        <v>March</v>
      </c>
      <c r="G2753" s="113">
        <f t="shared" si="130"/>
        <v>0</v>
      </c>
      <c r="H2753" s="49">
        <f t="shared" si="131"/>
        <v>0</v>
      </c>
    </row>
    <row r="2754" spans="1:8" x14ac:dyDescent="0.25">
      <c r="A2754" s="268" t="s">
        <v>630</v>
      </c>
      <c r="B2754" s="271"/>
      <c r="C2754" s="273">
        <v>0</v>
      </c>
      <c r="D2754" s="275"/>
      <c r="E2754" s="279">
        <v>8.74</v>
      </c>
      <c r="F2754" s="83" t="str">
        <f t="shared" si="132"/>
        <v>March</v>
      </c>
      <c r="G2754" s="113">
        <f t="shared" si="130"/>
        <v>0</v>
      </c>
      <c r="H2754" s="49">
        <f t="shared" si="131"/>
        <v>0</v>
      </c>
    </row>
    <row r="2755" spans="1:8" x14ac:dyDescent="0.25">
      <c r="A2755" s="268" t="s">
        <v>630</v>
      </c>
      <c r="B2755" s="271"/>
      <c r="C2755" s="273">
        <v>0</v>
      </c>
      <c r="D2755" s="275"/>
      <c r="E2755" s="279">
        <v>8.74</v>
      </c>
      <c r="F2755" s="83" t="str">
        <f t="shared" si="132"/>
        <v>March</v>
      </c>
      <c r="G2755" s="113">
        <f t="shared" ref="G2755:G2818" si="133">IFERROR(IF(C2755=" ",0,C2755),0)</f>
        <v>0</v>
      </c>
      <c r="H2755" s="49">
        <f t="shared" ref="H2755:H2818" si="134">IFERROR(G2755 * E2755, 0)</f>
        <v>0</v>
      </c>
    </row>
    <row r="2756" spans="1:8" x14ac:dyDescent="0.25">
      <c r="A2756" s="268" t="s">
        <v>630</v>
      </c>
      <c r="B2756" s="271"/>
      <c r="C2756" s="273">
        <v>0</v>
      </c>
      <c r="D2756" s="275"/>
      <c r="E2756" s="279">
        <v>8.74</v>
      </c>
      <c r="F2756" s="83" t="str">
        <f t="shared" si="132"/>
        <v>March</v>
      </c>
      <c r="G2756" s="113">
        <f t="shared" si="133"/>
        <v>0</v>
      </c>
      <c r="H2756" s="49">
        <f t="shared" si="134"/>
        <v>0</v>
      </c>
    </row>
    <row r="2757" spans="1:8" x14ac:dyDescent="0.25">
      <c r="A2757" s="268" t="s">
        <v>611</v>
      </c>
      <c r="B2757" s="271"/>
      <c r="C2757" s="273">
        <v>0</v>
      </c>
      <c r="D2757" s="275"/>
      <c r="E2757" s="277"/>
      <c r="F2757" s="83" t="str">
        <f t="shared" si="132"/>
        <v>March</v>
      </c>
      <c r="G2757" s="113">
        <f t="shared" si="133"/>
        <v>0</v>
      </c>
      <c r="H2757" s="49">
        <f t="shared" si="134"/>
        <v>0</v>
      </c>
    </row>
    <row r="2758" spans="1:8" x14ac:dyDescent="0.25">
      <c r="A2758" s="268" t="s">
        <v>628</v>
      </c>
      <c r="B2758" s="271"/>
      <c r="C2758" s="273">
        <v>0</v>
      </c>
      <c r="D2758" s="275"/>
      <c r="E2758" s="281"/>
      <c r="F2758" s="83" t="str">
        <f t="shared" si="132"/>
        <v>March</v>
      </c>
      <c r="G2758" s="113">
        <f t="shared" si="133"/>
        <v>0</v>
      </c>
      <c r="H2758" s="49">
        <f t="shared" si="134"/>
        <v>0</v>
      </c>
    </row>
    <row r="2759" spans="1:8" x14ac:dyDescent="0.25">
      <c r="A2759" s="268" t="s">
        <v>628</v>
      </c>
      <c r="B2759" s="271"/>
      <c r="C2759" s="273">
        <v>1200</v>
      </c>
      <c r="D2759" s="275"/>
      <c r="E2759" s="279">
        <v>2.06E-2</v>
      </c>
      <c r="F2759" s="83" t="str">
        <f t="shared" si="132"/>
        <v>March</v>
      </c>
      <c r="G2759" s="113">
        <f t="shared" si="133"/>
        <v>1200</v>
      </c>
      <c r="H2759" s="49">
        <f t="shared" si="134"/>
        <v>24.72</v>
      </c>
    </row>
    <row r="2760" spans="1:8" x14ac:dyDescent="0.25">
      <c r="A2760" s="268" t="s">
        <v>628</v>
      </c>
      <c r="B2760" s="271"/>
      <c r="C2760" s="273">
        <v>0</v>
      </c>
      <c r="D2760" s="275"/>
      <c r="E2760" s="277"/>
      <c r="F2760" s="83" t="str">
        <f t="shared" si="132"/>
        <v>March</v>
      </c>
      <c r="G2760" s="113">
        <f t="shared" si="133"/>
        <v>0</v>
      </c>
      <c r="H2760" s="49">
        <f t="shared" si="134"/>
        <v>0</v>
      </c>
    </row>
    <row r="2761" spans="1:8" x14ac:dyDescent="0.25">
      <c r="A2761" s="268" t="s">
        <v>628</v>
      </c>
      <c r="B2761" s="271">
        <v>1</v>
      </c>
      <c r="C2761" s="273">
        <v>3</v>
      </c>
      <c r="D2761" s="276">
        <v>4</v>
      </c>
      <c r="E2761" s="279">
        <v>17.32</v>
      </c>
      <c r="F2761" s="83" t="str">
        <f t="shared" si="132"/>
        <v>March</v>
      </c>
      <c r="G2761" s="113">
        <f t="shared" si="133"/>
        <v>3</v>
      </c>
      <c r="H2761" s="49">
        <f t="shared" si="134"/>
        <v>51.96</v>
      </c>
    </row>
    <row r="2762" spans="1:8" x14ac:dyDescent="0.25">
      <c r="A2762" s="268" t="s">
        <v>628</v>
      </c>
      <c r="B2762" s="271"/>
      <c r="C2762" s="273">
        <v>2</v>
      </c>
      <c r="D2762" s="275"/>
      <c r="E2762" s="279">
        <v>16.5</v>
      </c>
      <c r="F2762" s="83" t="str">
        <f t="shared" si="132"/>
        <v>March</v>
      </c>
      <c r="G2762" s="113">
        <f t="shared" si="133"/>
        <v>2</v>
      </c>
      <c r="H2762" s="49">
        <f t="shared" si="134"/>
        <v>33</v>
      </c>
    </row>
    <row r="2763" spans="1:8" x14ac:dyDescent="0.25">
      <c r="A2763" s="268" t="s">
        <v>628</v>
      </c>
      <c r="B2763" s="271"/>
      <c r="C2763" s="273">
        <v>500</v>
      </c>
      <c r="D2763" s="275"/>
      <c r="E2763" s="279">
        <v>2.1999999999999999E-2</v>
      </c>
      <c r="F2763" s="83" t="str">
        <f t="shared" si="132"/>
        <v>March</v>
      </c>
      <c r="G2763" s="113">
        <f t="shared" si="133"/>
        <v>500</v>
      </c>
      <c r="H2763" s="49">
        <f t="shared" si="134"/>
        <v>11</v>
      </c>
    </row>
    <row r="2764" spans="1:8" x14ac:dyDescent="0.25">
      <c r="A2764" s="268" t="s">
        <v>628</v>
      </c>
      <c r="B2764" s="271"/>
      <c r="C2764" s="273">
        <v>0</v>
      </c>
      <c r="D2764" s="275"/>
      <c r="E2764" s="279">
        <v>2.8840000000000001E-2</v>
      </c>
      <c r="F2764" s="83" t="str">
        <f t="shared" si="132"/>
        <v>March</v>
      </c>
      <c r="G2764" s="113">
        <f t="shared" si="133"/>
        <v>0</v>
      </c>
      <c r="H2764" s="49">
        <f t="shared" si="134"/>
        <v>0</v>
      </c>
    </row>
    <row r="2765" spans="1:8" x14ac:dyDescent="0.25">
      <c r="A2765" s="268" t="s">
        <v>628</v>
      </c>
      <c r="B2765" s="271"/>
      <c r="C2765" s="273">
        <v>200</v>
      </c>
      <c r="D2765" s="275"/>
      <c r="E2765" s="279">
        <v>6.9699999999999998E-2</v>
      </c>
      <c r="F2765" s="83" t="str">
        <f t="shared" si="132"/>
        <v>March</v>
      </c>
      <c r="G2765" s="113">
        <f t="shared" si="133"/>
        <v>200</v>
      </c>
      <c r="H2765" s="49">
        <f t="shared" si="134"/>
        <v>13.94</v>
      </c>
    </row>
    <row r="2766" spans="1:8" x14ac:dyDescent="0.25">
      <c r="A2766" s="268" t="s">
        <v>628</v>
      </c>
      <c r="B2766" s="271"/>
      <c r="C2766" s="273">
        <v>3</v>
      </c>
      <c r="D2766" s="275"/>
      <c r="E2766" s="279">
        <v>2.2799999999999998</v>
      </c>
      <c r="F2766" s="83" t="str">
        <f t="shared" si="132"/>
        <v>March</v>
      </c>
      <c r="G2766" s="113">
        <f t="shared" si="133"/>
        <v>3</v>
      </c>
      <c r="H2766" s="49">
        <f t="shared" si="134"/>
        <v>6.84</v>
      </c>
    </row>
    <row r="2767" spans="1:8" x14ac:dyDescent="0.25">
      <c r="A2767" s="268" t="s">
        <v>628</v>
      </c>
      <c r="B2767" s="271"/>
      <c r="C2767" s="273">
        <v>2</v>
      </c>
      <c r="D2767" s="275"/>
      <c r="E2767" s="279">
        <v>15.2</v>
      </c>
      <c r="F2767" s="83" t="str">
        <f t="shared" si="132"/>
        <v>March</v>
      </c>
      <c r="G2767" s="113">
        <f t="shared" si="133"/>
        <v>2</v>
      </c>
      <c r="H2767" s="49">
        <f t="shared" si="134"/>
        <v>30.4</v>
      </c>
    </row>
    <row r="2768" spans="1:8" x14ac:dyDescent="0.25">
      <c r="A2768" s="268" t="s">
        <v>624</v>
      </c>
      <c r="B2768" s="271">
        <v>1</v>
      </c>
      <c r="C2768" s="273">
        <v>0</v>
      </c>
      <c r="D2768" s="276">
        <v>1</v>
      </c>
      <c r="E2768" s="279">
        <v>7.3249999999999996E-2</v>
      </c>
      <c r="F2768" s="83" t="str">
        <f t="shared" si="132"/>
        <v>March</v>
      </c>
      <c r="G2768" s="113">
        <f t="shared" si="133"/>
        <v>0</v>
      </c>
      <c r="H2768" s="49">
        <f t="shared" si="134"/>
        <v>0</v>
      </c>
    </row>
    <row r="2769" spans="1:8" x14ac:dyDescent="0.25">
      <c r="A2769" s="268" t="s">
        <v>624</v>
      </c>
      <c r="B2769" s="271">
        <v>0</v>
      </c>
      <c r="C2769" s="273">
        <v>1000</v>
      </c>
      <c r="D2769" s="276">
        <v>1000</v>
      </c>
      <c r="E2769" s="279">
        <v>0.11731999999999999</v>
      </c>
      <c r="F2769" s="83" t="str">
        <f t="shared" si="132"/>
        <v>March</v>
      </c>
      <c r="G2769" s="113">
        <f t="shared" si="133"/>
        <v>1000</v>
      </c>
      <c r="H2769" s="49">
        <f t="shared" si="134"/>
        <v>117.32</v>
      </c>
    </row>
    <row r="2770" spans="1:8" x14ac:dyDescent="0.25">
      <c r="A2770" s="268" t="s">
        <v>624</v>
      </c>
      <c r="B2770" s="271">
        <v>0</v>
      </c>
      <c r="C2770" s="273">
        <v>1000</v>
      </c>
      <c r="D2770" s="276">
        <v>1000</v>
      </c>
      <c r="E2770" s="279">
        <v>0.14956</v>
      </c>
      <c r="F2770" s="83" t="str">
        <f t="shared" si="132"/>
        <v>March</v>
      </c>
      <c r="G2770" s="113">
        <f t="shared" si="133"/>
        <v>1000</v>
      </c>
      <c r="H2770" s="49">
        <f t="shared" si="134"/>
        <v>149.56</v>
      </c>
    </row>
    <row r="2771" spans="1:8" x14ac:dyDescent="0.25">
      <c r="A2771" s="268" t="s">
        <v>624</v>
      </c>
      <c r="B2771" s="271">
        <v>0</v>
      </c>
      <c r="C2771" s="273">
        <v>600</v>
      </c>
      <c r="D2771" s="276">
        <v>600</v>
      </c>
      <c r="E2771" s="279">
        <v>0.18357999999999999</v>
      </c>
      <c r="F2771" s="83" t="str">
        <f t="shared" si="132"/>
        <v>March</v>
      </c>
      <c r="G2771" s="113">
        <f t="shared" si="133"/>
        <v>600</v>
      </c>
      <c r="H2771" s="49">
        <f t="shared" si="134"/>
        <v>110.148</v>
      </c>
    </row>
    <row r="2772" spans="1:8" x14ac:dyDescent="0.25">
      <c r="A2772" s="268" t="s">
        <v>624</v>
      </c>
      <c r="B2772" s="271">
        <v>0</v>
      </c>
      <c r="C2772" s="273">
        <v>1000</v>
      </c>
      <c r="D2772" s="276">
        <v>1000</v>
      </c>
      <c r="E2772" s="279">
        <v>0</v>
      </c>
      <c r="F2772" s="83" t="str">
        <f t="shared" si="132"/>
        <v>March</v>
      </c>
      <c r="G2772" s="113">
        <f t="shared" si="133"/>
        <v>1000</v>
      </c>
      <c r="H2772" s="49">
        <f t="shared" si="134"/>
        <v>0</v>
      </c>
    </row>
    <row r="2773" spans="1:8" x14ac:dyDescent="0.25">
      <c r="A2773" s="268" t="s">
        <v>624</v>
      </c>
      <c r="B2773" s="271">
        <v>0</v>
      </c>
      <c r="C2773" s="273">
        <v>0</v>
      </c>
      <c r="D2773" s="276">
        <v>0</v>
      </c>
      <c r="E2773" s="277"/>
      <c r="F2773" s="83" t="str">
        <f t="shared" si="132"/>
        <v>March</v>
      </c>
      <c r="G2773" s="113">
        <f t="shared" si="133"/>
        <v>0</v>
      </c>
      <c r="H2773" s="49">
        <f t="shared" si="134"/>
        <v>0</v>
      </c>
    </row>
    <row r="2774" spans="1:8" x14ac:dyDescent="0.25">
      <c r="A2774" s="268" t="s">
        <v>624</v>
      </c>
      <c r="B2774" s="271">
        <v>0</v>
      </c>
      <c r="C2774" s="273">
        <v>0</v>
      </c>
      <c r="D2774" s="276">
        <v>0</v>
      </c>
      <c r="E2774" s="277"/>
      <c r="F2774" s="83" t="str">
        <f t="shared" si="132"/>
        <v>March</v>
      </c>
      <c r="G2774" s="113">
        <f t="shared" si="133"/>
        <v>0</v>
      </c>
      <c r="H2774" s="49">
        <f t="shared" si="134"/>
        <v>0</v>
      </c>
    </row>
    <row r="2775" spans="1:8" x14ac:dyDescent="0.25">
      <c r="A2775" s="268" t="s">
        <v>635</v>
      </c>
      <c r="B2775" s="271">
        <v>0</v>
      </c>
      <c r="C2775" s="273">
        <v>1000</v>
      </c>
      <c r="D2775" s="276">
        <v>1000</v>
      </c>
      <c r="E2775" s="279">
        <v>0.1231</v>
      </c>
      <c r="F2775" s="83" t="str">
        <f t="shared" si="132"/>
        <v>March</v>
      </c>
      <c r="G2775" s="113">
        <f t="shared" si="133"/>
        <v>1000</v>
      </c>
      <c r="H2775" s="49">
        <f t="shared" si="134"/>
        <v>123.1</v>
      </c>
    </row>
    <row r="2776" spans="1:8" x14ac:dyDescent="0.25">
      <c r="A2776" s="268" t="s">
        <v>624</v>
      </c>
      <c r="B2776" s="271">
        <v>0</v>
      </c>
      <c r="C2776" s="273">
        <v>900</v>
      </c>
      <c r="D2776" s="276">
        <v>900</v>
      </c>
      <c r="E2776" s="279">
        <v>0.11545</v>
      </c>
      <c r="F2776" s="83" t="str">
        <f t="shared" si="132"/>
        <v>March</v>
      </c>
      <c r="G2776" s="113">
        <f t="shared" si="133"/>
        <v>900</v>
      </c>
      <c r="H2776" s="49">
        <f t="shared" si="134"/>
        <v>103.905</v>
      </c>
    </row>
    <row r="2777" spans="1:8" x14ac:dyDescent="0.25">
      <c r="A2777" s="268" t="s">
        <v>624</v>
      </c>
      <c r="B2777" s="271">
        <v>0</v>
      </c>
      <c r="C2777" s="273">
        <v>0</v>
      </c>
      <c r="D2777" s="276">
        <v>0</v>
      </c>
      <c r="E2777" s="279">
        <v>6.7000000000000004E-2</v>
      </c>
      <c r="F2777" s="83" t="str">
        <f t="shared" si="132"/>
        <v>March</v>
      </c>
      <c r="G2777" s="113">
        <f t="shared" si="133"/>
        <v>0</v>
      </c>
      <c r="H2777" s="49">
        <f t="shared" si="134"/>
        <v>0</v>
      </c>
    </row>
    <row r="2778" spans="1:8" x14ac:dyDescent="0.25">
      <c r="A2778" s="268" t="s">
        <v>624</v>
      </c>
      <c r="B2778" s="271">
        <v>1</v>
      </c>
      <c r="C2778" s="273">
        <v>696</v>
      </c>
      <c r="D2778" s="276">
        <v>697</v>
      </c>
      <c r="E2778" s="279">
        <v>6.9000000000000006E-2</v>
      </c>
      <c r="F2778" s="83" t="str">
        <f t="shared" si="132"/>
        <v>March</v>
      </c>
      <c r="G2778" s="113">
        <f t="shared" si="133"/>
        <v>696</v>
      </c>
      <c r="H2778" s="49">
        <f t="shared" si="134"/>
        <v>48.024000000000001</v>
      </c>
    </row>
    <row r="2779" spans="1:8" x14ac:dyDescent="0.25">
      <c r="A2779" s="268" t="s">
        <v>624</v>
      </c>
      <c r="B2779" s="271">
        <v>4</v>
      </c>
      <c r="C2779" s="273">
        <v>0</v>
      </c>
      <c r="D2779" s="276">
        <v>4</v>
      </c>
      <c r="E2779" s="279">
        <v>0.11731999999999999</v>
      </c>
      <c r="F2779" s="83" t="str">
        <f t="shared" si="132"/>
        <v>March</v>
      </c>
      <c r="G2779" s="113">
        <f t="shared" si="133"/>
        <v>0</v>
      </c>
      <c r="H2779" s="49">
        <f t="shared" si="134"/>
        <v>0</v>
      </c>
    </row>
    <row r="2780" spans="1:8" x14ac:dyDescent="0.25">
      <c r="A2780" s="268" t="s">
        <v>624</v>
      </c>
      <c r="B2780" s="271">
        <v>14</v>
      </c>
      <c r="C2780" s="273">
        <v>915</v>
      </c>
      <c r="D2780" s="276">
        <v>929</v>
      </c>
      <c r="E2780" s="279">
        <v>4.1300000000000003E-2</v>
      </c>
      <c r="F2780" s="83" t="str">
        <f t="shared" si="132"/>
        <v>March</v>
      </c>
      <c r="G2780" s="113">
        <f t="shared" si="133"/>
        <v>915</v>
      </c>
      <c r="H2780" s="49">
        <f t="shared" si="134"/>
        <v>37.789500000000004</v>
      </c>
    </row>
    <row r="2781" spans="1:8" x14ac:dyDescent="0.25">
      <c r="A2781" s="268" t="s">
        <v>624</v>
      </c>
      <c r="B2781" s="271">
        <v>0</v>
      </c>
      <c r="C2781" s="273">
        <v>0</v>
      </c>
      <c r="D2781" s="276">
        <v>0</v>
      </c>
      <c r="E2781" s="279">
        <v>0.10417</v>
      </c>
      <c r="F2781" s="83" t="str">
        <f t="shared" ref="F2781:F2818" si="135">"March"</f>
        <v>March</v>
      </c>
      <c r="G2781" s="113">
        <f t="shared" si="133"/>
        <v>0</v>
      </c>
      <c r="H2781" s="49">
        <f t="shared" si="134"/>
        <v>0</v>
      </c>
    </row>
    <row r="2782" spans="1:8" x14ac:dyDescent="0.25">
      <c r="A2782" s="268" t="s">
        <v>624</v>
      </c>
      <c r="B2782" s="271"/>
      <c r="C2782" s="273">
        <v>1000</v>
      </c>
      <c r="D2782" s="275"/>
      <c r="E2782" s="279">
        <v>1.5350000000000001E-2</v>
      </c>
      <c r="F2782" s="83" t="str">
        <f t="shared" si="135"/>
        <v>March</v>
      </c>
      <c r="G2782" s="113">
        <f t="shared" si="133"/>
        <v>1000</v>
      </c>
      <c r="H2782" s="49">
        <f t="shared" si="134"/>
        <v>15.350000000000001</v>
      </c>
    </row>
    <row r="2783" spans="1:8" x14ac:dyDescent="0.25">
      <c r="A2783" s="268" t="s">
        <v>624</v>
      </c>
      <c r="B2783" s="271"/>
      <c r="C2783" s="273">
        <v>0</v>
      </c>
      <c r="D2783" s="275"/>
      <c r="E2783" s="277"/>
      <c r="F2783" s="83" t="str">
        <f t="shared" si="135"/>
        <v>March</v>
      </c>
      <c r="G2783" s="113">
        <f t="shared" si="133"/>
        <v>0</v>
      </c>
      <c r="H2783" s="49">
        <f t="shared" si="134"/>
        <v>0</v>
      </c>
    </row>
    <row r="2784" spans="1:8" x14ac:dyDescent="0.25">
      <c r="A2784" s="268" t="s">
        <v>624</v>
      </c>
      <c r="B2784" s="271"/>
      <c r="C2784" s="273">
        <v>0</v>
      </c>
      <c r="D2784" s="275"/>
      <c r="E2784" s="279">
        <v>3.84</v>
      </c>
      <c r="F2784" s="83" t="str">
        <f t="shared" si="135"/>
        <v>March</v>
      </c>
      <c r="G2784" s="113">
        <f t="shared" si="133"/>
        <v>0</v>
      </c>
      <c r="H2784" s="49">
        <f t="shared" si="134"/>
        <v>0</v>
      </c>
    </row>
    <row r="2785" spans="1:8" x14ac:dyDescent="0.25">
      <c r="A2785" s="268" t="s">
        <v>624</v>
      </c>
      <c r="B2785" s="271"/>
      <c r="C2785" s="273">
        <v>0</v>
      </c>
      <c r="D2785" s="275"/>
      <c r="E2785" s="279">
        <v>29.54</v>
      </c>
      <c r="F2785" s="83" t="str">
        <f t="shared" si="135"/>
        <v>March</v>
      </c>
      <c r="G2785" s="113">
        <f t="shared" si="133"/>
        <v>0</v>
      </c>
      <c r="H2785" s="49">
        <f t="shared" si="134"/>
        <v>0</v>
      </c>
    </row>
    <row r="2786" spans="1:8" x14ac:dyDescent="0.25">
      <c r="A2786" s="268" t="s">
        <v>624</v>
      </c>
      <c r="B2786" s="271"/>
      <c r="C2786" s="272"/>
      <c r="D2786" s="275"/>
      <c r="E2786" s="279">
        <v>4.1176000000000004</v>
      </c>
      <c r="F2786" s="83" t="str">
        <f t="shared" si="135"/>
        <v>March</v>
      </c>
      <c r="G2786" s="113">
        <f t="shared" si="133"/>
        <v>0</v>
      </c>
      <c r="H2786" s="49">
        <f t="shared" si="134"/>
        <v>0</v>
      </c>
    </row>
    <row r="2787" spans="1:8" x14ac:dyDescent="0.25">
      <c r="A2787" s="268" t="s">
        <v>625</v>
      </c>
      <c r="B2787" s="271">
        <v>1</v>
      </c>
      <c r="C2787" s="273">
        <v>1000</v>
      </c>
      <c r="D2787" s="276">
        <v>1001</v>
      </c>
      <c r="E2787" s="279">
        <v>4.9279999999999997E-2</v>
      </c>
      <c r="F2787" s="83" t="str">
        <f t="shared" si="135"/>
        <v>March</v>
      </c>
      <c r="G2787" s="113">
        <f t="shared" si="133"/>
        <v>1000</v>
      </c>
      <c r="H2787" s="49">
        <f t="shared" si="134"/>
        <v>49.279999999999994</v>
      </c>
    </row>
    <row r="2788" spans="1:8" x14ac:dyDescent="0.25">
      <c r="A2788" s="268" t="s">
        <v>625</v>
      </c>
      <c r="B2788" s="271">
        <v>1</v>
      </c>
      <c r="C2788" s="273">
        <v>1000</v>
      </c>
      <c r="D2788" s="276">
        <v>1001</v>
      </c>
      <c r="E2788" s="279">
        <v>4.9279999999999997E-2</v>
      </c>
      <c r="F2788" s="83" t="str">
        <f t="shared" si="135"/>
        <v>March</v>
      </c>
      <c r="G2788" s="113">
        <f t="shared" si="133"/>
        <v>1000</v>
      </c>
      <c r="H2788" s="49">
        <f t="shared" si="134"/>
        <v>49.279999999999994</v>
      </c>
    </row>
    <row r="2789" spans="1:8" x14ac:dyDescent="0.25">
      <c r="A2789" s="268" t="s">
        <v>625</v>
      </c>
      <c r="B2789" s="271">
        <v>1</v>
      </c>
      <c r="C2789" s="273">
        <v>500</v>
      </c>
      <c r="D2789" s="276">
        <v>501</v>
      </c>
      <c r="E2789" s="279">
        <v>4.9250000000000002E-2</v>
      </c>
      <c r="F2789" s="83" t="str">
        <f t="shared" si="135"/>
        <v>March</v>
      </c>
      <c r="G2789" s="113">
        <f t="shared" si="133"/>
        <v>500</v>
      </c>
      <c r="H2789" s="49">
        <f t="shared" si="134"/>
        <v>24.625</v>
      </c>
    </row>
    <row r="2790" spans="1:8" x14ac:dyDescent="0.25">
      <c r="A2790" s="268" t="s">
        <v>625</v>
      </c>
      <c r="B2790" s="271"/>
      <c r="C2790" s="273">
        <v>500</v>
      </c>
      <c r="D2790" s="275"/>
      <c r="E2790" s="279">
        <v>0.11305999999999999</v>
      </c>
      <c r="F2790" s="83" t="str">
        <f t="shared" si="135"/>
        <v>March</v>
      </c>
      <c r="G2790" s="113">
        <f t="shared" si="133"/>
        <v>500</v>
      </c>
      <c r="H2790" s="49">
        <f t="shared" si="134"/>
        <v>56.529999999999994</v>
      </c>
    </row>
    <row r="2791" spans="1:8" x14ac:dyDescent="0.25">
      <c r="A2791" s="268" t="s">
        <v>625</v>
      </c>
      <c r="B2791" s="271">
        <v>2</v>
      </c>
      <c r="C2791" s="273">
        <v>600</v>
      </c>
      <c r="D2791" s="276">
        <v>602</v>
      </c>
      <c r="E2791" s="279">
        <v>0.33255000000000001</v>
      </c>
      <c r="F2791" s="83" t="str">
        <f t="shared" si="135"/>
        <v>March</v>
      </c>
      <c r="G2791" s="113">
        <f t="shared" si="133"/>
        <v>600</v>
      </c>
      <c r="H2791" s="49">
        <f t="shared" si="134"/>
        <v>199.53</v>
      </c>
    </row>
    <row r="2792" spans="1:8" x14ac:dyDescent="0.25">
      <c r="A2792" s="268" t="s">
        <v>625</v>
      </c>
      <c r="B2792" s="271">
        <v>1</v>
      </c>
      <c r="C2792" s="273">
        <v>2000</v>
      </c>
      <c r="D2792" s="276">
        <v>2001</v>
      </c>
      <c r="E2792" s="277"/>
      <c r="F2792" s="83" t="str">
        <f t="shared" si="135"/>
        <v>March</v>
      </c>
      <c r="G2792" s="113">
        <f t="shared" si="133"/>
        <v>2000</v>
      </c>
      <c r="H2792" s="49">
        <f t="shared" si="134"/>
        <v>0</v>
      </c>
    </row>
    <row r="2793" spans="1:8" x14ac:dyDescent="0.25">
      <c r="A2793" s="268" t="s">
        <v>625</v>
      </c>
      <c r="B2793" s="271"/>
      <c r="C2793" s="273">
        <v>0</v>
      </c>
      <c r="D2793" s="275"/>
      <c r="E2793" s="279">
        <v>1.8894999999999999E-2</v>
      </c>
      <c r="F2793" s="83" t="str">
        <f t="shared" si="135"/>
        <v>March</v>
      </c>
      <c r="G2793" s="113">
        <f t="shared" si="133"/>
        <v>0</v>
      </c>
      <c r="H2793" s="49">
        <f t="shared" si="134"/>
        <v>0</v>
      </c>
    </row>
    <row r="2794" spans="1:8" x14ac:dyDescent="0.25">
      <c r="A2794" s="268" t="s">
        <v>625</v>
      </c>
      <c r="B2794" s="271"/>
      <c r="C2794" s="273">
        <v>0</v>
      </c>
      <c r="D2794" s="275"/>
      <c r="E2794" s="279">
        <v>33.130000000000003</v>
      </c>
      <c r="F2794" s="83" t="str">
        <f t="shared" si="135"/>
        <v>March</v>
      </c>
      <c r="G2794" s="113">
        <f t="shared" si="133"/>
        <v>0</v>
      </c>
      <c r="H2794" s="49">
        <f t="shared" si="134"/>
        <v>0</v>
      </c>
    </row>
    <row r="2795" spans="1:8" x14ac:dyDescent="0.25">
      <c r="A2795" s="268" t="s">
        <v>625</v>
      </c>
      <c r="B2795" s="271"/>
      <c r="C2795" s="273">
        <v>0</v>
      </c>
      <c r="D2795" s="275"/>
      <c r="E2795" s="279">
        <v>1.3857999999999999</v>
      </c>
      <c r="F2795" s="83" t="str">
        <f t="shared" si="135"/>
        <v>March</v>
      </c>
      <c r="G2795" s="113">
        <f t="shared" si="133"/>
        <v>0</v>
      </c>
      <c r="H2795" s="49">
        <f t="shared" si="134"/>
        <v>0</v>
      </c>
    </row>
    <row r="2796" spans="1:8" x14ac:dyDescent="0.25">
      <c r="A2796" s="268" t="s">
        <v>625</v>
      </c>
      <c r="B2796" s="271">
        <v>0</v>
      </c>
      <c r="C2796" s="273">
        <v>24</v>
      </c>
      <c r="D2796" s="276">
        <v>24</v>
      </c>
      <c r="E2796" s="279">
        <v>3.0489999999999999</v>
      </c>
      <c r="F2796" s="83" t="str">
        <f t="shared" si="135"/>
        <v>March</v>
      </c>
      <c r="G2796" s="113">
        <f t="shared" si="133"/>
        <v>24</v>
      </c>
      <c r="H2796" s="49">
        <f t="shared" si="134"/>
        <v>73.176000000000002</v>
      </c>
    </row>
    <row r="2797" spans="1:8" x14ac:dyDescent="0.25">
      <c r="A2797" s="268" t="s">
        <v>625</v>
      </c>
      <c r="B2797" s="271"/>
      <c r="C2797" s="273">
        <v>4000</v>
      </c>
      <c r="D2797" s="275"/>
      <c r="E2797" s="285">
        <v>3.6700000000000001E-3</v>
      </c>
      <c r="F2797" s="83" t="str">
        <f t="shared" si="135"/>
        <v>March</v>
      </c>
      <c r="G2797" s="113">
        <f t="shared" si="133"/>
        <v>4000</v>
      </c>
      <c r="H2797" s="49">
        <f t="shared" si="134"/>
        <v>14.68</v>
      </c>
    </row>
    <row r="2798" spans="1:8" x14ac:dyDescent="0.25">
      <c r="A2798" s="268" t="s">
        <v>625</v>
      </c>
      <c r="B2798" s="271"/>
      <c r="C2798" s="273">
        <v>0</v>
      </c>
      <c r="D2798" s="275"/>
      <c r="E2798" s="277"/>
      <c r="F2798" s="83" t="str">
        <f t="shared" si="135"/>
        <v>March</v>
      </c>
      <c r="G2798" s="113">
        <f t="shared" si="133"/>
        <v>0</v>
      </c>
      <c r="H2798" s="49">
        <f t="shared" si="134"/>
        <v>0</v>
      </c>
    </row>
    <row r="2799" spans="1:8" x14ac:dyDescent="0.25">
      <c r="A2799" s="268" t="s">
        <v>625</v>
      </c>
      <c r="B2799" s="271"/>
      <c r="C2799" s="273">
        <v>0</v>
      </c>
      <c r="D2799" s="275"/>
      <c r="E2799" s="279">
        <v>7.5</v>
      </c>
      <c r="F2799" s="83" t="str">
        <f t="shared" si="135"/>
        <v>March</v>
      </c>
      <c r="G2799" s="113">
        <f t="shared" si="133"/>
        <v>0</v>
      </c>
      <c r="H2799" s="49">
        <f t="shared" si="134"/>
        <v>0</v>
      </c>
    </row>
    <row r="2800" spans="1:8" x14ac:dyDescent="0.25">
      <c r="A2800" s="268" t="s">
        <v>627</v>
      </c>
      <c r="B2800" s="271"/>
      <c r="C2800" s="273">
        <v>0</v>
      </c>
      <c r="D2800" s="275"/>
      <c r="E2800" s="279">
        <v>5.0510000000000002</v>
      </c>
      <c r="F2800" s="83" t="str">
        <f t="shared" si="135"/>
        <v>March</v>
      </c>
      <c r="G2800" s="113">
        <f t="shared" si="133"/>
        <v>0</v>
      </c>
      <c r="H2800" s="49">
        <f t="shared" si="134"/>
        <v>0</v>
      </c>
    </row>
    <row r="2801" spans="1:8" x14ac:dyDescent="0.25">
      <c r="A2801" s="268" t="s">
        <v>627</v>
      </c>
      <c r="B2801" s="271"/>
      <c r="C2801" s="273">
        <v>0</v>
      </c>
      <c r="D2801" s="275"/>
      <c r="E2801" s="279">
        <v>5.0510000000000002</v>
      </c>
      <c r="F2801" s="83" t="str">
        <f t="shared" si="135"/>
        <v>March</v>
      </c>
      <c r="G2801" s="113">
        <f t="shared" si="133"/>
        <v>0</v>
      </c>
      <c r="H2801" s="49">
        <f t="shared" si="134"/>
        <v>0</v>
      </c>
    </row>
    <row r="2802" spans="1:8" x14ac:dyDescent="0.25">
      <c r="A2802" s="268" t="s">
        <v>627</v>
      </c>
      <c r="B2802" s="271"/>
      <c r="C2802" s="273">
        <v>3</v>
      </c>
      <c r="D2802" s="275"/>
      <c r="E2802" s="279">
        <v>8.98</v>
      </c>
      <c r="F2802" s="83" t="str">
        <f t="shared" si="135"/>
        <v>March</v>
      </c>
      <c r="G2802" s="113">
        <f t="shared" si="133"/>
        <v>3</v>
      </c>
      <c r="H2802" s="49">
        <f t="shared" si="134"/>
        <v>26.94</v>
      </c>
    </row>
    <row r="2803" spans="1:8" x14ac:dyDescent="0.25">
      <c r="A2803" s="268" t="s">
        <v>627</v>
      </c>
      <c r="B2803" s="271"/>
      <c r="C2803" s="273">
        <v>0</v>
      </c>
      <c r="D2803" s="275"/>
      <c r="E2803" s="277"/>
      <c r="F2803" s="83" t="str">
        <f t="shared" si="135"/>
        <v>March</v>
      </c>
      <c r="G2803" s="113">
        <f t="shared" si="133"/>
        <v>0</v>
      </c>
      <c r="H2803" s="49">
        <f t="shared" si="134"/>
        <v>0</v>
      </c>
    </row>
    <row r="2804" spans="1:8" x14ac:dyDescent="0.25">
      <c r="A2804" s="268" t="s">
        <v>627</v>
      </c>
      <c r="B2804" s="271"/>
      <c r="C2804" s="273">
        <v>0</v>
      </c>
      <c r="D2804" s="275"/>
      <c r="E2804" s="279">
        <v>13.5</v>
      </c>
      <c r="F2804" s="83" t="str">
        <f t="shared" si="135"/>
        <v>March</v>
      </c>
      <c r="G2804" s="113">
        <f t="shared" si="133"/>
        <v>0</v>
      </c>
      <c r="H2804" s="49">
        <f t="shared" si="134"/>
        <v>0</v>
      </c>
    </row>
    <row r="2805" spans="1:8" x14ac:dyDescent="0.25">
      <c r="A2805" s="268" t="s">
        <v>627</v>
      </c>
      <c r="B2805" s="271"/>
      <c r="C2805" s="273">
        <v>0</v>
      </c>
      <c r="D2805" s="275"/>
      <c r="E2805" s="279">
        <v>8.4600000000000009</v>
      </c>
      <c r="F2805" s="83" t="str">
        <f t="shared" si="135"/>
        <v>March</v>
      </c>
      <c r="G2805" s="113">
        <f t="shared" si="133"/>
        <v>0</v>
      </c>
      <c r="H2805" s="49">
        <f t="shared" si="134"/>
        <v>0</v>
      </c>
    </row>
    <row r="2806" spans="1:8" x14ac:dyDescent="0.25">
      <c r="A2806" s="268" t="s">
        <v>627</v>
      </c>
      <c r="B2806" s="271"/>
      <c r="C2806" s="273">
        <v>0</v>
      </c>
      <c r="D2806" s="275"/>
      <c r="E2806" s="277"/>
      <c r="F2806" s="83" t="str">
        <f t="shared" si="135"/>
        <v>March</v>
      </c>
      <c r="G2806" s="113">
        <f t="shared" si="133"/>
        <v>0</v>
      </c>
      <c r="H2806" s="49">
        <f t="shared" si="134"/>
        <v>0</v>
      </c>
    </row>
    <row r="2807" spans="1:8" x14ac:dyDescent="0.25">
      <c r="A2807" s="268" t="s">
        <v>627</v>
      </c>
      <c r="B2807" s="271"/>
      <c r="C2807" s="273">
        <v>0</v>
      </c>
      <c r="D2807" s="275"/>
      <c r="E2807" s="277"/>
      <c r="F2807" s="83" t="str">
        <f t="shared" si="135"/>
        <v>March</v>
      </c>
      <c r="G2807" s="113">
        <f t="shared" si="133"/>
        <v>0</v>
      </c>
      <c r="H2807" s="49">
        <f t="shared" si="134"/>
        <v>0</v>
      </c>
    </row>
    <row r="2808" spans="1:8" x14ac:dyDescent="0.25">
      <c r="A2808" s="268" t="s">
        <v>627</v>
      </c>
      <c r="B2808" s="271"/>
      <c r="C2808" s="273">
        <v>0</v>
      </c>
      <c r="D2808" s="275"/>
      <c r="E2808" s="277"/>
      <c r="F2808" s="83" t="str">
        <f t="shared" si="135"/>
        <v>March</v>
      </c>
      <c r="G2808" s="113">
        <f t="shared" si="133"/>
        <v>0</v>
      </c>
      <c r="H2808" s="49">
        <f t="shared" si="134"/>
        <v>0</v>
      </c>
    </row>
    <row r="2809" spans="1:8" x14ac:dyDescent="0.25">
      <c r="A2809" s="268" t="s">
        <v>627</v>
      </c>
      <c r="B2809" s="271"/>
      <c r="C2809" s="273">
        <v>0</v>
      </c>
      <c r="D2809" s="275"/>
      <c r="E2809" s="277"/>
      <c r="F2809" s="83" t="str">
        <f t="shared" si="135"/>
        <v>March</v>
      </c>
      <c r="G2809" s="113">
        <f t="shared" si="133"/>
        <v>0</v>
      </c>
      <c r="H2809" s="49">
        <f t="shared" si="134"/>
        <v>0</v>
      </c>
    </row>
    <row r="2810" spans="1:8" x14ac:dyDescent="0.25">
      <c r="A2810" s="268" t="s">
        <v>627</v>
      </c>
      <c r="B2810" s="271"/>
      <c r="C2810" s="273">
        <v>0</v>
      </c>
      <c r="D2810" s="275"/>
      <c r="E2810" s="277"/>
      <c r="F2810" s="83" t="str">
        <f t="shared" si="135"/>
        <v>March</v>
      </c>
      <c r="G2810" s="113">
        <f t="shared" si="133"/>
        <v>0</v>
      </c>
      <c r="H2810" s="49">
        <f t="shared" si="134"/>
        <v>0</v>
      </c>
    </row>
    <row r="2811" spans="1:8" x14ac:dyDescent="0.25">
      <c r="A2811" s="268" t="s">
        <v>627</v>
      </c>
      <c r="B2811" s="271"/>
      <c r="C2811" s="273">
        <v>0</v>
      </c>
      <c r="D2811" s="275"/>
      <c r="E2811" s="277"/>
      <c r="F2811" s="83" t="str">
        <f t="shared" si="135"/>
        <v>March</v>
      </c>
      <c r="G2811" s="113">
        <f t="shared" si="133"/>
        <v>0</v>
      </c>
      <c r="H2811" s="49">
        <f t="shared" si="134"/>
        <v>0</v>
      </c>
    </row>
    <row r="2812" spans="1:8" x14ac:dyDescent="0.25">
      <c r="A2812" s="268" t="s">
        <v>627</v>
      </c>
      <c r="B2812" s="271"/>
      <c r="C2812" s="273">
        <v>500</v>
      </c>
      <c r="D2812" s="275"/>
      <c r="E2812" s="279">
        <v>0.189</v>
      </c>
      <c r="F2812" s="83" t="str">
        <f t="shared" si="135"/>
        <v>March</v>
      </c>
      <c r="G2812" s="113">
        <f t="shared" si="133"/>
        <v>500</v>
      </c>
      <c r="H2812" s="49">
        <f t="shared" si="134"/>
        <v>94.5</v>
      </c>
    </row>
    <row r="2813" spans="1:8" x14ac:dyDescent="0.25">
      <c r="A2813" s="268" t="s">
        <v>627</v>
      </c>
      <c r="B2813" s="271"/>
      <c r="C2813" s="273">
        <v>0</v>
      </c>
      <c r="D2813" s="275"/>
      <c r="E2813" s="277"/>
      <c r="F2813" s="83" t="str">
        <f t="shared" si="135"/>
        <v>March</v>
      </c>
      <c r="G2813" s="113">
        <f t="shared" si="133"/>
        <v>0</v>
      </c>
      <c r="H2813" s="49">
        <f t="shared" si="134"/>
        <v>0</v>
      </c>
    </row>
    <row r="2814" spans="1:8" x14ac:dyDescent="0.25">
      <c r="A2814" s="268" t="s">
        <v>627</v>
      </c>
      <c r="B2814" s="271"/>
      <c r="C2814" s="273">
        <v>0</v>
      </c>
      <c r="D2814" s="275"/>
      <c r="E2814" s="279">
        <v>5.0449999999999999</v>
      </c>
      <c r="F2814" s="83" t="str">
        <f t="shared" si="135"/>
        <v>March</v>
      </c>
      <c r="G2814" s="113">
        <f t="shared" si="133"/>
        <v>0</v>
      </c>
      <c r="H2814" s="49">
        <f t="shared" si="134"/>
        <v>0</v>
      </c>
    </row>
    <row r="2815" spans="1:8" x14ac:dyDescent="0.25">
      <c r="A2815" s="268" t="s">
        <v>627</v>
      </c>
      <c r="B2815" s="271"/>
      <c r="C2815" s="273">
        <v>0</v>
      </c>
      <c r="D2815" s="275"/>
      <c r="E2815" s="279">
        <v>0.76</v>
      </c>
      <c r="F2815" s="83" t="str">
        <f t="shared" si="135"/>
        <v>March</v>
      </c>
      <c r="G2815" s="113">
        <f t="shared" si="133"/>
        <v>0</v>
      </c>
      <c r="H2815" s="49">
        <f t="shared" si="134"/>
        <v>0</v>
      </c>
    </row>
    <row r="2816" spans="1:8" x14ac:dyDescent="0.25">
      <c r="A2816" s="268" t="s">
        <v>627</v>
      </c>
      <c r="B2816" s="271"/>
      <c r="C2816" s="273">
        <v>0</v>
      </c>
      <c r="D2816" s="275"/>
      <c r="E2816" s="277"/>
      <c r="F2816" s="83" t="str">
        <f t="shared" si="135"/>
        <v>March</v>
      </c>
      <c r="G2816" s="113">
        <f t="shared" si="133"/>
        <v>0</v>
      </c>
      <c r="H2816" s="49">
        <f t="shared" si="134"/>
        <v>0</v>
      </c>
    </row>
    <row r="2817" spans="1:8" x14ac:dyDescent="0.25">
      <c r="A2817" s="268" t="s">
        <v>627</v>
      </c>
      <c r="B2817" s="271"/>
      <c r="C2817" s="273">
        <v>0</v>
      </c>
      <c r="D2817" s="275"/>
      <c r="E2817" s="279">
        <v>5.41</v>
      </c>
      <c r="F2817" s="83" t="str">
        <f t="shared" si="135"/>
        <v>March</v>
      </c>
      <c r="G2817" s="113">
        <f t="shared" si="133"/>
        <v>0</v>
      </c>
      <c r="H2817" s="49">
        <f t="shared" si="134"/>
        <v>0</v>
      </c>
    </row>
    <row r="2818" spans="1:8" s="81" customFormat="1" x14ac:dyDescent="0.25">
      <c r="A2818" s="80" t="s">
        <v>627</v>
      </c>
      <c r="C2818" s="278">
        <v>0</v>
      </c>
      <c r="E2818" s="90">
        <v>10.16</v>
      </c>
      <c r="F2818" s="86" t="str">
        <f t="shared" si="135"/>
        <v>March</v>
      </c>
      <c r="G2818" s="113">
        <f t="shared" si="133"/>
        <v>0</v>
      </c>
      <c r="H2818" s="86">
        <f t="shared" si="134"/>
        <v>0</v>
      </c>
    </row>
    <row r="2819" spans="1:8" x14ac:dyDescent="0.25">
      <c r="A2819" s="286" t="s">
        <v>100</v>
      </c>
      <c r="B2819" s="291">
        <v>9</v>
      </c>
      <c r="C2819" s="294">
        <v>32</v>
      </c>
      <c r="D2819" s="296">
        <v>10</v>
      </c>
      <c r="E2819" s="299">
        <v>0.3</v>
      </c>
      <c r="F2819" s="83" t="str">
        <f>"April"</f>
        <v>April</v>
      </c>
      <c r="G2819" s="113">
        <f t="shared" ref="G2819:G2882" si="136">IFERROR(IF(C2819=" ",0,C2819),0)</f>
        <v>32</v>
      </c>
      <c r="H2819" s="49">
        <f t="shared" ref="H2819:H2882" si="137">IFERROR(G2819 * E2819, 0)</f>
        <v>9.6</v>
      </c>
    </row>
    <row r="2820" spans="1:8" x14ac:dyDescent="0.25">
      <c r="A2820" s="287" t="s">
        <v>655</v>
      </c>
      <c r="B2820" s="291">
        <v>0</v>
      </c>
      <c r="C2820" s="294">
        <v>90</v>
      </c>
      <c r="D2820" s="296">
        <v>22</v>
      </c>
      <c r="E2820" s="300">
        <v>0.97</v>
      </c>
      <c r="F2820" s="83" t="str">
        <f t="shared" ref="F2820:F2883" si="138">"April"</f>
        <v>April</v>
      </c>
      <c r="G2820" s="113">
        <f t="shared" si="136"/>
        <v>90</v>
      </c>
      <c r="H2820" s="49">
        <f t="shared" si="137"/>
        <v>87.3</v>
      </c>
    </row>
    <row r="2821" spans="1:8" x14ac:dyDescent="0.25">
      <c r="A2821" s="287" t="s">
        <v>655</v>
      </c>
      <c r="B2821" s="291">
        <v>23</v>
      </c>
      <c r="C2821" s="294">
        <v>30</v>
      </c>
      <c r="D2821" s="296">
        <v>5</v>
      </c>
      <c r="E2821" s="300">
        <v>0.97</v>
      </c>
      <c r="F2821" s="83" t="str">
        <f t="shared" si="138"/>
        <v>April</v>
      </c>
      <c r="G2821" s="113">
        <f t="shared" si="136"/>
        <v>30</v>
      </c>
      <c r="H2821" s="49">
        <f t="shared" si="137"/>
        <v>29.099999999999998</v>
      </c>
    </row>
    <row r="2822" spans="1:8" x14ac:dyDescent="0.25">
      <c r="A2822" s="287" t="s">
        <v>655</v>
      </c>
      <c r="B2822" s="291">
        <v>12</v>
      </c>
      <c r="C2822" s="294">
        <v>90</v>
      </c>
      <c r="D2822" s="296">
        <v>27</v>
      </c>
      <c r="E2822" s="299">
        <v>0.97</v>
      </c>
      <c r="F2822" s="83" t="str">
        <f t="shared" si="138"/>
        <v>April</v>
      </c>
      <c r="G2822" s="113">
        <f t="shared" si="136"/>
        <v>90</v>
      </c>
      <c r="H2822" s="49">
        <f t="shared" si="137"/>
        <v>87.3</v>
      </c>
    </row>
    <row r="2823" spans="1:8" x14ac:dyDescent="0.25">
      <c r="A2823" s="287" t="s">
        <v>654</v>
      </c>
      <c r="B2823" s="292">
        <v>8</v>
      </c>
      <c r="C2823" s="294">
        <v>36</v>
      </c>
      <c r="D2823" s="296">
        <v>8</v>
      </c>
      <c r="E2823" s="299">
        <v>1.595</v>
      </c>
      <c r="F2823" s="83" t="str">
        <f t="shared" si="138"/>
        <v>April</v>
      </c>
      <c r="G2823" s="113">
        <f t="shared" si="136"/>
        <v>36</v>
      </c>
      <c r="H2823" s="49">
        <f t="shared" si="137"/>
        <v>57.42</v>
      </c>
    </row>
    <row r="2824" spans="1:8" x14ac:dyDescent="0.25">
      <c r="A2824" s="287" t="s">
        <v>610</v>
      </c>
      <c r="B2824" s="292">
        <v>6</v>
      </c>
      <c r="C2824" s="294">
        <v>64</v>
      </c>
      <c r="D2824" s="296">
        <v>6</v>
      </c>
      <c r="E2824" s="299">
        <v>0.85</v>
      </c>
      <c r="F2824" s="83" t="str">
        <f t="shared" si="138"/>
        <v>April</v>
      </c>
      <c r="G2824" s="113">
        <f t="shared" si="136"/>
        <v>64</v>
      </c>
      <c r="H2824" s="49">
        <f t="shared" si="137"/>
        <v>54.4</v>
      </c>
    </row>
    <row r="2825" spans="1:8" x14ac:dyDescent="0.25">
      <c r="A2825" s="286" t="s">
        <v>653</v>
      </c>
      <c r="B2825" s="292">
        <v>8</v>
      </c>
      <c r="C2825" s="294">
        <v>557</v>
      </c>
      <c r="D2825" s="296">
        <v>11</v>
      </c>
      <c r="E2825" s="299">
        <v>0.45</v>
      </c>
      <c r="F2825" s="83" t="str">
        <f t="shared" si="138"/>
        <v>April</v>
      </c>
      <c r="G2825" s="113">
        <f t="shared" si="136"/>
        <v>557</v>
      </c>
      <c r="H2825" s="49">
        <f t="shared" si="137"/>
        <v>250.65</v>
      </c>
    </row>
    <row r="2826" spans="1:8" x14ac:dyDescent="0.25">
      <c r="A2826" s="286" t="s">
        <v>654</v>
      </c>
      <c r="B2826" s="292">
        <v>25</v>
      </c>
      <c r="C2826" s="294">
        <v>48</v>
      </c>
      <c r="D2826" s="296">
        <v>32</v>
      </c>
      <c r="E2826" s="299">
        <v>0.54769999999999996</v>
      </c>
      <c r="F2826" s="83" t="str">
        <f t="shared" si="138"/>
        <v>April</v>
      </c>
      <c r="G2826" s="113">
        <f t="shared" si="136"/>
        <v>48</v>
      </c>
      <c r="H2826" s="49">
        <f t="shared" si="137"/>
        <v>26.2896</v>
      </c>
    </row>
    <row r="2827" spans="1:8" x14ac:dyDescent="0.25">
      <c r="A2827" s="287" t="s">
        <v>660</v>
      </c>
      <c r="B2827" s="292">
        <v>0</v>
      </c>
      <c r="C2827" s="294">
        <v>19</v>
      </c>
      <c r="D2827" s="296">
        <v>1</v>
      </c>
      <c r="E2827" s="299">
        <v>2.5</v>
      </c>
      <c r="F2827" s="83" t="str">
        <f t="shared" si="138"/>
        <v>April</v>
      </c>
      <c r="G2827" s="113">
        <f t="shared" si="136"/>
        <v>19</v>
      </c>
      <c r="H2827" s="49">
        <f t="shared" si="137"/>
        <v>47.5</v>
      </c>
    </row>
    <row r="2828" spans="1:8" x14ac:dyDescent="0.25">
      <c r="A2828" s="287" t="s">
        <v>660</v>
      </c>
      <c r="B2828" s="292">
        <v>0</v>
      </c>
      <c r="C2828" s="294">
        <v>300</v>
      </c>
      <c r="D2828" s="296">
        <v>4</v>
      </c>
      <c r="E2828" s="299">
        <v>1.5</v>
      </c>
      <c r="F2828" s="83" t="str">
        <f t="shared" si="138"/>
        <v>April</v>
      </c>
      <c r="G2828" s="113">
        <f t="shared" si="136"/>
        <v>300</v>
      </c>
      <c r="H2828" s="49">
        <f t="shared" si="137"/>
        <v>450</v>
      </c>
    </row>
    <row r="2829" spans="1:8" x14ac:dyDescent="0.25">
      <c r="A2829" s="287" t="s">
        <v>653</v>
      </c>
      <c r="B2829" s="292">
        <v>0</v>
      </c>
      <c r="C2829" s="294">
        <v>0</v>
      </c>
      <c r="D2829" s="296">
        <v>0</v>
      </c>
      <c r="E2829" s="299">
        <v>1.25</v>
      </c>
      <c r="F2829" s="83" t="str">
        <f t="shared" si="138"/>
        <v>April</v>
      </c>
      <c r="G2829" s="113">
        <f t="shared" si="136"/>
        <v>0</v>
      </c>
      <c r="H2829" s="49">
        <f t="shared" si="137"/>
        <v>0</v>
      </c>
    </row>
    <row r="2830" spans="1:8" x14ac:dyDescent="0.25">
      <c r="A2830" s="287" t="s">
        <v>653</v>
      </c>
      <c r="B2830" s="292">
        <v>1</v>
      </c>
      <c r="C2830" s="294">
        <v>35</v>
      </c>
      <c r="D2830" s="296">
        <v>1</v>
      </c>
      <c r="E2830" s="299">
        <v>1.45</v>
      </c>
      <c r="F2830" s="83" t="str">
        <f t="shared" si="138"/>
        <v>April</v>
      </c>
      <c r="G2830" s="113">
        <f t="shared" si="136"/>
        <v>35</v>
      </c>
      <c r="H2830" s="49">
        <f t="shared" si="137"/>
        <v>50.75</v>
      </c>
    </row>
    <row r="2831" spans="1:8" x14ac:dyDescent="0.25">
      <c r="A2831" s="287" t="s">
        <v>653</v>
      </c>
      <c r="B2831" s="292">
        <v>4</v>
      </c>
      <c r="C2831" s="294">
        <v>108</v>
      </c>
      <c r="D2831" s="296">
        <v>6</v>
      </c>
      <c r="E2831" s="299">
        <v>0.85</v>
      </c>
      <c r="F2831" s="83" t="str">
        <f t="shared" si="138"/>
        <v>April</v>
      </c>
      <c r="G2831" s="113">
        <f t="shared" si="136"/>
        <v>108</v>
      </c>
      <c r="H2831" s="49">
        <f t="shared" si="137"/>
        <v>91.8</v>
      </c>
    </row>
    <row r="2832" spans="1:8" x14ac:dyDescent="0.25">
      <c r="A2832" s="287" t="s">
        <v>653</v>
      </c>
      <c r="B2832" s="292">
        <v>0</v>
      </c>
      <c r="C2832" s="294">
        <v>45</v>
      </c>
      <c r="D2832" s="296">
        <v>0</v>
      </c>
      <c r="E2832" s="299">
        <v>1.25</v>
      </c>
      <c r="F2832" s="83" t="str">
        <f t="shared" si="138"/>
        <v>April</v>
      </c>
      <c r="G2832" s="113">
        <f t="shared" si="136"/>
        <v>45</v>
      </c>
      <c r="H2832" s="49">
        <f t="shared" si="137"/>
        <v>56.25</v>
      </c>
    </row>
    <row r="2833" spans="1:8" x14ac:dyDescent="0.25">
      <c r="A2833" s="287" t="s">
        <v>653</v>
      </c>
      <c r="B2833" s="292">
        <v>2</v>
      </c>
      <c r="C2833" s="294">
        <v>45</v>
      </c>
      <c r="D2833" s="296">
        <v>0</v>
      </c>
      <c r="E2833" s="299">
        <v>1.25</v>
      </c>
      <c r="F2833" s="83" t="str">
        <f t="shared" si="138"/>
        <v>April</v>
      </c>
      <c r="G2833" s="113">
        <f t="shared" si="136"/>
        <v>45</v>
      </c>
      <c r="H2833" s="49">
        <f t="shared" si="137"/>
        <v>56.25</v>
      </c>
    </row>
    <row r="2834" spans="1:8" x14ac:dyDescent="0.25">
      <c r="A2834" s="287" t="s">
        <v>653</v>
      </c>
      <c r="B2834" s="292">
        <v>1</v>
      </c>
      <c r="C2834" s="294">
        <v>6</v>
      </c>
      <c r="D2834" s="296">
        <v>2</v>
      </c>
      <c r="E2834" s="299">
        <v>1.25</v>
      </c>
      <c r="F2834" s="83" t="str">
        <f t="shared" si="138"/>
        <v>April</v>
      </c>
      <c r="G2834" s="113">
        <f t="shared" si="136"/>
        <v>6</v>
      </c>
      <c r="H2834" s="49">
        <f t="shared" si="137"/>
        <v>7.5</v>
      </c>
    </row>
    <row r="2835" spans="1:8" x14ac:dyDescent="0.25">
      <c r="A2835" s="287" t="s">
        <v>653</v>
      </c>
      <c r="B2835" s="292">
        <v>0</v>
      </c>
      <c r="C2835" s="294">
        <v>45</v>
      </c>
      <c r="D2835" s="296">
        <v>0</v>
      </c>
      <c r="E2835" s="300">
        <v>1.05</v>
      </c>
      <c r="F2835" s="83" t="str">
        <f t="shared" si="138"/>
        <v>April</v>
      </c>
      <c r="G2835" s="113">
        <f t="shared" si="136"/>
        <v>45</v>
      </c>
      <c r="H2835" s="49">
        <f t="shared" si="137"/>
        <v>47.25</v>
      </c>
    </row>
    <row r="2836" spans="1:8" x14ac:dyDescent="0.25">
      <c r="A2836" s="287" t="s">
        <v>659</v>
      </c>
      <c r="B2836" s="292">
        <v>4</v>
      </c>
      <c r="C2836" s="294">
        <v>36</v>
      </c>
      <c r="D2836" s="296">
        <v>16</v>
      </c>
      <c r="E2836" s="299">
        <v>0.81</v>
      </c>
      <c r="F2836" s="83" t="str">
        <f t="shared" si="138"/>
        <v>April</v>
      </c>
      <c r="G2836" s="113">
        <f t="shared" si="136"/>
        <v>36</v>
      </c>
      <c r="H2836" s="49">
        <f t="shared" si="137"/>
        <v>29.160000000000004</v>
      </c>
    </row>
    <row r="2837" spans="1:8" x14ac:dyDescent="0.25">
      <c r="A2837" s="287" t="s">
        <v>659</v>
      </c>
      <c r="B2837" s="292">
        <v>10</v>
      </c>
      <c r="C2837" s="294">
        <v>36</v>
      </c>
      <c r="D2837" s="296">
        <v>13</v>
      </c>
      <c r="E2837" s="299">
        <v>0.81</v>
      </c>
      <c r="F2837" s="83" t="str">
        <f t="shared" si="138"/>
        <v>April</v>
      </c>
      <c r="G2837" s="113">
        <f t="shared" si="136"/>
        <v>36</v>
      </c>
      <c r="H2837" s="49">
        <f t="shared" si="137"/>
        <v>29.160000000000004</v>
      </c>
    </row>
    <row r="2838" spans="1:8" x14ac:dyDescent="0.25">
      <c r="A2838" s="287" t="s">
        <v>659</v>
      </c>
      <c r="B2838" s="292">
        <v>7</v>
      </c>
      <c r="C2838" s="294">
        <v>48</v>
      </c>
      <c r="D2838" s="296">
        <v>11</v>
      </c>
      <c r="E2838" s="299">
        <v>0.81</v>
      </c>
      <c r="F2838" s="83" t="str">
        <f t="shared" si="138"/>
        <v>April</v>
      </c>
      <c r="G2838" s="113">
        <f t="shared" si="136"/>
        <v>48</v>
      </c>
      <c r="H2838" s="49">
        <f t="shared" si="137"/>
        <v>38.880000000000003</v>
      </c>
    </row>
    <row r="2839" spans="1:8" x14ac:dyDescent="0.25">
      <c r="A2839" s="287" t="s">
        <v>659</v>
      </c>
      <c r="B2839" s="292">
        <v>21</v>
      </c>
      <c r="C2839" s="294">
        <v>24</v>
      </c>
      <c r="D2839" s="296">
        <v>12</v>
      </c>
      <c r="E2839" s="299">
        <v>0.81</v>
      </c>
      <c r="F2839" s="83" t="str">
        <f t="shared" si="138"/>
        <v>April</v>
      </c>
      <c r="G2839" s="113">
        <f t="shared" si="136"/>
        <v>24</v>
      </c>
      <c r="H2839" s="49">
        <f t="shared" si="137"/>
        <v>19.440000000000001</v>
      </c>
    </row>
    <row r="2840" spans="1:8" x14ac:dyDescent="0.25">
      <c r="A2840" s="287" t="s">
        <v>659</v>
      </c>
      <c r="B2840" s="292">
        <v>13</v>
      </c>
      <c r="C2840" s="294">
        <v>48</v>
      </c>
      <c r="D2840" s="296">
        <v>7</v>
      </c>
      <c r="E2840" s="299">
        <v>0.81</v>
      </c>
      <c r="F2840" s="83" t="str">
        <f t="shared" si="138"/>
        <v>April</v>
      </c>
      <c r="G2840" s="113">
        <f t="shared" si="136"/>
        <v>48</v>
      </c>
      <c r="H2840" s="49">
        <f t="shared" si="137"/>
        <v>38.880000000000003</v>
      </c>
    </row>
    <row r="2841" spans="1:8" x14ac:dyDescent="0.25">
      <c r="A2841" s="287" t="s">
        <v>659</v>
      </c>
      <c r="B2841" s="292">
        <v>0</v>
      </c>
      <c r="C2841" s="294">
        <v>30</v>
      </c>
      <c r="D2841" s="296">
        <v>0</v>
      </c>
      <c r="E2841" s="299">
        <v>1.48</v>
      </c>
      <c r="F2841" s="83" t="str">
        <f t="shared" si="138"/>
        <v>April</v>
      </c>
      <c r="G2841" s="113">
        <f t="shared" si="136"/>
        <v>30</v>
      </c>
      <c r="H2841" s="49">
        <f t="shared" si="137"/>
        <v>44.4</v>
      </c>
    </row>
    <row r="2842" spans="1:8" x14ac:dyDescent="0.25">
      <c r="A2842" s="287" t="s">
        <v>654</v>
      </c>
      <c r="B2842" s="292">
        <v>14</v>
      </c>
      <c r="C2842" s="294">
        <v>48</v>
      </c>
      <c r="D2842" s="296">
        <v>0</v>
      </c>
      <c r="E2842" s="299">
        <v>0.82</v>
      </c>
      <c r="F2842" s="83" t="str">
        <f t="shared" si="138"/>
        <v>April</v>
      </c>
      <c r="G2842" s="113">
        <f t="shared" si="136"/>
        <v>48</v>
      </c>
      <c r="H2842" s="49">
        <f t="shared" si="137"/>
        <v>39.36</v>
      </c>
    </row>
    <row r="2843" spans="1:8" x14ac:dyDescent="0.25">
      <c r="A2843" s="287" t="s">
        <v>650</v>
      </c>
      <c r="B2843" s="292">
        <v>1</v>
      </c>
      <c r="C2843" s="294">
        <v>30</v>
      </c>
      <c r="D2843" s="296">
        <v>2</v>
      </c>
      <c r="E2843" s="299">
        <v>5.95</v>
      </c>
      <c r="F2843" s="83" t="str">
        <f t="shared" si="138"/>
        <v>April</v>
      </c>
      <c r="G2843" s="113">
        <f t="shared" si="136"/>
        <v>30</v>
      </c>
      <c r="H2843" s="49">
        <f t="shared" si="137"/>
        <v>178.5</v>
      </c>
    </row>
    <row r="2844" spans="1:8" x14ac:dyDescent="0.25">
      <c r="A2844" s="287" t="s">
        <v>100</v>
      </c>
      <c r="B2844" s="292">
        <v>6</v>
      </c>
      <c r="C2844" s="294">
        <v>32</v>
      </c>
      <c r="D2844" s="296">
        <v>6</v>
      </c>
      <c r="E2844" s="299">
        <v>0.36</v>
      </c>
      <c r="F2844" s="83" t="str">
        <f t="shared" si="138"/>
        <v>April</v>
      </c>
      <c r="G2844" s="113">
        <f t="shared" si="136"/>
        <v>32</v>
      </c>
      <c r="H2844" s="49">
        <f t="shared" si="137"/>
        <v>11.52</v>
      </c>
    </row>
    <row r="2845" spans="1:8" x14ac:dyDescent="0.25">
      <c r="A2845" s="287" t="s">
        <v>654</v>
      </c>
      <c r="B2845" s="292">
        <v>20</v>
      </c>
      <c r="C2845" s="294">
        <v>48</v>
      </c>
      <c r="D2845" s="296">
        <v>6</v>
      </c>
      <c r="E2845" s="299">
        <v>0.96</v>
      </c>
      <c r="F2845" s="83" t="str">
        <f t="shared" si="138"/>
        <v>April</v>
      </c>
      <c r="G2845" s="113">
        <f t="shared" si="136"/>
        <v>48</v>
      </c>
      <c r="H2845" s="49">
        <f t="shared" si="137"/>
        <v>46.08</v>
      </c>
    </row>
    <row r="2846" spans="1:8" x14ac:dyDescent="0.25">
      <c r="A2846" s="287" t="s">
        <v>659</v>
      </c>
      <c r="B2846" s="292">
        <v>12</v>
      </c>
      <c r="C2846" s="294">
        <v>36</v>
      </c>
      <c r="D2846" s="296">
        <v>1</v>
      </c>
      <c r="E2846" s="299">
        <v>0.99</v>
      </c>
      <c r="F2846" s="83" t="str">
        <f t="shared" si="138"/>
        <v>April</v>
      </c>
      <c r="G2846" s="113">
        <f t="shared" si="136"/>
        <v>36</v>
      </c>
      <c r="H2846" s="49">
        <f t="shared" si="137"/>
        <v>35.64</v>
      </c>
    </row>
    <row r="2847" spans="1:8" x14ac:dyDescent="0.25">
      <c r="A2847" s="287" t="s">
        <v>659</v>
      </c>
      <c r="B2847" s="292">
        <v>0</v>
      </c>
      <c r="C2847" s="294">
        <v>36</v>
      </c>
      <c r="D2847" s="296">
        <v>0</v>
      </c>
      <c r="E2847" s="299">
        <v>0.99</v>
      </c>
      <c r="F2847" s="83" t="str">
        <f t="shared" si="138"/>
        <v>April</v>
      </c>
      <c r="G2847" s="113">
        <f t="shared" si="136"/>
        <v>36</v>
      </c>
      <c r="H2847" s="49">
        <f t="shared" si="137"/>
        <v>35.64</v>
      </c>
    </row>
    <row r="2848" spans="1:8" x14ac:dyDescent="0.25">
      <c r="A2848" s="287" t="s">
        <v>659</v>
      </c>
      <c r="B2848" s="292">
        <v>10</v>
      </c>
      <c r="C2848" s="294">
        <v>48</v>
      </c>
      <c r="D2848" s="296">
        <v>0</v>
      </c>
      <c r="E2848" s="299">
        <v>0.99</v>
      </c>
      <c r="F2848" s="83" t="str">
        <f t="shared" si="138"/>
        <v>April</v>
      </c>
      <c r="G2848" s="113">
        <f t="shared" si="136"/>
        <v>48</v>
      </c>
      <c r="H2848" s="49">
        <f t="shared" si="137"/>
        <v>47.519999999999996</v>
      </c>
    </row>
    <row r="2849" spans="1:8" x14ac:dyDescent="0.25">
      <c r="A2849" s="287" t="s">
        <v>659</v>
      </c>
      <c r="B2849" s="292">
        <v>2</v>
      </c>
      <c r="C2849" s="294">
        <v>24</v>
      </c>
      <c r="D2849" s="296">
        <v>0</v>
      </c>
      <c r="E2849" s="299">
        <v>0.99</v>
      </c>
      <c r="F2849" s="83" t="str">
        <f t="shared" si="138"/>
        <v>April</v>
      </c>
      <c r="G2849" s="113">
        <f t="shared" si="136"/>
        <v>24</v>
      </c>
      <c r="H2849" s="49">
        <f t="shared" si="137"/>
        <v>23.759999999999998</v>
      </c>
    </row>
    <row r="2850" spans="1:8" x14ac:dyDescent="0.25">
      <c r="A2850" s="287" t="s">
        <v>659</v>
      </c>
      <c r="B2850" s="292">
        <v>0</v>
      </c>
      <c r="C2850" s="294">
        <v>0</v>
      </c>
      <c r="D2850" s="296"/>
      <c r="E2850" s="299">
        <v>0.99</v>
      </c>
      <c r="F2850" s="83" t="str">
        <f t="shared" si="138"/>
        <v>April</v>
      </c>
      <c r="G2850" s="113">
        <f t="shared" si="136"/>
        <v>0</v>
      </c>
      <c r="H2850" s="49">
        <f t="shared" si="137"/>
        <v>0</v>
      </c>
    </row>
    <row r="2851" spans="1:8" x14ac:dyDescent="0.25">
      <c r="A2851" s="287" t="s">
        <v>659</v>
      </c>
      <c r="B2851" s="292">
        <v>24</v>
      </c>
      <c r="C2851" s="294">
        <v>24</v>
      </c>
      <c r="D2851" s="296">
        <v>8</v>
      </c>
      <c r="E2851" s="299">
        <v>0.99</v>
      </c>
      <c r="F2851" s="83" t="str">
        <f t="shared" si="138"/>
        <v>April</v>
      </c>
      <c r="G2851" s="113">
        <f t="shared" si="136"/>
        <v>24</v>
      </c>
      <c r="H2851" s="49">
        <f t="shared" si="137"/>
        <v>23.759999999999998</v>
      </c>
    </row>
    <row r="2852" spans="1:8" x14ac:dyDescent="0.25">
      <c r="A2852" s="287" t="s">
        <v>659</v>
      </c>
      <c r="B2852" s="292">
        <v>0</v>
      </c>
      <c r="C2852" s="294">
        <v>36</v>
      </c>
      <c r="D2852" s="296">
        <v>0</v>
      </c>
      <c r="E2852" s="299">
        <v>0.99</v>
      </c>
      <c r="F2852" s="83" t="str">
        <f t="shared" si="138"/>
        <v>April</v>
      </c>
      <c r="G2852" s="113">
        <f t="shared" si="136"/>
        <v>36</v>
      </c>
      <c r="H2852" s="49">
        <f t="shared" si="137"/>
        <v>35.64</v>
      </c>
    </row>
    <row r="2853" spans="1:8" x14ac:dyDescent="0.25">
      <c r="A2853" s="287" t="s">
        <v>659</v>
      </c>
      <c r="B2853" s="292">
        <v>14</v>
      </c>
      <c r="C2853" s="294">
        <v>48</v>
      </c>
      <c r="D2853" s="296">
        <v>5</v>
      </c>
      <c r="E2853" s="299">
        <v>1.33</v>
      </c>
      <c r="F2853" s="83" t="str">
        <f t="shared" si="138"/>
        <v>April</v>
      </c>
      <c r="G2853" s="113">
        <f t="shared" si="136"/>
        <v>48</v>
      </c>
      <c r="H2853" s="49">
        <f t="shared" si="137"/>
        <v>63.84</v>
      </c>
    </row>
    <row r="2854" spans="1:8" x14ac:dyDescent="0.25">
      <c r="A2854" s="287" t="s">
        <v>659</v>
      </c>
      <c r="B2854" s="292">
        <v>22</v>
      </c>
      <c r="C2854" s="294">
        <v>48</v>
      </c>
      <c r="D2854" s="296">
        <v>9</v>
      </c>
      <c r="E2854" s="299">
        <v>1.33</v>
      </c>
      <c r="F2854" s="83" t="str">
        <f t="shared" si="138"/>
        <v>April</v>
      </c>
      <c r="G2854" s="113">
        <f t="shared" si="136"/>
        <v>48</v>
      </c>
      <c r="H2854" s="49">
        <f t="shared" si="137"/>
        <v>63.84</v>
      </c>
    </row>
    <row r="2855" spans="1:8" x14ac:dyDescent="0.25">
      <c r="A2855" s="287" t="s">
        <v>659</v>
      </c>
      <c r="B2855" s="292">
        <v>15</v>
      </c>
      <c r="C2855" s="294">
        <v>48</v>
      </c>
      <c r="D2855" s="296">
        <v>12</v>
      </c>
      <c r="E2855" s="299">
        <v>1.33</v>
      </c>
      <c r="F2855" s="83" t="str">
        <f t="shared" si="138"/>
        <v>April</v>
      </c>
      <c r="G2855" s="113">
        <f t="shared" si="136"/>
        <v>48</v>
      </c>
      <c r="H2855" s="49">
        <f t="shared" si="137"/>
        <v>63.84</v>
      </c>
    </row>
    <row r="2856" spans="1:8" x14ac:dyDescent="0.25">
      <c r="A2856" s="287" t="s">
        <v>654</v>
      </c>
      <c r="B2856" s="292">
        <v>14</v>
      </c>
      <c r="C2856" s="294">
        <v>144</v>
      </c>
      <c r="D2856" s="296">
        <v>22</v>
      </c>
      <c r="E2856" s="299">
        <v>0.41699999999999998</v>
      </c>
      <c r="F2856" s="83" t="str">
        <f t="shared" si="138"/>
        <v>April</v>
      </c>
      <c r="G2856" s="113">
        <f t="shared" si="136"/>
        <v>144</v>
      </c>
      <c r="H2856" s="49">
        <f t="shared" si="137"/>
        <v>60.047999999999995</v>
      </c>
    </row>
    <row r="2857" spans="1:8" x14ac:dyDescent="0.25">
      <c r="A2857" s="286" t="s">
        <v>654</v>
      </c>
      <c r="B2857" s="292">
        <v>33</v>
      </c>
      <c r="C2857" s="294">
        <v>144</v>
      </c>
      <c r="D2857" s="296">
        <v>28</v>
      </c>
      <c r="E2857" s="299">
        <v>0.82</v>
      </c>
      <c r="F2857" s="83" t="str">
        <f t="shared" si="138"/>
        <v>April</v>
      </c>
      <c r="G2857" s="113">
        <f t="shared" si="136"/>
        <v>144</v>
      </c>
      <c r="H2857" s="49">
        <f t="shared" si="137"/>
        <v>118.08</v>
      </c>
    </row>
    <row r="2858" spans="1:8" x14ac:dyDescent="0.25">
      <c r="A2858" s="287" t="s">
        <v>654</v>
      </c>
      <c r="B2858" s="292">
        <v>8</v>
      </c>
      <c r="C2858" s="294">
        <v>120</v>
      </c>
      <c r="D2858" s="296">
        <v>20</v>
      </c>
      <c r="E2858" s="299">
        <v>0.82</v>
      </c>
      <c r="F2858" s="83" t="str">
        <f t="shared" si="138"/>
        <v>April</v>
      </c>
      <c r="G2858" s="113">
        <f t="shared" si="136"/>
        <v>120</v>
      </c>
      <c r="H2858" s="49">
        <f t="shared" si="137"/>
        <v>98.399999999999991</v>
      </c>
    </row>
    <row r="2859" spans="1:8" x14ac:dyDescent="0.25">
      <c r="A2859" s="287" t="s">
        <v>100</v>
      </c>
      <c r="B2859" s="292">
        <v>112</v>
      </c>
      <c r="C2859" s="294">
        <v>0</v>
      </c>
      <c r="D2859" s="296"/>
      <c r="E2859" s="297"/>
      <c r="F2859" s="83" t="str">
        <f t="shared" si="138"/>
        <v>April</v>
      </c>
      <c r="G2859" s="113">
        <f t="shared" si="136"/>
        <v>0</v>
      </c>
      <c r="H2859" s="49">
        <f t="shared" si="137"/>
        <v>0</v>
      </c>
    </row>
    <row r="2860" spans="1:8" x14ac:dyDescent="0.25">
      <c r="A2860" s="287" t="s">
        <v>100</v>
      </c>
      <c r="B2860" s="292">
        <v>6</v>
      </c>
      <c r="C2860" s="294">
        <v>700</v>
      </c>
      <c r="D2860" s="296">
        <v>272</v>
      </c>
      <c r="E2860" s="299">
        <v>0.2271</v>
      </c>
      <c r="F2860" s="83" t="str">
        <f t="shared" si="138"/>
        <v>April</v>
      </c>
      <c r="G2860" s="113">
        <f t="shared" si="136"/>
        <v>700</v>
      </c>
      <c r="H2860" s="49">
        <f t="shared" si="137"/>
        <v>158.97</v>
      </c>
    </row>
    <row r="2861" spans="1:8" x14ac:dyDescent="0.25">
      <c r="A2861" s="287" t="s">
        <v>659</v>
      </c>
      <c r="B2861" s="292">
        <v>0</v>
      </c>
      <c r="C2861" s="294">
        <v>36</v>
      </c>
      <c r="D2861" s="296">
        <v>0</v>
      </c>
      <c r="E2861" s="299">
        <v>0.52829999999999999</v>
      </c>
      <c r="F2861" s="83" t="str">
        <f t="shared" si="138"/>
        <v>April</v>
      </c>
      <c r="G2861" s="113">
        <f t="shared" si="136"/>
        <v>36</v>
      </c>
      <c r="H2861" s="49">
        <f t="shared" si="137"/>
        <v>19.018799999999999</v>
      </c>
    </row>
    <row r="2862" spans="1:8" x14ac:dyDescent="0.25">
      <c r="A2862" s="286" t="s">
        <v>659</v>
      </c>
      <c r="B2862" s="292">
        <v>1</v>
      </c>
      <c r="C2862" s="294">
        <v>36</v>
      </c>
      <c r="D2862" s="296">
        <v>1</v>
      </c>
      <c r="E2862" s="299">
        <v>0.52829999999999999</v>
      </c>
      <c r="F2862" s="83" t="str">
        <f t="shared" si="138"/>
        <v>April</v>
      </c>
      <c r="G2862" s="113">
        <f t="shared" si="136"/>
        <v>36</v>
      </c>
      <c r="H2862" s="49">
        <f t="shared" si="137"/>
        <v>19.018799999999999</v>
      </c>
    </row>
    <row r="2863" spans="1:8" x14ac:dyDescent="0.25">
      <c r="A2863" s="287" t="s">
        <v>159</v>
      </c>
      <c r="B2863" s="292">
        <v>17</v>
      </c>
      <c r="C2863" s="294">
        <v>24</v>
      </c>
      <c r="D2863" s="296">
        <v>17</v>
      </c>
      <c r="E2863" s="299">
        <v>1.37</v>
      </c>
      <c r="F2863" s="83" t="str">
        <f t="shared" si="138"/>
        <v>April</v>
      </c>
      <c r="G2863" s="113">
        <f t="shared" si="136"/>
        <v>24</v>
      </c>
      <c r="H2863" s="49">
        <f t="shared" si="137"/>
        <v>32.880000000000003</v>
      </c>
    </row>
    <row r="2864" spans="1:8" x14ac:dyDescent="0.25">
      <c r="A2864" s="287" t="s">
        <v>654</v>
      </c>
      <c r="B2864" s="292">
        <v>30</v>
      </c>
      <c r="C2864" s="294">
        <v>120</v>
      </c>
      <c r="D2864" s="296">
        <v>23</v>
      </c>
      <c r="E2864" s="299">
        <v>0.82</v>
      </c>
      <c r="F2864" s="83" t="str">
        <f t="shared" si="138"/>
        <v>April</v>
      </c>
      <c r="G2864" s="113">
        <f t="shared" si="136"/>
        <v>120</v>
      </c>
      <c r="H2864" s="49">
        <f t="shared" si="137"/>
        <v>98.399999999999991</v>
      </c>
    </row>
    <row r="2865" spans="1:8" x14ac:dyDescent="0.25">
      <c r="A2865" s="287" t="s">
        <v>653</v>
      </c>
      <c r="B2865" s="292">
        <v>4</v>
      </c>
      <c r="C2865" s="294">
        <v>210</v>
      </c>
      <c r="D2865" s="296">
        <v>0</v>
      </c>
      <c r="E2865" s="299">
        <v>0.7</v>
      </c>
      <c r="F2865" s="83" t="str">
        <f t="shared" si="138"/>
        <v>April</v>
      </c>
      <c r="G2865" s="113">
        <f t="shared" si="136"/>
        <v>210</v>
      </c>
      <c r="H2865" s="49">
        <f t="shared" si="137"/>
        <v>147</v>
      </c>
    </row>
    <row r="2866" spans="1:8" x14ac:dyDescent="0.25">
      <c r="A2866" s="287" t="s">
        <v>650</v>
      </c>
      <c r="B2866" s="292">
        <v>1</v>
      </c>
      <c r="C2866" s="294">
        <v>31</v>
      </c>
      <c r="D2866" s="296">
        <v>0</v>
      </c>
      <c r="E2866" s="299">
        <v>5.95</v>
      </c>
      <c r="F2866" s="83" t="str">
        <f t="shared" si="138"/>
        <v>April</v>
      </c>
      <c r="G2866" s="113">
        <f t="shared" si="136"/>
        <v>31</v>
      </c>
      <c r="H2866" s="49">
        <f t="shared" si="137"/>
        <v>184.45000000000002</v>
      </c>
    </row>
    <row r="2867" spans="1:8" x14ac:dyDescent="0.25">
      <c r="A2867" s="287" t="s">
        <v>654</v>
      </c>
      <c r="B2867" s="292">
        <v>15</v>
      </c>
      <c r="C2867" s="294">
        <v>72</v>
      </c>
      <c r="D2867" s="296">
        <v>8</v>
      </c>
      <c r="E2867" s="299">
        <v>0.82165999999999995</v>
      </c>
      <c r="F2867" s="83" t="str">
        <f t="shared" si="138"/>
        <v>April</v>
      </c>
      <c r="G2867" s="113">
        <f t="shared" si="136"/>
        <v>72</v>
      </c>
      <c r="H2867" s="49">
        <f t="shared" si="137"/>
        <v>59.159519999999993</v>
      </c>
    </row>
    <row r="2868" spans="1:8" x14ac:dyDescent="0.25">
      <c r="A2868" s="287" t="s">
        <v>653</v>
      </c>
      <c r="B2868" s="292">
        <v>0</v>
      </c>
      <c r="C2868" s="294">
        <v>0</v>
      </c>
      <c r="D2868" s="296">
        <v>0</v>
      </c>
      <c r="E2868" s="299">
        <v>1.69</v>
      </c>
      <c r="F2868" s="83" t="str">
        <f t="shared" si="138"/>
        <v>April</v>
      </c>
      <c r="G2868" s="113">
        <f t="shared" si="136"/>
        <v>0</v>
      </c>
      <c r="H2868" s="49">
        <f t="shared" si="137"/>
        <v>0</v>
      </c>
    </row>
    <row r="2869" spans="1:8" x14ac:dyDescent="0.25">
      <c r="A2869" s="287" t="s">
        <v>653</v>
      </c>
      <c r="B2869" s="292">
        <v>0</v>
      </c>
      <c r="C2869" s="294">
        <v>48</v>
      </c>
      <c r="D2869" s="296">
        <v>0</v>
      </c>
      <c r="E2869" s="299">
        <v>2.41</v>
      </c>
      <c r="F2869" s="83" t="str">
        <f t="shared" si="138"/>
        <v>April</v>
      </c>
      <c r="G2869" s="113">
        <f t="shared" si="136"/>
        <v>48</v>
      </c>
      <c r="H2869" s="49">
        <f t="shared" si="137"/>
        <v>115.68</v>
      </c>
    </row>
    <row r="2870" spans="1:8" x14ac:dyDescent="0.25">
      <c r="A2870" s="287" t="s">
        <v>653</v>
      </c>
      <c r="B2870" s="292">
        <v>0</v>
      </c>
      <c r="C2870" s="294">
        <v>40</v>
      </c>
      <c r="D2870" s="296">
        <v>0</v>
      </c>
      <c r="E2870" s="299">
        <v>1.91</v>
      </c>
      <c r="F2870" s="83" t="str">
        <f t="shared" si="138"/>
        <v>April</v>
      </c>
      <c r="G2870" s="113">
        <f t="shared" si="136"/>
        <v>40</v>
      </c>
      <c r="H2870" s="49">
        <f t="shared" si="137"/>
        <v>76.399999999999991</v>
      </c>
    </row>
    <row r="2871" spans="1:8" x14ac:dyDescent="0.25">
      <c r="A2871" s="287" t="s">
        <v>653</v>
      </c>
      <c r="B2871" s="292">
        <v>0</v>
      </c>
      <c r="C2871" s="294">
        <v>32</v>
      </c>
      <c r="D2871" s="296">
        <v>2</v>
      </c>
      <c r="E2871" s="300">
        <v>1.91</v>
      </c>
      <c r="F2871" s="83" t="str">
        <f t="shared" si="138"/>
        <v>April</v>
      </c>
      <c r="G2871" s="113">
        <f t="shared" si="136"/>
        <v>32</v>
      </c>
      <c r="H2871" s="49">
        <f t="shared" si="137"/>
        <v>61.12</v>
      </c>
    </row>
    <row r="2872" spans="1:8" x14ac:dyDescent="0.25">
      <c r="A2872" s="287" t="s">
        <v>653</v>
      </c>
      <c r="B2872" s="292">
        <v>4</v>
      </c>
      <c r="C2872" s="294">
        <v>56</v>
      </c>
      <c r="D2872" s="296">
        <v>11</v>
      </c>
      <c r="E2872" s="300">
        <v>2.2400000000000002</v>
      </c>
      <c r="F2872" s="83" t="str">
        <f t="shared" si="138"/>
        <v>April</v>
      </c>
      <c r="G2872" s="113">
        <f t="shared" si="136"/>
        <v>56</v>
      </c>
      <c r="H2872" s="49">
        <f t="shared" si="137"/>
        <v>125.44000000000001</v>
      </c>
    </row>
    <row r="2873" spans="1:8" x14ac:dyDescent="0.25">
      <c r="A2873" s="287" t="s">
        <v>653</v>
      </c>
      <c r="B2873" s="292">
        <v>0</v>
      </c>
      <c r="C2873" s="294">
        <v>40</v>
      </c>
      <c r="D2873" s="296">
        <v>6</v>
      </c>
      <c r="E2873" s="300">
        <v>2.0299999999999998</v>
      </c>
      <c r="F2873" s="83" t="str">
        <f t="shared" si="138"/>
        <v>April</v>
      </c>
      <c r="G2873" s="113">
        <f t="shared" si="136"/>
        <v>40</v>
      </c>
      <c r="H2873" s="49">
        <f t="shared" si="137"/>
        <v>81.199999999999989</v>
      </c>
    </row>
    <row r="2874" spans="1:8" x14ac:dyDescent="0.25">
      <c r="A2874" s="287" t="s">
        <v>653</v>
      </c>
      <c r="B2874" s="292">
        <v>0</v>
      </c>
      <c r="C2874" s="294">
        <v>24</v>
      </c>
      <c r="D2874" s="296">
        <v>0</v>
      </c>
      <c r="E2874" s="300">
        <v>3.59</v>
      </c>
      <c r="F2874" s="83" t="str">
        <f t="shared" si="138"/>
        <v>April</v>
      </c>
      <c r="G2874" s="113">
        <f t="shared" si="136"/>
        <v>24</v>
      </c>
      <c r="H2874" s="49">
        <f t="shared" si="137"/>
        <v>86.16</v>
      </c>
    </row>
    <row r="2875" spans="1:8" x14ac:dyDescent="0.25">
      <c r="A2875" s="287" t="s">
        <v>653</v>
      </c>
      <c r="B2875" s="292">
        <v>1</v>
      </c>
      <c r="C2875" s="294">
        <v>56</v>
      </c>
      <c r="D2875" s="296">
        <v>0</v>
      </c>
      <c r="E2875" s="300">
        <v>2.68</v>
      </c>
      <c r="F2875" s="83" t="str">
        <f t="shared" si="138"/>
        <v>April</v>
      </c>
      <c r="G2875" s="113">
        <f t="shared" si="136"/>
        <v>56</v>
      </c>
      <c r="H2875" s="49">
        <f t="shared" si="137"/>
        <v>150.08000000000001</v>
      </c>
    </row>
    <row r="2876" spans="1:8" x14ac:dyDescent="0.25">
      <c r="A2876" s="287" t="s">
        <v>653</v>
      </c>
      <c r="B2876" s="292">
        <v>0</v>
      </c>
      <c r="C2876" s="294">
        <v>40</v>
      </c>
      <c r="D2876" s="296">
        <v>2</v>
      </c>
      <c r="E2876" s="300">
        <v>1.79</v>
      </c>
      <c r="F2876" s="83" t="str">
        <f t="shared" si="138"/>
        <v>April</v>
      </c>
      <c r="G2876" s="113">
        <f t="shared" si="136"/>
        <v>40</v>
      </c>
      <c r="H2876" s="49">
        <f t="shared" si="137"/>
        <v>71.599999999999994</v>
      </c>
    </row>
    <row r="2877" spans="1:8" x14ac:dyDescent="0.25">
      <c r="A2877" s="287" t="s">
        <v>653</v>
      </c>
      <c r="B2877" s="292">
        <v>0</v>
      </c>
      <c r="C2877" s="294">
        <v>8</v>
      </c>
      <c r="D2877" s="296">
        <v>0</v>
      </c>
      <c r="E2877" s="300">
        <v>1.81</v>
      </c>
      <c r="F2877" s="83" t="str">
        <f t="shared" si="138"/>
        <v>April</v>
      </c>
      <c r="G2877" s="113">
        <f t="shared" si="136"/>
        <v>8</v>
      </c>
      <c r="H2877" s="49">
        <f t="shared" si="137"/>
        <v>14.48</v>
      </c>
    </row>
    <row r="2878" spans="1:8" x14ac:dyDescent="0.25">
      <c r="A2878" s="287" t="s">
        <v>653</v>
      </c>
      <c r="B2878" s="292">
        <v>0</v>
      </c>
      <c r="C2878" s="295">
        <v>6</v>
      </c>
      <c r="D2878" s="296">
        <v>0</v>
      </c>
      <c r="E2878" s="300">
        <v>1.91</v>
      </c>
      <c r="F2878" s="83" t="str">
        <f t="shared" si="138"/>
        <v>April</v>
      </c>
      <c r="G2878" s="113">
        <f t="shared" si="136"/>
        <v>6</v>
      </c>
      <c r="H2878" s="49">
        <f t="shared" si="137"/>
        <v>11.459999999999999</v>
      </c>
    </row>
    <row r="2879" spans="1:8" x14ac:dyDescent="0.25">
      <c r="A2879" s="287" t="s">
        <v>650</v>
      </c>
      <c r="B2879" s="292">
        <v>3</v>
      </c>
      <c r="C2879" s="294">
        <v>80</v>
      </c>
      <c r="D2879" s="296">
        <v>4</v>
      </c>
      <c r="E2879" s="299">
        <v>5.95</v>
      </c>
      <c r="F2879" s="83" t="str">
        <f t="shared" si="138"/>
        <v>April</v>
      </c>
      <c r="G2879" s="113">
        <f t="shared" si="136"/>
        <v>80</v>
      </c>
      <c r="H2879" s="49">
        <f t="shared" si="137"/>
        <v>476</v>
      </c>
    </row>
    <row r="2880" spans="1:8" x14ac:dyDescent="0.25">
      <c r="A2880" s="287" t="s">
        <v>650</v>
      </c>
      <c r="B2880" s="292">
        <v>1</v>
      </c>
      <c r="C2880" s="294">
        <v>54</v>
      </c>
      <c r="D2880" s="296">
        <v>2</v>
      </c>
      <c r="E2880" s="299">
        <v>5.95</v>
      </c>
      <c r="F2880" s="83" t="str">
        <f t="shared" si="138"/>
        <v>April</v>
      </c>
      <c r="G2880" s="113">
        <f t="shared" si="136"/>
        <v>54</v>
      </c>
      <c r="H2880" s="49">
        <f t="shared" si="137"/>
        <v>321.3</v>
      </c>
    </row>
    <row r="2881" spans="1:8" x14ac:dyDescent="0.25">
      <c r="A2881" s="287" t="s">
        <v>654</v>
      </c>
      <c r="B2881" s="292">
        <v>13</v>
      </c>
      <c r="C2881" s="294">
        <v>48</v>
      </c>
      <c r="D2881" s="296">
        <v>12</v>
      </c>
      <c r="E2881" s="299">
        <v>1.6850000000000001</v>
      </c>
      <c r="F2881" s="83" t="str">
        <f t="shared" si="138"/>
        <v>April</v>
      </c>
      <c r="G2881" s="113">
        <f t="shared" si="136"/>
        <v>48</v>
      </c>
      <c r="H2881" s="49">
        <f t="shared" si="137"/>
        <v>80.88</v>
      </c>
    </row>
    <row r="2882" spans="1:8" x14ac:dyDescent="0.25">
      <c r="A2882" s="287" t="s">
        <v>654</v>
      </c>
      <c r="B2882" s="292">
        <v>18</v>
      </c>
      <c r="C2882" s="294">
        <v>48</v>
      </c>
      <c r="D2882" s="296">
        <v>16</v>
      </c>
      <c r="E2882" s="299">
        <v>1.6850000000000001</v>
      </c>
      <c r="F2882" s="83" t="str">
        <f t="shared" si="138"/>
        <v>April</v>
      </c>
      <c r="G2882" s="113">
        <f t="shared" si="136"/>
        <v>48</v>
      </c>
      <c r="H2882" s="49">
        <f t="shared" si="137"/>
        <v>80.88</v>
      </c>
    </row>
    <row r="2883" spans="1:8" x14ac:dyDescent="0.25">
      <c r="A2883" s="287" t="s">
        <v>650</v>
      </c>
      <c r="B2883" s="292">
        <v>1</v>
      </c>
      <c r="C2883" s="294">
        <v>58</v>
      </c>
      <c r="D2883" s="296">
        <v>0</v>
      </c>
      <c r="E2883" s="299">
        <v>3.95</v>
      </c>
      <c r="F2883" s="83" t="str">
        <f t="shared" si="138"/>
        <v>April</v>
      </c>
      <c r="G2883" s="113">
        <f t="shared" ref="G2883:G2946" si="139">IFERROR(IF(C2883=" ",0,C2883),0)</f>
        <v>58</v>
      </c>
      <c r="H2883" s="49">
        <f t="shared" ref="H2883:H2946" si="140">IFERROR(G2883 * E2883, 0)</f>
        <v>229.10000000000002</v>
      </c>
    </row>
    <row r="2884" spans="1:8" x14ac:dyDescent="0.25">
      <c r="A2884" s="286" t="s">
        <v>650</v>
      </c>
      <c r="B2884" s="292">
        <v>3</v>
      </c>
      <c r="C2884" s="294">
        <v>106</v>
      </c>
      <c r="D2884" s="296">
        <v>0</v>
      </c>
      <c r="E2884" s="299">
        <v>4.95</v>
      </c>
      <c r="F2884" s="83" t="str">
        <f t="shared" ref="F2884:F2947" si="141">"April"</f>
        <v>April</v>
      </c>
      <c r="G2884" s="113">
        <f t="shared" si="139"/>
        <v>106</v>
      </c>
      <c r="H2884" s="49">
        <f t="shared" si="140"/>
        <v>524.70000000000005</v>
      </c>
    </row>
    <row r="2885" spans="1:8" x14ac:dyDescent="0.25">
      <c r="A2885" s="286" t="s">
        <v>655</v>
      </c>
      <c r="B2885" s="292">
        <v>12</v>
      </c>
      <c r="C2885" s="294">
        <v>72</v>
      </c>
      <c r="D2885" s="296">
        <v>24</v>
      </c>
      <c r="E2885" s="299">
        <v>0.65</v>
      </c>
      <c r="F2885" s="83" t="str">
        <f t="shared" si="141"/>
        <v>April</v>
      </c>
      <c r="G2885" s="113">
        <f t="shared" si="139"/>
        <v>72</v>
      </c>
      <c r="H2885" s="49">
        <f t="shared" si="140"/>
        <v>46.800000000000004</v>
      </c>
    </row>
    <row r="2886" spans="1:8" x14ac:dyDescent="0.25">
      <c r="A2886" s="287" t="s">
        <v>655</v>
      </c>
      <c r="B2886" s="292">
        <v>35</v>
      </c>
      <c r="C2886" s="294">
        <v>72</v>
      </c>
      <c r="D2886" s="296">
        <v>0</v>
      </c>
      <c r="E2886" s="299">
        <v>0.59</v>
      </c>
      <c r="F2886" s="83" t="str">
        <f t="shared" si="141"/>
        <v>April</v>
      </c>
      <c r="G2886" s="113">
        <f t="shared" si="139"/>
        <v>72</v>
      </c>
      <c r="H2886" s="49">
        <f t="shared" si="140"/>
        <v>42.48</v>
      </c>
    </row>
    <row r="2887" spans="1:8" x14ac:dyDescent="0.25">
      <c r="A2887" s="287" t="s">
        <v>655</v>
      </c>
      <c r="B2887" s="292">
        <v>0</v>
      </c>
      <c r="C2887" s="294">
        <v>0</v>
      </c>
      <c r="D2887" s="296"/>
      <c r="E2887" s="297"/>
      <c r="F2887" s="83" t="str">
        <f t="shared" si="141"/>
        <v>April</v>
      </c>
      <c r="G2887" s="113">
        <f t="shared" si="139"/>
        <v>0</v>
      </c>
      <c r="H2887" s="49">
        <f t="shared" si="140"/>
        <v>0</v>
      </c>
    </row>
    <row r="2888" spans="1:8" x14ac:dyDescent="0.25">
      <c r="A2888" s="287" t="s">
        <v>655</v>
      </c>
      <c r="B2888" s="292">
        <v>3</v>
      </c>
      <c r="C2888" s="294">
        <v>40</v>
      </c>
      <c r="D2888" s="296">
        <v>1</v>
      </c>
      <c r="E2888" s="299">
        <v>0.60499999999999998</v>
      </c>
      <c r="F2888" s="83" t="str">
        <f t="shared" si="141"/>
        <v>April</v>
      </c>
      <c r="G2888" s="113">
        <f t="shared" si="139"/>
        <v>40</v>
      </c>
      <c r="H2888" s="49">
        <f t="shared" si="140"/>
        <v>24.2</v>
      </c>
    </row>
    <row r="2889" spans="1:8" x14ac:dyDescent="0.25">
      <c r="A2889" s="287" t="s">
        <v>655</v>
      </c>
      <c r="B2889" s="292">
        <v>7</v>
      </c>
      <c r="C2889" s="294">
        <v>40</v>
      </c>
      <c r="D2889" s="296">
        <v>4</v>
      </c>
      <c r="E2889" s="299">
        <v>0.61</v>
      </c>
      <c r="F2889" s="83" t="str">
        <f t="shared" si="141"/>
        <v>April</v>
      </c>
      <c r="G2889" s="113">
        <f t="shared" si="139"/>
        <v>40</v>
      </c>
      <c r="H2889" s="49">
        <f t="shared" si="140"/>
        <v>24.4</v>
      </c>
    </row>
    <row r="2890" spans="1:8" x14ac:dyDescent="0.25">
      <c r="A2890" s="287" t="s">
        <v>655</v>
      </c>
      <c r="B2890" s="292">
        <v>3</v>
      </c>
      <c r="C2890" s="294">
        <v>40</v>
      </c>
      <c r="D2890" s="296">
        <v>0</v>
      </c>
      <c r="E2890" s="299">
        <v>0.61</v>
      </c>
      <c r="F2890" s="83" t="str">
        <f t="shared" si="141"/>
        <v>April</v>
      </c>
      <c r="G2890" s="113">
        <f t="shared" si="139"/>
        <v>40</v>
      </c>
      <c r="H2890" s="49">
        <f t="shared" si="140"/>
        <v>24.4</v>
      </c>
    </row>
    <row r="2891" spans="1:8" x14ac:dyDescent="0.25">
      <c r="A2891" s="287" t="s">
        <v>655</v>
      </c>
      <c r="B2891" s="292">
        <v>0</v>
      </c>
      <c r="C2891" s="294">
        <v>40</v>
      </c>
      <c r="D2891" s="296">
        <v>0</v>
      </c>
      <c r="E2891" s="299">
        <v>0.61</v>
      </c>
      <c r="F2891" s="83" t="str">
        <f t="shared" si="141"/>
        <v>April</v>
      </c>
      <c r="G2891" s="113">
        <f t="shared" si="139"/>
        <v>40</v>
      </c>
      <c r="H2891" s="49">
        <f t="shared" si="140"/>
        <v>24.4</v>
      </c>
    </row>
    <row r="2892" spans="1:8" x14ac:dyDescent="0.25">
      <c r="A2892" s="287" t="s">
        <v>654</v>
      </c>
      <c r="B2892" s="292">
        <v>0</v>
      </c>
      <c r="C2892" s="294">
        <v>84</v>
      </c>
      <c r="D2892" s="296">
        <v>34</v>
      </c>
      <c r="E2892" s="299">
        <v>1.35</v>
      </c>
      <c r="F2892" s="83" t="str">
        <f t="shared" si="141"/>
        <v>April</v>
      </c>
      <c r="G2892" s="113">
        <f t="shared" si="139"/>
        <v>84</v>
      </c>
      <c r="H2892" s="49">
        <f t="shared" si="140"/>
        <v>113.4</v>
      </c>
    </row>
    <row r="2893" spans="1:8" x14ac:dyDescent="0.25">
      <c r="A2893" s="287" t="s">
        <v>654</v>
      </c>
      <c r="B2893" s="292">
        <v>10</v>
      </c>
      <c r="C2893" s="294">
        <v>108</v>
      </c>
      <c r="D2893" s="296">
        <v>24</v>
      </c>
      <c r="E2893" s="299">
        <v>1.35</v>
      </c>
      <c r="F2893" s="83" t="str">
        <f t="shared" si="141"/>
        <v>April</v>
      </c>
      <c r="G2893" s="113">
        <f t="shared" si="139"/>
        <v>108</v>
      </c>
      <c r="H2893" s="49">
        <f t="shared" si="140"/>
        <v>145.80000000000001</v>
      </c>
    </row>
    <row r="2894" spans="1:8" x14ac:dyDescent="0.25">
      <c r="A2894" s="287" t="s">
        <v>654</v>
      </c>
      <c r="B2894" s="292">
        <v>26</v>
      </c>
      <c r="C2894" s="294">
        <v>72</v>
      </c>
      <c r="D2894" s="296">
        <v>22</v>
      </c>
      <c r="E2894" s="302">
        <v>1.35</v>
      </c>
      <c r="F2894" s="83" t="str">
        <f t="shared" si="141"/>
        <v>April</v>
      </c>
      <c r="G2894" s="113">
        <f t="shared" si="139"/>
        <v>72</v>
      </c>
      <c r="H2894" s="49">
        <f t="shared" si="140"/>
        <v>97.2</v>
      </c>
    </row>
    <row r="2895" spans="1:8" x14ac:dyDescent="0.25">
      <c r="A2895" s="287" t="s">
        <v>654</v>
      </c>
      <c r="B2895" s="292">
        <v>20</v>
      </c>
      <c r="C2895" s="294">
        <v>84</v>
      </c>
      <c r="D2895" s="296">
        <v>26</v>
      </c>
      <c r="E2895" s="299">
        <v>1.35</v>
      </c>
      <c r="F2895" s="83" t="str">
        <f t="shared" si="141"/>
        <v>April</v>
      </c>
      <c r="G2895" s="113">
        <f t="shared" si="139"/>
        <v>84</v>
      </c>
      <c r="H2895" s="49">
        <f t="shared" si="140"/>
        <v>113.4</v>
      </c>
    </row>
    <row r="2896" spans="1:8" x14ac:dyDescent="0.25">
      <c r="A2896" s="287" t="s">
        <v>659</v>
      </c>
      <c r="B2896" s="292">
        <v>12</v>
      </c>
      <c r="C2896" s="294">
        <v>48</v>
      </c>
      <c r="D2896" s="296">
        <v>20</v>
      </c>
      <c r="E2896" s="299">
        <v>1.22</v>
      </c>
      <c r="F2896" s="83" t="str">
        <f t="shared" si="141"/>
        <v>April</v>
      </c>
      <c r="G2896" s="113">
        <f t="shared" si="139"/>
        <v>48</v>
      </c>
      <c r="H2896" s="49">
        <f t="shared" si="140"/>
        <v>58.56</v>
      </c>
    </row>
    <row r="2897" spans="1:8" x14ac:dyDescent="0.25">
      <c r="A2897" s="287" t="s">
        <v>659</v>
      </c>
      <c r="B2897" s="292">
        <v>5</v>
      </c>
      <c r="C2897" s="294">
        <v>24</v>
      </c>
      <c r="D2897" s="296">
        <v>14</v>
      </c>
      <c r="E2897" s="299">
        <v>1.22</v>
      </c>
      <c r="F2897" s="83" t="str">
        <f t="shared" si="141"/>
        <v>April</v>
      </c>
      <c r="G2897" s="113">
        <f t="shared" si="139"/>
        <v>24</v>
      </c>
      <c r="H2897" s="49">
        <f t="shared" si="140"/>
        <v>29.28</v>
      </c>
    </row>
    <row r="2898" spans="1:8" x14ac:dyDescent="0.25">
      <c r="A2898" s="287" t="s">
        <v>659</v>
      </c>
      <c r="B2898" s="292">
        <v>32</v>
      </c>
      <c r="C2898" s="294">
        <v>0</v>
      </c>
      <c r="D2898" s="296">
        <v>4</v>
      </c>
      <c r="E2898" s="299">
        <v>1.22</v>
      </c>
      <c r="F2898" s="83" t="str">
        <f t="shared" si="141"/>
        <v>April</v>
      </c>
      <c r="G2898" s="113">
        <f t="shared" si="139"/>
        <v>0</v>
      </c>
      <c r="H2898" s="49">
        <f t="shared" si="140"/>
        <v>0</v>
      </c>
    </row>
    <row r="2899" spans="1:8" x14ac:dyDescent="0.25">
      <c r="A2899" s="287" t="s">
        <v>659</v>
      </c>
      <c r="B2899" s="292">
        <v>9</v>
      </c>
      <c r="C2899" s="294">
        <v>0</v>
      </c>
      <c r="D2899" s="296">
        <v>0</v>
      </c>
      <c r="E2899" s="299">
        <v>1.22</v>
      </c>
      <c r="F2899" s="83" t="str">
        <f t="shared" si="141"/>
        <v>April</v>
      </c>
      <c r="G2899" s="113">
        <f t="shared" si="139"/>
        <v>0</v>
      </c>
      <c r="H2899" s="49">
        <f t="shared" si="140"/>
        <v>0</v>
      </c>
    </row>
    <row r="2900" spans="1:8" x14ac:dyDescent="0.25">
      <c r="A2900" s="287" t="s">
        <v>659</v>
      </c>
      <c r="B2900" s="292">
        <v>5</v>
      </c>
      <c r="C2900" s="294">
        <v>60</v>
      </c>
      <c r="D2900" s="296">
        <v>8</v>
      </c>
      <c r="E2900" s="299">
        <v>1.22</v>
      </c>
      <c r="F2900" s="83" t="str">
        <f t="shared" si="141"/>
        <v>April</v>
      </c>
      <c r="G2900" s="113">
        <f t="shared" si="139"/>
        <v>60</v>
      </c>
      <c r="H2900" s="49">
        <f t="shared" si="140"/>
        <v>73.2</v>
      </c>
    </row>
    <row r="2901" spans="1:8" x14ac:dyDescent="0.25">
      <c r="A2901" s="287" t="s">
        <v>659</v>
      </c>
      <c r="B2901" s="292">
        <v>0</v>
      </c>
      <c r="C2901" s="294">
        <v>0</v>
      </c>
      <c r="D2901" s="296"/>
      <c r="E2901" s="299">
        <v>1.22</v>
      </c>
      <c r="F2901" s="83" t="str">
        <f t="shared" si="141"/>
        <v>April</v>
      </c>
      <c r="G2901" s="113">
        <f t="shared" si="139"/>
        <v>0</v>
      </c>
      <c r="H2901" s="49">
        <f t="shared" si="140"/>
        <v>0</v>
      </c>
    </row>
    <row r="2902" spans="1:8" x14ac:dyDescent="0.25">
      <c r="A2902" s="287" t="s">
        <v>659</v>
      </c>
      <c r="B2902" s="292">
        <v>8</v>
      </c>
      <c r="C2902" s="294">
        <v>36</v>
      </c>
      <c r="D2902" s="296">
        <v>10</v>
      </c>
      <c r="E2902" s="299">
        <v>1.22</v>
      </c>
      <c r="F2902" s="83" t="str">
        <f t="shared" si="141"/>
        <v>April</v>
      </c>
      <c r="G2902" s="113">
        <f t="shared" si="139"/>
        <v>36</v>
      </c>
      <c r="H2902" s="49">
        <f t="shared" si="140"/>
        <v>43.92</v>
      </c>
    </row>
    <row r="2903" spans="1:8" x14ac:dyDescent="0.25">
      <c r="A2903" s="287" t="s">
        <v>659</v>
      </c>
      <c r="B2903" s="292">
        <v>21</v>
      </c>
      <c r="C2903" s="294">
        <v>36</v>
      </c>
      <c r="D2903" s="296">
        <v>13</v>
      </c>
      <c r="E2903" s="299">
        <v>1.22</v>
      </c>
      <c r="F2903" s="83" t="str">
        <f t="shared" si="141"/>
        <v>April</v>
      </c>
      <c r="G2903" s="113">
        <f t="shared" si="139"/>
        <v>36</v>
      </c>
      <c r="H2903" s="49">
        <f t="shared" si="140"/>
        <v>43.92</v>
      </c>
    </row>
    <row r="2904" spans="1:8" x14ac:dyDescent="0.25">
      <c r="A2904" s="287" t="s">
        <v>655</v>
      </c>
      <c r="B2904" s="292">
        <v>3</v>
      </c>
      <c r="C2904" s="294">
        <v>72</v>
      </c>
      <c r="D2904" s="296">
        <v>0</v>
      </c>
      <c r="E2904" s="299">
        <v>0.64800000000000002</v>
      </c>
      <c r="F2904" s="83" t="str">
        <f t="shared" si="141"/>
        <v>April</v>
      </c>
      <c r="G2904" s="113">
        <f t="shared" si="139"/>
        <v>72</v>
      </c>
      <c r="H2904" s="49">
        <f t="shared" si="140"/>
        <v>46.655999999999999</v>
      </c>
    </row>
    <row r="2905" spans="1:8" x14ac:dyDescent="0.25">
      <c r="A2905" s="287" t="s">
        <v>659</v>
      </c>
      <c r="B2905" s="292">
        <v>9</v>
      </c>
      <c r="C2905" s="294">
        <v>128</v>
      </c>
      <c r="D2905" s="296">
        <v>51</v>
      </c>
      <c r="E2905" s="299">
        <v>0.4073</v>
      </c>
      <c r="F2905" s="83" t="str">
        <f t="shared" si="141"/>
        <v>April</v>
      </c>
      <c r="G2905" s="113">
        <f t="shared" si="139"/>
        <v>128</v>
      </c>
      <c r="H2905" s="49">
        <f t="shared" si="140"/>
        <v>52.134399999999999</v>
      </c>
    </row>
    <row r="2906" spans="1:8" x14ac:dyDescent="0.25">
      <c r="A2906" s="287" t="s">
        <v>659</v>
      </c>
      <c r="B2906" s="292">
        <v>73</v>
      </c>
      <c r="C2906" s="294">
        <v>64</v>
      </c>
      <c r="D2906" s="296">
        <v>38</v>
      </c>
      <c r="E2906" s="299">
        <v>0.4073</v>
      </c>
      <c r="F2906" s="83" t="str">
        <f t="shared" si="141"/>
        <v>April</v>
      </c>
      <c r="G2906" s="113">
        <f t="shared" si="139"/>
        <v>64</v>
      </c>
      <c r="H2906" s="49">
        <f t="shared" si="140"/>
        <v>26.0672</v>
      </c>
    </row>
    <row r="2907" spans="1:8" x14ac:dyDescent="0.25">
      <c r="A2907" s="287" t="s">
        <v>659</v>
      </c>
      <c r="B2907" s="292">
        <v>35</v>
      </c>
      <c r="C2907" s="294">
        <v>64</v>
      </c>
      <c r="D2907" s="296">
        <v>28</v>
      </c>
      <c r="E2907" s="299">
        <v>0.4073</v>
      </c>
      <c r="F2907" s="83" t="str">
        <f t="shared" si="141"/>
        <v>April</v>
      </c>
      <c r="G2907" s="113">
        <f t="shared" si="139"/>
        <v>64</v>
      </c>
      <c r="H2907" s="49">
        <f t="shared" si="140"/>
        <v>26.0672</v>
      </c>
    </row>
    <row r="2908" spans="1:8" x14ac:dyDescent="0.25">
      <c r="A2908" s="287" t="s">
        <v>659</v>
      </c>
      <c r="B2908" s="292">
        <v>48</v>
      </c>
      <c r="C2908" s="294">
        <v>64</v>
      </c>
      <c r="D2908" s="296">
        <v>31</v>
      </c>
      <c r="E2908" s="299">
        <v>0.4073</v>
      </c>
      <c r="F2908" s="83" t="str">
        <f t="shared" si="141"/>
        <v>April</v>
      </c>
      <c r="G2908" s="113">
        <f t="shared" si="139"/>
        <v>64</v>
      </c>
      <c r="H2908" s="49">
        <f t="shared" si="140"/>
        <v>26.0672</v>
      </c>
    </row>
    <row r="2909" spans="1:8" x14ac:dyDescent="0.25">
      <c r="A2909" s="287" t="s">
        <v>650</v>
      </c>
      <c r="B2909" s="292">
        <v>0</v>
      </c>
      <c r="C2909" s="294">
        <v>82</v>
      </c>
      <c r="D2909" s="296">
        <v>0</v>
      </c>
      <c r="E2909" s="299">
        <v>3.5</v>
      </c>
      <c r="F2909" s="83" t="str">
        <f t="shared" si="141"/>
        <v>April</v>
      </c>
      <c r="G2909" s="113">
        <f t="shared" si="139"/>
        <v>82</v>
      </c>
      <c r="H2909" s="49">
        <f t="shared" si="140"/>
        <v>287</v>
      </c>
    </row>
    <row r="2910" spans="1:8" x14ac:dyDescent="0.25">
      <c r="A2910" s="287" t="s">
        <v>655</v>
      </c>
      <c r="B2910" s="292">
        <v>31</v>
      </c>
      <c r="C2910" s="294">
        <v>96</v>
      </c>
      <c r="D2910" s="296">
        <v>37</v>
      </c>
      <c r="E2910" s="299">
        <v>0.64790000000000003</v>
      </c>
      <c r="F2910" s="83" t="str">
        <f t="shared" si="141"/>
        <v>April</v>
      </c>
      <c r="G2910" s="113">
        <f t="shared" si="139"/>
        <v>96</v>
      </c>
      <c r="H2910" s="49">
        <f t="shared" si="140"/>
        <v>62.198400000000007</v>
      </c>
    </row>
    <row r="2911" spans="1:8" x14ac:dyDescent="0.25">
      <c r="A2911" s="287" t="s">
        <v>655</v>
      </c>
      <c r="B2911" s="292">
        <v>0</v>
      </c>
      <c r="C2911" s="294">
        <v>24</v>
      </c>
      <c r="D2911" s="296">
        <v>0</v>
      </c>
      <c r="E2911" s="299">
        <v>0.64790000000000003</v>
      </c>
      <c r="F2911" s="83" t="str">
        <f t="shared" si="141"/>
        <v>April</v>
      </c>
      <c r="G2911" s="113">
        <f t="shared" si="139"/>
        <v>24</v>
      </c>
      <c r="H2911" s="49">
        <f t="shared" si="140"/>
        <v>15.549600000000002</v>
      </c>
    </row>
    <row r="2912" spans="1:8" x14ac:dyDescent="0.25">
      <c r="A2912" s="287" t="s">
        <v>655</v>
      </c>
      <c r="B2912" s="292">
        <v>0</v>
      </c>
      <c r="C2912" s="294">
        <v>0</v>
      </c>
      <c r="D2912" s="296"/>
      <c r="E2912" s="299">
        <v>0.64805000000000001</v>
      </c>
      <c r="F2912" s="83" t="str">
        <f t="shared" si="141"/>
        <v>April</v>
      </c>
      <c r="G2912" s="113">
        <f t="shared" si="139"/>
        <v>0</v>
      </c>
      <c r="H2912" s="49">
        <f t="shared" si="140"/>
        <v>0</v>
      </c>
    </row>
    <row r="2913" spans="1:8" x14ac:dyDescent="0.25">
      <c r="A2913" s="287" t="s">
        <v>650</v>
      </c>
      <c r="B2913" s="292">
        <v>2</v>
      </c>
      <c r="C2913" s="294">
        <v>47</v>
      </c>
      <c r="D2913" s="296">
        <v>0</v>
      </c>
      <c r="E2913" s="299">
        <v>5.95</v>
      </c>
      <c r="F2913" s="83" t="str">
        <f t="shared" si="141"/>
        <v>April</v>
      </c>
      <c r="G2913" s="113">
        <f t="shared" si="139"/>
        <v>47</v>
      </c>
      <c r="H2913" s="49">
        <f t="shared" si="140"/>
        <v>279.65000000000003</v>
      </c>
    </row>
    <row r="2914" spans="1:8" x14ac:dyDescent="0.25">
      <c r="A2914" s="287" t="s">
        <v>653</v>
      </c>
      <c r="B2914" s="292">
        <v>8</v>
      </c>
      <c r="C2914" s="294">
        <v>287</v>
      </c>
      <c r="D2914" s="296">
        <v>10</v>
      </c>
      <c r="E2914" s="299">
        <v>0.99</v>
      </c>
      <c r="F2914" s="83" t="str">
        <f t="shared" si="141"/>
        <v>April</v>
      </c>
      <c r="G2914" s="113">
        <f t="shared" si="139"/>
        <v>287</v>
      </c>
      <c r="H2914" s="49">
        <f t="shared" si="140"/>
        <v>284.13</v>
      </c>
    </row>
    <row r="2915" spans="1:8" x14ac:dyDescent="0.25">
      <c r="A2915" s="287" t="s">
        <v>659</v>
      </c>
      <c r="B2915" s="292">
        <v>0</v>
      </c>
      <c r="C2915" s="294">
        <v>72</v>
      </c>
      <c r="D2915" s="296">
        <v>0</v>
      </c>
      <c r="E2915" s="299">
        <v>0.8</v>
      </c>
      <c r="F2915" s="83" t="str">
        <f t="shared" si="141"/>
        <v>April</v>
      </c>
      <c r="G2915" s="113">
        <f t="shared" si="139"/>
        <v>72</v>
      </c>
      <c r="H2915" s="49">
        <f t="shared" si="140"/>
        <v>57.6</v>
      </c>
    </row>
    <row r="2916" spans="1:8" x14ac:dyDescent="0.25">
      <c r="A2916" s="287" t="s">
        <v>659</v>
      </c>
      <c r="B2916" s="292">
        <v>23</v>
      </c>
      <c r="C2916" s="294">
        <v>48</v>
      </c>
      <c r="D2916" s="296">
        <v>16</v>
      </c>
      <c r="E2916" s="299">
        <v>0.8</v>
      </c>
      <c r="F2916" s="83" t="str">
        <f t="shared" si="141"/>
        <v>April</v>
      </c>
      <c r="G2916" s="113">
        <f t="shared" si="139"/>
        <v>48</v>
      </c>
      <c r="H2916" s="49">
        <f t="shared" si="140"/>
        <v>38.400000000000006</v>
      </c>
    </row>
    <row r="2917" spans="1:8" x14ac:dyDescent="0.25">
      <c r="A2917" s="287" t="s">
        <v>659</v>
      </c>
      <c r="B2917" s="292">
        <v>0</v>
      </c>
      <c r="C2917" s="294">
        <v>120</v>
      </c>
      <c r="D2917" s="296">
        <v>8</v>
      </c>
      <c r="E2917" s="299">
        <v>0.8</v>
      </c>
      <c r="F2917" s="83" t="str">
        <f t="shared" si="141"/>
        <v>April</v>
      </c>
      <c r="G2917" s="113">
        <f t="shared" si="139"/>
        <v>120</v>
      </c>
      <c r="H2917" s="49">
        <f t="shared" si="140"/>
        <v>96</v>
      </c>
    </row>
    <row r="2918" spans="1:8" x14ac:dyDescent="0.25">
      <c r="A2918" s="287" t="s">
        <v>654</v>
      </c>
      <c r="B2918" s="292">
        <v>16</v>
      </c>
      <c r="C2918" s="294">
        <v>72</v>
      </c>
      <c r="D2918" s="296">
        <v>22</v>
      </c>
      <c r="E2918" s="299">
        <v>1.6850000000000001</v>
      </c>
      <c r="F2918" s="83" t="str">
        <f t="shared" si="141"/>
        <v>April</v>
      </c>
      <c r="G2918" s="113">
        <f t="shared" si="139"/>
        <v>72</v>
      </c>
      <c r="H2918" s="49">
        <f t="shared" si="140"/>
        <v>121.32000000000001</v>
      </c>
    </row>
    <row r="2919" spans="1:8" x14ac:dyDescent="0.25">
      <c r="A2919" s="287" t="s">
        <v>659</v>
      </c>
      <c r="B2919" s="292">
        <v>7</v>
      </c>
      <c r="C2919" s="294">
        <v>72</v>
      </c>
      <c r="D2919" s="296">
        <v>13</v>
      </c>
      <c r="E2919" s="299">
        <v>2.0499999999999998</v>
      </c>
      <c r="F2919" s="83" t="str">
        <f t="shared" si="141"/>
        <v>April</v>
      </c>
      <c r="G2919" s="113">
        <f t="shared" si="139"/>
        <v>72</v>
      </c>
      <c r="H2919" s="49">
        <f t="shared" si="140"/>
        <v>147.6</v>
      </c>
    </row>
    <row r="2920" spans="1:8" x14ac:dyDescent="0.25">
      <c r="A2920" s="287" t="s">
        <v>659</v>
      </c>
      <c r="B2920" s="292">
        <v>6</v>
      </c>
      <c r="C2920" s="294">
        <v>72</v>
      </c>
      <c r="D2920" s="296">
        <v>13</v>
      </c>
      <c r="E2920" s="299">
        <v>2.0529999999999999</v>
      </c>
      <c r="F2920" s="83" t="str">
        <f t="shared" si="141"/>
        <v>April</v>
      </c>
      <c r="G2920" s="113">
        <f t="shared" si="139"/>
        <v>72</v>
      </c>
      <c r="H2920" s="49">
        <f t="shared" si="140"/>
        <v>147.816</v>
      </c>
    </row>
    <row r="2921" spans="1:8" x14ac:dyDescent="0.25">
      <c r="A2921" s="287" t="s">
        <v>659</v>
      </c>
      <c r="B2921" s="292">
        <v>19</v>
      </c>
      <c r="C2921" s="294">
        <v>48</v>
      </c>
      <c r="D2921" s="296">
        <v>32</v>
      </c>
      <c r="E2921" s="299">
        <v>2.0529999999999999</v>
      </c>
      <c r="F2921" s="83" t="str">
        <f t="shared" si="141"/>
        <v>April</v>
      </c>
      <c r="G2921" s="113">
        <f t="shared" si="139"/>
        <v>48</v>
      </c>
      <c r="H2921" s="49">
        <f t="shared" si="140"/>
        <v>98.543999999999997</v>
      </c>
    </row>
    <row r="2922" spans="1:8" x14ac:dyDescent="0.25">
      <c r="A2922" s="287" t="s">
        <v>654</v>
      </c>
      <c r="B2922" s="292">
        <v>9</v>
      </c>
      <c r="C2922" s="294">
        <v>30</v>
      </c>
      <c r="D2922" s="296">
        <v>15</v>
      </c>
      <c r="E2922" s="299">
        <v>2.1</v>
      </c>
      <c r="F2922" s="83" t="str">
        <f t="shared" si="141"/>
        <v>April</v>
      </c>
      <c r="G2922" s="113">
        <f t="shared" si="139"/>
        <v>30</v>
      </c>
      <c r="H2922" s="49">
        <f t="shared" si="140"/>
        <v>63</v>
      </c>
    </row>
    <row r="2923" spans="1:8" x14ac:dyDescent="0.25">
      <c r="A2923" s="287" t="s">
        <v>654</v>
      </c>
      <c r="B2923" s="292">
        <v>13</v>
      </c>
      <c r="C2923" s="294">
        <v>18</v>
      </c>
      <c r="D2923" s="296">
        <v>12</v>
      </c>
      <c r="E2923" s="299">
        <v>2.1</v>
      </c>
      <c r="F2923" s="83" t="str">
        <f t="shared" si="141"/>
        <v>April</v>
      </c>
      <c r="G2923" s="113">
        <f t="shared" si="139"/>
        <v>18</v>
      </c>
      <c r="H2923" s="49">
        <f t="shared" si="140"/>
        <v>37.800000000000004</v>
      </c>
    </row>
    <row r="2924" spans="1:8" x14ac:dyDescent="0.25">
      <c r="A2924" s="287" t="s">
        <v>654</v>
      </c>
      <c r="B2924" s="292">
        <v>4</v>
      </c>
      <c r="C2924" s="294">
        <v>16</v>
      </c>
      <c r="D2924" s="296">
        <v>0</v>
      </c>
      <c r="E2924" s="299">
        <v>2.1</v>
      </c>
      <c r="F2924" s="83" t="str">
        <f t="shared" si="141"/>
        <v>April</v>
      </c>
      <c r="G2924" s="113">
        <f t="shared" si="139"/>
        <v>16</v>
      </c>
      <c r="H2924" s="49">
        <f t="shared" si="140"/>
        <v>33.6</v>
      </c>
    </row>
    <row r="2925" spans="1:8" x14ac:dyDescent="0.25">
      <c r="A2925" s="287" t="s">
        <v>654</v>
      </c>
      <c r="B2925" s="292">
        <v>0</v>
      </c>
      <c r="C2925" s="294">
        <v>0</v>
      </c>
      <c r="D2925" s="296">
        <v>0</v>
      </c>
      <c r="E2925" s="299">
        <v>2.1</v>
      </c>
      <c r="F2925" s="83" t="str">
        <f t="shared" si="141"/>
        <v>April</v>
      </c>
      <c r="G2925" s="113">
        <f t="shared" si="139"/>
        <v>0</v>
      </c>
      <c r="H2925" s="49">
        <f t="shared" si="140"/>
        <v>0</v>
      </c>
    </row>
    <row r="2926" spans="1:8" x14ac:dyDescent="0.25">
      <c r="A2926" s="287" t="s">
        <v>654</v>
      </c>
      <c r="B2926" s="292">
        <v>0</v>
      </c>
      <c r="C2926" s="294">
        <v>6</v>
      </c>
      <c r="D2926" s="296">
        <v>2</v>
      </c>
      <c r="E2926" s="299">
        <v>2.1</v>
      </c>
      <c r="F2926" s="83" t="str">
        <f t="shared" si="141"/>
        <v>April</v>
      </c>
      <c r="G2926" s="113">
        <f t="shared" si="139"/>
        <v>6</v>
      </c>
      <c r="H2926" s="49">
        <f t="shared" si="140"/>
        <v>12.600000000000001</v>
      </c>
    </row>
    <row r="2927" spans="1:8" x14ac:dyDescent="0.25">
      <c r="A2927" s="287" t="s">
        <v>654</v>
      </c>
      <c r="B2927" s="292">
        <v>1</v>
      </c>
      <c r="C2927" s="294">
        <v>48</v>
      </c>
      <c r="D2927" s="296">
        <v>2</v>
      </c>
      <c r="E2927" s="299">
        <v>2.1</v>
      </c>
      <c r="F2927" s="83" t="str">
        <f t="shared" si="141"/>
        <v>April</v>
      </c>
      <c r="G2927" s="113">
        <f t="shared" si="139"/>
        <v>48</v>
      </c>
      <c r="H2927" s="49">
        <f t="shared" si="140"/>
        <v>100.80000000000001</v>
      </c>
    </row>
    <row r="2928" spans="1:8" x14ac:dyDescent="0.25">
      <c r="A2928" s="287" t="s">
        <v>654</v>
      </c>
      <c r="B2928" s="292">
        <v>10</v>
      </c>
      <c r="C2928" s="294">
        <v>30</v>
      </c>
      <c r="D2928" s="296">
        <v>8</v>
      </c>
      <c r="E2928" s="299">
        <v>2.1</v>
      </c>
      <c r="F2928" s="83" t="str">
        <f t="shared" si="141"/>
        <v>April</v>
      </c>
      <c r="G2928" s="113">
        <f t="shared" si="139"/>
        <v>30</v>
      </c>
      <c r="H2928" s="49">
        <f t="shared" si="140"/>
        <v>63</v>
      </c>
    </row>
    <row r="2929" spans="1:8" x14ac:dyDescent="0.25">
      <c r="A2929" s="287" t="s">
        <v>654</v>
      </c>
      <c r="B2929" s="292">
        <v>0</v>
      </c>
      <c r="C2929" s="294">
        <v>0</v>
      </c>
      <c r="D2929" s="296">
        <v>0</v>
      </c>
      <c r="E2929" s="299">
        <v>2.1</v>
      </c>
      <c r="F2929" s="83" t="str">
        <f t="shared" si="141"/>
        <v>April</v>
      </c>
      <c r="G2929" s="113">
        <f t="shared" si="139"/>
        <v>0</v>
      </c>
      <c r="H2929" s="49">
        <f t="shared" si="140"/>
        <v>0</v>
      </c>
    </row>
    <row r="2930" spans="1:8" x14ac:dyDescent="0.25">
      <c r="A2930" s="287" t="s">
        <v>654</v>
      </c>
      <c r="B2930" s="292">
        <v>14</v>
      </c>
      <c r="C2930" s="294">
        <v>144</v>
      </c>
      <c r="D2930" s="296">
        <v>17</v>
      </c>
      <c r="E2930" s="299">
        <v>2.1</v>
      </c>
      <c r="F2930" s="83" t="str">
        <f t="shared" si="141"/>
        <v>April</v>
      </c>
      <c r="G2930" s="113">
        <f t="shared" si="139"/>
        <v>144</v>
      </c>
      <c r="H2930" s="49">
        <f t="shared" si="140"/>
        <v>302.40000000000003</v>
      </c>
    </row>
    <row r="2931" spans="1:8" x14ac:dyDescent="0.25">
      <c r="A2931" s="287" t="s">
        <v>654</v>
      </c>
      <c r="B2931" s="292">
        <v>14</v>
      </c>
      <c r="C2931" s="294">
        <v>24</v>
      </c>
      <c r="D2931" s="296">
        <v>8</v>
      </c>
      <c r="E2931" s="299">
        <v>2.1</v>
      </c>
      <c r="F2931" s="83" t="str">
        <f t="shared" si="141"/>
        <v>April</v>
      </c>
      <c r="G2931" s="113">
        <f t="shared" si="139"/>
        <v>24</v>
      </c>
      <c r="H2931" s="49">
        <f t="shared" si="140"/>
        <v>50.400000000000006</v>
      </c>
    </row>
    <row r="2932" spans="1:8" x14ac:dyDescent="0.25">
      <c r="A2932" s="287" t="s">
        <v>654</v>
      </c>
      <c r="B2932" s="292">
        <v>5</v>
      </c>
      <c r="C2932" s="294">
        <v>36</v>
      </c>
      <c r="D2932" s="296">
        <v>8</v>
      </c>
      <c r="E2932" s="299">
        <v>2.1</v>
      </c>
      <c r="F2932" s="83" t="str">
        <f t="shared" si="141"/>
        <v>April</v>
      </c>
      <c r="G2932" s="113">
        <f t="shared" si="139"/>
        <v>36</v>
      </c>
      <c r="H2932" s="49">
        <f t="shared" si="140"/>
        <v>75.600000000000009</v>
      </c>
    </row>
    <row r="2933" spans="1:8" x14ac:dyDescent="0.25">
      <c r="A2933" s="287" t="s">
        <v>654</v>
      </c>
      <c r="B2933" s="292">
        <v>5</v>
      </c>
      <c r="C2933" s="294">
        <v>17</v>
      </c>
      <c r="D2933" s="296">
        <v>4</v>
      </c>
      <c r="E2933" s="299">
        <v>2.1</v>
      </c>
      <c r="F2933" s="83" t="str">
        <f t="shared" si="141"/>
        <v>April</v>
      </c>
      <c r="G2933" s="113">
        <f t="shared" si="139"/>
        <v>17</v>
      </c>
      <c r="H2933" s="49">
        <f t="shared" si="140"/>
        <v>35.700000000000003</v>
      </c>
    </row>
    <row r="2934" spans="1:8" x14ac:dyDescent="0.25">
      <c r="A2934" s="287" t="s">
        <v>654</v>
      </c>
      <c r="B2934" s="292">
        <v>11</v>
      </c>
      <c r="C2934" s="294">
        <v>120</v>
      </c>
      <c r="D2934" s="296">
        <v>17</v>
      </c>
      <c r="E2934" s="299">
        <v>2.1</v>
      </c>
      <c r="F2934" s="83" t="str">
        <f t="shared" si="141"/>
        <v>April</v>
      </c>
      <c r="G2934" s="113">
        <f t="shared" si="139"/>
        <v>120</v>
      </c>
      <c r="H2934" s="49">
        <f t="shared" si="140"/>
        <v>252</v>
      </c>
    </row>
    <row r="2935" spans="1:8" x14ac:dyDescent="0.25">
      <c r="A2935" s="287" t="s">
        <v>654</v>
      </c>
      <c r="B2935" s="292">
        <v>8</v>
      </c>
      <c r="C2935" s="294">
        <v>58</v>
      </c>
      <c r="D2935" s="296">
        <v>13</v>
      </c>
      <c r="E2935" s="299">
        <v>2.1</v>
      </c>
      <c r="F2935" s="83" t="str">
        <f t="shared" si="141"/>
        <v>April</v>
      </c>
      <c r="G2935" s="113">
        <f t="shared" si="139"/>
        <v>58</v>
      </c>
      <c r="H2935" s="49">
        <f t="shared" si="140"/>
        <v>121.80000000000001</v>
      </c>
    </row>
    <row r="2936" spans="1:8" x14ac:dyDescent="0.25">
      <c r="A2936" s="287" t="s">
        <v>654</v>
      </c>
      <c r="B2936" s="292">
        <v>21</v>
      </c>
      <c r="C2936" s="294">
        <v>90</v>
      </c>
      <c r="D2936" s="296">
        <v>12</v>
      </c>
      <c r="E2936" s="299">
        <v>2.1</v>
      </c>
      <c r="F2936" s="83" t="str">
        <f t="shared" si="141"/>
        <v>April</v>
      </c>
      <c r="G2936" s="113">
        <f t="shared" si="139"/>
        <v>90</v>
      </c>
      <c r="H2936" s="49">
        <f t="shared" si="140"/>
        <v>189</v>
      </c>
    </row>
    <row r="2937" spans="1:8" x14ac:dyDescent="0.25">
      <c r="A2937" s="287" t="s">
        <v>654</v>
      </c>
      <c r="B2937" s="292">
        <v>11</v>
      </c>
      <c r="C2937" s="294">
        <v>66</v>
      </c>
      <c r="D2937" s="296">
        <v>11</v>
      </c>
      <c r="E2937" s="299">
        <v>2.1</v>
      </c>
      <c r="F2937" s="83" t="str">
        <f t="shared" si="141"/>
        <v>April</v>
      </c>
      <c r="G2937" s="113">
        <f t="shared" si="139"/>
        <v>66</v>
      </c>
      <c r="H2937" s="49">
        <f t="shared" si="140"/>
        <v>138.6</v>
      </c>
    </row>
    <row r="2938" spans="1:8" x14ac:dyDescent="0.25">
      <c r="A2938" s="287" t="s">
        <v>654</v>
      </c>
      <c r="B2938" s="292">
        <v>9</v>
      </c>
      <c r="C2938" s="294">
        <v>39</v>
      </c>
      <c r="D2938" s="296">
        <v>0</v>
      </c>
      <c r="E2938" s="299">
        <v>2.1</v>
      </c>
      <c r="F2938" s="83" t="str">
        <f t="shared" si="141"/>
        <v>April</v>
      </c>
      <c r="G2938" s="113">
        <f t="shared" si="139"/>
        <v>39</v>
      </c>
      <c r="H2938" s="49">
        <f t="shared" si="140"/>
        <v>81.900000000000006</v>
      </c>
    </row>
    <row r="2939" spans="1:8" x14ac:dyDescent="0.25">
      <c r="A2939" s="287" t="s">
        <v>654</v>
      </c>
      <c r="B2939" s="292">
        <v>0</v>
      </c>
      <c r="C2939" s="294">
        <v>0</v>
      </c>
      <c r="D2939" s="296">
        <v>0</v>
      </c>
      <c r="E2939" s="299">
        <v>2.1</v>
      </c>
      <c r="F2939" s="83" t="str">
        <f t="shared" si="141"/>
        <v>April</v>
      </c>
      <c r="G2939" s="113">
        <f t="shared" si="139"/>
        <v>0</v>
      </c>
      <c r="H2939" s="49">
        <f t="shared" si="140"/>
        <v>0</v>
      </c>
    </row>
    <row r="2940" spans="1:8" x14ac:dyDescent="0.25">
      <c r="A2940" s="287" t="s">
        <v>654</v>
      </c>
      <c r="B2940" s="292">
        <v>11</v>
      </c>
      <c r="C2940" s="294">
        <v>48</v>
      </c>
      <c r="D2940" s="296">
        <v>6</v>
      </c>
      <c r="E2940" s="299">
        <v>2.1</v>
      </c>
      <c r="F2940" s="83" t="str">
        <f t="shared" si="141"/>
        <v>April</v>
      </c>
      <c r="G2940" s="113">
        <f t="shared" si="139"/>
        <v>48</v>
      </c>
      <c r="H2940" s="49">
        <f t="shared" si="140"/>
        <v>100.80000000000001</v>
      </c>
    </row>
    <row r="2941" spans="1:8" x14ac:dyDescent="0.25">
      <c r="A2941" s="287" t="s">
        <v>659</v>
      </c>
      <c r="B2941" s="292">
        <v>12</v>
      </c>
      <c r="C2941" s="294">
        <v>12</v>
      </c>
      <c r="D2941" s="296">
        <v>0</v>
      </c>
      <c r="E2941" s="299">
        <v>0.82</v>
      </c>
      <c r="F2941" s="83" t="str">
        <f t="shared" si="141"/>
        <v>April</v>
      </c>
      <c r="G2941" s="113">
        <f t="shared" si="139"/>
        <v>12</v>
      </c>
      <c r="H2941" s="49">
        <f t="shared" si="140"/>
        <v>9.84</v>
      </c>
    </row>
    <row r="2942" spans="1:8" x14ac:dyDescent="0.25">
      <c r="A2942" s="287" t="s">
        <v>659</v>
      </c>
      <c r="B2942" s="292">
        <v>16</v>
      </c>
      <c r="C2942" s="294">
        <v>36</v>
      </c>
      <c r="D2942" s="296">
        <v>21</v>
      </c>
      <c r="E2942" s="299">
        <v>0.82</v>
      </c>
      <c r="F2942" s="83" t="str">
        <f t="shared" si="141"/>
        <v>April</v>
      </c>
      <c r="G2942" s="113">
        <f t="shared" si="139"/>
        <v>36</v>
      </c>
      <c r="H2942" s="49">
        <f t="shared" si="140"/>
        <v>29.52</v>
      </c>
    </row>
    <row r="2943" spans="1:8" x14ac:dyDescent="0.25">
      <c r="A2943" s="287" t="s">
        <v>659</v>
      </c>
      <c r="B2943" s="292">
        <v>0</v>
      </c>
      <c r="C2943" s="294">
        <v>0</v>
      </c>
      <c r="D2943" s="296">
        <v>0</v>
      </c>
      <c r="E2943" s="299">
        <v>0.82</v>
      </c>
      <c r="F2943" s="83" t="str">
        <f t="shared" si="141"/>
        <v>April</v>
      </c>
      <c r="G2943" s="113">
        <f t="shared" si="139"/>
        <v>0</v>
      </c>
      <c r="H2943" s="49">
        <f t="shared" si="140"/>
        <v>0</v>
      </c>
    </row>
    <row r="2944" spans="1:8" x14ac:dyDescent="0.25">
      <c r="A2944" s="287" t="s">
        <v>659</v>
      </c>
      <c r="B2944" s="292">
        <v>0</v>
      </c>
      <c r="C2944" s="294">
        <v>0</v>
      </c>
      <c r="D2944" s="296">
        <v>0</v>
      </c>
      <c r="E2944" s="299">
        <v>0.82</v>
      </c>
      <c r="F2944" s="83" t="str">
        <f t="shared" si="141"/>
        <v>April</v>
      </c>
      <c r="G2944" s="113">
        <f t="shared" si="139"/>
        <v>0</v>
      </c>
      <c r="H2944" s="49">
        <f t="shared" si="140"/>
        <v>0</v>
      </c>
    </row>
    <row r="2945" spans="1:8" x14ac:dyDescent="0.25">
      <c r="A2945" s="287" t="s">
        <v>659</v>
      </c>
      <c r="B2945" s="292">
        <v>0</v>
      </c>
      <c r="C2945" s="294">
        <v>0</v>
      </c>
      <c r="D2945" s="296">
        <v>0</v>
      </c>
      <c r="E2945" s="299">
        <v>0.82</v>
      </c>
      <c r="F2945" s="83" t="str">
        <f t="shared" si="141"/>
        <v>April</v>
      </c>
      <c r="G2945" s="113">
        <f t="shared" si="139"/>
        <v>0</v>
      </c>
      <c r="H2945" s="49">
        <f t="shared" si="140"/>
        <v>0</v>
      </c>
    </row>
    <row r="2946" spans="1:8" x14ac:dyDescent="0.25">
      <c r="A2946" s="287" t="s">
        <v>659</v>
      </c>
      <c r="B2946" s="292">
        <v>20</v>
      </c>
      <c r="C2946" s="294">
        <v>24</v>
      </c>
      <c r="D2946" s="296">
        <v>13</v>
      </c>
      <c r="E2946" s="299">
        <v>8.2000000000000003E-2</v>
      </c>
      <c r="F2946" s="83" t="str">
        <f t="shared" si="141"/>
        <v>April</v>
      </c>
      <c r="G2946" s="113">
        <f t="shared" si="139"/>
        <v>24</v>
      </c>
      <c r="H2946" s="49">
        <f t="shared" si="140"/>
        <v>1.968</v>
      </c>
    </row>
    <row r="2947" spans="1:8" x14ac:dyDescent="0.25">
      <c r="A2947" s="287" t="s">
        <v>659</v>
      </c>
      <c r="B2947" s="292">
        <v>0</v>
      </c>
      <c r="C2947" s="294">
        <v>24</v>
      </c>
      <c r="D2947" s="296">
        <v>20</v>
      </c>
      <c r="E2947" s="299">
        <v>0.82</v>
      </c>
      <c r="F2947" s="83" t="str">
        <f t="shared" si="141"/>
        <v>April</v>
      </c>
      <c r="G2947" s="113">
        <f t="shared" ref="G2947:G3010" si="142">IFERROR(IF(C2947=" ",0,C2947),0)</f>
        <v>24</v>
      </c>
      <c r="H2947" s="49">
        <f t="shared" ref="H2947:H3010" si="143">IFERROR(G2947 * E2947, 0)</f>
        <v>19.68</v>
      </c>
    </row>
    <row r="2948" spans="1:8" x14ac:dyDescent="0.25">
      <c r="A2948" s="287" t="s">
        <v>659</v>
      </c>
      <c r="B2948" s="292">
        <v>0</v>
      </c>
      <c r="C2948" s="294">
        <v>0</v>
      </c>
      <c r="D2948" s="296">
        <v>0</v>
      </c>
      <c r="E2948" s="299">
        <v>0.82</v>
      </c>
      <c r="F2948" s="83" t="str">
        <f t="shared" ref="F2948:F3011" si="144">"April"</f>
        <v>April</v>
      </c>
      <c r="G2948" s="113">
        <f t="shared" si="142"/>
        <v>0</v>
      </c>
      <c r="H2948" s="49">
        <f t="shared" si="143"/>
        <v>0</v>
      </c>
    </row>
    <row r="2949" spans="1:8" x14ac:dyDescent="0.25">
      <c r="A2949" s="287" t="s">
        <v>659</v>
      </c>
      <c r="B2949" s="292">
        <v>18</v>
      </c>
      <c r="C2949" s="294">
        <v>12</v>
      </c>
      <c r="D2949" s="296">
        <v>14</v>
      </c>
      <c r="E2949" s="299">
        <v>0.82</v>
      </c>
      <c r="F2949" s="83" t="str">
        <f t="shared" si="144"/>
        <v>April</v>
      </c>
      <c r="G2949" s="113">
        <f t="shared" si="142"/>
        <v>12</v>
      </c>
      <c r="H2949" s="49">
        <f t="shared" si="143"/>
        <v>9.84</v>
      </c>
    </row>
    <row r="2950" spans="1:8" x14ac:dyDescent="0.25">
      <c r="A2950" s="287" t="s">
        <v>659</v>
      </c>
      <c r="B2950" s="292">
        <v>0</v>
      </c>
      <c r="C2950" s="294">
        <v>0</v>
      </c>
      <c r="D2950" s="296">
        <v>0</v>
      </c>
      <c r="E2950" s="299">
        <v>0.82</v>
      </c>
      <c r="F2950" s="83" t="str">
        <f t="shared" si="144"/>
        <v>April</v>
      </c>
      <c r="G2950" s="113">
        <f t="shared" si="142"/>
        <v>0</v>
      </c>
      <c r="H2950" s="49">
        <f t="shared" si="143"/>
        <v>0</v>
      </c>
    </row>
    <row r="2951" spans="1:8" x14ac:dyDescent="0.25">
      <c r="A2951" s="286" t="s">
        <v>650</v>
      </c>
      <c r="B2951" s="292">
        <v>1</v>
      </c>
      <c r="C2951" s="294">
        <v>42</v>
      </c>
      <c r="D2951" s="296">
        <v>0</v>
      </c>
      <c r="E2951" s="299">
        <v>4.95</v>
      </c>
      <c r="F2951" s="83" t="str">
        <f t="shared" si="144"/>
        <v>April</v>
      </c>
      <c r="G2951" s="113">
        <f t="shared" si="142"/>
        <v>42</v>
      </c>
      <c r="H2951" s="49">
        <f t="shared" si="143"/>
        <v>207.9</v>
      </c>
    </row>
    <row r="2952" spans="1:8" x14ac:dyDescent="0.25">
      <c r="A2952" s="287" t="s">
        <v>654</v>
      </c>
      <c r="B2952" s="292">
        <v>20</v>
      </c>
      <c r="C2952" s="294">
        <v>132</v>
      </c>
      <c r="D2952" s="296">
        <v>25</v>
      </c>
      <c r="E2952" s="299">
        <v>0.75900000000000001</v>
      </c>
      <c r="F2952" s="83" t="str">
        <f t="shared" si="144"/>
        <v>April</v>
      </c>
      <c r="G2952" s="113">
        <f t="shared" si="142"/>
        <v>132</v>
      </c>
      <c r="H2952" s="49">
        <f t="shared" si="143"/>
        <v>100.188</v>
      </c>
    </row>
    <row r="2953" spans="1:8" x14ac:dyDescent="0.25">
      <c r="A2953" s="287" t="s">
        <v>654</v>
      </c>
      <c r="B2953" s="292">
        <v>13</v>
      </c>
      <c r="C2953" s="294">
        <v>132</v>
      </c>
      <c r="D2953" s="296">
        <v>24</v>
      </c>
      <c r="E2953" s="299">
        <v>0.76</v>
      </c>
      <c r="F2953" s="83" t="str">
        <f t="shared" si="144"/>
        <v>April</v>
      </c>
      <c r="G2953" s="113">
        <f t="shared" si="142"/>
        <v>132</v>
      </c>
      <c r="H2953" s="49">
        <f t="shared" si="143"/>
        <v>100.32000000000001</v>
      </c>
    </row>
    <row r="2954" spans="1:8" x14ac:dyDescent="0.25">
      <c r="A2954" s="287" t="s">
        <v>654</v>
      </c>
      <c r="B2954" s="292">
        <v>9</v>
      </c>
      <c r="C2954" s="294">
        <v>144</v>
      </c>
      <c r="D2954" s="296">
        <v>31</v>
      </c>
      <c r="E2954" s="299">
        <v>0.76</v>
      </c>
      <c r="F2954" s="83" t="str">
        <f t="shared" si="144"/>
        <v>April</v>
      </c>
      <c r="G2954" s="113">
        <f t="shared" si="142"/>
        <v>144</v>
      </c>
      <c r="H2954" s="49">
        <f t="shared" si="143"/>
        <v>109.44</v>
      </c>
    </row>
    <row r="2955" spans="1:8" x14ac:dyDescent="0.25">
      <c r="A2955" s="287" t="s">
        <v>660</v>
      </c>
      <c r="B2955" s="292">
        <v>24</v>
      </c>
      <c r="C2955" s="294">
        <v>456</v>
      </c>
      <c r="D2955" s="296">
        <v>0</v>
      </c>
      <c r="E2955" s="299">
        <v>1.333</v>
      </c>
      <c r="F2955" s="83" t="str">
        <f t="shared" si="144"/>
        <v>April</v>
      </c>
      <c r="G2955" s="113">
        <f t="shared" si="142"/>
        <v>456</v>
      </c>
      <c r="H2955" s="49">
        <f t="shared" si="143"/>
        <v>607.84799999999996</v>
      </c>
    </row>
    <row r="2956" spans="1:8" x14ac:dyDescent="0.25">
      <c r="A2956" s="287" t="s">
        <v>659</v>
      </c>
      <c r="B2956" s="292">
        <v>13</v>
      </c>
      <c r="C2956" s="294">
        <v>108</v>
      </c>
      <c r="D2956" s="296">
        <v>9</v>
      </c>
      <c r="E2956" s="299">
        <v>0.81</v>
      </c>
      <c r="F2956" s="83" t="str">
        <f t="shared" si="144"/>
        <v>April</v>
      </c>
      <c r="G2956" s="113">
        <f t="shared" si="142"/>
        <v>108</v>
      </c>
      <c r="H2956" s="49">
        <f t="shared" si="143"/>
        <v>87.48</v>
      </c>
    </row>
    <row r="2957" spans="1:8" x14ac:dyDescent="0.25">
      <c r="A2957" s="287" t="s">
        <v>659</v>
      </c>
      <c r="B2957" s="292">
        <v>24</v>
      </c>
      <c r="C2957" s="294">
        <v>54</v>
      </c>
      <c r="D2957" s="296">
        <v>38</v>
      </c>
      <c r="E2957" s="299">
        <v>0.34300000000000003</v>
      </c>
      <c r="F2957" s="83" t="str">
        <f t="shared" si="144"/>
        <v>April</v>
      </c>
      <c r="G2957" s="113">
        <f t="shared" si="142"/>
        <v>54</v>
      </c>
      <c r="H2957" s="49">
        <f t="shared" si="143"/>
        <v>18.522000000000002</v>
      </c>
    </row>
    <row r="2958" spans="1:8" x14ac:dyDescent="0.25">
      <c r="A2958" s="287" t="s">
        <v>659</v>
      </c>
      <c r="B2958" s="292">
        <v>0</v>
      </c>
      <c r="C2958" s="294">
        <v>108</v>
      </c>
      <c r="D2958" s="296">
        <v>0</v>
      </c>
      <c r="E2958" s="299">
        <v>0.34</v>
      </c>
      <c r="F2958" s="83" t="str">
        <f t="shared" si="144"/>
        <v>April</v>
      </c>
      <c r="G2958" s="113">
        <f t="shared" si="142"/>
        <v>108</v>
      </c>
      <c r="H2958" s="49">
        <f t="shared" si="143"/>
        <v>36.720000000000006</v>
      </c>
    </row>
    <row r="2959" spans="1:8" x14ac:dyDescent="0.25">
      <c r="A2959" s="287" t="s">
        <v>659</v>
      </c>
      <c r="B2959" s="292">
        <v>19</v>
      </c>
      <c r="C2959" s="294">
        <v>72</v>
      </c>
      <c r="D2959" s="296">
        <v>0</v>
      </c>
      <c r="E2959" s="299">
        <v>0.34</v>
      </c>
      <c r="F2959" s="83" t="str">
        <f t="shared" si="144"/>
        <v>April</v>
      </c>
      <c r="G2959" s="113">
        <f t="shared" si="142"/>
        <v>72</v>
      </c>
      <c r="H2959" s="49">
        <f t="shared" si="143"/>
        <v>24.48</v>
      </c>
    </row>
    <row r="2960" spans="1:8" x14ac:dyDescent="0.25">
      <c r="A2960" s="287" t="s">
        <v>659</v>
      </c>
      <c r="B2960" s="292">
        <v>13</v>
      </c>
      <c r="C2960" s="294">
        <v>42</v>
      </c>
      <c r="D2960" s="296">
        <v>5</v>
      </c>
      <c r="E2960" s="299">
        <v>0.54</v>
      </c>
      <c r="F2960" s="83" t="str">
        <f t="shared" si="144"/>
        <v>April</v>
      </c>
      <c r="G2960" s="113">
        <f t="shared" si="142"/>
        <v>42</v>
      </c>
      <c r="H2960" s="49">
        <f t="shared" si="143"/>
        <v>22.68</v>
      </c>
    </row>
    <row r="2961" spans="1:8" x14ac:dyDescent="0.25">
      <c r="A2961" s="287" t="s">
        <v>659</v>
      </c>
      <c r="B2961" s="292">
        <v>12</v>
      </c>
      <c r="C2961" s="294">
        <v>12</v>
      </c>
      <c r="D2961" s="296">
        <v>0</v>
      </c>
      <c r="E2961" s="299">
        <v>0.54330000000000001</v>
      </c>
      <c r="F2961" s="83" t="str">
        <f t="shared" si="144"/>
        <v>April</v>
      </c>
      <c r="G2961" s="113">
        <f t="shared" si="142"/>
        <v>12</v>
      </c>
      <c r="H2961" s="49">
        <f t="shared" si="143"/>
        <v>6.5196000000000005</v>
      </c>
    </row>
    <row r="2962" spans="1:8" x14ac:dyDescent="0.25">
      <c r="A2962" s="287" t="s">
        <v>659</v>
      </c>
      <c r="B2962" s="292">
        <v>4</v>
      </c>
      <c r="C2962" s="294">
        <v>48</v>
      </c>
      <c r="D2962" s="296">
        <v>0</v>
      </c>
      <c r="E2962" s="299">
        <v>0.54330000000000001</v>
      </c>
      <c r="F2962" s="83" t="str">
        <f t="shared" si="144"/>
        <v>April</v>
      </c>
      <c r="G2962" s="113">
        <f t="shared" si="142"/>
        <v>48</v>
      </c>
      <c r="H2962" s="49">
        <f t="shared" si="143"/>
        <v>26.078400000000002</v>
      </c>
    </row>
    <row r="2963" spans="1:8" x14ac:dyDescent="0.25">
      <c r="A2963" s="287" t="s">
        <v>659</v>
      </c>
      <c r="B2963" s="292">
        <v>5</v>
      </c>
      <c r="C2963" s="294">
        <v>36</v>
      </c>
      <c r="D2963" s="296">
        <v>0</v>
      </c>
      <c r="E2963" s="299">
        <v>0.54330000000000001</v>
      </c>
      <c r="F2963" s="83" t="str">
        <f t="shared" si="144"/>
        <v>April</v>
      </c>
      <c r="G2963" s="113">
        <f t="shared" si="142"/>
        <v>36</v>
      </c>
      <c r="H2963" s="49">
        <f t="shared" si="143"/>
        <v>19.558800000000002</v>
      </c>
    </row>
    <row r="2964" spans="1:8" x14ac:dyDescent="0.25">
      <c r="A2964" s="287" t="s">
        <v>659</v>
      </c>
      <c r="B2964" s="292">
        <v>16</v>
      </c>
      <c r="C2964" s="294">
        <v>54</v>
      </c>
      <c r="D2964" s="296">
        <v>3</v>
      </c>
      <c r="E2964" s="299">
        <v>0.54</v>
      </c>
      <c r="F2964" s="83" t="str">
        <f t="shared" si="144"/>
        <v>April</v>
      </c>
      <c r="G2964" s="113">
        <f t="shared" si="142"/>
        <v>54</v>
      </c>
      <c r="H2964" s="49">
        <f t="shared" si="143"/>
        <v>29.160000000000004</v>
      </c>
    </row>
    <row r="2965" spans="1:8" x14ac:dyDescent="0.25">
      <c r="A2965" s="287" t="s">
        <v>650</v>
      </c>
      <c r="B2965" s="292">
        <v>1</v>
      </c>
      <c r="C2965" s="294">
        <v>76</v>
      </c>
      <c r="D2965" s="296">
        <v>1</v>
      </c>
      <c r="E2965" s="299">
        <v>3.95</v>
      </c>
      <c r="F2965" s="83" t="str">
        <f t="shared" si="144"/>
        <v>April</v>
      </c>
      <c r="G2965" s="113">
        <f t="shared" si="142"/>
        <v>76</v>
      </c>
      <c r="H2965" s="49">
        <f t="shared" si="143"/>
        <v>300.2</v>
      </c>
    </row>
    <row r="2966" spans="1:8" x14ac:dyDescent="0.25">
      <c r="A2966" s="287" t="s">
        <v>654</v>
      </c>
      <c r="B2966" s="292">
        <v>8</v>
      </c>
      <c r="C2966" s="294">
        <v>216</v>
      </c>
      <c r="D2966" s="296">
        <v>48</v>
      </c>
      <c r="E2966" s="299">
        <v>1.4258</v>
      </c>
      <c r="F2966" s="83" t="str">
        <f t="shared" si="144"/>
        <v>April</v>
      </c>
      <c r="G2966" s="113">
        <f t="shared" si="142"/>
        <v>216</v>
      </c>
      <c r="H2966" s="49">
        <f t="shared" si="143"/>
        <v>307.97280000000001</v>
      </c>
    </row>
    <row r="2967" spans="1:8" x14ac:dyDescent="0.25">
      <c r="A2967" s="287" t="s">
        <v>654</v>
      </c>
      <c r="B2967" s="292">
        <v>24</v>
      </c>
      <c r="C2967" s="294">
        <v>96</v>
      </c>
      <c r="D2967" s="296">
        <v>9</v>
      </c>
      <c r="E2967" s="299">
        <v>1.43</v>
      </c>
      <c r="F2967" s="83" t="str">
        <f t="shared" si="144"/>
        <v>April</v>
      </c>
      <c r="G2967" s="113">
        <f t="shared" si="142"/>
        <v>96</v>
      </c>
      <c r="H2967" s="49">
        <f t="shared" si="143"/>
        <v>137.28</v>
      </c>
    </row>
    <row r="2968" spans="1:8" x14ac:dyDescent="0.25">
      <c r="A2968" s="287" t="s">
        <v>659</v>
      </c>
      <c r="B2968" s="292">
        <v>0</v>
      </c>
      <c r="C2968" s="294">
        <v>40</v>
      </c>
      <c r="D2968" s="296">
        <v>0</v>
      </c>
      <c r="E2968" s="299">
        <v>0.47799999999999998</v>
      </c>
      <c r="F2968" s="83" t="str">
        <f t="shared" si="144"/>
        <v>April</v>
      </c>
      <c r="G2968" s="113">
        <f t="shared" si="142"/>
        <v>40</v>
      </c>
      <c r="H2968" s="49">
        <f t="shared" si="143"/>
        <v>19.119999999999997</v>
      </c>
    </row>
    <row r="2969" spans="1:8" x14ac:dyDescent="0.25">
      <c r="A2969" s="287" t="s">
        <v>650</v>
      </c>
      <c r="B2969" s="292">
        <v>1</v>
      </c>
      <c r="C2969" s="294">
        <v>62</v>
      </c>
      <c r="D2969" s="296">
        <v>1</v>
      </c>
      <c r="E2969" s="299">
        <v>5.95</v>
      </c>
      <c r="F2969" s="83" t="str">
        <f t="shared" si="144"/>
        <v>April</v>
      </c>
      <c r="G2969" s="113">
        <f t="shared" si="142"/>
        <v>62</v>
      </c>
      <c r="H2969" s="49">
        <f t="shared" si="143"/>
        <v>368.90000000000003</v>
      </c>
    </row>
    <row r="2970" spans="1:8" x14ac:dyDescent="0.25">
      <c r="A2970" s="287" t="s">
        <v>654</v>
      </c>
      <c r="B2970" s="292">
        <v>18</v>
      </c>
      <c r="C2970" s="294">
        <v>12</v>
      </c>
      <c r="D2970" s="296">
        <v>8</v>
      </c>
      <c r="E2970" s="299">
        <v>1.3</v>
      </c>
      <c r="F2970" s="83" t="str">
        <f t="shared" si="144"/>
        <v>April</v>
      </c>
      <c r="G2970" s="113">
        <f t="shared" si="142"/>
        <v>12</v>
      </c>
      <c r="H2970" s="49">
        <f t="shared" si="143"/>
        <v>15.600000000000001</v>
      </c>
    </row>
    <row r="2971" spans="1:8" x14ac:dyDescent="0.25">
      <c r="A2971" s="287" t="s">
        <v>654</v>
      </c>
      <c r="B2971" s="292">
        <v>0</v>
      </c>
      <c r="C2971" s="294">
        <v>36</v>
      </c>
      <c r="D2971" s="296">
        <v>4</v>
      </c>
      <c r="E2971" s="299">
        <v>1.3</v>
      </c>
      <c r="F2971" s="83" t="str">
        <f t="shared" si="144"/>
        <v>April</v>
      </c>
      <c r="G2971" s="113">
        <f t="shared" si="142"/>
        <v>36</v>
      </c>
      <c r="H2971" s="49">
        <f t="shared" si="143"/>
        <v>46.800000000000004</v>
      </c>
    </row>
    <row r="2972" spans="1:8" x14ac:dyDescent="0.25">
      <c r="A2972" s="287" t="s">
        <v>654</v>
      </c>
      <c r="B2972" s="292">
        <v>9</v>
      </c>
      <c r="C2972" s="294">
        <v>72</v>
      </c>
      <c r="D2972" s="296">
        <v>18</v>
      </c>
      <c r="E2972" s="299">
        <v>1.3</v>
      </c>
      <c r="F2972" s="83" t="str">
        <f t="shared" si="144"/>
        <v>April</v>
      </c>
      <c r="G2972" s="113">
        <f t="shared" si="142"/>
        <v>72</v>
      </c>
      <c r="H2972" s="49">
        <f t="shared" si="143"/>
        <v>93.600000000000009</v>
      </c>
    </row>
    <row r="2973" spans="1:8" x14ac:dyDescent="0.25">
      <c r="A2973" s="287" t="s">
        <v>654</v>
      </c>
      <c r="B2973" s="292">
        <v>25</v>
      </c>
      <c r="C2973" s="294">
        <v>24</v>
      </c>
      <c r="D2973" s="296">
        <v>18</v>
      </c>
      <c r="E2973" s="299">
        <v>1.3</v>
      </c>
      <c r="F2973" s="83" t="str">
        <f t="shared" si="144"/>
        <v>April</v>
      </c>
      <c r="G2973" s="113">
        <f t="shared" si="142"/>
        <v>24</v>
      </c>
      <c r="H2973" s="49">
        <f t="shared" si="143"/>
        <v>31.200000000000003</v>
      </c>
    </row>
    <row r="2974" spans="1:8" x14ac:dyDescent="0.25">
      <c r="A2974" s="287" t="s">
        <v>656</v>
      </c>
      <c r="B2974" s="292">
        <v>15</v>
      </c>
      <c r="C2974" s="294">
        <v>72</v>
      </c>
      <c r="D2974" s="296">
        <v>23</v>
      </c>
      <c r="E2974" s="299">
        <v>0.65</v>
      </c>
      <c r="F2974" s="83" t="str">
        <f t="shared" si="144"/>
        <v>April</v>
      </c>
      <c r="G2974" s="113">
        <f t="shared" si="142"/>
        <v>72</v>
      </c>
      <c r="H2974" s="49">
        <f t="shared" si="143"/>
        <v>46.800000000000004</v>
      </c>
    </row>
    <row r="2975" spans="1:8" x14ac:dyDescent="0.25">
      <c r="A2975" s="287" t="s">
        <v>656</v>
      </c>
      <c r="B2975" s="292">
        <v>17</v>
      </c>
      <c r="C2975" s="294">
        <v>24</v>
      </c>
      <c r="D2975" s="296">
        <v>12</v>
      </c>
      <c r="E2975" s="299">
        <v>0.65300000000000002</v>
      </c>
      <c r="F2975" s="83" t="str">
        <f t="shared" si="144"/>
        <v>April</v>
      </c>
      <c r="G2975" s="113">
        <f t="shared" si="142"/>
        <v>24</v>
      </c>
      <c r="H2975" s="49">
        <f t="shared" si="143"/>
        <v>15.672000000000001</v>
      </c>
    </row>
    <row r="2976" spans="1:8" x14ac:dyDescent="0.25">
      <c r="A2976" s="287" t="s">
        <v>654</v>
      </c>
      <c r="B2976" s="292">
        <v>41</v>
      </c>
      <c r="C2976" s="294">
        <v>552</v>
      </c>
      <c r="D2976" s="296">
        <v>43</v>
      </c>
      <c r="E2976" s="299">
        <v>1.0289999999999999</v>
      </c>
      <c r="F2976" s="83" t="str">
        <f t="shared" si="144"/>
        <v>April</v>
      </c>
      <c r="G2976" s="113">
        <f t="shared" si="142"/>
        <v>552</v>
      </c>
      <c r="H2976" s="49">
        <f t="shared" si="143"/>
        <v>568.00799999999992</v>
      </c>
    </row>
    <row r="2977" spans="1:8" x14ac:dyDescent="0.25">
      <c r="A2977" s="287" t="s">
        <v>656</v>
      </c>
      <c r="B2977" s="292">
        <v>0</v>
      </c>
      <c r="C2977" s="294">
        <v>96</v>
      </c>
      <c r="D2977" s="296">
        <v>0</v>
      </c>
      <c r="E2977" s="299">
        <v>0.64790000000000003</v>
      </c>
      <c r="F2977" s="83" t="str">
        <f t="shared" si="144"/>
        <v>April</v>
      </c>
      <c r="G2977" s="113">
        <f t="shared" si="142"/>
        <v>96</v>
      </c>
      <c r="H2977" s="49">
        <f t="shared" si="143"/>
        <v>62.198400000000007</v>
      </c>
    </row>
    <row r="2978" spans="1:8" x14ac:dyDescent="0.25">
      <c r="A2978" s="287" t="s">
        <v>654</v>
      </c>
      <c r="B2978" s="292">
        <v>11</v>
      </c>
      <c r="C2978" s="294">
        <v>120</v>
      </c>
      <c r="D2978" s="296">
        <v>28</v>
      </c>
      <c r="E2978" s="299">
        <v>0.82</v>
      </c>
      <c r="F2978" s="83" t="str">
        <f t="shared" si="144"/>
        <v>April</v>
      </c>
      <c r="G2978" s="113">
        <f t="shared" si="142"/>
        <v>120</v>
      </c>
      <c r="H2978" s="49">
        <f t="shared" si="143"/>
        <v>98.399999999999991</v>
      </c>
    </row>
    <row r="2979" spans="1:8" x14ac:dyDescent="0.25">
      <c r="A2979" s="287" t="s">
        <v>656</v>
      </c>
      <c r="B2979" s="292">
        <v>31</v>
      </c>
      <c r="C2979" s="294">
        <v>0</v>
      </c>
      <c r="D2979" s="296">
        <v>0</v>
      </c>
      <c r="E2979" s="299">
        <v>0.65300000000000002</v>
      </c>
      <c r="F2979" s="83" t="str">
        <f t="shared" si="144"/>
        <v>April</v>
      </c>
      <c r="G2979" s="113">
        <f t="shared" si="142"/>
        <v>0</v>
      </c>
      <c r="H2979" s="49">
        <f t="shared" si="143"/>
        <v>0</v>
      </c>
    </row>
    <row r="2980" spans="1:8" x14ac:dyDescent="0.25">
      <c r="A2980" s="287" t="s">
        <v>650</v>
      </c>
      <c r="B2980" s="292">
        <v>2</v>
      </c>
      <c r="C2980" s="294">
        <v>97</v>
      </c>
      <c r="D2980" s="296">
        <v>0</v>
      </c>
      <c r="E2980" s="299">
        <v>3.5</v>
      </c>
      <c r="F2980" s="83" t="str">
        <f t="shared" si="144"/>
        <v>April</v>
      </c>
      <c r="G2980" s="113">
        <f t="shared" si="142"/>
        <v>97</v>
      </c>
      <c r="H2980" s="49">
        <f t="shared" si="143"/>
        <v>339.5</v>
      </c>
    </row>
    <row r="2981" spans="1:8" x14ac:dyDescent="0.25">
      <c r="A2981" s="286" t="s">
        <v>100</v>
      </c>
      <c r="B2981" s="292">
        <v>29</v>
      </c>
      <c r="C2981" s="294">
        <v>400</v>
      </c>
      <c r="D2981" s="296">
        <v>34</v>
      </c>
      <c r="E2981" s="299">
        <v>0.2646</v>
      </c>
      <c r="F2981" s="83" t="str">
        <f t="shared" si="144"/>
        <v>April</v>
      </c>
      <c r="G2981" s="113">
        <f t="shared" si="142"/>
        <v>400</v>
      </c>
      <c r="H2981" s="49">
        <f t="shared" si="143"/>
        <v>105.84</v>
      </c>
    </row>
    <row r="2982" spans="1:8" x14ac:dyDescent="0.25">
      <c r="A2982" s="286" t="s">
        <v>659</v>
      </c>
      <c r="B2982" s="292">
        <v>17</v>
      </c>
      <c r="C2982" s="294">
        <v>144</v>
      </c>
      <c r="D2982" s="296">
        <v>38</v>
      </c>
      <c r="E2982" s="299">
        <v>0.33300000000000002</v>
      </c>
      <c r="F2982" s="83" t="str">
        <f t="shared" si="144"/>
        <v>April</v>
      </c>
      <c r="G2982" s="113">
        <f t="shared" si="142"/>
        <v>144</v>
      </c>
      <c r="H2982" s="49">
        <f t="shared" si="143"/>
        <v>47.952000000000005</v>
      </c>
    </row>
    <row r="2983" spans="1:8" x14ac:dyDescent="0.25">
      <c r="A2983" s="286" t="s">
        <v>659</v>
      </c>
      <c r="B2983" s="292">
        <v>28</v>
      </c>
      <c r="C2983" s="294">
        <v>144</v>
      </c>
      <c r="D2983" s="296">
        <v>53</v>
      </c>
      <c r="E2983" s="299">
        <v>0.33300000000000002</v>
      </c>
      <c r="F2983" s="83" t="str">
        <f t="shared" si="144"/>
        <v>April</v>
      </c>
      <c r="G2983" s="113">
        <f t="shared" si="142"/>
        <v>144</v>
      </c>
      <c r="H2983" s="49">
        <f t="shared" si="143"/>
        <v>47.952000000000005</v>
      </c>
    </row>
    <row r="2984" spans="1:8" x14ac:dyDescent="0.25">
      <c r="A2984" s="287" t="s">
        <v>659</v>
      </c>
      <c r="B2984" s="292">
        <v>0</v>
      </c>
      <c r="C2984" s="294">
        <v>0</v>
      </c>
      <c r="D2984" s="296">
        <v>0</v>
      </c>
      <c r="E2984" s="297"/>
      <c r="F2984" s="83" t="str">
        <f t="shared" si="144"/>
        <v>April</v>
      </c>
      <c r="G2984" s="113">
        <f t="shared" si="142"/>
        <v>0</v>
      </c>
      <c r="H2984" s="49">
        <f t="shared" si="143"/>
        <v>0</v>
      </c>
    </row>
    <row r="2985" spans="1:8" x14ac:dyDescent="0.25">
      <c r="A2985" s="287" t="s">
        <v>650</v>
      </c>
      <c r="B2985" s="292">
        <v>1</v>
      </c>
      <c r="C2985" s="294">
        <v>47</v>
      </c>
      <c r="D2985" s="296">
        <v>0</v>
      </c>
      <c r="E2985" s="299">
        <v>3.95</v>
      </c>
      <c r="F2985" s="83" t="str">
        <f t="shared" si="144"/>
        <v>April</v>
      </c>
      <c r="G2985" s="113">
        <f t="shared" si="142"/>
        <v>47</v>
      </c>
      <c r="H2985" s="49">
        <f t="shared" si="143"/>
        <v>185.65</v>
      </c>
    </row>
    <row r="2986" spans="1:8" x14ac:dyDescent="0.25">
      <c r="A2986" s="287" t="s">
        <v>650</v>
      </c>
      <c r="B2986" s="292">
        <v>4</v>
      </c>
      <c r="C2986" s="294">
        <v>78</v>
      </c>
      <c r="D2986" s="296">
        <v>0</v>
      </c>
      <c r="E2986" s="299">
        <v>3.5</v>
      </c>
      <c r="F2986" s="83" t="str">
        <f t="shared" si="144"/>
        <v>April</v>
      </c>
      <c r="G2986" s="113">
        <f t="shared" si="142"/>
        <v>78</v>
      </c>
      <c r="H2986" s="49">
        <f t="shared" si="143"/>
        <v>273</v>
      </c>
    </row>
    <row r="2987" spans="1:8" x14ac:dyDescent="0.25">
      <c r="A2987" s="287" t="s">
        <v>656</v>
      </c>
      <c r="B2987" s="292">
        <v>11</v>
      </c>
      <c r="C2987" s="294">
        <v>108</v>
      </c>
      <c r="D2987" s="296">
        <v>0</v>
      </c>
      <c r="E2987" s="299">
        <v>0.65300000000000002</v>
      </c>
      <c r="F2987" s="83" t="str">
        <f t="shared" si="144"/>
        <v>April</v>
      </c>
      <c r="G2987" s="113">
        <f t="shared" si="142"/>
        <v>108</v>
      </c>
      <c r="H2987" s="49">
        <f t="shared" si="143"/>
        <v>70.524000000000001</v>
      </c>
    </row>
    <row r="2988" spans="1:8" x14ac:dyDescent="0.25">
      <c r="A2988" s="287"/>
      <c r="B2988" s="292">
        <v>4</v>
      </c>
      <c r="C2988" s="294">
        <v>48</v>
      </c>
      <c r="D2988" s="296">
        <v>6</v>
      </c>
      <c r="E2988" s="299">
        <v>1.0189999999999999</v>
      </c>
      <c r="F2988" s="83" t="str">
        <f t="shared" si="144"/>
        <v>April</v>
      </c>
      <c r="G2988" s="113">
        <f t="shared" si="142"/>
        <v>48</v>
      </c>
      <c r="H2988" s="49">
        <f t="shared" si="143"/>
        <v>48.911999999999992</v>
      </c>
    </row>
    <row r="2989" spans="1:8" x14ac:dyDescent="0.25">
      <c r="A2989" s="287"/>
      <c r="B2989" s="292">
        <v>4</v>
      </c>
      <c r="C2989" s="294">
        <v>72</v>
      </c>
      <c r="D2989" s="296">
        <v>20</v>
      </c>
      <c r="E2989" s="299">
        <v>1.0189999999999999</v>
      </c>
      <c r="F2989" s="83" t="str">
        <f t="shared" si="144"/>
        <v>April</v>
      </c>
      <c r="G2989" s="113">
        <f t="shared" si="142"/>
        <v>72</v>
      </c>
      <c r="H2989" s="49">
        <f t="shared" si="143"/>
        <v>73.367999999999995</v>
      </c>
    </row>
    <row r="2990" spans="1:8" x14ac:dyDescent="0.25">
      <c r="A2990" s="287" t="s">
        <v>654</v>
      </c>
      <c r="B2990" s="292">
        <v>18</v>
      </c>
      <c r="C2990" s="294">
        <v>120</v>
      </c>
      <c r="D2990" s="296">
        <v>36</v>
      </c>
      <c r="E2990" s="299">
        <v>1.0189999999999999</v>
      </c>
      <c r="F2990" s="83" t="str">
        <f t="shared" si="144"/>
        <v>April</v>
      </c>
      <c r="G2990" s="113">
        <f t="shared" si="142"/>
        <v>120</v>
      </c>
      <c r="H2990" s="49">
        <f t="shared" si="143"/>
        <v>122.27999999999999</v>
      </c>
    </row>
    <row r="2991" spans="1:8" x14ac:dyDescent="0.25">
      <c r="A2991" s="287" t="s">
        <v>654</v>
      </c>
      <c r="B2991" s="292">
        <v>7</v>
      </c>
      <c r="C2991" s="294">
        <v>72</v>
      </c>
      <c r="D2991" s="296">
        <v>24</v>
      </c>
      <c r="E2991" s="299">
        <v>1.0189999999999999</v>
      </c>
      <c r="F2991" s="83" t="str">
        <f t="shared" si="144"/>
        <v>April</v>
      </c>
      <c r="G2991" s="113">
        <f t="shared" si="142"/>
        <v>72</v>
      </c>
      <c r="H2991" s="49">
        <f t="shared" si="143"/>
        <v>73.367999999999995</v>
      </c>
    </row>
    <row r="2992" spans="1:8" x14ac:dyDescent="0.25">
      <c r="A2992" s="287" t="s">
        <v>654</v>
      </c>
      <c r="B2992" s="292">
        <v>15</v>
      </c>
      <c r="C2992" s="294">
        <v>72</v>
      </c>
      <c r="D2992" s="296">
        <v>8</v>
      </c>
      <c r="E2992" s="299">
        <v>1.0189999999999999</v>
      </c>
      <c r="F2992" s="83" t="str">
        <f t="shared" si="144"/>
        <v>April</v>
      </c>
      <c r="G2992" s="113">
        <f t="shared" si="142"/>
        <v>72</v>
      </c>
      <c r="H2992" s="49">
        <f t="shared" si="143"/>
        <v>73.367999999999995</v>
      </c>
    </row>
    <row r="2993" spans="1:8" x14ac:dyDescent="0.25">
      <c r="A2993" s="287"/>
      <c r="B2993" s="292"/>
      <c r="C2993" s="293"/>
      <c r="D2993" s="296"/>
      <c r="E2993" s="299">
        <v>1.0189999999999999</v>
      </c>
      <c r="F2993" s="83" t="str">
        <f t="shared" si="144"/>
        <v>April</v>
      </c>
      <c r="G2993" s="113">
        <f t="shared" si="142"/>
        <v>0</v>
      </c>
      <c r="H2993" s="49">
        <f t="shared" si="143"/>
        <v>0</v>
      </c>
    </row>
    <row r="2994" spans="1:8" x14ac:dyDescent="0.25">
      <c r="A2994" s="287" t="s">
        <v>659</v>
      </c>
      <c r="B2994" s="292">
        <v>1</v>
      </c>
      <c r="C2994" s="294">
        <v>24</v>
      </c>
      <c r="D2994" s="296">
        <v>7</v>
      </c>
      <c r="E2994" s="299">
        <v>1.65</v>
      </c>
      <c r="F2994" s="83" t="str">
        <f t="shared" si="144"/>
        <v>April</v>
      </c>
      <c r="G2994" s="113">
        <f t="shared" si="142"/>
        <v>24</v>
      </c>
      <c r="H2994" s="49">
        <f t="shared" si="143"/>
        <v>39.599999999999994</v>
      </c>
    </row>
    <row r="2995" spans="1:8" x14ac:dyDescent="0.25">
      <c r="A2995" s="287" t="s">
        <v>244</v>
      </c>
      <c r="B2995" s="292">
        <v>0</v>
      </c>
      <c r="C2995" s="294">
        <v>26</v>
      </c>
      <c r="D2995" s="296">
        <v>1</v>
      </c>
      <c r="E2995" s="299">
        <v>2.6</v>
      </c>
      <c r="F2995" s="83" t="str">
        <f t="shared" si="144"/>
        <v>April</v>
      </c>
      <c r="G2995" s="113">
        <f t="shared" si="142"/>
        <v>26</v>
      </c>
      <c r="H2995" s="49">
        <f t="shared" si="143"/>
        <v>67.600000000000009</v>
      </c>
    </row>
    <row r="2996" spans="1:8" x14ac:dyDescent="0.25">
      <c r="A2996" s="287" t="s">
        <v>244</v>
      </c>
      <c r="B2996" s="292">
        <v>0</v>
      </c>
      <c r="C2996" s="294">
        <v>100</v>
      </c>
      <c r="D2996" s="296">
        <v>1</v>
      </c>
      <c r="E2996" s="299">
        <v>2.35</v>
      </c>
      <c r="F2996" s="83" t="str">
        <f t="shared" si="144"/>
        <v>April</v>
      </c>
      <c r="G2996" s="113">
        <f t="shared" si="142"/>
        <v>100</v>
      </c>
      <c r="H2996" s="49">
        <f t="shared" si="143"/>
        <v>235</v>
      </c>
    </row>
    <row r="2997" spans="1:8" x14ac:dyDescent="0.25">
      <c r="A2997" s="287" t="s">
        <v>660</v>
      </c>
      <c r="B2997" s="292">
        <v>1</v>
      </c>
      <c r="C2997" s="294">
        <v>45</v>
      </c>
      <c r="D2997" s="296">
        <v>0</v>
      </c>
      <c r="E2997" s="299">
        <v>1.75</v>
      </c>
      <c r="F2997" s="83" t="str">
        <f t="shared" si="144"/>
        <v>April</v>
      </c>
      <c r="G2997" s="113">
        <f t="shared" si="142"/>
        <v>45</v>
      </c>
      <c r="H2997" s="49">
        <f t="shared" si="143"/>
        <v>78.75</v>
      </c>
    </row>
    <row r="2998" spans="1:8" x14ac:dyDescent="0.25">
      <c r="A2998" s="287" t="s">
        <v>244</v>
      </c>
      <c r="B2998" s="292">
        <v>0</v>
      </c>
      <c r="C2998" s="294">
        <v>115</v>
      </c>
      <c r="D2998" s="296">
        <v>2</v>
      </c>
      <c r="E2998" s="299">
        <v>3.95</v>
      </c>
      <c r="F2998" s="83" t="str">
        <f t="shared" si="144"/>
        <v>April</v>
      </c>
      <c r="G2998" s="113">
        <f t="shared" si="142"/>
        <v>115</v>
      </c>
      <c r="H2998" s="49">
        <f t="shared" si="143"/>
        <v>454.25</v>
      </c>
    </row>
    <row r="2999" spans="1:8" x14ac:dyDescent="0.25">
      <c r="A2999" s="287" t="s">
        <v>660</v>
      </c>
      <c r="B2999" s="292">
        <v>0</v>
      </c>
      <c r="C2999" s="294">
        <v>38</v>
      </c>
      <c r="D2999" s="296">
        <v>0</v>
      </c>
      <c r="E2999" s="299">
        <v>2.25</v>
      </c>
      <c r="F2999" s="83" t="str">
        <f t="shared" si="144"/>
        <v>April</v>
      </c>
      <c r="G2999" s="113">
        <f t="shared" si="142"/>
        <v>38</v>
      </c>
      <c r="H2999" s="49">
        <f t="shared" si="143"/>
        <v>85.5</v>
      </c>
    </row>
    <row r="3000" spans="1:8" x14ac:dyDescent="0.25">
      <c r="A3000" s="287" t="s">
        <v>660</v>
      </c>
      <c r="B3000" s="292">
        <v>4</v>
      </c>
      <c r="C3000" s="294">
        <v>736</v>
      </c>
      <c r="D3000" s="296">
        <v>38</v>
      </c>
      <c r="E3000" s="299">
        <v>5.25</v>
      </c>
      <c r="F3000" s="83" t="str">
        <f t="shared" si="144"/>
        <v>April</v>
      </c>
      <c r="G3000" s="113">
        <f t="shared" si="142"/>
        <v>736</v>
      </c>
      <c r="H3000" s="49">
        <f t="shared" si="143"/>
        <v>3864</v>
      </c>
    </row>
    <row r="3001" spans="1:8" x14ac:dyDescent="0.25">
      <c r="A3001" s="287" t="s">
        <v>244</v>
      </c>
      <c r="B3001" s="292">
        <v>0</v>
      </c>
      <c r="C3001" s="294">
        <v>67</v>
      </c>
      <c r="D3001" s="296">
        <v>0</v>
      </c>
      <c r="E3001" s="299">
        <v>2.6</v>
      </c>
      <c r="F3001" s="83" t="str">
        <f t="shared" si="144"/>
        <v>April</v>
      </c>
      <c r="G3001" s="113">
        <f t="shared" si="142"/>
        <v>67</v>
      </c>
      <c r="H3001" s="49">
        <f t="shared" si="143"/>
        <v>174.20000000000002</v>
      </c>
    </row>
    <row r="3002" spans="1:8" x14ac:dyDescent="0.25">
      <c r="A3002" s="287" t="s">
        <v>244</v>
      </c>
      <c r="B3002" s="292">
        <v>2</v>
      </c>
      <c r="C3002" s="294">
        <v>153</v>
      </c>
      <c r="D3002" s="296">
        <v>6</v>
      </c>
      <c r="E3002" s="299">
        <v>3.5</v>
      </c>
      <c r="F3002" s="83" t="str">
        <f t="shared" si="144"/>
        <v>April</v>
      </c>
      <c r="G3002" s="113">
        <f t="shared" si="142"/>
        <v>153</v>
      </c>
      <c r="H3002" s="49">
        <f t="shared" si="143"/>
        <v>535.5</v>
      </c>
    </row>
    <row r="3003" spans="1:8" x14ac:dyDescent="0.25">
      <c r="A3003" s="287" t="s">
        <v>244</v>
      </c>
      <c r="B3003" s="292">
        <v>1</v>
      </c>
      <c r="C3003" s="294">
        <v>73</v>
      </c>
      <c r="D3003" s="296">
        <v>6</v>
      </c>
      <c r="E3003" s="299">
        <v>2.85</v>
      </c>
      <c r="F3003" s="83" t="str">
        <f t="shared" si="144"/>
        <v>April</v>
      </c>
      <c r="G3003" s="113">
        <f t="shared" si="142"/>
        <v>73</v>
      </c>
      <c r="H3003" s="49">
        <f t="shared" si="143"/>
        <v>208.05</v>
      </c>
    </row>
    <row r="3004" spans="1:8" x14ac:dyDescent="0.25">
      <c r="A3004" s="287" t="s">
        <v>100</v>
      </c>
      <c r="B3004" s="292">
        <v>0</v>
      </c>
      <c r="C3004" s="294">
        <v>117</v>
      </c>
      <c r="D3004" s="296">
        <v>2</v>
      </c>
      <c r="E3004" s="299">
        <v>2.4500000000000002</v>
      </c>
      <c r="F3004" s="83" t="str">
        <f t="shared" si="144"/>
        <v>April</v>
      </c>
      <c r="G3004" s="113">
        <f t="shared" si="142"/>
        <v>117</v>
      </c>
      <c r="H3004" s="49">
        <f t="shared" si="143"/>
        <v>286.65000000000003</v>
      </c>
    </row>
    <row r="3005" spans="1:8" x14ac:dyDescent="0.25">
      <c r="A3005" s="287" t="s">
        <v>650</v>
      </c>
      <c r="B3005" s="292">
        <v>4</v>
      </c>
      <c r="C3005" s="294">
        <v>107</v>
      </c>
      <c r="D3005" s="296">
        <v>0</v>
      </c>
      <c r="E3005" s="299">
        <v>4.95</v>
      </c>
      <c r="F3005" s="83" t="str">
        <f t="shared" si="144"/>
        <v>April</v>
      </c>
      <c r="G3005" s="113">
        <f t="shared" si="142"/>
        <v>107</v>
      </c>
      <c r="H3005" s="49">
        <f t="shared" si="143"/>
        <v>529.65</v>
      </c>
    </row>
    <row r="3006" spans="1:8" x14ac:dyDescent="0.25">
      <c r="A3006" s="287" t="s">
        <v>100</v>
      </c>
      <c r="B3006" s="292">
        <v>7</v>
      </c>
      <c r="C3006" s="294">
        <v>72</v>
      </c>
      <c r="D3006" s="296">
        <v>0</v>
      </c>
      <c r="E3006" s="299">
        <v>0.91800000000000004</v>
      </c>
      <c r="F3006" s="83" t="str">
        <f t="shared" si="144"/>
        <v>April</v>
      </c>
      <c r="G3006" s="113">
        <f t="shared" si="142"/>
        <v>72</v>
      </c>
      <c r="H3006" s="49">
        <f t="shared" si="143"/>
        <v>66.096000000000004</v>
      </c>
    </row>
    <row r="3007" spans="1:8" x14ac:dyDescent="0.25">
      <c r="A3007" s="290"/>
      <c r="B3007" s="292"/>
      <c r="C3007" s="293"/>
      <c r="D3007" s="296"/>
      <c r="E3007" s="303"/>
      <c r="F3007" s="83" t="str">
        <f t="shared" si="144"/>
        <v>April</v>
      </c>
      <c r="G3007" s="113">
        <f t="shared" si="142"/>
        <v>0</v>
      </c>
      <c r="H3007" s="49">
        <f t="shared" si="143"/>
        <v>0</v>
      </c>
    </row>
    <row r="3008" spans="1:8" x14ac:dyDescent="0.25">
      <c r="A3008" s="288" t="s">
        <v>623</v>
      </c>
      <c r="B3008" s="292">
        <v>5</v>
      </c>
      <c r="C3008" s="294">
        <v>142</v>
      </c>
      <c r="D3008" s="296">
        <v>7</v>
      </c>
      <c r="E3008" s="299">
        <v>2.6682000000000001</v>
      </c>
      <c r="F3008" s="83" t="str">
        <f t="shared" si="144"/>
        <v>April</v>
      </c>
      <c r="G3008" s="113">
        <f t="shared" si="142"/>
        <v>142</v>
      </c>
      <c r="H3008" s="49">
        <f t="shared" si="143"/>
        <v>378.88440000000003</v>
      </c>
    </row>
    <row r="3009" spans="1:8" x14ac:dyDescent="0.25">
      <c r="A3009" s="288" t="s">
        <v>623</v>
      </c>
      <c r="B3009" s="292">
        <v>3</v>
      </c>
      <c r="C3009" s="294">
        <v>17</v>
      </c>
      <c r="D3009" s="296">
        <v>3</v>
      </c>
      <c r="E3009" s="299">
        <v>2.3788999999999998</v>
      </c>
      <c r="F3009" s="83" t="str">
        <f t="shared" si="144"/>
        <v>April</v>
      </c>
      <c r="G3009" s="113">
        <f t="shared" si="142"/>
        <v>17</v>
      </c>
      <c r="H3009" s="49">
        <f t="shared" si="143"/>
        <v>40.441299999999998</v>
      </c>
    </row>
    <row r="3010" spans="1:8" x14ac:dyDescent="0.25">
      <c r="A3010" s="288" t="s">
        <v>623</v>
      </c>
      <c r="B3010" s="292">
        <v>1</v>
      </c>
      <c r="C3010" s="294">
        <v>17</v>
      </c>
      <c r="D3010" s="296">
        <v>2.5</v>
      </c>
      <c r="E3010" s="299">
        <v>2.52</v>
      </c>
      <c r="F3010" s="83" t="str">
        <f t="shared" si="144"/>
        <v>April</v>
      </c>
      <c r="G3010" s="113">
        <f t="shared" si="142"/>
        <v>17</v>
      </c>
      <c r="H3010" s="49">
        <f t="shared" si="143"/>
        <v>42.84</v>
      </c>
    </row>
    <row r="3011" spans="1:8" x14ac:dyDescent="0.25">
      <c r="A3011" s="288" t="s">
        <v>623</v>
      </c>
      <c r="B3011" s="292">
        <v>1</v>
      </c>
      <c r="C3011" s="294">
        <v>7</v>
      </c>
      <c r="D3011" s="296">
        <v>2</v>
      </c>
      <c r="E3011" s="299">
        <v>6.52</v>
      </c>
      <c r="F3011" s="83" t="str">
        <f t="shared" si="144"/>
        <v>April</v>
      </c>
      <c r="G3011" s="113">
        <f t="shared" ref="G3011:G3074" si="145">IFERROR(IF(C3011=" ",0,C3011),0)</f>
        <v>7</v>
      </c>
      <c r="H3011" s="49">
        <f t="shared" ref="H3011:H3074" si="146">IFERROR(G3011 * E3011, 0)</f>
        <v>45.64</v>
      </c>
    </row>
    <row r="3012" spans="1:8" x14ac:dyDescent="0.25">
      <c r="A3012" s="288" t="s">
        <v>623</v>
      </c>
      <c r="B3012" s="292"/>
      <c r="C3012" s="294">
        <v>0</v>
      </c>
      <c r="D3012" s="296"/>
      <c r="E3012" s="299">
        <v>3.86</v>
      </c>
      <c r="F3012" s="83" t="str">
        <f t="shared" ref="F3012:F3075" si="147">"April"</f>
        <v>April</v>
      </c>
      <c r="G3012" s="113">
        <f t="shared" si="145"/>
        <v>0</v>
      </c>
      <c r="H3012" s="49">
        <f t="shared" si="146"/>
        <v>0</v>
      </c>
    </row>
    <row r="3013" spans="1:8" x14ac:dyDescent="0.25">
      <c r="A3013" s="288" t="s">
        <v>623</v>
      </c>
      <c r="B3013" s="292">
        <v>3</v>
      </c>
      <c r="C3013" s="294">
        <v>72</v>
      </c>
      <c r="D3013" s="296">
        <v>21</v>
      </c>
      <c r="E3013" s="299">
        <v>1.51</v>
      </c>
      <c r="F3013" s="83" t="str">
        <f t="shared" si="147"/>
        <v>April</v>
      </c>
      <c r="G3013" s="113">
        <f t="shared" si="145"/>
        <v>72</v>
      </c>
      <c r="H3013" s="49">
        <f t="shared" si="146"/>
        <v>108.72</v>
      </c>
    </row>
    <row r="3014" spans="1:8" x14ac:dyDescent="0.25">
      <c r="A3014" s="288" t="s">
        <v>623</v>
      </c>
      <c r="B3014" s="292">
        <v>4</v>
      </c>
      <c r="C3014" s="294">
        <v>12</v>
      </c>
      <c r="D3014" s="296">
        <v>9</v>
      </c>
      <c r="E3014" s="299">
        <v>1.7875000000000001</v>
      </c>
      <c r="F3014" s="83" t="str">
        <f t="shared" si="147"/>
        <v>April</v>
      </c>
      <c r="G3014" s="113">
        <f t="shared" si="145"/>
        <v>12</v>
      </c>
      <c r="H3014" s="49">
        <f t="shared" si="146"/>
        <v>21.450000000000003</v>
      </c>
    </row>
    <row r="3015" spans="1:8" x14ac:dyDescent="0.25">
      <c r="A3015" s="288" t="s">
        <v>623</v>
      </c>
      <c r="B3015" s="292">
        <v>24</v>
      </c>
      <c r="C3015" s="294">
        <v>48</v>
      </c>
      <c r="D3015" s="296">
        <v>26</v>
      </c>
      <c r="E3015" s="299">
        <v>0.60124999999999995</v>
      </c>
      <c r="F3015" s="83" t="str">
        <f t="shared" si="147"/>
        <v>April</v>
      </c>
      <c r="G3015" s="113">
        <f t="shared" si="145"/>
        <v>48</v>
      </c>
      <c r="H3015" s="49">
        <f t="shared" si="146"/>
        <v>28.86</v>
      </c>
    </row>
    <row r="3016" spans="1:8" x14ac:dyDescent="0.25">
      <c r="A3016" s="288" t="s">
        <v>623</v>
      </c>
      <c r="B3016" s="292"/>
      <c r="C3016" s="294">
        <v>0</v>
      </c>
      <c r="D3016" s="296"/>
      <c r="E3016" s="299">
        <v>2.1560000000000001</v>
      </c>
      <c r="F3016" s="83" t="str">
        <f t="shared" si="147"/>
        <v>April</v>
      </c>
      <c r="G3016" s="113">
        <f t="shared" si="145"/>
        <v>0</v>
      </c>
      <c r="H3016" s="49">
        <f t="shared" si="146"/>
        <v>0</v>
      </c>
    </row>
    <row r="3017" spans="1:8" x14ac:dyDescent="0.25">
      <c r="A3017" s="289" t="s">
        <v>622</v>
      </c>
      <c r="B3017" s="292">
        <v>13</v>
      </c>
      <c r="C3017" s="294">
        <v>26</v>
      </c>
      <c r="D3017" s="296">
        <v>5.5</v>
      </c>
      <c r="E3017" s="299">
        <v>8</v>
      </c>
      <c r="F3017" s="83" t="str">
        <f t="shared" si="147"/>
        <v>April</v>
      </c>
      <c r="G3017" s="113">
        <f t="shared" si="145"/>
        <v>26</v>
      </c>
      <c r="H3017" s="49">
        <f t="shared" si="146"/>
        <v>208</v>
      </c>
    </row>
    <row r="3018" spans="1:8" x14ac:dyDescent="0.25">
      <c r="A3018" s="289" t="s">
        <v>622</v>
      </c>
      <c r="B3018" s="292">
        <v>1</v>
      </c>
      <c r="C3018" s="294">
        <v>4</v>
      </c>
      <c r="D3018" s="296">
        <v>2</v>
      </c>
      <c r="E3018" s="299">
        <v>8</v>
      </c>
      <c r="F3018" s="83" t="str">
        <f t="shared" si="147"/>
        <v>April</v>
      </c>
      <c r="G3018" s="113">
        <f t="shared" si="145"/>
        <v>4</v>
      </c>
      <c r="H3018" s="49">
        <f t="shared" si="146"/>
        <v>32</v>
      </c>
    </row>
    <row r="3019" spans="1:8" x14ac:dyDescent="0.25">
      <c r="A3019" s="289" t="s">
        <v>622</v>
      </c>
      <c r="B3019" s="292">
        <v>2</v>
      </c>
      <c r="C3019" s="294">
        <v>7</v>
      </c>
      <c r="D3019" s="296">
        <v>1</v>
      </c>
      <c r="E3019" s="299">
        <v>8</v>
      </c>
      <c r="F3019" s="83" t="str">
        <f t="shared" si="147"/>
        <v>April</v>
      </c>
      <c r="G3019" s="113">
        <f t="shared" si="145"/>
        <v>7</v>
      </c>
      <c r="H3019" s="49">
        <f t="shared" si="146"/>
        <v>56</v>
      </c>
    </row>
    <row r="3020" spans="1:8" x14ac:dyDescent="0.25">
      <c r="A3020" s="289" t="s">
        <v>622</v>
      </c>
      <c r="B3020" s="292">
        <v>0.5</v>
      </c>
      <c r="C3020" s="294">
        <v>0</v>
      </c>
      <c r="D3020" s="296">
        <v>0.5</v>
      </c>
      <c r="E3020" s="299">
        <v>31</v>
      </c>
      <c r="F3020" s="83" t="str">
        <f t="shared" si="147"/>
        <v>April</v>
      </c>
      <c r="G3020" s="113">
        <f t="shared" si="145"/>
        <v>0</v>
      </c>
      <c r="H3020" s="49">
        <f t="shared" si="146"/>
        <v>0</v>
      </c>
    </row>
    <row r="3021" spans="1:8" x14ac:dyDescent="0.25">
      <c r="A3021" s="288" t="s">
        <v>622</v>
      </c>
      <c r="B3021" s="292">
        <v>17</v>
      </c>
      <c r="C3021" s="294">
        <v>36</v>
      </c>
      <c r="D3021" s="296">
        <v>10</v>
      </c>
      <c r="E3021" s="299">
        <v>3.32</v>
      </c>
      <c r="F3021" s="83" t="str">
        <f t="shared" si="147"/>
        <v>April</v>
      </c>
      <c r="G3021" s="113">
        <f t="shared" si="145"/>
        <v>36</v>
      </c>
      <c r="H3021" s="49">
        <f t="shared" si="146"/>
        <v>119.52</v>
      </c>
    </row>
    <row r="3022" spans="1:8" x14ac:dyDescent="0.25">
      <c r="A3022" s="288" t="s">
        <v>622</v>
      </c>
      <c r="B3022" s="292"/>
      <c r="C3022" s="294">
        <v>0</v>
      </c>
      <c r="D3022" s="296"/>
      <c r="E3022" s="299">
        <v>2.4400000000000002E-2</v>
      </c>
      <c r="F3022" s="83" t="str">
        <f t="shared" si="147"/>
        <v>April</v>
      </c>
      <c r="G3022" s="113">
        <f t="shared" si="145"/>
        <v>0</v>
      </c>
      <c r="H3022" s="49">
        <f t="shared" si="146"/>
        <v>0</v>
      </c>
    </row>
    <row r="3023" spans="1:8" x14ac:dyDescent="0.25">
      <c r="A3023" s="288" t="s">
        <v>622</v>
      </c>
      <c r="B3023" s="292"/>
      <c r="C3023" s="294">
        <v>2000</v>
      </c>
      <c r="D3023" s="296"/>
      <c r="E3023" s="299">
        <v>3.2599999999999997E-2</v>
      </c>
      <c r="F3023" s="83" t="str">
        <f t="shared" si="147"/>
        <v>April</v>
      </c>
      <c r="G3023" s="113">
        <f t="shared" si="145"/>
        <v>2000</v>
      </c>
      <c r="H3023" s="49">
        <f t="shared" si="146"/>
        <v>65.199999999999989</v>
      </c>
    </row>
    <row r="3024" spans="1:8" x14ac:dyDescent="0.25">
      <c r="A3024" s="288" t="s">
        <v>629</v>
      </c>
      <c r="B3024" s="292">
        <v>1</v>
      </c>
      <c r="C3024" s="294">
        <v>1</v>
      </c>
      <c r="D3024" s="296">
        <v>0</v>
      </c>
      <c r="E3024" s="299">
        <v>16</v>
      </c>
      <c r="F3024" s="83" t="str">
        <f t="shared" si="147"/>
        <v>April</v>
      </c>
      <c r="G3024" s="113">
        <f t="shared" si="145"/>
        <v>1</v>
      </c>
      <c r="H3024" s="49">
        <f t="shared" si="146"/>
        <v>16</v>
      </c>
    </row>
    <row r="3025" spans="1:8" x14ac:dyDescent="0.25">
      <c r="A3025" s="288" t="s">
        <v>629</v>
      </c>
      <c r="B3025" s="292">
        <v>1.5</v>
      </c>
      <c r="C3025" s="294">
        <v>2</v>
      </c>
      <c r="D3025" s="296">
        <v>0.5</v>
      </c>
      <c r="E3025" s="299">
        <v>16</v>
      </c>
      <c r="F3025" s="83" t="str">
        <f t="shared" si="147"/>
        <v>April</v>
      </c>
      <c r="G3025" s="113">
        <f t="shared" si="145"/>
        <v>2</v>
      </c>
      <c r="H3025" s="49">
        <f t="shared" si="146"/>
        <v>32</v>
      </c>
    </row>
    <row r="3026" spans="1:8" x14ac:dyDescent="0.25">
      <c r="A3026" s="288" t="s">
        <v>629</v>
      </c>
      <c r="B3026" s="292">
        <v>0</v>
      </c>
      <c r="C3026" s="294">
        <v>6</v>
      </c>
      <c r="D3026" s="296">
        <v>3</v>
      </c>
      <c r="E3026" s="299">
        <v>12.5</v>
      </c>
      <c r="F3026" s="83" t="str">
        <f t="shared" si="147"/>
        <v>April</v>
      </c>
      <c r="G3026" s="113">
        <f t="shared" si="145"/>
        <v>6</v>
      </c>
      <c r="H3026" s="49">
        <f t="shared" si="146"/>
        <v>75</v>
      </c>
    </row>
    <row r="3027" spans="1:8" x14ac:dyDescent="0.25">
      <c r="A3027" s="288" t="s">
        <v>629</v>
      </c>
      <c r="B3027" s="292">
        <v>1</v>
      </c>
      <c r="C3027" s="294">
        <v>6</v>
      </c>
      <c r="D3027" s="296">
        <v>1</v>
      </c>
      <c r="E3027" s="299">
        <v>12.5</v>
      </c>
      <c r="F3027" s="83" t="str">
        <f t="shared" si="147"/>
        <v>April</v>
      </c>
      <c r="G3027" s="113">
        <f t="shared" si="145"/>
        <v>6</v>
      </c>
      <c r="H3027" s="49">
        <f t="shared" si="146"/>
        <v>75</v>
      </c>
    </row>
    <row r="3028" spans="1:8" x14ac:dyDescent="0.25">
      <c r="A3028" s="288" t="s">
        <v>629</v>
      </c>
      <c r="B3028" s="292">
        <v>7</v>
      </c>
      <c r="C3028" s="294">
        <v>11</v>
      </c>
      <c r="D3028" s="296">
        <v>4</v>
      </c>
      <c r="E3028" s="299">
        <v>5.15</v>
      </c>
      <c r="F3028" s="83" t="str">
        <f t="shared" si="147"/>
        <v>April</v>
      </c>
      <c r="G3028" s="113">
        <f t="shared" si="145"/>
        <v>11</v>
      </c>
      <c r="H3028" s="49">
        <f t="shared" si="146"/>
        <v>56.650000000000006</v>
      </c>
    </row>
    <row r="3029" spans="1:8" x14ac:dyDescent="0.25">
      <c r="A3029" s="288" t="s">
        <v>629</v>
      </c>
      <c r="B3029" s="292">
        <v>8</v>
      </c>
      <c r="C3029" s="294">
        <v>0</v>
      </c>
      <c r="D3029" s="296">
        <v>7</v>
      </c>
      <c r="E3029" s="297"/>
      <c r="F3029" s="83" t="str">
        <f t="shared" si="147"/>
        <v>April</v>
      </c>
      <c r="G3029" s="113">
        <f t="shared" si="145"/>
        <v>0</v>
      </c>
      <c r="H3029" s="49">
        <f t="shared" si="146"/>
        <v>0</v>
      </c>
    </row>
    <row r="3030" spans="1:8" x14ac:dyDescent="0.25">
      <c r="A3030" s="288" t="s">
        <v>629</v>
      </c>
      <c r="B3030" s="292">
        <v>2</v>
      </c>
      <c r="C3030" s="294">
        <v>7</v>
      </c>
      <c r="D3030" s="296">
        <v>1</v>
      </c>
      <c r="E3030" s="299">
        <v>5.47</v>
      </c>
      <c r="F3030" s="83" t="str">
        <f t="shared" si="147"/>
        <v>April</v>
      </c>
      <c r="G3030" s="113">
        <f t="shared" si="145"/>
        <v>7</v>
      </c>
      <c r="H3030" s="49">
        <f t="shared" si="146"/>
        <v>38.29</v>
      </c>
    </row>
    <row r="3031" spans="1:8" x14ac:dyDescent="0.25">
      <c r="A3031" s="288" t="s">
        <v>629</v>
      </c>
      <c r="B3031" s="292">
        <v>0.5</v>
      </c>
      <c r="C3031" s="294">
        <v>0</v>
      </c>
      <c r="D3031" s="296">
        <v>0.5</v>
      </c>
      <c r="E3031" s="299">
        <v>5.8</v>
      </c>
      <c r="F3031" s="83" t="str">
        <f t="shared" si="147"/>
        <v>April</v>
      </c>
      <c r="G3031" s="113">
        <f t="shared" si="145"/>
        <v>0</v>
      </c>
      <c r="H3031" s="49">
        <f t="shared" si="146"/>
        <v>0</v>
      </c>
    </row>
    <row r="3032" spans="1:8" x14ac:dyDescent="0.25">
      <c r="A3032" s="288" t="s">
        <v>629</v>
      </c>
      <c r="B3032" s="292">
        <v>2</v>
      </c>
      <c r="C3032" s="294">
        <v>1</v>
      </c>
      <c r="D3032" s="296">
        <v>1</v>
      </c>
      <c r="E3032" s="297"/>
      <c r="F3032" s="83" t="str">
        <f t="shared" si="147"/>
        <v>April</v>
      </c>
      <c r="G3032" s="113">
        <f t="shared" si="145"/>
        <v>1</v>
      </c>
      <c r="H3032" s="49">
        <f t="shared" si="146"/>
        <v>0</v>
      </c>
    </row>
    <row r="3033" spans="1:8" x14ac:dyDescent="0.25">
      <c r="A3033" s="288" t="s">
        <v>629</v>
      </c>
      <c r="B3033" s="292">
        <v>0</v>
      </c>
      <c r="C3033" s="294">
        <v>0</v>
      </c>
      <c r="D3033" s="296">
        <v>0.5</v>
      </c>
      <c r="E3033" s="297"/>
      <c r="F3033" s="83" t="str">
        <f t="shared" si="147"/>
        <v>April</v>
      </c>
      <c r="G3033" s="113">
        <f t="shared" si="145"/>
        <v>0</v>
      </c>
      <c r="H3033" s="49">
        <f t="shared" si="146"/>
        <v>0</v>
      </c>
    </row>
    <row r="3034" spans="1:8" x14ac:dyDescent="0.25">
      <c r="A3034" s="288" t="s">
        <v>629</v>
      </c>
      <c r="B3034" s="292">
        <v>4</v>
      </c>
      <c r="C3034" s="294">
        <v>0</v>
      </c>
      <c r="D3034" s="296">
        <v>3.5</v>
      </c>
      <c r="E3034" s="297"/>
      <c r="F3034" s="83" t="str">
        <f t="shared" si="147"/>
        <v>April</v>
      </c>
      <c r="G3034" s="113">
        <f t="shared" si="145"/>
        <v>0</v>
      </c>
      <c r="H3034" s="49">
        <f t="shared" si="146"/>
        <v>0</v>
      </c>
    </row>
    <row r="3035" spans="1:8" x14ac:dyDescent="0.25">
      <c r="A3035" s="288" t="s">
        <v>629</v>
      </c>
      <c r="B3035" s="292">
        <v>4</v>
      </c>
      <c r="C3035" s="294">
        <v>0</v>
      </c>
      <c r="D3035" s="296">
        <v>4</v>
      </c>
      <c r="E3035" s="297"/>
      <c r="F3035" s="83" t="str">
        <f t="shared" si="147"/>
        <v>April</v>
      </c>
      <c r="G3035" s="113">
        <f t="shared" si="145"/>
        <v>0</v>
      </c>
      <c r="H3035" s="49">
        <f t="shared" si="146"/>
        <v>0</v>
      </c>
    </row>
    <row r="3036" spans="1:8" x14ac:dyDescent="0.25">
      <c r="A3036" s="288" t="s">
        <v>629</v>
      </c>
      <c r="B3036" s="292">
        <v>1</v>
      </c>
      <c r="C3036" s="294">
        <v>0</v>
      </c>
      <c r="D3036" s="296">
        <v>0.5</v>
      </c>
      <c r="E3036" s="297"/>
      <c r="F3036" s="83" t="str">
        <f t="shared" si="147"/>
        <v>April</v>
      </c>
      <c r="G3036" s="113">
        <f t="shared" si="145"/>
        <v>0</v>
      </c>
      <c r="H3036" s="49">
        <f t="shared" si="146"/>
        <v>0</v>
      </c>
    </row>
    <row r="3037" spans="1:8" x14ac:dyDescent="0.25">
      <c r="A3037" s="288" t="s">
        <v>629</v>
      </c>
      <c r="B3037" s="292">
        <v>0.5</v>
      </c>
      <c r="C3037" s="294">
        <v>3</v>
      </c>
      <c r="D3037" s="296">
        <v>2</v>
      </c>
      <c r="E3037" s="299">
        <v>5.47</v>
      </c>
      <c r="F3037" s="83" t="str">
        <f t="shared" si="147"/>
        <v>April</v>
      </c>
      <c r="G3037" s="113">
        <f t="shared" si="145"/>
        <v>3</v>
      </c>
      <c r="H3037" s="49">
        <f t="shared" si="146"/>
        <v>16.41</v>
      </c>
    </row>
    <row r="3038" spans="1:8" x14ac:dyDescent="0.25">
      <c r="A3038" s="288" t="s">
        <v>629</v>
      </c>
      <c r="B3038" s="292">
        <v>3</v>
      </c>
      <c r="C3038" s="294">
        <v>0</v>
      </c>
      <c r="D3038" s="296">
        <v>0.5</v>
      </c>
      <c r="E3038" s="299">
        <v>5.47</v>
      </c>
      <c r="F3038" s="83" t="str">
        <f t="shared" si="147"/>
        <v>April</v>
      </c>
      <c r="G3038" s="113">
        <f t="shared" si="145"/>
        <v>0</v>
      </c>
      <c r="H3038" s="49">
        <f t="shared" si="146"/>
        <v>0</v>
      </c>
    </row>
    <row r="3039" spans="1:8" x14ac:dyDescent="0.25">
      <c r="A3039" s="288" t="s">
        <v>629</v>
      </c>
      <c r="B3039" s="292">
        <v>1</v>
      </c>
      <c r="C3039" s="294">
        <v>3</v>
      </c>
      <c r="D3039" s="296">
        <v>1</v>
      </c>
      <c r="E3039" s="299">
        <v>5.47</v>
      </c>
      <c r="F3039" s="83" t="str">
        <f t="shared" si="147"/>
        <v>April</v>
      </c>
      <c r="G3039" s="113">
        <f t="shared" si="145"/>
        <v>3</v>
      </c>
      <c r="H3039" s="49">
        <f t="shared" si="146"/>
        <v>16.41</v>
      </c>
    </row>
    <row r="3040" spans="1:8" x14ac:dyDescent="0.25">
      <c r="A3040" s="288" t="s">
        <v>629</v>
      </c>
      <c r="B3040" s="292">
        <v>2</v>
      </c>
      <c r="C3040" s="294">
        <v>2</v>
      </c>
      <c r="D3040" s="296">
        <v>1</v>
      </c>
      <c r="E3040" s="299">
        <v>5.47</v>
      </c>
      <c r="F3040" s="83" t="str">
        <f t="shared" si="147"/>
        <v>April</v>
      </c>
      <c r="G3040" s="113">
        <f t="shared" si="145"/>
        <v>2</v>
      </c>
      <c r="H3040" s="49">
        <f t="shared" si="146"/>
        <v>10.94</v>
      </c>
    </row>
    <row r="3041" spans="1:8" x14ac:dyDescent="0.25">
      <c r="A3041" s="288" t="s">
        <v>629</v>
      </c>
      <c r="B3041" s="292">
        <v>3</v>
      </c>
      <c r="C3041" s="294">
        <v>3</v>
      </c>
      <c r="D3041" s="296">
        <v>2</v>
      </c>
      <c r="E3041" s="299">
        <v>5.47</v>
      </c>
      <c r="F3041" s="83" t="str">
        <f t="shared" si="147"/>
        <v>April</v>
      </c>
      <c r="G3041" s="113">
        <f t="shared" si="145"/>
        <v>3</v>
      </c>
      <c r="H3041" s="49">
        <f t="shared" si="146"/>
        <v>16.41</v>
      </c>
    </row>
    <row r="3042" spans="1:8" x14ac:dyDescent="0.25">
      <c r="A3042" s="288" t="s">
        <v>629</v>
      </c>
      <c r="B3042" s="292">
        <v>1</v>
      </c>
      <c r="C3042" s="294">
        <v>1</v>
      </c>
      <c r="D3042" s="296">
        <v>0.5</v>
      </c>
      <c r="E3042" s="297"/>
      <c r="F3042" s="83" t="str">
        <f t="shared" si="147"/>
        <v>April</v>
      </c>
      <c r="G3042" s="113">
        <f t="shared" si="145"/>
        <v>1</v>
      </c>
      <c r="H3042" s="49">
        <f t="shared" si="146"/>
        <v>0</v>
      </c>
    </row>
    <row r="3043" spans="1:8" x14ac:dyDescent="0.25">
      <c r="A3043" s="288" t="s">
        <v>629</v>
      </c>
      <c r="B3043" s="292">
        <v>6</v>
      </c>
      <c r="C3043" s="294">
        <v>0</v>
      </c>
      <c r="D3043" s="296">
        <v>6</v>
      </c>
      <c r="E3043" s="297"/>
      <c r="F3043" s="83" t="str">
        <f t="shared" si="147"/>
        <v>April</v>
      </c>
      <c r="G3043" s="113">
        <f t="shared" si="145"/>
        <v>0</v>
      </c>
      <c r="H3043" s="49">
        <f t="shared" si="146"/>
        <v>0</v>
      </c>
    </row>
    <row r="3044" spans="1:8" x14ac:dyDescent="0.25">
      <c r="A3044" s="288" t="s">
        <v>629</v>
      </c>
      <c r="B3044" s="292">
        <v>0.5</v>
      </c>
      <c r="C3044" s="294">
        <v>0</v>
      </c>
      <c r="D3044" s="296">
        <v>0.5</v>
      </c>
      <c r="E3044" s="297"/>
      <c r="F3044" s="83" t="str">
        <f t="shared" si="147"/>
        <v>April</v>
      </c>
      <c r="G3044" s="113">
        <f t="shared" si="145"/>
        <v>0</v>
      </c>
      <c r="H3044" s="49">
        <f t="shared" si="146"/>
        <v>0</v>
      </c>
    </row>
    <row r="3045" spans="1:8" x14ac:dyDescent="0.25">
      <c r="A3045" s="288" t="s">
        <v>629</v>
      </c>
      <c r="B3045" s="292">
        <v>5</v>
      </c>
      <c r="C3045" s="294">
        <v>0</v>
      </c>
      <c r="D3045" s="296">
        <v>3.5</v>
      </c>
      <c r="E3045" s="297"/>
      <c r="F3045" s="83" t="str">
        <f t="shared" si="147"/>
        <v>April</v>
      </c>
      <c r="G3045" s="113">
        <f t="shared" si="145"/>
        <v>0</v>
      </c>
      <c r="H3045" s="49">
        <f t="shared" si="146"/>
        <v>0</v>
      </c>
    </row>
    <row r="3046" spans="1:8" x14ac:dyDescent="0.25">
      <c r="A3046" s="288" t="s">
        <v>629</v>
      </c>
      <c r="B3046" s="292"/>
      <c r="C3046" s="293"/>
      <c r="D3046" s="296">
        <v>0</v>
      </c>
      <c r="E3046" s="299">
        <v>5.47</v>
      </c>
      <c r="F3046" s="83" t="str">
        <f t="shared" si="147"/>
        <v>April</v>
      </c>
      <c r="G3046" s="113">
        <f t="shared" si="145"/>
        <v>0</v>
      </c>
      <c r="H3046" s="49">
        <f t="shared" si="146"/>
        <v>0</v>
      </c>
    </row>
    <row r="3047" spans="1:8" x14ac:dyDescent="0.25">
      <c r="A3047" s="288" t="s">
        <v>629</v>
      </c>
      <c r="B3047" s="292">
        <v>1</v>
      </c>
      <c r="C3047" s="294">
        <v>4</v>
      </c>
      <c r="D3047" s="296">
        <v>0</v>
      </c>
      <c r="E3047" s="299">
        <v>6.5</v>
      </c>
      <c r="F3047" s="83" t="str">
        <f t="shared" si="147"/>
        <v>April</v>
      </c>
      <c r="G3047" s="113">
        <f t="shared" si="145"/>
        <v>4</v>
      </c>
      <c r="H3047" s="49">
        <f t="shared" si="146"/>
        <v>26</v>
      </c>
    </row>
    <row r="3048" spans="1:8" x14ac:dyDescent="0.25">
      <c r="A3048" s="288" t="s">
        <v>629</v>
      </c>
      <c r="B3048" s="292">
        <v>4</v>
      </c>
      <c r="C3048" s="294">
        <v>6</v>
      </c>
      <c r="D3048" s="296">
        <v>2</v>
      </c>
      <c r="E3048" s="299">
        <v>10.09</v>
      </c>
      <c r="F3048" s="83" t="str">
        <f t="shared" si="147"/>
        <v>April</v>
      </c>
      <c r="G3048" s="113">
        <f t="shared" si="145"/>
        <v>6</v>
      </c>
      <c r="H3048" s="49">
        <f t="shared" si="146"/>
        <v>60.54</v>
      </c>
    </row>
    <row r="3049" spans="1:8" x14ac:dyDescent="0.25">
      <c r="A3049" s="288" t="s">
        <v>629</v>
      </c>
      <c r="B3049" s="292">
        <v>10</v>
      </c>
      <c r="C3049" s="294">
        <v>0</v>
      </c>
      <c r="D3049" s="296">
        <v>5</v>
      </c>
      <c r="E3049" s="299">
        <v>2.8058000000000001</v>
      </c>
      <c r="F3049" s="83" t="str">
        <f t="shared" si="147"/>
        <v>April</v>
      </c>
      <c r="G3049" s="113">
        <f t="shared" si="145"/>
        <v>0</v>
      </c>
      <c r="H3049" s="49">
        <f t="shared" si="146"/>
        <v>0</v>
      </c>
    </row>
    <row r="3050" spans="1:8" x14ac:dyDescent="0.25">
      <c r="A3050" s="288" t="s">
        <v>629</v>
      </c>
      <c r="B3050" s="292">
        <v>8</v>
      </c>
      <c r="C3050" s="294">
        <v>0</v>
      </c>
      <c r="D3050" s="296">
        <v>3</v>
      </c>
      <c r="E3050" s="299">
        <v>11.31</v>
      </c>
      <c r="F3050" s="83" t="str">
        <f t="shared" si="147"/>
        <v>April</v>
      </c>
      <c r="G3050" s="113">
        <f t="shared" si="145"/>
        <v>0</v>
      </c>
      <c r="H3050" s="49">
        <f t="shared" si="146"/>
        <v>0</v>
      </c>
    </row>
    <row r="3051" spans="1:8" x14ac:dyDescent="0.25">
      <c r="A3051" s="288" t="s">
        <v>629</v>
      </c>
      <c r="B3051" s="292"/>
      <c r="C3051" s="294">
        <v>4</v>
      </c>
      <c r="D3051" s="296"/>
      <c r="E3051" s="299">
        <v>9.5150000000000006</v>
      </c>
      <c r="F3051" s="83" t="str">
        <f t="shared" si="147"/>
        <v>April</v>
      </c>
      <c r="G3051" s="113">
        <f t="shared" si="145"/>
        <v>4</v>
      </c>
      <c r="H3051" s="49">
        <f t="shared" si="146"/>
        <v>38.06</v>
      </c>
    </row>
    <row r="3052" spans="1:8" x14ac:dyDescent="0.25">
      <c r="A3052" s="288" t="s">
        <v>626</v>
      </c>
      <c r="B3052" s="292">
        <v>0</v>
      </c>
      <c r="C3052" s="294">
        <v>0</v>
      </c>
      <c r="D3052" s="296">
        <v>0</v>
      </c>
      <c r="E3052" s="299">
        <v>12.3825</v>
      </c>
      <c r="F3052" s="83" t="str">
        <f t="shared" si="147"/>
        <v>April</v>
      </c>
      <c r="G3052" s="113">
        <f t="shared" si="145"/>
        <v>0</v>
      </c>
      <c r="H3052" s="49">
        <f t="shared" si="146"/>
        <v>0</v>
      </c>
    </row>
    <row r="3053" spans="1:8" x14ac:dyDescent="0.25">
      <c r="A3053" s="288" t="s">
        <v>626</v>
      </c>
      <c r="B3053" s="292">
        <v>0</v>
      </c>
      <c r="C3053" s="294">
        <v>0</v>
      </c>
      <c r="D3053" s="296">
        <v>0</v>
      </c>
      <c r="E3053" s="299">
        <v>12.5625</v>
      </c>
      <c r="F3053" s="83" t="str">
        <f t="shared" si="147"/>
        <v>April</v>
      </c>
      <c r="G3053" s="113">
        <f t="shared" si="145"/>
        <v>0</v>
      </c>
      <c r="H3053" s="49">
        <f t="shared" si="146"/>
        <v>0</v>
      </c>
    </row>
    <row r="3054" spans="1:8" x14ac:dyDescent="0.25">
      <c r="A3054" s="288" t="s">
        <v>626</v>
      </c>
      <c r="B3054" s="292">
        <v>1</v>
      </c>
      <c r="C3054" s="294">
        <v>4</v>
      </c>
      <c r="D3054" s="296">
        <v>3</v>
      </c>
      <c r="E3054" s="299">
        <v>10.66</v>
      </c>
      <c r="F3054" s="83" t="str">
        <f t="shared" si="147"/>
        <v>April</v>
      </c>
      <c r="G3054" s="113">
        <f t="shared" si="145"/>
        <v>4</v>
      </c>
      <c r="H3054" s="49">
        <f t="shared" si="146"/>
        <v>42.64</v>
      </c>
    </row>
    <row r="3055" spans="1:8" x14ac:dyDescent="0.25">
      <c r="A3055" s="288" t="s">
        <v>626</v>
      </c>
      <c r="B3055" s="292">
        <v>0</v>
      </c>
      <c r="C3055" s="294">
        <v>0</v>
      </c>
      <c r="D3055" s="296">
        <v>0</v>
      </c>
      <c r="E3055" s="299">
        <v>15.29</v>
      </c>
      <c r="F3055" s="83" t="str">
        <f t="shared" si="147"/>
        <v>April</v>
      </c>
      <c r="G3055" s="113">
        <f t="shared" si="145"/>
        <v>0</v>
      </c>
      <c r="H3055" s="49">
        <f t="shared" si="146"/>
        <v>0</v>
      </c>
    </row>
    <row r="3056" spans="1:8" x14ac:dyDescent="0.25">
      <c r="A3056" s="288" t="s">
        <v>626</v>
      </c>
      <c r="B3056" s="292">
        <v>0</v>
      </c>
      <c r="C3056" s="294">
        <v>0</v>
      </c>
      <c r="D3056" s="296">
        <v>0</v>
      </c>
      <c r="E3056" s="299">
        <v>10.315</v>
      </c>
      <c r="F3056" s="83" t="str">
        <f t="shared" si="147"/>
        <v>April</v>
      </c>
      <c r="G3056" s="113">
        <f t="shared" si="145"/>
        <v>0</v>
      </c>
      <c r="H3056" s="49">
        <f t="shared" si="146"/>
        <v>0</v>
      </c>
    </row>
    <row r="3057" spans="1:8" x14ac:dyDescent="0.25">
      <c r="A3057" s="288" t="s">
        <v>626</v>
      </c>
      <c r="B3057" s="292"/>
      <c r="C3057" s="293"/>
      <c r="D3057" s="296"/>
      <c r="E3057" s="299">
        <v>10.81</v>
      </c>
      <c r="F3057" s="83" t="str">
        <f t="shared" si="147"/>
        <v>April</v>
      </c>
      <c r="G3057" s="113">
        <f t="shared" si="145"/>
        <v>0</v>
      </c>
      <c r="H3057" s="49">
        <f t="shared" si="146"/>
        <v>0</v>
      </c>
    </row>
    <row r="3058" spans="1:8" x14ac:dyDescent="0.25">
      <c r="A3058" s="288" t="s">
        <v>626</v>
      </c>
      <c r="B3058" s="292">
        <v>4</v>
      </c>
      <c r="C3058" s="294">
        <v>0</v>
      </c>
      <c r="D3058" s="296">
        <v>0</v>
      </c>
      <c r="E3058" s="299">
        <v>9.9849999999999994</v>
      </c>
      <c r="F3058" s="83" t="str">
        <f t="shared" si="147"/>
        <v>April</v>
      </c>
      <c r="G3058" s="113">
        <f t="shared" si="145"/>
        <v>0</v>
      </c>
      <c r="H3058" s="49">
        <f t="shared" si="146"/>
        <v>0</v>
      </c>
    </row>
    <row r="3059" spans="1:8" x14ac:dyDescent="0.25">
      <c r="A3059" s="288" t="s">
        <v>626</v>
      </c>
      <c r="B3059" s="292">
        <v>2</v>
      </c>
      <c r="C3059" s="294">
        <v>0</v>
      </c>
      <c r="D3059" s="296">
        <v>0</v>
      </c>
      <c r="E3059" s="299">
        <v>10.965</v>
      </c>
      <c r="F3059" s="83" t="str">
        <f t="shared" si="147"/>
        <v>April</v>
      </c>
      <c r="G3059" s="113">
        <f t="shared" si="145"/>
        <v>0</v>
      </c>
      <c r="H3059" s="49">
        <f t="shared" si="146"/>
        <v>0</v>
      </c>
    </row>
    <row r="3060" spans="1:8" x14ac:dyDescent="0.25">
      <c r="A3060" s="288" t="s">
        <v>626</v>
      </c>
      <c r="B3060" s="292"/>
      <c r="C3060" s="294">
        <v>0</v>
      </c>
      <c r="D3060" s="296"/>
      <c r="E3060" s="297"/>
      <c r="F3060" s="83" t="str">
        <f t="shared" si="147"/>
        <v>April</v>
      </c>
      <c r="G3060" s="113">
        <f t="shared" si="145"/>
        <v>0</v>
      </c>
      <c r="H3060" s="49">
        <f t="shared" si="146"/>
        <v>0</v>
      </c>
    </row>
    <row r="3061" spans="1:8" x14ac:dyDescent="0.25">
      <c r="A3061" s="288" t="s">
        <v>626</v>
      </c>
      <c r="B3061" s="292"/>
      <c r="C3061" s="294">
        <v>500</v>
      </c>
      <c r="D3061" s="296"/>
      <c r="E3061" s="299">
        <v>0.2041</v>
      </c>
      <c r="F3061" s="83" t="str">
        <f t="shared" si="147"/>
        <v>April</v>
      </c>
      <c r="G3061" s="113">
        <f t="shared" si="145"/>
        <v>500</v>
      </c>
      <c r="H3061" s="49">
        <f t="shared" si="146"/>
        <v>102.05</v>
      </c>
    </row>
    <row r="3062" spans="1:8" x14ac:dyDescent="0.25">
      <c r="A3062" s="288" t="s">
        <v>626</v>
      </c>
      <c r="B3062" s="292"/>
      <c r="C3062" s="294">
        <v>0</v>
      </c>
      <c r="D3062" s="296"/>
      <c r="E3062" s="297"/>
      <c r="F3062" s="83" t="str">
        <f t="shared" si="147"/>
        <v>April</v>
      </c>
      <c r="G3062" s="113">
        <f t="shared" si="145"/>
        <v>0</v>
      </c>
      <c r="H3062" s="49">
        <f t="shared" si="146"/>
        <v>0</v>
      </c>
    </row>
    <row r="3063" spans="1:8" x14ac:dyDescent="0.25">
      <c r="A3063" s="288" t="s">
        <v>626</v>
      </c>
      <c r="B3063" s="292"/>
      <c r="C3063" s="294">
        <v>0</v>
      </c>
      <c r="D3063" s="296"/>
      <c r="E3063" s="297"/>
      <c r="F3063" s="83" t="str">
        <f t="shared" si="147"/>
        <v>April</v>
      </c>
      <c r="G3063" s="113">
        <f t="shared" si="145"/>
        <v>0</v>
      </c>
      <c r="H3063" s="49">
        <f t="shared" si="146"/>
        <v>0</v>
      </c>
    </row>
    <row r="3064" spans="1:8" x14ac:dyDescent="0.25">
      <c r="A3064" s="288" t="s">
        <v>631</v>
      </c>
      <c r="B3064" s="292"/>
      <c r="C3064" s="294">
        <v>4</v>
      </c>
      <c r="D3064" s="296"/>
      <c r="E3064" s="299">
        <v>2.58</v>
      </c>
      <c r="F3064" s="83" t="str">
        <f t="shared" si="147"/>
        <v>April</v>
      </c>
      <c r="G3064" s="113">
        <f t="shared" si="145"/>
        <v>4</v>
      </c>
      <c r="H3064" s="49">
        <f t="shared" si="146"/>
        <v>10.32</v>
      </c>
    </row>
    <row r="3065" spans="1:8" x14ac:dyDescent="0.25">
      <c r="A3065" s="288" t="s">
        <v>631</v>
      </c>
      <c r="B3065" s="292"/>
      <c r="C3065" s="294">
        <v>4</v>
      </c>
      <c r="D3065" s="296"/>
      <c r="E3065" s="299">
        <v>2.58</v>
      </c>
      <c r="F3065" s="83" t="str">
        <f t="shared" si="147"/>
        <v>April</v>
      </c>
      <c r="G3065" s="113">
        <f t="shared" si="145"/>
        <v>4</v>
      </c>
      <c r="H3065" s="49">
        <f t="shared" si="146"/>
        <v>10.32</v>
      </c>
    </row>
    <row r="3066" spans="1:8" x14ac:dyDescent="0.25">
      <c r="A3066" s="288" t="s">
        <v>631</v>
      </c>
      <c r="B3066" s="292"/>
      <c r="C3066" s="294">
        <v>0</v>
      </c>
      <c r="D3066" s="296"/>
      <c r="E3066" s="299">
        <v>2.58</v>
      </c>
      <c r="F3066" s="83" t="str">
        <f t="shared" si="147"/>
        <v>April</v>
      </c>
      <c r="G3066" s="113">
        <f t="shared" si="145"/>
        <v>0</v>
      </c>
      <c r="H3066" s="49">
        <f t="shared" si="146"/>
        <v>0</v>
      </c>
    </row>
    <row r="3067" spans="1:8" x14ac:dyDescent="0.25">
      <c r="A3067" s="288" t="s">
        <v>631</v>
      </c>
      <c r="B3067" s="292"/>
      <c r="C3067" s="294">
        <v>2</v>
      </c>
      <c r="D3067" s="296"/>
      <c r="E3067" s="299">
        <v>2.58</v>
      </c>
      <c r="F3067" s="83" t="str">
        <f t="shared" si="147"/>
        <v>April</v>
      </c>
      <c r="G3067" s="113">
        <f t="shared" si="145"/>
        <v>2</v>
      </c>
      <c r="H3067" s="49">
        <f t="shared" si="146"/>
        <v>5.16</v>
      </c>
    </row>
    <row r="3068" spans="1:8" x14ac:dyDescent="0.25">
      <c r="A3068" s="288" t="s">
        <v>631</v>
      </c>
      <c r="B3068" s="292"/>
      <c r="C3068" s="294">
        <v>2</v>
      </c>
      <c r="D3068" s="296"/>
      <c r="E3068" s="299">
        <v>2.58</v>
      </c>
      <c r="F3068" s="83" t="str">
        <f t="shared" si="147"/>
        <v>April</v>
      </c>
      <c r="G3068" s="113">
        <f t="shared" si="145"/>
        <v>2</v>
      </c>
      <c r="H3068" s="49">
        <f t="shared" si="146"/>
        <v>5.16</v>
      </c>
    </row>
    <row r="3069" spans="1:8" x14ac:dyDescent="0.25">
      <c r="A3069" s="288" t="s">
        <v>631</v>
      </c>
      <c r="B3069" s="292"/>
      <c r="C3069" s="294">
        <v>0</v>
      </c>
      <c r="D3069" s="296"/>
      <c r="E3069" s="299">
        <v>2.58</v>
      </c>
      <c r="F3069" s="83" t="str">
        <f t="shared" si="147"/>
        <v>April</v>
      </c>
      <c r="G3069" s="113">
        <f t="shared" si="145"/>
        <v>0</v>
      </c>
      <c r="H3069" s="49">
        <f t="shared" si="146"/>
        <v>0</v>
      </c>
    </row>
    <row r="3070" spans="1:8" x14ac:dyDescent="0.25">
      <c r="A3070" s="288" t="s">
        <v>631</v>
      </c>
      <c r="B3070" s="292"/>
      <c r="C3070" s="294">
        <v>2</v>
      </c>
      <c r="D3070" s="296"/>
      <c r="E3070" s="299">
        <v>2.58</v>
      </c>
      <c r="F3070" s="83" t="str">
        <f t="shared" si="147"/>
        <v>April</v>
      </c>
      <c r="G3070" s="113">
        <f t="shared" si="145"/>
        <v>2</v>
      </c>
      <c r="H3070" s="49">
        <f t="shared" si="146"/>
        <v>5.16</v>
      </c>
    </row>
    <row r="3071" spans="1:8" x14ac:dyDescent="0.25">
      <c r="A3071" s="288" t="s">
        <v>631</v>
      </c>
      <c r="B3071" s="292"/>
      <c r="C3071" s="294">
        <v>0</v>
      </c>
      <c r="D3071" s="296"/>
      <c r="E3071" s="299">
        <v>2.58</v>
      </c>
      <c r="F3071" s="83" t="str">
        <f t="shared" si="147"/>
        <v>April</v>
      </c>
      <c r="G3071" s="113">
        <f t="shared" si="145"/>
        <v>0</v>
      </c>
      <c r="H3071" s="49">
        <f t="shared" si="146"/>
        <v>0</v>
      </c>
    </row>
    <row r="3072" spans="1:8" x14ac:dyDescent="0.25">
      <c r="A3072" s="288" t="s">
        <v>631</v>
      </c>
      <c r="B3072" s="292"/>
      <c r="C3072" s="294">
        <v>0</v>
      </c>
      <c r="D3072" s="296"/>
      <c r="E3072" s="299">
        <v>2.58</v>
      </c>
      <c r="F3072" s="83" t="str">
        <f t="shared" si="147"/>
        <v>April</v>
      </c>
      <c r="G3072" s="113">
        <f t="shared" si="145"/>
        <v>0</v>
      </c>
      <c r="H3072" s="49">
        <f t="shared" si="146"/>
        <v>0</v>
      </c>
    </row>
    <row r="3073" spans="1:8" x14ac:dyDescent="0.25">
      <c r="A3073" s="288" t="s">
        <v>651</v>
      </c>
      <c r="B3073" s="292"/>
      <c r="C3073" s="294">
        <v>0</v>
      </c>
      <c r="D3073" s="296"/>
      <c r="E3073" s="301"/>
      <c r="F3073" s="83" t="str">
        <f t="shared" si="147"/>
        <v>April</v>
      </c>
      <c r="G3073" s="113">
        <f t="shared" si="145"/>
        <v>0</v>
      </c>
      <c r="H3073" s="49">
        <f t="shared" si="146"/>
        <v>0</v>
      </c>
    </row>
    <row r="3074" spans="1:8" x14ac:dyDescent="0.25">
      <c r="A3074" s="288" t="s">
        <v>651</v>
      </c>
      <c r="B3074" s="292"/>
      <c r="C3074" s="294">
        <v>0</v>
      </c>
      <c r="D3074" s="296"/>
      <c r="E3074" s="297"/>
      <c r="F3074" s="83" t="str">
        <f t="shared" si="147"/>
        <v>April</v>
      </c>
      <c r="G3074" s="113">
        <f t="shared" si="145"/>
        <v>0</v>
      </c>
      <c r="H3074" s="49">
        <f t="shared" si="146"/>
        <v>0</v>
      </c>
    </row>
    <row r="3075" spans="1:8" x14ac:dyDescent="0.25">
      <c r="A3075" s="288" t="s">
        <v>651</v>
      </c>
      <c r="B3075" s="292"/>
      <c r="C3075" s="294">
        <v>0</v>
      </c>
      <c r="D3075" s="296"/>
      <c r="E3075" s="297"/>
      <c r="F3075" s="83" t="str">
        <f t="shared" si="147"/>
        <v>April</v>
      </c>
      <c r="G3075" s="113">
        <f t="shared" ref="G3075:G3138" si="148">IFERROR(IF(C3075=" ",0,C3075),0)</f>
        <v>0</v>
      </c>
      <c r="H3075" s="49">
        <f t="shared" ref="H3075:H3138" si="149">IFERROR(G3075 * E3075, 0)</f>
        <v>0</v>
      </c>
    </row>
    <row r="3076" spans="1:8" x14ac:dyDescent="0.25">
      <c r="A3076" s="288" t="s">
        <v>651</v>
      </c>
      <c r="B3076" s="292"/>
      <c r="C3076" s="294">
        <v>0</v>
      </c>
      <c r="D3076" s="296"/>
      <c r="E3076" s="297"/>
      <c r="F3076" s="83" t="str">
        <f t="shared" ref="F3076:F3139" si="150">"April"</f>
        <v>April</v>
      </c>
      <c r="G3076" s="113">
        <f t="shared" si="148"/>
        <v>0</v>
      </c>
      <c r="H3076" s="49">
        <f t="shared" si="149"/>
        <v>0</v>
      </c>
    </row>
    <row r="3077" spans="1:8" x14ac:dyDescent="0.25">
      <c r="A3077" s="288" t="s">
        <v>651</v>
      </c>
      <c r="B3077" s="292"/>
      <c r="C3077" s="294">
        <v>0</v>
      </c>
      <c r="D3077" s="296"/>
      <c r="E3077" s="297"/>
      <c r="F3077" s="83" t="str">
        <f t="shared" si="150"/>
        <v>April</v>
      </c>
      <c r="G3077" s="113">
        <f t="shared" si="148"/>
        <v>0</v>
      </c>
      <c r="H3077" s="49">
        <f t="shared" si="149"/>
        <v>0</v>
      </c>
    </row>
    <row r="3078" spans="1:8" x14ac:dyDescent="0.25">
      <c r="A3078" s="288" t="s">
        <v>651</v>
      </c>
      <c r="B3078" s="292"/>
      <c r="C3078" s="294">
        <v>0</v>
      </c>
      <c r="D3078" s="296"/>
      <c r="E3078" s="297"/>
      <c r="F3078" s="83" t="str">
        <f t="shared" si="150"/>
        <v>April</v>
      </c>
      <c r="G3078" s="113">
        <f t="shared" si="148"/>
        <v>0</v>
      </c>
      <c r="H3078" s="49">
        <f t="shared" si="149"/>
        <v>0</v>
      </c>
    </row>
    <row r="3079" spans="1:8" x14ac:dyDescent="0.25">
      <c r="A3079" s="288" t="s">
        <v>651</v>
      </c>
      <c r="B3079" s="292"/>
      <c r="C3079" s="294">
        <v>0</v>
      </c>
      <c r="D3079" s="296"/>
      <c r="E3079" s="297"/>
      <c r="F3079" s="83" t="str">
        <f t="shared" si="150"/>
        <v>April</v>
      </c>
      <c r="G3079" s="113">
        <f t="shared" si="148"/>
        <v>0</v>
      </c>
      <c r="H3079" s="49">
        <f t="shared" si="149"/>
        <v>0</v>
      </c>
    </row>
    <row r="3080" spans="1:8" x14ac:dyDescent="0.25">
      <c r="A3080" s="288" t="s">
        <v>651</v>
      </c>
      <c r="B3080" s="292"/>
      <c r="C3080" s="294">
        <v>0</v>
      </c>
      <c r="D3080" s="296"/>
      <c r="E3080" s="297"/>
      <c r="F3080" s="83" t="str">
        <f t="shared" si="150"/>
        <v>April</v>
      </c>
      <c r="G3080" s="113">
        <f t="shared" si="148"/>
        <v>0</v>
      </c>
      <c r="H3080" s="49">
        <f t="shared" si="149"/>
        <v>0</v>
      </c>
    </row>
    <row r="3081" spans="1:8" x14ac:dyDescent="0.25">
      <c r="A3081" s="288" t="s">
        <v>651</v>
      </c>
      <c r="B3081" s="292"/>
      <c r="C3081" s="294">
        <v>0</v>
      </c>
      <c r="D3081" s="296"/>
      <c r="E3081" s="297"/>
      <c r="F3081" s="83" t="str">
        <f t="shared" si="150"/>
        <v>April</v>
      </c>
      <c r="G3081" s="113">
        <f t="shared" si="148"/>
        <v>0</v>
      </c>
      <c r="H3081" s="49">
        <f t="shared" si="149"/>
        <v>0</v>
      </c>
    </row>
    <row r="3082" spans="1:8" x14ac:dyDescent="0.25">
      <c r="A3082" s="288" t="s">
        <v>651</v>
      </c>
      <c r="B3082" s="292"/>
      <c r="C3082" s="294">
        <v>0</v>
      </c>
      <c r="D3082" s="296"/>
      <c r="E3082" s="297"/>
      <c r="F3082" s="83" t="str">
        <f t="shared" si="150"/>
        <v>April</v>
      </c>
      <c r="G3082" s="113">
        <f t="shared" si="148"/>
        <v>0</v>
      </c>
      <c r="H3082" s="49">
        <f t="shared" si="149"/>
        <v>0</v>
      </c>
    </row>
    <row r="3083" spans="1:8" x14ac:dyDescent="0.25">
      <c r="A3083" s="288" t="s">
        <v>651</v>
      </c>
      <c r="B3083" s="292"/>
      <c r="C3083" s="294">
        <v>0</v>
      </c>
      <c r="D3083" s="296"/>
      <c r="E3083" s="299">
        <v>16.567499999999999</v>
      </c>
      <c r="F3083" s="83" t="str">
        <f t="shared" si="150"/>
        <v>April</v>
      </c>
      <c r="G3083" s="113">
        <f t="shared" si="148"/>
        <v>0</v>
      </c>
      <c r="H3083" s="49">
        <f t="shared" si="149"/>
        <v>0</v>
      </c>
    </row>
    <row r="3084" spans="1:8" x14ac:dyDescent="0.25">
      <c r="A3084" s="288" t="s">
        <v>651</v>
      </c>
      <c r="B3084" s="292"/>
      <c r="C3084" s="294">
        <v>0</v>
      </c>
      <c r="D3084" s="296"/>
      <c r="E3084" s="301"/>
      <c r="F3084" s="83" t="str">
        <f t="shared" si="150"/>
        <v>April</v>
      </c>
      <c r="G3084" s="113">
        <f t="shared" si="148"/>
        <v>0</v>
      </c>
      <c r="H3084" s="49">
        <f t="shared" si="149"/>
        <v>0</v>
      </c>
    </row>
    <row r="3085" spans="1:8" x14ac:dyDescent="0.25">
      <c r="A3085" s="288" t="s">
        <v>630</v>
      </c>
      <c r="B3085" s="292"/>
      <c r="C3085" s="294">
        <v>0</v>
      </c>
      <c r="D3085" s="296"/>
      <c r="E3085" s="299">
        <v>8.74</v>
      </c>
      <c r="F3085" s="83" t="str">
        <f t="shared" si="150"/>
        <v>April</v>
      </c>
      <c r="G3085" s="113">
        <f t="shared" si="148"/>
        <v>0</v>
      </c>
      <c r="H3085" s="49">
        <f t="shared" si="149"/>
        <v>0</v>
      </c>
    </row>
    <row r="3086" spans="1:8" x14ac:dyDescent="0.25">
      <c r="A3086" s="288" t="s">
        <v>630</v>
      </c>
      <c r="B3086" s="292"/>
      <c r="C3086" s="294">
        <v>0</v>
      </c>
      <c r="D3086" s="296"/>
      <c r="E3086" s="299">
        <v>8.74</v>
      </c>
      <c r="F3086" s="83" t="str">
        <f t="shared" si="150"/>
        <v>April</v>
      </c>
      <c r="G3086" s="113">
        <f t="shared" si="148"/>
        <v>0</v>
      </c>
      <c r="H3086" s="49">
        <f t="shared" si="149"/>
        <v>0</v>
      </c>
    </row>
    <row r="3087" spans="1:8" x14ac:dyDescent="0.25">
      <c r="A3087" s="288" t="s">
        <v>630</v>
      </c>
      <c r="B3087" s="292"/>
      <c r="C3087" s="294">
        <v>0</v>
      </c>
      <c r="D3087" s="296"/>
      <c r="E3087" s="299">
        <v>8.74</v>
      </c>
      <c r="F3087" s="83" t="str">
        <f t="shared" si="150"/>
        <v>April</v>
      </c>
      <c r="G3087" s="113">
        <f t="shared" si="148"/>
        <v>0</v>
      </c>
      <c r="H3087" s="49">
        <f t="shared" si="149"/>
        <v>0</v>
      </c>
    </row>
    <row r="3088" spans="1:8" x14ac:dyDescent="0.25">
      <c r="A3088" s="288" t="s">
        <v>611</v>
      </c>
      <c r="B3088" s="292"/>
      <c r="C3088" s="294">
        <v>0</v>
      </c>
      <c r="D3088" s="296"/>
      <c r="E3088" s="297"/>
      <c r="F3088" s="83" t="str">
        <f t="shared" si="150"/>
        <v>April</v>
      </c>
      <c r="G3088" s="113">
        <f t="shared" si="148"/>
        <v>0</v>
      </c>
      <c r="H3088" s="49">
        <f t="shared" si="149"/>
        <v>0</v>
      </c>
    </row>
    <row r="3089" spans="1:8" x14ac:dyDescent="0.25">
      <c r="A3089" s="288" t="s">
        <v>628</v>
      </c>
      <c r="B3089" s="292"/>
      <c r="C3089" s="294">
        <v>0</v>
      </c>
      <c r="D3089" s="296"/>
      <c r="E3089" s="301"/>
      <c r="F3089" s="83" t="str">
        <f t="shared" si="150"/>
        <v>April</v>
      </c>
      <c r="G3089" s="113">
        <f t="shared" si="148"/>
        <v>0</v>
      </c>
      <c r="H3089" s="49">
        <f t="shared" si="149"/>
        <v>0</v>
      </c>
    </row>
    <row r="3090" spans="1:8" x14ac:dyDescent="0.25">
      <c r="A3090" s="288" t="s">
        <v>628</v>
      </c>
      <c r="B3090" s="292"/>
      <c r="C3090" s="294">
        <v>1200</v>
      </c>
      <c r="D3090" s="296"/>
      <c r="E3090" s="299">
        <v>2.06E-2</v>
      </c>
      <c r="F3090" s="83" t="str">
        <f t="shared" si="150"/>
        <v>April</v>
      </c>
      <c r="G3090" s="113">
        <f t="shared" si="148"/>
        <v>1200</v>
      </c>
      <c r="H3090" s="49">
        <f t="shared" si="149"/>
        <v>24.72</v>
      </c>
    </row>
    <row r="3091" spans="1:8" x14ac:dyDescent="0.25">
      <c r="A3091" s="288" t="s">
        <v>628</v>
      </c>
      <c r="B3091" s="292"/>
      <c r="C3091" s="294">
        <v>2000</v>
      </c>
      <c r="D3091" s="296"/>
      <c r="E3091" s="297"/>
      <c r="F3091" s="83" t="str">
        <f t="shared" si="150"/>
        <v>April</v>
      </c>
      <c r="G3091" s="113">
        <f t="shared" si="148"/>
        <v>2000</v>
      </c>
      <c r="H3091" s="49">
        <f t="shared" si="149"/>
        <v>0</v>
      </c>
    </row>
    <row r="3092" spans="1:8" x14ac:dyDescent="0.25">
      <c r="A3092" s="288" t="s">
        <v>628</v>
      </c>
      <c r="B3092" s="292">
        <v>2</v>
      </c>
      <c r="C3092" s="294">
        <v>0</v>
      </c>
      <c r="D3092" s="296">
        <v>1</v>
      </c>
      <c r="E3092" s="299">
        <v>17.32</v>
      </c>
      <c r="F3092" s="83" t="str">
        <f t="shared" si="150"/>
        <v>April</v>
      </c>
      <c r="G3092" s="113">
        <f t="shared" si="148"/>
        <v>0</v>
      </c>
      <c r="H3092" s="49">
        <f t="shared" si="149"/>
        <v>0</v>
      </c>
    </row>
    <row r="3093" spans="1:8" x14ac:dyDescent="0.25">
      <c r="A3093" s="288" t="s">
        <v>628</v>
      </c>
      <c r="B3093" s="292"/>
      <c r="C3093" s="294">
        <v>0</v>
      </c>
      <c r="D3093" s="296"/>
      <c r="E3093" s="299">
        <v>16.5</v>
      </c>
      <c r="F3093" s="83" t="str">
        <f t="shared" si="150"/>
        <v>April</v>
      </c>
      <c r="G3093" s="113">
        <f t="shared" si="148"/>
        <v>0</v>
      </c>
      <c r="H3093" s="49">
        <f t="shared" si="149"/>
        <v>0</v>
      </c>
    </row>
    <row r="3094" spans="1:8" x14ac:dyDescent="0.25">
      <c r="A3094" s="288" t="s">
        <v>628</v>
      </c>
      <c r="B3094" s="292"/>
      <c r="C3094" s="294">
        <v>0</v>
      </c>
      <c r="D3094" s="296"/>
      <c r="E3094" s="299">
        <v>2.1999999999999999E-2</v>
      </c>
      <c r="F3094" s="83" t="str">
        <f t="shared" si="150"/>
        <v>April</v>
      </c>
      <c r="G3094" s="113">
        <f t="shared" si="148"/>
        <v>0</v>
      </c>
      <c r="H3094" s="49">
        <f t="shared" si="149"/>
        <v>0</v>
      </c>
    </row>
    <row r="3095" spans="1:8" x14ac:dyDescent="0.25">
      <c r="A3095" s="288" t="s">
        <v>628</v>
      </c>
      <c r="B3095" s="292"/>
      <c r="C3095" s="294">
        <v>0</v>
      </c>
      <c r="D3095" s="296"/>
      <c r="E3095" s="299">
        <v>2.8840000000000001E-2</v>
      </c>
      <c r="F3095" s="83" t="str">
        <f t="shared" si="150"/>
        <v>April</v>
      </c>
      <c r="G3095" s="113">
        <f t="shared" si="148"/>
        <v>0</v>
      </c>
      <c r="H3095" s="49">
        <f t="shared" si="149"/>
        <v>0</v>
      </c>
    </row>
    <row r="3096" spans="1:8" x14ac:dyDescent="0.25">
      <c r="A3096" s="288" t="s">
        <v>628</v>
      </c>
      <c r="B3096" s="292"/>
      <c r="C3096" s="294">
        <v>200</v>
      </c>
      <c r="D3096" s="296"/>
      <c r="E3096" s="299">
        <v>6.9699999999999998E-2</v>
      </c>
      <c r="F3096" s="83" t="str">
        <f t="shared" si="150"/>
        <v>April</v>
      </c>
      <c r="G3096" s="113">
        <f t="shared" si="148"/>
        <v>200</v>
      </c>
      <c r="H3096" s="49">
        <f t="shared" si="149"/>
        <v>13.94</v>
      </c>
    </row>
    <row r="3097" spans="1:8" x14ac:dyDescent="0.25">
      <c r="A3097" s="288" t="s">
        <v>628</v>
      </c>
      <c r="B3097" s="292"/>
      <c r="C3097" s="294">
        <v>6</v>
      </c>
      <c r="D3097" s="296"/>
      <c r="E3097" s="299">
        <v>2.2799999999999998</v>
      </c>
      <c r="F3097" s="83" t="str">
        <f t="shared" si="150"/>
        <v>April</v>
      </c>
      <c r="G3097" s="113">
        <f t="shared" si="148"/>
        <v>6</v>
      </c>
      <c r="H3097" s="49">
        <f t="shared" si="149"/>
        <v>13.68</v>
      </c>
    </row>
    <row r="3098" spans="1:8" x14ac:dyDescent="0.25">
      <c r="A3098" s="288" t="s">
        <v>628</v>
      </c>
      <c r="B3098" s="292"/>
      <c r="C3098" s="294">
        <v>1</v>
      </c>
      <c r="D3098" s="296"/>
      <c r="E3098" s="299">
        <v>15.2</v>
      </c>
      <c r="F3098" s="83" t="str">
        <f t="shared" si="150"/>
        <v>April</v>
      </c>
      <c r="G3098" s="113">
        <f t="shared" si="148"/>
        <v>1</v>
      </c>
      <c r="H3098" s="49">
        <f t="shared" si="149"/>
        <v>15.2</v>
      </c>
    </row>
    <row r="3099" spans="1:8" x14ac:dyDescent="0.25">
      <c r="A3099" s="288" t="s">
        <v>624</v>
      </c>
      <c r="B3099" s="292">
        <v>2</v>
      </c>
      <c r="C3099" s="294">
        <v>0</v>
      </c>
      <c r="D3099" s="296">
        <v>0</v>
      </c>
      <c r="E3099" s="299">
        <v>7.3249999999999996E-2</v>
      </c>
      <c r="F3099" s="83" t="str">
        <f t="shared" si="150"/>
        <v>April</v>
      </c>
      <c r="G3099" s="113">
        <f t="shared" si="148"/>
        <v>0</v>
      </c>
      <c r="H3099" s="49">
        <f t="shared" si="149"/>
        <v>0</v>
      </c>
    </row>
    <row r="3100" spans="1:8" x14ac:dyDescent="0.25">
      <c r="A3100" s="288" t="s">
        <v>624</v>
      </c>
      <c r="B3100" s="292">
        <v>15</v>
      </c>
      <c r="C3100" s="294">
        <v>1000</v>
      </c>
      <c r="D3100" s="296">
        <v>150</v>
      </c>
      <c r="E3100" s="299">
        <v>0.11731999999999999</v>
      </c>
      <c r="F3100" s="83" t="str">
        <f t="shared" si="150"/>
        <v>April</v>
      </c>
      <c r="G3100" s="113">
        <f t="shared" si="148"/>
        <v>1000</v>
      </c>
      <c r="H3100" s="49">
        <f t="shared" si="149"/>
        <v>117.32</v>
      </c>
    </row>
    <row r="3101" spans="1:8" x14ac:dyDescent="0.25">
      <c r="A3101" s="288" t="s">
        <v>624</v>
      </c>
      <c r="B3101" s="292">
        <v>17</v>
      </c>
      <c r="C3101" s="294">
        <v>1000</v>
      </c>
      <c r="D3101" s="296">
        <v>625</v>
      </c>
      <c r="E3101" s="299">
        <v>0.14956</v>
      </c>
      <c r="F3101" s="83" t="str">
        <f t="shared" si="150"/>
        <v>April</v>
      </c>
      <c r="G3101" s="113">
        <f t="shared" si="148"/>
        <v>1000</v>
      </c>
      <c r="H3101" s="49">
        <f t="shared" si="149"/>
        <v>149.56</v>
      </c>
    </row>
    <row r="3102" spans="1:8" x14ac:dyDescent="0.25">
      <c r="A3102" s="288" t="s">
        <v>624</v>
      </c>
      <c r="B3102" s="292">
        <v>8</v>
      </c>
      <c r="C3102" s="294">
        <v>600</v>
      </c>
      <c r="D3102" s="296">
        <v>340</v>
      </c>
      <c r="E3102" s="299">
        <v>0.18357999999999999</v>
      </c>
      <c r="F3102" s="83" t="str">
        <f t="shared" si="150"/>
        <v>April</v>
      </c>
      <c r="G3102" s="113">
        <f t="shared" si="148"/>
        <v>600</v>
      </c>
      <c r="H3102" s="49">
        <f t="shared" si="149"/>
        <v>110.148</v>
      </c>
    </row>
    <row r="3103" spans="1:8" x14ac:dyDescent="0.25">
      <c r="A3103" s="288" t="s">
        <v>635</v>
      </c>
      <c r="B3103" s="292">
        <v>4</v>
      </c>
      <c r="C3103" s="294">
        <v>0</v>
      </c>
      <c r="D3103" s="296">
        <v>2100</v>
      </c>
      <c r="E3103" s="299">
        <v>0.1231</v>
      </c>
      <c r="F3103" s="83" t="str">
        <f t="shared" si="150"/>
        <v>April</v>
      </c>
      <c r="G3103" s="113">
        <f t="shared" si="148"/>
        <v>0</v>
      </c>
      <c r="H3103" s="49">
        <f t="shared" si="149"/>
        <v>0</v>
      </c>
    </row>
    <row r="3104" spans="1:8" x14ac:dyDescent="0.25">
      <c r="A3104" s="288" t="s">
        <v>624</v>
      </c>
      <c r="B3104" s="292">
        <v>11</v>
      </c>
      <c r="C3104" s="294">
        <v>4000</v>
      </c>
      <c r="D3104" s="296">
        <v>800</v>
      </c>
      <c r="E3104" s="299">
        <v>0.11545</v>
      </c>
      <c r="F3104" s="83" t="str">
        <f t="shared" si="150"/>
        <v>April</v>
      </c>
      <c r="G3104" s="113">
        <f t="shared" si="148"/>
        <v>4000</v>
      </c>
      <c r="H3104" s="49">
        <f t="shared" si="149"/>
        <v>461.8</v>
      </c>
    </row>
    <row r="3105" spans="1:8" x14ac:dyDescent="0.25">
      <c r="A3105" s="288" t="s">
        <v>624</v>
      </c>
      <c r="B3105" s="292">
        <v>3</v>
      </c>
      <c r="C3105" s="294">
        <v>0</v>
      </c>
      <c r="D3105" s="296">
        <v>0</v>
      </c>
      <c r="E3105" s="299">
        <v>6.7000000000000004E-2</v>
      </c>
      <c r="F3105" s="83" t="str">
        <f t="shared" si="150"/>
        <v>April</v>
      </c>
      <c r="G3105" s="113">
        <f t="shared" si="148"/>
        <v>0</v>
      </c>
      <c r="H3105" s="49">
        <f t="shared" si="149"/>
        <v>0</v>
      </c>
    </row>
    <row r="3106" spans="1:8" x14ac:dyDescent="0.25">
      <c r="A3106" s="288" t="s">
        <v>624</v>
      </c>
      <c r="B3106" s="292">
        <v>7</v>
      </c>
      <c r="C3106" s="294">
        <v>696</v>
      </c>
      <c r="D3106" s="296">
        <v>348</v>
      </c>
      <c r="E3106" s="299">
        <v>6.9000000000000006E-2</v>
      </c>
      <c r="F3106" s="83" t="str">
        <f t="shared" si="150"/>
        <v>April</v>
      </c>
      <c r="G3106" s="113">
        <f t="shared" si="148"/>
        <v>696</v>
      </c>
      <c r="H3106" s="49">
        <f t="shared" si="149"/>
        <v>48.024000000000001</v>
      </c>
    </row>
    <row r="3107" spans="1:8" x14ac:dyDescent="0.25">
      <c r="A3107" s="288" t="s">
        <v>624</v>
      </c>
      <c r="B3107" s="292">
        <v>6</v>
      </c>
      <c r="C3107" s="294">
        <v>580</v>
      </c>
      <c r="D3107" s="296">
        <v>406</v>
      </c>
      <c r="E3107" s="299">
        <v>0.11731999999999999</v>
      </c>
      <c r="F3107" s="83" t="str">
        <f t="shared" si="150"/>
        <v>April</v>
      </c>
      <c r="G3107" s="113">
        <f t="shared" si="148"/>
        <v>580</v>
      </c>
      <c r="H3107" s="49">
        <f t="shared" si="149"/>
        <v>68.045599999999993</v>
      </c>
    </row>
    <row r="3108" spans="1:8" x14ac:dyDescent="0.25">
      <c r="A3108" s="288" t="s">
        <v>624</v>
      </c>
      <c r="B3108" s="292">
        <v>4</v>
      </c>
      <c r="C3108" s="294">
        <v>915</v>
      </c>
      <c r="D3108" s="296">
        <v>244</v>
      </c>
      <c r="E3108" s="299">
        <v>4.1300000000000003E-2</v>
      </c>
      <c r="F3108" s="83" t="str">
        <f t="shared" si="150"/>
        <v>April</v>
      </c>
      <c r="G3108" s="113">
        <f t="shared" si="148"/>
        <v>915</v>
      </c>
      <c r="H3108" s="49">
        <f t="shared" si="149"/>
        <v>37.789500000000004</v>
      </c>
    </row>
    <row r="3109" spans="1:8" x14ac:dyDescent="0.25">
      <c r="A3109" s="288" t="s">
        <v>624</v>
      </c>
      <c r="B3109" s="292"/>
      <c r="C3109" s="294">
        <v>8</v>
      </c>
      <c r="D3109" s="296"/>
      <c r="E3109" s="299">
        <v>3.8374999999999999</v>
      </c>
      <c r="F3109" s="83" t="str">
        <f t="shared" si="150"/>
        <v>April</v>
      </c>
      <c r="G3109" s="113">
        <f t="shared" si="148"/>
        <v>8</v>
      </c>
      <c r="H3109" s="49">
        <f t="shared" si="149"/>
        <v>30.7</v>
      </c>
    </row>
    <row r="3110" spans="1:8" x14ac:dyDescent="0.25">
      <c r="A3110" s="288" t="s">
        <v>624</v>
      </c>
      <c r="B3110" s="292"/>
      <c r="C3110" s="294">
        <v>0</v>
      </c>
      <c r="D3110" s="296"/>
      <c r="E3110" s="297"/>
      <c r="F3110" s="83" t="str">
        <f t="shared" si="150"/>
        <v>April</v>
      </c>
      <c r="G3110" s="113">
        <f t="shared" si="148"/>
        <v>0</v>
      </c>
      <c r="H3110" s="49">
        <f t="shared" si="149"/>
        <v>0</v>
      </c>
    </row>
    <row r="3111" spans="1:8" x14ac:dyDescent="0.25">
      <c r="A3111" s="288" t="s">
        <v>624</v>
      </c>
      <c r="B3111" s="292"/>
      <c r="C3111" s="294">
        <v>0</v>
      </c>
      <c r="D3111" s="296"/>
      <c r="E3111" s="299">
        <v>3.84</v>
      </c>
      <c r="F3111" s="83" t="str">
        <f t="shared" si="150"/>
        <v>April</v>
      </c>
      <c r="G3111" s="113">
        <f t="shared" si="148"/>
        <v>0</v>
      </c>
      <c r="H3111" s="49">
        <f t="shared" si="149"/>
        <v>0</v>
      </c>
    </row>
    <row r="3112" spans="1:8" x14ac:dyDescent="0.25">
      <c r="A3112" s="288" t="s">
        <v>624</v>
      </c>
      <c r="B3112" s="292"/>
      <c r="C3112" s="294">
        <v>0</v>
      </c>
      <c r="D3112" s="296"/>
      <c r="E3112" s="299">
        <v>29.54</v>
      </c>
      <c r="F3112" s="83" t="str">
        <f t="shared" si="150"/>
        <v>April</v>
      </c>
      <c r="G3112" s="113">
        <f t="shared" si="148"/>
        <v>0</v>
      </c>
      <c r="H3112" s="49">
        <f t="shared" si="149"/>
        <v>0</v>
      </c>
    </row>
    <row r="3113" spans="1:8" x14ac:dyDescent="0.25">
      <c r="A3113" s="288" t="s">
        <v>624</v>
      </c>
      <c r="B3113" s="292"/>
      <c r="C3113" s="293"/>
      <c r="D3113" s="296"/>
      <c r="E3113" s="299">
        <v>4.1176000000000004</v>
      </c>
      <c r="F3113" s="83" t="str">
        <f t="shared" si="150"/>
        <v>April</v>
      </c>
      <c r="G3113" s="113">
        <f t="shared" si="148"/>
        <v>0</v>
      </c>
      <c r="H3113" s="49">
        <f t="shared" si="149"/>
        <v>0</v>
      </c>
    </row>
    <row r="3114" spans="1:8" x14ac:dyDescent="0.25">
      <c r="A3114" s="288" t="s">
        <v>625</v>
      </c>
      <c r="B3114" s="292">
        <v>1000</v>
      </c>
      <c r="C3114" s="294">
        <v>0</v>
      </c>
      <c r="D3114" s="296">
        <v>250</v>
      </c>
      <c r="E3114" s="299">
        <v>4.9279999999999997E-2</v>
      </c>
      <c r="F3114" s="83" t="str">
        <f t="shared" si="150"/>
        <v>April</v>
      </c>
      <c r="G3114" s="113">
        <f t="shared" si="148"/>
        <v>0</v>
      </c>
      <c r="H3114" s="49">
        <f t="shared" si="149"/>
        <v>0</v>
      </c>
    </row>
    <row r="3115" spans="1:8" x14ac:dyDescent="0.25">
      <c r="A3115" s="288" t="s">
        <v>625</v>
      </c>
      <c r="B3115" s="292">
        <v>250</v>
      </c>
      <c r="C3115" s="294">
        <v>500</v>
      </c>
      <c r="D3115" s="296">
        <v>1250</v>
      </c>
      <c r="E3115" s="299">
        <v>4.9279999999999997E-2</v>
      </c>
      <c r="F3115" s="83" t="str">
        <f t="shared" si="150"/>
        <v>April</v>
      </c>
      <c r="G3115" s="113">
        <f t="shared" si="148"/>
        <v>500</v>
      </c>
      <c r="H3115" s="49">
        <f t="shared" si="149"/>
        <v>24.639999999999997</v>
      </c>
    </row>
    <row r="3116" spans="1:8" x14ac:dyDescent="0.25">
      <c r="A3116" s="288" t="s">
        <v>625</v>
      </c>
      <c r="B3116" s="292">
        <v>250</v>
      </c>
      <c r="C3116" s="294">
        <v>500</v>
      </c>
      <c r="D3116" s="296">
        <v>250</v>
      </c>
      <c r="E3116" s="299">
        <v>4.9250000000000002E-2</v>
      </c>
      <c r="F3116" s="83" t="str">
        <f t="shared" si="150"/>
        <v>April</v>
      </c>
      <c r="G3116" s="113">
        <f t="shared" si="148"/>
        <v>500</v>
      </c>
      <c r="H3116" s="49">
        <f t="shared" si="149"/>
        <v>24.625</v>
      </c>
    </row>
    <row r="3117" spans="1:8" x14ac:dyDescent="0.25">
      <c r="A3117" s="288" t="s">
        <v>625</v>
      </c>
      <c r="B3117" s="292"/>
      <c r="C3117" s="294">
        <v>500</v>
      </c>
      <c r="D3117" s="296"/>
      <c r="E3117" s="299">
        <v>0.11305999999999999</v>
      </c>
      <c r="F3117" s="83" t="str">
        <f t="shared" si="150"/>
        <v>April</v>
      </c>
      <c r="G3117" s="113">
        <f t="shared" si="148"/>
        <v>500</v>
      </c>
      <c r="H3117" s="49">
        <f t="shared" si="149"/>
        <v>56.529999999999994</v>
      </c>
    </row>
    <row r="3118" spans="1:8" x14ac:dyDescent="0.25">
      <c r="A3118" s="288" t="s">
        <v>625</v>
      </c>
      <c r="B3118" s="292">
        <v>4</v>
      </c>
      <c r="C3118" s="294">
        <v>2600</v>
      </c>
      <c r="D3118" s="296"/>
      <c r="E3118" s="299">
        <v>0.33255000000000001</v>
      </c>
      <c r="F3118" s="83" t="str">
        <f t="shared" si="150"/>
        <v>April</v>
      </c>
      <c r="G3118" s="113">
        <f t="shared" si="148"/>
        <v>2600</v>
      </c>
      <c r="H3118" s="49">
        <f t="shared" si="149"/>
        <v>864.63</v>
      </c>
    </row>
    <row r="3119" spans="1:8" x14ac:dyDescent="0.25">
      <c r="A3119" s="288" t="s">
        <v>625</v>
      </c>
      <c r="B3119" s="292"/>
      <c r="C3119" s="294">
        <v>2000</v>
      </c>
      <c r="D3119" s="296"/>
      <c r="E3119" s="299">
        <v>1.8894999999999999E-2</v>
      </c>
      <c r="F3119" s="83" t="str">
        <f t="shared" si="150"/>
        <v>April</v>
      </c>
      <c r="G3119" s="113">
        <f t="shared" si="148"/>
        <v>2000</v>
      </c>
      <c r="H3119" s="49">
        <f t="shared" si="149"/>
        <v>37.79</v>
      </c>
    </row>
    <row r="3120" spans="1:8" x14ac:dyDescent="0.25">
      <c r="A3120" s="288" t="s">
        <v>625</v>
      </c>
      <c r="B3120" s="292"/>
      <c r="C3120" s="294">
        <v>0</v>
      </c>
      <c r="D3120" s="296"/>
      <c r="E3120" s="299">
        <v>33.130000000000003</v>
      </c>
      <c r="F3120" s="83" t="str">
        <f t="shared" si="150"/>
        <v>April</v>
      </c>
      <c r="G3120" s="113">
        <f t="shared" si="148"/>
        <v>0</v>
      </c>
      <c r="H3120" s="49">
        <f t="shared" si="149"/>
        <v>0</v>
      </c>
    </row>
    <row r="3121" spans="1:8" x14ac:dyDescent="0.25">
      <c r="A3121" s="288" t="s">
        <v>625</v>
      </c>
      <c r="B3121" s="292"/>
      <c r="C3121" s="294">
        <v>0</v>
      </c>
      <c r="D3121" s="296"/>
      <c r="E3121" s="299">
        <v>1.3857999999999999</v>
      </c>
      <c r="F3121" s="83" t="str">
        <f t="shared" si="150"/>
        <v>April</v>
      </c>
      <c r="G3121" s="113">
        <f t="shared" si="148"/>
        <v>0</v>
      </c>
      <c r="H3121" s="49">
        <f t="shared" si="149"/>
        <v>0</v>
      </c>
    </row>
    <row r="3122" spans="1:8" x14ac:dyDescent="0.25">
      <c r="A3122" s="288" t="s">
        <v>625</v>
      </c>
      <c r="B3122" s="292">
        <v>12</v>
      </c>
      <c r="C3122" s="294">
        <v>12</v>
      </c>
      <c r="D3122" s="296"/>
      <c r="E3122" s="299">
        <v>3.0489999999999999</v>
      </c>
      <c r="F3122" s="83" t="str">
        <f t="shared" si="150"/>
        <v>April</v>
      </c>
      <c r="G3122" s="113">
        <f t="shared" si="148"/>
        <v>12</v>
      </c>
      <c r="H3122" s="49">
        <f t="shared" si="149"/>
        <v>36.588000000000001</v>
      </c>
    </row>
    <row r="3123" spans="1:8" x14ac:dyDescent="0.25">
      <c r="A3123" s="288" t="s">
        <v>625</v>
      </c>
      <c r="B3123" s="292"/>
      <c r="C3123" s="294">
        <v>1000</v>
      </c>
      <c r="D3123" s="296"/>
      <c r="E3123" s="304">
        <v>3.6700000000000001E-3</v>
      </c>
      <c r="F3123" s="83" t="str">
        <f t="shared" si="150"/>
        <v>April</v>
      </c>
      <c r="G3123" s="113">
        <f t="shared" si="148"/>
        <v>1000</v>
      </c>
      <c r="H3123" s="49">
        <f t="shared" si="149"/>
        <v>3.67</v>
      </c>
    </row>
    <row r="3124" spans="1:8" x14ac:dyDescent="0.25">
      <c r="A3124" s="288" t="s">
        <v>625</v>
      </c>
      <c r="B3124" s="292"/>
      <c r="C3124" s="294">
        <v>0</v>
      </c>
      <c r="D3124" s="296"/>
      <c r="E3124" s="297"/>
      <c r="F3124" s="83" t="str">
        <f t="shared" si="150"/>
        <v>April</v>
      </c>
      <c r="G3124" s="113">
        <f t="shared" si="148"/>
        <v>0</v>
      </c>
      <c r="H3124" s="49">
        <f t="shared" si="149"/>
        <v>0</v>
      </c>
    </row>
    <row r="3125" spans="1:8" x14ac:dyDescent="0.25">
      <c r="A3125" s="288" t="s">
        <v>625</v>
      </c>
      <c r="B3125" s="292"/>
      <c r="C3125" s="294">
        <v>0</v>
      </c>
      <c r="D3125" s="296"/>
      <c r="E3125" s="299">
        <v>7.5</v>
      </c>
      <c r="F3125" s="83" t="str">
        <f t="shared" si="150"/>
        <v>April</v>
      </c>
      <c r="G3125" s="113">
        <f t="shared" si="148"/>
        <v>0</v>
      </c>
      <c r="H3125" s="49">
        <f t="shared" si="149"/>
        <v>0</v>
      </c>
    </row>
    <row r="3126" spans="1:8" x14ac:dyDescent="0.25">
      <c r="A3126" s="288" t="s">
        <v>627</v>
      </c>
      <c r="B3126" s="292"/>
      <c r="C3126" s="294">
        <v>0</v>
      </c>
      <c r="D3126" s="296"/>
      <c r="E3126" s="299">
        <v>5.0510000000000002</v>
      </c>
      <c r="F3126" s="83" t="str">
        <f t="shared" si="150"/>
        <v>April</v>
      </c>
      <c r="G3126" s="113">
        <f t="shared" si="148"/>
        <v>0</v>
      </c>
      <c r="H3126" s="49">
        <f t="shared" si="149"/>
        <v>0</v>
      </c>
    </row>
    <row r="3127" spans="1:8" x14ac:dyDescent="0.25">
      <c r="A3127" s="288" t="s">
        <v>627</v>
      </c>
      <c r="B3127" s="292"/>
      <c r="C3127" s="294">
        <v>0</v>
      </c>
      <c r="D3127" s="296"/>
      <c r="E3127" s="299">
        <v>5.0510000000000002</v>
      </c>
      <c r="F3127" s="83" t="str">
        <f t="shared" si="150"/>
        <v>April</v>
      </c>
      <c r="G3127" s="113">
        <f t="shared" si="148"/>
        <v>0</v>
      </c>
      <c r="H3127" s="49">
        <f t="shared" si="149"/>
        <v>0</v>
      </c>
    </row>
    <row r="3128" spans="1:8" x14ac:dyDescent="0.25">
      <c r="A3128" s="288" t="s">
        <v>627</v>
      </c>
      <c r="B3128" s="292"/>
      <c r="C3128" s="294">
        <v>1</v>
      </c>
      <c r="D3128" s="296"/>
      <c r="E3128" s="299">
        <v>8.98</v>
      </c>
      <c r="F3128" s="83" t="str">
        <f t="shared" si="150"/>
        <v>April</v>
      </c>
      <c r="G3128" s="113">
        <f t="shared" si="148"/>
        <v>1</v>
      </c>
      <c r="H3128" s="49">
        <f t="shared" si="149"/>
        <v>8.98</v>
      </c>
    </row>
    <row r="3129" spans="1:8" x14ac:dyDescent="0.25">
      <c r="A3129" s="288" t="s">
        <v>627</v>
      </c>
      <c r="B3129" s="292"/>
      <c r="C3129" s="294">
        <v>0</v>
      </c>
      <c r="D3129" s="296"/>
      <c r="E3129" s="297"/>
      <c r="F3129" s="83" t="str">
        <f t="shared" si="150"/>
        <v>April</v>
      </c>
      <c r="G3129" s="113">
        <f t="shared" si="148"/>
        <v>0</v>
      </c>
      <c r="H3129" s="49">
        <f t="shared" si="149"/>
        <v>0</v>
      </c>
    </row>
    <row r="3130" spans="1:8" x14ac:dyDescent="0.25">
      <c r="A3130" s="288" t="s">
        <v>627</v>
      </c>
      <c r="B3130" s="292"/>
      <c r="C3130" s="294">
        <v>0</v>
      </c>
      <c r="D3130" s="296"/>
      <c r="E3130" s="299">
        <v>13.5</v>
      </c>
      <c r="F3130" s="83" t="str">
        <f t="shared" si="150"/>
        <v>April</v>
      </c>
      <c r="G3130" s="113">
        <f t="shared" si="148"/>
        <v>0</v>
      </c>
      <c r="H3130" s="49">
        <f t="shared" si="149"/>
        <v>0</v>
      </c>
    </row>
    <row r="3131" spans="1:8" x14ac:dyDescent="0.25">
      <c r="A3131" s="288" t="s">
        <v>627</v>
      </c>
      <c r="B3131" s="292"/>
      <c r="C3131" s="294">
        <v>0</v>
      </c>
      <c r="D3131" s="296"/>
      <c r="E3131" s="299">
        <v>8.4600000000000009</v>
      </c>
      <c r="F3131" s="83" t="str">
        <f t="shared" si="150"/>
        <v>April</v>
      </c>
      <c r="G3131" s="113">
        <f t="shared" si="148"/>
        <v>0</v>
      </c>
      <c r="H3131" s="49">
        <f t="shared" si="149"/>
        <v>0</v>
      </c>
    </row>
    <row r="3132" spans="1:8" x14ac:dyDescent="0.25">
      <c r="A3132" s="288" t="s">
        <v>627</v>
      </c>
      <c r="B3132" s="292"/>
      <c r="C3132" s="294">
        <v>0</v>
      </c>
      <c r="D3132" s="296"/>
      <c r="E3132" s="297"/>
      <c r="F3132" s="83" t="str">
        <f t="shared" si="150"/>
        <v>April</v>
      </c>
      <c r="G3132" s="113">
        <f t="shared" si="148"/>
        <v>0</v>
      </c>
      <c r="H3132" s="49">
        <f t="shared" si="149"/>
        <v>0</v>
      </c>
    </row>
    <row r="3133" spans="1:8" x14ac:dyDescent="0.25">
      <c r="A3133" s="288" t="s">
        <v>627</v>
      </c>
      <c r="B3133" s="292"/>
      <c r="C3133" s="294">
        <v>0</v>
      </c>
      <c r="D3133" s="296"/>
      <c r="E3133" s="297"/>
      <c r="F3133" s="83" t="str">
        <f t="shared" si="150"/>
        <v>April</v>
      </c>
      <c r="G3133" s="113">
        <f t="shared" si="148"/>
        <v>0</v>
      </c>
      <c r="H3133" s="49">
        <f t="shared" si="149"/>
        <v>0</v>
      </c>
    </row>
    <row r="3134" spans="1:8" x14ac:dyDescent="0.25">
      <c r="A3134" s="288" t="s">
        <v>627</v>
      </c>
      <c r="B3134" s="292"/>
      <c r="C3134" s="294">
        <v>0</v>
      </c>
      <c r="D3134" s="296"/>
      <c r="E3134" s="297"/>
      <c r="F3134" s="83" t="str">
        <f t="shared" si="150"/>
        <v>April</v>
      </c>
      <c r="G3134" s="113">
        <f t="shared" si="148"/>
        <v>0</v>
      </c>
      <c r="H3134" s="49">
        <f t="shared" si="149"/>
        <v>0</v>
      </c>
    </row>
    <row r="3135" spans="1:8" x14ac:dyDescent="0.25">
      <c r="A3135" s="288" t="s">
        <v>627</v>
      </c>
      <c r="B3135" s="292"/>
      <c r="C3135" s="294">
        <v>0</v>
      </c>
      <c r="D3135" s="296"/>
      <c r="E3135" s="297"/>
      <c r="F3135" s="83" t="str">
        <f t="shared" si="150"/>
        <v>April</v>
      </c>
      <c r="G3135" s="113">
        <f t="shared" si="148"/>
        <v>0</v>
      </c>
      <c r="H3135" s="49">
        <f t="shared" si="149"/>
        <v>0</v>
      </c>
    </row>
    <row r="3136" spans="1:8" x14ac:dyDescent="0.25">
      <c r="A3136" s="288" t="s">
        <v>627</v>
      </c>
      <c r="B3136" s="292"/>
      <c r="C3136" s="294">
        <v>0</v>
      </c>
      <c r="D3136" s="296"/>
      <c r="E3136" s="297"/>
      <c r="F3136" s="83" t="str">
        <f t="shared" si="150"/>
        <v>April</v>
      </c>
      <c r="G3136" s="113">
        <f t="shared" si="148"/>
        <v>0</v>
      </c>
      <c r="H3136" s="49">
        <f t="shared" si="149"/>
        <v>0</v>
      </c>
    </row>
    <row r="3137" spans="1:8" x14ac:dyDescent="0.25">
      <c r="A3137" s="288" t="s">
        <v>627</v>
      </c>
      <c r="B3137" s="292"/>
      <c r="C3137" s="294">
        <v>0</v>
      </c>
      <c r="D3137" s="296"/>
      <c r="E3137" s="297"/>
      <c r="F3137" s="83" t="str">
        <f t="shared" si="150"/>
        <v>April</v>
      </c>
      <c r="G3137" s="113">
        <f t="shared" si="148"/>
        <v>0</v>
      </c>
      <c r="H3137" s="49">
        <f t="shared" si="149"/>
        <v>0</v>
      </c>
    </row>
    <row r="3138" spans="1:8" x14ac:dyDescent="0.25">
      <c r="A3138" s="288" t="s">
        <v>627</v>
      </c>
      <c r="B3138" s="292"/>
      <c r="C3138" s="294">
        <v>20</v>
      </c>
      <c r="D3138" s="296"/>
      <c r="E3138" s="299">
        <v>4.72</v>
      </c>
      <c r="F3138" s="83" t="str">
        <f t="shared" si="150"/>
        <v>April</v>
      </c>
      <c r="G3138" s="113">
        <f t="shared" si="148"/>
        <v>20</v>
      </c>
      <c r="H3138" s="49">
        <f t="shared" si="149"/>
        <v>94.399999999999991</v>
      </c>
    </row>
    <row r="3139" spans="1:8" x14ac:dyDescent="0.25">
      <c r="A3139" s="288" t="s">
        <v>627</v>
      </c>
      <c r="B3139" s="292"/>
      <c r="C3139" s="294">
        <v>0</v>
      </c>
      <c r="D3139" s="296"/>
      <c r="E3139" s="297"/>
      <c r="F3139" s="83" t="str">
        <f t="shared" si="150"/>
        <v>April</v>
      </c>
      <c r="G3139" s="113">
        <f t="shared" ref="G3139:G3202" si="151">IFERROR(IF(C3139=" ",0,C3139),0)</f>
        <v>0</v>
      </c>
      <c r="H3139" s="49">
        <f t="shared" ref="H3139:H3202" si="152">IFERROR(G3139 * E3139, 0)</f>
        <v>0</v>
      </c>
    </row>
    <row r="3140" spans="1:8" x14ac:dyDescent="0.25">
      <c r="A3140" s="288" t="s">
        <v>627</v>
      </c>
      <c r="B3140" s="292"/>
      <c r="C3140" s="294">
        <v>0</v>
      </c>
      <c r="D3140" s="296"/>
      <c r="E3140" s="299">
        <v>5.0449999999999999</v>
      </c>
      <c r="F3140" s="83" t="str">
        <f t="shared" ref="F3140:F3144" si="153">"April"</f>
        <v>April</v>
      </c>
      <c r="G3140" s="113">
        <f t="shared" si="151"/>
        <v>0</v>
      </c>
      <c r="H3140" s="49">
        <f t="shared" si="152"/>
        <v>0</v>
      </c>
    </row>
    <row r="3141" spans="1:8" x14ac:dyDescent="0.25">
      <c r="A3141" s="288" t="s">
        <v>627</v>
      </c>
      <c r="B3141" s="292"/>
      <c r="C3141" s="294">
        <v>0</v>
      </c>
      <c r="D3141" s="296"/>
      <c r="E3141" s="299">
        <v>0.76</v>
      </c>
      <c r="F3141" s="83" t="str">
        <f t="shared" si="153"/>
        <v>April</v>
      </c>
      <c r="G3141" s="113">
        <f t="shared" si="151"/>
        <v>0</v>
      </c>
      <c r="H3141" s="49">
        <f t="shared" si="152"/>
        <v>0</v>
      </c>
    </row>
    <row r="3142" spans="1:8" x14ac:dyDescent="0.25">
      <c r="A3142" s="288" t="s">
        <v>627</v>
      </c>
      <c r="B3142" s="292"/>
      <c r="C3142" s="294">
        <v>0</v>
      </c>
      <c r="D3142" s="296"/>
      <c r="E3142" s="297"/>
      <c r="F3142" s="83" t="str">
        <f t="shared" si="153"/>
        <v>April</v>
      </c>
      <c r="G3142" s="113">
        <f t="shared" si="151"/>
        <v>0</v>
      </c>
      <c r="H3142" s="49">
        <f t="shared" si="152"/>
        <v>0</v>
      </c>
    </row>
    <row r="3143" spans="1:8" x14ac:dyDescent="0.25">
      <c r="A3143" s="288" t="s">
        <v>627</v>
      </c>
      <c r="B3143" s="292"/>
      <c r="C3143" s="294">
        <v>0</v>
      </c>
      <c r="D3143" s="296"/>
      <c r="E3143" s="299">
        <v>5.41</v>
      </c>
      <c r="F3143" s="83" t="str">
        <f t="shared" si="153"/>
        <v>April</v>
      </c>
      <c r="G3143" s="113">
        <f t="shared" si="151"/>
        <v>0</v>
      </c>
      <c r="H3143" s="49">
        <f t="shared" si="152"/>
        <v>0</v>
      </c>
    </row>
    <row r="3144" spans="1:8" s="81" customFormat="1" x14ac:dyDescent="0.25">
      <c r="A3144" s="80" t="s">
        <v>627</v>
      </c>
      <c r="B3144" s="91"/>
      <c r="C3144" s="298">
        <v>0</v>
      </c>
      <c r="D3144" s="92"/>
      <c r="E3144" s="90">
        <v>10.16</v>
      </c>
      <c r="F3144" s="86" t="str">
        <f t="shared" si="153"/>
        <v>April</v>
      </c>
      <c r="G3144" s="113">
        <f t="shared" si="151"/>
        <v>0</v>
      </c>
      <c r="H3144" s="86">
        <f t="shared" si="152"/>
        <v>0</v>
      </c>
    </row>
    <row r="3145" spans="1:8" x14ac:dyDescent="0.25">
      <c r="A3145" s="305" t="s">
        <v>100</v>
      </c>
      <c r="B3145" s="310">
        <v>10</v>
      </c>
      <c r="C3145" s="312">
        <v>60</v>
      </c>
      <c r="D3145" s="314">
        <v>14</v>
      </c>
      <c r="E3145" s="317">
        <v>0.3</v>
      </c>
      <c r="F3145" s="83" t="str">
        <f>"May"</f>
        <v>May</v>
      </c>
      <c r="G3145" s="113">
        <f t="shared" si="151"/>
        <v>60</v>
      </c>
      <c r="H3145" s="49">
        <f t="shared" si="152"/>
        <v>18</v>
      </c>
    </row>
    <row r="3146" spans="1:8" x14ac:dyDescent="0.25">
      <c r="A3146" s="306" t="s">
        <v>655</v>
      </c>
      <c r="B3146" s="310">
        <v>22</v>
      </c>
      <c r="C3146" s="312">
        <v>100</v>
      </c>
      <c r="D3146" s="314">
        <v>10</v>
      </c>
      <c r="E3146" s="318">
        <v>0.97</v>
      </c>
      <c r="F3146" s="83" t="str">
        <f t="shared" ref="F3146:F3209" si="154">"May"</f>
        <v>May</v>
      </c>
      <c r="G3146" s="113">
        <f t="shared" si="151"/>
        <v>100</v>
      </c>
      <c r="H3146" s="49">
        <f t="shared" si="152"/>
        <v>97</v>
      </c>
    </row>
    <row r="3147" spans="1:8" x14ac:dyDescent="0.25">
      <c r="A3147" s="306" t="s">
        <v>655</v>
      </c>
      <c r="B3147" s="310">
        <v>5</v>
      </c>
      <c r="C3147" s="312">
        <v>60</v>
      </c>
      <c r="D3147" s="314">
        <v>0</v>
      </c>
      <c r="E3147" s="318">
        <v>0.97</v>
      </c>
      <c r="F3147" s="83" t="str">
        <f t="shared" si="154"/>
        <v>May</v>
      </c>
      <c r="G3147" s="113">
        <f t="shared" si="151"/>
        <v>60</v>
      </c>
      <c r="H3147" s="49">
        <f t="shared" si="152"/>
        <v>58.199999999999996</v>
      </c>
    </row>
    <row r="3148" spans="1:8" x14ac:dyDescent="0.25">
      <c r="A3148" s="306" t="s">
        <v>655</v>
      </c>
      <c r="B3148" s="310">
        <v>27</v>
      </c>
      <c r="C3148" s="312">
        <v>120</v>
      </c>
      <c r="D3148" s="314">
        <v>30</v>
      </c>
      <c r="E3148" s="317">
        <v>0.97</v>
      </c>
      <c r="F3148" s="83" t="str">
        <f t="shared" si="154"/>
        <v>May</v>
      </c>
      <c r="G3148" s="113">
        <f t="shared" si="151"/>
        <v>120</v>
      </c>
      <c r="H3148" s="49">
        <f t="shared" si="152"/>
        <v>116.39999999999999</v>
      </c>
    </row>
    <row r="3149" spans="1:8" x14ac:dyDescent="0.25">
      <c r="A3149" s="306" t="s">
        <v>654</v>
      </c>
      <c r="B3149" s="310">
        <v>8</v>
      </c>
      <c r="C3149" s="312">
        <v>48</v>
      </c>
      <c r="D3149" s="314">
        <v>16</v>
      </c>
      <c r="E3149" s="317">
        <v>1.595</v>
      </c>
      <c r="F3149" s="83" t="str">
        <f t="shared" si="154"/>
        <v>May</v>
      </c>
      <c r="G3149" s="113">
        <f t="shared" si="151"/>
        <v>48</v>
      </c>
      <c r="H3149" s="49">
        <f t="shared" si="152"/>
        <v>76.56</v>
      </c>
    </row>
    <row r="3150" spans="1:8" x14ac:dyDescent="0.25">
      <c r="A3150" s="306" t="s">
        <v>610</v>
      </c>
      <c r="B3150" s="310">
        <v>6</v>
      </c>
      <c r="C3150" s="312">
        <v>50</v>
      </c>
      <c r="D3150" s="314">
        <v>16</v>
      </c>
      <c r="E3150" s="317">
        <v>0.85</v>
      </c>
      <c r="F3150" s="83" t="str">
        <f t="shared" si="154"/>
        <v>May</v>
      </c>
      <c r="G3150" s="113">
        <f t="shared" si="151"/>
        <v>50</v>
      </c>
      <c r="H3150" s="49">
        <f t="shared" si="152"/>
        <v>42.5</v>
      </c>
    </row>
    <row r="3151" spans="1:8" x14ac:dyDescent="0.25">
      <c r="A3151" s="305" t="s">
        <v>653</v>
      </c>
      <c r="B3151" s="310">
        <v>11</v>
      </c>
      <c r="C3151" s="312">
        <v>668</v>
      </c>
      <c r="D3151" s="314">
        <v>15</v>
      </c>
      <c r="E3151" s="317">
        <v>0.45</v>
      </c>
      <c r="F3151" s="83" t="str">
        <f t="shared" si="154"/>
        <v>May</v>
      </c>
      <c r="G3151" s="113">
        <f t="shared" si="151"/>
        <v>668</v>
      </c>
      <c r="H3151" s="49">
        <f t="shared" si="152"/>
        <v>300.60000000000002</v>
      </c>
    </row>
    <row r="3152" spans="1:8" x14ac:dyDescent="0.25">
      <c r="A3152" s="305" t="s">
        <v>654</v>
      </c>
      <c r="B3152" s="310">
        <v>32</v>
      </c>
      <c r="C3152" s="312">
        <v>96</v>
      </c>
      <c r="D3152" s="314">
        <v>44</v>
      </c>
      <c r="E3152" s="317">
        <v>0.54769999999999996</v>
      </c>
      <c r="F3152" s="83" t="str">
        <f t="shared" si="154"/>
        <v>May</v>
      </c>
      <c r="G3152" s="113">
        <f t="shared" si="151"/>
        <v>96</v>
      </c>
      <c r="H3152" s="49">
        <f t="shared" si="152"/>
        <v>52.5792</v>
      </c>
    </row>
    <row r="3153" spans="1:8" x14ac:dyDescent="0.25">
      <c r="A3153" s="306" t="s">
        <v>660</v>
      </c>
      <c r="B3153" s="310">
        <v>1</v>
      </c>
      <c r="C3153" s="312">
        <v>22</v>
      </c>
      <c r="D3153" s="314">
        <v>10</v>
      </c>
      <c r="E3153" s="317">
        <v>2.5</v>
      </c>
      <c r="F3153" s="83" t="str">
        <f t="shared" si="154"/>
        <v>May</v>
      </c>
      <c r="G3153" s="113">
        <f t="shared" si="151"/>
        <v>22</v>
      </c>
      <c r="H3153" s="49">
        <f t="shared" si="152"/>
        <v>55</v>
      </c>
    </row>
    <row r="3154" spans="1:8" x14ac:dyDescent="0.25">
      <c r="A3154" s="306" t="s">
        <v>660</v>
      </c>
      <c r="B3154" s="310">
        <v>4</v>
      </c>
      <c r="C3154" s="312">
        <v>340</v>
      </c>
      <c r="D3154" s="314">
        <v>4</v>
      </c>
      <c r="E3154" s="317">
        <v>1.5</v>
      </c>
      <c r="F3154" s="83" t="str">
        <f t="shared" si="154"/>
        <v>May</v>
      </c>
      <c r="G3154" s="113">
        <f t="shared" si="151"/>
        <v>340</v>
      </c>
      <c r="H3154" s="49">
        <f t="shared" si="152"/>
        <v>510</v>
      </c>
    </row>
    <row r="3155" spans="1:8" x14ac:dyDescent="0.25">
      <c r="A3155" s="306" t="s">
        <v>653</v>
      </c>
      <c r="B3155" s="310">
        <v>0</v>
      </c>
      <c r="C3155" s="312">
        <v>0</v>
      </c>
      <c r="D3155" s="314">
        <v>0</v>
      </c>
      <c r="E3155" s="317">
        <v>1.25</v>
      </c>
      <c r="F3155" s="83" t="str">
        <f t="shared" si="154"/>
        <v>May</v>
      </c>
      <c r="G3155" s="113">
        <f t="shared" si="151"/>
        <v>0</v>
      </c>
      <c r="H3155" s="49">
        <f t="shared" si="152"/>
        <v>0</v>
      </c>
    </row>
    <row r="3156" spans="1:8" x14ac:dyDescent="0.25">
      <c r="A3156" s="306" t="s">
        <v>653</v>
      </c>
      <c r="B3156" s="310">
        <v>1</v>
      </c>
      <c r="C3156" s="312">
        <v>41</v>
      </c>
      <c r="D3156" s="314">
        <v>1</v>
      </c>
      <c r="E3156" s="317">
        <v>1.45</v>
      </c>
      <c r="F3156" s="83" t="str">
        <f t="shared" si="154"/>
        <v>May</v>
      </c>
      <c r="G3156" s="113">
        <f t="shared" si="151"/>
        <v>41</v>
      </c>
      <c r="H3156" s="49">
        <f t="shared" si="152"/>
        <v>59.449999999999996</v>
      </c>
    </row>
    <row r="3157" spans="1:8" x14ac:dyDescent="0.25">
      <c r="A3157" s="306" t="s">
        <v>653</v>
      </c>
      <c r="B3157" s="310">
        <v>6</v>
      </c>
      <c r="C3157" s="312">
        <v>138</v>
      </c>
      <c r="D3157" s="314">
        <v>6</v>
      </c>
      <c r="E3157" s="317">
        <v>0.85</v>
      </c>
      <c r="F3157" s="83" t="str">
        <f t="shared" si="154"/>
        <v>May</v>
      </c>
      <c r="G3157" s="113">
        <f t="shared" si="151"/>
        <v>138</v>
      </c>
      <c r="H3157" s="49">
        <f t="shared" si="152"/>
        <v>117.3</v>
      </c>
    </row>
    <row r="3158" spans="1:8" x14ac:dyDescent="0.25">
      <c r="A3158" s="306" t="s">
        <v>653</v>
      </c>
      <c r="B3158" s="310">
        <v>0</v>
      </c>
      <c r="C3158" s="312">
        <v>57</v>
      </c>
      <c r="D3158" s="314">
        <v>1</v>
      </c>
      <c r="E3158" s="317">
        <v>1.25</v>
      </c>
      <c r="F3158" s="83" t="str">
        <f t="shared" si="154"/>
        <v>May</v>
      </c>
      <c r="G3158" s="113">
        <f t="shared" si="151"/>
        <v>57</v>
      </c>
      <c r="H3158" s="49">
        <f t="shared" si="152"/>
        <v>71.25</v>
      </c>
    </row>
    <row r="3159" spans="1:8" x14ac:dyDescent="0.25">
      <c r="A3159" s="306" t="s">
        <v>653</v>
      </c>
      <c r="B3159" s="310">
        <v>0</v>
      </c>
      <c r="C3159" s="312">
        <v>57</v>
      </c>
      <c r="D3159" s="314">
        <v>2</v>
      </c>
      <c r="E3159" s="317">
        <v>1.25</v>
      </c>
      <c r="F3159" s="83" t="str">
        <f t="shared" si="154"/>
        <v>May</v>
      </c>
      <c r="G3159" s="113">
        <f t="shared" si="151"/>
        <v>57</v>
      </c>
      <c r="H3159" s="49">
        <f t="shared" si="152"/>
        <v>71.25</v>
      </c>
    </row>
    <row r="3160" spans="1:8" x14ac:dyDescent="0.25">
      <c r="A3160" s="306" t="s">
        <v>653</v>
      </c>
      <c r="B3160" s="310">
        <v>2</v>
      </c>
      <c r="C3160" s="312">
        <v>8</v>
      </c>
      <c r="D3160" s="314">
        <v>2</v>
      </c>
      <c r="E3160" s="317">
        <v>1.25</v>
      </c>
      <c r="F3160" s="83" t="str">
        <f t="shared" si="154"/>
        <v>May</v>
      </c>
      <c r="G3160" s="113">
        <f t="shared" si="151"/>
        <v>8</v>
      </c>
      <c r="H3160" s="49">
        <f t="shared" si="152"/>
        <v>10</v>
      </c>
    </row>
    <row r="3161" spans="1:8" x14ac:dyDescent="0.25">
      <c r="A3161" s="306" t="s">
        <v>653</v>
      </c>
      <c r="B3161" s="310">
        <v>0</v>
      </c>
      <c r="C3161" s="312">
        <v>54</v>
      </c>
      <c r="D3161" s="314">
        <v>0</v>
      </c>
      <c r="E3161" s="318">
        <v>1.05</v>
      </c>
      <c r="F3161" s="83" t="str">
        <f t="shared" si="154"/>
        <v>May</v>
      </c>
      <c r="G3161" s="113">
        <f t="shared" si="151"/>
        <v>54</v>
      </c>
      <c r="H3161" s="49">
        <f t="shared" si="152"/>
        <v>56.7</v>
      </c>
    </row>
    <row r="3162" spans="1:8" x14ac:dyDescent="0.25">
      <c r="A3162" s="306" t="s">
        <v>650</v>
      </c>
      <c r="B3162" s="310"/>
      <c r="C3162" s="312">
        <v>43</v>
      </c>
      <c r="D3162" s="314">
        <v>0</v>
      </c>
      <c r="E3162" s="318">
        <v>5.95</v>
      </c>
      <c r="F3162" s="83" t="str">
        <f t="shared" si="154"/>
        <v>May</v>
      </c>
      <c r="G3162" s="113">
        <f t="shared" si="151"/>
        <v>43</v>
      </c>
      <c r="H3162" s="49">
        <f t="shared" si="152"/>
        <v>255.85</v>
      </c>
    </row>
    <row r="3163" spans="1:8" x14ac:dyDescent="0.25">
      <c r="A3163" s="306" t="s">
        <v>659</v>
      </c>
      <c r="B3163" s="310">
        <v>16</v>
      </c>
      <c r="C3163" s="312">
        <v>48</v>
      </c>
      <c r="D3163" s="314">
        <v>19</v>
      </c>
      <c r="E3163" s="317">
        <v>0.81</v>
      </c>
      <c r="F3163" s="83" t="str">
        <f t="shared" si="154"/>
        <v>May</v>
      </c>
      <c r="G3163" s="113">
        <f t="shared" si="151"/>
        <v>48</v>
      </c>
      <c r="H3163" s="49">
        <f t="shared" si="152"/>
        <v>38.880000000000003</v>
      </c>
    </row>
    <row r="3164" spans="1:8" x14ac:dyDescent="0.25">
      <c r="A3164" s="306" t="s">
        <v>659</v>
      </c>
      <c r="B3164" s="310">
        <v>13</v>
      </c>
      <c r="C3164" s="312">
        <v>48</v>
      </c>
      <c r="D3164" s="314">
        <v>10</v>
      </c>
      <c r="E3164" s="317">
        <v>0.81</v>
      </c>
      <c r="F3164" s="83" t="str">
        <f t="shared" si="154"/>
        <v>May</v>
      </c>
      <c r="G3164" s="113">
        <f t="shared" si="151"/>
        <v>48</v>
      </c>
      <c r="H3164" s="49">
        <f t="shared" si="152"/>
        <v>38.880000000000003</v>
      </c>
    </row>
    <row r="3165" spans="1:8" x14ac:dyDescent="0.25">
      <c r="A3165" s="306" t="s">
        <v>659</v>
      </c>
      <c r="B3165" s="310">
        <v>11</v>
      </c>
      <c r="C3165" s="312">
        <v>24</v>
      </c>
      <c r="D3165" s="314">
        <v>8</v>
      </c>
      <c r="E3165" s="317">
        <v>0.81</v>
      </c>
      <c r="F3165" s="83" t="str">
        <f t="shared" si="154"/>
        <v>May</v>
      </c>
      <c r="G3165" s="113">
        <f t="shared" si="151"/>
        <v>24</v>
      </c>
      <c r="H3165" s="49">
        <f t="shared" si="152"/>
        <v>19.440000000000001</v>
      </c>
    </row>
    <row r="3166" spans="1:8" x14ac:dyDescent="0.25">
      <c r="A3166" s="306" t="s">
        <v>659</v>
      </c>
      <c r="B3166" s="310">
        <v>12</v>
      </c>
      <c r="C3166" s="312">
        <v>48</v>
      </c>
      <c r="D3166" s="314">
        <v>23</v>
      </c>
      <c r="E3166" s="317">
        <v>0.81</v>
      </c>
      <c r="F3166" s="83" t="str">
        <f t="shared" si="154"/>
        <v>May</v>
      </c>
      <c r="G3166" s="113">
        <f t="shared" si="151"/>
        <v>48</v>
      </c>
      <c r="H3166" s="49">
        <f t="shared" si="152"/>
        <v>38.880000000000003</v>
      </c>
    </row>
    <row r="3167" spans="1:8" x14ac:dyDescent="0.25">
      <c r="A3167" s="306" t="s">
        <v>659</v>
      </c>
      <c r="B3167" s="310">
        <v>7</v>
      </c>
      <c r="C3167" s="312">
        <v>72</v>
      </c>
      <c r="D3167" s="314">
        <v>20</v>
      </c>
      <c r="E3167" s="317">
        <v>0.81</v>
      </c>
      <c r="F3167" s="83" t="str">
        <f t="shared" si="154"/>
        <v>May</v>
      </c>
      <c r="G3167" s="113">
        <f t="shared" si="151"/>
        <v>72</v>
      </c>
      <c r="H3167" s="49">
        <f t="shared" si="152"/>
        <v>58.320000000000007</v>
      </c>
    </row>
    <row r="3168" spans="1:8" x14ac:dyDescent="0.25">
      <c r="A3168" s="306" t="s">
        <v>659</v>
      </c>
      <c r="B3168" s="310">
        <v>0</v>
      </c>
      <c r="C3168" s="312">
        <v>54</v>
      </c>
      <c r="D3168" s="314">
        <v>0</v>
      </c>
      <c r="E3168" s="317">
        <v>1.48</v>
      </c>
      <c r="F3168" s="83" t="str">
        <f t="shared" si="154"/>
        <v>May</v>
      </c>
      <c r="G3168" s="113">
        <f t="shared" si="151"/>
        <v>54</v>
      </c>
      <c r="H3168" s="49">
        <f t="shared" si="152"/>
        <v>79.92</v>
      </c>
    </row>
    <row r="3169" spans="1:8" x14ac:dyDescent="0.25">
      <c r="A3169" s="306" t="s">
        <v>654</v>
      </c>
      <c r="B3169" s="310">
        <v>0</v>
      </c>
      <c r="C3169" s="312">
        <v>120</v>
      </c>
      <c r="D3169" s="314">
        <v>18</v>
      </c>
      <c r="E3169" s="317">
        <v>0.82</v>
      </c>
      <c r="F3169" s="83" t="str">
        <f t="shared" si="154"/>
        <v>May</v>
      </c>
      <c r="G3169" s="113">
        <f t="shared" si="151"/>
        <v>120</v>
      </c>
      <c r="H3169" s="49">
        <f t="shared" si="152"/>
        <v>98.399999999999991</v>
      </c>
    </row>
    <row r="3170" spans="1:8" x14ac:dyDescent="0.25">
      <c r="A3170" s="306" t="s">
        <v>650</v>
      </c>
      <c r="B3170" s="310">
        <v>2</v>
      </c>
      <c r="C3170" s="312">
        <v>37</v>
      </c>
      <c r="D3170" s="314">
        <v>2</v>
      </c>
      <c r="E3170" s="317">
        <v>5.95</v>
      </c>
      <c r="F3170" s="83" t="str">
        <f t="shared" si="154"/>
        <v>May</v>
      </c>
      <c r="G3170" s="113">
        <f t="shared" si="151"/>
        <v>37</v>
      </c>
      <c r="H3170" s="49">
        <f t="shared" si="152"/>
        <v>220.15</v>
      </c>
    </row>
    <row r="3171" spans="1:8" x14ac:dyDescent="0.25">
      <c r="A3171" s="306" t="s">
        <v>100</v>
      </c>
      <c r="B3171" s="310">
        <v>6</v>
      </c>
      <c r="C3171" s="312">
        <v>60</v>
      </c>
      <c r="D3171" s="314">
        <v>5</v>
      </c>
      <c r="E3171" s="317">
        <v>0.36</v>
      </c>
      <c r="F3171" s="83" t="str">
        <f t="shared" si="154"/>
        <v>May</v>
      </c>
      <c r="G3171" s="113">
        <f t="shared" si="151"/>
        <v>60</v>
      </c>
      <c r="H3171" s="49">
        <f t="shared" si="152"/>
        <v>21.599999999999998</v>
      </c>
    </row>
    <row r="3172" spans="1:8" x14ac:dyDescent="0.25">
      <c r="A3172" s="306" t="s">
        <v>654</v>
      </c>
      <c r="B3172" s="310">
        <v>6</v>
      </c>
      <c r="C3172" s="312">
        <v>96</v>
      </c>
      <c r="D3172" s="314">
        <v>69</v>
      </c>
      <c r="E3172" s="317">
        <v>0.96</v>
      </c>
      <c r="F3172" s="83" t="str">
        <f t="shared" si="154"/>
        <v>May</v>
      </c>
      <c r="G3172" s="113">
        <f t="shared" si="151"/>
        <v>96</v>
      </c>
      <c r="H3172" s="49">
        <f t="shared" si="152"/>
        <v>92.16</v>
      </c>
    </row>
    <row r="3173" spans="1:8" x14ac:dyDescent="0.25">
      <c r="A3173" s="306" t="s">
        <v>659</v>
      </c>
      <c r="B3173" s="310">
        <v>1</v>
      </c>
      <c r="C3173" s="312">
        <v>36</v>
      </c>
      <c r="D3173" s="314">
        <v>0</v>
      </c>
      <c r="E3173" s="317">
        <v>0.99</v>
      </c>
      <c r="F3173" s="83" t="str">
        <f t="shared" si="154"/>
        <v>May</v>
      </c>
      <c r="G3173" s="113">
        <f t="shared" si="151"/>
        <v>36</v>
      </c>
      <c r="H3173" s="49">
        <f t="shared" si="152"/>
        <v>35.64</v>
      </c>
    </row>
    <row r="3174" spans="1:8" x14ac:dyDescent="0.25">
      <c r="A3174" s="306" t="s">
        <v>659</v>
      </c>
      <c r="B3174" s="310">
        <v>0</v>
      </c>
      <c r="C3174" s="312">
        <v>60</v>
      </c>
      <c r="D3174" s="314">
        <v>0</v>
      </c>
      <c r="E3174" s="317">
        <v>0.99</v>
      </c>
      <c r="F3174" s="83" t="str">
        <f t="shared" si="154"/>
        <v>May</v>
      </c>
      <c r="G3174" s="113">
        <f t="shared" si="151"/>
        <v>60</v>
      </c>
      <c r="H3174" s="49">
        <f t="shared" si="152"/>
        <v>59.4</v>
      </c>
    </row>
    <row r="3175" spans="1:8" x14ac:dyDescent="0.25">
      <c r="A3175" s="306" t="s">
        <v>659</v>
      </c>
      <c r="B3175" s="310">
        <v>0</v>
      </c>
      <c r="C3175" s="312">
        <v>84</v>
      </c>
      <c r="D3175" s="314">
        <v>0</v>
      </c>
      <c r="E3175" s="317">
        <v>0.99</v>
      </c>
      <c r="F3175" s="83" t="str">
        <f t="shared" si="154"/>
        <v>May</v>
      </c>
      <c r="G3175" s="113">
        <f t="shared" si="151"/>
        <v>84</v>
      </c>
      <c r="H3175" s="49">
        <f t="shared" si="152"/>
        <v>83.16</v>
      </c>
    </row>
    <row r="3176" spans="1:8" x14ac:dyDescent="0.25">
      <c r="A3176" s="306" t="s">
        <v>659</v>
      </c>
      <c r="B3176" s="310">
        <v>0</v>
      </c>
      <c r="C3176" s="312">
        <v>48</v>
      </c>
      <c r="D3176" s="314">
        <v>0</v>
      </c>
      <c r="E3176" s="317">
        <v>0.99</v>
      </c>
      <c r="F3176" s="83" t="str">
        <f t="shared" si="154"/>
        <v>May</v>
      </c>
      <c r="G3176" s="113">
        <f t="shared" si="151"/>
        <v>48</v>
      </c>
      <c r="H3176" s="49">
        <f t="shared" si="152"/>
        <v>47.519999999999996</v>
      </c>
    </row>
    <row r="3177" spans="1:8" x14ac:dyDescent="0.25">
      <c r="A3177" s="306" t="s">
        <v>659</v>
      </c>
      <c r="B3177" s="310"/>
      <c r="C3177" s="312">
        <v>24</v>
      </c>
      <c r="D3177" s="314">
        <v>0</v>
      </c>
      <c r="E3177" s="317">
        <v>0.99</v>
      </c>
      <c r="F3177" s="83" t="str">
        <f t="shared" si="154"/>
        <v>May</v>
      </c>
      <c r="G3177" s="113">
        <f t="shared" si="151"/>
        <v>24</v>
      </c>
      <c r="H3177" s="49">
        <f t="shared" si="152"/>
        <v>23.759999999999998</v>
      </c>
    </row>
    <row r="3178" spans="1:8" x14ac:dyDescent="0.25">
      <c r="A3178" s="306" t="s">
        <v>659</v>
      </c>
      <c r="B3178" s="310">
        <v>8</v>
      </c>
      <c r="C3178" s="312">
        <v>36</v>
      </c>
      <c r="D3178" s="314">
        <v>10</v>
      </c>
      <c r="E3178" s="317">
        <v>0.99</v>
      </c>
      <c r="F3178" s="83" t="str">
        <f t="shared" si="154"/>
        <v>May</v>
      </c>
      <c r="G3178" s="113">
        <f t="shared" si="151"/>
        <v>36</v>
      </c>
      <c r="H3178" s="49">
        <f t="shared" si="152"/>
        <v>35.64</v>
      </c>
    </row>
    <row r="3179" spans="1:8" x14ac:dyDescent="0.25">
      <c r="A3179" s="306" t="s">
        <v>659</v>
      </c>
      <c r="B3179" s="310">
        <v>0</v>
      </c>
      <c r="C3179" s="312">
        <v>72</v>
      </c>
      <c r="D3179" s="314">
        <v>24</v>
      </c>
      <c r="E3179" s="317">
        <v>0.99</v>
      </c>
      <c r="F3179" s="83" t="str">
        <f t="shared" si="154"/>
        <v>May</v>
      </c>
      <c r="G3179" s="113">
        <f t="shared" si="151"/>
        <v>72</v>
      </c>
      <c r="H3179" s="49">
        <f t="shared" si="152"/>
        <v>71.28</v>
      </c>
    </row>
    <row r="3180" spans="1:8" x14ac:dyDescent="0.25">
      <c r="A3180" s="306" t="s">
        <v>659</v>
      </c>
      <c r="B3180" s="310">
        <v>5</v>
      </c>
      <c r="C3180" s="312">
        <v>72</v>
      </c>
      <c r="D3180" s="314">
        <v>0</v>
      </c>
      <c r="E3180" s="317">
        <v>1.33</v>
      </c>
      <c r="F3180" s="83" t="str">
        <f t="shared" si="154"/>
        <v>May</v>
      </c>
      <c r="G3180" s="113">
        <f t="shared" si="151"/>
        <v>72</v>
      </c>
      <c r="H3180" s="49">
        <f t="shared" si="152"/>
        <v>95.76</v>
      </c>
    </row>
    <row r="3181" spans="1:8" x14ac:dyDescent="0.25">
      <c r="A3181" s="306" t="s">
        <v>659</v>
      </c>
      <c r="B3181" s="310">
        <v>9</v>
      </c>
      <c r="C3181" s="312">
        <v>72</v>
      </c>
      <c r="D3181" s="314">
        <v>0</v>
      </c>
      <c r="E3181" s="317">
        <v>1.33</v>
      </c>
      <c r="F3181" s="83" t="str">
        <f t="shared" si="154"/>
        <v>May</v>
      </c>
      <c r="G3181" s="113">
        <f t="shared" si="151"/>
        <v>72</v>
      </c>
      <c r="H3181" s="49">
        <f t="shared" si="152"/>
        <v>95.76</v>
      </c>
    </row>
    <row r="3182" spans="1:8" x14ac:dyDescent="0.25">
      <c r="A3182" s="306" t="s">
        <v>659</v>
      </c>
      <c r="B3182" s="310">
        <v>12</v>
      </c>
      <c r="C3182" s="312">
        <v>72</v>
      </c>
      <c r="D3182" s="314">
        <v>28</v>
      </c>
      <c r="E3182" s="317">
        <v>1.33</v>
      </c>
      <c r="F3182" s="83" t="str">
        <f t="shared" si="154"/>
        <v>May</v>
      </c>
      <c r="G3182" s="113">
        <f t="shared" si="151"/>
        <v>72</v>
      </c>
      <c r="H3182" s="49">
        <f t="shared" si="152"/>
        <v>95.76</v>
      </c>
    </row>
    <row r="3183" spans="1:8" x14ac:dyDescent="0.25">
      <c r="A3183" s="306" t="s">
        <v>654</v>
      </c>
      <c r="B3183" s="310">
        <v>22</v>
      </c>
      <c r="C3183" s="312">
        <v>216</v>
      </c>
      <c r="D3183" s="314">
        <v>15</v>
      </c>
      <c r="E3183" s="317">
        <v>0.41699999999999998</v>
      </c>
      <c r="F3183" s="83" t="str">
        <f t="shared" si="154"/>
        <v>May</v>
      </c>
      <c r="G3183" s="113">
        <f t="shared" si="151"/>
        <v>216</v>
      </c>
      <c r="H3183" s="49">
        <f t="shared" si="152"/>
        <v>90.072000000000003</v>
      </c>
    </row>
    <row r="3184" spans="1:8" x14ac:dyDescent="0.25">
      <c r="A3184" s="305" t="s">
        <v>654</v>
      </c>
      <c r="B3184" s="310">
        <v>28</v>
      </c>
      <c r="C3184" s="312">
        <v>288</v>
      </c>
      <c r="D3184" s="314">
        <v>105</v>
      </c>
      <c r="E3184" s="317">
        <v>0.82</v>
      </c>
      <c r="F3184" s="83" t="str">
        <f t="shared" si="154"/>
        <v>May</v>
      </c>
      <c r="G3184" s="113">
        <f t="shared" si="151"/>
        <v>288</v>
      </c>
      <c r="H3184" s="49">
        <f t="shared" si="152"/>
        <v>236.16</v>
      </c>
    </row>
    <row r="3185" spans="1:8" x14ac:dyDescent="0.25">
      <c r="A3185" s="306" t="s">
        <v>654</v>
      </c>
      <c r="B3185" s="310">
        <v>20</v>
      </c>
      <c r="C3185" s="312">
        <v>120</v>
      </c>
      <c r="D3185" s="314">
        <v>51</v>
      </c>
      <c r="E3185" s="317">
        <v>0.82</v>
      </c>
      <c r="F3185" s="83" t="str">
        <f t="shared" si="154"/>
        <v>May</v>
      </c>
      <c r="G3185" s="113">
        <f t="shared" si="151"/>
        <v>120</v>
      </c>
      <c r="H3185" s="49">
        <f t="shared" si="152"/>
        <v>98.399999999999991</v>
      </c>
    </row>
    <row r="3186" spans="1:8" x14ac:dyDescent="0.25">
      <c r="A3186" s="306" t="s">
        <v>100</v>
      </c>
      <c r="B3186" s="310"/>
      <c r="C3186" s="312">
        <v>0</v>
      </c>
      <c r="D3186" s="314">
        <v>100</v>
      </c>
      <c r="E3186" s="315"/>
      <c r="F3186" s="83" t="str">
        <f t="shared" si="154"/>
        <v>May</v>
      </c>
      <c r="G3186" s="113">
        <f t="shared" si="151"/>
        <v>0</v>
      </c>
      <c r="H3186" s="49">
        <f t="shared" si="152"/>
        <v>0</v>
      </c>
    </row>
    <row r="3187" spans="1:8" x14ac:dyDescent="0.25">
      <c r="A3187" s="306" t="s">
        <v>100</v>
      </c>
      <c r="B3187" s="310">
        <v>272</v>
      </c>
      <c r="C3187" s="312">
        <v>400</v>
      </c>
      <c r="D3187" s="314">
        <v>16</v>
      </c>
      <c r="E3187" s="317">
        <v>0.2271</v>
      </c>
      <c r="F3187" s="83" t="str">
        <f t="shared" si="154"/>
        <v>May</v>
      </c>
      <c r="G3187" s="113">
        <f t="shared" si="151"/>
        <v>400</v>
      </c>
      <c r="H3187" s="49">
        <f t="shared" si="152"/>
        <v>90.84</v>
      </c>
    </row>
    <row r="3188" spans="1:8" x14ac:dyDescent="0.25">
      <c r="A3188" s="306" t="s">
        <v>659</v>
      </c>
      <c r="B3188" s="310">
        <v>0</v>
      </c>
      <c r="C3188" s="312">
        <v>60</v>
      </c>
      <c r="D3188" s="314">
        <v>7</v>
      </c>
      <c r="E3188" s="317">
        <v>0.52829999999999999</v>
      </c>
      <c r="F3188" s="83" t="str">
        <f t="shared" si="154"/>
        <v>May</v>
      </c>
      <c r="G3188" s="113">
        <f t="shared" si="151"/>
        <v>60</v>
      </c>
      <c r="H3188" s="49">
        <f t="shared" si="152"/>
        <v>31.698</v>
      </c>
    </row>
    <row r="3189" spans="1:8" x14ac:dyDescent="0.25">
      <c r="A3189" s="305" t="s">
        <v>659</v>
      </c>
      <c r="B3189" s="310">
        <v>1</v>
      </c>
      <c r="C3189" s="312">
        <v>48</v>
      </c>
      <c r="D3189" s="314">
        <v>2</v>
      </c>
      <c r="E3189" s="317">
        <v>0.52829999999999999</v>
      </c>
      <c r="F3189" s="83" t="str">
        <f t="shared" si="154"/>
        <v>May</v>
      </c>
      <c r="G3189" s="113">
        <f t="shared" si="151"/>
        <v>48</v>
      </c>
      <c r="H3189" s="49">
        <f t="shared" si="152"/>
        <v>25.3584</v>
      </c>
    </row>
    <row r="3190" spans="1:8" x14ac:dyDescent="0.25">
      <c r="A3190" s="306" t="s">
        <v>159</v>
      </c>
      <c r="B3190" s="310">
        <v>17</v>
      </c>
      <c r="C3190" s="312">
        <v>0</v>
      </c>
      <c r="D3190" s="314">
        <v>0</v>
      </c>
      <c r="E3190" s="317">
        <v>1.37</v>
      </c>
      <c r="F3190" s="83" t="str">
        <f t="shared" si="154"/>
        <v>May</v>
      </c>
      <c r="G3190" s="113">
        <f t="shared" si="151"/>
        <v>0</v>
      </c>
      <c r="H3190" s="49">
        <f t="shared" si="152"/>
        <v>0</v>
      </c>
    </row>
    <row r="3191" spans="1:8" x14ac:dyDescent="0.25">
      <c r="A3191" s="306" t="s">
        <v>654</v>
      </c>
      <c r="B3191" s="310">
        <v>23</v>
      </c>
      <c r="C3191" s="312">
        <v>168</v>
      </c>
      <c r="D3191" s="314">
        <v>38</v>
      </c>
      <c r="E3191" s="317">
        <v>0.82</v>
      </c>
      <c r="F3191" s="83" t="str">
        <f t="shared" si="154"/>
        <v>May</v>
      </c>
      <c r="G3191" s="113">
        <f t="shared" si="151"/>
        <v>168</v>
      </c>
      <c r="H3191" s="49">
        <f t="shared" si="152"/>
        <v>137.76</v>
      </c>
    </row>
    <row r="3192" spans="1:8" x14ac:dyDescent="0.25">
      <c r="A3192" s="306" t="s">
        <v>653</v>
      </c>
      <c r="B3192" s="310">
        <v>0</v>
      </c>
      <c r="C3192" s="312">
        <v>288</v>
      </c>
      <c r="D3192" s="314">
        <v>6</v>
      </c>
      <c r="E3192" s="317">
        <v>0.7</v>
      </c>
      <c r="F3192" s="83" t="str">
        <f t="shared" si="154"/>
        <v>May</v>
      </c>
      <c r="G3192" s="113">
        <f t="shared" si="151"/>
        <v>288</v>
      </c>
      <c r="H3192" s="49">
        <f t="shared" si="152"/>
        <v>201.6</v>
      </c>
    </row>
    <row r="3193" spans="1:8" x14ac:dyDescent="0.25">
      <c r="A3193" s="306" t="s">
        <v>650</v>
      </c>
      <c r="B3193" s="310">
        <v>0</v>
      </c>
      <c r="C3193" s="312">
        <v>55</v>
      </c>
      <c r="D3193" s="314">
        <v>0</v>
      </c>
      <c r="E3193" s="317">
        <v>5.95</v>
      </c>
      <c r="F3193" s="83" t="str">
        <f t="shared" si="154"/>
        <v>May</v>
      </c>
      <c r="G3193" s="113">
        <f t="shared" si="151"/>
        <v>55</v>
      </c>
      <c r="H3193" s="49">
        <f t="shared" si="152"/>
        <v>327.25</v>
      </c>
    </row>
    <row r="3194" spans="1:8" x14ac:dyDescent="0.25">
      <c r="A3194" s="306" t="s">
        <v>654</v>
      </c>
      <c r="B3194" s="310">
        <v>8</v>
      </c>
      <c r="C3194" s="312">
        <v>96</v>
      </c>
      <c r="D3194" s="314">
        <v>26</v>
      </c>
      <c r="E3194" s="317">
        <v>0.82165999999999995</v>
      </c>
      <c r="F3194" s="83" t="str">
        <f t="shared" si="154"/>
        <v>May</v>
      </c>
      <c r="G3194" s="113">
        <f t="shared" si="151"/>
        <v>96</v>
      </c>
      <c r="H3194" s="49">
        <f t="shared" si="152"/>
        <v>78.879359999999991</v>
      </c>
    </row>
    <row r="3195" spans="1:8" x14ac:dyDescent="0.25">
      <c r="A3195" s="306" t="s">
        <v>653</v>
      </c>
      <c r="B3195" s="310">
        <v>0</v>
      </c>
      <c r="C3195" s="312">
        <v>0</v>
      </c>
      <c r="D3195" s="314">
        <v>0</v>
      </c>
      <c r="E3195" s="317">
        <v>1.69</v>
      </c>
      <c r="F3195" s="83" t="str">
        <f t="shared" si="154"/>
        <v>May</v>
      </c>
      <c r="G3195" s="113">
        <f t="shared" si="151"/>
        <v>0</v>
      </c>
      <c r="H3195" s="49">
        <f t="shared" si="152"/>
        <v>0</v>
      </c>
    </row>
    <row r="3196" spans="1:8" x14ac:dyDescent="0.25">
      <c r="A3196" s="306" t="s">
        <v>653</v>
      </c>
      <c r="B3196" s="310">
        <v>0</v>
      </c>
      <c r="C3196" s="312">
        <v>60</v>
      </c>
      <c r="D3196" s="314">
        <v>6</v>
      </c>
      <c r="E3196" s="317">
        <v>2.41</v>
      </c>
      <c r="F3196" s="83" t="str">
        <f t="shared" si="154"/>
        <v>May</v>
      </c>
      <c r="G3196" s="113">
        <f t="shared" si="151"/>
        <v>60</v>
      </c>
      <c r="H3196" s="49">
        <f t="shared" si="152"/>
        <v>144.60000000000002</v>
      </c>
    </row>
    <row r="3197" spans="1:8" x14ac:dyDescent="0.25">
      <c r="A3197" s="306" t="s">
        <v>653</v>
      </c>
      <c r="B3197" s="310">
        <v>0</v>
      </c>
      <c r="C3197" s="312">
        <v>50</v>
      </c>
      <c r="D3197" s="314">
        <v>1</v>
      </c>
      <c r="E3197" s="317">
        <v>1.91</v>
      </c>
      <c r="F3197" s="83" t="str">
        <f t="shared" si="154"/>
        <v>May</v>
      </c>
      <c r="G3197" s="113">
        <f t="shared" si="151"/>
        <v>50</v>
      </c>
      <c r="H3197" s="49">
        <f t="shared" si="152"/>
        <v>95.5</v>
      </c>
    </row>
    <row r="3198" spans="1:8" x14ac:dyDescent="0.25">
      <c r="A3198" s="306" t="s">
        <v>653</v>
      </c>
      <c r="B3198" s="310">
        <v>2</v>
      </c>
      <c r="C3198" s="312">
        <v>40</v>
      </c>
      <c r="D3198" s="314">
        <v>5</v>
      </c>
      <c r="E3198" s="318">
        <v>1.91</v>
      </c>
      <c r="F3198" s="83" t="str">
        <f t="shared" si="154"/>
        <v>May</v>
      </c>
      <c r="G3198" s="113">
        <f t="shared" si="151"/>
        <v>40</v>
      </c>
      <c r="H3198" s="49">
        <f t="shared" si="152"/>
        <v>76.399999999999991</v>
      </c>
    </row>
    <row r="3199" spans="1:8" x14ac:dyDescent="0.25">
      <c r="A3199" s="306" t="s">
        <v>653</v>
      </c>
      <c r="B3199" s="310">
        <v>11</v>
      </c>
      <c r="C3199" s="312">
        <v>70</v>
      </c>
      <c r="D3199" s="314">
        <v>5</v>
      </c>
      <c r="E3199" s="318">
        <v>2.2400000000000002</v>
      </c>
      <c r="F3199" s="83" t="str">
        <f t="shared" si="154"/>
        <v>May</v>
      </c>
      <c r="G3199" s="113">
        <f t="shared" si="151"/>
        <v>70</v>
      </c>
      <c r="H3199" s="49">
        <f t="shared" si="152"/>
        <v>156.80000000000001</v>
      </c>
    </row>
    <row r="3200" spans="1:8" x14ac:dyDescent="0.25">
      <c r="A3200" s="306" t="s">
        <v>653</v>
      </c>
      <c r="B3200" s="310">
        <v>6</v>
      </c>
      <c r="C3200" s="312">
        <v>50</v>
      </c>
      <c r="D3200" s="314">
        <v>0</v>
      </c>
      <c r="E3200" s="318">
        <v>2.0299999999999998</v>
      </c>
      <c r="F3200" s="83" t="str">
        <f t="shared" si="154"/>
        <v>May</v>
      </c>
      <c r="G3200" s="113">
        <f t="shared" si="151"/>
        <v>50</v>
      </c>
      <c r="H3200" s="49">
        <f t="shared" si="152"/>
        <v>101.49999999999999</v>
      </c>
    </row>
    <row r="3201" spans="1:8" x14ac:dyDescent="0.25">
      <c r="A3201" s="306" t="s">
        <v>653</v>
      </c>
      <c r="B3201" s="310">
        <v>0</v>
      </c>
      <c r="C3201" s="312">
        <v>30</v>
      </c>
      <c r="D3201" s="314">
        <v>1</v>
      </c>
      <c r="E3201" s="318">
        <v>3.59</v>
      </c>
      <c r="F3201" s="83" t="str">
        <f t="shared" si="154"/>
        <v>May</v>
      </c>
      <c r="G3201" s="113">
        <f t="shared" si="151"/>
        <v>30</v>
      </c>
      <c r="H3201" s="49">
        <f t="shared" si="152"/>
        <v>107.69999999999999</v>
      </c>
    </row>
    <row r="3202" spans="1:8" x14ac:dyDescent="0.25">
      <c r="A3202" s="306" t="s">
        <v>653</v>
      </c>
      <c r="B3202" s="310">
        <v>0</v>
      </c>
      <c r="C3202" s="312">
        <v>70</v>
      </c>
      <c r="D3202" s="314">
        <v>5</v>
      </c>
      <c r="E3202" s="318">
        <v>2.68</v>
      </c>
      <c r="F3202" s="83" t="str">
        <f t="shared" si="154"/>
        <v>May</v>
      </c>
      <c r="G3202" s="113">
        <f t="shared" si="151"/>
        <v>70</v>
      </c>
      <c r="H3202" s="49">
        <f t="shared" si="152"/>
        <v>187.60000000000002</v>
      </c>
    </row>
    <row r="3203" spans="1:8" x14ac:dyDescent="0.25">
      <c r="A3203" s="306" t="s">
        <v>653</v>
      </c>
      <c r="B3203" s="310">
        <v>2</v>
      </c>
      <c r="C3203" s="312">
        <v>50</v>
      </c>
      <c r="D3203" s="314">
        <v>6</v>
      </c>
      <c r="E3203" s="318">
        <v>1.79</v>
      </c>
      <c r="F3203" s="83" t="str">
        <f t="shared" si="154"/>
        <v>May</v>
      </c>
      <c r="G3203" s="113">
        <f t="shared" ref="G3203:G3266" si="155">IFERROR(IF(C3203=" ",0,C3203),0)</f>
        <v>50</v>
      </c>
      <c r="H3203" s="49">
        <f t="shared" ref="H3203:H3266" si="156">IFERROR(G3203 * E3203, 0)</f>
        <v>89.5</v>
      </c>
    </row>
    <row r="3204" spans="1:8" x14ac:dyDescent="0.25">
      <c r="A3204" s="306" t="s">
        <v>653</v>
      </c>
      <c r="B3204" s="310">
        <v>0</v>
      </c>
      <c r="C3204" s="312">
        <v>0</v>
      </c>
      <c r="D3204" s="314">
        <v>0</v>
      </c>
      <c r="E3204" s="318">
        <v>1.81</v>
      </c>
      <c r="F3204" s="83" t="str">
        <f t="shared" si="154"/>
        <v>May</v>
      </c>
      <c r="G3204" s="113">
        <f t="shared" si="155"/>
        <v>0</v>
      </c>
      <c r="H3204" s="49">
        <f t="shared" si="156"/>
        <v>0</v>
      </c>
    </row>
    <row r="3205" spans="1:8" x14ac:dyDescent="0.25">
      <c r="A3205" s="306" t="s">
        <v>653</v>
      </c>
      <c r="B3205" s="310">
        <v>0</v>
      </c>
      <c r="C3205" s="313">
        <v>0</v>
      </c>
      <c r="D3205" s="314">
        <v>0</v>
      </c>
      <c r="E3205" s="318">
        <v>1.91</v>
      </c>
      <c r="F3205" s="83" t="str">
        <f t="shared" si="154"/>
        <v>May</v>
      </c>
      <c r="G3205" s="113">
        <f t="shared" si="155"/>
        <v>0</v>
      </c>
      <c r="H3205" s="49">
        <f t="shared" si="156"/>
        <v>0</v>
      </c>
    </row>
    <row r="3206" spans="1:8" x14ac:dyDescent="0.25">
      <c r="A3206" s="306" t="s">
        <v>650</v>
      </c>
      <c r="B3206" s="310">
        <v>4</v>
      </c>
      <c r="C3206" s="312">
        <v>74</v>
      </c>
      <c r="D3206" s="314">
        <v>1</v>
      </c>
      <c r="E3206" s="317">
        <v>5.95</v>
      </c>
      <c r="F3206" s="83" t="str">
        <f t="shared" si="154"/>
        <v>May</v>
      </c>
      <c r="G3206" s="113">
        <f t="shared" si="155"/>
        <v>74</v>
      </c>
      <c r="H3206" s="49">
        <f t="shared" si="156"/>
        <v>440.3</v>
      </c>
    </row>
    <row r="3207" spans="1:8" x14ac:dyDescent="0.25">
      <c r="A3207" s="306" t="s">
        <v>650</v>
      </c>
      <c r="B3207" s="310">
        <v>2</v>
      </c>
      <c r="C3207" s="312">
        <v>68</v>
      </c>
      <c r="D3207" s="314">
        <v>2</v>
      </c>
      <c r="E3207" s="317">
        <v>5.95</v>
      </c>
      <c r="F3207" s="83" t="str">
        <f t="shared" si="154"/>
        <v>May</v>
      </c>
      <c r="G3207" s="113">
        <f t="shared" si="155"/>
        <v>68</v>
      </c>
      <c r="H3207" s="49">
        <f t="shared" si="156"/>
        <v>404.6</v>
      </c>
    </row>
    <row r="3208" spans="1:8" x14ac:dyDescent="0.25">
      <c r="A3208" s="306" t="s">
        <v>654</v>
      </c>
      <c r="B3208" s="310">
        <v>12</v>
      </c>
      <c r="C3208" s="312">
        <v>72</v>
      </c>
      <c r="D3208" s="314">
        <v>24</v>
      </c>
      <c r="E3208" s="317">
        <v>1.6850000000000001</v>
      </c>
      <c r="F3208" s="83" t="str">
        <f t="shared" si="154"/>
        <v>May</v>
      </c>
      <c r="G3208" s="113">
        <f t="shared" si="155"/>
        <v>72</v>
      </c>
      <c r="H3208" s="49">
        <f t="shared" si="156"/>
        <v>121.32000000000001</v>
      </c>
    </row>
    <row r="3209" spans="1:8" x14ac:dyDescent="0.25">
      <c r="A3209" s="306" t="s">
        <v>654</v>
      </c>
      <c r="B3209" s="310">
        <v>16</v>
      </c>
      <c r="C3209" s="312">
        <v>96</v>
      </c>
      <c r="D3209" s="314">
        <v>39</v>
      </c>
      <c r="E3209" s="317">
        <v>1.6850000000000001</v>
      </c>
      <c r="F3209" s="83" t="str">
        <f t="shared" si="154"/>
        <v>May</v>
      </c>
      <c r="G3209" s="113">
        <f t="shared" si="155"/>
        <v>96</v>
      </c>
      <c r="H3209" s="49">
        <f t="shared" si="156"/>
        <v>161.76</v>
      </c>
    </row>
    <row r="3210" spans="1:8" x14ac:dyDescent="0.25">
      <c r="A3210" s="306" t="s">
        <v>650</v>
      </c>
      <c r="B3210" s="310">
        <v>0</v>
      </c>
      <c r="C3210" s="312">
        <v>63</v>
      </c>
      <c r="D3210" s="314">
        <v>0</v>
      </c>
      <c r="E3210" s="317">
        <v>3.95</v>
      </c>
      <c r="F3210" s="83" t="str">
        <f t="shared" ref="F3210:F3273" si="157">"May"</f>
        <v>May</v>
      </c>
      <c r="G3210" s="113">
        <f t="shared" si="155"/>
        <v>63</v>
      </c>
      <c r="H3210" s="49">
        <f t="shared" si="156"/>
        <v>248.85000000000002</v>
      </c>
    </row>
    <row r="3211" spans="1:8" x14ac:dyDescent="0.25">
      <c r="A3211" s="305" t="s">
        <v>650</v>
      </c>
      <c r="B3211" s="310">
        <v>0</v>
      </c>
      <c r="C3211" s="312">
        <v>119</v>
      </c>
      <c r="D3211" s="314">
        <v>0</v>
      </c>
      <c r="E3211" s="317">
        <v>4.95</v>
      </c>
      <c r="F3211" s="83" t="str">
        <f t="shared" si="157"/>
        <v>May</v>
      </c>
      <c r="G3211" s="113">
        <f t="shared" si="155"/>
        <v>119</v>
      </c>
      <c r="H3211" s="49">
        <f t="shared" si="156"/>
        <v>589.05000000000007</v>
      </c>
    </row>
    <row r="3212" spans="1:8" x14ac:dyDescent="0.25">
      <c r="A3212" s="305" t="s">
        <v>655</v>
      </c>
      <c r="B3212" s="310">
        <v>24</v>
      </c>
      <c r="C3212" s="312">
        <v>72</v>
      </c>
      <c r="D3212" s="314">
        <v>36</v>
      </c>
      <c r="E3212" s="317">
        <v>0.65</v>
      </c>
      <c r="F3212" s="83" t="str">
        <f t="shared" si="157"/>
        <v>May</v>
      </c>
      <c r="G3212" s="113">
        <f t="shared" si="155"/>
        <v>72</v>
      </c>
      <c r="H3212" s="49">
        <f t="shared" si="156"/>
        <v>46.800000000000004</v>
      </c>
    </row>
    <row r="3213" spans="1:8" x14ac:dyDescent="0.25">
      <c r="A3213" s="306" t="s">
        <v>655</v>
      </c>
      <c r="B3213" s="310">
        <v>0</v>
      </c>
      <c r="C3213" s="312">
        <v>108</v>
      </c>
      <c r="D3213" s="314">
        <v>14</v>
      </c>
      <c r="E3213" s="317">
        <v>0.59</v>
      </c>
      <c r="F3213" s="83" t="str">
        <f t="shared" si="157"/>
        <v>May</v>
      </c>
      <c r="G3213" s="113">
        <f t="shared" si="155"/>
        <v>108</v>
      </c>
      <c r="H3213" s="49">
        <f t="shared" si="156"/>
        <v>63.72</v>
      </c>
    </row>
    <row r="3214" spans="1:8" x14ac:dyDescent="0.25">
      <c r="A3214" s="306" t="s">
        <v>655</v>
      </c>
      <c r="B3214" s="310">
        <v>1</v>
      </c>
      <c r="C3214" s="312">
        <v>60</v>
      </c>
      <c r="D3214" s="314">
        <v>12</v>
      </c>
      <c r="E3214" s="317">
        <v>0.60499999999999998</v>
      </c>
      <c r="F3214" s="83" t="str">
        <f t="shared" si="157"/>
        <v>May</v>
      </c>
      <c r="G3214" s="113">
        <f t="shared" si="155"/>
        <v>60</v>
      </c>
      <c r="H3214" s="49">
        <f t="shared" si="156"/>
        <v>36.299999999999997</v>
      </c>
    </row>
    <row r="3215" spans="1:8" x14ac:dyDescent="0.25">
      <c r="A3215" s="306" t="s">
        <v>655</v>
      </c>
      <c r="B3215" s="310">
        <v>4</v>
      </c>
      <c r="C3215" s="312">
        <v>80</v>
      </c>
      <c r="D3215" s="314">
        <v>25</v>
      </c>
      <c r="E3215" s="317">
        <v>0.61</v>
      </c>
      <c r="F3215" s="83" t="str">
        <f t="shared" si="157"/>
        <v>May</v>
      </c>
      <c r="G3215" s="113">
        <f t="shared" si="155"/>
        <v>80</v>
      </c>
      <c r="H3215" s="49">
        <f t="shared" si="156"/>
        <v>48.8</v>
      </c>
    </row>
    <row r="3216" spans="1:8" x14ac:dyDescent="0.25">
      <c r="A3216" s="306" t="s">
        <v>655</v>
      </c>
      <c r="B3216" s="310">
        <v>0</v>
      </c>
      <c r="C3216" s="312">
        <v>90</v>
      </c>
      <c r="D3216" s="314">
        <v>13</v>
      </c>
      <c r="E3216" s="317">
        <v>0.61</v>
      </c>
      <c r="F3216" s="83" t="str">
        <f t="shared" si="157"/>
        <v>May</v>
      </c>
      <c r="G3216" s="113">
        <f t="shared" si="155"/>
        <v>90</v>
      </c>
      <c r="H3216" s="49">
        <f t="shared" si="156"/>
        <v>54.9</v>
      </c>
    </row>
    <row r="3217" spans="1:8" x14ac:dyDescent="0.25">
      <c r="A3217" s="306" t="s">
        <v>655</v>
      </c>
      <c r="B3217" s="310">
        <v>0</v>
      </c>
      <c r="C3217" s="312">
        <v>90</v>
      </c>
      <c r="D3217" s="314">
        <v>14</v>
      </c>
      <c r="E3217" s="317">
        <v>0.61</v>
      </c>
      <c r="F3217" s="83" t="str">
        <f t="shared" si="157"/>
        <v>May</v>
      </c>
      <c r="G3217" s="113">
        <f t="shared" si="155"/>
        <v>90</v>
      </c>
      <c r="H3217" s="49">
        <f t="shared" si="156"/>
        <v>54.9</v>
      </c>
    </row>
    <row r="3218" spans="1:8" x14ac:dyDescent="0.25">
      <c r="A3218" s="306" t="s">
        <v>654</v>
      </c>
      <c r="B3218" s="310">
        <v>34</v>
      </c>
      <c r="C3218" s="312">
        <v>96</v>
      </c>
      <c r="D3218" s="314">
        <v>41</v>
      </c>
      <c r="E3218" s="317">
        <v>1.35</v>
      </c>
      <c r="F3218" s="83" t="str">
        <f t="shared" si="157"/>
        <v>May</v>
      </c>
      <c r="G3218" s="113">
        <f t="shared" si="155"/>
        <v>96</v>
      </c>
      <c r="H3218" s="49">
        <f t="shared" si="156"/>
        <v>129.60000000000002</v>
      </c>
    </row>
    <row r="3219" spans="1:8" x14ac:dyDescent="0.25">
      <c r="A3219" s="306" t="s">
        <v>654</v>
      </c>
      <c r="B3219" s="310">
        <v>24</v>
      </c>
      <c r="C3219" s="312">
        <v>108</v>
      </c>
      <c r="D3219" s="314">
        <v>27</v>
      </c>
      <c r="E3219" s="317">
        <v>1.35</v>
      </c>
      <c r="F3219" s="83" t="str">
        <f t="shared" si="157"/>
        <v>May</v>
      </c>
      <c r="G3219" s="113">
        <f t="shared" si="155"/>
        <v>108</v>
      </c>
      <c r="H3219" s="49">
        <f t="shared" si="156"/>
        <v>145.80000000000001</v>
      </c>
    </row>
    <row r="3220" spans="1:8" x14ac:dyDescent="0.25">
      <c r="A3220" s="306" t="s">
        <v>654</v>
      </c>
      <c r="B3220" s="310">
        <v>22</v>
      </c>
      <c r="C3220" s="312">
        <v>120</v>
      </c>
      <c r="D3220" s="314">
        <v>33</v>
      </c>
      <c r="E3220" s="320">
        <v>1.35</v>
      </c>
      <c r="F3220" s="83" t="str">
        <f t="shared" si="157"/>
        <v>May</v>
      </c>
      <c r="G3220" s="113">
        <f t="shared" si="155"/>
        <v>120</v>
      </c>
      <c r="H3220" s="49">
        <f t="shared" si="156"/>
        <v>162</v>
      </c>
    </row>
    <row r="3221" spans="1:8" x14ac:dyDescent="0.25">
      <c r="A3221" s="306" t="s">
        <v>654</v>
      </c>
      <c r="B3221" s="310">
        <v>26</v>
      </c>
      <c r="C3221" s="312">
        <v>96</v>
      </c>
      <c r="D3221" s="314">
        <v>48</v>
      </c>
      <c r="E3221" s="317">
        <v>1.35</v>
      </c>
      <c r="F3221" s="83" t="str">
        <f t="shared" si="157"/>
        <v>May</v>
      </c>
      <c r="G3221" s="113">
        <f t="shared" si="155"/>
        <v>96</v>
      </c>
      <c r="H3221" s="49">
        <f t="shared" si="156"/>
        <v>129.60000000000002</v>
      </c>
    </row>
    <row r="3222" spans="1:8" x14ac:dyDescent="0.25">
      <c r="A3222" s="306" t="s">
        <v>659</v>
      </c>
      <c r="B3222" s="310">
        <v>20</v>
      </c>
      <c r="C3222" s="312">
        <v>12</v>
      </c>
      <c r="D3222" s="314">
        <v>13</v>
      </c>
      <c r="E3222" s="317">
        <v>1.22</v>
      </c>
      <c r="F3222" s="83" t="str">
        <f t="shared" si="157"/>
        <v>May</v>
      </c>
      <c r="G3222" s="113">
        <f t="shared" si="155"/>
        <v>12</v>
      </c>
      <c r="H3222" s="49">
        <f t="shared" si="156"/>
        <v>14.64</v>
      </c>
    </row>
    <row r="3223" spans="1:8" x14ac:dyDescent="0.25">
      <c r="A3223" s="306" t="s">
        <v>659</v>
      </c>
      <c r="B3223" s="310">
        <v>14</v>
      </c>
      <c r="C3223" s="312">
        <v>36</v>
      </c>
      <c r="D3223" s="314">
        <v>8</v>
      </c>
      <c r="E3223" s="317">
        <v>1.22</v>
      </c>
      <c r="F3223" s="83" t="str">
        <f t="shared" si="157"/>
        <v>May</v>
      </c>
      <c r="G3223" s="113">
        <f t="shared" si="155"/>
        <v>36</v>
      </c>
      <c r="H3223" s="49">
        <f t="shared" si="156"/>
        <v>43.92</v>
      </c>
    </row>
    <row r="3224" spans="1:8" x14ac:dyDescent="0.25">
      <c r="A3224" s="306" t="s">
        <v>659</v>
      </c>
      <c r="B3224" s="310">
        <v>4</v>
      </c>
      <c r="C3224" s="312">
        <v>36</v>
      </c>
      <c r="D3224" s="314">
        <v>21</v>
      </c>
      <c r="E3224" s="317">
        <v>1.22</v>
      </c>
      <c r="F3224" s="83" t="str">
        <f t="shared" si="157"/>
        <v>May</v>
      </c>
      <c r="G3224" s="113">
        <f t="shared" si="155"/>
        <v>36</v>
      </c>
      <c r="H3224" s="49">
        <f t="shared" si="156"/>
        <v>43.92</v>
      </c>
    </row>
    <row r="3225" spans="1:8" x14ac:dyDescent="0.25">
      <c r="A3225" s="306" t="s">
        <v>659</v>
      </c>
      <c r="B3225" s="310">
        <v>0</v>
      </c>
      <c r="C3225" s="312">
        <v>36</v>
      </c>
      <c r="D3225" s="314">
        <v>12</v>
      </c>
      <c r="E3225" s="317">
        <v>1.22</v>
      </c>
      <c r="F3225" s="83" t="str">
        <f t="shared" si="157"/>
        <v>May</v>
      </c>
      <c r="G3225" s="113">
        <f t="shared" si="155"/>
        <v>36</v>
      </c>
      <c r="H3225" s="49">
        <f t="shared" si="156"/>
        <v>43.92</v>
      </c>
    </row>
    <row r="3226" spans="1:8" x14ac:dyDescent="0.25">
      <c r="A3226" s="306" t="s">
        <v>659</v>
      </c>
      <c r="B3226" s="310">
        <v>8</v>
      </c>
      <c r="C3226" s="312">
        <v>60</v>
      </c>
      <c r="D3226" s="314">
        <v>4</v>
      </c>
      <c r="E3226" s="317">
        <v>1.22</v>
      </c>
      <c r="F3226" s="83" t="str">
        <f t="shared" si="157"/>
        <v>May</v>
      </c>
      <c r="G3226" s="113">
        <f t="shared" si="155"/>
        <v>60</v>
      </c>
      <c r="H3226" s="49">
        <f t="shared" si="156"/>
        <v>73.2</v>
      </c>
    </row>
    <row r="3227" spans="1:8" x14ac:dyDescent="0.25">
      <c r="A3227" s="306" t="s">
        <v>659</v>
      </c>
      <c r="B3227" s="310"/>
      <c r="C3227" s="312">
        <v>0</v>
      </c>
      <c r="D3227" s="314">
        <v>0</v>
      </c>
      <c r="E3227" s="317">
        <v>1.22</v>
      </c>
      <c r="F3227" s="83" t="str">
        <f t="shared" si="157"/>
        <v>May</v>
      </c>
      <c r="G3227" s="113">
        <f t="shared" si="155"/>
        <v>0</v>
      </c>
      <c r="H3227" s="49">
        <f t="shared" si="156"/>
        <v>0</v>
      </c>
    </row>
    <row r="3228" spans="1:8" x14ac:dyDescent="0.25">
      <c r="A3228" s="306" t="s">
        <v>659</v>
      </c>
      <c r="B3228" s="310">
        <v>10</v>
      </c>
      <c r="C3228" s="312">
        <v>12</v>
      </c>
      <c r="D3228" s="314">
        <v>5</v>
      </c>
      <c r="E3228" s="317">
        <v>1.22</v>
      </c>
      <c r="F3228" s="83" t="str">
        <f t="shared" si="157"/>
        <v>May</v>
      </c>
      <c r="G3228" s="113">
        <f t="shared" si="155"/>
        <v>12</v>
      </c>
      <c r="H3228" s="49">
        <f t="shared" si="156"/>
        <v>14.64</v>
      </c>
    </row>
    <row r="3229" spans="1:8" x14ac:dyDescent="0.25">
      <c r="A3229" s="306" t="s">
        <v>659</v>
      </c>
      <c r="B3229" s="310">
        <v>13</v>
      </c>
      <c r="C3229" s="312">
        <v>36</v>
      </c>
      <c r="D3229" s="314">
        <v>0</v>
      </c>
      <c r="E3229" s="317">
        <v>1.22</v>
      </c>
      <c r="F3229" s="83" t="str">
        <f t="shared" si="157"/>
        <v>May</v>
      </c>
      <c r="G3229" s="113">
        <f t="shared" si="155"/>
        <v>36</v>
      </c>
      <c r="H3229" s="49">
        <f t="shared" si="156"/>
        <v>43.92</v>
      </c>
    </row>
    <row r="3230" spans="1:8" x14ac:dyDescent="0.25">
      <c r="A3230" s="306" t="s">
        <v>655</v>
      </c>
      <c r="B3230" s="310">
        <v>0</v>
      </c>
      <c r="C3230" s="312">
        <v>180</v>
      </c>
      <c r="D3230" s="314">
        <v>20</v>
      </c>
      <c r="E3230" s="317">
        <v>0.64800000000000002</v>
      </c>
      <c r="F3230" s="83" t="str">
        <f t="shared" si="157"/>
        <v>May</v>
      </c>
      <c r="G3230" s="113">
        <f t="shared" si="155"/>
        <v>180</v>
      </c>
      <c r="H3230" s="49">
        <f t="shared" si="156"/>
        <v>116.64</v>
      </c>
    </row>
    <row r="3231" spans="1:8" x14ac:dyDescent="0.25">
      <c r="A3231" s="306" t="s">
        <v>655</v>
      </c>
      <c r="B3231" s="310"/>
      <c r="C3231" s="311"/>
      <c r="D3231" s="314">
        <v>24</v>
      </c>
      <c r="E3231" s="317">
        <v>0.64790000000000003</v>
      </c>
      <c r="F3231" s="83" t="str">
        <f t="shared" si="157"/>
        <v>May</v>
      </c>
      <c r="G3231" s="113">
        <f t="shared" si="155"/>
        <v>0</v>
      </c>
      <c r="H3231" s="49">
        <f t="shared" si="156"/>
        <v>0</v>
      </c>
    </row>
    <row r="3232" spans="1:8" x14ac:dyDescent="0.25">
      <c r="A3232" s="306" t="s">
        <v>659</v>
      </c>
      <c r="B3232" s="310">
        <v>51</v>
      </c>
      <c r="C3232" s="312">
        <v>128</v>
      </c>
      <c r="D3232" s="314">
        <v>34</v>
      </c>
      <c r="E3232" s="317">
        <v>0.4073</v>
      </c>
      <c r="F3232" s="83" t="str">
        <f t="shared" si="157"/>
        <v>May</v>
      </c>
      <c r="G3232" s="113">
        <f t="shared" si="155"/>
        <v>128</v>
      </c>
      <c r="H3232" s="49">
        <f t="shared" si="156"/>
        <v>52.134399999999999</v>
      </c>
    </row>
    <row r="3233" spans="1:8" x14ac:dyDescent="0.25">
      <c r="A3233" s="306" t="s">
        <v>659</v>
      </c>
      <c r="B3233" s="310">
        <v>38</v>
      </c>
      <c r="C3233" s="312">
        <v>128</v>
      </c>
      <c r="D3233" s="314">
        <v>25</v>
      </c>
      <c r="E3233" s="317">
        <v>0.4073</v>
      </c>
      <c r="F3233" s="83" t="str">
        <f t="shared" si="157"/>
        <v>May</v>
      </c>
      <c r="G3233" s="113">
        <f t="shared" si="155"/>
        <v>128</v>
      </c>
      <c r="H3233" s="49">
        <f t="shared" si="156"/>
        <v>52.134399999999999</v>
      </c>
    </row>
    <row r="3234" spans="1:8" x14ac:dyDescent="0.25">
      <c r="A3234" s="306" t="s">
        <v>659</v>
      </c>
      <c r="B3234" s="310">
        <v>28</v>
      </c>
      <c r="C3234" s="312">
        <v>128</v>
      </c>
      <c r="D3234" s="314">
        <v>81</v>
      </c>
      <c r="E3234" s="317">
        <v>0.4073</v>
      </c>
      <c r="F3234" s="83" t="str">
        <f t="shared" si="157"/>
        <v>May</v>
      </c>
      <c r="G3234" s="113">
        <f t="shared" si="155"/>
        <v>128</v>
      </c>
      <c r="H3234" s="49">
        <f t="shared" si="156"/>
        <v>52.134399999999999</v>
      </c>
    </row>
    <row r="3235" spans="1:8" x14ac:dyDescent="0.25">
      <c r="A3235" s="306" t="s">
        <v>659</v>
      </c>
      <c r="B3235" s="310">
        <v>31</v>
      </c>
      <c r="C3235" s="312">
        <v>128</v>
      </c>
      <c r="D3235" s="314">
        <v>71</v>
      </c>
      <c r="E3235" s="317">
        <v>0.4073</v>
      </c>
      <c r="F3235" s="83" t="str">
        <f t="shared" si="157"/>
        <v>May</v>
      </c>
      <c r="G3235" s="113">
        <f t="shared" si="155"/>
        <v>128</v>
      </c>
      <c r="H3235" s="49">
        <f t="shared" si="156"/>
        <v>52.134399999999999</v>
      </c>
    </row>
    <row r="3236" spans="1:8" x14ac:dyDescent="0.25">
      <c r="A3236" s="306" t="s">
        <v>650</v>
      </c>
      <c r="B3236" s="310">
        <v>0</v>
      </c>
      <c r="C3236" s="312">
        <v>152</v>
      </c>
      <c r="D3236" s="314">
        <v>0</v>
      </c>
      <c r="E3236" s="317">
        <v>3.5</v>
      </c>
      <c r="F3236" s="83" t="str">
        <f t="shared" si="157"/>
        <v>May</v>
      </c>
      <c r="G3236" s="113">
        <f t="shared" si="155"/>
        <v>152</v>
      </c>
      <c r="H3236" s="49">
        <f t="shared" si="156"/>
        <v>532</v>
      </c>
    </row>
    <row r="3237" spans="1:8" x14ac:dyDescent="0.25">
      <c r="A3237" s="306" t="s">
        <v>655</v>
      </c>
      <c r="B3237" s="310">
        <v>37</v>
      </c>
      <c r="C3237" s="312">
        <v>96</v>
      </c>
      <c r="D3237" s="314">
        <v>37</v>
      </c>
      <c r="E3237" s="317">
        <v>0.64790000000000003</v>
      </c>
      <c r="F3237" s="83" t="str">
        <f t="shared" si="157"/>
        <v>May</v>
      </c>
      <c r="G3237" s="113">
        <f t="shared" si="155"/>
        <v>96</v>
      </c>
      <c r="H3237" s="49">
        <f t="shared" si="156"/>
        <v>62.198400000000007</v>
      </c>
    </row>
    <row r="3238" spans="1:8" x14ac:dyDescent="0.25">
      <c r="A3238" s="306" t="s">
        <v>655</v>
      </c>
      <c r="B3238" s="310">
        <v>0</v>
      </c>
      <c r="C3238" s="312">
        <v>72</v>
      </c>
      <c r="D3238" s="314">
        <v>10</v>
      </c>
      <c r="E3238" s="317">
        <v>0.64790000000000003</v>
      </c>
      <c r="F3238" s="83" t="str">
        <f t="shared" si="157"/>
        <v>May</v>
      </c>
      <c r="G3238" s="113">
        <f t="shared" si="155"/>
        <v>72</v>
      </c>
      <c r="H3238" s="49">
        <f t="shared" si="156"/>
        <v>46.648800000000001</v>
      </c>
    </row>
    <row r="3239" spans="1:8" x14ac:dyDescent="0.25">
      <c r="A3239" s="306" t="s">
        <v>650</v>
      </c>
      <c r="B3239" s="310">
        <v>0</v>
      </c>
      <c r="C3239" s="312">
        <v>52</v>
      </c>
      <c r="D3239" s="314">
        <v>2</v>
      </c>
      <c r="E3239" s="317">
        <v>5.95</v>
      </c>
      <c r="F3239" s="83" t="str">
        <f t="shared" si="157"/>
        <v>May</v>
      </c>
      <c r="G3239" s="113">
        <f t="shared" si="155"/>
        <v>52</v>
      </c>
      <c r="H3239" s="49">
        <f t="shared" si="156"/>
        <v>309.40000000000003</v>
      </c>
    </row>
    <row r="3240" spans="1:8" x14ac:dyDescent="0.25">
      <c r="A3240" s="306" t="s">
        <v>653</v>
      </c>
      <c r="B3240" s="310">
        <v>10</v>
      </c>
      <c r="C3240" s="312">
        <v>344</v>
      </c>
      <c r="D3240" s="314">
        <v>10</v>
      </c>
      <c r="E3240" s="317">
        <v>0.99</v>
      </c>
      <c r="F3240" s="83" t="str">
        <f t="shared" si="157"/>
        <v>May</v>
      </c>
      <c r="G3240" s="113">
        <f t="shared" si="155"/>
        <v>344</v>
      </c>
      <c r="H3240" s="49">
        <f t="shared" si="156"/>
        <v>340.56</v>
      </c>
    </row>
    <row r="3241" spans="1:8" x14ac:dyDescent="0.25">
      <c r="A3241" s="306" t="s">
        <v>659</v>
      </c>
      <c r="B3241" s="310">
        <v>0</v>
      </c>
      <c r="C3241" s="312">
        <v>132</v>
      </c>
      <c r="D3241" s="314">
        <v>8</v>
      </c>
      <c r="E3241" s="317">
        <v>0.8</v>
      </c>
      <c r="F3241" s="83" t="str">
        <f t="shared" si="157"/>
        <v>May</v>
      </c>
      <c r="G3241" s="113">
        <f t="shared" si="155"/>
        <v>132</v>
      </c>
      <c r="H3241" s="49">
        <f t="shared" si="156"/>
        <v>105.60000000000001</v>
      </c>
    </row>
    <row r="3242" spans="1:8" x14ac:dyDescent="0.25">
      <c r="A3242" s="306" t="s">
        <v>659</v>
      </c>
      <c r="B3242" s="310">
        <v>16</v>
      </c>
      <c r="C3242" s="312">
        <v>48</v>
      </c>
      <c r="D3242" s="314">
        <v>12</v>
      </c>
      <c r="E3242" s="317">
        <v>0.8</v>
      </c>
      <c r="F3242" s="83" t="str">
        <f t="shared" si="157"/>
        <v>May</v>
      </c>
      <c r="G3242" s="113">
        <f t="shared" si="155"/>
        <v>48</v>
      </c>
      <c r="H3242" s="49">
        <f t="shared" si="156"/>
        <v>38.400000000000006</v>
      </c>
    </row>
    <row r="3243" spans="1:8" x14ac:dyDescent="0.25">
      <c r="A3243" s="306" t="s">
        <v>659</v>
      </c>
      <c r="B3243" s="310">
        <v>8</v>
      </c>
      <c r="C3243" s="312">
        <v>168</v>
      </c>
      <c r="D3243" s="314">
        <v>17</v>
      </c>
      <c r="E3243" s="317">
        <v>0.8</v>
      </c>
      <c r="F3243" s="83" t="str">
        <f t="shared" si="157"/>
        <v>May</v>
      </c>
      <c r="G3243" s="113">
        <f t="shared" si="155"/>
        <v>168</v>
      </c>
      <c r="H3243" s="49">
        <f t="shared" si="156"/>
        <v>134.4</v>
      </c>
    </row>
    <row r="3244" spans="1:8" x14ac:dyDescent="0.25">
      <c r="A3244" s="306" t="s">
        <v>654</v>
      </c>
      <c r="B3244" s="310">
        <v>22</v>
      </c>
      <c r="C3244" s="312">
        <v>96</v>
      </c>
      <c r="D3244" s="314">
        <v>22</v>
      </c>
      <c r="E3244" s="317">
        <v>1.6850000000000001</v>
      </c>
      <c r="F3244" s="83" t="str">
        <f t="shared" si="157"/>
        <v>May</v>
      </c>
      <c r="G3244" s="113">
        <f t="shared" si="155"/>
        <v>96</v>
      </c>
      <c r="H3244" s="49">
        <f t="shared" si="156"/>
        <v>161.76</v>
      </c>
    </row>
    <row r="3245" spans="1:8" x14ac:dyDescent="0.25">
      <c r="A3245" s="306" t="s">
        <v>659</v>
      </c>
      <c r="B3245" s="310">
        <v>13</v>
      </c>
      <c r="C3245" s="312">
        <v>72</v>
      </c>
      <c r="D3245" s="314">
        <v>21</v>
      </c>
      <c r="E3245" s="317">
        <v>2.0499999999999998</v>
      </c>
      <c r="F3245" s="83" t="str">
        <f t="shared" si="157"/>
        <v>May</v>
      </c>
      <c r="G3245" s="113">
        <f t="shared" si="155"/>
        <v>72</v>
      </c>
      <c r="H3245" s="49">
        <f t="shared" si="156"/>
        <v>147.6</v>
      </c>
    </row>
    <row r="3246" spans="1:8" x14ac:dyDescent="0.25">
      <c r="A3246" s="306" t="s">
        <v>659</v>
      </c>
      <c r="B3246" s="310">
        <v>13</v>
      </c>
      <c r="C3246" s="312">
        <v>100</v>
      </c>
      <c r="D3246" s="314">
        <v>5</v>
      </c>
      <c r="E3246" s="317">
        <v>2.0529999999999999</v>
      </c>
      <c r="F3246" s="83" t="str">
        <f t="shared" si="157"/>
        <v>May</v>
      </c>
      <c r="G3246" s="113">
        <f t="shared" si="155"/>
        <v>100</v>
      </c>
      <c r="H3246" s="49">
        <f t="shared" si="156"/>
        <v>205.29999999999998</v>
      </c>
    </row>
    <row r="3247" spans="1:8" x14ac:dyDescent="0.25">
      <c r="A3247" s="306" t="s">
        <v>659</v>
      </c>
      <c r="B3247" s="310">
        <v>32</v>
      </c>
      <c r="C3247" s="312">
        <v>56</v>
      </c>
      <c r="D3247" s="314">
        <v>21</v>
      </c>
      <c r="E3247" s="317">
        <v>2.0529999999999999</v>
      </c>
      <c r="F3247" s="83" t="str">
        <f t="shared" si="157"/>
        <v>May</v>
      </c>
      <c r="G3247" s="113">
        <f t="shared" si="155"/>
        <v>56</v>
      </c>
      <c r="H3247" s="49">
        <f t="shared" si="156"/>
        <v>114.96799999999999</v>
      </c>
    </row>
    <row r="3248" spans="1:8" x14ac:dyDescent="0.25">
      <c r="A3248" s="306" t="s">
        <v>654</v>
      </c>
      <c r="B3248" s="310">
        <v>15</v>
      </c>
      <c r="C3248" s="312">
        <v>24</v>
      </c>
      <c r="D3248" s="314">
        <v>5</v>
      </c>
      <c r="E3248" s="317">
        <v>2.1</v>
      </c>
      <c r="F3248" s="83" t="str">
        <f t="shared" si="157"/>
        <v>May</v>
      </c>
      <c r="G3248" s="113">
        <f t="shared" si="155"/>
        <v>24</v>
      </c>
      <c r="H3248" s="49">
        <f t="shared" si="156"/>
        <v>50.400000000000006</v>
      </c>
    </row>
    <row r="3249" spans="1:8" x14ac:dyDescent="0.25">
      <c r="A3249" s="306" t="s">
        <v>654</v>
      </c>
      <c r="B3249" s="310">
        <v>12</v>
      </c>
      <c r="C3249" s="312">
        <v>18</v>
      </c>
      <c r="D3249" s="314">
        <v>6</v>
      </c>
      <c r="E3249" s="317">
        <v>2.1</v>
      </c>
      <c r="F3249" s="83" t="str">
        <f t="shared" si="157"/>
        <v>May</v>
      </c>
      <c r="G3249" s="113">
        <f t="shared" si="155"/>
        <v>18</v>
      </c>
      <c r="H3249" s="49">
        <f t="shared" si="156"/>
        <v>37.800000000000004</v>
      </c>
    </row>
    <row r="3250" spans="1:8" x14ac:dyDescent="0.25">
      <c r="A3250" s="306" t="s">
        <v>654</v>
      </c>
      <c r="B3250" s="310">
        <v>0</v>
      </c>
      <c r="C3250" s="312">
        <v>30</v>
      </c>
      <c r="D3250" s="314">
        <v>9</v>
      </c>
      <c r="E3250" s="317">
        <v>2.1</v>
      </c>
      <c r="F3250" s="83" t="str">
        <f t="shared" si="157"/>
        <v>May</v>
      </c>
      <c r="G3250" s="113">
        <f t="shared" si="155"/>
        <v>30</v>
      </c>
      <c r="H3250" s="49">
        <f t="shared" si="156"/>
        <v>63</v>
      </c>
    </row>
    <row r="3251" spans="1:8" x14ac:dyDescent="0.25">
      <c r="A3251" s="306" t="s">
        <v>654</v>
      </c>
      <c r="B3251" s="310">
        <v>0</v>
      </c>
      <c r="C3251" s="312">
        <v>0</v>
      </c>
      <c r="D3251" s="314">
        <v>0</v>
      </c>
      <c r="E3251" s="317">
        <v>2.1</v>
      </c>
      <c r="F3251" s="83" t="str">
        <f t="shared" si="157"/>
        <v>May</v>
      </c>
      <c r="G3251" s="113">
        <f t="shared" si="155"/>
        <v>0</v>
      </c>
      <c r="H3251" s="49">
        <f t="shared" si="156"/>
        <v>0</v>
      </c>
    </row>
    <row r="3252" spans="1:8" x14ac:dyDescent="0.25">
      <c r="A3252" s="306" t="s">
        <v>654</v>
      </c>
      <c r="B3252" s="310">
        <v>2</v>
      </c>
      <c r="C3252" s="312">
        <v>0</v>
      </c>
      <c r="D3252" s="314">
        <v>0</v>
      </c>
      <c r="E3252" s="317">
        <v>2.1</v>
      </c>
      <c r="F3252" s="83" t="str">
        <f t="shared" si="157"/>
        <v>May</v>
      </c>
      <c r="G3252" s="113">
        <f t="shared" si="155"/>
        <v>0</v>
      </c>
      <c r="H3252" s="49">
        <f t="shared" si="156"/>
        <v>0</v>
      </c>
    </row>
    <row r="3253" spans="1:8" x14ac:dyDescent="0.25">
      <c r="A3253" s="306" t="s">
        <v>654</v>
      </c>
      <c r="B3253" s="310">
        <v>2</v>
      </c>
      <c r="C3253" s="312">
        <v>72</v>
      </c>
      <c r="D3253" s="314">
        <v>21</v>
      </c>
      <c r="E3253" s="317">
        <v>2.1</v>
      </c>
      <c r="F3253" s="83" t="str">
        <f t="shared" si="157"/>
        <v>May</v>
      </c>
      <c r="G3253" s="113">
        <f t="shared" si="155"/>
        <v>72</v>
      </c>
      <c r="H3253" s="49">
        <f t="shared" si="156"/>
        <v>151.20000000000002</v>
      </c>
    </row>
    <row r="3254" spans="1:8" x14ac:dyDescent="0.25">
      <c r="A3254" s="306" t="s">
        <v>654</v>
      </c>
      <c r="B3254" s="310">
        <v>8</v>
      </c>
      <c r="C3254" s="312">
        <v>57</v>
      </c>
      <c r="D3254" s="314">
        <v>11</v>
      </c>
      <c r="E3254" s="317">
        <v>2.1</v>
      </c>
      <c r="F3254" s="83" t="str">
        <f t="shared" si="157"/>
        <v>May</v>
      </c>
      <c r="G3254" s="113">
        <f t="shared" si="155"/>
        <v>57</v>
      </c>
      <c r="H3254" s="49">
        <f t="shared" si="156"/>
        <v>119.7</v>
      </c>
    </row>
    <row r="3255" spans="1:8" x14ac:dyDescent="0.25">
      <c r="A3255" s="306" t="s">
        <v>654</v>
      </c>
      <c r="B3255" s="310">
        <v>0</v>
      </c>
      <c r="C3255" s="312">
        <v>12</v>
      </c>
      <c r="D3255" s="314">
        <v>0</v>
      </c>
      <c r="E3255" s="317">
        <v>2.1</v>
      </c>
      <c r="F3255" s="83" t="str">
        <f t="shared" si="157"/>
        <v>May</v>
      </c>
      <c r="G3255" s="113">
        <f t="shared" si="155"/>
        <v>12</v>
      </c>
      <c r="H3255" s="49">
        <f t="shared" si="156"/>
        <v>25.200000000000003</v>
      </c>
    </row>
    <row r="3256" spans="1:8" x14ac:dyDescent="0.25">
      <c r="A3256" s="306" t="s">
        <v>654</v>
      </c>
      <c r="B3256" s="310">
        <v>17</v>
      </c>
      <c r="C3256" s="312">
        <v>180</v>
      </c>
      <c r="D3256" s="314">
        <v>34</v>
      </c>
      <c r="E3256" s="317">
        <v>2.1</v>
      </c>
      <c r="F3256" s="83" t="str">
        <f t="shared" si="157"/>
        <v>May</v>
      </c>
      <c r="G3256" s="113">
        <f t="shared" si="155"/>
        <v>180</v>
      </c>
      <c r="H3256" s="49">
        <f t="shared" si="156"/>
        <v>378</v>
      </c>
    </row>
    <row r="3257" spans="1:8" x14ac:dyDescent="0.25">
      <c r="A3257" s="306" t="s">
        <v>654</v>
      </c>
      <c r="B3257" s="310">
        <v>8</v>
      </c>
      <c r="C3257" s="312">
        <v>48</v>
      </c>
      <c r="D3257" s="314">
        <v>17</v>
      </c>
      <c r="E3257" s="317">
        <v>2.1</v>
      </c>
      <c r="F3257" s="83" t="str">
        <f t="shared" si="157"/>
        <v>May</v>
      </c>
      <c r="G3257" s="113">
        <f t="shared" si="155"/>
        <v>48</v>
      </c>
      <c r="H3257" s="49">
        <f t="shared" si="156"/>
        <v>100.80000000000001</v>
      </c>
    </row>
    <row r="3258" spans="1:8" x14ac:dyDescent="0.25">
      <c r="A3258" s="306" t="s">
        <v>654</v>
      </c>
      <c r="B3258" s="310">
        <v>8</v>
      </c>
      <c r="C3258" s="312">
        <v>40</v>
      </c>
      <c r="D3258" s="314">
        <v>12</v>
      </c>
      <c r="E3258" s="317">
        <v>2.1</v>
      </c>
      <c r="F3258" s="83" t="str">
        <f t="shared" si="157"/>
        <v>May</v>
      </c>
      <c r="G3258" s="113">
        <f t="shared" si="155"/>
        <v>40</v>
      </c>
      <c r="H3258" s="49">
        <f t="shared" si="156"/>
        <v>84</v>
      </c>
    </row>
    <row r="3259" spans="1:8" x14ac:dyDescent="0.25">
      <c r="A3259" s="306" t="s">
        <v>654</v>
      </c>
      <c r="B3259" s="310">
        <v>4</v>
      </c>
      <c r="C3259" s="312">
        <v>9</v>
      </c>
      <c r="D3259" s="314">
        <v>0</v>
      </c>
      <c r="E3259" s="317">
        <v>2.1</v>
      </c>
      <c r="F3259" s="83" t="str">
        <f t="shared" si="157"/>
        <v>May</v>
      </c>
      <c r="G3259" s="113">
        <f t="shared" si="155"/>
        <v>9</v>
      </c>
      <c r="H3259" s="49">
        <f t="shared" si="156"/>
        <v>18.900000000000002</v>
      </c>
    </row>
    <row r="3260" spans="1:8" x14ac:dyDescent="0.25">
      <c r="A3260" s="306" t="s">
        <v>654</v>
      </c>
      <c r="B3260" s="310">
        <v>17</v>
      </c>
      <c r="C3260" s="312">
        <v>162</v>
      </c>
      <c r="D3260" s="314">
        <v>21</v>
      </c>
      <c r="E3260" s="317">
        <v>2.1</v>
      </c>
      <c r="F3260" s="83" t="str">
        <f t="shared" si="157"/>
        <v>May</v>
      </c>
      <c r="G3260" s="113">
        <f t="shared" si="155"/>
        <v>162</v>
      </c>
      <c r="H3260" s="49">
        <f t="shared" si="156"/>
        <v>340.2</v>
      </c>
    </row>
    <row r="3261" spans="1:8" x14ac:dyDescent="0.25">
      <c r="A3261" s="306" t="s">
        <v>654</v>
      </c>
      <c r="B3261" s="310">
        <v>13</v>
      </c>
      <c r="C3261" s="312">
        <v>54</v>
      </c>
      <c r="D3261" s="314">
        <v>21</v>
      </c>
      <c r="E3261" s="317">
        <v>2.1</v>
      </c>
      <c r="F3261" s="83" t="str">
        <f t="shared" si="157"/>
        <v>May</v>
      </c>
      <c r="G3261" s="113">
        <f t="shared" si="155"/>
        <v>54</v>
      </c>
      <c r="H3261" s="49">
        <f t="shared" si="156"/>
        <v>113.4</v>
      </c>
    </row>
    <row r="3262" spans="1:8" x14ac:dyDescent="0.25">
      <c r="A3262" s="306" t="s">
        <v>654</v>
      </c>
      <c r="B3262" s="310">
        <v>12</v>
      </c>
      <c r="C3262" s="312">
        <v>138</v>
      </c>
      <c r="D3262" s="314">
        <v>33</v>
      </c>
      <c r="E3262" s="317">
        <v>2.1</v>
      </c>
      <c r="F3262" s="83" t="str">
        <f t="shared" si="157"/>
        <v>May</v>
      </c>
      <c r="G3262" s="113">
        <f t="shared" si="155"/>
        <v>138</v>
      </c>
      <c r="H3262" s="49">
        <f t="shared" si="156"/>
        <v>289.8</v>
      </c>
    </row>
    <row r="3263" spans="1:8" x14ac:dyDescent="0.25">
      <c r="A3263" s="306" t="s">
        <v>654</v>
      </c>
      <c r="B3263" s="310">
        <v>11</v>
      </c>
      <c r="C3263" s="312">
        <v>96</v>
      </c>
      <c r="D3263" s="314">
        <v>13</v>
      </c>
      <c r="E3263" s="317">
        <v>2.1</v>
      </c>
      <c r="F3263" s="83" t="str">
        <f t="shared" si="157"/>
        <v>May</v>
      </c>
      <c r="G3263" s="113">
        <f t="shared" si="155"/>
        <v>96</v>
      </c>
      <c r="H3263" s="49">
        <f t="shared" si="156"/>
        <v>201.60000000000002</v>
      </c>
    </row>
    <row r="3264" spans="1:8" x14ac:dyDescent="0.25">
      <c r="A3264" s="306" t="s">
        <v>654</v>
      </c>
      <c r="B3264" s="310">
        <v>0</v>
      </c>
      <c r="C3264" s="312">
        <v>60</v>
      </c>
      <c r="D3264" s="314">
        <v>12</v>
      </c>
      <c r="E3264" s="317">
        <v>2.1</v>
      </c>
      <c r="F3264" s="83" t="str">
        <f t="shared" si="157"/>
        <v>May</v>
      </c>
      <c r="G3264" s="113">
        <f t="shared" si="155"/>
        <v>60</v>
      </c>
      <c r="H3264" s="49">
        <f t="shared" si="156"/>
        <v>126</v>
      </c>
    </row>
    <row r="3265" spans="1:8" x14ac:dyDescent="0.25">
      <c r="A3265" s="306" t="s">
        <v>654</v>
      </c>
      <c r="B3265" s="310">
        <v>0</v>
      </c>
      <c r="C3265" s="312">
        <v>0</v>
      </c>
      <c r="D3265" s="314">
        <v>0</v>
      </c>
      <c r="E3265" s="317">
        <v>2.1</v>
      </c>
      <c r="F3265" s="83" t="str">
        <f t="shared" si="157"/>
        <v>May</v>
      </c>
      <c r="G3265" s="113">
        <f t="shared" si="155"/>
        <v>0</v>
      </c>
      <c r="H3265" s="49">
        <f t="shared" si="156"/>
        <v>0</v>
      </c>
    </row>
    <row r="3266" spans="1:8" x14ac:dyDescent="0.25">
      <c r="A3266" s="306" t="s">
        <v>654</v>
      </c>
      <c r="B3266" s="310">
        <v>6</v>
      </c>
      <c r="C3266" s="312">
        <v>42</v>
      </c>
      <c r="D3266" s="314">
        <v>3</v>
      </c>
      <c r="E3266" s="317">
        <v>2.1</v>
      </c>
      <c r="F3266" s="83" t="str">
        <f t="shared" si="157"/>
        <v>May</v>
      </c>
      <c r="G3266" s="113">
        <f t="shared" si="155"/>
        <v>42</v>
      </c>
      <c r="H3266" s="49">
        <f t="shared" si="156"/>
        <v>88.2</v>
      </c>
    </row>
    <row r="3267" spans="1:8" x14ac:dyDescent="0.25">
      <c r="A3267" s="306" t="s">
        <v>659</v>
      </c>
      <c r="B3267" s="310">
        <v>0</v>
      </c>
      <c r="C3267" s="312">
        <v>0</v>
      </c>
      <c r="D3267" s="314">
        <v>0</v>
      </c>
      <c r="E3267" s="317">
        <v>0.82</v>
      </c>
      <c r="F3267" s="83" t="str">
        <f t="shared" si="157"/>
        <v>May</v>
      </c>
      <c r="G3267" s="113">
        <f t="shared" ref="G3267:G3330" si="158">IFERROR(IF(C3267=" ",0,C3267),0)</f>
        <v>0</v>
      </c>
      <c r="H3267" s="49">
        <f t="shared" ref="H3267:H3330" si="159">IFERROR(G3267 * E3267, 0)</f>
        <v>0</v>
      </c>
    </row>
    <row r="3268" spans="1:8" x14ac:dyDescent="0.25">
      <c r="A3268" s="306" t="s">
        <v>659</v>
      </c>
      <c r="B3268" s="310">
        <v>21</v>
      </c>
      <c r="C3268" s="312">
        <v>24</v>
      </c>
      <c r="D3268" s="314">
        <v>7</v>
      </c>
      <c r="E3268" s="317">
        <v>0.82</v>
      </c>
      <c r="F3268" s="83" t="str">
        <f t="shared" si="157"/>
        <v>May</v>
      </c>
      <c r="G3268" s="113">
        <f t="shared" si="158"/>
        <v>24</v>
      </c>
      <c r="H3268" s="49">
        <f t="shared" si="159"/>
        <v>19.68</v>
      </c>
    </row>
    <row r="3269" spans="1:8" x14ac:dyDescent="0.25">
      <c r="A3269" s="306" t="s">
        <v>659</v>
      </c>
      <c r="B3269" s="310">
        <v>0</v>
      </c>
      <c r="C3269" s="312">
        <v>0</v>
      </c>
      <c r="D3269" s="314">
        <v>0</v>
      </c>
      <c r="E3269" s="317">
        <v>0.82</v>
      </c>
      <c r="F3269" s="83" t="str">
        <f t="shared" si="157"/>
        <v>May</v>
      </c>
      <c r="G3269" s="113">
        <f t="shared" si="158"/>
        <v>0</v>
      </c>
      <c r="H3269" s="49">
        <f t="shared" si="159"/>
        <v>0</v>
      </c>
    </row>
    <row r="3270" spans="1:8" x14ac:dyDescent="0.25">
      <c r="A3270" s="306" t="s">
        <v>659</v>
      </c>
      <c r="B3270" s="310">
        <v>0</v>
      </c>
      <c r="C3270" s="312">
        <v>0</v>
      </c>
      <c r="D3270" s="314">
        <v>0</v>
      </c>
      <c r="E3270" s="317">
        <v>0.82</v>
      </c>
      <c r="F3270" s="83" t="str">
        <f t="shared" si="157"/>
        <v>May</v>
      </c>
      <c r="G3270" s="113">
        <f t="shared" si="158"/>
        <v>0</v>
      </c>
      <c r="H3270" s="49">
        <f t="shared" si="159"/>
        <v>0</v>
      </c>
    </row>
    <row r="3271" spans="1:8" x14ac:dyDescent="0.25">
      <c r="A3271" s="306" t="s">
        <v>659</v>
      </c>
      <c r="B3271" s="310">
        <v>0</v>
      </c>
      <c r="C3271" s="312">
        <v>0</v>
      </c>
      <c r="D3271" s="314">
        <v>0</v>
      </c>
      <c r="E3271" s="317">
        <v>0.82</v>
      </c>
      <c r="F3271" s="83" t="str">
        <f t="shared" si="157"/>
        <v>May</v>
      </c>
      <c r="G3271" s="113">
        <f t="shared" si="158"/>
        <v>0</v>
      </c>
      <c r="H3271" s="49">
        <f t="shared" si="159"/>
        <v>0</v>
      </c>
    </row>
    <row r="3272" spans="1:8" x14ac:dyDescent="0.25">
      <c r="A3272" s="306" t="s">
        <v>659</v>
      </c>
      <c r="B3272" s="310">
        <v>13</v>
      </c>
      <c r="C3272" s="312">
        <v>12</v>
      </c>
      <c r="D3272" s="314">
        <v>10</v>
      </c>
      <c r="E3272" s="317">
        <v>8.2000000000000003E-2</v>
      </c>
      <c r="F3272" s="83" t="str">
        <f t="shared" si="157"/>
        <v>May</v>
      </c>
      <c r="G3272" s="113">
        <f t="shared" si="158"/>
        <v>12</v>
      </c>
      <c r="H3272" s="49">
        <f t="shared" si="159"/>
        <v>0.98399999999999999</v>
      </c>
    </row>
    <row r="3273" spans="1:8" x14ac:dyDescent="0.25">
      <c r="A3273" s="306" t="s">
        <v>659</v>
      </c>
      <c r="B3273" s="310">
        <v>20</v>
      </c>
      <c r="C3273" s="312">
        <v>12</v>
      </c>
      <c r="D3273" s="314">
        <v>5</v>
      </c>
      <c r="E3273" s="317">
        <v>0.82</v>
      </c>
      <c r="F3273" s="83" t="str">
        <f t="shared" si="157"/>
        <v>May</v>
      </c>
      <c r="G3273" s="113">
        <f t="shared" si="158"/>
        <v>12</v>
      </c>
      <c r="H3273" s="49">
        <f t="shared" si="159"/>
        <v>9.84</v>
      </c>
    </row>
    <row r="3274" spans="1:8" x14ac:dyDescent="0.25">
      <c r="A3274" s="306" t="s">
        <v>659</v>
      </c>
      <c r="B3274" s="310">
        <v>0</v>
      </c>
      <c r="C3274" s="312">
        <v>0</v>
      </c>
      <c r="D3274" s="314">
        <v>0</v>
      </c>
      <c r="E3274" s="317">
        <v>0.82</v>
      </c>
      <c r="F3274" s="83" t="str">
        <f t="shared" ref="F3274:F3337" si="160">"May"</f>
        <v>May</v>
      </c>
      <c r="G3274" s="113">
        <f t="shared" si="158"/>
        <v>0</v>
      </c>
      <c r="H3274" s="49">
        <f t="shared" si="159"/>
        <v>0</v>
      </c>
    </row>
    <row r="3275" spans="1:8" x14ac:dyDescent="0.25">
      <c r="A3275" s="306" t="s">
        <v>659</v>
      </c>
      <c r="B3275" s="310">
        <v>14</v>
      </c>
      <c r="C3275" s="312">
        <v>24</v>
      </c>
      <c r="D3275" s="314">
        <v>16</v>
      </c>
      <c r="E3275" s="317">
        <v>0.82</v>
      </c>
      <c r="F3275" s="83" t="str">
        <f t="shared" si="160"/>
        <v>May</v>
      </c>
      <c r="G3275" s="113">
        <f t="shared" si="158"/>
        <v>24</v>
      </c>
      <c r="H3275" s="49">
        <f t="shared" si="159"/>
        <v>19.68</v>
      </c>
    </row>
    <row r="3276" spans="1:8" x14ac:dyDescent="0.25">
      <c r="A3276" s="306" t="s">
        <v>659</v>
      </c>
      <c r="B3276" s="310">
        <v>0</v>
      </c>
      <c r="C3276" s="312">
        <v>0</v>
      </c>
      <c r="D3276" s="314">
        <v>0</v>
      </c>
      <c r="E3276" s="317">
        <v>0.82</v>
      </c>
      <c r="F3276" s="83" t="str">
        <f t="shared" si="160"/>
        <v>May</v>
      </c>
      <c r="G3276" s="113">
        <f t="shared" si="158"/>
        <v>0</v>
      </c>
      <c r="H3276" s="49">
        <f t="shared" si="159"/>
        <v>0</v>
      </c>
    </row>
    <row r="3277" spans="1:8" x14ac:dyDescent="0.25">
      <c r="A3277" s="305" t="s">
        <v>650</v>
      </c>
      <c r="B3277" s="310">
        <v>0</v>
      </c>
      <c r="C3277" s="312">
        <v>46</v>
      </c>
      <c r="D3277" s="314">
        <v>0</v>
      </c>
      <c r="E3277" s="317">
        <v>4.95</v>
      </c>
      <c r="F3277" s="83" t="str">
        <f t="shared" si="160"/>
        <v>May</v>
      </c>
      <c r="G3277" s="113">
        <f t="shared" si="158"/>
        <v>46</v>
      </c>
      <c r="H3277" s="49">
        <f t="shared" si="159"/>
        <v>227.70000000000002</v>
      </c>
    </row>
    <row r="3278" spans="1:8" x14ac:dyDescent="0.25">
      <c r="A3278" s="306" t="s">
        <v>654</v>
      </c>
      <c r="B3278" s="310">
        <v>25</v>
      </c>
      <c r="C3278" s="312">
        <v>168</v>
      </c>
      <c r="D3278" s="314">
        <v>47</v>
      </c>
      <c r="E3278" s="317">
        <v>0.75900000000000001</v>
      </c>
      <c r="F3278" s="83" t="str">
        <f t="shared" si="160"/>
        <v>May</v>
      </c>
      <c r="G3278" s="113">
        <f t="shared" si="158"/>
        <v>168</v>
      </c>
      <c r="H3278" s="49">
        <f t="shared" si="159"/>
        <v>127.512</v>
      </c>
    </row>
    <row r="3279" spans="1:8" x14ac:dyDescent="0.25">
      <c r="A3279" s="306" t="s">
        <v>654</v>
      </c>
      <c r="B3279" s="310">
        <v>24</v>
      </c>
      <c r="C3279" s="312">
        <v>168</v>
      </c>
      <c r="D3279" s="314">
        <v>44</v>
      </c>
      <c r="E3279" s="317">
        <v>0.76</v>
      </c>
      <c r="F3279" s="83" t="str">
        <f t="shared" si="160"/>
        <v>May</v>
      </c>
      <c r="G3279" s="113">
        <f t="shared" si="158"/>
        <v>168</v>
      </c>
      <c r="H3279" s="49">
        <f t="shared" si="159"/>
        <v>127.68</v>
      </c>
    </row>
    <row r="3280" spans="1:8" x14ac:dyDescent="0.25">
      <c r="A3280" s="306" t="s">
        <v>654</v>
      </c>
      <c r="B3280" s="310">
        <v>31</v>
      </c>
      <c r="C3280" s="312">
        <v>156</v>
      </c>
      <c r="D3280" s="314">
        <v>31</v>
      </c>
      <c r="E3280" s="317">
        <v>0.76</v>
      </c>
      <c r="F3280" s="83" t="str">
        <f t="shared" si="160"/>
        <v>May</v>
      </c>
      <c r="G3280" s="113">
        <f t="shared" si="158"/>
        <v>156</v>
      </c>
      <c r="H3280" s="49">
        <f t="shared" si="159"/>
        <v>118.56</v>
      </c>
    </row>
    <row r="3281" spans="1:8" x14ac:dyDescent="0.25">
      <c r="A3281" s="306" t="s">
        <v>660</v>
      </c>
      <c r="B3281" s="310">
        <v>0</v>
      </c>
      <c r="C3281" s="312">
        <v>192</v>
      </c>
      <c r="D3281" s="314">
        <v>0</v>
      </c>
      <c r="E3281" s="317">
        <v>1.333</v>
      </c>
      <c r="F3281" s="83" t="str">
        <f t="shared" si="160"/>
        <v>May</v>
      </c>
      <c r="G3281" s="113">
        <f t="shared" si="158"/>
        <v>192</v>
      </c>
      <c r="H3281" s="49">
        <f t="shared" si="159"/>
        <v>255.93599999999998</v>
      </c>
    </row>
    <row r="3282" spans="1:8" x14ac:dyDescent="0.25">
      <c r="A3282" s="306" t="s">
        <v>659</v>
      </c>
      <c r="B3282" s="310">
        <v>9</v>
      </c>
      <c r="C3282" s="312">
        <v>144</v>
      </c>
      <c r="D3282" s="314">
        <v>0</v>
      </c>
      <c r="E3282" s="317">
        <v>0.81</v>
      </c>
      <c r="F3282" s="83" t="str">
        <f t="shared" si="160"/>
        <v>May</v>
      </c>
      <c r="G3282" s="113">
        <f t="shared" si="158"/>
        <v>144</v>
      </c>
      <c r="H3282" s="49">
        <f t="shared" si="159"/>
        <v>116.64000000000001</v>
      </c>
    </row>
    <row r="3283" spans="1:8" x14ac:dyDescent="0.25">
      <c r="A3283" s="306" t="s">
        <v>659</v>
      </c>
      <c r="B3283" s="310">
        <v>38</v>
      </c>
      <c r="C3283" s="312">
        <v>90</v>
      </c>
      <c r="D3283" s="314">
        <v>28</v>
      </c>
      <c r="E3283" s="317">
        <v>0.34300000000000003</v>
      </c>
      <c r="F3283" s="83" t="str">
        <f t="shared" si="160"/>
        <v>May</v>
      </c>
      <c r="G3283" s="113">
        <f t="shared" si="158"/>
        <v>90</v>
      </c>
      <c r="H3283" s="49">
        <f t="shared" si="159"/>
        <v>30.87</v>
      </c>
    </row>
    <row r="3284" spans="1:8" x14ac:dyDescent="0.25">
      <c r="A3284" s="306" t="s">
        <v>659</v>
      </c>
      <c r="B3284" s="310">
        <v>0</v>
      </c>
      <c r="C3284" s="312">
        <v>126</v>
      </c>
      <c r="D3284" s="314">
        <v>0</v>
      </c>
      <c r="E3284" s="317">
        <v>0.34</v>
      </c>
      <c r="F3284" s="83" t="str">
        <f t="shared" si="160"/>
        <v>May</v>
      </c>
      <c r="G3284" s="113">
        <f t="shared" si="158"/>
        <v>126</v>
      </c>
      <c r="H3284" s="49">
        <f t="shared" si="159"/>
        <v>42.84</v>
      </c>
    </row>
    <row r="3285" spans="1:8" x14ac:dyDescent="0.25">
      <c r="A3285" s="306" t="s">
        <v>659</v>
      </c>
      <c r="B3285" s="310">
        <v>0</v>
      </c>
      <c r="C3285" s="312">
        <v>126</v>
      </c>
      <c r="D3285" s="314">
        <v>8</v>
      </c>
      <c r="E3285" s="317">
        <v>0.34</v>
      </c>
      <c r="F3285" s="83" t="str">
        <f t="shared" si="160"/>
        <v>May</v>
      </c>
      <c r="G3285" s="113">
        <f t="shared" si="158"/>
        <v>126</v>
      </c>
      <c r="H3285" s="49">
        <f t="shared" si="159"/>
        <v>42.84</v>
      </c>
    </row>
    <row r="3286" spans="1:8" x14ac:dyDescent="0.25">
      <c r="A3286" s="306" t="s">
        <v>659</v>
      </c>
      <c r="B3286" s="310">
        <v>5</v>
      </c>
      <c r="C3286" s="312">
        <v>54</v>
      </c>
      <c r="D3286" s="314">
        <v>13</v>
      </c>
      <c r="E3286" s="317">
        <v>0.54</v>
      </c>
      <c r="F3286" s="83" t="str">
        <f t="shared" si="160"/>
        <v>May</v>
      </c>
      <c r="G3286" s="113">
        <f t="shared" si="158"/>
        <v>54</v>
      </c>
      <c r="H3286" s="49">
        <f t="shared" si="159"/>
        <v>29.160000000000004</v>
      </c>
    </row>
    <row r="3287" spans="1:8" x14ac:dyDescent="0.25">
      <c r="A3287" s="306" t="s">
        <v>659</v>
      </c>
      <c r="B3287" s="310">
        <v>0</v>
      </c>
      <c r="C3287" s="312">
        <v>48</v>
      </c>
      <c r="D3287" s="314">
        <v>9</v>
      </c>
      <c r="E3287" s="317">
        <v>0.54330000000000001</v>
      </c>
      <c r="F3287" s="83" t="str">
        <f t="shared" si="160"/>
        <v>May</v>
      </c>
      <c r="G3287" s="113">
        <f t="shared" si="158"/>
        <v>48</v>
      </c>
      <c r="H3287" s="49">
        <f t="shared" si="159"/>
        <v>26.078400000000002</v>
      </c>
    </row>
    <row r="3288" spans="1:8" x14ac:dyDescent="0.25">
      <c r="A3288" s="306" t="s">
        <v>659</v>
      </c>
      <c r="B3288" s="310">
        <v>0</v>
      </c>
      <c r="C3288" s="312">
        <v>105</v>
      </c>
      <c r="D3288" s="314">
        <v>0</v>
      </c>
      <c r="E3288" s="317">
        <v>0.54330000000000001</v>
      </c>
      <c r="F3288" s="83" t="str">
        <f t="shared" si="160"/>
        <v>May</v>
      </c>
      <c r="G3288" s="113">
        <f t="shared" si="158"/>
        <v>105</v>
      </c>
      <c r="H3288" s="49">
        <f t="shared" si="159"/>
        <v>57.046500000000002</v>
      </c>
    </row>
    <row r="3289" spans="1:8" x14ac:dyDescent="0.25">
      <c r="A3289" s="306" t="s">
        <v>659</v>
      </c>
      <c r="B3289" s="310">
        <v>0</v>
      </c>
      <c r="C3289" s="312">
        <v>60</v>
      </c>
      <c r="D3289" s="314">
        <v>0</v>
      </c>
      <c r="E3289" s="317">
        <v>0.54330000000000001</v>
      </c>
      <c r="F3289" s="83" t="str">
        <f t="shared" si="160"/>
        <v>May</v>
      </c>
      <c r="G3289" s="113">
        <f t="shared" si="158"/>
        <v>60</v>
      </c>
      <c r="H3289" s="49">
        <f t="shared" si="159"/>
        <v>32.597999999999999</v>
      </c>
    </row>
    <row r="3290" spans="1:8" x14ac:dyDescent="0.25">
      <c r="A3290" s="306" t="s">
        <v>659</v>
      </c>
      <c r="B3290" s="310">
        <v>3</v>
      </c>
      <c r="C3290" s="312">
        <v>96</v>
      </c>
      <c r="D3290" s="314">
        <v>18</v>
      </c>
      <c r="E3290" s="317">
        <v>0.54</v>
      </c>
      <c r="F3290" s="83" t="str">
        <f t="shared" si="160"/>
        <v>May</v>
      </c>
      <c r="G3290" s="113">
        <f t="shared" si="158"/>
        <v>96</v>
      </c>
      <c r="H3290" s="49">
        <f t="shared" si="159"/>
        <v>51.84</v>
      </c>
    </row>
    <row r="3291" spans="1:8" x14ac:dyDescent="0.25">
      <c r="A3291" s="306" t="s">
        <v>650</v>
      </c>
      <c r="B3291" s="310">
        <v>1</v>
      </c>
      <c r="C3291" s="312">
        <v>84</v>
      </c>
      <c r="D3291" s="314">
        <v>1</v>
      </c>
      <c r="E3291" s="317">
        <v>3.95</v>
      </c>
      <c r="F3291" s="83" t="str">
        <f t="shared" si="160"/>
        <v>May</v>
      </c>
      <c r="G3291" s="113">
        <f t="shared" si="158"/>
        <v>84</v>
      </c>
      <c r="H3291" s="49">
        <f t="shared" si="159"/>
        <v>331.8</v>
      </c>
    </row>
    <row r="3292" spans="1:8" x14ac:dyDescent="0.25">
      <c r="A3292" s="306" t="s">
        <v>654</v>
      </c>
      <c r="B3292" s="310">
        <v>48</v>
      </c>
      <c r="C3292" s="312">
        <v>312</v>
      </c>
      <c r="D3292" s="314">
        <v>35</v>
      </c>
      <c r="E3292" s="317">
        <v>1.4258</v>
      </c>
      <c r="F3292" s="83" t="str">
        <f t="shared" si="160"/>
        <v>May</v>
      </c>
      <c r="G3292" s="113">
        <f t="shared" si="158"/>
        <v>312</v>
      </c>
      <c r="H3292" s="49">
        <f t="shared" si="159"/>
        <v>444.84960000000001</v>
      </c>
    </row>
    <row r="3293" spans="1:8" x14ac:dyDescent="0.25">
      <c r="A3293" s="306" t="s">
        <v>654</v>
      </c>
      <c r="B3293" s="310">
        <v>9</v>
      </c>
      <c r="C3293" s="312">
        <v>168</v>
      </c>
      <c r="D3293" s="314">
        <v>50</v>
      </c>
      <c r="E3293" s="317">
        <v>1.43</v>
      </c>
      <c r="F3293" s="83" t="str">
        <f t="shared" si="160"/>
        <v>May</v>
      </c>
      <c r="G3293" s="113">
        <f t="shared" si="158"/>
        <v>168</v>
      </c>
      <c r="H3293" s="49">
        <f t="shared" si="159"/>
        <v>240.23999999999998</v>
      </c>
    </row>
    <row r="3294" spans="1:8" x14ac:dyDescent="0.25">
      <c r="A3294" s="306" t="s">
        <v>659</v>
      </c>
      <c r="B3294" s="310">
        <v>0</v>
      </c>
      <c r="C3294" s="312">
        <v>80</v>
      </c>
      <c r="D3294" s="314">
        <v>13</v>
      </c>
      <c r="E3294" s="317">
        <v>0.47799999999999998</v>
      </c>
      <c r="F3294" s="83" t="str">
        <f t="shared" si="160"/>
        <v>May</v>
      </c>
      <c r="G3294" s="113">
        <f t="shared" si="158"/>
        <v>80</v>
      </c>
      <c r="H3294" s="49">
        <f t="shared" si="159"/>
        <v>38.239999999999995</v>
      </c>
    </row>
    <row r="3295" spans="1:8" x14ac:dyDescent="0.25">
      <c r="A3295" s="306" t="s">
        <v>650</v>
      </c>
      <c r="B3295" s="310">
        <v>1</v>
      </c>
      <c r="C3295" s="312">
        <v>62</v>
      </c>
      <c r="D3295" s="314">
        <v>2</v>
      </c>
      <c r="E3295" s="317">
        <v>5.95</v>
      </c>
      <c r="F3295" s="83" t="str">
        <f t="shared" si="160"/>
        <v>May</v>
      </c>
      <c r="G3295" s="113">
        <f t="shared" si="158"/>
        <v>62</v>
      </c>
      <c r="H3295" s="49">
        <f t="shared" si="159"/>
        <v>368.90000000000003</v>
      </c>
    </row>
    <row r="3296" spans="1:8" x14ac:dyDescent="0.25">
      <c r="A3296" s="306" t="s">
        <v>654</v>
      </c>
      <c r="B3296" s="310">
        <v>8</v>
      </c>
      <c r="C3296" s="312">
        <v>24</v>
      </c>
      <c r="D3296" s="314">
        <v>14</v>
      </c>
      <c r="E3296" s="317">
        <v>1.3</v>
      </c>
      <c r="F3296" s="83" t="str">
        <f t="shared" si="160"/>
        <v>May</v>
      </c>
      <c r="G3296" s="113">
        <f t="shared" si="158"/>
        <v>24</v>
      </c>
      <c r="H3296" s="49">
        <f t="shared" si="159"/>
        <v>31.200000000000003</v>
      </c>
    </row>
    <row r="3297" spans="1:8" x14ac:dyDescent="0.25">
      <c r="A3297" s="306" t="s">
        <v>654</v>
      </c>
      <c r="B3297" s="310">
        <v>4</v>
      </c>
      <c r="C3297" s="312">
        <v>60</v>
      </c>
      <c r="D3297" s="314">
        <v>12</v>
      </c>
      <c r="E3297" s="317">
        <v>1.3</v>
      </c>
      <c r="F3297" s="83" t="str">
        <f t="shared" si="160"/>
        <v>May</v>
      </c>
      <c r="G3297" s="113">
        <f t="shared" si="158"/>
        <v>60</v>
      </c>
      <c r="H3297" s="49">
        <f t="shared" si="159"/>
        <v>78</v>
      </c>
    </row>
    <row r="3298" spans="1:8" x14ac:dyDescent="0.25">
      <c r="A3298" s="306" t="s">
        <v>654</v>
      </c>
      <c r="B3298" s="310">
        <v>18</v>
      </c>
      <c r="C3298" s="312">
        <v>96</v>
      </c>
      <c r="D3298" s="314">
        <v>16</v>
      </c>
      <c r="E3298" s="317">
        <v>1.3</v>
      </c>
      <c r="F3298" s="83" t="str">
        <f t="shared" si="160"/>
        <v>May</v>
      </c>
      <c r="G3298" s="113">
        <f t="shared" si="158"/>
        <v>96</v>
      </c>
      <c r="H3298" s="49">
        <f t="shared" si="159"/>
        <v>124.80000000000001</v>
      </c>
    </row>
    <row r="3299" spans="1:8" x14ac:dyDescent="0.25">
      <c r="A3299" s="306" t="s">
        <v>654</v>
      </c>
      <c r="B3299" s="310">
        <v>18</v>
      </c>
      <c r="C3299" s="312">
        <v>36</v>
      </c>
      <c r="D3299" s="314">
        <v>17</v>
      </c>
      <c r="E3299" s="317">
        <v>1.3</v>
      </c>
      <c r="F3299" s="83" t="str">
        <f t="shared" si="160"/>
        <v>May</v>
      </c>
      <c r="G3299" s="113">
        <f t="shared" si="158"/>
        <v>36</v>
      </c>
      <c r="H3299" s="49">
        <f t="shared" si="159"/>
        <v>46.800000000000004</v>
      </c>
    </row>
    <row r="3300" spans="1:8" x14ac:dyDescent="0.25">
      <c r="A3300" s="306" t="s">
        <v>656</v>
      </c>
      <c r="B3300" s="310">
        <v>23</v>
      </c>
      <c r="C3300" s="312">
        <v>72</v>
      </c>
      <c r="D3300" s="314">
        <v>9</v>
      </c>
      <c r="E3300" s="317">
        <v>0.65</v>
      </c>
      <c r="F3300" s="83" t="str">
        <f t="shared" si="160"/>
        <v>May</v>
      </c>
      <c r="G3300" s="113">
        <f t="shared" si="158"/>
        <v>72</v>
      </c>
      <c r="H3300" s="49">
        <f t="shared" si="159"/>
        <v>46.800000000000004</v>
      </c>
    </row>
    <row r="3301" spans="1:8" x14ac:dyDescent="0.25">
      <c r="A3301" s="306" t="s">
        <v>656</v>
      </c>
      <c r="B3301" s="310">
        <v>12</v>
      </c>
      <c r="C3301" s="312">
        <v>48</v>
      </c>
      <c r="D3301" s="314">
        <v>21</v>
      </c>
      <c r="E3301" s="317">
        <v>0.65300000000000002</v>
      </c>
      <c r="F3301" s="83" t="str">
        <f t="shared" si="160"/>
        <v>May</v>
      </c>
      <c r="G3301" s="113">
        <f t="shared" si="158"/>
        <v>48</v>
      </c>
      <c r="H3301" s="49">
        <f t="shared" si="159"/>
        <v>31.344000000000001</v>
      </c>
    </row>
    <row r="3302" spans="1:8" x14ac:dyDescent="0.25">
      <c r="A3302" s="306" t="s">
        <v>654</v>
      </c>
      <c r="B3302" s="310">
        <v>43</v>
      </c>
      <c r="C3302" s="312">
        <v>624</v>
      </c>
      <c r="D3302" s="314">
        <v>135</v>
      </c>
      <c r="E3302" s="317">
        <v>1.0289999999999999</v>
      </c>
      <c r="F3302" s="83" t="str">
        <f t="shared" si="160"/>
        <v>May</v>
      </c>
      <c r="G3302" s="113">
        <f t="shared" si="158"/>
        <v>624</v>
      </c>
      <c r="H3302" s="49">
        <f t="shared" si="159"/>
        <v>642.096</v>
      </c>
    </row>
    <row r="3303" spans="1:8" x14ac:dyDescent="0.25">
      <c r="A3303" s="306" t="s">
        <v>656</v>
      </c>
      <c r="B3303" s="310">
        <v>0</v>
      </c>
      <c r="C3303" s="312">
        <v>96</v>
      </c>
      <c r="D3303" s="314">
        <v>56</v>
      </c>
      <c r="E3303" s="317">
        <v>0.64790000000000003</v>
      </c>
      <c r="F3303" s="83" t="str">
        <f t="shared" si="160"/>
        <v>May</v>
      </c>
      <c r="G3303" s="113">
        <f t="shared" si="158"/>
        <v>96</v>
      </c>
      <c r="H3303" s="49">
        <f t="shared" si="159"/>
        <v>62.198400000000007</v>
      </c>
    </row>
    <row r="3304" spans="1:8" x14ac:dyDescent="0.25">
      <c r="A3304" s="306" t="s">
        <v>654</v>
      </c>
      <c r="B3304" s="310">
        <v>28</v>
      </c>
      <c r="C3304" s="312">
        <v>144</v>
      </c>
      <c r="D3304" s="314">
        <v>29</v>
      </c>
      <c r="E3304" s="317">
        <v>0.82</v>
      </c>
      <c r="F3304" s="83" t="str">
        <f t="shared" si="160"/>
        <v>May</v>
      </c>
      <c r="G3304" s="113">
        <f t="shared" si="158"/>
        <v>144</v>
      </c>
      <c r="H3304" s="49">
        <f t="shared" si="159"/>
        <v>118.08</v>
      </c>
    </row>
    <row r="3305" spans="1:8" x14ac:dyDescent="0.25">
      <c r="A3305" s="306" t="s">
        <v>656</v>
      </c>
      <c r="B3305" s="310">
        <v>0</v>
      </c>
      <c r="C3305" s="312">
        <v>72</v>
      </c>
      <c r="D3305" s="314">
        <v>15</v>
      </c>
      <c r="E3305" s="317">
        <v>0.65300000000000002</v>
      </c>
      <c r="F3305" s="83" t="str">
        <f t="shared" si="160"/>
        <v>May</v>
      </c>
      <c r="G3305" s="113">
        <f t="shared" si="158"/>
        <v>72</v>
      </c>
      <c r="H3305" s="49">
        <f t="shared" si="159"/>
        <v>47.016000000000005</v>
      </c>
    </row>
    <row r="3306" spans="1:8" x14ac:dyDescent="0.25">
      <c r="A3306" s="306" t="s">
        <v>650</v>
      </c>
      <c r="B3306" s="310">
        <v>0</v>
      </c>
      <c r="C3306" s="312">
        <v>91</v>
      </c>
      <c r="D3306" s="314">
        <v>5</v>
      </c>
      <c r="E3306" s="317">
        <v>3.5</v>
      </c>
      <c r="F3306" s="83" t="str">
        <f t="shared" si="160"/>
        <v>May</v>
      </c>
      <c r="G3306" s="113">
        <f t="shared" si="158"/>
        <v>91</v>
      </c>
      <c r="H3306" s="49">
        <f t="shared" si="159"/>
        <v>318.5</v>
      </c>
    </row>
    <row r="3307" spans="1:8" x14ac:dyDescent="0.25">
      <c r="A3307" s="305" t="s">
        <v>100</v>
      </c>
      <c r="B3307" s="310">
        <v>34</v>
      </c>
      <c r="C3307" s="312">
        <v>400</v>
      </c>
      <c r="D3307" s="314">
        <v>122</v>
      </c>
      <c r="E3307" s="317">
        <v>0.2646</v>
      </c>
      <c r="F3307" s="83" t="str">
        <f t="shared" si="160"/>
        <v>May</v>
      </c>
      <c r="G3307" s="113">
        <f t="shared" si="158"/>
        <v>400</v>
      </c>
      <c r="H3307" s="49">
        <f t="shared" si="159"/>
        <v>105.84</v>
      </c>
    </row>
    <row r="3308" spans="1:8" x14ac:dyDescent="0.25">
      <c r="A3308" s="305" t="s">
        <v>659</v>
      </c>
      <c r="B3308" s="310">
        <v>38</v>
      </c>
      <c r="C3308" s="312">
        <v>48</v>
      </c>
      <c r="D3308" s="314">
        <v>0</v>
      </c>
      <c r="E3308" s="317">
        <v>0.33300000000000002</v>
      </c>
      <c r="F3308" s="83" t="str">
        <f t="shared" si="160"/>
        <v>May</v>
      </c>
      <c r="G3308" s="113">
        <f t="shared" si="158"/>
        <v>48</v>
      </c>
      <c r="H3308" s="49">
        <f t="shared" si="159"/>
        <v>15.984000000000002</v>
      </c>
    </row>
    <row r="3309" spans="1:8" x14ac:dyDescent="0.25">
      <c r="A3309" s="305" t="s">
        <v>659</v>
      </c>
      <c r="B3309" s="310">
        <v>53</v>
      </c>
      <c r="C3309" s="312">
        <v>144</v>
      </c>
      <c r="D3309" s="314">
        <v>11</v>
      </c>
      <c r="E3309" s="317">
        <v>0.33300000000000002</v>
      </c>
      <c r="F3309" s="83" t="str">
        <f t="shared" si="160"/>
        <v>May</v>
      </c>
      <c r="G3309" s="113">
        <f t="shared" si="158"/>
        <v>144</v>
      </c>
      <c r="H3309" s="49">
        <f t="shared" si="159"/>
        <v>47.952000000000005</v>
      </c>
    </row>
    <row r="3310" spans="1:8" x14ac:dyDescent="0.25">
      <c r="A3310" s="306" t="s">
        <v>659</v>
      </c>
      <c r="B3310" s="310">
        <v>0</v>
      </c>
      <c r="C3310" s="312">
        <v>0</v>
      </c>
      <c r="D3310" s="314">
        <v>0</v>
      </c>
      <c r="E3310" s="315"/>
      <c r="F3310" s="83" t="str">
        <f t="shared" si="160"/>
        <v>May</v>
      </c>
      <c r="G3310" s="113">
        <f t="shared" si="158"/>
        <v>0</v>
      </c>
      <c r="H3310" s="49">
        <f t="shared" si="159"/>
        <v>0</v>
      </c>
    </row>
    <row r="3311" spans="1:8" x14ac:dyDescent="0.25">
      <c r="A3311" s="306" t="s">
        <v>650</v>
      </c>
      <c r="B3311" s="310">
        <v>0</v>
      </c>
      <c r="C3311" s="312">
        <v>67</v>
      </c>
      <c r="D3311" s="314">
        <v>0</v>
      </c>
      <c r="E3311" s="317">
        <v>3.95</v>
      </c>
      <c r="F3311" s="83" t="str">
        <f t="shared" si="160"/>
        <v>May</v>
      </c>
      <c r="G3311" s="113">
        <f t="shared" si="158"/>
        <v>67</v>
      </c>
      <c r="H3311" s="49">
        <f t="shared" si="159"/>
        <v>264.65000000000003</v>
      </c>
    </row>
    <row r="3312" spans="1:8" x14ac:dyDescent="0.25">
      <c r="A3312" s="306" t="s">
        <v>650</v>
      </c>
      <c r="B3312" s="310">
        <v>0</v>
      </c>
      <c r="C3312" s="312">
        <v>67</v>
      </c>
      <c r="D3312" s="314">
        <v>1</v>
      </c>
      <c r="E3312" s="317">
        <v>3.5</v>
      </c>
      <c r="F3312" s="83" t="str">
        <f t="shared" si="160"/>
        <v>May</v>
      </c>
      <c r="G3312" s="113">
        <f t="shared" si="158"/>
        <v>67</v>
      </c>
      <c r="H3312" s="49">
        <f t="shared" si="159"/>
        <v>234.5</v>
      </c>
    </row>
    <row r="3313" spans="1:8" x14ac:dyDescent="0.25">
      <c r="A3313" s="306" t="s">
        <v>656</v>
      </c>
      <c r="B3313" s="310">
        <v>0</v>
      </c>
      <c r="C3313" s="312">
        <v>144</v>
      </c>
      <c r="D3313" s="314">
        <v>36</v>
      </c>
      <c r="E3313" s="317">
        <v>0.65300000000000002</v>
      </c>
      <c r="F3313" s="83" t="str">
        <f t="shared" si="160"/>
        <v>May</v>
      </c>
      <c r="G3313" s="113">
        <f t="shared" si="158"/>
        <v>144</v>
      </c>
      <c r="H3313" s="49">
        <f t="shared" si="159"/>
        <v>94.032000000000011</v>
      </c>
    </row>
    <row r="3314" spans="1:8" x14ac:dyDescent="0.25">
      <c r="A3314" s="306" t="s">
        <v>654</v>
      </c>
      <c r="B3314" s="310">
        <v>6</v>
      </c>
      <c r="C3314" s="312">
        <v>48</v>
      </c>
      <c r="D3314" s="314">
        <v>0</v>
      </c>
      <c r="E3314" s="317">
        <v>1.0189999999999999</v>
      </c>
      <c r="F3314" s="83" t="str">
        <f t="shared" si="160"/>
        <v>May</v>
      </c>
      <c r="G3314" s="113">
        <f t="shared" si="158"/>
        <v>48</v>
      </c>
      <c r="H3314" s="49">
        <f t="shared" si="159"/>
        <v>48.911999999999992</v>
      </c>
    </row>
    <row r="3315" spans="1:8" x14ac:dyDescent="0.25">
      <c r="A3315" s="306" t="s">
        <v>654</v>
      </c>
      <c r="B3315" s="310">
        <v>20</v>
      </c>
      <c r="C3315" s="312">
        <v>96</v>
      </c>
      <c r="D3315" s="314">
        <v>30</v>
      </c>
      <c r="E3315" s="317">
        <v>1.0189999999999999</v>
      </c>
      <c r="F3315" s="83" t="str">
        <f t="shared" si="160"/>
        <v>May</v>
      </c>
      <c r="G3315" s="113">
        <f t="shared" si="158"/>
        <v>96</v>
      </c>
      <c r="H3315" s="49">
        <f t="shared" si="159"/>
        <v>97.823999999999984</v>
      </c>
    </row>
    <row r="3316" spans="1:8" x14ac:dyDescent="0.25">
      <c r="A3316" s="306" t="s">
        <v>654</v>
      </c>
      <c r="B3316" s="310">
        <v>36</v>
      </c>
      <c r="C3316" s="312">
        <v>120</v>
      </c>
      <c r="D3316" s="314">
        <v>47</v>
      </c>
      <c r="E3316" s="317">
        <v>1.0189999999999999</v>
      </c>
      <c r="F3316" s="83" t="str">
        <f t="shared" si="160"/>
        <v>May</v>
      </c>
      <c r="G3316" s="113">
        <f t="shared" si="158"/>
        <v>120</v>
      </c>
      <c r="H3316" s="49">
        <f t="shared" si="159"/>
        <v>122.27999999999999</v>
      </c>
    </row>
    <row r="3317" spans="1:8" x14ac:dyDescent="0.25">
      <c r="A3317" s="306" t="s">
        <v>654</v>
      </c>
      <c r="B3317" s="310">
        <v>24</v>
      </c>
      <c r="C3317" s="312">
        <v>96</v>
      </c>
      <c r="D3317" s="314">
        <v>25</v>
      </c>
      <c r="E3317" s="317">
        <v>1.0189999999999999</v>
      </c>
      <c r="F3317" s="83" t="str">
        <f t="shared" si="160"/>
        <v>May</v>
      </c>
      <c r="G3317" s="113">
        <f t="shared" si="158"/>
        <v>96</v>
      </c>
      <c r="H3317" s="49">
        <f t="shared" si="159"/>
        <v>97.823999999999984</v>
      </c>
    </row>
    <row r="3318" spans="1:8" x14ac:dyDescent="0.25">
      <c r="A3318" s="306" t="s">
        <v>654</v>
      </c>
      <c r="B3318" s="310">
        <v>8</v>
      </c>
      <c r="C3318" s="312">
        <v>96</v>
      </c>
      <c r="D3318" s="314">
        <v>11</v>
      </c>
      <c r="E3318" s="317">
        <v>1.0189999999999999</v>
      </c>
      <c r="F3318" s="83" t="str">
        <f t="shared" si="160"/>
        <v>May</v>
      </c>
      <c r="G3318" s="113">
        <f t="shared" si="158"/>
        <v>96</v>
      </c>
      <c r="H3318" s="49">
        <f t="shared" si="159"/>
        <v>97.823999999999984</v>
      </c>
    </row>
    <row r="3319" spans="1:8" x14ac:dyDescent="0.25">
      <c r="A3319" s="306" t="s">
        <v>654</v>
      </c>
      <c r="B3319" s="310"/>
      <c r="C3319" s="311"/>
      <c r="D3319" s="314">
        <v>16</v>
      </c>
      <c r="E3319" s="317">
        <v>1.02</v>
      </c>
      <c r="F3319" s="83" t="str">
        <f t="shared" si="160"/>
        <v>May</v>
      </c>
      <c r="G3319" s="113">
        <f t="shared" si="158"/>
        <v>0</v>
      </c>
      <c r="H3319" s="49">
        <f t="shared" si="159"/>
        <v>0</v>
      </c>
    </row>
    <row r="3320" spans="1:8" x14ac:dyDescent="0.25">
      <c r="A3320" s="306" t="s">
        <v>659</v>
      </c>
      <c r="B3320" s="310">
        <v>7</v>
      </c>
      <c r="C3320" s="312">
        <v>24</v>
      </c>
      <c r="D3320" s="314">
        <v>1</v>
      </c>
      <c r="E3320" s="317">
        <v>1.65</v>
      </c>
      <c r="F3320" s="83" t="str">
        <f t="shared" si="160"/>
        <v>May</v>
      </c>
      <c r="G3320" s="113">
        <f t="shared" si="158"/>
        <v>24</v>
      </c>
      <c r="H3320" s="49">
        <f t="shared" si="159"/>
        <v>39.599999999999994</v>
      </c>
    </row>
    <row r="3321" spans="1:8" x14ac:dyDescent="0.25">
      <c r="A3321" s="306" t="s">
        <v>244</v>
      </c>
      <c r="B3321" s="310">
        <v>1</v>
      </c>
      <c r="C3321" s="312">
        <v>39</v>
      </c>
      <c r="D3321" s="314">
        <v>1</v>
      </c>
      <c r="E3321" s="317">
        <v>2.6</v>
      </c>
      <c r="F3321" s="83" t="str">
        <f t="shared" si="160"/>
        <v>May</v>
      </c>
      <c r="G3321" s="113">
        <f t="shared" si="158"/>
        <v>39</v>
      </c>
      <c r="H3321" s="49">
        <f t="shared" si="159"/>
        <v>101.4</v>
      </c>
    </row>
    <row r="3322" spans="1:8" x14ac:dyDescent="0.25">
      <c r="A3322" s="306" t="s">
        <v>244</v>
      </c>
      <c r="B3322" s="310">
        <v>1</v>
      </c>
      <c r="C3322" s="312">
        <v>147</v>
      </c>
      <c r="D3322" s="314">
        <v>1</v>
      </c>
      <c r="E3322" s="317">
        <v>2.35</v>
      </c>
      <c r="F3322" s="83" t="str">
        <f t="shared" si="160"/>
        <v>May</v>
      </c>
      <c r="G3322" s="113">
        <f t="shared" si="158"/>
        <v>147</v>
      </c>
      <c r="H3322" s="49">
        <f t="shared" si="159"/>
        <v>345.45</v>
      </c>
    </row>
    <row r="3323" spans="1:8" x14ac:dyDescent="0.25">
      <c r="A3323" s="306" t="s">
        <v>660</v>
      </c>
      <c r="B3323" s="310">
        <v>0</v>
      </c>
      <c r="C3323" s="312">
        <v>24</v>
      </c>
      <c r="D3323" s="314">
        <v>0</v>
      </c>
      <c r="E3323" s="317">
        <v>1.75</v>
      </c>
      <c r="F3323" s="83" t="str">
        <f t="shared" si="160"/>
        <v>May</v>
      </c>
      <c r="G3323" s="113">
        <f t="shared" si="158"/>
        <v>24</v>
      </c>
      <c r="H3323" s="49">
        <f t="shared" si="159"/>
        <v>42</v>
      </c>
    </row>
    <row r="3324" spans="1:8" x14ac:dyDescent="0.25">
      <c r="A3324" s="306" t="s">
        <v>244</v>
      </c>
      <c r="B3324" s="310">
        <v>2</v>
      </c>
      <c r="C3324" s="312">
        <v>147</v>
      </c>
      <c r="D3324" s="314">
        <v>0</v>
      </c>
      <c r="E3324" s="317">
        <v>3.95</v>
      </c>
      <c r="F3324" s="83" t="str">
        <f t="shared" si="160"/>
        <v>May</v>
      </c>
      <c r="G3324" s="113">
        <f t="shared" si="158"/>
        <v>147</v>
      </c>
      <c r="H3324" s="49">
        <f t="shared" si="159"/>
        <v>580.65</v>
      </c>
    </row>
    <row r="3325" spans="1:8" x14ac:dyDescent="0.25">
      <c r="A3325" s="306" t="s">
        <v>660</v>
      </c>
      <c r="B3325" s="310">
        <v>0</v>
      </c>
      <c r="C3325" s="312">
        <v>48</v>
      </c>
      <c r="D3325" s="314">
        <v>0</v>
      </c>
      <c r="E3325" s="317">
        <v>2.25</v>
      </c>
      <c r="F3325" s="83" t="str">
        <f t="shared" si="160"/>
        <v>May</v>
      </c>
      <c r="G3325" s="113">
        <f t="shared" si="158"/>
        <v>48</v>
      </c>
      <c r="H3325" s="49">
        <f t="shared" si="159"/>
        <v>108</v>
      </c>
    </row>
    <row r="3326" spans="1:8" x14ac:dyDescent="0.25">
      <c r="A3326" s="306" t="s">
        <v>660</v>
      </c>
      <c r="B3326" s="310">
        <v>38</v>
      </c>
      <c r="C3326" s="312">
        <v>886</v>
      </c>
      <c r="D3326" s="314">
        <v>20</v>
      </c>
      <c r="E3326" s="317">
        <v>5.25</v>
      </c>
      <c r="F3326" s="83" t="str">
        <f t="shared" si="160"/>
        <v>May</v>
      </c>
      <c r="G3326" s="113">
        <f t="shared" si="158"/>
        <v>886</v>
      </c>
      <c r="H3326" s="49">
        <f t="shared" si="159"/>
        <v>4651.5</v>
      </c>
    </row>
    <row r="3327" spans="1:8" x14ac:dyDescent="0.25">
      <c r="A3327" s="306" t="s">
        <v>244</v>
      </c>
      <c r="B3327" s="310">
        <v>0</v>
      </c>
      <c r="C3327" s="312">
        <v>110</v>
      </c>
      <c r="D3327" s="314">
        <v>0</v>
      </c>
      <c r="E3327" s="317">
        <v>2.6</v>
      </c>
      <c r="F3327" s="83" t="str">
        <f t="shared" si="160"/>
        <v>May</v>
      </c>
      <c r="G3327" s="113">
        <f t="shared" si="158"/>
        <v>110</v>
      </c>
      <c r="H3327" s="49">
        <f t="shared" si="159"/>
        <v>286</v>
      </c>
    </row>
    <row r="3328" spans="1:8" x14ac:dyDescent="0.25">
      <c r="A3328" s="306" t="s">
        <v>244</v>
      </c>
      <c r="B3328" s="310">
        <v>6</v>
      </c>
      <c r="C3328" s="312">
        <v>162</v>
      </c>
      <c r="D3328" s="314">
        <v>0</v>
      </c>
      <c r="E3328" s="317">
        <v>3.5</v>
      </c>
      <c r="F3328" s="83" t="str">
        <f t="shared" si="160"/>
        <v>May</v>
      </c>
      <c r="G3328" s="113">
        <f t="shared" si="158"/>
        <v>162</v>
      </c>
      <c r="H3328" s="49">
        <f t="shared" si="159"/>
        <v>567</v>
      </c>
    </row>
    <row r="3329" spans="1:8" x14ac:dyDescent="0.25">
      <c r="A3329" s="306" t="s">
        <v>244</v>
      </c>
      <c r="B3329" s="310">
        <v>6</v>
      </c>
      <c r="C3329" s="312">
        <v>91</v>
      </c>
      <c r="D3329" s="314">
        <v>0</v>
      </c>
      <c r="E3329" s="317">
        <v>2.85</v>
      </c>
      <c r="F3329" s="83" t="str">
        <f t="shared" si="160"/>
        <v>May</v>
      </c>
      <c r="G3329" s="113">
        <f t="shared" si="158"/>
        <v>91</v>
      </c>
      <c r="H3329" s="49">
        <f t="shared" si="159"/>
        <v>259.35000000000002</v>
      </c>
    </row>
    <row r="3330" spans="1:8" x14ac:dyDescent="0.25">
      <c r="A3330" s="306" t="s">
        <v>100</v>
      </c>
      <c r="B3330" s="310">
        <v>2</v>
      </c>
      <c r="C3330" s="312">
        <v>146</v>
      </c>
      <c r="D3330" s="314">
        <v>0</v>
      </c>
      <c r="E3330" s="317">
        <v>2.4500000000000002</v>
      </c>
      <c r="F3330" s="83" t="str">
        <f t="shared" si="160"/>
        <v>May</v>
      </c>
      <c r="G3330" s="113">
        <f t="shared" si="158"/>
        <v>146</v>
      </c>
      <c r="H3330" s="49">
        <f t="shared" si="159"/>
        <v>357.70000000000005</v>
      </c>
    </row>
    <row r="3331" spans="1:8" x14ac:dyDescent="0.25">
      <c r="A3331" s="306" t="s">
        <v>650</v>
      </c>
      <c r="B3331" s="310">
        <v>0</v>
      </c>
      <c r="C3331" s="312">
        <v>119</v>
      </c>
      <c r="D3331" s="314">
        <v>0</v>
      </c>
      <c r="E3331" s="317">
        <v>4.95</v>
      </c>
      <c r="F3331" s="83" t="str">
        <f t="shared" si="160"/>
        <v>May</v>
      </c>
      <c r="G3331" s="113">
        <f t="shared" ref="G3331:G3394" si="161">IFERROR(IF(C3331=" ",0,C3331),0)</f>
        <v>119</v>
      </c>
      <c r="H3331" s="49">
        <f t="shared" ref="H3331:H3394" si="162">IFERROR(G3331 * E3331, 0)</f>
        <v>589.05000000000007</v>
      </c>
    </row>
    <row r="3332" spans="1:8" x14ac:dyDescent="0.25">
      <c r="A3332" s="306" t="s">
        <v>100</v>
      </c>
      <c r="B3332" s="310">
        <v>0</v>
      </c>
      <c r="C3332" s="312">
        <v>72</v>
      </c>
      <c r="D3332" s="314">
        <v>12</v>
      </c>
      <c r="E3332" s="317">
        <v>0.91800000000000004</v>
      </c>
      <c r="F3332" s="83" t="str">
        <f t="shared" si="160"/>
        <v>May</v>
      </c>
      <c r="G3332" s="113">
        <f t="shared" si="161"/>
        <v>72</v>
      </c>
      <c r="H3332" s="49">
        <f t="shared" si="162"/>
        <v>66.096000000000004</v>
      </c>
    </row>
    <row r="3333" spans="1:8" x14ac:dyDescent="0.25">
      <c r="A3333" s="309"/>
      <c r="B3333" s="310"/>
      <c r="C3333" s="312">
        <v>0</v>
      </c>
      <c r="D3333" s="314"/>
      <c r="E3333" s="321"/>
      <c r="F3333" s="83" t="str">
        <f t="shared" si="160"/>
        <v>May</v>
      </c>
      <c r="G3333" s="113">
        <f t="shared" si="161"/>
        <v>0</v>
      </c>
      <c r="H3333" s="49">
        <f t="shared" si="162"/>
        <v>0</v>
      </c>
    </row>
    <row r="3334" spans="1:8" x14ac:dyDescent="0.25">
      <c r="A3334" s="307" t="s">
        <v>623</v>
      </c>
      <c r="B3334" s="310">
        <v>7</v>
      </c>
      <c r="C3334" s="312">
        <v>177</v>
      </c>
      <c r="D3334" s="314">
        <v>10</v>
      </c>
      <c r="E3334" s="317">
        <v>2.6682000000000001</v>
      </c>
      <c r="F3334" s="83" t="str">
        <f t="shared" si="160"/>
        <v>May</v>
      </c>
      <c r="G3334" s="113">
        <f t="shared" si="161"/>
        <v>177</v>
      </c>
      <c r="H3334" s="49">
        <f t="shared" si="162"/>
        <v>472.27140000000003</v>
      </c>
    </row>
    <row r="3335" spans="1:8" x14ac:dyDescent="0.25">
      <c r="A3335" s="307" t="s">
        <v>623</v>
      </c>
      <c r="B3335" s="310">
        <v>3</v>
      </c>
      <c r="C3335" s="312">
        <v>18</v>
      </c>
      <c r="D3335" s="314">
        <v>3</v>
      </c>
      <c r="E3335" s="317">
        <v>2.3788999999999998</v>
      </c>
      <c r="F3335" s="83" t="str">
        <f t="shared" si="160"/>
        <v>May</v>
      </c>
      <c r="G3335" s="113">
        <f t="shared" si="161"/>
        <v>18</v>
      </c>
      <c r="H3335" s="49">
        <f t="shared" si="162"/>
        <v>42.8202</v>
      </c>
    </row>
    <row r="3336" spans="1:8" x14ac:dyDescent="0.25">
      <c r="A3336" s="307" t="s">
        <v>623</v>
      </c>
      <c r="B3336" s="310">
        <v>2.5</v>
      </c>
      <c r="C3336" s="312">
        <v>47</v>
      </c>
      <c r="D3336" s="314">
        <v>4</v>
      </c>
      <c r="E3336" s="317">
        <v>2.52</v>
      </c>
      <c r="F3336" s="83" t="str">
        <f t="shared" si="160"/>
        <v>May</v>
      </c>
      <c r="G3336" s="113">
        <f t="shared" si="161"/>
        <v>47</v>
      </c>
      <c r="H3336" s="49">
        <f t="shared" si="162"/>
        <v>118.44</v>
      </c>
    </row>
    <row r="3337" spans="1:8" x14ac:dyDescent="0.25">
      <c r="A3337" s="307" t="s">
        <v>623</v>
      </c>
      <c r="B3337" s="310">
        <v>2</v>
      </c>
      <c r="C3337" s="312">
        <v>12</v>
      </c>
      <c r="D3337" s="314">
        <v>0</v>
      </c>
      <c r="E3337" s="317">
        <v>6.52</v>
      </c>
      <c r="F3337" s="83" t="str">
        <f t="shared" si="160"/>
        <v>May</v>
      </c>
      <c r="G3337" s="113">
        <f t="shared" si="161"/>
        <v>12</v>
      </c>
      <c r="H3337" s="49">
        <f t="shared" si="162"/>
        <v>78.239999999999995</v>
      </c>
    </row>
    <row r="3338" spans="1:8" x14ac:dyDescent="0.25">
      <c r="A3338" s="307" t="s">
        <v>623</v>
      </c>
      <c r="B3338" s="310"/>
      <c r="C3338" s="312">
        <v>0</v>
      </c>
      <c r="D3338" s="314"/>
      <c r="E3338" s="317">
        <v>3.86</v>
      </c>
      <c r="F3338" s="83" t="str">
        <f t="shared" ref="F3338:F3401" si="163">"May"</f>
        <v>May</v>
      </c>
      <c r="G3338" s="113">
        <f t="shared" si="161"/>
        <v>0</v>
      </c>
      <c r="H3338" s="49">
        <f t="shared" si="162"/>
        <v>0</v>
      </c>
    </row>
    <row r="3339" spans="1:8" x14ac:dyDescent="0.25">
      <c r="A3339" s="307" t="s">
        <v>623</v>
      </c>
      <c r="B3339" s="310">
        <v>21</v>
      </c>
      <c r="C3339" s="312">
        <v>72</v>
      </c>
      <c r="D3339" s="314">
        <v>18</v>
      </c>
      <c r="E3339" s="317">
        <v>1.51</v>
      </c>
      <c r="F3339" s="83" t="str">
        <f t="shared" si="163"/>
        <v>May</v>
      </c>
      <c r="G3339" s="113">
        <f t="shared" si="161"/>
        <v>72</v>
      </c>
      <c r="H3339" s="49">
        <f t="shared" si="162"/>
        <v>108.72</v>
      </c>
    </row>
    <row r="3340" spans="1:8" x14ac:dyDescent="0.25">
      <c r="A3340" s="307" t="s">
        <v>623</v>
      </c>
      <c r="B3340" s="310">
        <v>9</v>
      </c>
      <c r="C3340" s="312">
        <v>24</v>
      </c>
      <c r="D3340" s="314">
        <v>12</v>
      </c>
      <c r="E3340" s="317">
        <v>1.7875000000000001</v>
      </c>
      <c r="F3340" s="83" t="str">
        <f t="shared" si="163"/>
        <v>May</v>
      </c>
      <c r="G3340" s="113">
        <f t="shared" si="161"/>
        <v>24</v>
      </c>
      <c r="H3340" s="49">
        <f t="shared" si="162"/>
        <v>42.900000000000006</v>
      </c>
    </row>
    <row r="3341" spans="1:8" x14ac:dyDescent="0.25">
      <c r="A3341" s="307" t="s">
        <v>623</v>
      </c>
      <c r="B3341" s="310">
        <v>26</v>
      </c>
      <c r="C3341" s="312">
        <v>0</v>
      </c>
      <c r="D3341" s="314">
        <v>12</v>
      </c>
      <c r="E3341" s="317">
        <v>0.60124999999999995</v>
      </c>
      <c r="F3341" s="83" t="str">
        <f t="shared" si="163"/>
        <v>May</v>
      </c>
      <c r="G3341" s="113">
        <f t="shared" si="161"/>
        <v>0</v>
      </c>
      <c r="H3341" s="49">
        <f t="shared" si="162"/>
        <v>0</v>
      </c>
    </row>
    <row r="3342" spans="1:8" x14ac:dyDescent="0.25">
      <c r="A3342" s="307" t="s">
        <v>623</v>
      </c>
      <c r="B3342" s="310"/>
      <c r="C3342" s="312">
        <v>18</v>
      </c>
      <c r="D3342" s="314"/>
      <c r="E3342" s="317">
        <v>2.1560000000000001</v>
      </c>
      <c r="F3342" s="83" t="str">
        <f t="shared" si="163"/>
        <v>May</v>
      </c>
      <c r="G3342" s="113">
        <f t="shared" si="161"/>
        <v>18</v>
      </c>
      <c r="H3342" s="49">
        <f t="shared" si="162"/>
        <v>38.808</v>
      </c>
    </row>
    <row r="3343" spans="1:8" x14ac:dyDescent="0.25">
      <c r="A3343" s="308" t="s">
        <v>622</v>
      </c>
      <c r="B3343" s="310">
        <v>5.5</v>
      </c>
      <c r="C3343" s="312">
        <v>35</v>
      </c>
      <c r="D3343" s="314">
        <v>7.5</v>
      </c>
      <c r="E3343" s="317">
        <v>8</v>
      </c>
      <c r="F3343" s="83" t="str">
        <f t="shared" si="163"/>
        <v>May</v>
      </c>
      <c r="G3343" s="113">
        <f t="shared" si="161"/>
        <v>35</v>
      </c>
      <c r="H3343" s="49">
        <f t="shared" si="162"/>
        <v>280</v>
      </c>
    </row>
    <row r="3344" spans="1:8" x14ac:dyDescent="0.25">
      <c r="A3344" s="308" t="s">
        <v>622</v>
      </c>
      <c r="B3344" s="310">
        <v>2</v>
      </c>
      <c r="C3344" s="312">
        <v>7</v>
      </c>
      <c r="D3344" s="314">
        <v>2</v>
      </c>
      <c r="E3344" s="317">
        <v>8</v>
      </c>
      <c r="F3344" s="83" t="str">
        <f t="shared" si="163"/>
        <v>May</v>
      </c>
      <c r="G3344" s="113">
        <f t="shared" si="161"/>
        <v>7</v>
      </c>
      <c r="H3344" s="49">
        <f t="shared" si="162"/>
        <v>56</v>
      </c>
    </row>
    <row r="3345" spans="1:8" x14ac:dyDescent="0.25">
      <c r="A3345" s="308" t="s">
        <v>622</v>
      </c>
      <c r="B3345" s="310">
        <v>1</v>
      </c>
      <c r="C3345" s="312">
        <v>17</v>
      </c>
      <c r="D3345" s="314">
        <v>3</v>
      </c>
      <c r="E3345" s="317">
        <v>8</v>
      </c>
      <c r="F3345" s="83" t="str">
        <f t="shared" si="163"/>
        <v>May</v>
      </c>
      <c r="G3345" s="113">
        <f t="shared" si="161"/>
        <v>17</v>
      </c>
      <c r="H3345" s="49">
        <f t="shared" si="162"/>
        <v>136</v>
      </c>
    </row>
    <row r="3346" spans="1:8" x14ac:dyDescent="0.25">
      <c r="A3346" s="308" t="s">
        <v>622</v>
      </c>
      <c r="B3346" s="310">
        <v>0.5</v>
      </c>
      <c r="C3346" s="312">
        <v>0</v>
      </c>
      <c r="D3346" s="314">
        <v>0.5</v>
      </c>
      <c r="E3346" s="317">
        <v>31</v>
      </c>
      <c r="F3346" s="83" t="str">
        <f t="shared" si="163"/>
        <v>May</v>
      </c>
      <c r="G3346" s="113">
        <f t="shared" si="161"/>
        <v>0</v>
      </c>
      <c r="H3346" s="49">
        <f t="shared" si="162"/>
        <v>0</v>
      </c>
    </row>
    <row r="3347" spans="1:8" x14ac:dyDescent="0.25">
      <c r="A3347" s="307" t="s">
        <v>622</v>
      </c>
      <c r="B3347" s="310">
        <v>10</v>
      </c>
      <c r="C3347" s="312">
        <v>54</v>
      </c>
      <c r="D3347" s="314">
        <v>5</v>
      </c>
      <c r="E3347" s="317">
        <v>3.32</v>
      </c>
      <c r="F3347" s="83" t="str">
        <f t="shared" si="163"/>
        <v>May</v>
      </c>
      <c r="G3347" s="113">
        <f t="shared" si="161"/>
        <v>54</v>
      </c>
      <c r="H3347" s="49">
        <f t="shared" si="162"/>
        <v>179.28</v>
      </c>
    </row>
    <row r="3348" spans="1:8" x14ac:dyDescent="0.25">
      <c r="A3348" s="307" t="s">
        <v>622</v>
      </c>
      <c r="B3348" s="310"/>
      <c r="C3348" s="312">
        <v>0</v>
      </c>
      <c r="D3348" s="314"/>
      <c r="E3348" s="317">
        <v>2.4400000000000002E-2</v>
      </c>
      <c r="F3348" s="83" t="str">
        <f t="shared" si="163"/>
        <v>May</v>
      </c>
      <c r="G3348" s="113">
        <f t="shared" si="161"/>
        <v>0</v>
      </c>
      <c r="H3348" s="49">
        <f t="shared" si="162"/>
        <v>0</v>
      </c>
    </row>
    <row r="3349" spans="1:8" x14ac:dyDescent="0.25">
      <c r="A3349" s="307" t="s">
        <v>622</v>
      </c>
      <c r="B3349" s="310"/>
      <c r="C3349" s="312">
        <v>2500</v>
      </c>
      <c r="D3349" s="314"/>
      <c r="E3349" s="317">
        <v>3.2599999999999997E-2</v>
      </c>
      <c r="F3349" s="83" t="str">
        <f t="shared" si="163"/>
        <v>May</v>
      </c>
      <c r="G3349" s="113">
        <f t="shared" si="161"/>
        <v>2500</v>
      </c>
      <c r="H3349" s="49">
        <f t="shared" si="162"/>
        <v>81.499999999999986</v>
      </c>
    </row>
    <row r="3350" spans="1:8" x14ac:dyDescent="0.25">
      <c r="A3350" s="307" t="s">
        <v>629</v>
      </c>
      <c r="B3350" s="310">
        <v>0</v>
      </c>
      <c r="C3350" s="312">
        <v>6</v>
      </c>
      <c r="D3350" s="314">
        <v>2</v>
      </c>
      <c r="E3350" s="317">
        <v>16</v>
      </c>
      <c r="F3350" s="83" t="str">
        <f t="shared" si="163"/>
        <v>May</v>
      </c>
      <c r="G3350" s="113">
        <f t="shared" si="161"/>
        <v>6</v>
      </c>
      <c r="H3350" s="49">
        <f t="shared" si="162"/>
        <v>96</v>
      </c>
    </row>
    <row r="3351" spans="1:8" x14ac:dyDescent="0.25">
      <c r="A3351" s="307" t="s">
        <v>629</v>
      </c>
      <c r="B3351" s="310">
        <v>0.5</v>
      </c>
      <c r="C3351" s="312">
        <v>9</v>
      </c>
      <c r="D3351" s="314">
        <v>3</v>
      </c>
      <c r="E3351" s="317">
        <v>16</v>
      </c>
      <c r="F3351" s="83" t="str">
        <f t="shared" si="163"/>
        <v>May</v>
      </c>
      <c r="G3351" s="113">
        <f t="shared" si="161"/>
        <v>9</v>
      </c>
      <c r="H3351" s="49">
        <f t="shared" si="162"/>
        <v>144</v>
      </c>
    </row>
    <row r="3352" spans="1:8" x14ac:dyDescent="0.25">
      <c r="A3352" s="307" t="s">
        <v>629</v>
      </c>
      <c r="B3352" s="310">
        <v>3</v>
      </c>
      <c r="C3352" s="312">
        <v>12</v>
      </c>
      <c r="D3352" s="314">
        <v>10</v>
      </c>
      <c r="E3352" s="317">
        <v>12.5</v>
      </c>
      <c r="F3352" s="83" t="str">
        <f t="shared" si="163"/>
        <v>May</v>
      </c>
      <c r="G3352" s="113">
        <f t="shared" si="161"/>
        <v>12</v>
      </c>
      <c r="H3352" s="49">
        <f t="shared" si="162"/>
        <v>150</v>
      </c>
    </row>
    <row r="3353" spans="1:8" x14ac:dyDescent="0.25">
      <c r="A3353" s="307" t="s">
        <v>629</v>
      </c>
      <c r="B3353" s="310">
        <v>1</v>
      </c>
      <c r="C3353" s="312">
        <v>12</v>
      </c>
      <c r="D3353" s="314">
        <v>7</v>
      </c>
      <c r="E3353" s="317">
        <v>12.5</v>
      </c>
      <c r="F3353" s="83" t="str">
        <f t="shared" si="163"/>
        <v>May</v>
      </c>
      <c r="G3353" s="113">
        <f t="shared" si="161"/>
        <v>12</v>
      </c>
      <c r="H3353" s="49">
        <f t="shared" si="162"/>
        <v>150</v>
      </c>
    </row>
    <row r="3354" spans="1:8" x14ac:dyDescent="0.25">
      <c r="A3354" s="307" t="s">
        <v>629</v>
      </c>
      <c r="B3354" s="310">
        <v>4</v>
      </c>
      <c r="C3354" s="312">
        <v>20</v>
      </c>
      <c r="D3354" s="314">
        <v>4</v>
      </c>
      <c r="E3354" s="317">
        <v>5.15</v>
      </c>
      <c r="F3354" s="83" t="str">
        <f t="shared" si="163"/>
        <v>May</v>
      </c>
      <c r="G3354" s="113">
        <f t="shared" si="161"/>
        <v>20</v>
      </c>
      <c r="H3354" s="49">
        <f t="shared" si="162"/>
        <v>103</v>
      </c>
    </row>
    <row r="3355" spans="1:8" x14ac:dyDescent="0.25">
      <c r="A3355" s="307" t="s">
        <v>629</v>
      </c>
      <c r="B3355" s="310">
        <v>7</v>
      </c>
      <c r="C3355" s="312">
        <v>0</v>
      </c>
      <c r="D3355" s="314">
        <v>7</v>
      </c>
      <c r="E3355" s="315"/>
      <c r="F3355" s="83" t="str">
        <f t="shared" si="163"/>
        <v>May</v>
      </c>
      <c r="G3355" s="113">
        <f t="shared" si="161"/>
        <v>0</v>
      </c>
      <c r="H3355" s="49">
        <f t="shared" si="162"/>
        <v>0</v>
      </c>
    </row>
    <row r="3356" spans="1:8" x14ac:dyDescent="0.25">
      <c r="A3356" s="307" t="s">
        <v>629</v>
      </c>
      <c r="B3356" s="310">
        <v>1</v>
      </c>
      <c r="C3356" s="312">
        <v>9</v>
      </c>
      <c r="D3356" s="314">
        <v>1</v>
      </c>
      <c r="E3356" s="317">
        <v>5.47</v>
      </c>
      <c r="F3356" s="83" t="str">
        <f t="shared" si="163"/>
        <v>May</v>
      </c>
      <c r="G3356" s="113">
        <f t="shared" si="161"/>
        <v>9</v>
      </c>
      <c r="H3356" s="49">
        <f t="shared" si="162"/>
        <v>49.23</v>
      </c>
    </row>
    <row r="3357" spans="1:8" x14ac:dyDescent="0.25">
      <c r="A3357" s="307" t="s">
        <v>629</v>
      </c>
      <c r="B3357" s="310">
        <v>0.5</v>
      </c>
      <c r="C3357" s="312">
        <v>0</v>
      </c>
      <c r="D3357" s="314">
        <v>0</v>
      </c>
      <c r="E3357" s="317">
        <v>5.8</v>
      </c>
      <c r="F3357" s="83" t="str">
        <f t="shared" si="163"/>
        <v>May</v>
      </c>
      <c r="G3357" s="113">
        <f t="shared" si="161"/>
        <v>0</v>
      </c>
      <c r="H3357" s="49">
        <f t="shared" si="162"/>
        <v>0</v>
      </c>
    </row>
    <row r="3358" spans="1:8" x14ac:dyDescent="0.25">
      <c r="A3358" s="307" t="s">
        <v>629</v>
      </c>
      <c r="B3358" s="310">
        <v>1</v>
      </c>
      <c r="C3358" s="312">
        <v>1</v>
      </c>
      <c r="D3358" s="314">
        <v>0</v>
      </c>
      <c r="E3358" s="317">
        <v>5.47</v>
      </c>
      <c r="F3358" s="83" t="str">
        <f t="shared" si="163"/>
        <v>May</v>
      </c>
      <c r="G3358" s="113">
        <f t="shared" si="161"/>
        <v>1</v>
      </c>
      <c r="H3358" s="49">
        <f t="shared" si="162"/>
        <v>5.47</v>
      </c>
    </row>
    <row r="3359" spans="1:8" x14ac:dyDescent="0.25">
      <c r="A3359" s="307" t="s">
        <v>629</v>
      </c>
      <c r="B3359" s="310">
        <v>0.5</v>
      </c>
      <c r="C3359" s="312">
        <v>0</v>
      </c>
      <c r="D3359" s="314">
        <v>0</v>
      </c>
      <c r="E3359" s="315"/>
      <c r="F3359" s="83" t="str">
        <f t="shared" si="163"/>
        <v>May</v>
      </c>
      <c r="G3359" s="113">
        <f t="shared" si="161"/>
        <v>0</v>
      </c>
      <c r="H3359" s="49">
        <f t="shared" si="162"/>
        <v>0</v>
      </c>
    </row>
    <row r="3360" spans="1:8" x14ac:dyDescent="0.25">
      <c r="A3360" s="307" t="s">
        <v>629</v>
      </c>
      <c r="B3360" s="310">
        <v>3.5</v>
      </c>
      <c r="C3360" s="312">
        <v>0</v>
      </c>
      <c r="D3360" s="314">
        <v>4</v>
      </c>
      <c r="E3360" s="315"/>
      <c r="F3360" s="83" t="str">
        <f t="shared" si="163"/>
        <v>May</v>
      </c>
      <c r="G3360" s="113">
        <f t="shared" si="161"/>
        <v>0</v>
      </c>
      <c r="H3360" s="49">
        <f t="shared" si="162"/>
        <v>0</v>
      </c>
    </row>
    <row r="3361" spans="1:8" x14ac:dyDescent="0.25">
      <c r="A3361" s="307" t="s">
        <v>629</v>
      </c>
      <c r="B3361" s="310">
        <v>4</v>
      </c>
      <c r="C3361" s="312">
        <v>0</v>
      </c>
      <c r="D3361" s="314">
        <v>1</v>
      </c>
      <c r="E3361" s="315"/>
      <c r="F3361" s="83" t="str">
        <f t="shared" si="163"/>
        <v>May</v>
      </c>
      <c r="G3361" s="113">
        <f t="shared" si="161"/>
        <v>0</v>
      </c>
      <c r="H3361" s="49">
        <f t="shared" si="162"/>
        <v>0</v>
      </c>
    </row>
    <row r="3362" spans="1:8" x14ac:dyDescent="0.25">
      <c r="A3362" s="307" t="s">
        <v>629</v>
      </c>
      <c r="B3362" s="310">
        <v>0.5</v>
      </c>
      <c r="C3362" s="312">
        <v>0</v>
      </c>
      <c r="D3362" s="314">
        <v>0.5</v>
      </c>
      <c r="E3362" s="315"/>
      <c r="F3362" s="83" t="str">
        <f t="shared" si="163"/>
        <v>May</v>
      </c>
      <c r="G3362" s="113">
        <f t="shared" si="161"/>
        <v>0</v>
      </c>
      <c r="H3362" s="49">
        <f t="shared" si="162"/>
        <v>0</v>
      </c>
    </row>
    <row r="3363" spans="1:8" x14ac:dyDescent="0.25">
      <c r="A3363" s="307" t="s">
        <v>629</v>
      </c>
      <c r="B3363" s="310">
        <v>2</v>
      </c>
      <c r="C3363" s="312">
        <v>0</v>
      </c>
      <c r="D3363" s="314">
        <v>1</v>
      </c>
      <c r="E3363" s="317">
        <v>5.47</v>
      </c>
      <c r="F3363" s="83" t="str">
        <f t="shared" si="163"/>
        <v>May</v>
      </c>
      <c r="G3363" s="113">
        <f t="shared" si="161"/>
        <v>0</v>
      </c>
      <c r="H3363" s="49">
        <f t="shared" si="162"/>
        <v>0</v>
      </c>
    </row>
    <row r="3364" spans="1:8" x14ac:dyDescent="0.25">
      <c r="A3364" s="307" t="s">
        <v>629</v>
      </c>
      <c r="B3364" s="310">
        <v>0.5</v>
      </c>
      <c r="C3364" s="312">
        <v>9</v>
      </c>
      <c r="D3364" s="314">
        <v>2</v>
      </c>
      <c r="E3364" s="317">
        <v>5.47</v>
      </c>
      <c r="F3364" s="83" t="str">
        <f t="shared" si="163"/>
        <v>May</v>
      </c>
      <c r="G3364" s="113">
        <f t="shared" si="161"/>
        <v>9</v>
      </c>
      <c r="H3364" s="49">
        <f t="shared" si="162"/>
        <v>49.23</v>
      </c>
    </row>
    <row r="3365" spans="1:8" x14ac:dyDescent="0.25">
      <c r="A3365" s="307" t="s">
        <v>629</v>
      </c>
      <c r="B3365" s="310">
        <v>1</v>
      </c>
      <c r="C3365" s="312">
        <v>5</v>
      </c>
      <c r="D3365" s="314">
        <v>1</v>
      </c>
      <c r="E3365" s="317">
        <v>5.47</v>
      </c>
      <c r="F3365" s="83" t="str">
        <f t="shared" si="163"/>
        <v>May</v>
      </c>
      <c r="G3365" s="113">
        <f t="shared" si="161"/>
        <v>5</v>
      </c>
      <c r="H3365" s="49">
        <f t="shared" si="162"/>
        <v>27.349999999999998</v>
      </c>
    </row>
    <row r="3366" spans="1:8" x14ac:dyDescent="0.25">
      <c r="A3366" s="307" t="s">
        <v>629</v>
      </c>
      <c r="B3366" s="310">
        <v>1</v>
      </c>
      <c r="C3366" s="312">
        <v>4</v>
      </c>
      <c r="D3366" s="314">
        <v>1</v>
      </c>
      <c r="E3366" s="317">
        <v>5.47</v>
      </c>
      <c r="F3366" s="83" t="str">
        <f t="shared" si="163"/>
        <v>May</v>
      </c>
      <c r="G3366" s="113">
        <f t="shared" si="161"/>
        <v>4</v>
      </c>
      <c r="H3366" s="49">
        <f t="shared" si="162"/>
        <v>21.88</v>
      </c>
    </row>
    <row r="3367" spans="1:8" x14ac:dyDescent="0.25">
      <c r="A3367" s="307" t="s">
        <v>629</v>
      </c>
      <c r="B3367" s="310">
        <v>2</v>
      </c>
      <c r="C3367" s="312">
        <v>8</v>
      </c>
      <c r="D3367" s="314">
        <v>0.25</v>
      </c>
      <c r="E3367" s="317">
        <v>5.47</v>
      </c>
      <c r="F3367" s="83" t="str">
        <f t="shared" si="163"/>
        <v>May</v>
      </c>
      <c r="G3367" s="113">
        <f t="shared" si="161"/>
        <v>8</v>
      </c>
      <c r="H3367" s="49">
        <f t="shared" si="162"/>
        <v>43.76</v>
      </c>
    </row>
    <row r="3368" spans="1:8" x14ac:dyDescent="0.25">
      <c r="A3368" s="307" t="s">
        <v>629</v>
      </c>
      <c r="B3368" s="310">
        <v>0.5</v>
      </c>
      <c r="C3368" s="312">
        <v>2</v>
      </c>
      <c r="D3368" s="314">
        <v>0.5</v>
      </c>
      <c r="E3368" s="315"/>
      <c r="F3368" s="83" t="str">
        <f t="shared" si="163"/>
        <v>May</v>
      </c>
      <c r="G3368" s="113">
        <f t="shared" si="161"/>
        <v>2</v>
      </c>
      <c r="H3368" s="49">
        <f t="shared" si="162"/>
        <v>0</v>
      </c>
    </row>
    <row r="3369" spans="1:8" x14ac:dyDescent="0.25">
      <c r="A3369" s="307" t="s">
        <v>629</v>
      </c>
      <c r="B3369" s="310">
        <v>6</v>
      </c>
      <c r="C3369" s="312">
        <v>0</v>
      </c>
      <c r="D3369" s="314">
        <v>6</v>
      </c>
      <c r="E3369" s="315"/>
      <c r="F3369" s="83" t="str">
        <f t="shared" si="163"/>
        <v>May</v>
      </c>
      <c r="G3369" s="113">
        <f t="shared" si="161"/>
        <v>0</v>
      </c>
      <c r="H3369" s="49">
        <f t="shared" si="162"/>
        <v>0</v>
      </c>
    </row>
    <row r="3370" spans="1:8" x14ac:dyDescent="0.25">
      <c r="A3370" s="307" t="s">
        <v>629</v>
      </c>
      <c r="B3370" s="310">
        <v>0.5</v>
      </c>
      <c r="C3370" s="312">
        <v>0</v>
      </c>
      <c r="D3370" s="314">
        <v>1</v>
      </c>
      <c r="E3370" s="315"/>
      <c r="F3370" s="83" t="str">
        <f t="shared" si="163"/>
        <v>May</v>
      </c>
      <c r="G3370" s="113">
        <f t="shared" si="161"/>
        <v>0</v>
      </c>
      <c r="H3370" s="49">
        <f t="shared" si="162"/>
        <v>0</v>
      </c>
    </row>
    <row r="3371" spans="1:8" x14ac:dyDescent="0.25">
      <c r="A3371" s="307" t="s">
        <v>629</v>
      </c>
      <c r="B3371" s="310">
        <v>3.5</v>
      </c>
      <c r="C3371" s="312">
        <v>0</v>
      </c>
      <c r="D3371" s="314">
        <v>4</v>
      </c>
      <c r="E3371" s="315"/>
      <c r="F3371" s="83" t="str">
        <f t="shared" si="163"/>
        <v>May</v>
      </c>
      <c r="G3371" s="113">
        <f t="shared" si="161"/>
        <v>0</v>
      </c>
      <c r="H3371" s="49">
        <f t="shared" si="162"/>
        <v>0</v>
      </c>
    </row>
    <row r="3372" spans="1:8" x14ac:dyDescent="0.25">
      <c r="A3372" s="307" t="s">
        <v>629</v>
      </c>
      <c r="B3372" s="310">
        <v>0</v>
      </c>
      <c r="C3372" s="311"/>
      <c r="D3372" s="314">
        <v>2</v>
      </c>
      <c r="E3372" s="317">
        <v>5.47</v>
      </c>
      <c r="F3372" s="83" t="str">
        <f t="shared" si="163"/>
        <v>May</v>
      </c>
      <c r="G3372" s="113">
        <f t="shared" si="161"/>
        <v>0</v>
      </c>
      <c r="H3372" s="49">
        <f t="shared" si="162"/>
        <v>0</v>
      </c>
    </row>
    <row r="3373" spans="1:8" x14ac:dyDescent="0.25">
      <c r="A3373" s="307" t="s">
        <v>629</v>
      </c>
      <c r="B3373" s="310">
        <v>0</v>
      </c>
      <c r="C3373" s="312">
        <v>9</v>
      </c>
      <c r="D3373" s="314">
        <v>1</v>
      </c>
      <c r="E3373" s="317">
        <v>6.5</v>
      </c>
      <c r="F3373" s="83" t="str">
        <f t="shared" si="163"/>
        <v>May</v>
      </c>
      <c r="G3373" s="113">
        <f t="shared" si="161"/>
        <v>9</v>
      </c>
      <c r="H3373" s="49">
        <f t="shared" si="162"/>
        <v>58.5</v>
      </c>
    </row>
    <row r="3374" spans="1:8" x14ac:dyDescent="0.25">
      <c r="A3374" s="307" t="s">
        <v>629</v>
      </c>
      <c r="B3374" s="310">
        <v>2</v>
      </c>
      <c r="C3374" s="312">
        <v>6</v>
      </c>
      <c r="D3374" s="314">
        <v>3</v>
      </c>
      <c r="E3374" s="317">
        <v>10.09</v>
      </c>
      <c r="F3374" s="83" t="str">
        <f t="shared" si="163"/>
        <v>May</v>
      </c>
      <c r="G3374" s="113">
        <f t="shared" si="161"/>
        <v>6</v>
      </c>
      <c r="H3374" s="49">
        <f t="shared" si="162"/>
        <v>60.54</v>
      </c>
    </row>
    <row r="3375" spans="1:8" x14ac:dyDescent="0.25">
      <c r="A3375" s="307" t="s">
        <v>629</v>
      </c>
      <c r="B3375" s="310">
        <v>5</v>
      </c>
      <c r="C3375" s="312">
        <v>24</v>
      </c>
      <c r="D3375" s="314">
        <v>9</v>
      </c>
      <c r="E3375" s="317">
        <v>2.8058000000000001</v>
      </c>
      <c r="F3375" s="83" t="str">
        <f t="shared" si="163"/>
        <v>May</v>
      </c>
      <c r="G3375" s="113">
        <f t="shared" si="161"/>
        <v>24</v>
      </c>
      <c r="H3375" s="49">
        <f t="shared" si="162"/>
        <v>67.339200000000005</v>
      </c>
    </row>
    <row r="3376" spans="1:8" x14ac:dyDescent="0.25">
      <c r="A3376" s="307" t="s">
        <v>629</v>
      </c>
      <c r="B3376" s="310">
        <v>3</v>
      </c>
      <c r="C3376" s="312">
        <v>6</v>
      </c>
      <c r="D3376" s="314">
        <v>4</v>
      </c>
      <c r="E3376" s="317">
        <v>11.31</v>
      </c>
      <c r="F3376" s="83" t="str">
        <f t="shared" si="163"/>
        <v>May</v>
      </c>
      <c r="G3376" s="113">
        <f t="shared" si="161"/>
        <v>6</v>
      </c>
      <c r="H3376" s="49">
        <f t="shared" si="162"/>
        <v>67.86</v>
      </c>
    </row>
    <row r="3377" spans="1:8" x14ac:dyDescent="0.25">
      <c r="A3377" s="307" t="s">
        <v>629</v>
      </c>
      <c r="B3377" s="310"/>
      <c r="C3377" s="312">
        <v>4</v>
      </c>
      <c r="D3377" s="314"/>
      <c r="E3377" s="317">
        <v>9.5150000000000006</v>
      </c>
      <c r="F3377" s="83" t="str">
        <f t="shared" si="163"/>
        <v>May</v>
      </c>
      <c r="G3377" s="113">
        <f t="shared" si="161"/>
        <v>4</v>
      </c>
      <c r="H3377" s="49">
        <f t="shared" si="162"/>
        <v>38.06</v>
      </c>
    </row>
    <row r="3378" spans="1:8" x14ac:dyDescent="0.25">
      <c r="A3378" s="307" t="s">
        <v>626</v>
      </c>
      <c r="B3378" s="310">
        <v>0</v>
      </c>
      <c r="C3378" s="312">
        <v>0</v>
      </c>
      <c r="D3378" s="314">
        <v>0</v>
      </c>
      <c r="E3378" s="317">
        <v>12.3825</v>
      </c>
      <c r="F3378" s="83" t="str">
        <f t="shared" si="163"/>
        <v>May</v>
      </c>
      <c r="G3378" s="113">
        <f t="shared" si="161"/>
        <v>0</v>
      </c>
      <c r="H3378" s="49">
        <f t="shared" si="162"/>
        <v>0</v>
      </c>
    </row>
    <row r="3379" spans="1:8" x14ac:dyDescent="0.25">
      <c r="A3379" s="307" t="s">
        <v>626</v>
      </c>
      <c r="B3379" s="310">
        <v>0</v>
      </c>
      <c r="C3379" s="312">
        <v>8</v>
      </c>
      <c r="D3379" s="314">
        <v>3</v>
      </c>
      <c r="E3379" s="317">
        <v>12.5625</v>
      </c>
      <c r="F3379" s="83" t="str">
        <f t="shared" si="163"/>
        <v>May</v>
      </c>
      <c r="G3379" s="113">
        <f t="shared" si="161"/>
        <v>8</v>
      </c>
      <c r="H3379" s="49">
        <f t="shared" si="162"/>
        <v>100.5</v>
      </c>
    </row>
    <row r="3380" spans="1:8" x14ac:dyDescent="0.25">
      <c r="A3380" s="307" t="s">
        <v>626</v>
      </c>
      <c r="B3380" s="310">
        <v>3</v>
      </c>
      <c r="C3380" s="312">
        <v>4</v>
      </c>
      <c r="D3380" s="314">
        <v>4</v>
      </c>
      <c r="E3380" s="317">
        <v>10.66</v>
      </c>
      <c r="F3380" s="83" t="str">
        <f t="shared" si="163"/>
        <v>May</v>
      </c>
      <c r="G3380" s="113">
        <f t="shared" si="161"/>
        <v>4</v>
      </c>
      <c r="H3380" s="49">
        <f t="shared" si="162"/>
        <v>42.64</v>
      </c>
    </row>
    <row r="3381" spans="1:8" x14ac:dyDescent="0.25">
      <c r="A3381" s="307" t="s">
        <v>626</v>
      </c>
      <c r="B3381" s="310">
        <v>0</v>
      </c>
      <c r="C3381" s="312">
        <v>8</v>
      </c>
      <c r="D3381" s="314">
        <v>3</v>
      </c>
      <c r="E3381" s="317">
        <v>15.29</v>
      </c>
      <c r="F3381" s="83" t="str">
        <f t="shared" si="163"/>
        <v>May</v>
      </c>
      <c r="G3381" s="113">
        <f t="shared" si="161"/>
        <v>8</v>
      </c>
      <c r="H3381" s="49">
        <f t="shared" si="162"/>
        <v>122.32</v>
      </c>
    </row>
    <row r="3382" spans="1:8" x14ac:dyDescent="0.25">
      <c r="A3382" s="307" t="s">
        <v>626</v>
      </c>
      <c r="B3382" s="310">
        <v>0</v>
      </c>
      <c r="C3382" s="312">
        <v>0</v>
      </c>
      <c r="D3382" s="314">
        <v>0</v>
      </c>
      <c r="E3382" s="317">
        <v>10.315</v>
      </c>
      <c r="F3382" s="83" t="str">
        <f t="shared" si="163"/>
        <v>May</v>
      </c>
      <c r="G3382" s="113">
        <f t="shared" si="161"/>
        <v>0</v>
      </c>
      <c r="H3382" s="49">
        <f t="shared" si="162"/>
        <v>0</v>
      </c>
    </row>
    <row r="3383" spans="1:8" x14ac:dyDescent="0.25">
      <c r="A3383" s="307" t="s">
        <v>626</v>
      </c>
      <c r="B3383" s="310">
        <v>0</v>
      </c>
      <c r="C3383" s="312">
        <v>4</v>
      </c>
      <c r="D3383" s="314">
        <v>0</v>
      </c>
      <c r="E3383" s="317">
        <v>9.9849999999999994</v>
      </c>
      <c r="F3383" s="83" t="str">
        <f t="shared" si="163"/>
        <v>May</v>
      </c>
      <c r="G3383" s="113">
        <f t="shared" si="161"/>
        <v>4</v>
      </c>
      <c r="H3383" s="49">
        <f t="shared" si="162"/>
        <v>39.94</v>
      </c>
    </row>
    <row r="3384" spans="1:8" x14ac:dyDescent="0.25">
      <c r="A3384" s="307" t="s">
        <v>626</v>
      </c>
      <c r="B3384" s="310"/>
      <c r="C3384" s="311"/>
      <c r="D3384" s="314">
        <v>0</v>
      </c>
      <c r="E3384" s="317">
        <v>10.81</v>
      </c>
      <c r="F3384" s="83" t="str">
        <f t="shared" si="163"/>
        <v>May</v>
      </c>
      <c r="G3384" s="113">
        <f t="shared" si="161"/>
        <v>0</v>
      </c>
      <c r="H3384" s="49">
        <f t="shared" si="162"/>
        <v>0</v>
      </c>
    </row>
    <row r="3385" spans="1:8" x14ac:dyDescent="0.25">
      <c r="A3385" s="307" t="s">
        <v>626</v>
      </c>
      <c r="B3385" s="310">
        <v>0</v>
      </c>
      <c r="C3385" s="312">
        <v>4</v>
      </c>
      <c r="D3385" s="314">
        <v>0</v>
      </c>
      <c r="E3385" s="317">
        <v>10.965</v>
      </c>
      <c r="F3385" s="83" t="str">
        <f t="shared" si="163"/>
        <v>May</v>
      </c>
      <c r="G3385" s="113">
        <f t="shared" si="161"/>
        <v>4</v>
      </c>
      <c r="H3385" s="49">
        <f t="shared" si="162"/>
        <v>43.86</v>
      </c>
    </row>
    <row r="3386" spans="1:8" x14ac:dyDescent="0.25">
      <c r="A3386" s="307" t="s">
        <v>626</v>
      </c>
      <c r="B3386" s="310"/>
      <c r="C3386" s="312">
        <v>0</v>
      </c>
      <c r="D3386" s="314"/>
      <c r="E3386" s="315"/>
      <c r="F3386" s="83" t="str">
        <f t="shared" si="163"/>
        <v>May</v>
      </c>
      <c r="G3386" s="113">
        <f t="shared" si="161"/>
        <v>0</v>
      </c>
      <c r="H3386" s="49">
        <f t="shared" si="162"/>
        <v>0</v>
      </c>
    </row>
    <row r="3387" spans="1:8" x14ac:dyDescent="0.25">
      <c r="A3387" s="307" t="s">
        <v>626</v>
      </c>
      <c r="B3387" s="310"/>
      <c r="C3387" s="312">
        <v>0</v>
      </c>
      <c r="D3387" s="314"/>
      <c r="E3387" s="317">
        <v>0.2041</v>
      </c>
      <c r="F3387" s="83" t="str">
        <f t="shared" si="163"/>
        <v>May</v>
      </c>
      <c r="G3387" s="113">
        <f t="shared" si="161"/>
        <v>0</v>
      </c>
      <c r="H3387" s="49">
        <f t="shared" si="162"/>
        <v>0</v>
      </c>
    </row>
    <row r="3388" spans="1:8" x14ac:dyDescent="0.25">
      <c r="A3388" s="307" t="s">
        <v>626</v>
      </c>
      <c r="B3388" s="310"/>
      <c r="C3388" s="312">
        <v>0</v>
      </c>
      <c r="D3388" s="314"/>
      <c r="E3388" s="315"/>
      <c r="F3388" s="83" t="str">
        <f t="shared" si="163"/>
        <v>May</v>
      </c>
      <c r="G3388" s="113">
        <f t="shared" si="161"/>
        <v>0</v>
      </c>
      <c r="H3388" s="49">
        <f t="shared" si="162"/>
        <v>0</v>
      </c>
    </row>
    <row r="3389" spans="1:8" x14ac:dyDescent="0.25">
      <c r="A3389" s="307" t="s">
        <v>626</v>
      </c>
      <c r="B3389" s="310"/>
      <c r="C3389" s="312">
        <v>0</v>
      </c>
      <c r="D3389" s="314"/>
      <c r="E3389" s="315"/>
      <c r="F3389" s="83" t="str">
        <f t="shared" si="163"/>
        <v>May</v>
      </c>
      <c r="G3389" s="113">
        <f t="shared" si="161"/>
        <v>0</v>
      </c>
      <c r="H3389" s="49">
        <f t="shared" si="162"/>
        <v>0</v>
      </c>
    </row>
    <row r="3390" spans="1:8" x14ac:dyDescent="0.25">
      <c r="A3390" s="307" t="s">
        <v>631</v>
      </c>
      <c r="B3390" s="310"/>
      <c r="C3390" s="312">
        <v>4</v>
      </c>
      <c r="D3390" s="314"/>
      <c r="E3390" s="317">
        <v>2.58</v>
      </c>
      <c r="F3390" s="83" t="str">
        <f t="shared" si="163"/>
        <v>May</v>
      </c>
      <c r="G3390" s="113">
        <f t="shared" si="161"/>
        <v>4</v>
      </c>
      <c r="H3390" s="49">
        <f t="shared" si="162"/>
        <v>10.32</v>
      </c>
    </row>
    <row r="3391" spans="1:8" x14ac:dyDescent="0.25">
      <c r="A3391" s="307" t="s">
        <v>631</v>
      </c>
      <c r="B3391" s="310"/>
      <c r="C3391" s="312">
        <v>4</v>
      </c>
      <c r="D3391" s="314"/>
      <c r="E3391" s="317">
        <v>2.58</v>
      </c>
      <c r="F3391" s="83" t="str">
        <f t="shared" si="163"/>
        <v>May</v>
      </c>
      <c r="G3391" s="113">
        <f t="shared" si="161"/>
        <v>4</v>
      </c>
      <c r="H3391" s="49">
        <f t="shared" si="162"/>
        <v>10.32</v>
      </c>
    </row>
    <row r="3392" spans="1:8" x14ac:dyDescent="0.25">
      <c r="A3392" s="307" t="s">
        <v>631</v>
      </c>
      <c r="B3392" s="310"/>
      <c r="C3392" s="312">
        <v>2</v>
      </c>
      <c r="D3392" s="314"/>
      <c r="E3392" s="317">
        <v>2.58</v>
      </c>
      <c r="F3392" s="83" t="str">
        <f t="shared" si="163"/>
        <v>May</v>
      </c>
      <c r="G3392" s="113">
        <f t="shared" si="161"/>
        <v>2</v>
      </c>
      <c r="H3392" s="49">
        <f t="shared" si="162"/>
        <v>5.16</v>
      </c>
    </row>
    <row r="3393" spans="1:8" x14ac:dyDescent="0.25">
      <c r="A3393" s="307" t="s">
        <v>631</v>
      </c>
      <c r="B3393" s="310"/>
      <c r="C3393" s="312">
        <v>6</v>
      </c>
      <c r="D3393" s="314"/>
      <c r="E3393" s="317">
        <v>2.58</v>
      </c>
      <c r="F3393" s="83" t="str">
        <f t="shared" si="163"/>
        <v>May</v>
      </c>
      <c r="G3393" s="113">
        <f t="shared" si="161"/>
        <v>6</v>
      </c>
      <c r="H3393" s="49">
        <f t="shared" si="162"/>
        <v>15.48</v>
      </c>
    </row>
    <row r="3394" spans="1:8" x14ac:dyDescent="0.25">
      <c r="A3394" s="307" t="s">
        <v>631</v>
      </c>
      <c r="B3394" s="310"/>
      <c r="C3394" s="312">
        <v>0</v>
      </c>
      <c r="D3394" s="314"/>
      <c r="E3394" s="317">
        <v>2.58</v>
      </c>
      <c r="F3394" s="83" t="str">
        <f t="shared" si="163"/>
        <v>May</v>
      </c>
      <c r="G3394" s="113">
        <f t="shared" si="161"/>
        <v>0</v>
      </c>
      <c r="H3394" s="49">
        <f t="shared" si="162"/>
        <v>0</v>
      </c>
    </row>
    <row r="3395" spans="1:8" x14ac:dyDescent="0.25">
      <c r="A3395" s="307" t="s">
        <v>631</v>
      </c>
      <c r="B3395" s="310"/>
      <c r="C3395" s="312">
        <v>2</v>
      </c>
      <c r="D3395" s="314"/>
      <c r="E3395" s="317">
        <v>2.58</v>
      </c>
      <c r="F3395" s="83" t="str">
        <f t="shared" si="163"/>
        <v>May</v>
      </c>
      <c r="G3395" s="113">
        <f t="shared" ref="G3395:G3458" si="164">IFERROR(IF(C3395=" ",0,C3395),0)</f>
        <v>2</v>
      </c>
      <c r="H3395" s="49">
        <f t="shared" ref="H3395:H3458" si="165">IFERROR(G3395 * E3395, 0)</f>
        <v>5.16</v>
      </c>
    </row>
    <row r="3396" spans="1:8" x14ac:dyDescent="0.25">
      <c r="A3396" s="307" t="s">
        <v>631</v>
      </c>
      <c r="B3396" s="310"/>
      <c r="C3396" s="312">
        <v>2</v>
      </c>
      <c r="D3396" s="314"/>
      <c r="E3396" s="317">
        <v>2.58</v>
      </c>
      <c r="F3396" s="83" t="str">
        <f t="shared" si="163"/>
        <v>May</v>
      </c>
      <c r="G3396" s="113">
        <f t="shared" si="164"/>
        <v>2</v>
      </c>
      <c r="H3396" s="49">
        <f t="shared" si="165"/>
        <v>5.16</v>
      </c>
    </row>
    <row r="3397" spans="1:8" x14ac:dyDescent="0.25">
      <c r="A3397" s="307" t="s">
        <v>631</v>
      </c>
      <c r="B3397" s="310"/>
      <c r="C3397" s="312">
        <v>0</v>
      </c>
      <c r="D3397" s="314"/>
      <c r="E3397" s="317">
        <v>2.58</v>
      </c>
      <c r="F3397" s="83" t="str">
        <f t="shared" si="163"/>
        <v>May</v>
      </c>
      <c r="G3397" s="113">
        <f t="shared" si="164"/>
        <v>0</v>
      </c>
      <c r="H3397" s="49">
        <f t="shared" si="165"/>
        <v>0</v>
      </c>
    </row>
    <row r="3398" spans="1:8" x14ac:dyDescent="0.25">
      <c r="A3398" s="307" t="s">
        <v>631</v>
      </c>
      <c r="B3398" s="310"/>
      <c r="C3398" s="312">
        <v>4</v>
      </c>
      <c r="D3398" s="314"/>
      <c r="E3398" s="317">
        <v>2.58</v>
      </c>
      <c r="F3398" s="83" t="str">
        <f t="shared" si="163"/>
        <v>May</v>
      </c>
      <c r="G3398" s="113">
        <f t="shared" si="164"/>
        <v>4</v>
      </c>
      <c r="H3398" s="49">
        <f t="shared" si="165"/>
        <v>10.32</v>
      </c>
    </row>
    <row r="3399" spans="1:8" x14ac:dyDescent="0.25">
      <c r="A3399" s="307" t="s">
        <v>651</v>
      </c>
      <c r="B3399" s="310"/>
      <c r="C3399" s="312">
        <v>6</v>
      </c>
      <c r="D3399" s="314"/>
      <c r="E3399" s="319">
        <v>5.9932999999999996</v>
      </c>
      <c r="F3399" s="83" t="str">
        <f t="shared" si="163"/>
        <v>May</v>
      </c>
      <c r="G3399" s="113">
        <f t="shared" si="164"/>
        <v>6</v>
      </c>
      <c r="H3399" s="49">
        <f t="shared" si="165"/>
        <v>35.959800000000001</v>
      </c>
    </row>
    <row r="3400" spans="1:8" x14ac:dyDescent="0.25">
      <c r="A3400" s="307" t="s">
        <v>651</v>
      </c>
      <c r="B3400" s="310"/>
      <c r="C3400" s="312">
        <v>0</v>
      </c>
      <c r="D3400" s="314"/>
      <c r="E3400" s="315"/>
      <c r="F3400" s="83" t="str">
        <f t="shared" si="163"/>
        <v>May</v>
      </c>
      <c r="G3400" s="113">
        <f t="shared" si="164"/>
        <v>0</v>
      </c>
      <c r="H3400" s="49">
        <f t="shared" si="165"/>
        <v>0</v>
      </c>
    </row>
    <row r="3401" spans="1:8" x14ac:dyDescent="0.25">
      <c r="A3401" s="307" t="s">
        <v>651</v>
      </c>
      <c r="B3401" s="310"/>
      <c r="C3401" s="312">
        <v>0</v>
      </c>
      <c r="D3401" s="314"/>
      <c r="E3401" s="315"/>
      <c r="F3401" s="83" t="str">
        <f t="shared" si="163"/>
        <v>May</v>
      </c>
      <c r="G3401" s="113">
        <f t="shared" si="164"/>
        <v>0</v>
      </c>
      <c r="H3401" s="49">
        <f t="shared" si="165"/>
        <v>0</v>
      </c>
    </row>
    <row r="3402" spans="1:8" x14ac:dyDescent="0.25">
      <c r="A3402" s="307" t="s">
        <v>651</v>
      </c>
      <c r="B3402" s="310"/>
      <c r="C3402" s="312">
        <v>0</v>
      </c>
      <c r="D3402" s="314"/>
      <c r="E3402" s="315"/>
      <c r="F3402" s="83" t="str">
        <f t="shared" ref="F3402:F3465" si="166">"May"</f>
        <v>May</v>
      </c>
      <c r="G3402" s="113">
        <f t="shared" si="164"/>
        <v>0</v>
      </c>
      <c r="H3402" s="49">
        <f t="shared" si="165"/>
        <v>0</v>
      </c>
    </row>
    <row r="3403" spans="1:8" x14ac:dyDescent="0.25">
      <c r="A3403" s="307" t="s">
        <v>651</v>
      </c>
      <c r="B3403" s="310"/>
      <c r="C3403" s="312">
        <v>0</v>
      </c>
      <c r="D3403" s="314"/>
      <c r="E3403" s="315"/>
      <c r="F3403" s="83" t="str">
        <f t="shared" si="166"/>
        <v>May</v>
      </c>
      <c r="G3403" s="113">
        <f t="shared" si="164"/>
        <v>0</v>
      </c>
      <c r="H3403" s="49">
        <f t="shared" si="165"/>
        <v>0</v>
      </c>
    </row>
    <row r="3404" spans="1:8" x14ac:dyDescent="0.25">
      <c r="A3404" s="307" t="s">
        <v>651</v>
      </c>
      <c r="B3404" s="310"/>
      <c r="C3404" s="312">
        <v>0</v>
      </c>
      <c r="D3404" s="314"/>
      <c r="E3404" s="315"/>
      <c r="F3404" s="83" t="str">
        <f t="shared" si="166"/>
        <v>May</v>
      </c>
      <c r="G3404" s="113">
        <f t="shared" si="164"/>
        <v>0</v>
      </c>
      <c r="H3404" s="49">
        <f t="shared" si="165"/>
        <v>0</v>
      </c>
    </row>
    <row r="3405" spans="1:8" x14ac:dyDescent="0.25">
      <c r="A3405" s="307" t="s">
        <v>651</v>
      </c>
      <c r="B3405" s="310"/>
      <c r="C3405" s="312">
        <v>0</v>
      </c>
      <c r="D3405" s="314"/>
      <c r="E3405" s="315"/>
      <c r="F3405" s="83" t="str">
        <f t="shared" si="166"/>
        <v>May</v>
      </c>
      <c r="G3405" s="113">
        <f t="shared" si="164"/>
        <v>0</v>
      </c>
      <c r="H3405" s="49">
        <f t="shared" si="165"/>
        <v>0</v>
      </c>
    </row>
    <row r="3406" spans="1:8" x14ac:dyDescent="0.25">
      <c r="A3406" s="307" t="s">
        <v>651</v>
      </c>
      <c r="B3406" s="310"/>
      <c r="C3406" s="312">
        <v>0</v>
      </c>
      <c r="D3406" s="314"/>
      <c r="E3406" s="315"/>
      <c r="F3406" s="83" t="str">
        <f t="shared" si="166"/>
        <v>May</v>
      </c>
      <c r="G3406" s="113">
        <f t="shared" si="164"/>
        <v>0</v>
      </c>
      <c r="H3406" s="49">
        <f t="shared" si="165"/>
        <v>0</v>
      </c>
    </row>
    <row r="3407" spans="1:8" x14ac:dyDescent="0.25">
      <c r="A3407" s="307" t="s">
        <v>651</v>
      </c>
      <c r="B3407" s="310"/>
      <c r="C3407" s="312">
        <v>0</v>
      </c>
      <c r="D3407" s="314"/>
      <c r="E3407" s="315"/>
      <c r="F3407" s="83" t="str">
        <f t="shared" si="166"/>
        <v>May</v>
      </c>
      <c r="G3407" s="113">
        <f t="shared" si="164"/>
        <v>0</v>
      </c>
      <c r="H3407" s="49">
        <f t="shared" si="165"/>
        <v>0</v>
      </c>
    </row>
    <row r="3408" spans="1:8" x14ac:dyDescent="0.25">
      <c r="A3408" s="307" t="s">
        <v>651</v>
      </c>
      <c r="B3408" s="310"/>
      <c r="C3408" s="312">
        <v>0</v>
      </c>
      <c r="D3408" s="314"/>
      <c r="E3408" s="315"/>
      <c r="F3408" s="83" t="str">
        <f t="shared" si="166"/>
        <v>May</v>
      </c>
      <c r="G3408" s="113">
        <f t="shared" si="164"/>
        <v>0</v>
      </c>
      <c r="H3408" s="49">
        <f t="shared" si="165"/>
        <v>0</v>
      </c>
    </row>
    <row r="3409" spans="1:8" x14ac:dyDescent="0.25">
      <c r="A3409" s="307" t="s">
        <v>651</v>
      </c>
      <c r="B3409" s="310"/>
      <c r="C3409" s="312">
        <v>0</v>
      </c>
      <c r="D3409" s="314"/>
      <c r="E3409" s="317">
        <v>16.567499999999999</v>
      </c>
      <c r="F3409" s="83" t="str">
        <f t="shared" si="166"/>
        <v>May</v>
      </c>
      <c r="G3409" s="113">
        <f t="shared" si="164"/>
        <v>0</v>
      </c>
      <c r="H3409" s="49">
        <f t="shared" si="165"/>
        <v>0</v>
      </c>
    </row>
    <row r="3410" spans="1:8" x14ac:dyDescent="0.25">
      <c r="A3410" s="307" t="s">
        <v>651</v>
      </c>
      <c r="B3410" s="310"/>
      <c r="C3410" s="312">
        <v>0</v>
      </c>
      <c r="D3410" s="314"/>
      <c r="E3410" s="319"/>
      <c r="F3410" s="83" t="str">
        <f t="shared" si="166"/>
        <v>May</v>
      </c>
      <c r="G3410" s="113">
        <f t="shared" si="164"/>
        <v>0</v>
      </c>
      <c r="H3410" s="49">
        <f t="shared" si="165"/>
        <v>0</v>
      </c>
    </row>
    <row r="3411" spans="1:8" x14ac:dyDescent="0.25">
      <c r="A3411" s="307" t="s">
        <v>630</v>
      </c>
      <c r="B3411" s="310"/>
      <c r="C3411" s="312">
        <v>0</v>
      </c>
      <c r="D3411" s="314"/>
      <c r="E3411" s="317">
        <v>8.74</v>
      </c>
      <c r="F3411" s="83" t="str">
        <f t="shared" si="166"/>
        <v>May</v>
      </c>
      <c r="G3411" s="113">
        <f t="shared" si="164"/>
        <v>0</v>
      </c>
      <c r="H3411" s="49">
        <f t="shared" si="165"/>
        <v>0</v>
      </c>
    </row>
    <row r="3412" spans="1:8" x14ac:dyDescent="0.25">
      <c r="A3412" s="307" t="s">
        <v>630</v>
      </c>
      <c r="B3412" s="310"/>
      <c r="C3412" s="312">
        <v>0</v>
      </c>
      <c r="D3412" s="314"/>
      <c r="E3412" s="317">
        <v>8.74</v>
      </c>
      <c r="F3412" s="83" t="str">
        <f t="shared" si="166"/>
        <v>May</v>
      </c>
      <c r="G3412" s="113">
        <f t="shared" si="164"/>
        <v>0</v>
      </c>
      <c r="H3412" s="49">
        <f t="shared" si="165"/>
        <v>0</v>
      </c>
    </row>
    <row r="3413" spans="1:8" x14ac:dyDescent="0.25">
      <c r="A3413" s="307" t="s">
        <v>630</v>
      </c>
      <c r="B3413" s="310"/>
      <c r="C3413" s="312">
        <v>0</v>
      </c>
      <c r="D3413" s="314"/>
      <c r="E3413" s="317">
        <v>8.74</v>
      </c>
      <c r="F3413" s="83" t="str">
        <f t="shared" si="166"/>
        <v>May</v>
      </c>
      <c r="G3413" s="113">
        <f t="shared" si="164"/>
        <v>0</v>
      </c>
      <c r="H3413" s="49">
        <f t="shared" si="165"/>
        <v>0</v>
      </c>
    </row>
    <row r="3414" spans="1:8" x14ac:dyDescent="0.25">
      <c r="A3414" s="307" t="s">
        <v>611</v>
      </c>
      <c r="B3414" s="310"/>
      <c r="C3414" s="312">
        <v>24</v>
      </c>
      <c r="D3414" s="314"/>
      <c r="E3414" s="317">
        <v>3.4083000000000001</v>
      </c>
      <c r="F3414" s="83" t="str">
        <f t="shared" si="166"/>
        <v>May</v>
      </c>
      <c r="G3414" s="113">
        <f t="shared" si="164"/>
        <v>24</v>
      </c>
      <c r="H3414" s="49">
        <f t="shared" si="165"/>
        <v>81.799199999999999</v>
      </c>
    </row>
    <row r="3415" spans="1:8" x14ac:dyDescent="0.25">
      <c r="A3415" s="307" t="s">
        <v>628</v>
      </c>
      <c r="B3415" s="310"/>
      <c r="C3415" s="312">
        <v>2000</v>
      </c>
      <c r="D3415" s="314"/>
      <c r="E3415" s="319">
        <v>6.4700000000000001E-3</v>
      </c>
      <c r="F3415" s="83" t="str">
        <f t="shared" si="166"/>
        <v>May</v>
      </c>
      <c r="G3415" s="113">
        <f t="shared" si="164"/>
        <v>2000</v>
      </c>
      <c r="H3415" s="49">
        <f t="shared" si="165"/>
        <v>12.94</v>
      </c>
    </row>
    <row r="3416" spans="1:8" x14ac:dyDescent="0.25">
      <c r="A3416" s="307" t="s">
        <v>628</v>
      </c>
      <c r="B3416" s="310"/>
      <c r="C3416" s="312">
        <v>1200</v>
      </c>
      <c r="D3416" s="314"/>
      <c r="E3416" s="317">
        <v>2.06E-2</v>
      </c>
      <c r="F3416" s="83" t="str">
        <f t="shared" si="166"/>
        <v>May</v>
      </c>
      <c r="G3416" s="113">
        <f t="shared" si="164"/>
        <v>1200</v>
      </c>
      <c r="H3416" s="49">
        <f t="shared" si="165"/>
        <v>24.72</v>
      </c>
    </row>
    <row r="3417" spans="1:8" x14ac:dyDescent="0.25">
      <c r="A3417" s="307" t="s">
        <v>628</v>
      </c>
      <c r="B3417" s="310"/>
      <c r="C3417" s="312">
        <v>0</v>
      </c>
      <c r="D3417" s="314"/>
      <c r="E3417" s="315"/>
      <c r="F3417" s="83" t="str">
        <f t="shared" si="166"/>
        <v>May</v>
      </c>
      <c r="G3417" s="113">
        <f t="shared" si="164"/>
        <v>0</v>
      </c>
      <c r="H3417" s="49">
        <f t="shared" si="165"/>
        <v>0</v>
      </c>
    </row>
    <row r="3418" spans="1:8" x14ac:dyDescent="0.25">
      <c r="A3418" s="307" t="s">
        <v>628</v>
      </c>
      <c r="B3418" s="310">
        <v>1</v>
      </c>
      <c r="C3418" s="312">
        <v>6</v>
      </c>
      <c r="D3418" s="314">
        <v>1</v>
      </c>
      <c r="E3418" s="317">
        <v>17.32</v>
      </c>
      <c r="F3418" s="83" t="str">
        <f t="shared" si="166"/>
        <v>May</v>
      </c>
      <c r="G3418" s="113">
        <f t="shared" si="164"/>
        <v>6</v>
      </c>
      <c r="H3418" s="49">
        <f t="shared" si="165"/>
        <v>103.92</v>
      </c>
    </row>
    <row r="3419" spans="1:8" x14ac:dyDescent="0.25">
      <c r="A3419" s="307" t="s">
        <v>628</v>
      </c>
      <c r="B3419" s="310"/>
      <c r="C3419" s="312">
        <v>2</v>
      </c>
      <c r="D3419" s="314"/>
      <c r="E3419" s="317">
        <v>16.5</v>
      </c>
      <c r="F3419" s="83" t="str">
        <f t="shared" si="166"/>
        <v>May</v>
      </c>
      <c r="G3419" s="113">
        <f t="shared" si="164"/>
        <v>2</v>
      </c>
      <c r="H3419" s="49">
        <f t="shared" si="165"/>
        <v>33</v>
      </c>
    </row>
    <row r="3420" spans="1:8" x14ac:dyDescent="0.25">
      <c r="A3420" s="307" t="s">
        <v>628</v>
      </c>
      <c r="B3420" s="310"/>
      <c r="C3420" s="312">
        <v>0</v>
      </c>
      <c r="D3420" s="314"/>
      <c r="E3420" s="317">
        <v>2.1999999999999999E-2</v>
      </c>
      <c r="F3420" s="83" t="str">
        <f t="shared" si="166"/>
        <v>May</v>
      </c>
      <c r="G3420" s="113">
        <f t="shared" si="164"/>
        <v>0</v>
      </c>
      <c r="H3420" s="49">
        <f t="shared" si="165"/>
        <v>0</v>
      </c>
    </row>
    <row r="3421" spans="1:8" x14ac:dyDescent="0.25">
      <c r="A3421" s="307" t="s">
        <v>628</v>
      </c>
      <c r="B3421" s="310"/>
      <c r="C3421" s="312">
        <v>0</v>
      </c>
      <c r="D3421" s="314"/>
      <c r="E3421" s="317">
        <v>2.8840000000000001E-2</v>
      </c>
      <c r="F3421" s="83" t="str">
        <f t="shared" si="166"/>
        <v>May</v>
      </c>
      <c r="G3421" s="113">
        <f t="shared" si="164"/>
        <v>0</v>
      </c>
      <c r="H3421" s="49">
        <f t="shared" si="165"/>
        <v>0</v>
      </c>
    </row>
    <row r="3422" spans="1:8" x14ac:dyDescent="0.25">
      <c r="A3422" s="307" t="s">
        <v>628</v>
      </c>
      <c r="B3422" s="310"/>
      <c r="C3422" s="312">
        <v>200</v>
      </c>
      <c r="D3422" s="314"/>
      <c r="E3422" s="317">
        <v>6.9699999999999998E-2</v>
      </c>
      <c r="F3422" s="83" t="str">
        <f t="shared" si="166"/>
        <v>May</v>
      </c>
      <c r="G3422" s="113">
        <f t="shared" si="164"/>
        <v>200</v>
      </c>
      <c r="H3422" s="49">
        <f t="shared" si="165"/>
        <v>13.94</v>
      </c>
    </row>
    <row r="3423" spans="1:8" x14ac:dyDescent="0.25">
      <c r="A3423" s="307" t="s">
        <v>628</v>
      </c>
      <c r="B3423" s="310"/>
      <c r="C3423" s="312">
        <v>2</v>
      </c>
      <c r="D3423" s="314"/>
      <c r="E3423" s="317">
        <v>2.2799999999999998</v>
      </c>
      <c r="F3423" s="83" t="str">
        <f t="shared" si="166"/>
        <v>May</v>
      </c>
      <c r="G3423" s="113">
        <f t="shared" si="164"/>
        <v>2</v>
      </c>
      <c r="H3423" s="49">
        <f t="shared" si="165"/>
        <v>4.5599999999999996</v>
      </c>
    </row>
    <row r="3424" spans="1:8" x14ac:dyDescent="0.25">
      <c r="A3424" s="307" t="s">
        <v>628</v>
      </c>
      <c r="B3424" s="310"/>
      <c r="C3424" s="312">
        <v>1</v>
      </c>
      <c r="D3424" s="314"/>
      <c r="E3424" s="317">
        <v>15.2</v>
      </c>
      <c r="F3424" s="83" t="str">
        <f t="shared" si="166"/>
        <v>May</v>
      </c>
      <c r="G3424" s="113">
        <f t="shared" si="164"/>
        <v>1</v>
      </c>
      <c r="H3424" s="49">
        <f t="shared" si="165"/>
        <v>15.2</v>
      </c>
    </row>
    <row r="3425" spans="1:8" x14ac:dyDescent="0.25">
      <c r="A3425" s="307" t="s">
        <v>624</v>
      </c>
      <c r="B3425" s="310">
        <v>0</v>
      </c>
      <c r="C3425" s="312">
        <v>0</v>
      </c>
      <c r="D3425" s="314">
        <v>0</v>
      </c>
      <c r="E3425" s="317">
        <v>7.3249999999999996E-2</v>
      </c>
      <c r="F3425" s="83" t="str">
        <f t="shared" si="166"/>
        <v>May</v>
      </c>
      <c r="G3425" s="113">
        <f t="shared" si="164"/>
        <v>0</v>
      </c>
      <c r="H3425" s="49">
        <f t="shared" si="165"/>
        <v>0</v>
      </c>
    </row>
    <row r="3426" spans="1:8" x14ac:dyDescent="0.25">
      <c r="A3426" s="307" t="s">
        <v>624</v>
      </c>
      <c r="B3426" s="310">
        <v>150</v>
      </c>
      <c r="C3426" s="312">
        <v>1000</v>
      </c>
      <c r="D3426" s="314">
        <v>250</v>
      </c>
      <c r="E3426" s="317">
        <v>0.11731999999999999</v>
      </c>
      <c r="F3426" s="83" t="str">
        <f t="shared" si="166"/>
        <v>May</v>
      </c>
      <c r="G3426" s="113">
        <f t="shared" si="164"/>
        <v>1000</v>
      </c>
      <c r="H3426" s="49">
        <f t="shared" si="165"/>
        <v>117.32</v>
      </c>
    </row>
    <row r="3427" spans="1:8" x14ac:dyDescent="0.25">
      <c r="A3427" s="307" t="s">
        <v>624</v>
      </c>
      <c r="B3427" s="310">
        <v>625</v>
      </c>
      <c r="C3427" s="312">
        <v>1000</v>
      </c>
      <c r="D3427" s="314">
        <v>350</v>
      </c>
      <c r="E3427" s="317">
        <v>0.14956</v>
      </c>
      <c r="F3427" s="83" t="str">
        <f t="shared" si="166"/>
        <v>May</v>
      </c>
      <c r="G3427" s="113">
        <f t="shared" si="164"/>
        <v>1000</v>
      </c>
      <c r="H3427" s="49">
        <f t="shared" si="165"/>
        <v>149.56</v>
      </c>
    </row>
    <row r="3428" spans="1:8" x14ac:dyDescent="0.25">
      <c r="A3428" s="307" t="s">
        <v>624</v>
      </c>
      <c r="B3428" s="310">
        <v>340</v>
      </c>
      <c r="C3428" s="312">
        <v>1200</v>
      </c>
      <c r="D3428" s="314">
        <v>440</v>
      </c>
      <c r="E3428" s="317">
        <v>0.18357999999999999</v>
      </c>
      <c r="F3428" s="83" t="str">
        <f t="shared" si="166"/>
        <v>May</v>
      </c>
      <c r="G3428" s="113">
        <f t="shared" si="164"/>
        <v>1200</v>
      </c>
      <c r="H3428" s="49">
        <f t="shared" si="165"/>
        <v>220.29599999999999</v>
      </c>
    </row>
    <row r="3429" spans="1:8" x14ac:dyDescent="0.25">
      <c r="A3429" s="307" t="s">
        <v>635</v>
      </c>
      <c r="B3429" s="310">
        <v>2100</v>
      </c>
      <c r="C3429" s="312">
        <v>0</v>
      </c>
      <c r="D3429" s="314">
        <v>2600</v>
      </c>
      <c r="E3429" s="317">
        <v>0.1231</v>
      </c>
      <c r="F3429" s="83" t="str">
        <f t="shared" si="166"/>
        <v>May</v>
      </c>
      <c r="G3429" s="113">
        <f t="shared" si="164"/>
        <v>0</v>
      </c>
      <c r="H3429" s="49">
        <f t="shared" si="165"/>
        <v>0</v>
      </c>
    </row>
    <row r="3430" spans="1:8" x14ac:dyDescent="0.25">
      <c r="A3430" s="307" t="s">
        <v>624</v>
      </c>
      <c r="B3430" s="310">
        <v>800</v>
      </c>
      <c r="C3430" s="312">
        <v>3000</v>
      </c>
      <c r="D3430" s="314">
        <v>700</v>
      </c>
      <c r="E3430" s="317">
        <v>0.11545</v>
      </c>
      <c r="F3430" s="83" t="str">
        <f t="shared" si="166"/>
        <v>May</v>
      </c>
      <c r="G3430" s="113">
        <f t="shared" si="164"/>
        <v>3000</v>
      </c>
      <c r="H3430" s="49">
        <f t="shared" si="165"/>
        <v>346.34999999999997</v>
      </c>
    </row>
    <row r="3431" spans="1:8" x14ac:dyDescent="0.25">
      <c r="A3431" s="307" t="s">
        <v>624</v>
      </c>
      <c r="B3431" s="310">
        <v>0</v>
      </c>
      <c r="C3431" s="312">
        <v>0</v>
      </c>
      <c r="D3431" s="314">
        <v>272</v>
      </c>
      <c r="E3431" s="317">
        <v>6.7000000000000004E-2</v>
      </c>
      <c r="F3431" s="83" t="str">
        <f t="shared" si="166"/>
        <v>May</v>
      </c>
      <c r="G3431" s="113">
        <f t="shared" si="164"/>
        <v>0</v>
      </c>
      <c r="H3431" s="49">
        <f t="shared" si="165"/>
        <v>0</v>
      </c>
    </row>
    <row r="3432" spans="1:8" x14ac:dyDescent="0.25">
      <c r="A3432" s="307" t="s">
        <v>624</v>
      </c>
      <c r="B3432" s="310"/>
      <c r="C3432" s="312">
        <v>2088</v>
      </c>
      <c r="D3432" s="314">
        <v>696</v>
      </c>
      <c r="E3432" s="317">
        <v>7.3999999999999996E-2</v>
      </c>
      <c r="F3432" s="83" t="str">
        <f t="shared" si="166"/>
        <v>May</v>
      </c>
      <c r="G3432" s="113">
        <f t="shared" si="164"/>
        <v>2088</v>
      </c>
      <c r="H3432" s="49">
        <f t="shared" si="165"/>
        <v>154.512</v>
      </c>
    </row>
    <row r="3433" spans="1:8" x14ac:dyDescent="0.25">
      <c r="A3433" s="307" t="s">
        <v>624</v>
      </c>
      <c r="B3433" s="310">
        <v>348</v>
      </c>
      <c r="C3433" s="312">
        <v>0</v>
      </c>
      <c r="D3433" s="314">
        <v>0</v>
      </c>
      <c r="E3433" s="317">
        <v>6.9000000000000006E-2</v>
      </c>
      <c r="F3433" s="83" t="str">
        <f t="shared" si="166"/>
        <v>May</v>
      </c>
      <c r="G3433" s="113">
        <f t="shared" si="164"/>
        <v>0</v>
      </c>
      <c r="H3433" s="49">
        <f t="shared" si="165"/>
        <v>0</v>
      </c>
    </row>
    <row r="3434" spans="1:8" x14ac:dyDescent="0.25">
      <c r="A3434" s="307" t="s">
        <v>624</v>
      </c>
      <c r="B3434" s="310">
        <v>406</v>
      </c>
      <c r="C3434" s="312">
        <v>580</v>
      </c>
      <c r="D3434" s="314">
        <v>58</v>
      </c>
      <c r="E3434" s="317">
        <v>0.11731999999999999</v>
      </c>
      <c r="F3434" s="83" t="str">
        <f t="shared" si="166"/>
        <v>May</v>
      </c>
      <c r="G3434" s="113">
        <f t="shared" si="164"/>
        <v>580</v>
      </c>
      <c r="H3434" s="49">
        <f t="shared" si="165"/>
        <v>68.045599999999993</v>
      </c>
    </row>
    <row r="3435" spans="1:8" x14ac:dyDescent="0.25">
      <c r="A3435" s="307" t="s">
        <v>624</v>
      </c>
      <c r="B3435" s="310">
        <v>244</v>
      </c>
      <c r="C3435" s="312">
        <v>4545</v>
      </c>
      <c r="D3435" s="314">
        <v>854</v>
      </c>
      <c r="E3435" s="317">
        <v>4.1300000000000003E-2</v>
      </c>
      <c r="F3435" s="83" t="str">
        <f t="shared" si="166"/>
        <v>May</v>
      </c>
      <c r="G3435" s="113">
        <f t="shared" si="164"/>
        <v>4545</v>
      </c>
      <c r="H3435" s="49">
        <f t="shared" si="165"/>
        <v>187.70850000000002</v>
      </c>
    </row>
    <row r="3436" spans="1:8" x14ac:dyDescent="0.25">
      <c r="A3436" s="307" t="s">
        <v>624</v>
      </c>
      <c r="B3436" s="310"/>
      <c r="C3436" s="312">
        <v>0</v>
      </c>
      <c r="D3436" s="314"/>
      <c r="E3436" s="317">
        <v>3.8374999999999999</v>
      </c>
      <c r="F3436" s="83" t="str">
        <f t="shared" si="166"/>
        <v>May</v>
      </c>
      <c r="G3436" s="113">
        <f t="shared" si="164"/>
        <v>0</v>
      </c>
      <c r="H3436" s="49">
        <f t="shared" si="165"/>
        <v>0</v>
      </c>
    </row>
    <row r="3437" spans="1:8" x14ac:dyDescent="0.25">
      <c r="A3437" s="307" t="s">
        <v>624</v>
      </c>
      <c r="B3437" s="310"/>
      <c r="C3437" s="312">
        <v>0</v>
      </c>
      <c r="D3437" s="314"/>
      <c r="E3437" s="315"/>
      <c r="F3437" s="83" t="str">
        <f t="shared" si="166"/>
        <v>May</v>
      </c>
      <c r="G3437" s="113">
        <f t="shared" si="164"/>
        <v>0</v>
      </c>
      <c r="H3437" s="49">
        <f t="shared" si="165"/>
        <v>0</v>
      </c>
    </row>
    <row r="3438" spans="1:8" x14ac:dyDescent="0.25">
      <c r="A3438" s="307" t="s">
        <v>624</v>
      </c>
      <c r="B3438" s="310"/>
      <c r="C3438" s="312">
        <v>0</v>
      </c>
      <c r="D3438" s="314"/>
      <c r="E3438" s="317">
        <v>3.84</v>
      </c>
      <c r="F3438" s="83" t="str">
        <f t="shared" si="166"/>
        <v>May</v>
      </c>
      <c r="G3438" s="113">
        <f t="shared" si="164"/>
        <v>0</v>
      </c>
      <c r="H3438" s="49">
        <f t="shared" si="165"/>
        <v>0</v>
      </c>
    </row>
    <row r="3439" spans="1:8" x14ac:dyDescent="0.25">
      <c r="A3439" s="307" t="s">
        <v>624</v>
      </c>
      <c r="B3439" s="310"/>
      <c r="C3439" s="312">
        <v>0</v>
      </c>
      <c r="D3439" s="314"/>
      <c r="E3439" s="317">
        <v>29.54</v>
      </c>
      <c r="F3439" s="83" t="str">
        <f t="shared" si="166"/>
        <v>May</v>
      </c>
      <c r="G3439" s="113">
        <f t="shared" si="164"/>
        <v>0</v>
      </c>
      <c r="H3439" s="49">
        <f t="shared" si="165"/>
        <v>0</v>
      </c>
    </row>
    <row r="3440" spans="1:8" x14ac:dyDescent="0.25">
      <c r="A3440" s="307" t="s">
        <v>624</v>
      </c>
      <c r="B3440" s="310"/>
      <c r="C3440" s="311"/>
      <c r="D3440" s="314"/>
      <c r="E3440" s="317">
        <v>4.1176000000000004</v>
      </c>
      <c r="F3440" s="83" t="str">
        <f t="shared" si="166"/>
        <v>May</v>
      </c>
      <c r="G3440" s="113">
        <f t="shared" si="164"/>
        <v>0</v>
      </c>
      <c r="H3440" s="49">
        <f t="shared" si="165"/>
        <v>0</v>
      </c>
    </row>
    <row r="3441" spans="1:8" x14ac:dyDescent="0.25">
      <c r="A3441" s="307" t="s">
        <v>625</v>
      </c>
      <c r="B3441" s="310">
        <v>250</v>
      </c>
      <c r="C3441" s="312">
        <v>1000</v>
      </c>
      <c r="D3441" s="314">
        <v>500</v>
      </c>
      <c r="E3441" s="317">
        <v>4.9279999999999997E-2</v>
      </c>
      <c r="F3441" s="83" t="str">
        <f t="shared" si="166"/>
        <v>May</v>
      </c>
      <c r="G3441" s="113">
        <f t="shared" si="164"/>
        <v>1000</v>
      </c>
      <c r="H3441" s="49">
        <f t="shared" si="165"/>
        <v>49.279999999999994</v>
      </c>
    </row>
    <row r="3442" spans="1:8" x14ac:dyDescent="0.25">
      <c r="A3442" s="307" t="s">
        <v>625</v>
      </c>
      <c r="B3442" s="310">
        <v>1250</v>
      </c>
      <c r="C3442" s="312">
        <v>0</v>
      </c>
      <c r="D3442" s="314">
        <v>500</v>
      </c>
      <c r="E3442" s="317">
        <v>4.9279999999999997E-2</v>
      </c>
      <c r="F3442" s="83" t="str">
        <f t="shared" si="166"/>
        <v>May</v>
      </c>
      <c r="G3442" s="113">
        <f t="shared" si="164"/>
        <v>0</v>
      </c>
      <c r="H3442" s="49">
        <f t="shared" si="165"/>
        <v>0</v>
      </c>
    </row>
    <row r="3443" spans="1:8" x14ac:dyDescent="0.25">
      <c r="A3443" s="307" t="s">
        <v>625</v>
      </c>
      <c r="B3443" s="310">
        <v>250</v>
      </c>
      <c r="C3443" s="312">
        <v>1500</v>
      </c>
      <c r="D3443" s="314">
        <v>500</v>
      </c>
      <c r="E3443" s="317">
        <v>4.9250000000000002E-2</v>
      </c>
      <c r="F3443" s="83" t="str">
        <f t="shared" si="166"/>
        <v>May</v>
      </c>
      <c r="G3443" s="113">
        <f t="shared" si="164"/>
        <v>1500</v>
      </c>
      <c r="H3443" s="49">
        <f t="shared" si="165"/>
        <v>73.875</v>
      </c>
    </row>
    <row r="3444" spans="1:8" x14ac:dyDescent="0.25">
      <c r="A3444" s="307" t="s">
        <v>625</v>
      </c>
      <c r="B3444" s="310"/>
      <c r="C3444" s="312">
        <v>1500</v>
      </c>
      <c r="D3444" s="314"/>
      <c r="E3444" s="317">
        <v>0.11305999999999999</v>
      </c>
      <c r="F3444" s="83" t="str">
        <f t="shared" si="166"/>
        <v>May</v>
      </c>
      <c r="G3444" s="113">
        <f t="shared" si="164"/>
        <v>1500</v>
      </c>
      <c r="H3444" s="49">
        <f t="shared" si="165"/>
        <v>169.59</v>
      </c>
    </row>
    <row r="3445" spans="1:8" x14ac:dyDescent="0.25">
      <c r="A3445" s="307" t="s">
        <v>625</v>
      </c>
      <c r="B3445" s="310"/>
      <c r="C3445" s="312">
        <v>804</v>
      </c>
      <c r="D3445" s="314"/>
      <c r="E3445" s="317">
        <v>0.33255000000000001</v>
      </c>
      <c r="F3445" s="83" t="str">
        <f t="shared" si="166"/>
        <v>May</v>
      </c>
      <c r="G3445" s="113">
        <f t="shared" si="164"/>
        <v>804</v>
      </c>
      <c r="H3445" s="49">
        <f t="shared" si="165"/>
        <v>267.37020000000001</v>
      </c>
    </row>
    <row r="3446" spans="1:8" x14ac:dyDescent="0.25">
      <c r="A3446" s="307" t="s">
        <v>625</v>
      </c>
      <c r="B3446" s="310"/>
      <c r="C3446" s="312">
        <v>1</v>
      </c>
      <c r="D3446" s="314"/>
      <c r="E3446" s="317">
        <v>1.8894999999999999E-2</v>
      </c>
      <c r="F3446" s="83" t="str">
        <f t="shared" si="166"/>
        <v>May</v>
      </c>
      <c r="G3446" s="113">
        <f t="shared" si="164"/>
        <v>1</v>
      </c>
      <c r="H3446" s="49">
        <f t="shared" si="165"/>
        <v>1.8894999999999999E-2</v>
      </c>
    </row>
    <row r="3447" spans="1:8" x14ac:dyDescent="0.25">
      <c r="A3447" s="307" t="s">
        <v>625</v>
      </c>
      <c r="B3447" s="310"/>
      <c r="C3447" s="312">
        <v>1</v>
      </c>
      <c r="D3447" s="314"/>
      <c r="E3447" s="317">
        <v>33.130000000000003</v>
      </c>
      <c r="F3447" s="83" t="str">
        <f t="shared" si="166"/>
        <v>May</v>
      </c>
      <c r="G3447" s="113">
        <f t="shared" si="164"/>
        <v>1</v>
      </c>
      <c r="H3447" s="49">
        <f t="shared" si="165"/>
        <v>33.130000000000003</v>
      </c>
    </row>
    <row r="3448" spans="1:8" x14ac:dyDescent="0.25">
      <c r="A3448" s="307" t="s">
        <v>625</v>
      </c>
      <c r="B3448" s="310"/>
      <c r="C3448" s="312">
        <v>0</v>
      </c>
      <c r="D3448" s="314"/>
      <c r="E3448" s="317">
        <v>1.3857999999999999</v>
      </c>
      <c r="F3448" s="83" t="str">
        <f t="shared" si="166"/>
        <v>May</v>
      </c>
      <c r="G3448" s="113">
        <f t="shared" si="164"/>
        <v>0</v>
      </c>
      <c r="H3448" s="49">
        <f t="shared" si="165"/>
        <v>0</v>
      </c>
    </row>
    <row r="3449" spans="1:8" x14ac:dyDescent="0.25">
      <c r="A3449" s="307" t="s">
        <v>625</v>
      </c>
      <c r="B3449" s="310"/>
      <c r="C3449" s="312">
        <v>0</v>
      </c>
      <c r="D3449" s="314"/>
      <c r="E3449" s="317">
        <v>3.0489999999999999</v>
      </c>
      <c r="F3449" s="83" t="str">
        <f t="shared" si="166"/>
        <v>May</v>
      </c>
      <c r="G3449" s="113">
        <f t="shared" si="164"/>
        <v>0</v>
      </c>
      <c r="H3449" s="49">
        <f t="shared" si="165"/>
        <v>0</v>
      </c>
    </row>
    <row r="3450" spans="1:8" x14ac:dyDescent="0.25">
      <c r="A3450" s="307" t="s">
        <v>625</v>
      </c>
      <c r="B3450" s="310"/>
      <c r="C3450" s="312">
        <v>0</v>
      </c>
      <c r="D3450" s="314"/>
      <c r="E3450" s="322">
        <v>3.6700000000000001E-3</v>
      </c>
      <c r="F3450" s="83" t="str">
        <f t="shared" si="166"/>
        <v>May</v>
      </c>
      <c r="G3450" s="113">
        <f t="shared" si="164"/>
        <v>0</v>
      </c>
      <c r="H3450" s="49">
        <f t="shared" si="165"/>
        <v>0</v>
      </c>
    </row>
    <row r="3451" spans="1:8" x14ac:dyDescent="0.25">
      <c r="A3451" s="307" t="s">
        <v>625</v>
      </c>
      <c r="B3451" s="310"/>
      <c r="C3451" s="312">
        <v>0</v>
      </c>
      <c r="D3451" s="314"/>
      <c r="E3451" s="315"/>
      <c r="F3451" s="83" t="str">
        <f t="shared" si="166"/>
        <v>May</v>
      </c>
      <c r="G3451" s="113">
        <f t="shared" si="164"/>
        <v>0</v>
      </c>
      <c r="H3451" s="49">
        <f t="shared" si="165"/>
        <v>0</v>
      </c>
    </row>
    <row r="3452" spans="1:8" x14ac:dyDescent="0.25">
      <c r="A3452" s="307" t="s">
        <v>625</v>
      </c>
      <c r="B3452" s="310"/>
      <c r="C3452" s="312">
        <v>0</v>
      </c>
      <c r="D3452" s="314"/>
      <c r="E3452" s="317">
        <v>7.5</v>
      </c>
      <c r="F3452" s="83" t="str">
        <f t="shared" si="166"/>
        <v>May</v>
      </c>
      <c r="G3452" s="113">
        <f t="shared" si="164"/>
        <v>0</v>
      </c>
      <c r="H3452" s="49">
        <f t="shared" si="165"/>
        <v>0</v>
      </c>
    </row>
    <row r="3453" spans="1:8" x14ac:dyDescent="0.25">
      <c r="A3453" s="307" t="s">
        <v>627</v>
      </c>
      <c r="B3453" s="310"/>
      <c r="C3453" s="312">
        <v>0</v>
      </c>
      <c r="D3453" s="314"/>
      <c r="E3453" s="317">
        <v>5.0510000000000002</v>
      </c>
      <c r="F3453" s="83" t="str">
        <f t="shared" si="166"/>
        <v>May</v>
      </c>
      <c r="G3453" s="113">
        <f t="shared" si="164"/>
        <v>0</v>
      </c>
      <c r="H3453" s="49">
        <f t="shared" si="165"/>
        <v>0</v>
      </c>
    </row>
    <row r="3454" spans="1:8" x14ac:dyDescent="0.25">
      <c r="A3454" s="307" t="s">
        <v>627</v>
      </c>
      <c r="B3454" s="310"/>
      <c r="C3454" s="312">
        <v>0</v>
      </c>
      <c r="D3454" s="314"/>
      <c r="E3454" s="317">
        <v>5.0510000000000002</v>
      </c>
      <c r="F3454" s="83" t="str">
        <f t="shared" si="166"/>
        <v>May</v>
      </c>
      <c r="G3454" s="113">
        <f t="shared" si="164"/>
        <v>0</v>
      </c>
      <c r="H3454" s="49">
        <f t="shared" si="165"/>
        <v>0</v>
      </c>
    </row>
    <row r="3455" spans="1:8" x14ac:dyDescent="0.25">
      <c r="A3455" s="307" t="s">
        <v>627</v>
      </c>
      <c r="B3455" s="310"/>
      <c r="C3455" s="312">
        <v>2</v>
      </c>
      <c r="D3455" s="314"/>
      <c r="E3455" s="317">
        <v>8.98</v>
      </c>
      <c r="F3455" s="83" t="str">
        <f t="shared" si="166"/>
        <v>May</v>
      </c>
      <c r="G3455" s="113">
        <f t="shared" si="164"/>
        <v>2</v>
      </c>
      <c r="H3455" s="49">
        <f t="shared" si="165"/>
        <v>17.96</v>
      </c>
    </row>
    <row r="3456" spans="1:8" x14ac:dyDescent="0.25">
      <c r="A3456" s="307" t="s">
        <v>627</v>
      </c>
      <c r="B3456" s="310"/>
      <c r="C3456" s="312">
        <v>0</v>
      </c>
      <c r="D3456" s="314"/>
      <c r="E3456" s="315"/>
      <c r="F3456" s="83" t="str">
        <f t="shared" si="166"/>
        <v>May</v>
      </c>
      <c r="G3456" s="113">
        <f t="shared" si="164"/>
        <v>0</v>
      </c>
      <c r="H3456" s="49">
        <f t="shared" si="165"/>
        <v>0</v>
      </c>
    </row>
    <row r="3457" spans="1:8" x14ac:dyDescent="0.25">
      <c r="A3457" s="307" t="s">
        <v>627</v>
      </c>
      <c r="B3457" s="310"/>
      <c r="C3457" s="312">
        <v>0</v>
      </c>
      <c r="D3457" s="314"/>
      <c r="E3457" s="317">
        <v>13.5</v>
      </c>
      <c r="F3457" s="83" t="str">
        <f t="shared" si="166"/>
        <v>May</v>
      </c>
      <c r="G3457" s="113">
        <f t="shared" si="164"/>
        <v>0</v>
      </c>
      <c r="H3457" s="49">
        <f t="shared" si="165"/>
        <v>0</v>
      </c>
    </row>
    <row r="3458" spans="1:8" x14ac:dyDescent="0.25">
      <c r="A3458" s="307" t="s">
        <v>627</v>
      </c>
      <c r="B3458" s="310"/>
      <c r="C3458" s="312">
        <v>0</v>
      </c>
      <c r="D3458" s="314"/>
      <c r="E3458" s="317">
        <v>8.4600000000000009</v>
      </c>
      <c r="F3458" s="83" t="str">
        <f t="shared" si="166"/>
        <v>May</v>
      </c>
      <c r="G3458" s="113">
        <f t="shared" si="164"/>
        <v>0</v>
      </c>
      <c r="H3458" s="49">
        <f t="shared" si="165"/>
        <v>0</v>
      </c>
    </row>
    <row r="3459" spans="1:8" x14ac:dyDescent="0.25">
      <c r="A3459" s="307" t="s">
        <v>627</v>
      </c>
      <c r="B3459" s="310"/>
      <c r="C3459" s="312">
        <v>0</v>
      </c>
      <c r="D3459" s="314"/>
      <c r="E3459" s="315"/>
      <c r="F3459" s="83" t="str">
        <f t="shared" si="166"/>
        <v>May</v>
      </c>
      <c r="G3459" s="113">
        <f t="shared" ref="G3459:G3522" si="167">IFERROR(IF(C3459=" ",0,C3459),0)</f>
        <v>0</v>
      </c>
      <c r="H3459" s="49">
        <f t="shared" ref="H3459:H3522" si="168">IFERROR(G3459 * E3459, 0)</f>
        <v>0</v>
      </c>
    </row>
    <row r="3460" spans="1:8" x14ac:dyDescent="0.25">
      <c r="A3460" s="307" t="s">
        <v>627</v>
      </c>
      <c r="B3460" s="310"/>
      <c r="C3460" s="312">
        <v>0</v>
      </c>
      <c r="D3460" s="314"/>
      <c r="E3460" s="315"/>
      <c r="F3460" s="83" t="str">
        <f t="shared" si="166"/>
        <v>May</v>
      </c>
      <c r="G3460" s="113">
        <f t="shared" si="167"/>
        <v>0</v>
      </c>
      <c r="H3460" s="49">
        <f t="shared" si="168"/>
        <v>0</v>
      </c>
    </row>
    <row r="3461" spans="1:8" x14ac:dyDescent="0.25">
      <c r="A3461" s="307" t="s">
        <v>627</v>
      </c>
      <c r="B3461" s="310"/>
      <c r="C3461" s="312">
        <v>0</v>
      </c>
      <c r="D3461" s="314"/>
      <c r="E3461" s="315"/>
      <c r="F3461" s="83" t="str">
        <f t="shared" si="166"/>
        <v>May</v>
      </c>
      <c r="G3461" s="113">
        <f t="shared" si="167"/>
        <v>0</v>
      </c>
      <c r="H3461" s="49">
        <f t="shared" si="168"/>
        <v>0</v>
      </c>
    </row>
    <row r="3462" spans="1:8" x14ac:dyDescent="0.25">
      <c r="A3462" s="307" t="s">
        <v>627</v>
      </c>
      <c r="B3462" s="310"/>
      <c r="C3462" s="312">
        <v>0</v>
      </c>
      <c r="D3462" s="314"/>
      <c r="E3462" s="315"/>
      <c r="F3462" s="83" t="str">
        <f t="shared" si="166"/>
        <v>May</v>
      </c>
      <c r="G3462" s="113">
        <f t="shared" si="167"/>
        <v>0</v>
      </c>
      <c r="H3462" s="49">
        <f t="shared" si="168"/>
        <v>0</v>
      </c>
    </row>
    <row r="3463" spans="1:8" x14ac:dyDescent="0.25">
      <c r="A3463" s="307" t="s">
        <v>627</v>
      </c>
      <c r="B3463" s="310"/>
      <c r="C3463" s="312">
        <v>0</v>
      </c>
      <c r="D3463" s="314"/>
      <c r="E3463" s="315"/>
      <c r="F3463" s="83" t="str">
        <f t="shared" si="166"/>
        <v>May</v>
      </c>
      <c r="G3463" s="113">
        <f t="shared" si="167"/>
        <v>0</v>
      </c>
      <c r="H3463" s="49">
        <f t="shared" si="168"/>
        <v>0</v>
      </c>
    </row>
    <row r="3464" spans="1:8" x14ac:dyDescent="0.25">
      <c r="A3464" s="307" t="s">
        <v>627</v>
      </c>
      <c r="B3464" s="310"/>
      <c r="C3464" s="312">
        <v>0</v>
      </c>
      <c r="D3464" s="314"/>
      <c r="E3464" s="315"/>
      <c r="F3464" s="83" t="str">
        <f t="shared" si="166"/>
        <v>May</v>
      </c>
      <c r="G3464" s="113">
        <f t="shared" si="167"/>
        <v>0</v>
      </c>
      <c r="H3464" s="49">
        <f t="shared" si="168"/>
        <v>0</v>
      </c>
    </row>
    <row r="3465" spans="1:8" x14ac:dyDescent="0.25">
      <c r="A3465" s="307" t="s">
        <v>627</v>
      </c>
      <c r="B3465" s="310"/>
      <c r="C3465" s="312">
        <v>20</v>
      </c>
      <c r="D3465" s="314"/>
      <c r="E3465" s="317">
        <v>4.72</v>
      </c>
      <c r="F3465" s="83" t="str">
        <f t="shared" si="166"/>
        <v>May</v>
      </c>
      <c r="G3465" s="113">
        <f t="shared" si="167"/>
        <v>20</v>
      </c>
      <c r="H3465" s="49">
        <f t="shared" si="168"/>
        <v>94.399999999999991</v>
      </c>
    </row>
    <row r="3466" spans="1:8" x14ac:dyDescent="0.25">
      <c r="A3466" s="307" t="s">
        <v>627</v>
      </c>
      <c r="B3466" s="310"/>
      <c r="C3466" s="312">
        <v>0</v>
      </c>
      <c r="D3466" s="314"/>
      <c r="E3466" s="315"/>
      <c r="F3466" s="83" t="str">
        <f t="shared" ref="F3466:F3471" si="169">"May"</f>
        <v>May</v>
      </c>
      <c r="G3466" s="113">
        <f t="shared" si="167"/>
        <v>0</v>
      </c>
      <c r="H3466" s="49">
        <f t="shared" si="168"/>
        <v>0</v>
      </c>
    </row>
    <row r="3467" spans="1:8" x14ac:dyDescent="0.25">
      <c r="A3467" s="307" t="s">
        <v>627</v>
      </c>
      <c r="B3467" s="310"/>
      <c r="C3467" s="312">
        <v>0</v>
      </c>
      <c r="D3467" s="314"/>
      <c r="E3467" s="317">
        <v>5.0449999999999999</v>
      </c>
      <c r="F3467" s="83" t="str">
        <f t="shared" si="169"/>
        <v>May</v>
      </c>
      <c r="G3467" s="113">
        <f t="shared" si="167"/>
        <v>0</v>
      </c>
      <c r="H3467" s="49">
        <f t="shared" si="168"/>
        <v>0</v>
      </c>
    </row>
    <row r="3468" spans="1:8" x14ac:dyDescent="0.25">
      <c r="A3468" s="307" t="s">
        <v>627</v>
      </c>
      <c r="B3468" s="310"/>
      <c r="C3468" s="312">
        <v>0</v>
      </c>
      <c r="D3468" s="314"/>
      <c r="E3468" s="317">
        <v>0.76</v>
      </c>
      <c r="F3468" s="83" t="str">
        <f t="shared" si="169"/>
        <v>May</v>
      </c>
      <c r="G3468" s="113">
        <f t="shared" si="167"/>
        <v>0</v>
      </c>
      <c r="H3468" s="49">
        <f t="shared" si="168"/>
        <v>0</v>
      </c>
    </row>
    <row r="3469" spans="1:8" x14ac:dyDescent="0.25">
      <c r="A3469" s="307" t="s">
        <v>627</v>
      </c>
      <c r="B3469" s="310"/>
      <c r="C3469" s="312">
        <v>0</v>
      </c>
      <c r="D3469" s="314"/>
      <c r="E3469" s="315"/>
      <c r="F3469" s="83" t="str">
        <f t="shared" si="169"/>
        <v>May</v>
      </c>
      <c r="G3469" s="113">
        <f t="shared" si="167"/>
        <v>0</v>
      </c>
      <c r="H3469" s="49">
        <f t="shared" si="168"/>
        <v>0</v>
      </c>
    </row>
    <row r="3470" spans="1:8" x14ac:dyDescent="0.25">
      <c r="A3470" s="307" t="s">
        <v>627</v>
      </c>
      <c r="B3470" s="310"/>
      <c r="C3470" s="312">
        <v>0</v>
      </c>
      <c r="D3470" s="314"/>
      <c r="E3470" s="317">
        <v>5.41</v>
      </c>
      <c r="F3470" s="83" t="str">
        <f t="shared" si="169"/>
        <v>May</v>
      </c>
      <c r="G3470" s="113">
        <f t="shared" si="167"/>
        <v>0</v>
      </c>
      <c r="H3470" s="49">
        <f t="shared" si="168"/>
        <v>0</v>
      </c>
    </row>
    <row r="3471" spans="1:8" s="81" customFormat="1" x14ac:dyDescent="0.25">
      <c r="A3471" s="80" t="s">
        <v>627</v>
      </c>
      <c r="B3471" s="92"/>
      <c r="C3471" s="316">
        <v>0</v>
      </c>
      <c r="D3471" s="112"/>
      <c r="E3471" s="90">
        <v>10.16</v>
      </c>
      <c r="F3471" s="86" t="str">
        <f t="shared" si="169"/>
        <v>May</v>
      </c>
      <c r="G3471" s="113">
        <f t="shared" si="167"/>
        <v>0</v>
      </c>
      <c r="H3471" s="86">
        <f t="shared" si="168"/>
        <v>0</v>
      </c>
    </row>
    <row r="3472" spans="1:8" x14ac:dyDescent="0.25">
      <c r="A3472" s="323" t="s">
        <v>100</v>
      </c>
      <c r="B3472" s="328">
        <v>14</v>
      </c>
      <c r="C3472" s="330">
        <v>36</v>
      </c>
      <c r="D3472" s="331">
        <v>11</v>
      </c>
      <c r="E3472" s="335">
        <v>0.3</v>
      </c>
      <c r="F3472" s="83" t="str">
        <f>"June"</f>
        <v>June</v>
      </c>
      <c r="G3472" s="113">
        <f t="shared" si="167"/>
        <v>36</v>
      </c>
      <c r="H3472" s="49">
        <f t="shared" si="168"/>
        <v>10.799999999999999</v>
      </c>
    </row>
    <row r="3473" spans="1:8" x14ac:dyDescent="0.25">
      <c r="A3473" s="324" t="s">
        <v>655</v>
      </c>
      <c r="B3473" s="328">
        <v>10</v>
      </c>
      <c r="C3473" s="330">
        <v>50</v>
      </c>
      <c r="D3473" s="332">
        <v>0</v>
      </c>
      <c r="E3473" s="336">
        <v>0.97</v>
      </c>
      <c r="F3473" s="83" t="str">
        <f t="shared" ref="F3473:F3536" si="170">"June"</f>
        <v>June</v>
      </c>
      <c r="G3473" s="113">
        <f t="shared" si="167"/>
        <v>50</v>
      </c>
      <c r="H3473" s="49">
        <f t="shared" si="168"/>
        <v>48.5</v>
      </c>
    </row>
    <row r="3474" spans="1:8" x14ac:dyDescent="0.25">
      <c r="A3474" s="324" t="s">
        <v>655</v>
      </c>
      <c r="B3474" s="328">
        <v>0</v>
      </c>
      <c r="C3474" s="330">
        <v>40</v>
      </c>
      <c r="D3474" s="332">
        <v>10</v>
      </c>
      <c r="E3474" s="336">
        <v>0.97</v>
      </c>
      <c r="F3474" s="83" t="str">
        <f t="shared" si="170"/>
        <v>June</v>
      </c>
      <c r="G3474" s="113">
        <f t="shared" si="167"/>
        <v>40</v>
      </c>
      <c r="H3474" s="49">
        <f t="shared" si="168"/>
        <v>38.799999999999997</v>
      </c>
    </row>
    <row r="3475" spans="1:8" x14ac:dyDescent="0.25">
      <c r="A3475" s="324" t="s">
        <v>655</v>
      </c>
      <c r="B3475" s="328">
        <v>30</v>
      </c>
      <c r="C3475" s="330">
        <v>40</v>
      </c>
      <c r="D3475" s="332">
        <v>0</v>
      </c>
      <c r="E3475" s="335">
        <v>0.97</v>
      </c>
      <c r="F3475" s="83" t="str">
        <f t="shared" si="170"/>
        <v>June</v>
      </c>
      <c r="G3475" s="113">
        <f t="shared" si="167"/>
        <v>40</v>
      </c>
      <c r="H3475" s="49">
        <f t="shared" si="168"/>
        <v>38.799999999999997</v>
      </c>
    </row>
    <row r="3476" spans="1:8" x14ac:dyDescent="0.25">
      <c r="A3476" s="324" t="s">
        <v>654</v>
      </c>
      <c r="B3476" s="328">
        <v>16</v>
      </c>
      <c r="C3476" s="330">
        <v>36</v>
      </c>
      <c r="D3476" s="332">
        <v>0</v>
      </c>
      <c r="E3476" s="335">
        <v>1.595</v>
      </c>
      <c r="F3476" s="83" t="str">
        <f t="shared" si="170"/>
        <v>June</v>
      </c>
      <c r="G3476" s="113">
        <f t="shared" si="167"/>
        <v>36</v>
      </c>
      <c r="H3476" s="49">
        <f t="shared" si="168"/>
        <v>57.42</v>
      </c>
    </row>
    <row r="3477" spans="1:8" x14ac:dyDescent="0.25">
      <c r="A3477" s="324" t="s">
        <v>610</v>
      </c>
      <c r="B3477" s="328">
        <v>16</v>
      </c>
      <c r="C3477" s="330">
        <v>30</v>
      </c>
      <c r="D3477" s="331">
        <v>15</v>
      </c>
      <c r="E3477" s="335">
        <v>0.85</v>
      </c>
      <c r="F3477" s="83" t="str">
        <f t="shared" si="170"/>
        <v>June</v>
      </c>
      <c r="G3477" s="113">
        <f t="shared" si="167"/>
        <v>30</v>
      </c>
      <c r="H3477" s="49">
        <f t="shared" si="168"/>
        <v>25.5</v>
      </c>
    </row>
    <row r="3478" spans="1:8" x14ac:dyDescent="0.25">
      <c r="A3478" s="323" t="s">
        <v>653</v>
      </c>
      <c r="B3478" s="328">
        <v>15</v>
      </c>
      <c r="C3478" s="330">
        <v>463</v>
      </c>
      <c r="D3478" s="331"/>
      <c r="E3478" s="335">
        <v>0.45</v>
      </c>
      <c r="F3478" s="83" t="str">
        <f t="shared" si="170"/>
        <v>June</v>
      </c>
      <c r="G3478" s="113">
        <f t="shared" si="167"/>
        <v>463</v>
      </c>
      <c r="H3478" s="49">
        <f t="shared" si="168"/>
        <v>208.35</v>
      </c>
    </row>
    <row r="3479" spans="1:8" x14ac:dyDescent="0.25">
      <c r="A3479" s="323" t="s">
        <v>654</v>
      </c>
      <c r="B3479" s="328">
        <v>44</v>
      </c>
      <c r="C3479" s="330">
        <v>24</v>
      </c>
      <c r="D3479" s="331">
        <v>11</v>
      </c>
      <c r="E3479" s="335">
        <v>0.82</v>
      </c>
      <c r="F3479" s="83" t="str">
        <f t="shared" si="170"/>
        <v>June</v>
      </c>
      <c r="G3479" s="113">
        <f t="shared" si="167"/>
        <v>24</v>
      </c>
      <c r="H3479" s="49">
        <f t="shared" si="168"/>
        <v>19.68</v>
      </c>
    </row>
    <row r="3480" spans="1:8" x14ac:dyDescent="0.25">
      <c r="A3480" s="324" t="s">
        <v>660</v>
      </c>
      <c r="B3480" s="328">
        <v>10</v>
      </c>
      <c r="C3480" s="330">
        <v>23</v>
      </c>
      <c r="D3480" s="331">
        <v>0</v>
      </c>
      <c r="E3480" s="335">
        <v>2.5</v>
      </c>
      <c r="F3480" s="83" t="str">
        <f t="shared" si="170"/>
        <v>June</v>
      </c>
      <c r="G3480" s="113">
        <f t="shared" si="167"/>
        <v>23</v>
      </c>
      <c r="H3480" s="49">
        <f t="shared" si="168"/>
        <v>57.5</v>
      </c>
    </row>
    <row r="3481" spans="1:8" x14ac:dyDescent="0.25">
      <c r="A3481" s="324" t="s">
        <v>660</v>
      </c>
      <c r="B3481" s="328">
        <v>4</v>
      </c>
      <c r="C3481" s="330">
        <v>192</v>
      </c>
      <c r="D3481" s="331">
        <v>3</v>
      </c>
      <c r="E3481" s="335">
        <v>1.5</v>
      </c>
      <c r="F3481" s="83" t="str">
        <f t="shared" si="170"/>
        <v>June</v>
      </c>
      <c r="G3481" s="113">
        <f t="shared" si="167"/>
        <v>192</v>
      </c>
      <c r="H3481" s="49">
        <f t="shared" si="168"/>
        <v>288</v>
      </c>
    </row>
    <row r="3482" spans="1:8" x14ac:dyDescent="0.25">
      <c r="A3482" s="324" t="s">
        <v>653</v>
      </c>
      <c r="B3482" s="328">
        <v>0</v>
      </c>
      <c r="C3482" s="330">
        <v>0</v>
      </c>
      <c r="D3482" s="331">
        <v>0</v>
      </c>
      <c r="E3482" s="335">
        <v>1.25</v>
      </c>
      <c r="F3482" s="83" t="str">
        <f t="shared" si="170"/>
        <v>June</v>
      </c>
      <c r="G3482" s="113">
        <f t="shared" si="167"/>
        <v>0</v>
      </c>
      <c r="H3482" s="49">
        <f t="shared" si="168"/>
        <v>0</v>
      </c>
    </row>
    <row r="3483" spans="1:8" x14ac:dyDescent="0.25">
      <c r="A3483" s="324" t="s">
        <v>653</v>
      </c>
      <c r="B3483" s="328">
        <v>1</v>
      </c>
      <c r="C3483" s="330">
        <v>19</v>
      </c>
      <c r="D3483" s="331">
        <v>0</v>
      </c>
      <c r="E3483" s="335">
        <v>1.45</v>
      </c>
      <c r="F3483" s="83" t="str">
        <f t="shared" si="170"/>
        <v>June</v>
      </c>
      <c r="G3483" s="113">
        <f t="shared" si="167"/>
        <v>19</v>
      </c>
      <c r="H3483" s="49">
        <f t="shared" si="168"/>
        <v>27.55</v>
      </c>
    </row>
    <row r="3484" spans="1:8" x14ac:dyDescent="0.25">
      <c r="A3484" s="324" t="s">
        <v>653</v>
      </c>
      <c r="B3484" s="328">
        <v>6</v>
      </c>
      <c r="C3484" s="330">
        <v>96</v>
      </c>
      <c r="D3484" s="331"/>
      <c r="E3484" s="335">
        <v>0.85</v>
      </c>
      <c r="F3484" s="83" t="str">
        <f t="shared" si="170"/>
        <v>June</v>
      </c>
      <c r="G3484" s="113">
        <f t="shared" si="167"/>
        <v>96</v>
      </c>
      <c r="H3484" s="49">
        <f t="shared" si="168"/>
        <v>81.599999999999994</v>
      </c>
    </row>
    <row r="3485" spans="1:8" x14ac:dyDescent="0.25">
      <c r="A3485" s="324" t="s">
        <v>653</v>
      </c>
      <c r="B3485" s="328">
        <v>1</v>
      </c>
      <c r="C3485" s="330">
        <v>32</v>
      </c>
      <c r="D3485" s="331"/>
      <c r="E3485" s="335">
        <v>1.25</v>
      </c>
      <c r="F3485" s="83" t="str">
        <f t="shared" si="170"/>
        <v>June</v>
      </c>
      <c r="G3485" s="113">
        <f t="shared" si="167"/>
        <v>32</v>
      </c>
      <c r="H3485" s="49">
        <f t="shared" si="168"/>
        <v>40</v>
      </c>
    </row>
    <row r="3486" spans="1:8" x14ac:dyDescent="0.25">
      <c r="A3486" s="324" t="s">
        <v>653</v>
      </c>
      <c r="B3486" s="328">
        <v>2</v>
      </c>
      <c r="C3486" s="330">
        <v>32</v>
      </c>
      <c r="D3486" s="331"/>
      <c r="E3486" s="335">
        <v>1.25</v>
      </c>
      <c r="F3486" s="83" t="str">
        <f t="shared" si="170"/>
        <v>June</v>
      </c>
      <c r="G3486" s="113">
        <f t="shared" si="167"/>
        <v>32</v>
      </c>
      <c r="H3486" s="49">
        <f t="shared" si="168"/>
        <v>40</v>
      </c>
    </row>
    <row r="3487" spans="1:8" x14ac:dyDescent="0.25">
      <c r="A3487" s="324" t="s">
        <v>653</v>
      </c>
      <c r="B3487" s="328">
        <v>2</v>
      </c>
      <c r="C3487" s="330">
        <v>6</v>
      </c>
      <c r="D3487" s="331"/>
      <c r="E3487" s="335">
        <v>1.25</v>
      </c>
      <c r="F3487" s="83" t="str">
        <f t="shared" si="170"/>
        <v>June</v>
      </c>
      <c r="G3487" s="113">
        <f t="shared" si="167"/>
        <v>6</v>
      </c>
      <c r="H3487" s="49">
        <f t="shared" si="168"/>
        <v>7.5</v>
      </c>
    </row>
    <row r="3488" spans="1:8" x14ac:dyDescent="0.25">
      <c r="A3488" s="324" t="s">
        <v>653</v>
      </c>
      <c r="B3488" s="328">
        <v>0</v>
      </c>
      <c r="C3488" s="330">
        <v>39</v>
      </c>
      <c r="D3488" s="331"/>
      <c r="E3488" s="336">
        <v>1.05</v>
      </c>
      <c r="F3488" s="83" t="str">
        <f t="shared" si="170"/>
        <v>June</v>
      </c>
      <c r="G3488" s="113">
        <f t="shared" si="167"/>
        <v>39</v>
      </c>
      <c r="H3488" s="49">
        <f t="shared" si="168"/>
        <v>40.950000000000003</v>
      </c>
    </row>
    <row r="3489" spans="1:8" x14ac:dyDescent="0.25">
      <c r="A3489" s="324" t="s">
        <v>650</v>
      </c>
      <c r="B3489" s="328">
        <v>0</v>
      </c>
      <c r="C3489" s="330">
        <v>19</v>
      </c>
      <c r="D3489" s="331">
        <v>0</v>
      </c>
      <c r="E3489" s="336">
        <v>5.95</v>
      </c>
      <c r="F3489" s="83" t="str">
        <f t="shared" si="170"/>
        <v>June</v>
      </c>
      <c r="G3489" s="113">
        <f t="shared" si="167"/>
        <v>19</v>
      </c>
      <c r="H3489" s="49">
        <f t="shared" si="168"/>
        <v>113.05</v>
      </c>
    </row>
    <row r="3490" spans="1:8" x14ac:dyDescent="0.25">
      <c r="A3490" s="324" t="s">
        <v>659</v>
      </c>
      <c r="B3490" s="328">
        <v>19</v>
      </c>
      <c r="C3490" s="330">
        <v>12</v>
      </c>
      <c r="D3490" s="331">
        <v>0</v>
      </c>
      <c r="E3490" s="335">
        <v>0.81</v>
      </c>
      <c r="F3490" s="83" t="str">
        <f t="shared" si="170"/>
        <v>June</v>
      </c>
      <c r="G3490" s="113">
        <f t="shared" si="167"/>
        <v>12</v>
      </c>
      <c r="H3490" s="49">
        <f t="shared" si="168"/>
        <v>9.7200000000000006</v>
      </c>
    </row>
    <row r="3491" spans="1:8" x14ac:dyDescent="0.25">
      <c r="A3491" s="324" t="s">
        <v>659</v>
      </c>
      <c r="B3491" s="328">
        <v>10</v>
      </c>
      <c r="C3491" s="330">
        <v>24</v>
      </c>
      <c r="D3491" s="331">
        <v>0</v>
      </c>
      <c r="E3491" s="335">
        <v>0.81</v>
      </c>
      <c r="F3491" s="83" t="str">
        <f t="shared" si="170"/>
        <v>June</v>
      </c>
      <c r="G3491" s="113">
        <f t="shared" si="167"/>
        <v>24</v>
      </c>
      <c r="H3491" s="49">
        <f t="shared" si="168"/>
        <v>19.440000000000001</v>
      </c>
    </row>
    <row r="3492" spans="1:8" x14ac:dyDescent="0.25">
      <c r="A3492" s="324" t="s">
        <v>659</v>
      </c>
      <c r="B3492" s="328">
        <v>8</v>
      </c>
      <c r="C3492" s="330">
        <v>24</v>
      </c>
      <c r="D3492" s="331">
        <v>6</v>
      </c>
      <c r="E3492" s="335">
        <v>0.81</v>
      </c>
      <c r="F3492" s="83" t="str">
        <f t="shared" si="170"/>
        <v>June</v>
      </c>
      <c r="G3492" s="113">
        <f t="shared" si="167"/>
        <v>24</v>
      </c>
      <c r="H3492" s="49">
        <f t="shared" si="168"/>
        <v>19.440000000000001</v>
      </c>
    </row>
    <row r="3493" spans="1:8" x14ac:dyDescent="0.25">
      <c r="A3493" s="324" t="s">
        <v>659</v>
      </c>
      <c r="B3493" s="328">
        <v>23</v>
      </c>
      <c r="C3493" s="330">
        <v>12</v>
      </c>
      <c r="D3493" s="331">
        <v>0</v>
      </c>
      <c r="E3493" s="335">
        <v>0.81</v>
      </c>
      <c r="F3493" s="83" t="str">
        <f t="shared" si="170"/>
        <v>June</v>
      </c>
      <c r="G3493" s="113">
        <f t="shared" si="167"/>
        <v>12</v>
      </c>
      <c r="H3493" s="49">
        <f t="shared" si="168"/>
        <v>9.7200000000000006</v>
      </c>
    </row>
    <row r="3494" spans="1:8" x14ac:dyDescent="0.25">
      <c r="A3494" s="324" t="s">
        <v>659</v>
      </c>
      <c r="B3494" s="328">
        <v>20</v>
      </c>
      <c r="C3494" s="330">
        <v>0</v>
      </c>
      <c r="D3494" s="331">
        <v>0</v>
      </c>
      <c r="E3494" s="335">
        <v>0.81</v>
      </c>
      <c r="F3494" s="83" t="str">
        <f t="shared" si="170"/>
        <v>June</v>
      </c>
      <c r="G3494" s="113">
        <f t="shared" si="167"/>
        <v>0</v>
      </c>
      <c r="H3494" s="49">
        <f t="shared" si="168"/>
        <v>0</v>
      </c>
    </row>
    <row r="3495" spans="1:8" x14ac:dyDescent="0.25">
      <c r="A3495" s="324" t="s">
        <v>659</v>
      </c>
      <c r="B3495" s="328">
        <v>0</v>
      </c>
      <c r="C3495" s="330">
        <v>24</v>
      </c>
      <c r="D3495" s="331">
        <v>0</v>
      </c>
      <c r="E3495" s="335">
        <v>1.48</v>
      </c>
      <c r="F3495" s="83" t="str">
        <f t="shared" si="170"/>
        <v>June</v>
      </c>
      <c r="G3495" s="113">
        <f t="shared" si="167"/>
        <v>24</v>
      </c>
      <c r="H3495" s="49">
        <f t="shared" si="168"/>
        <v>35.519999999999996</v>
      </c>
    </row>
    <row r="3496" spans="1:8" x14ac:dyDescent="0.25">
      <c r="A3496" s="324" t="s">
        <v>654</v>
      </c>
      <c r="B3496" s="328">
        <v>18</v>
      </c>
      <c r="C3496" s="330">
        <v>24</v>
      </c>
      <c r="D3496" s="331">
        <v>1</v>
      </c>
      <c r="E3496" s="335">
        <v>0.82</v>
      </c>
      <c r="F3496" s="83" t="str">
        <f t="shared" si="170"/>
        <v>June</v>
      </c>
      <c r="G3496" s="113">
        <f t="shared" si="167"/>
        <v>24</v>
      </c>
      <c r="H3496" s="49">
        <f t="shared" si="168"/>
        <v>19.68</v>
      </c>
    </row>
    <row r="3497" spans="1:8" x14ac:dyDescent="0.25">
      <c r="A3497" s="324" t="s">
        <v>650</v>
      </c>
      <c r="B3497" s="328">
        <v>2</v>
      </c>
      <c r="C3497" s="330">
        <v>12</v>
      </c>
      <c r="D3497" s="331">
        <v>0</v>
      </c>
      <c r="E3497" s="335">
        <v>5.95</v>
      </c>
      <c r="F3497" s="83" t="str">
        <f t="shared" si="170"/>
        <v>June</v>
      </c>
      <c r="G3497" s="113">
        <f t="shared" si="167"/>
        <v>12</v>
      </c>
      <c r="H3497" s="49">
        <f t="shared" si="168"/>
        <v>71.400000000000006</v>
      </c>
    </row>
    <row r="3498" spans="1:8" x14ac:dyDescent="0.25">
      <c r="A3498" s="324" t="s">
        <v>100</v>
      </c>
      <c r="B3498" s="328">
        <v>5</v>
      </c>
      <c r="C3498" s="330">
        <v>36</v>
      </c>
      <c r="D3498" s="331">
        <v>7</v>
      </c>
      <c r="E3498" s="335">
        <v>0.36</v>
      </c>
      <c r="F3498" s="83" t="str">
        <f t="shared" si="170"/>
        <v>June</v>
      </c>
      <c r="G3498" s="113">
        <f t="shared" si="167"/>
        <v>36</v>
      </c>
      <c r="H3498" s="49">
        <f t="shared" si="168"/>
        <v>12.959999999999999</v>
      </c>
    </row>
    <row r="3499" spans="1:8" x14ac:dyDescent="0.25">
      <c r="A3499" s="324" t="s">
        <v>654</v>
      </c>
      <c r="B3499" s="328">
        <v>69</v>
      </c>
      <c r="C3499" s="330">
        <v>0</v>
      </c>
      <c r="D3499" s="331">
        <v>26</v>
      </c>
      <c r="E3499" s="335">
        <v>0.96</v>
      </c>
      <c r="F3499" s="83" t="str">
        <f t="shared" si="170"/>
        <v>June</v>
      </c>
      <c r="G3499" s="113">
        <f t="shared" si="167"/>
        <v>0</v>
      </c>
      <c r="H3499" s="49">
        <f t="shared" si="168"/>
        <v>0</v>
      </c>
    </row>
    <row r="3500" spans="1:8" x14ac:dyDescent="0.25">
      <c r="A3500" s="324" t="s">
        <v>659</v>
      </c>
      <c r="B3500" s="328">
        <v>0</v>
      </c>
      <c r="C3500" s="330">
        <v>24</v>
      </c>
      <c r="D3500" s="332">
        <v>29</v>
      </c>
      <c r="E3500" s="335">
        <v>0.99</v>
      </c>
      <c r="F3500" s="83" t="str">
        <f t="shared" si="170"/>
        <v>June</v>
      </c>
      <c r="G3500" s="113">
        <f t="shared" si="167"/>
        <v>24</v>
      </c>
      <c r="H3500" s="49">
        <f t="shared" si="168"/>
        <v>23.759999999999998</v>
      </c>
    </row>
    <row r="3501" spans="1:8" x14ac:dyDescent="0.25">
      <c r="A3501" s="324" t="s">
        <v>659</v>
      </c>
      <c r="B3501" s="328">
        <v>0</v>
      </c>
      <c r="C3501" s="330">
        <v>36</v>
      </c>
      <c r="D3501" s="331">
        <v>0</v>
      </c>
      <c r="E3501" s="335">
        <v>0.99</v>
      </c>
      <c r="F3501" s="83" t="str">
        <f t="shared" si="170"/>
        <v>June</v>
      </c>
      <c r="G3501" s="113">
        <f t="shared" si="167"/>
        <v>36</v>
      </c>
      <c r="H3501" s="49">
        <f t="shared" si="168"/>
        <v>35.64</v>
      </c>
    </row>
    <row r="3502" spans="1:8" x14ac:dyDescent="0.25">
      <c r="A3502" s="324" t="s">
        <v>659</v>
      </c>
      <c r="B3502" s="328">
        <v>0</v>
      </c>
      <c r="C3502" s="330">
        <v>60</v>
      </c>
      <c r="D3502" s="331">
        <v>8</v>
      </c>
      <c r="E3502" s="335">
        <v>0.99</v>
      </c>
      <c r="F3502" s="83" t="str">
        <f t="shared" si="170"/>
        <v>June</v>
      </c>
      <c r="G3502" s="113">
        <f t="shared" si="167"/>
        <v>60</v>
      </c>
      <c r="H3502" s="49">
        <f t="shared" si="168"/>
        <v>59.4</v>
      </c>
    </row>
    <row r="3503" spans="1:8" x14ac:dyDescent="0.25">
      <c r="A3503" s="324" t="s">
        <v>659</v>
      </c>
      <c r="B3503" s="328">
        <v>0</v>
      </c>
      <c r="C3503" s="330">
        <v>24</v>
      </c>
      <c r="D3503" s="331">
        <v>12</v>
      </c>
      <c r="E3503" s="335">
        <v>0.99</v>
      </c>
      <c r="F3503" s="83" t="str">
        <f t="shared" si="170"/>
        <v>June</v>
      </c>
      <c r="G3503" s="113">
        <f t="shared" si="167"/>
        <v>24</v>
      </c>
      <c r="H3503" s="49">
        <f t="shared" si="168"/>
        <v>23.759999999999998</v>
      </c>
    </row>
    <row r="3504" spans="1:8" x14ac:dyDescent="0.25">
      <c r="A3504" s="324" t="s">
        <v>659</v>
      </c>
      <c r="B3504" s="328">
        <v>0</v>
      </c>
      <c r="C3504" s="330">
        <v>0</v>
      </c>
      <c r="D3504" s="331">
        <v>0</v>
      </c>
      <c r="E3504" s="335">
        <v>0.99</v>
      </c>
      <c r="F3504" s="83" t="str">
        <f t="shared" si="170"/>
        <v>June</v>
      </c>
      <c r="G3504" s="113">
        <f t="shared" si="167"/>
        <v>0</v>
      </c>
      <c r="H3504" s="49">
        <f t="shared" si="168"/>
        <v>0</v>
      </c>
    </row>
    <row r="3505" spans="1:8" x14ac:dyDescent="0.25">
      <c r="A3505" s="324" t="s">
        <v>659</v>
      </c>
      <c r="B3505" s="328">
        <v>10</v>
      </c>
      <c r="C3505" s="330">
        <v>24</v>
      </c>
      <c r="D3505" s="332">
        <v>32</v>
      </c>
      <c r="E3505" s="335">
        <v>0.99</v>
      </c>
      <c r="F3505" s="83" t="str">
        <f t="shared" si="170"/>
        <v>June</v>
      </c>
      <c r="G3505" s="113">
        <f t="shared" si="167"/>
        <v>24</v>
      </c>
      <c r="H3505" s="49">
        <f t="shared" si="168"/>
        <v>23.759999999999998</v>
      </c>
    </row>
    <row r="3506" spans="1:8" x14ac:dyDescent="0.25">
      <c r="A3506" s="324" t="s">
        <v>659</v>
      </c>
      <c r="B3506" s="328">
        <v>24</v>
      </c>
      <c r="C3506" s="330">
        <v>60</v>
      </c>
      <c r="D3506" s="331">
        <v>42</v>
      </c>
      <c r="E3506" s="335">
        <v>0.99</v>
      </c>
      <c r="F3506" s="83" t="str">
        <f t="shared" si="170"/>
        <v>June</v>
      </c>
      <c r="G3506" s="113">
        <f t="shared" si="167"/>
        <v>60</v>
      </c>
      <c r="H3506" s="49">
        <f t="shared" si="168"/>
        <v>59.4</v>
      </c>
    </row>
    <row r="3507" spans="1:8" x14ac:dyDescent="0.25">
      <c r="A3507" s="324" t="s">
        <v>659</v>
      </c>
      <c r="B3507" s="328">
        <v>0</v>
      </c>
      <c r="C3507" s="330">
        <v>48</v>
      </c>
      <c r="D3507" s="331">
        <v>5</v>
      </c>
      <c r="E3507" s="335">
        <v>1.33</v>
      </c>
      <c r="F3507" s="83" t="str">
        <f t="shared" si="170"/>
        <v>June</v>
      </c>
      <c r="G3507" s="113">
        <f t="shared" si="167"/>
        <v>48</v>
      </c>
      <c r="H3507" s="49">
        <f t="shared" si="168"/>
        <v>63.84</v>
      </c>
    </row>
    <row r="3508" spans="1:8" x14ac:dyDescent="0.25">
      <c r="A3508" s="324" t="s">
        <v>659</v>
      </c>
      <c r="B3508" s="328">
        <v>0</v>
      </c>
      <c r="C3508" s="330">
        <v>48</v>
      </c>
      <c r="D3508" s="331">
        <v>2</v>
      </c>
      <c r="E3508" s="335">
        <v>1.33</v>
      </c>
      <c r="F3508" s="83" t="str">
        <f t="shared" si="170"/>
        <v>June</v>
      </c>
      <c r="G3508" s="113">
        <f t="shared" si="167"/>
        <v>48</v>
      </c>
      <c r="H3508" s="49">
        <f t="shared" si="168"/>
        <v>63.84</v>
      </c>
    </row>
    <row r="3509" spans="1:8" x14ac:dyDescent="0.25">
      <c r="A3509" s="324" t="s">
        <v>659</v>
      </c>
      <c r="B3509" s="328">
        <v>28</v>
      </c>
      <c r="C3509" s="330">
        <v>36</v>
      </c>
      <c r="D3509" s="331">
        <v>40</v>
      </c>
      <c r="E3509" s="335">
        <v>1.33</v>
      </c>
      <c r="F3509" s="83" t="str">
        <f t="shared" si="170"/>
        <v>June</v>
      </c>
      <c r="G3509" s="113">
        <f t="shared" si="167"/>
        <v>36</v>
      </c>
      <c r="H3509" s="49">
        <f t="shared" si="168"/>
        <v>47.88</v>
      </c>
    </row>
    <row r="3510" spans="1:8" x14ac:dyDescent="0.25">
      <c r="A3510" s="324" t="s">
        <v>654</v>
      </c>
      <c r="B3510" s="328">
        <v>15</v>
      </c>
      <c r="C3510" s="330">
        <v>144</v>
      </c>
      <c r="D3510" s="331"/>
      <c r="E3510" s="335">
        <v>0.41699999999999998</v>
      </c>
      <c r="F3510" s="83" t="str">
        <f t="shared" si="170"/>
        <v>June</v>
      </c>
      <c r="G3510" s="113">
        <f t="shared" si="167"/>
        <v>144</v>
      </c>
      <c r="H3510" s="49">
        <f t="shared" si="168"/>
        <v>60.047999999999995</v>
      </c>
    </row>
    <row r="3511" spans="1:8" x14ac:dyDescent="0.25">
      <c r="A3511" s="323" t="s">
        <v>654</v>
      </c>
      <c r="B3511" s="328">
        <v>105</v>
      </c>
      <c r="C3511" s="330">
        <v>156</v>
      </c>
      <c r="D3511" s="331">
        <v>54</v>
      </c>
      <c r="E3511" s="335">
        <v>0.82</v>
      </c>
      <c r="F3511" s="83" t="str">
        <f t="shared" si="170"/>
        <v>June</v>
      </c>
      <c r="G3511" s="113">
        <f t="shared" si="167"/>
        <v>156</v>
      </c>
      <c r="H3511" s="49">
        <f t="shared" si="168"/>
        <v>127.91999999999999</v>
      </c>
    </row>
    <row r="3512" spans="1:8" x14ac:dyDescent="0.25">
      <c r="A3512" s="324" t="s">
        <v>654</v>
      </c>
      <c r="B3512" s="328">
        <v>51</v>
      </c>
      <c r="C3512" s="330">
        <v>24</v>
      </c>
      <c r="D3512" s="331">
        <v>0</v>
      </c>
      <c r="E3512" s="335">
        <v>0.82</v>
      </c>
      <c r="F3512" s="83" t="str">
        <f t="shared" si="170"/>
        <v>June</v>
      </c>
      <c r="G3512" s="113">
        <f t="shared" si="167"/>
        <v>24</v>
      </c>
      <c r="H3512" s="49">
        <f t="shared" si="168"/>
        <v>19.68</v>
      </c>
    </row>
    <row r="3513" spans="1:8" x14ac:dyDescent="0.25">
      <c r="A3513" s="324" t="s">
        <v>100</v>
      </c>
      <c r="B3513" s="328">
        <v>100</v>
      </c>
      <c r="C3513" s="330">
        <v>0</v>
      </c>
      <c r="D3513" s="331"/>
      <c r="E3513" s="333"/>
      <c r="F3513" s="83" t="str">
        <f t="shared" si="170"/>
        <v>June</v>
      </c>
      <c r="G3513" s="113">
        <f t="shared" si="167"/>
        <v>0</v>
      </c>
      <c r="H3513" s="49">
        <f t="shared" si="168"/>
        <v>0</v>
      </c>
    </row>
    <row r="3514" spans="1:8" x14ac:dyDescent="0.25">
      <c r="A3514" s="324" t="s">
        <v>100</v>
      </c>
      <c r="B3514" s="328">
        <v>16</v>
      </c>
      <c r="C3514" s="330">
        <v>200</v>
      </c>
      <c r="D3514" s="331">
        <v>10</v>
      </c>
      <c r="E3514" s="335">
        <v>0.2271</v>
      </c>
      <c r="F3514" s="83" t="str">
        <f t="shared" si="170"/>
        <v>June</v>
      </c>
      <c r="G3514" s="113">
        <f t="shared" si="167"/>
        <v>200</v>
      </c>
      <c r="H3514" s="49">
        <f t="shared" si="168"/>
        <v>45.42</v>
      </c>
    </row>
    <row r="3515" spans="1:8" x14ac:dyDescent="0.25">
      <c r="A3515" s="324" t="s">
        <v>659</v>
      </c>
      <c r="B3515" s="328">
        <v>7</v>
      </c>
      <c r="C3515" s="330">
        <v>24</v>
      </c>
      <c r="D3515" s="331">
        <v>2</v>
      </c>
      <c r="E3515" s="335">
        <v>0.52829999999999999</v>
      </c>
      <c r="F3515" s="83" t="str">
        <f t="shared" si="170"/>
        <v>June</v>
      </c>
      <c r="G3515" s="113">
        <f t="shared" si="167"/>
        <v>24</v>
      </c>
      <c r="H3515" s="49">
        <f t="shared" si="168"/>
        <v>12.6792</v>
      </c>
    </row>
    <row r="3516" spans="1:8" x14ac:dyDescent="0.25">
      <c r="A3516" s="323" t="s">
        <v>659</v>
      </c>
      <c r="B3516" s="328">
        <v>2</v>
      </c>
      <c r="C3516" s="330">
        <v>24</v>
      </c>
      <c r="D3516" s="331">
        <v>0</v>
      </c>
      <c r="E3516" s="335">
        <v>0.52829999999999999</v>
      </c>
      <c r="F3516" s="83" t="str">
        <f t="shared" si="170"/>
        <v>June</v>
      </c>
      <c r="G3516" s="113">
        <f t="shared" si="167"/>
        <v>24</v>
      </c>
      <c r="H3516" s="49">
        <f t="shared" si="168"/>
        <v>12.6792</v>
      </c>
    </row>
    <row r="3517" spans="1:8" x14ac:dyDescent="0.25">
      <c r="A3517" s="324" t="s">
        <v>159</v>
      </c>
      <c r="B3517" s="328">
        <v>0</v>
      </c>
      <c r="C3517" s="330">
        <v>0</v>
      </c>
      <c r="D3517" s="331">
        <v>0</v>
      </c>
      <c r="E3517" s="335">
        <v>1.37</v>
      </c>
      <c r="F3517" s="83" t="str">
        <f t="shared" si="170"/>
        <v>June</v>
      </c>
      <c r="G3517" s="113">
        <f t="shared" si="167"/>
        <v>0</v>
      </c>
      <c r="H3517" s="49">
        <f t="shared" si="168"/>
        <v>0</v>
      </c>
    </row>
    <row r="3518" spans="1:8" x14ac:dyDescent="0.25">
      <c r="A3518" s="324" t="s">
        <v>654</v>
      </c>
      <c r="B3518" s="328">
        <v>38</v>
      </c>
      <c r="C3518" s="330">
        <v>96</v>
      </c>
      <c r="D3518" s="331">
        <v>14</v>
      </c>
      <c r="E3518" s="335">
        <v>0.82</v>
      </c>
      <c r="F3518" s="83" t="str">
        <f t="shared" si="170"/>
        <v>June</v>
      </c>
      <c r="G3518" s="113">
        <f t="shared" si="167"/>
        <v>96</v>
      </c>
      <c r="H3518" s="49">
        <f t="shared" si="168"/>
        <v>78.72</v>
      </c>
    </row>
    <row r="3519" spans="1:8" x14ac:dyDescent="0.25">
      <c r="A3519" s="324" t="s">
        <v>653</v>
      </c>
      <c r="B3519" s="328">
        <v>6</v>
      </c>
      <c r="C3519" s="330">
        <v>174</v>
      </c>
      <c r="D3519" s="331"/>
      <c r="E3519" s="335">
        <v>0.7</v>
      </c>
      <c r="F3519" s="83" t="str">
        <f t="shared" si="170"/>
        <v>June</v>
      </c>
      <c r="G3519" s="113">
        <f t="shared" si="167"/>
        <v>174</v>
      </c>
      <c r="H3519" s="49">
        <f t="shared" si="168"/>
        <v>121.8</v>
      </c>
    </row>
    <row r="3520" spans="1:8" x14ac:dyDescent="0.25">
      <c r="A3520" s="324" t="s">
        <v>650</v>
      </c>
      <c r="B3520" s="328">
        <v>0</v>
      </c>
      <c r="C3520" s="330">
        <v>23</v>
      </c>
      <c r="D3520" s="331"/>
      <c r="E3520" s="335">
        <v>5.95</v>
      </c>
      <c r="F3520" s="83" t="str">
        <f t="shared" si="170"/>
        <v>June</v>
      </c>
      <c r="G3520" s="113">
        <f t="shared" si="167"/>
        <v>23</v>
      </c>
      <c r="H3520" s="49">
        <f t="shared" si="168"/>
        <v>136.85</v>
      </c>
    </row>
    <row r="3521" spans="1:8" x14ac:dyDescent="0.25">
      <c r="A3521" s="324" t="s">
        <v>654</v>
      </c>
      <c r="B3521" s="328">
        <v>26</v>
      </c>
      <c r="C3521" s="330">
        <v>24</v>
      </c>
      <c r="D3521" s="331">
        <v>0</v>
      </c>
      <c r="E3521" s="335">
        <v>0.82165999999999995</v>
      </c>
      <c r="F3521" s="83" t="str">
        <f t="shared" si="170"/>
        <v>June</v>
      </c>
      <c r="G3521" s="113">
        <f t="shared" si="167"/>
        <v>24</v>
      </c>
      <c r="H3521" s="49">
        <f t="shared" si="168"/>
        <v>19.719839999999998</v>
      </c>
    </row>
    <row r="3522" spans="1:8" x14ac:dyDescent="0.25">
      <c r="A3522" s="324" t="s">
        <v>653</v>
      </c>
      <c r="B3522" s="328">
        <v>0</v>
      </c>
      <c r="C3522" s="330">
        <v>0</v>
      </c>
      <c r="D3522" s="331"/>
      <c r="E3522" s="335">
        <v>1.69</v>
      </c>
      <c r="F3522" s="83" t="str">
        <f t="shared" si="170"/>
        <v>June</v>
      </c>
      <c r="G3522" s="113">
        <f t="shared" si="167"/>
        <v>0</v>
      </c>
      <c r="H3522" s="49">
        <f t="shared" si="168"/>
        <v>0</v>
      </c>
    </row>
    <row r="3523" spans="1:8" x14ac:dyDescent="0.25">
      <c r="A3523" s="324" t="s">
        <v>653</v>
      </c>
      <c r="B3523" s="328">
        <v>6</v>
      </c>
      <c r="C3523" s="330">
        <v>24</v>
      </c>
      <c r="D3523" s="331">
        <v>5</v>
      </c>
      <c r="E3523" s="335">
        <v>2.41</v>
      </c>
      <c r="F3523" s="83" t="str">
        <f t="shared" si="170"/>
        <v>June</v>
      </c>
      <c r="G3523" s="113">
        <f t="shared" ref="G3523:G3586" si="171">IFERROR(IF(C3523=" ",0,C3523),0)</f>
        <v>24</v>
      </c>
      <c r="H3523" s="49">
        <f t="shared" ref="H3523:H3586" si="172">IFERROR(G3523 * E3523, 0)</f>
        <v>57.84</v>
      </c>
    </row>
    <row r="3524" spans="1:8" x14ac:dyDescent="0.25">
      <c r="A3524" s="324" t="s">
        <v>653</v>
      </c>
      <c r="B3524" s="328">
        <v>1</v>
      </c>
      <c r="C3524" s="330">
        <v>28</v>
      </c>
      <c r="D3524" s="331">
        <v>3</v>
      </c>
      <c r="E3524" s="335">
        <v>1.91</v>
      </c>
      <c r="F3524" s="83" t="str">
        <f t="shared" si="170"/>
        <v>June</v>
      </c>
      <c r="G3524" s="113">
        <f t="shared" si="171"/>
        <v>28</v>
      </c>
      <c r="H3524" s="49">
        <f t="shared" si="172"/>
        <v>53.48</v>
      </c>
    </row>
    <row r="3525" spans="1:8" x14ac:dyDescent="0.25">
      <c r="A3525" s="324" t="s">
        <v>653</v>
      </c>
      <c r="B3525" s="328">
        <v>5</v>
      </c>
      <c r="C3525" s="330">
        <v>20</v>
      </c>
      <c r="D3525" s="331">
        <v>2</v>
      </c>
      <c r="E3525" s="336">
        <v>1.91</v>
      </c>
      <c r="F3525" s="83" t="str">
        <f t="shared" si="170"/>
        <v>June</v>
      </c>
      <c r="G3525" s="113">
        <f t="shared" si="171"/>
        <v>20</v>
      </c>
      <c r="H3525" s="49">
        <f t="shared" si="172"/>
        <v>38.199999999999996</v>
      </c>
    </row>
    <row r="3526" spans="1:8" x14ac:dyDescent="0.25">
      <c r="A3526" s="324" t="s">
        <v>653</v>
      </c>
      <c r="B3526" s="328">
        <v>5</v>
      </c>
      <c r="C3526" s="330">
        <v>24</v>
      </c>
      <c r="D3526" s="331">
        <v>2</v>
      </c>
      <c r="E3526" s="336">
        <v>2.2400000000000002</v>
      </c>
      <c r="F3526" s="83" t="str">
        <f t="shared" si="170"/>
        <v>June</v>
      </c>
      <c r="G3526" s="113">
        <f t="shared" si="171"/>
        <v>24</v>
      </c>
      <c r="H3526" s="49">
        <f t="shared" si="172"/>
        <v>53.760000000000005</v>
      </c>
    </row>
    <row r="3527" spans="1:8" x14ac:dyDescent="0.25">
      <c r="A3527" s="324" t="s">
        <v>653</v>
      </c>
      <c r="B3527" s="328">
        <v>0</v>
      </c>
      <c r="C3527" s="330">
        <v>40</v>
      </c>
      <c r="D3527" s="331">
        <v>8</v>
      </c>
      <c r="E3527" s="336">
        <v>2.0299999999999998</v>
      </c>
      <c r="F3527" s="83" t="str">
        <f t="shared" si="170"/>
        <v>June</v>
      </c>
      <c r="G3527" s="113">
        <f t="shared" si="171"/>
        <v>40</v>
      </c>
      <c r="H3527" s="49">
        <f t="shared" si="172"/>
        <v>81.199999999999989</v>
      </c>
    </row>
    <row r="3528" spans="1:8" x14ac:dyDescent="0.25">
      <c r="A3528" s="324" t="s">
        <v>653</v>
      </c>
      <c r="B3528" s="328">
        <v>1</v>
      </c>
      <c r="C3528" s="330">
        <v>12</v>
      </c>
      <c r="D3528" s="331">
        <v>1</v>
      </c>
      <c r="E3528" s="336">
        <v>3.59</v>
      </c>
      <c r="F3528" s="83" t="str">
        <f t="shared" si="170"/>
        <v>June</v>
      </c>
      <c r="G3528" s="113">
        <f t="shared" si="171"/>
        <v>12</v>
      </c>
      <c r="H3528" s="49">
        <f t="shared" si="172"/>
        <v>43.08</v>
      </c>
    </row>
    <row r="3529" spans="1:8" x14ac:dyDescent="0.25">
      <c r="A3529" s="324" t="s">
        <v>653</v>
      </c>
      <c r="B3529" s="328">
        <v>5</v>
      </c>
      <c r="C3529" s="330">
        <v>48</v>
      </c>
      <c r="D3529" s="331">
        <v>0</v>
      </c>
      <c r="E3529" s="336">
        <v>2.68</v>
      </c>
      <c r="F3529" s="83" t="str">
        <f t="shared" si="170"/>
        <v>June</v>
      </c>
      <c r="G3529" s="113">
        <f t="shared" si="171"/>
        <v>48</v>
      </c>
      <c r="H3529" s="49">
        <f t="shared" si="172"/>
        <v>128.64000000000001</v>
      </c>
    </row>
    <row r="3530" spans="1:8" x14ac:dyDescent="0.25">
      <c r="A3530" s="324" t="s">
        <v>653</v>
      </c>
      <c r="B3530" s="328">
        <v>6</v>
      </c>
      <c r="C3530" s="330">
        <v>32</v>
      </c>
      <c r="D3530" s="331">
        <v>5</v>
      </c>
      <c r="E3530" s="336">
        <v>1.79</v>
      </c>
      <c r="F3530" s="83" t="str">
        <f t="shared" si="170"/>
        <v>June</v>
      </c>
      <c r="G3530" s="113">
        <f t="shared" si="171"/>
        <v>32</v>
      </c>
      <c r="H3530" s="49">
        <f t="shared" si="172"/>
        <v>57.28</v>
      </c>
    </row>
    <row r="3531" spans="1:8" x14ac:dyDescent="0.25">
      <c r="A3531" s="324" t="s">
        <v>653</v>
      </c>
      <c r="B3531" s="328">
        <v>0</v>
      </c>
      <c r="C3531" s="330">
        <v>0</v>
      </c>
      <c r="D3531" s="331">
        <v>0</v>
      </c>
      <c r="E3531" s="336">
        <v>1.81</v>
      </c>
      <c r="F3531" s="83" t="str">
        <f t="shared" si="170"/>
        <v>June</v>
      </c>
      <c r="G3531" s="113">
        <f t="shared" si="171"/>
        <v>0</v>
      </c>
      <c r="H3531" s="49">
        <f t="shared" si="172"/>
        <v>0</v>
      </c>
    </row>
    <row r="3532" spans="1:8" x14ac:dyDescent="0.25">
      <c r="A3532" s="324" t="s">
        <v>653</v>
      </c>
      <c r="B3532" s="328">
        <v>0</v>
      </c>
      <c r="C3532" s="330">
        <v>0</v>
      </c>
      <c r="D3532" s="331"/>
      <c r="E3532" s="336">
        <v>1.91</v>
      </c>
      <c r="F3532" s="83" t="str">
        <f t="shared" si="170"/>
        <v>June</v>
      </c>
      <c r="G3532" s="113">
        <f t="shared" si="171"/>
        <v>0</v>
      </c>
      <c r="H3532" s="49">
        <f t="shared" si="172"/>
        <v>0</v>
      </c>
    </row>
    <row r="3533" spans="1:8" x14ac:dyDescent="0.25">
      <c r="A3533" s="324" t="s">
        <v>650</v>
      </c>
      <c r="B3533" s="328">
        <v>1</v>
      </c>
      <c r="C3533" s="330">
        <v>31</v>
      </c>
      <c r="D3533" s="331">
        <v>0</v>
      </c>
      <c r="E3533" s="335">
        <v>5.95</v>
      </c>
      <c r="F3533" s="83" t="str">
        <f t="shared" si="170"/>
        <v>June</v>
      </c>
      <c r="G3533" s="113">
        <f t="shared" si="171"/>
        <v>31</v>
      </c>
      <c r="H3533" s="49">
        <f t="shared" si="172"/>
        <v>184.45000000000002</v>
      </c>
    </row>
    <row r="3534" spans="1:8" x14ac:dyDescent="0.25">
      <c r="A3534" s="324" t="s">
        <v>650</v>
      </c>
      <c r="B3534" s="328">
        <v>2</v>
      </c>
      <c r="C3534" s="330">
        <v>22</v>
      </c>
      <c r="D3534" s="331">
        <v>1</v>
      </c>
      <c r="E3534" s="335">
        <v>5.95</v>
      </c>
      <c r="F3534" s="83" t="str">
        <f t="shared" si="170"/>
        <v>June</v>
      </c>
      <c r="G3534" s="113">
        <f t="shared" si="171"/>
        <v>22</v>
      </c>
      <c r="H3534" s="49">
        <f t="shared" si="172"/>
        <v>130.9</v>
      </c>
    </row>
    <row r="3535" spans="1:8" x14ac:dyDescent="0.25">
      <c r="A3535" s="324" t="s">
        <v>654</v>
      </c>
      <c r="B3535" s="328">
        <v>24</v>
      </c>
      <c r="C3535" s="330">
        <v>48</v>
      </c>
      <c r="D3535" s="331">
        <v>11</v>
      </c>
      <c r="E3535" s="335">
        <v>1.6850000000000001</v>
      </c>
      <c r="F3535" s="83" t="str">
        <f t="shared" si="170"/>
        <v>June</v>
      </c>
      <c r="G3535" s="113">
        <f t="shared" si="171"/>
        <v>48</v>
      </c>
      <c r="H3535" s="49">
        <f t="shared" si="172"/>
        <v>80.88</v>
      </c>
    </row>
    <row r="3536" spans="1:8" x14ac:dyDescent="0.25">
      <c r="A3536" s="324" t="s">
        <v>654</v>
      </c>
      <c r="B3536" s="328">
        <v>39</v>
      </c>
      <c r="C3536" s="330">
        <v>0</v>
      </c>
      <c r="D3536" s="331">
        <v>0</v>
      </c>
      <c r="E3536" s="335">
        <v>1.6850000000000001</v>
      </c>
      <c r="F3536" s="83" t="str">
        <f t="shared" si="170"/>
        <v>June</v>
      </c>
      <c r="G3536" s="113">
        <f t="shared" si="171"/>
        <v>0</v>
      </c>
      <c r="H3536" s="49">
        <f t="shared" si="172"/>
        <v>0</v>
      </c>
    </row>
    <row r="3537" spans="1:8" x14ac:dyDescent="0.25">
      <c r="A3537" s="324" t="s">
        <v>650</v>
      </c>
      <c r="B3537" s="328">
        <v>0</v>
      </c>
      <c r="C3537" s="330">
        <v>34</v>
      </c>
      <c r="D3537" s="331">
        <v>0</v>
      </c>
      <c r="E3537" s="335">
        <v>3.95</v>
      </c>
      <c r="F3537" s="83" t="str">
        <f t="shared" ref="F3537:F3600" si="173">"June"</f>
        <v>June</v>
      </c>
      <c r="G3537" s="113">
        <f t="shared" si="171"/>
        <v>34</v>
      </c>
      <c r="H3537" s="49">
        <f t="shared" si="172"/>
        <v>134.30000000000001</v>
      </c>
    </row>
    <row r="3538" spans="1:8" x14ac:dyDescent="0.25">
      <c r="A3538" s="323" t="s">
        <v>650</v>
      </c>
      <c r="B3538" s="328">
        <v>0</v>
      </c>
      <c r="C3538" s="330">
        <v>48</v>
      </c>
      <c r="D3538" s="331">
        <v>0</v>
      </c>
      <c r="E3538" s="335">
        <v>4.95</v>
      </c>
      <c r="F3538" s="83" t="str">
        <f t="shared" si="173"/>
        <v>June</v>
      </c>
      <c r="G3538" s="113">
        <f t="shared" si="171"/>
        <v>48</v>
      </c>
      <c r="H3538" s="49">
        <f t="shared" si="172"/>
        <v>237.60000000000002</v>
      </c>
    </row>
    <row r="3539" spans="1:8" x14ac:dyDescent="0.25">
      <c r="A3539" s="324" t="s">
        <v>100</v>
      </c>
      <c r="B3539" s="328">
        <v>0</v>
      </c>
      <c r="C3539" s="330">
        <v>24</v>
      </c>
      <c r="D3539" s="331">
        <v>7</v>
      </c>
      <c r="E3539" s="335">
        <v>0.77458000000000005</v>
      </c>
      <c r="F3539" s="83" t="str">
        <f t="shared" si="173"/>
        <v>June</v>
      </c>
      <c r="G3539" s="113">
        <f t="shared" si="171"/>
        <v>24</v>
      </c>
      <c r="H3539" s="49">
        <f t="shared" si="172"/>
        <v>18.589919999999999</v>
      </c>
    </row>
    <row r="3540" spans="1:8" x14ac:dyDescent="0.25">
      <c r="A3540" s="323" t="s">
        <v>655</v>
      </c>
      <c r="B3540" s="328">
        <v>36</v>
      </c>
      <c r="C3540" s="330">
        <v>0</v>
      </c>
      <c r="D3540" s="331">
        <v>0</v>
      </c>
      <c r="E3540" s="335">
        <v>0.65</v>
      </c>
      <c r="F3540" s="83" t="str">
        <f t="shared" si="173"/>
        <v>June</v>
      </c>
      <c r="G3540" s="113">
        <f t="shared" si="171"/>
        <v>0</v>
      </c>
      <c r="H3540" s="49">
        <f t="shared" si="172"/>
        <v>0</v>
      </c>
    </row>
    <row r="3541" spans="1:8" x14ac:dyDescent="0.25">
      <c r="A3541" s="324" t="s">
        <v>655</v>
      </c>
      <c r="B3541" s="328">
        <v>14</v>
      </c>
      <c r="C3541" s="330">
        <v>36</v>
      </c>
      <c r="D3541" s="331">
        <v>7</v>
      </c>
      <c r="E3541" s="335">
        <v>0.59</v>
      </c>
      <c r="F3541" s="83" t="str">
        <f t="shared" si="173"/>
        <v>June</v>
      </c>
      <c r="G3541" s="113">
        <f t="shared" si="171"/>
        <v>36</v>
      </c>
      <c r="H3541" s="49">
        <f t="shared" si="172"/>
        <v>21.24</v>
      </c>
    </row>
    <row r="3542" spans="1:8" x14ac:dyDescent="0.25">
      <c r="A3542" s="324" t="s">
        <v>655</v>
      </c>
      <c r="B3542" s="328">
        <v>12</v>
      </c>
      <c r="C3542" s="330">
        <v>10</v>
      </c>
      <c r="D3542" s="331">
        <v>2</v>
      </c>
      <c r="E3542" s="335">
        <v>0.60499999999999998</v>
      </c>
      <c r="F3542" s="83" t="str">
        <f t="shared" si="173"/>
        <v>June</v>
      </c>
      <c r="G3542" s="113">
        <f t="shared" si="171"/>
        <v>10</v>
      </c>
      <c r="H3542" s="49">
        <f t="shared" si="172"/>
        <v>6.05</v>
      </c>
    </row>
    <row r="3543" spans="1:8" x14ac:dyDescent="0.25">
      <c r="A3543" s="324" t="s">
        <v>655</v>
      </c>
      <c r="B3543" s="328">
        <v>25</v>
      </c>
      <c r="C3543" s="330">
        <v>10</v>
      </c>
      <c r="D3543" s="331">
        <v>14</v>
      </c>
      <c r="E3543" s="335">
        <v>0.61</v>
      </c>
      <c r="F3543" s="83" t="str">
        <f t="shared" si="173"/>
        <v>June</v>
      </c>
      <c r="G3543" s="113">
        <f t="shared" si="171"/>
        <v>10</v>
      </c>
      <c r="H3543" s="49">
        <f t="shared" si="172"/>
        <v>6.1</v>
      </c>
    </row>
    <row r="3544" spans="1:8" x14ac:dyDescent="0.25">
      <c r="A3544" s="324" t="s">
        <v>655</v>
      </c>
      <c r="B3544" s="328">
        <v>13</v>
      </c>
      <c r="C3544" s="330">
        <v>20</v>
      </c>
      <c r="D3544" s="331">
        <v>0</v>
      </c>
      <c r="E3544" s="335">
        <v>0.61</v>
      </c>
      <c r="F3544" s="83" t="str">
        <f t="shared" si="173"/>
        <v>June</v>
      </c>
      <c r="G3544" s="113">
        <f t="shared" si="171"/>
        <v>20</v>
      </c>
      <c r="H3544" s="49">
        <f t="shared" si="172"/>
        <v>12.2</v>
      </c>
    </row>
    <row r="3545" spans="1:8" x14ac:dyDescent="0.25">
      <c r="A3545" s="324" t="s">
        <v>655</v>
      </c>
      <c r="B3545" s="328">
        <v>14</v>
      </c>
      <c r="C3545" s="330">
        <v>20</v>
      </c>
      <c r="D3545" s="331">
        <v>0</v>
      </c>
      <c r="E3545" s="335">
        <v>0.61</v>
      </c>
      <c r="F3545" s="83" t="str">
        <f t="shared" si="173"/>
        <v>June</v>
      </c>
      <c r="G3545" s="113">
        <f t="shared" si="171"/>
        <v>20</v>
      </c>
      <c r="H3545" s="49">
        <f t="shared" si="172"/>
        <v>12.2</v>
      </c>
    </row>
    <row r="3546" spans="1:8" x14ac:dyDescent="0.25">
      <c r="A3546" s="324" t="s">
        <v>654</v>
      </c>
      <c r="B3546" s="328">
        <v>41</v>
      </c>
      <c r="C3546" s="330">
        <v>48</v>
      </c>
      <c r="D3546" s="332">
        <v>9</v>
      </c>
      <c r="E3546" s="335">
        <v>1.35</v>
      </c>
      <c r="F3546" s="83" t="str">
        <f t="shared" si="173"/>
        <v>June</v>
      </c>
      <c r="G3546" s="113">
        <f t="shared" si="171"/>
        <v>48</v>
      </c>
      <c r="H3546" s="49">
        <f t="shared" si="172"/>
        <v>64.800000000000011</v>
      </c>
    </row>
    <row r="3547" spans="1:8" x14ac:dyDescent="0.25">
      <c r="A3547" s="324" t="s">
        <v>654</v>
      </c>
      <c r="B3547" s="328">
        <v>27</v>
      </c>
      <c r="C3547" s="330">
        <v>72</v>
      </c>
      <c r="D3547" s="332">
        <v>15</v>
      </c>
      <c r="E3547" s="335">
        <v>1.35</v>
      </c>
      <c r="F3547" s="83" t="str">
        <f t="shared" si="173"/>
        <v>June</v>
      </c>
      <c r="G3547" s="113">
        <f t="shared" si="171"/>
        <v>72</v>
      </c>
      <c r="H3547" s="49">
        <f t="shared" si="172"/>
        <v>97.2</v>
      </c>
    </row>
    <row r="3548" spans="1:8" x14ac:dyDescent="0.25">
      <c r="A3548" s="324" t="s">
        <v>654</v>
      </c>
      <c r="B3548" s="328">
        <v>33</v>
      </c>
      <c r="C3548" s="330">
        <v>48</v>
      </c>
      <c r="D3548" s="331">
        <v>12</v>
      </c>
      <c r="E3548" s="338">
        <v>1.35</v>
      </c>
      <c r="F3548" s="83" t="str">
        <f t="shared" si="173"/>
        <v>June</v>
      </c>
      <c r="G3548" s="113">
        <f t="shared" si="171"/>
        <v>48</v>
      </c>
      <c r="H3548" s="49">
        <f t="shared" si="172"/>
        <v>64.800000000000011</v>
      </c>
    </row>
    <row r="3549" spans="1:8" x14ac:dyDescent="0.25">
      <c r="A3549" s="324" t="s">
        <v>654</v>
      </c>
      <c r="B3549" s="328">
        <v>48</v>
      </c>
      <c r="C3549" s="330">
        <v>36</v>
      </c>
      <c r="D3549" s="331">
        <v>23</v>
      </c>
      <c r="E3549" s="335">
        <v>1.35</v>
      </c>
      <c r="F3549" s="83" t="str">
        <f t="shared" si="173"/>
        <v>June</v>
      </c>
      <c r="G3549" s="113">
        <f t="shared" si="171"/>
        <v>36</v>
      </c>
      <c r="H3549" s="49">
        <f t="shared" si="172"/>
        <v>48.6</v>
      </c>
    </row>
    <row r="3550" spans="1:8" x14ac:dyDescent="0.25">
      <c r="A3550" s="324" t="s">
        <v>659</v>
      </c>
      <c r="B3550" s="328">
        <v>13</v>
      </c>
      <c r="C3550" s="330">
        <v>24</v>
      </c>
      <c r="D3550" s="331">
        <v>9</v>
      </c>
      <c r="E3550" s="335">
        <v>1.22</v>
      </c>
      <c r="F3550" s="83" t="str">
        <f t="shared" si="173"/>
        <v>June</v>
      </c>
      <c r="G3550" s="113">
        <f t="shared" si="171"/>
        <v>24</v>
      </c>
      <c r="H3550" s="49">
        <f t="shared" si="172"/>
        <v>29.28</v>
      </c>
    </row>
    <row r="3551" spans="1:8" x14ac:dyDescent="0.25">
      <c r="A3551" s="324" t="s">
        <v>659</v>
      </c>
      <c r="B3551" s="328">
        <v>8</v>
      </c>
      <c r="C3551" s="330">
        <v>24</v>
      </c>
      <c r="D3551" s="331">
        <v>22</v>
      </c>
      <c r="E3551" s="335">
        <v>1.22</v>
      </c>
      <c r="F3551" s="83" t="str">
        <f t="shared" si="173"/>
        <v>June</v>
      </c>
      <c r="G3551" s="113">
        <f t="shared" si="171"/>
        <v>24</v>
      </c>
      <c r="H3551" s="49">
        <f t="shared" si="172"/>
        <v>29.28</v>
      </c>
    </row>
    <row r="3552" spans="1:8" x14ac:dyDescent="0.25">
      <c r="A3552" s="324" t="s">
        <v>659</v>
      </c>
      <c r="B3552" s="328">
        <v>21</v>
      </c>
      <c r="C3552" s="330">
        <v>24</v>
      </c>
      <c r="D3552" s="331">
        <v>26</v>
      </c>
      <c r="E3552" s="335">
        <v>1.22</v>
      </c>
      <c r="F3552" s="83" t="str">
        <f t="shared" si="173"/>
        <v>June</v>
      </c>
      <c r="G3552" s="113">
        <f t="shared" si="171"/>
        <v>24</v>
      </c>
      <c r="H3552" s="49">
        <f t="shared" si="172"/>
        <v>29.28</v>
      </c>
    </row>
    <row r="3553" spans="1:8" x14ac:dyDescent="0.25">
      <c r="A3553" s="324" t="s">
        <v>659</v>
      </c>
      <c r="B3553" s="328">
        <v>12</v>
      </c>
      <c r="C3553" s="330">
        <v>12</v>
      </c>
      <c r="D3553" s="331">
        <v>12</v>
      </c>
      <c r="E3553" s="335">
        <v>1.22</v>
      </c>
      <c r="F3553" s="83" t="str">
        <f t="shared" si="173"/>
        <v>June</v>
      </c>
      <c r="G3553" s="113">
        <f t="shared" si="171"/>
        <v>12</v>
      </c>
      <c r="H3553" s="49">
        <f t="shared" si="172"/>
        <v>14.64</v>
      </c>
    </row>
    <row r="3554" spans="1:8" x14ac:dyDescent="0.25">
      <c r="A3554" s="324" t="s">
        <v>659</v>
      </c>
      <c r="B3554" s="328">
        <v>4</v>
      </c>
      <c r="C3554" s="330">
        <v>36</v>
      </c>
      <c r="D3554" s="331">
        <v>9</v>
      </c>
      <c r="E3554" s="335">
        <v>1.22</v>
      </c>
      <c r="F3554" s="83" t="str">
        <f t="shared" si="173"/>
        <v>June</v>
      </c>
      <c r="G3554" s="113">
        <f t="shared" si="171"/>
        <v>36</v>
      </c>
      <c r="H3554" s="49">
        <f t="shared" si="172"/>
        <v>43.92</v>
      </c>
    </row>
    <row r="3555" spans="1:8" x14ac:dyDescent="0.25">
      <c r="A3555" s="324" t="s">
        <v>659</v>
      </c>
      <c r="B3555" s="328">
        <v>0</v>
      </c>
      <c r="C3555" s="330">
        <v>0</v>
      </c>
      <c r="D3555" s="331">
        <v>0</v>
      </c>
      <c r="E3555" s="335">
        <v>1.22</v>
      </c>
      <c r="F3555" s="83" t="str">
        <f t="shared" si="173"/>
        <v>June</v>
      </c>
      <c r="G3555" s="113">
        <f t="shared" si="171"/>
        <v>0</v>
      </c>
      <c r="H3555" s="49">
        <f t="shared" si="172"/>
        <v>0</v>
      </c>
    </row>
    <row r="3556" spans="1:8" x14ac:dyDescent="0.25">
      <c r="A3556" s="324" t="s">
        <v>659</v>
      </c>
      <c r="B3556" s="328">
        <v>5</v>
      </c>
      <c r="C3556" s="330">
        <v>36</v>
      </c>
      <c r="D3556" s="331">
        <v>16</v>
      </c>
      <c r="E3556" s="335">
        <v>1.22</v>
      </c>
      <c r="F3556" s="83" t="str">
        <f t="shared" si="173"/>
        <v>June</v>
      </c>
      <c r="G3556" s="113">
        <f t="shared" si="171"/>
        <v>36</v>
      </c>
      <c r="H3556" s="49">
        <f t="shared" si="172"/>
        <v>43.92</v>
      </c>
    </row>
    <row r="3557" spans="1:8" x14ac:dyDescent="0.25">
      <c r="A3557" s="324" t="s">
        <v>659</v>
      </c>
      <c r="B3557" s="328">
        <v>0</v>
      </c>
      <c r="C3557" s="330">
        <v>48</v>
      </c>
      <c r="D3557" s="332">
        <v>0</v>
      </c>
      <c r="E3557" s="335">
        <v>1.22</v>
      </c>
      <c r="F3557" s="83" t="str">
        <f t="shared" si="173"/>
        <v>June</v>
      </c>
      <c r="G3557" s="113">
        <f t="shared" si="171"/>
        <v>48</v>
      </c>
      <c r="H3557" s="49">
        <f t="shared" si="172"/>
        <v>58.56</v>
      </c>
    </row>
    <row r="3558" spans="1:8" x14ac:dyDescent="0.25">
      <c r="A3558" s="324" t="s">
        <v>655</v>
      </c>
      <c r="B3558" s="328">
        <v>20</v>
      </c>
      <c r="C3558" s="330">
        <v>36</v>
      </c>
      <c r="D3558" s="331">
        <v>5</v>
      </c>
      <c r="E3558" s="335">
        <v>0.64800000000000002</v>
      </c>
      <c r="F3558" s="83" t="str">
        <f t="shared" si="173"/>
        <v>June</v>
      </c>
      <c r="G3558" s="113">
        <f t="shared" si="171"/>
        <v>36</v>
      </c>
      <c r="H3558" s="49">
        <f t="shared" si="172"/>
        <v>23.327999999999999</v>
      </c>
    </row>
    <row r="3559" spans="1:8" x14ac:dyDescent="0.25">
      <c r="A3559" s="324" t="s">
        <v>655</v>
      </c>
      <c r="B3559" s="328">
        <v>24</v>
      </c>
      <c r="C3559" s="330">
        <v>0</v>
      </c>
      <c r="D3559" s="331">
        <v>0</v>
      </c>
      <c r="E3559" s="335">
        <v>0.64790000000000003</v>
      </c>
      <c r="F3559" s="83" t="str">
        <f t="shared" si="173"/>
        <v>June</v>
      </c>
      <c r="G3559" s="113">
        <f t="shared" si="171"/>
        <v>0</v>
      </c>
      <c r="H3559" s="49">
        <f t="shared" si="172"/>
        <v>0</v>
      </c>
    </row>
    <row r="3560" spans="1:8" x14ac:dyDescent="0.25">
      <c r="A3560" s="324" t="s">
        <v>659</v>
      </c>
      <c r="B3560" s="328">
        <v>34</v>
      </c>
      <c r="C3560" s="330">
        <v>128</v>
      </c>
      <c r="D3560" s="331">
        <v>118</v>
      </c>
      <c r="E3560" s="335">
        <v>0.4073</v>
      </c>
      <c r="F3560" s="83" t="str">
        <f t="shared" si="173"/>
        <v>June</v>
      </c>
      <c r="G3560" s="113">
        <f t="shared" si="171"/>
        <v>128</v>
      </c>
      <c r="H3560" s="49">
        <f t="shared" si="172"/>
        <v>52.134399999999999</v>
      </c>
    </row>
    <row r="3561" spans="1:8" x14ac:dyDescent="0.25">
      <c r="A3561" s="324" t="s">
        <v>659</v>
      </c>
      <c r="B3561" s="328">
        <v>25</v>
      </c>
      <c r="C3561" s="330">
        <v>128</v>
      </c>
      <c r="D3561" s="331">
        <v>114</v>
      </c>
      <c r="E3561" s="335">
        <v>0.4073</v>
      </c>
      <c r="F3561" s="83" t="str">
        <f t="shared" si="173"/>
        <v>June</v>
      </c>
      <c r="G3561" s="113">
        <f t="shared" si="171"/>
        <v>128</v>
      </c>
      <c r="H3561" s="49">
        <f t="shared" si="172"/>
        <v>52.134399999999999</v>
      </c>
    </row>
    <row r="3562" spans="1:8" x14ac:dyDescent="0.25">
      <c r="A3562" s="324" t="s">
        <v>659</v>
      </c>
      <c r="B3562" s="328">
        <v>81</v>
      </c>
      <c r="C3562" s="330">
        <v>128</v>
      </c>
      <c r="D3562" s="331">
        <v>126</v>
      </c>
      <c r="E3562" s="335">
        <v>0.4073</v>
      </c>
      <c r="F3562" s="83" t="str">
        <f t="shared" si="173"/>
        <v>June</v>
      </c>
      <c r="G3562" s="113">
        <f t="shared" si="171"/>
        <v>128</v>
      </c>
      <c r="H3562" s="49">
        <f t="shared" si="172"/>
        <v>52.134399999999999</v>
      </c>
    </row>
    <row r="3563" spans="1:8" x14ac:dyDescent="0.25">
      <c r="A3563" s="324" t="s">
        <v>659</v>
      </c>
      <c r="B3563" s="328">
        <v>71</v>
      </c>
      <c r="C3563" s="330">
        <v>128</v>
      </c>
      <c r="D3563" s="331">
        <v>123</v>
      </c>
      <c r="E3563" s="335">
        <v>0.4073</v>
      </c>
      <c r="F3563" s="83" t="str">
        <f t="shared" si="173"/>
        <v>June</v>
      </c>
      <c r="G3563" s="113">
        <f t="shared" si="171"/>
        <v>128</v>
      </c>
      <c r="H3563" s="49">
        <f t="shared" si="172"/>
        <v>52.134399999999999</v>
      </c>
    </row>
    <row r="3564" spans="1:8" x14ac:dyDescent="0.25">
      <c r="A3564" s="324" t="s">
        <v>650</v>
      </c>
      <c r="B3564" s="328">
        <v>0</v>
      </c>
      <c r="C3564" s="330">
        <v>69</v>
      </c>
      <c r="D3564" s="331">
        <v>0</v>
      </c>
      <c r="E3564" s="335">
        <v>3.5</v>
      </c>
      <c r="F3564" s="83" t="str">
        <f t="shared" si="173"/>
        <v>June</v>
      </c>
      <c r="G3564" s="113">
        <f t="shared" si="171"/>
        <v>69</v>
      </c>
      <c r="H3564" s="49">
        <f t="shared" si="172"/>
        <v>241.5</v>
      </c>
    </row>
    <row r="3565" spans="1:8" x14ac:dyDescent="0.25">
      <c r="A3565" s="324" t="s">
        <v>655</v>
      </c>
      <c r="B3565" s="328">
        <v>37</v>
      </c>
      <c r="C3565" s="330">
        <v>0</v>
      </c>
      <c r="D3565" s="331">
        <v>0</v>
      </c>
      <c r="E3565" s="335">
        <v>0.64790000000000003</v>
      </c>
      <c r="F3565" s="83" t="str">
        <f t="shared" si="173"/>
        <v>June</v>
      </c>
      <c r="G3565" s="113">
        <f t="shared" si="171"/>
        <v>0</v>
      </c>
      <c r="H3565" s="49">
        <f t="shared" si="172"/>
        <v>0</v>
      </c>
    </row>
    <row r="3566" spans="1:8" x14ac:dyDescent="0.25">
      <c r="A3566" s="324" t="s">
        <v>655</v>
      </c>
      <c r="B3566" s="328">
        <v>10</v>
      </c>
      <c r="C3566" s="330">
        <v>48</v>
      </c>
      <c r="D3566" s="331">
        <v>40</v>
      </c>
      <c r="E3566" s="335">
        <v>0.64790000000000003</v>
      </c>
      <c r="F3566" s="83" t="str">
        <f t="shared" si="173"/>
        <v>June</v>
      </c>
      <c r="G3566" s="113">
        <f t="shared" si="171"/>
        <v>48</v>
      </c>
      <c r="H3566" s="49">
        <f t="shared" si="172"/>
        <v>31.099200000000003</v>
      </c>
    </row>
    <row r="3567" spans="1:8" x14ac:dyDescent="0.25">
      <c r="A3567" s="324" t="s">
        <v>655</v>
      </c>
      <c r="B3567" s="328">
        <v>0</v>
      </c>
      <c r="C3567" s="330">
        <v>48</v>
      </c>
      <c r="D3567" s="331">
        <v>20</v>
      </c>
      <c r="E3567" s="335">
        <v>0.64790000000000003</v>
      </c>
      <c r="F3567" s="83" t="str">
        <f t="shared" si="173"/>
        <v>June</v>
      </c>
      <c r="G3567" s="113">
        <f t="shared" si="171"/>
        <v>48</v>
      </c>
      <c r="H3567" s="49">
        <f t="shared" si="172"/>
        <v>31.099200000000003</v>
      </c>
    </row>
    <row r="3568" spans="1:8" x14ac:dyDescent="0.25">
      <c r="A3568" s="324" t="s">
        <v>655</v>
      </c>
      <c r="B3568" s="328">
        <v>0</v>
      </c>
      <c r="C3568" s="330">
        <v>96</v>
      </c>
      <c r="D3568" s="331">
        <v>72</v>
      </c>
      <c r="E3568" s="335">
        <v>0.64790000000000003</v>
      </c>
      <c r="F3568" s="83" t="str">
        <f t="shared" si="173"/>
        <v>June</v>
      </c>
      <c r="G3568" s="113">
        <f t="shared" si="171"/>
        <v>96</v>
      </c>
      <c r="H3568" s="49">
        <f t="shared" si="172"/>
        <v>62.198400000000007</v>
      </c>
    </row>
    <row r="3569" spans="1:8" x14ac:dyDescent="0.25">
      <c r="A3569" s="324" t="s">
        <v>655</v>
      </c>
      <c r="B3569" s="328">
        <v>0</v>
      </c>
      <c r="C3569" s="330">
        <v>36</v>
      </c>
      <c r="D3569" s="331">
        <v>36</v>
      </c>
      <c r="E3569" s="335">
        <v>0.64790000000000003</v>
      </c>
      <c r="F3569" s="83" t="str">
        <f t="shared" si="173"/>
        <v>June</v>
      </c>
      <c r="G3569" s="113">
        <f t="shared" si="171"/>
        <v>36</v>
      </c>
      <c r="H3569" s="49">
        <f t="shared" si="172"/>
        <v>23.324400000000001</v>
      </c>
    </row>
    <row r="3570" spans="1:8" x14ac:dyDescent="0.25">
      <c r="A3570" s="324" t="s">
        <v>650</v>
      </c>
      <c r="B3570" s="328">
        <v>2</v>
      </c>
      <c r="C3570" s="330">
        <v>24</v>
      </c>
      <c r="D3570" s="331">
        <v>0</v>
      </c>
      <c r="E3570" s="335">
        <v>5.95</v>
      </c>
      <c r="F3570" s="83" t="str">
        <f t="shared" si="173"/>
        <v>June</v>
      </c>
      <c r="G3570" s="113">
        <f t="shared" si="171"/>
        <v>24</v>
      </c>
      <c r="H3570" s="49">
        <f t="shared" si="172"/>
        <v>142.80000000000001</v>
      </c>
    </row>
    <row r="3571" spans="1:8" x14ac:dyDescent="0.25">
      <c r="A3571" s="324" t="s">
        <v>653</v>
      </c>
      <c r="B3571" s="328">
        <v>10</v>
      </c>
      <c r="C3571" s="330">
        <v>234</v>
      </c>
      <c r="D3571" s="331">
        <v>0</v>
      </c>
      <c r="E3571" s="335">
        <v>0.99</v>
      </c>
      <c r="F3571" s="83" t="str">
        <f t="shared" si="173"/>
        <v>June</v>
      </c>
      <c r="G3571" s="113">
        <f t="shared" si="171"/>
        <v>234</v>
      </c>
      <c r="H3571" s="49">
        <f t="shared" si="172"/>
        <v>231.66</v>
      </c>
    </row>
    <row r="3572" spans="1:8" x14ac:dyDescent="0.25">
      <c r="A3572" s="324" t="s">
        <v>659</v>
      </c>
      <c r="B3572" s="328">
        <v>8</v>
      </c>
      <c r="C3572" s="330">
        <v>48</v>
      </c>
      <c r="D3572" s="331">
        <v>0</v>
      </c>
      <c r="E3572" s="335">
        <v>0.8</v>
      </c>
      <c r="F3572" s="83" t="str">
        <f t="shared" si="173"/>
        <v>June</v>
      </c>
      <c r="G3572" s="113">
        <f t="shared" si="171"/>
        <v>48</v>
      </c>
      <c r="H3572" s="49">
        <f t="shared" si="172"/>
        <v>38.400000000000006</v>
      </c>
    </row>
    <row r="3573" spans="1:8" x14ac:dyDescent="0.25">
      <c r="A3573" s="324" t="s">
        <v>659</v>
      </c>
      <c r="B3573" s="328">
        <v>12</v>
      </c>
      <c r="C3573" s="330">
        <v>36</v>
      </c>
      <c r="D3573" s="331">
        <v>0</v>
      </c>
      <c r="E3573" s="335">
        <v>0.8</v>
      </c>
      <c r="F3573" s="83" t="str">
        <f t="shared" si="173"/>
        <v>June</v>
      </c>
      <c r="G3573" s="113">
        <f t="shared" si="171"/>
        <v>36</v>
      </c>
      <c r="H3573" s="49">
        <f t="shared" si="172"/>
        <v>28.8</v>
      </c>
    </row>
    <row r="3574" spans="1:8" x14ac:dyDescent="0.25">
      <c r="A3574" s="324" t="s">
        <v>659</v>
      </c>
      <c r="B3574" s="328">
        <v>17</v>
      </c>
      <c r="C3574" s="330">
        <v>72</v>
      </c>
      <c r="D3574" s="331">
        <v>0</v>
      </c>
      <c r="E3574" s="335">
        <v>0.8</v>
      </c>
      <c r="F3574" s="83" t="str">
        <f t="shared" si="173"/>
        <v>June</v>
      </c>
      <c r="G3574" s="113">
        <f t="shared" si="171"/>
        <v>72</v>
      </c>
      <c r="H3574" s="49">
        <f t="shared" si="172"/>
        <v>57.6</v>
      </c>
    </row>
    <row r="3575" spans="1:8" x14ac:dyDescent="0.25">
      <c r="A3575" s="324" t="s">
        <v>654</v>
      </c>
      <c r="B3575" s="328">
        <v>22</v>
      </c>
      <c r="C3575" s="330">
        <v>48</v>
      </c>
      <c r="D3575" s="331">
        <v>9</v>
      </c>
      <c r="E3575" s="335">
        <v>1.6850000000000001</v>
      </c>
      <c r="F3575" s="83" t="str">
        <f t="shared" si="173"/>
        <v>June</v>
      </c>
      <c r="G3575" s="113">
        <f t="shared" si="171"/>
        <v>48</v>
      </c>
      <c r="H3575" s="49">
        <f t="shared" si="172"/>
        <v>80.88</v>
      </c>
    </row>
    <row r="3576" spans="1:8" x14ac:dyDescent="0.25">
      <c r="A3576" s="324" t="s">
        <v>659</v>
      </c>
      <c r="B3576" s="328">
        <v>21</v>
      </c>
      <c r="C3576" s="330">
        <v>32</v>
      </c>
      <c r="D3576" s="331">
        <v>16</v>
      </c>
      <c r="E3576" s="335">
        <v>2.0499999999999998</v>
      </c>
      <c r="F3576" s="83" t="str">
        <f t="shared" si="173"/>
        <v>June</v>
      </c>
      <c r="G3576" s="113">
        <f t="shared" si="171"/>
        <v>32</v>
      </c>
      <c r="H3576" s="49">
        <f t="shared" si="172"/>
        <v>65.599999999999994</v>
      </c>
    </row>
    <row r="3577" spans="1:8" x14ac:dyDescent="0.25">
      <c r="A3577" s="324" t="s">
        <v>659</v>
      </c>
      <c r="B3577" s="328">
        <v>5</v>
      </c>
      <c r="C3577" s="330">
        <v>56</v>
      </c>
      <c r="D3577" s="331">
        <v>8</v>
      </c>
      <c r="E3577" s="335">
        <v>2.0529999999999999</v>
      </c>
      <c r="F3577" s="83" t="str">
        <f t="shared" si="173"/>
        <v>June</v>
      </c>
      <c r="G3577" s="113">
        <f t="shared" si="171"/>
        <v>56</v>
      </c>
      <c r="H3577" s="49">
        <f t="shared" si="172"/>
        <v>114.96799999999999</v>
      </c>
    </row>
    <row r="3578" spans="1:8" x14ac:dyDescent="0.25">
      <c r="A3578" s="324" t="s">
        <v>659</v>
      </c>
      <c r="B3578" s="328">
        <v>21</v>
      </c>
      <c r="C3578" s="330">
        <v>40</v>
      </c>
      <c r="D3578" s="331">
        <v>23</v>
      </c>
      <c r="E3578" s="335">
        <v>2.0529999999999999</v>
      </c>
      <c r="F3578" s="83" t="str">
        <f t="shared" si="173"/>
        <v>June</v>
      </c>
      <c r="G3578" s="113">
        <f t="shared" si="171"/>
        <v>40</v>
      </c>
      <c r="H3578" s="49">
        <f t="shared" si="172"/>
        <v>82.12</v>
      </c>
    </row>
    <row r="3579" spans="1:8" x14ac:dyDescent="0.25">
      <c r="A3579" s="324" t="s">
        <v>654</v>
      </c>
      <c r="B3579" s="328">
        <v>5</v>
      </c>
      <c r="C3579" s="330">
        <v>24</v>
      </c>
      <c r="D3579" s="331">
        <v>9</v>
      </c>
      <c r="E3579" s="335">
        <v>2.1</v>
      </c>
      <c r="F3579" s="83" t="str">
        <f t="shared" si="173"/>
        <v>June</v>
      </c>
      <c r="G3579" s="113">
        <f t="shared" si="171"/>
        <v>24</v>
      </c>
      <c r="H3579" s="49">
        <f t="shared" si="172"/>
        <v>50.400000000000006</v>
      </c>
    </row>
    <row r="3580" spans="1:8" x14ac:dyDescent="0.25">
      <c r="A3580" s="324" t="s">
        <v>654</v>
      </c>
      <c r="B3580" s="328">
        <v>6</v>
      </c>
      <c r="C3580" s="330">
        <v>12</v>
      </c>
      <c r="D3580" s="331">
        <v>8</v>
      </c>
      <c r="E3580" s="335">
        <v>2.1</v>
      </c>
      <c r="F3580" s="83" t="str">
        <f t="shared" si="173"/>
        <v>June</v>
      </c>
      <c r="G3580" s="113">
        <f t="shared" si="171"/>
        <v>12</v>
      </c>
      <c r="H3580" s="49">
        <f t="shared" si="172"/>
        <v>25.200000000000003</v>
      </c>
    </row>
    <row r="3581" spans="1:8" x14ac:dyDescent="0.25">
      <c r="A3581" s="324" t="s">
        <v>654</v>
      </c>
      <c r="B3581" s="328">
        <v>9</v>
      </c>
      <c r="C3581" s="330">
        <v>18</v>
      </c>
      <c r="D3581" s="331">
        <v>12</v>
      </c>
      <c r="E3581" s="335">
        <v>2.1</v>
      </c>
      <c r="F3581" s="83" t="str">
        <f t="shared" si="173"/>
        <v>June</v>
      </c>
      <c r="G3581" s="113">
        <f t="shared" si="171"/>
        <v>18</v>
      </c>
      <c r="H3581" s="49">
        <f t="shared" si="172"/>
        <v>37.800000000000004</v>
      </c>
    </row>
    <row r="3582" spans="1:8" x14ac:dyDescent="0.25">
      <c r="A3582" s="324" t="s">
        <v>654</v>
      </c>
      <c r="B3582" s="328">
        <v>0</v>
      </c>
      <c r="C3582" s="330">
        <v>0</v>
      </c>
      <c r="D3582" s="331">
        <v>0</v>
      </c>
      <c r="E3582" s="335">
        <v>2.1</v>
      </c>
      <c r="F3582" s="83" t="str">
        <f t="shared" si="173"/>
        <v>June</v>
      </c>
      <c r="G3582" s="113">
        <f t="shared" si="171"/>
        <v>0</v>
      </c>
      <c r="H3582" s="49">
        <f t="shared" si="172"/>
        <v>0</v>
      </c>
    </row>
    <row r="3583" spans="1:8" x14ac:dyDescent="0.25">
      <c r="A3583" s="324" t="s">
        <v>654</v>
      </c>
      <c r="B3583" s="328">
        <v>0</v>
      </c>
      <c r="C3583" s="330">
        <v>0</v>
      </c>
      <c r="D3583" s="331">
        <v>0</v>
      </c>
      <c r="E3583" s="335">
        <v>2.1</v>
      </c>
      <c r="F3583" s="83" t="str">
        <f t="shared" si="173"/>
        <v>June</v>
      </c>
      <c r="G3583" s="113">
        <f t="shared" si="171"/>
        <v>0</v>
      </c>
      <c r="H3583" s="49">
        <f t="shared" si="172"/>
        <v>0</v>
      </c>
    </row>
    <row r="3584" spans="1:8" x14ac:dyDescent="0.25">
      <c r="A3584" s="324" t="s">
        <v>654</v>
      </c>
      <c r="B3584" s="328">
        <v>21</v>
      </c>
      <c r="C3584" s="330">
        <v>24</v>
      </c>
      <c r="D3584" s="331">
        <v>8</v>
      </c>
      <c r="E3584" s="335">
        <v>2.1</v>
      </c>
      <c r="F3584" s="83" t="str">
        <f t="shared" si="173"/>
        <v>June</v>
      </c>
      <c r="G3584" s="113">
        <f t="shared" si="171"/>
        <v>24</v>
      </c>
      <c r="H3584" s="49">
        <f t="shared" si="172"/>
        <v>50.400000000000006</v>
      </c>
    </row>
    <row r="3585" spans="1:8" x14ac:dyDescent="0.25">
      <c r="A3585" s="324" t="s">
        <v>654</v>
      </c>
      <c r="B3585" s="328">
        <v>11</v>
      </c>
      <c r="C3585" s="330">
        <v>24</v>
      </c>
      <c r="D3585" s="331">
        <v>8</v>
      </c>
      <c r="E3585" s="335">
        <v>2.1</v>
      </c>
      <c r="F3585" s="83" t="str">
        <f t="shared" si="173"/>
        <v>June</v>
      </c>
      <c r="G3585" s="113">
        <f t="shared" si="171"/>
        <v>24</v>
      </c>
      <c r="H3585" s="49">
        <f t="shared" si="172"/>
        <v>50.400000000000006</v>
      </c>
    </row>
    <row r="3586" spans="1:8" x14ac:dyDescent="0.25">
      <c r="A3586" s="324" t="s">
        <v>654</v>
      </c>
      <c r="B3586" s="328">
        <v>0</v>
      </c>
      <c r="C3586" s="330">
        <v>6</v>
      </c>
      <c r="D3586" s="331"/>
      <c r="E3586" s="335">
        <v>2.1</v>
      </c>
      <c r="F3586" s="83" t="str">
        <f t="shared" si="173"/>
        <v>June</v>
      </c>
      <c r="G3586" s="113">
        <f t="shared" si="171"/>
        <v>6</v>
      </c>
      <c r="H3586" s="49">
        <f t="shared" si="172"/>
        <v>12.600000000000001</v>
      </c>
    </row>
    <row r="3587" spans="1:8" x14ac:dyDescent="0.25">
      <c r="A3587" s="324" t="s">
        <v>654</v>
      </c>
      <c r="B3587" s="328">
        <v>34</v>
      </c>
      <c r="C3587" s="330">
        <v>72</v>
      </c>
      <c r="D3587" s="331">
        <v>19</v>
      </c>
      <c r="E3587" s="335">
        <v>2.1</v>
      </c>
      <c r="F3587" s="83" t="str">
        <f t="shared" si="173"/>
        <v>June</v>
      </c>
      <c r="G3587" s="113">
        <f t="shared" ref="G3587:G3650" si="174">IFERROR(IF(C3587=" ",0,C3587),0)</f>
        <v>72</v>
      </c>
      <c r="H3587" s="49">
        <f t="shared" ref="H3587:H3650" si="175">IFERROR(G3587 * E3587, 0)</f>
        <v>151.20000000000002</v>
      </c>
    </row>
    <row r="3588" spans="1:8" x14ac:dyDescent="0.25">
      <c r="A3588" s="324" t="s">
        <v>654</v>
      </c>
      <c r="B3588" s="328">
        <v>17</v>
      </c>
      <c r="C3588" s="330">
        <v>12</v>
      </c>
      <c r="D3588" s="331">
        <v>0</v>
      </c>
      <c r="E3588" s="335">
        <v>2.1</v>
      </c>
      <c r="F3588" s="83" t="str">
        <f t="shared" si="173"/>
        <v>June</v>
      </c>
      <c r="G3588" s="113">
        <f t="shared" si="174"/>
        <v>12</v>
      </c>
      <c r="H3588" s="49">
        <f t="shared" si="175"/>
        <v>25.200000000000003</v>
      </c>
    </row>
    <row r="3589" spans="1:8" x14ac:dyDescent="0.25">
      <c r="A3589" s="324" t="s">
        <v>654</v>
      </c>
      <c r="B3589" s="328">
        <v>12</v>
      </c>
      <c r="C3589" s="330">
        <v>24</v>
      </c>
      <c r="D3589" s="331">
        <v>6</v>
      </c>
      <c r="E3589" s="335">
        <v>2.1</v>
      </c>
      <c r="F3589" s="83" t="str">
        <f t="shared" si="173"/>
        <v>June</v>
      </c>
      <c r="G3589" s="113">
        <f t="shared" si="174"/>
        <v>24</v>
      </c>
      <c r="H3589" s="49">
        <f t="shared" si="175"/>
        <v>50.400000000000006</v>
      </c>
    </row>
    <row r="3590" spans="1:8" x14ac:dyDescent="0.25">
      <c r="A3590" s="324" t="s">
        <v>654</v>
      </c>
      <c r="B3590" s="328">
        <v>0</v>
      </c>
      <c r="C3590" s="330">
        <v>0</v>
      </c>
      <c r="D3590" s="331">
        <v>0</v>
      </c>
      <c r="E3590" s="335">
        <v>2.1</v>
      </c>
      <c r="F3590" s="83" t="str">
        <f t="shared" si="173"/>
        <v>June</v>
      </c>
      <c r="G3590" s="113">
        <f t="shared" si="174"/>
        <v>0</v>
      </c>
      <c r="H3590" s="49">
        <f t="shared" si="175"/>
        <v>0</v>
      </c>
    </row>
    <row r="3591" spans="1:8" x14ac:dyDescent="0.25">
      <c r="A3591" s="324" t="s">
        <v>654</v>
      </c>
      <c r="B3591" s="328">
        <v>21</v>
      </c>
      <c r="C3591" s="330">
        <v>78</v>
      </c>
      <c r="D3591" s="331">
        <v>24</v>
      </c>
      <c r="E3591" s="335">
        <v>2.1</v>
      </c>
      <c r="F3591" s="83" t="str">
        <f t="shared" si="173"/>
        <v>June</v>
      </c>
      <c r="G3591" s="113">
        <f t="shared" si="174"/>
        <v>78</v>
      </c>
      <c r="H3591" s="49">
        <f t="shared" si="175"/>
        <v>163.80000000000001</v>
      </c>
    </row>
    <row r="3592" spans="1:8" x14ac:dyDescent="0.25">
      <c r="A3592" s="324" t="s">
        <v>654</v>
      </c>
      <c r="B3592" s="328">
        <v>21</v>
      </c>
      <c r="C3592" s="330">
        <v>6</v>
      </c>
      <c r="D3592" s="331">
        <v>5</v>
      </c>
      <c r="E3592" s="335">
        <v>2.1</v>
      </c>
      <c r="F3592" s="83" t="str">
        <f t="shared" si="173"/>
        <v>June</v>
      </c>
      <c r="G3592" s="113">
        <f t="shared" si="174"/>
        <v>6</v>
      </c>
      <c r="H3592" s="49">
        <f t="shared" si="175"/>
        <v>12.600000000000001</v>
      </c>
    </row>
    <row r="3593" spans="1:8" x14ac:dyDescent="0.25">
      <c r="A3593" s="324" t="s">
        <v>654</v>
      </c>
      <c r="B3593" s="328">
        <v>33</v>
      </c>
      <c r="C3593" s="330">
        <v>42</v>
      </c>
      <c r="D3593" s="331">
        <v>20</v>
      </c>
      <c r="E3593" s="335">
        <v>2.1</v>
      </c>
      <c r="F3593" s="83" t="str">
        <f t="shared" si="173"/>
        <v>June</v>
      </c>
      <c r="G3593" s="113">
        <f t="shared" si="174"/>
        <v>42</v>
      </c>
      <c r="H3593" s="49">
        <f t="shared" si="175"/>
        <v>88.2</v>
      </c>
    </row>
    <row r="3594" spans="1:8" x14ac:dyDescent="0.25">
      <c r="A3594" s="324" t="s">
        <v>654</v>
      </c>
      <c r="B3594" s="328">
        <v>13</v>
      </c>
      <c r="C3594" s="330">
        <v>36</v>
      </c>
      <c r="D3594" s="332">
        <v>0</v>
      </c>
      <c r="E3594" s="335">
        <v>2.1</v>
      </c>
      <c r="F3594" s="83" t="str">
        <f t="shared" si="173"/>
        <v>June</v>
      </c>
      <c r="G3594" s="113">
        <f t="shared" si="174"/>
        <v>36</v>
      </c>
      <c r="H3594" s="49">
        <f t="shared" si="175"/>
        <v>75.600000000000009</v>
      </c>
    </row>
    <row r="3595" spans="1:8" x14ac:dyDescent="0.25">
      <c r="A3595" s="324" t="s">
        <v>654</v>
      </c>
      <c r="B3595" s="328">
        <v>12</v>
      </c>
      <c r="C3595" s="330">
        <v>18</v>
      </c>
      <c r="D3595" s="331">
        <v>7</v>
      </c>
      <c r="E3595" s="335">
        <v>2.1</v>
      </c>
      <c r="F3595" s="83" t="str">
        <f t="shared" si="173"/>
        <v>June</v>
      </c>
      <c r="G3595" s="113">
        <f t="shared" si="174"/>
        <v>18</v>
      </c>
      <c r="H3595" s="49">
        <f t="shared" si="175"/>
        <v>37.800000000000004</v>
      </c>
    </row>
    <row r="3596" spans="1:8" x14ac:dyDescent="0.25">
      <c r="A3596" s="324" t="s">
        <v>654</v>
      </c>
      <c r="B3596" s="328">
        <v>0</v>
      </c>
      <c r="C3596" s="330">
        <v>0</v>
      </c>
      <c r="D3596" s="331">
        <v>0</v>
      </c>
      <c r="E3596" s="335">
        <v>2.1</v>
      </c>
      <c r="F3596" s="83" t="str">
        <f t="shared" si="173"/>
        <v>June</v>
      </c>
      <c r="G3596" s="113">
        <f t="shared" si="174"/>
        <v>0</v>
      </c>
      <c r="H3596" s="49">
        <f t="shared" si="175"/>
        <v>0</v>
      </c>
    </row>
    <row r="3597" spans="1:8" x14ac:dyDescent="0.25">
      <c r="A3597" s="324" t="s">
        <v>654</v>
      </c>
      <c r="B3597" s="328">
        <v>3</v>
      </c>
      <c r="C3597" s="330">
        <v>24</v>
      </c>
      <c r="D3597" s="331">
        <v>10</v>
      </c>
      <c r="E3597" s="335">
        <v>2.1</v>
      </c>
      <c r="F3597" s="83" t="str">
        <f t="shared" si="173"/>
        <v>June</v>
      </c>
      <c r="G3597" s="113">
        <f t="shared" si="174"/>
        <v>24</v>
      </c>
      <c r="H3597" s="49">
        <f t="shared" si="175"/>
        <v>50.400000000000006</v>
      </c>
    </row>
    <row r="3598" spans="1:8" x14ac:dyDescent="0.25">
      <c r="A3598" s="324" t="s">
        <v>659</v>
      </c>
      <c r="B3598" s="328">
        <v>0</v>
      </c>
      <c r="C3598" s="330">
        <v>0</v>
      </c>
      <c r="D3598" s="331">
        <v>0</v>
      </c>
      <c r="E3598" s="335">
        <v>0.82</v>
      </c>
      <c r="F3598" s="83" t="str">
        <f t="shared" si="173"/>
        <v>June</v>
      </c>
      <c r="G3598" s="113">
        <f t="shared" si="174"/>
        <v>0</v>
      </c>
      <c r="H3598" s="49">
        <f t="shared" si="175"/>
        <v>0</v>
      </c>
    </row>
    <row r="3599" spans="1:8" x14ac:dyDescent="0.25">
      <c r="A3599" s="324" t="s">
        <v>659</v>
      </c>
      <c r="B3599" s="328">
        <v>7</v>
      </c>
      <c r="C3599" s="330">
        <v>24</v>
      </c>
      <c r="D3599" s="331">
        <v>11</v>
      </c>
      <c r="E3599" s="335">
        <v>0.82</v>
      </c>
      <c r="F3599" s="83" t="str">
        <f t="shared" si="173"/>
        <v>June</v>
      </c>
      <c r="G3599" s="113">
        <f t="shared" si="174"/>
        <v>24</v>
      </c>
      <c r="H3599" s="49">
        <f t="shared" si="175"/>
        <v>19.68</v>
      </c>
    </row>
    <row r="3600" spans="1:8" x14ac:dyDescent="0.25">
      <c r="A3600" s="324" t="s">
        <v>659</v>
      </c>
      <c r="B3600" s="328">
        <v>0</v>
      </c>
      <c r="C3600" s="330">
        <v>0</v>
      </c>
      <c r="D3600" s="331">
        <v>0</v>
      </c>
      <c r="E3600" s="335">
        <v>0.82</v>
      </c>
      <c r="F3600" s="83" t="str">
        <f t="shared" si="173"/>
        <v>June</v>
      </c>
      <c r="G3600" s="113">
        <f t="shared" si="174"/>
        <v>0</v>
      </c>
      <c r="H3600" s="49">
        <f t="shared" si="175"/>
        <v>0</v>
      </c>
    </row>
    <row r="3601" spans="1:8" x14ac:dyDescent="0.25">
      <c r="A3601" s="324" t="s">
        <v>659</v>
      </c>
      <c r="B3601" s="328">
        <v>0</v>
      </c>
      <c r="C3601" s="330">
        <v>0</v>
      </c>
      <c r="D3601" s="331">
        <v>0</v>
      </c>
      <c r="E3601" s="335">
        <v>0.82</v>
      </c>
      <c r="F3601" s="83" t="str">
        <f t="shared" ref="F3601:F3664" si="176">"June"</f>
        <v>June</v>
      </c>
      <c r="G3601" s="113">
        <f t="shared" si="174"/>
        <v>0</v>
      </c>
      <c r="H3601" s="49">
        <f t="shared" si="175"/>
        <v>0</v>
      </c>
    </row>
    <row r="3602" spans="1:8" x14ac:dyDescent="0.25">
      <c r="A3602" s="324" t="s">
        <v>659</v>
      </c>
      <c r="B3602" s="328">
        <v>0</v>
      </c>
      <c r="C3602" s="330">
        <v>0</v>
      </c>
      <c r="D3602" s="331">
        <v>0</v>
      </c>
      <c r="E3602" s="335">
        <v>0.82</v>
      </c>
      <c r="F3602" s="83" t="str">
        <f t="shared" si="176"/>
        <v>June</v>
      </c>
      <c r="G3602" s="113">
        <f t="shared" si="174"/>
        <v>0</v>
      </c>
      <c r="H3602" s="49">
        <f t="shared" si="175"/>
        <v>0</v>
      </c>
    </row>
    <row r="3603" spans="1:8" x14ac:dyDescent="0.25">
      <c r="A3603" s="324" t="s">
        <v>659</v>
      </c>
      <c r="B3603" s="328">
        <v>10</v>
      </c>
      <c r="C3603" s="330">
        <v>24</v>
      </c>
      <c r="D3603" s="331">
        <v>15</v>
      </c>
      <c r="E3603" s="335">
        <v>8.2000000000000003E-2</v>
      </c>
      <c r="F3603" s="83" t="str">
        <f t="shared" si="176"/>
        <v>June</v>
      </c>
      <c r="G3603" s="113">
        <f t="shared" si="174"/>
        <v>24</v>
      </c>
      <c r="H3603" s="49">
        <f t="shared" si="175"/>
        <v>1.968</v>
      </c>
    </row>
    <row r="3604" spans="1:8" x14ac:dyDescent="0.25">
      <c r="A3604" s="324" t="s">
        <v>659</v>
      </c>
      <c r="B3604" s="328">
        <v>5</v>
      </c>
      <c r="C3604" s="330">
        <v>24</v>
      </c>
      <c r="D3604" s="331">
        <v>20</v>
      </c>
      <c r="E3604" s="335">
        <v>0.82</v>
      </c>
      <c r="F3604" s="83" t="str">
        <f t="shared" si="176"/>
        <v>June</v>
      </c>
      <c r="G3604" s="113">
        <f t="shared" si="174"/>
        <v>24</v>
      </c>
      <c r="H3604" s="49">
        <f t="shared" si="175"/>
        <v>19.68</v>
      </c>
    </row>
    <row r="3605" spans="1:8" x14ac:dyDescent="0.25">
      <c r="A3605" s="324" t="s">
        <v>659</v>
      </c>
      <c r="B3605" s="328">
        <v>0</v>
      </c>
      <c r="C3605" s="330">
        <v>0</v>
      </c>
      <c r="D3605" s="331">
        <v>0</v>
      </c>
      <c r="E3605" s="335">
        <v>0.82</v>
      </c>
      <c r="F3605" s="83" t="str">
        <f t="shared" si="176"/>
        <v>June</v>
      </c>
      <c r="G3605" s="113">
        <f t="shared" si="174"/>
        <v>0</v>
      </c>
      <c r="H3605" s="49">
        <f t="shared" si="175"/>
        <v>0</v>
      </c>
    </row>
    <row r="3606" spans="1:8" x14ac:dyDescent="0.25">
      <c r="A3606" s="324" t="s">
        <v>659</v>
      </c>
      <c r="B3606" s="328">
        <v>16</v>
      </c>
      <c r="C3606" s="330">
        <v>12</v>
      </c>
      <c r="D3606" s="331">
        <v>9</v>
      </c>
      <c r="E3606" s="335">
        <v>0.82</v>
      </c>
      <c r="F3606" s="83" t="str">
        <f t="shared" si="176"/>
        <v>June</v>
      </c>
      <c r="G3606" s="113">
        <f t="shared" si="174"/>
        <v>12</v>
      </c>
      <c r="H3606" s="49">
        <f t="shared" si="175"/>
        <v>9.84</v>
      </c>
    </row>
    <row r="3607" spans="1:8" x14ac:dyDescent="0.25">
      <c r="A3607" s="324" t="s">
        <v>659</v>
      </c>
      <c r="B3607" s="328">
        <v>0</v>
      </c>
      <c r="C3607" s="330">
        <v>0</v>
      </c>
      <c r="D3607" s="331">
        <v>0</v>
      </c>
      <c r="E3607" s="335">
        <v>0.82</v>
      </c>
      <c r="F3607" s="83" t="str">
        <f t="shared" si="176"/>
        <v>June</v>
      </c>
      <c r="G3607" s="113">
        <f t="shared" si="174"/>
        <v>0</v>
      </c>
      <c r="H3607" s="49">
        <f t="shared" si="175"/>
        <v>0</v>
      </c>
    </row>
    <row r="3608" spans="1:8" x14ac:dyDescent="0.25">
      <c r="A3608" s="323" t="s">
        <v>650</v>
      </c>
      <c r="B3608" s="328">
        <v>0</v>
      </c>
      <c r="C3608" s="330">
        <v>19</v>
      </c>
      <c r="D3608" s="331">
        <v>0</v>
      </c>
      <c r="E3608" s="335">
        <v>4.95</v>
      </c>
      <c r="F3608" s="83" t="str">
        <f t="shared" si="176"/>
        <v>June</v>
      </c>
      <c r="G3608" s="113">
        <f t="shared" si="174"/>
        <v>19</v>
      </c>
      <c r="H3608" s="49">
        <f t="shared" si="175"/>
        <v>94.05</v>
      </c>
    </row>
    <row r="3609" spans="1:8" x14ac:dyDescent="0.25">
      <c r="A3609" s="324" t="s">
        <v>654</v>
      </c>
      <c r="B3609" s="328">
        <v>47</v>
      </c>
      <c r="C3609" s="330">
        <v>48</v>
      </c>
      <c r="D3609" s="331">
        <v>0</v>
      </c>
      <c r="E3609" s="335">
        <v>0.75900000000000001</v>
      </c>
      <c r="F3609" s="83" t="str">
        <f t="shared" si="176"/>
        <v>June</v>
      </c>
      <c r="G3609" s="113">
        <f t="shared" si="174"/>
        <v>48</v>
      </c>
      <c r="H3609" s="49">
        <f t="shared" si="175"/>
        <v>36.432000000000002</v>
      </c>
    </row>
    <row r="3610" spans="1:8" x14ac:dyDescent="0.25">
      <c r="A3610" s="324" t="s">
        <v>654</v>
      </c>
      <c r="B3610" s="328">
        <v>44</v>
      </c>
      <c r="C3610" s="330">
        <v>72</v>
      </c>
      <c r="D3610" s="331">
        <v>24</v>
      </c>
      <c r="E3610" s="335">
        <v>0.76</v>
      </c>
      <c r="F3610" s="83" t="str">
        <f t="shared" si="176"/>
        <v>June</v>
      </c>
      <c r="G3610" s="113">
        <f t="shared" si="174"/>
        <v>72</v>
      </c>
      <c r="H3610" s="49">
        <f t="shared" si="175"/>
        <v>54.72</v>
      </c>
    </row>
    <row r="3611" spans="1:8" x14ac:dyDescent="0.25">
      <c r="A3611" s="324" t="s">
        <v>654</v>
      </c>
      <c r="B3611" s="328">
        <v>31</v>
      </c>
      <c r="C3611" s="330">
        <v>72</v>
      </c>
      <c r="D3611" s="331">
        <v>0</v>
      </c>
      <c r="E3611" s="335">
        <v>0.76</v>
      </c>
      <c r="F3611" s="83" t="str">
        <f t="shared" si="176"/>
        <v>June</v>
      </c>
      <c r="G3611" s="113">
        <f t="shared" si="174"/>
        <v>72</v>
      </c>
      <c r="H3611" s="49">
        <f t="shared" si="175"/>
        <v>54.72</v>
      </c>
    </row>
    <row r="3612" spans="1:8" x14ac:dyDescent="0.25">
      <c r="A3612" s="324" t="s">
        <v>660</v>
      </c>
      <c r="B3612" s="328">
        <v>0</v>
      </c>
      <c r="C3612" s="330">
        <v>372</v>
      </c>
      <c r="D3612" s="331">
        <v>0</v>
      </c>
      <c r="E3612" s="335">
        <v>1.333</v>
      </c>
      <c r="F3612" s="83" t="str">
        <f t="shared" si="176"/>
        <v>June</v>
      </c>
      <c r="G3612" s="113">
        <f t="shared" si="174"/>
        <v>372</v>
      </c>
      <c r="H3612" s="49">
        <f t="shared" si="175"/>
        <v>495.87599999999998</v>
      </c>
    </row>
    <row r="3613" spans="1:8" x14ac:dyDescent="0.25">
      <c r="A3613" s="324" t="s">
        <v>659</v>
      </c>
      <c r="B3613" s="328">
        <v>0</v>
      </c>
      <c r="C3613" s="330">
        <v>54</v>
      </c>
      <c r="D3613" s="331">
        <v>0</v>
      </c>
      <c r="E3613" s="335">
        <v>0.81</v>
      </c>
      <c r="F3613" s="83" t="str">
        <f t="shared" si="176"/>
        <v>June</v>
      </c>
      <c r="G3613" s="113">
        <f t="shared" si="174"/>
        <v>54</v>
      </c>
      <c r="H3613" s="49">
        <f t="shared" si="175"/>
        <v>43.74</v>
      </c>
    </row>
    <row r="3614" spans="1:8" x14ac:dyDescent="0.25">
      <c r="A3614" s="324" t="s">
        <v>659</v>
      </c>
      <c r="B3614" s="328">
        <v>28</v>
      </c>
      <c r="C3614" s="330">
        <v>0</v>
      </c>
      <c r="D3614" s="331">
        <v>1</v>
      </c>
      <c r="E3614" s="335">
        <v>0.34300000000000003</v>
      </c>
      <c r="F3614" s="83" t="str">
        <f t="shared" si="176"/>
        <v>June</v>
      </c>
      <c r="G3614" s="113">
        <f t="shared" si="174"/>
        <v>0</v>
      </c>
      <c r="H3614" s="49">
        <f t="shared" si="175"/>
        <v>0</v>
      </c>
    </row>
    <row r="3615" spans="1:8" x14ac:dyDescent="0.25">
      <c r="A3615" s="324" t="s">
        <v>659</v>
      </c>
      <c r="B3615" s="328">
        <v>0</v>
      </c>
      <c r="C3615" s="330">
        <v>54</v>
      </c>
      <c r="D3615" s="331">
        <v>0</v>
      </c>
      <c r="E3615" s="335">
        <v>0.34</v>
      </c>
      <c r="F3615" s="83" t="str">
        <f t="shared" si="176"/>
        <v>June</v>
      </c>
      <c r="G3615" s="113">
        <f t="shared" si="174"/>
        <v>54</v>
      </c>
      <c r="H3615" s="49">
        <f t="shared" si="175"/>
        <v>18.360000000000003</v>
      </c>
    </row>
    <row r="3616" spans="1:8" x14ac:dyDescent="0.25">
      <c r="A3616" s="324" t="s">
        <v>659</v>
      </c>
      <c r="B3616" s="328">
        <v>8</v>
      </c>
      <c r="C3616" s="330">
        <v>54</v>
      </c>
      <c r="D3616" s="331">
        <v>0</v>
      </c>
      <c r="E3616" s="335">
        <v>0.34</v>
      </c>
      <c r="F3616" s="83" t="str">
        <f t="shared" si="176"/>
        <v>June</v>
      </c>
      <c r="G3616" s="113">
        <f t="shared" si="174"/>
        <v>54</v>
      </c>
      <c r="H3616" s="49">
        <f t="shared" si="175"/>
        <v>18.360000000000003</v>
      </c>
    </row>
    <row r="3617" spans="1:8" x14ac:dyDescent="0.25">
      <c r="A3617" s="324" t="s">
        <v>659</v>
      </c>
      <c r="B3617" s="328">
        <v>13</v>
      </c>
      <c r="C3617" s="330">
        <v>36</v>
      </c>
      <c r="D3617" s="331">
        <v>24</v>
      </c>
      <c r="E3617" s="335">
        <v>0.54</v>
      </c>
      <c r="F3617" s="83" t="str">
        <f t="shared" si="176"/>
        <v>June</v>
      </c>
      <c r="G3617" s="113">
        <f t="shared" si="174"/>
        <v>36</v>
      </c>
      <c r="H3617" s="49">
        <f t="shared" si="175"/>
        <v>19.440000000000001</v>
      </c>
    </row>
    <row r="3618" spans="1:8" x14ac:dyDescent="0.25">
      <c r="A3618" s="324" t="s">
        <v>659</v>
      </c>
      <c r="B3618" s="328">
        <v>9</v>
      </c>
      <c r="C3618" s="330">
        <v>12</v>
      </c>
      <c r="D3618" s="331">
        <v>12</v>
      </c>
      <c r="E3618" s="335">
        <v>0.54330000000000001</v>
      </c>
      <c r="F3618" s="83" t="str">
        <f t="shared" si="176"/>
        <v>June</v>
      </c>
      <c r="G3618" s="113">
        <f t="shared" si="174"/>
        <v>12</v>
      </c>
      <c r="H3618" s="49">
        <f t="shared" si="175"/>
        <v>6.5196000000000005</v>
      </c>
    </row>
    <row r="3619" spans="1:8" x14ac:dyDescent="0.25">
      <c r="A3619" s="324" t="s">
        <v>659</v>
      </c>
      <c r="B3619" s="328">
        <v>0</v>
      </c>
      <c r="C3619" s="330">
        <v>48</v>
      </c>
      <c r="D3619" s="331">
        <v>9</v>
      </c>
      <c r="E3619" s="335">
        <v>0.54330000000000001</v>
      </c>
      <c r="F3619" s="83" t="str">
        <f t="shared" si="176"/>
        <v>June</v>
      </c>
      <c r="G3619" s="113">
        <f t="shared" si="174"/>
        <v>48</v>
      </c>
      <c r="H3619" s="49">
        <f t="shared" si="175"/>
        <v>26.078400000000002</v>
      </c>
    </row>
    <row r="3620" spans="1:8" x14ac:dyDescent="0.25">
      <c r="A3620" s="324" t="s">
        <v>659</v>
      </c>
      <c r="B3620" s="328">
        <v>0</v>
      </c>
      <c r="C3620" s="330">
        <v>30</v>
      </c>
      <c r="D3620" s="331">
        <v>6</v>
      </c>
      <c r="E3620" s="335">
        <v>0.54330000000000001</v>
      </c>
      <c r="F3620" s="83" t="str">
        <f t="shared" si="176"/>
        <v>June</v>
      </c>
      <c r="G3620" s="113">
        <f t="shared" si="174"/>
        <v>30</v>
      </c>
      <c r="H3620" s="49">
        <f t="shared" si="175"/>
        <v>16.298999999999999</v>
      </c>
    </row>
    <row r="3621" spans="1:8" x14ac:dyDescent="0.25">
      <c r="A3621" s="324" t="s">
        <v>659</v>
      </c>
      <c r="B3621" s="328">
        <v>0</v>
      </c>
      <c r="C3621" s="330">
        <v>12</v>
      </c>
      <c r="D3621" s="331">
        <v>4</v>
      </c>
      <c r="E3621" s="335">
        <v>0.54330000000000001</v>
      </c>
      <c r="F3621" s="83" t="str">
        <f t="shared" si="176"/>
        <v>June</v>
      </c>
      <c r="G3621" s="113">
        <f t="shared" si="174"/>
        <v>12</v>
      </c>
      <c r="H3621" s="49">
        <f t="shared" si="175"/>
        <v>6.5196000000000005</v>
      </c>
    </row>
    <row r="3622" spans="1:8" x14ac:dyDescent="0.25">
      <c r="A3622" s="324" t="s">
        <v>659</v>
      </c>
      <c r="B3622" s="328">
        <v>18</v>
      </c>
      <c r="C3622" s="330">
        <v>36</v>
      </c>
      <c r="D3622" s="331">
        <v>5</v>
      </c>
      <c r="E3622" s="335">
        <v>0.54</v>
      </c>
      <c r="F3622" s="83" t="str">
        <f t="shared" si="176"/>
        <v>June</v>
      </c>
      <c r="G3622" s="113">
        <f t="shared" si="174"/>
        <v>36</v>
      </c>
      <c r="H3622" s="49">
        <f t="shared" si="175"/>
        <v>19.440000000000001</v>
      </c>
    </row>
    <row r="3623" spans="1:8" x14ac:dyDescent="0.25">
      <c r="A3623" s="324" t="s">
        <v>659</v>
      </c>
      <c r="B3623" s="328">
        <v>0</v>
      </c>
      <c r="C3623" s="330">
        <v>16</v>
      </c>
      <c r="D3623" s="332"/>
      <c r="E3623" s="335">
        <v>1.6875</v>
      </c>
      <c r="F3623" s="83" t="str">
        <f t="shared" si="176"/>
        <v>June</v>
      </c>
      <c r="G3623" s="113">
        <f t="shared" si="174"/>
        <v>16</v>
      </c>
      <c r="H3623" s="49">
        <f t="shared" si="175"/>
        <v>27</v>
      </c>
    </row>
    <row r="3624" spans="1:8" x14ac:dyDescent="0.25">
      <c r="A3624" s="324" t="s">
        <v>650</v>
      </c>
      <c r="B3624" s="328">
        <v>1</v>
      </c>
      <c r="C3624" s="330">
        <v>32</v>
      </c>
      <c r="D3624" s="331">
        <v>0</v>
      </c>
      <c r="E3624" s="335">
        <v>3.95</v>
      </c>
      <c r="F3624" s="83" t="str">
        <f t="shared" si="176"/>
        <v>June</v>
      </c>
      <c r="G3624" s="113">
        <f t="shared" si="174"/>
        <v>32</v>
      </c>
      <c r="H3624" s="49">
        <f t="shared" si="175"/>
        <v>126.4</v>
      </c>
    </row>
    <row r="3625" spans="1:8" x14ac:dyDescent="0.25">
      <c r="A3625" s="324" t="s">
        <v>654</v>
      </c>
      <c r="B3625" s="328">
        <v>35</v>
      </c>
      <c r="C3625" s="330">
        <v>168</v>
      </c>
      <c r="D3625" s="331">
        <v>24</v>
      </c>
      <c r="E3625" s="335">
        <v>1.4258</v>
      </c>
      <c r="F3625" s="83" t="str">
        <f t="shared" si="176"/>
        <v>June</v>
      </c>
      <c r="G3625" s="113">
        <f t="shared" si="174"/>
        <v>168</v>
      </c>
      <c r="H3625" s="49">
        <f t="shared" si="175"/>
        <v>239.53440000000001</v>
      </c>
    </row>
    <row r="3626" spans="1:8" x14ac:dyDescent="0.25">
      <c r="A3626" s="324" t="s">
        <v>654</v>
      </c>
      <c r="B3626" s="328">
        <v>50</v>
      </c>
      <c r="C3626" s="330">
        <v>48</v>
      </c>
      <c r="D3626" s="331">
        <v>5</v>
      </c>
      <c r="E3626" s="335">
        <v>1.43</v>
      </c>
      <c r="F3626" s="83" t="str">
        <f t="shared" si="176"/>
        <v>June</v>
      </c>
      <c r="G3626" s="113">
        <f t="shared" si="174"/>
        <v>48</v>
      </c>
      <c r="H3626" s="49">
        <f t="shared" si="175"/>
        <v>68.64</v>
      </c>
    </row>
    <row r="3627" spans="1:8" x14ac:dyDescent="0.25">
      <c r="A3627" s="324" t="s">
        <v>659</v>
      </c>
      <c r="B3627" s="328">
        <v>13</v>
      </c>
      <c r="C3627" s="330">
        <v>20</v>
      </c>
      <c r="D3627" s="331">
        <v>0</v>
      </c>
      <c r="E3627" s="335">
        <v>0.47799999999999998</v>
      </c>
      <c r="F3627" s="83" t="str">
        <f t="shared" si="176"/>
        <v>June</v>
      </c>
      <c r="G3627" s="113">
        <f t="shared" si="174"/>
        <v>20</v>
      </c>
      <c r="H3627" s="49">
        <f t="shared" si="175"/>
        <v>9.5599999999999987</v>
      </c>
    </row>
    <row r="3628" spans="1:8" x14ac:dyDescent="0.25">
      <c r="A3628" s="324" t="s">
        <v>650</v>
      </c>
      <c r="B3628" s="328">
        <v>2</v>
      </c>
      <c r="C3628" s="330">
        <v>22</v>
      </c>
      <c r="D3628" s="331">
        <v>0</v>
      </c>
      <c r="E3628" s="335">
        <v>5.95</v>
      </c>
      <c r="F3628" s="83" t="str">
        <f t="shared" si="176"/>
        <v>June</v>
      </c>
      <c r="G3628" s="113">
        <f t="shared" si="174"/>
        <v>22</v>
      </c>
      <c r="H3628" s="49">
        <f t="shared" si="175"/>
        <v>130.9</v>
      </c>
    </row>
    <row r="3629" spans="1:8" x14ac:dyDescent="0.25">
      <c r="A3629" s="324" t="s">
        <v>654</v>
      </c>
      <c r="B3629" s="328">
        <v>14</v>
      </c>
      <c r="C3629" s="330">
        <v>12</v>
      </c>
      <c r="D3629" s="331">
        <v>10</v>
      </c>
      <c r="E3629" s="335">
        <v>1.3</v>
      </c>
      <c r="F3629" s="83" t="str">
        <f t="shared" si="176"/>
        <v>June</v>
      </c>
      <c r="G3629" s="113">
        <f t="shared" si="174"/>
        <v>12</v>
      </c>
      <c r="H3629" s="49">
        <f t="shared" si="175"/>
        <v>15.600000000000001</v>
      </c>
    </row>
    <row r="3630" spans="1:8" x14ac:dyDescent="0.25">
      <c r="A3630" s="324" t="s">
        <v>654</v>
      </c>
      <c r="B3630" s="328">
        <v>12</v>
      </c>
      <c r="C3630" s="330">
        <v>18</v>
      </c>
      <c r="D3630" s="331">
        <v>0</v>
      </c>
      <c r="E3630" s="335">
        <v>1.3</v>
      </c>
      <c r="F3630" s="83" t="str">
        <f t="shared" si="176"/>
        <v>June</v>
      </c>
      <c r="G3630" s="113">
        <f t="shared" si="174"/>
        <v>18</v>
      </c>
      <c r="H3630" s="49">
        <f t="shared" si="175"/>
        <v>23.400000000000002</v>
      </c>
    </row>
    <row r="3631" spans="1:8" x14ac:dyDescent="0.25">
      <c r="A3631" s="324" t="s">
        <v>654</v>
      </c>
      <c r="B3631" s="328">
        <v>16</v>
      </c>
      <c r="C3631" s="330">
        <v>24</v>
      </c>
      <c r="D3631" s="331">
        <v>9</v>
      </c>
      <c r="E3631" s="335">
        <v>1.3</v>
      </c>
      <c r="F3631" s="83" t="str">
        <f t="shared" si="176"/>
        <v>June</v>
      </c>
      <c r="G3631" s="113">
        <f t="shared" si="174"/>
        <v>24</v>
      </c>
      <c r="H3631" s="49">
        <f t="shared" si="175"/>
        <v>31.200000000000003</v>
      </c>
    </row>
    <row r="3632" spans="1:8" x14ac:dyDescent="0.25">
      <c r="A3632" s="324" t="s">
        <v>654</v>
      </c>
      <c r="B3632" s="328">
        <v>17</v>
      </c>
      <c r="C3632" s="330">
        <v>24</v>
      </c>
      <c r="D3632" s="331">
        <v>13</v>
      </c>
      <c r="E3632" s="335">
        <v>1.3</v>
      </c>
      <c r="F3632" s="83" t="str">
        <f t="shared" si="176"/>
        <v>June</v>
      </c>
      <c r="G3632" s="113">
        <f t="shared" si="174"/>
        <v>24</v>
      </c>
      <c r="H3632" s="49">
        <f t="shared" si="175"/>
        <v>31.200000000000003</v>
      </c>
    </row>
    <row r="3633" spans="1:8" x14ac:dyDescent="0.25">
      <c r="A3633" s="324" t="s">
        <v>656</v>
      </c>
      <c r="B3633" s="328">
        <v>9</v>
      </c>
      <c r="C3633" s="330">
        <v>36</v>
      </c>
      <c r="D3633" s="331">
        <v>25</v>
      </c>
      <c r="E3633" s="335">
        <v>0.65</v>
      </c>
      <c r="F3633" s="83" t="str">
        <f t="shared" si="176"/>
        <v>June</v>
      </c>
      <c r="G3633" s="113">
        <f t="shared" si="174"/>
        <v>36</v>
      </c>
      <c r="H3633" s="49">
        <f t="shared" si="175"/>
        <v>23.400000000000002</v>
      </c>
    </row>
    <row r="3634" spans="1:8" x14ac:dyDescent="0.25">
      <c r="A3634" s="324" t="s">
        <v>656</v>
      </c>
      <c r="B3634" s="328">
        <v>21</v>
      </c>
      <c r="C3634" s="330">
        <v>0</v>
      </c>
      <c r="D3634" s="331">
        <v>0</v>
      </c>
      <c r="E3634" s="335">
        <v>0.65300000000000002</v>
      </c>
      <c r="F3634" s="83" t="str">
        <f t="shared" si="176"/>
        <v>June</v>
      </c>
      <c r="G3634" s="113">
        <f t="shared" si="174"/>
        <v>0</v>
      </c>
      <c r="H3634" s="49">
        <f t="shared" si="175"/>
        <v>0</v>
      </c>
    </row>
    <row r="3635" spans="1:8" x14ac:dyDescent="0.25">
      <c r="A3635" s="324" t="s">
        <v>654</v>
      </c>
      <c r="B3635" s="328">
        <v>135</v>
      </c>
      <c r="C3635" s="330">
        <v>288</v>
      </c>
      <c r="D3635" s="331">
        <v>18</v>
      </c>
      <c r="E3635" s="335">
        <v>1.0289999999999999</v>
      </c>
      <c r="F3635" s="83" t="str">
        <f t="shared" si="176"/>
        <v>June</v>
      </c>
      <c r="G3635" s="113">
        <f t="shared" si="174"/>
        <v>288</v>
      </c>
      <c r="H3635" s="49">
        <f t="shared" si="175"/>
        <v>296.35199999999998</v>
      </c>
    </row>
    <row r="3636" spans="1:8" x14ac:dyDescent="0.25">
      <c r="A3636" s="324" t="s">
        <v>656</v>
      </c>
      <c r="B3636" s="328">
        <v>56</v>
      </c>
      <c r="C3636" s="330">
        <v>96</v>
      </c>
      <c r="D3636" s="332">
        <v>24</v>
      </c>
      <c r="E3636" s="335">
        <v>0.64790000000000003</v>
      </c>
      <c r="F3636" s="83" t="str">
        <f t="shared" si="176"/>
        <v>June</v>
      </c>
      <c r="G3636" s="113">
        <f t="shared" si="174"/>
        <v>96</v>
      </c>
      <c r="H3636" s="49">
        <f t="shared" si="175"/>
        <v>62.198400000000007</v>
      </c>
    </row>
    <row r="3637" spans="1:8" x14ac:dyDescent="0.25">
      <c r="A3637" s="324" t="s">
        <v>654</v>
      </c>
      <c r="B3637" s="328">
        <v>29</v>
      </c>
      <c r="C3637" s="330">
        <v>48</v>
      </c>
      <c r="D3637" s="331">
        <v>0</v>
      </c>
      <c r="E3637" s="335">
        <v>0.82</v>
      </c>
      <c r="F3637" s="83" t="str">
        <f t="shared" si="176"/>
        <v>June</v>
      </c>
      <c r="G3637" s="113">
        <f t="shared" si="174"/>
        <v>48</v>
      </c>
      <c r="H3637" s="49">
        <f t="shared" si="175"/>
        <v>39.36</v>
      </c>
    </row>
    <row r="3638" spans="1:8" x14ac:dyDescent="0.25">
      <c r="A3638" s="324" t="s">
        <v>656</v>
      </c>
      <c r="B3638" s="328">
        <v>15</v>
      </c>
      <c r="C3638" s="330">
        <v>36</v>
      </c>
      <c r="D3638" s="331">
        <v>24</v>
      </c>
      <c r="E3638" s="335">
        <v>0.65300000000000002</v>
      </c>
      <c r="F3638" s="83" t="str">
        <f t="shared" si="176"/>
        <v>June</v>
      </c>
      <c r="G3638" s="113">
        <f t="shared" si="174"/>
        <v>36</v>
      </c>
      <c r="H3638" s="49">
        <f t="shared" si="175"/>
        <v>23.508000000000003</v>
      </c>
    </row>
    <row r="3639" spans="1:8" x14ac:dyDescent="0.25">
      <c r="A3639" s="324" t="s">
        <v>650</v>
      </c>
      <c r="B3639" s="328">
        <v>5</v>
      </c>
      <c r="C3639" s="330">
        <v>42</v>
      </c>
      <c r="D3639" s="331">
        <v>0</v>
      </c>
      <c r="E3639" s="335">
        <v>3.5</v>
      </c>
      <c r="F3639" s="83" t="str">
        <f t="shared" si="176"/>
        <v>June</v>
      </c>
      <c r="G3639" s="113">
        <f t="shared" si="174"/>
        <v>42</v>
      </c>
      <c r="H3639" s="49">
        <f t="shared" si="175"/>
        <v>147</v>
      </c>
    </row>
    <row r="3640" spans="1:8" x14ac:dyDescent="0.25">
      <c r="A3640" s="323" t="s">
        <v>100</v>
      </c>
      <c r="B3640" s="328">
        <v>122</v>
      </c>
      <c r="C3640" s="330">
        <v>200</v>
      </c>
      <c r="D3640" s="331">
        <v>91</v>
      </c>
      <c r="E3640" s="335">
        <v>0.27410000000000001</v>
      </c>
      <c r="F3640" s="83" t="str">
        <f t="shared" si="176"/>
        <v>June</v>
      </c>
      <c r="G3640" s="113">
        <f t="shared" si="174"/>
        <v>200</v>
      </c>
      <c r="H3640" s="49">
        <f t="shared" si="175"/>
        <v>54.82</v>
      </c>
    </row>
    <row r="3641" spans="1:8" x14ac:dyDescent="0.25">
      <c r="A3641" s="323" t="s">
        <v>659</v>
      </c>
      <c r="B3641" s="328">
        <v>0</v>
      </c>
      <c r="C3641" s="330">
        <v>48</v>
      </c>
      <c r="D3641" s="332">
        <v>74</v>
      </c>
      <c r="E3641" s="335">
        <v>0.33300000000000002</v>
      </c>
      <c r="F3641" s="83" t="str">
        <f t="shared" si="176"/>
        <v>June</v>
      </c>
      <c r="G3641" s="113">
        <f t="shared" si="174"/>
        <v>48</v>
      </c>
      <c r="H3641" s="49">
        <f t="shared" si="175"/>
        <v>15.984000000000002</v>
      </c>
    </row>
    <row r="3642" spans="1:8" x14ac:dyDescent="0.25">
      <c r="A3642" s="323" t="s">
        <v>659</v>
      </c>
      <c r="B3642" s="328">
        <v>11</v>
      </c>
      <c r="C3642" s="330">
        <v>144</v>
      </c>
      <c r="D3642" s="332">
        <v>79</v>
      </c>
      <c r="E3642" s="335">
        <v>0.33300000000000002</v>
      </c>
      <c r="F3642" s="83" t="str">
        <f t="shared" si="176"/>
        <v>June</v>
      </c>
      <c r="G3642" s="113">
        <f t="shared" si="174"/>
        <v>144</v>
      </c>
      <c r="H3642" s="49">
        <f t="shared" si="175"/>
        <v>47.952000000000005</v>
      </c>
    </row>
    <row r="3643" spans="1:8" x14ac:dyDescent="0.25">
      <c r="A3643" s="324" t="s">
        <v>659</v>
      </c>
      <c r="B3643" s="328">
        <v>0</v>
      </c>
      <c r="C3643" s="330">
        <v>48</v>
      </c>
      <c r="D3643" s="332">
        <v>0</v>
      </c>
      <c r="E3643" s="333"/>
      <c r="F3643" s="83" t="str">
        <f t="shared" si="176"/>
        <v>June</v>
      </c>
      <c r="G3643" s="113">
        <f t="shared" si="174"/>
        <v>48</v>
      </c>
      <c r="H3643" s="49">
        <f t="shared" si="175"/>
        <v>0</v>
      </c>
    </row>
    <row r="3644" spans="1:8" x14ac:dyDescent="0.25">
      <c r="A3644" s="324" t="s">
        <v>650</v>
      </c>
      <c r="B3644" s="328">
        <v>0</v>
      </c>
      <c r="C3644" s="330">
        <v>22</v>
      </c>
      <c r="D3644" s="331">
        <v>0</v>
      </c>
      <c r="E3644" s="335">
        <v>3.95</v>
      </c>
      <c r="F3644" s="83" t="str">
        <f t="shared" si="176"/>
        <v>June</v>
      </c>
      <c r="G3644" s="113">
        <f t="shared" si="174"/>
        <v>22</v>
      </c>
      <c r="H3644" s="49">
        <f t="shared" si="175"/>
        <v>86.9</v>
      </c>
    </row>
    <row r="3645" spans="1:8" x14ac:dyDescent="0.25">
      <c r="A3645" s="324" t="s">
        <v>650</v>
      </c>
      <c r="B3645" s="328">
        <v>1</v>
      </c>
      <c r="C3645" s="330">
        <v>18</v>
      </c>
      <c r="D3645" s="331">
        <v>0</v>
      </c>
      <c r="E3645" s="335">
        <v>3.5</v>
      </c>
      <c r="F3645" s="83" t="str">
        <f t="shared" si="176"/>
        <v>June</v>
      </c>
      <c r="G3645" s="113">
        <f t="shared" si="174"/>
        <v>18</v>
      </c>
      <c r="H3645" s="49">
        <f t="shared" si="175"/>
        <v>63</v>
      </c>
    </row>
    <row r="3646" spans="1:8" x14ac:dyDescent="0.25">
      <c r="A3646" s="324" t="s">
        <v>656</v>
      </c>
      <c r="B3646" s="328">
        <v>36</v>
      </c>
      <c r="C3646" s="330">
        <v>72</v>
      </c>
      <c r="D3646" s="331">
        <v>23</v>
      </c>
      <c r="E3646" s="335">
        <v>0.65300000000000002</v>
      </c>
      <c r="F3646" s="83" t="str">
        <f t="shared" si="176"/>
        <v>June</v>
      </c>
      <c r="G3646" s="113">
        <f t="shared" si="174"/>
        <v>72</v>
      </c>
      <c r="H3646" s="49">
        <f t="shared" si="175"/>
        <v>47.016000000000005</v>
      </c>
    </row>
    <row r="3647" spans="1:8" x14ac:dyDescent="0.25">
      <c r="A3647" s="324" t="s">
        <v>654</v>
      </c>
      <c r="B3647" s="328">
        <v>0</v>
      </c>
      <c r="C3647" s="330">
        <v>0</v>
      </c>
      <c r="D3647" s="331">
        <v>0</v>
      </c>
      <c r="E3647" s="335">
        <v>1.0189999999999999</v>
      </c>
      <c r="F3647" s="83" t="str">
        <f t="shared" si="176"/>
        <v>June</v>
      </c>
      <c r="G3647" s="113">
        <f t="shared" si="174"/>
        <v>0</v>
      </c>
      <c r="H3647" s="49">
        <f t="shared" si="175"/>
        <v>0</v>
      </c>
    </row>
    <row r="3648" spans="1:8" x14ac:dyDescent="0.25">
      <c r="A3648" s="324" t="s">
        <v>654</v>
      </c>
      <c r="B3648" s="328">
        <v>30</v>
      </c>
      <c r="C3648" s="330">
        <v>24</v>
      </c>
      <c r="D3648" s="331">
        <v>0</v>
      </c>
      <c r="E3648" s="335">
        <v>1.0189999999999999</v>
      </c>
      <c r="F3648" s="83" t="str">
        <f t="shared" si="176"/>
        <v>June</v>
      </c>
      <c r="G3648" s="113">
        <f t="shared" si="174"/>
        <v>24</v>
      </c>
      <c r="H3648" s="49">
        <f t="shared" si="175"/>
        <v>24.455999999999996</v>
      </c>
    </row>
    <row r="3649" spans="1:8" x14ac:dyDescent="0.25">
      <c r="A3649" s="324" t="s">
        <v>654</v>
      </c>
      <c r="B3649" s="328">
        <v>47</v>
      </c>
      <c r="C3649" s="330">
        <v>48</v>
      </c>
      <c r="D3649" s="331">
        <v>37</v>
      </c>
      <c r="E3649" s="335">
        <v>1.0189999999999999</v>
      </c>
      <c r="F3649" s="83" t="str">
        <f t="shared" si="176"/>
        <v>June</v>
      </c>
      <c r="G3649" s="113">
        <f t="shared" si="174"/>
        <v>48</v>
      </c>
      <c r="H3649" s="49">
        <f t="shared" si="175"/>
        <v>48.911999999999992</v>
      </c>
    </row>
    <row r="3650" spans="1:8" x14ac:dyDescent="0.25">
      <c r="A3650" s="324" t="s">
        <v>654</v>
      </c>
      <c r="B3650" s="328">
        <v>25</v>
      </c>
      <c r="C3650" s="330">
        <v>72</v>
      </c>
      <c r="D3650" s="331">
        <v>45</v>
      </c>
      <c r="E3650" s="335">
        <v>1.0189999999999999</v>
      </c>
      <c r="F3650" s="83" t="str">
        <f t="shared" si="176"/>
        <v>June</v>
      </c>
      <c r="G3650" s="113">
        <f t="shared" si="174"/>
        <v>72</v>
      </c>
      <c r="H3650" s="49">
        <f t="shared" si="175"/>
        <v>73.367999999999995</v>
      </c>
    </row>
    <row r="3651" spans="1:8" x14ac:dyDescent="0.25">
      <c r="A3651" s="324" t="s">
        <v>654</v>
      </c>
      <c r="B3651" s="328">
        <v>11</v>
      </c>
      <c r="C3651" s="330">
        <v>48</v>
      </c>
      <c r="D3651" s="331">
        <v>8</v>
      </c>
      <c r="E3651" s="335">
        <v>1.0189999999999999</v>
      </c>
      <c r="F3651" s="83" t="str">
        <f t="shared" si="176"/>
        <v>June</v>
      </c>
      <c r="G3651" s="113">
        <f t="shared" ref="G3651:G3714" si="177">IFERROR(IF(C3651=" ",0,C3651),0)</f>
        <v>48</v>
      </c>
      <c r="H3651" s="49">
        <f t="shared" ref="H3651:H3714" si="178">IFERROR(G3651 * E3651, 0)</f>
        <v>48.911999999999992</v>
      </c>
    </row>
    <row r="3652" spans="1:8" x14ac:dyDescent="0.25">
      <c r="A3652" s="324" t="s">
        <v>659</v>
      </c>
      <c r="B3652" s="328">
        <v>1</v>
      </c>
      <c r="C3652" s="330">
        <v>12</v>
      </c>
      <c r="D3652" s="331">
        <v>2</v>
      </c>
      <c r="E3652" s="335">
        <v>1.65</v>
      </c>
      <c r="F3652" s="83" t="str">
        <f t="shared" si="176"/>
        <v>June</v>
      </c>
      <c r="G3652" s="113">
        <f t="shared" si="177"/>
        <v>12</v>
      </c>
      <c r="H3652" s="49">
        <f t="shared" si="178"/>
        <v>19.799999999999997</v>
      </c>
    </row>
    <row r="3653" spans="1:8" x14ac:dyDescent="0.25">
      <c r="A3653" s="324" t="s">
        <v>244</v>
      </c>
      <c r="B3653" s="328">
        <v>1</v>
      </c>
      <c r="C3653" s="330">
        <v>32</v>
      </c>
      <c r="D3653" s="331">
        <v>0</v>
      </c>
      <c r="E3653" s="335">
        <v>2.6</v>
      </c>
      <c r="F3653" s="83" t="str">
        <f t="shared" si="176"/>
        <v>June</v>
      </c>
      <c r="G3653" s="113">
        <f t="shared" si="177"/>
        <v>32</v>
      </c>
      <c r="H3653" s="49">
        <f t="shared" si="178"/>
        <v>83.2</v>
      </c>
    </row>
    <row r="3654" spans="1:8" x14ac:dyDescent="0.25">
      <c r="A3654" s="324" t="s">
        <v>244</v>
      </c>
      <c r="B3654" s="328">
        <v>1</v>
      </c>
      <c r="C3654" s="330">
        <v>82</v>
      </c>
      <c r="D3654" s="331">
        <v>0</v>
      </c>
      <c r="E3654" s="335">
        <v>2.35</v>
      </c>
      <c r="F3654" s="83" t="str">
        <f t="shared" si="176"/>
        <v>June</v>
      </c>
      <c r="G3654" s="113">
        <f t="shared" si="177"/>
        <v>82</v>
      </c>
      <c r="H3654" s="49">
        <f t="shared" si="178"/>
        <v>192.70000000000002</v>
      </c>
    </row>
    <row r="3655" spans="1:8" x14ac:dyDescent="0.25">
      <c r="A3655" s="324" t="s">
        <v>660</v>
      </c>
      <c r="B3655" s="328">
        <v>0</v>
      </c>
      <c r="C3655" s="330">
        <v>0</v>
      </c>
      <c r="D3655" s="331">
        <v>0</v>
      </c>
      <c r="E3655" s="335">
        <v>1.75</v>
      </c>
      <c r="F3655" s="83" t="str">
        <f t="shared" si="176"/>
        <v>June</v>
      </c>
      <c r="G3655" s="113">
        <f t="shared" si="177"/>
        <v>0</v>
      </c>
      <c r="H3655" s="49">
        <f t="shared" si="178"/>
        <v>0</v>
      </c>
    </row>
    <row r="3656" spans="1:8" x14ac:dyDescent="0.25">
      <c r="A3656" s="324" t="s">
        <v>244</v>
      </c>
      <c r="B3656" s="328">
        <v>0</v>
      </c>
      <c r="C3656" s="330">
        <v>95</v>
      </c>
      <c r="D3656" s="331">
        <v>0</v>
      </c>
      <c r="E3656" s="335">
        <v>3.95</v>
      </c>
      <c r="F3656" s="83" t="str">
        <f t="shared" si="176"/>
        <v>June</v>
      </c>
      <c r="G3656" s="113">
        <f t="shared" si="177"/>
        <v>95</v>
      </c>
      <c r="H3656" s="49">
        <f t="shared" si="178"/>
        <v>375.25</v>
      </c>
    </row>
    <row r="3657" spans="1:8" x14ac:dyDescent="0.25">
      <c r="A3657" s="324" t="s">
        <v>660</v>
      </c>
      <c r="B3657" s="328">
        <v>0</v>
      </c>
      <c r="C3657" s="330">
        <v>29</v>
      </c>
      <c r="D3657" s="331">
        <v>0</v>
      </c>
      <c r="E3657" s="335">
        <v>2.25</v>
      </c>
      <c r="F3657" s="83" t="str">
        <f t="shared" si="176"/>
        <v>June</v>
      </c>
      <c r="G3657" s="113">
        <f t="shared" si="177"/>
        <v>29</v>
      </c>
      <c r="H3657" s="49">
        <f t="shared" si="178"/>
        <v>65.25</v>
      </c>
    </row>
    <row r="3658" spans="1:8" x14ac:dyDescent="0.25">
      <c r="A3658" s="324" t="s">
        <v>660</v>
      </c>
      <c r="B3658" s="328">
        <v>20</v>
      </c>
      <c r="C3658" s="330">
        <v>464</v>
      </c>
      <c r="D3658" s="331">
        <v>8</v>
      </c>
      <c r="E3658" s="335">
        <v>5.25</v>
      </c>
      <c r="F3658" s="83" t="str">
        <f t="shared" si="176"/>
        <v>June</v>
      </c>
      <c r="G3658" s="113">
        <f t="shared" si="177"/>
        <v>464</v>
      </c>
      <c r="H3658" s="49">
        <f t="shared" si="178"/>
        <v>2436</v>
      </c>
    </row>
    <row r="3659" spans="1:8" x14ac:dyDescent="0.25">
      <c r="A3659" s="324" t="s">
        <v>244</v>
      </c>
      <c r="B3659" s="328">
        <v>0</v>
      </c>
      <c r="C3659" s="330">
        <v>71</v>
      </c>
      <c r="D3659" s="331">
        <v>0</v>
      </c>
      <c r="E3659" s="335">
        <v>2.6</v>
      </c>
      <c r="F3659" s="83" t="str">
        <f t="shared" si="176"/>
        <v>June</v>
      </c>
      <c r="G3659" s="113">
        <f t="shared" si="177"/>
        <v>71</v>
      </c>
      <c r="H3659" s="49">
        <f t="shared" si="178"/>
        <v>184.6</v>
      </c>
    </row>
    <row r="3660" spans="1:8" x14ac:dyDescent="0.25">
      <c r="A3660" s="324" t="s">
        <v>244</v>
      </c>
      <c r="B3660" s="328">
        <v>0</v>
      </c>
      <c r="C3660" s="330">
        <v>81</v>
      </c>
      <c r="D3660" s="331">
        <v>0</v>
      </c>
      <c r="E3660" s="335">
        <v>3.5</v>
      </c>
      <c r="F3660" s="83" t="str">
        <f t="shared" si="176"/>
        <v>June</v>
      </c>
      <c r="G3660" s="113">
        <f t="shared" si="177"/>
        <v>81</v>
      </c>
      <c r="H3660" s="49">
        <f t="shared" si="178"/>
        <v>283.5</v>
      </c>
    </row>
    <row r="3661" spans="1:8" x14ac:dyDescent="0.25">
      <c r="A3661" s="324" t="s">
        <v>244</v>
      </c>
      <c r="B3661" s="328">
        <v>0</v>
      </c>
      <c r="C3661" s="330">
        <v>46</v>
      </c>
      <c r="D3661" s="331">
        <v>1</v>
      </c>
      <c r="E3661" s="335">
        <v>2.85</v>
      </c>
      <c r="F3661" s="83" t="str">
        <f t="shared" si="176"/>
        <v>June</v>
      </c>
      <c r="G3661" s="113">
        <f t="shared" si="177"/>
        <v>46</v>
      </c>
      <c r="H3661" s="49">
        <f t="shared" si="178"/>
        <v>131.1</v>
      </c>
    </row>
    <row r="3662" spans="1:8" x14ac:dyDescent="0.25">
      <c r="A3662" s="324" t="s">
        <v>100</v>
      </c>
      <c r="B3662" s="328">
        <v>0</v>
      </c>
      <c r="C3662" s="330">
        <v>102</v>
      </c>
      <c r="D3662" s="331">
        <v>0</v>
      </c>
      <c r="E3662" s="335">
        <v>2.4500000000000002</v>
      </c>
      <c r="F3662" s="83" t="str">
        <f t="shared" si="176"/>
        <v>June</v>
      </c>
      <c r="G3662" s="113">
        <f t="shared" si="177"/>
        <v>102</v>
      </c>
      <c r="H3662" s="49">
        <f t="shared" si="178"/>
        <v>249.9</v>
      </c>
    </row>
    <row r="3663" spans="1:8" x14ac:dyDescent="0.25">
      <c r="A3663" s="324" t="s">
        <v>650</v>
      </c>
      <c r="B3663" s="328">
        <v>0</v>
      </c>
      <c r="C3663" s="330">
        <v>44</v>
      </c>
      <c r="D3663" s="331">
        <v>0</v>
      </c>
      <c r="E3663" s="335">
        <v>4.95</v>
      </c>
      <c r="F3663" s="83" t="str">
        <f t="shared" si="176"/>
        <v>June</v>
      </c>
      <c r="G3663" s="113">
        <f t="shared" si="177"/>
        <v>44</v>
      </c>
      <c r="H3663" s="49">
        <f t="shared" si="178"/>
        <v>217.8</v>
      </c>
    </row>
    <row r="3664" spans="1:8" x14ac:dyDescent="0.25">
      <c r="A3664" s="324" t="s">
        <v>100</v>
      </c>
      <c r="B3664" s="328">
        <v>12</v>
      </c>
      <c r="C3664" s="330">
        <v>60</v>
      </c>
      <c r="D3664" s="332"/>
      <c r="E3664" s="335">
        <v>0.91800000000000004</v>
      </c>
      <c r="F3664" s="83" t="str">
        <f t="shared" si="176"/>
        <v>June</v>
      </c>
      <c r="G3664" s="113">
        <f t="shared" si="177"/>
        <v>60</v>
      </c>
      <c r="H3664" s="49">
        <f t="shared" si="178"/>
        <v>55.080000000000005</v>
      </c>
    </row>
    <row r="3665" spans="1:8" x14ac:dyDescent="0.25">
      <c r="A3665" s="327"/>
      <c r="B3665" s="328"/>
      <c r="C3665" s="329"/>
      <c r="D3665" s="331"/>
      <c r="E3665" s="339"/>
      <c r="F3665" s="83" t="str">
        <f t="shared" ref="F3665:F3728" si="179">"June"</f>
        <v>June</v>
      </c>
      <c r="G3665" s="113">
        <f t="shared" si="177"/>
        <v>0</v>
      </c>
      <c r="H3665" s="49">
        <f t="shared" si="178"/>
        <v>0</v>
      </c>
    </row>
    <row r="3666" spans="1:8" x14ac:dyDescent="0.25">
      <c r="A3666" s="325" t="s">
        <v>623</v>
      </c>
      <c r="B3666" s="328">
        <v>10</v>
      </c>
      <c r="C3666" s="329"/>
      <c r="D3666" s="331"/>
      <c r="E3666" s="335">
        <v>2.6682000000000001</v>
      </c>
      <c r="F3666" s="83" t="str">
        <f t="shared" si="179"/>
        <v>June</v>
      </c>
      <c r="G3666" s="113">
        <f t="shared" si="177"/>
        <v>0</v>
      </c>
      <c r="H3666" s="49">
        <f t="shared" si="178"/>
        <v>0</v>
      </c>
    </row>
    <row r="3667" spans="1:8" x14ac:dyDescent="0.25">
      <c r="A3667" s="325" t="s">
        <v>623</v>
      </c>
      <c r="B3667" s="328">
        <v>0</v>
      </c>
      <c r="C3667" s="329"/>
      <c r="D3667" s="331">
        <v>5</v>
      </c>
      <c r="E3667" s="335">
        <v>2.5733999999999999</v>
      </c>
      <c r="F3667" s="83" t="str">
        <f t="shared" si="179"/>
        <v>June</v>
      </c>
      <c r="G3667" s="113">
        <f t="shared" si="177"/>
        <v>0</v>
      </c>
      <c r="H3667" s="49">
        <f t="shared" si="178"/>
        <v>0</v>
      </c>
    </row>
    <row r="3668" spans="1:8" x14ac:dyDescent="0.25">
      <c r="A3668" s="325" t="s">
        <v>623</v>
      </c>
      <c r="B3668" s="328">
        <v>3</v>
      </c>
      <c r="C3668" s="329"/>
      <c r="D3668" s="331">
        <v>5</v>
      </c>
      <c r="E3668" s="335">
        <v>2.3788999999999998</v>
      </c>
      <c r="F3668" s="83" t="str">
        <f t="shared" si="179"/>
        <v>June</v>
      </c>
      <c r="G3668" s="113">
        <f t="shared" si="177"/>
        <v>0</v>
      </c>
      <c r="H3668" s="49">
        <f t="shared" si="178"/>
        <v>0</v>
      </c>
    </row>
    <row r="3669" spans="1:8" x14ac:dyDescent="0.25">
      <c r="A3669" s="325" t="s">
        <v>623</v>
      </c>
      <c r="B3669" s="328">
        <v>4</v>
      </c>
      <c r="C3669" s="330">
        <v>17</v>
      </c>
      <c r="D3669" s="331">
        <v>5.5</v>
      </c>
      <c r="E3669" s="335">
        <v>2.52</v>
      </c>
      <c r="F3669" s="83" t="str">
        <f t="shared" si="179"/>
        <v>June</v>
      </c>
      <c r="G3669" s="113">
        <f t="shared" si="177"/>
        <v>17</v>
      </c>
      <c r="H3669" s="49">
        <f t="shared" si="178"/>
        <v>42.84</v>
      </c>
    </row>
    <row r="3670" spans="1:8" x14ac:dyDescent="0.25">
      <c r="A3670" s="325" t="s">
        <v>623</v>
      </c>
      <c r="B3670" s="328">
        <v>0</v>
      </c>
      <c r="C3670" s="330">
        <v>10</v>
      </c>
      <c r="D3670" s="331">
        <v>1.5</v>
      </c>
      <c r="E3670" s="335">
        <v>6.52</v>
      </c>
      <c r="F3670" s="83" t="str">
        <f t="shared" si="179"/>
        <v>June</v>
      </c>
      <c r="G3670" s="113">
        <f t="shared" si="177"/>
        <v>10</v>
      </c>
      <c r="H3670" s="49">
        <f t="shared" si="178"/>
        <v>65.199999999999989</v>
      </c>
    </row>
    <row r="3671" spans="1:8" x14ac:dyDescent="0.25">
      <c r="A3671" s="325" t="s">
        <v>623</v>
      </c>
      <c r="B3671" s="328">
        <v>18</v>
      </c>
      <c r="C3671" s="330">
        <v>36</v>
      </c>
      <c r="D3671" s="331">
        <v>7</v>
      </c>
      <c r="E3671" s="335">
        <v>1.51</v>
      </c>
      <c r="F3671" s="83" t="str">
        <f t="shared" si="179"/>
        <v>June</v>
      </c>
      <c r="G3671" s="113">
        <f t="shared" si="177"/>
        <v>36</v>
      </c>
      <c r="H3671" s="49">
        <f t="shared" si="178"/>
        <v>54.36</v>
      </c>
    </row>
    <row r="3672" spans="1:8" x14ac:dyDescent="0.25">
      <c r="A3672" s="325" t="s">
        <v>623</v>
      </c>
      <c r="B3672" s="328">
        <v>12</v>
      </c>
      <c r="C3672" s="330">
        <v>12</v>
      </c>
      <c r="D3672" s="331">
        <v>16</v>
      </c>
      <c r="E3672" s="335">
        <v>1.7875000000000001</v>
      </c>
      <c r="F3672" s="83" t="str">
        <f t="shared" si="179"/>
        <v>June</v>
      </c>
      <c r="G3672" s="113">
        <f t="shared" si="177"/>
        <v>12</v>
      </c>
      <c r="H3672" s="49">
        <f t="shared" si="178"/>
        <v>21.450000000000003</v>
      </c>
    </row>
    <row r="3673" spans="1:8" x14ac:dyDescent="0.25">
      <c r="A3673" s="325" t="s">
        <v>623</v>
      </c>
      <c r="B3673" s="328">
        <v>12</v>
      </c>
      <c r="C3673" s="330">
        <v>36</v>
      </c>
      <c r="D3673" s="331">
        <v>10</v>
      </c>
      <c r="E3673" s="335">
        <v>0.60124999999999995</v>
      </c>
      <c r="F3673" s="83" t="str">
        <f t="shared" si="179"/>
        <v>June</v>
      </c>
      <c r="G3673" s="113">
        <f t="shared" si="177"/>
        <v>36</v>
      </c>
      <c r="H3673" s="49">
        <f t="shared" si="178"/>
        <v>21.645</v>
      </c>
    </row>
    <row r="3674" spans="1:8" x14ac:dyDescent="0.25">
      <c r="A3674" s="325" t="s">
        <v>623</v>
      </c>
      <c r="B3674" s="328"/>
      <c r="C3674" s="330">
        <v>0</v>
      </c>
      <c r="D3674" s="331"/>
      <c r="E3674" s="335">
        <v>2.1560000000000001</v>
      </c>
      <c r="F3674" s="83" t="str">
        <f t="shared" si="179"/>
        <v>June</v>
      </c>
      <c r="G3674" s="113">
        <f t="shared" si="177"/>
        <v>0</v>
      </c>
      <c r="H3674" s="49">
        <f t="shared" si="178"/>
        <v>0</v>
      </c>
    </row>
    <row r="3675" spans="1:8" x14ac:dyDescent="0.25">
      <c r="A3675" s="326" t="s">
        <v>622</v>
      </c>
      <c r="B3675" s="328">
        <v>7.5</v>
      </c>
      <c r="C3675" s="330">
        <v>125</v>
      </c>
      <c r="D3675" s="331">
        <v>6</v>
      </c>
      <c r="E3675" s="335">
        <v>8</v>
      </c>
      <c r="F3675" s="83" t="str">
        <f t="shared" si="179"/>
        <v>June</v>
      </c>
      <c r="G3675" s="113">
        <f t="shared" si="177"/>
        <v>125</v>
      </c>
      <c r="H3675" s="49">
        <f t="shared" si="178"/>
        <v>1000</v>
      </c>
    </row>
    <row r="3676" spans="1:8" x14ac:dyDescent="0.25">
      <c r="A3676" s="326" t="s">
        <v>622</v>
      </c>
      <c r="B3676" s="328">
        <v>2</v>
      </c>
      <c r="C3676" s="330">
        <v>10</v>
      </c>
      <c r="D3676" s="331">
        <v>0</v>
      </c>
      <c r="E3676" s="335">
        <v>8</v>
      </c>
      <c r="F3676" s="83" t="str">
        <f t="shared" si="179"/>
        <v>June</v>
      </c>
      <c r="G3676" s="113">
        <f t="shared" si="177"/>
        <v>10</v>
      </c>
      <c r="H3676" s="49">
        <f t="shared" si="178"/>
        <v>80</v>
      </c>
    </row>
    <row r="3677" spans="1:8" x14ac:dyDescent="0.25">
      <c r="A3677" s="326" t="s">
        <v>622</v>
      </c>
      <c r="B3677" s="328">
        <v>3</v>
      </c>
      <c r="C3677" s="330">
        <v>55</v>
      </c>
      <c r="D3677" s="331">
        <v>10</v>
      </c>
      <c r="E3677" s="335">
        <v>8</v>
      </c>
      <c r="F3677" s="83" t="str">
        <f t="shared" si="179"/>
        <v>June</v>
      </c>
      <c r="G3677" s="113">
        <f t="shared" si="177"/>
        <v>55</v>
      </c>
      <c r="H3677" s="49">
        <f t="shared" si="178"/>
        <v>440</v>
      </c>
    </row>
    <row r="3678" spans="1:8" x14ac:dyDescent="0.25">
      <c r="A3678" s="326" t="s">
        <v>622</v>
      </c>
      <c r="B3678" s="328">
        <v>0.5</v>
      </c>
      <c r="C3678" s="330">
        <v>0</v>
      </c>
      <c r="D3678" s="331">
        <v>0</v>
      </c>
      <c r="E3678" s="335">
        <v>31</v>
      </c>
      <c r="F3678" s="83" t="str">
        <f t="shared" si="179"/>
        <v>June</v>
      </c>
      <c r="G3678" s="113">
        <f t="shared" si="177"/>
        <v>0</v>
      </c>
      <c r="H3678" s="49">
        <f t="shared" si="178"/>
        <v>0</v>
      </c>
    </row>
    <row r="3679" spans="1:8" x14ac:dyDescent="0.25">
      <c r="A3679" s="325" t="s">
        <v>622</v>
      </c>
      <c r="B3679" s="328">
        <v>5</v>
      </c>
      <c r="C3679" s="330">
        <v>30</v>
      </c>
      <c r="D3679" s="331">
        <v>4</v>
      </c>
      <c r="E3679" s="335">
        <v>3.32</v>
      </c>
      <c r="F3679" s="83" t="str">
        <f t="shared" si="179"/>
        <v>June</v>
      </c>
      <c r="G3679" s="113">
        <f t="shared" si="177"/>
        <v>30</v>
      </c>
      <c r="H3679" s="49">
        <f t="shared" si="178"/>
        <v>99.6</v>
      </c>
    </row>
    <row r="3680" spans="1:8" x14ac:dyDescent="0.25">
      <c r="A3680" s="325" t="s">
        <v>622</v>
      </c>
      <c r="B3680" s="328"/>
      <c r="C3680" s="330">
        <v>0</v>
      </c>
      <c r="D3680" s="331"/>
      <c r="E3680" s="335">
        <v>2.4400000000000002E-2</v>
      </c>
      <c r="F3680" s="83" t="str">
        <f t="shared" si="179"/>
        <v>June</v>
      </c>
      <c r="G3680" s="113">
        <f t="shared" si="177"/>
        <v>0</v>
      </c>
      <c r="H3680" s="49">
        <f t="shared" si="178"/>
        <v>0</v>
      </c>
    </row>
    <row r="3681" spans="1:8" x14ac:dyDescent="0.25">
      <c r="A3681" s="325" t="s">
        <v>622</v>
      </c>
      <c r="B3681" s="328"/>
      <c r="C3681" s="330">
        <v>0</v>
      </c>
      <c r="D3681" s="331"/>
      <c r="E3681" s="335">
        <v>3.3119999999999997E-2</v>
      </c>
      <c r="F3681" s="83" t="str">
        <f t="shared" si="179"/>
        <v>June</v>
      </c>
      <c r="G3681" s="113">
        <f t="shared" si="177"/>
        <v>0</v>
      </c>
      <c r="H3681" s="49">
        <f t="shared" si="178"/>
        <v>0</v>
      </c>
    </row>
    <row r="3682" spans="1:8" x14ac:dyDescent="0.25">
      <c r="A3682" s="325" t="s">
        <v>629</v>
      </c>
      <c r="B3682" s="328">
        <v>2</v>
      </c>
      <c r="C3682" s="330">
        <v>4</v>
      </c>
      <c r="D3682" s="331">
        <v>2.5</v>
      </c>
      <c r="E3682" s="335">
        <v>17</v>
      </c>
      <c r="F3682" s="83" t="str">
        <f t="shared" si="179"/>
        <v>June</v>
      </c>
      <c r="G3682" s="113">
        <f t="shared" si="177"/>
        <v>4</v>
      </c>
      <c r="H3682" s="49">
        <f t="shared" si="178"/>
        <v>68</v>
      </c>
    </row>
    <row r="3683" spans="1:8" x14ac:dyDescent="0.25">
      <c r="A3683" s="325" t="s">
        <v>629</v>
      </c>
      <c r="B3683" s="328">
        <v>3</v>
      </c>
      <c r="C3683" s="330">
        <v>1</v>
      </c>
      <c r="D3683" s="331">
        <v>2</v>
      </c>
      <c r="E3683" s="335">
        <v>19</v>
      </c>
      <c r="F3683" s="83" t="str">
        <f t="shared" si="179"/>
        <v>June</v>
      </c>
      <c r="G3683" s="113">
        <f t="shared" si="177"/>
        <v>1</v>
      </c>
      <c r="H3683" s="49">
        <f t="shared" si="178"/>
        <v>19</v>
      </c>
    </row>
    <row r="3684" spans="1:8" x14ac:dyDescent="0.25">
      <c r="A3684" s="325" t="s">
        <v>629</v>
      </c>
      <c r="B3684" s="328">
        <v>10</v>
      </c>
      <c r="C3684" s="330">
        <v>0</v>
      </c>
      <c r="D3684" s="331">
        <v>4.5</v>
      </c>
      <c r="E3684" s="335">
        <v>12.5</v>
      </c>
      <c r="F3684" s="83" t="str">
        <f t="shared" si="179"/>
        <v>June</v>
      </c>
      <c r="G3684" s="113">
        <f t="shared" si="177"/>
        <v>0</v>
      </c>
      <c r="H3684" s="49">
        <f t="shared" si="178"/>
        <v>0</v>
      </c>
    </row>
    <row r="3685" spans="1:8" x14ac:dyDescent="0.25">
      <c r="A3685" s="325" t="s">
        <v>629</v>
      </c>
      <c r="B3685" s="328">
        <v>7</v>
      </c>
      <c r="C3685" s="330">
        <v>0</v>
      </c>
      <c r="D3685" s="331">
        <v>2.5</v>
      </c>
      <c r="E3685" s="335">
        <v>12.5</v>
      </c>
      <c r="F3685" s="83" t="str">
        <f t="shared" si="179"/>
        <v>June</v>
      </c>
      <c r="G3685" s="113">
        <f t="shared" si="177"/>
        <v>0</v>
      </c>
      <c r="H3685" s="49">
        <f t="shared" si="178"/>
        <v>0</v>
      </c>
    </row>
    <row r="3686" spans="1:8" x14ac:dyDescent="0.25">
      <c r="A3686" s="325" t="s">
        <v>629</v>
      </c>
      <c r="B3686" s="328">
        <v>4</v>
      </c>
      <c r="C3686" s="330">
        <v>11</v>
      </c>
      <c r="D3686" s="331">
        <v>4</v>
      </c>
      <c r="E3686" s="335">
        <v>5.15</v>
      </c>
      <c r="F3686" s="83" t="str">
        <f t="shared" si="179"/>
        <v>June</v>
      </c>
      <c r="G3686" s="113">
        <f t="shared" si="177"/>
        <v>11</v>
      </c>
      <c r="H3686" s="49">
        <f t="shared" si="178"/>
        <v>56.650000000000006</v>
      </c>
    </row>
    <row r="3687" spans="1:8" x14ac:dyDescent="0.25">
      <c r="A3687" s="325" t="s">
        <v>629</v>
      </c>
      <c r="B3687" s="328">
        <v>7</v>
      </c>
      <c r="C3687" s="330">
        <v>0</v>
      </c>
      <c r="D3687" s="331">
        <v>2</v>
      </c>
      <c r="E3687" s="333"/>
      <c r="F3687" s="83" t="str">
        <f t="shared" si="179"/>
        <v>June</v>
      </c>
      <c r="G3687" s="113">
        <f t="shared" si="177"/>
        <v>0</v>
      </c>
      <c r="H3687" s="49">
        <f t="shared" si="178"/>
        <v>0</v>
      </c>
    </row>
    <row r="3688" spans="1:8" x14ac:dyDescent="0.25">
      <c r="A3688" s="325" t="s">
        <v>629</v>
      </c>
      <c r="B3688" s="328">
        <v>1</v>
      </c>
      <c r="C3688" s="330">
        <v>4</v>
      </c>
      <c r="D3688" s="331">
        <v>0.5</v>
      </c>
      <c r="E3688" s="335">
        <v>5.47</v>
      </c>
      <c r="F3688" s="83" t="str">
        <f t="shared" si="179"/>
        <v>June</v>
      </c>
      <c r="G3688" s="113">
        <f t="shared" si="177"/>
        <v>4</v>
      </c>
      <c r="H3688" s="49">
        <f t="shared" si="178"/>
        <v>21.88</v>
      </c>
    </row>
    <row r="3689" spans="1:8" x14ac:dyDescent="0.25">
      <c r="A3689" s="325" t="s">
        <v>629</v>
      </c>
      <c r="B3689" s="328">
        <v>0</v>
      </c>
      <c r="C3689" s="330">
        <v>0</v>
      </c>
      <c r="D3689" s="331">
        <v>1</v>
      </c>
      <c r="E3689" s="335">
        <v>5.8</v>
      </c>
      <c r="F3689" s="83" t="str">
        <f t="shared" si="179"/>
        <v>June</v>
      </c>
      <c r="G3689" s="113">
        <f t="shared" si="177"/>
        <v>0</v>
      </c>
      <c r="H3689" s="49">
        <f t="shared" si="178"/>
        <v>0</v>
      </c>
    </row>
    <row r="3690" spans="1:8" x14ac:dyDescent="0.25">
      <c r="A3690" s="325" t="s">
        <v>629</v>
      </c>
      <c r="B3690" s="328">
        <v>0</v>
      </c>
      <c r="C3690" s="330">
        <v>1</v>
      </c>
      <c r="D3690" s="331">
        <v>1.5</v>
      </c>
      <c r="E3690" s="335">
        <v>5.47</v>
      </c>
      <c r="F3690" s="83" t="str">
        <f t="shared" si="179"/>
        <v>June</v>
      </c>
      <c r="G3690" s="113">
        <f t="shared" si="177"/>
        <v>1</v>
      </c>
      <c r="H3690" s="49">
        <f t="shared" si="178"/>
        <v>5.47</v>
      </c>
    </row>
    <row r="3691" spans="1:8" x14ac:dyDescent="0.25">
      <c r="A3691" s="325" t="s">
        <v>629</v>
      </c>
      <c r="B3691" s="328">
        <v>0</v>
      </c>
      <c r="C3691" s="330">
        <v>0</v>
      </c>
      <c r="D3691" s="331">
        <v>1</v>
      </c>
      <c r="E3691" s="333"/>
      <c r="F3691" s="83" t="str">
        <f t="shared" si="179"/>
        <v>June</v>
      </c>
      <c r="G3691" s="113">
        <f t="shared" si="177"/>
        <v>0</v>
      </c>
      <c r="H3691" s="49">
        <f t="shared" si="178"/>
        <v>0</v>
      </c>
    </row>
    <row r="3692" spans="1:8" x14ac:dyDescent="0.25">
      <c r="A3692" s="325" t="s">
        <v>629</v>
      </c>
      <c r="B3692" s="328">
        <v>4</v>
      </c>
      <c r="C3692" s="330">
        <v>0</v>
      </c>
      <c r="D3692" s="331">
        <v>4</v>
      </c>
      <c r="E3692" s="333"/>
      <c r="F3692" s="83" t="str">
        <f t="shared" si="179"/>
        <v>June</v>
      </c>
      <c r="G3692" s="113">
        <f t="shared" si="177"/>
        <v>0</v>
      </c>
      <c r="H3692" s="49">
        <f t="shared" si="178"/>
        <v>0</v>
      </c>
    </row>
    <row r="3693" spans="1:8" x14ac:dyDescent="0.25">
      <c r="A3693" s="325" t="s">
        <v>629</v>
      </c>
      <c r="B3693" s="328">
        <v>1</v>
      </c>
      <c r="C3693" s="330">
        <v>0</v>
      </c>
      <c r="D3693" s="331">
        <v>1</v>
      </c>
      <c r="E3693" s="333"/>
      <c r="F3693" s="83" t="str">
        <f t="shared" si="179"/>
        <v>June</v>
      </c>
      <c r="G3693" s="113">
        <f t="shared" si="177"/>
        <v>0</v>
      </c>
      <c r="H3693" s="49">
        <f t="shared" si="178"/>
        <v>0</v>
      </c>
    </row>
    <row r="3694" spans="1:8" x14ac:dyDescent="0.25">
      <c r="A3694" s="325" t="s">
        <v>629</v>
      </c>
      <c r="B3694" s="328">
        <v>0.5</v>
      </c>
      <c r="C3694" s="330">
        <v>0</v>
      </c>
      <c r="D3694" s="331">
        <v>0</v>
      </c>
      <c r="E3694" s="333"/>
      <c r="F3694" s="83" t="str">
        <f t="shared" si="179"/>
        <v>June</v>
      </c>
      <c r="G3694" s="113">
        <f t="shared" si="177"/>
        <v>0</v>
      </c>
      <c r="H3694" s="49">
        <f t="shared" si="178"/>
        <v>0</v>
      </c>
    </row>
    <row r="3695" spans="1:8" x14ac:dyDescent="0.25">
      <c r="A3695" s="325" t="s">
        <v>629</v>
      </c>
      <c r="B3695" s="328">
        <v>1</v>
      </c>
      <c r="C3695" s="330">
        <v>0</v>
      </c>
      <c r="D3695" s="331">
        <v>2</v>
      </c>
      <c r="E3695" s="335">
        <v>5.47</v>
      </c>
      <c r="F3695" s="83" t="str">
        <f t="shared" si="179"/>
        <v>June</v>
      </c>
      <c r="G3695" s="113">
        <f t="shared" si="177"/>
        <v>0</v>
      </c>
      <c r="H3695" s="49">
        <f t="shared" si="178"/>
        <v>0</v>
      </c>
    </row>
    <row r="3696" spans="1:8" x14ac:dyDescent="0.25">
      <c r="A3696" s="325" t="s">
        <v>629</v>
      </c>
      <c r="B3696" s="328">
        <v>2</v>
      </c>
      <c r="C3696" s="330">
        <v>5</v>
      </c>
      <c r="D3696" s="331">
        <v>3</v>
      </c>
      <c r="E3696" s="335">
        <v>5.47</v>
      </c>
      <c r="F3696" s="83" t="str">
        <f t="shared" si="179"/>
        <v>June</v>
      </c>
      <c r="G3696" s="113">
        <f t="shared" si="177"/>
        <v>5</v>
      </c>
      <c r="H3696" s="49">
        <f t="shared" si="178"/>
        <v>27.349999999999998</v>
      </c>
    </row>
    <row r="3697" spans="1:8" x14ac:dyDescent="0.25">
      <c r="A3697" s="325" t="s">
        <v>629</v>
      </c>
      <c r="B3697" s="328">
        <v>1</v>
      </c>
      <c r="C3697" s="330">
        <v>3</v>
      </c>
      <c r="D3697" s="331">
        <v>1</v>
      </c>
      <c r="E3697" s="335">
        <v>5.47</v>
      </c>
      <c r="F3697" s="83" t="str">
        <f t="shared" si="179"/>
        <v>June</v>
      </c>
      <c r="G3697" s="113">
        <f t="shared" si="177"/>
        <v>3</v>
      </c>
      <c r="H3697" s="49">
        <f t="shared" si="178"/>
        <v>16.41</v>
      </c>
    </row>
    <row r="3698" spans="1:8" x14ac:dyDescent="0.25">
      <c r="A3698" s="325" t="s">
        <v>629</v>
      </c>
      <c r="B3698" s="328">
        <v>1</v>
      </c>
      <c r="C3698" s="330">
        <v>2</v>
      </c>
      <c r="D3698" s="331">
        <v>4</v>
      </c>
      <c r="E3698" s="335">
        <v>5.47</v>
      </c>
      <c r="F3698" s="83" t="str">
        <f t="shared" si="179"/>
        <v>June</v>
      </c>
      <c r="G3698" s="113">
        <f t="shared" si="177"/>
        <v>2</v>
      </c>
      <c r="H3698" s="49">
        <f t="shared" si="178"/>
        <v>10.94</v>
      </c>
    </row>
    <row r="3699" spans="1:8" x14ac:dyDescent="0.25">
      <c r="A3699" s="325" t="s">
        <v>629</v>
      </c>
      <c r="B3699" s="328">
        <v>0.25</v>
      </c>
      <c r="C3699" s="330">
        <v>6</v>
      </c>
      <c r="D3699" s="331">
        <v>2</v>
      </c>
      <c r="E3699" s="335">
        <v>5.47</v>
      </c>
      <c r="F3699" s="83" t="str">
        <f t="shared" si="179"/>
        <v>June</v>
      </c>
      <c r="G3699" s="113">
        <f t="shared" si="177"/>
        <v>6</v>
      </c>
      <c r="H3699" s="49">
        <f t="shared" si="178"/>
        <v>32.82</v>
      </c>
    </row>
    <row r="3700" spans="1:8" x14ac:dyDescent="0.25">
      <c r="A3700" s="325" t="s">
        <v>629</v>
      </c>
      <c r="B3700" s="328">
        <v>0.5</v>
      </c>
      <c r="C3700" s="330">
        <v>1</v>
      </c>
      <c r="D3700" s="331">
        <v>1</v>
      </c>
      <c r="E3700" s="335">
        <v>5.47</v>
      </c>
      <c r="F3700" s="83" t="str">
        <f t="shared" si="179"/>
        <v>June</v>
      </c>
      <c r="G3700" s="113">
        <f t="shared" si="177"/>
        <v>1</v>
      </c>
      <c r="H3700" s="49">
        <f t="shared" si="178"/>
        <v>5.47</v>
      </c>
    </row>
    <row r="3701" spans="1:8" x14ac:dyDescent="0.25">
      <c r="A3701" s="325" t="s">
        <v>629</v>
      </c>
      <c r="B3701" s="328">
        <v>6</v>
      </c>
      <c r="C3701" s="330">
        <v>0</v>
      </c>
      <c r="D3701" s="331">
        <v>3</v>
      </c>
      <c r="E3701" s="333"/>
      <c r="F3701" s="83" t="str">
        <f t="shared" si="179"/>
        <v>June</v>
      </c>
      <c r="G3701" s="113">
        <f t="shared" si="177"/>
        <v>0</v>
      </c>
      <c r="H3701" s="49">
        <f t="shared" si="178"/>
        <v>0</v>
      </c>
    </row>
    <row r="3702" spans="1:8" x14ac:dyDescent="0.25">
      <c r="A3702" s="325" t="s">
        <v>629</v>
      </c>
      <c r="B3702" s="328">
        <v>1</v>
      </c>
      <c r="C3702" s="330">
        <v>0</v>
      </c>
      <c r="D3702" s="331">
        <v>1</v>
      </c>
      <c r="E3702" s="333"/>
      <c r="F3702" s="83" t="str">
        <f t="shared" si="179"/>
        <v>June</v>
      </c>
      <c r="G3702" s="113">
        <f t="shared" si="177"/>
        <v>0</v>
      </c>
      <c r="H3702" s="49">
        <f t="shared" si="178"/>
        <v>0</v>
      </c>
    </row>
    <row r="3703" spans="1:8" x14ac:dyDescent="0.25">
      <c r="A3703" s="325" t="s">
        <v>629</v>
      </c>
      <c r="B3703" s="328">
        <v>4</v>
      </c>
      <c r="C3703" s="330">
        <v>0</v>
      </c>
      <c r="D3703" s="331">
        <v>7</v>
      </c>
      <c r="E3703" s="333"/>
      <c r="F3703" s="83" t="str">
        <f t="shared" si="179"/>
        <v>June</v>
      </c>
      <c r="G3703" s="113">
        <f t="shared" si="177"/>
        <v>0</v>
      </c>
      <c r="H3703" s="49">
        <f t="shared" si="178"/>
        <v>0</v>
      </c>
    </row>
    <row r="3704" spans="1:8" x14ac:dyDescent="0.25">
      <c r="A3704" s="325" t="s">
        <v>629</v>
      </c>
      <c r="B3704" s="328">
        <v>2</v>
      </c>
      <c r="C3704" s="330">
        <v>3</v>
      </c>
      <c r="D3704" s="331">
        <v>2</v>
      </c>
      <c r="E3704" s="335">
        <v>5.47</v>
      </c>
      <c r="F3704" s="83" t="str">
        <f t="shared" si="179"/>
        <v>June</v>
      </c>
      <c r="G3704" s="113">
        <f t="shared" si="177"/>
        <v>3</v>
      </c>
      <c r="H3704" s="49">
        <f t="shared" si="178"/>
        <v>16.41</v>
      </c>
    </row>
    <row r="3705" spans="1:8" x14ac:dyDescent="0.25">
      <c r="A3705" s="325" t="s">
        <v>629</v>
      </c>
      <c r="B3705" s="328">
        <v>1</v>
      </c>
      <c r="C3705" s="330">
        <v>8</v>
      </c>
      <c r="D3705" s="331">
        <v>3</v>
      </c>
      <c r="E3705" s="335">
        <v>6.5</v>
      </c>
      <c r="F3705" s="83" t="str">
        <f t="shared" si="179"/>
        <v>June</v>
      </c>
      <c r="G3705" s="113">
        <f t="shared" si="177"/>
        <v>8</v>
      </c>
      <c r="H3705" s="49">
        <f t="shared" si="178"/>
        <v>52</v>
      </c>
    </row>
    <row r="3706" spans="1:8" x14ac:dyDescent="0.25">
      <c r="A3706" s="325" t="s">
        <v>629</v>
      </c>
      <c r="B3706" s="328">
        <v>3</v>
      </c>
      <c r="C3706" s="330">
        <v>6</v>
      </c>
      <c r="D3706" s="331">
        <v>7</v>
      </c>
      <c r="E3706" s="335">
        <v>10.09</v>
      </c>
      <c r="F3706" s="83" t="str">
        <f t="shared" si="179"/>
        <v>June</v>
      </c>
      <c r="G3706" s="113">
        <f t="shared" si="177"/>
        <v>6</v>
      </c>
      <c r="H3706" s="49">
        <f t="shared" si="178"/>
        <v>60.54</v>
      </c>
    </row>
    <row r="3707" spans="1:8" x14ac:dyDescent="0.25">
      <c r="A3707" s="325" t="s">
        <v>629</v>
      </c>
      <c r="B3707" s="328">
        <v>9</v>
      </c>
      <c r="C3707" s="330">
        <v>6</v>
      </c>
      <c r="D3707" s="331">
        <v>6</v>
      </c>
      <c r="E3707" s="335">
        <v>4.22</v>
      </c>
      <c r="F3707" s="83" t="str">
        <f t="shared" si="179"/>
        <v>June</v>
      </c>
      <c r="G3707" s="113">
        <f t="shared" si="177"/>
        <v>6</v>
      </c>
      <c r="H3707" s="49">
        <f t="shared" si="178"/>
        <v>25.32</v>
      </c>
    </row>
    <row r="3708" spans="1:8" x14ac:dyDescent="0.25">
      <c r="A3708" s="325" t="s">
        <v>629</v>
      </c>
      <c r="B3708" s="328">
        <v>4</v>
      </c>
      <c r="C3708" s="330">
        <v>6</v>
      </c>
      <c r="D3708" s="331">
        <v>6</v>
      </c>
      <c r="E3708" s="335">
        <v>11.31</v>
      </c>
      <c r="F3708" s="83" t="str">
        <f t="shared" si="179"/>
        <v>June</v>
      </c>
      <c r="G3708" s="113">
        <f t="shared" si="177"/>
        <v>6</v>
      </c>
      <c r="H3708" s="49">
        <f t="shared" si="178"/>
        <v>67.86</v>
      </c>
    </row>
    <row r="3709" spans="1:8" x14ac:dyDescent="0.25">
      <c r="A3709" s="325" t="s">
        <v>629</v>
      </c>
      <c r="B3709" s="328"/>
      <c r="C3709" s="330">
        <v>0</v>
      </c>
      <c r="D3709" s="331"/>
      <c r="E3709" s="335">
        <v>9.5150000000000006</v>
      </c>
      <c r="F3709" s="83" t="str">
        <f t="shared" si="179"/>
        <v>June</v>
      </c>
      <c r="G3709" s="113">
        <f t="shared" si="177"/>
        <v>0</v>
      </c>
      <c r="H3709" s="49">
        <f t="shared" si="178"/>
        <v>0</v>
      </c>
    </row>
    <row r="3710" spans="1:8" x14ac:dyDescent="0.25">
      <c r="A3710" s="325" t="s">
        <v>626</v>
      </c>
      <c r="B3710" s="328">
        <v>0</v>
      </c>
      <c r="C3710" s="330">
        <v>0</v>
      </c>
      <c r="D3710" s="331"/>
      <c r="E3710" s="335">
        <v>12.3825</v>
      </c>
      <c r="F3710" s="83" t="str">
        <f t="shared" si="179"/>
        <v>June</v>
      </c>
      <c r="G3710" s="113">
        <f t="shared" si="177"/>
        <v>0</v>
      </c>
      <c r="H3710" s="49">
        <f t="shared" si="178"/>
        <v>0</v>
      </c>
    </row>
    <row r="3711" spans="1:8" x14ac:dyDescent="0.25">
      <c r="A3711" s="325" t="s">
        <v>626</v>
      </c>
      <c r="B3711" s="328">
        <v>3</v>
      </c>
      <c r="C3711" s="330">
        <v>0</v>
      </c>
      <c r="D3711" s="331"/>
      <c r="E3711" s="335">
        <v>12.5625</v>
      </c>
      <c r="F3711" s="83" t="str">
        <f t="shared" si="179"/>
        <v>June</v>
      </c>
      <c r="G3711" s="113">
        <f t="shared" si="177"/>
        <v>0</v>
      </c>
      <c r="H3711" s="49">
        <f t="shared" si="178"/>
        <v>0</v>
      </c>
    </row>
    <row r="3712" spans="1:8" x14ac:dyDescent="0.25">
      <c r="A3712" s="325" t="s">
        <v>626</v>
      </c>
      <c r="B3712" s="328">
        <v>4</v>
      </c>
      <c r="C3712" s="330">
        <v>0</v>
      </c>
      <c r="D3712" s="331"/>
      <c r="E3712" s="335">
        <v>10.66</v>
      </c>
      <c r="F3712" s="83" t="str">
        <f t="shared" si="179"/>
        <v>June</v>
      </c>
      <c r="G3712" s="113">
        <f t="shared" si="177"/>
        <v>0</v>
      </c>
      <c r="H3712" s="49">
        <f t="shared" si="178"/>
        <v>0</v>
      </c>
    </row>
    <row r="3713" spans="1:8" x14ac:dyDescent="0.25">
      <c r="A3713" s="325" t="s">
        <v>626</v>
      </c>
      <c r="B3713" s="328">
        <v>3</v>
      </c>
      <c r="C3713" s="330">
        <v>0</v>
      </c>
      <c r="D3713" s="331"/>
      <c r="E3713" s="335">
        <v>15.29</v>
      </c>
      <c r="F3713" s="83" t="str">
        <f t="shared" si="179"/>
        <v>June</v>
      </c>
      <c r="G3713" s="113">
        <f t="shared" si="177"/>
        <v>0</v>
      </c>
      <c r="H3713" s="49">
        <f t="shared" si="178"/>
        <v>0</v>
      </c>
    </row>
    <row r="3714" spans="1:8" x14ac:dyDescent="0.25">
      <c r="A3714" s="325" t="s">
        <v>626</v>
      </c>
      <c r="B3714" s="328">
        <v>0</v>
      </c>
      <c r="C3714" s="330">
        <v>0</v>
      </c>
      <c r="D3714" s="331"/>
      <c r="E3714" s="335">
        <v>10.315</v>
      </c>
      <c r="F3714" s="83" t="str">
        <f t="shared" si="179"/>
        <v>June</v>
      </c>
      <c r="G3714" s="113">
        <f t="shared" si="177"/>
        <v>0</v>
      </c>
      <c r="H3714" s="49">
        <f t="shared" si="178"/>
        <v>0</v>
      </c>
    </row>
    <row r="3715" spans="1:8" x14ac:dyDescent="0.25">
      <c r="A3715" s="325" t="s">
        <v>626</v>
      </c>
      <c r="B3715" s="328">
        <v>0</v>
      </c>
      <c r="C3715" s="330">
        <v>0</v>
      </c>
      <c r="D3715" s="331"/>
      <c r="E3715" s="335">
        <v>9.9849999999999994</v>
      </c>
      <c r="F3715" s="83" t="str">
        <f t="shared" si="179"/>
        <v>June</v>
      </c>
      <c r="G3715" s="113">
        <f t="shared" ref="G3715:G3778" si="180">IFERROR(IF(C3715=" ",0,C3715),0)</f>
        <v>0</v>
      </c>
      <c r="H3715" s="49">
        <f t="shared" ref="H3715:H3778" si="181">IFERROR(G3715 * E3715, 0)</f>
        <v>0</v>
      </c>
    </row>
    <row r="3716" spans="1:8" x14ac:dyDescent="0.25">
      <c r="A3716" s="325" t="s">
        <v>626</v>
      </c>
      <c r="B3716" s="328">
        <v>0</v>
      </c>
      <c r="C3716" s="330">
        <v>0</v>
      </c>
      <c r="D3716" s="331"/>
      <c r="E3716" s="335">
        <v>10.81</v>
      </c>
      <c r="F3716" s="83" t="str">
        <f t="shared" si="179"/>
        <v>June</v>
      </c>
      <c r="G3716" s="113">
        <f t="shared" si="180"/>
        <v>0</v>
      </c>
      <c r="H3716" s="49">
        <f t="shared" si="181"/>
        <v>0</v>
      </c>
    </row>
    <row r="3717" spans="1:8" x14ac:dyDescent="0.25">
      <c r="A3717" s="325" t="s">
        <v>626</v>
      </c>
      <c r="B3717" s="328">
        <v>0</v>
      </c>
      <c r="C3717" s="330">
        <v>0</v>
      </c>
      <c r="D3717" s="331"/>
      <c r="E3717" s="335">
        <v>10.965</v>
      </c>
      <c r="F3717" s="83" t="str">
        <f t="shared" si="179"/>
        <v>June</v>
      </c>
      <c r="G3717" s="113">
        <f t="shared" si="180"/>
        <v>0</v>
      </c>
      <c r="H3717" s="49">
        <f t="shared" si="181"/>
        <v>0</v>
      </c>
    </row>
    <row r="3718" spans="1:8" x14ac:dyDescent="0.25">
      <c r="A3718" s="325" t="s">
        <v>626</v>
      </c>
      <c r="B3718" s="328"/>
      <c r="C3718" s="330">
        <v>0</v>
      </c>
      <c r="D3718" s="331"/>
      <c r="E3718" s="333"/>
      <c r="F3718" s="83" t="str">
        <f t="shared" si="179"/>
        <v>June</v>
      </c>
      <c r="G3718" s="113">
        <f t="shared" si="180"/>
        <v>0</v>
      </c>
      <c r="H3718" s="49">
        <f t="shared" si="181"/>
        <v>0</v>
      </c>
    </row>
    <row r="3719" spans="1:8" x14ac:dyDescent="0.25">
      <c r="A3719" s="325" t="s">
        <v>626</v>
      </c>
      <c r="B3719" s="328"/>
      <c r="C3719" s="330">
        <v>0</v>
      </c>
      <c r="D3719" s="331"/>
      <c r="E3719" s="335">
        <v>0.2041</v>
      </c>
      <c r="F3719" s="83" t="str">
        <f t="shared" si="179"/>
        <v>June</v>
      </c>
      <c r="G3719" s="113">
        <f t="shared" si="180"/>
        <v>0</v>
      </c>
      <c r="H3719" s="49">
        <f t="shared" si="181"/>
        <v>0</v>
      </c>
    </row>
    <row r="3720" spans="1:8" x14ac:dyDescent="0.25">
      <c r="A3720" s="325" t="s">
        <v>626</v>
      </c>
      <c r="B3720" s="328"/>
      <c r="C3720" s="330">
        <v>0</v>
      </c>
      <c r="D3720" s="331"/>
      <c r="E3720" s="333"/>
      <c r="F3720" s="83" t="str">
        <f t="shared" si="179"/>
        <v>June</v>
      </c>
      <c r="G3720" s="113">
        <f t="shared" si="180"/>
        <v>0</v>
      </c>
      <c r="H3720" s="49">
        <f t="shared" si="181"/>
        <v>0</v>
      </c>
    </row>
    <row r="3721" spans="1:8" x14ac:dyDescent="0.25">
      <c r="A3721" s="325" t="s">
        <v>626</v>
      </c>
      <c r="B3721" s="328"/>
      <c r="C3721" s="330">
        <v>0</v>
      </c>
      <c r="D3721" s="331"/>
      <c r="E3721" s="333"/>
      <c r="F3721" s="83" t="str">
        <f t="shared" si="179"/>
        <v>June</v>
      </c>
      <c r="G3721" s="113">
        <f t="shared" si="180"/>
        <v>0</v>
      </c>
      <c r="H3721" s="49">
        <f t="shared" si="181"/>
        <v>0</v>
      </c>
    </row>
    <row r="3722" spans="1:8" x14ac:dyDescent="0.25">
      <c r="A3722" s="325" t="s">
        <v>631</v>
      </c>
      <c r="B3722" s="328"/>
      <c r="C3722" s="330">
        <v>0</v>
      </c>
      <c r="D3722" s="331"/>
      <c r="E3722" s="335">
        <v>2.58</v>
      </c>
      <c r="F3722" s="83" t="str">
        <f t="shared" si="179"/>
        <v>June</v>
      </c>
      <c r="G3722" s="113">
        <f t="shared" si="180"/>
        <v>0</v>
      </c>
      <c r="H3722" s="49">
        <f t="shared" si="181"/>
        <v>0</v>
      </c>
    </row>
    <row r="3723" spans="1:8" x14ac:dyDescent="0.25">
      <c r="A3723" s="325" t="s">
        <v>631</v>
      </c>
      <c r="B3723" s="328"/>
      <c r="C3723" s="330">
        <v>2</v>
      </c>
      <c r="D3723" s="331"/>
      <c r="E3723" s="335">
        <v>2.58</v>
      </c>
      <c r="F3723" s="83" t="str">
        <f t="shared" si="179"/>
        <v>June</v>
      </c>
      <c r="G3723" s="113">
        <f t="shared" si="180"/>
        <v>2</v>
      </c>
      <c r="H3723" s="49">
        <f t="shared" si="181"/>
        <v>5.16</v>
      </c>
    </row>
    <row r="3724" spans="1:8" x14ac:dyDescent="0.25">
      <c r="A3724" s="325" t="s">
        <v>631</v>
      </c>
      <c r="B3724" s="328"/>
      <c r="C3724" s="330">
        <v>2</v>
      </c>
      <c r="D3724" s="331"/>
      <c r="E3724" s="335">
        <v>2.58</v>
      </c>
      <c r="F3724" s="83" t="str">
        <f t="shared" si="179"/>
        <v>June</v>
      </c>
      <c r="G3724" s="113">
        <f t="shared" si="180"/>
        <v>2</v>
      </c>
      <c r="H3724" s="49">
        <f t="shared" si="181"/>
        <v>5.16</v>
      </c>
    </row>
    <row r="3725" spans="1:8" x14ac:dyDescent="0.25">
      <c r="A3725" s="325" t="s">
        <v>631</v>
      </c>
      <c r="B3725" s="328"/>
      <c r="C3725" s="330">
        <v>2</v>
      </c>
      <c r="D3725" s="331"/>
      <c r="E3725" s="335">
        <v>2.58</v>
      </c>
      <c r="F3725" s="83" t="str">
        <f t="shared" si="179"/>
        <v>June</v>
      </c>
      <c r="G3725" s="113">
        <f t="shared" si="180"/>
        <v>2</v>
      </c>
      <c r="H3725" s="49">
        <f t="shared" si="181"/>
        <v>5.16</v>
      </c>
    </row>
    <row r="3726" spans="1:8" x14ac:dyDescent="0.25">
      <c r="A3726" s="325" t="s">
        <v>631</v>
      </c>
      <c r="B3726" s="328"/>
      <c r="C3726" s="330">
        <v>2</v>
      </c>
      <c r="D3726" s="331"/>
      <c r="E3726" s="335">
        <v>2.58</v>
      </c>
      <c r="F3726" s="83" t="str">
        <f t="shared" si="179"/>
        <v>June</v>
      </c>
      <c r="G3726" s="113">
        <f t="shared" si="180"/>
        <v>2</v>
      </c>
      <c r="H3726" s="49">
        <f t="shared" si="181"/>
        <v>5.16</v>
      </c>
    </row>
    <row r="3727" spans="1:8" x14ac:dyDescent="0.25">
      <c r="A3727" s="325" t="s">
        <v>631</v>
      </c>
      <c r="B3727" s="328"/>
      <c r="C3727" s="330">
        <v>0</v>
      </c>
      <c r="D3727" s="331"/>
      <c r="E3727" s="335">
        <v>2.58</v>
      </c>
      <c r="F3727" s="83" t="str">
        <f t="shared" si="179"/>
        <v>June</v>
      </c>
      <c r="G3727" s="113">
        <f t="shared" si="180"/>
        <v>0</v>
      </c>
      <c r="H3727" s="49">
        <f t="shared" si="181"/>
        <v>0</v>
      </c>
    </row>
    <row r="3728" spans="1:8" x14ac:dyDescent="0.25">
      <c r="A3728" s="325" t="s">
        <v>631</v>
      </c>
      <c r="B3728" s="328"/>
      <c r="C3728" s="330">
        <v>0</v>
      </c>
      <c r="D3728" s="331"/>
      <c r="E3728" s="335">
        <v>2.58</v>
      </c>
      <c r="F3728" s="83" t="str">
        <f t="shared" si="179"/>
        <v>June</v>
      </c>
      <c r="G3728" s="113">
        <f t="shared" si="180"/>
        <v>0</v>
      </c>
      <c r="H3728" s="49">
        <f t="shared" si="181"/>
        <v>0</v>
      </c>
    </row>
    <row r="3729" spans="1:8" x14ac:dyDescent="0.25">
      <c r="A3729" s="325" t="s">
        <v>631</v>
      </c>
      <c r="B3729" s="328"/>
      <c r="C3729" s="330">
        <v>0</v>
      </c>
      <c r="D3729" s="331"/>
      <c r="E3729" s="335">
        <v>2.58</v>
      </c>
      <c r="F3729" s="83" t="str">
        <f t="shared" ref="F3729:F3792" si="182">"June"</f>
        <v>June</v>
      </c>
      <c r="G3729" s="113">
        <f t="shared" si="180"/>
        <v>0</v>
      </c>
      <c r="H3729" s="49">
        <f t="shared" si="181"/>
        <v>0</v>
      </c>
    </row>
    <row r="3730" spans="1:8" x14ac:dyDescent="0.25">
      <c r="A3730" s="325" t="s">
        <v>631</v>
      </c>
      <c r="B3730" s="328"/>
      <c r="C3730" s="330">
        <v>0</v>
      </c>
      <c r="D3730" s="331"/>
      <c r="E3730" s="335">
        <v>2.58</v>
      </c>
      <c r="F3730" s="83" t="str">
        <f t="shared" si="182"/>
        <v>June</v>
      </c>
      <c r="G3730" s="113">
        <f t="shared" si="180"/>
        <v>0</v>
      </c>
      <c r="H3730" s="49">
        <f t="shared" si="181"/>
        <v>0</v>
      </c>
    </row>
    <row r="3731" spans="1:8" x14ac:dyDescent="0.25">
      <c r="A3731" s="325" t="s">
        <v>651</v>
      </c>
      <c r="B3731" s="328"/>
      <c r="C3731" s="330">
        <v>0</v>
      </c>
      <c r="D3731" s="331"/>
      <c r="E3731" s="337"/>
      <c r="F3731" s="83" t="str">
        <f t="shared" si="182"/>
        <v>June</v>
      </c>
      <c r="G3731" s="113">
        <f t="shared" si="180"/>
        <v>0</v>
      </c>
      <c r="H3731" s="49">
        <f t="shared" si="181"/>
        <v>0</v>
      </c>
    </row>
    <row r="3732" spans="1:8" x14ac:dyDescent="0.25">
      <c r="A3732" s="325" t="s">
        <v>651</v>
      </c>
      <c r="B3732" s="328"/>
      <c r="C3732" s="330">
        <v>0</v>
      </c>
      <c r="D3732" s="331"/>
      <c r="E3732" s="333"/>
      <c r="F3732" s="83" t="str">
        <f t="shared" si="182"/>
        <v>June</v>
      </c>
      <c r="G3732" s="113">
        <f t="shared" si="180"/>
        <v>0</v>
      </c>
      <c r="H3732" s="49">
        <f t="shared" si="181"/>
        <v>0</v>
      </c>
    </row>
    <row r="3733" spans="1:8" x14ac:dyDescent="0.25">
      <c r="A3733" s="325" t="s">
        <v>651</v>
      </c>
      <c r="B3733" s="328"/>
      <c r="C3733" s="330">
        <v>0</v>
      </c>
      <c r="D3733" s="331"/>
      <c r="E3733" s="333"/>
      <c r="F3733" s="83" t="str">
        <f t="shared" si="182"/>
        <v>June</v>
      </c>
      <c r="G3733" s="113">
        <f t="shared" si="180"/>
        <v>0</v>
      </c>
      <c r="H3733" s="49">
        <f t="shared" si="181"/>
        <v>0</v>
      </c>
    </row>
    <row r="3734" spans="1:8" x14ac:dyDescent="0.25">
      <c r="A3734" s="325" t="s">
        <v>651</v>
      </c>
      <c r="B3734" s="328"/>
      <c r="C3734" s="330">
        <v>0</v>
      </c>
      <c r="D3734" s="331"/>
      <c r="E3734" s="333"/>
      <c r="F3734" s="83" t="str">
        <f t="shared" si="182"/>
        <v>June</v>
      </c>
      <c r="G3734" s="113">
        <f t="shared" si="180"/>
        <v>0</v>
      </c>
      <c r="H3734" s="49">
        <f t="shared" si="181"/>
        <v>0</v>
      </c>
    </row>
    <row r="3735" spans="1:8" x14ac:dyDescent="0.25">
      <c r="A3735" s="325" t="s">
        <v>651</v>
      </c>
      <c r="B3735" s="328"/>
      <c r="C3735" s="330">
        <v>0</v>
      </c>
      <c r="D3735" s="331"/>
      <c r="E3735" s="333"/>
      <c r="F3735" s="83" t="str">
        <f t="shared" si="182"/>
        <v>June</v>
      </c>
      <c r="G3735" s="113">
        <f t="shared" si="180"/>
        <v>0</v>
      </c>
      <c r="H3735" s="49">
        <f t="shared" si="181"/>
        <v>0</v>
      </c>
    </row>
    <row r="3736" spans="1:8" x14ac:dyDescent="0.25">
      <c r="A3736" s="325" t="s">
        <v>651</v>
      </c>
      <c r="B3736" s="328"/>
      <c r="C3736" s="330">
        <v>0</v>
      </c>
      <c r="D3736" s="331"/>
      <c r="E3736" s="333"/>
      <c r="F3736" s="83" t="str">
        <f t="shared" si="182"/>
        <v>June</v>
      </c>
      <c r="G3736" s="113">
        <f t="shared" si="180"/>
        <v>0</v>
      </c>
      <c r="H3736" s="49">
        <f t="shared" si="181"/>
        <v>0</v>
      </c>
    </row>
    <row r="3737" spans="1:8" x14ac:dyDescent="0.25">
      <c r="A3737" s="325" t="s">
        <v>651</v>
      </c>
      <c r="B3737" s="328"/>
      <c r="C3737" s="330">
        <v>0</v>
      </c>
      <c r="D3737" s="331"/>
      <c r="E3737" s="333"/>
      <c r="F3737" s="83" t="str">
        <f t="shared" si="182"/>
        <v>June</v>
      </c>
      <c r="G3737" s="113">
        <f t="shared" si="180"/>
        <v>0</v>
      </c>
      <c r="H3737" s="49">
        <f t="shared" si="181"/>
        <v>0</v>
      </c>
    </row>
    <row r="3738" spans="1:8" x14ac:dyDescent="0.25">
      <c r="A3738" s="325" t="s">
        <v>651</v>
      </c>
      <c r="B3738" s="328"/>
      <c r="C3738" s="330">
        <v>0</v>
      </c>
      <c r="D3738" s="331"/>
      <c r="E3738" s="335">
        <v>16.567499999999999</v>
      </c>
      <c r="F3738" s="83" t="str">
        <f t="shared" si="182"/>
        <v>June</v>
      </c>
      <c r="G3738" s="113">
        <f t="shared" si="180"/>
        <v>0</v>
      </c>
      <c r="H3738" s="49">
        <f t="shared" si="181"/>
        <v>0</v>
      </c>
    </row>
    <row r="3739" spans="1:8" x14ac:dyDescent="0.25">
      <c r="A3739" s="325" t="s">
        <v>651</v>
      </c>
      <c r="B3739" s="328"/>
      <c r="C3739" s="330">
        <v>0</v>
      </c>
      <c r="D3739" s="331"/>
      <c r="E3739" s="337"/>
      <c r="F3739" s="83" t="str">
        <f t="shared" si="182"/>
        <v>June</v>
      </c>
      <c r="G3739" s="113">
        <f t="shared" si="180"/>
        <v>0</v>
      </c>
      <c r="H3739" s="49">
        <f t="shared" si="181"/>
        <v>0</v>
      </c>
    </row>
    <row r="3740" spans="1:8" x14ac:dyDescent="0.25">
      <c r="A3740" s="325" t="s">
        <v>630</v>
      </c>
      <c r="B3740" s="328"/>
      <c r="C3740" s="330">
        <v>0</v>
      </c>
      <c r="D3740" s="331"/>
      <c r="E3740" s="335">
        <v>8.74</v>
      </c>
      <c r="F3740" s="83" t="str">
        <f t="shared" si="182"/>
        <v>June</v>
      </c>
      <c r="G3740" s="113">
        <f t="shared" si="180"/>
        <v>0</v>
      </c>
      <c r="H3740" s="49">
        <f t="shared" si="181"/>
        <v>0</v>
      </c>
    </row>
    <row r="3741" spans="1:8" x14ac:dyDescent="0.25">
      <c r="A3741" s="325" t="s">
        <v>630</v>
      </c>
      <c r="B3741" s="328"/>
      <c r="C3741" s="330">
        <v>0</v>
      </c>
      <c r="D3741" s="331"/>
      <c r="E3741" s="335">
        <v>8.74</v>
      </c>
      <c r="F3741" s="83" t="str">
        <f t="shared" si="182"/>
        <v>June</v>
      </c>
      <c r="G3741" s="113">
        <f t="shared" si="180"/>
        <v>0</v>
      </c>
      <c r="H3741" s="49">
        <f t="shared" si="181"/>
        <v>0</v>
      </c>
    </row>
    <row r="3742" spans="1:8" x14ac:dyDescent="0.25">
      <c r="A3742" s="325" t="s">
        <v>630</v>
      </c>
      <c r="B3742" s="328"/>
      <c r="C3742" s="330">
        <v>0</v>
      </c>
      <c r="D3742" s="331"/>
      <c r="E3742" s="335">
        <v>8.74</v>
      </c>
      <c r="F3742" s="83" t="str">
        <f t="shared" si="182"/>
        <v>June</v>
      </c>
      <c r="G3742" s="113">
        <f t="shared" si="180"/>
        <v>0</v>
      </c>
      <c r="H3742" s="49">
        <f t="shared" si="181"/>
        <v>0</v>
      </c>
    </row>
    <row r="3743" spans="1:8" x14ac:dyDescent="0.25">
      <c r="A3743" s="325" t="s">
        <v>630</v>
      </c>
      <c r="B3743" s="328"/>
      <c r="C3743" s="330">
        <v>0</v>
      </c>
      <c r="D3743" s="331"/>
      <c r="E3743" s="335">
        <v>3.4083000000000001</v>
      </c>
      <c r="F3743" s="83" t="str">
        <f t="shared" si="182"/>
        <v>June</v>
      </c>
      <c r="G3743" s="113">
        <f t="shared" si="180"/>
        <v>0</v>
      </c>
      <c r="H3743" s="49">
        <f t="shared" si="181"/>
        <v>0</v>
      </c>
    </row>
    <row r="3744" spans="1:8" x14ac:dyDescent="0.25">
      <c r="A3744" s="325" t="s">
        <v>628</v>
      </c>
      <c r="B3744" s="328"/>
      <c r="C3744" s="330">
        <v>2000</v>
      </c>
      <c r="D3744" s="331"/>
      <c r="E3744" s="337">
        <v>6.4700000000000001E-3</v>
      </c>
      <c r="F3744" s="83" t="str">
        <f t="shared" si="182"/>
        <v>June</v>
      </c>
      <c r="G3744" s="113">
        <f t="shared" si="180"/>
        <v>2000</v>
      </c>
      <c r="H3744" s="49">
        <f t="shared" si="181"/>
        <v>12.94</v>
      </c>
    </row>
    <row r="3745" spans="1:8" x14ac:dyDescent="0.25">
      <c r="A3745" s="325" t="s">
        <v>628</v>
      </c>
      <c r="B3745" s="328"/>
      <c r="C3745" s="330">
        <v>2400</v>
      </c>
      <c r="D3745" s="331"/>
      <c r="E3745" s="335">
        <v>2.06E-2</v>
      </c>
      <c r="F3745" s="83" t="str">
        <f t="shared" si="182"/>
        <v>June</v>
      </c>
      <c r="G3745" s="113">
        <f t="shared" si="180"/>
        <v>2400</v>
      </c>
      <c r="H3745" s="49">
        <f t="shared" si="181"/>
        <v>49.44</v>
      </c>
    </row>
    <row r="3746" spans="1:8" x14ac:dyDescent="0.25">
      <c r="A3746" s="325" t="s">
        <v>628</v>
      </c>
      <c r="B3746" s="328"/>
      <c r="C3746" s="330">
        <v>1200</v>
      </c>
      <c r="D3746" s="331"/>
      <c r="E3746" s="333"/>
      <c r="F3746" s="83" t="str">
        <f t="shared" si="182"/>
        <v>June</v>
      </c>
      <c r="G3746" s="113">
        <f t="shared" si="180"/>
        <v>1200</v>
      </c>
      <c r="H3746" s="49">
        <f t="shared" si="181"/>
        <v>0</v>
      </c>
    </row>
    <row r="3747" spans="1:8" x14ac:dyDescent="0.25">
      <c r="A3747" s="325" t="s">
        <v>628</v>
      </c>
      <c r="B3747" s="328">
        <v>1</v>
      </c>
      <c r="C3747" s="330">
        <v>1</v>
      </c>
      <c r="D3747" s="331">
        <v>2</v>
      </c>
      <c r="E3747" s="335">
        <v>17.32</v>
      </c>
      <c r="F3747" s="83" t="str">
        <f t="shared" si="182"/>
        <v>June</v>
      </c>
      <c r="G3747" s="113">
        <f t="shared" si="180"/>
        <v>1</v>
      </c>
      <c r="H3747" s="49">
        <f t="shared" si="181"/>
        <v>17.32</v>
      </c>
    </row>
    <row r="3748" spans="1:8" x14ac:dyDescent="0.25">
      <c r="A3748" s="325" t="s">
        <v>628</v>
      </c>
      <c r="B3748" s="328"/>
      <c r="C3748" s="330">
        <v>1</v>
      </c>
      <c r="D3748" s="331"/>
      <c r="E3748" s="335">
        <v>16.5</v>
      </c>
      <c r="F3748" s="83" t="str">
        <f t="shared" si="182"/>
        <v>June</v>
      </c>
      <c r="G3748" s="113">
        <f t="shared" si="180"/>
        <v>1</v>
      </c>
      <c r="H3748" s="49">
        <f t="shared" si="181"/>
        <v>16.5</v>
      </c>
    </row>
    <row r="3749" spans="1:8" x14ac:dyDescent="0.25">
      <c r="A3749" s="325" t="s">
        <v>628</v>
      </c>
      <c r="B3749" s="328"/>
      <c r="C3749" s="330">
        <v>0</v>
      </c>
      <c r="D3749" s="331"/>
      <c r="E3749" s="335">
        <v>2.1999999999999999E-2</v>
      </c>
      <c r="F3749" s="83" t="str">
        <f t="shared" si="182"/>
        <v>June</v>
      </c>
      <c r="G3749" s="113">
        <f t="shared" si="180"/>
        <v>0</v>
      </c>
      <c r="H3749" s="49">
        <f t="shared" si="181"/>
        <v>0</v>
      </c>
    </row>
    <row r="3750" spans="1:8" x14ac:dyDescent="0.25">
      <c r="A3750" s="325" t="s">
        <v>628</v>
      </c>
      <c r="B3750" s="328"/>
      <c r="C3750" s="330">
        <v>0</v>
      </c>
      <c r="D3750" s="331"/>
      <c r="E3750" s="335">
        <v>2.8840000000000001E-2</v>
      </c>
      <c r="F3750" s="83" t="str">
        <f t="shared" si="182"/>
        <v>June</v>
      </c>
      <c r="G3750" s="113">
        <f t="shared" si="180"/>
        <v>0</v>
      </c>
      <c r="H3750" s="49">
        <f t="shared" si="181"/>
        <v>0</v>
      </c>
    </row>
    <row r="3751" spans="1:8" x14ac:dyDescent="0.25">
      <c r="A3751" s="325" t="s">
        <v>628</v>
      </c>
      <c r="B3751" s="328"/>
      <c r="C3751" s="330">
        <v>0</v>
      </c>
      <c r="D3751" s="331"/>
      <c r="E3751" s="335">
        <v>7.3400000000000007E-2</v>
      </c>
      <c r="F3751" s="83" t="str">
        <f t="shared" si="182"/>
        <v>June</v>
      </c>
      <c r="G3751" s="113">
        <f t="shared" si="180"/>
        <v>0</v>
      </c>
      <c r="H3751" s="49">
        <f t="shared" si="181"/>
        <v>0</v>
      </c>
    </row>
    <row r="3752" spans="1:8" x14ac:dyDescent="0.25">
      <c r="A3752" s="325" t="s">
        <v>628</v>
      </c>
      <c r="B3752" s="328"/>
      <c r="C3752" s="330">
        <v>0</v>
      </c>
      <c r="D3752" s="331"/>
      <c r="E3752" s="335">
        <v>13.59</v>
      </c>
      <c r="F3752" s="83" t="str">
        <f t="shared" si="182"/>
        <v>June</v>
      </c>
      <c r="G3752" s="113">
        <f t="shared" si="180"/>
        <v>0</v>
      </c>
      <c r="H3752" s="49">
        <f t="shared" si="181"/>
        <v>0</v>
      </c>
    </row>
    <row r="3753" spans="1:8" x14ac:dyDescent="0.25">
      <c r="A3753" s="325" t="s">
        <v>628</v>
      </c>
      <c r="B3753" s="328"/>
      <c r="C3753" s="330">
        <v>0</v>
      </c>
      <c r="D3753" s="331"/>
      <c r="E3753" s="335">
        <v>7.99</v>
      </c>
      <c r="F3753" s="83" t="str">
        <f t="shared" si="182"/>
        <v>June</v>
      </c>
      <c r="G3753" s="113">
        <f t="shared" si="180"/>
        <v>0</v>
      </c>
      <c r="H3753" s="49">
        <f t="shared" si="181"/>
        <v>0</v>
      </c>
    </row>
    <row r="3754" spans="1:8" x14ac:dyDescent="0.25">
      <c r="A3754" s="325" t="s">
        <v>628</v>
      </c>
      <c r="B3754" s="328"/>
      <c r="C3754" s="330">
        <v>0</v>
      </c>
      <c r="D3754" s="331"/>
      <c r="E3754" s="335">
        <v>3.5520000000000003E-2</v>
      </c>
      <c r="F3754" s="83" t="str">
        <f t="shared" si="182"/>
        <v>June</v>
      </c>
      <c r="G3754" s="113">
        <f t="shared" si="180"/>
        <v>0</v>
      </c>
      <c r="H3754" s="49">
        <f t="shared" si="181"/>
        <v>0</v>
      </c>
    </row>
    <row r="3755" spans="1:8" x14ac:dyDescent="0.25">
      <c r="A3755" s="325" t="s">
        <v>628</v>
      </c>
      <c r="B3755" s="328"/>
      <c r="C3755" s="330">
        <v>2</v>
      </c>
      <c r="D3755" s="331"/>
      <c r="E3755" s="335">
        <v>2.2799999999999998</v>
      </c>
      <c r="F3755" s="83" t="str">
        <f t="shared" si="182"/>
        <v>June</v>
      </c>
      <c r="G3755" s="113">
        <f t="shared" si="180"/>
        <v>2</v>
      </c>
      <c r="H3755" s="49">
        <f t="shared" si="181"/>
        <v>4.5599999999999996</v>
      </c>
    </row>
    <row r="3756" spans="1:8" x14ac:dyDescent="0.25">
      <c r="A3756" s="325" t="s">
        <v>628</v>
      </c>
      <c r="B3756" s="328"/>
      <c r="C3756" s="330">
        <v>0</v>
      </c>
      <c r="D3756" s="331"/>
      <c r="E3756" s="335">
        <v>15.2</v>
      </c>
      <c r="F3756" s="83" t="str">
        <f t="shared" si="182"/>
        <v>June</v>
      </c>
      <c r="G3756" s="113">
        <f t="shared" si="180"/>
        <v>0</v>
      </c>
      <c r="H3756" s="49">
        <f t="shared" si="181"/>
        <v>0</v>
      </c>
    </row>
    <row r="3757" spans="1:8" x14ac:dyDescent="0.25">
      <c r="A3757" s="325" t="s">
        <v>624</v>
      </c>
      <c r="B3757" s="328">
        <v>0</v>
      </c>
      <c r="C3757" s="330">
        <v>0</v>
      </c>
      <c r="D3757" s="331">
        <v>0</v>
      </c>
      <c r="E3757" s="335">
        <v>7.3249999999999996E-2</v>
      </c>
      <c r="F3757" s="83" t="str">
        <f t="shared" si="182"/>
        <v>June</v>
      </c>
      <c r="G3757" s="113">
        <f t="shared" si="180"/>
        <v>0</v>
      </c>
      <c r="H3757" s="49">
        <f t="shared" si="181"/>
        <v>0</v>
      </c>
    </row>
    <row r="3758" spans="1:8" x14ac:dyDescent="0.25">
      <c r="A3758" s="325" t="s">
        <v>624</v>
      </c>
      <c r="B3758" s="328">
        <v>250</v>
      </c>
      <c r="C3758" s="330">
        <v>2000</v>
      </c>
      <c r="D3758" s="331">
        <v>1150</v>
      </c>
      <c r="E3758" s="335">
        <v>0.11731999999999999</v>
      </c>
      <c r="F3758" s="83" t="str">
        <f t="shared" si="182"/>
        <v>June</v>
      </c>
      <c r="G3758" s="113">
        <f t="shared" si="180"/>
        <v>2000</v>
      </c>
      <c r="H3758" s="49">
        <f t="shared" si="181"/>
        <v>234.64</v>
      </c>
    </row>
    <row r="3759" spans="1:8" x14ac:dyDescent="0.25">
      <c r="A3759" s="325" t="s">
        <v>624</v>
      </c>
      <c r="B3759" s="328">
        <v>350</v>
      </c>
      <c r="C3759" s="330">
        <v>1000</v>
      </c>
      <c r="D3759" s="331">
        <v>600</v>
      </c>
      <c r="E3759" s="335">
        <v>0.14956</v>
      </c>
      <c r="F3759" s="83" t="str">
        <f t="shared" si="182"/>
        <v>June</v>
      </c>
      <c r="G3759" s="113">
        <f t="shared" si="180"/>
        <v>1000</v>
      </c>
      <c r="H3759" s="49">
        <f t="shared" si="181"/>
        <v>149.56</v>
      </c>
    </row>
    <row r="3760" spans="1:8" x14ac:dyDescent="0.25">
      <c r="A3760" s="325" t="s">
        <v>624</v>
      </c>
      <c r="B3760" s="328">
        <v>440</v>
      </c>
      <c r="C3760" s="330">
        <v>0</v>
      </c>
      <c r="D3760" s="331">
        <v>200</v>
      </c>
      <c r="E3760" s="335">
        <v>0.18357999999999999</v>
      </c>
      <c r="F3760" s="83" t="str">
        <f t="shared" si="182"/>
        <v>June</v>
      </c>
      <c r="G3760" s="113">
        <f t="shared" si="180"/>
        <v>0</v>
      </c>
      <c r="H3760" s="49">
        <f t="shared" si="181"/>
        <v>0</v>
      </c>
    </row>
    <row r="3761" spans="1:8" x14ac:dyDescent="0.25">
      <c r="A3761" s="325" t="s">
        <v>635</v>
      </c>
      <c r="B3761" s="328">
        <v>2600</v>
      </c>
      <c r="C3761" s="330">
        <v>0</v>
      </c>
      <c r="D3761" s="331">
        <v>600</v>
      </c>
      <c r="E3761" s="335">
        <v>0.1231</v>
      </c>
      <c r="F3761" s="83" t="str">
        <f t="shared" si="182"/>
        <v>June</v>
      </c>
      <c r="G3761" s="113">
        <f t="shared" si="180"/>
        <v>0</v>
      </c>
      <c r="H3761" s="49">
        <f t="shared" si="181"/>
        <v>0</v>
      </c>
    </row>
    <row r="3762" spans="1:8" x14ac:dyDescent="0.25">
      <c r="A3762" s="325" t="s">
        <v>624</v>
      </c>
      <c r="B3762" s="328">
        <v>700</v>
      </c>
      <c r="C3762" s="330">
        <v>0</v>
      </c>
      <c r="D3762" s="331">
        <v>175</v>
      </c>
      <c r="E3762" s="335">
        <v>0.11545</v>
      </c>
      <c r="F3762" s="83" t="str">
        <f t="shared" si="182"/>
        <v>June</v>
      </c>
      <c r="G3762" s="113">
        <f t="shared" si="180"/>
        <v>0</v>
      </c>
      <c r="H3762" s="49">
        <f t="shared" si="181"/>
        <v>0</v>
      </c>
    </row>
    <row r="3763" spans="1:8" x14ac:dyDescent="0.25">
      <c r="A3763" s="325" t="s">
        <v>624</v>
      </c>
      <c r="B3763" s="328">
        <v>272</v>
      </c>
      <c r="C3763" s="330">
        <v>680</v>
      </c>
      <c r="D3763" s="331">
        <v>1000</v>
      </c>
      <c r="E3763" s="335">
        <v>6.7000000000000004E-2</v>
      </c>
      <c r="F3763" s="83" t="str">
        <f t="shared" si="182"/>
        <v>June</v>
      </c>
      <c r="G3763" s="113">
        <f t="shared" si="180"/>
        <v>680</v>
      </c>
      <c r="H3763" s="49">
        <f t="shared" si="181"/>
        <v>45.56</v>
      </c>
    </row>
    <row r="3764" spans="1:8" x14ac:dyDescent="0.25">
      <c r="A3764" s="325" t="s">
        <v>624</v>
      </c>
      <c r="B3764" s="328">
        <v>696</v>
      </c>
      <c r="C3764" s="330">
        <v>1392</v>
      </c>
      <c r="D3764" s="331">
        <v>252</v>
      </c>
      <c r="E3764" s="335">
        <v>9.1490000000000002E-2</v>
      </c>
      <c r="F3764" s="83" t="str">
        <f t="shared" si="182"/>
        <v>June</v>
      </c>
      <c r="G3764" s="113">
        <f t="shared" si="180"/>
        <v>1392</v>
      </c>
      <c r="H3764" s="49">
        <f t="shared" si="181"/>
        <v>127.35408</v>
      </c>
    </row>
    <row r="3765" spans="1:8" x14ac:dyDescent="0.25">
      <c r="A3765" s="325" t="s">
        <v>624</v>
      </c>
      <c r="B3765" s="328">
        <v>0</v>
      </c>
      <c r="C3765" s="330">
        <v>0</v>
      </c>
      <c r="D3765" s="331"/>
      <c r="E3765" s="335">
        <v>6.9000000000000006E-2</v>
      </c>
      <c r="F3765" s="83" t="str">
        <f t="shared" si="182"/>
        <v>June</v>
      </c>
      <c r="G3765" s="113">
        <f t="shared" si="180"/>
        <v>0</v>
      </c>
      <c r="H3765" s="49">
        <f t="shared" si="181"/>
        <v>0</v>
      </c>
    </row>
    <row r="3766" spans="1:8" x14ac:dyDescent="0.25">
      <c r="A3766" s="325" t="s">
        <v>624</v>
      </c>
      <c r="B3766" s="328">
        <v>58</v>
      </c>
      <c r="C3766" s="330">
        <v>1160</v>
      </c>
      <c r="D3766" s="331">
        <v>580</v>
      </c>
      <c r="E3766" s="335">
        <v>0.11731999999999999</v>
      </c>
      <c r="F3766" s="83" t="str">
        <f t="shared" si="182"/>
        <v>June</v>
      </c>
      <c r="G3766" s="113">
        <f t="shared" si="180"/>
        <v>1160</v>
      </c>
      <c r="H3766" s="49">
        <f t="shared" si="181"/>
        <v>136.09119999999999</v>
      </c>
    </row>
    <row r="3767" spans="1:8" x14ac:dyDescent="0.25">
      <c r="A3767" s="325" t="s">
        <v>624</v>
      </c>
      <c r="B3767" s="328">
        <v>854</v>
      </c>
      <c r="C3767" s="330">
        <v>915</v>
      </c>
      <c r="D3767" s="331">
        <v>549</v>
      </c>
      <c r="E3767" s="335">
        <v>4.1300000000000003E-2</v>
      </c>
      <c r="F3767" s="83" t="str">
        <f t="shared" si="182"/>
        <v>June</v>
      </c>
      <c r="G3767" s="113">
        <f t="shared" si="180"/>
        <v>915</v>
      </c>
      <c r="H3767" s="49">
        <f t="shared" si="181"/>
        <v>37.789500000000004</v>
      </c>
    </row>
    <row r="3768" spans="1:8" x14ac:dyDescent="0.25">
      <c r="A3768" s="325" t="s">
        <v>624</v>
      </c>
      <c r="B3768" s="328"/>
      <c r="C3768" s="330">
        <v>2000</v>
      </c>
      <c r="D3768" s="331"/>
      <c r="E3768" s="335">
        <v>3.8374999999999999</v>
      </c>
      <c r="F3768" s="83" t="str">
        <f t="shared" si="182"/>
        <v>June</v>
      </c>
      <c r="G3768" s="113">
        <f t="shared" si="180"/>
        <v>2000</v>
      </c>
      <c r="H3768" s="49">
        <f t="shared" si="181"/>
        <v>7675</v>
      </c>
    </row>
    <row r="3769" spans="1:8" x14ac:dyDescent="0.25">
      <c r="A3769" s="325" t="s">
        <v>624</v>
      </c>
      <c r="B3769" s="328"/>
      <c r="C3769" s="330">
        <v>0</v>
      </c>
      <c r="D3769" s="331"/>
      <c r="E3769" s="333"/>
      <c r="F3769" s="83" t="str">
        <f t="shared" si="182"/>
        <v>June</v>
      </c>
      <c r="G3769" s="113">
        <f t="shared" si="180"/>
        <v>0</v>
      </c>
      <c r="H3769" s="49">
        <f t="shared" si="181"/>
        <v>0</v>
      </c>
    </row>
    <row r="3770" spans="1:8" x14ac:dyDescent="0.25">
      <c r="A3770" s="325" t="s">
        <v>624</v>
      </c>
      <c r="B3770" s="328"/>
      <c r="C3770" s="330">
        <v>0</v>
      </c>
      <c r="D3770" s="331"/>
      <c r="E3770" s="335">
        <v>3.84</v>
      </c>
      <c r="F3770" s="83" t="str">
        <f t="shared" si="182"/>
        <v>June</v>
      </c>
      <c r="G3770" s="113">
        <f t="shared" si="180"/>
        <v>0</v>
      </c>
      <c r="H3770" s="49">
        <f t="shared" si="181"/>
        <v>0</v>
      </c>
    </row>
    <row r="3771" spans="1:8" x14ac:dyDescent="0.25">
      <c r="A3771" s="325" t="s">
        <v>624</v>
      </c>
      <c r="B3771" s="328"/>
      <c r="C3771" s="330">
        <v>0</v>
      </c>
      <c r="D3771" s="331"/>
      <c r="E3771" s="335">
        <v>29.54</v>
      </c>
      <c r="F3771" s="83" t="str">
        <f t="shared" si="182"/>
        <v>June</v>
      </c>
      <c r="G3771" s="113">
        <f t="shared" si="180"/>
        <v>0</v>
      </c>
      <c r="H3771" s="49">
        <f t="shared" si="181"/>
        <v>0</v>
      </c>
    </row>
    <row r="3772" spans="1:8" x14ac:dyDescent="0.25">
      <c r="A3772" s="325" t="s">
        <v>624</v>
      </c>
      <c r="B3772" s="328"/>
      <c r="C3772" s="329"/>
      <c r="D3772" s="331"/>
      <c r="E3772" s="335">
        <v>4.1176000000000004</v>
      </c>
      <c r="F3772" s="83" t="str">
        <f t="shared" si="182"/>
        <v>June</v>
      </c>
      <c r="G3772" s="113">
        <f t="shared" si="180"/>
        <v>0</v>
      </c>
      <c r="H3772" s="49">
        <f t="shared" si="181"/>
        <v>0</v>
      </c>
    </row>
    <row r="3773" spans="1:8" x14ac:dyDescent="0.25">
      <c r="A3773" s="325" t="s">
        <v>625</v>
      </c>
      <c r="B3773" s="328">
        <v>500</v>
      </c>
      <c r="C3773" s="330">
        <v>1000</v>
      </c>
      <c r="D3773" s="331">
        <v>400</v>
      </c>
      <c r="E3773" s="335">
        <v>4.9279999999999997E-2</v>
      </c>
      <c r="F3773" s="83" t="str">
        <f t="shared" si="182"/>
        <v>June</v>
      </c>
      <c r="G3773" s="113">
        <f t="shared" si="180"/>
        <v>1000</v>
      </c>
      <c r="H3773" s="49">
        <f t="shared" si="181"/>
        <v>49.279999999999994</v>
      </c>
    </row>
    <row r="3774" spans="1:8" x14ac:dyDescent="0.25">
      <c r="A3774" s="325" t="s">
        <v>625</v>
      </c>
      <c r="B3774" s="328">
        <v>500</v>
      </c>
      <c r="C3774" s="330">
        <v>500</v>
      </c>
      <c r="D3774" s="331">
        <v>400</v>
      </c>
      <c r="E3774" s="335">
        <v>4.9279999999999997E-2</v>
      </c>
      <c r="F3774" s="83" t="str">
        <f t="shared" si="182"/>
        <v>June</v>
      </c>
      <c r="G3774" s="113">
        <f t="shared" si="180"/>
        <v>500</v>
      </c>
      <c r="H3774" s="49">
        <f t="shared" si="181"/>
        <v>24.639999999999997</v>
      </c>
    </row>
    <row r="3775" spans="1:8" x14ac:dyDescent="0.25">
      <c r="A3775" s="325" t="s">
        <v>625</v>
      </c>
      <c r="B3775" s="328">
        <v>500</v>
      </c>
      <c r="C3775" s="330">
        <v>500</v>
      </c>
      <c r="D3775" s="331">
        <v>400</v>
      </c>
      <c r="E3775" s="335">
        <v>4.9250000000000002E-2</v>
      </c>
      <c r="F3775" s="83" t="str">
        <f t="shared" si="182"/>
        <v>June</v>
      </c>
      <c r="G3775" s="113">
        <f t="shared" si="180"/>
        <v>500</v>
      </c>
      <c r="H3775" s="49">
        <f t="shared" si="181"/>
        <v>24.625</v>
      </c>
    </row>
    <row r="3776" spans="1:8" x14ac:dyDescent="0.25">
      <c r="A3776" s="325" t="s">
        <v>625</v>
      </c>
      <c r="B3776" s="328"/>
      <c r="C3776" s="330">
        <v>0</v>
      </c>
      <c r="D3776" s="331"/>
      <c r="E3776" s="335">
        <v>0.11305999999999999</v>
      </c>
      <c r="F3776" s="83" t="str">
        <f t="shared" si="182"/>
        <v>June</v>
      </c>
      <c r="G3776" s="113">
        <f t="shared" si="180"/>
        <v>0</v>
      </c>
      <c r="H3776" s="49">
        <f t="shared" si="181"/>
        <v>0</v>
      </c>
    </row>
    <row r="3777" spans="1:8" x14ac:dyDescent="0.25">
      <c r="A3777" s="325" t="s">
        <v>625</v>
      </c>
      <c r="B3777" s="328"/>
      <c r="C3777" s="330">
        <v>400</v>
      </c>
      <c r="D3777" s="331"/>
      <c r="E3777" s="335">
        <v>0.33255000000000001</v>
      </c>
      <c r="F3777" s="83" t="str">
        <f t="shared" si="182"/>
        <v>June</v>
      </c>
      <c r="G3777" s="113">
        <f t="shared" si="180"/>
        <v>400</v>
      </c>
      <c r="H3777" s="49">
        <f t="shared" si="181"/>
        <v>133.02000000000001</v>
      </c>
    </row>
    <row r="3778" spans="1:8" x14ac:dyDescent="0.25">
      <c r="A3778" s="325" t="s">
        <v>625</v>
      </c>
      <c r="B3778" s="328"/>
      <c r="C3778" s="330">
        <v>2000</v>
      </c>
      <c r="D3778" s="331"/>
      <c r="E3778" s="335">
        <v>1.8894999999999999E-2</v>
      </c>
      <c r="F3778" s="83" t="str">
        <f t="shared" si="182"/>
        <v>June</v>
      </c>
      <c r="G3778" s="113">
        <f t="shared" si="180"/>
        <v>2000</v>
      </c>
      <c r="H3778" s="49">
        <f t="shared" si="181"/>
        <v>37.79</v>
      </c>
    </row>
    <row r="3779" spans="1:8" x14ac:dyDescent="0.25">
      <c r="A3779" s="325" t="s">
        <v>625</v>
      </c>
      <c r="B3779" s="328"/>
      <c r="C3779" s="330">
        <v>0</v>
      </c>
      <c r="D3779" s="331"/>
      <c r="E3779" s="335">
        <v>33.130000000000003</v>
      </c>
      <c r="F3779" s="83" t="str">
        <f t="shared" si="182"/>
        <v>June</v>
      </c>
      <c r="G3779" s="113">
        <f t="shared" ref="G3779:G3842" si="183">IFERROR(IF(C3779=" ",0,C3779),0)</f>
        <v>0</v>
      </c>
      <c r="H3779" s="49">
        <f t="shared" ref="H3779:H3842" si="184">IFERROR(G3779 * E3779, 0)</f>
        <v>0</v>
      </c>
    </row>
    <row r="3780" spans="1:8" x14ac:dyDescent="0.25">
      <c r="A3780" s="325" t="s">
        <v>625</v>
      </c>
      <c r="B3780" s="328"/>
      <c r="C3780" s="330">
        <v>0</v>
      </c>
      <c r="D3780" s="331"/>
      <c r="E3780" s="335">
        <v>1.3857999999999999</v>
      </c>
      <c r="F3780" s="83" t="str">
        <f t="shared" si="182"/>
        <v>June</v>
      </c>
      <c r="G3780" s="113">
        <f t="shared" si="183"/>
        <v>0</v>
      </c>
      <c r="H3780" s="49">
        <f t="shared" si="184"/>
        <v>0</v>
      </c>
    </row>
    <row r="3781" spans="1:8" x14ac:dyDescent="0.25">
      <c r="A3781" s="325" t="s">
        <v>625</v>
      </c>
      <c r="B3781" s="328"/>
      <c r="C3781" s="330">
        <v>12</v>
      </c>
      <c r="D3781" s="331"/>
      <c r="E3781" s="335">
        <v>3.0489999999999999</v>
      </c>
      <c r="F3781" s="83" t="str">
        <f t="shared" si="182"/>
        <v>June</v>
      </c>
      <c r="G3781" s="113">
        <f t="shared" si="183"/>
        <v>12</v>
      </c>
      <c r="H3781" s="49">
        <f t="shared" si="184"/>
        <v>36.588000000000001</v>
      </c>
    </row>
    <row r="3782" spans="1:8" x14ac:dyDescent="0.25">
      <c r="A3782" s="325" t="s">
        <v>625</v>
      </c>
      <c r="B3782" s="328"/>
      <c r="C3782" s="330">
        <v>0</v>
      </c>
      <c r="D3782" s="331"/>
      <c r="E3782" s="340">
        <v>3.6700000000000001E-3</v>
      </c>
      <c r="F3782" s="83" t="str">
        <f t="shared" si="182"/>
        <v>June</v>
      </c>
      <c r="G3782" s="113">
        <f t="shared" si="183"/>
        <v>0</v>
      </c>
      <c r="H3782" s="49">
        <f t="shared" si="184"/>
        <v>0</v>
      </c>
    </row>
    <row r="3783" spans="1:8" x14ac:dyDescent="0.25">
      <c r="A3783" s="325" t="s">
        <v>625</v>
      </c>
      <c r="B3783" s="328"/>
      <c r="C3783" s="330">
        <v>0</v>
      </c>
      <c r="D3783" s="331"/>
      <c r="E3783" s="333"/>
      <c r="F3783" s="83" t="str">
        <f t="shared" si="182"/>
        <v>June</v>
      </c>
      <c r="G3783" s="113">
        <f t="shared" si="183"/>
        <v>0</v>
      </c>
      <c r="H3783" s="49">
        <f t="shared" si="184"/>
        <v>0</v>
      </c>
    </row>
    <row r="3784" spans="1:8" x14ac:dyDescent="0.25">
      <c r="A3784" s="325" t="s">
        <v>625</v>
      </c>
      <c r="B3784" s="328"/>
      <c r="C3784" s="330">
        <v>0</v>
      </c>
      <c r="D3784" s="331"/>
      <c r="E3784" s="335">
        <v>7.5</v>
      </c>
      <c r="F3784" s="83" t="str">
        <f t="shared" si="182"/>
        <v>June</v>
      </c>
      <c r="G3784" s="113">
        <f t="shared" si="183"/>
        <v>0</v>
      </c>
      <c r="H3784" s="49">
        <f t="shared" si="184"/>
        <v>0</v>
      </c>
    </row>
    <row r="3785" spans="1:8" x14ac:dyDescent="0.25">
      <c r="A3785" s="325" t="s">
        <v>627</v>
      </c>
      <c r="B3785" s="328"/>
      <c r="C3785" s="330">
        <v>0</v>
      </c>
      <c r="D3785" s="331"/>
      <c r="E3785" s="335">
        <v>5.0510000000000002</v>
      </c>
      <c r="F3785" s="83" t="str">
        <f t="shared" si="182"/>
        <v>June</v>
      </c>
      <c r="G3785" s="113">
        <f t="shared" si="183"/>
        <v>0</v>
      </c>
      <c r="H3785" s="49">
        <f t="shared" si="184"/>
        <v>0</v>
      </c>
    </row>
    <row r="3786" spans="1:8" x14ac:dyDescent="0.25">
      <c r="A3786" s="325" t="s">
        <v>627</v>
      </c>
      <c r="B3786" s="328"/>
      <c r="C3786" s="330">
        <v>0</v>
      </c>
      <c r="D3786" s="331"/>
      <c r="E3786" s="335">
        <v>5.0510000000000002</v>
      </c>
      <c r="F3786" s="83" t="str">
        <f t="shared" si="182"/>
        <v>June</v>
      </c>
      <c r="G3786" s="113">
        <f t="shared" si="183"/>
        <v>0</v>
      </c>
      <c r="H3786" s="49">
        <f t="shared" si="184"/>
        <v>0</v>
      </c>
    </row>
    <row r="3787" spans="1:8" x14ac:dyDescent="0.25">
      <c r="A3787" s="325" t="s">
        <v>627</v>
      </c>
      <c r="B3787" s="328"/>
      <c r="C3787" s="330">
        <v>1</v>
      </c>
      <c r="D3787" s="331"/>
      <c r="E3787" s="335">
        <v>8.98</v>
      </c>
      <c r="F3787" s="83" t="str">
        <f t="shared" si="182"/>
        <v>June</v>
      </c>
      <c r="G3787" s="113">
        <f t="shared" si="183"/>
        <v>1</v>
      </c>
      <c r="H3787" s="49">
        <f t="shared" si="184"/>
        <v>8.98</v>
      </c>
    </row>
    <row r="3788" spans="1:8" x14ac:dyDescent="0.25">
      <c r="A3788" s="325" t="s">
        <v>627</v>
      </c>
      <c r="B3788" s="328"/>
      <c r="C3788" s="330">
        <v>0</v>
      </c>
      <c r="D3788" s="331"/>
      <c r="E3788" s="333"/>
      <c r="F3788" s="83" t="str">
        <f t="shared" si="182"/>
        <v>June</v>
      </c>
      <c r="G3788" s="113">
        <f t="shared" si="183"/>
        <v>0</v>
      </c>
      <c r="H3788" s="49">
        <f t="shared" si="184"/>
        <v>0</v>
      </c>
    </row>
    <row r="3789" spans="1:8" x14ac:dyDescent="0.25">
      <c r="A3789" s="325" t="s">
        <v>627</v>
      </c>
      <c r="B3789" s="328"/>
      <c r="C3789" s="330">
        <v>0</v>
      </c>
      <c r="D3789" s="331"/>
      <c r="E3789" s="335">
        <v>13.5</v>
      </c>
      <c r="F3789" s="83" t="str">
        <f t="shared" si="182"/>
        <v>June</v>
      </c>
      <c r="G3789" s="113">
        <f t="shared" si="183"/>
        <v>0</v>
      </c>
      <c r="H3789" s="49">
        <f t="shared" si="184"/>
        <v>0</v>
      </c>
    </row>
    <row r="3790" spans="1:8" x14ac:dyDescent="0.25">
      <c r="A3790" s="325" t="s">
        <v>627</v>
      </c>
      <c r="B3790" s="328"/>
      <c r="C3790" s="330">
        <v>0</v>
      </c>
      <c r="D3790" s="331"/>
      <c r="E3790" s="335">
        <v>8.4600000000000009</v>
      </c>
      <c r="F3790" s="83" t="str">
        <f t="shared" si="182"/>
        <v>June</v>
      </c>
      <c r="G3790" s="113">
        <f t="shared" si="183"/>
        <v>0</v>
      </c>
      <c r="H3790" s="49">
        <f t="shared" si="184"/>
        <v>0</v>
      </c>
    </row>
    <row r="3791" spans="1:8" x14ac:dyDescent="0.25">
      <c r="A3791" s="325" t="s">
        <v>627</v>
      </c>
      <c r="B3791" s="328"/>
      <c r="C3791" s="330">
        <v>0</v>
      </c>
      <c r="D3791" s="331"/>
      <c r="E3791" s="333"/>
      <c r="F3791" s="83" t="str">
        <f t="shared" si="182"/>
        <v>June</v>
      </c>
      <c r="G3791" s="113">
        <f t="shared" si="183"/>
        <v>0</v>
      </c>
      <c r="H3791" s="49">
        <f t="shared" si="184"/>
        <v>0</v>
      </c>
    </row>
    <row r="3792" spans="1:8" x14ac:dyDescent="0.25">
      <c r="A3792" s="325" t="s">
        <v>627</v>
      </c>
      <c r="B3792" s="328"/>
      <c r="C3792" s="330">
        <v>6</v>
      </c>
      <c r="D3792" s="331"/>
      <c r="E3792" s="335">
        <v>4.3865999999999996</v>
      </c>
      <c r="F3792" s="83" t="str">
        <f t="shared" si="182"/>
        <v>June</v>
      </c>
      <c r="G3792" s="113">
        <f t="shared" si="183"/>
        <v>6</v>
      </c>
      <c r="H3792" s="49">
        <f t="shared" si="184"/>
        <v>26.319599999999998</v>
      </c>
    </row>
    <row r="3793" spans="1:8" x14ac:dyDescent="0.25">
      <c r="A3793" s="325" t="s">
        <v>627</v>
      </c>
      <c r="B3793" s="328"/>
      <c r="C3793" s="330">
        <v>0</v>
      </c>
      <c r="D3793" s="331"/>
      <c r="E3793" s="333"/>
      <c r="F3793" s="83" t="str">
        <f t="shared" ref="F3793:F3802" si="185">"June"</f>
        <v>June</v>
      </c>
      <c r="G3793" s="113">
        <f t="shared" si="183"/>
        <v>0</v>
      </c>
      <c r="H3793" s="49">
        <f t="shared" si="184"/>
        <v>0</v>
      </c>
    </row>
    <row r="3794" spans="1:8" x14ac:dyDescent="0.25">
      <c r="A3794" s="325" t="s">
        <v>627</v>
      </c>
      <c r="B3794" s="328"/>
      <c r="C3794" s="330">
        <v>0</v>
      </c>
      <c r="D3794" s="331"/>
      <c r="E3794" s="333"/>
      <c r="F3794" s="83" t="str">
        <f t="shared" si="185"/>
        <v>June</v>
      </c>
      <c r="G3794" s="113">
        <f t="shared" si="183"/>
        <v>0</v>
      </c>
      <c r="H3794" s="49">
        <f t="shared" si="184"/>
        <v>0</v>
      </c>
    </row>
    <row r="3795" spans="1:8" x14ac:dyDescent="0.25">
      <c r="A3795" s="325" t="s">
        <v>627</v>
      </c>
      <c r="B3795" s="328"/>
      <c r="C3795" s="330">
        <v>20</v>
      </c>
      <c r="D3795" s="331"/>
      <c r="E3795" s="335">
        <v>1.1425000000000001</v>
      </c>
      <c r="F3795" s="83" t="str">
        <f t="shared" si="185"/>
        <v>June</v>
      </c>
      <c r="G3795" s="113">
        <f t="shared" si="183"/>
        <v>20</v>
      </c>
      <c r="H3795" s="49">
        <f t="shared" si="184"/>
        <v>22.85</v>
      </c>
    </row>
    <row r="3796" spans="1:8" x14ac:dyDescent="0.25">
      <c r="A3796" s="325" t="s">
        <v>627</v>
      </c>
      <c r="B3796" s="328"/>
      <c r="C3796" s="330">
        <v>0</v>
      </c>
      <c r="D3796" s="331"/>
      <c r="E3796" s="333"/>
      <c r="F3796" s="83" t="str">
        <f t="shared" si="185"/>
        <v>June</v>
      </c>
      <c r="G3796" s="113">
        <f t="shared" si="183"/>
        <v>0</v>
      </c>
      <c r="H3796" s="49">
        <f t="shared" si="184"/>
        <v>0</v>
      </c>
    </row>
    <row r="3797" spans="1:8" x14ac:dyDescent="0.25">
      <c r="A3797" s="325" t="s">
        <v>627</v>
      </c>
      <c r="B3797" s="328"/>
      <c r="C3797" s="330">
        <v>10</v>
      </c>
      <c r="D3797" s="331"/>
      <c r="E3797" s="335">
        <v>4.72</v>
      </c>
      <c r="F3797" s="83" t="str">
        <f t="shared" si="185"/>
        <v>June</v>
      </c>
      <c r="G3797" s="113">
        <f t="shared" si="183"/>
        <v>10</v>
      </c>
      <c r="H3797" s="49">
        <f t="shared" si="184"/>
        <v>47.199999999999996</v>
      </c>
    </row>
    <row r="3798" spans="1:8" x14ac:dyDescent="0.25">
      <c r="A3798" s="325" t="s">
        <v>627</v>
      </c>
      <c r="B3798" s="328"/>
      <c r="C3798" s="330">
        <v>0</v>
      </c>
      <c r="D3798" s="331"/>
      <c r="E3798" s="335">
        <v>5.0449999999999999</v>
      </c>
      <c r="F3798" s="83" t="str">
        <f t="shared" si="185"/>
        <v>June</v>
      </c>
      <c r="G3798" s="113">
        <f t="shared" si="183"/>
        <v>0</v>
      </c>
      <c r="H3798" s="49">
        <f t="shared" si="184"/>
        <v>0</v>
      </c>
    </row>
    <row r="3799" spans="1:8" x14ac:dyDescent="0.25">
      <c r="A3799" s="325" t="s">
        <v>627</v>
      </c>
      <c r="B3799" s="328"/>
      <c r="C3799" s="330">
        <v>0</v>
      </c>
      <c r="D3799" s="331"/>
      <c r="E3799" s="335">
        <v>0.76</v>
      </c>
      <c r="F3799" s="83" t="str">
        <f t="shared" si="185"/>
        <v>June</v>
      </c>
      <c r="G3799" s="113">
        <f t="shared" si="183"/>
        <v>0</v>
      </c>
      <c r="H3799" s="49">
        <f t="shared" si="184"/>
        <v>0</v>
      </c>
    </row>
    <row r="3800" spans="1:8" x14ac:dyDescent="0.25">
      <c r="A3800" s="325" t="s">
        <v>627</v>
      </c>
      <c r="B3800" s="328"/>
      <c r="C3800" s="330">
        <v>0</v>
      </c>
      <c r="D3800" s="331"/>
      <c r="E3800" s="333"/>
      <c r="F3800" s="83" t="str">
        <f t="shared" si="185"/>
        <v>June</v>
      </c>
      <c r="G3800" s="113">
        <f t="shared" si="183"/>
        <v>0</v>
      </c>
      <c r="H3800" s="49">
        <f t="shared" si="184"/>
        <v>0</v>
      </c>
    </row>
    <row r="3801" spans="1:8" x14ac:dyDescent="0.25">
      <c r="A3801" s="325" t="s">
        <v>627</v>
      </c>
      <c r="B3801" s="328"/>
      <c r="C3801" s="330">
        <v>0</v>
      </c>
      <c r="D3801" s="331"/>
      <c r="E3801" s="335">
        <v>5.41</v>
      </c>
      <c r="F3801" s="83" t="str">
        <f t="shared" si="185"/>
        <v>June</v>
      </c>
      <c r="G3801" s="113">
        <f t="shared" si="183"/>
        <v>0</v>
      </c>
      <c r="H3801" s="49">
        <f t="shared" si="184"/>
        <v>0</v>
      </c>
    </row>
    <row r="3802" spans="1:8" s="81" customFormat="1" x14ac:dyDescent="0.25">
      <c r="A3802" s="80" t="s">
        <v>627</v>
      </c>
      <c r="B3802" s="92"/>
      <c r="C3802" s="334">
        <v>0</v>
      </c>
      <c r="D3802" s="112"/>
      <c r="E3802" s="90">
        <v>10.16</v>
      </c>
      <c r="F3802" s="86" t="str">
        <f t="shared" si="185"/>
        <v>June</v>
      </c>
      <c r="G3802" s="113">
        <f t="shared" si="183"/>
        <v>0</v>
      </c>
      <c r="H3802" s="86">
        <f t="shared" si="184"/>
        <v>0</v>
      </c>
    </row>
    <row r="3803" spans="1:8" x14ac:dyDescent="0.25">
      <c r="G3803" s="113">
        <f t="shared" si="183"/>
        <v>0</v>
      </c>
      <c r="H3803" s="49">
        <f t="shared" si="184"/>
        <v>0</v>
      </c>
    </row>
    <row r="3804" spans="1:8" x14ac:dyDescent="0.25">
      <c r="G3804" s="113">
        <f t="shared" si="183"/>
        <v>0</v>
      </c>
      <c r="H3804" s="49">
        <f t="shared" si="184"/>
        <v>0</v>
      </c>
    </row>
    <row r="3805" spans="1:8" x14ac:dyDescent="0.25">
      <c r="G3805" s="113">
        <f t="shared" si="183"/>
        <v>0</v>
      </c>
      <c r="H3805" s="49">
        <f t="shared" si="184"/>
        <v>0</v>
      </c>
    </row>
    <row r="3806" spans="1:8" x14ac:dyDescent="0.25">
      <c r="G3806" s="113">
        <f t="shared" si="183"/>
        <v>0</v>
      </c>
      <c r="H3806" s="49">
        <f t="shared" si="184"/>
        <v>0</v>
      </c>
    </row>
    <row r="3807" spans="1:8" x14ac:dyDescent="0.25">
      <c r="G3807" s="113">
        <f t="shared" si="183"/>
        <v>0</v>
      </c>
      <c r="H3807" s="49">
        <f t="shared" si="184"/>
        <v>0</v>
      </c>
    </row>
    <row r="3808" spans="1:8" x14ac:dyDescent="0.25">
      <c r="G3808" s="113">
        <f t="shared" si="183"/>
        <v>0</v>
      </c>
      <c r="H3808" s="49">
        <f t="shared" si="184"/>
        <v>0</v>
      </c>
    </row>
    <row r="3809" spans="7:8" x14ac:dyDescent="0.25">
      <c r="G3809" s="113">
        <f t="shared" si="183"/>
        <v>0</v>
      </c>
      <c r="H3809" s="49">
        <f t="shared" si="184"/>
        <v>0</v>
      </c>
    </row>
    <row r="3810" spans="7:8" x14ac:dyDescent="0.25">
      <c r="G3810" s="113">
        <f t="shared" si="183"/>
        <v>0</v>
      </c>
      <c r="H3810" s="49">
        <f t="shared" si="184"/>
        <v>0</v>
      </c>
    </row>
    <row r="3811" spans="7:8" x14ac:dyDescent="0.25">
      <c r="G3811" s="113">
        <f t="shared" si="183"/>
        <v>0</v>
      </c>
      <c r="H3811" s="49">
        <f t="shared" si="184"/>
        <v>0</v>
      </c>
    </row>
    <row r="3812" spans="7:8" x14ac:dyDescent="0.25">
      <c r="G3812" s="113">
        <f t="shared" si="183"/>
        <v>0</v>
      </c>
      <c r="H3812" s="49">
        <f t="shared" si="184"/>
        <v>0</v>
      </c>
    </row>
    <row r="3813" spans="7:8" x14ac:dyDescent="0.25">
      <c r="G3813" s="113">
        <f t="shared" si="183"/>
        <v>0</v>
      </c>
      <c r="H3813" s="49">
        <f t="shared" si="184"/>
        <v>0</v>
      </c>
    </row>
    <row r="3814" spans="7:8" x14ac:dyDescent="0.25">
      <c r="G3814" s="113">
        <f t="shared" si="183"/>
        <v>0</v>
      </c>
      <c r="H3814" s="49">
        <f t="shared" si="184"/>
        <v>0</v>
      </c>
    </row>
    <row r="3815" spans="7:8" x14ac:dyDescent="0.25">
      <c r="G3815" s="113">
        <f t="shared" si="183"/>
        <v>0</v>
      </c>
      <c r="H3815" s="49">
        <f t="shared" si="184"/>
        <v>0</v>
      </c>
    </row>
    <row r="3816" spans="7:8" x14ac:dyDescent="0.25">
      <c r="G3816" s="113">
        <f t="shared" si="183"/>
        <v>0</v>
      </c>
      <c r="H3816" s="49">
        <f t="shared" si="184"/>
        <v>0</v>
      </c>
    </row>
    <row r="3817" spans="7:8" x14ac:dyDescent="0.25">
      <c r="G3817" s="113">
        <f t="shared" si="183"/>
        <v>0</v>
      </c>
      <c r="H3817" s="49">
        <f t="shared" si="184"/>
        <v>0</v>
      </c>
    </row>
    <row r="3818" spans="7:8" x14ac:dyDescent="0.25">
      <c r="G3818" s="113">
        <f t="shared" si="183"/>
        <v>0</v>
      </c>
      <c r="H3818" s="49">
        <f t="shared" si="184"/>
        <v>0</v>
      </c>
    </row>
    <row r="3819" spans="7:8" x14ac:dyDescent="0.25">
      <c r="G3819" s="113">
        <f t="shared" si="183"/>
        <v>0</v>
      </c>
      <c r="H3819" s="49">
        <f t="shared" si="184"/>
        <v>0</v>
      </c>
    </row>
    <row r="3820" spans="7:8" x14ac:dyDescent="0.25">
      <c r="G3820" s="113">
        <f t="shared" si="183"/>
        <v>0</v>
      </c>
      <c r="H3820" s="49">
        <f t="shared" si="184"/>
        <v>0</v>
      </c>
    </row>
    <row r="3821" spans="7:8" x14ac:dyDescent="0.25">
      <c r="G3821" s="113">
        <f t="shared" si="183"/>
        <v>0</v>
      </c>
      <c r="H3821" s="49">
        <f t="shared" si="184"/>
        <v>0</v>
      </c>
    </row>
    <row r="3822" spans="7:8" x14ac:dyDescent="0.25">
      <c r="G3822" s="113">
        <f t="shared" si="183"/>
        <v>0</v>
      </c>
      <c r="H3822" s="49">
        <f t="shared" si="184"/>
        <v>0</v>
      </c>
    </row>
    <row r="3823" spans="7:8" x14ac:dyDescent="0.25">
      <c r="G3823" s="113">
        <f t="shared" si="183"/>
        <v>0</v>
      </c>
      <c r="H3823" s="49">
        <f t="shared" si="184"/>
        <v>0</v>
      </c>
    </row>
    <row r="3824" spans="7:8" x14ac:dyDescent="0.25">
      <c r="G3824" s="113">
        <f t="shared" si="183"/>
        <v>0</v>
      </c>
      <c r="H3824" s="49">
        <f t="shared" si="184"/>
        <v>0</v>
      </c>
    </row>
    <row r="3825" spans="7:8" x14ac:dyDescent="0.25">
      <c r="G3825" s="113">
        <f t="shared" si="183"/>
        <v>0</v>
      </c>
      <c r="H3825" s="49">
        <f t="shared" si="184"/>
        <v>0</v>
      </c>
    </row>
    <row r="3826" spans="7:8" x14ac:dyDescent="0.25">
      <c r="G3826" s="113">
        <f t="shared" si="183"/>
        <v>0</v>
      </c>
      <c r="H3826" s="49">
        <f t="shared" si="184"/>
        <v>0</v>
      </c>
    </row>
    <row r="3827" spans="7:8" x14ac:dyDescent="0.25">
      <c r="G3827" s="113">
        <f t="shared" si="183"/>
        <v>0</v>
      </c>
      <c r="H3827" s="49">
        <f t="shared" si="184"/>
        <v>0</v>
      </c>
    </row>
    <row r="3828" spans="7:8" x14ac:dyDescent="0.25">
      <c r="G3828" s="113">
        <f t="shared" si="183"/>
        <v>0</v>
      </c>
      <c r="H3828" s="49">
        <f t="shared" si="184"/>
        <v>0</v>
      </c>
    </row>
    <row r="3829" spans="7:8" x14ac:dyDescent="0.25">
      <c r="G3829" s="113">
        <f t="shared" si="183"/>
        <v>0</v>
      </c>
      <c r="H3829" s="49">
        <f t="shared" si="184"/>
        <v>0</v>
      </c>
    </row>
    <row r="3830" spans="7:8" x14ac:dyDescent="0.25">
      <c r="G3830" s="113">
        <f t="shared" si="183"/>
        <v>0</v>
      </c>
      <c r="H3830" s="49">
        <f t="shared" si="184"/>
        <v>0</v>
      </c>
    </row>
    <row r="3831" spans="7:8" x14ac:dyDescent="0.25">
      <c r="G3831" s="113">
        <f t="shared" si="183"/>
        <v>0</v>
      </c>
      <c r="H3831" s="49">
        <f t="shared" si="184"/>
        <v>0</v>
      </c>
    </row>
    <row r="3832" spans="7:8" x14ac:dyDescent="0.25">
      <c r="G3832" s="113">
        <f t="shared" si="183"/>
        <v>0</v>
      </c>
      <c r="H3832" s="49">
        <f t="shared" si="184"/>
        <v>0</v>
      </c>
    </row>
    <row r="3833" spans="7:8" x14ac:dyDescent="0.25">
      <c r="G3833" s="113">
        <f t="shared" si="183"/>
        <v>0</v>
      </c>
      <c r="H3833" s="49">
        <f t="shared" si="184"/>
        <v>0</v>
      </c>
    </row>
    <row r="3834" spans="7:8" x14ac:dyDescent="0.25">
      <c r="G3834" s="113">
        <f t="shared" si="183"/>
        <v>0</v>
      </c>
      <c r="H3834" s="49">
        <f t="shared" si="184"/>
        <v>0</v>
      </c>
    </row>
    <row r="3835" spans="7:8" x14ac:dyDescent="0.25">
      <c r="G3835" s="113">
        <f t="shared" si="183"/>
        <v>0</v>
      </c>
      <c r="H3835" s="49">
        <f t="shared" si="184"/>
        <v>0</v>
      </c>
    </row>
    <row r="3836" spans="7:8" x14ac:dyDescent="0.25">
      <c r="G3836" s="113">
        <f t="shared" si="183"/>
        <v>0</v>
      </c>
      <c r="H3836" s="49">
        <f t="shared" si="184"/>
        <v>0</v>
      </c>
    </row>
    <row r="3837" spans="7:8" x14ac:dyDescent="0.25">
      <c r="G3837" s="113">
        <f t="shared" si="183"/>
        <v>0</v>
      </c>
      <c r="H3837" s="49">
        <f t="shared" si="184"/>
        <v>0</v>
      </c>
    </row>
    <row r="3838" spans="7:8" x14ac:dyDescent="0.25">
      <c r="G3838" s="113">
        <f t="shared" si="183"/>
        <v>0</v>
      </c>
      <c r="H3838" s="49">
        <f t="shared" si="184"/>
        <v>0</v>
      </c>
    </row>
    <row r="3839" spans="7:8" x14ac:dyDescent="0.25">
      <c r="G3839" s="113">
        <f t="shared" si="183"/>
        <v>0</v>
      </c>
      <c r="H3839" s="49">
        <f t="shared" si="184"/>
        <v>0</v>
      </c>
    </row>
    <row r="3840" spans="7:8" x14ac:dyDescent="0.25">
      <c r="G3840" s="113">
        <f t="shared" si="183"/>
        <v>0</v>
      </c>
      <c r="H3840" s="49">
        <f t="shared" si="184"/>
        <v>0</v>
      </c>
    </row>
    <row r="3841" spans="7:8" x14ac:dyDescent="0.25">
      <c r="G3841" s="113">
        <f t="shared" si="183"/>
        <v>0</v>
      </c>
      <c r="H3841" s="49">
        <f t="shared" si="184"/>
        <v>0</v>
      </c>
    </row>
    <row r="3842" spans="7:8" x14ac:dyDescent="0.25">
      <c r="G3842" s="113">
        <f t="shared" si="183"/>
        <v>0</v>
      </c>
      <c r="H3842" s="49">
        <f t="shared" si="184"/>
        <v>0</v>
      </c>
    </row>
    <row r="3843" spans="7:8" x14ac:dyDescent="0.25">
      <c r="G3843" s="113">
        <f t="shared" ref="G3843:G3906" si="186">IFERROR(IF(C3843=" ",0,C3843),0)</f>
        <v>0</v>
      </c>
      <c r="H3843" s="49">
        <f t="shared" ref="H3843:H3906" si="187">IFERROR(G3843 * E3843, 0)</f>
        <v>0</v>
      </c>
    </row>
    <row r="3844" spans="7:8" x14ac:dyDescent="0.25">
      <c r="G3844" s="113">
        <f t="shared" si="186"/>
        <v>0</v>
      </c>
      <c r="H3844" s="49">
        <f t="shared" si="187"/>
        <v>0</v>
      </c>
    </row>
    <row r="3845" spans="7:8" x14ac:dyDescent="0.25">
      <c r="G3845" s="113">
        <f t="shared" si="186"/>
        <v>0</v>
      </c>
      <c r="H3845" s="49">
        <f t="shared" si="187"/>
        <v>0</v>
      </c>
    </row>
    <row r="3846" spans="7:8" x14ac:dyDescent="0.25">
      <c r="G3846" s="113">
        <f t="shared" si="186"/>
        <v>0</v>
      </c>
      <c r="H3846" s="49">
        <f t="shared" si="187"/>
        <v>0</v>
      </c>
    </row>
    <row r="3847" spans="7:8" x14ac:dyDescent="0.25">
      <c r="G3847" s="113">
        <f t="shared" si="186"/>
        <v>0</v>
      </c>
      <c r="H3847" s="49">
        <f t="shared" si="187"/>
        <v>0</v>
      </c>
    </row>
    <row r="3848" spans="7:8" x14ac:dyDescent="0.25">
      <c r="G3848" s="113">
        <f t="shared" si="186"/>
        <v>0</v>
      </c>
      <c r="H3848" s="49">
        <f t="shared" si="187"/>
        <v>0</v>
      </c>
    </row>
    <row r="3849" spans="7:8" x14ac:dyDescent="0.25">
      <c r="G3849" s="113">
        <f t="shared" si="186"/>
        <v>0</v>
      </c>
      <c r="H3849" s="49">
        <f t="shared" si="187"/>
        <v>0</v>
      </c>
    </row>
    <row r="3850" spans="7:8" x14ac:dyDescent="0.25">
      <c r="G3850" s="113">
        <f t="shared" si="186"/>
        <v>0</v>
      </c>
      <c r="H3850" s="49">
        <f t="shared" si="187"/>
        <v>0</v>
      </c>
    </row>
    <row r="3851" spans="7:8" x14ac:dyDescent="0.25">
      <c r="G3851" s="113">
        <f t="shared" si="186"/>
        <v>0</v>
      </c>
      <c r="H3851" s="49">
        <f t="shared" si="187"/>
        <v>0</v>
      </c>
    </row>
    <row r="3852" spans="7:8" x14ac:dyDescent="0.25">
      <c r="G3852" s="113">
        <f t="shared" si="186"/>
        <v>0</v>
      </c>
      <c r="H3852" s="49">
        <f t="shared" si="187"/>
        <v>0</v>
      </c>
    </row>
    <row r="3853" spans="7:8" x14ac:dyDescent="0.25">
      <c r="G3853" s="113">
        <f t="shared" si="186"/>
        <v>0</v>
      </c>
      <c r="H3853" s="49">
        <f t="shared" si="187"/>
        <v>0</v>
      </c>
    </row>
    <row r="3854" spans="7:8" x14ac:dyDescent="0.25">
      <c r="G3854" s="113">
        <f t="shared" si="186"/>
        <v>0</v>
      </c>
      <c r="H3854" s="49">
        <f t="shared" si="187"/>
        <v>0</v>
      </c>
    </row>
    <row r="3855" spans="7:8" x14ac:dyDescent="0.25">
      <c r="G3855" s="113">
        <f t="shared" si="186"/>
        <v>0</v>
      </c>
      <c r="H3855" s="49">
        <f t="shared" si="187"/>
        <v>0</v>
      </c>
    </row>
    <row r="3856" spans="7:8" x14ac:dyDescent="0.25">
      <c r="G3856" s="113">
        <f t="shared" si="186"/>
        <v>0</v>
      </c>
      <c r="H3856" s="49">
        <f t="shared" si="187"/>
        <v>0</v>
      </c>
    </row>
    <row r="3857" spans="7:8" x14ac:dyDescent="0.25">
      <c r="G3857" s="113">
        <f t="shared" si="186"/>
        <v>0</v>
      </c>
      <c r="H3857" s="49">
        <f t="shared" si="187"/>
        <v>0</v>
      </c>
    </row>
    <row r="3858" spans="7:8" x14ac:dyDescent="0.25">
      <c r="G3858" s="113">
        <f t="shared" si="186"/>
        <v>0</v>
      </c>
      <c r="H3858" s="49">
        <f t="shared" si="187"/>
        <v>0</v>
      </c>
    </row>
    <row r="3859" spans="7:8" x14ac:dyDescent="0.25">
      <c r="G3859" s="113">
        <f t="shared" si="186"/>
        <v>0</v>
      </c>
      <c r="H3859" s="49">
        <f t="shared" si="187"/>
        <v>0</v>
      </c>
    </row>
    <row r="3860" spans="7:8" x14ac:dyDescent="0.25">
      <c r="G3860" s="113">
        <f t="shared" si="186"/>
        <v>0</v>
      </c>
      <c r="H3860" s="49">
        <f t="shared" si="187"/>
        <v>0</v>
      </c>
    </row>
    <row r="3861" spans="7:8" x14ac:dyDescent="0.25">
      <c r="G3861" s="113">
        <f t="shared" si="186"/>
        <v>0</v>
      </c>
      <c r="H3861" s="49">
        <f t="shared" si="187"/>
        <v>0</v>
      </c>
    </row>
    <row r="3862" spans="7:8" x14ac:dyDescent="0.25">
      <c r="G3862" s="113">
        <f t="shared" si="186"/>
        <v>0</v>
      </c>
      <c r="H3862" s="49">
        <f t="shared" si="187"/>
        <v>0</v>
      </c>
    </row>
    <row r="3863" spans="7:8" x14ac:dyDescent="0.25">
      <c r="G3863" s="113">
        <f t="shared" si="186"/>
        <v>0</v>
      </c>
      <c r="H3863" s="49">
        <f t="shared" si="187"/>
        <v>0</v>
      </c>
    </row>
    <row r="3864" spans="7:8" x14ac:dyDescent="0.25">
      <c r="G3864" s="113">
        <f t="shared" si="186"/>
        <v>0</v>
      </c>
      <c r="H3864" s="49">
        <f t="shared" si="187"/>
        <v>0</v>
      </c>
    </row>
    <row r="3865" spans="7:8" x14ac:dyDescent="0.25">
      <c r="G3865" s="113">
        <f t="shared" si="186"/>
        <v>0</v>
      </c>
      <c r="H3865" s="49">
        <f t="shared" si="187"/>
        <v>0</v>
      </c>
    </row>
    <row r="3866" spans="7:8" x14ac:dyDescent="0.25">
      <c r="G3866" s="113">
        <f t="shared" si="186"/>
        <v>0</v>
      </c>
      <c r="H3866" s="49">
        <f t="shared" si="187"/>
        <v>0</v>
      </c>
    </row>
    <row r="3867" spans="7:8" x14ac:dyDescent="0.25">
      <c r="G3867" s="113">
        <f t="shared" si="186"/>
        <v>0</v>
      </c>
      <c r="H3867" s="49">
        <f t="shared" si="187"/>
        <v>0</v>
      </c>
    </row>
    <row r="3868" spans="7:8" x14ac:dyDescent="0.25">
      <c r="G3868" s="113">
        <f t="shared" si="186"/>
        <v>0</v>
      </c>
      <c r="H3868" s="49">
        <f t="shared" si="187"/>
        <v>0</v>
      </c>
    </row>
    <row r="3869" spans="7:8" x14ac:dyDescent="0.25">
      <c r="G3869" s="113">
        <f t="shared" si="186"/>
        <v>0</v>
      </c>
      <c r="H3869" s="49">
        <f t="shared" si="187"/>
        <v>0</v>
      </c>
    </row>
    <row r="3870" spans="7:8" x14ac:dyDescent="0.25">
      <c r="G3870" s="113">
        <f t="shared" si="186"/>
        <v>0</v>
      </c>
      <c r="H3870" s="49">
        <f t="shared" si="187"/>
        <v>0</v>
      </c>
    </row>
    <row r="3871" spans="7:8" x14ac:dyDescent="0.25">
      <c r="G3871" s="113">
        <f t="shared" si="186"/>
        <v>0</v>
      </c>
      <c r="H3871" s="49">
        <f t="shared" si="187"/>
        <v>0</v>
      </c>
    </row>
    <row r="3872" spans="7:8" x14ac:dyDescent="0.25">
      <c r="G3872" s="113">
        <f t="shared" si="186"/>
        <v>0</v>
      </c>
      <c r="H3872" s="49">
        <f t="shared" si="187"/>
        <v>0</v>
      </c>
    </row>
    <row r="3873" spans="7:8" x14ac:dyDescent="0.25">
      <c r="G3873" s="113">
        <f t="shared" si="186"/>
        <v>0</v>
      </c>
      <c r="H3873" s="49">
        <f t="shared" si="187"/>
        <v>0</v>
      </c>
    </row>
    <row r="3874" spans="7:8" x14ac:dyDescent="0.25">
      <c r="G3874" s="113">
        <f t="shared" si="186"/>
        <v>0</v>
      </c>
      <c r="H3874" s="49">
        <f t="shared" si="187"/>
        <v>0</v>
      </c>
    </row>
    <row r="3875" spans="7:8" x14ac:dyDescent="0.25">
      <c r="G3875" s="113">
        <f t="shared" si="186"/>
        <v>0</v>
      </c>
      <c r="H3875" s="49">
        <f t="shared" si="187"/>
        <v>0</v>
      </c>
    </row>
    <row r="3876" spans="7:8" x14ac:dyDescent="0.25">
      <c r="G3876" s="113">
        <f t="shared" si="186"/>
        <v>0</v>
      </c>
      <c r="H3876" s="49">
        <f t="shared" si="187"/>
        <v>0</v>
      </c>
    </row>
    <row r="3877" spans="7:8" x14ac:dyDescent="0.25">
      <c r="G3877" s="113">
        <f t="shared" si="186"/>
        <v>0</v>
      </c>
      <c r="H3877" s="49">
        <f t="shared" si="187"/>
        <v>0</v>
      </c>
    </row>
    <row r="3878" spans="7:8" x14ac:dyDescent="0.25">
      <c r="G3878" s="113">
        <f t="shared" si="186"/>
        <v>0</v>
      </c>
      <c r="H3878" s="49">
        <f t="shared" si="187"/>
        <v>0</v>
      </c>
    </row>
    <row r="3879" spans="7:8" x14ac:dyDescent="0.25">
      <c r="G3879" s="113">
        <f t="shared" si="186"/>
        <v>0</v>
      </c>
      <c r="H3879" s="49">
        <f t="shared" si="187"/>
        <v>0</v>
      </c>
    </row>
    <row r="3880" spans="7:8" x14ac:dyDescent="0.25">
      <c r="G3880" s="113">
        <f t="shared" si="186"/>
        <v>0</v>
      </c>
      <c r="H3880" s="49">
        <f t="shared" si="187"/>
        <v>0</v>
      </c>
    </row>
    <row r="3881" spans="7:8" x14ac:dyDescent="0.25">
      <c r="G3881" s="113">
        <f t="shared" si="186"/>
        <v>0</v>
      </c>
      <c r="H3881" s="49">
        <f t="shared" si="187"/>
        <v>0</v>
      </c>
    </row>
    <row r="3882" spans="7:8" x14ac:dyDescent="0.25">
      <c r="G3882" s="113">
        <f t="shared" si="186"/>
        <v>0</v>
      </c>
      <c r="H3882" s="49">
        <f t="shared" si="187"/>
        <v>0</v>
      </c>
    </row>
    <row r="3883" spans="7:8" x14ac:dyDescent="0.25">
      <c r="G3883" s="113">
        <f t="shared" si="186"/>
        <v>0</v>
      </c>
      <c r="H3883" s="49">
        <f t="shared" si="187"/>
        <v>0</v>
      </c>
    </row>
    <row r="3884" spans="7:8" x14ac:dyDescent="0.25">
      <c r="G3884" s="113">
        <f t="shared" si="186"/>
        <v>0</v>
      </c>
      <c r="H3884" s="49">
        <f t="shared" si="187"/>
        <v>0</v>
      </c>
    </row>
    <row r="3885" spans="7:8" x14ac:dyDescent="0.25">
      <c r="G3885" s="113">
        <f t="shared" si="186"/>
        <v>0</v>
      </c>
      <c r="H3885" s="49">
        <f t="shared" si="187"/>
        <v>0</v>
      </c>
    </row>
    <row r="3886" spans="7:8" x14ac:dyDescent="0.25">
      <c r="G3886" s="113">
        <f t="shared" si="186"/>
        <v>0</v>
      </c>
      <c r="H3886" s="49">
        <f t="shared" si="187"/>
        <v>0</v>
      </c>
    </row>
    <row r="3887" spans="7:8" x14ac:dyDescent="0.25">
      <c r="G3887" s="113">
        <f t="shared" si="186"/>
        <v>0</v>
      </c>
      <c r="H3887" s="49">
        <f t="shared" si="187"/>
        <v>0</v>
      </c>
    </row>
    <row r="3888" spans="7:8" x14ac:dyDescent="0.25">
      <c r="G3888" s="113">
        <f t="shared" si="186"/>
        <v>0</v>
      </c>
      <c r="H3888" s="49">
        <f t="shared" si="187"/>
        <v>0</v>
      </c>
    </row>
    <row r="3889" spans="7:8" x14ac:dyDescent="0.25">
      <c r="G3889" s="113">
        <f t="shared" si="186"/>
        <v>0</v>
      </c>
      <c r="H3889" s="49">
        <f t="shared" si="187"/>
        <v>0</v>
      </c>
    </row>
    <row r="3890" spans="7:8" x14ac:dyDescent="0.25">
      <c r="G3890" s="113">
        <f t="shared" si="186"/>
        <v>0</v>
      </c>
      <c r="H3890" s="49">
        <f t="shared" si="187"/>
        <v>0</v>
      </c>
    </row>
    <row r="3891" spans="7:8" x14ac:dyDescent="0.25">
      <c r="G3891" s="113">
        <f t="shared" si="186"/>
        <v>0</v>
      </c>
      <c r="H3891" s="49">
        <f t="shared" si="187"/>
        <v>0</v>
      </c>
    </row>
    <row r="3892" spans="7:8" x14ac:dyDescent="0.25">
      <c r="G3892" s="113">
        <f t="shared" si="186"/>
        <v>0</v>
      </c>
      <c r="H3892" s="49">
        <f t="shared" si="187"/>
        <v>0</v>
      </c>
    </row>
    <row r="3893" spans="7:8" x14ac:dyDescent="0.25">
      <c r="G3893" s="113">
        <f t="shared" si="186"/>
        <v>0</v>
      </c>
      <c r="H3893" s="49">
        <f t="shared" si="187"/>
        <v>0</v>
      </c>
    </row>
    <row r="3894" spans="7:8" x14ac:dyDescent="0.25">
      <c r="G3894" s="113">
        <f t="shared" si="186"/>
        <v>0</v>
      </c>
      <c r="H3894" s="49">
        <f t="shared" si="187"/>
        <v>0</v>
      </c>
    </row>
    <row r="3895" spans="7:8" x14ac:dyDescent="0.25">
      <c r="G3895" s="113">
        <f t="shared" si="186"/>
        <v>0</v>
      </c>
      <c r="H3895" s="49">
        <f t="shared" si="187"/>
        <v>0</v>
      </c>
    </row>
    <row r="3896" spans="7:8" x14ac:dyDescent="0.25">
      <c r="G3896" s="113">
        <f t="shared" si="186"/>
        <v>0</v>
      </c>
      <c r="H3896" s="49">
        <f t="shared" si="187"/>
        <v>0</v>
      </c>
    </row>
    <row r="3897" spans="7:8" x14ac:dyDescent="0.25">
      <c r="G3897" s="113">
        <f t="shared" si="186"/>
        <v>0</v>
      </c>
      <c r="H3897" s="49">
        <f t="shared" si="187"/>
        <v>0</v>
      </c>
    </row>
    <row r="3898" spans="7:8" x14ac:dyDescent="0.25">
      <c r="G3898" s="113">
        <f t="shared" si="186"/>
        <v>0</v>
      </c>
      <c r="H3898" s="49">
        <f t="shared" si="187"/>
        <v>0</v>
      </c>
    </row>
    <row r="3899" spans="7:8" x14ac:dyDescent="0.25">
      <c r="G3899" s="113">
        <f t="shared" si="186"/>
        <v>0</v>
      </c>
      <c r="H3899" s="49">
        <f t="shared" si="187"/>
        <v>0</v>
      </c>
    </row>
    <row r="3900" spans="7:8" x14ac:dyDescent="0.25">
      <c r="G3900" s="113">
        <f t="shared" si="186"/>
        <v>0</v>
      </c>
      <c r="H3900" s="49">
        <f t="shared" si="187"/>
        <v>0</v>
      </c>
    </row>
    <row r="3901" spans="7:8" x14ac:dyDescent="0.25">
      <c r="G3901" s="113">
        <f t="shared" si="186"/>
        <v>0</v>
      </c>
      <c r="H3901" s="49">
        <f t="shared" si="187"/>
        <v>0</v>
      </c>
    </row>
    <row r="3902" spans="7:8" x14ac:dyDescent="0.25">
      <c r="G3902" s="113">
        <f t="shared" si="186"/>
        <v>0</v>
      </c>
      <c r="H3902" s="49">
        <f t="shared" si="187"/>
        <v>0</v>
      </c>
    </row>
    <row r="3903" spans="7:8" x14ac:dyDescent="0.25">
      <c r="G3903" s="113">
        <f t="shared" si="186"/>
        <v>0</v>
      </c>
      <c r="H3903" s="49">
        <f t="shared" si="187"/>
        <v>0</v>
      </c>
    </row>
    <row r="3904" spans="7:8" x14ac:dyDescent="0.25">
      <c r="G3904" s="113">
        <f t="shared" si="186"/>
        <v>0</v>
      </c>
      <c r="H3904" s="49">
        <f t="shared" si="187"/>
        <v>0</v>
      </c>
    </row>
    <row r="3905" spans="7:8" x14ac:dyDescent="0.25">
      <c r="G3905" s="113">
        <f t="shared" si="186"/>
        <v>0</v>
      </c>
      <c r="H3905" s="49">
        <f t="shared" si="187"/>
        <v>0</v>
      </c>
    </row>
    <row r="3906" spans="7:8" x14ac:dyDescent="0.25">
      <c r="G3906" s="113">
        <f t="shared" si="186"/>
        <v>0</v>
      </c>
      <c r="H3906" s="49">
        <f t="shared" si="187"/>
        <v>0</v>
      </c>
    </row>
    <row r="3907" spans="7:8" x14ac:dyDescent="0.25">
      <c r="G3907" s="113">
        <f t="shared" ref="G3907:G3970" si="188">IFERROR(IF(C3907=" ",0,C3907),0)</f>
        <v>0</v>
      </c>
      <c r="H3907" s="49">
        <f t="shared" ref="H3907:H3970" si="189">IFERROR(G3907 * E3907, 0)</f>
        <v>0</v>
      </c>
    </row>
    <row r="3908" spans="7:8" x14ac:dyDescent="0.25">
      <c r="G3908" s="113">
        <f t="shared" si="188"/>
        <v>0</v>
      </c>
      <c r="H3908" s="49">
        <f t="shared" si="189"/>
        <v>0</v>
      </c>
    </row>
    <row r="3909" spans="7:8" x14ac:dyDescent="0.25">
      <c r="G3909" s="113">
        <f t="shared" si="188"/>
        <v>0</v>
      </c>
      <c r="H3909" s="49">
        <f t="shared" si="189"/>
        <v>0</v>
      </c>
    </row>
    <row r="3910" spans="7:8" x14ac:dyDescent="0.25">
      <c r="G3910" s="113">
        <f t="shared" si="188"/>
        <v>0</v>
      </c>
      <c r="H3910" s="49">
        <f t="shared" si="189"/>
        <v>0</v>
      </c>
    </row>
    <row r="3911" spans="7:8" x14ac:dyDescent="0.25">
      <c r="G3911" s="113">
        <f t="shared" si="188"/>
        <v>0</v>
      </c>
      <c r="H3911" s="49">
        <f t="shared" si="189"/>
        <v>0</v>
      </c>
    </row>
    <row r="3912" spans="7:8" x14ac:dyDescent="0.25">
      <c r="G3912" s="113">
        <f t="shared" si="188"/>
        <v>0</v>
      </c>
      <c r="H3912" s="49">
        <f t="shared" si="189"/>
        <v>0</v>
      </c>
    </row>
    <row r="3913" spans="7:8" x14ac:dyDescent="0.25">
      <c r="G3913" s="113">
        <f t="shared" si="188"/>
        <v>0</v>
      </c>
      <c r="H3913" s="49">
        <f t="shared" si="189"/>
        <v>0</v>
      </c>
    </row>
    <row r="3914" spans="7:8" x14ac:dyDescent="0.25">
      <c r="G3914" s="113">
        <f t="shared" si="188"/>
        <v>0</v>
      </c>
      <c r="H3914" s="49">
        <f t="shared" si="189"/>
        <v>0</v>
      </c>
    </row>
    <row r="3915" spans="7:8" x14ac:dyDescent="0.25">
      <c r="G3915" s="113">
        <f t="shared" si="188"/>
        <v>0</v>
      </c>
      <c r="H3915" s="49">
        <f t="shared" si="189"/>
        <v>0</v>
      </c>
    </row>
    <row r="3916" spans="7:8" x14ac:dyDescent="0.25">
      <c r="G3916" s="113">
        <f t="shared" si="188"/>
        <v>0</v>
      </c>
      <c r="H3916" s="49">
        <f t="shared" si="189"/>
        <v>0</v>
      </c>
    </row>
    <row r="3917" spans="7:8" x14ac:dyDescent="0.25">
      <c r="G3917" s="113">
        <f t="shared" si="188"/>
        <v>0</v>
      </c>
      <c r="H3917" s="49">
        <f t="shared" si="189"/>
        <v>0</v>
      </c>
    </row>
    <row r="3918" spans="7:8" x14ac:dyDescent="0.25">
      <c r="G3918" s="113">
        <f t="shared" si="188"/>
        <v>0</v>
      </c>
      <c r="H3918" s="49">
        <f t="shared" si="189"/>
        <v>0</v>
      </c>
    </row>
    <row r="3919" spans="7:8" x14ac:dyDescent="0.25">
      <c r="G3919" s="113">
        <f t="shared" si="188"/>
        <v>0</v>
      </c>
      <c r="H3919" s="49">
        <f t="shared" si="189"/>
        <v>0</v>
      </c>
    </row>
    <row r="3920" spans="7:8" x14ac:dyDescent="0.25">
      <c r="G3920" s="113">
        <f t="shared" si="188"/>
        <v>0</v>
      </c>
      <c r="H3920" s="49">
        <f t="shared" si="189"/>
        <v>0</v>
      </c>
    </row>
    <row r="3921" spans="7:8" x14ac:dyDescent="0.25">
      <c r="G3921" s="113">
        <f t="shared" si="188"/>
        <v>0</v>
      </c>
      <c r="H3921" s="49">
        <f t="shared" si="189"/>
        <v>0</v>
      </c>
    </row>
    <row r="3922" spans="7:8" x14ac:dyDescent="0.25">
      <c r="G3922" s="113">
        <f t="shared" si="188"/>
        <v>0</v>
      </c>
      <c r="H3922" s="49">
        <f t="shared" si="189"/>
        <v>0</v>
      </c>
    </row>
    <row r="3923" spans="7:8" x14ac:dyDescent="0.25">
      <c r="G3923" s="113">
        <f t="shared" si="188"/>
        <v>0</v>
      </c>
      <c r="H3923" s="49">
        <f t="shared" si="189"/>
        <v>0</v>
      </c>
    </row>
    <row r="3924" spans="7:8" x14ac:dyDescent="0.25">
      <c r="G3924" s="113">
        <f t="shared" si="188"/>
        <v>0</v>
      </c>
      <c r="H3924" s="49">
        <f t="shared" si="189"/>
        <v>0</v>
      </c>
    </row>
    <row r="3925" spans="7:8" x14ac:dyDescent="0.25">
      <c r="G3925" s="113">
        <f t="shared" si="188"/>
        <v>0</v>
      </c>
      <c r="H3925" s="49">
        <f t="shared" si="189"/>
        <v>0</v>
      </c>
    </row>
    <row r="3926" spans="7:8" x14ac:dyDescent="0.25">
      <c r="G3926" s="113">
        <f t="shared" si="188"/>
        <v>0</v>
      </c>
      <c r="H3926" s="49">
        <f t="shared" si="189"/>
        <v>0</v>
      </c>
    </row>
    <row r="3927" spans="7:8" x14ac:dyDescent="0.25">
      <c r="G3927" s="113">
        <f t="shared" si="188"/>
        <v>0</v>
      </c>
      <c r="H3927" s="49">
        <f t="shared" si="189"/>
        <v>0</v>
      </c>
    </row>
    <row r="3928" spans="7:8" x14ac:dyDescent="0.25">
      <c r="G3928" s="113">
        <f t="shared" si="188"/>
        <v>0</v>
      </c>
      <c r="H3928" s="49">
        <f t="shared" si="189"/>
        <v>0</v>
      </c>
    </row>
    <row r="3929" spans="7:8" x14ac:dyDescent="0.25">
      <c r="G3929" s="113">
        <f t="shared" si="188"/>
        <v>0</v>
      </c>
      <c r="H3929" s="49">
        <f t="shared" si="189"/>
        <v>0</v>
      </c>
    </row>
    <row r="3930" spans="7:8" x14ac:dyDescent="0.25">
      <c r="G3930" s="113">
        <f t="shared" si="188"/>
        <v>0</v>
      </c>
      <c r="H3930" s="49">
        <f t="shared" si="189"/>
        <v>0</v>
      </c>
    </row>
    <row r="3931" spans="7:8" x14ac:dyDescent="0.25">
      <c r="G3931" s="113">
        <f t="shared" si="188"/>
        <v>0</v>
      </c>
      <c r="H3931" s="49">
        <f t="shared" si="189"/>
        <v>0</v>
      </c>
    </row>
    <row r="3932" spans="7:8" x14ac:dyDescent="0.25">
      <c r="G3932" s="113">
        <f t="shared" si="188"/>
        <v>0</v>
      </c>
      <c r="H3932" s="49">
        <f t="shared" si="189"/>
        <v>0</v>
      </c>
    </row>
    <row r="3933" spans="7:8" x14ac:dyDescent="0.25">
      <c r="G3933" s="113">
        <f t="shared" si="188"/>
        <v>0</v>
      </c>
      <c r="H3933" s="49">
        <f t="shared" si="189"/>
        <v>0</v>
      </c>
    </row>
    <row r="3934" spans="7:8" x14ac:dyDescent="0.25">
      <c r="G3934" s="113">
        <f t="shared" si="188"/>
        <v>0</v>
      </c>
      <c r="H3934" s="49">
        <f t="shared" si="189"/>
        <v>0</v>
      </c>
    </row>
    <row r="3935" spans="7:8" x14ac:dyDescent="0.25">
      <c r="G3935" s="113">
        <f t="shared" si="188"/>
        <v>0</v>
      </c>
      <c r="H3935" s="49">
        <f t="shared" si="189"/>
        <v>0</v>
      </c>
    </row>
    <row r="3936" spans="7:8" x14ac:dyDescent="0.25">
      <c r="G3936" s="113">
        <f t="shared" si="188"/>
        <v>0</v>
      </c>
      <c r="H3936" s="49">
        <f t="shared" si="189"/>
        <v>0</v>
      </c>
    </row>
    <row r="3937" spans="7:8" x14ac:dyDescent="0.25">
      <c r="G3937" s="113">
        <f t="shared" si="188"/>
        <v>0</v>
      </c>
      <c r="H3937" s="49">
        <f t="shared" si="189"/>
        <v>0</v>
      </c>
    </row>
    <row r="3938" spans="7:8" x14ac:dyDescent="0.25">
      <c r="G3938" s="113">
        <f t="shared" si="188"/>
        <v>0</v>
      </c>
      <c r="H3938" s="49">
        <f t="shared" si="189"/>
        <v>0</v>
      </c>
    </row>
    <row r="3939" spans="7:8" x14ac:dyDescent="0.25">
      <c r="G3939" s="113">
        <f t="shared" si="188"/>
        <v>0</v>
      </c>
      <c r="H3939" s="49">
        <f t="shared" si="189"/>
        <v>0</v>
      </c>
    </row>
    <row r="3940" spans="7:8" x14ac:dyDescent="0.25">
      <c r="G3940" s="113">
        <f t="shared" si="188"/>
        <v>0</v>
      </c>
      <c r="H3940" s="49">
        <f t="shared" si="189"/>
        <v>0</v>
      </c>
    </row>
    <row r="3941" spans="7:8" x14ac:dyDescent="0.25">
      <c r="G3941" s="113">
        <f t="shared" si="188"/>
        <v>0</v>
      </c>
      <c r="H3941" s="49">
        <f t="shared" si="189"/>
        <v>0</v>
      </c>
    </row>
    <row r="3942" spans="7:8" x14ac:dyDescent="0.25">
      <c r="G3942" s="113">
        <f t="shared" si="188"/>
        <v>0</v>
      </c>
      <c r="H3942" s="49">
        <f t="shared" si="189"/>
        <v>0</v>
      </c>
    </row>
    <row r="3943" spans="7:8" x14ac:dyDescent="0.25">
      <c r="G3943" s="113">
        <f t="shared" si="188"/>
        <v>0</v>
      </c>
      <c r="H3943" s="49">
        <f t="shared" si="189"/>
        <v>0</v>
      </c>
    </row>
    <row r="3944" spans="7:8" x14ac:dyDescent="0.25">
      <c r="G3944" s="113">
        <f t="shared" si="188"/>
        <v>0</v>
      </c>
      <c r="H3944" s="49">
        <f t="shared" si="189"/>
        <v>0</v>
      </c>
    </row>
    <row r="3945" spans="7:8" x14ac:dyDescent="0.25">
      <c r="G3945" s="113">
        <f t="shared" si="188"/>
        <v>0</v>
      </c>
      <c r="H3945" s="49">
        <f t="shared" si="189"/>
        <v>0</v>
      </c>
    </row>
    <row r="3946" spans="7:8" x14ac:dyDescent="0.25">
      <c r="G3946" s="113">
        <f t="shared" si="188"/>
        <v>0</v>
      </c>
      <c r="H3946" s="49">
        <f t="shared" si="189"/>
        <v>0</v>
      </c>
    </row>
    <row r="3947" spans="7:8" x14ac:dyDescent="0.25">
      <c r="G3947" s="113">
        <f t="shared" si="188"/>
        <v>0</v>
      </c>
      <c r="H3947" s="49">
        <f t="shared" si="189"/>
        <v>0</v>
      </c>
    </row>
    <row r="3948" spans="7:8" x14ac:dyDescent="0.25">
      <c r="G3948" s="113">
        <f t="shared" si="188"/>
        <v>0</v>
      </c>
      <c r="H3948" s="49">
        <f t="shared" si="189"/>
        <v>0</v>
      </c>
    </row>
    <row r="3949" spans="7:8" x14ac:dyDescent="0.25">
      <c r="G3949" s="113">
        <f t="shared" si="188"/>
        <v>0</v>
      </c>
      <c r="H3949" s="49">
        <f t="shared" si="189"/>
        <v>0</v>
      </c>
    </row>
    <row r="3950" spans="7:8" x14ac:dyDescent="0.25">
      <c r="G3950" s="113">
        <f t="shared" si="188"/>
        <v>0</v>
      </c>
      <c r="H3950" s="49">
        <f t="shared" si="189"/>
        <v>0</v>
      </c>
    </row>
    <row r="3951" spans="7:8" x14ac:dyDescent="0.25">
      <c r="G3951" s="113">
        <f t="shared" si="188"/>
        <v>0</v>
      </c>
      <c r="H3951" s="49">
        <f t="shared" si="189"/>
        <v>0</v>
      </c>
    </row>
    <row r="3952" spans="7:8" x14ac:dyDescent="0.25">
      <c r="G3952" s="113">
        <f t="shared" si="188"/>
        <v>0</v>
      </c>
      <c r="H3952" s="49">
        <f t="shared" si="189"/>
        <v>0</v>
      </c>
    </row>
    <row r="3953" spans="7:8" x14ac:dyDescent="0.25">
      <c r="G3953" s="113">
        <f t="shared" si="188"/>
        <v>0</v>
      </c>
      <c r="H3953" s="49">
        <f t="shared" si="189"/>
        <v>0</v>
      </c>
    </row>
    <row r="3954" spans="7:8" x14ac:dyDescent="0.25">
      <c r="G3954" s="113">
        <f t="shared" si="188"/>
        <v>0</v>
      </c>
      <c r="H3954" s="49">
        <f t="shared" si="189"/>
        <v>0</v>
      </c>
    </row>
    <row r="3955" spans="7:8" x14ac:dyDescent="0.25">
      <c r="G3955" s="113">
        <f t="shared" si="188"/>
        <v>0</v>
      </c>
      <c r="H3955" s="49">
        <f t="shared" si="189"/>
        <v>0</v>
      </c>
    </row>
    <row r="3956" spans="7:8" x14ac:dyDescent="0.25">
      <c r="G3956" s="113">
        <f t="shared" si="188"/>
        <v>0</v>
      </c>
      <c r="H3956" s="49">
        <f t="shared" si="189"/>
        <v>0</v>
      </c>
    </row>
    <row r="3957" spans="7:8" x14ac:dyDescent="0.25">
      <c r="G3957" s="113">
        <f t="shared" si="188"/>
        <v>0</v>
      </c>
      <c r="H3957" s="49">
        <f t="shared" si="189"/>
        <v>0</v>
      </c>
    </row>
    <row r="3958" spans="7:8" x14ac:dyDescent="0.25">
      <c r="G3958" s="113">
        <f t="shared" si="188"/>
        <v>0</v>
      </c>
      <c r="H3958" s="49">
        <f t="shared" si="189"/>
        <v>0</v>
      </c>
    </row>
    <row r="3959" spans="7:8" x14ac:dyDescent="0.25">
      <c r="G3959" s="113">
        <f t="shared" si="188"/>
        <v>0</v>
      </c>
      <c r="H3959" s="49">
        <f t="shared" si="189"/>
        <v>0</v>
      </c>
    </row>
    <row r="3960" spans="7:8" x14ac:dyDescent="0.25">
      <c r="G3960" s="113">
        <f t="shared" si="188"/>
        <v>0</v>
      </c>
      <c r="H3960" s="49">
        <f t="shared" si="189"/>
        <v>0</v>
      </c>
    </row>
    <row r="3961" spans="7:8" x14ac:dyDescent="0.25">
      <c r="G3961" s="113">
        <f t="shared" si="188"/>
        <v>0</v>
      </c>
      <c r="H3961" s="49">
        <f t="shared" si="189"/>
        <v>0</v>
      </c>
    </row>
    <row r="3962" spans="7:8" x14ac:dyDescent="0.25">
      <c r="G3962" s="113">
        <f t="shared" si="188"/>
        <v>0</v>
      </c>
      <c r="H3962" s="49">
        <f t="shared" si="189"/>
        <v>0</v>
      </c>
    </row>
    <row r="3963" spans="7:8" x14ac:dyDescent="0.25">
      <c r="G3963" s="113">
        <f t="shared" si="188"/>
        <v>0</v>
      </c>
      <c r="H3963" s="49">
        <f t="shared" si="189"/>
        <v>0</v>
      </c>
    </row>
    <row r="3964" spans="7:8" x14ac:dyDescent="0.25">
      <c r="G3964" s="113">
        <f t="shared" si="188"/>
        <v>0</v>
      </c>
      <c r="H3964" s="49">
        <f t="shared" si="189"/>
        <v>0</v>
      </c>
    </row>
    <row r="3965" spans="7:8" x14ac:dyDescent="0.25">
      <c r="G3965" s="113">
        <f t="shared" si="188"/>
        <v>0</v>
      </c>
      <c r="H3965" s="49">
        <f t="shared" si="189"/>
        <v>0</v>
      </c>
    </row>
    <row r="3966" spans="7:8" x14ac:dyDescent="0.25">
      <c r="G3966" s="113">
        <f t="shared" si="188"/>
        <v>0</v>
      </c>
      <c r="H3966" s="49">
        <f t="shared" si="189"/>
        <v>0</v>
      </c>
    </row>
    <row r="3967" spans="7:8" x14ac:dyDescent="0.25">
      <c r="G3967" s="113">
        <f t="shared" si="188"/>
        <v>0</v>
      </c>
      <c r="H3967" s="49">
        <f t="shared" si="189"/>
        <v>0</v>
      </c>
    </row>
    <row r="3968" spans="7:8" x14ac:dyDescent="0.25">
      <c r="G3968" s="113">
        <f t="shared" si="188"/>
        <v>0</v>
      </c>
      <c r="H3968" s="49">
        <f t="shared" si="189"/>
        <v>0</v>
      </c>
    </row>
    <row r="3969" spans="7:8" x14ac:dyDescent="0.25">
      <c r="G3969" s="113">
        <f t="shared" si="188"/>
        <v>0</v>
      </c>
      <c r="H3969" s="49">
        <f t="shared" si="189"/>
        <v>0</v>
      </c>
    </row>
    <row r="3970" spans="7:8" x14ac:dyDescent="0.25">
      <c r="G3970" s="113">
        <f t="shared" si="188"/>
        <v>0</v>
      </c>
      <c r="H3970" s="49">
        <f t="shared" si="189"/>
        <v>0</v>
      </c>
    </row>
    <row r="3971" spans="7:8" x14ac:dyDescent="0.25">
      <c r="G3971" s="113">
        <f t="shared" ref="G3971:G4034" si="190">IFERROR(IF(C3971=" ",0,C3971),0)</f>
        <v>0</v>
      </c>
      <c r="H3971" s="49">
        <f t="shared" ref="H3971:H4034" si="191">IFERROR(G3971 * E3971, 0)</f>
        <v>0</v>
      </c>
    </row>
    <row r="3972" spans="7:8" x14ac:dyDescent="0.25">
      <c r="G3972" s="113">
        <f t="shared" si="190"/>
        <v>0</v>
      </c>
      <c r="H3972" s="49">
        <f t="shared" si="191"/>
        <v>0</v>
      </c>
    </row>
    <row r="3973" spans="7:8" x14ac:dyDescent="0.25">
      <c r="G3973" s="113">
        <f t="shared" si="190"/>
        <v>0</v>
      </c>
      <c r="H3973" s="49">
        <f t="shared" si="191"/>
        <v>0</v>
      </c>
    </row>
    <row r="3974" spans="7:8" x14ac:dyDescent="0.25">
      <c r="G3974" s="113">
        <f t="shared" si="190"/>
        <v>0</v>
      </c>
      <c r="H3974" s="49">
        <f t="shared" si="191"/>
        <v>0</v>
      </c>
    </row>
    <row r="3975" spans="7:8" x14ac:dyDescent="0.25">
      <c r="G3975" s="113">
        <f t="shared" si="190"/>
        <v>0</v>
      </c>
      <c r="H3975" s="49">
        <f t="shared" si="191"/>
        <v>0</v>
      </c>
    </row>
    <row r="3976" spans="7:8" x14ac:dyDescent="0.25">
      <c r="G3976" s="113">
        <f t="shared" si="190"/>
        <v>0</v>
      </c>
      <c r="H3976" s="49">
        <f t="shared" si="191"/>
        <v>0</v>
      </c>
    </row>
    <row r="3977" spans="7:8" x14ac:dyDescent="0.25">
      <c r="G3977" s="113">
        <f t="shared" si="190"/>
        <v>0</v>
      </c>
      <c r="H3977" s="49">
        <f t="shared" si="191"/>
        <v>0</v>
      </c>
    </row>
    <row r="3978" spans="7:8" x14ac:dyDescent="0.25">
      <c r="G3978" s="113">
        <f t="shared" si="190"/>
        <v>0</v>
      </c>
      <c r="H3978" s="49">
        <f t="shared" si="191"/>
        <v>0</v>
      </c>
    </row>
    <row r="3979" spans="7:8" x14ac:dyDescent="0.25">
      <c r="G3979" s="113">
        <f t="shared" si="190"/>
        <v>0</v>
      </c>
      <c r="H3979" s="49">
        <f t="shared" si="191"/>
        <v>0</v>
      </c>
    </row>
    <row r="3980" spans="7:8" x14ac:dyDescent="0.25">
      <c r="G3980" s="113">
        <f t="shared" si="190"/>
        <v>0</v>
      </c>
      <c r="H3980" s="49">
        <f t="shared" si="191"/>
        <v>0</v>
      </c>
    </row>
    <row r="3981" spans="7:8" x14ac:dyDescent="0.25">
      <c r="G3981" s="113">
        <f t="shared" si="190"/>
        <v>0</v>
      </c>
      <c r="H3981" s="49">
        <f t="shared" si="191"/>
        <v>0</v>
      </c>
    </row>
    <row r="3982" spans="7:8" x14ac:dyDescent="0.25">
      <c r="G3982" s="113">
        <f t="shared" si="190"/>
        <v>0</v>
      </c>
      <c r="H3982" s="49">
        <f t="shared" si="191"/>
        <v>0</v>
      </c>
    </row>
    <row r="3983" spans="7:8" x14ac:dyDescent="0.25">
      <c r="G3983" s="113">
        <f t="shared" si="190"/>
        <v>0</v>
      </c>
      <c r="H3983" s="49">
        <f t="shared" si="191"/>
        <v>0</v>
      </c>
    </row>
    <row r="3984" spans="7:8" x14ac:dyDescent="0.25">
      <c r="G3984" s="113">
        <f t="shared" si="190"/>
        <v>0</v>
      </c>
      <c r="H3984" s="49">
        <f t="shared" si="191"/>
        <v>0</v>
      </c>
    </row>
    <row r="3985" spans="7:8" x14ac:dyDescent="0.25">
      <c r="G3985" s="113">
        <f t="shared" si="190"/>
        <v>0</v>
      </c>
      <c r="H3985" s="49">
        <f t="shared" si="191"/>
        <v>0</v>
      </c>
    </row>
    <row r="3986" spans="7:8" x14ac:dyDescent="0.25">
      <c r="G3986" s="113">
        <f t="shared" si="190"/>
        <v>0</v>
      </c>
      <c r="H3986" s="49">
        <f t="shared" si="191"/>
        <v>0</v>
      </c>
    </row>
    <row r="3987" spans="7:8" x14ac:dyDescent="0.25">
      <c r="G3987" s="113">
        <f t="shared" si="190"/>
        <v>0</v>
      </c>
      <c r="H3987" s="49">
        <f t="shared" si="191"/>
        <v>0</v>
      </c>
    </row>
    <row r="3988" spans="7:8" x14ac:dyDescent="0.25">
      <c r="G3988" s="113">
        <f t="shared" si="190"/>
        <v>0</v>
      </c>
      <c r="H3988" s="49">
        <f t="shared" si="191"/>
        <v>0</v>
      </c>
    </row>
    <row r="3989" spans="7:8" x14ac:dyDescent="0.25">
      <c r="G3989" s="113">
        <f t="shared" si="190"/>
        <v>0</v>
      </c>
      <c r="H3989" s="49">
        <f t="shared" si="191"/>
        <v>0</v>
      </c>
    </row>
    <row r="3990" spans="7:8" x14ac:dyDescent="0.25">
      <c r="G3990" s="113">
        <f t="shared" si="190"/>
        <v>0</v>
      </c>
      <c r="H3990" s="49">
        <f t="shared" si="191"/>
        <v>0</v>
      </c>
    </row>
    <row r="3991" spans="7:8" x14ac:dyDescent="0.25">
      <c r="G3991" s="113">
        <f t="shared" si="190"/>
        <v>0</v>
      </c>
      <c r="H3991" s="49">
        <f t="shared" si="191"/>
        <v>0</v>
      </c>
    </row>
    <row r="3992" spans="7:8" x14ac:dyDescent="0.25">
      <c r="G3992" s="113">
        <f t="shared" si="190"/>
        <v>0</v>
      </c>
      <c r="H3992" s="49">
        <f t="shared" si="191"/>
        <v>0</v>
      </c>
    </row>
    <row r="3993" spans="7:8" x14ac:dyDescent="0.25">
      <c r="G3993" s="113">
        <f t="shared" si="190"/>
        <v>0</v>
      </c>
      <c r="H3993" s="49">
        <f t="shared" si="191"/>
        <v>0</v>
      </c>
    </row>
    <row r="3994" spans="7:8" x14ac:dyDescent="0.25">
      <c r="G3994" s="113">
        <f t="shared" si="190"/>
        <v>0</v>
      </c>
      <c r="H3994" s="49">
        <f t="shared" si="191"/>
        <v>0</v>
      </c>
    </row>
    <row r="3995" spans="7:8" x14ac:dyDescent="0.25">
      <c r="G3995" s="113">
        <f t="shared" si="190"/>
        <v>0</v>
      </c>
      <c r="H3995" s="49">
        <f t="shared" si="191"/>
        <v>0</v>
      </c>
    </row>
    <row r="3996" spans="7:8" x14ac:dyDescent="0.25">
      <c r="G3996" s="113">
        <f t="shared" si="190"/>
        <v>0</v>
      </c>
      <c r="H3996" s="49">
        <f t="shared" si="191"/>
        <v>0</v>
      </c>
    </row>
    <row r="3997" spans="7:8" x14ac:dyDescent="0.25">
      <c r="G3997" s="113">
        <f t="shared" si="190"/>
        <v>0</v>
      </c>
      <c r="H3997" s="49">
        <f t="shared" si="191"/>
        <v>0</v>
      </c>
    </row>
    <row r="3998" spans="7:8" x14ac:dyDescent="0.25">
      <c r="G3998" s="113">
        <f t="shared" si="190"/>
        <v>0</v>
      </c>
      <c r="H3998" s="49">
        <f t="shared" si="191"/>
        <v>0</v>
      </c>
    </row>
    <row r="3999" spans="7:8" x14ac:dyDescent="0.25">
      <c r="G3999" s="113">
        <f t="shared" si="190"/>
        <v>0</v>
      </c>
      <c r="H3999" s="49">
        <f t="shared" si="191"/>
        <v>0</v>
      </c>
    </row>
    <row r="4000" spans="7:8" x14ac:dyDescent="0.25">
      <c r="G4000" s="113">
        <f t="shared" si="190"/>
        <v>0</v>
      </c>
      <c r="H4000" s="49">
        <f t="shared" si="191"/>
        <v>0</v>
      </c>
    </row>
    <row r="4001" spans="7:8" x14ac:dyDescent="0.25">
      <c r="G4001" s="113">
        <f t="shared" si="190"/>
        <v>0</v>
      </c>
      <c r="H4001" s="49">
        <f t="shared" si="191"/>
        <v>0</v>
      </c>
    </row>
    <row r="4002" spans="7:8" x14ac:dyDescent="0.25">
      <c r="G4002" s="113">
        <f t="shared" si="190"/>
        <v>0</v>
      </c>
      <c r="H4002" s="49">
        <f t="shared" si="191"/>
        <v>0</v>
      </c>
    </row>
    <row r="4003" spans="7:8" x14ac:dyDescent="0.25">
      <c r="G4003" s="113">
        <f t="shared" si="190"/>
        <v>0</v>
      </c>
      <c r="H4003" s="49">
        <f t="shared" si="191"/>
        <v>0</v>
      </c>
    </row>
    <row r="4004" spans="7:8" x14ac:dyDescent="0.25">
      <c r="G4004" s="113">
        <f t="shared" si="190"/>
        <v>0</v>
      </c>
      <c r="H4004" s="49">
        <f t="shared" si="191"/>
        <v>0</v>
      </c>
    </row>
    <row r="4005" spans="7:8" x14ac:dyDescent="0.25">
      <c r="G4005" s="113">
        <f t="shared" si="190"/>
        <v>0</v>
      </c>
      <c r="H4005" s="49">
        <f t="shared" si="191"/>
        <v>0</v>
      </c>
    </row>
    <row r="4006" spans="7:8" x14ac:dyDescent="0.25">
      <c r="G4006" s="113">
        <f t="shared" si="190"/>
        <v>0</v>
      </c>
      <c r="H4006" s="49">
        <f t="shared" si="191"/>
        <v>0</v>
      </c>
    </row>
    <row r="4007" spans="7:8" x14ac:dyDescent="0.25">
      <c r="G4007" s="113">
        <f t="shared" si="190"/>
        <v>0</v>
      </c>
      <c r="H4007" s="49">
        <f t="shared" si="191"/>
        <v>0</v>
      </c>
    </row>
    <row r="4008" spans="7:8" x14ac:dyDescent="0.25">
      <c r="G4008" s="113">
        <f t="shared" si="190"/>
        <v>0</v>
      </c>
      <c r="H4008" s="49">
        <f t="shared" si="191"/>
        <v>0</v>
      </c>
    </row>
    <row r="4009" spans="7:8" x14ac:dyDescent="0.25">
      <c r="G4009" s="113">
        <f t="shared" si="190"/>
        <v>0</v>
      </c>
      <c r="H4009" s="49">
        <f t="shared" si="191"/>
        <v>0</v>
      </c>
    </row>
    <row r="4010" spans="7:8" x14ac:dyDescent="0.25">
      <c r="G4010" s="113">
        <f t="shared" si="190"/>
        <v>0</v>
      </c>
      <c r="H4010" s="49">
        <f t="shared" si="191"/>
        <v>0</v>
      </c>
    </row>
    <row r="4011" spans="7:8" x14ac:dyDescent="0.25">
      <c r="G4011" s="113">
        <f t="shared" si="190"/>
        <v>0</v>
      </c>
      <c r="H4011" s="49">
        <f t="shared" si="191"/>
        <v>0</v>
      </c>
    </row>
    <row r="4012" spans="7:8" x14ac:dyDescent="0.25">
      <c r="G4012" s="113">
        <f t="shared" si="190"/>
        <v>0</v>
      </c>
      <c r="H4012" s="49">
        <f t="shared" si="191"/>
        <v>0</v>
      </c>
    </row>
    <row r="4013" spans="7:8" x14ac:dyDescent="0.25">
      <c r="G4013" s="113">
        <f t="shared" si="190"/>
        <v>0</v>
      </c>
      <c r="H4013" s="49">
        <f t="shared" si="191"/>
        <v>0</v>
      </c>
    </row>
    <row r="4014" spans="7:8" x14ac:dyDescent="0.25">
      <c r="G4014" s="113">
        <f t="shared" si="190"/>
        <v>0</v>
      </c>
      <c r="H4014" s="49">
        <f t="shared" si="191"/>
        <v>0</v>
      </c>
    </row>
    <row r="4015" spans="7:8" x14ac:dyDescent="0.25">
      <c r="G4015" s="113">
        <f t="shared" si="190"/>
        <v>0</v>
      </c>
      <c r="H4015" s="49">
        <f t="shared" si="191"/>
        <v>0</v>
      </c>
    </row>
    <row r="4016" spans="7:8" x14ac:dyDescent="0.25">
      <c r="G4016" s="113">
        <f t="shared" si="190"/>
        <v>0</v>
      </c>
      <c r="H4016" s="49">
        <f t="shared" si="191"/>
        <v>0</v>
      </c>
    </row>
    <row r="4017" spans="7:8" x14ac:dyDescent="0.25">
      <c r="G4017" s="113">
        <f t="shared" si="190"/>
        <v>0</v>
      </c>
      <c r="H4017" s="49">
        <f t="shared" si="191"/>
        <v>0</v>
      </c>
    </row>
    <row r="4018" spans="7:8" x14ac:dyDescent="0.25">
      <c r="G4018" s="113">
        <f t="shared" si="190"/>
        <v>0</v>
      </c>
      <c r="H4018" s="49">
        <f t="shared" si="191"/>
        <v>0</v>
      </c>
    </row>
    <row r="4019" spans="7:8" x14ac:dyDescent="0.25">
      <c r="G4019" s="113">
        <f t="shared" si="190"/>
        <v>0</v>
      </c>
      <c r="H4019" s="49">
        <f t="shared" si="191"/>
        <v>0</v>
      </c>
    </row>
    <row r="4020" spans="7:8" x14ac:dyDescent="0.25">
      <c r="G4020" s="113">
        <f t="shared" si="190"/>
        <v>0</v>
      </c>
      <c r="H4020" s="49">
        <f t="shared" si="191"/>
        <v>0</v>
      </c>
    </row>
    <row r="4021" spans="7:8" x14ac:dyDescent="0.25">
      <c r="G4021" s="113">
        <f t="shared" si="190"/>
        <v>0</v>
      </c>
      <c r="H4021" s="49">
        <f t="shared" si="191"/>
        <v>0</v>
      </c>
    </row>
    <row r="4022" spans="7:8" x14ac:dyDescent="0.25">
      <c r="G4022" s="113">
        <f t="shared" si="190"/>
        <v>0</v>
      </c>
      <c r="H4022" s="49">
        <f t="shared" si="191"/>
        <v>0</v>
      </c>
    </row>
    <row r="4023" spans="7:8" x14ac:dyDescent="0.25">
      <c r="G4023" s="113">
        <f t="shared" si="190"/>
        <v>0</v>
      </c>
      <c r="H4023" s="49">
        <f t="shared" si="191"/>
        <v>0</v>
      </c>
    </row>
    <row r="4024" spans="7:8" x14ac:dyDescent="0.25">
      <c r="G4024" s="113">
        <f t="shared" si="190"/>
        <v>0</v>
      </c>
      <c r="H4024" s="49">
        <f t="shared" si="191"/>
        <v>0</v>
      </c>
    </row>
    <row r="4025" spans="7:8" x14ac:dyDescent="0.25">
      <c r="G4025" s="113">
        <f t="shared" si="190"/>
        <v>0</v>
      </c>
      <c r="H4025" s="49">
        <f t="shared" si="191"/>
        <v>0</v>
      </c>
    </row>
    <row r="4026" spans="7:8" x14ac:dyDescent="0.25">
      <c r="G4026" s="113">
        <f t="shared" si="190"/>
        <v>0</v>
      </c>
      <c r="H4026" s="49">
        <f t="shared" si="191"/>
        <v>0</v>
      </c>
    </row>
    <row r="4027" spans="7:8" x14ac:dyDescent="0.25">
      <c r="G4027" s="113">
        <f t="shared" si="190"/>
        <v>0</v>
      </c>
      <c r="H4027" s="49">
        <f t="shared" si="191"/>
        <v>0</v>
      </c>
    </row>
    <row r="4028" spans="7:8" x14ac:dyDescent="0.25">
      <c r="G4028" s="113">
        <f t="shared" si="190"/>
        <v>0</v>
      </c>
      <c r="H4028" s="49">
        <f t="shared" si="191"/>
        <v>0</v>
      </c>
    </row>
    <row r="4029" spans="7:8" x14ac:dyDescent="0.25">
      <c r="G4029" s="113">
        <f t="shared" si="190"/>
        <v>0</v>
      </c>
      <c r="H4029" s="49">
        <f t="shared" si="191"/>
        <v>0</v>
      </c>
    </row>
    <row r="4030" spans="7:8" x14ac:dyDescent="0.25">
      <c r="G4030" s="113">
        <f t="shared" si="190"/>
        <v>0</v>
      </c>
      <c r="H4030" s="49">
        <f t="shared" si="191"/>
        <v>0</v>
      </c>
    </row>
    <row r="4031" spans="7:8" x14ac:dyDescent="0.25">
      <c r="G4031" s="113">
        <f t="shared" si="190"/>
        <v>0</v>
      </c>
      <c r="H4031" s="49">
        <f t="shared" si="191"/>
        <v>0</v>
      </c>
    </row>
    <row r="4032" spans="7:8" x14ac:dyDescent="0.25">
      <c r="G4032" s="113">
        <f t="shared" si="190"/>
        <v>0</v>
      </c>
      <c r="H4032" s="49">
        <f t="shared" si="191"/>
        <v>0</v>
      </c>
    </row>
    <row r="4033" spans="7:8" x14ac:dyDescent="0.25">
      <c r="G4033" s="113">
        <f t="shared" si="190"/>
        <v>0</v>
      </c>
      <c r="H4033" s="49">
        <f t="shared" si="191"/>
        <v>0</v>
      </c>
    </row>
    <row r="4034" spans="7:8" x14ac:dyDescent="0.25">
      <c r="G4034" s="113">
        <f t="shared" si="190"/>
        <v>0</v>
      </c>
      <c r="H4034" s="49">
        <f t="shared" si="191"/>
        <v>0</v>
      </c>
    </row>
    <row r="4035" spans="7:8" x14ac:dyDescent="0.25">
      <c r="G4035" s="113">
        <f t="shared" ref="G4035:G4048" si="192">IFERROR(IF(C4035=" ",0,C4035),0)</f>
        <v>0</v>
      </c>
      <c r="H4035" s="49">
        <f t="shared" ref="H4035:H4098" si="193">IFERROR(G4035 * E4035, 0)</f>
        <v>0</v>
      </c>
    </row>
    <row r="4036" spans="7:8" x14ac:dyDescent="0.25">
      <c r="G4036" s="113">
        <f t="shared" si="192"/>
        <v>0</v>
      </c>
      <c r="H4036" s="49">
        <f t="shared" si="193"/>
        <v>0</v>
      </c>
    </row>
    <row r="4037" spans="7:8" x14ac:dyDescent="0.25">
      <c r="G4037" s="113">
        <f t="shared" si="192"/>
        <v>0</v>
      </c>
      <c r="H4037" s="49">
        <f t="shared" si="193"/>
        <v>0</v>
      </c>
    </row>
    <row r="4038" spans="7:8" x14ac:dyDescent="0.25">
      <c r="G4038" s="113">
        <f t="shared" si="192"/>
        <v>0</v>
      </c>
      <c r="H4038" s="49">
        <f t="shared" si="193"/>
        <v>0</v>
      </c>
    </row>
    <row r="4039" spans="7:8" x14ac:dyDescent="0.25">
      <c r="G4039" s="113">
        <f t="shared" si="192"/>
        <v>0</v>
      </c>
      <c r="H4039" s="49">
        <f t="shared" si="193"/>
        <v>0</v>
      </c>
    </row>
    <row r="4040" spans="7:8" x14ac:dyDescent="0.25">
      <c r="G4040" s="113">
        <f t="shared" si="192"/>
        <v>0</v>
      </c>
      <c r="H4040" s="49">
        <f t="shared" si="193"/>
        <v>0</v>
      </c>
    </row>
    <row r="4041" spans="7:8" x14ac:dyDescent="0.25">
      <c r="G4041" s="113">
        <f t="shared" si="192"/>
        <v>0</v>
      </c>
      <c r="H4041" s="49">
        <f t="shared" si="193"/>
        <v>0</v>
      </c>
    </row>
    <row r="4042" spans="7:8" x14ac:dyDescent="0.25">
      <c r="G4042" s="113">
        <f t="shared" si="192"/>
        <v>0</v>
      </c>
      <c r="H4042" s="49">
        <f t="shared" si="193"/>
        <v>0</v>
      </c>
    </row>
    <row r="4043" spans="7:8" x14ac:dyDescent="0.25">
      <c r="G4043" s="113">
        <f t="shared" si="192"/>
        <v>0</v>
      </c>
      <c r="H4043" s="49">
        <f t="shared" si="193"/>
        <v>0</v>
      </c>
    </row>
    <row r="4044" spans="7:8" x14ac:dyDescent="0.25">
      <c r="G4044" s="113">
        <f t="shared" si="192"/>
        <v>0</v>
      </c>
      <c r="H4044" s="49">
        <f t="shared" si="193"/>
        <v>0</v>
      </c>
    </row>
    <row r="4045" spans="7:8" x14ac:dyDescent="0.25">
      <c r="G4045" s="113">
        <f t="shared" si="192"/>
        <v>0</v>
      </c>
      <c r="H4045" s="49">
        <f t="shared" si="193"/>
        <v>0</v>
      </c>
    </row>
    <row r="4046" spans="7:8" x14ac:dyDescent="0.25">
      <c r="G4046" s="113">
        <f t="shared" si="192"/>
        <v>0</v>
      </c>
      <c r="H4046" s="49">
        <f t="shared" si="193"/>
        <v>0</v>
      </c>
    </row>
    <row r="4047" spans="7:8" x14ac:dyDescent="0.25">
      <c r="G4047" s="113">
        <f t="shared" si="192"/>
        <v>0</v>
      </c>
      <c r="H4047" s="49">
        <f t="shared" si="193"/>
        <v>0</v>
      </c>
    </row>
    <row r="4048" spans="7:8" x14ac:dyDescent="0.25">
      <c r="G4048" s="113">
        <f t="shared" si="192"/>
        <v>0</v>
      </c>
      <c r="H4048" s="49">
        <f t="shared" si="193"/>
        <v>0</v>
      </c>
    </row>
    <row r="4049" spans="7:8" x14ac:dyDescent="0.25">
      <c r="G4049" s="113">
        <f t="shared" ref="G4049:G4112" si="194">IFERROR(IF(B4049=" ",0,B4049)+IF(C4049=" ",0,C4049)-IF(D4049=" ",0,D4049),0)</f>
        <v>0</v>
      </c>
      <c r="H4049" s="49">
        <f t="shared" si="193"/>
        <v>0</v>
      </c>
    </row>
    <row r="4050" spans="7:8" x14ac:dyDescent="0.25">
      <c r="G4050" s="113">
        <f t="shared" si="194"/>
        <v>0</v>
      </c>
      <c r="H4050" s="49">
        <f t="shared" si="193"/>
        <v>0</v>
      </c>
    </row>
    <row r="4051" spans="7:8" x14ac:dyDescent="0.25">
      <c r="G4051" s="113">
        <f t="shared" si="194"/>
        <v>0</v>
      </c>
      <c r="H4051" s="49">
        <f t="shared" si="193"/>
        <v>0</v>
      </c>
    </row>
    <row r="4052" spans="7:8" x14ac:dyDescent="0.25">
      <c r="G4052" s="113">
        <f t="shared" si="194"/>
        <v>0</v>
      </c>
      <c r="H4052" s="49">
        <f t="shared" si="193"/>
        <v>0</v>
      </c>
    </row>
    <row r="4053" spans="7:8" x14ac:dyDescent="0.25">
      <c r="G4053" s="113">
        <f t="shared" si="194"/>
        <v>0</v>
      </c>
      <c r="H4053" s="49">
        <f t="shared" si="193"/>
        <v>0</v>
      </c>
    </row>
    <row r="4054" spans="7:8" x14ac:dyDescent="0.25">
      <c r="G4054" s="113">
        <f t="shared" si="194"/>
        <v>0</v>
      </c>
      <c r="H4054" s="49">
        <f t="shared" si="193"/>
        <v>0</v>
      </c>
    </row>
    <row r="4055" spans="7:8" x14ac:dyDescent="0.25">
      <c r="G4055" s="113">
        <f t="shared" si="194"/>
        <v>0</v>
      </c>
      <c r="H4055" s="49">
        <f t="shared" si="193"/>
        <v>0</v>
      </c>
    </row>
    <row r="4056" spans="7:8" x14ac:dyDescent="0.25">
      <c r="G4056" s="113">
        <f t="shared" si="194"/>
        <v>0</v>
      </c>
      <c r="H4056" s="49">
        <f t="shared" si="193"/>
        <v>0</v>
      </c>
    </row>
    <row r="4057" spans="7:8" x14ac:dyDescent="0.25">
      <c r="G4057" s="113">
        <f t="shared" si="194"/>
        <v>0</v>
      </c>
      <c r="H4057" s="49">
        <f t="shared" si="193"/>
        <v>0</v>
      </c>
    </row>
    <row r="4058" spans="7:8" x14ac:dyDescent="0.25">
      <c r="G4058" s="113">
        <f t="shared" si="194"/>
        <v>0</v>
      </c>
      <c r="H4058" s="49">
        <f t="shared" si="193"/>
        <v>0</v>
      </c>
    </row>
    <row r="4059" spans="7:8" x14ac:dyDescent="0.25">
      <c r="G4059" s="113">
        <f t="shared" si="194"/>
        <v>0</v>
      </c>
      <c r="H4059" s="49">
        <f t="shared" si="193"/>
        <v>0</v>
      </c>
    </row>
    <row r="4060" spans="7:8" x14ac:dyDescent="0.25">
      <c r="G4060" s="113">
        <f t="shared" si="194"/>
        <v>0</v>
      </c>
      <c r="H4060" s="49">
        <f t="shared" si="193"/>
        <v>0</v>
      </c>
    </row>
    <row r="4061" spans="7:8" x14ac:dyDescent="0.25">
      <c r="G4061" s="113">
        <f t="shared" si="194"/>
        <v>0</v>
      </c>
      <c r="H4061" s="49">
        <f t="shared" si="193"/>
        <v>0</v>
      </c>
    </row>
    <row r="4062" spans="7:8" x14ac:dyDescent="0.25">
      <c r="G4062" s="113">
        <f t="shared" si="194"/>
        <v>0</v>
      </c>
      <c r="H4062" s="49">
        <f t="shared" si="193"/>
        <v>0</v>
      </c>
    </row>
    <row r="4063" spans="7:8" x14ac:dyDescent="0.25">
      <c r="G4063" s="113">
        <f t="shared" si="194"/>
        <v>0</v>
      </c>
      <c r="H4063" s="49">
        <f t="shared" si="193"/>
        <v>0</v>
      </c>
    </row>
    <row r="4064" spans="7:8" x14ac:dyDescent="0.25">
      <c r="G4064" s="113">
        <f t="shared" si="194"/>
        <v>0</v>
      </c>
      <c r="H4064" s="49">
        <f t="shared" si="193"/>
        <v>0</v>
      </c>
    </row>
    <row r="4065" spans="7:8" x14ac:dyDescent="0.25">
      <c r="G4065" s="113">
        <f t="shared" si="194"/>
        <v>0</v>
      </c>
      <c r="H4065" s="49">
        <f t="shared" si="193"/>
        <v>0</v>
      </c>
    </row>
    <row r="4066" spans="7:8" x14ac:dyDescent="0.25">
      <c r="G4066" s="113">
        <f t="shared" si="194"/>
        <v>0</v>
      </c>
      <c r="H4066" s="49">
        <f t="shared" si="193"/>
        <v>0</v>
      </c>
    </row>
    <row r="4067" spans="7:8" x14ac:dyDescent="0.25">
      <c r="G4067" s="113">
        <f t="shared" si="194"/>
        <v>0</v>
      </c>
      <c r="H4067" s="49">
        <f t="shared" si="193"/>
        <v>0</v>
      </c>
    </row>
    <row r="4068" spans="7:8" x14ac:dyDescent="0.25">
      <c r="G4068" s="113">
        <f t="shared" si="194"/>
        <v>0</v>
      </c>
      <c r="H4068" s="49">
        <f t="shared" si="193"/>
        <v>0</v>
      </c>
    </row>
    <row r="4069" spans="7:8" x14ac:dyDescent="0.25">
      <c r="G4069" s="113">
        <f t="shared" si="194"/>
        <v>0</v>
      </c>
      <c r="H4069" s="49">
        <f t="shared" si="193"/>
        <v>0</v>
      </c>
    </row>
    <row r="4070" spans="7:8" x14ac:dyDescent="0.25">
      <c r="G4070" s="113">
        <f t="shared" si="194"/>
        <v>0</v>
      </c>
      <c r="H4070" s="49">
        <f t="shared" si="193"/>
        <v>0</v>
      </c>
    </row>
    <row r="4071" spans="7:8" x14ac:dyDescent="0.25">
      <c r="G4071" s="113">
        <f t="shared" si="194"/>
        <v>0</v>
      </c>
      <c r="H4071" s="49">
        <f t="shared" si="193"/>
        <v>0</v>
      </c>
    </row>
    <row r="4072" spans="7:8" x14ac:dyDescent="0.25">
      <c r="G4072" s="113">
        <f t="shared" si="194"/>
        <v>0</v>
      </c>
      <c r="H4072" s="49">
        <f t="shared" si="193"/>
        <v>0</v>
      </c>
    </row>
    <row r="4073" spans="7:8" x14ac:dyDescent="0.25">
      <c r="G4073" s="113">
        <f t="shared" si="194"/>
        <v>0</v>
      </c>
      <c r="H4073" s="49">
        <f t="shared" si="193"/>
        <v>0</v>
      </c>
    </row>
    <row r="4074" spans="7:8" x14ac:dyDescent="0.25">
      <c r="G4074" s="113">
        <f t="shared" si="194"/>
        <v>0</v>
      </c>
      <c r="H4074" s="49">
        <f t="shared" si="193"/>
        <v>0</v>
      </c>
    </row>
    <row r="4075" spans="7:8" x14ac:dyDescent="0.25">
      <c r="G4075" s="113">
        <f t="shared" si="194"/>
        <v>0</v>
      </c>
      <c r="H4075" s="49">
        <f t="shared" si="193"/>
        <v>0</v>
      </c>
    </row>
    <row r="4076" spans="7:8" x14ac:dyDescent="0.25">
      <c r="G4076" s="113">
        <f t="shared" si="194"/>
        <v>0</v>
      </c>
      <c r="H4076" s="49">
        <f t="shared" si="193"/>
        <v>0</v>
      </c>
    </row>
    <row r="4077" spans="7:8" x14ac:dyDescent="0.25">
      <c r="G4077" s="113">
        <f t="shared" si="194"/>
        <v>0</v>
      </c>
      <c r="H4077" s="49">
        <f t="shared" si="193"/>
        <v>0</v>
      </c>
    </row>
    <row r="4078" spans="7:8" x14ac:dyDescent="0.25">
      <c r="G4078" s="113">
        <f t="shared" si="194"/>
        <v>0</v>
      </c>
      <c r="H4078" s="49">
        <f t="shared" si="193"/>
        <v>0</v>
      </c>
    </row>
    <row r="4079" spans="7:8" x14ac:dyDescent="0.25">
      <c r="G4079" s="113">
        <f t="shared" si="194"/>
        <v>0</v>
      </c>
      <c r="H4079" s="49">
        <f t="shared" si="193"/>
        <v>0</v>
      </c>
    </row>
    <row r="4080" spans="7:8" x14ac:dyDescent="0.25">
      <c r="G4080" s="113">
        <f t="shared" si="194"/>
        <v>0</v>
      </c>
      <c r="H4080" s="49">
        <f t="shared" si="193"/>
        <v>0</v>
      </c>
    </row>
    <row r="4081" spans="7:8" x14ac:dyDescent="0.25">
      <c r="G4081" s="113">
        <f t="shared" si="194"/>
        <v>0</v>
      </c>
      <c r="H4081" s="49">
        <f t="shared" si="193"/>
        <v>0</v>
      </c>
    </row>
    <row r="4082" spans="7:8" x14ac:dyDescent="0.25">
      <c r="G4082" s="113">
        <f t="shared" si="194"/>
        <v>0</v>
      </c>
      <c r="H4082" s="49">
        <f t="shared" si="193"/>
        <v>0</v>
      </c>
    </row>
    <row r="4083" spans="7:8" x14ac:dyDescent="0.25">
      <c r="G4083" s="113">
        <f t="shared" si="194"/>
        <v>0</v>
      </c>
      <c r="H4083" s="49">
        <f t="shared" si="193"/>
        <v>0</v>
      </c>
    </row>
    <row r="4084" spans="7:8" x14ac:dyDescent="0.25">
      <c r="G4084" s="113">
        <f t="shared" si="194"/>
        <v>0</v>
      </c>
      <c r="H4084" s="49">
        <f t="shared" si="193"/>
        <v>0</v>
      </c>
    </row>
    <row r="4085" spans="7:8" x14ac:dyDescent="0.25">
      <c r="G4085" s="113">
        <f t="shared" si="194"/>
        <v>0</v>
      </c>
      <c r="H4085" s="49">
        <f t="shared" si="193"/>
        <v>0</v>
      </c>
    </row>
    <row r="4086" spans="7:8" x14ac:dyDescent="0.25">
      <c r="G4086" s="113">
        <f t="shared" si="194"/>
        <v>0</v>
      </c>
      <c r="H4086" s="49">
        <f t="shared" si="193"/>
        <v>0</v>
      </c>
    </row>
    <row r="4087" spans="7:8" x14ac:dyDescent="0.25">
      <c r="G4087" s="113">
        <f t="shared" si="194"/>
        <v>0</v>
      </c>
      <c r="H4087" s="49">
        <f t="shared" si="193"/>
        <v>0</v>
      </c>
    </row>
    <row r="4088" spans="7:8" x14ac:dyDescent="0.25">
      <c r="G4088" s="113">
        <f t="shared" si="194"/>
        <v>0</v>
      </c>
      <c r="H4088" s="49">
        <f t="shared" si="193"/>
        <v>0</v>
      </c>
    </row>
    <row r="4089" spans="7:8" x14ac:dyDescent="0.25">
      <c r="G4089" s="113">
        <f t="shared" si="194"/>
        <v>0</v>
      </c>
      <c r="H4089" s="49">
        <f t="shared" si="193"/>
        <v>0</v>
      </c>
    </row>
    <row r="4090" spans="7:8" x14ac:dyDescent="0.25">
      <c r="G4090" s="113">
        <f t="shared" si="194"/>
        <v>0</v>
      </c>
      <c r="H4090" s="49">
        <f t="shared" si="193"/>
        <v>0</v>
      </c>
    </row>
    <row r="4091" spans="7:8" x14ac:dyDescent="0.25">
      <c r="G4091" s="113">
        <f t="shared" si="194"/>
        <v>0</v>
      </c>
      <c r="H4091" s="49">
        <f t="shared" si="193"/>
        <v>0</v>
      </c>
    </row>
    <row r="4092" spans="7:8" x14ac:dyDescent="0.25">
      <c r="G4092" s="113">
        <f t="shared" si="194"/>
        <v>0</v>
      </c>
      <c r="H4092" s="49">
        <f t="shared" si="193"/>
        <v>0</v>
      </c>
    </row>
    <row r="4093" spans="7:8" x14ac:dyDescent="0.25">
      <c r="G4093" s="113">
        <f t="shared" si="194"/>
        <v>0</v>
      </c>
      <c r="H4093" s="49">
        <f t="shared" si="193"/>
        <v>0</v>
      </c>
    </row>
    <row r="4094" spans="7:8" x14ac:dyDescent="0.25">
      <c r="G4094" s="113">
        <f t="shared" si="194"/>
        <v>0</v>
      </c>
      <c r="H4094" s="49">
        <f t="shared" si="193"/>
        <v>0</v>
      </c>
    </row>
    <row r="4095" spans="7:8" x14ac:dyDescent="0.25">
      <c r="G4095" s="113">
        <f t="shared" si="194"/>
        <v>0</v>
      </c>
      <c r="H4095" s="49">
        <f t="shared" si="193"/>
        <v>0</v>
      </c>
    </row>
    <row r="4096" spans="7:8" x14ac:dyDescent="0.25">
      <c r="G4096" s="113">
        <f t="shared" si="194"/>
        <v>0</v>
      </c>
      <c r="H4096" s="49">
        <f t="shared" si="193"/>
        <v>0</v>
      </c>
    </row>
    <row r="4097" spans="7:8" x14ac:dyDescent="0.25">
      <c r="G4097" s="113">
        <f t="shared" si="194"/>
        <v>0</v>
      </c>
      <c r="H4097" s="49">
        <f t="shared" si="193"/>
        <v>0</v>
      </c>
    </row>
    <row r="4098" spans="7:8" x14ac:dyDescent="0.25">
      <c r="G4098" s="113">
        <f t="shared" si="194"/>
        <v>0</v>
      </c>
      <c r="H4098" s="49">
        <f t="shared" si="193"/>
        <v>0</v>
      </c>
    </row>
    <row r="4099" spans="7:8" x14ac:dyDescent="0.25">
      <c r="G4099" s="113">
        <f t="shared" si="194"/>
        <v>0</v>
      </c>
      <c r="H4099" s="49">
        <f t="shared" ref="H4099:H4162" si="195">IFERROR(G4099 * E4099, 0)</f>
        <v>0</v>
      </c>
    </row>
    <row r="4100" spans="7:8" x14ac:dyDescent="0.25">
      <c r="G4100" s="113">
        <f t="shared" si="194"/>
        <v>0</v>
      </c>
      <c r="H4100" s="49">
        <f t="shared" si="195"/>
        <v>0</v>
      </c>
    </row>
    <row r="4101" spans="7:8" x14ac:dyDescent="0.25">
      <c r="G4101" s="113">
        <f t="shared" si="194"/>
        <v>0</v>
      </c>
      <c r="H4101" s="49">
        <f t="shared" si="195"/>
        <v>0</v>
      </c>
    </row>
    <row r="4102" spans="7:8" x14ac:dyDescent="0.25">
      <c r="G4102" s="113">
        <f t="shared" si="194"/>
        <v>0</v>
      </c>
      <c r="H4102" s="49">
        <f t="shared" si="195"/>
        <v>0</v>
      </c>
    </row>
    <row r="4103" spans="7:8" x14ac:dyDescent="0.25">
      <c r="G4103" s="113">
        <f t="shared" si="194"/>
        <v>0</v>
      </c>
      <c r="H4103" s="49">
        <f t="shared" si="195"/>
        <v>0</v>
      </c>
    </row>
    <row r="4104" spans="7:8" x14ac:dyDescent="0.25">
      <c r="G4104" s="113">
        <f t="shared" si="194"/>
        <v>0</v>
      </c>
      <c r="H4104" s="49">
        <f t="shared" si="195"/>
        <v>0</v>
      </c>
    </row>
    <row r="4105" spans="7:8" x14ac:dyDescent="0.25">
      <c r="G4105" s="113">
        <f t="shared" si="194"/>
        <v>0</v>
      </c>
      <c r="H4105" s="49">
        <f t="shared" si="195"/>
        <v>0</v>
      </c>
    </row>
    <row r="4106" spans="7:8" x14ac:dyDescent="0.25">
      <c r="G4106" s="113">
        <f t="shared" si="194"/>
        <v>0</v>
      </c>
      <c r="H4106" s="49">
        <f t="shared" si="195"/>
        <v>0</v>
      </c>
    </row>
    <row r="4107" spans="7:8" x14ac:dyDescent="0.25">
      <c r="G4107" s="113">
        <f t="shared" si="194"/>
        <v>0</v>
      </c>
      <c r="H4107" s="49">
        <f t="shared" si="195"/>
        <v>0</v>
      </c>
    </row>
    <row r="4108" spans="7:8" x14ac:dyDescent="0.25">
      <c r="G4108" s="113">
        <f t="shared" si="194"/>
        <v>0</v>
      </c>
      <c r="H4108" s="49">
        <f t="shared" si="195"/>
        <v>0</v>
      </c>
    </row>
    <row r="4109" spans="7:8" x14ac:dyDescent="0.25">
      <c r="G4109" s="113">
        <f t="shared" si="194"/>
        <v>0</v>
      </c>
      <c r="H4109" s="49">
        <f t="shared" si="195"/>
        <v>0</v>
      </c>
    </row>
    <row r="4110" spans="7:8" x14ac:dyDescent="0.25">
      <c r="G4110" s="113">
        <f t="shared" si="194"/>
        <v>0</v>
      </c>
      <c r="H4110" s="49">
        <f t="shared" si="195"/>
        <v>0</v>
      </c>
    </row>
    <row r="4111" spans="7:8" x14ac:dyDescent="0.25">
      <c r="G4111" s="113">
        <f t="shared" si="194"/>
        <v>0</v>
      </c>
      <c r="H4111" s="49">
        <f t="shared" si="195"/>
        <v>0</v>
      </c>
    </row>
    <row r="4112" spans="7:8" x14ac:dyDescent="0.25">
      <c r="G4112" s="113">
        <f t="shared" si="194"/>
        <v>0</v>
      </c>
      <c r="H4112" s="49">
        <f t="shared" si="195"/>
        <v>0</v>
      </c>
    </row>
    <row r="4113" spans="7:8" x14ac:dyDescent="0.25">
      <c r="G4113" s="113">
        <f t="shared" ref="G4113:G4176" si="196">IFERROR(IF(B4113=" ",0,B4113)+IF(C4113=" ",0,C4113)-IF(D4113=" ",0,D4113),0)</f>
        <v>0</v>
      </c>
      <c r="H4113" s="49">
        <f t="shared" si="195"/>
        <v>0</v>
      </c>
    </row>
    <row r="4114" spans="7:8" x14ac:dyDescent="0.25">
      <c r="G4114" s="113">
        <f t="shared" si="196"/>
        <v>0</v>
      </c>
      <c r="H4114" s="49">
        <f t="shared" si="195"/>
        <v>0</v>
      </c>
    </row>
    <row r="4115" spans="7:8" x14ac:dyDescent="0.25">
      <c r="G4115" s="113">
        <f t="shared" si="196"/>
        <v>0</v>
      </c>
      <c r="H4115" s="49">
        <f t="shared" si="195"/>
        <v>0</v>
      </c>
    </row>
    <row r="4116" spans="7:8" x14ac:dyDescent="0.25">
      <c r="G4116" s="113">
        <f t="shared" si="196"/>
        <v>0</v>
      </c>
      <c r="H4116" s="49">
        <f t="shared" si="195"/>
        <v>0</v>
      </c>
    </row>
    <row r="4117" spans="7:8" x14ac:dyDescent="0.25">
      <c r="G4117" s="113">
        <f t="shared" si="196"/>
        <v>0</v>
      </c>
      <c r="H4117" s="49">
        <f t="shared" si="195"/>
        <v>0</v>
      </c>
    </row>
    <row r="4118" spans="7:8" x14ac:dyDescent="0.25">
      <c r="G4118" s="113">
        <f t="shared" si="196"/>
        <v>0</v>
      </c>
      <c r="H4118" s="49">
        <f t="shared" si="195"/>
        <v>0</v>
      </c>
    </row>
    <row r="4119" spans="7:8" x14ac:dyDescent="0.25">
      <c r="G4119" s="113">
        <f t="shared" si="196"/>
        <v>0</v>
      </c>
      <c r="H4119" s="49">
        <f t="shared" si="195"/>
        <v>0</v>
      </c>
    </row>
    <row r="4120" spans="7:8" x14ac:dyDescent="0.25">
      <c r="G4120" s="113">
        <f t="shared" si="196"/>
        <v>0</v>
      </c>
      <c r="H4120" s="49">
        <f t="shared" si="195"/>
        <v>0</v>
      </c>
    </row>
    <row r="4121" spans="7:8" x14ac:dyDescent="0.25">
      <c r="G4121" s="113">
        <f t="shared" si="196"/>
        <v>0</v>
      </c>
      <c r="H4121" s="49">
        <f t="shared" si="195"/>
        <v>0</v>
      </c>
    </row>
    <row r="4122" spans="7:8" x14ac:dyDescent="0.25">
      <c r="G4122" s="113">
        <f t="shared" si="196"/>
        <v>0</v>
      </c>
      <c r="H4122" s="49">
        <f t="shared" si="195"/>
        <v>0</v>
      </c>
    </row>
    <row r="4123" spans="7:8" x14ac:dyDescent="0.25">
      <c r="G4123" s="113">
        <f t="shared" si="196"/>
        <v>0</v>
      </c>
      <c r="H4123" s="49">
        <f t="shared" si="195"/>
        <v>0</v>
      </c>
    </row>
    <row r="4124" spans="7:8" x14ac:dyDescent="0.25">
      <c r="G4124" s="113">
        <f t="shared" si="196"/>
        <v>0</v>
      </c>
      <c r="H4124" s="49">
        <f t="shared" si="195"/>
        <v>0</v>
      </c>
    </row>
    <row r="4125" spans="7:8" x14ac:dyDescent="0.25">
      <c r="G4125" s="113">
        <f t="shared" si="196"/>
        <v>0</v>
      </c>
      <c r="H4125" s="49">
        <f t="shared" si="195"/>
        <v>0</v>
      </c>
    </row>
    <row r="4126" spans="7:8" x14ac:dyDescent="0.25">
      <c r="G4126" s="113">
        <f t="shared" si="196"/>
        <v>0</v>
      </c>
      <c r="H4126" s="49">
        <f t="shared" si="195"/>
        <v>0</v>
      </c>
    </row>
    <row r="4127" spans="7:8" x14ac:dyDescent="0.25">
      <c r="G4127" s="113">
        <f t="shared" si="196"/>
        <v>0</v>
      </c>
      <c r="H4127" s="49">
        <f t="shared" si="195"/>
        <v>0</v>
      </c>
    </row>
    <row r="4128" spans="7:8" x14ac:dyDescent="0.25">
      <c r="G4128" s="113">
        <f t="shared" si="196"/>
        <v>0</v>
      </c>
      <c r="H4128" s="49">
        <f t="shared" si="195"/>
        <v>0</v>
      </c>
    </row>
    <row r="4129" spans="7:8" x14ac:dyDescent="0.25">
      <c r="G4129" s="113">
        <f t="shared" si="196"/>
        <v>0</v>
      </c>
      <c r="H4129" s="49">
        <f t="shared" si="195"/>
        <v>0</v>
      </c>
    </row>
    <row r="4130" spans="7:8" x14ac:dyDescent="0.25">
      <c r="G4130" s="113">
        <f t="shared" si="196"/>
        <v>0</v>
      </c>
      <c r="H4130" s="49">
        <f t="shared" si="195"/>
        <v>0</v>
      </c>
    </row>
    <row r="4131" spans="7:8" x14ac:dyDescent="0.25">
      <c r="G4131" s="113">
        <f t="shared" si="196"/>
        <v>0</v>
      </c>
      <c r="H4131" s="49">
        <f t="shared" si="195"/>
        <v>0</v>
      </c>
    </row>
    <row r="4132" spans="7:8" x14ac:dyDescent="0.25">
      <c r="G4132" s="113">
        <f t="shared" si="196"/>
        <v>0</v>
      </c>
      <c r="H4132" s="49">
        <f t="shared" si="195"/>
        <v>0</v>
      </c>
    </row>
    <row r="4133" spans="7:8" x14ac:dyDescent="0.25">
      <c r="G4133" s="113">
        <f t="shared" si="196"/>
        <v>0</v>
      </c>
      <c r="H4133" s="49">
        <f t="shared" si="195"/>
        <v>0</v>
      </c>
    </row>
    <row r="4134" spans="7:8" x14ac:dyDescent="0.25">
      <c r="G4134" s="113">
        <f t="shared" si="196"/>
        <v>0</v>
      </c>
      <c r="H4134" s="49">
        <f t="shared" si="195"/>
        <v>0</v>
      </c>
    </row>
    <row r="4135" spans="7:8" x14ac:dyDescent="0.25">
      <c r="G4135" s="113">
        <f t="shared" si="196"/>
        <v>0</v>
      </c>
      <c r="H4135" s="49">
        <f t="shared" si="195"/>
        <v>0</v>
      </c>
    </row>
    <row r="4136" spans="7:8" x14ac:dyDescent="0.25">
      <c r="G4136" s="113">
        <f t="shared" si="196"/>
        <v>0</v>
      </c>
      <c r="H4136" s="49">
        <f t="shared" si="195"/>
        <v>0</v>
      </c>
    </row>
    <row r="4137" spans="7:8" x14ac:dyDescent="0.25">
      <c r="G4137" s="113">
        <f t="shared" si="196"/>
        <v>0</v>
      </c>
      <c r="H4137" s="49">
        <f t="shared" si="195"/>
        <v>0</v>
      </c>
    </row>
    <row r="4138" spans="7:8" x14ac:dyDescent="0.25">
      <c r="G4138" s="113">
        <f t="shared" si="196"/>
        <v>0</v>
      </c>
      <c r="H4138" s="49">
        <f t="shared" si="195"/>
        <v>0</v>
      </c>
    </row>
    <row r="4139" spans="7:8" x14ac:dyDescent="0.25">
      <c r="G4139" s="113">
        <f t="shared" si="196"/>
        <v>0</v>
      </c>
      <c r="H4139" s="49">
        <f t="shared" si="195"/>
        <v>0</v>
      </c>
    </row>
    <row r="4140" spans="7:8" x14ac:dyDescent="0.25">
      <c r="G4140" s="113">
        <f t="shared" si="196"/>
        <v>0</v>
      </c>
      <c r="H4140" s="49">
        <f t="shared" si="195"/>
        <v>0</v>
      </c>
    </row>
    <row r="4141" spans="7:8" x14ac:dyDescent="0.25">
      <c r="G4141" s="113">
        <f t="shared" si="196"/>
        <v>0</v>
      </c>
      <c r="H4141" s="49">
        <f t="shared" si="195"/>
        <v>0</v>
      </c>
    </row>
    <row r="4142" spans="7:8" x14ac:dyDescent="0.25">
      <c r="G4142" s="113">
        <f t="shared" si="196"/>
        <v>0</v>
      </c>
      <c r="H4142" s="49">
        <f t="shared" si="195"/>
        <v>0</v>
      </c>
    </row>
    <row r="4143" spans="7:8" x14ac:dyDescent="0.25">
      <c r="G4143" s="113">
        <f t="shared" si="196"/>
        <v>0</v>
      </c>
      <c r="H4143" s="49">
        <f t="shared" si="195"/>
        <v>0</v>
      </c>
    </row>
    <row r="4144" spans="7:8" x14ac:dyDescent="0.25">
      <c r="G4144" s="113">
        <f t="shared" si="196"/>
        <v>0</v>
      </c>
      <c r="H4144" s="49">
        <f t="shared" si="195"/>
        <v>0</v>
      </c>
    </row>
    <row r="4145" spans="7:8" x14ac:dyDescent="0.25">
      <c r="G4145" s="113">
        <f t="shared" si="196"/>
        <v>0</v>
      </c>
      <c r="H4145" s="49">
        <f t="shared" si="195"/>
        <v>0</v>
      </c>
    </row>
    <row r="4146" spans="7:8" x14ac:dyDescent="0.25">
      <c r="G4146" s="113">
        <f t="shared" si="196"/>
        <v>0</v>
      </c>
      <c r="H4146" s="49">
        <f t="shared" si="195"/>
        <v>0</v>
      </c>
    </row>
    <row r="4147" spans="7:8" x14ac:dyDescent="0.25">
      <c r="G4147" s="113">
        <f t="shared" si="196"/>
        <v>0</v>
      </c>
      <c r="H4147" s="49">
        <f t="shared" si="195"/>
        <v>0</v>
      </c>
    </row>
    <row r="4148" spans="7:8" x14ac:dyDescent="0.25">
      <c r="G4148" s="113">
        <f t="shared" si="196"/>
        <v>0</v>
      </c>
      <c r="H4148" s="49">
        <f t="shared" si="195"/>
        <v>0</v>
      </c>
    </row>
    <row r="4149" spans="7:8" x14ac:dyDescent="0.25">
      <c r="G4149" s="113">
        <f t="shared" si="196"/>
        <v>0</v>
      </c>
      <c r="H4149" s="49">
        <f t="shared" si="195"/>
        <v>0</v>
      </c>
    </row>
    <row r="4150" spans="7:8" x14ac:dyDescent="0.25">
      <c r="G4150" s="113">
        <f t="shared" si="196"/>
        <v>0</v>
      </c>
      <c r="H4150" s="49">
        <f t="shared" si="195"/>
        <v>0</v>
      </c>
    </row>
    <row r="4151" spans="7:8" x14ac:dyDescent="0.25">
      <c r="G4151" s="113">
        <f t="shared" si="196"/>
        <v>0</v>
      </c>
      <c r="H4151" s="49">
        <f t="shared" si="195"/>
        <v>0</v>
      </c>
    </row>
    <row r="4152" spans="7:8" x14ac:dyDescent="0.25">
      <c r="G4152" s="113">
        <f t="shared" si="196"/>
        <v>0</v>
      </c>
      <c r="H4152" s="49">
        <f t="shared" si="195"/>
        <v>0</v>
      </c>
    </row>
    <row r="4153" spans="7:8" x14ac:dyDescent="0.25">
      <c r="G4153" s="113">
        <f t="shared" si="196"/>
        <v>0</v>
      </c>
      <c r="H4153" s="49">
        <f t="shared" si="195"/>
        <v>0</v>
      </c>
    </row>
    <row r="4154" spans="7:8" x14ac:dyDescent="0.25">
      <c r="G4154" s="113">
        <f t="shared" si="196"/>
        <v>0</v>
      </c>
      <c r="H4154" s="49">
        <f t="shared" si="195"/>
        <v>0</v>
      </c>
    </row>
    <row r="4155" spans="7:8" x14ac:dyDescent="0.25">
      <c r="G4155" s="113">
        <f t="shared" si="196"/>
        <v>0</v>
      </c>
      <c r="H4155" s="49">
        <f t="shared" si="195"/>
        <v>0</v>
      </c>
    </row>
    <row r="4156" spans="7:8" x14ac:dyDescent="0.25">
      <c r="G4156" s="113">
        <f t="shared" si="196"/>
        <v>0</v>
      </c>
      <c r="H4156" s="49">
        <f t="shared" si="195"/>
        <v>0</v>
      </c>
    </row>
    <row r="4157" spans="7:8" x14ac:dyDescent="0.25">
      <c r="G4157" s="113">
        <f t="shared" si="196"/>
        <v>0</v>
      </c>
      <c r="H4157" s="49">
        <f t="shared" si="195"/>
        <v>0</v>
      </c>
    </row>
    <row r="4158" spans="7:8" x14ac:dyDescent="0.25">
      <c r="G4158" s="113">
        <f t="shared" si="196"/>
        <v>0</v>
      </c>
      <c r="H4158" s="49">
        <f t="shared" si="195"/>
        <v>0</v>
      </c>
    </row>
    <row r="4159" spans="7:8" x14ac:dyDescent="0.25">
      <c r="G4159" s="113">
        <f t="shared" si="196"/>
        <v>0</v>
      </c>
      <c r="H4159" s="49">
        <f t="shared" si="195"/>
        <v>0</v>
      </c>
    </row>
    <row r="4160" spans="7:8" x14ac:dyDescent="0.25">
      <c r="G4160" s="113">
        <f t="shared" si="196"/>
        <v>0</v>
      </c>
      <c r="H4160" s="49">
        <f t="shared" si="195"/>
        <v>0</v>
      </c>
    </row>
    <row r="4161" spans="7:8" x14ac:dyDescent="0.25">
      <c r="G4161" s="113">
        <f t="shared" si="196"/>
        <v>0</v>
      </c>
      <c r="H4161" s="49">
        <f t="shared" si="195"/>
        <v>0</v>
      </c>
    </row>
    <row r="4162" spans="7:8" x14ac:dyDescent="0.25">
      <c r="G4162" s="113">
        <f t="shared" si="196"/>
        <v>0</v>
      </c>
      <c r="H4162" s="49">
        <f t="shared" si="195"/>
        <v>0</v>
      </c>
    </row>
    <row r="4163" spans="7:8" x14ac:dyDescent="0.25">
      <c r="G4163" s="113">
        <f t="shared" si="196"/>
        <v>0</v>
      </c>
      <c r="H4163" s="49">
        <f t="shared" ref="H4163:H4226" si="197">IFERROR(G4163 * E4163, 0)</f>
        <v>0</v>
      </c>
    </row>
    <row r="4164" spans="7:8" x14ac:dyDescent="0.25">
      <c r="G4164" s="113">
        <f t="shared" si="196"/>
        <v>0</v>
      </c>
      <c r="H4164" s="49">
        <f t="shared" si="197"/>
        <v>0</v>
      </c>
    </row>
    <row r="4165" spans="7:8" x14ac:dyDescent="0.25">
      <c r="G4165" s="113">
        <f t="shared" si="196"/>
        <v>0</v>
      </c>
      <c r="H4165" s="49">
        <f t="shared" si="197"/>
        <v>0</v>
      </c>
    </row>
    <row r="4166" spans="7:8" x14ac:dyDescent="0.25">
      <c r="G4166" s="113">
        <f t="shared" si="196"/>
        <v>0</v>
      </c>
      <c r="H4166" s="49">
        <f t="shared" si="197"/>
        <v>0</v>
      </c>
    </row>
    <row r="4167" spans="7:8" x14ac:dyDescent="0.25">
      <c r="G4167" s="113">
        <f t="shared" si="196"/>
        <v>0</v>
      </c>
      <c r="H4167" s="49">
        <f t="shared" si="197"/>
        <v>0</v>
      </c>
    </row>
    <row r="4168" spans="7:8" x14ac:dyDescent="0.25">
      <c r="G4168" s="113">
        <f t="shared" si="196"/>
        <v>0</v>
      </c>
      <c r="H4168" s="49">
        <f t="shared" si="197"/>
        <v>0</v>
      </c>
    </row>
    <row r="4169" spans="7:8" x14ac:dyDescent="0.25">
      <c r="G4169" s="113">
        <f t="shared" si="196"/>
        <v>0</v>
      </c>
      <c r="H4169" s="49">
        <f t="shared" si="197"/>
        <v>0</v>
      </c>
    </row>
    <row r="4170" spans="7:8" x14ac:dyDescent="0.25">
      <c r="G4170" s="113">
        <f t="shared" si="196"/>
        <v>0</v>
      </c>
      <c r="H4170" s="49">
        <f t="shared" si="197"/>
        <v>0</v>
      </c>
    </row>
    <row r="4171" spans="7:8" x14ac:dyDescent="0.25">
      <c r="G4171" s="113">
        <f t="shared" si="196"/>
        <v>0</v>
      </c>
      <c r="H4171" s="49">
        <f t="shared" si="197"/>
        <v>0</v>
      </c>
    </row>
    <row r="4172" spans="7:8" x14ac:dyDescent="0.25">
      <c r="G4172" s="113">
        <f t="shared" si="196"/>
        <v>0</v>
      </c>
      <c r="H4172" s="49">
        <f t="shared" si="197"/>
        <v>0</v>
      </c>
    </row>
    <row r="4173" spans="7:8" x14ac:dyDescent="0.25">
      <c r="G4173" s="113">
        <f t="shared" si="196"/>
        <v>0</v>
      </c>
      <c r="H4173" s="49">
        <f t="shared" si="197"/>
        <v>0</v>
      </c>
    </row>
    <row r="4174" spans="7:8" x14ac:dyDescent="0.25">
      <c r="G4174" s="113">
        <f t="shared" si="196"/>
        <v>0</v>
      </c>
      <c r="H4174" s="49">
        <f t="shared" si="197"/>
        <v>0</v>
      </c>
    </row>
    <row r="4175" spans="7:8" x14ac:dyDescent="0.25">
      <c r="G4175" s="113">
        <f t="shared" si="196"/>
        <v>0</v>
      </c>
      <c r="H4175" s="49">
        <f t="shared" si="197"/>
        <v>0</v>
      </c>
    </row>
    <row r="4176" spans="7:8" x14ac:dyDescent="0.25">
      <c r="G4176" s="113">
        <f t="shared" si="196"/>
        <v>0</v>
      </c>
      <c r="H4176" s="49">
        <f t="shared" si="197"/>
        <v>0</v>
      </c>
    </row>
    <row r="4177" spans="7:8" x14ac:dyDescent="0.25">
      <c r="G4177" s="113">
        <f t="shared" ref="G4177:G4240" si="198">IFERROR(IF(B4177=" ",0,B4177)+IF(C4177=" ",0,C4177)-IF(D4177=" ",0,D4177),0)</f>
        <v>0</v>
      </c>
      <c r="H4177" s="49">
        <f t="shared" si="197"/>
        <v>0</v>
      </c>
    </row>
    <row r="4178" spans="7:8" x14ac:dyDescent="0.25">
      <c r="G4178" s="113">
        <f t="shared" si="198"/>
        <v>0</v>
      </c>
      <c r="H4178" s="49">
        <f t="shared" si="197"/>
        <v>0</v>
      </c>
    </row>
    <row r="4179" spans="7:8" x14ac:dyDescent="0.25">
      <c r="G4179" s="113">
        <f t="shared" si="198"/>
        <v>0</v>
      </c>
      <c r="H4179" s="49">
        <f t="shared" si="197"/>
        <v>0</v>
      </c>
    </row>
    <row r="4180" spans="7:8" x14ac:dyDescent="0.25">
      <c r="G4180" s="113">
        <f t="shared" si="198"/>
        <v>0</v>
      </c>
      <c r="H4180" s="49">
        <f t="shared" si="197"/>
        <v>0</v>
      </c>
    </row>
    <row r="4181" spans="7:8" x14ac:dyDescent="0.25">
      <c r="G4181" s="113">
        <f t="shared" si="198"/>
        <v>0</v>
      </c>
      <c r="H4181" s="49">
        <f t="shared" si="197"/>
        <v>0</v>
      </c>
    </row>
    <row r="4182" spans="7:8" x14ac:dyDescent="0.25">
      <c r="G4182" s="113">
        <f t="shared" si="198"/>
        <v>0</v>
      </c>
      <c r="H4182" s="49">
        <f t="shared" si="197"/>
        <v>0</v>
      </c>
    </row>
    <row r="4183" spans="7:8" x14ac:dyDescent="0.25">
      <c r="G4183" s="113">
        <f t="shared" si="198"/>
        <v>0</v>
      </c>
      <c r="H4183" s="49">
        <f t="shared" si="197"/>
        <v>0</v>
      </c>
    </row>
    <row r="4184" spans="7:8" x14ac:dyDescent="0.25">
      <c r="G4184" s="113">
        <f t="shared" si="198"/>
        <v>0</v>
      </c>
      <c r="H4184" s="49">
        <f t="shared" si="197"/>
        <v>0</v>
      </c>
    </row>
    <row r="4185" spans="7:8" x14ac:dyDescent="0.25">
      <c r="G4185" s="113">
        <f t="shared" si="198"/>
        <v>0</v>
      </c>
      <c r="H4185" s="49">
        <f t="shared" si="197"/>
        <v>0</v>
      </c>
    </row>
    <row r="4186" spans="7:8" x14ac:dyDescent="0.25">
      <c r="G4186" s="113">
        <f t="shared" si="198"/>
        <v>0</v>
      </c>
      <c r="H4186" s="49">
        <f t="shared" si="197"/>
        <v>0</v>
      </c>
    </row>
    <row r="4187" spans="7:8" x14ac:dyDescent="0.25">
      <c r="G4187" s="113">
        <f t="shared" si="198"/>
        <v>0</v>
      </c>
      <c r="H4187" s="49">
        <f t="shared" si="197"/>
        <v>0</v>
      </c>
    </row>
    <row r="4188" spans="7:8" x14ac:dyDescent="0.25">
      <c r="G4188" s="113">
        <f t="shared" si="198"/>
        <v>0</v>
      </c>
      <c r="H4188" s="49">
        <f t="shared" si="197"/>
        <v>0</v>
      </c>
    </row>
    <row r="4189" spans="7:8" x14ac:dyDescent="0.25">
      <c r="G4189" s="113">
        <f t="shared" si="198"/>
        <v>0</v>
      </c>
      <c r="H4189" s="49">
        <f t="shared" si="197"/>
        <v>0</v>
      </c>
    </row>
    <row r="4190" spans="7:8" x14ac:dyDescent="0.25">
      <c r="G4190" s="113">
        <f t="shared" si="198"/>
        <v>0</v>
      </c>
      <c r="H4190" s="49">
        <f t="shared" si="197"/>
        <v>0</v>
      </c>
    </row>
    <row r="4191" spans="7:8" x14ac:dyDescent="0.25">
      <c r="G4191" s="113">
        <f t="shared" si="198"/>
        <v>0</v>
      </c>
      <c r="H4191" s="49">
        <f t="shared" si="197"/>
        <v>0</v>
      </c>
    </row>
    <row r="4192" spans="7:8" x14ac:dyDescent="0.25">
      <c r="G4192" s="113">
        <f t="shared" si="198"/>
        <v>0</v>
      </c>
      <c r="H4192" s="49">
        <f t="shared" si="197"/>
        <v>0</v>
      </c>
    </row>
    <row r="4193" spans="7:8" x14ac:dyDescent="0.25">
      <c r="G4193" s="113">
        <f t="shared" si="198"/>
        <v>0</v>
      </c>
      <c r="H4193" s="49">
        <f t="shared" si="197"/>
        <v>0</v>
      </c>
    </row>
    <row r="4194" spans="7:8" x14ac:dyDescent="0.25">
      <c r="G4194" s="113">
        <f t="shared" si="198"/>
        <v>0</v>
      </c>
      <c r="H4194" s="49">
        <f t="shared" si="197"/>
        <v>0</v>
      </c>
    </row>
    <row r="4195" spans="7:8" x14ac:dyDescent="0.25">
      <c r="G4195" s="113">
        <f t="shared" si="198"/>
        <v>0</v>
      </c>
      <c r="H4195" s="49">
        <f t="shared" si="197"/>
        <v>0</v>
      </c>
    </row>
    <row r="4196" spans="7:8" x14ac:dyDescent="0.25">
      <c r="G4196" s="113">
        <f t="shared" si="198"/>
        <v>0</v>
      </c>
      <c r="H4196" s="49">
        <f t="shared" si="197"/>
        <v>0</v>
      </c>
    </row>
    <row r="4197" spans="7:8" x14ac:dyDescent="0.25">
      <c r="G4197" s="113">
        <f t="shared" si="198"/>
        <v>0</v>
      </c>
      <c r="H4197" s="49">
        <f t="shared" si="197"/>
        <v>0</v>
      </c>
    </row>
    <row r="4198" spans="7:8" x14ac:dyDescent="0.25">
      <c r="G4198" s="113">
        <f t="shared" si="198"/>
        <v>0</v>
      </c>
      <c r="H4198" s="49">
        <f t="shared" si="197"/>
        <v>0</v>
      </c>
    </row>
    <row r="4199" spans="7:8" x14ac:dyDescent="0.25">
      <c r="G4199" s="113">
        <f t="shared" si="198"/>
        <v>0</v>
      </c>
      <c r="H4199" s="49">
        <f t="shared" si="197"/>
        <v>0</v>
      </c>
    </row>
    <row r="4200" spans="7:8" x14ac:dyDescent="0.25">
      <c r="G4200" s="113">
        <f t="shared" si="198"/>
        <v>0</v>
      </c>
      <c r="H4200" s="49">
        <f t="shared" si="197"/>
        <v>0</v>
      </c>
    </row>
    <row r="4201" spans="7:8" x14ac:dyDescent="0.25">
      <c r="G4201" s="113">
        <f t="shared" si="198"/>
        <v>0</v>
      </c>
      <c r="H4201" s="49">
        <f t="shared" si="197"/>
        <v>0</v>
      </c>
    </row>
    <row r="4202" spans="7:8" x14ac:dyDescent="0.25">
      <c r="G4202" s="113">
        <f t="shared" si="198"/>
        <v>0</v>
      </c>
      <c r="H4202" s="49">
        <f t="shared" si="197"/>
        <v>0</v>
      </c>
    </row>
    <row r="4203" spans="7:8" x14ac:dyDescent="0.25">
      <c r="G4203" s="113">
        <f t="shared" si="198"/>
        <v>0</v>
      </c>
      <c r="H4203" s="49">
        <f t="shared" si="197"/>
        <v>0</v>
      </c>
    </row>
    <row r="4204" spans="7:8" x14ac:dyDescent="0.25">
      <c r="G4204" s="113">
        <f t="shared" si="198"/>
        <v>0</v>
      </c>
      <c r="H4204" s="49">
        <f t="shared" si="197"/>
        <v>0</v>
      </c>
    </row>
    <row r="4205" spans="7:8" x14ac:dyDescent="0.25">
      <c r="G4205" s="113">
        <f t="shared" si="198"/>
        <v>0</v>
      </c>
      <c r="H4205" s="49">
        <f t="shared" si="197"/>
        <v>0</v>
      </c>
    </row>
    <row r="4206" spans="7:8" x14ac:dyDescent="0.25">
      <c r="G4206" s="113">
        <f t="shared" si="198"/>
        <v>0</v>
      </c>
      <c r="H4206" s="49">
        <f t="shared" si="197"/>
        <v>0</v>
      </c>
    </row>
    <row r="4207" spans="7:8" x14ac:dyDescent="0.25">
      <c r="G4207" s="113">
        <f t="shared" si="198"/>
        <v>0</v>
      </c>
      <c r="H4207" s="49">
        <f t="shared" si="197"/>
        <v>0</v>
      </c>
    </row>
    <row r="4208" spans="7:8" x14ac:dyDescent="0.25">
      <c r="G4208" s="113">
        <f t="shared" si="198"/>
        <v>0</v>
      </c>
      <c r="H4208" s="49">
        <f t="shared" si="197"/>
        <v>0</v>
      </c>
    </row>
    <row r="4209" spans="7:8" x14ac:dyDescent="0.25">
      <c r="G4209" s="113">
        <f t="shared" si="198"/>
        <v>0</v>
      </c>
      <c r="H4209" s="49">
        <f t="shared" si="197"/>
        <v>0</v>
      </c>
    </row>
    <row r="4210" spans="7:8" x14ac:dyDescent="0.25">
      <c r="G4210" s="113">
        <f t="shared" si="198"/>
        <v>0</v>
      </c>
      <c r="H4210" s="49">
        <f t="shared" si="197"/>
        <v>0</v>
      </c>
    </row>
    <row r="4211" spans="7:8" x14ac:dyDescent="0.25">
      <c r="G4211" s="113">
        <f t="shared" si="198"/>
        <v>0</v>
      </c>
      <c r="H4211" s="49">
        <f t="shared" si="197"/>
        <v>0</v>
      </c>
    </row>
    <row r="4212" spans="7:8" x14ac:dyDescent="0.25">
      <c r="G4212" s="113">
        <f t="shared" si="198"/>
        <v>0</v>
      </c>
      <c r="H4212" s="49">
        <f t="shared" si="197"/>
        <v>0</v>
      </c>
    </row>
    <row r="4213" spans="7:8" x14ac:dyDescent="0.25">
      <c r="G4213" s="113">
        <f t="shared" si="198"/>
        <v>0</v>
      </c>
      <c r="H4213" s="49">
        <f t="shared" si="197"/>
        <v>0</v>
      </c>
    </row>
    <row r="4214" spans="7:8" x14ac:dyDescent="0.25">
      <c r="G4214" s="113">
        <f t="shared" si="198"/>
        <v>0</v>
      </c>
      <c r="H4214" s="49">
        <f t="shared" si="197"/>
        <v>0</v>
      </c>
    </row>
    <row r="4215" spans="7:8" x14ac:dyDescent="0.25">
      <c r="G4215" s="113">
        <f t="shared" si="198"/>
        <v>0</v>
      </c>
      <c r="H4215" s="49">
        <f t="shared" si="197"/>
        <v>0</v>
      </c>
    </row>
    <row r="4216" spans="7:8" x14ac:dyDescent="0.25">
      <c r="G4216" s="113">
        <f t="shared" si="198"/>
        <v>0</v>
      </c>
      <c r="H4216" s="49">
        <f t="shared" si="197"/>
        <v>0</v>
      </c>
    </row>
    <row r="4217" spans="7:8" x14ac:dyDescent="0.25">
      <c r="G4217" s="113">
        <f t="shared" si="198"/>
        <v>0</v>
      </c>
      <c r="H4217" s="49">
        <f t="shared" si="197"/>
        <v>0</v>
      </c>
    </row>
    <row r="4218" spans="7:8" x14ac:dyDescent="0.25">
      <c r="G4218" s="113">
        <f t="shared" si="198"/>
        <v>0</v>
      </c>
      <c r="H4218" s="49">
        <f t="shared" si="197"/>
        <v>0</v>
      </c>
    </row>
    <row r="4219" spans="7:8" x14ac:dyDescent="0.25">
      <c r="G4219" s="113">
        <f t="shared" si="198"/>
        <v>0</v>
      </c>
      <c r="H4219" s="49">
        <f t="shared" si="197"/>
        <v>0</v>
      </c>
    </row>
    <row r="4220" spans="7:8" x14ac:dyDescent="0.25">
      <c r="G4220" s="113">
        <f t="shared" si="198"/>
        <v>0</v>
      </c>
      <c r="H4220" s="49">
        <f t="shared" si="197"/>
        <v>0</v>
      </c>
    </row>
    <row r="4221" spans="7:8" x14ac:dyDescent="0.25">
      <c r="G4221" s="113">
        <f t="shared" si="198"/>
        <v>0</v>
      </c>
      <c r="H4221" s="49">
        <f t="shared" si="197"/>
        <v>0</v>
      </c>
    </row>
    <row r="4222" spans="7:8" x14ac:dyDescent="0.25">
      <c r="G4222" s="113">
        <f t="shared" si="198"/>
        <v>0</v>
      </c>
      <c r="H4222" s="49">
        <f t="shared" si="197"/>
        <v>0</v>
      </c>
    </row>
    <row r="4223" spans="7:8" x14ac:dyDescent="0.25">
      <c r="G4223" s="113">
        <f t="shared" si="198"/>
        <v>0</v>
      </c>
      <c r="H4223" s="49">
        <f t="shared" si="197"/>
        <v>0</v>
      </c>
    </row>
    <row r="4224" spans="7:8" x14ac:dyDescent="0.25">
      <c r="G4224" s="113">
        <f t="shared" si="198"/>
        <v>0</v>
      </c>
      <c r="H4224" s="49">
        <f t="shared" si="197"/>
        <v>0</v>
      </c>
    </row>
    <row r="4225" spans="7:8" x14ac:dyDescent="0.25">
      <c r="G4225" s="113">
        <f t="shared" si="198"/>
        <v>0</v>
      </c>
      <c r="H4225" s="49">
        <f t="shared" si="197"/>
        <v>0</v>
      </c>
    </row>
    <row r="4226" spans="7:8" x14ac:dyDescent="0.25">
      <c r="G4226" s="113">
        <f t="shared" si="198"/>
        <v>0</v>
      </c>
      <c r="H4226" s="49">
        <f t="shared" si="197"/>
        <v>0</v>
      </c>
    </row>
    <row r="4227" spans="7:8" x14ac:dyDescent="0.25">
      <c r="G4227" s="113">
        <f t="shared" si="198"/>
        <v>0</v>
      </c>
      <c r="H4227" s="49">
        <f t="shared" ref="H4227:H4290" si="199">IFERROR(G4227 * E4227, 0)</f>
        <v>0</v>
      </c>
    </row>
    <row r="4228" spans="7:8" x14ac:dyDescent="0.25">
      <c r="G4228" s="113">
        <f t="shared" si="198"/>
        <v>0</v>
      </c>
      <c r="H4228" s="49">
        <f t="shared" si="199"/>
        <v>0</v>
      </c>
    </row>
    <row r="4229" spans="7:8" x14ac:dyDescent="0.25">
      <c r="G4229" s="113">
        <f t="shared" si="198"/>
        <v>0</v>
      </c>
      <c r="H4229" s="49">
        <f t="shared" si="199"/>
        <v>0</v>
      </c>
    </row>
    <row r="4230" spans="7:8" x14ac:dyDescent="0.25">
      <c r="G4230" s="113">
        <f t="shared" si="198"/>
        <v>0</v>
      </c>
      <c r="H4230" s="49">
        <f t="shared" si="199"/>
        <v>0</v>
      </c>
    </row>
    <row r="4231" spans="7:8" x14ac:dyDescent="0.25">
      <c r="G4231" s="113">
        <f t="shared" si="198"/>
        <v>0</v>
      </c>
      <c r="H4231" s="49">
        <f t="shared" si="199"/>
        <v>0</v>
      </c>
    </row>
    <row r="4232" spans="7:8" x14ac:dyDescent="0.25">
      <c r="G4232" s="113">
        <f t="shared" si="198"/>
        <v>0</v>
      </c>
      <c r="H4232" s="49">
        <f t="shared" si="199"/>
        <v>0</v>
      </c>
    </row>
    <row r="4233" spans="7:8" x14ac:dyDescent="0.25">
      <c r="G4233" s="113">
        <f t="shared" si="198"/>
        <v>0</v>
      </c>
      <c r="H4233" s="49">
        <f t="shared" si="199"/>
        <v>0</v>
      </c>
    </row>
    <row r="4234" spans="7:8" x14ac:dyDescent="0.25">
      <c r="G4234" s="113">
        <f t="shared" si="198"/>
        <v>0</v>
      </c>
      <c r="H4234" s="49">
        <f t="shared" si="199"/>
        <v>0</v>
      </c>
    </row>
    <row r="4235" spans="7:8" x14ac:dyDescent="0.25">
      <c r="G4235" s="113">
        <f t="shared" si="198"/>
        <v>0</v>
      </c>
      <c r="H4235" s="49">
        <f t="shared" si="199"/>
        <v>0</v>
      </c>
    </row>
    <row r="4236" spans="7:8" x14ac:dyDescent="0.25">
      <c r="G4236" s="113">
        <f t="shared" si="198"/>
        <v>0</v>
      </c>
      <c r="H4236" s="49">
        <f t="shared" si="199"/>
        <v>0</v>
      </c>
    </row>
    <row r="4237" spans="7:8" x14ac:dyDescent="0.25">
      <c r="G4237" s="113">
        <f t="shared" si="198"/>
        <v>0</v>
      </c>
      <c r="H4237" s="49">
        <f t="shared" si="199"/>
        <v>0</v>
      </c>
    </row>
    <row r="4238" spans="7:8" x14ac:dyDescent="0.25">
      <c r="G4238" s="113">
        <f t="shared" si="198"/>
        <v>0</v>
      </c>
      <c r="H4238" s="49">
        <f t="shared" si="199"/>
        <v>0</v>
      </c>
    </row>
    <row r="4239" spans="7:8" x14ac:dyDescent="0.25">
      <c r="G4239" s="113">
        <f t="shared" si="198"/>
        <v>0</v>
      </c>
      <c r="H4239" s="49">
        <f t="shared" si="199"/>
        <v>0</v>
      </c>
    </row>
    <row r="4240" spans="7:8" x14ac:dyDescent="0.25">
      <c r="G4240" s="113">
        <f t="shared" si="198"/>
        <v>0</v>
      </c>
      <c r="H4240" s="49">
        <f t="shared" si="199"/>
        <v>0</v>
      </c>
    </row>
    <row r="4241" spans="7:8" x14ac:dyDescent="0.25">
      <c r="G4241" s="113">
        <f t="shared" ref="G4241:G4304" si="200">IFERROR(IF(B4241=" ",0,B4241)+IF(C4241=" ",0,C4241)-IF(D4241=" ",0,D4241),0)</f>
        <v>0</v>
      </c>
      <c r="H4241" s="49">
        <f t="shared" si="199"/>
        <v>0</v>
      </c>
    </row>
    <row r="4242" spans="7:8" x14ac:dyDescent="0.25">
      <c r="G4242" s="113">
        <f t="shared" si="200"/>
        <v>0</v>
      </c>
      <c r="H4242" s="49">
        <f t="shared" si="199"/>
        <v>0</v>
      </c>
    </row>
    <row r="4243" spans="7:8" x14ac:dyDescent="0.25">
      <c r="G4243" s="113">
        <f t="shared" si="200"/>
        <v>0</v>
      </c>
      <c r="H4243" s="49">
        <f t="shared" si="199"/>
        <v>0</v>
      </c>
    </row>
    <row r="4244" spans="7:8" x14ac:dyDescent="0.25">
      <c r="G4244" s="113">
        <f t="shared" si="200"/>
        <v>0</v>
      </c>
      <c r="H4244" s="49">
        <f t="shared" si="199"/>
        <v>0</v>
      </c>
    </row>
    <row r="4245" spans="7:8" x14ac:dyDescent="0.25">
      <c r="G4245" s="113">
        <f t="shared" si="200"/>
        <v>0</v>
      </c>
      <c r="H4245" s="49">
        <f t="shared" si="199"/>
        <v>0</v>
      </c>
    </row>
    <row r="4246" spans="7:8" x14ac:dyDescent="0.25">
      <c r="G4246" s="113">
        <f t="shared" si="200"/>
        <v>0</v>
      </c>
      <c r="H4246" s="49">
        <f t="shared" si="199"/>
        <v>0</v>
      </c>
    </row>
    <row r="4247" spans="7:8" x14ac:dyDescent="0.25">
      <c r="G4247" s="113">
        <f t="shared" si="200"/>
        <v>0</v>
      </c>
      <c r="H4247" s="49">
        <f t="shared" si="199"/>
        <v>0</v>
      </c>
    </row>
    <row r="4248" spans="7:8" x14ac:dyDescent="0.25">
      <c r="G4248" s="113">
        <f t="shared" si="200"/>
        <v>0</v>
      </c>
      <c r="H4248" s="49">
        <f t="shared" si="199"/>
        <v>0</v>
      </c>
    </row>
    <row r="4249" spans="7:8" x14ac:dyDescent="0.25">
      <c r="G4249" s="113">
        <f t="shared" si="200"/>
        <v>0</v>
      </c>
      <c r="H4249" s="49">
        <f t="shared" si="199"/>
        <v>0</v>
      </c>
    </row>
    <row r="4250" spans="7:8" x14ac:dyDescent="0.25">
      <c r="G4250" s="113">
        <f t="shared" si="200"/>
        <v>0</v>
      </c>
      <c r="H4250" s="49">
        <f t="shared" si="199"/>
        <v>0</v>
      </c>
    </row>
    <row r="4251" spans="7:8" x14ac:dyDescent="0.25">
      <c r="G4251" s="113">
        <f t="shared" si="200"/>
        <v>0</v>
      </c>
      <c r="H4251" s="49">
        <f t="shared" si="199"/>
        <v>0</v>
      </c>
    </row>
    <row r="4252" spans="7:8" x14ac:dyDescent="0.25">
      <c r="G4252" s="113">
        <f t="shared" si="200"/>
        <v>0</v>
      </c>
      <c r="H4252" s="49">
        <f t="shared" si="199"/>
        <v>0</v>
      </c>
    </row>
    <row r="4253" spans="7:8" x14ac:dyDescent="0.25">
      <c r="G4253" s="113">
        <f t="shared" si="200"/>
        <v>0</v>
      </c>
      <c r="H4253" s="49">
        <f t="shared" si="199"/>
        <v>0</v>
      </c>
    </row>
    <row r="4254" spans="7:8" x14ac:dyDescent="0.25">
      <c r="G4254" s="113">
        <f t="shared" si="200"/>
        <v>0</v>
      </c>
      <c r="H4254" s="49">
        <f t="shared" si="199"/>
        <v>0</v>
      </c>
    </row>
    <row r="4255" spans="7:8" x14ac:dyDescent="0.25">
      <c r="G4255" s="113">
        <f t="shared" si="200"/>
        <v>0</v>
      </c>
      <c r="H4255" s="49">
        <f t="shared" si="199"/>
        <v>0</v>
      </c>
    </row>
    <row r="4256" spans="7:8" x14ac:dyDescent="0.25">
      <c r="G4256" s="113">
        <f t="shared" si="200"/>
        <v>0</v>
      </c>
      <c r="H4256" s="49">
        <f t="shared" si="199"/>
        <v>0</v>
      </c>
    </row>
    <row r="4257" spans="7:8" x14ac:dyDescent="0.25">
      <c r="G4257" s="113">
        <f t="shared" si="200"/>
        <v>0</v>
      </c>
      <c r="H4257" s="49">
        <f t="shared" si="199"/>
        <v>0</v>
      </c>
    </row>
    <row r="4258" spans="7:8" x14ac:dyDescent="0.25">
      <c r="G4258" s="113">
        <f t="shared" si="200"/>
        <v>0</v>
      </c>
      <c r="H4258" s="49">
        <f t="shared" si="199"/>
        <v>0</v>
      </c>
    </row>
    <row r="4259" spans="7:8" x14ac:dyDescent="0.25">
      <c r="G4259" s="113">
        <f t="shared" si="200"/>
        <v>0</v>
      </c>
      <c r="H4259" s="49">
        <f t="shared" si="199"/>
        <v>0</v>
      </c>
    </row>
    <row r="4260" spans="7:8" x14ac:dyDescent="0.25">
      <c r="G4260" s="113">
        <f t="shared" si="200"/>
        <v>0</v>
      </c>
      <c r="H4260" s="49">
        <f t="shared" si="199"/>
        <v>0</v>
      </c>
    </row>
    <row r="4261" spans="7:8" x14ac:dyDescent="0.25">
      <c r="G4261" s="113">
        <f t="shared" si="200"/>
        <v>0</v>
      </c>
      <c r="H4261" s="49">
        <f t="shared" si="199"/>
        <v>0</v>
      </c>
    </row>
    <row r="4262" spans="7:8" x14ac:dyDescent="0.25">
      <c r="G4262" s="113">
        <f t="shared" si="200"/>
        <v>0</v>
      </c>
      <c r="H4262" s="49">
        <f t="shared" si="199"/>
        <v>0</v>
      </c>
    </row>
    <row r="4263" spans="7:8" x14ac:dyDescent="0.25">
      <c r="G4263" s="113">
        <f t="shared" si="200"/>
        <v>0</v>
      </c>
      <c r="H4263" s="49">
        <f t="shared" si="199"/>
        <v>0</v>
      </c>
    </row>
    <row r="4264" spans="7:8" x14ac:dyDescent="0.25">
      <c r="G4264" s="113">
        <f t="shared" si="200"/>
        <v>0</v>
      </c>
      <c r="H4264" s="49">
        <f t="shared" si="199"/>
        <v>0</v>
      </c>
    </row>
    <row r="4265" spans="7:8" x14ac:dyDescent="0.25">
      <c r="G4265" s="113">
        <f t="shared" si="200"/>
        <v>0</v>
      </c>
      <c r="H4265" s="49">
        <f t="shared" si="199"/>
        <v>0</v>
      </c>
    </row>
    <row r="4266" spans="7:8" x14ac:dyDescent="0.25">
      <c r="G4266" s="113">
        <f t="shared" si="200"/>
        <v>0</v>
      </c>
      <c r="H4266" s="49">
        <f t="shared" si="199"/>
        <v>0</v>
      </c>
    </row>
    <row r="4267" spans="7:8" x14ac:dyDescent="0.25">
      <c r="G4267" s="113">
        <f t="shared" si="200"/>
        <v>0</v>
      </c>
      <c r="H4267" s="49">
        <f t="shared" si="199"/>
        <v>0</v>
      </c>
    </row>
    <row r="4268" spans="7:8" x14ac:dyDescent="0.25">
      <c r="G4268" s="113">
        <f t="shared" si="200"/>
        <v>0</v>
      </c>
      <c r="H4268" s="49">
        <f t="shared" si="199"/>
        <v>0</v>
      </c>
    </row>
    <row r="4269" spans="7:8" x14ac:dyDescent="0.25">
      <c r="G4269" s="113">
        <f t="shared" si="200"/>
        <v>0</v>
      </c>
      <c r="H4269" s="49">
        <f t="shared" si="199"/>
        <v>0</v>
      </c>
    </row>
    <row r="4270" spans="7:8" x14ac:dyDescent="0.25">
      <c r="G4270" s="113">
        <f t="shared" si="200"/>
        <v>0</v>
      </c>
      <c r="H4270" s="49">
        <f t="shared" si="199"/>
        <v>0</v>
      </c>
    </row>
    <row r="4271" spans="7:8" x14ac:dyDescent="0.25">
      <c r="G4271" s="113">
        <f t="shared" si="200"/>
        <v>0</v>
      </c>
      <c r="H4271" s="49">
        <f t="shared" si="199"/>
        <v>0</v>
      </c>
    </row>
    <row r="4272" spans="7:8" x14ac:dyDescent="0.25">
      <c r="G4272" s="113">
        <f t="shared" si="200"/>
        <v>0</v>
      </c>
      <c r="H4272" s="49">
        <f t="shared" si="199"/>
        <v>0</v>
      </c>
    </row>
    <row r="4273" spans="7:8" x14ac:dyDescent="0.25">
      <c r="G4273" s="113">
        <f t="shared" si="200"/>
        <v>0</v>
      </c>
      <c r="H4273" s="49">
        <f t="shared" si="199"/>
        <v>0</v>
      </c>
    </row>
    <row r="4274" spans="7:8" x14ac:dyDescent="0.25">
      <c r="G4274" s="113">
        <f t="shared" si="200"/>
        <v>0</v>
      </c>
      <c r="H4274" s="49">
        <f t="shared" si="199"/>
        <v>0</v>
      </c>
    </row>
    <row r="4275" spans="7:8" x14ac:dyDescent="0.25">
      <c r="G4275" s="113">
        <f t="shared" si="200"/>
        <v>0</v>
      </c>
      <c r="H4275" s="49">
        <f t="shared" si="199"/>
        <v>0</v>
      </c>
    </row>
    <row r="4276" spans="7:8" x14ac:dyDescent="0.25">
      <c r="G4276" s="113">
        <f t="shared" si="200"/>
        <v>0</v>
      </c>
      <c r="H4276" s="49">
        <f t="shared" si="199"/>
        <v>0</v>
      </c>
    </row>
    <row r="4277" spans="7:8" x14ac:dyDescent="0.25">
      <c r="G4277" s="113">
        <f t="shared" si="200"/>
        <v>0</v>
      </c>
      <c r="H4277" s="49">
        <f t="shared" si="199"/>
        <v>0</v>
      </c>
    </row>
    <row r="4278" spans="7:8" x14ac:dyDescent="0.25">
      <c r="G4278" s="113">
        <f t="shared" si="200"/>
        <v>0</v>
      </c>
      <c r="H4278" s="49">
        <f t="shared" si="199"/>
        <v>0</v>
      </c>
    </row>
    <row r="4279" spans="7:8" x14ac:dyDescent="0.25">
      <c r="G4279" s="113">
        <f t="shared" si="200"/>
        <v>0</v>
      </c>
      <c r="H4279" s="49">
        <f t="shared" si="199"/>
        <v>0</v>
      </c>
    </row>
    <row r="4280" spans="7:8" x14ac:dyDescent="0.25">
      <c r="G4280" s="113">
        <f t="shared" si="200"/>
        <v>0</v>
      </c>
      <c r="H4280" s="49">
        <f t="shared" si="199"/>
        <v>0</v>
      </c>
    </row>
    <row r="4281" spans="7:8" x14ac:dyDescent="0.25">
      <c r="G4281" s="113">
        <f t="shared" si="200"/>
        <v>0</v>
      </c>
      <c r="H4281" s="49">
        <f t="shared" si="199"/>
        <v>0</v>
      </c>
    </row>
    <row r="4282" spans="7:8" x14ac:dyDescent="0.25">
      <c r="G4282" s="113">
        <f t="shared" si="200"/>
        <v>0</v>
      </c>
      <c r="H4282" s="49">
        <f t="shared" si="199"/>
        <v>0</v>
      </c>
    </row>
    <row r="4283" spans="7:8" x14ac:dyDescent="0.25">
      <c r="G4283" s="113">
        <f t="shared" si="200"/>
        <v>0</v>
      </c>
      <c r="H4283" s="49">
        <f t="shared" si="199"/>
        <v>0</v>
      </c>
    </row>
    <row r="4284" spans="7:8" x14ac:dyDescent="0.25">
      <c r="G4284" s="113">
        <f t="shared" si="200"/>
        <v>0</v>
      </c>
      <c r="H4284" s="49">
        <f t="shared" si="199"/>
        <v>0</v>
      </c>
    </row>
    <row r="4285" spans="7:8" x14ac:dyDescent="0.25">
      <c r="G4285" s="113">
        <f t="shared" si="200"/>
        <v>0</v>
      </c>
      <c r="H4285" s="49">
        <f t="shared" si="199"/>
        <v>0</v>
      </c>
    </row>
    <row r="4286" spans="7:8" x14ac:dyDescent="0.25">
      <c r="G4286" s="113">
        <f t="shared" si="200"/>
        <v>0</v>
      </c>
      <c r="H4286" s="49">
        <f t="shared" si="199"/>
        <v>0</v>
      </c>
    </row>
    <row r="4287" spans="7:8" x14ac:dyDescent="0.25">
      <c r="G4287" s="113">
        <f t="shared" si="200"/>
        <v>0</v>
      </c>
      <c r="H4287" s="49">
        <f t="shared" si="199"/>
        <v>0</v>
      </c>
    </row>
    <row r="4288" spans="7:8" x14ac:dyDescent="0.25">
      <c r="G4288" s="113">
        <f t="shared" si="200"/>
        <v>0</v>
      </c>
      <c r="H4288" s="49">
        <f t="shared" si="199"/>
        <v>0</v>
      </c>
    </row>
    <row r="4289" spans="7:8" x14ac:dyDescent="0.25">
      <c r="G4289" s="113">
        <f t="shared" si="200"/>
        <v>0</v>
      </c>
      <c r="H4289" s="49">
        <f t="shared" si="199"/>
        <v>0</v>
      </c>
    </row>
    <row r="4290" spans="7:8" x14ac:dyDescent="0.25">
      <c r="G4290" s="113">
        <f t="shared" si="200"/>
        <v>0</v>
      </c>
      <c r="H4290" s="49">
        <f t="shared" si="199"/>
        <v>0</v>
      </c>
    </row>
    <row r="4291" spans="7:8" x14ac:dyDescent="0.25">
      <c r="G4291" s="113">
        <f t="shared" si="200"/>
        <v>0</v>
      </c>
      <c r="H4291" s="49">
        <f t="shared" ref="H4291:H4354" si="201">IFERROR(G4291 * E4291, 0)</f>
        <v>0</v>
      </c>
    </row>
    <row r="4292" spans="7:8" x14ac:dyDescent="0.25">
      <c r="G4292" s="113">
        <f t="shared" si="200"/>
        <v>0</v>
      </c>
      <c r="H4292" s="49">
        <f t="shared" si="201"/>
        <v>0</v>
      </c>
    </row>
    <row r="4293" spans="7:8" x14ac:dyDescent="0.25">
      <c r="G4293" s="113">
        <f t="shared" si="200"/>
        <v>0</v>
      </c>
      <c r="H4293" s="49">
        <f t="shared" si="201"/>
        <v>0</v>
      </c>
    </row>
    <row r="4294" spans="7:8" x14ac:dyDescent="0.25">
      <c r="G4294" s="113">
        <f t="shared" si="200"/>
        <v>0</v>
      </c>
      <c r="H4294" s="49">
        <f t="shared" si="201"/>
        <v>0</v>
      </c>
    </row>
    <row r="4295" spans="7:8" x14ac:dyDescent="0.25">
      <c r="G4295" s="113">
        <f t="shared" si="200"/>
        <v>0</v>
      </c>
      <c r="H4295" s="49">
        <f t="shared" si="201"/>
        <v>0</v>
      </c>
    </row>
    <row r="4296" spans="7:8" x14ac:dyDescent="0.25">
      <c r="G4296" s="113">
        <f t="shared" si="200"/>
        <v>0</v>
      </c>
      <c r="H4296" s="49">
        <f t="shared" si="201"/>
        <v>0</v>
      </c>
    </row>
    <row r="4297" spans="7:8" x14ac:dyDescent="0.25">
      <c r="G4297" s="113">
        <f t="shared" si="200"/>
        <v>0</v>
      </c>
      <c r="H4297" s="49">
        <f t="shared" si="201"/>
        <v>0</v>
      </c>
    </row>
    <row r="4298" spans="7:8" x14ac:dyDescent="0.25">
      <c r="G4298" s="113">
        <f t="shared" si="200"/>
        <v>0</v>
      </c>
      <c r="H4298" s="49">
        <f t="shared" si="201"/>
        <v>0</v>
      </c>
    </row>
    <row r="4299" spans="7:8" x14ac:dyDescent="0.25">
      <c r="G4299" s="113">
        <f t="shared" si="200"/>
        <v>0</v>
      </c>
      <c r="H4299" s="49">
        <f t="shared" si="201"/>
        <v>0</v>
      </c>
    </row>
    <row r="4300" spans="7:8" x14ac:dyDescent="0.25">
      <c r="G4300" s="113">
        <f t="shared" si="200"/>
        <v>0</v>
      </c>
      <c r="H4300" s="49">
        <f t="shared" si="201"/>
        <v>0</v>
      </c>
    </row>
    <row r="4301" spans="7:8" x14ac:dyDescent="0.25">
      <c r="G4301" s="113">
        <f t="shared" si="200"/>
        <v>0</v>
      </c>
      <c r="H4301" s="49">
        <f t="shared" si="201"/>
        <v>0</v>
      </c>
    </row>
    <row r="4302" spans="7:8" x14ac:dyDescent="0.25">
      <c r="G4302" s="113">
        <f t="shared" si="200"/>
        <v>0</v>
      </c>
      <c r="H4302" s="49">
        <f t="shared" si="201"/>
        <v>0</v>
      </c>
    </row>
    <row r="4303" spans="7:8" x14ac:dyDescent="0.25">
      <c r="G4303" s="113">
        <f t="shared" si="200"/>
        <v>0</v>
      </c>
      <c r="H4303" s="49">
        <f t="shared" si="201"/>
        <v>0</v>
      </c>
    </row>
    <row r="4304" spans="7:8" x14ac:dyDescent="0.25">
      <c r="G4304" s="113">
        <f t="shared" si="200"/>
        <v>0</v>
      </c>
      <c r="H4304" s="49">
        <f t="shared" si="201"/>
        <v>0</v>
      </c>
    </row>
    <row r="4305" spans="7:8" x14ac:dyDescent="0.25">
      <c r="G4305" s="113">
        <f t="shared" ref="G4305:G4368" si="202">IFERROR(IF(B4305=" ",0,B4305)+IF(C4305=" ",0,C4305)-IF(D4305=" ",0,D4305),0)</f>
        <v>0</v>
      </c>
      <c r="H4305" s="49">
        <f t="shared" si="201"/>
        <v>0</v>
      </c>
    </row>
    <row r="4306" spans="7:8" x14ac:dyDescent="0.25">
      <c r="G4306" s="113">
        <f t="shared" si="202"/>
        <v>0</v>
      </c>
      <c r="H4306" s="49">
        <f t="shared" si="201"/>
        <v>0</v>
      </c>
    </row>
    <row r="4307" spans="7:8" x14ac:dyDescent="0.25">
      <c r="G4307" s="113">
        <f t="shared" si="202"/>
        <v>0</v>
      </c>
      <c r="H4307" s="49">
        <f t="shared" si="201"/>
        <v>0</v>
      </c>
    </row>
    <row r="4308" spans="7:8" x14ac:dyDescent="0.25">
      <c r="G4308" s="113">
        <f t="shared" si="202"/>
        <v>0</v>
      </c>
      <c r="H4308" s="49">
        <f t="shared" si="201"/>
        <v>0</v>
      </c>
    </row>
    <row r="4309" spans="7:8" x14ac:dyDescent="0.25">
      <c r="G4309" s="113">
        <f t="shared" si="202"/>
        <v>0</v>
      </c>
      <c r="H4309" s="49">
        <f t="shared" si="201"/>
        <v>0</v>
      </c>
    </row>
    <row r="4310" spans="7:8" x14ac:dyDescent="0.25">
      <c r="G4310" s="113">
        <f t="shared" si="202"/>
        <v>0</v>
      </c>
      <c r="H4310" s="49">
        <f t="shared" si="201"/>
        <v>0</v>
      </c>
    </row>
    <row r="4311" spans="7:8" x14ac:dyDescent="0.25">
      <c r="G4311" s="113">
        <f t="shared" si="202"/>
        <v>0</v>
      </c>
      <c r="H4311" s="49">
        <f t="shared" si="201"/>
        <v>0</v>
      </c>
    </row>
    <row r="4312" spans="7:8" x14ac:dyDescent="0.25">
      <c r="G4312" s="113">
        <f t="shared" si="202"/>
        <v>0</v>
      </c>
      <c r="H4312" s="49">
        <f t="shared" si="201"/>
        <v>0</v>
      </c>
    </row>
    <row r="4313" spans="7:8" x14ac:dyDescent="0.25">
      <c r="G4313" s="113">
        <f t="shared" si="202"/>
        <v>0</v>
      </c>
      <c r="H4313" s="49">
        <f t="shared" si="201"/>
        <v>0</v>
      </c>
    </row>
    <row r="4314" spans="7:8" x14ac:dyDescent="0.25">
      <c r="G4314" s="113">
        <f t="shared" si="202"/>
        <v>0</v>
      </c>
      <c r="H4314" s="49">
        <f t="shared" si="201"/>
        <v>0</v>
      </c>
    </row>
    <row r="4315" spans="7:8" x14ac:dyDescent="0.25">
      <c r="G4315" s="113">
        <f t="shared" si="202"/>
        <v>0</v>
      </c>
      <c r="H4315" s="49">
        <f t="shared" si="201"/>
        <v>0</v>
      </c>
    </row>
    <row r="4316" spans="7:8" x14ac:dyDescent="0.25">
      <c r="G4316" s="113">
        <f t="shared" si="202"/>
        <v>0</v>
      </c>
      <c r="H4316" s="49">
        <f t="shared" si="201"/>
        <v>0</v>
      </c>
    </row>
    <row r="4317" spans="7:8" x14ac:dyDescent="0.25">
      <c r="G4317" s="113">
        <f t="shared" si="202"/>
        <v>0</v>
      </c>
      <c r="H4317" s="49">
        <f t="shared" si="201"/>
        <v>0</v>
      </c>
    </row>
    <row r="4318" spans="7:8" x14ac:dyDescent="0.25">
      <c r="G4318" s="113">
        <f t="shared" si="202"/>
        <v>0</v>
      </c>
      <c r="H4318" s="49">
        <f t="shared" si="201"/>
        <v>0</v>
      </c>
    </row>
    <row r="4319" spans="7:8" x14ac:dyDescent="0.25">
      <c r="G4319" s="113">
        <f t="shared" si="202"/>
        <v>0</v>
      </c>
      <c r="H4319" s="49">
        <f t="shared" si="201"/>
        <v>0</v>
      </c>
    </row>
    <row r="4320" spans="7:8" x14ac:dyDescent="0.25">
      <c r="G4320" s="113">
        <f t="shared" si="202"/>
        <v>0</v>
      </c>
      <c r="H4320" s="49">
        <f t="shared" si="201"/>
        <v>0</v>
      </c>
    </row>
    <row r="4321" spans="7:8" x14ac:dyDescent="0.25">
      <c r="G4321" s="113">
        <f t="shared" si="202"/>
        <v>0</v>
      </c>
      <c r="H4321" s="49">
        <f t="shared" si="201"/>
        <v>0</v>
      </c>
    </row>
    <row r="4322" spans="7:8" x14ac:dyDescent="0.25">
      <c r="G4322" s="113">
        <f t="shared" si="202"/>
        <v>0</v>
      </c>
      <c r="H4322" s="49">
        <f t="shared" si="201"/>
        <v>0</v>
      </c>
    </row>
    <row r="4323" spans="7:8" x14ac:dyDescent="0.25">
      <c r="G4323" s="113">
        <f t="shared" si="202"/>
        <v>0</v>
      </c>
      <c r="H4323" s="49">
        <f t="shared" si="201"/>
        <v>0</v>
      </c>
    </row>
    <row r="4324" spans="7:8" x14ac:dyDescent="0.25">
      <c r="G4324" s="113">
        <f t="shared" si="202"/>
        <v>0</v>
      </c>
      <c r="H4324" s="49">
        <f t="shared" si="201"/>
        <v>0</v>
      </c>
    </row>
    <row r="4325" spans="7:8" x14ac:dyDescent="0.25">
      <c r="G4325" s="113">
        <f t="shared" si="202"/>
        <v>0</v>
      </c>
      <c r="H4325" s="49">
        <f t="shared" si="201"/>
        <v>0</v>
      </c>
    </row>
    <row r="4326" spans="7:8" x14ac:dyDescent="0.25">
      <c r="G4326" s="113">
        <f t="shared" si="202"/>
        <v>0</v>
      </c>
      <c r="H4326" s="49">
        <f t="shared" si="201"/>
        <v>0</v>
      </c>
    </row>
    <row r="4327" spans="7:8" x14ac:dyDescent="0.25">
      <c r="G4327" s="113">
        <f t="shared" si="202"/>
        <v>0</v>
      </c>
      <c r="H4327" s="49">
        <f t="shared" si="201"/>
        <v>0</v>
      </c>
    </row>
    <row r="4328" spans="7:8" x14ac:dyDescent="0.25">
      <c r="G4328" s="113">
        <f t="shared" si="202"/>
        <v>0</v>
      </c>
      <c r="H4328" s="49">
        <f t="shared" si="201"/>
        <v>0</v>
      </c>
    </row>
    <row r="4329" spans="7:8" x14ac:dyDescent="0.25">
      <c r="G4329" s="113">
        <f t="shared" si="202"/>
        <v>0</v>
      </c>
      <c r="H4329" s="49">
        <f t="shared" si="201"/>
        <v>0</v>
      </c>
    </row>
    <row r="4330" spans="7:8" x14ac:dyDescent="0.25">
      <c r="G4330" s="113">
        <f t="shared" si="202"/>
        <v>0</v>
      </c>
      <c r="H4330" s="49">
        <f t="shared" si="201"/>
        <v>0</v>
      </c>
    </row>
    <row r="4331" spans="7:8" x14ac:dyDescent="0.25">
      <c r="G4331" s="113">
        <f t="shared" si="202"/>
        <v>0</v>
      </c>
      <c r="H4331" s="49">
        <f t="shared" si="201"/>
        <v>0</v>
      </c>
    </row>
    <row r="4332" spans="7:8" x14ac:dyDescent="0.25">
      <c r="G4332" s="113">
        <f t="shared" si="202"/>
        <v>0</v>
      </c>
      <c r="H4332" s="49">
        <f t="shared" si="201"/>
        <v>0</v>
      </c>
    </row>
    <row r="4333" spans="7:8" x14ac:dyDescent="0.25">
      <c r="G4333" s="113">
        <f t="shared" si="202"/>
        <v>0</v>
      </c>
      <c r="H4333" s="49">
        <f t="shared" si="201"/>
        <v>0</v>
      </c>
    </row>
    <row r="4334" spans="7:8" x14ac:dyDescent="0.25">
      <c r="G4334" s="113">
        <f t="shared" si="202"/>
        <v>0</v>
      </c>
      <c r="H4334" s="49">
        <f t="shared" si="201"/>
        <v>0</v>
      </c>
    </row>
    <row r="4335" spans="7:8" x14ac:dyDescent="0.25">
      <c r="G4335" s="113">
        <f t="shared" si="202"/>
        <v>0</v>
      </c>
      <c r="H4335" s="49">
        <f t="shared" si="201"/>
        <v>0</v>
      </c>
    </row>
    <row r="4336" spans="7:8" x14ac:dyDescent="0.25">
      <c r="G4336" s="113">
        <f t="shared" si="202"/>
        <v>0</v>
      </c>
      <c r="H4336" s="49">
        <f t="shared" si="201"/>
        <v>0</v>
      </c>
    </row>
    <row r="4337" spans="7:8" x14ac:dyDescent="0.25">
      <c r="G4337" s="113">
        <f t="shared" si="202"/>
        <v>0</v>
      </c>
      <c r="H4337" s="49">
        <f t="shared" si="201"/>
        <v>0</v>
      </c>
    </row>
    <row r="4338" spans="7:8" x14ac:dyDescent="0.25">
      <c r="G4338" s="113">
        <f t="shared" si="202"/>
        <v>0</v>
      </c>
      <c r="H4338" s="49">
        <f t="shared" si="201"/>
        <v>0</v>
      </c>
    </row>
    <row r="4339" spans="7:8" x14ac:dyDescent="0.25">
      <c r="G4339" s="113">
        <f t="shared" si="202"/>
        <v>0</v>
      </c>
      <c r="H4339" s="49">
        <f t="shared" si="201"/>
        <v>0</v>
      </c>
    </row>
    <row r="4340" spans="7:8" x14ac:dyDescent="0.25">
      <c r="G4340" s="113">
        <f t="shared" si="202"/>
        <v>0</v>
      </c>
      <c r="H4340" s="49">
        <f t="shared" si="201"/>
        <v>0</v>
      </c>
    </row>
    <row r="4341" spans="7:8" x14ac:dyDescent="0.25">
      <c r="G4341" s="113">
        <f t="shared" si="202"/>
        <v>0</v>
      </c>
      <c r="H4341" s="49">
        <f t="shared" si="201"/>
        <v>0</v>
      </c>
    </row>
    <row r="4342" spans="7:8" x14ac:dyDescent="0.25">
      <c r="G4342" s="113">
        <f t="shared" si="202"/>
        <v>0</v>
      </c>
      <c r="H4342" s="49">
        <f t="shared" si="201"/>
        <v>0</v>
      </c>
    </row>
    <row r="4343" spans="7:8" x14ac:dyDescent="0.25">
      <c r="G4343" s="113">
        <f t="shared" si="202"/>
        <v>0</v>
      </c>
      <c r="H4343" s="49">
        <f t="shared" si="201"/>
        <v>0</v>
      </c>
    </row>
    <row r="4344" spans="7:8" x14ac:dyDescent="0.25">
      <c r="G4344" s="113">
        <f t="shared" si="202"/>
        <v>0</v>
      </c>
      <c r="H4344" s="49">
        <f t="shared" si="201"/>
        <v>0</v>
      </c>
    </row>
    <row r="4345" spans="7:8" x14ac:dyDescent="0.25">
      <c r="G4345" s="113">
        <f t="shared" si="202"/>
        <v>0</v>
      </c>
      <c r="H4345" s="49">
        <f t="shared" si="201"/>
        <v>0</v>
      </c>
    </row>
    <row r="4346" spans="7:8" x14ac:dyDescent="0.25">
      <c r="G4346" s="113">
        <f t="shared" si="202"/>
        <v>0</v>
      </c>
      <c r="H4346" s="49">
        <f t="shared" si="201"/>
        <v>0</v>
      </c>
    </row>
    <row r="4347" spans="7:8" x14ac:dyDescent="0.25">
      <c r="G4347" s="113">
        <f t="shared" si="202"/>
        <v>0</v>
      </c>
      <c r="H4347" s="49">
        <f t="shared" si="201"/>
        <v>0</v>
      </c>
    </row>
    <row r="4348" spans="7:8" x14ac:dyDescent="0.25">
      <c r="G4348" s="113">
        <f t="shared" si="202"/>
        <v>0</v>
      </c>
      <c r="H4348" s="49">
        <f t="shared" si="201"/>
        <v>0</v>
      </c>
    </row>
    <row r="4349" spans="7:8" x14ac:dyDescent="0.25">
      <c r="G4349" s="113">
        <f t="shared" si="202"/>
        <v>0</v>
      </c>
      <c r="H4349" s="49">
        <f t="shared" si="201"/>
        <v>0</v>
      </c>
    </row>
    <row r="4350" spans="7:8" x14ac:dyDescent="0.25">
      <c r="G4350" s="113">
        <f t="shared" si="202"/>
        <v>0</v>
      </c>
      <c r="H4350" s="49">
        <f t="shared" si="201"/>
        <v>0</v>
      </c>
    </row>
    <row r="4351" spans="7:8" x14ac:dyDescent="0.25">
      <c r="G4351" s="113">
        <f t="shared" si="202"/>
        <v>0</v>
      </c>
      <c r="H4351" s="49">
        <f t="shared" si="201"/>
        <v>0</v>
      </c>
    </row>
    <row r="4352" spans="7:8" x14ac:dyDescent="0.25">
      <c r="G4352" s="113">
        <f t="shared" si="202"/>
        <v>0</v>
      </c>
      <c r="H4352" s="49">
        <f t="shared" si="201"/>
        <v>0</v>
      </c>
    </row>
    <row r="4353" spans="7:8" x14ac:dyDescent="0.25">
      <c r="G4353" s="113">
        <f t="shared" si="202"/>
        <v>0</v>
      </c>
      <c r="H4353" s="49">
        <f t="shared" si="201"/>
        <v>0</v>
      </c>
    </row>
    <row r="4354" spans="7:8" x14ac:dyDescent="0.25">
      <c r="G4354" s="113">
        <f t="shared" si="202"/>
        <v>0</v>
      </c>
      <c r="H4354" s="49">
        <f t="shared" si="201"/>
        <v>0</v>
      </c>
    </row>
    <row r="4355" spans="7:8" x14ac:dyDescent="0.25">
      <c r="G4355" s="113">
        <f t="shared" si="202"/>
        <v>0</v>
      </c>
      <c r="H4355" s="49">
        <f t="shared" ref="H4355:H4418" si="203">IFERROR(G4355 * E4355, 0)</f>
        <v>0</v>
      </c>
    </row>
    <row r="4356" spans="7:8" x14ac:dyDescent="0.25">
      <c r="G4356" s="113">
        <f t="shared" si="202"/>
        <v>0</v>
      </c>
      <c r="H4356" s="49">
        <f t="shared" si="203"/>
        <v>0</v>
      </c>
    </row>
    <row r="4357" spans="7:8" x14ac:dyDescent="0.25">
      <c r="G4357" s="113">
        <f t="shared" si="202"/>
        <v>0</v>
      </c>
      <c r="H4357" s="49">
        <f t="shared" si="203"/>
        <v>0</v>
      </c>
    </row>
    <row r="4358" spans="7:8" x14ac:dyDescent="0.25">
      <c r="G4358" s="113">
        <f t="shared" si="202"/>
        <v>0</v>
      </c>
      <c r="H4358" s="49">
        <f t="shared" si="203"/>
        <v>0</v>
      </c>
    </row>
    <row r="4359" spans="7:8" x14ac:dyDescent="0.25">
      <c r="G4359" s="113">
        <f t="shared" si="202"/>
        <v>0</v>
      </c>
      <c r="H4359" s="49">
        <f t="shared" si="203"/>
        <v>0</v>
      </c>
    </row>
    <row r="4360" spans="7:8" x14ac:dyDescent="0.25">
      <c r="G4360" s="113">
        <f t="shared" si="202"/>
        <v>0</v>
      </c>
      <c r="H4360" s="49">
        <f t="shared" si="203"/>
        <v>0</v>
      </c>
    </row>
    <row r="4361" spans="7:8" x14ac:dyDescent="0.25">
      <c r="G4361" s="113">
        <f t="shared" si="202"/>
        <v>0</v>
      </c>
      <c r="H4361" s="49">
        <f t="shared" si="203"/>
        <v>0</v>
      </c>
    </row>
    <row r="4362" spans="7:8" x14ac:dyDescent="0.25">
      <c r="G4362" s="113">
        <f t="shared" si="202"/>
        <v>0</v>
      </c>
      <c r="H4362" s="49">
        <f t="shared" si="203"/>
        <v>0</v>
      </c>
    </row>
    <row r="4363" spans="7:8" x14ac:dyDescent="0.25">
      <c r="G4363" s="113">
        <f t="shared" si="202"/>
        <v>0</v>
      </c>
      <c r="H4363" s="49">
        <f t="shared" si="203"/>
        <v>0</v>
      </c>
    </row>
    <row r="4364" spans="7:8" x14ac:dyDescent="0.25">
      <c r="G4364" s="113">
        <f t="shared" si="202"/>
        <v>0</v>
      </c>
      <c r="H4364" s="49">
        <f t="shared" si="203"/>
        <v>0</v>
      </c>
    </row>
    <row r="4365" spans="7:8" x14ac:dyDescent="0.25">
      <c r="G4365" s="113">
        <f t="shared" si="202"/>
        <v>0</v>
      </c>
      <c r="H4365" s="49">
        <f t="shared" si="203"/>
        <v>0</v>
      </c>
    </row>
    <row r="4366" spans="7:8" x14ac:dyDescent="0.25">
      <c r="G4366" s="113">
        <f t="shared" si="202"/>
        <v>0</v>
      </c>
      <c r="H4366" s="49">
        <f t="shared" si="203"/>
        <v>0</v>
      </c>
    </row>
    <row r="4367" spans="7:8" x14ac:dyDescent="0.25">
      <c r="G4367" s="113">
        <f t="shared" si="202"/>
        <v>0</v>
      </c>
      <c r="H4367" s="49">
        <f t="shared" si="203"/>
        <v>0</v>
      </c>
    </row>
    <row r="4368" spans="7:8" x14ac:dyDescent="0.25">
      <c r="G4368" s="113">
        <f t="shared" si="202"/>
        <v>0</v>
      </c>
      <c r="H4368" s="49">
        <f t="shared" si="203"/>
        <v>0</v>
      </c>
    </row>
    <row r="4369" spans="7:8" x14ac:dyDescent="0.25">
      <c r="G4369" s="113">
        <f t="shared" ref="G4369:G4432" si="204">IFERROR(IF(B4369=" ",0,B4369)+IF(C4369=" ",0,C4369)-IF(D4369=" ",0,D4369),0)</f>
        <v>0</v>
      </c>
      <c r="H4369" s="49">
        <f t="shared" si="203"/>
        <v>0</v>
      </c>
    </row>
    <row r="4370" spans="7:8" x14ac:dyDescent="0.25">
      <c r="G4370" s="113">
        <f t="shared" si="204"/>
        <v>0</v>
      </c>
      <c r="H4370" s="49">
        <f t="shared" si="203"/>
        <v>0</v>
      </c>
    </row>
    <row r="4371" spans="7:8" x14ac:dyDescent="0.25">
      <c r="G4371" s="113">
        <f t="shared" si="204"/>
        <v>0</v>
      </c>
      <c r="H4371" s="49">
        <f t="shared" si="203"/>
        <v>0</v>
      </c>
    </row>
    <row r="4372" spans="7:8" x14ac:dyDescent="0.25">
      <c r="G4372" s="113">
        <f t="shared" si="204"/>
        <v>0</v>
      </c>
      <c r="H4372" s="49">
        <f t="shared" si="203"/>
        <v>0</v>
      </c>
    </row>
    <row r="4373" spans="7:8" x14ac:dyDescent="0.25">
      <c r="G4373" s="113">
        <f t="shared" si="204"/>
        <v>0</v>
      </c>
      <c r="H4373" s="49">
        <f t="shared" si="203"/>
        <v>0</v>
      </c>
    </row>
    <row r="4374" spans="7:8" x14ac:dyDescent="0.25">
      <c r="G4374" s="113">
        <f t="shared" si="204"/>
        <v>0</v>
      </c>
      <c r="H4374" s="49">
        <f t="shared" si="203"/>
        <v>0</v>
      </c>
    </row>
    <row r="4375" spans="7:8" x14ac:dyDescent="0.25">
      <c r="G4375" s="113">
        <f t="shared" si="204"/>
        <v>0</v>
      </c>
      <c r="H4375" s="49">
        <f t="shared" si="203"/>
        <v>0</v>
      </c>
    </row>
    <row r="4376" spans="7:8" x14ac:dyDescent="0.25">
      <c r="G4376" s="113">
        <f t="shared" si="204"/>
        <v>0</v>
      </c>
      <c r="H4376" s="49">
        <f t="shared" si="203"/>
        <v>0</v>
      </c>
    </row>
    <row r="4377" spans="7:8" x14ac:dyDescent="0.25">
      <c r="G4377" s="113">
        <f t="shared" si="204"/>
        <v>0</v>
      </c>
      <c r="H4377" s="49">
        <f t="shared" si="203"/>
        <v>0</v>
      </c>
    </row>
    <row r="4378" spans="7:8" x14ac:dyDescent="0.25">
      <c r="G4378" s="113">
        <f t="shared" si="204"/>
        <v>0</v>
      </c>
      <c r="H4378" s="49">
        <f t="shared" si="203"/>
        <v>0</v>
      </c>
    </row>
    <row r="4379" spans="7:8" x14ac:dyDescent="0.25">
      <c r="G4379" s="113">
        <f t="shared" si="204"/>
        <v>0</v>
      </c>
      <c r="H4379" s="49">
        <f t="shared" si="203"/>
        <v>0</v>
      </c>
    </row>
    <row r="4380" spans="7:8" x14ac:dyDescent="0.25">
      <c r="G4380" s="113">
        <f t="shared" si="204"/>
        <v>0</v>
      </c>
      <c r="H4380" s="49">
        <f t="shared" si="203"/>
        <v>0</v>
      </c>
    </row>
    <row r="4381" spans="7:8" x14ac:dyDescent="0.25">
      <c r="G4381" s="113">
        <f t="shared" si="204"/>
        <v>0</v>
      </c>
      <c r="H4381" s="49">
        <f t="shared" si="203"/>
        <v>0</v>
      </c>
    </row>
    <row r="4382" spans="7:8" x14ac:dyDescent="0.25">
      <c r="G4382" s="113">
        <f t="shared" si="204"/>
        <v>0</v>
      </c>
      <c r="H4382" s="49">
        <f t="shared" si="203"/>
        <v>0</v>
      </c>
    </row>
    <row r="4383" spans="7:8" x14ac:dyDescent="0.25">
      <c r="G4383" s="113">
        <f t="shared" si="204"/>
        <v>0</v>
      </c>
      <c r="H4383" s="49">
        <f t="shared" si="203"/>
        <v>0</v>
      </c>
    </row>
    <row r="4384" spans="7:8" x14ac:dyDescent="0.25">
      <c r="G4384" s="113">
        <f t="shared" si="204"/>
        <v>0</v>
      </c>
      <c r="H4384" s="49">
        <f t="shared" si="203"/>
        <v>0</v>
      </c>
    </row>
    <row r="4385" spans="7:8" x14ac:dyDescent="0.25">
      <c r="G4385" s="113">
        <f t="shared" si="204"/>
        <v>0</v>
      </c>
      <c r="H4385" s="49">
        <f t="shared" si="203"/>
        <v>0</v>
      </c>
    </row>
    <row r="4386" spans="7:8" x14ac:dyDescent="0.25">
      <c r="G4386" s="113">
        <f t="shared" si="204"/>
        <v>0</v>
      </c>
      <c r="H4386" s="49">
        <f t="shared" si="203"/>
        <v>0</v>
      </c>
    </row>
    <row r="4387" spans="7:8" x14ac:dyDescent="0.25">
      <c r="G4387" s="113">
        <f t="shared" si="204"/>
        <v>0</v>
      </c>
      <c r="H4387" s="49">
        <f t="shared" si="203"/>
        <v>0</v>
      </c>
    </row>
    <row r="4388" spans="7:8" x14ac:dyDescent="0.25">
      <c r="G4388" s="113">
        <f t="shared" si="204"/>
        <v>0</v>
      </c>
      <c r="H4388" s="49">
        <f t="shared" si="203"/>
        <v>0</v>
      </c>
    </row>
    <row r="4389" spans="7:8" x14ac:dyDescent="0.25">
      <c r="G4389" s="113">
        <f t="shared" si="204"/>
        <v>0</v>
      </c>
      <c r="H4389" s="49">
        <f t="shared" si="203"/>
        <v>0</v>
      </c>
    </row>
    <row r="4390" spans="7:8" x14ac:dyDescent="0.25">
      <c r="G4390" s="113">
        <f t="shared" si="204"/>
        <v>0</v>
      </c>
      <c r="H4390" s="49">
        <f t="shared" si="203"/>
        <v>0</v>
      </c>
    </row>
    <row r="4391" spans="7:8" x14ac:dyDescent="0.25">
      <c r="G4391" s="113">
        <f t="shared" si="204"/>
        <v>0</v>
      </c>
      <c r="H4391" s="49">
        <f t="shared" si="203"/>
        <v>0</v>
      </c>
    </row>
    <row r="4392" spans="7:8" x14ac:dyDescent="0.25">
      <c r="G4392" s="113">
        <f t="shared" si="204"/>
        <v>0</v>
      </c>
      <c r="H4392" s="49">
        <f t="shared" si="203"/>
        <v>0</v>
      </c>
    </row>
    <row r="4393" spans="7:8" x14ac:dyDescent="0.25">
      <c r="G4393" s="113">
        <f t="shared" si="204"/>
        <v>0</v>
      </c>
      <c r="H4393" s="49">
        <f t="shared" si="203"/>
        <v>0</v>
      </c>
    </row>
    <row r="4394" spans="7:8" x14ac:dyDescent="0.25">
      <c r="G4394" s="113">
        <f t="shared" si="204"/>
        <v>0</v>
      </c>
      <c r="H4394" s="49">
        <f t="shared" si="203"/>
        <v>0</v>
      </c>
    </row>
    <row r="4395" spans="7:8" x14ac:dyDescent="0.25">
      <c r="G4395" s="113">
        <f t="shared" si="204"/>
        <v>0</v>
      </c>
      <c r="H4395" s="49">
        <f t="shared" si="203"/>
        <v>0</v>
      </c>
    </row>
    <row r="4396" spans="7:8" x14ac:dyDescent="0.25">
      <c r="G4396" s="113">
        <f t="shared" si="204"/>
        <v>0</v>
      </c>
      <c r="H4396" s="49">
        <f t="shared" si="203"/>
        <v>0</v>
      </c>
    </row>
    <row r="4397" spans="7:8" x14ac:dyDescent="0.25">
      <c r="G4397" s="113">
        <f t="shared" si="204"/>
        <v>0</v>
      </c>
      <c r="H4397" s="49">
        <f t="shared" si="203"/>
        <v>0</v>
      </c>
    </row>
    <row r="4398" spans="7:8" x14ac:dyDescent="0.25">
      <c r="G4398" s="113">
        <f t="shared" si="204"/>
        <v>0</v>
      </c>
      <c r="H4398" s="49">
        <f t="shared" si="203"/>
        <v>0</v>
      </c>
    </row>
    <row r="4399" spans="7:8" x14ac:dyDescent="0.25">
      <c r="G4399" s="113">
        <f t="shared" si="204"/>
        <v>0</v>
      </c>
      <c r="H4399" s="49">
        <f t="shared" si="203"/>
        <v>0</v>
      </c>
    </row>
    <row r="4400" spans="7:8" x14ac:dyDescent="0.25">
      <c r="G4400" s="113">
        <f t="shared" si="204"/>
        <v>0</v>
      </c>
      <c r="H4400" s="49">
        <f t="shared" si="203"/>
        <v>0</v>
      </c>
    </row>
    <row r="4401" spans="7:8" x14ac:dyDescent="0.25">
      <c r="G4401" s="113">
        <f t="shared" si="204"/>
        <v>0</v>
      </c>
      <c r="H4401" s="49">
        <f t="shared" si="203"/>
        <v>0</v>
      </c>
    </row>
    <row r="4402" spans="7:8" x14ac:dyDescent="0.25">
      <c r="G4402" s="113">
        <f t="shared" si="204"/>
        <v>0</v>
      </c>
      <c r="H4402" s="49">
        <f t="shared" si="203"/>
        <v>0</v>
      </c>
    </row>
    <row r="4403" spans="7:8" x14ac:dyDescent="0.25">
      <c r="G4403" s="113">
        <f t="shared" si="204"/>
        <v>0</v>
      </c>
      <c r="H4403" s="49">
        <f t="shared" si="203"/>
        <v>0</v>
      </c>
    </row>
    <row r="4404" spans="7:8" x14ac:dyDescent="0.25">
      <c r="G4404" s="113">
        <f t="shared" si="204"/>
        <v>0</v>
      </c>
      <c r="H4404" s="49">
        <f t="shared" si="203"/>
        <v>0</v>
      </c>
    </row>
    <row r="4405" spans="7:8" x14ac:dyDescent="0.25">
      <c r="G4405" s="113">
        <f t="shared" si="204"/>
        <v>0</v>
      </c>
      <c r="H4405" s="49">
        <f t="shared" si="203"/>
        <v>0</v>
      </c>
    </row>
    <row r="4406" spans="7:8" x14ac:dyDescent="0.25">
      <c r="G4406" s="113">
        <f t="shared" si="204"/>
        <v>0</v>
      </c>
      <c r="H4406" s="49">
        <f t="shared" si="203"/>
        <v>0</v>
      </c>
    </row>
    <row r="4407" spans="7:8" x14ac:dyDescent="0.25">
      <c r="G4407" s="113">
        <f t="shared" si="204"/>
        <v>0</v>
      </c>
      <c r="H4407" s="49">
        <f t="shared" si="203"/>
        <v>0</v>
      </c>
    </row>
    <row r="4408" spans="7:8" x14ac:dyDescent="0.25">
      <c r="G4408" s="113">
        <f t="shared" si="204"/>
        <v>0</v>
      </c>
      <c r="H4408" s="49">
        <f t="shared" si="203"/>
        <v>0</v>
      </c>
    </row>
    <row r="4409" spans="7:8" x14ac:dyDescent="0.25">
      <c r="G4409" s="113">
        <f t="shared" si="204"/>
        <v>0</v>
      </c>
      <c r="H4409" s="49">
        <f t="shared" si="203"/>
        <v>0</v>
      </c>
    </row>
    <row r="4410" spans="7:8" x14ac:dyDescent="0.25">
      <c r="G4410" s="113">
        <f t="shared" si="204"/>
        <v>0</v>
      </c>
      <c r="H4410" s="49">
        <f t="shared" si="203"/>
        <v>0</v>
      </c>
    </row>
    <row r="4411" spans="7:8" x14ac:dyDescent="0.25">
      <c r="G4411" s="113">
        <f t="shared" si="204"/>
        <v>0</v>
      </c>
      <c r="H4411" s="49">
        <f t="shared" si="203"/>
        <v>0</v>
      </c>
    </row>
    <row r="4412" spans="7:8" x14ac:dyDescent="0.25">
      <c r="G4412" s="113">
        <f t="shared" si="204"/>
        <v>0</v>
      </c>
      <c r="H4412" s="49">
        <f t="shared" si="203"/>
        <v>0</v>
      </c>
    </row>
    <row r="4413" spans="7:8" x14ac:dyDescent="0.25">
      <c r="G4413" s="113">
        <f t="shared" si="204"/>
        <v>0</v>
      </c>
      <c r="H4413" s="49">
        <f t="shared" si="203"/>
        <v>0</v>
      </c>
    </row>
    <row r="4414" spans="7:8" x14ac:dyDescent="0.25">
      <c r="G4414" s="113">
        <f t="shared" si="204"/>
        <v>0</v>
      </c>
      <c r="H4414" s="49">
        <f t="shared" si="203"/>
        <v>0</v>
      </c>
    </row>
    <row r="4415" spans="7:8" x14ac:dyDescent="0.25">
      <c r="G4415" s="113">
        <f t="shared" si="204"/>
        <v>0</v>
      </c>
      <c r="H4415" s="49">
        <f t="shared" si="203"/>
        <v>0</v>
      </c>
    </row>
    <row r="4416" spans="7:8" x14ac:dyDescent="0.25">
      <c r="G4416" s="113">
        <f t="shared" si="204"/>
        <v>0</v>
      </c>
      <c r="H4416" s="49">
        <f t="shared" si="203"/>
        <v>0</v>
      </c>
    </row>
    <row r="4417" spans="7:8" x14ac:dyDescent="0.25">
      <c r="G4417" s="113">
        <f t="shared" si="204"/>
        <v>0</v>
      </c>
      <c r="H4417" s="49">
        <f t="shared" si="203"/>
        <v>0</v>
      </c>
    </row>
    <row r="4418" spans="7:8" x14ac:dyDescent="0.25">
      <c r="G4418" s="113">
        <f t="shared" si="204"/>
        <v>0</v>
      </c>
      <c r="H4418" s="49">
        <f t="shared" si="203"/>
        <v>0</v>
      </c>
    </row>
    <row r="4419" spans="7:8" x14ac:dyDescent="0.25">
      <c r="G4419" s="113">
        <f t="shared" si="204"/>
        <v>0</v>
      </c>
      <c r="H4419" s="49">
        <f t="shared" ref="H4419:H4482" si="205">IFERROR(G4419 * E4419, 0)</f>
        <v>0</v>
      </c>
    </row>
    <row r="4420" spans="7:8" x14ac:dyDescent="0.25">
      <c r="G4420" s="113">
        <f t="shared" si="204"/>
        <v>0</v>
      </c>
      <c r="H4420" s="49">
        <f t="shared" si="205"/>
        <v>0</v>
      </c>
    </row>
    <row r="4421" spans="7:8" x14ac:dyDescent="0.25">
      <c r="G4421" s="113">
        <f t="shared" si="204"/>
        <v>0</v>
      </c>
      <c r="H4421" s="49">
        <f t="shared" si="205"/>
        <v>0</v>
      </c>
    </row>
    <row r="4422" spans="7:8" x14ac:dyDescent="0.25">
      <c r="G4422" s="113">
        <f t="shared" si="204"/>
        <v>0</v>
      </c>
      <c r="H4422" s="49">
        <f t="shared" si="205"/>
        <v>0</v>
      </c>
    </row>
    <row r="4423" spans="7:8" x14ac:dyDescent="0.25">
      <c r="G4423" s="113">
        <f t="shared" si="204"/>
        <v>0</v>
      </c>
      <c r="H4423" s="49">
        <f t="shared" si="205"/>
        <v>0</v>
      </c>
    </row>
    <row r="4424" spans="7:8" x14ac:dyDescent="0.25">
      <c r="G4424" s="113">
        <f t="shared" si="204"/>
        <v>0</v>
      </c>
      <c r="H4424" s="49">
        <f t="shared" si="205"/>
        <v>0</v>
      </c>
    </row>
    <row r="4425" spans="7:8" x14ac:dyDescent="0.25">
      <c r="G4425" s="113">
        <f t="shared" si="204"/>
        <v>0</v>
      </c>
      <c r="H4425" s="49">
        <f t="shared" si="205"/>
        <v>0</v>
      </c>
    </row>
    <row r="4426" spans="7:8" x14ac:dyDescent="0.25">
      <c r="G4426" s="113">
        <f t="shared" si="204"/>
        <v>0</v>
      </c>
      <c r="H4426" s="49">
        <f t="shared" si="205"/>
        <v>0</v>
      </c>
    </row>
    <row r="4427" spans="7:8" x14ac:dyDescent="0.25">
      <c r="G4427" s="113">
        <f t="shared" si="204"/>
        <v>0</v>
      </c>
      <c r="H4427" s="49">
        <f t="shared" si="205"/>
        <v>0</v>
      </c>
    </row>
    <row r="4428" spans="7:8" x14ac:dyDescent="0.25">
      <c r="G4428" s="113">
        <f t="shared" si="204"/>
        <v>0</v>
      </c>
      <c r="H4428" s="49">
        <f t="shared" si="205"/>
        <v>0</v>
      </c>
    </row>
    <row r="4429" spans="7:8" x14ac:dyDescent="0.25">
      <c r="G4429" s="113">
        <f t="shared" si="204"/>
        <v>0</v>
      </c>
      <c r="H4429" s="49">
        <f t="shared" si="205"/>
        <v>0</v>
      </c>
    </row>
    <row r="4430" spans="7:8" x14ac:dyDescent="0.25">
      <c r="G4430" s="113">
        <f t="shared" si="204"/>
        <v>0</v>
      </c>
      <c r="H4430" s="49">
        <f t="shared" si="205"/>
        <v>0</v>
      </c>
    </row>
    <row r="4431" spans="7:8" x14ac:dyDescent="0.25">
      <c r="G4431" s="113">
        <f t="shared" si="204"/>
        <v>0</v>
      </c>
      <c r="H4431" s="49">
        <f t="shared" si="205"/>
        <v>0</v>
      </c>
    </row>
    <row r="4432" spans="7:8" x14ac:dyDescent="0.25">
      <c r="G4432" s="113">
        <f t="shared" si="204"/>
        <v>0</v>
      </c>
      <c r="H4432" s="49">
        <f t="shared" si="205"/>
        <v>0</v>
      </c>
    </row>
    <row r="4433" spans="7:8" x14ac:dyDescent="0.25">
      <c r="G4433" s="113">
        <f t="shared" ref="G4433:G4496" si="206">IFERROR(IF(B4433=" ",0,B4433)+IF(C4433=" ",0,C4433)-IF(D4433=" ",0,D4433),0)</f>
        <v>0</v>
      </c>
      <c r="H4433" s="49">
        <f t="shared" si="205"/>
        <v>0</v>
      </c>
    </row>
    <row r="4434" spans="7:8" x14ac:dyDescent="0.25">
      <c r="G4434" s="113">
        <f t="shared" si="206"/>
        <v>0</v>
      </c>
      <c r="H4434" s="49">
        <f t="shared" si="205"/>
        <v>0</v>
      </c>
    </row>
    <row r="4435" spans="7:8" x14ac:dyDescent="0.25">
      <c r="G4435" s="113">
        <f t="shared" si="206"/>
        <v>0</v>
      </c>
      <c r="H4435" s="49">
        <f t="shared" si="205"/>
        <v>0</v>
      </c>
    </row>
    <row r="4436" spans="7:8" x14ac:dyDescent="0.25">
      <c r="G4436" s="113">
        <f t="shared" si="206"/>
        <v>0</v>
      </c>
      <c r="H4436" s="49">
        <f t="shared" si="205"/>
        <v>0</v>
      </c>
    </row>
    <row r="4437" spans="7:8" x14ac:dyDescent="0.25">
      <c r="G4437" s="113">
        <f t="shared" si="206"/>
        <v>0</v>
      </c>
      <c r="H4437" s="49">
        <f t="shared" si="205"/>
        <v>0</v>
      </c>
    </row>
    <row r="4438" spans="7:8" x14ac:dyDescent="0.25">
      <c r="G4438" s="113">
        <f t="shared" si="206"/>
        <v>0</v>
      </c>
      <c r="H4438" s="49">
        <f t="shared" si="205"/>
        <v>0</v>
      </c>
    </row>
    <row r="4439" spans="7:8" x14ac:dyDescent="0.25">
      <c r="G4439" s="113">
        <f t="shared" si="206"/>
        <v>0</v>
      </c>
      <c r="H4439" s="49">
        <f t="shared" si="205"/>
        <v>0</v>
      </c>
    </row>
    <row r="4440" spans="7:8" x14ac:dyDescent="0.25">
      <c r="G4440" s="113">
        <f t="shared" si="206"/>
        <v>0</v>
      </c>
      <c r="H4440" s="49">
        <f t="shared" si="205"/>
        <v>0</v>
      </c>
    </row>
    <row r="4441" spans="7:8" x14ac:dyDescent="0.25">
      <c r="G4441" s="113">
        <f t="shared" si="206"/>
        <v>0</v>
      </c>
      <c r="H4441" s="49">
        <f t="shared" si="205"/>
        <v>0</v>
      </c>
    </row>
    <row r="4442" spans="7:8" x14ac:dyDescent="0.25">
      <c r="G4442" s="113">
        <f t="shared" si="206"/>
        <v>0</v>
      </c>
      <c r="H4442" s="49">
        <f t="shared" si="205"/>
        <v>0</v>
      </c>
    </row>
    <row r="4443" spans="7:8" x14ac:dyDescent="0.25">
      <c r="G4443" s="113">
        <f t="shared" si="206"/>
        <v>0</v>
      </c>
      <c r="H4443" s="49">
        <f t="shared" si="205"/>
        <v>0</v>
      </c>
    </row>
    <row r="4444" spans="7:8" x14ac:dyDescent="0.25">
      <c r="G4444" s="113">
        <f t="shared" si="206"/>
        <v>0</v>
      </c>
      <c r="H4444" s="49">
        <f t="shared" si="205"/>
        <v>0</v>
      </c>
    </row>
    <row r="4445" spans="7:8" x14ac:dyDescent="0.25">
      <c r="G4445" s="113">
        <f t="shared" si="206"/>
        <v>0</v>
      </c>
      <c r="H4445" s="49">
        <f t="shared" si="205"/>
        <v>0</v>
      </c>
    </row>
    <row r="4446" spans="7:8" x14ac:dyDescent="0.25">
      <c r="G4446" s="113">
        <f t="shared" si="206"/>
        <v>0</v>
      </c>
      <c r="H4446" s="49">
        <f t="shared" si="205"/>
        <v>0</v>
      </c>
    </row>
    <row r="4447" spans="7:8" x14ac:dyDescent="0.25">
      <c r="G4447" s="113">
        <f t="shared" si="206"/>
        <v>0</v>
      </c>
      <c r="H4447" s="49">
        <f t="shared" si="205"/>
        <v>0</v>
      </c>
    </row>
    <row r="4448" spans="7:8" x14ac:dyDescent="0.25">
      <c r="G4448" s="113">
        <f t="shared" si="206"/>
        <v>0</v>
      </c>
      <c r="H4448" s="49">
        <f t="shared" si="205"/>
        <v>0</v>
      </c>
    </row>
    <row r="4449" spans="7:8" x14ac:dyDescent="0.25">
      <c r="G4449" s="113">
        <f t="shared" si="206"/>
        <v>0</v>
      </c>
      <c r="H4449" s="49">
        <f t="shared" si="205"/>
        <v>0</v>
      </c>
    </row>
    <row r="4450" spans="7:8" x14ac:dyDescent="0.25">
      <c r="G4450" s="113">
        <f t="shared" si="206"/>
        <v>0</v>
      </c>
      <c r="H4450" s="49">
        <f t="shared" si="205"/>
        <v>0</v>
      </c>
    </row>
    <row r="4451" spans="7:8" x14ac:dyDescent="0.25">
      <c r="G4451" s="113">
        <f t="shared" si="206"/>
        <v>0</v>
      </c>
      <c r="H4451" s="49">
        <f t="shared" si="205"/>
        <v>0</v>
      </c>
    </row>
    <row r="4452" spans="7:8" x14ac:dyDescent="0.25">
      <c r="G4452" s="113">
        <f t="shared" si="206"/>
        <v>0</v>
      </c>
      <c r="H4452" s="49">
        <f t="shared" si="205"/>
        <v>0</v>
      </c>
    </row>
    <row r="4453" spans="7:8" x14ac:dyDescent="0.25">
      <c r="G4453" s="113">
        <f t="shared" si="206"/>
        <v>0</v>
      </c>
      <c r="H4453" s="49">
        <f t="shared" si="205"/>
        <v>0</v>
      </c>
    </row>
    <row r="4454" spans="7:8" x14ac:dyDescent="0.25">
      <c r="G4454" s="113">
        <f t="shared" si="206"/>
        <v>0</v>
      </c>
      <c r="H4454" s="49">
        <f t="shared" si="205"/>
        <v>0</v>
      </c>
    </row>
    <row r="4455" spans="7:8" x14ac:dyDescent="0.25">
      <c r="G4455" s="113">
        <f t="shared" si="206"/>
        <v>0</v>
      </c>
      <c r="H4455" s="49">
        <f t="shared" si="205"/>
        <v>0</v>
      </c>
    </row>
    <row r="4456" spans="7:8" x14ac:dyDescent="0.25">
      <c r="G4456" s="113">
        <f t="shared" si="206"/>
        <v>0</v>
      </c>
      <c r="H4456" s="49">
        <f t="shared" si="205"/>
        <v>0</v>
      </c>
    </row>
    <row r="4457" spans="7:8" x14ac:dyDescent="0.25">
      <c r="G4457" s="113">
        <f t="shared" si="206"/>
        <v>0</v>
      </c>
      <c r="H4457" s="49">
        <f t="shared" si="205"/>
        <v>0</v>
      </c>
    </row>
    <row r="4458" spans="7:8" x14ac:dyDescent="0.25">
      <c r="G4458" s="113">
        <f t="shared" si="206"/>
        <v>0</v>
      </c>
      <c r="H4458" s="49">
        <f t="shared" si="205"/>
        <v>0</v>
      </c>
    </row>
    <row r="4459" spans="7:8" x14ac:dyDescent="0.25">
      <c r="G4459" s="113">
        <f t="shared" si="206"/>
        <v>0</v>
      </c>
      <c r="H4459" s="49">
        <f t="shared" si="205"/>
        <v>0</v>
      </c>
    </row>
    <row r="4460" spans="7:8" x14ac:dyDescent="0.25">
      <c r="G4460" s="113">
        <f t="shared" si="206"/>
        <v>0</v>
      </c>
      <c r="H4460" s="49">
        <f t="shared" si="205"/>
        <v>0</v>
      </c>
    </row>
    <row r="4461" spans="7:8" x14ac:dyDescent="0.25">
      <c r="G4461" s="113">
        <f t="shared" si="206"/>
        <v>0</v>
      </c>
      <c r="H4461" s="49">
        <f t="shared" si="205"/>
        <v>0</v>
      </c>
    </row>
    <row r="4462" spans="7:8" x14ac:dyDescent="0.25">
      <c r="G4462" s="113">
        <f t="shared" si="206"/>
        <v>0</v>
      </c>
      <c r="H4462" s="49">
        <f t="shared" si="205"/>
        <v>0</v>
      </c>
    </row>
    <row r="4463" spans="7:8" x14ac:dyDescent="0.25">
      <c r="G4463" s="113">
        <f t="shared" si="206"/>
        <v>0</v>
      </c>
      <c r="H4463" s="49">
        <f t="shared" si="205"/>
        <v>0</v>
      </c>
    </row>
    <row r="4464" spans="7:8" x14ac:dyDescent="0.25">
      <c r="G4464" s="113">
        <f t="shared" si="206"/>
        <v>0</v>
      </c>
      <c r="H4464" s="49">
        <f t="shared" si="205"/>
        <v>0</v>
      </c>
    </row>
    <row r="4465" spans="7:8" x14ac:dyDescent="0.25">
      <c r="G4465" s="113">
        <f t="shared" si="206"/>
        <v>0</v>
      </c>
      <c r="H4465" s="49">
        <f t="shared" si="205"/>
        <v>0</v>
      </c>
    </row>
    <row r="4466" spans="7:8" x14ac:dyDescent="0.25">
      <c r="G4466" s="113">
        <f t="shared" si="206"/>
        <v>0</v>
      </c>
      <c r="H4466" s="49">
        <f t="shared" si="205"/>
        <v>0</v>
      </c>
    </row>
    <row r="4467" spans="7:8" x14ac:dyDescent="0.25">
      <c r="G4467" s="113">
        <f t="shared" si="206"/>
        <v>0</v>
      </c>
      <c r="H4467" s="49">
        <f t="shared" si="205"/>
        <v>0</v>
      </c>
    </row>
    <row r="4468" spans="7:8" x14ac:dyDescent="0.25">
      <c r="G4468" s="113">
        <f t="shared" si="206"/>
        <v>0</v>
      </c>
      <c r="H4468" s="49">
        <f t="shared" si="205"/>
        <v>0</v>
      </c>
    </row>
    <row r="4469" spans="7:8" x14ac:dyDescent="0.25">
      <c r="G4469" s="113">
        <f t="shared" si="206"/>
        <v>0</v>
      </c>
      <c r="H4469" s="49">
        <f t="shared" si="205"/>
        <v>0</v>
      </c>
    </row>
    <row r="4470" spans="7:8" x14ac:dyDescent="0.25">
      <c r="G4470" s="113">
        <f t="shared" si="206"/>
        <v>0</v>
      </c>
      <c r="H4470" s="49">
        <f t="shared" si="205"/>
        <v>0</v>
      </c>
    </row>
    <row r="4471" spans="7:8" x14ac:dyDescent="0.25">
      <c r="G4471" s="113">
        <f t="shared" si="206"/>
        <v>0</v>
      </c>
      <c r="H4471" s="49">
        <f t="shared" si="205"/>
        <v>0</v>
      </c>
    </row>
    <row r="4472" spans="7:8" x14ac:dyDescent="0.25">
      <c r="G4472" s="113">
        <f t="shared" si="206"/>
        <v>0</v>
      </c>
      <c r="H4472" s="49">
        <f t="shared" si="205"/>
        <v>0</v>
      </c>
    </row>
    <row r="4473" spans="7:8" x14ac:dyDescent="0.25">
      <c r="G4473" s="113">
        <f t="shared" si="206"/>
        <v>0</v>
      </c>
      <c r="H4473" s="49">
        <f t="shared" si="205"/>
        <v>0</v>
      </c>
    </row>
    <row r="4474" spans="7:8" x14ac:dyDescent="0.25">
      <c r="G4474" s="113">
        <f t="shared" si="206"/>
        <v>0</v>
      </c>
      <c r="H4474" s="49">
        <f t="shared" si="205"/>
        <v>0</v>
      </c>
    </row>
    <row r="4475" spans="7:8" x14ac:dyDescent="0.25">
      <c r="G4475" s="113">
        <f t="shared" si="206"/>
        <v>0</v>
      </c>
      <c r="H4475" s="49">
        <f t="shared" si="205"/>
        <v>0</v>
      </c>
    </row>
    <row r="4476" spans="7:8" x14ac:dyDescent="0.25">
      <c r="G4476" s="113">
        <f t="shared" si="206"/>
        <v>0</v>
      </c>
      <c r="H4476" s="49">
        <f t="shared" si="205"/>
        <v>0</v>
      </c>
    </row>
    <row r="4477" spans="7:8" x14ac:dyDescent="0.25">
      <c r="G4477" s="113">
        <f t="shared" si="206"/>
        <v>0</v>
      </c>
      <c r="H4477" s="49">
        <f t="shared" si="205"/>
        <v>0</v>
      </c>
    </row>
    <row r="4478" spans="7:8" x14ac:dyDescent="0.25">
      <c r="G4478" s="113">
        <f t="shared" si="206"/>
        <v>0</v>
      </c>
      <c r="H4478" s="49">
        <f t="shared" si="205"/>
        <v>0</v>
      </c>
    </row>
    <row r="4479" spans="7:8" x14ac:dyDescent="0.25">
      <c r="G4479" s="113">
        <f t="shared" si="206"/>
        <v>0</v>
      </c>
      <c r="H4479" s="49">
        <f t="shared" si="205"/>
        <v>0</v>
      </c>
    </row>
    <row r="4480" spans="7:8" x14ac:dyDescent="0.25">
      <c r="G4480" s="113">
        <f t="shared" si="206"/>
        <v>0</v>
      </c>
      <c r="H4480" s="49">
        <f t="shared" si="205"/>
        <v>0</v>
      </c>
    </row>
    <row r="4481" spans="7:8" x14ac:dyDescent="0.25">
      <c r="G4481" s="113">
        <f t="shared" si="206"/>
        <v>0</v>
      </c>
      <c r="H4481" s="49">
        <f t="shared" si="205"/>
        <v>0</v>
      </c>
    </row>
    <row r="4482" spans="7:8" x14ac:dyDescent="0.25">
      <c r="G4482" s="113">
        <f t="shared" si="206"/>
        <v>0</v>
      </c>
      <c r="H4482" s="49">
        <f t="shared" si="205"/>
        <v>0</v>
      </c>
    </row>
    <row r="4483" spans="7:8" x14ac:dyDescent="0.25">
      <c r="G4483" s="113">
        <f t="shared" si="206"/>
        <v>0</v>
      </c>
      <c r="H4483" s="49">
        <f t="shared" ref="H4483:H4546" si="207">IFERROR(G4483 * E4483, 0)</f>
        <v>0</v>
      </c>
    </row>
    <row r="4484" spans="7:8" x14ac:dyDescent="0.25">
      <c r="G4484" s="113">
        <f t="shared" si="206"/>
        <v>0</v>
      </c>
      <c r="H4484" s="49">
        <f t="shared" si="207"/>
        <v>0</v>
      </c>
    </row>
    <row r="4485" spans="7:8" x14ac:dyDescent="0.25">
      <c r="G4485" s="113">
        <f t="shared" si="206"/>
        <v>0</v>
      </c>
      <c r="H4485" s="49">
        <f t="shared" si="207"/>
        <v>0</v>
      </c>
    </row>
    <row r="4486" spans="7:8" x14ac:dyDescent="0.25">
      <c r="G4486" s="113">
        <f t="shared" si="206"/>
        <v>0</v>
      </c>
      <c r="H4486" s="49">
        <f t="shared" si="207"/>
        <v>0</v>
      </c>
    </row>
    <row r="4487" spans="7:8" x14ac:dyDescent="0.25">
      <c r="G4487" s="113">
        <f t="shared" si="206"/>
        <v>0</v>
      </c>
      <c r="H4487" s="49">
        <f t="shared" si="207"/>
        <v>0</v>
      </c>
    </row>
    <row r="4488" spans="7:8" x14ac:dyDescent="0.25">
      <c r="G4488" s="113">
        <f t="shared" si="206"/>
        <v>0</v>
      </c>
      <c r="H4488" s="49">
        <f t="shared" si="207"/>
        <v>0</v>
      </c>
    </row>
    <row r="4489" spans="7:8" x14ac:dyDescent="0.25">
      <c r="G4489" s="113">
        <f t="shared" si="206"/>
        <v>0</v>
      </c>
      <c r="H4489" s="49">
        <f t="shared" si="207"/>
        <v>0</v>
      </c>
    </row>
    <row r="4490" spans="7:8" x14ac:dyDescent="0.25">
      <c r="G4490" s="113">
        <f t="shared" si="206"/>
        <v>0</v>
      </c>
      <c r="H4490" s="49">
        <f t="shared" si="207"/>
        <v>0</v>
      </c>
    </row>
    <row r="4491" spans="7:8" x14ac:dyDescent="0.25">
      <c r="G4491" s="113">
        <f t="shared" si="206"/>
        <v>0</v>
      </c>
      <c r="H4491" s="49">
        <f t="shared" si="207"/>
        <v>0</v>
      </c>
    </row>
    <row r="4492" spans="7:8" x14ac:dyDescent="0.25">
      <c r="G4492" s="113">
        <f t="shared" si="206"/>
        <v>0</v>
      </c>
      <c r="H4492" s="49">
        <f t="shared" si="207"/>
        <v>0</v>
      </c>
    </row>
    <row r="4493" spans="7:8" x14ac:dyDescent="0.25">
      <c r="G4493" s="113">
        <f t="shared" si="206"/>
        <v>0</v>
      </c>
      <c r="H4493" s="49">
        <f t="shared" si="207"/>
        <v>0</v>
      </c>
    </row>
    <row r="4494" spans="7:8" x14ac:dyDescent="0.25">
      <c r="G4494" s="113">
        <f t="shared" si="206"/>
        <v>0</v>
      </c>
      <c r="H4494" s="49">
        <f t="shared" si="207"/>
        <v>0</v>
      </c>
    </row>
    <row r="4495" spans="7:8" x14ac:dyDescent="0.25">
      <c r="G4495" s="113">
        <f t="shared" si="206"/>
        <v>0</v>
      </c>
      <c r="H4495" s="49">
        <f t="shared" si="207"/>
        <v>0</v>
      </c>
    </row>
    <row r="4496" spans="7:8" x14ac:dyDescent="0.25">
      <c r="G4496" s="113">
        <f t="shared" si="206"/>
        <v>0</v>
      </c>
      <c r="H4496" s="49">
        <f t="shared" si="207"/>
        <v>0</v>
      </c>
    </row>
    <row r="4497" spans="7:8" x14ac:dyDescent="0.25">
      <c r="G4497" s="113">
        <f t="shared" ref="G4497:G4560" si="208">IFERROR(IF(B4497=" ",0,B4497)+IF(C4497=" ",0,C4497)-IF(D4497=" ",0,D4497),0)</f>
        <v>0</v>
      </c>
      <c r="H4497" s="49">
        <f t="shared" si="207"/>
        <v>0</v>
      </c>
    </row>
    <row r="4498" spans="7:8" x14ac:dyDescent="0.25">
      <c r="G4498" s="113">
        <f t="shared" si="208"/>
        <v>0</v>
      </c>
      <c r="H4498" s="49">
        <f t="shared" si="207"/>
        <v>0</v>
      </c>
    </row>
    <row r="4499" spans="7:8" x14ac:dyDescent="0.25">
      <c r="G4499" s="113">
        <f t="shared" si="208"/>
        <v>0</v>
      </c>
      <c r="H4499" s="49">
        <f t="shared" si="207"/>
        <v>0</v>
      </c>
    </row>
    <row r="4500" spans="7:8" x14ac:dyDescent="0.25">
      <c r="G4500" s="113">
        <f t="shared" si="208"/>
        <v>0</v>
      </c>
      <c r="H4500" s="49">
        <f t="shared" si="207"/>
        <v>0</v>
      </c>
    </row>
    <row r="4501" spans="7:8" x14ac:dyDescent="0.25">
      <c r="G4501" s="113">
        <f t="shared" si="208"/>
        <v>0</v>
      </c>
      <c r="H4501" s="49">
        <f t="shared" si="207"/>
        <v>0</v>
      </c>
    </row>
    <row r="4502" spans="7:8" x14ac:dyDescent="0.25">
      <c r="G4502" s="113">
        <f t="shared" si="208"/>
        <v>0</v>
      </c>
      <c r="H4502" s="49">
        <f t="shared" si="207"/>
        <v>0</v>
      </c>
    </row>
    <row r="4503" spans="7:8" x14ac:dyDescent="0.25">
      <c r="G4503" s="113">
        <f t="shared" si="208"/>
        <v>0</v>
      </c>
      <c r="H4503" s="49">
        <f t="shared" si="207"/>
        <v>0</v>
      </c>
    </row>
    <row r="4504" spans="7:8" x14ac:dyDescent="0.25">
      <c r="G4504" s="113">
        <f t="shared" si="208"/>
        <v>0</v>
      </c>
      <c r="H4504" s="49">
        <f t="shared" si="207"/>
        <v>0</v>
      </c>
    </row>
    <row r="4505" spans="7:8" x14ac:dyDescent="0.25">
      <c r="G4505" s="113">
        <f t="shared" si="208"/>
        <v>0</v>
      </c>
      <c r="H4505" s="49">
        <f t="shared" si="207"/>
        <v>0</v>
      </c>
    </row>
    <row r="4506" spans="7:8" x14ac:dyDescent="0.25">
      <c r="G4506" s="113">
        <f t="shared" si="208"/>
        <v>0</v>
      </c>
      <c r="H4506" s="49">
        <f t="shared" si="207"/>
        <v>0</v>
      </c>
    </row>
    <row r="4507" spans="7:8" x14ac:dyDescent="0.25">
      <c r="G4507" s="113">
        <f t="shared" si="208"/>
        <v>0</v>
      </c>
      <c r="H4507" s="49">
        <f t="shared" si="207"/>
        <v>0</v>
      </c>
    </row>
    <row r="4508" spans="7:8" x14ac:dyDescent="0.25">
      <c r="G4508" s="113">
        <f t="shared" si="208"/>
        <v>0</v>
      </c>
      <c r="H4508" s="49">
        <f t="shared" si="207"/>
        <v>0</v>
      </c>
    </row>
    <row r="4509" spans="7:8" x14ac:dyDescent="0.25">
      <c r="G4509" s="113">
        <f t="shared" si="208"/>
        <v>0</v>
      </c>
      <c r="H4509" s="49">
        <f t="shared" si="207"/>
        <v>0</v>
      </c>
    </row>
    <row r="4510" spans="7:8" x14ac:dyDescent="0.25">
      <c r="G4510" s="113">
        <f t="shared" si="208"/>
        <v>0</v>
      </c>
      <c r="H4510" s="49">
        <f t="shared" si="207"/>
        <v>0</v>
      </c>
    </row>
    <row r="4511" spans="7:8" x14ac:dyDescent="0.25">
      <c r="G4511" s="113">
        <f t="shared" si="208"/>
        <v>0</v>
      </c>
      <c r="H4511" s="49">
        <f t="shared" si="207"/>
        <v>0</v>
      </c>
    </row>
    <row r="4512" spans="7:8" x14ac:dyDescent="0.25">
      <c r="G4512" s="113">
        <f t="shared" si="208"/>
        <v>0</v>
      </c>
      <c r="H4512" s="49">
        <f t="shared" si="207"/>
        <v>0</v>
      </c>
    </row>
    <row r="4513" spans="7:8" x14ac:dyDescent="0.25">
      <c r="G4513" s="113">
        <f t="shared" si="208"/>
        <v>0</v>
      </c>
      <c r="H4513" s="49">
        <f t="shared" si="207"/>
        <v>0</v>
      </c>
    </row>
    <row r="4514" spans="7:8" x14ac:dyDescent="0.25">
      <c r="G4514" s="113">
        <f t="shared" si="208"/>
        <v>0</v>
      </c>
      <c r="H4514" s="49">
        <f t="shared" si="207"/>
        <v>0</v>
      </c>
    </row>
    <row r="4515" spans="7:8" x14ac:dyDescent="0.25">
      <c r="G4515" s="113">
        <f t="shared" si="208"/>
        <v>0</v>
      </c>
      <c r="H4515" s="49">
        <f t="shared" si="207"/>
        <v>0</v>
      </c>
    </row>
    <row r="4516" spans="7:8" x14ac:dyDescent="0.25">
      <c r="G4516" s="113">
        <f t="shared" si="208"/>
        <v>0</v>
      </c>
      <c r="H4516" s="49">
        <f t="shared" si="207"/>
        <v>0</v>
      </c>
    </row>
    <row r="4517" spans="7:8" x14ac:dyDescent="0.25">
      <c r="G4517" s="113">
        <f t="shared" si="208"/>
        <v>0</v>
      </c>
      <c r="H4517" s="49">
        <f t="shared" si="207"/>
        <v>0</v>
      </c>
    </row>
    <row r="4518" spans="7:8" x14ac:dyDescent="0.25">
      <c r="G4518" s="113">
        <f t="shared" si="208"/>
        <v>0</v>
      </c>
      <c r="H4518" s="49">
        <f t="shared" si="207"/>
        <v>0</v>
      </c>
    </row>
    <row r="4519" spans="7:8" x14ac:dyDescent="0.25">
      <c r="G4519" s="113">
        <f t="shared" si="208"/>
        <v>0</v>
      </c>
      <c r="H4519" s="49">
        <f t="shared" si="207"/>
        <v>0</v>
      </c>
    </row>
    <row r="4520" spans="7:8" x14ac:dyDescent="0.25">
      <c r="G4520" s="113">
        <f t="shared" si="208"/>
        <v>0</v>
      </c>
      <c r="H4520" s="49">
        <f t="shared" si="207"/>
        <v>0</v>
      </c>
    </row>
    <row r="4521" spans="7:8" x14ac:dyDescent="0.25">
      <c r="G4521" s="113">
        <f t="shared" si="208"/>
        <v>0</v>
      </c>
      <c r="H4521" s="49">
        <f t="shared" si="207"/>
        <v>0</v>
      </c>
    </row>
    <row r="4522" spans="7:8" x14ac:dyDescent="0.25">
      <c r="G4522" s="113">
        <f t="shared" si="208"/>
        <v>0</v>
      </c>
      <c r="H4522" s="49">
        <f t="shared" si="207"/>
        <v>0</v>
      </c>
    </row>
    <row r="4523" spans="7:8" x14ac:dyDescent="0.25">
      <c r="G4523" s="113">
        <f t="shared" si="208"/>
        <v>0</v>
      </c>
      <c r="H4523" s="49">
        <f t="shared" si="207"/>
        <v>0</v>
      </c>
    </row>
    <row r="4524" spans="7:8" x14ac:dyDescent="0.25">
      <c r="G4524" s="113">
        <f t="shared" si="208"/>
        <v>0</v>
      </c>
      <c r="H4524" s="49">
        <f t="shared" si="207"/>
        <v>0</v>
      </c>
    </row>
    <row r="4525" spans="7:8" x14ac:dyDescent="0.25">
      <c r="G4525" s="113">
        <f t="shared" si="208"/>
        <v>0</v>
      </c>
      <c r="H4525" s="49">
        <f t="shared" si="207"/>
        <v>0</v>
      </c>
    </row>
    <row r="4526" spans="7:8" x14ac:dyDescent="0.25">
      <c r="G4526" s="113">
        <f t="shared" si="208"/>
        <v>0</v>
      </c>
      <c r="H4526" s="49">
        <f t="shared" si="207"/>
        <v>0</v>
      </c>
    </row>
    <row r="4527" spans="7:8" x14ac:dyDescent="0.25">
      <c r="G4527" s="113">
        <f t="shared" si="208"/>
        <v>0</v>
      </c>
      <c r="H4527" s="49">
        <f t="shared" si="207"/>
        <v>0</v>
      </c>
    </row>
    <row r="4528" spans="7:8" x14ac:dyDescent="0.25">
      <c r="G4528" s="113">
        <f t="shared" si="208"/>
        <v>0</v>
      </c>
      <c r="H4528" s="49">
        <f t="shared" si="207"/>
        <v>0</v>
      </c>
    </row>
    <row r="4529" spans="7:8" x14ac:dyDescent="0.25">
      <c r="G4529" s="113">
        <f t="shared" si="208"/>
        <v>0</v>
      </c>
      <c r="H4529" s="49">
        <f t="shared" si="207"/>
        <v>0</v>
      </c>
    </row>
    <row r="4530" spans="7:8" x14ac:dyDescent="0.25">
      <c r="G4530" s="113">
        <f t="shared" si="208"/>
        <v>0</v>
      </c>
      <c r="H4530" s="49">
        <f t="shared" si="207"/>
        <v>0</v>
      </c>
    </row>
    <row r="4531" spans="7:8" x14ac:dyDescent="0.25">
      <c r="G4531" s="113">
        <f t="shared" si="208"/>
        <v>0</v>
      </c>
      <c r="H4531" s="49">
        <f t="shared" si="207"/>
        <v>0</v>
      </c>
    </row>
    <row r="4532" spans="7:8" x14ac:dyDescent="0.25">
      <c r="G4532" s="113">
        <f t="shared" si="208"/>
        <v>0</v>
      </c>
      <c r="H4532" s="49">
        <f t="shared" si="207"/>
        <v>0</v>
      </c>
    </row>
    <row r="4533" spans="7:8" x14ac:dyDescent="0.25">
      <c r="G4533" s="113">
        <f t="shared" si="208"/>
        <v>0</v>
      </c>
      <c r="H4533" s="49">
        <f t="shared" si="207"/>
        <v>0</v>
      </c>
    </row>
    <row r="4534" spans="7:8" x14ac:dyDescent="0.25">
      <c r="G4534" s="113">
        <f t="shared" si="208"/>
        <v>0</v>
      </c>
      <c r="H4534" s="49">
        <f t="shared" si="207"/>
        <v>0</v>
      </c>
    </row>
    <row r="4535" spans="7:8" x14ac:dyDescent="0.25">
      <c r="G4535" s="113">
        <f t="shared" si="208"/>
        <v>0</v>
      </c>
      <c r="H4535" s="49">
        <f t="shared" si="207"/>
        <v>0</v>
      </c>
    </row>
    <row r="4536" spans="7:8" x14ac:dyDescent="0.25">
      <c r="G4536" s="113">
        <f t="shared" si="208"/>
        <v>0</v>
      </c>
      <c r="H4536" s="49">
        <f t="shared" si="207"/>
        <v>0</v>
      </c>
    </row>
    <row r="4537" spans="7:8" x14ac:dyDescent="0.25">
      <c r="G4537" s="113">
        <f t="shared" si="208"/>
        <v>0</v>
      </c>
      <c r="H4537" s="49">
        <f t="shared" si="207"/>
        <v>0</v>
      </c>
    </row>
    <row r="4538" spans="7:8" x14ac:dyDescent="0.25">
      <c r="G4538" s="113">
        <f t="shared" si="208"/>
        <v>0</v>
      </c>
      <c r="H4538" s="49">
        <f t="shared" si="207"/>
        <v>0</v>
      </c>
    </row>
    <row r="4539" spans="7:8" x14ac:dyDescent="0.25">
      <c r="G4539" s="113">
        <f t="shared" si="208"/>
        <v>0</v>
      </c>
      <c r="H4539" s="49">
        <f t="shared" si="207"/>
        <v>0</v>
      </c>
    </row>
    <row r="4540" spans="7:8" x14ac:dyDescent="0.25">
      <c r="G4540" s="113">
        <f t="shared" si="208"/>
        <v>0</v>
      </c>
      <c r="H4540" s="49">
        <f t="shared" si="207"/>
        <v>0</v>
      </c>
    </row>
    <row r="4541" spans="7:8" x14ac:dyDescent="0.25">
      <c r="G4541" s="113">
        <f t="shared" si="208"/>
        <v>0</v>
      </c>
      <c r="H4541" s="49">
        <f t="shared" si="207"/>
        <v>0</v>
      </c>
    </row>
    <row r="4542" spans="7:8" x14ac:dyDescent="0.25">
      <c r="G4542" s="113">
        <f t="shared" si="208"/>
        <v>0</v>
      </c>
      <c r="H4542" s="49">
        <f t="shared" si="207"/>
        <v>0</v>
      </c>
    </row>
    <row r="4543" spans="7:8" x14ac:dyDescent="0.25">
      <c r="G4543" s="113">
        <f t="shared" si="208"/>
        <v>0</v>
      </c>
      <c r="H4543" s="49">
        <f t="shared" si="207"/>
        <v>0</v>
      </c>
    </row>
    <row r="4544" spans="7:8" x14ac:dyDescent="0.25">
      <c r="G4544" s="113">
        <f t="shared" si="208"/>
        <v>0</v>
      </c>
      <c r="H4544" s="49">
        <f t="shared" si="207"/>
        <v>0</v>
      </c>
    </row>
    <row r="4545" spans="7:8" x14ac:dyDescent="0.25">
      <c r="G4545" s="113">
        <f t="shared" si="208"/>
        <v>0</v>
      </c>
      <c r="H4545" s="49">
        <f t="shared" si="207"/>
        <v>0</v>
      </c>
    </row>
    <row r="4546" spans="7:8" x14ac:dyDescent="0.25">
      <c r="G4546" s="113">
        <f t="shared" si="208"/>
        <v>0</v>
      </c>
      <c r="H4546" s="49">
        <f t="shared" si="207"/>
        <v>0</v>
      </c>
    </row>
    <row r="4547" spans="7:8" x14ac:dyDescent="0.25">
      <c r="G4547" s="113">
        <f t="shared" si="208"/>
        <v>0</v>
      </c>
      <c r="H4547" s="49">
        <f t="shared" ref="H4547:H4610" si="209">IFERROR(G4547 * E4547, 0)</f>
        <v>0</v>
      </c>
    </row>
    <row r="4548" spans="7:8" x14ac:dyDescent="0.25">
      <c r="G4548" s="113">
        <f t="shared" si="208"/>
        <v>0</v>
      </c>
      <c r="H4548" s="49">
        <f t="shared" si="209"/>
        <v>0</v>
      </c>
    </row>
    <row r="4549" spans="7:8" x14ac:dyDescent="0.25">
      <c r="G4549" s="113">
        <f t="shared" si="208"/>
        <v>0</v>
      </c>
      <c r="H4549" s="49">
        <f t="shared" si="209"/>
        <v>0</v>
      </c>
    </row>
    <row r="4550" spans="7:8" x14ac:dyDescent="0.25">
      <c r="G4550" s="113">
        <f t="shared" si="208"/>
        <v>0</v>
      </c>
      <c r="H4550" s="49">
        <f t="shared" si="209"/>
        <v>0</v>
      </c>
    </row>
    <row r="4551" spans="7:8" x14ac:dyDescent="0.25">
      <c r="G4551" s="113">
        <f t="shared" si="208"/>
        <v>0</v>
      </c>
      <c r="H4551" s="49">
        <f t="shared" si="209"/>
        <v>0</v>
      </c>
    </row>
    <row r="4552" spans="7:8" x14ac:dyDescent="0.25">
      <c r="G4552" s="113">
        <f t="shared" si="208"/>
        <v>0</v>
      </c>
      <c r="H4552" s="49">
        <f t="shared" si="209"/>
        <v>0</v>
      </c>
    </row>
    <row r="4553" spans="7:8" x14ac:dyDescent="0.25">
      <c r="G4553" s="113">
        <f t="shared" si="208"/>
        <v>0</v>
      </c>
      <c r="H4553" s="49">
        <f t="shared" si="209"/>
        <v>0</v>
      </c>
    </row>
    <row r="4554" spans="7:8" x14ac:dyDescent="0.25">
      <c r="G4554" s="113">
        <f t="shared" si="208"/>
        <v>0</v>
      </c>
      <c r="H4554" s="49">
        <f t="shared" si="209"/>
        <v>0</v>
      </c>
    </row>
    <row r="4555" spans="7:8" x14ac:dyDescent="0.25">
      <c r="G4555" s="113">
        <f t="shared" si="208"/>
        <v>0</v>
      </c>
      <c r="H4555" s="49">
        <f t="shared" si="209"/>
        <v>0</v>
      </c>
    </row>
    <row r="4556" spans="7:8" x14ac:dyDescent="0.25">
      <c r="G4556" s="113">
        <f t="shared" si="208"/>
        <v>0</v>
      </c>
      <c r="H4556" s="49">
        <f t="shared" si="209"/>
        <v>0</v>
      </c>
    </row>
    <row r="4557" spans="7:8" x14ac:dyDescent="0.25">
      <c r="G4557" s="113">
        <f t="shared" si="208"/>
        <v>0</v>
      </c>
      <c r="H4557" s="49">
        <f t="shared" si="209"/>
        <v>0</v>
      </c>
    </row>
    <row r="4558" spans="7:8" x14ac:dyDescent="0.25">
      <c r="G4558" s="113">
        <f t="shared" si="208"/>
        <v>0</v>
      </c>
      <c r="H4558" s="49">
        <f t="shared" si="209"/>
        <v>0</v>
      </c>
    </row>
    <row r="4559" spans="7:8" x14ac:dyDescent="0.25">
      <c r="G4559" s="113">
        <f t="shared" si="208"/>
        <v>0</v>
      </c>
      <c r="H4559" s="49">
        <f t="shared" si="209"/>
        <v>0</v>
      </c>
    </row>
    <row r="4560" spans="7:8" x14ac:dyDescent="0.25">
      <c r="G4560" s="113">
        <f t="shared" si="208"/>
        <v>0</v>
      </c>
      <c r="H4560" s="49">
        <f t="shared" si="209"/>
        <v>0</v>
      </c>
    </row>
    <row r="4561" spans="7:8" x14ac:dyDescent="0.25">
      <c r="G4561" s="113">
        <f t="shared" ref="G4561:G4624" si="210">IFERROR(IF(B4561=" ",0,B4561)+IF(C4561=" ",0,C4561)-IF(D4561=" ",0,D4561),0)</f>
        <v>0</v>
      </c>
      <c r="H4561" s="49">
        <f t="shared" si="209"/>
        <v>0</v>
      </c>
    </row>
    <row r="4562" spans="7:8" x14ac:dyDescent="0.25">
      <c r="G4562" s="113">
        <f t="shared" si="210"/>
        <v>0</v>
      </c>
      <c r="H4562" s="49">
        <f t="shared" si="209"/>
        <v>0</v>
      </c>
    </row>
    <row r="4563" spans="7:8" x14ac:dyDescent="0.25">
      <c r="G4563" s="113">
        <f t="shared" si="210"/>
        <v>0</v>
      </c>
      <c r="H4563" s="49">
        <f t="shared" si="209"/>
        <v>0</v>
      </c>
    </row>
    <row r="4564" spans="7:8" x14ac:dyDescent="0.25">
      <c r="G4564" s="113">
        <f t="shared" si="210"/>
        <v>0</v>
      </c>
      <c r="H4564" s="49">
        <f t="shared" si="209"/>
        <v>0</v>
      </c>
    </row>
    <row r="4565" spans="7:8" x14ac:dyDescent="0.25">
      <c r="G4565" s="113">
        <f t="shared" si="210"/>
        <v>0</v>
      </c>
      <c r="H4565" s="49">
        <f t="shared" si="209"/>
        <v>0</v>
      </c>
    </row>
    <row r="4566" spans="7:8" x14ac:dyDescent="0.25">
      <c r="G4566" s="113">
        <f t="shared" si="210"/>
        <v>0</v>
      </c>
      <c r="H4566" s="49">
        <f t="shared" si="209"/>
        <v>0</v>
      </c>
    </row>
    <row r="4567" spans="7:8" x14ac:dyDescent="0.25">
      <c r="G4567" s="113">
        <f t="shared" si="210"/>
        <v>0</v>
      </c>
      <c r="H4567" s="49">
        <f t="shared" si="209"/>
        <v>0</v>
      </c>
    </row>
    <row r="4568" spans="7:8" x14ac:dyDescent="0.25">
      <c r="G4568" s="113">
        <f t="shared" si="210"/>
        <v>0</v>
      </c>
      <c r="H4568" s="49">
        <f t="shared" si="209"/>
        <v>0</v>
      </c>
    </row>
    <row r="4569" spans="7:8" x14ac:dyDescent="0.25">
      <c r="G4569" s="113">
        <f t="shared" si="210"/>
        <v>0</v>
      </c>
      <c r="H4569" s="49">
        <f t="shared" si="209"/>
        <v>0</v>
      </c>
    </row>
    <row r="4570" spans="7:8" x14ac:dyDescent="0.25">
      <c r="G4570" s="113">
        <f t="shared" si="210"/>
        <v>0</v>
      </c>
      <c r="H4570" s="49">
        <f t="shared" si="209"/>
        <v>0</v>
      </c>
    </row>
    <row r="4571" spans="7:8" x14ac:dyDescent="0.25">
      <c r="G4571" s="113">
        <f t="shared" si="210"/>
        <v>0</v>
      </c>
      <c r="H4571" s="49">
        <f t="shared" si="209"/>
        <v>0</v>
      </c>
    </row>
    <row r="4572" spans="7:8" x14ac:dyDescent="0.25">
      <c r="G4572" s="113">
        <f t="shared" si="210"/>
        <v>0</v>
      </c>
      <c r="H4572" s="49">
        <f t="shared" si="209"/>
        <v>0</v>
      </c>
    </row>
    <row r="4573" spans="7:8" x14ac:dyDescent="0.25">
      <c r="G4573" s="113">
        <f t="shared" si="210"/>
        <v>0</v>
      </c>
      <c r="H4573" s="49">
        <f t="shared" si="209"/>
        <v>0</v>
      </c>
    </row>
    <row r="4574" spans="7:8" x14ac:dyDescent="0.25">
      <c r="G4574" s="113">
        <f t="shared" si="210"/>
        <v>0</v>
      </c>
      <c r="H4574" s="49">
        <f t="shared" si="209"/>
        <v>0</v>
      </c>
    </row>
    <row r="4575" spans="7:8" x14ac:dyDescent="0.25">
      <c r="G4575" s="113">
        <f t="shared" si="210"/>
        <v>0</v>
      </c>
      <c r="H4575" s="49">
        <f t="shared" si="209"/>
        <v>0</v>
      </c>
    </row>
    <row r="4576" spans="7:8" x14ac:dyDescent="0.25">
      <c r="G4576" s="113">
        <f t="shared" si="210"/>
        <v>0</v>
      </c>
      <c r="H4576" s="49">
        <f t="shared" si="209"/>
        <v>0</v>
      </c>
    </row>
    <row r="4577" spans="7:8" x14ac:dyDescent="0.25">
      <c r="G4577" s="113">
        <f t="shared" si="210"/>
        <v>0</v>
      </c>
      <c r="H4577" s="49">
        <f t="shared" si="209"/>
        <v>0</v>
      </c>
    </row>
    <row r="4578" spans="7:8" x14ac:dyDescent="0.25">
      <c r="G4578" s="113">
        <f t="shared" si="210"/>
        <v>0</v>
      </c>
      <c r="H4578" s="49">
        <f t="shared" si="209"/>
        <v>0</v>
      </c>
    </row>
    <row r="4579" spans="7:8" x14ac:dyDescent="0.25">
      <c r="G4579" s="113">
        <f t="shared" si="210"/>
        <v>0</v>
      </c>
      <c r="H4579" s="49">
        <f t="shared" si="209"/>
        <v>0</v>
      </c>
    </row>
    <row r="4580" spans="7:8" x14ac:dyDescent="0.25">
      <c r="G4580" s="113">
        <f t="shared" si="210"/>
        <v>0</v>
      </c>
      <c r="H4580" s="49">
        <f t="shared" si="209"/>
        <v>0</v>
      </c>
    </row>
    <row r="4581" spans="7:8" x14ac:dyDescent="0.25">
      <c r="G4581" s="113">
        <f t="shared" si="210"/>
        <v>0</v>
      </c>
      <c r="H4581" s="49">
        <f t="shared" si="209"/>
        <v>0</v>
      </c>
    </row>
    <row r="4582" spans="7:8" x14ac:dyDescent="0.25">
      <c r="G4582" s="113">
        <f t="shared" si="210"/>
        <v>0</v>
      </c>
      <c r="H4582" s="49">
        <f t="shared" si="209"/>
        <v>0</v>
      </c>
    </row>
    <row r="4583" spans="7:8" x14ac:dyDescent="0.25">
      <c r="G4583" s="113">
        <f t="shared" si="210"/>
        <v>0</v>
      </c>
      <c r="H4583" s="49">
        <f t="shared" si="209"/>
        <v>0</v>
      </c>
    </row>
    <row r="4584" spans="7:8" x14ac:dyDescent="0.25">
      <c r="G4584" s="113">
        <f t="shared" si="210"/>
        <v>0</v>
      </c>
      <c r="H4584" s="49">
        <f t="shared" si="209"/>
        <v>0</v>
      </c>
    </row>
    <row r="4585" spans="7:8" x14ac:dyDescent="0.25">
      <c r="G4585" s="113">
        <f t="shared" si="210"/>
        <v>0</v>
      </c>
      <c r="H4585" s="49">
        <f t="shared" si="209"/>
        <v>0</v>
      </c>
    </row>
    <row r="4586" spans="7:8" x14ac:dyDescent="0.25">
      <c r="G4586" s="113">
        <f t="shared" si="210"/>
        <v>0</v>
      </c>
      <c r="H4586" s="49">
        <f t="shared" si="209"/>
        <v>0</v>
      </c>
    </row>
    <row r="4587" spans="7:8" x14ac:dyDescent="0.25">
      <c r="G4587" s="113">
        <f t="shared" si="210"/>
        <v>0</v>
      </c>
      <c r="H4587" s="49">
        <f t="shared" si="209"/>
        <v>0</v>
      </c>
    </row>
    <row r="4588" spans="7:8" x14ac:dyDescent="0.25">
      <c r="G4588" s="113">
        <f t="shared" si="210"/>
        <v>0</v>
      </c>
      <c r="H4588" s="49">
        <f t="shared" si="209"/>
        <v>0</v>
      </c>
    </row>
    <row r="4589" spans="7:8" x14ac:dyDescent="0.25">
      <c r="G4589" s="113">
        <f t="shared" si="210"/>
        <v>0</v>
      </c>
      <c r="H4589" s="49">
        <f t="shared" si="209"/>
        <v>0</v>
      </c>
    </row>
    <row r="4590" spans="7:8" x14ac:dyDescent="0.25">
      <c r="G4590" s="113">
        <f t="shared" si="210"/>
        <v>0</v>
      </c>
      <c r="H4590" s="49">
        <f t="shared" si="209"/>
        <v>0</v>
      </c>
    </row>
    <row r="4591" spans="7:8" x14ac:dyDescent="0.25">
      <c r="G4591" s="113">
        <f t="shared" si="210"/>
        <v>0</v>
      </c>
      <c r="H4591" s="49">
        <f t="shared" si="209"/>
        <v>0</v>
      </c>
    </row>
    <row r="4592" spans="7:8" x14ac:dyDescent="0.25">
      <c r="G4592" s="113">
        <f t="shared" si="210"/>
        <v>0</v>
      </c>
      <c r="H4592" s="49">
        <f t="shared" si="209"/>
        <v>0</v>
      </c>
    </row>
    <row r="4593" spans="7:8" x14ac:dyDescent="0.25">
      <c r="G4593" s="113">
        <f t="shared" si="210"/>
        <v>0</v>
      </c>
      <c r="H4593" s="49">
        <f t="shared" si="209"/>
        <v>0</v>
      </c>
    </row>
    <row r="4594" spans="7:8" x14ac:dyDescent="0.25">
      <c r="G4594" s="113">
        <f t="shared" si="210"/>
        <v>0</v>
      </c>
      <c r="H4594" s="49">
        <f t="shared" si="209"/>
        <v>0</v>
      </c>
    </row>
    <row r="4595" spans="7:8" x14ac:dyDescent="0.25">
      <c r="G4595" s="113">
        <f t="shared" si="210"/>
        <v>0</v>
      </c>
      <c r="H4595" s="49">
        <f t="shared" si="209"/>
        <v>0</v>
      </c>
    </row>
    <row r="4596" spans="7:8" x14ac:dyDescent="0.25">
      <c r="G4596" s="113">
        <f t="shared" si="210"/>
        <v>0</v>
      </c>
      <c r="H4596" s="49">
        <f t="shared" si="209"/>
        <v>0</v>
      </c>
    </row>
    <row r="4597" spans="7:8" x14ac:dyDescent="0.25">
      <c r="G4597" s="113">
        <f t="shared" si="210"/>
        <v>0</v>
      </c>
      <c r="H4597" s="49">
        <f t="shared" si="209"/>
        <v>0</v>
      </c>
    </row>
    <row r="4598" spans="7:8" x14ac:dyDescent="0.25">
      <c r="G4598" s="113">
        <f t="shared" si="210"/>
        <v>0</v>
      </c>
      <c r="H4598" s="49">
        <f t="shared" si="209"/>
        <v>0</v>
      </c>
    </row>
    <row r="4599" spans="7:8" x14ac:dyDescent="0.25">
      <c r="G4599" s="113">
        <f t="shared" si="210"/>
        <v>0</v>
      </c>
      <c r="H4599" s="49">
        <f t="shared" si="209"/>
        <v>0</v>
      </c>
    </row>
    <row r="4600" spans="7:8" x14ac:dyDescent="0.25">
      <c r="G4600" s="113">
        <f t="shared" si="210"/>
        <v>0</v>
      </c>
      <c r="H4600" s="49">
        <f t="shared" si="209"/>
        <v>0</v>
      </c>
    </row>
    <row r="4601" spans="7:8" x14ac:dyDescent="0.25">
      <c r="G4601" s="113">
        <f t="shared" si="210"/>
        <v>0</v>
      </c>
      <c r="H4601" s="49">
        <f t="shared" si="209"/>
        <v>0</v>
      </c>
    </row>
    <row r="4602" spans="7:8" x14ac:dyDescent="0.25">
      <c r="G4602" s="113">
        <f t="shared" si="210"/>
        <v>0</v>
      </c>
      <c r="H4602" s="49">
        <f t="shared" si="209"/>
        <v>0</v>
      </c>
    </row>
    <row r="4603" spans="7:8" x14ac:dyDescent="0.25">
      <c r="G4603" s="113">
        <f t="shared" si="210"/>
        <v>0</v>
      </c>
      <c r="H4603" s="49">
        <f t="shared" si="209"/>
        <v>0</v>
      </c>
    </row>
    <row r="4604" spans="7:8" x14ac:dyDescent="0.25">
      <c r="G4604" s="113">
        <f t="shared" si="210"/>
        <v>0</v>
      </c>
      <c r="H4604" s="49">
        <f t="shared" si="209"/>
        <v>0</v>
      </c>
    </row>
    <row r="4605" spans="7:8" x14ac:dyDescent="0.25">
      <c r="G4605" s="113">
        <f t="shared" si="210"/>
        <v>0</v>
      </c>
      <c r="H4605" s="49">
        <f t="shared" si="209"/>
        <v>0</v>
      </c>
    </row>
    <row r="4606" spans="7:8" x14ac:dyDescent="0.25">
      <c r="G4606" s="113">
        <f t="shared" si="210"/>
        <v>0</v>
      </c>
      <c r="H4606" s="49">
        <f t="shared" si="209"/>
        <v>0</v>
      </c>
    </row>
    <row r="4607" spans="7:8" x14ac:dyDescent="0.25">
      <c r="G4607" s="113">
        <f t="shared" si="210"/>
        <v>0</v>
      </c>
      <c r="H4607" s="49">
        <f t="shared" si="209"/>
        <v>0</v>
      </c>
    </row>
    <row r="4608" spans="7:8" x14ac:dyDescent="0.25">
      <c r="G4608" s="113">
        <f t="shared" si="210"/>
        <v>0</v>
      </c>
      <c r="H4608" s="49">
        <f t="shared" si="209"/>
        <v>0</v>
      </c>
    </row>
    <row r="4609" spans="7:8" x14ac:dyDescent="0.25">
      <c r="G4609" s="113">
        <f t="shared" si="210"/>
        <v>0</v>
      </c>
      <c r="H4609" s="49">
        <f t="shared" si="209"/>
        <v>0</v>
      </c>
    </row>
    <row r="4610" spans="7:8" x14ac:dyDescent="0.25">
      <c r="G4610" s="113">
        <f t="shared" si="210"/>
        <v>0</v>
      </c>
      <c r="H4610" s="49">
        <f t="shared" si="209"/>
        <v>0</v>
      </c>
    </row>
    <row r="4611" spans="7:8" x14ac:dyDescent="0.25">
      <c r="G4611" s="113">
        <f t="shared" si="210"/>
        <v>0</v>
      </c>
      <c r="H4611" s="49">
        <f t="shared" ref="H4611:H4674" si="211">IFERROR(G4611 * E4611, 0)</f>
        <v>0</v>
      </c>
    </row>
    <row r="4612" spans="7:8" x14ac:dyDescent="0.25">
      <c r="G4612" s="113">
        <f t="shared" si="210"/>
        <v>0</v>
      </c>
      <c r="H4612" s="49">
        <f t="shared" si="211"/>
        <v>0</v>
      </c>
    </row>
    <row r="4613" spans="7:8" x14ac:dyDescent="0.25">
      <c r="G4613" s="113">
        <f t="shared" si="210"/>
        <v>0</v>
      </c>
      <c r="H4613" s="49">
        <f t="shared" si="211"/>
        <v>0</v>
      </c>
    </row>
    <row r="4614" spans="7:8" x14ac:dyDescent="0.25">
      <c r="G4614" s="113">
        <f t="shared" si="210"/>
        <v>0</v>
      </c>
      <c r="H4614" s="49">
        <f t="shared" si="211"/>
        <v>0</v>
      </c>
    </row>
    <row r="4615" spans="7:8" x14ac:dyDescent="0.25">
      <c r="G4615" s="113">
        <f t="shared" si="210"/>
        <v>0</v>
      </c>
      <c r="H4615" s="49">
        <f t="shared" si="211"/>
        <v>0</v>
      </c>
    </row>
    <row r="4616" spans="7:8" x14ac:dyDescent="0.25">
      <c r="G4616" s="113">
        <f t="shared" si="210"/>
        <v>0</v>
      </c>
      <c r="H4616" s="49">
        <f t="shared" si="211"/>
        <v>0</v>
      </c>
    </row>
    <row r="4617" spans="7:8" x14ac:dyDescent="0.25">
      <c r="G4617" s="113">
        <f t="shared" si="210"/>
        <v>0</v>
      </c>
      <c r="H4617" s="49">
        <f t="shared" si="211"/>
        <v>0</v>
      </c>
    </row>
    <row r="4618" spans="7:8" x14ac:dyDescent="0.25">
      <c r="G4618" s="113">
        <f t="shared" si="210"/>
        <v>0</v>
      </c>
      <c r="H4618" s="49">
        <f t="shared" si="211"/>
        <v>0</v>
      </c>
    </row>
    <row r="4619" spans="7:8" x14ac:dyDescent="0.25">
      <c r="G4619" s="113">
        <f t="shared" si="210"/>
        <v>0</v>
      </c>
      <c r="H4619" s="49">
        <f t="shared" si="211"/>
        <v>0</v>
      </c>
    </row>
    <row r="4620" spans="7:8" x14ac:dyDescent="0.25">
      <c r="G4620" s="113">
        <f t="shared" si="210"/>
        <v>0</v>
      </c>
      <c r="H4620" s="49">
        <f t="shared" si="211"/>
        <v>0</v>
      </c>
    </row>
    <row r="4621" spans="7:8" x14ac:dyDescent="0.25">
      <c r="G4621" s="113">
        <f t="shared" si="210"/>
        <v>0</v>
      </c>
      <c r="H4621" s="49">
        <f t="shared" si="211"/>
        <v>0</v>
      </c>
    </row>
    <row r="4622" spans="7:8" x14ac:dyDescent="0.25">
      <c r="G4622" s="113">
        <f t="shared" si="210"/>
        <v>0</v>
      </c>
      <c r="H4622" s="49">
        <f t="shared" si="211"/>
        <v>0</v>
      </c>
    </row>
    <row r="4623" spans="7:8" x14ac:dyDescent="0.25">
      <c r="G4623" s="113">
        <f t="shared" si="210"/>
        <v>0</v>
      </c>
      <c r="H4623" s="49">
        <f t="shared" si="211"/>
        <v>0</v>
      </c>
    </row>
    <row r="4624" spans="7:8" x14ac:dyDescent="0.25">
      <c r="G4624" s="113">
        <f t="shared" si="210"/>
        <v>0</v>
      </c>
      <c r="H4624" s="49">
        <f t="shared" si="211"/>
        <v>0</v>
      </c>
    </row>
    <row r="4625" spans="7:8" x14ac:dyDescent="0.25">
      <c r="G4625" s="113">
        <f t="shared" ref="G4625:G4688" si="212">IFERROR(IF(B4625=" ",0,B4625)+IF(C4625=" ",0,C4625)-IF(D4625=" ",0,D4625),0)</f>
        <v>0</v>
      </c>
      <c r="H4625" s="49">
        <f t="shared" si="211"/>
        <v>0</v>
      </c>
    </row>
    <row r="4626" spans="7:8" x14ac:dyDescent="0.25">
      <c r="G4626" s="113">
        <f t="shared" si="212"/>
        <v>0</v>
      </c>
      <c r="H4626" s="49">
        <f t="shared" si="211"/>
        <v>0</v>
      </c>
    </row>
    <row r="4627" spans="7:8" x14ac:dyDescent="0.25">
      <c r="G4627" s="113">
        <f t="shared" si="212"/>
        <v>0</v>
      </c>
      <c r="H4627" s="49">
        <f t="shared" si="211"/>
        <v>0</v>
      </c>
    </row>
    <row r="4628" spans="7:8" x14ac:dyDescent="0.25">
      <c r="G4628" s="113">
        <f t="shared" si="212"/>
        <v>0</v>
      </c>
      <c r="H4628" s="49">
        <f t="shared" si="211"/>
        <v>0</v>
      </c>
    </row>
    <row r="4629" spans="7:8" x14ac:dyDescent="0.25">
      <c r="G4629" s="113">
        <f t="shared" si="212"/>
        <v>0</v>
      </c>
      <c r="H4629" s="49">
        <f t="shared" si="211"/>
        <v>0</v>
      </c>
    </row>
    <row r="4630" spans="7:8" x14ac:dyDescent="0.25">
      <c r="G4630" s="113">
        <f t="shared" si="212"/>
        <v>0</v>
      </c>
      <c r="H4630" s="49">
        <f t="shared" si="211"/>
        <v>0</v>
      </c>
    </row>
    <row r="4631" spans="7:8" x14ac:dyDescent="0.25">
      <c r="G4631" s="113">
        <f t="shared" si="212"/>
        <v>0</v>
      </c>
      <c r="H4631" s="49">
        <f t="shared" si="211"/>
        <v>0</v>
      </c>
    </row>
    <row r="4632" spans="7:8" x14ac:dyDescent="0.25">
      <c r="G4632" s="113">
        <f t="shared" si="212"/>
        <v>0</v>
      </c>
      <c r="H4632" s="49">
        <f t="shared" si="211"/>
        <v>0</v>
      </c>
    </row>
    <row r="4633" spans="7:8" x14ac:dyDescent="0.25">
      <c r="G4633" s="113">
        <f t="shared" si="212"/>
        <v>0</v>
      </c>
      <c r="H4633" s="49">
        <f t="shared" si="211"/>
        <v>0</v>
      </c>
    </row>
    <row r="4634" spans="7:8" x14ac:dyDescent="0.25">
      <c r="G4634" s="113">
        <f t="shared" si="212"/>
        <v>0</v>
      </c>
      <c r="H4634" s="49">
        <f t="shared" si="211"/>
        <v>0</v>
      </c>
    </row>
    <row r="4635" spans="7:8" x14ac:dyDescent="0.25">
      <c r="G4635" s="113">
        <f t="shared" si="212"/>
        <v>0</v>
      </c>
      <c r="H4635" s="49">
        <f t="shared" si="211"/>
        <v>0</v>
      </c>
    </row>
    <row r="4636" spans="7:8" x14ac:dyDescent="0.25">
      <c r="G4636" s="113">
        <f t="shared" si="212"/>
        <v>0</v>
      </c>
      <c r="H4636" s="49">
        <f t="shared" si="211"/>
        <v>0</v>
      </c>
    </row>
    <row r="4637" spans="7:8" x14ac:dyDescent="0.25">
      <c r="G4637" s="113">
        <f t="shared" si="212"/>
        <v>0</v>
      </c>
      <c r="H4637" s="49">
        <f t="shared" si="211"/>
        <v>0</v>
      </c>
    </row>
    <row r="4638" spans="7:8" x14ac:dyDescent="0.25">
      <c r="G4638" s="113">
        <f t="shared" si="212"/>
        <v>0</v>
      </c>
      <c r="H4638" s="49">
        <f t="shared" si="211"/>
        <v>0</v>
      </c>
    </row>
    <row r="4639" spans="7:8" x14ac:dyDescent="0.25">
      <c r="G4639" s="113">
        <f t="shared" si="212"/>
        <v>0</v>
      </c>
      <c r="H4639" s="49">
        <f t="shared" si="211"/>
        <v>0</v>
      </c>
    </row>
    <row r="4640" spans="7:8" x14ac:dyDescent="0.25">
      <c r="G4640" s="113">
        <f t="shared" si="212"/>
        <v>0</v>
      </c>
      <c r="H4640" s="49">
        <f t="shared" si="211"/>
        <v>0</v>
      </c>
    </row>
    <row r="4641" spans="7:8" x14ac:dyDescent="0.25">
      <c r="G4641" s="113">
        <f t="shared" si="212"/>
        <v>0</v>
      </c>
      <c r="H4641" s="49">
        <f t="shared" si="211"/>
        <v>0</v>
      </c>
    </row>
    <row r="4642" spans="7:8" x14ac:dyDescent="0.25">
      <c r="G4642" s="113">
        <f t="shared" si="212"/>
        <v>0</v>
      </c>
      <c r="H4642" s="49">
        <f t="shared" si="211"/>
        <v>0</v>
      </c>
    </row>
    <row r="4643" spans="7:8" x14ac:dyDescent="0.25">
      <c r="G4643" s="113">
        <f t="shared" si="212"/>
        <v>0</v>
      </c>
      <c r="H4643" s="49">
        <f t="shared" si="211"/>
        <v>0</v>
      </c>
    </row>
    <row r="4644" spans="7:8" x14ac:dyDescent="0.25">
      <c r="G4644" s="113">
        <f t="shared" si="212"/>
        <v>0</v>
      </c>
      <c r="H4644" s="49">
        <f t="shared" si="211"/>
        <v>0</v>
      </c>
    </row>
    <row r="4645" spans="7:8" x14ac:dyDescent="0.25">
      <c r="G4645" s="113">
        <f t="shared" si="212"/>
        <v>0</v>
      </c>
      <c r="H4645" s="49">
        <f t="shared" si="211"/>
        <v>0</v>
      </c>
    </row>
    <row r="4646" spans="7:8" x14ac:dyDescent="0.25">
      <c r="G4646" s="113">
        <f t="shared" si="212"/>
        <v>0</v>
      </c>
      <c r="H4646" s="49">
        <f t="shared" si="211"/>
        <v>0</v>
      </c>
    </row>
    <row r="4647" spans="7:8" x14ac:dyDescent="0.25">
      <c r="G4647" s="113">
        <f t="shared" si="212"/>
        <v>0</v>
      </c>
      <c r="H4647" s="49">
        <f t="shared" si="211"/>
        <v>0</v>
      </c>
    </row>
    <row r="4648" spans="7:8" x14ac:dyDescent="0.25">
      <c r="G4648" s="113">
        <f t="shared" si="212"/>
        <v>0</v>
      </c>
      <c r="H4648" s="49">
        <f t="shared" si="211"/>
        <v>0</v>
      </c>
    </row>
    <row r="4649" spans="7:8" x14ac:dyDescent="0.25">
      <c r="G4649" s="113">
        <f t="shared" si="212"/>
        <v>0</v>
      </c>
      <c r="H4649" s="49">
        <f t="shared" si="211"/>
        <v>0</v>
      </c>
    </row>
    <row r="4650" spans="7:8" x14ac:dyDescent="0.25">
      <c r="G4650" s="113">
        <f t="shared" si="212"/>
        <v>0</v>
      </c>
      <c r="H4650" s="49">
        <f t="shared" si="211"/>
        <v>0</v>
      </c>
    </row>
    <row r="4651" spans="7:8" x14ac:dyDescent="0.25">
      <c r="G4651" s="113">
        <f t="shared" si="212"/>
        <v>0</v>
      </c>
      <c r="H4651" s="49">
        <f t="shared" si="211"/>
        <v>0</v>
      </c>
    </row>
    <row r="4652" spans="7:8" x14ac:dyDescent="0.25">
      <c r="G4652" s="113">
        <f t="shared" si="212"/>
        <v>0</v>
      </c>
      <c r="H4652" s="49">
        <f t="shared" si="211"/>
        <v>0</v>
      </c>
    </row>
    <row r="4653" spans="7:8" x14ac:dyDescent="0.25">
      <c r="G4653" s="113">
        <f t="shared" si="212"/>
        <v>0</v>
      </c>
      <c r="H4653" s="49">
        <f t="shared" si="211"/>
        <v>0</v>
      </c>
    </row>
    <row r="4654" spans="7:8" x14ac:dyDescent="0.25">
      <c r="G4654" s="113">
        <f t="shared" si="212"/>
        <v>0</v>
      </c>
      <c r="H4654" s="49">
        <f t="shared" si="211"/>
        <v>0</v>
      </c>
    </row>
    <row r="4655" spans="7:8" x14ac:dyDescent="0.25">
      <c r="G4655" s="113">
        <f t="shared" si="212"/>
        <v>0</v>
      </c>
      <c r="H4655" s="49">
        <f t="shared" si="211"/>
        <v>0</v>
      </c>
    </row>
    <row r="4656" spans="7:8" x14ac:dyDescent="0.25">
      <c r="G4656" s="113">
        <f t="shared" si="212"/>
        <v>0</v>
      </c>
      <c r="H4656" s="49">
        <f t="shared" si="211"/>
        <v>0</v>
      </c>
    </row>
    <row r="4657" spans="7:8" x14ac:dyDescent="0.25">
      <c r="G4657" s="113">
        <f t="shared" si="212"/>
        <v>0</v>
      </c>
      <c r="H4657" s="49">
        <f t="shared" si="211"/>
        <v>0</v>
      </c>
    </row>
    <row r="4658" spans="7:8" x14ac:dyDescent="0.25">
      <c r="G4658" s="113">
        <f t="shared" si="212"/>
        <v>0</v>
      </c>
      <c r="H4658" s="49">
        <f t="shared" si="211"/>
        <v>0</v>
      </c>
    </row>
    <row r="4659" spans="7:8" x14ac:dyDescent="0.25">
      <c r="G4659" s="113">
        <f t="shared" si="212"/>
        <v>0</v>
      </c>
      <c r="H4659" s="49">
        <f t="shared" si="211"/>
        <v>0</v>
      </c>
    </row>
    <row r="4660" spans="7:8" x14ac:dyDescent="0.25">
      <c r="G4660" s="113">
        <f t="shared" si="212"/>
        <v>0</v>
      </c>
      <c r="H4660" s="49">
        <f t="shared" si="211"/>
        <v>0</v>
      </c>
    </row>
    <row r="4661" spans="7:8" x14ac:dyDescent="0.25">
      <c r="G4661" s="113">
        <f t="shared" si="212"/>
        <v>0</v>
      </c>
      <c r="H4661" s="49">
        <f t="shared" si="211"/>
        <v>0</v>
      </c>
    </row>
    <row r="4662" spans="7:8" x14ac:dyDescent="0.25">
      <c r="G4662" s="113">
        <f t="shared" si="212"/>
        <v>0</v>
      </c>
      <c r="H4662" s="49">
        <f t="shared" si="211"/>
        <v>0</v>
      </c>
    </row>
    <row r="4663" spans="7:8" x14ac:dyDescent="0.25">
      <c r="G4663" s="113">
        <f t="shared" si="212"/>
        <v>0</v>
      </c>
      <c r="H4663" s="49">
        <f t="shared" si="211"/>
        <v>0</v>
      </c>
    </row>
    <row r="4664" spans="7:8" x14ac:dyDescent="0.25">
      <c r="G4664" s="113">
        <f t="shared" si="212"/>
        <v>0</v>
      </c>
      <c r="H4664" s="49">
        <f t="shared" si="211"/>
        <v>0</v>
      </c>
    </row>
    <row r="4665" spans="7:8" x14ac:dyDescent="0.25">
      <c r="G4665" s="113">
        <f t="shared" si="212"/>
        <v>0</v>
      </c>
      <c r="H4665" s="49">
        <f t="shared" si="211"/>
        <v>0</v>
      </c>
    </row>
    <row r="4666" spans="7:8" x14ac:dyDescent="0.25">
      <c r="G4666" s="113">
        <f t="shared" si="212"/>
        <v>0</v>
      </c>
      <c r="H4666" s="49">
        <f t="shared" si="211"/>
        <v>0</v>
      </c>
    </row>
    <row r="4667" spans="7:8" x14ac:dyDescent="0.25">
      <c r="G4667" s="113">
        <f t="shared" si="212"/>
        <v>0</v>
      </c>
      <c r="H4667" s="49">
        <f t="shared" si="211"/>
        <v>0</v>
      </c>
    </row>
    <row r="4668" spans="7:8" x14ac:dyDescent="0.25">
      <c r="G4668" s="113">
        <f t="shared" si="212"/>
        <v>0</v>
      </c>
      <c r="H4668" s="49">
        <f t="shared" si="211"/>
        <v>0</v>
      </c>
    </row>
    <row r="4669" spans="7:8" x14ac:dyDescent="0.25">
      <c r="G4669" s="113">
        <f t="shared" si="212"/>
        <v>0</v>
      </c>
      <c r="H4669" s="49">
        <f t="shared" si="211"/>
        <v>0</v>
      </c>
    </row>
    <row r="4670" spans="7:8" x14ac:dyDescent="0.25">
      <c r="G4670" s="113">
        <f t="shared" si="212"/>
        <v>0</v>
      </c>
      <c r="H4670" s="49">
        <f t="shared" si="211"/>
        <v>0</v>
      </c>
    </row>
    <row r="4671" spans="7:8" x14ac:dyDescent="0.25">
      <c r="G4671" s="113">
        <f t="shared" si="212"/>
        <v>0</v>
      </c>
      <c r="H4671" s="49">
        <f t="shared" si="211"/>
        <v>0</v>
      </c>
    </row>
    <row r="4672" spans="7:8" x14ac:dyDescent="0.25">
      <c r="G4672" s="113">
        <f t="shared" si="212"/>
        <v>0</v>
      </c>
      <c r="H4672" s="49">
        <f t="shared" si="211"/>
        <v>0</v>
      </c>
    </row>
    <row r="4673" spans="7:8" x14ac:dyDescent="0.25">
      <c r="G4673" s="113">
        <f t="shared" si="212"/>
        <v>0</v>
      </c>
      <c r="H4673" s="49">
        <f t="shared" si="211"/>
        <v>0</v>
      </c>
    </row>
    <row r="4674" spans="7:8" x14ac:dyDescent="0.25">
      <c r="G4674" s="113">
        <f t="shared" si="212"/>
        <v>0</v>
      </c>
      <c r="H4674" s="49">
        <f t="shared" si="211"/>
        <v>0</v>
      </c>
    </row>
    <row r="4675" spans="7:8" x14ac:dyDescent="0.25">
      <c r="G4675" s="113">
        <f t="shared" si="212"/>
        <v>0</v>
      </c>
      <c r="H4675" s="49">
        <f t="shared" ref="H4675:H4738" si="213">IFERROR(G4675 * E4675, 0)</f>
        <v>0</v>
      </c>
    </row>
    <row r="4676" spans="7:8" x14ac:dyDescent="0.25">
      <c r="G4676" s="113">
        <f t="shared" si="212"/>
        <v>0</v>
      </c>
      <c r="H4676" s="49">
        <f t="shared" si="213"/>
        <v>0</v>
      </c>
    </row>
    <row r="4677" spans="7:8" x14ac:dyDescent="0.25">
      <c r="G4677" s="113">
        <f t="shared" si="212"/>
        <v>0</v>
      </c>
      <c r="H4677" s="49">
        <f t="shared" si="213"/>
        <v>0</v>
      </c>
    </row>
    <row r="4678" spans="7:8" x14ac:dyDescent="0.25">
      <c r="G4678" s="113">
        <f t="shared" si="212"/>
        <v>0</v>
      </c>
      <c r="H4678" s="49">
        <f t="shared" si="213"/>
        <v>0</v>
      </c>
    </row>
    <row r="4679" spans="7:8" x14ac:dyDescent="0.25">
      <c r="G4679" s="113">
        <f t="shared" si="212"/>
        <v>0</v>
      </c>
      <c r="H4679" s="49">
        <f t="shared" si="213"/>
        <v>0</v>
      </c>
    </row>
    <row r="4680" spans="7:8" x14ac:dyDescent="0.25">
      <c r="G4680" s="113">
        <f t="shared" si="212"/>
        <v>0</v>
      </c>
      <c r="H4680" s="49">
        <f t="shared" si="213"/>
        <v>0</v>
      </c>
    </row>
    <row r="4681" spans="7:8" x14ac:dyDescent="0.25">
      <c r="G4681" s="113">
        <f t="shared" si="212"/>
        <v>0</v>
      </c>
      <c r="H4681" s="49">
        <f t="shared" si="213"/>
        <v>0</v>
      </c>
    </row>
    <row r="4682" spans="7:8" x14ac:dyDescent="0.25">
      <c r="G4682" s="113">
        <f t="shared" si="212"/>
        <v>0</v>
      </c>
      <c r="H4682" s="49">
        <f t="shared" si="213"/>
        <v>0</v>
      </c>
    </row>
    <row r="4683" spans="7:8" x14ac:dyDescent="0.25">
      <c r="G4683" s="113">
        <f t="shared" si="212"/>
        <v>0</v>
      </c>
      <c r="H4683" s="49">
        <f t="shared" si="213"/>
        <v>0</v>
      </c>
    </row>
    <row r="4684" spans="7:8" x14ac:dyDescent="0.25">
      <c r="G4684" s="113">
        <f t="shared" si="212"/>
        <v>0</v>
      </c>
      <c r="H4684" s="49">
        <f t="shared" si="213"/>
        <v>0</v>
      </c>
    </row>
    <row r="4685" spans="7:8" x14ac:dyDescent="0.25">
      <c r="G4685" s="113">
        <f t="shared" si="212"/>
        <v>0</v>
      </c>
      <c r="H4685" s="49">
        <f t="shared" si="213"/>
        <v>0</v>
      </c>
    </row>
    <row r="4686" spans="7:8" x14ac:dyDescent="0.25">
      <c r="G4686" s="113">
        <f t="shared" si="212"/>
        <v>0</v>
      </c>
      <c r="H4686" s="49">
        <f t="shared" si="213"/>
        <v>0</v>
      </c>
    </row>
    <row r="4687" spans="7:8" x14ac:dyDescent="0.25">
      <c r="G4687" s="113">
        <f t="shared" si="212"/>
        <v>0</v>
      </c>
      <c r="H4687" s="49">
        <f t="shared" si="213"/>
        <v>0</v>
      </c>
    </row>
    <row r="4688" spans="7:8" x14ac:dyDescent="0.25">
      <c r="G4688" s="113">
        <f t="shared" si="212"/>
        <v>0</v>
      </c>
      <c r="H4688" s="49">
        <f t="shared" si="213"/>
        <v>0</v>
      </c>
    </row>
    <row r="4689" spans="7:8" x14ac:dyDescent="0.25">
      <c r="G4689" s="113">
        <f t="shared" ref="G4689:G4752" si="214">IFERROR(IF(B4689=" ",0,B4689)+IF(C4689=" ",0,C4689)-IF(D4689=" ",0,D4689),0)</f>
        <v>0</v>
      </c>
      <c r="H4689" s="49">
        <f t="shared" si="213"/>
        <v>0</v>
      </c>
    </row>
    <row r="4690" spans="7:8" x14ac:dyDescent="0.25">
      <c r="G4690" s="113">
        <f t="shared" si="214"/>
        <v>0</v>
      </c>
      <c r="H4690" s="49">
        <f t="shared" si="213"/>
        <v>0</v>
      </c>
    </row>
    <row r="4691" spans="7:8" x14ac:dyDescent="0.25">
      <c r="G4691" s="113">
        <f t="shared" si="214"/>
        <v>0</v>
      </c>
      <c r="H4691" s="49">
        <f t="shared" si="213"/>
        <v>0</v>
      </c>
    </row>
    <row r="4692" spans="7:8" x14ac:dyDescent="0.25">
      <c r="G4692" s="113">
        <f t="shared" si="214"/>
        <v>0</v>
      </c>
      <c r="H4692" s="49">
        <f t="shared" si="213"/>
        <v>0</v>
      </c>
    </row>
    <row r="4693" spans="7:8" x14ac:dyDescent="0.25">
      <c r="G4693" s="113">
        <f t="shared" si="214"/>
        <v>0</v>
      </c>
      <c r="H4693" s="49">
        <f t="shared" si="213"/>
        <v>0</v>
      </c>
    </row>
    <row r="4694" spans="7:8" x14ac:dyDescent="0.25">
      <c r="G4694" s="113">
        <f t="shared" si="214"/>
        <v>0</v>
      </c>
      <c r="H4694" s="49">
        <f t="shared" si="213"/>
        <v>0</v>
      </c>
    </row>
    <row r="4695" spans="7:8" x14ac:dyDescent="0.25">
      <c r="G4695" s="113">
        <f t="shared" si="214"/>
        <v>0</v>
      </c>
      <c r="H4695" s="49">
        <f t="shared" si="213"/>
        <v>0</v>
      </c>
    </row>
    <row r="4696" spans="7:8" x14ac:dyDescent="0.25">
      <c r="G4696" s="113">
        <f t="shared" si="214"/>
        <v>0</v>
      </c>
      <c r="H4696" s="49">
        <f t="shared" si="213"/>
        <v>0</v>
      </c>
    </row>
    <row r="4697" spans="7:8" x14ac:dyDescent="0.25">
      <c r="G4697" s="113">
        <f t="shared" si="214"/>
        <v>0</v>
      </c>
      <c r="H4697" s="49">
        <f t="shared" si="213"/>
        <v>0</v>
      </c>
    </row>
    <row r="4698" spans="7:8" x14ac:dyDescent="0.25">
      <c r="G4698" s="113">
        <f t="shared" si="214"/>
        <v>0</v>
      </c>
      <c r="H4698" s="49">
        <f t="shared" si="213"/>
        <v>0</v>
      </c>
    </row>
    <row r="4699" spans="7:8" x14ac:dyDescent="0.25">
      <c r="G4699" s="113">
        <f t="shared" si="214"/>
        <v>0</v>
      </c>
      <c r="H4699" s="49">
        <f t="shared" si="213"/>
        <v>0</v>
      </c>
    </row>
    <row r="4700" spans="7:8" x14ac:dyDescent="0.25">
      <c r="G4700" s="113">
        <f t="shared" si="214"/>
        <v>0</v>
      </c>
      <c r="H4700" s="49">
        <f t="shared" si="213"/>
        <v>0</v>
      </c>
    </row>
    <row r="4701" spans="7:8" x14ac:dyDescent="0.25">
      <c r="G4701" s="113">
        <f t="shared" si="214"/>
        <v>0</v>
      </c>
      <c r="H4701" s="49">
        <f t="shared" si="213"/>
        <v>0</v>
      </c>
    </row>
    <row r="4702" spans="7:8" x14ac:dyDescent="0.25">
      <c r="G4702" s="113">
        <f t="shared" si="214"/>
        <v>0</v>
      </c>
      <c r="H4702" s="49">
        <f t="shared" si="213"/>
        <v>0</v>
      </c>
    </row>
    <row r="4703" spans="7:8" x14ac:dyDescent="0.25">
      <c r="G4703" s="113">
        <f t="shared" si="214"/>
        <v>0</v>
      </c>
      <c r="H4703" s="49">
        <f t="shared" si="213"/>
        <v>0</v>
      </c>
    </row>
    <row r="4704" spans="7:8" x14ac:dyDescent="0.25">
      <c r="G4704" s="113">
        <f t="shared" si="214"/>
        <v>0</v>
      </c>
      <c r="H4704" s="49">
        <f t="shared" si="213"/>
        <v>0</v>
      </c>
    </row>
    <row r="4705" spans="7:8" x14ac:dyDescent="0.25">
      <c r="G4705" s="113">
        <f t="shared" si="214"/>
        <v>0</v>
      </c>
      <c r="H4705" s="49">
        <f t="shared" si="213"/>
        <v>0</v>
      </c>
    </row>
    <row r="4706" spans="7:8" x14ac:dyDescent="0.25">
      <c r="G4706" s="113">
        <f t="shared" si="214"/>
        <v>0</v>
      </c>
      <c r="H4706" s="49">
        <f t="shared" si="213"/>
        <v>0</v>
      </c>
    </row>
    <row r="4707" spans="7:8" x14ac:dyDescent="0.25">
      <c r="G4707" s="113">
        <f t="shared" si="214"/>
        <v>0</v>
      </c>
      <c r="H4707" s="49">
        <f t="shared" si="213"/>
        <v>0</v>
      </c>
    </row>
    <row r="4708" spans="7:8" x14ac:dyDescent="0.25">
      <c r="G4708" s="113">
        <f t="shared" si="214"/>
        <v>0</v>
      </c>
      <c r="H4708" s="49">
        <f t="shared" si="213"/>
        <v>0</v>
      </c>
    </row>
    <row r="4709" spans="7:8" x14ac:dyDescent="0.25">
      <c r="G4709" s="113">
        <f t="shared" si="214"/>
        <v>0</v>
      </c>
      <c r="H4709" s="49">
        <f t="shared" si="213"/>
        <v>0</v>
      </c>
    </row>
    <row r="4710" spans="7:8" x14ac:dyDescent="0.25">
      <c r="G4710" s="113">
        <f t="shared" si="214"/>
        <v>0</v>
      </c>
      <c r="H4710" s="49">
        <f t="shared" si="213"/>
        <v>0</v>
      </c>
    </row>
    <row r="4711" spans="7:8" x14ac:dyDescent="0.25">
      <c r="G4711" s="113">
        <f t="shared" si="214"/>
        <v>0</v>
      </c>
      <c r="H4711" s="49">
        <f t="shared" si="213"/>
        <v>0</v>
      </c>
    </row>
    <row r="4712" spans="7:8" x14ac:dyDescent="0.25">
      <c r="G4712" s="113">
        <f t="shared" si="214"/>
        <v>0</v>
      </c>
      <c r="H4712" s="49">
        <f t="shared" si="213"/>
        <v>0</v>
      </c>
    </row>
    <row r="4713" spans="7:8" x14ac:dyDescent="0.25">
      <c r="G4713" s="113">
        <f t="shared" si="214"/>
        <v>0</v>
      </c>
      <c r="H4713" s="49">
        <f t="shared" si="213"/>
        <v>0</v>
      </c>
    </row>
    <row r="4714" spans="7:8" x14ac:dyDescent="0.25">
      <c r="G4714" s="113">
        <f t="shared" si="214"/>
        <v>0</v>
      </c>
      <c r="H4714" s="49">
        <f t="shared" si="213"/>
        <v>0</v>
      </c>
    </row>
    <row r="4715" spans="7:8" x14ac:dyDescent="0.25">
      <c r="G4715" s="113">
        <f t="shared" si="214"/>
        <v>0</v>
      </c>
      <c r="H4715" s="49">
        <f t="shared" si="213"/>
        <v>0</v>
      </c>
    </row>
    <row r="4716" spans="7:8" x14ac:dyDescent="0.25">
      <c r="G4716" s="113">
        <f t="shared" si="214"/>
        <v>0</v>
      </c>
      <c r="H4716" s="49">
        <f t="shared" si="213"/>
        <v>0</v>
      </c>
    </row>
    <row r="4717" spans="7:8" x14ac:dyDescent="0.25">
      <c r="G4717" s="113">
        <f t="shared" si="214"/>
        <v>0</v>
      </c>
      <c r="H4717" s="49">
        <f t="shared" si="213"/>
        <v>0</v>
      </c>
    </row>
    <row r="4718" spans="7:8" x14ac:dyDescent="0.25">
      <c r="G4718" s="113">
        <f t="shared" si="214"/>
        <v>0</v>
      </c>
      <c r="H4718" s="49">
        <f t="shared" si="213"/>
        <v>0</v>
      </c>
    </row>
    <row r="4719" spans="7:8" x14ac:dyDescent="0.25">
      <c r="G4719" s="113">
        <f t="shared" si="214"/>
        <v>0</v>
      </c>
      <c r="H4719" s="49">
        <f t="shared" si="213"/>
        <v>0</v>
      </c>
    </row>
    <row r="4720" spans="7:8" x14ac:dyDescent="0.25">
      <c r="G4720" s="113">
        <f t="shared" si="214"/>
        <v>0</v>
      </c>
      <c r="H4720" s="49">
        <f t="shared" si="213"/>
        <v>0</v>
      </c>
    </row>
    <row r="4721" spans="7:8" x14ac:dyDescent="0.25">
      <c r="G4721" s="113">
        <f t="shared" si="214"/>
        <v>0</v>
      </c>
      <c r="H4721" s="49">
        <f t="shared" si="213"/>
        <v>0</v>
      </c>
    </row>
    <row r="4722" spans="7:8" x14ac:dyDescent="0.25">
      <c r="G4722" s="113">
        <f t="shared" si="214"/>
        <v>0</v>
      </c>
      <c r="H4722" s="49">
        <f t="shared" si="213"/>
        <v>0</v>
      </c>
    </row>
    <row r="4723" spans="7:8" x14ac:dyDescent="0.25">
      <c r="G4723" s="113">
        <f t="shared" si="214"/>
        <v>0</v>
      </c>
      <c r="H4723" s="49">
        <f t="shared" si="213"/>
        <v>0</v>
      </c>
    </row>
    <row r="4724" spans="7:8" x14ac:dyDescent="0.25">
      <c r="G4724" s="113">
        <f t="shared" si="214"/>
        <v>0</v>
      </c>
      <c r="H4724" s="49">
        <f t="shared" si="213"/>
        <v>0</v>
      </c>
    </row>
    <row r="4725" spans="7:8" x14ac:dyDescent="0.25">
      <c r="G4725" s="113">
        <f t="shared" si="214"/>
        <v>0</v>
      </c>
      <c r="H4725" s="49">
        <f t="shared" si="213"/>
        <v>0</v>
      </c>
    </row>
    <row r="4726" spans="7:8" x14ac:dyDescent="0.25">
      <c r="G4726" s="113">
        <f t="shared" si="214"/>
        <v>0</v>
      </c>
      <c r="H4726" s="49">
        <f t="shared" si="213"/>
        <v>0</v>
      </c>
    </row>
    <row r="4727" spans="7:8" x14ac:dyDescent="0.25">
      <c r="G4727" s="113">
        <f t="shared" si="214"/>
        <v>0</v>
      </c>
      <c r="H4727" s="49">
        <f t="shared" si="213"/>
        <v>0</v>
      </c>
    </row>
    <row r="4728" spans="7:8" x14ac:dyDescent="0.25">
      <c r="G4728" s="113">
        <f t="shared" si="214"/>
        <v>0</v>
      </c>
      <c r="H4728" s="49">
        <f t="shared" si="213"/>
        <v>0</v>
      </c>
    </row>
    <row r="4729" spans="7:8" x14ac:dyDescent="0.25">
      <c r="G4729" s="113">
        <f t="shared" si="214"/>
        <v>0</v>
      </c>
      <c r="H4729" s="49">
        <f t="shared" si="213"/>
        <v>0</v>
      </c>
    </row>
    <row r="4730" spans="7:8" x14ac:dyDescent="0.25">
      <c r="G4730" s="113">
        <f t="shared" si="214"/>
        <v>0</v>
      </c>
      <c r="H4730" s="49">
        <f t="shared" si="213"/>
        <v>0</v>
      </c>
    </row>
    <row r="4731" spans="7:8" x14ac:dyDescent="0.25">
      <c r="G4731" s="113">
        <f t="shared" si="214"/>
        <v>0</v>
      </c>
      <c r="H4731" s="49">
        <f t="shared" si="213"/>
        <v>0</v>
      </c>
    </row>
    <row r="4732" spans="7:8" x14ac:dyDescent="0.25">
      <c r="G4732" s="113">
        <f t="shared" si="214"/>
        <v>0</v>
      </c>
      <c r="H4732" s="49">
        <f t="shared" si="213"/>
        <v>0</v>
      </c>
    </row>
    <row r="4733" spans="7:8" x14ac:dyDescent="0.25">
      <c r="G4733" s="113">
        <f t="shared" si="214"/>
        <v>0</v>
      </c>
      <c r="H4733" s="49">
        <f t="shared" si="213"/>
        <v>0</v>
      </c>
    </row>
    <row r="4734" spans="7:8" x14ac:dyDescent="0.25">
      <c r="G4734" s="113">
        <f t="shared" si="214"/>
        <v>0</v>
      </c>
      <c r="H4734" s="49">
        <f t="shared" si="213"/>
        <v>0</v>
      </c>
    </row>
    <row r="4735" spans="7:8" x14ac:dyDescent="0.25">
      <c r="G4735" s="113">
        <f t="shared" si="214"/>
        <v>0</v>
      </c>
      <c r="H4735" s="49">
        <f t="shared" si="213"/>
        <v>0</v>
      </c>
    </row>
    <row r="4736" spans="7:8" x14ac:dyDescent="0.25">
      <c r="G4736" s="113">
        <f t="shared" si="214"/>
        <v>0</v>
      </c>
      <c r="H4736" s="49">
        <f t="shared" si="213"/>
        <v>0</v>
      </c>
    </row>
    <row r="4737" spans="7:8" x14ac:dyDescent="0.25">
      <c r="G4737" s="113">
        <f t="shared" si="214"/>
        <v>0</v>
      </c>
      <c r="H4737" s="49">
        <f t="shared" si="213"/>
        <v>0</v>
      </c>
    </row>
    <row r="4738" spans="7:8" x14ac:dyDescent="0.25">
      <c r="G4738" s="113">
        <f t="shared" si="214"/>
        <v>0</v>
      </c>
      <c r="H4738" s="49">
        <f t="shared" si="213"/>
        <v>0</v>
      </c>
    </row>
    <row r="4739" spans="7:8" x14ac:dyDescent="0.25">
      <c r="G4739" s="113">
        <f t="shared" si="214"/>
        <v>0</v>
      </c>
      <c r="H4739" s="49">
        <f t="shared" ref="H4739:H4802" si="215">IFERROR(G4739 * E4739, 0)</f>
        <v>0</v>
      </c>
    </row>
    <row r="4740" spans="7:8" x14ac:dyDescent="0.25">
      <c r="G4740" s="113">
        <f t="shared" si="214"/>
        <v>0</v>
      </c>
      <c r="H4740" s="49">
        <f t="shared" si="215"/>
        <v>0</v>
      </c>
    </row>
    <row r="4741" spans="7:8" x14ac:dyDescent="0.25">
      <c r="G4741" s="113">
        <f t="shared" si="214"/>
        <v>0</v>
      </c>
      <c r="H4741" s="49">
        <f t="shared" si="215"/>
        <v>0</v>
      </c>
    </row>
    <row r="4742" spans="7:8" x14ac:dyDescent="0.25">
      <c r="G4742" s="113">
        <f t="shared" si="214"/>
        <v>0</v>
      </c>
      <c r="H4742" s="49">
        <f t="shared" si="215"/>
        <v>0</v>
      </c>
    </row>
    <row r="4743" spans="7:8" x14ac:dyDescent="0.25">
      <c r="G4743" s="113">
        <f t="shared" si="214"/>
        <v>0</v>
      </c>
      <c r="H4743" s="49">
        <f t="shared" si="215"/>
        <v>0</v>
      </c>
    </row>
    <row r="4744" spans="7:8" x14ac:dyDescent="0.25">
      <c r="G4744" s="113">
        <f t="shared" si="214"/>
        <v>0</v>
      </c>
      <c r="H4744" s="49">
        <f t="shared" si="215"/>
        <v>0</v>
      </c>
    </row>
    <row r="4745" spans="7:8" x14ac:dyDescent="0.25">
      <c r="G4745" s="113">
        <f t="shared" si="214"/>
        <v>0</v>
      </c>
      <c r="H4745" s="49">
        <f t="shared" si="215"/>
        <v>0</v>
      </c>
    </row>
    <row r="4746" spans="7:8" x14ac:dyDescent="0.25">
      <c r="G4746" s="113">
        <f t="shared" si="214"/>
        <v>0</v>
      </c>
      <c r="H4746" s="49">
        <f t="shared" si="215"/>
        <v>0</v>
      </c>
    </row>
    <row r="4747" spans="7:8" x14ac:dyDescent="0.25">
      <c r="G4747" s="113">
        <f t="shared" si="214"/>
        <v>0</v>
      </c>
      <c r="H4747" s="49">
        <f t="shared" si="215"/>
        <v>0</v>
      </c>
    </row>
    <row r="4748" spans="7:8" x14ac:dyDescent="0.25">
      <c r="G4748" s="113">
        <f t="shared" si="214"/>
        <v>0</v>
      </c>
      <c r="H4748" s="49">
        <f t="shared" si="215"/>
        <v>0</v>
      </c>
    </row>
    <row r="4749" spans="7:8" x14ac:dyDescent="0.25">
      <c r="G4749" s="113">
        <f t="shared" si="214"/>
        <v>0</v>
      </c>
      <c r="H4749" s="49">
        <f t="shared" si="215"/>
        <v>0</v>
      </c>
    </row>
    <row r="4750" spans="7:8" x14ac:dyDescent="0.25">
      <c r="G4750" s="113">
        <f t="shared" si="214"/>
        <v>0</v>
      </c>
      <c r="H4750" s="49">
        <f t="shared" si="215"/>
        <v>0</v>
      </c>
    </row>
    <row r="4751" spans="7:8" x14ac:dyDescent="0.25">
      <c r="G4751" s="113">
        <f t="shared" si="214"/>
        <v>0</v>
      </c>
      <c r="H4751" s="49">
        <f t="shared" si="215"/>
        <v>0</v>
      </c>
    </row>
    <row r="4752" spans="7:8" x14ac:dyDescent="0.25">
      <c r="G4752" s="113">
        <f t="shared" si="214"/>
        <v>0</v>
      </c>
      <c r="H4752" s="49">
        <f t="shared" si="215"/>
        <v>0</v>
      </c>
    </row>
    <row r="4753" spans="7:8" x14ac:dyDescent="0.25">
      <c r="G4753" s="113">
        <f t="shared" ref="G4753:G4816" si="216">IFERROR(IF(B4753=" ",0,B4753)+IF(C4753=" ",0,C4753)-IF(D4753=" ",0,D4753),0)</f>
        <v>0</v>
      </c>
      <c r="H4753" s="49">
        <f t="shared" si="215"/>
        <v>0</v>
      </c>
    </row>
    <row r="4754" spans="7:8" x14ac:dyDescent="0.25">
      <c r="G4754" s="113">
        <f t="shared" si="216"/>
        <v>0</v>
      </c>
      <c r="H4754" s="49">
        <f t="shared" si="215"/>
        <v>0</v>
      </c>
    </row>
    <row r="4755" spans="7:8" x14ac:dyDescent="0.25">
      <c r="G4755" s="113">
        <f t="shared" si="216"/>
        <v>0</v>
      </c>
      <c r="H4755" s="49">
        <f t="shared" si="215"/>
        <v>0</v>
      </c>
    </row>
    <row r="4756" spans="7:8" x14ac:dyDescent="0.25">
      <c r="G4756" s="113">
        <f t="shared" si="216"/>
        <v>0</v>
      </c>
      <c r="H4756" s="49">
        <f t="shared" si="215"/>
        <v>0</v>
      </c>
    </row>
    <row r="4757" spans="7:8" x14ac:dyDescent="0.25">
      <c r="G4757" s="113">
        <f t="shared" si="216"/>
        <v>0</v>
      </c>
      <c r="H4757" s="49">
        <f t="shared" si="215"/>
        <v>0</v>
      </c>
    </row>
    <row r="4758" spans="7:8" x14ac:dyDescent="0.25">
      <c r="G4758" s="113">
        <f t="shared" si="216"/>
        <v>0</v>
      </c>
      <c r="H4758" s="49">
        <f t="shared" si="215"/>
        <v>0</v>
      </c>
    </row>
    <row r="4759" spans="7:8" x14ac:dyDescent="0.25">
      <c r="G4759" s="113">
        <f t="shared" si="216"/>
        <v>0</v>
      </c>
      <c r="H4759" s="49">
        <f t="shared" si="215"/>
        <v>0</v>
      </c>
    </row>
    <row r="4760" spans="7:8" x14ac:dyDescent="0.25">
      <c r="G4760" s="113">
        <f t="shared" si="216"/>
        <v>0</v>
      </c>
      <c r="H4760" s="49">
        <f t="shared" si="215"/>
        <v>0</v>
      </c>
    </row>
    <row r="4761" spans="7:8" x14ac:dyDescent="0.25">
      <c r="G4761" s="113">
        <f t="shared" si="216"/>
        <v>0</v>
      </c>
      <c r="H4761" s="49">
        <f t="shared" si="215"/>
        <v>0</v>
      </c>
    </row>
    <row r="4762" spans="7:8" x14ac:dyDescent="0.25">
      <c r="G4762" s="113">
        <f t="shared" si="216"/>
        <v>0</v>
      </c>
      <c r="H4762" s="49">
        <f t="shared" si="215"/>
        <v>0</v>
      </c>
    </row>
    <row r="4763" spans="7:8" x14ac:dyDescent="0.25">
      <c r="G4763" s="113">
        <f t="shared" si="216"/>
        <v>0</v>
      </c>
      <c r="H4763" s="49">
        <f t="shared" si="215"/>
        <v>0</v>
      </c>
    </row>
    <row r="4764" spans="7:8" x14ac:dyDescent="0.25">
      <c r="G4764" s="113">
        <f t="shared" si="216"/>
        <v>0</v>
      </c>
      <c r="H4764" s="49">
        <f t="shared" si="215"/>
        <v>0</v>
      </c>
    </row>
    <row r="4765" spans="7:8" x14ac:dyDescent="0.25">
      <c r="G4765" s="113">
        <f t="shared" si="216"/>
        <v>0</v>
      </c>
      <c r="H4765" s="49">
        <f t="shared" si="215"/>
        <v>0</v>
      </c>
    </row>
    <row r="4766" spans="7:8" x14ac:dyDescent="0.25">
      <c r="G4766" s="113">
        <f t="shared" si="216"/>
        <v>0</v>
      </c>
      <c r="H4766" s="49">
        <f t="shared" si="215"/>
        <v>0</v>
      </c>
    </row>
    <row r="4767" spans="7:8" x14ac:dyDescent="0.25">
      <c r="G4767" s="113">
        <f t="shared" si="216"/>
        <v>0</v>
      </c>
      <c r="H4767" s="49">
        <f t="shared" si="215"/>
        <v>0</v>
      </c>
    </row>
    <row r="4768" spans="7:8" x14ac:dyDescent="0.25">
      <c r="G4768" s="113">
        <f t="shared" si="216"/>
        <v>0</v>
      </c>
      <c r="H4768" s="49">
        <f t="shared" si="215"/>
        <v>0</v>
      </c>
    </row>
    <row r="4769" spans="7:8" x14ac:dyDescent="0.25">
      <c r="G4769" s="113">
        <f t="shared" si="216"/>
        <v>0</v>
      </c>
      <c r="H4769" s="49">
        <f t="shared" si="215"/>
        <v>0</v>
      </c>
    </row>
    <row r="4770" spans="7:8" x14ac:dyDescent="0.25">
      <c r="G4770" s="113">
        <f t="shared" si="216"/>
        <v>0</v>
      </c>
      <c r="H4770" s="49">
        <f t="shared" si="215"/>
        <v>0</v>
      </c>
    </row>
    <row r="4771" spans="7:8" x14ac:dyDescent="0.25">
      <c r="G4771" s="113">
        <f t="shared" si="216"/>
        <v>0</v>
      </c>
      <c r="H4771" s="49">
        <f t="shared" si="215"/>
        <v>0</v>
      </c>
    </row>
    <row r="4772" spans="7:8" x14ac:dyDescent="0.25">
      <c r="G4772" s="113">
        <f t="shared" si="216"/>
        <v>0</v>
      </c>
      <c r="H4772" s="49">
        <f t="shared" si="215"/>
        <v>0</v>
      </c>
    </row>
    <row r="4773" spans="7:8" x14ac:dyDescent="0.25">
      <c r="G4773" s="113">
        <f t="shared" si="216"/>
        <v>0</v>
      </c>
      <c r="H4773" s="49">
        <f t="shared" si="215"/>
        <v>0</v>
      </c>
    </row>
    <row r="4774" spans="7:8" x14ac:dyDescent="0.25">
      <c r="G4774" s="113">
        <f t="shared" si="216"/>
        <v>0</v>
      </c>
      <c r="H4774" s="49">
        <f t="shared" si="215"/>
        <v>0</v>
      </c>
    </row>
    <row r="4775" spans="7:8" x14ac:dyDescent="0.25">
      <c r="G4775" s="113">
        <f t="shared" si="216"/>
        <v>0</v>
      </c>
      <c r="H4775" s="49">
        <f t="shared" si="215"/>
        <v>0</v>
      </c>
    </row>
    <row r="4776" spans="7:8" x14ac:dyDescent="0.25">
      <c r="G4776" s="113">
        <f t="shared" si="216"/>
        <v>0</v>
      </c>
      <c r="H4776" s="49">
        <f t="shared" si="215"/>
        <v>0</v>
      </c>
    </row>
    <row r="4777" spans="7:8" x14ac:dyDescent="0.25">
      <c r="G4777" s="113">
        <f t="shared" si="216"/>
        <v>0</v>
      </c>
      <c r="H4777" s="49">
        <f t="shared" si="215"/>
        <v>0</v>
      </c>
    </row>
    <row r="4778" spans="7:8" x14ac:dyDescent="0.25">
      <c r="G4778" s="113">
        <f t="shared" si="216"/>
        <v>0</v>
      </c>
      <c r="H4778" s="49">
        <f t="shared" si="215"/>
        <v>0</v>
      </c>
    </row>
    <row r="4779" spans="7:8" x14ac:dyDescent="0.25">
      <c r="G4779" s="113">
        <f t="shared" si="216"/>
        <v>0</v>
      </c>
      <c r="H4779" s="49">
        <f t="shared" si="215"/>
        <v>0</v>
      </c>
    </row>
    <row r="4780" spans="7:8" x14ac:dyDescent="0.25">
      <c r="G4780" s="113">
        <f t="shared" si="216"/>
        <v>0</v>
      </c>
      <c r="H4780" s="49">
        <f t="shared" si="215"/>
        <v>0</v>
      </c>
    </row>
    <row r="4781" spans="7:8" x14ac:dyDescent="0.25">
      <c r="G4781" s="113">
        <f t="shared" si="216"/>
        <v>0</v>
      </c>
      <c r="H4781" s="49">
        <f t="shared" si="215"/>
        <v>0</v>
      </c>
    </row>
    <row r="4782" spans="7:8" x14ac:dyDescent="0.25">
      <c r="G4782" s="113">
        <f t="shared" si="216"/>
        <v>0</v>
      </c>
      <c r="H4782" s="49">
        <f t="shared" si="215"/>
        <v>0</v>
      </c>
    </row>
    <row r="4783" spans="7:8" x14ac:dyDescent="0.25">
      <c r="G4783" s="113">
        <f t="shared" si="216"/>
        <v>0</v>
      </c>
      <c r="H4783" s="49">
        <f t="shared" si="215"/>
        <v>0</v>
      </c>
    </row>
    <row r="4784" spans="7:8" x14ac:dyDescent="0.25">
      <c r="G4784" s="113">
        <f t="shared" si="216"/>
        <v>0</v>
      </c>
      <c r="H4784" s="49">
        <f t="shared" si="215"/>
        <v>0</v>
      </c>
    </row>
    <row r="4785" spans="7:8" x14ac:dyDescent="0.25">
      <c r="G4785" s="113">
        <f t="shared" si="216"/>
        <v>0</v>
      </c>
      <c r="H4785" s="49">
        <f t="shared" si="215"/>
        <v>0</v>
      </c>
    </row>
    <row r="4786" spans="7:8" x14ac:dyDescent="0.25">
      <c r="G4786" s="113">
        <f t="shared" si="216"/>
        <v>0</v>
      </c>
      <c r="H4786" s="49">
        <f t="shared" si="215"/>
        <v>0</v>
      </c>
    </row>
    <row r="4787" spans="7:8" x14ac:dyDescent="0.25">
      <c r="G4787" s="113">
        <f t="shared" si="216"/>
        <v>0</v>
      </c>
      <c r="H4787" s="49">
        <f t="shared" si="215"/>
        <v>0</v>
      </c>
    </row>
    <row r="4788" spans="7:8" x14ac:dyDescent="0.25">
      <c r="G4788" s="113">
        <f t="shared" si="216"/>
        <v>0</v>
      </c>
      <c r="H4788" s="49">
        <f t="shared" si="215"/>
        <v>0</v>
      </c>
    </row>
    <row r="4789" spans="7:8" x14ac:dyDescent="0.25">
      <c r="G4789" s="113">
        <f t="shared" si="216"/>
        <v>0</v>
      </c>
      <c r="H4789" s="49">
        <f t="shared" si="215"/>
        <v>0</v>
      </c>
    </row>
    <row r="4790" spans="7:8" x14ac:dyDescent="0.25">
      <c r="G4790" s="113">
        <f t="shared" si="216"/>
        <v>0</v>
      </c>
      <c r="H4790" s="49">
        <f t="shared" si="215"/>
        <v>0</v>
      </c>
    </row>
    <row r="4791" spans="7:8" x14ac:dyDescent="0.25">
      <c r="G4791" s="113">
        <f t="shared" si="216"/>
        <v>0</v>
      </c>
      <c r="H4791" s="49">
        <f t="shared" si="215"/>
        <v>0</v>
      </c>
    </row>
    <row r="4792" spans="7:8" x14ac:dyDescent="0.25">
      <c r="G4792" s="113">
        <f t="shared" si="216"/>
        <v>0</v>
      </c>
      <c r="H4792" s="49">
        <f t="shared" si="215"/>
        <v>0</v>
      </c>
    </row>
    <row r="4793" spans="7:8" x14ac:dyDescent="0.25">
      <c r="G4793" s="113">
        <f t="shared" si="216"/>
        <v>0</v>
      </c>
      <c r="H4793" s="49">
        <f t="shared" si="215"/>
        <v>0</v>
      </c>
    </row>
    <row r="4794" spans="7:8" x14ac:dyDescent="0.25">
      <c r="G4794" s="113">
        <f t="shared" si="216"/>
        <v>0</v>
      </c>
      <c r="H4794" s="49">
        <f t="shared" si="215"/>
        <v>0</v>
      </c>
    </row>
    <row r="4795" spans="7:8" x14ac:dyDescent="0.25">
      <c r="G4795" s="113">
        <f t="shared" si="216"/>
        <v>0</v>
      </c>
      <c r="H4795" s="49">
        <f t="shared" si="215"/>
        <v>0</v>
      </c>
    </row>
    <row r="4796" spans="7:8" x14ac:dyDescent="0.25">
      <c r="G4796" s="113">
        <f t="shared" si="216"/>
        <v>0</v>
      </c>
      <c r="H4796" s="49">
        <f t="shared" si="215"/>
        <v>0</v>
      </c>
    </row>
    <row r="4797" spans="7:8" x14ac:dyDescent="0.25">
      <c r="G4797" s="113">
        <f t="shared" si="216"/>
        <v>0</v>
      </c>
      <c r="H4797" s="49">
        <f t="shared" si="215"/>
        <v>0</v>
      </c>
    </row>
    <row r="4798" spans="7:8" x14ac:dyDescent="0.25">
      <c r="G4798" s="113">
        <f t="shared" si="216"/>
        <v>0</v>
      </c>
      <c r="H4798" s="49">
        <f t="shared" si="215"/>
        <v>0</v>
      </c>
    </row>
    <row r="4799" spans="7:8" x14ac:dyDescent="0.25">
      <c r="G4799" s="113">
        <f t="shared" si="216"/>
        <v>0</v>
      </c>
      <c r="H4799" s="49">
        <f t="shared" si="215"/>
        <v>0</v>
      </c>
    </row>
    <row r="4800" spans="7:8" x14ac:dyDescent="0.25">
      <c r="G4800" s="113">
        <f t="shared" si="216"/>
        <v>0</v>
      </c>
      <c r="H4800" s="49">
        <f t="shared" si="215"/>
        <v>0</v>
      </c>
    </row>
    <row r="4801" spans="7:8" x14ac:dyDescent="0.25">
      <c r="G4801" s="113">
        <f t="shared" si="216"/>
        <v>0</v>
      </c>
      <c r="H4801" s="49">
        <f t="shared" si="215"/>
        <v>0</v>
      </c>
    </row>
    <row r="4802" spans="7:8" x14ac:dyDescent="0.25">
      <c r="G4802" s="113">
        <f t="shared" si="216"/>
        <v>0</v>
      </c>
      <c r="H4802" s="49">
        <f t="shared" si="215"/>
        <v>0</v>
      </c>
    </row>
    <row r="4803" spans="7:8" x14ac:dyDescent="0.25">
      <c r="G4803" s="113">
        <f t="shared" si="216"/>
        <v>0</v>
      </c>
      <c r="H4803" s="49">
        <f t="shared" ref="H4803:H4866" si="217">IFERROR(G4803 * E4803, 0)</f>
        <v>0</v>
      </c>
    </row>
    <row r="4804" spans="7:8" x14ac:dyDescent="0.25">
      <c r="G4804" s="113">
        <f t="shared" si="216"/>
        <v>0</v>
      </c>
      <c r="H4804" s="49">
        <f t="shared" si="217"/>
        <v>0</v>
      </c>
    </row>
    <row r="4805" spans="7:8" x14ac:dyDescent="0.25">
      <c r="G4805" s="113">
        <f t="shared" si="216"/>
        <v>0</v>
      </c>
      <c r="H4805" s="49">
        <f t="shared" si="217"/>
        <v>0</v>
      </c>
    </row>
    <row r="4806" spans="7:8" x14ac:dyDescent="0.25">
      <c r="G4806" s="113">
        <f t="shared" si="216"/>
        <v>0</v>
      </c>
      <c r="H4806" s="49">
        <f t="shared" si="217"/>
        <v>0</v>
      </c>
    </row>
    <row r="4807" spans="7:8" x14ac:dyDescent="0.25">
      <c r="G4807" s="113">
        <f t="shared" si="216"/>
        <v>0</v>
      </c>
      <c r="H4807" s="49">
        <f t="shared" si="217"/>
        <v>0</v>
      </c>
    </row>
    <row r="4808" spans="7:8" x14ac:dyDescent="0.25">
      <c r="G4808" s="113">
        <f t="shared" si="216"/>
        <v>0</v>
      </c>
      <c r="H4808" s="49">
        <f t="shared" si="217"/>
        <v>0</v>
      </c>
    </row>
    <row r="4809" spans="7:8" x14ac:dyDescent="0.25">
      <c r="G4809" s="113">
        <f t="shared" si="216"/>
        <v>0</v>
      </c>
      <c r="H4809" s="49">
        <f t="shared" si="217"/>
        <v>0</v>
      </c>
    </row>
    <row r="4810" spans="7:8" x14ac:dyDescent="0.25">
      <c r="G4810" s="113">
        <f t="shared" si="216"/>
        <v>0</v>
      </c>
      <c r="H4810" s="49">
        <f t="shared" si="217"/>
        <v>0</v>
      </c>
    </row>
    <row r="4811" spans="7:8" x14ac:dyDescent="0.25">
      <c r="G4811" s="113">
        <f t="shared" si="216"/>
        <v>0</v>
      </c>
      <c r="H4811" s="49">
        <f t="shared" si="217"/>
        <v>0</v>
      </c>
    </row>
    <row r="4812" spans="7:8" x14ac:dyDescent="0.25">
      <c r="G4812" s="113">
        <f t="shared" si="216"/>
        <v>0</v>
      </c>
      <c r="H4812" s="49">
        <f t="shared" si="217"/>
        <v>0</v>
      </c>
    </row>
    <row r="4813" spans="7:8" x14ac:dyDescent="0.25">
      <c r="G4813" s="113">
        <f t="shared" si="216"/>
        <v>0</v>
      </c>
      <c r="H4813" s="49">
        <f t="shared" si="217"/>
        <v>0</v>
      </c>
    </row>
    <row r="4814" spans="7:8" x14ac:dyDescent="0.25">
      <c r="G4814" s="113">
        <f t="shared" si="216"/>
        <v>0</v>
      </c>
      <c r="H4814" s="49">
        <f t="shared" si="217"/>
        <v>0</v>
      </c>
    </row>
    <row r="4815" spans="7:8" x14ac:dyDescent="0.25">
      <c r="G4815" s="113">
        <f t="shared" si="216"/>
        <v>0</v>
      </c>
      <c r="H4815" s="49">
        <f t="shared" si="217"/>
        <v>0</v>
      </c>
    </row>
    <row r="4816" spans="7:8" x14ac:dyDescent="0.25">
      <c r="G4816" s="113">
        <f t="shared" si="216"/>
        <v>0</v>
      </c>
      <c r="H4816" s="49">
        <f t="shared" si="217"/>
        <v>0</v>
      </c>
    </row>
    <row r="4817" spans="7:8" x14ac:dyDescent="0.25">
      <c r="G4817" s="113">
        <f t="shared" ref="G4817:G4880" si="218">IFERROR(IF(B4817=" ",0,B4817)+IF(C4817=" ",0,C4817)-IF(D4817=" ",0,D4817),0)</f>
        <v>0</v>
      </c>
      <c r="H4817" s="49">
        <f t="shared" si="217"/>
        <v>0</v>
      </c>
    </row>
    <row r="4818" spans="7:8" x14ac:dyDescent="0.25">
      <c r="G4818" s="113">
        <f t="shared" si="218"/>
        <v>0</v>
      </c>
      <c r="H4818" s="49">
        <f t="shared" si="217"/>
        <v>0</v>
      </c>
    </row>
    <row r="4819" spans="7:8" x14ac:dyDescent="0.25">
      <c r="G4819" s="113">
        <f t="shared" si="218"/>
        <v>0</v>
      </c>
      <c r="H4819" s="49">
        <f t="shared" si="217"/>
        <v>0</v>
      </c>
    </row>
    <row r="4820" spans="7:8" x14ac:dyDescent="0.25">
      <c r="G4820" s="113">
        <f t="shared" si="218"/>
        <v>0</v>
      </c>
      <c r="H4820" s="49">
        <f t="shared" si="217"/>
        <v>0</v>
      </c>
    </row>
    <row r="4821" spans="7:8" x14ac:dyDescent="0.25">
      <c r="G4821" s="113">
        <f t="shared" si="218"/>
        <v>0</v>
      </c>
      <c r="H4821" s="49">
        <f t="shared" si="217"/>
        <v>0</v>
      </c>
    </row>
    <row r="4822" spans="7:8" x14ac:dyDescent="0.25">
      <c r="G4822" s="113">
        <f t="shared" si="218"/>
        <v>0</v>
      </c>
      <c r="H4822" s="49">
        <f t="shared" si="217"/>
        <v>0</v>
      </c>
    </row>
    <row r="4823" spans="7:8" x14ac:dyDescent="0.25">
      <c r="G4823" s="113">
        <f t="shared" si="218"/>
        <v>0</v>
      </c>
      <c r="H4823" s="49">
        <f t="shared" si="217"/>
        <v>0</v>
      </c>
    </row>
    <row r="4824" spans="7:8" x14ac:dyDescent="0.25">
      <c r="G4824" s="113">
        <f t="shared" si="218"/>
        <v>0</v>
      </c>
      <c r="H4824" s="49">
        <f t="shared" si="217"/>
        <v>0</v>
      </c>
    </row>
    <row r="4825" spans="7:8" x14ac:dyDescent="0.25">
      <c r="G4825" s="113">
        <f t="shared" si="218"/>
        <v>0</v>
      </c>
      <c r="H4825" s="49">
        <f t="shared" si="217"/>
        <v>0</v>
      </c>
    </row>
    <row r="4826" spans="7:8" x14ac:dyDescent="0.25">
      <c r="G4826" s="113">
        <f t="shared" si="218"/>
        <v>0</v>
      </c>
      <c r="H4826" s="49">
        <f t="shared" si="217"/>
        <v>0</v>
      </c>
    </row>
    <row r="4827" spans="7:8" x14ac:dyDescent="0.25">
      <c r="G4827" s="113">
        <f t="shared" si="218"/>
        <v>0</v>
      </c>
      <c r="H4827" s="49">
        <f t="shared" si="217"/>
        <v>0</v>
      </c>
    </row>
    <row r="4828" spans="7:8" x14ac:dyDescent="0.25">
      <c r="G4828" s="113">
        <f t="shared" si="218"/>
        <v>0</v>
      </c>
      <c r="H4828" s="49">
        <f t="shared" si="217"/>
        <v>0</v>
      </c>
    </row>
    <row r="4829" spans="7:8" x14ac:dyDescent="0.25">
      <c r="G4829" s="113">
        <f t="shared" si="218"/>
        <v>0</v>
      </c>
      <c r="H4829" s="49">
        <f t="shared" si="217"/>
        <v>0</v>
      </c>
    </row>
    <row r="4830" spans="7:8" x14ac:dyDescent="0.25">
      <c r="G4830" s="113">
        <f t="shared" si="218"/>
        <v>0</v>
      </c>
      <c r="H4830" s="49">
        <f t="shared" si="217"/>
        <v>0</v>
      </c>
    </row>
    <row r="4831" spans="7:8" x14ac:dyDescent="0.25">
      <c r="G4831" s="113">
        <f t="shared" si="218"/>
        <v>0</v>
      </c>
      <c r="H4831" s="49">
        <f t="shared" si="217"/>
        <v>0</v>
      </c>
    </row>
    <row r="4832" spans="7:8" x14ac:dyDescent="0.25">
      <c r="G4832" s="113">
        <f t="shared" si="218"/>
        <v>0</v>
      </c>
      <c r="H4832" s="49">
        <f t="shared" si="217"/>
        <v>0</v>
      </c>
    </row>
    <row r="4833" spans="7:8" x14ac:dyDescent="0.25">
      <c r="G4833" s="113">
        <f t="shared" si="218"/>
        <v>0</v>
      </c>
      <c r="H4833" s="49">
        <f t="shared" si="217"/>
        <v>0</v>
      </c>
    </row>
    <row r="4834" spans="7:8" x14ac:dyDescent="0.25">
      <c r="G4834" s="113">
        <f t="shared" si="218"/>
        <v>0</v>
      </c>
      <c r="H4834" s="49">
        <f t="shared" si="217"/>
        <v>0</v>
      </c>
    </row>
    <row r="4835" spans="7:8" x14ac:dyDescent="0.25">
      <c r="G4835" s="113">
        <f t="shared" si="218"/>
        <v>0</v>
      </c>
      <c r="H4835" s="49">
        <f t="shared" si="217"/>
        <v>0</v>
      </c>
    </row>
    <row r="4836" spans="7:8" x14ac:dyDescent="0.25">
      <c r="G4836" s="113">
        <f t="shared" si="218"/>
        <v>0</v>
      </c>
      <c r="H4836" s="49">
        <f t="shared" si="217"/>
        <v>0</v>
      </c>
    </row>
    <row r="4837" spans="7:8" x14ac:dyDescent="0.25">
      <c r="G4837" s="113">
        <f t="shared" si="218"/>
        <v>0</v>
      </c>
      <c r="H4837" s="49">
        <f t="shared" si="217"/>
        <v>0</v>
      </c>
    </row>
    <row r="4838" spans="7:8" x14ac:dyDescent="0.25">
      <c r="G4838" s="113">
        <f t="shared" si="218"/>
        <v>0</v>
      </c>
      <c r="H4838" s="49">
        <f t="shared" si="217"/>
        <v>0</v>
      </c>
    </row>
    <row r="4839" spans="7:8" x14ac:dyDescent="0.25">
      <c r="G4839" s="113">
        <f t="shared" si="218"/>
        <v>0</v>
      </c>
      <c r="H4839" s="49">
        <f t="shared" si="217"/>
        <v>0</v>
      </c>
    </row>
    <row r="4840" spans="7:8" x14ac:dyDescent="0.25">
      <c r="G4840" s="113">
        <f t="shared" si="218"/>
        <v>0</v>
      </c>
      <c r="H4840" s="49">
        <f t="shared" si="217"/>
        <v>0</v>
      </c>
    </row>
    <row r="4841" spans="7:8" x14ac:dyDescent="0.25">
      <c r="G4841" s="113">
        <f t="shared" si="218"/>
        <v>0</v>
      </c>
      <c r="H4841" s="49">
        <f t="shared" si="217"/>
        <v>0</v>
      </c>
    </row>
    <row r="4842" spans="7:8" x14ac:dyDescent="0.25">
      <c r="G4842" s="113">
        <f t="shared" si="218"/>
        <v>0</v>
      </c>
      <c r="H4842" s="49">
        <f t="shared" si="217"/>
        <v>0</v>
      </c>
    </row>
    <row r="4843" spans="7:8" x14ac:dyDescent="0.25">
      <c r="G4843" s="113">
        <f t="shared" si="218"/>
        <v>0</v>
      </c>
      <c r="H4843" s="49">
        <f t="shared" si="217"/>
        <v>0</v>
      </c>
    </row>
    <row r="4844" spans="7:8" x14ac:dyDescent="0.25">
      <c r="G4844" s="113">
        <f t="shared" si="218"/>
        <v>0</v>
      </c>
      <c r="H4844" s="49">
        <f t="shared" si="217"/>
        <v>0</v>
      </c>
    </row>
    <row r="4845" spans="7:8" x14ac:dyDescent="0.25">
      <c r="G4845" s="113">
        <f t="shared" si="218"/>
        <v>0</v>
      </c>
      <c r="H4845" s="49">
        <f t="shared" si="217"/>
        <v>0</v>
      </c>
    </row>
    <row r="4846" spans="7:8" x14ac:dyDescent="0.25">
      <c r="G4846" s="113">
        <f t="shared" si="218"/>
        <v>0</v>
      </c>
      <c r="H4846" s="49">
        <f t="shared" si="217"/>
        <v>0</v>
      </c>
    </row>
    <row r="4847" spans="7:8" x14ac:dyDescent="0.25">
      <c r="G4847" s="113">
        <f t="shared" si="218"/>
        <v>0</v>
      </c>
      <c r="H4847" s="49">
        <f t="shared" si="217"/>
        <v>0</v>
      </c>
    </row>
    <row r="4848" spans="7:8" x14ac:dyDescent="0.25">
      <c r="G4848" s="113">
        <f t="shared" si="218"/>
        <v>0</v>
      </c>
      <c r="H4848" s="49">
        <f t="shared" si="217"/>
        <v>0</v>
      </c>
    </row>
    <row r="4849" spans="7:8" x14ac:dyDescent="0.25">
      <c r="G4849" s="113">
        <f t="shared" si="218"/>
        <v>0</v>
      </c>
      <c r="H4849" s="49">
        <f t="shared" si="217"/>
        <v>0</v>
      </c>
    </row>
    <row r="4850" spans="7:8" x14ac:dyDescent="0.25">
      <c r="G4850" s="113">
        <f t="shared" si="218"/>
        <v>0</v>
      </c>
      <c r="H4850" s="49">
        <f t="shared" si="217"/>
        <v>0</v>
      </c>
    </row>
    <row r="4851" spans="7:8" x14ac:dyDescent="0.25">
      <c r="G4851" s="113">
        <f t="shared" si="218"/>
        <v>0</v>
      </c>
      <c r="H4851" s="49">
        <f t="shared" si="217"/>
        <v>0</v>
      </c>
    </row>
    <row r="4852" spans="7:8" x14ac:dyDescent="0.25">
      <c r="G4852" s="113">
        <f t="shared" si="218"/>
        <v>0</v>
      </c>
      <c r="H4852" s="49">
        <f t="shared" si="217"/>
        <v>0</v>
      </c>
    </row>
    <row r="4853" spans="7:8" x14ac:dyDescent="0.25">
      <c r="G4853" s="113">
        <f t="shared" si="218"/>
        <v>0</v>
      </c>
      <c r="H4853" s="49">
        <f t="shared" si="217"/>
        <v>0</v>
      </c>
    </row>
    <row r="4854" spans="7:8" x14ac:dyDescent="0.25">
      <c r="G4854" s="113">
        <f t="shared" si="218"/>
        <v>0</v>
      </c>
      <c r="H4854" s="49">
        <f t="shared" si="217"/>
        <v>0</v>
      </c>
    </row>
    <row r="4855" spans="7:8" x14ac:dyDescent="0.25">
      <c r="G4855" s="113">
        <f t="shared" si="218"/>
        <v>0</v>
      </c>
      <c r="H4855" s="49">
        <f t="shared" si="217"/>
        <v>0</v>
      </c>
    </row>
    <row r="4856" spans="7:8" x14ac:dyDescent="0.25">
      <c r="G4856" s="113">
        <f t="shared" si="218"/>
        <v>0</v>
      </c>
      <c r="H4856" s="49">
        <f t="shared" si="217"/>
        <v>0</v>
      </c>
    </row>
    <row r="4857" spans="7:8" x14ac:dyDescent="0.25">
      <c r="G4857" s="113">
        <f t="shared" si="218"/>
        <v>0</v>
      </c>
      <c r="H4857" s="49">
        <f t="shared" si="217"/>
        <v>0</v>
      </c>
    </row>
    <row r="4858" spans="7:8" x14ac:dyDescent="0.25">
      <c r="G4858" s="113">
        <f t="shared" si="218"/>
        <v>0</v>
      </c>
      <c r="H4858" s="49">
        <f t="shared" si="217"/>
        <v>0</v>
      </c>
    </row>
    <row r="4859" spans="7:8" x14ac:dyDescent="0.25">
      <c r="G4859" s="113">
        <f t="shared" si="218"/>
        <v>0</v>
      </c>
      <c r="H4859" s="49">
        <f t="shared" si="217"/>
        <v>0</v>
      </c>
    </row>
    <row r="4860" spans="7:8" x14ac:dyDescent="0.25">
      <c r="G4860" s="113">
        <f t="shared" si="218"/>
        <v>0</v>
      </c>
      <c r="H4860" s="49">
        <f t="shared" si="217"/>
        <v>0</v>
      </c>
    </row>
    <row r="4861" spans="7:8" x14ac:dyDescent="0.25">
      <c r="G4861" s="113">
        <f t="shared" si="218"/>
        <v>0</v>
      </c>
      <c r="H4861" s="49">
        <f t="shared" si="217"/>
        <v>0</v>
      </c>
    </row>
    <row r="4862" spans="7:8" x14ac:dyDescent="0.25">
      <c r="G4862" s="113">
        <f t="shared" si="218"/>
        <v>0</v>
      </c>
      <c r="H4862" s="49">
        <f t="shared" si="217"/>
        <v>0</v>
      </c>
    </row>
    <row r="4863" spans="7:8" x14ac:dyDescent="0.25">
      <c r="G4863" s="113">
        <f t="shared" si="218"/>
        <v>0</v>
      </c>
      <c r="H4863" s="49">
        <f t="shared" si="217"/>
        <v>0</v>
      </c>
    </row>
    <row r="4864" spans="7:8" x14ac:dyDescent="0.25">
      <c r="G4864" s="113">
        <f t="shared" si="218"/>
        <v>0</v>
      </c>
      <c r="H4864" s="49">
        <f t="shared" si="217"/>
        <v>0</v>
      </c>
    </row>
    <row r="4865" spans="7:8" x14ac:dyDescent="0.25">
      <c r="G4865" s="113">
        <f t="shared" si="218"/>
        <v>0</v>
      </c>
      <c r="H4865" s="49">
        <f t="shared" si="217"/>
        <v>0</v>
      </c>
    </row>
    <row r="4866" spans="7:8" x14ac:dyDescent="0.25">
      <c r="G4866" s="113">
        <f t="shared" si="218"/>
        <v>0</v>
      </c>
      <c r="H4866" s="49">
        <f t="shared" si="217"/>
        <v>0</v>
      </c>
    </row>
    <row r="4867" spans="7:8" x14ac:dyDescent="0.25">
      <c r="G4867" s="113">
        <f t="shared" si="218"/>
        <v>0</v>
      </c>
      <c r="H4867" s="49">
        <f t="shared" ref="H4867:H4930" si="219">IFERROR(G4867 * E4867, 0)</f>
        <v>0</v>
      </c>
    </row>
    <row r="4868" spans="7:8" x14ac:dyDescent="0.25">
      <c r="G4868" s="113">
        <f t="shared" si="218"/>
        <v>0</v>
      </c>
      <c r="H4868" s="49">
        <f t="shared" si="219"/>
        <v>0</v>
      </c>
    </row>
    <row r="4869" spans="7:8" x14ac:dyDescent="0.25">
      <c r="G4869" s="113">
        <f t="shared" si="218"/>
        <v>0</v>
      </c>
      <c r="H4869" s="49">
        <f t="shared" si="219"/>
        <v>0</v>
      </c>
    </row>
    <row r="4870" spans="7:8" x14ac:dyDescent="0.25">
      <c r="G4870" s="113">
        <f t="shared" si="218"/>
        <v>0</v>
      </c>
      <c r="H4870" s="49">
        <f t="shared" si="219"/>
        <v>0</v>
      </c>
    </row>
    <row r="4871" spans="7:8" x14ac:dyDescent="0.25">
      <c r="G4871" s="113">
        <f t="shared" si="218"/>
        <v>0</v>
      </c>
      <c r="H4871" s="49">
        <f t="shared" si="219"/>
        <v>0</v>
      </c>
    </row>
    <row r="4872" spans="7:8" x14ac:dyDescent="0.25">
      <c r="G4872" s="113">
        <f t="shared" si="218"/>
        <v>0</v>
      </c>
      <c r="H4872" s="49">
        <f t="shared" si="219"/>
        <v>0</v>
      </c>
    </row>
    <row r="4873" spans="7:8" x14ac:dyDescent="0.25">
      <c r="G4873" s="113">
        <f t="shared" si="218"/>
        <v>0</v>
      </c>
      <c r="H4873" s="49">
        <f t="shared" si="219"/>
        <v>0</v>
      </c>
    </row>
    <row r="4874" spans="7:8" x14ac:dyDescent="0.25">
      <c r="G4874" s="113">
        <f t="shared" si="218"/>
        <v>0</v>
      </c>
      <c r="H4874" s="49">
        <f t="shared" si="219"/>
        <v>0</v>
      </c>
    </row>
    <row r="4875" spans="7:8" x14ac:dyDescent="0.25">
      <c r="G4875" s="113">
        <f t="shared" si="218"/>
        <v>0</v>
      </c>
      <c r="H4875" s="49">
        <f t="shared" si="219"/>
        <v>0</v>
      </c>
    </row>
    <row r="4876" spans="7:8" x14ac:dyDescent="0.25">
      <c r="G4876" s="113">
        <f t="shared" si="218"/>
        <v>0</v>
      </c>
      <c r="H4876" s="49">
        <f t="shared" si="219"/>
        <v>0</v>
      </c>
    </row>
    <row r="4877" spans="7:8" x14ac:dyDescent="0.25">
      <c r="G4877" s="113">
        <f t="shared" si="218"/>
        <v>0</v>
      </c>
      <c r="H4877" s="49">
        <f t="shared" si="219"/>
        <v>0</v>
      </c>
    </row>
    <row r="4878" spans="7:8" x14ac:dyDescent="0.25">
      <c r="G4878" s="113">
        <f t="shared" si="218"/>
        <v>0</v>
      </c>
      <c r="H4878" s="49">
        <f t="shared" si="219"/>
        <v>0</v>
      </c>
    </row>
    <row r="4879" spans="7:8" x14ac:dyDescent="0.25">
      <c r="G4879" s="113">
        <f t="shared" si="218"/>
        <v>0</v>
      </c>
      <c r="H4879" s="49">
        <f t="shared" si="219"/>
        <v>0</v>
      </c>
    </row>
    <row r="4880" spans="7:8" x14ac:dyDescent="0.25">
      <c r="G4880" s="113">
        <f t="shared" si="218"/>
        <v>0</v>
      </c>
      <c r="H4880" s="49">
        <f t="shared" si="219"/>
        <v>0</v>
      </c>
    </row>
    <row r="4881" spans="7:8" x14ac:dyDescent="0.25">
      <c r="G4881" s="113">
        <f t="shared" ref="G4881:G4944" si="220">IFERROR(IF(B4881=" ",0,B4881)+IF(C4881=" ",0,C4881)-IF(D4881=" ",0,D4881),0)</f>
        <v>0</v>
      </c>
      <c r="H4881" s="49">
        <f t="shared" si="219"/>
        <v>0</v>
      </c>
    </row>
    <row r="4882" spans="7:8" x14ac:dyDescent="0.25">
      <c r="G4882" s="113">
        <f t="shared" si="220"/>
        <v>0</v>
      </c>
      <c r="H4882" s="49">
        <f t="shared" si="219"/>
        <v>0</v>
      </c>
    </row>
    <row r="4883" spans="7:8" x14ac:dyDescent="0.25">
      <c r="G4883" s="113">
        <f t="shared" si="220"/>
        <v>0</v>
      </c>
      <c r="H4883" s="49">
        <f t="shared" si="219"/>
        <v>0</v>
      </c>
    </row>
    <row r="4884" spans="7:8" x14ac:dyDescent="0.25">
      <c r="G4884" s="113">
        <f t="shared" si="220"/>
        <v>0</v>
      </c>
      <c r="H4884" s="49">
        <f t="shared" si="219"/>
        <v>0</v>
      </c>
    </row>
    <row r="4885" spans="7:8" x14ac:dyDescent="0.25">
      <c r="G4885" s="113">
        <f t="shared" si="220"/>
        <v>0</v>
      </c>
      <c r="H4885" s="49">
        <f t="shared" si="219"/>
        <v>0</v>
      </c>
    </row>
    <row r="4886" spans="7:8" x14ac:dyDescent="0.25">
      <c r="G4886" s="113">
        <f t="shared" si="220"/>
        <v>0</v>
      </c>
      <c r="H4886" s="49">
        <f t="shared" si="219"/>
        <v>0</v>
      </c>
    </row>
    <row r="4887" spans="7:8" x14ac:dyDescent="0.25">
      <c r="G4887" s="113">
        <f t="shared" si="220"/>
        <v>0</v>
      </c>
      <c r="H4887" s="49">
        <f t="shared" si="219"/>
        <v>0</v>
      </c>
    </row>
    <row r="4888" spans="7:8" x14ac:dyDescent="0.25">
      <c r="G4888" s="113">
        <f t="shared" si="220"/>
        <v>0</v>
      </c>
      <c r="H4888" s="49">
        <f t="shared" si="219"/>
        <v>0</v>
      </c>
    </row>
    <row r="4889" spans="7:8" x14ac:dyDescent="0.25">
      <c r="G4889" s="113">
        <f t="shared" si="220"/>
        <v>0</v>
      </c>
      <c r="H4889" s="49">
        <f t="shared" si="219"/>
        <v>0</v>
      </c>
    </row>
    <row r="4890" spans="7:8" x14ac:dyDescent="0.25">
      <c r="G4890" s="113">
        <f t="shared" si="220"/>
        <v>0</v>
      </c>
      <c r="H4890" s="49">
        <f t="shared" si="219"/>
        <v>0</v>
      </c>
    </row>
    <row r="4891" spans="7:8" x14ac:dyDescent="0.25">
      <c r="G4891" s="113">
        <f t="shared" si="220"/>
        <v>0</v>
      </c>
      <c r="H4891" s="49">
        <f t="shared" si="219"/>
        <v>0</v>
      </c>
    </row>
    <row r="4892" spans="7:8" x14ac:dyDescent="0.25">
      <c r="G4892" s="113">
        <f t="shared" si="220"/>
        <v>0</v>
      </c>
      <c r="H4892" s="49">
        <f t="shared" si="219"/>
        <v>0</v>
      </c>
    </row>
    <row r="4893" spans="7:8" x14ac:dyDescent="0.25">
      <c r="G4893" s="113">
        <f t="shared" si="220"/>
        <v>0</v>
      </c>
      <c r="H4893" s="49">
        <f t="shared" si="219"/>
        <v>0</v>
      </c>
    </row>
    <row r="4894" spans="7:8" x14ac:dyDescent="0.25">
      <c r="G4894" s="113">
        <f t="shared" si="220"/>
        <v>0</v>
      </c>
      <c r="H4894" s="49">
        <f t="shared" si="219"/>
        <v>0</v>
      </c>
    </row>
    <row r="4895" spans="7:8" x14ac:dyDescent="0.25">
      <c r="G4895" s="113">
        <f t="shared" si="220"/>
        <v>0</v>
      </c>
      <c r="H4895" s="49">
        <f t="shared" si="219"/>
        <v>0</v>
      </c>
    </row>
    <row r="4896" spans="7:8" x14ac:dyDescent="0.25">
      <c r="G4896" s="113">
        <f t="shared" si="220"/>
        <v>0</v>
      </c>
      <c r="H4896" s="49">
        <f t="shared" si="219"/>
        <v>0</v>
      </c>
    </row>
    <row r="4897" spans="7:8" x14ac:dyDescent="0.25">
      <c r="G4897" s="113">
        <f t="shared" si="220"/>
        <v>0</v>
      </c>
      <c r="H4897" s="49">
        <f t="shared" si="219"/>
        <v>0</v>
      </c>
    </row>
    <row r="4898" spans="7:8" x14ac:dyDescent="0.25">
      <c r="G4898" s="113">
        <f t="shared" si="220"/>
        <v>0</v>
      </c>
      <c r="H4898" s="49">
        <f t="shared" si="219"/>
        <v>0</v>
      </c>
    </row>
    <row r="4899" spans="7:8" x14ac:dyDescent="0.25">
      <c r="G4899" s="113">
        <f t="shared" si="220"/>
        <v>0</v>
      </c>
      <c r="H4899" s="49">
        <f t="shared" si="219"/>
        <v>0</v>
      </c>
    </row>
    <row r="4900" spans="7:8" x14ac:dyDescent="0.25">
      <c r="G4900" s="113">
        <f t="shared" si="220"/>
        <v>0</v>
      </c>
      <c r="H4900" s="49">
        <f t="shared" si="219"/>
        <v>0</v>
      </c>
    </row>
    <row r="4901" spans="7:8" x14ac:dyDescent="0.25">
      <c r="G4901" s="113">
        <f t="shared" si="220"/>
        <v>0</v>
      </c>
      <c r="H4901" s="49">
        <f t="shared" si="219"/>
        <v>0</v>
      </c>
    </row>
    <row r="4902" spans="7:8" x14ac:dyDescent="0.25">
      <c r="G4902" s="113">
        <f t="shared" si="220"/>
        <v>0</v>
      </c>
      <c r="H4902" s="49">
        <f t="shared" si="219"/>
        <v>0</v>
      </c>
    </row>
    <row r="4903" spans="7:8" x14ac:dyDescent="0.25">
      <c r="G4903" s="113">
        <f t="shared" si="220"/>
        <v>0</v>
      </c>
      <c r="H4903" s="49">
        <f t="shared" si="219"/>
        <v>0</v>
      </c>
    </row>
    <row r="4904" spans="7:8" x14ac:dyDescent="0.25">
      <c r="G4904" s="113">
        <f t="shared" si="220"/>
        <v>0</v>
      </c>
      <c r="H4904" s="49">
        <f t="shared" si="219"/>
        <v>0</v>
      </c>
    </row>
    <row r="4905" spans="7:8" x14ac:dyDescent="0.25">
      <c r="G4905" s="113">
        <f t="shared" si="220"/>
        <v>0</v>
      </c>
      <c r="H4905" s="49">
        <f t="shared" si="219"/>
        <v>0</v>
      </c>
    </row>
    <row r="4906" spans="7:8" x14ac:dyDescent="0.25">
      <c r="G4906" s="113">
        <f t="shared" si="220"/>
        <v>0</v>
      </c>
      <c r="H4906" s="49">
        <f t="shared" si="219"/>
        <v>0</v>
      </c>
    </row>
    <row r="4907" spans="7:8" x14ac:dyDescent="0.25">
      <c r="G4907" s="113">
        <f t="shared" si="220"/>
        <v>0</v>
      </c>
      <c r="H4907" s="49">
        <f t="shared" si="219"/>
        <v>0</v>
      </c>
    </row>
    <row r="4908" spans="7:8" x14ac:dyDescent="0.25">
      <c r="G4908" s="113">
        <f t="shared" si="220"/>
        <v>0</v>
      </c>
      <c r="H4908" s="49">
        <f t="shared" si="219"/>
        <v>0</v>
      </c>
    </row>
    <row r="4909" spans="7:8" x14ac:dyDescent="0.25">
      <c r="G4909" s="113">
        <f t="shared" si="220"/>
        <v>0</v>
      </c>
      <c r="H4909" s="49">
        <f t="shared" si="219"/>
        <v>0</v>
      </c>
    </row>
    <row r="4910" spans="7:8" x14ac:dyDescent="0.25">
      <c r="G4910" s="113">
        <f t="shared" si="220"/>
        <v>0</v>
      </c>
      <c r="H4910" s="49">
        <f t="shared" si="219"/>
        <v>0</v>
      </c>
    </row>
    <row r="4911" spans="7:8" x14ac:dyDescent="0.25">
      <c r="G4911" s="113">
        <f t="shared" si="220"/>
        <v>0</v>
      </c>
      <c r="H4911" s="49">
        <f t="shared" si="219"/>
        <v>0</v>
      </c>
    </row>
    <row r="4912" spans="7:8" x14ac:dyDescent="0.25">
      <c r="G4912" s="113">
        <f t="shared" si="220"/>
        <v>0</v>
      </c>
      <c r="H4912" s="49">
        <f t="shared" si="219"/>
        <v>0</v>
      </c>
    </row>
    <row r="4913" spans="7:8" x14ac:dyDescent="0.25">
      <c r="G4913" s="113">
        <f t="shared" si="220"/>
        <v>0</v>
      </c>
      <c r="H4913" s="49">
        <f t="shared" si="219"/>
        <v>0</v>
      </c>
    </row>
    <row r="4914" spans="7:8" x14ac:dyDescent="0.25">
      <c r="G4914" s="113">
        <f t="shared" si="220"/>
        <v>0</v>
      </c>
      <c r="H4914" s="49">
        <f t="shared" si="219"/>
        <v>0</v>
      </c>
    </row>
    <row r="4915" spans="7:8" x14ac:dyDescent="0.25">
      <c r="G4915" s="113">
        <f t="shared" si="220"/>
        <v>0</v>
      </c>
      <c r="H4915" s="49">
        <f t="shared" si="219"/>
        <v>0</v>
      </c>
    </row>
    <row r="4916" spans="7:8" x14ac:dyDescent="0.25">
      <c r="G4916" s="113">
        <f t="shared" si="220"/>
        <v>0</v>
      </c>
      <c r="H4916" s="49">
        <f t="shared" si="219"/>
        <v>0</v>
      </c>
    </row>
    <row r="4917" spans="7:8" x14ac:dyDescent="0.25">
      <c r="G4917" s="113">
        <f t="shared" si="220"/>
        <v>0</v>
      </c>
      <c r="H4917" s="49">
        <f t="shared" si="219"/>
        <v>0</v>
      </c>
    </row>
    <row r="4918" spans="7:8" x14ac:dyDescent="0.25">
      <c r="G4918" s="113">
        <f t="shared" si="220"/>
        <v>0</v>
      </c>
      <c r="H4918" s="49">
        <f t="shared" si="219"/>
        <v>0</v>
      </c>
    </row>
    <row r="4919" spans="7:8" x14ac:dyDescent="0.25">
      <c r="G4919" s="113">
        <f t="shared" si="220"/>
        <v>0</v>
      </c>
      <c r="H4919" s="49">
        <f t="shared" si="219"/>
        <v>0</v>
      </c>
    </row>
    <row r="4920" spans="7:8" x14ac:dyDescent="0.25">
      <c r="G4920" s="113">
        <f t="shared" si="220"/>
        <v>0</v>
      </c>
      <c r="H4920" s="49">
        <f t="shared" si="219"/>
        <v>0</v>
      </c>
    </row>
    <row r="4921" spans="7:8" x14ac:dyDescent="0.25">
      <c r="G4921" s="113">
        <f t="shared" si="220"/>
        <v>0</v>
      </c>
      <c r="H4921" s="49">
        <f t="shared" si="219"/>
        <v>0</v>
      </c>
    </row>
    <row r="4922" spans="7:8" x14ac:dyDescent="0.25">
      <c r="G4922" s="113">
        <f t="shared" si="220"/>
        <v>0</v>
      </c>
      <c r="H4922" s="49">
        <f t="shared" si="219"/>
        <v>0</v>
      </c>
    </row>
    <row r="4923" spans="7:8" x14ac:dyDescent="0.25">
      <c r="G4923" s="113">
        <f t="shared" si="220"/>
        <v>0</v>
      </c>
      <c r="H4923" s="49">
        <f t="shared" si="219"/>
        <v>0</v>
      </c>
    </row>
    <row r="4924" spans="7:8" x14ac:dyDescent="0.25">
      <c r="G4924" s="113">
        <f t="shared" si="220"/>
        <v>0</v>
      </c>
      <c r="H4924" s="49">
        <f t="shared" si="219"/>
        <v>0</v>
      </c>
    </row>
    <row r="4925" spans="7:8" x14ac:dyDescent="0.25">
      <c r="G4925" s="113">
        <f t="shared" si="220"/>
        <v>0</v>
      </c>
      <c r="H4925" s="49">
        <f t="shared" si="219"/>
        <v>0</v>
      </c>
    </row>
    <row r="4926" spans="7:8" x14ac:dyDescent="0.25">
      <c r="G4926" s="113">
        <f t="shared" si="220"/>
        <v>0</v>
      </c>
      <c r="H4926" s="49">
        <f t="shared" si="219"/>
        <v>0</v>
      </c>
    </row>
    <row r="4927" spans="7:8" x14ac:dyDescent="0.25">
      <c r="G4927" s="113">
        <f t="shared" si="220"/>
        <v>0</v>
      </c>
      <c r="H4927" s="49">
        <f t="shared" si="219"/>
        <v>0</v>
      </c>
    </row>
    <row r="4928" spans="7:8" x14ac:dyDescent="0.25">
      <c r="G4928" s="113">
        <f t="shared" si="220"/>
        <v>0</v>
      </c>
      <c r="H4928" s="49">
        <f t="shared" si="219"/>
        <v>0</v>
      </c>
    </row>
    <row r="4929" spans="7:8" x14ac:dyDescent="0.25">
      <c r="G4929" s="113">
        <f t="shared" si="220"/>
        <v>0</v>
      </c>
      <c r="H4929" s="49">
        <f t="shared" si="219"/>
        <v>0</v>
      </c>
    </row>
    <row r="4930" spans="7:8" x14ac:dyDescent="0.25">
      <c r="G4930" s="113">
        <f t="shared" si="220"/>
        <v>0</v>
      </c>
      <c r="H4930" s="49">
        <f t="shared" si="219"/>
        <v>0</v>
      </c>
    </row>
    <row r="4931" spans="7:8" x14ac:dyDescent="0.25">
      <c r="G4931" s="113">
        <f t="shared" si="220"/>
        <v>0</v>
      </c>
      <c r="H4931" s="49">
        <f t="shared" ref="H4931:H4994" si="221">IFERROR(G4931 * E4931, 0)</f>
        <v>0</v>
      </c>
    </row>
    <row r="4932" spans="7:8" x14ac:dyDescent="0.25">
      <c r="G4932" s="113">
        <f t="shared" si="220"/>
        <v>0</v>
      </c>
      <c r="H4932" s="49">
        <f t="shared" si="221"/>
        <v>0</v>
      </c>
    </row>
    <row r="4933" spans="7:8" x14ac:dyDescent="0.25">
      <c r="G4933" s="113">
        <f t="shared" si="220"/>
        <v>0</v>
      </c>
      <c r="H4933" s="49">
        <f t="shared" si="221"/>
        <v>0</v>
      </c>
    </row>
    <row r="4934" spans="7:8" x14ac:dyDescent="0.25">
      <c r="G4934" s="113">
        <f t="shared" si="220"/>
        <v>0</v>
      </c>
      <c r="H4934" s="49">
        <f t="shared" si="221"/>
        <v>0</v>
      </c>
    </row>
    <row r="4935" spans="7:8" x14ac:dyDescent="0.25">
      <c r="G4935" s="113">
        <f t="shared" si="220"/>
        <v>0</v>
      </c>
      <c r="H4935" s="49">
        <f t="shared" si="221"/>
        <v>0</v>
      </c>
    </row>
    <row r="4936" spans="7:8" x14ac:dyDescent="0.25">
      <c r="G4936" s="113">
        <f t="shared" si="220"/>
        <v>0</v>
      </c>
      <c r="H4936" s="49">
        <f t="shared" si="221"/>
        <v>0</v>
      </c>
    </row>
    <row r="4937" spans="7:8" x14ac:dyDescent="0.25">
      <c r="G4937" s="113">
        <f t="shared" si="220"/>
        <v>0</v>
      </c>
      <c r="H4937" s="49">
        <f t="shared" si="221"/>
        <v>0</v>
      </c>
    </row>
    <row r="4938" spans="7:8" x14ac:dyDescent="0.25">
      <c r="G4938" s="113">
        <f t="shared" si="220"/>
        <v>0</v>
      </c>
      <c r="H4938" s="49">
        <f t="shared" si="221"/>
        <v>0</v>
      </c>
    </row>
    <row r="4939" spans="7:8" x14ac:dyDescent="0.25">
      <c r="G4939" s="113">
        <f t="shared" si="220"/>
        <v>0</v>
      </c>
      <c r="H4939" s="49">
        <f t="shared" si="221"/>
        <v>0</v>
      </c>
    </row>
    <row r="4940" spans="7:8" x14ac:dyDescent="0.25">
      <c r="G4940" s="113">
        <f t="shared" si="220"/>
        <v>0</v>
      </c>
      <c r="H4940" s="49">
        <f t="shared" si="221"/>
        <v>0</v>
      </c>
    </row>
    <row r="4941" spans="7:8" x14ac:dyDescent="0.25">
      <c r="G4941" s="113">
        <f t="shared" si="220"/>
        <v>0</v>
      </c>
      <c r="H4941" s="49">
        <f t="shared" si="221"/>
        <v>0</v>
      </c>
    </row>
    <row r="4942" spans="7:8" x14ac:dyDescent="0.25">
      <c r="G4942" s="113">
        <f t="shared" si="220"/>
        <v>0</v>
      </c>
      <c r="H4942" s="49">
        <f t="shared" si="221"/>
        <v>0</v>
      </c>
    </row>
    <row r="4943" spans="7:8" x14ac:dyDescent="0.25">
      <c r="G4943" s="113">
        <f t="shared" si="220"/>
        <v>0</v>
      </c>
      <c r="H4943" s="49">
        <f t="shared" si="221"/>
        <v>0</v>
      </c>
    </row>
    <row r="4944" spans="7:8" x14ac:dyDescent="0.25">
      <c r="G4944" s="113">
        <f t="shared" si="220"/>
        <v>0</v>
      </c>
      <c r="H4944" s="49">
        <f t="shared" si="221"/>
        <v>0</v>
      </c>
    </row>
    <row r="4945" spans="7:8" x14ac:dyDescent="0.25">
      <c r="G4945" s="113">
        <f t="shared" ref="G4945:G4997" si="222">IFERROR(IF(B4945=" ",0,B4945)+IF(C4945=" ",0,C4945)-IF(D4945=" ",0,D4945),0)</f>
        <v>0</v>
      </c>
      <c r="H4945" s="49">
        <f t="shared" si="221"/>
        <v>0</v>
      </c>
    </row>
    <row r="4946" spans="7:8" x14ac:dyDescent="0.25">
      <c r="G4946" s="113">
        <f t="shared" si="222"/>
        <v>0</v>
      </c>
      <c r="H4946" s="49">
        <f t="shared" si="221"/>
        <v>0</v>
      </c>
    </row>
    <row r="4947" spans="7:8" x14ac:dyDescent="0.25">
      <c r="G4947" s="113">
        <f t="shared" si="222"/>
        <v>0</v>
      </c>
      <c r="H4947" s="49">
        <f t="shared" si="221"/>
        <v>0</v>
      </c>
    </row>
    <row r="4948" spans="7:8" x14ac:dyDescent="0.25">
      <c r="G4948" s="113">
        <f t="shared" si="222"/>
        <v>0</v>
      </c>
      <c r="H4948" s="49">
        <f t="shared" si="221"/>
        <v>0</v>
      </c>
    </row>
    <row r="4949" spans="7:8" x14ac:dyDescent="0.25">
      <c r="G4949" s="113">
        <f t="shared" si="222"/>
        <v>0</v>
      </c>
      <c r="H4949" s="49">
        <f t="shared" si="221"/>
        <v>0</v>
      </c>
    </row>
    <row r="4950" spans="7:8" x14ac:dyDescent="0.25">
      <c r="G4950" s="113">
        <f t="shared" si="222"/>
        <v>0</v>
      </c>
      <c r="H4950" s="49">
        <f t="shared" si="221"/>
        <v>0</v>
      </c>
    </row>
    <row r="4951" spans="7:8" x14ac:dyDescent="0.25">
      <c r="G4951" s="113">
        <f t="shared" si="222"/>
        <v>0</v>
      </c>
      <c r="H4951" s="49">
        <f t="shared" si="221"/>
        <v>0</v>
      </c>
    </row>
    <row r="4952" spans="7:8" x14ac:dyDescent="0.25">
      <c r="G4952" s="113">
        <f t="shared" si="222"/>
        <v>0</v>
      </c>
      <c r="H4952" s="49">
        <f t="shared" si="221"/>
        <v>0</v>
      </c>
    </row>
    <row r="4953" spans="7:8" x14ac:dyDescent="0.25">
      <c r="G4953" s="113">
        <f t="shared" si="222"/>
        <v>0</v>
      </c>
      <c r="H4953" s="49">
        <f t="shared" si="221"/>
        <v>0</v>
      </c>
    </row>
    <row r="4954" spans="7:8" x14ac:dyDescent="0.25">
      <c r="G4954" s="113">
        <f t="shared" si="222"/>
        <v>0</v>
      </c>
      <c r="H4954" s="49">
        <f t="shared" si="221"/>
        <v>0</v>
      </c>
    </row>
    <row r="4955" spans="7:8" x14ac:dyDescent="0.25">
      <c r="G4955" s="113">
        <f t="shared" si="222"/>
        <v>0</v>
      </c>
      <c r="H4955" s="49">
        <f t="shared" si="221"/>
        <v>0</v>
      </c>
    </row>
    <row r="4956" spans="7:8" x14ac:dyDescent="0.25">
      <c r="G4956" s="113">
        <f t="shared" si="222"/>
        <v>0</v>
      </c>
      <c r="H4956" s="49">
        <f t="shared" si="221"/>
        <v>0</v>
      </c>
    </row>
    <row r="4957" spans="7:8" x14ac:dyDescent="0.25">
      <c r="G4957" s="113">
        <f t="shared" si="222"/>
        <v>0</v>
      </c>
      <c r="H4957" s="49">
        <f t="shared" si="221"/>
        <v>0</v>
      </c>
    </row>
    <row r="4958" spans="7:8" x14ac:dyDescent="0.25">
      <c r="G4958" s="113">
        <f t="shared" si="222"/>
        <v>0</v>
      </c>
      <c r="H4958" s="49">
        <f t="shared" si="221"/>
        <v>0</v>
      </c>
    </row>
    <row r="4959" spans="7:8" x14ac:dyDescent="0.25">
      <c r="G4959" s="113">
        <f t="shared" si="222"/>
        <v>0</v>
      </c>
      <c r="H4959" s="49">
        <f t="shared" si="221"/>
        <v>0</v>
      </c>
    </row>
    <row r="4960" spans="7:8" x14ac:dyDescent="0.25">
      <c r="G4960" s="113">
        <f t="shared" si="222"/>
        <v>0</v>
      </c>
      <c r="H4960" s="49">
        <f t="shared" si="221"/>
        <v>0</v>
      </c>
    </row>
    <row r="4961" spans="7:8" x14ac:dyDescent="0.25">
      <c r="G4961" s="113">
        <f t="shared" si="222"/>
        <v>0</v>
      </c>
      <c r="H4961" s="49">
        <f t="shared" si="221"/>
        <v>0</v>
      </c>
    </row>
    <row r="4962" spans="7:8" x14ac:dyDescent="0.25">
      <c r="G4962" s="113">
        <f t="shared" si="222"/>
        <v>0</v>
      </c>
      <c r="H4962" s="49">
        <f t="shared" si="221"/>
        <v>0</v>
      </c>
    </row>
    <row r="4963" spans="7:8" x14ac:dyDescent="0.25">
      <c r="G4963" s="113">
        <f t="shared" si="222"/>
        <v>0</v>
      </c>
      <c r="H4963" s="49">
        <f t="shared" si="221"/>
        <v>0</v>
      </c>
    </row>
    <row r="4964" spans="7:8" x14ac:dyDescent="0.25">
      <c r="G4964" s="113">
        <f t="shared" si="222"/>
        <v>0</v>
      </c>
      <c r="H4964" s="49">
        <f t="shared" si="221"/>
        <v>0</v>
      </c>
    </row>
    <row r="4965" spans="7:8" x14ac:dyDescent="0.25">
      <c r="G4965" s="113">
        <f t="shared" si="222"/>
        <v>0</v>
      </c>
      <c r="H4965" s="49">
        <f t="shared" si="221"/>
        <v>0</v>
      </c>
    </row>
    <row r="4966" spans="7:8" x14ac:dyDescent="0.25">
      <c r="G4966" s="113">
        <f t="shared" si="222"/>
        <v>0</v>
      </c>
      <c r="H4966" s="49">
        <f t="shared" si="221"/>
        <v>0</v>
      </c>
    </row>
    <row r="4967" spans="7:8" x14ac:dyDescent="0.25">
      <c r="G4967" s="113">
        <f t="shared" si="222"/>
        <v>0</v>
      </c>
      <c r="H4967" s="49">
        <f t="shared" si="221"/>
        <v>0</v>
      </c>
    </row>
    <row r="4968" spans="7:8" x14ac:dyDescent="0.25">
      <c r="G4968" s="113">
        <f t="shared" si="222"/>
        <v>0</v>
      </c>
      <c r="H4968" s="49">
        <f t="shared" si="221"/>
        <v>0</v>
      </c>
    </row>
    <row r="4969" spans="7:8" x14ac:dyDescent="0.25">
      <c r="G4969" s="113">
        <f t="shared" si="222"/>
        <v>0</v>
      </c>
      <c r="H4969" s="49">
        <f t="shared" si="221"/>
        <v>0</v>
      </c>
    </row>
    <row r="4970" spans="7:8" x14ac:dyDescent="0.25">
      <c r="G4970" s="113">
        <f t="shared" si="222"/>
        <v>0</v>
      </c>
      <c r="H4970" s="49">
        <f t="shared" si="221"/>
        <v>0</v>
      </c>
    </row>
    <row r="4971" spans="7:8" x14ac:dyDescent="0.25">
      <c r="G4971" s="113">
        <f t="shared" si="222"/>
        <v>0</v>
      </c>
      <c r="H4971" s="49">
        <f t="shared" si="221"/>
        <v>0</v>
      </c>
    </row>
    <row r="4972" spans="7:8" x14ac:dyDescent="0.25">
      <c r="G4972" s="113">
        <f t="shared" si="222"/>
        <v>0</v>
      </c>
      <c r="H4972" s="49">
        <f t="shared" si="221"/>
        <v>0</v>
      </c>
    </row>
    <row r="4973" spans="7:8" x14ac:dyDescent="0.25">
      <c r="G4973" s="113">
        <f t="shared" si="222"/>
        <v>0</v>
      </c>
      <c r="H4973" s="49">
        <f t="shared" si="221"/>
        <v>0</v>
      </c>
    </row>
    <row r="4974" spans="7:8" x14ac:dyDescent="0.25">
      <c r="G4974" s="113">
        <f t="shared" si="222"/>
        <v>0</v>
      </c>
      <c r="H4974" s="49">
        <f t="shared" si="221"/>
        <v>0</v>
      </c>
    </row>
    <row r="4975" spans="7:8" x14ac:dyDescent="0.25">
      <c r="G4975" s="113">
        <f t="shared" si="222"/>
        <v>0</v>
      </c>
      <c r="H4975" s="49">
        <f t="shared" si="221"/>
        <v>0</v>
      </c>
    </row>
    <row r="4976" spans="7:8" x14ac:dyDescent="0.25">
      <c r="G4976" s="113">
        <f t="shared" si="222"/>
        <v>0</v>
      </c>
      <c r="H4976" s="49">
        <f t="shared" si="221"/>
        <v>0</v>
      </c>
    </row>
    <row r="4977" spans="7:8" x14ac:dyDescent="0.25">
      <c r="G4977" s="113">
        <f t="shared" si="222"/>
        <v>0</v>
      </c>
      <c r="H4977" s="49">
        <f t="shared" si="221"/>
        <v>0</v>
      </c>
    </row>
    <row r="4978" spans="7:8" x14ac:dyDescent="0.25">
      <c r="G4978" s="113">
        <f t="shared" si="222"/>
        <v>0</v>
      </c>
      <c r="H4978" s="49">
        <f t="shared" si="221"/>
        <v>0</v>
      </c>
    </row>
    <row r="4979" spans="7:8" x14ac:dyDescent="0.25">
      <c r="G4979" s="113">
        <f t="shared" si="222"/>
        <v>0</v>
      </c>
      <c r="H4979" s="49">
        <f t="shared" si="221"/>
        <v>0</v>
      </c>
    </row>
    <row r="4980" spans="7:8" x14ac:dyDescent="0.25">
      <c r="G4980" s="113">
        <f t="shared" si="222"/>
        <v>0</v>
      </c>
      <c r="H4980" s="49">
        <f t="shared" si="221"/>
        <v>0</v>
      </c>
    </row>
    <row r="4981" spans="7:8" x14ac:dyDescent="0.25">
      <c r="G4981" s="113">
        <f t="shared" si="222"/>
        <v>0</v>
      </c>
      <c r="H4981" s="49">
        <f t="shared" si="221"/>
        <v>0</v>
      </c>
    </row>
    <row r="4982" spans="7:8" x14ac:dyDescent="0.25">
      <c r="G4982" s="113">
        <f t="shared" si="222"/>
        <v>0</v>
      </c>
      <c r="H4982" s="49">
        <f t="shared" si="221"/>
        <v>0</v>
      </c>
    </row>
    <row r="4983" spans="7:8" x14ac:dyDescent="0.25">
      <c r="G4983" s="113">
        <f t="shared" si="222"/>
        <v>0</v>
      </c>
      <c r="H4983" s="49">
        <f t="shared" si="221"/>
        <v>0</v>
      </c>
    </row>
    <row r="4984" spans="7:8" x14ac:dyDescent="0.25">
      <c r="G4984" s="113">
        <f t="shared" si="222"/>
        <v>0</v>
      </c>
      <c r="H4984" s="49">
        <f t="shared" si="221"/>
        <v>0</v>
      </c>
    </row>
    <row r="4985" spans="7:8" x14ac:dyDescent="0.25">
      <c r="G4985" s="113">
        <f t="shared" si="222"/>
        <v>0</v>
      </c>
      <c r="H4985" s="49">
        <f t="shared" si="221"/>
        <v>0</v>
      </c>
    </row>
    <row r="4986" spans="7:8" x14ac:dyDescent="0.25">
      <c r="G4986" s="113">
        <f t="shared" si="222"/>
        <v>0</v>
      </c>
      <c r="H4986" s="49">
        <f t="shared" si="221"/>
        <v>0</v>
      </c>
    </row>
    <row r="4987" spans="7:8" x14ac:dyDescent="0.25">
      <c r="G4987" s="113">
        <f t="shared" si="222"/>
        <v>0</v>
      </c>
      <c r="H4987" s="49">
        <f t="shared" si="221"/>
        <v>0</v>
      </c>
    </row>
    <row r="4988" spans="7:8" x14ac:dyDescent="0.25">
      <c r="G4988" s="113">
        <f t="shared" si="222"/>
        <v>0</v>
      </c>
      <c r="H4988" s="49">
        <f t="shared" si="221"/>
        <v>0</v>
      </c>
    </row>
    <row r="4989" spans="7:8" x14ac:dyDescent="0.25">
      <c r="G4989" s="113">
        <f t="shared" si="222"/>
        <v>0</v>
      </c>
      <c r="H4989" s="49">
        <f t="shared" si="221"/>
        <v>0</v>
      </c>
    </row>
    <row r="4990" spans="7:8" x14ac:dyDescent="0.25">
      <c r="G4990" s="113">
        <f t="shared" si="222"/>
        <v>0</v>
      </c>
      <c r="H4990" s="49">
        <f t="shared" si="221"/>
        <v>0</v>
      </c>
    </row>
    <row r="4991" spans="7:8" x14ac:dyDescent="0.25">
      <c r="G4991" s="113">
        <f t="shared" si="222"/>
        <v>0</v>
      </c>
      <c r="H4991" s="49">
        <f t="shared" si="221"/>
        <v>0</v>
      </c>
    </row>
    <row r="4992" spans="7:8" x14ac:dyDescent="0.25">
      <c r="G4992" s="113">
        <f t="shared" si="222"/>
        <v>0</v>
      </c>
      <c r="H4992" s="49">
        <f t="shared" si="221"/>
        <v>0</v>
      </c>
    </row>
    <row r="4993" spans="7:8" x14ac:dyDescent="0.25">
      <c r="G4993" s="113">
        <f t="shared" si="222"/>
        <v>0</v>
      </c>
      <c r="H4993" s="49">
        <f t="shared" si="221"/>
        <v>0</v>
      </c>
    </row>
    <row r="4994" spans="7:8" x14ac:dyDescent="0.25">
      <c r="G4994" s="113">
        <f t="shared" si="222"/>
        <v>0</v>
      </c>
      <c r="H4994" s="49">
        <f t="shared" si="221"/>
        <v>0</v>
      </c>
    </row>
    <row r="4995" spans="7:8" x14ac:dyDescent="0.25">
      <c r="G4995" s="113">
        <f t="shared" si="222"/>
        <v>0</v>
      </c>
      <c r="H4995" s="49">
        <f t="shared" ref="H4995:H4997" si="223">IFERROR(G4995 * E4995, 0)</f>
        <v>0</v>
      </c>
    </row>
    <row r="4996" spans="7:8" x14ac:dyDescent="0.25">
      <c r="G4996" s="113">
        <f t="shared" si="222"/>
        <v>0</v>
      </c>
      <c r="H4996" s="49">
        <f t="shared" si="223"/>
        <v>0</v>
      </c>
    </row>
    <row r="4997" spans="7:8" x14ac:dyDescent="0.25">
      <c r="G4997" s="113">
        <f t="shared" si="222"/>
        <v>0</v>
      </c>
      <c r="H4997" s="49">
        <f t="shared" si="223"/>
        <v>0</v>
      </c>
    </row>
  </sheetData>
  <hyperlinks>
    <hyperlink ref="A1" r:id="rId1" display="javascript:__doPostBack('ctl00$PageCenterContentPlaceHolder$GridView1','Sort$Product Department Name')"/>
  </hyperlinks>
  <pageMargins left="0.7" right="0.7" top="0.75" bottom="0.75" header="0.3" footer="0.3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0000"/>
  </sheetPr>
  <dimension ref="A1:H3055"/>
  <sheetViews>
    <sheetView workbookViewId="0">
      <selection activeCell="J8" sqref="J8"/>
    </sheetView>
  </sheetViews>
  <sheetFormatPr defaultRowHeight="15" x14ac:dyDescent="0.25"/>
  <cols>
    <col min="1" max="1" width="18.42578125" bestFit="1" customWidth="1"/>
    <col min="2" max="2" width="25.140625" bestFit="1" customWidth="1"/>
    <col min="3" max="3" width="15.7109375" bestFit="1" customWidth="1"/>
    <col min="4" max="4" width="18.7109375" bestFit="1" customWidth="1"/>
    <col min="5" max="5" width="23" bestFit="1" customWidth="1"/>
    <col min="6" max="6" width="27.5703125" bestFit="1" customWidth="1"/>
    <col min="7" max="7" width="29.28515625" bestFit="1" customWidth="1"/>
    <col min="8" max="8" width="10.85546875" bestFit="1" customWidth="1"/>
  </cols>
  <sheetData>
    <row r="1" spans="1:8" ht="15.75" thickBot="1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328</v>
      </c>
      <c r="H1" t="s">
        <v>570</v>
      </c>
    </row>
    <row r="2" spans="1:8" ht="57.75" thickBot="1" x14ac:dyDescent="0.3">
      <c r="A2" s="3" t="s">
        <v>321</v>
      </c>
      <c r="B2" s="3" t="s">
        <v>653</v>
      </c>
      <c r="C2" s="3">
        <v>1701</v>
      </c>
      <c r="D2" s="3" t="s">
        <v>7</v>
      </c>
      <c r="E2" s="3">
        <v>110</v>
      </c>
      <c r="F2" s="4">
        <v>145.19999999999999</v>
      </c>
      <c r="G2" s="4">
        <v>14.13</v>
      </c>
      <c r="H2" t="str">
        <f>"July"</f>
        <v>July</v>
      </c>
    </row>
    <row r="3" spans="1:8" ht="57.75" thickBot="1" x14ac:dyDescent="0.3">
      <c r="A3" s="3" t="s">
        <v>321</v>
      </c>
      <c r="B3" s="3" t="s">
        <v>653</v>
      </c>
      <c r="C3" s="3">
        <v>5012</v>
      </c>
      <c r="D3" s="3" t="s">
        <v>355</v>
      </c>
      <c r="E3" s="3">
        <v>115</v>
      </c>
      <c r="F3" s="4">
        <v>28.75</v>
      </c>
      <c r="G3" s="4">
        <v>0</v>
      </c>
      <c r="H3" s="2" t="str">
        <f t="shared" ref="H3:H66" si="0">"July"</f>
        <v>July</v>
      </c>
    </row>
    <row r="4" spans="1:8" ht="57.75" thickBot="1" x14ac:dyDescent="0.3">
      <c r="A4" s="3" t="s">
        <v>321</v>
      </c>
      <c r="B4" s="3" t="s">
        <v>653</v>
      </c>
      <c r="C4" s="3">
        <v>1710</v>
      </c>
      <c r="D4" s="3" t="s">
        <v>356</v>
      </c>
      <c r="E4" s="3">
        <v>58</v>
      </c>
      <c r="F4" s="4">
        <v>130.5</v>
      </c>
      <c r="G4" s="4">
        <v>12.35</v>
      </c>
      <c r="H4" s="2" t="str">
        <f t="shared" si="0"/>
        <v>July</v>
      </c>
    </row>
    <row r="5" spans="1:8" ht="57.75" thickBot="1" x14ac:dyDescent="0.3">
      <c r="A5" s="3" t="s">
        <v>321</v>
      </c>
      <c r="B5" s="3" t="s">
        <v>653</v>
      </c>
      <c r="C5" s="3">
        <v>2127</v>
      </c>
      <c r="D5" s="3" t="s">
        <v>15</v>
      </c>
      <c r="E5" s="3">
        <v>150</v>
      </c>
      <c r="F5" s="4">
        <v>150</v>
      </c>
      <c r="G5" s="4">
        <v>14.62</v>
      </c>
      <c r="H5" s="2" t="str">
        <f t="shared" si="0"/>
        <v>July</v>
      </c>
    </row>
    <row r="6" spans="1:8" ht="57.75" thickBot="1" x14ac:dyDescent="0.3">
      <c r="A6" s="3" t="s">
        <v>321</v>
      </c>
      <c r="B6" s="3" t="s">
        <v>653</v>
      </c>
      <c r="C6" s="3">
        <v>1712</v>
      </c>
      <c r="D6" s="3" t="s">
        <v>24</v>
      </c>
      <c r="E6" s="3">
        <v>202</v>
      </c>
      <c r="F6" s="4">
        <v>343.4</v>
      </c>
      <c r="G6" s="4">
        <v>32.49</v>
      </c>
      <c r="H6" s="2" t="str">
        <f t="shared" si="0"/>
        <v>July</v>
      </c>
    </row>
    <row r="7" spans="1:8" ht="57.75" thickBot="1" x14ac:dyDescent="0.3">
      <c r="A7" s="3" t="s">
        <v>321</v>
      </c>
      <c r="B7" s="3" t="s">
        <v>653</v>
      </c>
      <c r="C7" s="3">
        <v>1169</v>
      </c>
      <c r="D7" s="3" t="s">
        <v>358</v>
      </c>
      <c r="E7" s="3">
        <v>23</v>
      </c>
      <c r="F7" s="4">
        <v>51.75</v>
      </c>
      <c r="G7" s="4">
        <v>4.88</v>
      </c>
      <c r="H7" s="2" t="str">
        <f t="shared" si="0"/>
        <v>July</v>
      </c>
    </row>
    <row r="8" spans="1:8" ht="57.75" thickBot="1" x14ac:dyDescent="0.3">
      <c r="A8" s="3" t="s">
        <v>321</v>
      </c>
      <c r="B8" s="3" t="s">
        <v>654</v>
      </c>
      <c r="C8" s="3">
        <v>605</v>
      </c>
      <c r="D8" s="3" t="s">
        <v>25</v>
      </c>
      <c r="E8" s="3">
        <v>19</v>
      </c>
      <c r="F8" s="4">
        <v>61.75</v>
      </c>
      <c r="G8" s="4">
        <v>5.89</v>
      </c>
      <c r="H8" s="2" t="str">
        <f t="shared" si="0"/>
        <v>July</v>
      </c>
    </row>
    <row r="9" spans="1:8" ht="57.75" thickBot="1" x14ac:dyDescent="0.3">
      <c r="A9" s="3" t="s">
        <v>321</v>
      </c>
      <c r="B9" s="3" t="s">
        <v>654</v>
      </c>
      <c r="C9" s="3">
        <v>904</v>
      </c>
      <c r="D9" s="3" t="s">
        <v>26</v>
      </c>
      <c r="E9" s="3">
        <v>35</v>
      </c>
      <c r="F9" s="4">
        <v>56</v>
      </c>
      <c r="G9" s="4">
        <v>5.25</v>
      </c>
      <c r="H9" s="2" t="str">
        <f t="shared" si="0"/>
        <v>July</v>
      </c>
    </row>
    <row r="10" spans="1:8" ht="29.25" thickBot="1" x14ac:dyDescent="0.3">
      <c r="A10" s="3" t="s">
        <v>321</v>
      </c>
      <c r="B10" s="3" t="s">
        <v>654</v>
      </c>
      <c r="C10" s="3">
        <v>9033</v>
      </c>
      <c r="D10" s="3" t="s">
        <v>652</v>
      </c>
      <c r="E10" s="3">
        <v>100</v>
      </c>
      <c r="F10" s="4">
        <v>400</v>
      </c>
      <c r="G10" s="4">
        <v>38</v>
      </c>
      <c r="H10" s="2" t="str">
        <f t="shared" si="0"/>
        <v>July</v>
      </c>
    </row>
    <row r="11" spans="1:8" ht="29.25" thickBot="1" x14ac:dyDescent="0.3">
      <c r="A11" s="3" t="s">
        <v>321</v>
      </c>
      <c r="B11" s="3" t="s">
        <v>654</v>
      </c>
      <c r="C11" s="3">
        <v>46959</v>
      </c>
      <c r="D11" s="3" t="s">
        <v>27</v>
      </c>
      <c r="E11" s="3">
        <v>26</v>
      </c>
      <c r="F11" s="4">
        <v>41.6</v>
      </c>
      <c r="G11" s="4">
        <v>3.9</v>
      </c>
      <c r="H11" s="2" t="str">
        <f t="shared" si="0"/>
        <v>July</v>
      </c>
    </row>
    <row r="12" spans="1:8" ht="29.25" thickBot="1" x14ac:dyDescent="0.3">
      <c r="A12" s="3" t="s">
        <v>321</v>
      </c>
      <c r="B12" s="3" t="s">
        <v>654</v>
      </c>
      <c r="C12" s="3">
        <v>911</v>
      </c>
      <c r="D12" s="3" t="s">
        <v>29</v>
      </c>
      <c r="E12" s="3">
        <v>50</v>
      </c>
      <c r="F12" s="4">
        <v>80</v>
      </c>
      <c r="G12" s="4">
        <v>7.51</v>
      </c>
      <c r="H12" s="2" t="str">
        <f t="shared" si="0"/>
        <v>July</v>
      </c>
    </row>
    <row r="13" spans="1:8" ht="29.25" thickBot="1" x14ac:dyDescent="0.3">
      <c r="A13" s="3" t="s">
        <v>321</v>
      </c>
      <c r="B13" s="3" t="s">
        <v>654</v>
      </c>
      <c r="C13" s="3">
        <v>6789</v>
      </c>
      <c r="D13" s="3" t="s">
        <v>30</v>
      </c>
      <c r="E13" s="3">
        <v>37</v>
      </c>
      <c r="F13" s="4">
        <v>59.2</v>
      </c>
      <c r="G13" s="4">
        <v>5.57</v>
      </c>
      <c r="H13" s="2" t="str">
        <f t="shared" si="0"/>
        <v>July</v>
      </c>
    </row>
    <row r="14" spans="1:8" ht="29.25" thickBot="1" x14ac:dyDescent="0.3">
      <c r="A14" s="3" t="s">
        <v>321</v>
      </c>
      <c r="B14" s="3" t="s">
        <v>654</v>
      </c>
      <c r="C14" s="3">
        <v>4987</v>
      </c>
      <c r="D14" s="3" t="s">
        <v>31</v>
      </c>
      <c r="E14" s="3">
        <v>73</v>
      </c>
      <c r="F14" s="4">
        <v>116.8</v>
      </c>
      <c r="G14" s="4">
        <v>10.96</v>
      </c>
      <c r="H14" s="2" t="str">
        <f t="shared" si="0"/>
        <v>July</v>
      </c>
    </row>
    <row r="15" spans="1:8" ht="29.25" thickBot="1" x14ac:dyDescent="0.3">
      <c r="A15" s="3" t="s">
        <v>321</v>
      </c>
      <c r="B15" s="3" t="s">
        <v>654</v>
      </c>
      <c r="C15" s="3">
        <v>29363</v>
      </c>
      <c r="D15" s="3" t="s">
        <v>367</v>
      </c>
      <c r="E15" s="3">
        <v>6</v>
      </c>
      <c r="F15" s="4">
        <v>11.1</v>
      </c>
      <c r="G15" s="4">
        <v>1.08</v>
      </c>
      <c r="H15" s="2" t="str">
        <f t="shared" si="0"/>
        <v>July</v>
      </c>
    </row>
    <row r="16" spans="1:8" ht="29.25" thickBot="1" x14ac:dyDescent="0.3">
      <c r="A16" s="3" t="s">
        <v>321</v>
      </c>
      <c r="B16" s="3" t="s">
        <v>654</v>
      </c>
      <c r="C16" s="3">
        <v>1137</v>
      </c>
      <c r="D16" s="3" t="s">
        <v>368</v>
      </c>
      <c r="E16" s="3">
        <v>65</v>
      </c>
      <c r="F16" s="4">
        <v>104</v>
      </c>
      <c r="G16" s="4">
        <v>9.76</v>
      </c>
      <c r="H16" s="2" t="str">
        <f t="shared" si="0"/>
        <v>July</v>
      </c>
    </row>
    <row r="17" spans="1:8" ht="29.25" thickBot="1" x14ac:dyDescent="0.3">
      <c r="A17" s="3" t="s">
        <v>321</v>
      </c>
      <c r="B17" s="3" t="s">
        <v>654</v>
      </c>
      <c r="C17" s="3">
        <v>898</v>
      </c>
      <c r="D17" s="3" t="s">
        <v>32</v>
      </c>
      <c r="E17" s="3">
        <v>13</v>
      </c>
      <c r="F17" s="4">
        <v>4.55</v>
      </c>
      <c r="G17" s="4">
        <v>0</v>
      </c>
      <c r="H17" s="2" t="str">
        <f t="shared" si="0"/>
        <v>July</v>
      </c>
    </row>
    <row r="18" spans="1:8" ht="29.25" thickBot="1" x14ac:dyDescent="0.3">
      <c r="A18" s="3" t="s">
        <v>321</v>
      </c>
      <c r="B18" s="3" t="s">
        <v>654</v>
      </c>
      <c r="C18" s="3">
        <v>5152</v>
      </c>
      <c r="D18" s="3" t="s">
        <v>369</v>
      </c>
      <c r="E18" s="3">
        <v>6</v>
      </c>
      <c r="F18" s="4">
        <v>4.5</v>
      </c>
      <c r="G18" s="4">
        <v>0</v>
      </c>
      <c r="H18" s="2" t="str">
        <f t="shared" si="0"/>
        <v>July</v>
      </c>
    </row>
    <row r="19" spans="1:8" ht="29.25" thickBot="1" x14ac:dyDescent="0.3">
      <c r="A19" s="3" t="s">
        <v>321</v>
      </c>
      <c r="B19" s="3" t="s">
        <v>654</v>
      </c>
      <c r="C19" s="3">
        <v>953</v>
      </c>
      <c r="D19" s="3" t="s">
        <v>34</v>
      </c>
      <c r="E19" s="3">
        <v>19</v>
      </c>
      <c r="F19" s="4">
        <v>30.4</v>
      </c>
      <c r="G19" s="4">
        <v>2.85</v>
      </c>
      <c r="H19" s="2" t="str">
        <f t="shared" si="0"/>
        <v>July</v>
      </c>
    </row>
    <row r="20" spans="1:8" ht="29.25" thickBot="1" x14ac:dyDescent="0.3">
      <c r="A20" s="3" t="s">
        <v>321</v>
      </c>
      <c r="B20" s="3" t="s">
        <v>654</v>
      </c>
      <c r="C20" s="3">
        <v>5061</v>
      </c>
      <c r="D20" s="3" t="s">
        <v>370</v>
      </c>
      <c r="E20" s="3">
        <v>11</v>
      </c>
      <c r="F20" s="4">
        <v>17.600000000000001</v>
      </c>
      <c r="G20" s="4">
        <v>1.66</v>
      </c>
      <c r="H20" s="2" t="str">
        <f t="shared" si="0"/>
        <v>July</v>
      </c>
    </row>
    <row r="21" spans="1:8" ht="29.25" thickBot="1" x14ac:dyDescent="0.3">
      <c r="A21" s="3" t="s">
        <v>321</v>
      </c>
      <c r="B21" s="3" t="s">
        <v>654</v>
      </c>
      <c r="C21" s="3">
        <v>914</v>
      </c>
      <c r="D21" s="3" t="s">
        <v>35</v>
      </c>
      <c r="E21" s="3">
        <v>18</v>
      </c>
      <c r="F21" s="4">
        <v>49.5</v>
      </c>
      <c r="G21" s="4">
        <v>4.68</v>
      </c>
      <c r="H21" s="2" t="str">
        <f t="shared" si="0"/>
        <v>July</v>
      </c>
    </row>
    <row r="22" spans="1:8" ht="29.25" thickBot="1" x14ac:dyDescent="0.3">
      <c r="A22" s="3" t="s">
        <v>321</v>
      </c>
      <c r="B22" s="3" t="s">
        <v>654</v>
      </c>
      <c r="C22" s="3">
        <v>35324</v>
      </c>
      <c r="D22" s="3" t="s">
        <v>36</v>
      </c>
      <c r="E22" s="3">
        <v>21</v>
      </c>
      <c r="F22" s="4">
        <v>57.75</v>
      </c>
      <c r="G22" s="4">
        <v>5.47</v>
      </c>
      <c r="H22" s="2" t="str">
        <f t="shared" si="0"/>
        <v>July</v>
      </c>
    </row>
    <row r="23" spans="1:8" ht="29.25" thickBot="1" x14ac:dyDescent="0.3">
      <c r="A23" s="3" t="s">
        <v>321</v>
      </c>
      <c r="B23" s="3" t="s">
        <v>654</v>
      </c>
      <c r="C23" s="3">
        <v>67274</v>
      </c>
      <c r="D23" s="3" t="s">
        <v>374</v>
      </c>
      <c r="E23" s="3">
        <v>20</v>
      </c>
      <c r="F23" s="4">
        <v>37</v>
      </c>
      <c r="G23" s="4">
        <v>3.6</v>
      </c>
      <c r="H23" s="2" t="str">
        <f t="shared" si="0"/>
        <v>July</v>
      </c>
    </row>
    <row r="24" spans="1:8" ht="29.25" thickBot="1" x14ac:dyDescent="0.3">
      <c r="A24" s="3" t="s">
        <v>321</v>
      </c>
      <c r="B24" s="3" t="s">
        <v>654</v>
      </c>
      <c r="C24" s="3">
        <v>29780</v>
      </c>
      <c r="D24" s="3" t="s">
        <v>375</v>
      </c>
      <c r="E24" s="3">
        <v>8</v>
      </c>
      <c r="F24" s="4">
        <v>14.8</v>
      </c>
      <c r="G24" s="4">
        <v>1.44</v>
      </c>
      <c r="H24" s="2" t="str">
        <f t="shared" si="0"/>
        <v>July</v>
      </c>
    </row>
    <row r="25" spans="1:8" ht="29.25" thickBot="1" x14ac:dyDescent="0.3">
      <c r="A25" s="3" t="s">
        <v>321</v>
      </c>
      <c r="B25" s="3" t="s">
        <v>654</v>
      </c>
      <c r="C25" s="3">
        <v>59541</v>
      </c>
      <c r="D25" s="3" t="s">
        <v>376</v>
      </c>
      <c r="E25" s="3">
        <v>18</v>
      </c>
      <c r="F25" s="4">
        <v>33.299999999999997</v>
      </c>
      <c r="G25" s="4">
        <v>3.22</v>
      </c>
      <c r="H25" s="2" t="str">
        <f t="shared" si="0"/>
        <v>July</v>
      </c>
    </row>
    <row r="26" spans="1:8" ht="29.25" thickBot="1" x14ac:dyDescent="0.3">
      <c r="A26" s="3" t="s">
        <v>321</v>
      </c>
      <c r="B26" s="3" t="s">
        <v>654</v>
      </c>
      <c r="C26" s="3">
        <v>29930</v>
      </c>
      <c r="D26" s="3" t="s">
        <v>37</v>
      </c>
      <c r="E26" s="3">
        <v>19</v>
      </c>
      <c r="F26" s="4">
        <v>35.15</v>
      </c>
      <c r="G26" s="4">
        <v>3.4</v>
      </c>
      <c r="H26" s="2" t="str">
        <f t="shared" si="0"/>
        <v>July</v>
      </c>
    </row>
    <row r="27" spans="1:8" ht="29.25" thickBot="1" x14ac:dyDescent="0.3">
      <c r="A27" s="3" t="s">
        <v>321</v>
      </c>
      <c r="B27" s="3" t="s">
        <v>654</v>
      </c>
      <c r="C27" s="3">
        <v>934</v>
      </c>
      <c r="D27" s="3" t="s">
        <v>38</v>
      </c>
      <c r="E27" s="3">
        <v>43</v>
      </c>
      <c r="F27" s="4">
        <v>79.55</v>
      </c>
      <c r="G27" s="4">
        <v>7.69</v>
      </c>
      <c r="H27" s="2" t="str">
        <f t="shared" si="0"/>
        <v>July</v>
      </c>
    </row>
    <row r="28" spans="1:8" ht="29.25" thickBot="1" x14ac:dyDescent="0.3">
      <c r="A28" s="3" t="s">
        <v>321</v>
      </c>
      <c r="B28" s="3" t="s">
        <v>654</v>
      </c>
      <c r="C28" s="3">
        <v>965</v>
      </c>
      <c r="D28" s="3" t="s">
        <v>42</v>
      </c>
      <c r="E28" s="3">
        <v>51</v>
      </c>
      <c r="F28" s="4">
        <v>94.35</v>
      </c>
      <c r="G28" s="4">
        <v>9.1300000000000008</v>
      </c>
      <c r="H28" s="2" t="str">
        <f t="shared" si="0"/>
        <v>July</v>
      </c>
    </row>
    <row r="29" spans="1:8" ht="29.25" thickBot="1" x14ac:dyDescent="0.3">
      <c r="A29" s="3" t="s">
        <v>321</v>
      </c>
      <c r="B29" s="3" t="s">
        <v>654</v>
      </c>
      <c r="C29" s="3">
        <v>1211</v>
      </c>
      <c r="D29" s="3" t="s">
        <v>43</v>
      </c>
      <c r="E29" s="3">
        <v>17</v>
      </c>
      <c r="F29" s="4">
        <v>35.700000000000003</v>
      </c>
      <c r="G29" s="4">
        <v>3.4</v>
      </c>
      <c r="H29" s="2" t="str">
        <f t="shared" si="0"/>
        <v>July</v>
      </c>
    </row>
    <row r="30" spans="1:8" ht="29.25" thickBot="1" x14ac:dyDescent="0.3">
      <c r="A30" s="3" t="s">
        <v>321</v>
      </c>
      <c r="B30" s="3" t="s">
        <v>654</v>
      </c>
      <c r="C30" s="3">
        <v>1022</v>
      </c>
      <c r="D30" s="3" t="s">
        <v>44</v>
      </c>
      <c r="E30" s="3">
        <v>22</v>
      </c>
      <c r="F30" s="4">
        <v>55</v>
      </c>
      <c r="G30" s="4">
        <v>5.28</v>
      </c>
      <c r="H30" s="2" t="str">
        <f t="shared" si="0"/>
        <v>July</v>
      </c>
    </row>
    <row r="31" spans="1:8" ht="29.25" thickBot="1" x14ac:dyDescent="0.3">
      <c r="A31" s="3" t="s">
        <v>321</v>
      </c>
      <c r="B31" s="3" t="s">
        <v>654</v>
      </c>
      <c r="C31" s="3">
        <v>1023</v>
      </c>
      <c r="D31" s="3" t="s">
        <v>45</v>
      </c>
      <c r="E31" s="3">
        <v>16</v>
      </c>
      <c r="F31" s="4">
        <v>46.4</v>
      </c>
      <c r="G31" s="4">
        <v>4.4800000000000004</v>
      </c>
      <c r="H31" s="2" t="str">
        <f t="shared" si="0"/>
        <v>July</v>
      </c>
    </row>
    <row r="32" spans="1:8" ht="29.25" thickBot="1" x14ac:dyDescent="0.3">
      <c r="A32" s="3" t="s">
        <v>321</v>
      </c>
      <c r="B32" s="3" t="s">
        <v>654</v>
      </c>
      <c r="C32" s="3">
        <v>98215</v>
      </c>
      <c r="D32" s="3" t="s">
        <v>377</v>
      </c>
      <c r="E32" s="3">
        <v>1</v>
      </c>
      <c r="F32" s="4">
        <v>4.49</v>
      </c>
      <c r="G32" s="4">
        <v>0.42</v>
      </c>
      <c r="H32" s="2" t="str">
        <f t="shared" si="0"/>
        <v>July</v>
      </c>
    </row>
    <row r="33" spans="1:8" ht="29.25" thickBot="1" x14ac:dyDescent="0.3">
      <c r="A33" s="3" t="s">
        <v>321</v>
      </c>
      <c r="B33" s="3" t="s">
        <v>654</v>
      </c>
      <c r="C33" s="3">
        <v>1136</v>
      </c>
      <c r="D33" s="3" t="s">
        <v>378</v>
      </c>
      <c r="E33" s="3">
        <v>80</v>
      </c>
      <c r="F33" s="4">
        <v>128</v>
      </c>
      <c r="G33" s="4">
        <v>12.01</v>
      </c>
      <c r="H33" s="2" t="str">
        <f t="shared" si="0"/>
        <v>July</v>
      </c>
    </row>
    <row r="34" spans="1:8" ht="29.25" thickBot="1" x14ac:dyDescent="0.3">
      <c r="A34" s="3" t="s">
        <v>321</v>
      </c>
      <c r="B34" s="3" t="s">
        <v>654</v>
      </c>
      <c r="C34" s="3">
        <v>956</v>
      </c>
      <c r="D34" s="3" t="s">
        <v>46</v>
      </c>
      <c r="E34" s="3">
        <v>26</v>
      </c>
      <c r="F34" s="4">
        <v>71.5</v>
      </c>
      <c r="G34" s="4">
        <v>6.76</v>
      </c>
      <c r="H34" s="2" t="str">
        <f t="shared" si="0"/>
        <v>July</v>
      </c>
    </row>
    <row r="35" spans="1:8" ht="29.25" thickBot="1" x14ac:dyDescent="0.3">
      <c r="A35" s="3" t="s">
        <v>321</v>
      </c>
      <c r="B35" s="3" t="s">
        <v>654</v>
      </c>
      <c r="C35" s="3">
        <v>1232</v>
      </c>
      <c r="D35" s="3" t="s">
        <v>379</v>
      </c>
      <c r="E35" s="3">
        <v>19</v>
      </c>
      <c r="F35" s="4">
        <v>30.4</v>
      </c>
      <c r="G35" s="4">
        <v>0</v>
      </c>
      <c r="H35" s="2" t="str">
        <f t="shared" si="0"/>
        <v>July</v>
      </c>
    </row>
    <row r="36" spans="1:8" ht="29.25" thickBot="1" x14ac:dyDescent="0.3">
      <c r="A36" s="3" t="s">
        <v>321</v>
      </c>
      <c r="B36" s="3" t="s">
        <v>654</v>
      </c>
      <c r="C36" s="3">
        <v>62566</v>
      </c>
      <c r="D36" s="3" t="s">
        <v>380</v>
      </c>
      <c r="E36" s="3">
        <v>17</v>
      </c>
      <c r="F36" s="4">
        <v>31.45</v>
      </c>
      <c r="G36" s="4">
        <v>0</v>
      </c>
      <c r="H36" s="2" t="str">
        <f t="shared" si="0"/>
        <v>July</v>
      </c>
    </row>
    <row r="37" spans="1:8" ht="29.25" thickBot="1" x14ac:dyDescent="0.3">
      <c r="A37" s="3" t="s">
        <v>321</v>
      </c>
      <c r="B37" s="3" t="s">
        <v>654</v>
      </c>
      <c r="C37" s="3">
        <v>161</v>
      </c>
      <c r="D37" s="3" t="s">
        <v>381</v>
      </c>
      <c r="E37" s="3">
        <v>12</v>
      </c>
      <c r="F37" s="4">
        <v>19.2</v>
      </c>
      <c r="G37" s="4">
        <v>1.8</v>
      </c>
      <c r="H37" s="2" t="str">
        <f t="shared" si="0"/>
        <v>July</v>
      </c>
    </row>
    <row r="38" spans="1:8" ht="29.25" thickBot="1" x14ac:dyDescent="0.3">
      <c r="A38" s="3" t="s">
        <v>321</v>
      </c>
      <c r="B38" s="3" t="s">
        <v>654</v>
      </c>
      <c r="C38" s="3">
        <v>44624</v>
      </c>
      <c r="D38" s="3" t="s">
        <v>277</v>
      </c>
      <c r="E38" s="3">
        <v>5</v>
      </c>
      <c r="F38" s="4">
        <v>15</v>
      </c>
      <c r="G38" s="4">
        <v>0</v>
      </c>
      <c r="H38" s="2" t="str">
        <f t="shared" si="0"/>
        <v>July</v>
      </c>
    </row>
    <row r="39" spans="1:8" ht="29.25" thickBot="1" x14ac:dyDescent="0.3">
      <c r="A39" s="3" t="s">
        <v>321</v>
      </c>
      <c r="B39" s="3" t="s">
        <v>654</v>
      </c>
      <c r="C39" s="3">
        <v>58365</v>
      </c>
      <c r="D39" s="3" t="s">
        <v>296</v>
      </c>
      <c r="E39" s="3">
        <v>7</v>
      </c>
      <c r="F39" s="4">
        <v>21</v>
      </c>
      <c r="G39" s="4">
        <v>0</v>
      </c>
      <c r="H39" s="2" t="str">
        <f t="shared" si="0"/>
        <v>July</v>
      </c>
    </row>
    <row r="40" spans="1:8" ht="29.25" thickBot="1" x14ac:dyDescent="0.3">
      <c r="A40" s="3" t="s">
        <v>321</v>
      </c>
      <c r="B40" s="3" t="s">
        <v>654</v>
      </c>
      <c r="C40" s="3">
        <v>78464</v>
      </c>
      <c r="D40" s="3" t="s">
        <v>299</v>
      </c>
      <c r="E40" s="3">
        <v>7</v>
      </c>
      <c r="F40" s="4">
        <v>21</v>
      </c>
      <c r="G40" s="4">
        <v>0</v>
      </c>
      <c r="H40" s="2" t="str">
        <f t="shared" si="0"/>
        <v>July</v>
      </c>
    </row>
    <row r="41" spans="1:8" ht="29.25" thickBot="1" x14ac:dyDescent="0.3">
      <c r="A41" s="3" t="s">
        <v>321</v>
      </c>
      <c r="B41" s="3" t="s">
        <v>654</v>
      </c>
      <c r="C41" s="3">
        <v>39405</v>
      </c>
      <c r="D41" s="3" t="s">
        <v>278</v>
      </c>
      <c r="E41" s="3">
        <v>9</v>
      </c>
      <c r="F41" s="4">
        <v>27</v>
      </c>
      <c r="G41" s="4">
        <v>0</v>
      </c>
      <c r="H41" s="2" t="str">
        <f t="shared" si="0"/>
        <v>July</v>
      </c>
    </row>
    <row r="42" spans="1:8" ht="29.25" thickBot="1" x14ac:dyDescent="0.3">
      <c r="A42" s="3" t="s">
        <v>321</v>
      </c>
      <c r="B42" s="3" t="s">
        <v>654</v>
      </c>
      <c r="C42" s="3">
        <v>39889</v>
      </c>
      <c r="D42" s="3" t="s">
        <v>300</v>
      </c>
      <c r="E42" s="3">
        <v>1</v>
      </c>
      <c r="F42" s="4">
        <v>3</v>
      </c>
      <c r="G42" s="4">
        <v>0</v>
      </c>
      <c r="H42" s="2" t="str">
        <f t="shared" si="0"/>
        <v>July</v>
      </c>
    </row>
    <row r="43" spans="1:8" ht="29.25" thickBot="1" x14ac:dyDescent="0.3">
      <c r="A43" s="3" t="s">
        <v>321</v>
      </c>
      <c r="B43" s="3" t="s">
        <v>654</v>
      </c>
      <c r="C43" s="3">
        <v>58698</v>
      </c>
      <c r="D43" s="3" t="s">
        <v>279</v>
      </c>
      <c r="E43" s="3">
        <v>27</v>
      </c>
      <c r="F43" s="4">
        <v>81</v>
      </c>
      <c r="G43" s="4">
        <v>0</v>
      </c>
      <c r="H43" s="2" t="str">
        <f t="shared" si="0"/>
        <v>July</v>
      </c>
    </row>
    <row r="44" spans="1:8" ht="29.25" thickBot="1" x14ac:dyDescent="0.3">
      <c r="A44" s="3" t="s">
        <v>321</v>
      </c>
      <c r="B44" s="3" t="s">
        <v>654</v>
      </c>
      <c r="C44" s="3">
        <v>160</v>
      </c>
      <c r="D44" s="3" t="s">
        <v>280</v>
      </c>
      <c r="E44" s="3">
        <v>4</v>
      </c>
      <c r="F44" s="4">
        <v>12</v>
      </c>
      <c r="G44" s="4">
        <v>0</v>
      </c>
      <c r="H44" s="2" t="str">
        <f t="shared" si="0"/>
        <v>July</v>
      </c>
    </row>
    <row r="45" spans="1:8" ht="29.25" thickBot="1" x14ac:dyDescent="0.3">
      <c r="A45" s="3" t="s">
        <v>321</v>
      </c>
      <c r="B45" s="3" t="s">
        <v>654</v>
      </c>
      <c r="C45" s="3">
        <v>48274</v>
      </c>
      <c r="D45" s="3" t="s">
        <v>301</v>
      </c>
      <c r="E45" s="3">
        <v>12</v>
      </c>
      <c r="F45" s="4">
        <v>36</v>
      </c>
      <c r="G45" s="4">
        <v>0</v>
      </c>
      <c r="H45" s="2" t="str">
        <f t="shared" si="0"/>
        <v>July</v>
      </c>
    </row>
    <row r="46" spans="1:8" ht="29.25" thickBot="1" x14ac:dyDescent="0.3">
      <c r="A46" s="3" t="s">
        <v>321</v>
      </c>
      <c r="B46" s="3" t="s">
        <v>654</v>
      </c>
      <c r="C46" s="3">
        <v>35844</v>
      </c>
      <c r="D46" s="3" t="s">
        <v>281</v>
      </c>
      <c r="E46" s="3">
        <v>22</v>
      </c>
      <c r="F46" s="4">
        <v>66</v>
      </c>
      <c r="G46" s="4">
        <v>0</v>
      </c>
      <c r="H46" s="2" t="str">
        <f t="shared" si="0"/>
        <v>July</v>
      </c>
    </row>
    <row r="47" spans="1:8" ht="29.25" thickBot="1" x14ac:dyDescent="0.3">
      <c r="A47" s="3" t="s">
        <v>321</v>
      </c>
      <c r="B47" s="3" t="s">
        <v>654</v>
      </c>
      <c r="C47" s="3">
        <v>63554</v>
      </c>
      <c r="D47" s="3" t="s">
        <v>302</v>
      </c>
      <c r="E47" s="3">
        <v>5</v>
      </c>
      <c r="F47" s="4">
        <v>15</v>
      </c>
      <c r="G47" s="4">
        <v>0</v>
      </c>
      <c r="H47" s="2" t="str">
        <f t="shared" si="0"/>
        <v>July</v>
      </c>
    </row>
    <row r="48" spans="1:8" ht="29.25" thickBot="1" x14ac:dyDescent="0.3">
      <c r="A48" s="3" t="s">
        <v>321</v>
      </c>
      <c r="B48" s="3" t="s">
        <v>654</v>
      </c>
      <c r="C48" s="3">
        <v>47785</v>
      </c>
      <c r="D48" s="3" t="s">
        <v>282</v>
      </c>
      <c r="E48" s="3">
        <v>14</v>
      </c>
      <c r="F48" s="4">
        <v>42</v>
      </c>
      <c r="G48" s="4">
        <v>0</v>
      </c>
      <c r="H48" s="2" t="str">
        <f t="shared" si="0"/>
        <v>July</v>
      </c>
    </row>
    <row r="49" spans="1:8" ht="43.5" thickBot="1" x14ac:dyDescent="0.3">
      <c r="A49" s="3" t="s">
        <v>321</v>
      </c>
      <c r="B49" s="3" t="s">
        <v>654</v>
      </c>
      <c r="C49" s="3">
        <v>98568</v>
      </c>
      <c r="D49" s="3" t="s">
        <v>283</v>
      </c>
      <c r="E49" s="3">
        <v>12</v>
      </c>
      <c r="F49" s="4">
        <v>36</v>
      </c>
      <c r="G49" s="4">
        <v>0</v>
      </c>
      <c r="H49" s="2" t="str">
        <f t="shared" si="0"/>
        <v>July</v>
      </c>
    </row>
    <row r="50" spans="1:8" ht="29.25" thickBot="1" x14ac:dyDescent="0.3">
      <c r="A50" s="3" t="s">
        <v>321</v>
      </c>
      <c r="B50" s="3" t="s">
        <v>654</v>
      </c>
      <c r="C50" s="3">
        <v>34554</v>
      </c>
      <c r="D50" s="3" t="s">
        <v>284</v>
      </c>
      <c r="E50" s="3">
        <v>5</v>
      </c>
      <c r="F50" s="4">
        <v>15</v>
      </c>
      <c r="G50" s="4">
        <v>0</v>
      </c>
      <c r="H50" s="2" t="str">
        <f t="shared" si="0"/>
        <v>July</v>
      </c>
    </row>
    <row r="51" spans="1:8" ht="29.25" thickBot="1" x14ac:dyDescent="0.3">
      <c r="A51" s="3" t="s">
        <v>321</v>
      </c>
      <c r="B51" s="3" t="s">
        <v>654</v>
      </c>
      <c r="C51" s="3">
        <v>95049</v>
      </c>
      <c r="D51" s="3" t="s">
        <v>303</v>
      </c>
      <c r="E51" s="3">
        <v>7</v>
      </c>
      <c r="F51" s="4">
        <v>21</v>
      </c>
      <c r="G51" s="4">
        <v>0</v>
      </c>
      <c r="H51" s="2" t="str">
        <f t="shared" si="0"/>
        <v>July</v>
      </c>
    </row>
    <row r="52" spans="1:8" ht="43.5" thickBot="1" x14ac:dyDescent="0.3">
      <c r="A52" s="3" t="s">
        <v>321</v>
      </c>
      <c r="B52" s="3" t="s">
        <v>654</v>
      </c>
      <c r="C52" s="3">
        <v>57668</v>
      </c>
      <c r="D52" s="3" t="s">
        <v>304</v>
      </c>
      <c r="E52" s="3">
        <v>10</v>
      </c>
      <c r="F52" s="4">
        <v>30</v>
      </c>
      <c r="G52" s="4">
        <v>0</v>
      </c>
      <c r="H52" s="2" t="str">
        <f t="shared" si="0"/>
        <v>July</v>
      </c>
    </row>
    <row r="53" spans="1:8" ht="29.25" thickBot="1" x14ac:dyDescent="0.3">
      <c r="A53" s="3" t="s">
        <v>321</v>
      </c>
      <c r="B53" s="3" t="s">
        <v>654</v>
      </c>
      <c r="C53" s="3">
        <v>5681</v>
      </c>
      <c r="D53" s="3" t="s">
        <v>383</v>
      </c>
      <c r="E53" s="3">
        <v>21</v>
      </c>
      <c r="F53" s="4">
        <v>20.79</v>
      </c>
      <c r="G53" s="4">
        <v>1.92</v>
      </c>
      <c r="H53" s="2" t="str">
        <f t="shared" si="0"/>
        <v>July</v>
      </c>
    </row>
    <row r="54" spans="1:8" ht="29.25" thickBot="1" x14ac:dyDescent="0.3">
      <c r="A54" s="3" t="s">
        <v>321</v>
      </c>
      <c r="B54" s="3" t="s">
        <v>654</v>
      </c>
      <c r="C54" s="3">
        <v>162</v>
      </c>
      <c r="D54" s="3" t="s">
        <v>66</v>
      </c>
      <c r="E54" s="3">
        <v>31</v>
      </c>
      <c r="F54" s="4">
        <v>30.69</v>
      </c>
      <c r="G54" s="4">
        <v>2.81</v>
      </c>
      <c r="H54" s="2" t="str">
        <f t="shared" si="0"/>
        <v>July</v>
      </c>
    </row>
    <row r="55" spans="1:8" ht="29.25" thickBot="1" x14ac:dyDescent="0.3">
      <c r="A55" s="3" t="s">
        <v>321</v>
      </c>
      <c r="B55" s="3" t="s">
        <v>654</v>
      </c>
      <c r="C55" s="3">
        <v>5680</v>
      </c>
      <c r="D55" s="3" t="s">
        <v>67</v>
      </c>
      <c r="E55" s="3">
        <v>56</v>
      </c>
      <c r="F55" s="4">
        <v>55.44</v>
      </c>
      <c r="G55" s="4">
        <v>5.07</v>
      </c>
      <c r="H55" s="2" t="str">
        <f t="shared" si="0"/>
        <v>July</v>
      </c>
    </row>
    <row r="56" spans="1:8" ht="29.25" thickBot="1" x14ac:dyDescent="0.3">
      <c r="A56" s="3" t="s">
        <v>321</v>
      </c>
      <c r="B56" s="3" t="s">
        <v>654</v>
      </c>
      <c r="C56" s="3">
        <v>1135</v>
      </c>
      <c r="D56" s="3" t="s">
        <v>384</v>
      </c>
      <c r="E56" s="3">
        <v>82</v>
      </c>
      <c r="F56" s="4">
        <v>131.19999999999999</v>
      </c>
      <c r="G56" s="4">
        <v>12.32</v>
      </c>
      <c r="H56" s="2" t="str">
        <f t="shared" si="0"/>
        <v>July</v>
      </c>
    </row>
    <row r="57" spans="1:8" ht="29.25" thickBot="1" x14ac:dyDescent="0.3">
      <c r="A57" s="3" t="s">
        <v>321</v>
      </c>
      <c r="B57" s="3" t="s">
        <v>654</v>
      </c>
      <c r="C57" s="3">
        <v>3874850</v>
      </c>
      <c r="D57" s="3" t="s">
        <v>386</v>
      </c>
      <c r="E57" s="3">
        <v>19</v>
      </c>
      <c r="F57" s="4">
        <v>38</v>
      </c>
      <c r="G57" s="4">
        <v>3.61</v>
      </c>
      <c r="H57" s="2" t="str">
        <f t="shared" si="0"/>
        <v>July</v>
      </c>
    </row>
    <row r="58" spans="1:8" ht="29.25" thickBot="1" x14ac:dyDescent="0.3">
      <c r="A58" s="3" t="s">
        <v>321</v>
      </c>
      <c r="B58" s="3" t="s">
        <v>654</v>
      </c>
      <c r="C58" s="3">
        <v>6521</v>
      </c>
      <c r="D58" s="3" t="s">
        <v>70</v>
      </c>
      <c r="E58" s="3">
        <v>8</v>
      </c>
      <c r="F58" s="4">
        <v>14.8</v>
      </c>
      <c r="G58" s="4">
        <v>1.44</v>
      </c>
      <c r="H58" s="2" t="str">
        <f t="shared" si="0"/>
        <v>July</v>
      </c>
    </row>
    <row r="59" spans="1:8" ht="29.25" thickBot="1" x14ac:dyDescent="0.3">
      <c r="A59" s="3" t="s">
        <v>321</v>
      </c>
      <c r="B59" s="3" t="s">
        <v>654</v>
      </c>
      <c r="C59" s="3">
        <v>964</v>
      </c>
      <c r="D59" s="3" t="s">
        <v>72</v>
      </c>
      <c r="E59" s="3">
        <v>29</v>
      </c>
      <c r="F59" s="4">
        <v>57.71</v>
      </c>
      <c r="G59" s="4">
        <v>5.5</v>
      </c>
      <c r="H59" s="2" t="str">
        <f t="shared" si="0"/>
        <v>July</v>
      </c>
    </row>
    <row r="60" spans="1:8" ht="29.25" thickBot="1" x14ac:dyDescent="0.3">
      <c r="A60" s="3" t="s">
        <v>321</v>
      </c>
      <c r="B60" s="3" t="s">
        <v>654</v>
      </c>
      <c r="C60" s="3">
        <v>6361</v>
      </c>
      <c r="D60" s="3" t="s">
        <v>73</v>
      </c>
      <c r="E60" s="3">
        <v>21</v>
      </c>
      <c r="F60" s="4">
        <v>41.79</v>
      </c>
      <c r="G60" s="4">
        <v>3.99</v>
      </c>
      <c r="H60" s="2" t="str">
        <f t="shared" si="0"/>
        <v>July</v>
      </c>
    </row>
    <row r="61" spans="1:8" ht="29.25" thickBot="1" x14ac:dyDescent="0.3">
      <c r="A61" s="3" t="s">
        <v>321</v>
      </c>
      <c r="B61" s="3" t="s">
        <v>654</v>
      </c>
      <c r="C61" s="3">
        <v>28394</v>
      </c>
      <c r="D61" s="3" t="s">
        <v>74</v>
      </c>
      <c r="E61" s="3">
        <v>212</v>
      </c>
      <c r="F61" s="4">
        <v>424</v>
      </c>
      <c r="G61" s="4">
        <v>0</v>
      </c>
      <c r="H61" s="2" t="str">
        <f t="shared" si="0"/>
        <v>July</v>
      </c>
    </row>
    <row r="62" spans="1:8" ht="29.25" thickBot="1" x14ac:dyDescent="0.3">
      <c r="A62" s="3" t="s">
        <v>321</v>
      </c>
      <c r="B62" s="3" t="s">
        <v>654</v>
      </c>
      <c r="C62" s="3">
        <v>5556</v>
      </c>
      <c r="D62" s="3" t="s">
        <v>75</v>
      </c>
      <c r="E62" s="3">
        <v>13</v>
      </c>
      <c r="F62" s="4">
        <v>58.5</v>
      </c>
      <c r="G62" s="4">
        <v>5.58</v>
      </c>
      <c r="H62" s="2" t="str">
        <f t="shared" si="0"/>
        <v>July</v>
      </c>
    </row>
    <row r="63" spans="1:8" ht="29.25" thickBot="1" x14ac:dyDescent="0.3">
      <c r="A63" s="3" t="s">
        <v>321</v>
      </c>
      <c r="B63" s="3" t="s">
        <v>654</v>
      </c>
      <c r="C63" s="3">
        <v>5555</v>
      </c>
      <c r="D63" s="3" t="s">
        <v>76</v>
      </c>
      <c r="E63" s="3">
        <v>71</v>
      </c>
      <c r="F63" s="4">
        <v>284</v>
      </c>
      <c r="G63" s="4">
        <v>26.98</v>
      </c>
      <c r="H63" s="2" t="str">
        <f t="shared" si="0"/>
        <v>July</v>
      </c>
    </row>
    <row r="64" spans="1:8" ht="29.25" thickBot="1" x14ac:dyDescent="0.3">
      <c r="A64" s="3" t="s">
        <v>321</v>
      </c>
      <c r="B64" s="3" t="s">
        <v>654</v>
      </c>
      <c r="C64" s="3">
        <v>85967</v>
      </c>
      <c r="D64" s="3" t="s">
        <v>388</v>
      </c>
      <c r="E64" s="3">
        <v>9</v>
      </c>
      <c r="F64" s="4">
        <v>16.649999999999999</v>
      </c>
      <c r="G64" s="4">
        <v>1.6</v>
      </c>
      <c r="H64" s="2" t="str">
        <f t="shared" si="0"/>
        <v>July</v>
      </c>
    </row>
    <row r="65" spans="1:8" ht="29.25" thickBot="1" x14ac:dyDescent="0.3">
      <c r="A65" s="3" t="s">
        <v>321</v>
      </c>
      <c r="B65" s="3" t="s">
        <v>654</v>
      </c>
      <c r="C65" s="3">
        <v>64623</v>
      </c>
      <c r="D65" s="3" t="s">
        <v>389</v>
      </c>
      <c r="E65" s="3">
        <v>31</v>
      </c>
      <c r="F65" s="4">
        <v>57.35</v>
      </c>
      <c r="G65" s="4">
        <v>5.53</v>
      </c>
      <c r="H65" s="2" t="str">
        <f t="shared" si="0"/>
        <v>July</v>
      </c>
    </row>
    <row r="66" spans="1:8" ht="29.25" thickBot="1" x14ac:dyDescent="0.3">
      <c r="A66" s="3" t="s">
        <v>321</v>
      </c>
      <c r="B66" s="3" t="s">
        <v>654</v>
      </c>
      <c r="C66" s="3">
        <v>92446</v>
      </c>
      <c r="D66" s="3" t="s">
        <v>390</v>
      </c>
      <c r="E66" s="3">
        <v>13</v>
      </c>
      <c r="F66" s="4">
        <v>24.05</v>
      </c>
      <c r="G66" s="4">
        <v>2.33</v>
      </c>
      <c r="H66" s="2" t="str">
        <f t="shared" si="0"/>
        <v>July</v>
      </c>
    </row>
    <row r="67" spans="1:8" ht="29.25" thickBot="1" x14ac:dyDescent="0.3">
      <c r="A67" s="3" t="s">
        <v>321</v>
      </c>
      <c r="B67" s="3" t="s">
        <v>654</v>
      </c>
      <c r="C67" s="3">
        <v>96579</v>
      </c>
      <c r="D67" s="3" t="s">
        <v>391</v>
      </c>
      <c r="E67" s="3">
        <v>9</v>
      </c>
      <c r="F67" s="4">
        <v>16.649999999999999</v>
      </c>
      <c r="G67" s="4">
        <v>1.62</v>
      </c>
      <c r="H67" s="2" t="str">
        <f t="shared" ref="H67:H130" si="1">"July"</f>
        <v>July</v>
      </c>
    </row>
    <row r="68" spans="1:8" ht="43.5" thickBot="1" x14ac:dyDescent="0.3">
      <c r="A68" s="3" t="s">
        <v>321</v>
      </c>
      <c r="B68" s="3" t="s">
        <v>654</v>
      </c>
      <c r="C68" s="3">
        <v>73475</v>
      </c>
      <c r="D68" s="3" t="s">
        <v>392</v>
      </c>
      <c r="E68" s="3">
        <v>24</v>
      </c>
      <c r="F68" s="4">
        <v>44.4</v>
      </c>
      <c r="G68" s="4">
        <v>4.32</v>
      </c>
      <c r="H68" s="2" t="str">
        <f t="shared" si="1"/>
        <v>July</v>
      </c>
    </row>
    <row r="69" spans="1:8" ht="29.25" thickBot="1" x14ac:dyDescent="0.3">
      <c r="A69" s="3" t="s">
        <v>321</v>
      </c>
      <c r="B69" s="3" t="s">
        <v>654</v>
      </c>
      <c r="C69" s="3">
        <v>95456</v>
      </c>
      <c r="D69" s="3" t="s">
        <v>394</v>
      </c>
      <c r="E69" s="3">
        <v>15</v>
      </c>
      <c r="F69" s="4">
        <v>12</v>
      </c>
      <c r="G69" s="4">
        <v>0</v>
      </c>
      <c r="H69" s="2" t="str">
        <f t="shared" si="1"/>
        <v>July</v>
      </c>
    </row>
    <row r="70" spans="1:8" ht="29.25" thickBot="1" x14ac:dyDescent="0.3">
      <c r="A70" s="3" t="s">
        <v>321</v>
      </c>
      <c r="B70" s="3" t="s">
        <v>654</v>
      </c>
      <c r="C70" s="3">
        <v>26635</v>
      </c>
      <c r="D70" s="3" t="s">
        <v>395</v>
      </c>
      <c r="E70" s="3">
        <v>12</v>
      </c>
      <c r="F70" s="4">
        <v>9.6</v>
      </c>
      <c r="G70" s="4">
        <v>0</v>
      </c>
      <c r="H70" s="2" t="str">
        <f t="shared" si="1"/>
        <v>July</v>
      </c>
    </row>
    <row r="71" spans="1:8" ht="29.25" thickBot="1" x14ac:dyDescent="0.3">
      <c r="A71" s="3" t="s">
        <v>321</v>
      </c>
      <c r="B71" s="3" t="s">
        <v>654</v>
      </c>
      <c r="C71" s="3">
        <v>927</v>
      </c>
      <c r="D71" s="3" t="s">
        <v>77</v>
      </c>
      <c r="E71" s="3">
        <v>35</v>
      </c>
      <c r="F71" s="4">
        <v>56</v>
      </c>
      <c r="G71" s="4">
        <v>5.26</v>
      </c>
      <c r="H71" s="2" t="str">
        <f t="shared" si="1"/>
        <v>July</v>
      </c>
    </row>
    <row r="72" spans="1:8" ht="29.25" thickBot="1" x14ac:dyDescent="0.3">
      <c r="A72" s="3" t="s">
        <v>321</v>
      </c>
      <c r="B72" s="3" t="s">
        <v>654</v>
      </c>
      <c r="C72" s="3">
        <v>1120</v>
      </c>
      <c r="D72" s="3" t="s">
        <v>322</v>
      </c>
      <c r="E72" s="3">
        <v>10</v>
      </c>
      <c r="F72" s="4">
        <v>18.5</v>
      </c>
      <c r="G72" s="4">
        <v>1.79</v>
      </c>
      <c r="H72" s="2" t="str">
        <f t="shared" si="1"/>
        <v>July</v>
      </c>
    </row>
    <row r="73" spans="1:8" ht="29.25" thickBot="1" x14ac:dyDescent="0.3">
      <c r="A73" s="3" t="s">
        <v>321</v>
      </c>
      <c r="B73" s="3" t="s">
        <v>654</v>
      </c>
      <c r="C73" s="3">
        <v>36323</v>
      </c>
      <c r="D73" s="3" t="s">
        <v>287</v>
      </c>
      <c r="E73" s="3">
        <v>11</v>
      </c>
      <c r="F73" s="4">
        <v>20.350000000000001</v>
      </c>
      <c r="G73" s="4">
        <v>1.95</v>
      </c>
      <c r="H73" s="2" t="str">
        <f t="shared" si="1"/>
        <v>July</v>
      </c>
    </row>
    <row r="74" spans="1:8" ht="29.25" thickBot="1" x14ac:dyDescent="0.3">
      <c r="A74" s="3" t="s">
        <v>321</v>
      </c>
      <c r="B74" s="3" t="s">
        <v>654</v>
      </c>
      <c r="C74" s="3">
        <v>920</v>
      </c>
      <c r="D74" s="3" t="s">
        <v>80</v>
      </c>
      <c r="E74" s="3">
        <v>31</v>
      </c>
      <c r="F74" s="4">
        <v>57.35</v>
      </c>
      <c r="G74" s="4">
        <v>5.56</v>
      </c>
      <c r="H74" s="2" t="str">
        <f t="shared" si="1"/>
        <v>July</v>
      </c>
    </row>
    <row r="75" spans="1:8" ht="29.25" thickBot="1" x14ac:dyDescent="0.3">
      <c r="A75" s="3" t="s">
        <v>321</v>
      </c>
      <c r="B75" s="3" t="s">
        <v>654</v>
      </c>
      <c r="C75" s="3">
        <v>1118</v>
      </c>
      <c r="D75" s="3" t="s">
        <v>324</v>
      </c>
      <c r="E75" s="3">
        <v>28</v>
      </c>
      <c r="F75" s="4">
        <v>51.8</v>
      </c>
      <c r="G75" s="4">
        <v>5.0199999999999996</v>
      </c>
      <c r="H75" s="2" t="str">
        <f t="shared" si="1"/>
        <v>July</v>
      </c>
    </row>
    <row r="76" spans="1:8" ht="29.25" thickBot="1" x14ac:dyDescent="0.3">
      <c r="A76" s="3" t="s">
        <v>321</v>
      </c>
      <c r="B76" s="3" t="s">
        <v>654</v>
      </c>
      <c r="C76" s="3">
        <v>921</v>
      </c>
      <c r="D76" s="3" t="s">
        <v>81</v>
      </c>
      <c r="E76" s="3">
        <v>18</v>
      </c>
      <c r="F76" s="4">
        <v>33.299999999999997</v>
      </c>
      <c r="G76" s="4">
        <v>3.23</v>
      </c>
      <c r="H76" s="2" t="str">
        <f t="shared" si="1"/>
        <v>July</v>
      </c>
    </row>
    <row r="77" spans="1:8" ht="29.25" thickBot="1" x14ac:dyDescent="0.3">
      <c r="A77" s="3" t="s">
        <v>321</v>
      </c>
      <c r="B77" s="3" t="s">
        <v>655</v>
      </c>
      <c r="C77" s="3">
        <v>54685</v>
      </c>
      <c r="D77" s="3" t="s">
        <v>82</v>
      </c>
      <c r="E77" s="3">
        <v>14</v>
      </c>
      <c r="F77" s="4">
        <v>19.600000000000001</v>
      </c>
      <c r="G77" s="4">
        <v>0</v>
      </c>
      <c r="H77" s="2" t="str">
        <f t="shared" si="1"/>
        <v>July</v>
      </c>
    </row>
    <row r="78" spans="1:8" ht="29.25" thickBot="1" x14ac:dyDescent="0.3">
      <c r="A78" s="3" t="s">
        <v>321</v>
      </c>
      <c r="B78" s="3" t="s">
        <v>655</v>
      </c>
      <c r="C78" s="3">
        <v>95589</v>
      </c>
      <c r="D78" s="3" t="s">
        <v>84</v>
      </c>
      <c r="E78" s="3">
        <v>15</v>
      </c>
      <c r="F78" s="4">
        <v>21</v>
      </c>
      <c r="G78" s="4">
        <v>0</v>
      </c>
      <c r="H78" s="2" t="str">
        <f t="shared" si="1"/>
        <v>July</v>
      </c>
    </row>
    <row r="79" spans="1:8" ht="29.25" thickBot="1" x14ac:dyDescent="0.3">
      <c r="A79" s="3" t="s">
        <v>321</v>
      </c>
      <c r="B79" s="3" t="s">
        <v>655</v>
      </c>
      <c r="C79" s="3">
        <v>487</v>
      </c>
      <c r="D79" s="3" t="s">
        <v>399</v>
      </c>
      <c r="E79" s="3">
        <v>3</v>
      </c>
      <c r="F79" s="4">
        <v>5.25</v>
      </c>
      <c r="G79" s="4">
        <v>0</v>
      </c>
      <c r="H79" s="2" t="str">
        <f t="shared" si="1"/>
        <v>July</v>
      </c>
    </row>
    <row r="80" spans="1:8" ht="29.25" thickBot="1" x14ac:dyDescent="0.3">
      <c r="A80" s="3" t="s">
        <v>321</v>
      </c>
      <c r="B80" s="3" t="s">
        <v>655</v>
      </c>
      <c r="C80" s="3">
        <v>54875</v>
      </c>
      <c r="D80" s="3" t="s">
        <v>400</v>
      </c>
      <c r="E80" s="3">
        <v>10</v>
      </c>
      <c r="F80" s="4">
        <v>9.9</v>
      </c>
      <c r="G80" s="4">
        <v>0</v>
      </c>
      <c r="H80" s="2" t="str">
        <f t="shared" si="1"/>
        <v>July</v>
      </c>
    </row>
    <row r="81" spans="1:8" ht="29.25" thickBot="1" x14ac:dyDescent="0.3">
      <c r="A81" s="3" t="s">
        <v>321</v>
      </c>
      <c r="B81" s="3" t="s">
        <v>655</v>
      </c>
      <c r="C81" s="3">
        <v>1111</v>
      </c>
      <c r="D81" s="3" t="s">
        <v>401</v>
      </c>
      <c r="E81" s="3">
        <v>17</v>
      </c>
      <c r="F81" s="4">
        <v>23.8</v>
      </c>
      <c r="G81" s="4">
        <v>0</v>
      </c>
      <c r="H81" s="2" t="str">
        <f t="shared" si="1"/>
        <v>July</v>
      </c>
    </row>
    <row r="82" spans="1:8" ht="29.25" thickBot="1" x14ac:dyDescent="0.3">
      <c r="A82" s="3" t="s">
        <v>321</v>
      </c>
      <c r="B82" s="3" t="s">
        <v>655</v>
      </c>
      <c r="C82" s="3">
        <v>1246</v>
      </c>
      <c r="D82" s="3" t="s">
        <v>402</v>
      </c>
      <c r="E82" s="3">
        <v>9</v>
      </c>
      <c r="F82" s="4">
        <v>13.5</v>
      </c>
      <c r="G82" s="4">
        <v>0</v>
      </c>
      <c r="H82" s="2" t="str">
        <f t="shared" si="1"/>
        <v>July</v>
      </c>
    </row>
    <row r="83" spans="1:8" ht="29.25" thickBot="1" x14ac:dyDescent="0.3">
      <c r="A83" s="3" t="s">
        <v>321</v>
      </c>
      <c r="B83" s="3" t="s">
        <v>655</v>
      </c>
      <c r="C83" s="3">
        <v>467</v>
      </c>
      <c r="D83" s="3" t="s">
        <v>85</v>
      </c>
      <c r="E83" s="3">
        <v>13</v>
      </c>
      <c r="F83" s="4">
        <v>14.3</v>
      </c>
      <c r="G83" s="4">
        <v>0</v>
      </c>
      <c r="H83" s="2" t="str">
        <f t="shared" si="1"/>
        <v>July</v>
      </c>
    </row>
    <row r="84" spans="1:8" ht="43.5" thickBot="1" x14ac:dyDescent="0.3">
      <c r="A84" s="3" t="s">
        <v>321</v>
      </c>
      <c r="B84" s="3" t="s">
        <v>655</v>
      </c>
      <c r="C84" s="3">
        <v>477</v>
      </c>
      <c r="D84" s="3" t="s">
        <v>86</v>
      </c>
      <c r="E84" s="3">
        <v>23</v>
      </c>
      <c r="F84" s="4">
        <v>25.3</v>
      </c>
      <c r="G84" s="4">
        <v>0</v>
      </c>
      <c r="H84" s="2" t="str">
        <f t="shared" si="1"/>
        <v>July</v>
      </c>
    </row>
    <row r="85" spans="1:8" ht="29.25" thickBot="1" x14ac:dyDescent="0.3">
      <c r="A85" s="3" t="s">
        <v>321</v>
      </c>
      <c r="B85" s="3" t="s">
        <v>655</v>
      </c>
      <c r="C85" s="3">
        <v>25896</v>
      </c>
      <c r="D85" s="3" t="s">
        <v>405</v>
      </c>
      <c r="E85" s="3">
        <v>9</v>
      </c>
      <c r="F85" s="4">
        <v>9.9</v>
      </c>
      <c r="G85" s="4">
        <v>0</v>
      </c>
      <c r="H85" s="2" t="str">
        <f t="shared" si="1"/>
        <v>July</v>
      </c>
    </row>
    <row r="86" spans="1:8" ht="29.25" thickBot="1" x14ac:dyDescent="0.3">
      <c r="A86" s="3" t="s">
        <v>321</v>
      </c>
      <c r="B86" s="3" t="s">
        <v>655</v>
      </c>
      <c r="C86" s="3">
        <v>1223</v>
      </c>
      <c r="D86" s="3" t="s">
        <v>305</v>
      </c>
      <c r="E86" s="3">
        <v>20</v>
      </c>
      <c r="F86" s="4">
        <v>22</v>
      </c>
      <c r="G86" s="4">
        <v>0</v>
      </c>
      <c r="H86" s="2" t="str">
        <f t="shared" si="1"/>
        <v>July</v>
      </c>
    </row>
    <row r="87" spans="1:8" ht="29.25" thickBot="1" x14ac:dyDescent="0.3">
      <c r="A87" s="3" t="s">
        <v>321</v>
      </c>
      <c r="B87" s="3" t="s">
        <v>655</v>
      </c>
      <c r="C87" s="3">
        <v>26542</v>
      </c>
      <c r="D87" s="3" t="s">
        <v>87</v>
      </c>
      <c r="E87" s="3">
        <v>5</v>
      </c>
      <c r="F87" s="4">
        <v>5.5</v>
      </c>
      <c r="G87" s="4">
        <v>0</v>
      </c>
      <c r="H87" s="2" t="str">
        <f t="shared" si="1"/>
        <v>July</v>
      </c>
    </row>
    <row r="88" spans="1:8" ht="29.25" thickBot="1" x14ac:dyDescent="0.3">
      <c r="A88" s="3" t="s">
        <v>321</v>
      </c>
      <c r="B88" s="3" t="s">
        <v>655</v>
      </c>
      <c r="C88" s="3">
        <v>26584</v>
      </c>
      <c r="D88" s="3" t="s">
        <v>406</v>
      </c>
      <c r="E88" s="3">
        <v>3</v>
      </c>
      <c r="F88" s="4">
        <v>3.3</v>
      </c>
      <c r="G88" s="4">
        <v>0</v>
      </c>
      <c r="H88" s="2" t="str">
        <f t="shared" si="1"/>
        <v>July</v>
      </c>
    </row>
    <row r="89" spans="1:8" ht="29.25" thickBot="1" x14ac:dyDescent="0.3">
      <c r="A89" s="3" t="s">
        <v>321</v>
      </c>
      <c r="B89" s="3" t="s">
        <v>655</v>
      </c>
      <c r="C89" s="3">
        <v>155</v>
      </c>
      <c r="D89" s="3" t="s">
        <v>408</v>
      </c>
      <c r="E89" s="3">
        <v>2</v>
      </c>
      <c r="F89" s="4">
        <v>1.2</v>
      </c>
      <c r="G89" s="4">
        <v>0</v>
      </c>
      <c r="H89" s="2" t="str">
        <f t="shared" si="1"/>
        <v>July</v>
      </c>
    </row>
    <row r="90" spans="1:8" ht="29.25" thickBot="1" x14ac:dyDescent="0.3">
      <c r="A90" s="3" t="s">
        <v>321</v>
      </c>
      <c r="B90" s="3" t="s">
        <v>655</v>
      </c>
      <c r="C90" s="3">
        <v>156</v>
      </c>
      <c r="D90" s="3" t="s">
        <v>409</v>
      </c>
      <c r="E90" s="3">
        <v>1</v>
      </c>
      <c r="F90" s="4">
        <v>0.6</v>
      </c>
      <c r="G90" s="4">
        <v>0</v>
      </c>
      <c r="H90" s="2" t="str">
        <f t="shared" si="1"/>
        <v>July</v>
      </c>
    </row>
    <row r="91" spans="1:8" ht="29.25" thickBot="1" x14ac:dyDescent="0.3">
      <c r="A91" s="3" t="s">
        <v>321</v>
      </c>
      <c r="B91" s="3" t="s">
        <v>655</v>
      </c>
      <c r="C91" s="3">
        <v>1189</v>
      </c>
      <c r="D91" s="3" t="s">
        <v>91</v>
      </c>
      <c r="E91" s="3">
        <v>33</v>
      </c>
      <c r="F91" s="4">
        <v>36.299999999999997</v>
      </c>
      <c r="G91" s="4">
        <v>0</v>
      </c>
      <c r="H91" s="2" t="str">
        <f t="shared" si="1"/>
        <v>July</v>
      </c>
    </row>
    <row r="92" spans="1:8" ht="29.25" thickBot="1" x14ac:dyDescent="0.3">
      <c r="A92" s="3" t="s">
        <v>321</v>
      </c>
      <c r="B92" s="3" t="s">
        <v>655</v>
      </c>
      <c r="C92" s="3">
        <v>4864</v>
      </c>
      <c r="D92" s="3" t="s">
        <v>288</v>
      </c>
      <c r="E92" s="3">
        <v>7</v>
      </c>
      <c r="F92" s="4">
        <v>7.7</v>
      </c>
      <c r="G92" s="4">
        <v>0</v>
      </c>
      <c r="H92" s="2" t="str">
        <f t="shared" si="1"/>
        <v>July</v>
      </c>
    </row>
    <row r="93" spans="1:8" ht="29.25" thickBot="1" x14ac:dyDescent="0.3">
      <c r="A93" s="3" t="s">
        <v>321</v>
      </c>
      <c r="B93" s="3" t="s">
        <v>655</v>
      </c>
      <c r="C93" s="3">
        <v>1231</v>
      </c>
      <c r="D93" s="3" t="s">
        <v>410</v>
      </c>
      <c r="E93" s="3">
        <v>8</v>
      </c>
      <c r="F93" s="4">
        <v>8.8000000000000007</v>
      </c>
      <c r="G93" s="4">
        <v>0</v>
      </c>
      <c r="H93" s="2" t="str">
        <f t="shared" si="1"/>
        <v>July</v>
      </c>
    </row>
    <row r="94" spans="1:8" ht="29.25" thickBot="1" x14ac:dyDescent="0.3">
      <c r="A94" s="3" t="s">
        <v>321</v>
      </c>
      <c r="B94" s="3" t="s">
        <v>655</v>
      </c>
      <c r="C94" s="3">
        <v>408</v>
      </c>
      <c r="D94" s="3" t="s">
        <v>413</v>
      </c>
      <c r="E94" s="3">
        <v>36</v>
      </c>
      <c r="F94" s="4">
        <v>14.4</v>
      </c>
      <c r="G94" s="4">
        <v>0</v>
      </c>
      <c r="H94" s="2" t="str">
        <f t="shared" si="1"/>
        <v>July</v>
      </c>
    </row>
    <row r="95" spans="1:8" ht="29.25" thickBot="1" x14ac:dyDescent="0.3">
      <c r="A95" s="3" t="s">
        <v>321</v>
      </c>
      <c r="B95" s="3" t="s">
        <v>655</v>
      </c>
      <c r="C95" s="3">
        <v>412</v>
      </c>
      <c r="D95" s="3" t="s">
        <v>414</v>
      </c>
      <c r="E95" s="3">
        <v>10</v>
      </c>
      <c r="F95" s="4">
        <v>4</v>
      </c>
      <c r="G95" s="4">
        <v>0</v>
      </c>
      <c r="H95" s="2" t="str">
        <f t="shared" si="1"/>
        <v>July</v>
      </c>
    </row>
    <row r="96" spans="1:8" ht="29.25" thickBot="1" x14ac:dyDescent="0.3">
      <c r="A96" s="3" t="s">
        <v>321</v>
      </c>
      <c r="B96" s="3" t="s">
        <v>655</v>
      </c>
      <c r="C96" s="3">
        <v>4569</v>
      </c>
      <c r="D96" s="3" t="s">
        <v>416</v>
      </c>
      <c r="E96" s="3">
        <v>19</v>
      </c>
      <c r="F96" s="4">
        <v>7.6</v>
      </c>
      <c r="G96" s="4">
        <v>0</v>
      </c>
      <c r="H96" s="2" t="str">
        <f t="shared" si="1"/>
        <v>July</v>
      </c>
    </row>
    <row r="97" spans="1:8" ht="29.25" thickBot="1" x14ac:dyDescent="0.3">
      <c r="A97" s="3" t="s">
        <v>321</v>
      </c>
      <c r="B97" s="3" t="s">
        <v>655</v>
      </c>
      <c r="C97" s="3">
        <v>65877</v>
      </c>
      <c r="D97" s="3" t="s">
        <v>417</v>
      </c>
      <c r="E97" s="3">
        <v>5</v>
      </c>
      <c r="F97" s="4">
        <v>2</v>
      </c>
      <c r="G97" s="4">
        <v>0</v>
      </c>
      <c r="H97" s="2" t="str">
        <f t="shared" si="1"/>
        <v>July</v>
      </c>
    </row>
    <row r="98" spans="1:8" ht="29.25" thickBot="1" x14ac:dyDescent="0.3">
      <c r="A98" s="3" t="s">
        <v>321</v>
      </c>
      <c r="B98" s="3" t="s">
        <v>655</v>
      </c>
      <c r="C98" s="3">
        <v>426</v>
      </c>
      <c r="D98" s="3" t="s">
        <v>311</v>
      </c>
      <c r="E98" s="3">
        <v>57</v>
      </c>
      <c r="F98" s="4">
        <v>62.7</v>
      </c>
      <c r="G98" s="4">
        <v>0</v>
      </c>
      <c r="H98" s="2" t="str">
        <f t="shared" si="1"/>
        <v>July</v>
      </c>
    </row>
    <row r="99" spans="1:8" ht="43.5" thickBot="1" x14ac:dyDescent="0.3">
      <c r="A99" s="3" t="s">
        <v>321</v>
      </c>
      <c r="B99" s="3" t="s">
        <v>655</v>
      </c>
      <c r="C99" s="3">
        <v>430</v>
      </c>
      <c r="D99" s="3" t="s">
        <v>92</v>
      </c>
      <c r="E99" s="3">
        <v>33</v>
      </c>
      <c r="F99" s="4">
        <v>36.299999999999997</v>
      </c>
      <c r="G99" s="4">
        <v>0</v>
      </c>
      <c r="H99" s="2" t="str">
        <f t="shared" si="1"/>
        <v>July</v>
      </c>
    </row>
    <row r="100" spans="1:8" ht="29.25" thickBot="1" x14ac:dyDescent="0.3">
      <c r="A100" s="3" t="s">
        <v>321</v>
      </c>
      <c r="B100" s="3" t="s">
        <v>655</v>
      </c>
      <c r="C100" s="3">
        <v>7515</v>
      </c>
      <c r="D100" s="3" t="s">
        <v>93</v>
      </c>
      <c r="E100" s="3">
        <v>25</v>
      </c>
      <c r="F100" s="4">
        <v>27.5</v>
      </c>
      <c r="G100" s="4">
        <v>0</v>
      </c>
      <c r="H100" s="2" t="str">
        <f t="shared" si="1"/>
        <v>July</v>
      </c>
    </row>
    <row r="101" spans="1:8" ht="29.25" thickBot="1" x14ac:dyDescent="0.3">
      <c r="A101" s="3" t="s">
        <v>321</v>
      </c>
      <c r="B101" s="3" t="s">
        <v>655</v>
      </c>
      <c r="C101" s="3">
        <v>62332</v>
      </c>
      <c r="D101" s="3" t="s">
        <v>420</v>
      </c>
      <c r="E101" s="3">
        <v>4</v>
      </c>
      <c r="F101" s="4">
        <v>4.4000000000000004</v>
      </c>
      <c r="G101" s="4">
        <v>0</v>
      </c>
      <c r="H101" s="2" t="str">
        <f t="shared" si="1"/>
        <v>July</v>
      </c>
    </row>
    <row r="102" spans="1:8" ht="29.25" thickBot="1" x14ac:dyDescent="0.3">
      <c r="A102" s="3" t="s">
        <v>321</v>
      </c>
      <c r="B102" s="3" t="s">
        <v>655</v>
      </c>
      <c r="C102" s="3">
        <v>483</v>
      </c>
      <c r="D102" s="3" t="s">
        <v>94</v>
      </c>
      <c r="E102" s="3">
        <v>29</v>
      </c>
      <c r="F102" s="4">
        <v>31.9</v>
      </c>
      <c r="G102" s="4">
        <v>0</v>
      </c>
      <c r="H102" s="2" t="str">
        <f t="shared" si="1"/>
        <v>July</v>
      </c>
    </row>
    <row r="103" spans="1:8" ht="29.25" thickBot="1" x14ac:dyDescent="0.3">
      <c r="A103" s="3" t="s">
        <v>321</v>
      </c>
      <c r="B103" s="3" t="s">
        <v>655</v>
      </c>
      <c r="C103" s="3">
        <v>1237</v>
      </c>
      <c r="D103" s="3" t="s">
        <v>421</v>
      </c>
      <c r="E103" s="3">
        <v>68</v>
      </c>
      <c r="F103" s="4">
        <v>13.6</v>
      </c>
      <c r="G103" s="4">
        <v>0</v>
      </c>
      <c r="H103" s="2" t="str">
        <f t="shared" si="1"/>
        <v>July</v>
      </c>
    </row>
    <row r="104" spans="1:8" ht="29.25" thickBot="1" x14ac:dyDescent="0.3">
      <c r="A104" s="3" t="s">
        <v>321</v>
      </c>
      <c r="B104" s="3" t="s">
        <v>655</v>
      </c>
      <c r="C104" s="3">
        <v>1131</v>
      </c>
      <c r="D104" s="3" t="s">
        <v>422</v>
      </c>
      <c r="E104" s="3">
        <v>19</v>
      </c>
      <c r="F104" s="4">
        <v>33.25</v>
      </c>
      <c r="G104" s="4">
        <v>0</v>
      </c>
      <c r="H104" s="2" t="str">
        <f t="shared" si="1"/>
        <v>July</v>
      </c>
    </row>
    <row r="105" spans="1:8" ht="29.25" thickBot="1" x14ac:dyDescent="0.3">
      <c r="A105" s="3" t="s">
        <v>321</v>
      </c>
      <c r="B105" s="3" t="s">
        <v>655</v>
      </c>
      <c r="C105" s="3">
        <v>65485</v>
      </c>
      <c r="D105" s="3" t="s">
        <v>432</v>
      </c>
      <c r="E105" s="3">
        <v>3</v>
      </c>
      <c r="F105" s="4">
        <v>3.3</v>
      </c>
      <c r="G105" s="4">
        <v>0</v>
      </c>
      <c r="H105" s="2" t="str">
        <f t="shared" si="1"/>
        <v>July</v>
      </c>
    </row>
    <row r="106" spans="1:8" ht="29.25" thickBot="1" x14ac:dyDescent="0.3">
      <c r="A106" s="3" t="s">
        <v>321</v>
      </c>
      <c r="B106" s="3" t="s">
        <v>655</v>
      </c>
      <c r="C106" s="3">
        <v>427</v>
      </c>
      <c r="D106" s="3" t="s">
        <v>95</v>
      </c>
      <c r="E106" s="3">
        <v>18</v>
      </c>
      <c r="F106" s="4">
        <v>19.8</v>
      </c>
      <c r="G106" s="4">
        <v>0</v>
      </c>
      <c r="H106" s="2" t="str">
        <f t="shared" si="1"/>
        <v>July</v>
      </c>
    </row>
    <row r="107" spans="1:8" ht="29.25" thickBot="1" x14ac:dyDescent="0.3">
      <c r="A107" s="3" t="s">
        <v>321</v>
      </c>
      <c r="B107" s="3" t="s">
        <v>655</v>
      </c>
      <c r="C107" s="3">
        <v>76255</v>
      </c>
      <c r="D107" s="3" t="s">
        <v>433</v>
      </c>
      <c r="E107" s="3">
        <v>22</v>
      </c>
      <c r="F107" s="4">
        <v>24.2</v>
      </c>
      <c r="G107" s="4">
        <v>0</v>
      </c>
      <c r="H107" s="2" t="str">
        <f t="shared" si="1"/>
        <v>July</v>
      </c>
    </row>
    <row r="108" spans="1:8" ht="29.25" thickBot="1" x14ac:dyDescent="0.3">
      <c r="A108" s="3" t="s">
        <v>321</v>
      </c>
      <c r="B108" s="3" t="s">
        <v>655</v>
      </c>
      <c r="C108" s="3">
        <v>419</v>
      </c>
      <c r="D108" s="3" t="s">
        <v>96</v>
      </c>
      <c r="E108" s="3">
        <v>9</v>
      </c>
      <c r="F108" s="4">
        <v>9.9</v>
      </c>
      <c r="G108" s="4">
        <v>0</v>
      </c>
      <c r="H108" s="2" t="str">
        <f t="shared" si="1"/>
        <v>July</v>
      </c>
    </row>
    <row r="109" spans="1:8" ht="29.25" thickBot="1" x14ac:dyDescent="0.3">
      <c r="A109" s="3" t="s">
        <v>321</v>
      </c>
      <c r="B109" s="3" t="s">
        <v>655</v>
      </c>
      <c r="C109" s="3">
        <v>417</v>
      </c>
      <c r="D109" s="3" t="s">
        <v>97</v>
      </c>
      <c r="E109" s="3">
        <v>60</v>
      </c>
      <c r="F109" s="4">
        <v>66</v>
      </c>
      <c r="G109" s="4">
        <v>0</v>
      </c>
      <c r="H109" s="2" t="str">
        <f t="shared" si="1"/>
        <v>July</v>
      </c>
    </row>
    <row r="110" spans="1:8" ht="29.25" thickBot="1" x14ac:dyDescent="0.3">
      <c r="A110" s="3" t="s">
        <v>321</v>
      </c>
      <c r="B110" s="3" t="s">
        <v>655</v>
      </c>
      <c r="C110" s="3">
        <v>9876</v>
      </c>
      <c r="D110" s="3" t="s">
        <v>98</v>
      </c>
      <c r="E110" s="3">
        <v>12</v>
      </c>
      <c r="F110" s="4">
        <v>13.2</v>
      </c>
      <c r="G110" s="4">
        <v>0</v>
      </c>
      <c r="H110" s="2" t="str">
        <f t="shared" si="1"/>
        <v>July</v>
      </c>
    </row>
    <row r="111" spans="1:8" ht="29.25" thickBot="1" x14ac:dyDescent="0.3">
      <c r="A111" s="3" t="s">
        <v>321</v>
      </c>
      <c r="B111" s="3" t="s">
        <v>655</v>
      </c>
      <c r="C111" s="3">
        <v>72323</v>
      </c>
      <c r="D111" s="3" t="s">
        <v>440</v>
      </c>
      <c r="E111" s="3">
        <v>3</v>
      </c>
      <c r="F111" s="4">
        <v>3.3</v>
      </c>
      <c r="G111" s="4">
        <v>0</v>
      </c>
      <c r="H111" s="2" t="str">
        <f t="shared" si="1"/>
        <v>July</v>
      </c>
    </row>
    <row r="112" spans="1:8" ht="43.5" thickBot="1" x14ac:dyDescent="0.3">
      <c r="A112" s="3" t="s">
        <v>321</v>
      </c>
      <c r="B112" s="3" t="s">
        <v>655</v>
      </c>
      <c r="C112" s="3">
        <v>1229</v>
      </c>
      <c r="D112" s="3" t="s">
        <v>441</v>
      </c>
      <c r="E112" s="3">
        <v>36</v>
      </c>
      <c r="F112" s="4">
        <v>14.4</v>
      </c>
      <c r="G112" s="4">
        <v>0</v>
      </c>
      <c r="H112" s="2" t="str">
        <f t="shared" si="1"/>
        <v>July</v>
      </c>
    </row>
    <row r="113" spans="1:8" ht="29.25" thickBot="1" x14ac:dyDescent="0.3">
      <c r="A113" s="3" t="s">
        <v>321</v>
      </c>
      <c r="B113" s="3" t="s">
        <v>655</v>
      </c>
      <c r="C113" s="3">
        <v>1240</v>
      </c>
      <c r="D113" s="3" t="s">
        <v>442</v>
      </c>
      <c r="E113" s="3">
        <v>58</v>
      </c>
      <c r="F113" s="4">
        <v>8.6999999999999993</v>
      </c>
      <c r="G113" s="4">
        <v>0</v>
      </c>
      <c r="H113" s="2" t="str">
        <f t="shared" si="1"/>
        <v>July</v>
      </c>
    </row>
    <row r="114" spans="1:8" ht="29.25" thickBot="1" x14ac:dyDescent="0.3">
      <c r="A114" s="3" t="s">
        <v>321</v>
      </c>
      <c r="B114" s="3" t="s">
        <v>655</v>
      </c>
      <c r="C114" s="3">
        <v>429</v>
      </c>
      <c r="D114" s="3" t="s">
        <v>99</v>
      </c>
      <c r="E114" s="3">
        <v>33</v>
      </c>
      <c r="F114" s="4">
        <v>36.299999999999997</v>
      </c>
      <c r="G114" s="4">
        <v>0</v>
      </c>
      <c r="H114" s="2" t="str">
        <f t="shared" si="1"/>
        <v>July</v>
      </c>
    </row>
    <row r="115" spans="1:8" ht="29.25" thickBot="1" x14ac:dyDescent="0.3">
      <c r="A115" s="3" t="s">
        <v>321</v>
      </c>
      <c r="B115" s="3" t="s">
        <v>100</v>
      </c>
      <c r="C115" s="3">
        <v>655</v>
      </c>
      <c r="D115" s="3" t="s">
        <v>101</v>
      </c>
      <c r="E115" s="3">
        <v>65</v>
      </c>
      <c r="F115" s="4">
        <v>26</v>
      </c>
      <c r="G115" s="4">
        <v>0</v>
      </c>
      <c r="H115" s="2" t="str">
        <f t="shared" si="1"/>
        <v>July</v>
      </c>
    </row>
    <row r="116" spans="1:8" ht="29.25" thickBot="1" x14ac:dyDescent="0.3">
      <c r="A116" s="3" t="s">
        <v>321</v>
      </c>
      <c r="B116" s="3" t="s">
        <v>100</v>
      </c>
      <c r="C116" s="3">
        <v>165</v>
      </c>
      <c r="D116" s="3" t="s">
        <v>445</v>
      </c>
      <c r="E116" s="3">
        <v>6</v>
      </c>
      <c r="F116" s="4">
        <v>11.94</v>
      </c>
      <c r="G116" s="4">
        <v>0</v>
      </c>
      <c r="H116" s="2" t="str">
        <f t="shared" si="1"/>
        <v>July</v>
      </c>
    </row>
    <row r="117" spans="1:8" ht="29.25" thickBot="1" x14ac:dyDescent="0.3">
      <c r="A117" s="3" t="s">
        <v>321</v>
      </c>
      <c r="B117" s="3" t="s">
        <v>100</v>
      </c>
      <c r="C117" s="3">
        <v>654</v>
      </c>
      <c r="D117" s="3" t="s">
        <v>104</v>
      </c>
      <c r="E117" s="3">
        <v>45</v>
      </c>
      <c r="F117" s="4">
        <v>18</v>
      </c>
      <c r="G117" s="4">
        <v>0</v>
      </c>
      <c r="H117" s="2" t="str">
        <f t="shared" si="1"/>
        <v>July</v>
      </c>
    </row>
    <row r="118" spans="1:8" ht="29.25" thickBot="1" x14ac:dyDescent="0.3">
      <c r="A118" s="3" t="s">
        <v>321</v>
      </c>
      <c r="B118" s="3" t="s">
        <v>100</v>
      </c>
      <c r="C118" s="3">
        <v>651</v>
      </c>
      <c r="D118" s="3" t="s">
        <v>105</v>
      </c>
      <c r="E118" s="3">
        <v>14</v>
      </c>
      <c r="F118" s="4">
        <v>1.4</v>
      </c>
      <c r="G118" s="4">
        <v>0</v>
      </c>
      <c r="H118" s="2" t="str">
        <f t="shared" si="1"/>
        <v>July</v>
      </c>
    </row>
    <row r="119" spans="1:8" ht="29.25" thickBot="1" x14ac:dyDescent="0.3">
      <c r="A119" s="3" t="s">
        <v>321</v>
      </c>
      <c r="B119" s="3" t="s">
        <v>100</v>
      </c>
      <c r="C119" s="3">
        <v>652</v>
      </c>
      <c r="D119" s="3" t="s">
        <v>106</v>
      </c>
      <c r="E119" s="3">
        <v>94</v>
      </c>
      <c r="F119" s="4">
        <v>47</v>
      </c>
      <c r="G119" s="4">
        <v>0</v>
      </c>
      <c r="H119" s="2" t="str">
        <f t="shared" si="1"/>
        <v>July</v>
      </c>
    </row>
    <row r="120" spans="1:8" ht="29.25" thickBot="1" x14ac:dyDescent="0.3">
      <c r="A120" s="3" t="s">
        <v>321</v>
      </c>
      <c r="B120" s="3" t="s">
        <v>100</v>
      </c>
      <c r="C120" s="3">
        <v>1908</v>
      </c>
      <c r="D120" s="3" t="s">
        <v>107</v>
      </c>
      <c r="E120" s="3">
        <v>70</v>
      </c>
      <c r="F120" s="4">
        <v>112</v>
      </c>
      <c r="G120" s="4">
        <v>0</v>
      </c>
      <c r="H120" s="2" t="str">
        <f t="shared" si="1"/>
        <v>July</v>
      </c>
    </row>
    <row r="121" spans="1:8" ht="29.25" thickBot="1" x14ac:dyDescent="0.3">
      <c r="A121" s="3" t="s">
        <v>321</v>
      </c>
      <c r="B121" s="3" t="s">
        <v>100</v>
      </c>
      <c r="C121" s="3">
        <v>23895</v>
      </c>
      <c r="D121" s="3" t="s">
        <v>306</v>
      </c>
      <c r="E121" s="3">
        <v>144</v>
      </c>
      <c r="F121" s="4">
        <v>64.8</v>
      </c>
      <c r="G121" s="4">
        <v>0</v>
      </c>
      <c r="H121" s="2" t="str">
        <f t="shared" si="1"/>
        <v>July</v>
      </c>
    </row>
    <row r="122" spans="1:8" ht="29.25" thickBot="1" x14ac:dyDescent="0.3">
      <c r="A122" s="3" t="s">
        <v>321</v>
      </c>
      <c r="B122" s="3" t="s">
        <v>100</v>
      </c>
      <c r="C122" s="3">
        <v>4225</v>
      </c>
      <c r="D122" s="3" t="s">
        <v>108</v>
      </c>
      <c r="E122" s="3">
        <v>135</v>
      </c>
      <c r="F122" s="4">
        <v>60.75</v>
      </c>
      <c r="G122" s="4">
        <v>0</v>
      </c>
      <c r="H122" s="2" t="str">
        <f t="shared" si="1"/>
        <v>July</v>
      </c>
    </row>
    <row r="123" spans="1:8" ht="29.25" thickBot="1" x14ac:dyDescent="0.3">
      <c r="A123" s="3" t="s">
        <v>321</v>
      </c>
      <c r="B123" s="3" t="s">
        <v>100</v>
      </c>
      <c r="C123" s="3">
        <v>660</v>
      </c>
      <c r="D123" s="3" t="s">
        <v>109</v>
      </c>
      <c r="E123" s="3">
        <v>56</v>
      </c>
      <c r="F123" s="4">
        <v>196</v>
      </c>
      <c r="G123" s="4">
        <v>0</v>
      </c>
      <c r="H123" s="2" t="str">
        <f t="shared" si="1"/>
        <v>July</v>
      </c>
    </row>
    <row r="124" spans="1:8" ht="29.25" thickBot="1" x14ac:dyDescent="0.3">
      <c r="A124" s="3" t="s">
        <v>321</v>
      </c>
      <c r="B124" s="3" t="s">
        <v>100</v>
      </c>
      <c r="C124" s="3">
        <v>6009</v>
      </c>
      <c r="D124" s="3" t="s">
        <v>447</v>
      </c>
      <c r="E124" s="3">
        <v>13</v>
      </c>
      <c r="F124" s="4">
        <v>15.6</v>
      </c>
      <c r="G124" s="4">
        <v>0</v>
      </c>
      <c r="H124" s="2" t="str">
        <f t="shared" si="1"/>
        <v>July</v>
      </c>
    </row>
    <row r="125" spans="1:8" ht="29.25" thickBot="1" x14ac:dyDescent="0.3">
      <c r="A125" s="3" t="s">
        <v>321</v>
      </c>
      <c r="B125" s="3" t="s">
        <v>100</v>
      </c>
      <c r="C125" s="3">
        <v>48758</v>
      </c>
      <c r="D125" s="3" t="s">
        <v>110</v>
      </c>
      <c r="E125" s="3">
        <v>62</v>
      </c>
      <c r="F125" s="4">
        <v>74.400000000000006</v>
      </c>
      <c r="G125" s="4">
        <v>0</v>
      </c>
      <c r="H125" s="2" t="str">
        <f t="shared" si="1"/>
        <v>July</v>
      </c>
    </row>
    <row r="126" spans="1:8" ht="29.25" thickBot="1" x14ac:dyDescent="0.3">
      <c r="A126" s="3" t="s">
        <v>321</v>
      </c>
      <c r="B126" s="3" t="s">
        <v>659</v>
      </c>
      <c r="C126" s="3">
        <v>65465</v>
      </c>
      <c r="D126" s="3" t="s">
        <v>449</v>
      </c>
      <c r="E126" s="3">
        <v>4</v>
      </c>
      <c r="F126" s="4">
        <v>5.6</v>
      </c>
      <c r="G126" s="4">
        <v>0</v>
      </c>
      <c r="H126" s="2" t="str">
        <f t="shared" si="1"/>
        <v>July</v>
      </c>
    </row>
    <row r="127" spans="1:8" ht="29.25" thickBot="1" x14ac:dyDescent="0.3">
      <c r="A127" s="3" t="s">
        <v>321</v>
      </c>
      <c r="B127" s="3" t="s">
        <v>659</v>
      </c>
      <c r="C127" s="3">
        <v>94586</v>
      </c>
      <c r="D127" s="3" t="s">
        <v>450</v>
      </c>
      <c r="E127" s="3">
        <v>9</v>
      </c>
      <c r="F127" s="4">
        <v>12.6</v>
      </c>
      <c r="G127" s="4">
        <v>0</v>
      </c>
      <c r="H127" s="2" t="str">
        <f t="shared" si="1"/>
        <v>July</v>
      </c>
    </row>
    <row r="128" spans="1:8" ht="29.25" thickBot="1" x14ac:dyDescent="0.3">
      <c r="A128" s="3" t="s">
        <v>321</v>
      </c>
      <c r="B128" s="3" t="s">
        <v>659</v>
      </c>
      <c r="C128" s="3">
        <v>1574</v>
      </c>
      <c r="D128" s="3" t="s">
        <v>451</v>
      </c>
      <c r="E128" s="3">
        <v>0</v>
      </c>
      <c r="F128" s="4">
        <v>0</v>
      </c>
      <c r="G128" s="4">
        <v>0</v>
      </c>
      <c r="H128" s="2" t="str">
        <f t="shared" si="1"/>
        <v>July</v>
      </c>
    </row>
    <row r="129" spans="1:8" ht="29.25" thickBot="1" x14ac:dyDescent="0.3">
      <c r="A129" s="3" t="s">
        <v>321</v>
      </c>
      <c r="B129" s="3" t="s">
        <v>659</v>
      </c>
      <c r="C129" s="3">
        <v>143</v>
      </c>
      <c r="D129" s="3" t="s">
        <v>452</v>
      </c>
      <c r="E129" s="3">
        <v>11</v>
      </c>
      <c r="F129" s="4">
        <v>13.75</v>
      </c>
      <c r="G129" s="4">
        <v>0</v>
      </c>
      <c r="H129" s="2" t="str">
        <f t="shared" si="1"/>
        <v>July</v>
      </c>
    </row>
    <row r="130" spans="1:8" ht="29.25" thickBot="1" x14ac:dyDescent="0.3">
      <c r="A130" s="3" t="s">
        <v>321</v>
      </c>
      <c r="B130" s="3" t="s">
        <v>659</v>
      </c>
      <c r="C130" s="3">
        <v>1.25</v>
      </c>
      <c r="D130" s="3" t="s">
        <v>111</v>
      </c>
      <c r="E130" s="3">
        <v>4</v>
      </c>
      <c r="F130" s="4">
        <v>5</v>
      </c>
      <c r="G130" s="4">
        <v>0</v>
      </c>
      <c r="H130" s="2" t="str">
        <f t="shared" si="1"/>
        <v>July</v>
      </c>
    </row>
    <row r="131" spans="1:8" ht="29.25" thickBot="1" x14ac:dyDescent="0.3">
      <c r="A131" s="3" t="s">
        <v>321</v>
      </c>
      <c r="B131" s="3" t="s">
        <v>659</v>
      </c>
      <c r="C131" s="3">
        <v>1215</v>
      </c>
      <c r="D131" s="3" t="s">
        <v>453</v>
      </c>
      <c r="E131" s="3">
        <v>25</v>
      </c>
      <c r="F131" s="4">
        <v>31.25</v>
      </c>
      <c r="G131" s="4">
        <v>0</v>
      </c>
      <c r="H131" s="2" t="str">
        <f t="shared" ref="H131:H194" si="2">"July"</f>
        <v>July</v>
      </c>
    </row>
    <row r="132" spans="1:8" ht="29.25" thickBot="1" x14ac:dyDescent="0.3">
      <c r="A132" s="3" t="s">
        <v>321</v>
      </c>
      <c r="B132" s="3" t="s">
        <v>659</v>
      </c>
      <c r="C132" s="3">
        <v>147</v>
      </c>
      <c r="D132" s="3" t="s">
        <v>112</v>
      </c>
      <c r="E132" s="3">
        <v>9</v>
      </c>
      <c r="F132" s="4">
        <v>11.25</v>
      </c>
      <c r="G132" s="4">
        <v>0</v>
      </c>
      <c r="H132" s="2" t="str">
        <f t="shared" si="2"/>
        <v>July</v>
      </c>
    </row>
    <row r="133" spans="1:8" ht="29.25" thickBot="1" x14ac:dyDescent="0.3">
      <c r="A133" s="3" t="s">
        <v>321</v>
      </c>
      <c r="B133" s="3" t="s">
        <v>659</v>
      </c>
      <c r="C133" s="3">
        <v>144</v>
      </c>
      <c r="D133" s="3" t="s">
        <v>113</v>
      </c>
      <c r="E133" s="3">
        <v>13</v>
      </c>
      <c r="F133" s="4">
        <v>16.25</v>
      </c>
      <c r="G133" s="4">
        <v>0</v>
      </c>
      <c r="H133" s="2" t="str">
        <f t="shared" si="2"/>
        <v>July</v>
      </c>
    </row>
    <row r="134" spans="1:8" ht="29.25" thickBot="1" x14ac:dyDescent="0.3">
      <c r="A134" s="3" t="s">
        <v>321</v>
      </c>
      <c r="B134" s="3" t="s">
        <v>659</v>
      </c>
      <c r="C134" s="3">
        <v>146</v>
      </c>
      <c r="D134" s="3" t="s">
        <v>114</v>
      </c>
      <c r="E134" s="3">
        <v>19</v>
      </c>
      <c r="F134" s="4">
        <v>23.75</v>
      </c>
      <c r="G134" s="4">
        <v>0</v>
      </c>
      <c r="H134" s="2" t="str">
        <f t="shared" si="2"/>
        <v>July</v>
      </c>
    </row>
    <row r="135" spans="1:8" ht="29.25" thickBot="1" x14ac:dyDescent="0.3">
      <c r="A135" s="3" t="s">
        <v>321</v>
      </c>
      <c r="B135" s="3" t="s">
        <v>659</v>
      </c>
      <c r="C135" s="3">
        <v>145</v>
      </c>
      <c r="D135" s="3" t="s">
        <v>115</v>
      </c>
      <c r="E135" s="3">
        <v>22</v>
      </c>
      <c r="F135" s="4">
        <v>27.5</v>
      </c>
      <c r="G135" s="4">
        <v>0</v>
      </c>
      <c r="H135" s="2" t="str">
        <f t="shared" si="2"/>
        <v>July</v>
      </c>
    </row>
    <row r="136" spans="1:8" ht="29.25" thickBot="1" x14ac:dyDescent="0.3">
      <c r="A136" s="3" t="s">
        <v>321</v>
      </c>
      <c r="B136" s="3" t="s">
        <v>659</v>
      </c>
      <c r="C136" s="3">
        <v>75265</v>
      </c>
      <c r="D136" s="3" t="s">
        <v>454</v>
      </c>
      <c r="E136" s="3">
        <v>1</v>
      </c>
      <c r="F136" s="4">
        <v>1.4</v>
      </c>
      <c r="G136" s="4">
        <v>0</v>
      </c>
      <c r="H136" s="2" t="str">
        <f t="shared" si="2"/>
        <v>July</v>
      </c>
    </row>
    <row r="137" spans="1:8" ht="29.25" thickBot="1" x14ac:dyDescent="0.3">
      <c r="A137" s="3" t="s">
        <v>321</v>
      </c>
      <c r="B137" s="3" t="s">
        <v>659</v>
      </c>
      <c r="C137" s="3">
        <v>54325</v>
      </c>
      <c r="D137" s="3" t="s">
        <v>455</v>
      </c>
      <c r="E137" s="3">
        <v>4</v>
      </c>
      <c r="F137" s="4">
        <v>5.6</v>
      </c>
      <c r="G137" s="4">
        <v>0</v>
      </c>
      <c r="H137" s="2" t="str">
        <f t="shared" si="2"/>
        <v>July</v>
      </c>
    </row>
    <row r="138" spans="1:8" ht="29.25" thickBot="1" x14ac:dyDescent="0.3">
      <c r="A138" s="3" t="s">
        <v>321</v>
      </c>
      <c r="B138" s="3" t="s">
        <v>659</v>
      </c>
      <c r="C138" s="3">
        <v>71111</v>
      </c>
      <c r="D138" s="3" t="s">
        <v>456</v>
      </c>
      <c r="E138" s="3">
        <v>14</v>
      </c>
      <c r="F138" s="4">
        <v>20.86</v>
      </c>
      <c r="G138" s="4">
        <v>0</v>
      </c>
      <c r="H138" s="2" t="str">
        <f t="shared" si="2"/>
        <v>July</v>
      </c>
    </row>
    <row r="139" spans="1:8" ht="29.25" thickBot="1" x14ac:dyDescent="0.3">
      <c r="A139" s="3" t="s">
        <v>321</v>
      </c>
      <c r="B139" s="3" t="s">
        <v>659</v>
      </c>
      <c r="C139" s="3">
        <v>70562</v>
      </c>
      <c r="D139" s="3" t="s">
        <v>457</v>
      </c>
      <c r="E139" s="3">
        <v>11</v>
      </c>
      <c r="F139" s="4">
        <v>16.39</v>
      </c>
      <c r="G139" s="4">
        <v>0</v>
      </c>
      <c r="H139" s="2" t="str">
        <f t="shared" si="2"/>
        <v>July</v>
      </c>
    </row>
    <row r="140" spans="1:8" ht="29.25" thickBot="1" x14ac:dyDescent="0.3">
      <c r="A140" s="3" t="s">
        <v>321</v>
      </c>
      <c r="B140" s="3" t="s">
        <v>659</v>
      </c>
      <c r="C140" s="3">
        <v>1187</v>
      </c>
      <c r="D140" s="3" t="s">
        <v>116</v>
      </c>
      <c r="E140" s="3">
        <v>12</v>
      </c>
      <c r="F140" s="4">
        <v>26.4</v>
      </c>
      <c r="G140" s="4">
        <v>2.52</v>
      </c>
      <c r="H140" s="2" t="str">
        <f t="shared" si="2"/>
        <v>July</v>
      </c>
    </row>
    <row r="141" spans="1:8" ht="43.5" thickBot="1" x14ac:dyDescent="0.3">
      <c r="A141" s="3" t="s">
        <v>321</v>
      </c>
      <c r="B141" s="3" t="s">
        <v>659</v>
      </c>
      <c r="C141" s="3">
        <v>133</v>
      </c>
      <c r="D141" s="3" t="s">
        <v>117</v>
      </c>
      <c r="E141" s="3">
        <v>14</v>
      </c>
      <c r="F141" s="4">
        <v>24.5</v>
      </c>
      <c r="G141" s="4">
        <v>0</v>
      </c>
      <c r="H141" s="2" t="str">
        <f t="shared" si="2"/>
        <v>July</v>
      </c>
    </row>
    <row r="142" spans="1:8" ht="29.25" thickBot="1" x14ac:dyDescent="0.3">
      <c r="A142" s="3" t="s">
        <v>321</v>
      </c>
      <c r="B142" s="3" t="s">
        <v>659</v>
      </c>
      <c r="C142" s="3">
        <v>94049</v>
      </c>
      <c r="D142" s="3" t="s">
        <v>336</v>
      </c>
      <c r="E142" s="3">
        <v>14</v>
      </c>
      <c r="F142" s="4">
        <v>24.5</v>
      </c>
      <c r="G142" s="4">
        <v>0</v>
      </c>
      <c r="H142" s="2" t="str">
        <f t="shared" si="2"/>
        <v>July</v>
      </c>
    </row>
    <row r="143" spans="1:8" ht="43.5" thickBot="1" x14ac:dyDescent="0.3">
      <c r="A143" s="3" t="s">
        <v>321</v>
      </c>
      <c r="B143" s="3" t="s">
        <v>659</v>
      </c>
      <c r="C143" s="3">
        <v>404</v>
      </c>
      <c r="D143" s="3" t="s">
        <v>118</v>
      </c>
      <c r="E143" s="3">
        <v>13</v>
      </c>
      <c r="F143" s="4">
        <v>22.75</v>
      </c>
      <c r="G143" s="4">
        <v>0</v>
      </c>
      <c r="H143" s="2" t="str">
        <f t="shared" si="2"/>
        <v>July</v>
      </c>
    </row>
    <row r="144" spans="1:8" ht="29.25" thickBot="1" x14ac:dyDescent="0.3">
      <c r="A144" s="3" t="s">
        <v>321</v>
      </c>
      <c r="B144" s="3" t="s">
        <v>659</v>
      </c>
      <c r="C144" s="3">
        <v>118</v>
      </c>
      <c r="D144" s="3" t="s">
        <v>119</v>
      </c>
      <c r="E144" s="3">
        <v>12</v>
      </c>
      <c r="F144" s="4">
        <v>21</v>
      </c>
      <c r="G144" s="4">
        <v>0</v>
      </c>
      <c r="H144" s="2" t="str">
        <f t="shared" si="2"/>
        <v>July</v>
      </c>
    </row>
    <row r="145" spans="1:8" ht="43.5" thickBot="1" x14ac:dyDescent="0.3">
      <c r="A145" s="3" t="s">
        <v>321</v>
      </c>
      <c r="B145" s="3" t="s">
        <v>659</v>
      </c>
      <c r="C145" s="3">
        <v>2635</v>
      </c>
      <c r="D145" s="3" t="s">
        <v>253</v>
      </c>
      <c r="E145" s="3">
        <v>9</v>
      </c>
      <c r="F145" s="4">
        <v>15.75</v>
      </c>
      <c r="G145" s="4">
        <v>0</v>
      </c>
      <c r="H145" s="2" t="str">
        <f t="shared" si="2"/>
        <v>July</v>
      </c>
    </row>
    <row r="146" spans="1:8" ht="29.25" thickBot="1" x14ac:dyDescent="0.3">
      <c r="A146" s="3" t="s">
        <v>321</v>
      </c>
      <c r="B146" s="3" t="s">
        <v>659</v>
      </c>
      <c r="C146" s="3">
        <v>5784</v>
      </c>
      <c r="D146" s="3" t="s">
        <v>465</v>
      </c>
      <c r="E146" s="3">
        <v>26</v>
      </c>
      <c r="F146" s="4">
        <v>45.5</v>
      </c>
      <c r="G146" s="4">
        <v>0</v>
      </c>
      <c r="H146" s="2" t="str">
        <f t="shared" si="2"/>
        <v>July</v>
      </c>
    </row>
    <row r="147" spans="1:8" ht="29.25" thickBot="1" x14ac:dyDescent="0.3">
      <c r="A147" s="3" t="s">
        <v>321</v>
      </c>
      <c r="B147" s="3" t="s">
        <v>659</v>
      </c>
      <c r="C147" s="3">
        <v>4560</v>
      </c>
      <c r="D147" s="3" t="s">
        <v>120</v>
      </c>
      <c r="E147" s="3">
        <v>9</v>
      </c>
      <c r="F147" s="4">
        <v>15.75</v>
      </c>
      <c r="G147" s="4">
        <v>0</v>
      </c>
      <c r="H147" s="2" t="str">
        <f t="shared" si="2"/>
        <v>July</v>
      </c>
    </row>
    <row r="148" spans="1:8" ht="29.25" thickBot="1" x14ac:dyDescent="0.3">
      <c r="A148" s="3" t="s">
        <v>321</v>
      </c>
      <c r="B148" s="3" t="s">
        <v>659</v>
      </c>
      <c r="C148" s="3">
        <v>1177</v>
      </c>
      <c r="D148" s="3" t="s">
        <v>466</v>
      </c>
      <c r="E148" s="3">
        <v>7</v>
      </c>
      <c r="F148" s="4">
        <v>12.25</v>
      </c>
      <c r="G148" s="4">
        <v>0</v>
      </c>
      <c r="H148" s="2" t="str">
        <f t="shared" si="2"/>
        <v>July</v>
      </c>
    </row>
    <row r="149" spans="1:8" ht="29.25" thickBot="1" x14ac:dyDescent="0.3">
      <c r="A149" s="3" t="s">
        <v>321</v>
      </c>
      <c r="B149" s="3" t="s">
        <v>659</v>
      </c>
      <c r="C149" s="3">
        <v>4895</v>
      </c>
      <c r="D149" s="3" t="s">
        <v>121</v>
      </c>
      <c r="E149" s="3">
        <v>19</v>
      </c>
      <c r="F149" s="4">
        <v>33.25</v>
      </c>
      <c r="G149" s="4">
        <v>0</v>
      </c>
      <c r="H149" s="2" t="str">
        <f t="shared" si="2"/>
        <v>July</v>
      </c>
    </row>
    <row r="150" spans="1:8" ht="29.25" thickBot="1" x14ac:dyDescent="0.3">
      <c r="A150" s="3" t="s">
        <v>321</v>
      </c>
      <c r="B150" s="3" t="s">
        <v>659</v>
      </c>
      <c r="C150" s="3">
        <v>8978</v>
      </c>
      <c r="D150" s="3" t="s">
        <v>124</v>
      </c>
      <c r="E150" s="3">
        <v>14</v>
      </c>
      <c r="F150" s="4">
        <v>24.5</v>
      </c>
      <c r="G150" s="4">
        <v>0</v>
      </c>
      <c r="H150" s="2" t="str">
        <f t="shared" si="2"/>
        <v>July</v>
      </c>
    </row>
    <row r="151" spans="1:8" ht="29.25" thickBot="1" x14ac:dyDescent="0.3">
      <c r="A151" s="3" t="s">
        <v>321</v>
      </c>
      <c r="B151" s="3" t="s">
        <v>659</v>
      </c>
      <c r="C151" s="3">
        <v>65425</v>
      </c>
      <c r="D151" s="3" t="s">
        <v>467</v>
      </c>
      <c r="E151" s="3">
        <v>3</v>
      </c>
      <c r="F151" s="4">
        <v>3.3</v>
      </c>
      <c r="G151" s="4">
        <v>0</v>
      </c>
      <c r="H151" s="2" t="str">
        <f t="shared" si="2"/>
        <v>July</v>
      </c>
    </row>
    <row r="152" spans="1:8" ht="29.25" thickBot="1" x14ac:dyDescent="0.3">
      <c r="A152" s="3" t="s">
        <v>321</v>
      </c>
      <c r="B152" s="3" t="s">
        <v>659</v>
      </c>
      <c r="C152" s="3">
        <v>84958</v>
      </c>
      <c r="D152" s="3" t="s">
        <v>468</v>
      </c>
      <c r="E152" s="3">
        <v>10</v>
      </c>
      <c r="F152" s="4">
        <v>11</v>
      </c>
      <c r="G152" s="4">
        <v>0</v>
      </c>
      <c r="H152" s="2" t="str">
        <f t="shared" si="2"/>
        <v>July</v>
      </c>
    </row>
    <row r="153" spans="1:8" ht="29.25" thickBot="1" x14ac:dyDescent="0.3">
      <c r="A153" s="3" t="s">
        <v>321</v>
      </c>
      <c r="B153" s="3" t="s">
        <v>659</v>
      </c>
      <c r="C153" s="3">
        <v>215</v>
      </c>
      <c r="D153" s="3" t="s">
        <v>307</v>
      </c>
      <c r="E153" s="3">
        <v>15</v>
      </c>
      <c r="F153" s="4">
        <v>16.5</v>
      </c>
      <c r="G153" s="4">
        <v>0</v>
      </c>
      <c r="H153" s="2" t="str">
        <f t="shared" si="2"/>
        <v>July</v>
      </c>
    </row>
    <row r="154" spans="1:8" ht="29.25" thickBot="1" x14ac:dyDescent="0.3">
      <c r="A154" s="3" t="s">
        <v>321</v>
      </c>
      <c r="B154" s="3" t="s">
        <v>659</v>
      </c>
      <c r="C154" s="3">
        <v>216</v>
      </c>
      <c r="D154" s="3" t="s">
        <v>469</v>
      </c>
      <c r="E154" s="3">
        <v>15</v>
      </c>
      <c r="F154" s="4">
        <v>16.5</v>
      </c>
      <c r="G154" s="4">
        <v>1.52</v>
      </c>
      <c r="H154" s="2" t="str">
        <f t="shared" si="2"/>
        <v>July</v>
      </c>
    </row>
    <row r="155" spans="1:8" ht="29.25" thickBot="1" x14ac:dyDescent="0.3">
      <c r="A155" s="3" t="s">
        <v>321</v>
      </c>
      <c r="B155" s="3" t="s">
        <v>659</v>
      </c>
      <c r="C155" s="3">
        <v>140</v>
      </c>
      <c r="D155" s="3" t="s">
        <v>308</v>
      </c>
      <c r="E155" s="3">
        <v>34</v>
      </c>
      <c r="F155" s="4">
        <v>50.66</v>
      </c>
      <c r="G155" s="4">
        <v>0</v>
      </c>
      <c r="H155" s="2" t="str">
        <f t="shared" si="2"/>
        <v>July</v>
      </c>
    </row>
    <row r="156" spans="1:8" ht="29.25" thickBot="1" x14ac:dyDescent="0.3">
      <c r="A156" s="3" t="s">
        <v>321</v>
      </c>
      <c r="B156" s="3" t="s">
        <v>659</v>
      </c>
      <c r="C156" s="3">
        <v>867</v>
      </c>
      <c r="D156" s="3" t="s">
        <v>470</v>
      </c>
      <c r="E156" s="3">
        <v>13</v>
      </c>
      <c r="F156" s="4">
        <v>19.37</v>
      </c>
      <c r="G156" s="4">
        <v>0</v>
      </c>
      <c r="H156" s="2" t="str">
        <f t="shared" si="2"/>
        <v>July</v>
      </c>
    </row>
    <row r="157" spans="1:8" ht="29.25" thickBot="1" x14ac:dyDescent="0.3">
      <c r="A157" s="3" t="s">
        <v>321</v>
      </c>
      <c r="B157" s="3" t="s">
        <v>659</v>
      </c>
      <c r="C157" s="3">
        <v>1167</v>
      </c>
      <c r="D157" s="3" t="s">
        <v>471</v>
      </c>
      <c r="E157" s="3">
        <v>16</v>
      </c>
      <c r="F157" s="4">
        <v>23.84</v>
      </c>
      <c r="G157" s="4">
        <v>0</v>
      </c>
      <c r="H157" s="2" t="str">
        <f t="shared" si="2"/>
        <v>July</v>
      </c>
    </row>
    <row r="158" spans="1:8" ht="29.25" thickBot="1" x14ac:dyDescent="0.3">
      <c r="A158" s="3" t="s">
        <v>321</v>
      </c>
      <c r="B158" s="3" t="s">
        <v>659</v>
      </c>
      <c r="C158" s="3">
        <v>1221</v>
      </c>
      <c r="D158" s="3" t="s">
        <v>260</v>
      </c>
      <c r="E158" s="3">
        <v>17</v>
      </c>
      <c r="F158" s="4">
        <v>25.5</v>
      </c>
      <c r="G158" s="4">
        <v>2.4</v>
      </c>
      <c r="H158" s="2" t="str">
        <f t="shared" si="2"/>
        <v>July</v>
      </c>
    </row>
    <row r="159" spans="1:8" ht="29.25" thickBot="1" x14ac:dyDescent="0.3">
      <c r="A159" s="3" t="s">
        <v>321</v>
      </c>
      <c r="B159" s="3" t="s">
        <v>659</v>
      </c>
      <c r="C159" s="3">
        <v>76125</v>
      </c>
      <c r="D159" s="3" t="s">
        <v>472</v>
      </c>
      <c r="E159" s="3">
        <v>7</v>
      </c>
      <c r="F159" s="4">
        <v>9.8000000000000007</v>
      </c>
      <c r="G159" s="4">
        <v>0</v>
      </c>
      <c r="H159" s="2" t="str">
        <f t="shared" si="2"/>
        <v>July</v>
      </c>
    </row>
    <row r="160" spans="1:8" ht="29.25" thickBot="1" x14ac:dyDescent="0.3">
      <c r="A160" s="3" t="s">
        <v>321</v>
      </c>
      <c r="B160" s="3" t="s">
        <v>659</v>
      </c>
      <c r="C160" s="3">
        <v>167</v>
      </c>
      <c r="D160" s="3" t="s">
        <v>473</v>
      </c>
      <c r="E160" s="3">
        <v>34</v>
      </c>
      <c r="F160" s="4">
        <v>50.66</v>
      </c>
      <c r="G160" s="4">
        <v>0</v>
      </c>
      <c r="H160" s="2" t="str">
        <f t="shared" si="2"/>
        <v>July</v>
      </c>
    </row>
    <row r="161" spans="1:8" ht="29.25" thickBot="1" x14ac:dyDescent="0.3">
      <c r="A161" s="3" t="s">
        <v>321</v>
      </c>
      <c r="B161" s="3" t="s">
        <v>659</v>
      </c>
      <c r="C161" s="3">
        <v>4563</v>
      </c>
      <c r="D161" s="3" t="s">
        <v>474</v>
      </c>
      <c r="E161" s="3">
        <v>10</v>
      </c>
      <c r="F161" s="4">
        <v>14.9</v>
      </c>
      <c r="G161" s="4">
        <v>0</v>
      </c>
      <c r="H161" s="2" t="str">
        <f t="shared" si="2"/>
        <v>July</v>
      </c>
    </row>
    <row r="162" spans="1:8" ht="29.25" thickBot="1" x14ac:dyDescent="0.3">
      <c r="A162" s="3" t="s">
        <v>321</v>
      </c>
      <c r="B162" s="3" t="s">
        <v>659</v>
      </c>
      <c r="C162" s="3">
        <v>42255</v>
      </c>
      <c r="D162" s="3" t="s">
        <v>475</v>
      </c>
      <c r="E162" s="3">
        <v>14</v>
      </c>
      <c r="F162" s="4">
        <v>20.86</v>
      </c>
      <c r="G162" s="4">
        <v>0</v>
      </c>
      <c r="H162" s="2" t="str">
        <f t="shared" si="2"/>
        <v>July</v>
      </c>
    </row>
    <row r="163" spans="1:8" ht="29.25" thickBot="1" x14ac:dyDescent="0.3">
      <c r="A163" s="3" t="s">
        <v>321</v>
      </c>
      <c r="B163" s="3" t="s">
        <v>659</v>
      </c>
      <c r="C163" s="3">
        <v>218</v>
      </c>
      <c r="D163" s="3" t="s">
        <v>476</v>
      </c>
      <c r="E163" s="3">
        <v>8</v>
      </c>
      <c r="F163" s="4">
        <v>11.92</v>
      </c>
      <c r="G163" s="4">
        <v>0</v>
      </c>
      <c r="H163" s="2" t="str">
        <f t="shared" si="2"/>
        <v>July</v>
      </c>
    </row>
    <row r="164" spans="1:8" ht="29.25" thickBot="1" x14ac:dyDescent="0.3">
      <c r="A164" s="3" t="s">
        <v>321</v>
      </c>
      <c r="B164" s="3" t="s">
        <v>659</v>
      </c>
      <c r="C164" s="3">
        <v>91858</v>
      </c>
      <c r="D164" s="3" t="s">
        <v>477</v>
      </c>
      <c r="E164" s="3">
        <v>9</v>
      </c>
      <c r="F164" s="4">
        <v>13.41</v>
      </c>
      <c r="G164" s="4">
        <v>0</v>
      </c>
      <c r="H164" s="2" t="str">
        <f t="shared" si="2"/>
        <v>July</v>
      </c>
    </row>
    <row r="165" spans="1:8" ht="29.25" thickBot="1" x14ac:dyDescent="0.3">
      <c r="A165" s="3" t="s">
        <v>321</v>
      </c>
      <c r="B165" s="3" t="s">
        <v>659</v>
      </c>
      <c r="C165" s="3">
        <v>61645</v>
      </c>
      <c r="D165" s="3" t="s">
        <v>478</v>
      </c>
      <c r="E165" s="3">
        <v>24</v>
      </c>
      <c r="F165" s="4">
        <v>35.76</v>
      </c>
      <c r="G165" s="4">
        <v>0</v>
      </c>
      <c r="H165" s="2" t="str">
        <f t="shared" si="2"/>
        <v>July</v>
      </c>
    </row>
    <row r="166" spans="1:8" ht="29.25" thickBot="1" x14ac:dyDescent="0.3">
      <c r="A166" s="3" t="s">
        <v>321</v>
      </c>
      <c r="B166" s="3" t="s">
        <v>659</v>
      </c>
      <c r="C166" s="3">
        <v>47623</v>
      </c>
      <c r="D166" s="3" t="s">
        <v>481</v>
      </c>
      <c r="E166" s="3">
        <v>8</v>
      </c>
      <c r="F166" s="4">
        <v>7.92</v>
      </c>
      <c r="G166" s="4">
        <v>0</v>
      </c>
      <c r="H166" s="2" t="str">
        <f t="shared" si="2"/>
        <v>July</v>
      </c>
    </row>
    <row r="167" spans="1:8" ht="29.25" thickBot="1" x14ac:dyDescent="0.3">
      <c r="A167" s="3" t="s">
        <v>321</v>
      </c>
      <c r="B167" s="3" t="s">
        <v>659</v>
      </c>
      <c r="C167" s="3">
        <v>48572</v>
      </c>
      <c r="D167" s="3" t="s">
        <v>482</v>
      </c>
      <c r="E167" s="3">
        <v>7</v>
      </c>
      <c r="F167" s="4">
        <v>6.93</v>
      </c>
      <c r="G167" s="4">
        <v>0</v>
      </c>
      <c r="H167" s="2" t="str">
        <f t="shared" si="2"/>
        <v>July</v>
      </c>
    </row>
    <row r="168" spans="1:8" ht="29.25" thickBot="1" x14ac:dyDescent="0.3">
      <c r="A168" s="3" t="s">
        <v>321</v>
      </c>
      <c r="B168" s="3" t="s">
        <v>659</v>
      </c>
      <c r="C168" s="3">
        <v>10304</v>
      </c>
      <c r="D168" s="3" t="s">
        <v>483</v>
      </c>
      <c r="E168" s="3">
        <v>10</v>
      </c>
      <c r="F168" s="4">
        <v>9.9</v>
      </c>
      <c r="G168" s="4">
        <v>0</v>
      </c>
      <c r="H168" s="2" t="str">
        <f t="shared" si="2"/>
        <v>July</v>
      </c>
    </row>
    <row r="169" spans="1:8" ht="29.25" thickBot="1" x14ac:dyDescent="0.3">
      <c r="A169" s="3" t="s">
        <v>321</v>
      </c>
      <c r="B169" s="3" t="s">
        <v>659</v>
      </c>
      <c r="C169" s="3">
        <v>21546</v>
      </c>
      <c r="D169" s="3" t="s">
        <v>484</v>
      </c>
      <c r="E169" s="3">
        <v>3</v>
      </c>
      <c r="F169" s="4">
        <v>2.97</v>
      </c>
      <c r="G169" s="4">
        <v>0</v>
      </c>
      <c r="H169" s="2" t="str">
        <f t="shared" si="2"/>
        <v>July</v>
      </c>
    </row>
    <row r="170" spans="1:8" ht="29.25" thickBot="1" x14ac:dyDescent="0.3">
      <c r="A170" s="3" t="s">
        <v>321</v>
      </c>
      <c r="B170" s="3" t="s">
        <v>659</v>
      </c>
      <c r="C170" s="3">
        <v>75877</v>
      </c>
      <c r="D170" s="3" t="s">
        <v>127</v>
      </c>
      <c r="E170" s="3">
        <v>10</v>
      </c>
      <c r="F170" s="4">
        <v>17.5</v>
      </c>
      <c r="G170" s="4">
        <v>0</v>
      </c>
      <c r="H170" s="2" t="str">
        <f t="shared" si="2"/>
        <v>July</v>
      </c>
    </row>
    <row r="171" spans="1:8" ht="29.25" thickBot="1" x14ac:dyDescent="0.3">
      <c r="A171" s="3" t="s">
        <v>321</v>
      </c>
      <c r="B171" s="3" t="s">
        <v>659</v>
      </c>
      <c r="C171" s="3">
        <v>46525</v>
      </c>
      <c r="D171" s="3" t="s">
        <v>128</v>
      </c>
      <c r="E171" s="3">
        <v>14</v>
      </c>
      <c r="F171" s="4">
        <v>24.5</v>
      </c>
      <c r="G171" s="4">
        <v>0</v>
      </c>
      <c r="H171" s="2" t="str">
        <f t="shared" si="2"/>
        <v>July</v>
      </c>
    </row>
    <row r="172" spans="1:8" ht="29.25" thickBot="1" x14ac:dyDescent="0.3">
      <c r="A172" s="3" t="s">
        <v>321</v>
      </c>
      <c r="B172" s="3" t="s">
        <v>659</v>
      </c>
      <c r="C172" s="3">
        <v>3940</v>
      </c>
      <c r="D172" s="3" t="s">
        <v>129</v>
      </c>
      <c r="E172" s="3">
        <v>20</v>
      </c>
      <c r="F172" s="4">
        <v>35</v>
      </c>
      <c r="G172" s="4">
        <v>0</v>
      </c>
      <c r="H172" s="2" t="str">
        <f t="shared" si="2"/>
        <v>July</v>
      </c>
    </row>
    <row r="173" spans="1:8" ht="29.25" thickBot="1" x14ac:dyDescent="0.3">
      <c r="A173" s="3" t="s">
        <v>321</v>
      </c>
      <c r="B173" s="3" t="s">
        <v>659</v>
      </c>
      <c r="C173" s="3">
        <v>37583</v>
      </c>
      <c r="D173" s="3" t="s">
        <v>268</v>
      </c>
      <c r="E173" s="3">
        <v>14</v>
      </c>
      <c r="F173" s="4">
        <v>24.5</v>
      </c>
      <c r="G173" s="4">
        <v>0</v>
      </c>
      <c r="H173" s="2" t="str">
        <f t="shared" si="2"/>
        <v>July</v>
      </c>
    </row>
    <row r="174" spans="1:8" ht="29.25" thickBot="1" x14ac:dyDescent="0.3">
      <c r="A174" s="3" t="s">
        <v>321</v>
      </c>
      <c r="B174" s="3" t="s">
        <v>659</v>
      </c>
      <c r="C174" s="3">
        <v>3874846</v>
      </c>
      <c r="D174" s="3" t="s">
        <v>130</v>
      </c>
      <c r="E174" s="3">
        <v>15</v>
      </c>
      <c r="F174" s="4">
        <v>26.25</v>
      </c>
      <c r="G174" s="4">
        <v>0</v>
      </c>
      <c r="H174" s="2" t="str">
        <f t="shared" si="2"/>
        <v>July</v>
      </c>
    </row>
    <row r="175" spans="1:8" ht="29.25" thickBot="1" x14ac:dyDescent="0.3">
      <c r="A175" s="3" t="s">
        <v>321</v>
      </c>
      <c r="B175" s="3" t="s">
        <v>659</v>
      </c>
      <c r="C175" s="3">
        <v>57887</v>
      </c>
      <c r="D175" s="3" t="s">
        <v>254</v>
      </c>
      <c r="E175" s="3">
        <v>15</v>
      </c>
      <c r="F175" s="4">
        <v>26.25</v>
      </c>
      <c r="G175" s="4">
        <v>0</v>
      </c>
      <c r="H175" s="2" t="str">
        <f t="shared" si="2"/>
        <v>July</v>
      </c>
    </row>
    <row r="176" spans="1:8" ht="29.25" thickBot="1" x14ac:dyDescent="0.3">
      <c r="A176" s="3" t="s">
        <v>321</v>
      </c>
      <c r="B176" s="3" t="s">
        <v>659</v>
      </c>
      <c r="C176" s="3">
        <v>583294</v>
      </c>
      <c r="D176" s="3" t="s">
        <v>131</v>
      </c>
      <c r="E176" s="3">
        <v>14</v>
      </c>
      <c r="F176" s="4">
        <v>24.5</v>
      </c>
      <c r="G176" s="4">
        <v>0</v>
      </c>
      <c r="H176" s="2" t="str">
        <f t="shared" si="2"/>
        <v>July</v>
      </c>
    </row>
    <row r="177" spans="1:8" ht="29.25" thickBot="1" x14ac:dyDescent="0.3">
      <c r="A177" s="3" t="s">
        <v>321</v>
      </c>
      <c r="B177" s="3" t="s">
        <v>659</v>
      </c>
      <c r="C177" s="3">
        <v>54899</v>
      </c>
      <c r="D177" s="3" t="s">
        <v>132</v>
      </c>
      <c r="E177" s="3">
        <v>18</v>
      </c>
      <c r="F177" s="4">
        <v>31.5</v>
      </c>
      <c r="G177" s="4">
        <v>0</v>
      </c>
      <c r="H177" s="2" t="str">
        <f t="shared" si="2"/>
        <v>July</v>
      </c>
    </row>
    <row r="178" spans="1:8" ht="29.25" thickBot="1" x14ac:dyDescent="0.3">
      <c r="A178" s="3" t="s">
        <v>321</v>
      </c>
      <c r="B178" s="3" t="s">
        <v>659</v>
      </c>
      <c r="C178" s="3">
        <v>137</v>
      </c>
      <c r="D178" s="3" t="s">
        <v>133</v>
      </c>
      <c r="E178" s="3">
        <v>20</v>
      </c>
      <c r="F178" s="4">
        <v>29.8</v>
      </c>
      <c r="G178" s="4">
        <v>0</v>
      </c>
      <c r="H178" s="2" t="str">
        <f t="shared" si="2"/>
        <v>July</v>
      </c>
    </row>
    <row r="179" spans="1:8" ht="29.25" thickBot="1" x14ac:dyDescent="0.3">
      <c r="A179" s="3" t="s">
        <v>321</v>
      </c>
      <c r="B179" s="3" t="s">
        <v>659</v>
      </c>
      <c r="C179" s="3">
        <v>3874851</v>
      </c>
      <c r="D179" s="3" t="s">
        <v>134</v>
      </c>
      <c r="E179" s="3">
        <v>19</v>
      </c>
      <c r="F179" s="4">
        <v>28.31</v>
      </c>
      <c r="G179" s="4">
        <v>0</v>
      </c>
      <c r="H179" s="2" t="str">
        <f t="shared" si="2"/>
        <v>July</v>
      </c>
    </row>
    <row r="180" spans="1:8" ht="29.25" thickBot="1" x14ac:dyDescent="0.3">
      <c r="A180" s="3" t="s">
        <v>321</v>
      </c>
      <c r="B180" s="3" t="s">
        <v>659</v>
      </c>
      <c r="C180" s="3">
        <v>32198</v>
      </c>
      <c r="D180" s="3" t="s">
        <v>135</v>
      </c>
      <c r="E180" s="3">
        <v>11</v>
      </c>
      <c r="F180" s="4">
        <v>16.39</v>
      </c>
      <c r="G180" s="4">
        <v>0</v>
      </c>
      <c r="H180" s="2" t="str">
        <f t="shared" si="2"/>
        <v>July</v>
      </c>
    </row>
    <row r="181" spans="1:8" ht="29.25" thickBot="1" x14ac:dyDescent="0.3">
      <c r="A181" s="3" t="s">
        <v>321</v>
      </c>
      <c r="B181" s="3" t="s">
        <v>659</v>
      </c>
      <c r="C181" s="3">
        <v>56444</v>
      </c>
      <c r="D181" s="3" t="s">
        <v>136</v>
      </c>
      <c r="E181" s="3">
        <v>25</v>
      </c>
      <c r="F181" s="4">
        <v>37.25</v>
      </c>
      <c r="G181" s="4">
        <v>0</v>
      </c>
      <c r="H181" s="2" t="str">
        <f t="shared" si="2"/>
        <v>July</v>
      </c>
    </row>
    <row r="182" spans="1:8" ht="29.25" thickBot="1" x14ac:dyDescent="0.3">
      <c r="A182" s="3" t="s">
        <v>321</v>
      </c>
      <c r="B182" s="3" t="s">
        <v>659</v>
      </c>
      <c r="C182" s="3">
        <v>152</v>
      </c>
      <c r="D182" s="3" t="s">
        <v>489</v>
      </c>
      <c r="E182" s="3">
        <v>14</v>
      </c>
      <c r="F182" s="4">
        <v>12.46</v>
      </c>
      <c r="G182" s="4">
        <v>0</v>
      </c>
      <c r="H182" s="2" t="str">
        <f t="shared" si="2"/>
        <v>July</v>
      </c>
    </row>
    <row r="183" spans="1:8" ht="29.25" thickBot="1" x14ac:dyDescent="0.3">
      <c r="A183" s="3" t="s">
        <v>321</v>
      </c>
      <c r="B183" s="3" t="s">
        <v>659</v>
      </c>
      <c r="C183" s="3">
        <v>1147</v>
      </c>
      <c r="D183" s="3" t="s">
        <v>493</v>
      </c>
      <c r="E183" s="3">
        <v>29</v>
      </c>
      <c r="F183" s="4">
        <v>95.41</v>
      </c>
      <c r="G183" s="4">
        <v>0</v>
      </c>
      <c r="H183" s="2" t="str">
        <f t="shared" si="2"/>
        <v>July</v>
      </c>
    </row>
    <row r="184" spans="1:8" ht="43.5" thickBot="1" x14ac:dyDescent="0.3">
      <c r="A184" s="3" t="s">
        <v>321</v>
      </c>
      <c r="B184" s="3" t="s">
        <v>659</v>
      </c>
      <c r="C184" s="3">
        <v>52896</v>
      </c>
      <c r="D184" s="3" t="s">
        <v>494</v>
      </c>
      <c r="E184" s="3">
        <v>2</v>
      </c>
      <c r="F184" s="4">
        <v>1.18</v>
      </c>
      <c r="G184" s="4">
        <v>0</v>
      </c>
      <c r="H184" s="2" t="str">
        <f t="shared" si="2"/>
        <v>July</v>
      </c>
    </row>
    <row r="185" spans="1:8" ht="29.25" thickBot="1" x14ac:dyDescent="0.3">
      <c r="A185" s="3" t="s">
        <v>321</v>
      </c>
      <c r="B185" s="3" t="s">
        <v>659</v>
      </c>
      <c r="C185" s="3">
        <v>295</v>
      </c>
      <c r="D185" s="3" t="s">
        <v>140</v>
      </c>
      <c r="E185" s="3">
        <v>12</v>
      </c>
      <c r="F185" s="4">
        <v>32.4</v>
      </c>
      <c r="G185" s="4">
        <v>0</v>
      </c>
      <c r="H185" s="2" t="str">
        <f t="shared" si="2"/>
        <v>July</v>
      </c>
    </row>
    <row r="186" spans="1:8" ht="29.25" thickBot="1" x14ac:dyDescent="0.3">
      <c r="A186" s="3" t="s">
        <v>321</v>
      </c>
      <c r="B186" s="3" t="s">
        <v>659</v>
      </c>
      <c r="C186" s="3">
        <v>285</v>
      </c>
      <c r="D186" s="3" t="s">
        <v>141</v>
      </c>
      <c r="E186" s="3">
        <v>14</v>
      </c>
      <c r="F186" s="4">
        <v>37.799999999999997</v>
      </c>
      <c r="G186" s="4">
        <v>0</v>
      </c>
      <c r="H186" s="2" t="str">
        <f t="shared" si="2"/>
        <v>July</v>
      </c>
    </row>
    <row r="187" spans="1:8" ht="29.25" thickBot="1" x14ac:dyDescent="0.3">
      <c r="A187" s="3" t="s">
        <v>321</v>
      </c>
      <c r="B187" s="3" t="s">
        <v>659</v>
      </c>
      <c r="C187" s="3">
        <v>265</v>
      </c>
      <c r="D187" s="3" t="s">
        <v>142</v>
      </c>
      <c r="E187" s="3">
        <v>20</v>
      </c>
      <c r="F187" s="4">
        <v>54</v>
      </c>
      <c r="G187" s="4">
        <v>0</v>
      </c>
      <c r="H187" s="2" t="str">
        <f t="shared" si="2"/>
        <v>July</v>
      </c>
    </row>
    <row r="188" spans="1:8" ht="29.25" thickBot="1" x14ac:dyDescent="0.3">
      <c r="A188" s="3" t="s">
        <v>321</v>
      </c>
      <c r="B188" s="3" t="s">
        <v>659</v>
      </c>
      <c r="C188" s="3">
        <v>51251</v>
      </c>
      <c r="D188" s="3" t="s">
        <v>144</v>
      </c>
      <c r="E188" s="3">
        <v>14</v>
      </c>
      <c r="F188" s="4">
        <v>24.5</v>
      </c>
      <c r="G188" s="4">
        <v>0</v>
      </c>
      <c r="H188" s="2" t="str">
        <f t="shared" si="2"/>
        <v>July</v>
      </c>
    </row>
    <row r="189" spans="1:8" ht="29.25" thickBot="1" x14ac:dyDescent="0.3">
      <c r="A189" s="3" t="s">
        <v>321</v>
      </c>
      <c r="B189" s="3" t="s">
        <v>659</v>
      </c>
      <c r="C189" s="3">
        <v>9246</v>
      </c>
      <c r="D189" s="3" t="s">
        <v>496</v>
      </c>
      <c r="E189" s="3">
        <v>7</v>
      </c>
      <c r="F189" s="4">
        <v>12.25</v>
      </c>
      <c r="G189" s="4">
        <v>0</v>
      </c>
      <c r="H189" s="2" t="str">
        <f t="shared" si="2"/>
        <v>July</v>
      </c>
    </row>
    <row r="190" spans="1:8" ht="29.25" thickBot="1" x14ac:dyDescent="0.3">
      <c r="A190" s="3" t="s">
        <v>321</v>
      </c>
      <c r="B190" s="3" t="s">
        <v>659</v>
      </c>
      <c r="C190" s="3">
        <v>1130</v>
      </c>
      <c r="D190" s="3" t="s">
        <v>145</v>
      </c>
      <c r="E190" s="3">
        <v>9</v>
      </c>
      <c r="F190" s="4">
        <v>15.75</v>
      </c>
      <c r="G190" s="4">
        <v>0</v>
      </c>
      <c r="H190" s="2" t="str">
        <f t="shared" si="2"/>
        <v>July</v>
      </c>
    </row>
    <row r="191" spans="1:8" ht="29.25" thickBot="1" x14ac:dyDescent="0.3">
      <c r="A191" s="3" t="s">
        <v>321</v>
      </c>
      <c r="B191" s="3" t="s">
        <v>659</v>
      </c>
      <c r="C191" s="3">
        <v>1128</v>
      </c>
      <c r="D191" s="3" t="s">
        <v>146</v>
      </c>
      <c r="E191" s="3">
        <v>12</v>
      </c>
      <c r="F191" s="4">
        <v>21</v>
      </c>
      <c r="G191" s="4">
        <v>0</v>
      </c>
      <c r="H191" s="2" t="str">
        <f t="shared" si="2"/>
        <v>July</v>
      </c>
    </row>
    <row r="192" spans="1:8" ht="29.25" thickBot="1" x14ac:dyDescent="0.3">
      <c r="A192" s="3" t="s">
        <v>321</v>
      </c>
      <c r="B192" s="3" t="s">
        <v>659</v>
      </c>
      <c r="C192" s="3">
        <v>93</v>
      </c>
      <c r="D192" s="3" t="s">
        <v>147</v>
      </c>
      <c r="E192" s="3">
        <v>9</v>
      </c>
      <c r="F192" s="4">
        <v>6.95</v>
      </c>
      <c r="G192" s="4">
        <v>0</v>
      </c>
      <c r="H192" s="2" t="str">
        <f t="shared" si="2"/>
        <v>July</v>
      </c>
    </row>
    <row r="193" spans="1:8" ht="29.25" thickBot="1" x14ac:dyDescent="0.3">
      <c r="A193" s="3" t="s">
        <v>321</v>
      </c>
      <c r="B193" s="3" t="s">
        <v>659</v>
      </c>
      <c r="C193" s="3">
        <v>2</v>
      </c>
      <c r="D193" s="3" t="s">
        <v>148</v>
      </c>
      <c r="E193" s="3">
        <v>41</v>
      </c>
      <c r="F193" s="4">
        <v>25.83</v>
      </c>
      <c r="G193" s="4">
        <v>0</v>
      </c>
      <c r="H193" s="2" t="str">
        <f t="shared" si="2"/>
        <v>July</v>
      </c>
    </row>
    <row r="194" spans="1:8" ht="43.5" thickBot="1" x14ac:dyDescent="0.3">
      <c r="A194" s="3" t="s">
        <v>321</v>
      </c>
      <c r="B194" s="3" t="s">
        <v>659</v>
      </c>
      <c r="C194" s="3">
        <v>40</v>
      </c>
      <c r="D194" s="3" t="s">
        <v>149</v>
      </c>
      <c r="E194" s="3">
        <v>18</v>
      </c>
      <c r="F194" s="4">
        <v>13.08</v>
      </c>
      <c r="G194" s="4">
        <v>0</v>
      </c>
      <c r="H194" s="2" t="str">
        <f t="shared" si="2"/>
        <v>July</v>
      </c>
    </row>
    <row r="195" spans="1:8" ht="29.25" thickBot="1" x14ac:dyDescent="0.3">
      <c r="A195" s="3" t="s">
        <v>321</v>
      </c>
      <c r="B195" s="3" t="s">
        <v>659</v>
      </c>
      <c r="C195" s="3">
        <v>418</v>
      </c>
      <c r="D195" s="3" t="s">
        <v>150</v>
      </c>
      <c r="E195" s="3">
        <v>8</v>
      </c>
      <c r="F195" s="4">
        <v>5.2</v>
      </c>
      <c r="G195" s="4">
        <v>0</v>
      </c>
      <c r="H195" s="2" t="str">
        <f t="shared" ref="H195:H258" si="3">"July"</f>
        <v>July</v>
      </c>
    </row>
    <row r="196" spans="1:8" ht="29.25" thickBot="1" x14ac:dyDescent="0.3">
      <c r="A196" s="3" t="s">
        <v>321</v>
      </c>
      <c r="B196" s="3" t="s">
        <v>659</v>
      </c>
      <c r="C196" s="3">
        <v>236</v>
      </c>
      <c r="D196" s="3" t="s">
        <v>151</v>
      </c>
      <c r="E196" s="3">
        <v>4</v>
      </c>
      <c r="F196" s="4">
        <v>4.4000000000000004</v>
      </c>
      <c r="G196" s="4">
        <v>0</v>
      </c>
      <c r="H196" s="2" t="str">
        <f t="shared" si="3"/>
        <v>July</v>
      </c>
    </row>
    <row r="197" spans="1:8" ht="29.25" thickBot="1" x14ac:dyDescent="0.3">
      <c r="A197" s="3" t="s">
        <v>321</v>
      </c>
      <c r="B197" s="3" t="s">
        <v>659</v>
      </c>
      <c r="C197" s="3">
        <v>23444</v>
      </c>
      <c r="D197" s="3" t="s">
        <v>152</v>
      </c>
      <c r="E197" s="3">
        <v>7</v>
      </c>
      <c r="F197" s="4">
        <v>7.7</v>
      </c>
      <c r="G197" s="4">
        <v>0</v>
      </c>
      <c r="H197" s="2" t="str">
        <f t="shared" si="3"/>
        <v>July</v>
      </c>
    </row>
    <row r="198" spans="1:8" ht="29.25" thickBot="1" x14ac:dyDescent="0.3">
      <c r="A198" s="3" t="s">
        <v>321</v>
      </c>
      <c r="B198" s="3" t="s">
        <v>659</v>
      </c>
      <c r="C198" s="3">
        <v>263</v>
      </c>
      <c r="D198" s="3" t="s">
        <v>255</v>
      </c>
      <c r="E198" s="3">
        <v>4</v>
      </c>
      <c r="F198" s="4">
        <v>4.4000000000000004</v>
      </c>
      <c r="G198" s="4">
        <v>0</v>
      </c>
      <c r="H198" s="2" t="str">
        <f t="shared" si="3"/>
        <v>July</v>
      </c>
    </row>
    <row r="199" spans="1:8" ht="43.5" thickBot="1" x14ac:dyDescent="0.3">
      <c r="A199" s="3" t="s">
        <v>321</v>
      </c>
      <c r="B199" s="3" t="s">
        <v>659</v>
      </c>
      <c r="C199" s="3">
        <v>2434</v>
      </c>
      <c r="D199" s="3" t="s">
        <v>153</v>
      </c>
      <c r="E199" s="3">
        <v>14</v>
      </c>
      <c r="F199" s="4">
        <v>15.4</v>
      </c>
      <c r="G199" s="4">
        <v>0</v>
      </c>
      <c r="H199" s="2" t="str">
        <f t="shared" si="3"/>
        <v>July</v>
      </c>
    </row>
    <row r="200" spans="1:8" ht="29.25" thickBot="1" x14ac:dyDescent="0.3">
      <c r="A200" s="3" t="s">
        <v>321</v>
      </c>
      <c r="B200" s="3" t="s">
        <v>659</v>
      </c>
      <c r="C200" s="3">
        <v>240</v>
      </c>
      <c r="D200" s="3" t="s">
        <v>154</v>
      </c>
      <c r="E200" s="3">
        <v>9</v>
      </c>
      <c r="F200" s="4">
        <v>9.9</v>
      </c>
      <c r="G200" s="4">
        <v>0</v>
      </c>
      <c r="H200" s="2" t="str">
        <f t="shared" si="3"/>
        <v>July</v>
      </c>
    </row>
    <row r="201" spans="1:8" ht="29.25" thickBot="1" x14ac:dyDescent="0.3">
      <c r="A201" s="3" t="s">
        <v>321</v>
      </c>
      <c r="B201" s="3" t="s">
        <v>659</v>
      </c>
      <c r="C201" s="3">
        <v>1185</v>
      </c>
      <c r="D201" s="3" t="s">
        <v>155</v>
      </c>
      <c r="E201" s="3">
        <v>23</v>
      </c>
      <c r="F201" s="4">
        <v>25.3</v>
      </c>
      <c r="G201" s="4">
        <v>2.38</v>
      </c>
      <c r="H201" s="2" t="str">
        <f t="shared" si="3"/>
        <v>July</v>
      </c>
    </row>
    <row r="202" spans="1:8" ht="29.25" thickBot="1" x14ac:dyDescent="0.3">
      <c r="A202" s="3" t="s">
        <v>321</v>
      </c>
      <c r="B202" s="3" t="s">
        <v>659</v>
      </c>
      <c r="C202" s="3">
        <v>1153</v>
      </c>
      <c r="D202" s="3" t="s">
        <v>504</v>
      </c>
      <c r="E202" s="3">
        <v>13</v>
      </c>
      <c r="F202" s="4">
        <v>19.37</v>
      </c>
      <c r="G202" s="4">
        <v>1.82</v>
      </c>
      <c r="H202" s="2" t="str">
        <f t="shared" si="3"/>
        <v>July</v>
      </c>
    </row>
    <row r="203" spans="1:8" ht="29.25" thickBot="1" x14ac:dyDescent="0.3">
      <c r="A203" s="3" t="s">
        <v>321</v>
      </c>
      <c r="B203" s="3" t="s">
        <v>659</v>
      </c>
      <c r="C203" s="3">
        <v>139</v>
      </c>
      <c r="D203" s="3" t="s">
        <v>505</v>
      </c>
      <c r="E203" s="3">
        <v>30</v>
      </c>
      <c r="F203" s="4">
        <v>44.7</v>
      </c>
      <c r="G203" s="4">
        <v>0</v>
      </c>
      <c r="H203" s="2" t="str">
        <f t="shared" si="3"/>
        <v>July</v>
      </c>
    </row>
    <row r="204" spans="1:8" ht="29.25" thickBot="1" x14ac:dyDescent="0.3">
      <c r="A204" s="3" t="s">
        <v>321</v>
      </c>
      <c r="B204" s="3" t="s">
        <v>659</v>
      </c>
      <c r="C204" s="3">
        <v>1180</v>
      </c>
      <c r="D204" s="3" t="s">
        <v>507</v>
      </c>
      <c r="E204" s="3">
        <v>11</v>
      </c>
      <c r="F204" s="4">
        <v>8.8000000000000007</v>
      </c>
      <c r="G204" s="4">
        <v>0.87</v>
      </c>
      <c r="H204" s="2" t="str">
        <f t="shared" si="3"/>
        <v>July</v>
      </c>
    </row>
    <row r="205" spans="1:8" ht="29.25" thickBot="1" x14ac:dyDescent="0.3">
      <c r="A205" s="3" t="s">
        <v>321</v>
      </c>
      <c r="B205" s="3" t="s">
        <v>659</v>
      </c>
      <c r="C205" s="3">
        <v>592</v>
      </c>
      <c r="D205" s="3" t="s">
        <v>517</v>
      </c>
      <c r="E205" s="3">
        <v>9</v>
      </c>
      <c r="F205" s="4">
        <v>13.41</v>
      </c>
      <c r="G205" s="4">
        <v>0</v>
      </c>
      <c r="H205" s="2" t="str">
        <f t="shared" si="3"/>
        <v>July</v>
      </c>
    </row>
    <row r="206" spans="1:8" ht="29.25" thickBot="1" x14ac:dyDescent="0.3">
      <c r="A206" s="3" t="s">
        <v>321</v>
      </c>
      <c r="B206" s="3" t="s">
        <v>659</v>
      </c>
      <c r="C206" s="3">
        <v>42525</v>
      </c>
      <c r="D206" s="3" t="s">
        <v>156</v>
      </c>
      <c r="E206" s="3">
        <v>6</v>
      </c>
      <c r="F206" s="4">
        <v>6.6</v>
      </c>
      <c r="G206" s="4">
        <v>0</v>
      </c>
      <c r="H206" s="2" t="str">
        <f t="shared" si="3"/>
        <v>July</v>
      </c>
    </row>
    <row r="207" spans="1:8" ht="29.25" thickBot="1" x14ac:dyDescent="0.3">
      <c r="A207" s="3" t="s">
        <v>321</v>
      </c>
      <c r="B207" s="3" t="s">
        <v>659</v>
      </c>
      <c r="C207" s="3">
        <v>45989</v>
      </c>
      <c r="D207" s="3" t="s">
        <v>157</v>
      </c>
      <c r="E207" s="3">
        <v>14</v>
      </c>
      <c r="F207" s="4">
        <v>15.4</v>
      </c>
      <c r="G207" s="4">
        <v>0</v>
      </c>
      <c r="H207" s="2" t="str">
        <f t="shared" si="3"/>
        <v>July</v>
      </c>
    </row>
    <row r="208" spans="1:8" ht="29.25" thickBot="1" x14ac:dyDescent="0.3">
      <c r="A208" s="3" t="s">
        <v>321</v>
      </c>
      <c r="B208" s="3" t="s">
        <v>659</v>
      </c>
      <c r="C208" s="3">
        <v>45777</v>
      </c>
      <c r="D208" s="3" t="s">
        <v>309</v>
      </c>
      <c r="E208" s="3">
        <v>21</v>
      </c>
      <c r="F208" s="4">
        <v>23.1</v>
      </c>
      <c r="G208" s="4">
        <v>0</v>
      </c>
      <c r="H208" s="2" t="str">
        <f t="shared" si="3"/>
        <v>July</v>
      </c>
    </row>
    <row r="209" spans="1:8" ht="29.25" thickBot="1" x14ac:dyDescent="0.3">
      <c r="A209" s="3" t="s">
        <v>321</v>
      </c>
      <c r="B209" s="3" t="s">
        <v>659</v>
      </c>
      <c r="C209" s="3">
        <v>1186</v>
      </c>
      <c r="D209" s="3" t="s">
        <v>158</v>
      </c>
      <c r="E209" s="3">
        <v>11</v>
      </c>
      <c r="F209" s="4">
        <v>24.2</v>
      </c>
      <c r="G209" s="4">
        <v>0</v>
      </c>
      <c r="H209" s="2" t="str">
        <f t="shared" si="3"/>
        <v>July</v>
      </c>
    </row>
    <row r="210" spans="1:8" ht="29.25" thickBot="1" x14ac:dyDescent="0.3">
      <c r="A210" s="3" t="s">
        <v>321</v>
      </c>
      <c r="B210" s="3" t="s">
        <v>659</v>
      </c>
      <c r="C210" s="3">
        <v>1171</v>
      </c>
      <c r="D210" s="3" t="s">
        <v>521</v>
      </c>
      <c r="E210" s="3">
        <v>23</v>
      </c>
      <c r="F210" s="4">
        <v>34.270000000000003</v>
      </c>
      <c r="G210" s="4">
        <v>0</v>
      </c>
      <c r="H210" s="2" t="str">
        <f t="shared" si="3"/>
        <v>July</v>
      </c>
    </row>
    <row r="211" spans="1:8" ht="29.25" thickBot="1" x14ac:dyDescent="0.3">
      <c r="A211" s="3" t="s">
        <v>321</v>
      </c>
      <c r="B211" s="3" t="s">
        <v>159</v>
      </c>
      <c r="C211" s="3">
        <v>751</v>
      </c>
      <c r="D211" s="3" t="s">
        <v>160</v>
      </c>
      <c r="E211" s="3">
        <v>21</v>
      </c>
      <c r="F211" s="4">
        <v>65.099999999999994</v>
      </c>
      <c r="G211" s="4">
        <v>6.11</v>
      </c>
      <c r="H211" s="2" t="str">
        <f t="shared" si="3"/>
        <v>July</v>
      </c>
    </row>
    <row r="212" spans="1:8" ht="29.25" thickBot="1" x14ac:dyDescent="0.3">
      <c r="A212" s="3" t="s">
        <v>321</v>
      </c>
      <c r="B212" s="3" t="s">
        <v>159</v>
      </c>
      <c r="C212" s="3">
        <v>752</v>
      </c>
      <c r="D212" s="3" t="s">
        <v>161</v>
      </c>
      <c r="E212" s="3">
        <v>57</v>
      </c>
      <c r="F212" s="4">
        <v>148.19999999999999</v>
      </c>
      <c r="G212" s="4">
        <v>14.24</v>
      </c>
      <c r="H212" s="2" t="str">
        <f t="shared" si="3"/>
        <v>July</v>
      </c>
    </row>
    <row r="213" spans="1:8" ht="29.25" thickBot="1" x14ac:dyDescent="0.3">
      <c r="A213" s="3" t="s">
        <v>321</v>
      </c>
      <c r="B213" s="3" t="s">
        <v>159</v>
      </c>
      <c r="C213" s="3">
        <v>753</v>
      </c>
      <c r="D213" s="3" t="s">
        <v>162</v>
      </c>
      <c r="E213" s="3">
        <v>128</v>
      </c>
      <c r="F213" s="4">
        <v>268.8</v>
      </c>
      <c r="G213" s="4">
        <v>25.57</v>
      </c>
      <c r="H213" s="2" t="str">
        <f t="shared" si="3"/>
        <v>July</v>
      </c>
    </row>
    <row r="214" spans="1:8" ht="29.25" thickBot="1" x14ac:dyDescent="0.3">
      <c r="A214" s="3" t="s">
        <v>321</v>
      </c>
      <c r="B214" s="3" t="s">
        <v>159</v>
      </c>
      <c r="C214" s="3">
        <v>3874853</v>
      </c>
      <c r="D214" s="3" t="s">
        <v>163</v>
      </c>
      <c r="E214" s="3">
        <v>15</v>
      </c>
      <c r="F214" s="4">
        <v>67.5</v>
      </c>
      <c r="G214" s="4">
        <v>6.45</v>
      </c>
      <c r="H214" s="2" t="str">
        <f t="shared" si="3"/>
        <v>July</v>
      </c>
    </row>
    <row r="215" spans="1:8" ht="29.25" thickBot="1" x14ac:dyDescent="0.3">
      <c r="A215" s="3" t="s">
        <v>321</v>
      </c>
      <c r="B215" s="3" t="s">
        <v>159</v>
      </c>
      <c r="C215" s="3">
        <v>3874852</v>
      </c>
      <c r="D215" s="3" t="s">
        <v>164</v>
      </c>
      <c r="E215" s="3">
        <v>22</v>
      </c>
      <c r="F215" s="4">
        <v>82.5</v>
      </c>
      <c r="G215" s="4">
        <v>7.92</v>
      </c>
      <c r="H215" s="2" t="str">
        <f t="shared" si="3"/>
        <v>July</v>
      </c>
    </row>
    <row r="216" spans="1:8" ht="29.25" thickBot="1" x14ac:dyDescent="0.3">
      <c r="A216" s="3" t="s">
        <v>321</v>
      </c>
      <c r="B216" s="3" t="s">
        <v>159</v>
      </c>
      <c r="C216" s="3">
        <v>1119</v>
      </c>
      <c r="D216" s="3" t="s">
        <v>523</v>
      </c>
      <c r="E216" s="3">
        <v>220</v>
      </c>
      <c r="F216" s="4">
        <v>242</v>
      </c>
      <c r="G216" s="4">
        <v>22.04</v>
      </c>
      <c r="H216" s="2" t="str">
        <f t="shared" si="3"/>
        <v>July</v>
      </c>
    </row>
    <row r="217" spans="1:8" ht="29.25" thickBot="1" x14ac:dyDescent="0.3">
      <c r="A217" s="3" t="s">
        <v>321</v>
      </c>
      <c r="B217" s="3" t="s">
        <v>159</v>
      </c>
      <c r="C217" s="3">
        <v>757</v>
      </c>
      <c r="D217" s="3" t="s">
        <v>166</v>
      </c>
      <c r="E217" s="3">
        <v>1</v>
      </c>
      <c r="F217" s="4">
        <v>3.95</v>
      </c>
      <c r="G217" s="4">
        <v>0.38</v>
      </c>
      <c r="H217" s="2" t="str">
        <f t="shared" si="3"/>
        <v>July</v>
      </c>
    </row>
    <row r="218" spans="1:8" ht="29.25" thickBot="1" x14ac:dyDescent="0.3">
      <c r="A218" s="3" t="s">
        <v>321</v>
      </c>
      <c r="B218" s="3" t="s">
        <v>159</v>
      </c>
      <c r="C218" s="3">
        <v>758</v>
      </c>
      <c r="D218" s="3" t="s">
        <v>167</v>
      </c>
      <c r="E218" s="3">
        <v>8</v>
      </c>
      <c r="F218" s="4">
        <v>27.2</v>
      </c>
      <c r="G218" s="4">
        <v>2.57</v>
      </c>
      <c r="H218" s="2" t="str">
        <f t="shared" si="3"/>
        <v>July</v>
      </c>
    </row>
    <row r="219" spans="1:8" ht="29.25" thickBot="1" x14ac:dyDescent="0.3">
      <c r="A219" s="3" t="s">
        <v>321</v>
      </c>
      <c r="B219" s="3" t="s">
        <v>159</v>
      </c>
      <c r="C219" s="3">
        <v>759</v>
      </c>
      <c r="D219" s="3" t="s">
        <v>168</v>
      </c>
      <c r="E219" s="3">
        <v>28</v>
      </c>
      <c r="F219" s="4">
        <v>79.8</v>
      </c>
      <c r="G219" s="4">
        <v>7.56</v>
      </c>
      <c r="H219" s="2" t="str">
        <f t="shared" si="3"/>
        <v>July</v>
      </c>
    </row>
    <row r="220" spans="1:8" ht="29.25" thickBot="1" x14ac:dyDescent="0.3">
      <c r="A220" s="3" t="s">
        <v>321</v>
      </c>
      <c r="B220" s="3" t="s">
        <v>159</v>
      </c>
      <c r="C220" s="3">
        <v>1004</v>
      </c>
      <c r="D220" s="3" t="s">
        <v>169</v>
      </c>
      <c r="E220" s="3">
        <v>6</v>
      </c>
      <c r="F220" s="4">
        <v>28.5</v>
      </c>
      <c r="G220" s="4">
        <v>2.7</v>
      </c>
      <c r="H220" s="2" t="str">
        <f t="shared" si="3"/>
        <v>July</v>
      </c>
    </row>
    <row r="221" spans="1:8" ht="43.5" thickBot="1" x14ac:dyDescent="0.3">
      <c r="A221" s="3" t="s">
        <v>321</v>
      </c>
      <c r="B221" s="3" t="s">
        <v>159</v>
      </c>
      <c r="C221" s="3">
        <v>1003</v>
      </c>
      <c r="D221" s="3" t="s">
        <v>170</v>
      </c>
      <c r="E221" s="3">
        <v>26</v>
      </c>
      <c r="F221" s="4">
        <v>109.2</v>
      </c>
      <c r="G221" s="4">
        <v>10.37</v>
      </c>
      <c r="H221" s="2" t="str">
        <f t="shared" si="3"/>
        <v>July</v>
      </c>
    </row>
    <row r="222" spans="1:8" ht="43.5" thickBot="1" x14ac:dyDescent="0.3">
      <c r="A222" s="3" t="s">
        <v>321</v>
      </c>
      <c r="B222" s="3" t="s">
        <v>159</v>
      </c>
      <c r="C222" s="3">
        <v>1002</v>
      </c>
      <c r="D222" s="3" t="s">
        <v>171</v>
      </c>
      <c r="E222" s="3">
        <v>13</v>
      </c>
      <c r="F222" s="4">
        <v>47.45</v>
      </c>
      <c r="G222" s="4">
        <v>4.55</v>
      </c>
      <c r="H222" s="2" t="str">
        <f t="shared" si="3"/>
        <v>July</v>
      </c>
    </row>
    <row r="223" spans="1:8" ht="29.25" thickBot="1" x14ac:dyDescent="0.3">
      <c r="A223" s="3" t="s">
        <v>321</v>
      </c>
      <c r="B223" s="3" t="s">
        <v>159</v>
      </c>
      <c r="C223" s="3">
        <v>760</v>
      </c>
      <c r="D223" s="3" t="s">
        <v>172</v>
      </c>
      <c r="E223" s="3">
        <v>31</v>
      </c>
      <c r="F223" s="4">
        <v>124</v>
      </c>
      <c r="G223" s="4">
        <v>11.78</v>
      </c>
      <c r="H223" s="2" t="str">
        <f t="shared" si="3"/>
        <v>July</v>
      </c>
    </row>
    <row r="224" spans="1:8" ht="29.25" thickBot="1" x14ac:dyDescent="0.3">
      <c r="A224" s="3" t="s">
        <v>321</v>
      </c>
      <c r="B224" s="3" t="s">
        <v>159</v>
      </c>
      <c r="C224" s="3">
        <v>761</v>
      </c>
      <c r="D224" s="3" t="s">
        <v>173</v>
      </c>
      <c r="E224" s="3">
        <v>34</v>
      </c>
      <c r="F224" s="4">
        <v>124.1</v>
      </c>
      <c r="G224" s="4">
        <v>11.88</v>
      </c>
      <c r="H224" s="2" t="str">
        <f t="shared" si="3"/>
        <v>July</v>
      </c>
    </row>
    <row r="225" spans="1:8" ht="29.25" thickBot="1" x14ac:dyDescent="0.3">
      <c r="A225" s="3" t="s">
        <v>321</v>
      </c>
      <c r="B225" s="3" t="s">
        <v>159</v>
      </c>
      <c r="C225" s="3">
        <v>762</v>
      </c>
      <c r="D225" s="3" t="s">
        <v>174</v>
      </c>
      <c r="E225" s="3">
        <v>16</v>
      </c>
      <c r="F225" s="4">
        <v>52.8</v>
      </c>
      <c r="G225" s="4">
        <v>4.9800000000000004</v>
      </c>
      <c r="H225" s="2" t="str">
        <f t="shared" si="3"/>
        <v>July</v>
      </c>
    </row>
    <row r="226" spans="1:8" ht="29.25" thickBot="1" x14ac:dyDescent="0.3">
      <c r="A226" s="3" t="s">
        <v>321</v>
      </c>
      <c r="B226" s="3" t="s">
        <v>159</v>
      </c>
      <c r="C226" s="3">
        <v>763</v>
      </c>
      <c r="D226" s="3" t="s">
        <v>179</v>
      </c>
      <c r="E226" s="3">
        <v>63</v>
      </c>
      <c r="F226" s="4">
        <v>160.65</v>
      </c>
      <c r="G226" s="4">
        <v>15.13</v>
      </c>
      <c r="H226" s="2" t="str">
        <f t="shared" si="3"/>
        <v>July</v>
      </c>
    </row>
    <row r="227" spans="1:8" ht="29.25" thickBot="1" x14ac:dyDescent="0.3">
      <c r="A227" s="3" t="s">
        <v>321</v>
      </c>
      <c r="B227" s="3" t="s">
        <v>159</v>
      </c>
      <c r="C227" s="3">
        <v>764</v>
      </c>
      <c r="D227" s="3" t="s">
        <v>180</v>
      </c>
      <c r="E227" s="3">
        <v>90</v>
      </c>
      <c r="F227" s="4">
        <v>189</v>
      </c>
      <c r="G227" s="4">
        <v>17.98</v>
      </c>
      <c r="H227" s="2" t="str">
        <f t="shared" si="3"/>
        <v>July</v>
      </c>
    </row>
    <row r="228" spans="1:8" ht="29.25" thickBot="1" x14ac:dyDescent="0.3">
      <c r="A228" s="3" t="s">
        <v>321</v>
      </c>
      <c r="B228" s="3" t="s">
        <v>159</v>
      </c>
      <c r="C228" s="3">
        <v>766</v>
      </c>
      <c r="D228" s="3" t="s">
        <v>181</v>
      </c>
      <c r="E228" s="3">
        <v>180</v>
      </c>
      <c r="F228" s="4">
        <v>315</v>
      </c>
      <c r="G228" s="4">
        <v>30.53</v>
      </c>
      <c r="H228" s="2" t="str">
        <f t="shared" si="3"/>
        <v>July</v>
      </c>
    </row>
    <row r="229" spans="1:8" ht="29.25" thickBot="1" x14ac:dyDescent="0.3">
      <c r="A229" s="3" t="s">
        <v>321</v>
      </c>
      <c r="B229" s="3" t="s">
        <v>159</v>
      </c>
      <c r="C229" s="3">
        <v>1113</v>
      </c>
      <c r="D229" s="3" t="s">
        <v>186</v>
      </c>
      <c r="E229" s="3">
        <v>24</v>
      </c>
      <c r="F229" s="4">
        <v>50.4</v>
      </c>
      <c r="G229" s="4">
        <v>4.8</v>
      </c>
      <c r="H229" s="2" t="str">
        <f t="shared" si="3"/>
        <v>July</v>
      </c>
    </row>
    <row r="230" spans="1:8" ht="29.25" thickBot="1" x14ac:dyDescent="0.3">
      <c r="A230" s="3" t="s">
        <v>321</v>
      </c>
      <c r="B230" s="3" t="s">
        <v>159</v>
      </c>
      <c r="C230" s="3">
        <v>1112</v>
      </c>
      <c r="D230" s="3" t="s">
        <v>187</v>
      </c>
      <c r="E230" s="3">
        <v>7</v>
      </c>
      <c r="F230" s="4">
        <v>11.2</v>
      </c>
      <c r="G230" s="4">
        <v>1.05</v>
      </c>
      <c r="H230" s="2" t="str">
        <f t="shared" si="3"/>
        <v>July</v>
      </c>
    </row>
    <row r="231" spans="1:8" ht="29.25" thickBot="1" x14ac:dyDescent="0.3">
      <c r="A231" s="3" t="s">
        <v>321</v>
      </c>
      <c r="B231" s="3" t="s">
        <v>159</v>
      </c>
      <c r="C231" s="3">
        <v>1114</v>
      </c>
      <c r="D231" s="3" t="s">
        <v>188</v>
      </c>
      <c r="E231" s="3">
        <v>2</v>
      </c>
      <c r="F231" s="4">
        <v>5.2</v>
      </c>
      <c r="G231" s="4">
        <v>0.5</v>
      </c>
      <c r="H231" s="2" t="str">
        <f t="shared" si="3"/>
        <v>July</v>
      </c>
    </row>
    <row r="232" spans="1:8" ht="29.25" thickBot="1" x14ac:dyDescent="0.3">
      <c r="A232" s="3" t="s">
        <v>321</v>
      </c>
      <c r="B232" s="3" t="s">
        <v>159</v>
      </c>
      <c r="C232" s="3">
        <v>787</v>
      </c>
      <c r="D232" s="3" t="s">
        <v>189</v>
      </c>
      <c r="E232" s="3">
        <v>143</v>
      </c>
      <c r="F232" s="4">
        <v>50.05</v>
      </c>
      <c r="G232" s="4">
        <v>4.72</v>
      </c>
      <c r="H232" s="2" t="str">
        <f t="shared" si="3"/>
        <v>July</v>
      </c>
    </row>
    <row r="233" spans="1:8" ht="29.25" thickBot="1" x14ac:dyDescent="0.3">
      <c r="A233" s="3" t="s">
        <v>321</v>
      </c>
      <c r="B233" s="3" t="s">
        <v>159</v>
      </c>
      <c r="C233" s="3">
        <v>768</v>
      </c>
      <c r="D233" s="3" t="s">
        <v>190</v>
      </c>
      <c r="E233" s="3">
        <v>48</v>
      </c>
      <c r="F233" s="4">
        <v>24</v>
      </c>
      <c r="G233" s="4">
        <v>2.25</v>
      </c>
      <c r="H233" s="2" t="str">
        <f t="shared" si="3"/>
        <v>July</v>
      </c>
    </row>
    <row r="234" spans="1:8" ht="43.5" thickBot="1" x14ac:dyDescent="0.3">
      <c r="A234" s="3" t="s">
        <v>321</v>
      </c>
      <c r="B234" s="3" t="s">
        <v>159</v>
      </c>
      <c r="C234" s="3">
        <v>771</v>
      </c>
      <c r="D234" s="3" t="s">
        <v>191</v>
      </c>
      <c r="E234" s="3">
        <v>3</v>
      </c>
      <c r="F234" s="4">
        <v>11.25</v>
      </c>
      <c r="G234" s="4">
        <v>1.08</v>
      </c>
      <c r="H234" s="2" t="str">
        <f t="shared" si="3"/>
        <v>July</v>
      </c>
    </row>
    <row r="235" spans="1:8" ht="43.5" thickBot="1" x14ac:dyDescent="0.3">
      <c r="A235" s="3" t="s">
        <v>321</v>
      </c>
      <c r="B235" s="3" t="s">
        <v>159</v>
      </c>
      <c r="C235" s="3">
        <v>772</v>
      </c>
      <c r="D235" s="3" t="s">
        <v>192</v>
      </c>
      <c r="E235" s="3">
        <v>11</v>
      </c>
      <c r="F235" s="4">
        <v>35.75</v>
      </c>
      <c r="G235" s="4">
        <v>3.39</v>
      </c>
      <c r="H235" s="2" t="str">
        <f t="shared" si="3"/>
        <v>July</v>
      </c>
    </row>
    <row r="236" spans="1:8" ht="43.5" thickBot="1" x14ac:dyDescent="0.3">
      <c r="A236" s="3" t="s">
        <v>321</v>
      </c>
      <c r="B236" s="3" t="s">
        <v>159</v>
      </c>
      <c r="C236" s="3">
        <v>773</v>
      </c>
      <c r="D236" s="3" t="s">
        <v>193</v>
      </c>
      <c r="E236" s="3">
        <v>14</v>
      </c>
      <c r="F236" s="4">
        <v>38.5</v>
      </c>
      <c r="G236" s="4">
        <v>3.64</v>
      </c>
      <c r="H236" s="2" t="str">
        <f t="shared" si="3"/>
        <v>July</v>
      </c>
    </row>
    <row r="237" spans="1:8" ht="29.25" thickBot="1" x14ac:dyDescent="0.3">
      <c r="A237" s="3" t="s">
        <v>321</v>
      </c>
      <c r="B237" s="3" t="s">
        <v>159</v>
      </c>
      <c r="C237" s="3">
        <v>774</v>
      </c>
      <c r="D237" s="3" t="s">
        <v>194</v>
      </c>
      <c r="E237" s="3">
        <v>117</v>
      </c>
      <c r="F237" s="4">
        <v>193.05</v>
      </c>
      <c r="G237" s="4">
        <v>18.649999999999999</v>
      </c>
      <c r="H237" s="2" t="str">
        <f t="shared" si="3"/>
        <v>July</v>
      </c>
    </row>
    <row r="238" spans="1:8" ht="29.25" thickBot="1" x14ac:dyDescent="0.3">
      <c r="A238" s="3" t="s">
        <v>321</v>
      </c>
      <c r="B238" s="3" t="s">
        <v>159</v>
      </c>
      <c r="C238" s="3">
        <v>793</v>
      </c>
      <c r="D238" s="3" t="s">
        <v>195</v>
      </c>
      <c r="E238" s="3">
        <v>48</v>
      </c>
      <c r="F238" s="4">
        <v>105.6</v>
      </c>
      <c r="G238" s="4">
        <v>10.08</v>
      </c>
      <c r="H238" s="2" t="str">
        <f t="shared" si="3"/>
        <v>July</v>
      </c>
    </row>
    <row r="239" spans="1:8" ht="29.25" thickBot="1" x14ac:dyDescent="0.3">
      <c r="A239" s="3" t="s">
        <v>321</v>
      </c>
      <c r="B239" s="3" t="s">
        <v>159</v>
      </c>
      <c r="C239" s="3">
        <v>794</v>
      </c>
      <c r="D239" s="3" t="s">
        <v>196</v>
      </c>
      <c r="E239" s="3">
        <v>54</v>
      </c>
      <c r="F239" s="4">
        <v>140.4</v>
      </c>
      <c r="G239" s="4">
        <v>13.48</v>
      </c>
      <c r="H239" s="2" t="str">
        <f t="shared" si="3"/>
        <v>July</v>
      </c>
    </row>
    <row r="240" spans="1:8" ht="29.25" thickBot="1" x14ac:dyDescent="0.3">
      <c r="A240" s="3" t="s">
        <v>321</v>
      </c>
      <c r="B240" s="3" t="s">
        <v>159</v>
      </c>
      <c r="C240" s="3">
        <v>795</v>
      </c>
      <c r="D240" s="3" t="s">
        <v>197</v>
      </c>
      <c r="E240" s="3">
        <v>31</v>
      </c>
      <c r="F240" s="4">
        <v>93</v>
      </c>
      <c r="G240" s="4">
        <v>8.69</v>
      </c>
      <c r="H240" s="2" t="str">
        <f t="shared" si="3"/>
        <v>July</v>
      </c>
    </row>
    <row r="241" spans="1:8" ht="29.25" thickBot="1" x14ac:dyDescent="0.3">
      <c r="A241" s="3" t="s">
        <v>321</v>
      </c>
      <c r="B241" s="3" t="s">
        <v>159</v>
      </c>
      <c r="C241" s="3">
        <v>775</v>
      </c>
      <c r="D241" s="3" t="s">
        <v>198</v>
      </c>
      <c r="E241" s="3">
        <v>26</v>
      </c>
      <c r="F241" s="4">
        <v>109.2</v>
      </c>
      <c r="G241" s="4">
        <v>10.4</v>
      </c>
      <c r="H241" s="2" t="str">
        <f t="shared" si="3"/>
        <v>July</v>
      </c>
    </row>
    <row r="242" spans="1:8" ht="29.25" thickBot="1" x14ac:dyDescent="0.3">
      <c r="A242" s="3" t="s">
        <v>321</v>
      </c>
      <c r="B242" s="3" t="s">
        <v>159</v>
      </c>
      <c r="C242" s="3">
        <v>776</v>
      </c>
      <c r="D242" s="3" t="s">
        <v>199</v>
      </c>
      <c r="E242" s="3">
        <v>138</v>
      </c>
      <c r="F242" s="4">
        <v>503.7</v>
      </c>
      <c r="G242" s="4">
        <v>48.2</v>
      </c>
      <c r="H242" s="2" t="str">
        <f t="shared" si="3"/>
        <v>July</v>
      </c>
    </row>
    <row r="243" spans="1:8" ht="29.25" thickBot="1" x14ac:dyDescent="0.3">
      <c r="A243" s="3" t="s">
        <v>321</v>
      </c>
      <c r="B243" s="3" t="s">
        <v>159</v>
      </c>
      <c r="C243" s="3">
        <v>777</v>
      </c>
      <c r="D243" s="3" t="s">
        <v>200</v>
      </c>
      <c r="E243" s="3">
        <v>211</v>
      </c>
      <c r="F243" s="4">
        <v>654.1</v>
      </c>
      <c r="G243" s="4">
        <v>61.29</v>
      </c>
      <c r="H243" s="2" t="str">
        <f t="shared" si="3"/>
        <v>July</v>
      </c>
    </row>
    <row r="244" spans="1:8" ht="29.25" thickBot="1" x14ac:dyDescent="0.3">
      <c r="A244" s="3" t="s">
        <v>321</v>
      </c>
      <c r="B244" s="3" t="s">
        <v>159</v>
      </c>
      <c r="C244" s="3">
        <v>778</v>
      </c>
      <c r="D244" s="3" t="s">
        <v>204</v>
      </c>
      <c r="E244" s="3">
        <v>11</v>
      </c>
      <c r="F244" s="4">
        <v>46.75</v>
      </c>
      <c r="G244" s="4">
        <v>4.4000000000000004</v>
      </c>
      <c r="H244" s="2" t="str">
        <f t="shared" si="3"/>
        <v>July</v>
      </c>
    </row>
    <row r="245" spans="1:8" ht="29.25" thickBot="1" x14ac:dyDescent="0.3">
      <c r="A245" s="3" t="s">
        <v>321</v>
      </c>
      <c r="B245" s="3" t="s">
        <v>159</v>
      </c>
      <c r="C245" s="3">
        <v>779</v>
      </c>
      <c r="D245" s="3" t="s">
        <v>205</v>
      </c>
      <c r="E245" s="3">
        <v>51</v>
      </c>
      <c r="F245" s="4">
        <v>188.7</v>
      </c>
      <c r="G245" s="4">
        <v>17.87</v>
      </c>
      <c r="H245" s="2" t="str">
        <f t="shared" si="3"/>
        <v>July</v>
      </c>
    </row>
    <row r="246" spans="1:8" ht="29.25" thickBot="1" x14ac:dyDescent="0.3">
      <c r="A246" s="3" t="s">
        <v>321</v>
      </c>
      <c r="B246" s="3" t="s">
        <v>159</v>
      </c>
      <c r="C246" s="3">
        <v>780</v>
      </c>
      <c r="D246" s="3" t="s">
        <v>206</v>
      </c>
      <c r="E246" s="3">
        <v>69</v>
      </c>
      <c r="F246" s="4">
        <v>217.35</v>
      </c>
      <c r="G246" s="4">
        <v>20.7</v>
      </c>
      <c r="H246" s="2" t="str">
        <f t="shared" si="3"/>
        <v>July</v>
      </c>
    </row>
    <row r="247" spans="1:8" ht="29.25" thickBot="1" x14ac:dyDescent="0.3">
      <c r="A247" s="3" t="s">
        <v>321</v>
      </c>
      <c r="B247" s="3" t="s">
        <v>159</v>
      </c>
      <c r="C247" s="3">
        <v>789</v>
      </c>
      <c r="D247" s="3" t="s">
        <v>210</v>
      </c>
      <c r="E247" s="3">
        <v>62</v>
      </c>
      <c r="F247" s="4">
        <v>31</v>
      </c>
      <c r="G247" s="4">
        <v>2.91</v>
      </c>
      <c r="H247" s="2" t="str">
        <f t="shared" si="3"/>
        <v>July</v>
      </c>
    </row>
    <row r="248" spans="1:8" ht="29.25" thickBot="1" x14ac:dyDescent="0.3">
      <c r="A248" s="3" t="s">
        <v>321</v>
      </c>
      <c r="B248" s="3" t="s">
        <v>159</v>
      </c>
      <c r="C248" s="3">
        <v>783</v>
      </c>
      <c r="D248" s="3" t="s">
        <v>212</v>
      </c>
      <c r="E248" s="3">
        <v>1</v>
      </c>
      <c r="F248" s="4">
        <v>1.95</v>
      </c>
      <c r="G248" s="4">
        <v>0.19</v>
      </c>
      <c r="H248" s="2" t="str">
        <f t="shared" si="3"/>
        <v>July</v>
      </c>
    </row>
    <row r="249" spans="1:8" ht="29.25" thickBot="1" x14ac:dyDescent="0.3">
      <c r="A249" s="3" t="s">
        <v>321</v>
      </c>
      <c r="B249" s="3" t="s">
        <v>159</v>
      </c>
      <c r="C249" s="3">
        <v>784</v>
      </c>
      <c r="D249" s="3" t="s">
        <v>213</v>
      </c>
      <c r="E249" s="3">
        <v>3</v>
      </c>
      <c r="F249" s="4">
        <v>4.95</v>
      </c>
      <c r="G249" s="4">
        <v>0.46</v>
      </c>
      <c r="H249" s="2" t="str">
        <f t="shared" si="3"/>
        <v>July</v>
      </c>
    </row>
    <row r="250" spans="1:8" ht="29.25" thickBot="1" x14ac:dyDescent="0.3">
      <c r="A250" s="3" t="s">
        <v>321</v>
      </c>
      <c r="B250" s="3" t="s">
        <v>159</v>
      </c>
      <c r="C250" s="3">
        <v>1008</v>
      </c>
      <c r="D250" s="3" t="s">
        <v>214</v>
      </c>
      <c r="E250" s="3">
        <v>6</v>
      </c>
      <c r="F250" s="4">
        <v>29.7</v>
      </c>
      <c r="G250" s="4">
        <v>2.82</v>
      </c>
      <c r="H250" s="2" t="str">
        <f t="shared" si="3"/>
        <v>July</v>
      </c>
    </row>
    <row r="251" spans="1:8" ht="29.25" thickBot="1" x14ac:dyDescent="0.3">
      <c r="A251" s="3" t="s">
        <v>321</v>
      </c>
      <c r="B251" s="3" t="s">
        <v>159</v>
      </c>
      <c r="C251" s="3">
        <v>1007</v>
      </c>
      <c r="D251" s="3" t="s">
        <v>215</v>
      </c>
      <c r="E251" s="3">
        <v>43</v>
      </c>
      <c r="F251" s="4">
        <v>189.2</v>
      </c>
      <c r="G251" s="4">
        <v>18.04</v>
      </c>
      <c r="H251" s="2" t="str">
        <f t="shared" si="3"/>
        <v>July</v>
      </c>
    </row>
    <row r="252" spans="1:8" ht="29.25" thickBot="1" x14ac:dyDescent="0.3">
      <c r="A252" s="3" t="s">
        <v>321</v>
      </c>
      <c r="B252" s="3" t="s">
        <v>159</v>
      </c>
      <c r="C252" s="3">
        <v>1006</v>
      </c>
      <c r="D252" s="3" t="s">
        <v>216</v>
      </c>
      <c r="E252" s="3">
        <v>21</v>
      </c>
      <c r="F252" s="4">
        <v>80.849999999999994</v>
      </c>
      <c r="G252" s="4">
        <v>7.74</v>
      </c>
      <c r="H252" s="2" t="str">
        <f t="shared" si="3"/>
        <v>July</v>
      </c>
    </row>
    <row r="253" spans="1:8" ht="29.25" thickBot="1" x14ac:dyDescent="0.3">
      <c r="A253" s="3" t="s">
        <v>321</v>
      </c>
      <c r="B253" s="3" t="s">
        <v>217</v>
      </c>
      <c r="C253" s="3">
        <v>10</v>
      </c>
      <c r="D253" s="3" t="s">
        <v>218</v>
      </c>
      <c r="E253" s="3">
        <v>35</v>
      </c>
      <c r="F253" s="4">
        <v>35</v>
      </c>
      <c r="G253" s="4">
        <v>0</v>
      </c>
      <c r="H253" s="2" t="str">
        <f t="shared" si="3"/>
        <v>July</v>
      </c>
    </row>
    <row r="254" spans="1:8" ht="29.25" thickBot="1" x14ac:dyDescent="0.3">
      <c r="A254" s="3" t="s">
        <v>321</v>
      </c>
      <c r="B254" s="3" t="s">
        <v>217</v>
      </c>
      <c r="C254" s="3">
        <v>1222</v>
      </c>
      <c r="D254" s="3" t="s">
        <v>531</v>
      </c>
      <c r="E254" s="3">
        <v>34</v>
      </c>
      <c r="F254" s="4">
        <v>34</v>
      </c>
      <c r="G254" s="4">
        <v>0</v>
      </c>
      <c r="H254" s="2" t="str">
        <f t="shared" si="3"/>
        <v>July</v>
      </c>
    </row>
    <row r="255" spans="1:8" ht="29.25" thickBot="1" x14ac:dyDescent="0.3">
      <c r="A255" s="3" t="s">
        <v>321</v>
      </c>
      <c r="B255" s="3" t="s">
        <v>660</v>
      </c>
      <c r="C255" s="3">
        <v>1901</v>
      </c>
      <c r="D255" s="3" t="s">
        <v>221</v>
      </c>
      <c r="E255" s="3">
        <v>232</v>
      </c>
      <c r="F255" s="4">
        <v>649.6</v>
      </c>
      <c r="G255" s="4">
        <v>62.01</v>
      </c>
      <c r="H255" s="2" t="str">
        <f t="shared" si="3"/>
        <v>July</v>
      </c>
    </row>
    <row r="256" spans="1:8" ht="29.25" thickBot="1" x14ac:dyDescent="0.3">
      <c r="A256" s="3" t="s">
        <v>321</v>
      </c>
      <c r="B256" s="3" t="s">
        <v>660</v>
      </c>
      <c r="C256" s="3">
        <v>1903</v>
      </c>
      <c r="D256" s="3" t="s">
        <v>222</v>
      </c>
      <c r="E256" s="3">
        <v>38</v>
      </c>
      <c r="F256" s="4">
        <v>114</v>
      </c>
      <c r="G256" s="4">
        <v>10.7</v>
      </c>
      <c r="H256" s="2" t="str">
        <f t="shared" si="3"/>
        <v>July</v>
      </c>
    </row>
    <row r="257" spans="1:8" ht="29.25" thickBot="1" x14ac:dyDescent="0.3">
      <c r="A257" s="3" t="s">
        <v>321</v>
      </c>
      <c r="B257" s="3" t="s">
        <v>650</v>
      </c>
      <c r="C257" s="3">
        <v>1573</v>
      </c>
      <c r="D257" s="3" t="s">
        <v>532</v>
      </c>
      <c r="E257" s="3">
        <v>18</v>
      </c>
      <c r="F257" s="4">
        <v>135</v>
      </c>
      <c r="G257" s="4">
        <v>0</v>
      </c>
      <c r="H257" s="2" t="str">
        <f t="shared" si="3"/>
        <v>July</v>
      </c>
    </row>
    <row r="258" spans="1:8" ht="29.25" thickBot="1" x14ac:dyDescent="0.3">
      <c r="A258" s="3" t="s">
        <v>321</v>
      </c>
      <c r="B258" s="3" t="s">
        <v>650</v>
      </c>
      <c r="C258" s="3">
        <v>1547</v>
      </c>
      <c r="D258" s="3" t="s">
        <v>227</v>
      </c>
      <c r="E258" s="3">
        <v>24</v>
      </c>
      <c r="F258" s="4">
        <v>186</v>
      </c>
      <c r="G258" s="4">
        <v>0</v>
      </c>
      <c r="H258" s="2" t="str">
        <f t="shared" si="3"/>
        <v>July</v>
      </c>
    </row>
    <row r="259" spans="1:8" ht="29.25" thickBot="1" x14ac:dyDescent="0.3">
      <c r="A259" s="3" t="s">
        <v>321</v>
      </c>
      <c r="B259" s="3" t="s">
        <v>650</v>
      </c>
      <c r="C259" s="3">
        <v>1569</v>
      </c>
      <c r="D259" s="3" t="s">
        <v>533</v>
      </c>
      <c r="E259" s="3">
        <v>28</v>
      </c>
      <c r="F259" s="4">
        <v>168</v>
      </c>
      <c r="G259" s="4">
        <v>0</v>
      </c>
      <c r="H259" s="2" t="str">
        <f t="shared" ref="H259:H274" si="4">"July"</f>
        <v>July</v>
      </c>
    </row>
    <row r="260" spans="1:8" ht="29.25" thickBot="1" x14ac:dyDescent="0.3">
      <c r="A260" s="3" t="s">
        <v>321</v>
      </c>
      <c r="B260" s="3" t="s">
        <v>650</v>
      </c>
      <c r="C260" s="3">
        <v>1567</v>
      </c>
      <c r="D260" s="3" t="s">
        <v>292</v>
      </c>
      <c r="E260" s="3">
        <v>20</v>
      </c>
      <c r="F260" s="4">
        <v>110</v>
      </c>
      <c r="G260" s="4">
        <v>0</v>
      </c>
      <c r="H260" s="2" t="str">
        <f t="shared" si="4"/>
        <v>July</v>
      </c>
    </row>
    <row r="261" spans="1:8" ht="29.25" thickBot="1" x14ac:dyDescent="0.3">
      <c r="A261" s="3" t="s">
        <v>321</v>
      </c>
      <c r="B261" s="3" t="s">
        <v>650</v>
      </c>
      <c r="C261" s="3">
        <v>1551</v>
      </c>
      <c r="D261" s="3" t="s">
        <v>228</v>
      </c>
      <c r="E261" s="3">
        <v>27</v>
      </c>
      <c r="F261" s="4">
        <v>209.25</v>
      </c>
      <c r="G261" s="4">
        <v>0</v>
      </c>
      <c r="H261" s="2" t="str">
        <f t="shared" si="4"/>
        <v>July</v>
      </c>
    </row>
    <row r="262" spans="1:8" ht="29.25" thickBot="1" x14ac:dyDescent="0.3">
      <c r="A262" s="3" t="s">
        <v>321</v>
      </c>
      <c r="B262" s="3" t="s">
        <v>650</v>
      </c>
      <c r="C262" s="3">
        <v>1556</v>
      </c>
      <c r="D262" s="3" t="s">
        <v>230</v>
      </c>
      <c r="E262" s="3">
        <v>20</v>
      </c>
      <c r="F262" s="4">
        <v>110</v>
      </c>
      <c r="G262" s="4">
        <v>0</v>
      </c>
      <c r="H262" s="2" t="str">
        <f t="shared" si="4"/>
        <v>July</v>
      </c>
    </row>
    <row r="263" spans="1:8" ht="29.25" thickBot="1" x14ac:dyDescent="0.3">
      <c r="A263" s="3" t="s">
        <v>321</v>
      </c>
      <c r="B263" s="3" t="s">
        <v>650</v>
      </c>
      <c r="C263" s="3">
        <v>1558</v>
      </c>
      <c r="D263" s="3" t="s">
        <v>232</v>
      </c>
      <c r="E263" s="3">
        <v>27</v>
      </c>
      <c r="F263" s="4">
        <v>122.85</v>
      </c>
      <c r="G263" s="4">
        <v>0</v>
      </c>
      <c r="H263" s="2" t="str">
        <f t="shared" si="4"/>
        <v>July</v>
      </c>
    </row>
    <row r="264" spans="1:8" ht="29.25" thickBot="1" x14ac:dyDescent="0.3">
      <c r="A264" s="3" t="s">
        <v>321</v>
      </c>
      <c r="B264" s="3" t="s">
        <v>650</v>
      </c>
      <c r="C264" s="3">
        <v>1552</v>
      </c>
      <c r="D264" s="3" t="s">
        <v>234</v>
      </c>
      <c r="E264" s="3">
        <v>23</v>
      </c>
      <c r="F264" s="4">
        <v>155.25</v>
      </c>
      <c r="G264" s="4">
        <v>0</v>
      </c>
      <c r="H264" s="2" t="str">
        <f t="shared" si="4"/>
        <v>July</v>
      </c>
    </row>
    <row r="265" spans="1:8" ht="29.25" thickBot="1" x14ac:dyDescent="0.3">
      <c r="A265" s="3" t="s">
        <v>321</v>
      </c>
      <c r="B265" s="3" t="s">
        <v>650</v>
      </c>
      <c r="C265" s="3">
        <v>1570</v>
      </c>
      <c r="D265" s="3" t="s">
        <v>235</v>
      </c>
      <c r="E265" s="3">
        <v>17</v>
      </c>
      <c r="F265" s="4">
        <v>59.5</v>
      </c>
      <c r="G265" s="4">
        <v>0</v>
      </c>
      <c r="H265" s="2" t="str">
        <f t="shared" si="4"/>
        <v>July</v>
      </c>
    </row>
    <row r="266" spans="1:8" ht="29.25" thickBot="1" x14ac:dyDescent="0.3">
      <c r="A266" s="3" t="s">
        <v>321</v>
      </c>
      <c r="B266" s="3" t="s">
        <v>650</v>
      </c>
      <c r="C266" s="3">
        <v>1568</v>
      </c>
      <c r="D266" s="3" t="s">
        <v>534</v>
      </c>
      <c r="E266" s="3">
        <v>18</v>
      </c>
      <c r="F266" s="4">
        <v>90</v>
      </c>
      <c r="G266" s="4">
        <v>0</v>
      </c>
      <c r="H266" s="2" t="str">
        <f t="shared" si="4"/>
        <v>July</v>
      </c>
    </row>
    <row r="267" spans="1:8" ht="29.25" thickBot="1" x14ac:dyDescent="0.3">
      <c r="A267" s="3" t="s">
        <v>321</v>
      </c>
      <c r="B267" s="3" t="s">
        <v>650</v>
      </c>
      <c r="C267" s="3">
        <v>1565</v>
      </c>
      <c r="D267" s="3" t="s">
        <v>241</v>
      </c>
      <c r="E267" s="3">
        <v>14</v>
      </c>
      <c r="F267" s="4">
        <v>63.7</v>
      </c>
      <c r="G267" s="4">
        <v>0</v>
      </c>
      <c r="H267" s="2" t="str">
        <f t="shared" si="4"/>
        <v>July</v>
      </c>
    </row>
    <row r="268" spans="1:8" ht="29.25" thickBot="1" x14ac:dyDescent="0.3">
      <c r="A268" s="3" t="s">
        <v>321</v>
      </c>
      <c r="B268" s="3" t="s">
        <v>650</v>
      </c>
      <c r="C268" s="3">
        <v>1517</v>
      </c>
      <c r="D268" s="3" t="s">
        <v>242</v>
      </c>
      <c r="E268" s="3">
        <v>11</v>
      </c>
      <c r="F268" s="4">
        <v>60.5</v>
      </c>
      <c r="G268" s="4">
        <v>5.72</v>
      </c>
      <c r="H268" s="2" t="str">
        <f t="shared" si="4"/>
        <v>July</v>
      </c>
    </row>
    <row r="269" spans="1:8" ht="29.25" thickBot="1" x14ac:dyDescent="0.3">
      <c r="A269" s="3" t="s">
        <v>321</v>
      </c>
      <c r="B269" s="3" t="s">
        <v>650</v>
      </c>
      <c r="C269" s="3">
        <v>1566</v>
      </c>
      <c r="D269" s="3" t="s">
        <v>243</v>
      </c>
      <c r="E269" s="3">
        <v>22</v>
      </c>
      <c r="F269" s="4">
        <v>148.5</v>
      </c>
      <c r="G269" s="4">
        <v>0</v>
      </c>
      <c r="H269" s="2" t="str">
        <f t="shared" si="4"/>
        <v>July</v>
      </c>
    </row>
    <row r="270" spans="1:8" ht="29.25" thickBot="1" x14ac:dyDescent="0.3">
      <c r="A270" s="3" t="s">
        <v>321</v>
      </c>
      <c r="B270" s="3" t="s">
        <v>244</v>
      </c>
      <c r="C270" s="3">
        <v>1442</v>
      </c>
      <c r="D270" s="3" t="s">
        <v>535</v>
      </c>
      <c r="E270" s="3">
        <v>67</v>
      </c>
      <c r="F270" s="4">
        <v>267.33</v>
      </c>
      <c r="G270" s="4">
        <v>25.43</v>
      </c>
      <c r="H270" s="2" t="str">
        <f t="shared" si="4"/>
        <v>July</v>
      </c>
    </row>
    <row r="271" spans="1:8" ht="29.25" thickBot="1" x14ac:dyDescent="0.3">
      <c r="A271" s="3" t="s">
        <v>321</v>
      </c>
      <c r="B271" s="3" t="s">
        <v>244</v>
      </c>
      <c r="C271" s="3">
        <v>168</v>
      </c>
      <c r="D271" s="3" t="s">
        <v>536</v>
      </c>
      <c r="E271" s="3">
        <v>72</v>
      </c>
      <c r="F271" s="4">
        <v>236.88</v>
      </c>
      <c r="G271" s="4">
        <v>0</v>
      </c>
      <c r="H271" s="2" t="str">
        <f t="shared" si="4"/>
        <v>July</v>
      </c>
    </row>
    <row r="272" spans="1:8" ht="29.25" thickBot="1" x14ac:dyDescent="0.3">
      <c r="A272" s="3" t="s">
        <v>321</v>
      </c>
      <c r="B272" s="3" t="s">
        <v>244</v>
      </c>
      <c r="C272" s="3">
        <v>1428</v>
      </c>
      <c r="D272" s="3" t="s">
        <v>247</v>
      </c>
      <c r="E272" s="3">
        <v>63</v>
      </c>
      <c r="F272" s="4">
        <v>315</v>
      </c>
      <c r="G272" s="4">
        <v>0</v>
      </c>
      <c r="H272" s="2" t="str">
        <f t="shared" si="4"/>
        <v>July</v>
      </c>
    </row>
    <row r="273" spans="1:8" ht="29.25" thickBot="1" x14ac:dyDescent="0.3">
      <c r="A273" s="3" t="s">
        <v>321</v>
      </c>
      <c r="B273" s="3" t="s">
        <v>244</v>
      </c>
      <c r="C273" s="3">
        <v>1451</v>
      </c>
      <c r="D273" s="3" t="s">
        <v>248</v>
      </c>
      <c r="E273" s="3">
        <v>22</v>
      </c>
      <c r="F273" s="4">
        <v>95.7</v>
      </c>
      <c r="G273" s="4">
        <v>0</v>
      </c>
      <c r="H273" s="2" t="str">
        <f t="shared" si="4"/>
        <v>July</v>
      </c>
    </row>
    <row r="274" spans="1:8" ht="29.25" thickBot="1" x14ac:dyDescent="0.3">
      <c r="A274" s="3" t="s">
        <v>321</v>
      </c>
      <c r="B274" s="3" t="s">
        <v>244</v>
      </c>
      <c r="C274" s="3">
        <v>1450</v>
      </c>
      <c r="D274" s="3" t="s">
        <v>249</v>
      </c>
      <c r="E274" s="3">
        <v>76</v>
      </c>
      <c r="F274" s="4">
        <v>379.24</v>
      </c>
      <c r="G274" s="4">
        <v>35.81</v>
      </c>
      <c r="H274" s="2" t="str">
        <f t="shared" si="4"/>
        <v>July</v>
      </c>
    </row>
    <row r="275" spans="1:8" ht="29.25" thickBot="1" x14ac:dyDescent="0.3">
      <c r="A275" s="3" t="s">
        <v>321</v>
      </c>
      <c r="B275" s="3" t="s">
        <v>653</v>
      </c>
      <c r="C275" s="3">
        <v>1701</v>
      </c>
      <c r="D275" s="3" t="s">
        <v>7</v>
      </c>
      <c r="E275" s="3">
        <v>162</v>
      </c>
      <c r="F275" s="4">
        <v>235.77</v>
      </c>
      <c r="G275" s="4">
        <v>22.81</v>
      </c>
      <c r="H275" t="str">
        <f>"August"</f>
        <v>August</v>
      </c>
    </row>
    <row r="276" spans="1:8" ht="29.25" thickBot="1" x14ac:dyDescent="0.3">
      <c r="A276" s="3" t="s">
        <v>321</v>
      </c>
      <c r="B276" s="3" t="s">
        <v>653</v>
      </c>
      <c r="C276" s="3">
        <v>5012</v>
      </c>
      <c r="D276" s="3" t="s">
        <v>355</v>
      </c>
      <c r="E276" s="3">
        <v>225</v>
      </c>
      <c r="F276" s="4">
        <v>56.25</v>
      </c>
      <c r="G276" s="4">
        <v>0</v>
      </c>
      <c r="H276" s="2" t="str">
        <f t="shared" ref="H276:H339" si="5">"August"</f>
        <v>August</v>
      </c>
    </row>
    <row r="277" spans="1:8" ht="29.25" thickBot="1" x14ac:dyDescent="0.3">
      <c r="A277" s="3" t="s">
        <v>321</v>
      </c>
      <c r="B277" s="3" t="s">
        <v>653</v>
      </c>
      <c r="C277" s="3">
        <v>1710</v>
      </c>
      <c r="D277" s="3" t="s">
        <v>356</v>
      </c>
      <c r="E277" s="3">
        <v>59</v>
      </c>
      <c r="F277" s="4">
        <v>132.75</v>
      </c>
      <c r="G277" s="4">
        <v>12.51</v>
      </c>
      <c r="H277" s="2" t="str">
        <f t="shared" si="5"/>
        <v>August</v>
      </c>
    </row>
    <row r="278" spans="1:8" ht="29.25" thickBot="1" x14ac:dyDescent="0.3">
      <c r="A278" s="3" t="s">
        <v>321</v>
      </c>
      <c r="B278" s="3" t="s">
        <v>653</v>
      </c>
      <c r="C278" s="3">
        <v>2127</v>
      </c>
      <c r="D278" s="3" t="s">
        <v>15</v>
      </c>
      <c r="E278" s="3">
        <v>221</v>
      </c>
      <c r="F278" s="4">
        <v>221</v>
      </c>
      <c r="G278" s="4">
        <v>21.4</v>
      </c>
      <c r="H278" s="2" t="str">
        <f t="shared" si="5"/>
        <v>August</v>
      </c>
    </row>
    <row r="279" spans="1:8" ht="29.25" thickBot="1" x14ac:dyDescent="0.3">
      <c r="A279" s="3" t="s">
        <v>321</v>
      </c>
      <c r="B279" s="3" t="s">
        <v>653</v>
      </c>
      <c r="C279" s="3">
        <v>1712</v>
      </c>
      <c r="D279" s="3" t="s">
        <v>24</v>
      </c>
      <c r="E279" s="3">
        <v>273</v>
      </c>
      <c r="F279" s="4">
        <v>464.1</v>
      </c>
      <c r="G279" s="4">
        <v>43.99</v>
      </c>
      <c r="H279" s="2" t="str">
        <f t="shared" si="5"/>
        <v>August</v>
      </c>
    </row>
    <row r="280" spans="1:8" ht="29.25" thickBot="1" x14ac:dyDescent="0.3">
      <c r="A280" s="3" t="s">
        <v>321</v>
      </c>
      <c r="B280" s="3" t="s">
        <v>653</v>
      </c>
      <c r="C280" s="3">
        <v>1169</v>
      </c>
      <c r="D280" s="3" t="s">
        <v>358</v>
      </c>
      <c r="E280" s="3">
        <v>30</v>
      </c>
      <c r="F280" s="4">
        <v>67.5</v>
      </c>
      <c r="G280" s="4">
        <v>6.41</v>
      </c>
      <c r="H280" s="2" t="str">
        <f t="shared" si="5"/>
        <v>August</v>
      </c>
    </row>
    <row r="281" spans="1:8" ht="29.25" thickBot="1" x14ac:dyDescent="0.3">
      <c r="A281" s="3" t="s">
        <v>321</v>
      </c>
      <c r="B281" s="3" t="s">
        <v>653</v>
      </c>
      <c r="C281" s="3">
        <v>196</v>
      </c>
      <c r="D281" s="3" t="s">
        <v>347</v>
      </c>
      <c r="E281" s="3">
        <v>4</v>
      </c>
      <c r="F281" s="4">
        <v>12</v>
      </c>
      <c r="G281" s="4">
        <v>0</v>
      </c>
      <c r="H281" s="2" t="str">
        <f t="shared" si="5"/>
        <v>August</v>
      </c>
    </row>
    <row r="282" spans="1:8" ht="29.25" thickBot="1" x14ac:dyDescent="0.3">
      <c r="A282" s="3" t="s">
        <v>321</v>
      </c>
      <c r="B282" s="3" t="s">
        <v>654</v>
      </c>
      <c r="C282" s="3">
        <v>605</v>
      </c>
      <c r="D282" s="3" t="s">
        <v>25</v>
      </c>
      <c r="E282" s="3">
        <v>13</v>
      </c>
      <c r="F282" s="4">
        <v>42.25</v>
      </c>
      <c r="G282" s="4">
        <v>4.0199999999999996</v>
      </c>
      <c r="H282" s="2" t="str">
        <f t="shared" si="5"/>
        <v>August</v>
      </c>
    </row>
    <row r="283" spans="1:8" ht="29.25" thickBot="1" x14ac:dyDescent="0.3">
      <c r="A283" s="3" t="s">
        <v>321</v>
      </c>
      <c r="B283" s="3" t="s">
        <v>654</v>
      </c>
      <c r="C283" s="3">
        <v>123</v>
      </c>
      <c r="D283" s="3" t="s">
        <v>359</v>
      </c>
      <c r="E283" s="3">
        <v>30</v>
      </c>
      <c r="F283" s="4">
        <v>29.7</v>
      </c>
      <c r="G283" s="4">
        <v>2.74</v>
      </c>
      <c r="H283" s="2" t="str">
        <f t="shared" si="5"/>
        <v>August</v>
      </c>
    </row>
    <row r="284" spans="1:8" ht="29.25" thickBot="1" x14ac:dyDescent="0.3">
      <c r="A284" s="3" t="s">
        <v>321</v>
      </c>
      <c r="B284" s="3" t="s">
        <v>654</v>
      </c>
      <c r="C284" s="3">
        <v>2130</v>
      </c>
      <c r="D284" s="3" t="s">
        <v>360</v>
      </c>
      <c r="E284" s="3">
        <v>25</v>
      </c>
      <c r="F284" s="4">
        <v>24.75</v>
      </c>
      <c r="G284" s="4">
        <v>2.31</v>
      </c>
      <c r="H284" s="2" t="str">
        <f t="shared" si="5"/>
        <v>August</v>
      </c>
    </row>
    <row r="285" spans="1:8" ht="29.25" thickBot="1" x14ac:dyDescent="0.3">
      <c r="A285" s="3" t="s">
        <v>321</v>
      </c>
      <c r="B285" s="3" t="s">
        <v>654</v>
      </c>
      <c r="C285" s="3">
        <v>8484</v>
      </c>
      <c r="D285" s="3" t="s">
        <v>361</v>
      </c>
      <c r="E285" s="3">
        <v>23</v>
      </c>
      <c r="F285" s="4">
        <v>22.77</v>
      </c>
      <c r="G285" s="4">
        <v>2.1</v>
      </c>
      <c r="H285" s="2" t="str">
        <f t="shared" si="5"/>
        <v>August</v>
      </c>
    </row>
    <row r="286" spans="1:8" ht="29.25" thickBot="1" x14ac:dyDescent="0.3">
      <c r="A286" s="3" t="s">
        <v>321</v>
      </c>
      <c r="B286" s="3" t="s">
        <v>654</v>
      </c>
      <c r="C286" s="3">
        <v>122</v>
      </c>
      <c r="D286" s="3" t="s">
        <v>362</v>
      </c>
      <c r="E286" s="3">
        <v>30</v>
      </c>
      <c r="F286" s="4">
        <v>29.7</v>
      </c>
      <c r="G286" s="4">
        <v>2.72</v>
      </c>
      <c r="H286" s="2" t="str">
        <f t="shared" si="5"/>
        <v>August</v>
      </c>
    </row>
    <row r="287" spans="1:8" ht="29.25" thickBot="1" x14ac:dyDescent="0.3">
      <c r="A287" s="3" t="s">
        <v>321</v>
      </c>
      <c r="B287" s="3" t="s">
        <v>654</v>
      </c>
      <c r="C287" s="3">
        <v>904</v>
      </c>
      <c r="D287" s="3" t="s">
        <v>26</v>
      </c>
      <c r="E287" s="3">
        <v>35</v>
      </c>
      <c r="F287" s="4">
        <v>56</v>
      </c>
      <c r="G287" s="4">
        <v>5.25</v>
      </c>
      <c r="H287" s="2" t="str">
        <f t="shared" si="5"/>
        <v>August</v>
      </c>
    </row>
    <row r="288" spans="1:8" ht="29.25" thickBot="1" x14ac:dyDescent="0.3">
      <c r="A288" s="3" t="s">
        <v>321</v>
      </c>
      <c r="B288" s="3" t="s">
        <v>654</v>
      </c>
      <c r="C288" s="3">
        <v>9033</v>
      </c>
      <c r="D288" s="3" t="s">
        <v>652</v>
      </c>
      <c r="E288" s="3">
        <v>92</v>
      </c>
      <c r="F288" s="4">
        <v>368</v>
      </c>
      <c r="G288" s="4">
        <v>34.96</v>
      </c>
      <c r="H288" s="2" t="str">
        <f t="shared" si="5"/>
        <v>August</v>
      </c>
    </row>
    <row r="289" spans="1:8" ht="29.25" thickBot="1" x14ac:dyDescent="0.3">
      <c r="A289" s="3" t="s">
        <v>321</v>
      </c>
      <c r="B289" s="3" t="s">
        <v>654</v>
      </c>
      <c r="C289" s="3">
        <v>46959</v>
      </c>
      <c r="D289" s="3" t="s">
        <v>27</v>
      </c>
      <c r="E289" s="3">
        <v>38</v>
      </c>
      <c r="F289" s="4">
        <v>60.8</v>
      </c>
      <c r="G289" s="4">
        <v>5.71</v>
      </c>
      <c r="H289" s="2" t="str">
        <f t="shared" si="5"/>
        <v>August</v>
      </c>
    </row>
    <row r="290" spans="1:8" ht="29.25" thickBot="1" x14ac:dyDescent="0.3">
      <c r="A290" s="3" t="s">
        <v>321</v>
      </c>
      <c r="B290" s="3" t="s">
        <v>654</v>
      </c>
      <c r="C290" s="3">
        <v>120</v>
      </c>
      <c r="D290" s="3" t="s">
        <v>363</v>
      </c>
      <c r="E290" s="3">
        <v>10</v>
      </c>
      <c r="F290" s="4">
        <v>9.25</v>
      </c>
      <c r="G290" s="4">
        <v>0.9</v>
      </c>
      <c r="H290" s="2" t="str">
        <f t="shared" si="5"/>
        <v>August</v>
      </c>
    </row>
    <row r="291" spans="1:8" ht="29.25" thickBot="1" x14ac:dyDescent="0.3">
      <c r="A291" s="3" t="s">
        <v>321</v>
      </c>
      <c r="B291" s="3" t="s">
        <v>654</v>
      </c>
      <c r="C291" s="3">
        <v>909</v>
      </c>
      <c r="D291" s="3" t="s">
        <v>28</v>
      </c>
      <c r="E291" s="3">
        <v>17</v>
      </c>
      <c r="F291" s="4">
        <v>27.2</v>
      </c>
      <c r="G291" s="4">
        <v>2.5499999999999998</v>
      </c>
      <c r="H291" s="2" t="str">
        <f t="shared" si="5"/>
        <v>August</v>
      </c>
    </row>
    <row r="292" spans="1:8" ht="29.25" thickBot="1" x14ac:dyDescent="0.3">
      <c r="A292" s="3" t="s">
        <v>321</v>
      </c>
      <c r="B292" s="3" t="s">
        <v>654</v>
      </c>
      <c r="C292" s="3">
        <v>911</v>
      </c>
      <c r="D292" s="3" t="s">
        <v>29</v>
      </c>
      <c r="E292" s="3">
        <v>71</v>
      </c>
      <c r="F292" s="4">
        <v>113.6</v>
      </c>
      <c r="G292" s="4">
        <v>10.67</v>
      </c>
      <c r="H292" s="2" t="str">
        <f t="shared" si="5"/>
        <v>August</v>
      </c>
    </row>
    <row r="293" spans="1:8" ht="29.25" thickBot="1" x14ac:dyDescent="0.3">
      <c r="A293" s="3" t="s">
        <v>321</v>
      </c>
      <c r="B293" s="3" t="s">
        <v>654</v>
      </c>
      <c r="C293" s="3">
        <v>6789</v>
      </c>
      <c r="D293" s="3" t="s">
        <v>30</v>
      </c>
      <c r="E293" s="3">
        <v>50</v>
      </c>
      <c r="F293" s="4">
        <v>80</v>
      </c>
      <c r="G293" s="4">
        <v>7.5</v>
      </c>
      <c r="H293" s="2" t="str">
        <f t="shared" si="5"/>
        <v>August</v>
      </c>
    </row>
    <row r="294" spans="1:8" ht="29.25" thickBot="1" x14ac:dyDescent="0.3">
      <c r="A294" s="3" t="s">
        <v>321</v>
      </c>
      <c r="B294" s="3" t="s">
        <v>654</v>
      </c>
      <c r="C294" s="3">
        <v>9812</v>
      </c>
      <c r="D294" s="3" t="s">
        <v>364</v>
      </c>
      <c r="E294" s="3">
        <v>2</v>
      </c>
      <c r="F294" s="4">
        <v>1.85</v>
      </c>
      <c r="G294" s="4">
        <v>0.18</v>
      </c>
      <c r="H294" s="2" t="str">
        <f t="shared" si="5"/>
        <v>August</v>
      </c>
    </row>
    <row r="295" spans="1:8" ht="29.25" thickBot="1" x14ac:dyDescent="0.3">
      <c r="A295" s="3" t="s">
        <v>321</v>
      </c>
      <c r="B295" s="3" t="s">
        <v>654</v>
      </c>
      <c r="C295" s="3">
        <v>913</v>
      </c>
      <c r="D295" s="3" t="s">
        <v>258</v>
      </c>
      <c r="E295" s="3">
        <v>9</v>
      </c>
      <c r="F295" s="4">
        <v>14.4</v>
      </c>
      <c r="G295" s="4">
        <v>0</v>
      </c>
      <c r="H295" s="2" t="str">
        <f t="shared" si="5"/>
        <v>August</v>
      </c>
    </row>
    <row r="296" spans="1:8" ht="29.25" thickBot="1" x14ac:dyDescent="0.3">
      <c r="A296" s="3" t="s">
        <v>321</v>
      </c>
      <c r="B296" s="3" t="s">
        <v>654</v>
      </c>
      <c r="C296" s="3">
        <v>6158</v>
      </c>
      <c r="D296" s="3" t="s">
        <v>365</v>
      </c>
      <c r="E296" s="3">
        <v>11</v>
      </c>
      <c r="F296" s="4">
        <v>10.55</v>
      </c>
      <c r="G296" s="4">
        <v>1.04</v>
      </c>
      <c r="H296" s="2" t="str">
        <f t="shared" si="5"/>
        <v>August</v>
      </c>
    </row>
    <row r="297" spans="1:8" ht="29.25" thickBot="1" x14ac:dyDescent="0.3">
      <c r="A297" s="3" t="s">
        <v>321</v>
      </c>
      <c r="B297" s="3" t="s">
        <v>654</v>
      </c>
      <c r="C297" s="3">
        <v>4987</v>
      </c>
      <c r="D297" s="3" t="s">
        <v>31</v>
      </c>
      <c r="E297" s="3">
        <v>59</v>
      </c>
      <c r="F297" s="4">
        <v>94.4</v>
      </c>
      <c r="G297" s="4">
        <v>8.86</v>
      </c>
      <c r="H297" s="2" t="str">
        <f t="shared" si="5"/>
        <v>August</v>
      </c>
    </row>
    <row r="298" spans="1:8" ht="29.25" thickBot="1" x14ac:dyDescent="0.3">
      <c r="A298" s="3" t="s">
        <v>321</v>
      </c>
      <c r="B298" s="3" t="s">
        <v>654</v>
      </c>
      <c r="C298" s="3">
        <v>29</v>
      </c>
      <c r="D298" s="3" t="s">
        <v>366</v>
      </c>
      <c r="E298" s="3">
        <v>12</v>
      </c>
      <c r="F298" s="4">
        <v>11.85</v>
      </c>
      <c r="G298" s="4">
        <v>1.17</v>
      </c>
      <c r="H298" s="2" t="str">
        <f t="shared" si="5"/>
        <v>August</v>
      </c>
    </row>
    <row r="299" spans="1:8" ht="29.25" thickBot="1" x14ac:dyDescent="0.3">
      <c r="A299" s="3" t="s">
        <v>321</v>
      </c>
      <c r="B299" s="3" t="s">
        <v>654</v>
      </c>
      <c r="C299" s="3">
        <v>29363</v>
      </c>
      <c r="D299" s="3" t="s">
        <v>367</v>
      </c>
      <c r="E299" s="3">
        <v>16</v>
      </c>
      <c r="F299" s="4">
        <v>29.6</v>
      </c>
      <c r="G299" s="4">
        <v>2.88</v>
      </c>
      <c r="H299" s="2" t="str">
        <f t="shared" si="5"/>
        <v>August</v>
      </c>
    </row>
    <row r="300" spans="1:8" ht="29.25" thickBot="1" x14ac:dyDescent="0.3">
      <c r="A300" s="3" t="s">
        <v>321</v>
      </c>
      <c r="B300" s="3" t="s">
        <v>654</v>
      </c>
      <c r="C300" s="3">
        <v>1137</v>
      </c>
      <c r="D300" s="3" t="s">
        <v>368</v>
      </c>
      <c r="E300" s="3">
        <v>61</v>
      </c>
      <c r="F300" s="4">
        <v>97.6</v>
      </c>
      <c r="G300" s="4">
        <v>9.2100000000000009</v>
      </c>
      <c r="H300" s="2" t="str">
        <f t="shared" si="5"/>
        <v>August</v>
      </c>
    </row>
    <row r="301" spans="1:8" ht="29.25" thickBot="1" x14ac:dyDescent="0.3">
      <c r="A301" s="3" t="s">
        <v>321</v>
      </c>
      <c r="B301" s="3" t="s">
        <v>654</v>
      </c>
      <c r="C301" s="3">
        <v>898</v>
      </c>
      <c r="D301" s="3" t="s">
        <v>32</v>
      </c>
      <c r="E301" s="3">
        <v>8</v>
      </c>
      <c r="F301" s="4">
        <v>2.8</v>
      </c>
      <c r="G301" s="4">
        <v>0</v>
      </c>
      <c r="H301" s="2" t="str">
        <f t="shared" si="5"/>
        <v>August</v>
      </c>
    </row>
    <row r="302" spans="1:8" ht="29.25" thickBot="1" x14ac:dyDescent="0.3">
      <c r="A302" s="3" t="s">
        <v>321</v>
      </c>
      <c r="B302" s="3" t="s">
        <v>654</v>
      </c>
      <c r="C302" s="3">
        <v>5152</v>
      </c>
      <c r="D302" s="3" t="s">
        <v>369</v>
      </c>
      <c r="E302" s="3">
        <v>6</v>
      </c>
      <c r="F302" s="4">
        <v>4.5</v>
      </c>
      <c r="G302" s="4">
        <v>0</v>
      </c>
      <c r="H302" s="2" t="str">
        <f t="shared" si="5"/>
        <v>August</v>
      </c>
    </row>
    <row r="303" spans="1:8" ht="29.25" thickBot="1" x14ac:dyDescent="0.3">
      <c r="A303" s="3" t="s">
        <v>321</v>
      </c>
      <c r="B303" s="3" t="s">
        <v>654</v>
      </c>
      <c r="C303" s="3">
        <v>953</v>
      </c>
      <c r="D303" s="3" t="s">
        <v>34</v>
      </c>
      <c r="E303" s="3">
        <v>24</v>
      </c>
      <c r="F303" s="4">
        <v>38.4</v>
      </c>
      <c r="G303" s="4">
        <v>3.61</v>
      </c>
      <c r="H303" s="2" t="str">
        <f t="shared" si="5"/>
        <v>August</v>
      </c>
    </row>
    <row r="304" spans="1:8" ht="29.25" thickBot="1" x14ac:dyDescent="0.3">
      <c r="A304" s="3" t="s">
        <v>321</v>
      </c>
      <c r="B304" s="3" t="s">
        <v>654</v>
      </c>
      <c r="C304" s="3">
        <v>5061</v>
      </c>
      <c r="D304" s="3" t="s">
        <v>370</v>
      </c>
      <c r="E304" s="3">
        <v>13</v>
      </c>
      <c r="F304" s="4">
        <v>20.8</v>
      </c>
      <c r="G304" s="4">
        <v>1.96</v>
      </c>
      <c r="H304" s="2" t="str">
        <f t="shared" si="5"/>
        <v>August</v>
      </c>
    </row>
    <row r="305" spans="1:8" ht="29.25" thickBot="1" x14ac:dyDescent="0.3">
      <c r="A305" s="3" t="s">
        <v>321</v>
      </c>
      <c r="B305" s="3" t="s">
        <v>654</v>
      </c>
      <c r="C305" s="3">
        <v>914</v>
      </c>
      <c r="D305" s="3" t="s">
        <v>35</v>
      </c>
      <c r="E305" s="3">
        <v>14</v>
      </c>
      <c r="F305" s="4">
        <v>38.5</v>
      </c>
      <c r="G305" s="4">
        <v>3.64</v>
      </c>
      <c r="H305" s="2" t="str">
        <f t="shared" si="5"/>
        <v>August</v>
      </c>
    </row>
    <row r="306" spans="1:8" ht="29.25" thickBot="1" x14ac:dyDescent="0.3">
      <c r="A306" s="3" t="s">
        <v>321</v>
      </c>
      <c r="B306" s="3" t="s">
        <v>654</v>
      </c>
      <c r="C306" s="3">
        <v>35324</v>
      </c>
      <c r="D306" s="3" t="s">
        <v>36</v>
      </c>
      <c r="E306" s="3">
        <v>10</v>
      </c>
      <c r="F306" s="4">
        <v>27.5</v>
      </c>
      <c r="G306" s="4">
        <v>2.6</v>
      </c>
      <c r="H306" s="2" t="str">
        <f t="shared" si="5"/>
        <v>August</v>
      </c>
    </row>
    <row r="307" spans="1:8" ht="29.25" thickBot="1" x14ac:dyDescent="0.3">
      <c r="A307" s="3" t="s">
        <v>321</v>
      </c>
      <c r="B307" s="3" t="s">
        <v>654</v>
      </c>
      <c r="C307" s="3">
        <v>67274</v>
      </c>
      <c r="D307" s="3" t="s">
        <v>374</v>
      </c>
      <c r="E307" s="3">
        <v>17</v>
      </c>
      <c r="F307" s="4">
        <v>31.45</v>
      </c>
      <c r="G307" s="4">
        <v>3.05</v>
      </c>
      <c r="H307" s="2" t="str">
        <f t="shared" si="5"/>
        <v>August</v>
      </c>
    </row>
    <row r="308" spans="1:8" ht="29.25" thickBot="1" x14ac:dyDescent="0.3">
      <c r="A308" s="3" t="s">
        <v>321</v>
      </c>
      <c r="B308" s="3" t="s">
        <v>654</v>
      </c>
      <c r="C308" s="3">
        <v>29780</v>
      </c>
      <c r="D308" s="3" t="s">
        <v>375</v>
      </c>
      <c r="E308" s="3">
        <v>16</v>
      </c>
      <c r="F308" s="4">
        <v>29.6</v>
      </c>
      <c r="G308" s="4">
        <v>2.86</v>
      </c>
      <c r="H308" s="2" t="str">
        <f t="shared" si="5"/>
        <v>August</v>
      </c>
    </row>
    <row r="309" spans="1:8" ht="29.25" thickBot="1" x14ac:dyDescent="0.3">
      <c r="A309" s="3" t="s">
        <v>321</v>
      </c>
      <c r="B309" s="3" t="s">
        <v>654</v>
      </c>
      <c r="C309" s="3">
        <v>59541</v>
      </c>
      <c r="D309" s="3" t="s">
        <v>376</v>
      </c>
      <c r="E309" s="3">
        <v>21</v>
      </c>
      <c r="F309" s="4">
        <v>38.85</v>
      </c>
      <c r="G309" s="4">
        <v>3.76</v>
      </c>
      <c r="H309" s="2" t="str">
        <f t="shared" si="5"/>
        <v>August</v>
      </c>
    </row>
    <row r="310" spans="1:8" ht="29.25" thickBot="1" x14ac:dyDescent="0.3">
      <c r="A310" s="3" t="s">
        <v>321</v>
      </c>
      <c r="B310" s="3" t="s">
        <v>654</v>
      </c>
      <c r="C310" s="3">
        <v>29930</v>
      </c>
      <c r="D310" s="3" t="s">
        <v>37</v>
      </c>
      <c r="E310" s="3">
        <v>17</v>
      </c>
      <c r="F310" s="4">
        <v>31.45</v>
      </c>
      <c r="G310" s="4">
        <v>3.04</v>
      </c>
      <c r="H310" s="2" t="str">
        <f t="shared" si="5"/>
        <v>August</v>
      </c>
    </row>
    <row r="311" spans="1:8" ht="29.25" thickBot="1" x14ac:dyDescent="0.3">
      <c r="A311" s="3" t="s">
        <v>321</v>
      </c>
      <c r="B311" s="3" t="s">
        <v>654</v>
      </c>
      <c r="C311" s="3">
        <v>934</v>
      </c>
      <c r="D311" s="3" t="s">
        <v>38</v>
      </c>
      <c r="E311" s="3">
        <v>48</v>
      </c>
      <c r="F311" s="4">
        <v>88.8</v>
      </c>
      <c r="G311" s="4">
        <v>8.59</v>
      </c>
      <c r="H311" s="2" t="str">
        <f t="shared" si="5"/>
        <v>August</v>
      </c>
    </row>
    <row r="312" spans="1:8" ht="29.25" thickBot="1" x14ac:dyDescent="0.3">
      <c r="A312" s="3" t="s">
        <v>321</v>
      </c>
      <c r="B312" s="3" t="s">
        <v>654</v>
      </c>
      <c r="C312" s="3">
        <v>965</v>
      </c>
      <c r="D312" s="3" t="s">
        <v>42</v>
      </c>
      <c r="E312" s="3">
        <v>58</v>
      </c>
      <c r="F312" s="4">
        <v>107.3</v>
      </c>
      <c r="G312" s="4">
        <v>10.4</v>
      </c>
      <c r="H312" s="2" t="str">
        <f t="shared" si="5"/>
        <v>August</v>
      </c>
    </row>
    <row r="313" spans="1:8" ht="29.25" thickBot="1" x14ac:dyDescent="0.3">
      <c r="A313" s="3" t="s">
        <v>321</v>
      </c>
      <c r="B313" s="3" t="s">
        <v>654</v>
      </c>
      <c r="C313" s="3">
        <v>1211</v>
      </c>
      <c r="D313" s="3" t="s">
        <v>43</v>
      </c>
      <c r="E313" s="3">
        <v>11</v>
      </c>
      <c r="F313" s="4">
        <v>23.1</v>
      </c>
      <c r="G313" s="4">
        <v>2.2000000000000002</v>
      </c>
      <c r="H313" s="2" t="str">
        <f t="shared" si="5"/>
        <v>August</v>
      </c>
    </row>
    <row r="314" spans="1:8" ht="29.25" thickBot="1" x14ac:dyDescent="0.3">
      <c r="A314" s="3" t="s">
        <v>321</v>
      </c>
      <c r="B314" s="3" t="s">
        <v>654</v>
      </c>
      <c r="C314" s="3">
        <v>1022</v>
      </c>
      <c r="D314" s="3" t="s">
        <v>44</v>
      </c>
      <c r="E314" s="3">
        <v>18</v>
      </c>
      <c r="F314" s="4">
        <v>45</v>
      </c>
      <c r="G314" s="4">
        <v>4.32</v>
      </c>
      <c r="H314" s="2" t="str">
        <f t="shared" si="5"/>
        <v>August</v>
      </c>
    </row>
    <row r="315" spans="1:8" ht="29.25" thickBot="1" x14ac:dyDescent="0.3">
      <c r="A315" s="3" t="s">
        <v>321</v>
      </c>
      <c r="B315" s="3" t="s">
        <v>654</v>
      </c>
      <c r="C315" s="3">
        <v>1023</v>
      </c>
      <c r="D315" s="3" t="s">
        <v>45</v>
      </c>
      <c r="E315" s="3">
        <v>11</v>
      </c>
      <c r="F315" s="4">
        <v>31.9</v>
      </c>
      <c r="G315" s="4">
        <v>3.07</v>
      </c>
      <c r="H315" s="2" t="str">
        <f t="shared" si="5"/>
        <v>August</v>
      </c>
    </row>
    <row r="316" spans="1:8" ht="29.25" thickBot="1" x14ac:dyDescent="0.3">
      <c r="A316" s="3" t="s">
        <v>321</v>
      </c>
      <c r="B316" s="3" t="s">
        <v>654</v>
      </c>
      <c r="C316" s="3">
        <v>340</v>
      </c>
      <c r="D316" s="3" t="s">
        <v>310</v>
      </c>
      <c r="E316" s="3">
        <v>7</v>
      </c>
      <c r="F316" s="4">
        <v>11.2</v>
      </c>
      <c r="G316" s="4">
        <v>1.06</v>
      </c>
      <c r="H316" s="2" t="str">
        <f t="shared" si="5"/>
        <v>August</v>
      </c>
    </row>
    <row r="317" spans="1:8" ht="29.25" thickBot="1" x14ac:dyDescent="0.3">
      <c r="A317" s="3" t="s">
        <v>321</v>
      </c>
      <c r="B317" s="3" t="s">
        <v>654</v>
      </c>
      <c r="C317" s="3">
        <v>923</v>
      </c>
      <c r="D317" s="3" t="s">
        <v>295</v>
      </c>
      <c r="E317" s="3">
        <v>3</v>
      </c>
      <c r="F317" s="4">
        <v>5.55</v>
      </c>
      <c r="G317" s="4">
        <v>0.54</v>
      </c>
      <c r="H317" s="2" t="str">
        <f t="shared" si="5"/>
        <v>August</v>
      </c>
    </row>
    <row r="318" spans="1:8" ht="29.25" thickBot="1" x14ac:dyDescent="0.3">
      <c r="A318" s="3" t="s">
        <v>321</v>
      </c>
      <c r="B318" s="3" t="s">
        <v>654</v>
      </c>
      <c r="C318" s="3">
        <v>1136</v>
      </c>
      <c r="D318" s="3" t="s">
        <v>378</v>
      </c>
      <c r="E318" s="3">
        <v>70</v>
      </c>
      <c r="F318" s="4">
        <v>112</v>
      </c>
      <c r="G318" s="4">
        <v>10.53</v>
      </c>
      <c r="H318" s="2" t="str">
        <f t="shared" si="5"/>
        <v>August</v>
      </c>
    </row>
    <row r="319" spans="1:8" ht="29.25" thickBot="1" x14ac:dyDescent="0.3">
      <c r="A319" s="3" t="s">
        <v>321</v>
      </c>
      <c r="B319" s="3" t="s">
        <v>654</v>
      </c>
      <c r="C319" s="3">
        <v>956</v>
      </c>
      <c r="D319" s="3" t="s">
        <v>46</v>
      </c>
      <c r="E319" s="3">
        <v>24</v>
      </c>
      <c r="F319" s="4">
        <v>66</v>
      </c>
      <c r="G319" s="4">
        <v>6.24</v>
      </c>
      <c r="H319" s="2" t="str">
        <f t="shared" si="5"/>
        <v>August</v>
      </c>
    </row>
    <row r="320" spans="1:8" ht="29.25" thickBot="1" x14ac:dyDescent="0.3">
      <c r="A320" s="3" t="s">
        <v>321</v>
      </c>
      <c r="B320" s="3" t="s">
        <v>654</v>
      </c>
      <c r="C320" s="3">
        <v>1232</v>
      </c>
      <c r="D320" s="3" t="s">
        <v>379</v>
      </c>
      <c r="E320" s="3">
        <v>20</v>
      </c>
      <c r="F320" s="4">
        <v>32</v>
      </c>
      <c r="G320" s="4">
        <v>0</v>
      </c>
      <c r="H320" s="2" t="str">
        <f t="shared" si="5"/>
        <v>August</v>
      </c>
    </row>
    <row r="321" spans="1:8" ht="29.25" thickBot="1" x14ac:dyDescent="0.3">
      <c r="A321" s="3" t="s">
        <v>321</v>
      </c>
      <c r="B321" s="3" t="s">
        <v>654</v>
      </c>
      <c r="C321" s="3">
        <v>62566</v>
      </c>
      <c r="D321" s="3" t="s">
        <v>380</v>
      </c>
      <c r="E321" s="3">
        <v>13</v>
      </c>
      <c r="F321" s="4">
        <v>24.05</v>
      </c>
      <c r="G321" s="4">
        <v>0</v>
      </c>
      <c r="H321" s="2" t="str">
        <f t="shared" si="5"/>
        <v>August</v>
      </c>
    </row>
    <row r="322" spans="1:8" ht="29.25" thickBot="1" x14ac:dyDescent="0.3">
      <c r="A322" s="3" t="s">
        <v>321</v>
      </c>
      <c r="B322" s="3" t="s">
        <v>654</v>
      </c>
      <c r="C322" s="3">
        <v>161</v>
      </c>
      <c r="D322" s="3" t="s">
        <v>381</v>
      </c>
      <c r="E322" s="3">
        <v>8</v>
      </c>
      <c r="F322" s="4">
        <v>12.8</v>
      </c>
      <c r="G322" s="4">
        <v>1.2</v>
      </c>
      <c r="H322" s="2" t="str">
        <f t="shared" si="5"/>
        <v>August</v>
      </c>
    </row>
    <row r="323" spans="1:8" ht="29.25" thickBot="1" x14ac:dyDescent="0.3">
      <c r="A323" s="3" t="s">
        <v>321</v>
      </c>
      <c r="B323" s="3" t="s">
        <v>654</v>
      </c>
      <c r="C323" s="3">
        <v>44624</v>
      </c>
      <c r="D323" s="3" t="s">
        <v>277</v>
      </c>
      <c r="E323" s="3">
        <v>10</v>
      </c>
      <c r="F323" s="4">
        <v>30</v>
      </c>
      <c r="G323" s="4">
        <v>0</v>
      </c>
      <c r="H323" s="2" t="str">
        <f t="shared" si="5"/>
        <v>August</v>
      </c>
    </row>
    <row r="324" spans="1:8" ht="29.25" thickBot="1" x14ac:dyDescent="0.3">
      <c r="A324" s="3" t="s">
        <v>321</v>
      </c>
      <c r="B324" s="3" t="s">
        <v>654</v>
      </c>
      <c r="C324" s="3">
        <v>58365</v>
      </c>
      <c r="D324" s="3" t="s">
        <v>296</v>
      </c>
      <c r="E324" s="3">
        <v>7</v>
      </c>
      <c r="F324" s="4">
        <v>21</v>
      </c>
      <c r="G324" s="4">
        <v>0</v>
      </c>
      <c r="H324" s="2" t="str">
        <f t="shared" si="5"/>
        <v>August</v>
      </c>
    </row>
    <row r="325" spans="1:8" ht="29.25" thickBot="1" x14ac:dyDescent="0.3">
      <c r="A325" s="3" t="s">
        <v>321</v>
      </c>
      <c r="B325" s="3" t="s">
        <v>654</v>
      </c>
      <c r="C325" s="3">
        <v>78464</v>
      </c>
      <c r="D325" s="3" t="s">
        <v>299</v>
      </c>
      <c r="E325" s="3">
        <v>9</v>
      </c>
      <c r="F325" s="4">
        <v>27</v>
      </c>
      <c r="G325" s="4">
        <v>0</v>
      </c>
      <c r="H325" s="2" t="str">
        <f t="shared" si="5"/>
        <v>August</v>
      </c>
    </row>
    <row r="326" spans="1:8" ht="29.25" thickBot="1" x14ac:dyDescent="0.3">
      <c r="A326" s="3" t="s">
        <v>321</v>
      </c>
      <c r="B326" s="3" t="s">
        <v>654</v>
      </c>
      <c r="C326" s="3">
        <v>39405</v>
      </c>
      <c r="D326" s="3" t="s">
        <v>278</v>
      </c>
      <c r="E326" s="3">
        <v>4</v>
      </c>
      <c r="F326" s="4">
        <v>12</v>
      </c>
      <c r="G326" s="4">
        <v>0</v>
      </c>
      <c r="H326" s="2" t="str">
        <f t="shared" si="5"/>
        <v>August</v>
      </c>
    </row>
    <row r="327" spans="1:8" ht="29.25" thickBot="1" x14ac:dyDescent="0.3">
      <c r="A327" s="3" t="s">
        <v>321</v>
      </c>
      <c r="B327" s="3" t="s">
        <v>654</v>
      </c>
      <c r="C327" s="3">
        <v>39889</v>
      </c>
      <c r="D327" s="3" t="s">
        <v>300</v>
      </c>
      <c r="E327" s="3">
        <v>12</v>
      </c>
      <c r="F327" s="4">
        <v>36</v>
      </c>
      <c r="G327" s="4">
        <v>0</v>
      </c>
      <c r="H327" s="2" t="str">
        <f t="shared" si="5"/>
        <v>August</v>
      </c>
    </row>
    <row r="328" spans="1:8" ht="29.25" thickBot="1" x14ac:dyDescent="0.3">
      <c r="A328" s="3" t="s">
        <v>321</v>
      </c>
      <c r="B328" s="3" t="s">
        <v>654</v>
      </c>
      <c r="C328" s="3">
        <v>58698</v>
      </c>
      <c r="D328" s="3" t="s">
        <v>279</v>
      </c>
      <c r="E328" s="3">
        <v>16</v>
      </c>
      <c r="F328" s="4">
        <v>48</v>
      </c>
      <c r="G328" s="4">
        <v>0</v>
      </c>
      <c r="H328" s="2" t="str">
        <f t="shared" si="5"/>
        <v>August</v>
      </c>
    </row>
    <row r="329" spans="1:8" ht="29.25" thickBot="1" x14ac:dyDescent="0.3">
      <c r="A329" s="3" t="s">
        <v>321</v>
      </c>
      <c r="B329" s="3" t="s">
        <v>654</v>
      </c>
      <c r="C329" s="3">
        <v>160</v>
      </c>
      <c r="D329" s="3" t="s">
        <v>280</v>
      </c>
      <c r="E329" s="3">
        <v>7</v>
      </c>
      <c r="F329" s="4">
        <v>21</v>
      </c>
      <c r="G329" s="4">
        <v>0</v>
      </c>
      <c r="H329" s="2" t="str">
        <f t="shared" si="5"/>
        <v>August</v>
      </c>
    </row>
    <row r="330" spans="1:8" ht="29.25" thickBot="1" x14ac:dyDescent="0.3">
      <c r="A330" s="3" t="s">
        <v>321</v>
      </c>
      <c r="B330" s="3" t="s">
        <v>654</v>
      </c>
      <c r="C330" s="3">
        <v>48274</v>
      </c>
      <c r="D330" s="3" t="s">
        <v>301</v>
      </c>
      <c r="E330" s="3">
        <v>15</v>
      </c>
      <c r="F330" s="4">
        <v>45</v>
      </c>
      <c r="G330" s="4">
        <v>0</v>
      </c>
      <c r="H330" s="2" t="str">
        <f t="shared" si="5"/>
        <v>August</v>
      </c>
    </row>
    <row r="331" spans="1:8" ht="29.25" thickBot="1" x14ac:dyDescent="0.3">
      <c r="A331" s="3" t="s">
        <v>321</v>
      </c>
      <c r="B331" s="3" t="s">
        <v>654</v>
      </c>
      <c r="C331" s="3">
        <v>35844</v>
      </c>
      <c r="D331" s="3" t="s">
        <v>281</v>
      </c>
      <c r="E331" s="3">
        <v>26</v>
      </c>
      <c r="F331" s="4">
        <v>78</v>
      </c>
      <c r="G331" s="4">
        <v>0</v>
      </c>
      <c r="H331" s="2" t="str">
        <f t="shared" si="5"/>
        <v>August</v>
      </c>
    </row>
    <row r="332" spans="1:8" ht="29.25" thickBot="1" x14ac:dyDescent="0.3">
      <c r="A332" s="3" t="s">
        <v>321</v>
      </c>
      <c r="B332" s="3" t="s">
        <v>654</v>
      </c>
      <c r="C332" s="3">
        <v>63554</v>
      </c>
      <c r="D332" s="3" t="s">
        <v>302</v>
      </c>
      <c r="E332" s="3">
        <v>4</v>
      </c>
      <c r="F332" s="4">
        <v>12</v>
      </c>
      <c r="G332" s="4">
        <v>0</v>
      </c>
      <c r="H332" s="2" t="str">
        <f t="shared" si="5"/>
        <v>August</v>
      </c>
    </row>
    <row r="333" spans="1:8" ht="29.25" thickBot="1" x14ac:dyDescent="0.3">
      <c r="A333" s="3" t="s">
        <v>321</v>
      </c>
      <c r="B333" s="3" t="s">
        <v>654</v>
      </c>
      <c r="C333" s="3">
        <v>47785</v>
      </c>
      <c r="D333" s="3" t="s">
        <v>282</v>
      </c>
      <c r="E333" s="3">
        <v>6</v>
      </c>
      <c r="F333" s="4">
        <v>18</v>
      </c>
      <c r="G333" s="4">
        <v>0</v>
      </c>
      <c r="H333" s="2" t="str">
        <f t="shared" si="5"/>
        <v>August</v>
      </c>
    </row>
    <row r="334" spans="1:8" ht="43.5" thickBot="1" x14ac:dyDescent="0.3">
      <c r="A334" s="3" t="s">
        <v>321</v>
      </c>
      <c r="B334" s="3" t="s">
        <v>654</v>
      </c>
      <c r="C334" s="3">
        <v>98568</v>
      </c>
      <c r="D334" s="3" t="s">
        <v>283</v>
      </c>
      <c r="E334" s="3">
        <v>8</v>
      </c>
      <c r="F334" s="4">
        <v>24</v>
      </c>
      <c r="G334" s="4">
        <v>0</v>
      </c>
      <c r="H334" s="2" t="str">
        <f t="shared" si="5"/>
        <v>August</v>
      </c>
    </row>
    <row r="335" spans="1:8" ht="29.25" thickBot="1" x14ac:dyDescent="0.3">
      <c r="A335" s="3" t="s">
        <v>321</v>
      </c>
      <c r="B335" s="3" t="s">
        <v>654</v>
      </c>
      <c r="C335" s="3">
        <v>34554</v>
      </c>
      <c r="D335" s="3" t="s">
        <v>284</v>
      </c>
      <c r="E335" s="3">
        <v>12</v>
      </c>
      <c r="F335" s="4">
        <v>36</v>
      </c>
      <c r="G335" s="4">
        <v>0</v>
      </c>
      <c r="H335" s="2" t="str">
        <f t="shared" si="5"/>
        <v>August</v>
      </c>
    </row>
    <row r="336" spans="1:8" ht="29.25" thickBot="1" x14ac:dyDescent="0.3">
      <c r="A336" s="3" t="s">
        <v>321</v>
      </c>
      <c r="B336" s="3" t="s">
        <v>654</v>
      </c>
      <c r="C336" s="3">
        <v>95049</v>
      </c>
      <c r="D336" s="3" t="s">
        <v>303</v>
      </c>
      <c r="E336" s="3">
        <v>4</v>
      </c>
      <c r="F336" s="4">
        <v>12</v>
      </c>
      <c r="G336" s="4">
        <v>0</v>
      </c>
      <c r="H336" s="2" t="str">
        <f t="shared" si="5"/>
        <v>August</v>
      </c>
    </row>
    <row r="337" spans="1:8" ht="43.5" thickBot="1" x14ac:dyDescent="0.3">
      <c r="A337" s="3" t="s">
        <v>321</v>
      </c>
      <c r="B337" s="3" t="s">
        <v>654</v>
      </c>
      <c r="C337" s="3">
        <v>57668</v>
      </c>
      <c r="D337" s="3" t="s">
        <v>304</v>
      </c>
      <c r="E337" s="3">
        <v>16</v>
      </c>
      <c r="F337" s="4">
        <v>48</v>
      </c>
      <c r="G337" s="4">
        <v>0</v>
      </c>
      <c r="H337" s="2" t="str">
        <f t="shared" si="5"/>
        <v>August</v>
      </c>
    </row>
    <row r="338" spans="1:8" ht="29.25" thickBot="1" x14ac:dyDescent="0.3">
      <c r="A338" s="3" t="s">
        <v>321</v>
      </c>
      <c r="B338" s="3" t="s">
        <v>654</v>
      </c>
      <c r="C338" s="3">
        <v>5681</v>
      </c>
      <c r="D338" s="3" t="s">
        <v>383</v>
      </c>
      <c r="E338" s="3">
        <v>25</v>
      </c>
      <c r="F338" s="4">
        <v>24.75</v>
      </c>
      <c r="G338" s="4">
        <v>2.27</v>
      </c>
      <c r="H338" s="2" t="str">
        <f t="shared" si="5"/>
        <v>August</v>
      </c>
    </row>
    <row r="339" spans="1:8" ht="29.25" thickBot="1" x14ac:dyDescent="0.3">
      <c r="A339" s="3" t="s">
        <v>321</v>
      </c>
      <c r="B339" s="3" t="s">
        <v>654</v>
      </c>
      <c r="C339" s="3">
        <v>162</v>
      </c>
      <c r="D339" s="3" t="s">
        <v>66</v>
      </c>
      <c r="E339" s="3">
        <v>26</v>
      </c>
      <c r="F339" s="4">
        <v>25.74</v>
      </c>
      <c r="G339" s="4">
        <v>2.35</v>
      </c>
      <c r="H339" s="2" t="str">
        <f t="shared" si="5"/>
        <v>August</v>
      </c>
    </row>
    <row r="340" spans="1:8" ht="29.25" thickBot="1" x14ac:dyDescent="0.3">
      <c r="A340" s="3" t="s">
        <v>321</v>
      </c>
      <c r="B340" s="3" t="s">
        <v>654</v>
      </c>
      <c r="C340" s="3">
        <v>5680</v>
      </c>
      <c r="D340" s="3" t="s">
        <v>67</v>
      </c>
      <c r="E340" s="3">
        <v>16</v>
      </c>
      <c r="F340" s="4">
        <v>15.84</v>
      </c>
      <c r="G340" s="4">
        <v>1.46</v>
      </c>
      <c r="H340" s="2" t="str">
        <f t="shared" ref="H340:H403" si="6">"August"</f>
        <v>August</v>
      </c>
    </row>
    <row r="341" spans="1:8" ht="29.25" thickBot="1" x14ac:dyDescent="0.3">
      <c r="A341" s="3" t="s">
        <v>321</v>
      </c>
      <c r="B341" s="3" t="s">
        <v>654</v>
      </c>
      <c r="C341" s="3">
        <v>1135</v>
      </c>
      <c r="D341" s="3" t="s">
        <v>384</v>
      </c>
      <c r="E341" s="3">
        <v>60</v>
      </c>
      <c r="F341" s="4">
        <v>96</v>
      </c>
      <c r="G341" s="4">
        <v>9.01</v>
      </c>
      <c r="H341" s="2" t="str">
        <f t="shared" si="6"/>
        <v>August</v>
      </c>
    </row>
    <row r="342" spans="1:8" ht="29.25" thickBot="1" x14ac:dyDescent="0.3">
      <c r="A342" s="3" t="s">
        <v>321</v>
      </c>
      <c r="B342" s="3" t="s">
        <v>654</v>
      </c>
      <c r="C342" s="3">
        <v>1228</v>
      </c>
      <c r="D342" s="3" t="s">
        <v>68</v>
      </c>
      <c r="E342" s="3">
        <v>35</v>
      </c>
      <c r="F342" s="4">
        <v>90.5</v>
      </c>
      <c r="G342" s="4">
        <v>8.58</v>
      </c>
      <c r="H342" s="2" t="str">
        <f t="shared" si="6"/>
        <v>August</v>
      </c>
    </row>
    <row r="343" spans="1:8" ht="29.25" thickBot="1" x14ac:dyDescent="0.3">
      <c r="A343" s="3" t="s">
        <v>321</v>
      </c>
      <c r="B343" s="3" t="s">
        <v>654</v>
      </c>
      <c r="C343" s="3">
        <v>13</v>
      </c>
      <c r="D343" s="3" t="s">
        <v>69</v>
      </c>
      <c r="E343" s="3">
        <v>34</v>
      </c>
      <c r="F343" s="4">
        <v>93.5</v>
      </c>
      <c r="G343" s="4">
        <v>8.85</v>
      </c>
      <c r="H343" s="2" t="str">
        <f t="shared" si="6"/>
        <v>August</v>
      </c>
    </row>
    <row r="344" spans="1:8" ht="29.25" thickBot="1" x14ac:dyDescent="0.3">
      <c r="A344" s="3" t="s">
        <v>321</v>
      </c>
      <c r="B344" s="3" t="s">
        <v>654</v>
      </c>
      <c r="C344" s="3">
        <v>957</v>
      </c>
      <c r="D344" s="3" t="s">
        <v>385</v>
      </c>
      <c r="E344" s="3">
        <v>6</v>
      </c>
      <c r="F344" s="4">
        <v>14.94</v>
      </c>
      <c r="G344" s="4">
        <v>1.44</v>
      </c>
      <c r="H344" s="2" t="str">
        <f t="shared" si="6"/>
        <v>August</v>
      </c>
    </row>
    <row r="345" spans="1:8" ht="29.25" thickBot="1" x14ac:dyDescent="0.3">
      <c r="A345" s="3" t="s">
        <v>321</v>
      </c>
      <c r="B345" s="3" t="s">
        <v>654</v>
      </c>
      <c r="C345" s="3">
        <v>3874850</v>
      </c>
      <c r="D345" s="3" t="s">
        <v>386</v>
      </c>
      <c r="E345" s="3">
        <v>6</v>
      </c>
      <c r="F345" s="4">
        <v>12</v>
      </c>
      <c r="G345" s="4">
        <v>1.1399999999999999</v>
      </c>
      <c r="H345" s="2" t="str">
        <f t="shared" si="6"/>
        <v>August</v>
      </c>
    </row>
    <row r="346" spans="1:8" ht="29.25" thickBot="1" x14ac:dyDescent="0.3">
      <c r="A346" s="3" t="s">
        <v>321</v>
      </c>
      <c r="B346" s="3" t="s">
        <v>654</v>
      </c>
      <c r="C346" s="3">
        <v>6521</v>
      </c>
      <c r="D346" s="3" t="s">
        <v>70</v>
      </c>
      <c r="E346" s="3">
        <v>6</v>
      </c>
      <c r="F346" s="4">
        <v>11.1</v>
      </c>
      <c r="G346" s="4">
        <v>1.08</v>
      </c>
      <c r="H346" s="2" t="str">
        <f t="shared" si="6"/>
        <v>August</v>
      </c>
    </row>
    <row r="347" spans="1:8" ht="29.25" thickBot="1" x14ac:dyDescent="0.3">
      <c r="A347" s="3" t="s">
        <v>321</v>
      </c>
      <c r="B347" s="3" t="s">
        <v>654</v>
      </c>
      <c r="C347" s="3">
        <v>964</v>
      </c>
      <c r="D347" s="3" t="s">
        <v>72</v>
      </c>
      <c r="E347" s="3">
        <v>23</v>
      </c>
      <c r="F347" s="4">
        <v>45.77</v>
      </c>
      <c r="G347" s="4">
        <v>4.37</v>
      </c>
      <c r="H347" s="2" t="str">
        <f t="shared" si="6"/>
        <v>August</v>
      </c>
    </row>
    <row r="348" spans="1:8" ht="29.25" thickBot="1" x14ac:dyDescent="0.3">
      <c r="A348" s="3" t="s">
        <v>321</v>
      </c>
      <c r="B348" s="3" t="s">
        <v>654</v>
      </c>
      <c r="C348" s="3">
        <v>6361</v>
      </c>
      <c r="D348" s="3" t="s">
        <v>73</v>
      </c>
      <c r="E348" s="3">
        <v>19</v>
      </c>
      <c r="F348" s="4">
        <v>37.81</v>
      </c>
      <c r="G348" s="4">
        <v>3.61</v>
      </c>
      <c r="H348" s="2" t="str">
        <f t="shared" si="6"/>
        <v>August</v>
      </c>
    </row>
    <row r="349" spans="1:8" ht="29.25" thickBot="1" x14ac:dyDescent="0.3">
      <c r="A349" s="3" t="s">
        <v>321</v>
      </c>
      <c r="B349" s="3" t="s">
        <v>654</v>
      </c>
      <c r="C349" s="3">
        <v>28394</v>
      </c>
      <c r="D349" s="3" t="s">
        <v>74</v>
      </c>
      <c r="E349" s="3">
        <v>232</v>
      </c>
      <c r="F349" s="4">
        <v>464</v>
      </c>
      <c r="G349" s="4">
        <v>0</v>
      </c>
      <c r="H349" s="2" t="str">
        <f t="shared" si="6"/>
        <v>August</v>
      </c>
    </row>
    <row r="350" spans="1:8" ht="29.25" thickBot="1" x14ac:dyDescent="0.3">
      <c r="A350" s="3" t="s">
        <v>321</v>
      </c>
      <c r="B350" s="3" t="s">
        <v>654</v>
      </c>
      <c r="C350" s="3">
        <v>5556</v>
      </c>
      <c r="D350" s="3" t="s">
        <v>75</v>
      </c>
      <c r="E350" s="3">
        <v>9</v>
      </c>
      <c r="F350" s="4">
        <v>40.5</v>
      </c>
      <c r="G350" s="4">
        <v>3.87</v>
      </c>
      <c r="H350" s="2" t="str">
        <f t="shared" si="6"/>
        <v>August</v>
      </c>
    </row>
    <row r="351" spans="1:8" ht="29.25" thickBot="1" x14ac:dyDescent="0.3">
      <c r="A351" s="3" t="s">
        <v>321</v>
      </c>
      <c r="B351" s="3" t="s">
        <v>654</v>
      </c>
      <c r="C351" s="3">
        <v>5555</v>
      </c>
      <c r="D351" s="3" t="s">
        <v>76</v>
      </c>
      <c r="E351" s="3">
        <v>52</v>
      </c>
      <c r="F351" s="4">
        <v>208</v>
      </c>
      <c r="G351" s="4">
        <v>19.760000000000002</v>
      </c>
      <c r="H351" s="2" t="str">
        <f t="shared" si="6"/>
        <v>August</v>
      </c>
    </row>
    <row r="352" spans="1:8" ht="29.25" thickBot="1" x14ac:dyDescent="0.3">
      <c r="A352" s="3" t="s">
        <v>321</v>
      </c>
      <c r="B352" s="3" t="s">
        <v>654</v>
      </c>
      <c r="C352" s="3">
        <v>85967</v>
      </c>
      <c r="D352" s="3" t="s">
        <v>388</v>
      </c>
      <c r="E352" s="3">
        <v>15</v>
      </c>
      <c r="F352" s="4">
        <v>27.75</v>
      </c>
      <c r="G352" s="4">
        <v>2.69</v>
      </c>
      <c r="H352" s="2" t="str">
        <f t="shared" si="6"/>
        <v>August</v>
      </c>
    </row>
    <row r="353" spans="1:8" ht="29.25" thickBot="1" x14ac:dyDescent="0.3">
      <c r="A353" s="3" t="s">
        <v>321</v>
      </c>
      <c r="B353" s="3" t="s">
        <v>654</v>
      </c>
      <c r="C353" s="3">
        <v>64623</v>
      </c>
      <c r="D353" s="3" t="s">
        <v>389</v>
      </c>
      <c r="E353" s="3">
        <v>16</v>
      </c>
      <c r="F353" s="4">
        <v>29.6</v>
      </c>
      <c r="G353" s="4">
        <v>2.87</v>
      </c>
      <c r="H353" s="2" t="str">
        <f t="shared" si="6"/>
        <v>August</v>
      </c>
    </row>
    <row r="354" spans="1:8" ht="29.25" thickBot="1" x14ac:dyDescent="0.3">
      <c r="A354" s="3" t="s">
        <v>321</v>
      </c>
      <c r="B354" s="3" t="s">
        <v>654</v>
      </c>
      <c r="C354" s="3">
        <v>92446</v>
      </c>
      <c r="D354" s="3" t="s">
        <v>390</v>
      </c>
      <c r="E354" s="3">
        <v>16</v>
      </c>
      <c r="F354" s="4">
        <v>29.6</v>
      </c>
      <c r="G354" s="4">
        <v>2.88</v>
      </c>
      <c r="H354" s="2" t="str">
        <f t="shared" si="6"/>
        <v>August</v>
      </c>
    </row>
    <row r="355" spans="1:8" ht="29.25" thickBot="1" x14ac:dyDescent="0.3">
      <c r="A355" s="3" t="s">
        <v>321</v>
      </c>
      <c r="B355" s="3" t="s">
        <v>654</v>
      </c>
      <c r="C355" s="3">
        <v>96579</v>
      </c>
      <c r="D355" s="3" t="s">
        <v>391</v>
      </c>
      <c r="E355" s="3">
        <v>22</v>
      </c>
      <c r="F355" s="4">
        <v>40.700000000000003</v>
      </c>
      <c r="G355" s="4">
        <v>3.96</v>
      </c>
      <c r="H355" s="2" t="str">
        <f t="shared" si="6"/>
        <v>August</v>
      </c>
    </row>
    <row r="356" spans="1:8" ht="43.5" thickBot="1" x14ac:dyDescent="0.3">
      <c r="A356" s="3" t="s">
        <v>321</v>
      </c>
      <c r="B356" s="3" t="s">
        <v>654</v>
      </c>
      <c r="C356" s="3">
        <v>73475</v>
      </c>
      <c r="D356" s="3" t="s">
        <v>392</v>
      </c>
      <c r="E356" s="3">
        <v>16</v>
      </c>
      <c r="F356" s="4">
        <v>29.6</v>
      </c>
      <c r="G356" s="4">
        <v>2.86</v>
      </c>
      <c r="H356" s="2" t="str">
        <f t="shared" si="6"/>
        <v>August</v>
      </c>
    </row>
    <row r="357" spans="1:8" ht="29.25" thickBot="1" x14ac:dyDescent="0.3">
      <c r="A357" s="3" t="s">
        <v>321</v>
      </c>
      <c r="B357" s="3" t="s">
        <v>654</v>
      </c>
      <c r="C357" s="3">
        <v>95456</v>
      </c>
      <c r="D357" s="3" t="s">
        <v>394</v>
      </c>
      <c r="E357" s="3">
        <v>20</v>
      </c>
      <c r="F357" s="4">
        <v>16</v>
      </c>
      <c r="G357" s="4">
        <v>0</v>
      </c>
      <c r="H357" s="2" t="str">
        <f t="shared" si="6"/>
        <v>August</v>
      </c>
    </row>
    <row r="358" spans="1:8" ht="29.25" thickBot="1" x14ac:dyDescent="0.3">
      <c r="A358" s="3" t="s">
        <v>321</v>
      </c>
      <c r="B358" s="3" t="s">
        <v>654</v>
      </c>
      <c r="C358" s="3">
        <v>26635</v>
      </c>
      <c r="D358" s="3" t="s">
        <v>395</v>
      </c>
      <c r="E358" s="3">
        <v>13</v>
      </c>
      <c r="F358" s="4">
        <v>10.4</v>
      </c>
      <c r="G358" s="4">
        <v>0</v>
      </c>
      <c r="H358" s="2" t="str">
        <f t="shared" si="6"/>
        <v>August</v>
      </c>
    </row>
    <row r="359" spans="1:8" ht="29.25" thickBot="1" x14ac:dyDescent="0.3">
      <c r="A359" s="3" t="s">
        <v>321</v>
      </c>
      <c r="B359" s="3" t="s">
        <v>654</v>
      </c>
      <c r="C359" s="3">
        <v>927</v>
      </c>
      <c r="D359" s="3" t="s">
        <v>77</v>
      </c>
      <c r="E359" s="3">
        <v>60</v>
      </c>
      <c r="F359" s="4">
        <v>96</v>
      </c>
      <c r="G359" s="4">
        <v>9</v>
      </c>
      <c r="H359" s="2" t="str">
        <f t="shared" si="6"/>
        <v>August</v>
      </c>
    </row>
    <row r="360" spans="1:8" ht="29.25" thickBot="1" x14ac:dyDescent="0.3">
      <c r="A360" s="3" t="s">
        <v>321</v>
      </c>
      <c r="B360" s="3" t="s">
        <v>654</v>
      </c>
      <c r="C360" s="3">
        <v>1120</v>
      </c>
      <c r="D360" s="3" t="s">
        <v>322</v>
      </c>
      <c r="E360" s="3">
        <v>10</v>
      </c>
      <c r="F360" s="4">
        <v>18.5</v>
      </c>
      <c r="G360" s="4">
        <v>1.78</v>
      </c>
      <c r="H360" s="2" t="str">
        <f t="shared" si="6"/>
        <v>August</v>
      </c>
    </row>
    <row r="361" spans="1:8" ht="29.25" thickBot="1" x14ac:dyDescent="0.3">
      <c r="A361" s="3" t="s">
        <v>321</v>
      </c>
      <c r="B361" s="3" t="s">
        <v>654</v>
      </c>
      <c r="C361" s="3">
        <v>36323</v>
      </c>
      <c r="D361" s="3" t="s">
        <v>287</v>
      </c>
      <c r="E361" s="3">
        <v>10</v>
      </c>
      <c r="F361" s="4">
        <v>18.5</v>
      </c>
      <c r="G361" s="4">
        <v>1.8</v>
      </c>
      <c r="H361" s="2" t="str">
        <f t="shared" si="6"/>
        <v>August</v>
      </c>
    </row>
    <row r="362" spans="1:8" ht="29.25" thickBot="1" x14ac:dyDescent="0.3">
      <c r="A362" s="3" t="s">
        <v>321</v>
      </c>
      <c r="B362" s="3" t="s">
        <v>654</v>
      </c>
      <c r="C362" s="3">
        <v>920</v>
      </c>
      <c r="D362" s="3" t="s">
        <v>80</v>
      </c>
      <c r="E362" s="3">
        <v>14</v>
      </c>
      <c r="F362" s="4">
        <v>25.9</v>
      </c>
      <c r="G362" s="4">
        <v>2.52</v>
      </c>
      <c r="H362" s="2" t="str">
        <f t="shared" si="6"/>
        <v>August</v>
      </c>
    </row>
    <row r="363" spans="1:8" ht="29.25" thickBot="1" x14ac:dyDescent="0.3">
      <c r="A363" s="3" t="s">
        <v>321</v>
      </c>
      <c r="B363" s="3" t="s">
        <v>654</v>
      </c>
      <c r="C363" s="3">
        <v>1118</v>
      </c>
      <c r="D363" s="3" t="s">
        <v>324</v>
      </c>
      <c r="E363" s="3">
        <v>44</v>
      </c>
      <c r="F363" s="4">
        <v>81.400000000000006</v>
      </c>
      <c r="G363" s="4">
        <v>7.85</v>
      </c>
      <c r="H363" s="2" t="str">
        <f t="shared" si="6"/>
        <v>August</v>
      </c>
    </row>
    <row r="364" spans="1:8" ht="29.25" thickBot="1" x14ac:dyDescent="0.3">
      <c r="A364" s="3" t="s">
        <v>321</v>
      </c>
      <c r="B364" s="3" t="s">
        <v>654</v>
      </c>
      <c r="C364" s="3">
        <v>921</v>
      </c>
      <c r="D364" s="3" t="s">
        <v>81</v>
      </c>
      <c r="E364" s="3">
        <v>22</v>
      </c>
      <c r="F364" s="4">
        <v>40.700000000000003</v>
      </c>
      <c r="G364" s="4">
        <v>3.95</v>
      </c>
      <c r="H364" s="2" t="str">
        <f t="shared" si="6"/>
        <v>August</v>
      </c>
    </row>
    <row r="365" spans="1:8" ht="29.25" thickBot="1" x14ac:dyDescent="0.3">
      <c r="A365" s="3" t="s">
        <v>321</v>
      </c>
      <c r="B365" s="3" t="s">
        <v>655</v>
      </c>
      <c r="C365" s="3">
        <v>416</v>
      </c>
      <c r="D365" s="3" t="s">
        <v>397</v>
      </c>
      <c r="E365" s="3">
        <v>22</v>
      </c>
      <c r="F365" s="4">
        <v>24.2</v>
      </c>
      <c r="G365" s="4">
        <v>0</v>
      </c>
      <c r="H365" s="2" t="str">
        <f t="shared" si="6"/>
        <v>August</v>
      </c>
    </row>
    <row r="366" spans="1:8" ht="29.25" thickBot="1" x14ac:dyDescent="0.3">
      <c r="A366" s="3" t="s">
        <v>321</v>
      </c>
      <c r="B366" s="3" t="s">
        <v>655</v>
      </c>
      <c r="C366" s="3">
        <v>54685</v>
      </c>
      <c r="D366" s="3" t="s">
        <v>82</v>
      </c>
      <c r="E366" s="3">
        <v>12</v>
      </c>
      <c r="F366" s="4">
        <v>16.8</v>
      </c>
      <c r="G366" s="4">
        <v>0</v>
      </c>
      <c r="H366" s="2" t="str">
        <f t="shared" si="6"/>
        <v>August</v>
      </c>
    </row>
    <row r="367" spans="1:8" ht="29.25" thickBot="1" x14ac:dyDescent="0.3">
      <c r="A367" s="3" t="s">
        <v>321</v>
      </c>
      <c r="B367" s="3" t="s">
        <v>655</v>
      </c>
      <c r="C367" s="3">
        <v>95589</v>
      </c>
      <c r="D367" s="3" t="s">
        <v>84</v>
      </c>
      <c r="E367" s="3">
        <v>17</v>
      </c>
      <c r="F367" s="4">
        <v>23.8</v>
      </c>
      <c r="G367" s="4">
        <v>0</v>
      </c>
      <c r="H367" s="2" t="str">
        <f t="shared" si="6"/>
        <v>August</v>
      </c>
    </row>
    <row r="368" spans="1:8" ht="29.25" thickBot="1" x14ac:dyDescent="0.3">
      <c r="A368" s="3" t="s">
        <v>321</v>
      </c>
      <c r="B368" s="3" t="s">
        <v>655</v>
      </c>
      <c r="C368" s="3">
        <v>1111</v>
      </c>
      <c r="D368" s="3" t="s">
        <v>401</v>
      </c>
      <c r="E368" s="3">
        <v>29</v>
      </c>
      <c r="F368" s="4">
        <v>40.6</v>
      </c>
      <c r="G368" s="4">
        <v>0</v>
      </c>
      <c r="H368" s="2" t="str">
        <f t="shared" si="6"/>
        <v>August</v>
      </c>
    </row>
    <row r="369" spans="1:8" ht="29.25" thickBot="1" x14ac:dyDescent="0.3">
      <c r="A369" s="3" t="s">
        <v>321</v>
      </c>
      <c r="B369" s="3" t="s">
        <v>655</v>
      </c>
      <c r="C369" s="3">
        <v>1246</v>
      </c>
      <c r="D369" s="3" t="s">
        <v>402</v>
      </c>
      <c r="E369" s="3">
        <v>13</v>
      </c>
      <c r="F369" s="4">
        <v>19.5</v>
      </c>
      <c r="G369" s="4">
        <v>0</v>
      </c>
      <c r="H369" s="2" t="str">
        <f t="shared" si="6"/>
        <v>August</v>
      </c>
    </row>
    <row r="370" spans="1:8" ht="29.25" thickBot="1" x14ac:dyDescent="0.3">
      <c r="A370" s="3" t="s">
        <v>321</v>
      </c>
      <c r="B370" s="3" t="s">
        <v>655</v>
      </c>
      <c r="C370" s="3">
        <v>467</v>
      </c>
      <c r="D370" s="3" t="s">
        <v>85</v>
      </c>
      <c r="E370" s="3">
        <v>6</v>
      </c>
      <c r="F370" s="4">
        <v>6.6</v>
      </c>
      <c r="G370" s="4">
        <v>0</v>
      </c>
      <c r="H370" s="2" t="str">
        <f t="shared" si="6"/>
        <v>August</v>
      </c>
    </row>
    <row r="371" spans="1:8" ht="43.5" thickBot="1" x14ac:dyDescent="0.3">
      <c r="A371" s="3" t="s">
        <v>321</v>
      </c>
      <c r="B371" s="3" t="s">
        <v>655</v>
      </c>
      <c r="C371" s="3">
        <v>460</v>
      </c>
      <c r="D371" s="3" t="s">
        <v>404</v>
      </c>
      <c r="E371" s="3">
        <v>1</v>
      </c>
      <c r="F371" s="4">
        <v>2.4900000000000002</v>
      </c>
      <c r="G371" s="4">
        <v>0</v>
      </c>
      <c r="H371" s="2" t="str">
        <f t="shared" si="6"/>
        <v>August</v>
      </c>
    </row>
    <row r="372" spans="1:8" ht="43.5" thickBot="1" x14ac:dyDescent="0.3">
      <c r="A372" s="3" t="s">
        <v>321</v>
      </c>
      <c r="B372" s="3" t="s">
        <v>655</v>
      </c>
      <c r="C372" s="3">
        <v>477</v>
      </c>
      <c r="D372" s="3" t="s">
        <v>86</v>
      </c>
      <c r="E372" s="3">
        <v>12</v>
      </c>
      <c r="F372" s="4">
        <v>13.2</v>
      </c>
      <c r="G372" s="4">
        <v>0</v>
      </c>
      <c r="H372" s="2" t="str">
        <f t="shared" si="6"/>
        <v>August</v>
      </c>
    </row>
    <row r="373" spans="1:8" ht="29.25" thickBot="1" x14ac:dyDescent="0.3">
      <c r="A373" s="3" t="s">
        <v>321</v>
      </c>
      <c r="B373" s="3" t="s">
        <v>655</v>
      </c>
      <c r="C373" s="3">
        <v>25896</v>
      </c>
      <c r="D373" s="3" t="s">
        <v>405</v>
      </c>
      <c r="E373" s="3">
        <v>13</v>
      </c>
      <c r="F373" s="4">
        <v>14.3</v>
      </c>
      <c r="G373" s="4">
        <v>0</v>
      </c>
      <c r="H373" s="2" t="str">
        <f t="shared" si="6"/>
        <v>August</v>
      </c>
    </row>
    <row r="374" spans="1:8" ht="29.25" thickBot="1" x14ac:dyDescent="0.3">
      <c r="A374" s="3" t="s">
        <v>321</v>
      </c>
      <c r="B374" s="3" t="s">
        <v>655</v>
      </c>
      <c r="C374" s="3">
        <v>1223</v>
      </c>
      <c r="D374" s="3" t="s">
        <v>305</v>
      </c>
      <c r="E374" s="3">
        <v>37</v>
      </c>
      <c r="F374" s="4">
        <v>40.700000000000003</v>
      </c>
      <c r="G374" s="4">
        <v>0</v>
      </c>
      <c r="H374" s="2" t="str">
        <f t="shared" si="6"/>
        <v>August</v>
      </c>
    </row>
    <row r="375" spans="1:8" ht="29.25" thickBot="1" x14ac:dyDescent="0.3">
      <c r="A375" s="3" t="s">
        <v>321</v>
      </c>
      <c r="B375" s="3" t="s">
        <v>655</v>
      </c>
      <c r="C375" s="3">
        <v>26542</v>
      </c>
      <c r="D375" s="3" t="s">
        <v>87</v>
      </c>
      <c r="E375" s="3">
        <v>6</v>
      </c>
      <c r="F375" s="4">
        <v>6.6</v>
      </c>
      <c r="G375" s="4">
        <v>0</v>
      </c>
      <c r="H375" s="2" t="str">
        <f t="shared" si="6"/>
        <v>August</v>
      </c>
    </row>
    <row r="376" spans="1:8" ht="29.25" thickBot="1" x14ac:dyDescent="0.3">
      <c r="A376" s="3" t="s">
        <v>321</v>
      </c>
      <c r="B376" s="3" t="s">
        <v>655</v>
      </c>
      <c r="C376" s="3">
        <v>26584</v>
      </c>
      <c r="D376" s="3" t="s">
        <v>406</v>
      </c>
      <c r="E376" s="3">
        <v>9</v>
      </c>
      <c r="F376" s="4">
        <v>9.9</v>
      </c>
      <c r="G376" s="4">
        <v>0</v>
      </c>
      <c r="H376" s="2" t="str">
        <f t="shared" si="6"/>
        <v>August</v>
      </c>
    </row>
    <row r="377" spans="1:8" ht="29.25" thickBot="1" x14ac:dyDescent="0.3">
      <c r="A377" s="3" t="s">
        <v>321</v>
      </c>
      <c r="B377" s="3" t="s">
        <v>655</v>
      </c>
      <c r="C377" s="3">
        <v>155</v>
      </c>
      <c r="D377" s="3" t="s">
        <v>408</v>
      </c>
      <c r="E377" s="3">
        <v>6</v>
      </c>
      <c r="F377" s="4">
        <v>3.6</v>
      </c>
      <c r="G377" s="4">
        <v>0</v>
      </c>
      <c r="H377" s="2" t="str">
        <f t="shared" si="6"/>
        <v>August</v>
      </c>
    </row>
    <row r="378" spans="1:8" ht="29.25" thickBot="1" x14ac:dyDescent="0.3">
      <c r="A378" s="3" t="s">
        <v>321</v>
      </c>
      <c r="B378" s="3" t="s">
        <v>655</v>
      </c>
      <c r="C378" s="3">
        <v>1189</v>
      </c>
      <c r="D378" s="3" t="s">
        <v>91</v>
      </c>
      <c r="E378" s="3">
        <v>33</v>
      </c>
      <c r="F378" s="4">
        <v>36.299999999999997</v>
      </c>
      <c r="G378" s="4">
        <v>0</v>
      </c>
      <c r="H378" s="2" t="str">
        <f t="shared" si="6"/>
        <v>August</v>
      </c>
    </row>
    <row r="379" spans="1:8" ht="29.25" thickBot="1" x14ac:dyDescent="0.3">
      <c r="A379" s="3" t="s">
        <v>321</v>
      </c>
      <c r="B379" s="3" t="s">
        <v>655</v>
      </c>
      <c r="C379" s="3">
        <v>4864</v>
      </c>
      <c r="D379" s="3" t="s">
        <v>288</v>
      </c>
      <c r="E379" s="3">
        <v>11</v>
      </c>
      <c r="F379" s="4">
        <v>12.1</v>
      </c>
      <c r="G379" s="4">
        <v>0</v>
      </c>
      <c r="H379" s="2" t="str">
        <f t="shared" si="6"/>
        <v>August</v>
      </c>
    </row>
    <row r="380" spans="1:8" ht="29.25" thickBot="1" x14ac:dyDescent="0.3">
      <c r="A380" s="3" t="s">
        <v>321</v>
      </c>
      <c r="B380" s="3" t="s">
        <v>655</v>
      </c>
      <c r="C380" s="3">
        <v>407</v>
      </c>
      <c r="D380" s="3" t="s">
        <v>411</v>
      </c>
      <c r="E380" s="3">
        <v>1</v>
      </c>
      <c r="F380" s="4">
        <v>0.4</v>
      </c>
      <c r="G380" s="4">
        <v>0</v>
      </c>
      <c r="H380" s="2" t="str">
        <f t="shared" si="6"/>
        <v>August</v>
      </c>
    </row>
    <row r="381" spans="1:8" ht="29.25" thickBot="1" x14ac:dyDescent="0.3">
      <c r="A381" s="3" t="s">
        <v>321</v>
      </c>
      <c r="B381" s="3" t="s">
        <v>655</v>
      </c>
      <c r="C381" s="3">
        <v>408</v>
      </c>
      <c r="D381" s="3" t="s">
        <v>413</v>
      </c>
      <c r="E381" s="3">
        <v>33</v>
      </c>
      <c r="F381" s="4">
        <v>13.2</v>
      </c>
      <c r="G381" s="4">
        <v>0</v>
      </c>
      <c r="H381" s="2" t="str">
        <f t="shared" si="6"/>
        <v>August</v>
      </c>
    </row>
    <row r="382" spans="1:8" ht="29.25" thickBot="1" x14ac:dyDescent="0.3">
      <c r="A382" s="3" t="s">
        <v>321</v>
      </c>
      <c r="B382" s="3" t="s">
        <v>655</v>
      </c>
      <c r="C382" s="3">
        <v>412</v>
      </c>
      <c r="D382" s="3" t="s">
        <v>414</v>
      </c>
      <c r="E382" s="3">
        <v>23</v>
      </c>
      <c r="F382" s="4">
        <v>9.1999999999999993</v>
      </c>
      <c r="G382" s="4">
        <v>0</v>
      </c>
      <c r="H382" s="2" t="str">
        <f t="shared" si="6"/>
        <v>August</v>
      </c>
    </row>
    <row r="383" spans="1:8" ht="29.25" thickBot="1" x14ac:dyDescent="0.3">
      <c r="A383" s="3" t="s">
        <v>321</v>
      </c>
      <c r="B383" s="3" t="s">
        <v>655</v>
      </c>
      <c r="C383" s="3">
        <v>42652</v>
      </c>
      <c r="D383" s="3" t="s">
        <v>415</v>
      </c>
      <c r="E383" s="3">
        <v>3</v>
      </c>
      <c r="F383" s="4">
        <v>1.2</v>
      </c>
      <c r="G383" s="4">
        <v>0</v>
      </c>
      <c r="H383" s="2" t="str">
        <f t="shared" si="6"/>
        <v>August</v>
      </c>
    </row>
    <row r="384" spans="1:8" ht="29.25" thickBot="1" x14ac:dyDescent="0.3">
      <c r="A384" s="3" t="s">
        <v>321</v>
      </c>
      <c r="B384" s="3" t="s">
        <v>655</v>
      </c>
      <c r="C384" s="3">
        <v>4569</v>
      </c>
      <c r="D384" s="3" t="s">
        <v>416</v>
      </c>
      <c r="E384" s="3">
        <v>15</v>
      </c>
      <c r="F384" s="4">
        <v>6</v>
      </c>
      <c r="G384" s="4">
        <v>0</v>
      </c>
      <c r="H384" s="2" t="str">
        <f t="shared" si="6"/>
        <v>August</v>
      </c>
    </row>
    <row r="385" spans="1:8" ht="29.25" thickBot="1" x14ac:dyDescent="0.3">
      <c r="A385" s="3" t="s">
        <v>321</v>
      </c>
      <c r="B385" s="3" t="s">
        <v>655</v>
      </c>
      <c r="C385" s="3">
        <v>65877</v>
      </c>
      <c r="D385" s="3" t="s">
        <v>417</v>
      </c>
      <c r="E385" s="3">
        <v>8</v>
      </c>
      <c r="F385" s="4">
        <v>3.2</v>
      </c>
      <c r="G385" s="4">
        <v>0</v>
      </c>
      <c r="H385" s="2" t="str">
        <f t="shared" si="6"/>
        <v>August</v>
      </c>
    </row>
    <row r="386" spans="1:8" ht="29.25" thickBot="1" x14ac:dyDescent="0.3">
      <c r="A386" s="3" t="s">
        <v>321</v>
      </c>
      <c r="B386" s="3" t="s">
        <v>655</v>
      </c>
      <c r="C386" s="3">
        <v>485</v>
      </c>
      <c r="D386" s="3" t="s">
        <v>418</v>
      </c>
      <c r="E386" s="3">
        <v>3</v>
      </c>
      <c r="F386" s="4">
        <v>5.25</v>
      </c>
      <c r="G386" s="4">
        <v>0</v>
      </c>
      <c r="H386" s="2" t="str">
        <f t="shared" si="6"/>
        <v>August</v>
      </c>
    </row>
    <row r="387" spans="1:8" ht="29.25" thickBot="1" x14ac:dyDescent="0.3">
      <c r="A387" s="3" t="s">
        <v>321</v>
      </c>
      <c r="B387" s="3" t="s">
        <v>655</v>
      </c>
      <c r="C387" s="3">
        <v>481</v>
      </c>
      <c r="D387" s="3" t="s">
        <v>419</v>
      </c>
      <c r="E387" s="3">
        <v>1</v>
      </c>
      <c r="F387" s="4">
        <v>1.75</v>
      </c>
      <c r="G387" s="4">
        <v>0</v>
      </c>
      <c r="H387" s="2" t="str">
        <f t="shared" si="6"/>
        <v>August</v>
      </c>
    </row>
    <row r="388" spans="1:8" ht="29.25" thickBot="1" x14ac:dyDescent="0.3">
      <c r="A388" s="3" t="s">
        <v>321</v>
      </c>
      <c r="B388" s="3" t="s">
        <v>655</v>
      </c>
      <c r="C388" s="3">
        <v>426</v>
      </c>
      <c r="D388" s="3" t="s">
        <v>311</v>
      </c>
      <c r="E388" s="3">
        <v>35</v>
      </c>
      <c r="F388" s="4">
        <v>38.5</v>
      </c>
      <c r="G388" s="4">
        <v>0</v>
      </c>
      <c r="H388" s="2" t="str">
        <f t="shared" si="6"/>
        <v>August</v>
      </c>
    </row>
    <row r="389" spans="1:8" ht="43.5" thickBot="1" x14ac:dyDescent="0.3">
      <c r="A389" s="3" t="s">
        <v>321</v>
      </c>
      <c r="B389" s="3" t="s">
        <v>655</v>
      </c>
      <c r="C389" s="3">
        <v>430</v>
      </c>
      <c r="D389" s="3" t="s">
        <v>92</v>
      </c>
      <c r="E389" s="3">
        <v>23</v>
      </c>
      <c r="F389" s="4">
        <v>25.3</v>
      </c>
      <c r="G389" s="4">
        <v>0</v>
      </c>
      <c r="H389" s="2" t="str">
        <f t="shared" si="6"/>
        <v>August</v>
      </c>
    </row>
    <row r="390" spans="1:8" ht="29.25" thickBot="1" x14ac:dyDescent="0.3">
      <c r="A390" s="3" t="s">
        <v>321</v>
      </c>
      <c r="B390" s="3" t="s">
        <v>655</v>
      </c>
      <c r="C390" s="3">
        <v>7515</v>
      </c>
      <c r="D390" s="3" t="s">
        <v>93</v>
      </c>
      <c r="E390" s="3">
        <v>14</v>
      </c>
      <c r="F390" s="4">
        <v>15.4</v>
      </c>
      <c r="G390" s="4">
        <v>0</v>
      </c>
      <c r="H390" s="2" t="str">
        <f t="shared" si="6"/>
        <v>August</v>
      </c>
    </row>
    <row r="391" spans="1:8" ht="29.25" thickBot="1" x14ac:dyDescent="0.3">
      <c r="A391" s="3" t="s">
        <v>321</v>
      </c>
      <c r="B391" s="3" t="s">
        <v>655</v>
      </c>
      <c r="C391" s="3">
        <v>483</v>
      </c>
      <c r="D391" s="3" t="s">
        <v>94</v>
      </c>
      <c r="E391" s="3">
        <v>12</v>
      </c>
      <c r="F391" s="4">
        <v>13.2</v>
      </c>
      <c r="G391" s="4">
        <v>0</v>
      </c>
      <c r="H391" s="2" t="str">
        <f t="shared" si="6"/>
        <v>August</v>
      </c>
    </row>
    <row r="392" spans="1:8" ht="29.25" thickBot="1" x14ac:dyDescent="0.3">
      <c r="A392" s="3" t="s">
        <v>321</v>
      </c>
      <c r="B392" s="3" t="s">
        <v>655</v>
      </c>
      <c r="C392" s="3">
        <v>1237</v>
      </c>
      <c r="D392" s="3" t="s">
        <v>421</v>
      </c>
      <c r="E392" s="3">
        <v>131</v>
      </c>
      <c r="F392" s="4">
        <v>26.2</v>
      </c>
      <c r="G392" s="4">
        <v>0</v>
      </c>
      <c r="H392" s="2" t="str">
        <f t="shared" si="6"/>
        <v>August</v>
      </c>
    </row>
    <row r="393" spans="1:8" ht="29.25" thickBot="1" x14ac:dyDescent="0.3">
      <c r="A393" s="3" t="s">
        <v>321</v>
      </c>
      <c r="B393" s="3" t="s">
        <v>655</v>
      </c>
      <c r="C393" s="3">
        <v>1131</v>
      </c>
      <c r="D393" s="3" t="s">
        <v>422</v>
      </c>
      <c r="E393" s="3">
        <v>8</v>
      </c>
      <c r="F393" s="4">
        <v>14</v>
      </c>
      <c r="G393" s="4">
        <v>0</v>
      </c>
      <c r="H393" s="2" t="str">
        <f t="shared" si="6"/>
        <v>August</v>
      </c>
    </row>
    <row r="394" spans="1:8" ht="29.25" thickBot="1" x14ac:dyDescent="0.3">
      <c r="A394" s="3" t="s">
        <v>321</v>
      </c>
      <c r="B394" s="3" t="s">
        <v>655</v>
      </c>
      <c r="C394" s="3">
        <v>11</v>
      </c>
      <c r="D394" s="3" t="s">
        <v>424</v>
      </c>
      <c r="E394" s="3">
        <v>5</v>
      </c>
      <c r="F394" s="4">
        <v>14.25</v>
      </c>
      <c r="G394" s="4">
        <v>0</v>
      </c>
      <c r="H394" s="2" t="str">
        <f t="shared" si="6"/>
        <v>August</v>
      </c>
    </row>
    <row r="395" spans="1:8" ht="29.25" thickBot="1" x14ac:dyDescent="0.3">
      <c r="A395" s="3" t="s">
        <v>321</v>
      </c>
      <c r="B395" s="3" t="s">
        <v>655</v>
      </c>
      <c r="C395" s="3">
        <v>65224</v>
      </c>
      <c r="D395" s="3" t="s">
        <v>425</v>
      </c>
      <c r="E395" s="3">
        <v>3</v>
      </c>
      <c r="F395" s="4">
        <v>7.8</v>
      </c>
      <c r="G395" s="4">
        <v>0</v>
      </c>
      <c r="H395" s="2" t="str">
        <f t="shared" si="6"/>
        <v>August</v>
      </c>
    </row>
    <row r="396" spans="1:8" ht="29.25" thickBot="1" x14ac:dyDescent="0.3">
      <c r="A396" s="3" t="s">
        <v>321</v>
      </c>
      <c r="B396" s="3" t="s">
        <v>655</v>
      </c>
      <c r="C396" s="3">
        <v>112</v>
      </c>
      <c r="D396" s="3" t="s">
        <v>426</v>
      </c>
      <c r="E396" s="3">
        <v>1</v>
      </c>
      <c r="F396" s="4">
        <v>0.89</v>
      </c>
      <c r="G396" s="4">
        <v>0</v>
      </c>
      <c r="H396" s="2" t="str">
        <f t="shared" si="6"/>
        <v>August</v>
      </c>
    </row>
    <row r="397" spans="1:8" ht="29.25" thickBot="1" x14ac:dyDescent="0.3">
      <c r="A397" s="3" t="s">
        <v>321</v>
      </c>
      <c r="B397" s="3" t="s">
        <v>655</v>
      </c>
      <c r="C397" s="3">
        <v>98</v>
      </c>
      <c r="D397" s="3" t="s">
        <v>427</v>
      </c>
      <c r="E397" s="3">
        <v>1</v>
      </c>
      <c r="F397" s="4">
        <v>0.89</v>
      </c>
      <c r="G397" s="4">
        <v>0</v>
      </c>
      <c r="H397" s="2" t="str">
        <f t="shared" si="6"/>
        <v>August</v>
      </c>
    </row>
    <row r="398" spans="1:8" ht="29.25" thickBot="1" x14ac:dyDescent="0.3">
      <c r="A398" s="3" t="s">
        <v>321</v>
      </c>
      <c r="B398" s="3" t="s">
        <v>655</v>
      </c>
      <c r="C398" s="3">
        <v>65258</v>
      </c>
      <c r="D398" s="3" t="s">
        <v>428</v>
      </c>
      <c r="E398" s="3">
        <v>7</v>
      </c>
      <c r="F398" s="4">
        <v>5.67</v>
      </c>
      <c r="G398" s="4">
        <v>0</v>
      </c>
      <c r="H398" s="2" t="str">
        <f t="shared" si="6"/>
        <v>August</v>
      </c>
    </row>
    <row r="399" spans="1:8" ht="29.25" thickBot="1" x14ac:dyDescent="0.3">
      <c r="A399" s="3" t="s">
        <v>321</v>
      </c>
      <c r="B399" s="3" t="s">
        <v>655</v>
      </c>
      <c r="C399" s="3">
        <v>6005</v>
      </c>
      <c r="D399" s="3" t="s">
        <v>429</v>
      </c>
      <c r="E399" s="3">
        <v>1</v>
      </c>
      <c r="F399" s="4">
        <v>0.89</v>
      </c>
      <c r="G399" s="4">
        <v>0</v>
      </c>
      <c r="H399" s="2" t="str">
        <f t="shared" si="6"/>
        <v>August</v>
      </c>
    </row>
    <row r="400" spans="1:8" ht="29.25" thickBot="1" x14ac:dyDescent="0.3">
      <c r="A400" s="3" t="s">
        <v>321</v>
      </c>
      <c r="B400" s="3" t="s">
        <v>655</v>
      </c>
      <c r="C400" s="3">
        <v>65485</v>
      </c>
      <c r="D400" s="3" t="s">
        <v>432</v>
      </c>
      <c r="E400" s="3">
        <v>13</v>
      </c>
      <c r="F400" s="4">
        <v>14.3</v>
      </c>
      <c r="G400" s="4">
        <v>0</v>
      </c>
      <c r="H400" s="2" t="str">
        <f t="shared" si="6"/>
        <v>August</v>
      </c>
    </row>
    <row r="401" spans="1:8" ht="29.25" thickBot="1" x14ac:dyDescent="0.3">
      <c r="A401" s="3" t="s">
        <v>321</v>
      </c>
      <c r="B401" s="3" t="s">
        <v>655</v>
      </c>
      <c r="C401" s="3">
        <v>427</v>
      </c>
      <c r="D401" s="3" t="s">
        <v>95</v>
      </c>
      <c r="E401" s="3">
        <v>23</v>
      </c>
      <c r="F401" s="4">
        <v>25.3</v>
      </c>
      <c r="G401" s="4">
        <v>0</v>
      </c>
      <c r="H401" s="2" t="str">
        <f t="shared" si="6"/>
        <v>August</v>
      </c>
    </row>
    <row r="402" spans="1:8" ht="29.25" thickBot="1" x14ac:dyDescent="0.3">
      <c r="A402" s="3" t="s">
        <v>321</v>
      </c>
      <c r="B402" s="3" t="s">
        <v>655</v>
      </c>
      <c r="C402" s="3">
        <v>419</v>
      </c>
      <c r="D402" s="3" t="s">
        <v>96</v>
      </c>
      <c r="E402" s="3">
        <v>7</v>
      </c>
      <c r="F402" s="4">
        <v>7.7</v>
      </c>
      <c r="G402" s="4">
        <v>0</v>
      </c>
      <c r="H402" s="2" t="str">
        <f t="shared" si="6"/>
        <v>August</v>
      </c>
    </row>
    <row r="403" spans="1:8" ht="29.25" thickBot="1" x14ac:dyDescent="0.3">
      <c r="A403" s="3" t="s">
        <v>321</v>
      </c>
      <c r="B403" s="3" t="s">
        <v>655</v>
      </c>
      <c r="C403" s="3">
        <v>4654</v>
      </c>
      <c r="D403" s="3" t="s">
        <v>435</v>
      </c>
      <c r="E403" s="3">
        <v>5</v>
      </c>
      <c r="F403" s="4">
        <v>14.25</v>
      </c>
      <c r="G403" s="4">
        <v>0</v>
      </c>
      <c r="H403" s="2" t="str">
        <f t="shared" si="6"/>
        <v>August</v>
      </c>
    </row>
    <row r="404" spans="1:8" ht="29.25" thickBot="1" x14ac:dyDescent="0.3">
      <c r="A404" s="3" t="s">
        <v>321</v>
      </c>
      <c r="B404" s="3" t="s">
        <v>655</v>
      </c>
      <c r="C404" s="3">
        <v>493</v>
      </c>
      <c r="D404" s="3" t="s">
        <v>436</v>
      </c>
      <c r="E404" s="3">
        <v>5</v>
      </c>
      <c r="F404" s="4">
        <v>14.25</v>
      </c>
      <c r="G404" s="4">
        <v>0</v>
      </c>
      <c r="H404" s="2" t="str">
        <f t="shared" ref="H404:H467" si="7">"August"</f>
        <v>August</v>
      </c>
    </row>
    <row r="405" spans="1:8" ht="29.25" thickBot="1" x14ac:dyDescent="0.3">
      <c r="A405" s="3" t="s">
        <v>321</v>
      </c>
      <c r="B405" s="3" t="s">
        <v>655</v>
      </c>
      <c r="C405" s="3">
        <v>417</v>
      </c>
      <c r="D405" s="3" t="s">
        <v>97</v>
      </c>
      <c r="E405" s="3">
        <v>35</v>
      </c>
      <c r="F405" s="4">
        <v>38.5</v>
      </c>
      <c r="G405" s="4">
        <v>0</v>
      </c>
      <c r="H405" s="2" t="str">
        <f t="shared" si="7"/>
        <v>August</v>
      </c>
    </row>
    <row r="406" spans="1:8" ht="29.25" thickBot="1" x14ac:dyDescent="0.3">
      <c r="A406" s="3" t="s">
        <v>321</v>
      </c>
      <c r="B406" s="3" t="s">
        <v>655</v>
      </c>
      <c r="C406" s="3">
        <v>16</v>
      </c>
      <c r="D406" s="3" t="s">
        <v>437</v>
      </c>
      <c r="E406" s="3">
        <v>3</v>
      </c>
      <c r="F406" s="4">
        <v>8.5500000000000007</v>
      </c>
      <c r="G406" s="4">
        <v>0</v>
      </c>
      <c r="H406" s="2" t="str">
        <f t="shared" si="7"/>
        <v>August</v>
      </c>
    </row>
    <row r="407" spans="1:8" ht="29.25" thickBot="1" x14ac:dyDescent="0.3">
      <c r="A407" s="3" t="s">
        <v>321</v>
      </c>
      <c r="B407" s="3" t="s">
        <v>655</v>
      </c>
      <c r="C407" s="3">
        <v>72441</v>
      </c>
      <c r="D407" s="3" t="s">
        <v>438</v>
      </c>
      <c r="E407" s="3">
        <v>20</v>
      </c>
      <c r="F407" s="4">
        <v>22</v>
      </c>
      <c r="G407" s="4">
        <v>0</v>
      </c>
      <c r="H407" s="2" t="str">
        <f t="shared" si="7"/>
        <v>August</v>
      </c>
    </row>
    <row r="408" spans="1:8" ht="29.25" thickBot="1" x14ac:dyDescent="0.3">
      <c r="A408" s="3" t="s">
        <v>321</v>
      </c>
      <c r="B408" s="3" t="s">
        <v>655</v>
      </c>
      <c r="C408" s="3">
        <v>9876</v>
      </c>
      <c r="D408" s="3" t="s">
        <v>98</v>
      </c>
      <c r="E408" s="3">
        <v>9</v>
      </c>
      <c r="F408" s="4">
        <v>9.9</v>
      </c>
      <c r="G408" s="4">
        <v>0</v>
      </c>
      <c r="H408" s="2" t="str">
        <f t="shared" si="7"/>
        <v>August</v>
      </c>
    </row>
    <row r="409" spans="1:8" ht="29.25" thickBot="1" x14ac:dyDescent="0.3">
      <c r="A409" s="3" t="s">
        <v>321</v>
      </c>
      <c r="B409" s="3" t="s">
        <v>655</v>
      </c>
      <c r="C409" s="3">
        <v>72323</v>
      </c>
      <c r="D409" s="3" t="s">
        <v>440</v>
      </c>
      <c r="E409" s="3">
        <v>8</v>
      </c>
      <c r="F409" s="4">
        <v>8.8000000000000007</v>
      </c>
      <c r="G409" s="4">
        <v>0</v>
      </c>
      <c r="H409" s="2" t="str">
        <f t="shared" si="7"/>
        <v>August</v>
      </c>
    </row>
    <row r="410" spans="1:8" ht="43.5" thickBot="1" x14ac:dyDescent="0.3">
      <c r="A410" s="3" t="s">
        <v>321</v>
      </c>
      <c r="B410" s="3" t="s">
        <v>655</v>
      </c>
      <c r="C410" s="3">
        <v>1229</v>
      </c>
      <c r="D410" s="3" t="s">
        <v>441</v>
      </c>
      <c r="E410" s="3">
        <v>31</v>
      </c>
      <c r="F410" s="4">
        <v>12.4</v>
      </c>
      <c r="G410" s="4">
        <v>0</v>
      </c>
      <c r="H410" s="2" t="str">
        <f t="shared" si="7"/>
        <v>August</v>
      </c>
    </row>
    <row r="411" spans="1:8" ht="29.25" thickBot="1" x14ac:dyDescent="0.3">
      <c r="A411" s="3" t="s">
        <v>321</v>
      </c>
      <c r="B411" s="3" t="s">
        <v>655</v>
      </c>
      <c r="C411" s="3">
        <v>1240</v>
      </c>
      <c r="D411" s="3" t="s">
        <v>442</v>
      </c>
      <c r="E411" s="3">
        <v>35</v>
      </c>
      <c r="F411" s="4">
        <v>5.25</v>
      </c>
      <c r="G411" s="4">
        <v>0</v>
      </c>
      <c r="H411" s="2" t="str">
        <f t="shared" si="7"/>
        <v>August</v>
      </c>
    </row>
    <row r="412" spans="1:8" ht="29.25" thickBot="1" x14ac:dyDescent="0.3">
      <c r="A412" s="3" t="s">
        <v>321</v>
      </c>
      <c r="B412" s="3" t="s">
        <v>655</v>
      </c>
      <c r="C412" s="3">
        <v>429</v>
      </c>
      <c r="D412" s="3" t="s">
        <v>99</v>
      </c>
      <c r="E412" s="3">
        <v>38</v>
      </c>
      <c r="F412" s="4">
        <v>41.8</v>
      </c>
      <c r="G412" s="4">
        <v>0</v>
      </c>
      <c r="H412" s="2" t="str">
        <f t="shared" si="7"/>
        <v>August</v>
      </c>
    </row>
    <row r="413" spans="1:8" ht="29.25" thickBot="1" x14ac:dyDescent="0.3">
      <c r="A413" s="3" t="s">
        <v>321</v>
      </c>
      <c r="B413" s="3" t="s">
        <v>100</v>
      </c>
      <c r="C413" s="3">
        <v>655</v>
      </c>
      <c r="D413" s="3" t="s">
        <v>101</v>
      </c>
      <c r="E413" s="3">
        <v>80</v>
      </c>
      <c r="F413" s="4">
        <v>41</v>
      </c>
      <c r="G413" s="4">
        <v>0</v>
      </c>
      <c r="H413" s="2" t="str">
        <f t="shared" si="7"/>
        <v>August</v>
      </c>
    </row>
    <row r="414" spans="1:8" ht="29.25" thickBot="1" x14ac:dyDescent="0.3">
      <c r="A414" s="3" t="s">
        <v>321</v>
      </c>
      <c r="B414" s="3" t="s">
        <v>100</v>
      </c>
      <c r="C414" s="3">
        <v>165</v>
      </c>
      <c r="D414" s="3" t="s">
        <v>445</v>
      </c>
      <c r="E414" s="3">
        <v>6</v>
      </c>
      <c r="F414" s="4">
        <v>11.94</v>
      </c>
      <c r="G414" s="4">
        <v>0</v>
      </c>
      <c r="H414" s="2" t="str">
        <f t="shared" si="7"/>
        <v>August</v>
      </c>
    </row>
    <row r="415" spans="1:8" ht="29.25" thickBot="1" x14ac:dyDescent="0.3">
      <c r="A415" s="3" t="s">
        <v>321</v>
      </c>
      <c r="B415" s="3" t="s">
        <v>100</v>
      </c>
      <c r="C415" s="3">
        <v>654</v>
      </c>
      <c r="D415" s="3" t="s">
        <v>104</v>
      </c>
      <c r="E415" s="3">
        <v>43</v>
      </c>
      <c r="F415" s="4">
        <v>23.8</v>
      </c>
      <c r="G415" s="4">
        <v>0</v>
      </c>
      <c r="H415" s="2" t="str">
        <f t="shared" si="7"/>
        <v>August</v>
      </c>
    </row>
    <row r="416" spans="1:8" ht="29.25" thickBot="1" x14ac:dyDescent="0.3">
      <c r="A416" s="3" t="s">
        <v>321</v>
      </c>
      <c r="B416" s="3" t="s">
        <v>100</v>
      </c>
      <c r="C416" s="3">
        <v>651</v>
      </c>
      <c r="D416" s="3" t="s">
        <v>105</v>
      </c>
      <c r="E416" s="3">
        <v>34</v>
      </c>
      <c r="F416" s="4">
        <v>3.4</v>
      </c>
      <c r="G416" s="4">
        <v>0</v>
      </c>
      <c r="H416" s="2" t="str">
        <f t="shared" si="7"/>
        <v>August</v>
      </c>
    </row>
    <row r="417" spans="1:8" ht="29.25" thickBot="1" x14ac:dyDescent="0.3">
      <c r="A417" s="3" t="s">
        <v>321</v>
      </c>
      <c r="B417" s="3" t="s">
        <v>100</v>
      </c>
      <c r="C417" s="3">
        <v>652</v>
      </c>
      <c r="D417" s="3" t="s">
        <v>106</v>
      </c>
      <c r="E417" s="3">
        <v>123</v>
      </c>
      <c r="F417" s="4">
        <v>61.5</v>
      </c>
      <c r="G417" s="4">
        <v>0</v>
      </c>
      <c r="H417" s="2" t="str">
        <f t="shared" si="7"/>
        <v>August</v>
      </c>
    </row>
    <row r="418" spans="1:8" ht="29.25" thickBot="1" x14ac:dyDescent="0.3">
      <c r="A418" s="3" t="s">
        <v>321</v>
      </c>
      <c r="B418" s="3" t="s">
        <v>100</v>
      </c>
      <c r="C418" s="3">
        <v>154</v>
      </c>
      <c r="D418" s="3" t="s">
        <v>446</v>
      </c>
      <c r="E418" s="3">
        <v>2</v>
      </c>
      <c r="F418" s="4">
        <v>3.78</v>
      </c>
      <c r="G418" s="4">
        <v>0</v>
      </c>
      <c r="H418" s="2" t="str">
        <f t="shared" si="7"/>
        <v>August</v>
      </c>
    </row>
    <row r="419" spans="1:8" ht="29.25" thickBot="1" x14ac:dyDescent="0.3">
      <c r="A419" s="3" t="s">
        <v>321</v>
      </c>
      <c r="B419" s="3" t="s">
        <v>100</v>
      </c>
      <c r="C419" s="3">
        <v>1908</v>
      </c>
      <c r="D419" s="3" t="s">
        <v>107</v>
      </c>
      <c r="E419" s="3">
        <v>80</v>
      </c>
      <c r="F419" s="4">
        <v>128</v>
      </c>
      <c r="G419" s="4">
        <v>0</v>
      </c>
      <c r="H419" s="2" t="str">
        <f t="shared" si="7"/>
        <v>August</v>
      </c>
    </row>
    <row r="420" spans="1:8" ht="29.25" thickBot="1" x14ac:dyDescent="0.3">
      <c r="A420" s="3" t="s">
        <v>321</v>
      </c>
      <c r="B420" s="3" t="s">
        <v>100</v>
      </c>
      <c r="C420" s="3">
        <v>657</v>
      </c>
      <c r="D420" s="3" t="s">
        <v>306</v>
      </c>
      <c r="E420" s="3">
        <v>48</v>
      </c>
      <c r="F420" s="4">
        <v>24</v>
      </c>
      <c r="G420" s="4">
        <v>0</v>
      </c>
      <c r="H420" s="2" t="str">
        <f t="shared" si="7"/>
        <v>August</v>
      </c>
    </row>
    <row r="421" spans="1:8" ht="29.25" thickBot="1" x14ac:dyDescent="0.3">
      <c r="A421" s="3" t="s">
        <v>321</v>
      </c>
      <c r="B421" s="3" t="s">
        <v>100</v>
      </c>
      <c r="C421" s="3">
        <v>23895</v>
      </c>
      <c r="D421" s="3" t="s">
        <v>306</v>
      </c>
      <c r="E421" s="3">
        <v>79</v>
      </c>
      <c r="F421" s="4">
        <v>35.549999999999997</v>
      </c>
      <c r="G421" s="4">
        <v>0</v>
      </c>
      <c r="H421" s="2" t="str">
        <f t="shared" si="7"/>
        <v>August</v>
      </c>
    </row>
    <row r="422" spans="1:8" ht="29.25" thickBot="1" x14ac:dyDescent="0.3">
      <c r="A422" s="3" t="s">
        <v>321</v>
      </c>
      <c r="B422" s="3" t="s">
        <v>100</v>
      </c>
      <c r="C422" s="3">
        <v>4225</v>
      </c>
      <c r="D422" s="3" t="s">
        <v>108</v>
      </c>
      <c r="E422" s="3">
        <v>157</v>
      </c>
      <c r="F422" s="4">
        <v>70.650000000000006</v>
      </c>
      <c r="G422" s="4">
        <v>0</v>
      </c>
      <c r="H422" s="2" t="str">
        <f t="shared" si="7"/>
        <v>August</v>
      </c>
    </row>
    <row r="423" spans="1:8" ht="29.25" thickBot="1" x14ac:dyDescent="0.3">
      <c r="A423" s="3" t="s">
        <v>321</v>
      </c>
      <c r="B423" s="3" t="s">
        <v>100</v>
      </c>
      <c r="C423" s="3">
        <v>660</v>
      </c>
      <c r="D423" s="3" t="s">
        <v>109</v>
      </c>
      <c r="E423" s="3">
        <v>57</v>
      </c>
      <c r="F423" s="4">
        <v>199.5</v>
      </c>
      <c r="G423" s="4">
        <v>0</v>
      </c>
      <c r="H423" s="2" t="str">
        <f t="shared" si="7"/>
        <v>August</v>
      </c>
    </row>
    <row r="424" spans="1:8" ht="29.25" thickBot="1" x14ac:dyDescent="0.3">
      <c r="A424" s="3" t="s">
        <v>321</v>
      </c>
      <c r="B424" s="3" t="s">
        <v>100</v>
      </c>
      <c r="C424" s="3">
        <v>667</v>
      </c>
      <c r="D424" s="3" t="s">
        <v>334</v>
      </c>
      <c r="E424" s="3">
        <v>9</v>
      </c>
      <c r="F424" s="4">
        <v>11.61</v>
      </c>
      <c r="G424" s="4">
        <v>0</v>
      </c>
      <c r="H424" s="2" t="str">
        <f t="shared" si="7"/>
        <v>August</v>
      </c>
    </row>
    <row r="425" spans="1:8" ht="29.25" thickBot="1" x14ac:dyDescent="0.3">
      <c r="A425" s="3" t="s">
        <v>321</v>
      </c>
      <c r="B425" s="3" t="s">
        <v>100</v>
      </c>
      <c r="C425" s="3">
        <v>178</v>
      </c>
      <c r="D425" s="3" t="s">
        <v>335</v>
      </c>
      <c r="E425" s="3">
        <v>8</v>
      </c>
      <c r="F425" s="4">
        <v>10.32</v>
      </c>
      <c r="G425" s="4">
        <v>0</v>
      </c>
      <c r="H425" s="2" t="str">
        <f t="shared" si="7"/>
        <v>August</v>
      </c>
    </row>
    <row r="426" spans="1:8" ht="29.25" thickBot="1" x14ac:dyDescent="0.3">
      <c r="A426" s="3" t="s">
        <v>321</v>
      </c>
      <c r="B426" s="3" t="s">
        <v>100</v>
      </c>
      <c r="C426" s="3">
        <v>48758</v>
      </c>
      <c r="D426" s="3" t="s">
        <v>110</v>
      </c>
      <c r="E426" s="3">
        <v>55</v>
      </c>
      <c r="F426" s="4">
        <v>69.3</v>
      </c>
      <c r="G426" s="4">
        <v>0</v>
      </c>
      <c r="H426" s="2" t="str">
        <f t="shared" si="7"/>
        <v>August</v>
      </c>
    </row>
    <row r="427" spans="1:8" ht="29.25" thickBot="1" x14ac:dyDescent="0.3">
      <c r="A427" s="3" t="s">
        <v>321</v>
      </c>
      <c r="B427" s="3" t="s">
        <v>100</v>
      </c>
      <c r="C427" s="3">
        <v>45877</v>
      </c>
      <c r="D427" s="3" t="s">
        <v>448</v>
      </c>
      <c r="E427" s="3">
        <v>8</v>
      </c>
      <c r="F427" s="4">
        <v>10.15</v>
      </c>
      <c r="G427" s="4">
        <v>0</v>
      </c>
      <c r="H427" s="2" t="str">
        <f t="shared" si="7"/>
        <v>August</v>
      </c>
    </row>
    <row r="428" spans="1:8" ht="29.25" thickBot="1" x14ac:dyDescent="0.3">
      <c r="A428" s="3" t="s">
        <v>321</v>
      </c>
      <c r="B428" s="3" t="s">
        <v>659</v>
      </c>
      <c r="C428" s="3">
        <v>65465</v>
      </c>
      <c r="D428" s="3" t="s">
        <v>449</v>
      </c>
      <c r="E428" s="3">
        <v>6</v>
      </c>
      <c r="F428" s="4">
        <v>8.4</v>
      </c>
      <c r="G428" s="4">
        <v>0</v>
      </c>
      <c r="H428" s="2" t="str">
        <f t="shared" si="7"/>
        <v>August</v>
      </c>
    </row>
    <row r="429" spans="1:8" ht="29.25" thickBot="1" x14ac:dyDescent="0.3">
      <c r="A429" s="3" t="s">
        <v>321</v>
      </c>
      <c r="B429" s="3" t="s">
        <v>659</v>
      </c>
      <c r="C429" s="3">
        <v>94586</v>
      </c>
      <c r="D429" s="3" t="s">
        <v>450</v>
      </c>
      <c r="E429" s="3">
        <v>8</v>
      </c>
      <c r="F429" s="4">
        <v>11.2</v>
      </c>
      <c r="G429" s="4">
        <v>0</v>
      </c>
      <c r="H429" s="2" t="str">
        <f t="shared" si="7"/>
        <v>August</v>
      </c>
    </row>
    <row r="430" spans="1:8" ht="29.25" thickBot="1" x14ac:dyDescent="0.3">
      <c r="A430" s="3" t="s">
        <v>321</v>
      </c>
      <c r="B430" s="3" t="s">
        <v>659</v>
      </c>
      <c r="C430" s="3">
        <v>1574</v>
      </c>
      <c r="D430" s="3" t="s">
        <v>451</v>
      </c>
      <c r="E430" s="3">
        <v>3</v>
      </c>
      <c r="F430" s="4">
        <v>4.5</v>
      </c>
      <c r="G430" s="4">
        <v>0</v>
      </c>
      <c r="H430" s="2" t="str">
        <f t="shared" si="7"/>
        <v>August</v>
      </c>
    </row>
    <row r="431" spans="1:8" ht="29.25" thickBot="1" x14ac:dyDescent="0.3">
      <c r="A431" s="3" t="s">
        <v>321</v>
      </c>
      <c r="B431" s="3" t="s">
        <v>659</v>
      </c>
      <c r="C431" s="3">
        <v>143</v>
      </c>
      <c r="D431" s="3" t="s">
        <v>452</v>
      </c>
      <c r="E431" s="3">
        <v>10</v>
      </c>
      <c r="F431" s="4">
        <v>12.5</v>
      </c>
      <c r="G431" s="4">
        <v>0</v>
      </c>
      <c r="H431" s="2" t="str">
        <f t="shared" si="7"/>
        <v>August</v>
      </c>
    </row>
    <row r="432" spans="1:8" ht="29.25" thickBot="1" x14ac:dyDescent="0.3">
      <c r="A432" s="3" t="s">
        <v>321</v>
      </c>
      <c r="B432" s="3" t="s">
        <v>659</v>
      </c>
      <c r="C432" s="3">
        <v>1.25</v>
      </c>
      <c r="D432" s="3" t="s">
        <v>111</v>
      </c>
      <c r="E432" s="3">
        <v>3</v>
      </c>
      <c r="F432" s="4">
        <v>3.75</v>
      </c>
      <c r="G432" s="4">
        <v>0</v>
      </c>
      <c r="H432" s="2" t="str">
        <f t="shared" si="7"/>
        <v>August</v>
      </c>
    </row>
    <row r="433" spans="1:8" ht="29.25" thickBot="1" x14ac:dyDescent="0.3">
      <c r="A433" s="3" t="s">
        <v>321</v>
      </c>
      <c r="B433" s="3" t="s">
        <v>659</v>
      </c>
      <c r="C433" s="3">
        <v>1215</v>
      </c>
      <c r="D433" s="3" t="s">
        <v>453</v>
      </c>
      <c r="E433" s="3">
        <v>17</v>
      </c>
      <c r="F433" s="4">
        <v>21.25</v>
      </c>
      <c r="G433" s="4">
        <v>0</v>
      </c>
      <c r="H433" s="2" t="str">
        <f t="shared" si="7"/>
        <v>August</v>
      </c>
    </row>
    <row r="434" spans="1:8" ht="29.25" thickBot="1" x14ac:dyDescent="0.3">
      <c r="A434" s="3" t="s">
        <v>321</v>
      </c>
      <c r="B434" s="3" t="s">
        <v>659</v>
      </c>
      <c r="C434" s="3">
        <v>147</v>
      </c>
      <c r="D434" s="3" t="s">
        <v>112</v>
      </c>
      <c r="E434" s="3">
        <v>16</v>
      </c>
      <c r="F434" s="4">
        <v>20</v>
      </c>
      <c r="G434" s="4">
        <v>0</v>
      </c>
      <c r="H434" s="2" t="str">
        <f t="shared" si="7"/>
        <v>August</v>
      </c>
    </row>
    <row r="435" spans="1:8" ht="29.25" thickBot="1" x14ac:dyDescent="0.3">
      <c r="A435" s="3" t="s">
        <v>321</v>
      </c>
      <c r="B435" s="3" t="s">
        <v>659</v>
      </c>
      <c r="C435" s="3">
        <v>144</v>
      </c>
      <c r="D435" s="3" t="s">
        <v>113</v>
      </c>
      <c r="E435" s="3">
        <v>15</v>
      </c>
      <c r="F435" s="4">
        <v>18.75</v>
      </c>
      <c r="G435" s="4">
        <v>0</v>
      </c>
      <c r="H435" s="2" t="str">
        <f t="shared" si="7"/>
        <v>August</v>
      </c>
    </row>
    <row r="436" spans="1:8" ht="29.25" thickBot="1" x14ac:dyDescent="0.3">
      <c r="A436" s="3" t="s">
        <v>321</v>
      </c>
      <c r="B436" s="3" t="s">
        <v>659</v>
      </c>
      <c r="C436" s="3">
        <v>146</v>
      </c>
      <c r="D436" s="3" t="s">
        <v>114</v>
      </c>
      <c r="E436" s="3">
        <v>16</v>
      </c>
      <c r="F436" s="4">
        <v>20</v>
      </c>
      <c r="G436" s="4">
        <v>0</v>
      </c>
      <c r="H436" s="2" t="str">
        <f t="shared" si="7"/>
        <v>August</v>
      </c>
    </row>
    <row r="437" spans="1:8" ht="29.25" thickBot="1" x14ac:dyDescent="0.3">
      <c r="A437" s="3" t="s">
        <v>321</v>
      </c>
      <c r="B437" s="3" t="s">
        <v>659</v>
      </c>
      <c r="C437" s="3">
        <v>145</v>
      </c>
      <c r="D437" s="3" t="s">
        <v>115</v>
      </c>
      <c r="E437" s="3">
        <v>13</v>
      </c>
      <c r="F437" s="4">
        <v>16.25</v>
      </c>
      <c r="G437" s="4">
        <v>0</v>
      </c>
      <c r="H437" s="2" t="str">
        <f t="shared" si="7"/>
        <v>August</v>
      </c>
    </row>
    <row r="438" spans="1:8" ht="29.25" thickBot="1" x14ac:dyDescent="0.3">
      <c r="A438" s="3" t="s">
        <v>321</v>
      </c>
      <c r="B438" s="3" t="s">
        <v>659</v>
      </c>
      <c r="C438" s="3">
        <v>75265</v>
      </c>
      <c r="D438" s="3" t="s">
        <v>454</v>
      </c>
      <c r="E438" s="3">
        <v>1</v>
      </c>
      <c r="F438" s="4">
        <v>1.4</v>
      </c>
      <c r="G438" s="4">
        <v>0</v>
      </c>
      <c r="H438" s="2" t="str">
        <f t="shared" si="7"/>
        <v>August</v>
      </c>
    </row>
    <row r="439" spans="1:8" ht="29.25" thickBot="1" x14ac:dyDescent="0.3">
      <c r="A439" s="3" t="s">
        <v>321</v>
      </c>
      <c r="B439" s="3" t="s">
        <v>659</v>
      </c>
      <c r="C439" s="3">
        <v>54325</v>
      </c>
      <c r="D439" s="3" t="s">
        <v>455</v>
      </c>
      <c r="E439" s="3">
        <v>6</v>
      </c>
      <c r="F439" s="4">
        <v>8.4</v>
      </c>
      <c r="G439" s="4">
        <v>0</v>
      </c>
      <c r="H439" s="2" t="str">
        <f t="shared" si="7"/>
        <v>August</v>
      </c>
    </row>
    <row r="440" spans="1:8" ht="29.25" thickBot="1" x14ac:dyDescent="0.3">
      <c r="A440" s="3" t="s">
        <v>321</v>
      </c>
      <c r="B440" s="3" t="s">
        <v>659</v>
      </c>
      <c r="C440" s="3">
        <v>71111</v>
      </c>
      <c r="D440" s="3" t="s">
        <v>456</v>
      </c>
      <c r="E440" s="3">
        <v>20</v>
      </c>
      <c r="F440" s="4">
        <v>29.8</v>
      </c>
      <c r="G440" s="4">
        <v>0</v>
      </c>
      <c r="H440" s="2" t="str">
        <f t="shared" si="7"/>
        <v>August</v>
      </c>
    </row>
    <row r="441" spans="1:8" ht="29.25" thickBot="1" x14ac:dyDescent="0.3">
      <c r="A441" s="3" t="s">
        <v>321</v>
      </c>
      <c r="B441" s="3" t="s">
        <v>659</v>
      </c>
      <c r="C441" s="3">
        <v>70562</v>
      </c>
      <c r="D441" s="3" t="s">
        <v>457</v>
      </c>
      <c r="E441" s="3">
        <v>11</v>
      </c>
      <c r="F441" s="4">
        <v>16.39</v>
      </c>
      <c r="G441" s="4">
        <v>0</v>
      </c>
      <c r="H441" s="2" t="str">
        <f t="shared" si="7"/>
        <v>August</v>
      </c>
    </row>
    <row r="442" spans="1:8" ht="29.25" thickBot="1" x14ac:dyDescent="0.3">
      <c r="A442" s="3" t="s">
        <v>321</v>
      </c>
      <c r="B442" s="3" t="s">
        <v>659</v>
      </c>
      <c r="C442" s="3">
        <v>1187</v>
      </c>
      <c r="D442" s="3" t="s">
        <v>116</v>
      </c>
      <c r="E442" s="3">
        <v>1</v>
      </c>
      <c r="F442" s="4">
        <v>2.2000000000000002</v>
      </c>
      <c r="G442" s="4">
        <v>0.21</v>
      </c>
      <c r="H442" s="2" t="str">
        <f t="shared" si="7"/>
        <v>August</v>
      </c>
    </row>
    <row r="443" spans="1:8" ht="29.25" thickBot="1" x14ac:dyDescent="0.3">
      <c r="A443" s="3" t="s">
        <v>321</v>
      </c>
      <c r="B443" s="3" t="s">
        <v>659</v>
      </c>
      <c r="C443" s="3">
        <v>32326</v>
      </c>
      <c r="D443" s="3" t="s">
        <v>458</v>
      </c>
      <c r="E443" s="3">
        <v>8</v>
      </c>
      <c r="F443" s="4">
        <v>11.92</v>
      </c>
      <c r="G443" s="4">
        <v>0</v>
      </c>
      <c r="H443" s="2" t="str">
        <f t="shared" si="7"/>
        <v>August</v>
      </c>
    </row>
    <row r="444" spans="1:8" ht="29.25" thickBot="1" x14ac:dyDescent="0.3">
      <c r="A444" s="3" t="s">
        <v>321</v>
      </c>
      <c r="B444" s="3" t="s">
        <v>659</v>
      </c>
      <c r="C444" s="3">
        <v>1188</v>
      </c>
      <c r="D444" s="3" t="s">
        <v>459</v>
      </c>
      <c r="E444" s="3">
        <v>4</v>
      </c>
      <c r="F444" s="4">
        <v>5.96</v>
      </c>
      <c r="G444" s="4">
        <v>0</v>
      </c>
      <c r="H444" s="2" t="str">
        <f t="shared" si="7"/>
        <v>August</v>
      </c>
    </row>
    <row r="445" spans="1:8" ht="43.5" thickBot="1" x14ac:dyDescent="0.3">
      <c r="A445" s="3" t="s">
        <v>321</v>
      </c>
      <c r="B445" s="3" t="s">
        <v>659</v>
      </c>
      <c r="C445" s="3">
        <v>26723</v>
      </c>
      <c r="D445" s="3" t="s">
        <v>460</v>
      </c>
      <c r="E445" s="3">
        <v>3</v>
      </c>
      <c r="F445" s="4">
        <v>4.8</v>
      </c>
      <c r="G445" s="4">
        <v>0</v>
      </c>
      <c r="H445" s="2" t="str">
        <f t="shared" si="7"/>
        <v>August</v>
      </c>
    </row>
    <row r="446" spans="1:8" ht="29.25" thickBot="1" x14ac:dyDescent="0.3">
      <c r="A446" s="3" t="s">
        <v>321</v>
      </c>
      <c r="B446" s="3" t="s">
        <v>659</v>
      </c>
      <c r="C446" s="3">
        <v>987</v>
      </c>
      <c r="D446" s="3" t="s">
        <v>461</v>
      </c>
      <c r="E446" s="3">
        <v>4</v>
      </c>
      <c r="F446" s="4">
        <v>6.4</v>
      </c>
      <c r="G446" s="4">
        <v>0</v>
      </c>
      <c r="H446" s="2" t="str">
        <f t="shared" si="7"/>
        <v>August</v>
      </c>
    </row>
    <row r="447" spans="1:8" ht="29.25" thickBot="1" x14ac:dyDescent="0.3">
      <c r="A447" s="3" t="s">
        <v>321</v>
      </c>
      <c r="B447" s="3" t="s">
        <v>659</v>
      </c>
      <c r="C447" s="3">
        <v>78695</v>
      </c>
      <c r="D447" s="3" t="s">
        <v>462</v>
      </c>
      <c r="E447" s="3">
        <v>7</v>
      </c>
      <c r="F447" s="4">
        <v>11.2</v>
      </c>
      <c r="G447" s="4">
        <v>0</v>
      </c>
      <c r="H447" s="2" t="str">
        <f t="shared" si="7"/>
        <v>August</v>
      </c>
    </row>
    <row r="448" spans="1:8" ht="29.25" thickBot="1" x14ac:dyDescent="0.3">
      <c r="A448" s="3" t="s">
        <v>321</v>
      </c>
      <c r="B448" s="3" t="s">
        <v>659</v>
      </c>
      <c r="C448" s="3">
        <v>567</v>
      </c>
      <c r="D448" s="3" t="s">
        <v>463</v>
      </c>
      <c r="E448" s="3">
        <v>6</v>
      </c>
      <c r="F448" s="4">
        <v>9.6</v>
      </c>
      <c r="G448" s="4">
        <v>0</v>
      </c>
      <c r="H448" s="2" t="str">
        <f t="shared" si="7"/>
        <v>August</v>
      </c>
    </row>
    <row r="449" spans="1:8" ht="43.5" thickBot="1" x14ac:dyDescent="0.3">
      <c r="A449" s="3" t="s">
        <v>321</v>
      </c>
      <c r="B449" s="3" t="s">
        <v>659</v>
      </c>
      <c r="C449" s="3">
        <v>133</v>
      </c>
      <c r="D449" s="3" t="s">
        <v>117</v>
      </c>
      <c r="E449" s="3">
        <v>14</v>
      </c>
      <c r="F449" s="4">
        <v>24.5</v>
      </c>
      <c r="G449" s="4">
        <v>0</v>
      </c>
      <c r="H449" s="2" t="str">
        <f t="shared" si="7"/>
        <v>August</v>
      </c>
    </row>
    <row r="450" spans="1:8" ht="29.25" thickBot="1" x14ac:dyDescent="0.3">
      <c r="A450" s="3" t="s">
        <v>321</v>
      </c>
      <c r="B450" s="3" t="s">
        <v>659</v>
      </c>
      <c r="C450" s="3">
        <v>94049</v>
      </c>
      <c r="D450" s="3" t="s">
        <v>336</v>
      </c>
      <c r="E450" s="3">
        <v>15</v>
      </c>
      <c r="F450" s="4">
        <v>26.25</v>
      </c>
      <c r="G450" s="4">
        <v>0</v>
      </c>
      <c r="H450" s="2" t="str">
        <f t="shared" si="7"/>
        <v>August</v>
      </c>
    </row>
    <row r="451" spans="1:8" ht="43.5" thickBot="1" x14ac:dyDescent="0.3">
      <c r="A451" s="3" t="s">
        <v>321</v>
      </c>
      <c r="B451" s="3" t="s">
        <v>659</v>
      </c>
      <c r="C451" s="3">
        <v>404</v>
      </c>
      <c r="D451" s="3" t="s">
        <v>118</v>
      </c>
      <c r="E451" s="3">
        <v>37</v>
      </c>
      <c r="F451" s="4">
        <v>64.75</v>
      </c>
      <c r="G451" s="4">
        <v>0</v>
      </c>
      <c r="H451" s="2" t="str">
        <f t="shared" si="7"/>
        <v>August</v>
      </c>
    </row>
    <row r="452" spans="1:8" ht="29.25" thickBot="1" x14ac:dyDescent="0.3">
      <c r="A452" s="3" t="s">
        <v>321</v>
      </c>
      <c r="B452" s="3" t="s">
        <v>659</v>
      </c>
      <c r="C452" s="3">
        <v>118</v>
      </c>
      <c r="D452" s="3" t="s">
        <v>119</v>
      </c>
      <c r="E452" s="3">
        <v>15</v>
      </c>
      <c r="F452" s="4">
        <v>26.25</v>
      </c>
      <c r="G452" s="4">
        <v>0</v>
      </c>
      <c r="H452" s="2" t="str">
        <f t="shared" si="7"/>
        <v>August</v>
      </c>
    </row>
    <row r="453" spans="1:8" ht="43.5" thickBot="1" x14ac:dyDescent="0.3">
      <c r="A453" s="3" t="s">
        <v>321</v>
      </c>
      <c r="B453" s="3" t="s">
        <v>659</v>
      </c>
      <c r="C453" s="3">
        <v>2635</v>
      </c>
      <c r="D453" s="3" t="s">
        <v>253</v>
      </c>
      <c r="E453" s="3">
        <v>10</v>
      </c>
      <c r="F453" s="4">
        <v>17.5</v>
      </c>
      <c r="G453" s="4">
        <v>0</v>
      </c>
      <c r="H453" s="2" t="str">
        <f t="shared" si="7"/>
        <v>August</v>
      </c>
    </row>
    <row r="454" spans="1:8" ht="43.5" thickBot="1" x14ac:dyDescent="0.3">
      <c r="A454" s="3" t="s">
        <v>321</v>
      </c>
      <c r="B454" s="3" t="s">
        <v>659</v>
      </c>
      <c r="C454" s="3">
        <v>4746</v>
      </c>
      <c r="D454" s="3" t="s">
        <v>464</v>
      </c>
      <c r="E454" s="3">
        <v>24</v>
      </c>
      <c r="F454" s="4">
        <v>42</v>
      </c>
      <c r="G454" s="4">
        <v>0</v>
      </c>
      <c r="H454" s="2" t="str">
        <f t="shared" si="7"/>
        <v>August</v>
      </c>
    </row>
    <row r="455" spans="1:8" ht="29.25" thickBot="1" x14ac:dyDescent="0.3">
      <c r="A455" s="3" t="s">
        <v>321</v>
      </c>
      <c r="B455" s="3" t="s">
        <v>659</v>
      </c>
      <c r="C455" s="3">
        <v>5784</v>
      </c>
      <c r="D455" s="3" t="s">
        <v>465</v>
      </c>
      <c r="E455" s="3">
        <v>2</v>
      </c>
      <c r="F455" s="4">
        <v>3.5</v>
      </c>
      <c r="G455" s="4">
        <v>0</v>
      </c>
      <c r="H455" s="2" t="str">
        <f t="shared" si="7"/>
        <v>August</v>
      </c>
    </row>
    <row r="456" spans="1:8" ht="29.25" thickBot="1" x14ac:dyDescent="0.3">
      <c r="A456" s="3" t="s">
        <v>321</v>
      </c>
      <c r="B456" s="3" t="s">
        <v>659</v>
      </c>
      <c r="C456" s="3">
        <v>4560</v>
      </c>
      <c r="D456" s="3" t="s">
        <v>120</v>
      </c>
      <c r="E456" s="3">
        <v>9</v>
      </c>
      <c r="F456" s="4">
        <v>15.75</v>
      </c>
      <c r="G456" s="4">
        <v>0</v>
      </c>
      <c r="H456" s="2" t="str">
        <f t="shared" si="7"/>
        <v>August</v>
      </c>
    </row>
    <row r="457" spans="1:8" ht="29.25" thickBot="1" x14ac:dyDescent="0.3">
      <c r="A457" s="3" t="s">
        <v>321</v>
      </c>
      <c r="B457" s="3" t="s">
        <v>659</v>
      </c>
      <c r="C457" s="3">
        <v>1177</v>
      </c>
      <c r="D457" s="3" t="s">
        <v>466</v>
      </c>
      <c r="E457" s="3">
        <v>5</v>
      </c>
      <c r="F457" s="4">
        <v>8.75</v>
      </c>
      <c r="G457" s="4">
        <v>0</v>
      </c>
      <c r="H457" s="2" t="str">
        <f t="shared" si="7"/>
        <v>August</v>
      </c>
    </row>
    <row r="458" spans="1:8" ht="29.25" thickBot="1" x14ac:dyDescent="0.3">
      <c r="A458" s="3" t="s">
        <v>321</v>
      </c>
      <c r="B458" s="3" t="s">
        <v>659</v>
      </c>
      <c r="C458" s="3">
        <v>4895</v>
      </c>
      <c r="D458" s="3" t="s">
        <v>121</v>
      </c>
      <c r="E458" s="3">
        <v>5</v>
      </c>
      <c r="F458" s="4">
        <v>8.75</v>
      </c>
      <c r="G458" s="4">
        <v>0</v>
      </c>
      <c r="H458" s="2" t="str">
        <f t="shared" si="7"/>
        <v>August</v>
      </c>
    </row>
    <row r="459" spans="1:8" ht="29.25" thickBot="1" x14ac:dyDescent="0.3">
      <c r="A459" s="3" t="s">
        <v>321</v>
      </c>
      <c r="B459" s="3" t="s">
        <v>659</v>
      </c>
      <c r="C459" s="3">
        <v>8978</v>
      </c>
      <c r="D459" s="3" t="s">
        <v>124</v>
      </c>
      <c r="E459" s="3">
        <v>7</v>
      </c>
      <c r="F459" s="4">
        <v>12.25</v>
      </c>
      <c r="G459" s="4">
        <v>0</v>
      </c>
      <c r="H459" s="2" t="str">
        <f t="shared" si="7"/>
        <v>August</v>
      </c>
    </row>
    <row r="460" spans="1:8" ht="29.25" thickBot="1" x14ac:dyDescent="0.3">
      <c r="A460" s="3" t="s">
        <v>321</v>
      </c>
      <c r="B460" s="3" t="s">
        <v>659</v>
      </c>
      <c r="C460" s="3">
        <v>65425</v>
      </c>
      <c r="D460" s="3" t="s">
        <v>467</v>
      </c>
      <c r="E460" s="3">
        <v>4</v>
      </c>
      <c r="F460" s="4">
        <v>4.4000000000000004</v>
      </c>
      <c r="G460" s="4">
        <v>0</v>
      </c>
      <c r="H460" s="2" t="str">
        <f t="shared" si="7"/>
        <v>August</v>
      </c>
    </row>
    <row r="461" spans="1:8" ht="29.25" thickBot="1" x14ac:dyDescent="0.3">
      <c r="A461" s="3" t="s">
        <v>321</v>
      </c>
      <c r="B461" s="3" t="s">
        <v>659</v>
      </c>
      <c r="C461" s="3">
        <v>84958</v>
      </c>
      <c r="D461" s="3" t="s">
        <v>468</v>
      </c>
      <c r="E461" s="3">
        <v>4</v>
      </c>
      <c r="F461" s="4">
        <v>4.4000000000000004</v>
      </c>
      <c r="G461" s="4">
        <v>0</v>
      </c>
      <c r="H461" s="2" t="str">
        <f t="shared" si="7"/>
        <v>August</v>
      </c>
    </row>
    <row r="462" spans="1:8" ht="29.25" thickBot="1" x14ac:dyDescent="0.3">
      <c r="A462" s="3" t="s">
        <v>321</v>
      </c>
      <c r="B462" s="3" t="s">
        <v>659</v>
      </c>
      <c r="C462" s="3">
        <v>215</v>
      </c>
      <c r="D462" s="3" t="s">
        <v>307</v>
      </c>
      <c r="E462" s="3">
        <v>11</v>
      </c>
      <c r="F462" s="4">
        <v>12.1</v>
      </c>
      <c r="G462" s="4">
        <v>0</v>
      </c>
      <c r="H462" s="2" t="str">
        <f t="shared" si="7"/>
        <v>August</v>
      </c>
    </row>
    <row r="463" spans="1:8" ht="29.25" thickBot="1" x14ac:dyDescent="0.3">
      <c r="A463" s="3" t="s">
        <v>321</v>
      </c>
      <c r="B463" s="3" t="s">
        <v>659</v>
      </c>
      <c r="C463" s="3">
        <v>216</v>
      </c>
      <c r="D463" s="3" t="s">
        <v>469</v>
      </c>
      <c r="E463" s="3">
        <v>33</v>
      </c>
      <c r="F463" s="4">
        <v>36.299999999999997</v>
      </c>
      <c r="G463" s="4">
        <v>3.31</v>
      </c>
      <c r="H463" s="2" t="str">
        <f t="shared" si="7"/>
        <v>August</v>
      </c>
    </row>
    <row r="464" spans="1:8" ht="29.25" thickBot="1" x14ac:dyDescent="0.3">
      <c r="A464" s="3" t="s">
        <v>321</v>
      </c>
      <c r="B464" s="3" t="s">
        <v>659</v>
      </c>
      <c r="C464" s="3">
        <v>64335</v>
      </c>
      <c r="D464" s="3" t="s">
        <v>126</v>
      </c>
      <c r="E464" s="3">
        <v>10</v>
      </c>
      <c r="F464" s="4">
        <v>11</v>
      </c>
      <c r="G464" s="4">
        <v>1</v>
      </c>
      <c r="H464" s="2" t="str">
        <f t="shared" si="7"/>
        <v>August</v>
      </c>
    </row>
    <row r="465" spans="1:8" ht="29.25" thickBot="1" x14ac:dyDescent="0.3">
      <c r="A465" s="3" t="s">
        <v>321</v>
      </c>
      <c r="B465" s="3" t="s">
        <v>659</v>
      </c>
      <c r="C465" s="3">
        <v>82</v>
      </c>
      <c r="D465" s="3" t="s">
        <v>313</v>
      </c>
      <c r="E465" s="3">
        <v>10</v>
      </c>
      <c r="F465" s="4">
        <v>11</v>
      </c>
      <c r="G465" s="4">
        <v>1</v>
      </c>
      <c r="H465" s="2" t="str">
        <f t="shared" si="7"/>
        <v>August</v>
      </c>
    </row>
    <row r="466" spans="1:8" ht="29.25" thickBot="1" x14ac:dyDescent="0.3">
      <c r="A466" s="3" t="s">
        <v>321</v>
      </c>
      <c r="B466" s="3" t="s">
        <v>659</v>
      </c>
      <c r="C466" s="3">
        <v>140</v>
      </c>
      <c r="D466" s="3" t="s">
        <v>308</v>
      </c>
      <c r="E466" s="3">
        <v>16</v>
      </c>
      <c r="F466" s="4">
        <v>23.84</v>
      </c>
      <c r="G466" s="4">
        <v>0</v>
      </c>
      <c r="H466" s="2" t="str">
        <f t="shared" si="7"/>
        <v>August</v>
      </c>
    </row>
    <row r="467" spans="1:8" ht="29.25" thickBot="1" x14ac:dyDescent="0.3">
      <c r="A467" s="3" t="s">
        <v>321</v>
      </c>
      <c r="B467" s="3" t="s">
        <v>659</v>
      </c>
      <c r="C467" s="3">
        <v>867</v>
      </c>
      <c r="D467" s="3" t="s">
        <v>470</v>
      </c>
      <c r="E467" s="3">
        <v>2</v>
      </c>
      <c r="F467" s="4">
        <v>2.98</v>
      </c>
      <c r="G467" s="4">
        <v>0</v>
      </c>
      <c r="H467" s="2" t="str">
        <f t="shared" si="7"/>
        <v>August</v>
      </c>
    </row>
    <row r="468" spans="1:8" ht="29.25" thickBot="1" x14ac:dyDescent="0.3">
      <c r="A468" s="3" t="s">
        <v>321</v>
      </c>
      <c r="B468" s="3" t="s">
        <v>659</v>
      </c>
      <c r="C468" s="3">
        <v>1167</v>
      </c>
      <c r="D468" s="3" t="s">
        <v>471</v>
      </c>
      <c r="E468" s="3">
        <v>19</v>
      </c>
      <c r="F468" s="4">
        <v>28.31</v>
      </c>
      <c r="G468" s="4">
        <v>0</v>
      </c>
      <c r="H468" s="2" t="str">
        <f t="shared" ref="H468:H531" si="8">"August"</f>
        <v>August</v>
      </c>
    </row>
    <row r="469" spans="1:8" ht="29.25" thickBot="1" x14ac:dyDescent="0.3">
      <c r="A469" s="3" t="s">
        <v>321</v>
      </c>
      <c r="B469" s="3" t="s">
        <v>659</v>
      </c>
      <c r="C469" s="3">
        <v>1221</v>
      </c>
      <c r="D469" s="3" t="s">
        <v>260</v>
      </c>
      <c r="E469" s="3">
        <v>10</v>
      </c>
      <c r="F469" s="4">
        <v>15</v>
      </c>
      <c r="G469" s="4">
        <v>1.4</v>
      </c>
      <c r="H469" s="2" t="str">
        <f t="shared" si="8"/>
        <v>August</v>
      </c>
    </row>
    <row r="470" spans="1:8" ht="29.25" thickBot="1" x14ac:dyDescent="0.3">
      <c r="A470" s="3" t="s">
        <v>321</v>
      </c>
      <c r="B470" s="3" t="s">
        <v>659</v>
      </c>
      <c r="C470" s="3">
        <v>76125</v>
      </c>
      <c r="D470" s="3" t="s">
        <v>472</v>
      </c>
      <c r="E470" s="3">
        <v>13</v>
      </c>
      <c r="F470" s="4">
        <v>18.2</v>
      </c>
      <c r="G470" s="4">
        <v>0</v>
      </c>
      <c r="H470" s="2" t="str">
        <f t="shared" si="8"/>
        <v>August</v>
      </c>
    </row>
    <row r="471" spans="1:8" ht="29.25" thickBot="1" x14ac:dyDescent="0.3">
      <c r="A471" s="3" t="s">
        <v>321</v>
      </c>
      <c r="B471" s="3" t="s">
        <v>659</v>
      </c>
      <c r="C471" s="3">
        <v>167</v>
      </c>
      <c r="D471" s="3" t="s">
        <v>473</v>
      </c>
      <c r="E471" s="3">
        <v>10</v>
      </c>
      <c r="F471" s="4">
        <v>14.9</v>
      </c>
      <c r="G471" s="4">
        <v>0</v>
      </c>
      <c r="H471" s="2" t="str">
        <f t="shared" si="8"/>
        <v>August</v>
      </c>
    </row>
    <row r="472" spans="1:8" ht="29.25" thickBot="1" x14ac:dyDescent="0.3">
      <c r="A472" s="3" t="s">
        <v>321</v>
      </c>
      <c r="B472" s="3" t="s">
        <v>659</v>
      </c>
      <c r="C472" s="3">
        <v>4563</v>
      </c>
      <c r="D472" s="3" t="s">
        <v>474</v>
      </c>
      <c r="E472" s="3">
        <v>1</v>
      </c>
      <c r="F472" s="4">
        <v>1.49</v>
      </c>
      <c r="G472" s="4">
        <v>0</v>
      </c>
      <c r="H472" s="2" t="str">
        <f t="shared" si="8"/>
        <v>August</v>
      </c>
    </row>
    <row r="473" spans="1:8" ht="29.25" thickBot="1" x14ac:dyDescent="0.3">
      <c r="A473" s="3" t="s">
        <v>321</v>
      </c>
      <c r="B473" s="3" t="s">
        <v>659</v>
      </c>
      <c r="C473" s="3">
        <v>42255</v>
      </c>
      <c r="D473" s="3" t="s">
        <v>475</v>
      </c>
      <c r="E473" s="3">
        <v>10</v>
      </c>
      <c r="F473" s="4">
        <v>14.9</v>
      </c>
      <c r="G473" s="4">
        <v>0</v>
      </c>
      <c r="H473" s="2" t="str">
        <f t="shared" si="8"/>
        <v>August</v>
      </c>
    </row>
    <row r="474" spans="1:8" ht="29.25" thickBot="1" x14ac:dyDescent="0.3">
      <c r="A474" s="3" t="s">
        <v>321</v>
      </c>
      <c r="B474" s="3" t="s">
        <v>659</v>
      </c>
      <c r="C474" s="3">
        <v>218</v>
      </c>
      <c r="D474" s="3" t="s">
        <v>476</v>
      </c>
      <c r="E474" s="3">
        <v>17</v>
      </c>
      <c r="F474" s="4">
        <v>25.33</v>
      </c>
      <c r="G474" s="4">
        <v>0</v>
      </c>
      <c r="H474" s="2" t="str">
        <f t="shared" si="8"/>
        <v>August</v>
      </c>
    </row>
    <row r="475" spans="1:8" ht="29.25" thickBot="1" x14ac:dyDescent="0.3">
      <c r="A475" s="3" t="s">
        <v>321</v>
      </c>
      <c r="B475" s="3" t="s">
        <v>659</v>
      </c>
      <c r="C475" s="3">
        <v>91858</v>
      </c>
      <c r="D475" s="3" t="s">
        <v>477</v>
      </c>
      <c r="E475" s="3">
        <v>15</v>
      </c>
      <c r="F475" s="4">
        <v>22.35</v>
      </c>
      <c r="G475" s="4">
        <v>0</v>
      </c>
      <c r="H475" s="2" t="str">
        <f t="shared" si="8"/>
        <v>August</v>
      </c>
    </row>
    <row r="476" spans="1:8" ht="29.25" thickBot="1" x14ac:dyDescent="0.3">
      <c r="A476" s="3" t="s">
        <v>321</v>
      </c>
      <c r="B476" s="3" t="s">
        <v>659</v>
      </c>
      <c r="C476" s="3">
        <v>1575</v>
      </c>
      <c r="D476" s="3" t="s">
        <v>479</v>
      </c>
      <c r="E476" s="3">
        <v>9</v>
      </c>
      <c r="F476" s="4">
        <v>13.5</v>
      </c>
      <c r="G476" s="4">
        <v>0</v>
      </c>
      <c r="H476" s="2" t="str">
        <f t="shared" si="8"/>
        <v>August</v>
      </c>
    </row>
    <row r="477" spans="1:8" ht="29.25" thickBot="1" x14ac:dyDescent="0.3">
      <c r="A477" s="3" t="s">
        <v>321</v>
      </c>
      <c r="B477" s="3" t="s">
        <v>659</v>
      </c>
      <c r="C477" s="3">
        <v>10305</v>
      </c>
      <c r="D477" s="3" t="s">
        <v>480</v>
      </c>
      <c r="E477" s="3">
        <v>4</v>
      </c>
      <c r="F477" s="4">
        <v>3.96</v>
      </c>
      <c r="G477" s="4">
        <v>0</v>
      </c>
      <c r="H477" s="2" t="str">
        <f t="shared" si="8"/>
        <v>August</v>
      </c>
    </row>
    <row r="478" spans="1:8" ht="29.25" thickBot="1" x14ac:dyDescent="0.3">
      <c r="A478" s="3" t="s">
        <v>321</v>
      </c>
      <c r="B478" s="3" t="s">
        <v>659</v>
      </c>
      <c r="C478" s="3">
        <v>47623</v>
      </c>
      <c r="D478" s="3" t="s">
        <v>481</v>
      </c>
      <c r="E478" s="3">
        <v>3</v>
      </c>
      <c r="F478" s="4">
        <v>2.97</v>
      </c>
      <c r="G478" s="4">
        <v>0</v>
      </c>
      <c r="H478" s="2" t="str">
        <f t="shared" si="8"/>
        <v>August</v>
      </c>
    </row>
    <row r="479" spans="1:8" ht="29.25" thickBot="1" x14ac:dyDescent="0.3">
      <c r="A479" s="3" t="s">
        <v>321</v>
      </c>
      <c r="B479" s="3" t="s">
        <v>659</v>
      </c>
      <c r="C479" s="3">
        <v>48572</v>
      </c>
      <c r="D479" s="3" t="s">
        <v>482</v>
      </c>
      <c r="E479" s="3">
        <v>12</v>
      </c>
      <c r="F479" s="4">
        <v>11.88</v>
      </c>
      <c r="G479" s="4">
        <v>0</v>
      </c>
      <c r="H479" s="2" t="str">
        <f t="shared" si="8"/>
        <v>August</v>
      </c>
    </row>
    <row r="480" spans="1:8" ht="29.25" thickBot="1" x14ac:dyDescent="0.3">
      <c r="A480" s="3" t="s">
        <v>321</v>
      </c>
      <c r="B480" s="3" t="s">
        <v>659</v>
      </c>
      <c r="C480" s="3">
        <v>21546</v>
      </c>
      <c r="D480" s="3" t="s">
        <v>484</v>
      </c>
      <c r="E480" s="3">
        <v>5</v>
      </c>
      <c r="F480" s="4">
        <v>4.95</v>
      </c>
      <c r="G480" s="4">
        <v>0</v>
      </c>
      <c r="H480" s="2" t="str">
        <f t="shared" si="8"/>
        <v>August</v>
      </c>
    </row>
    <row r="481" spans="1:8" ht="29.25" thickBot="1" x14ac:dyDescent="0.3">
      <c r="A481" s="3" t="s">
        <v>321</v>
      </c>
      <c r="B481" s="3" t="s">
        <v>659</v>
      </c>
      <c r="C481" s="3">
        <v>1576</v>
      </c>
      <c r="D481" s="3" t="s">
        <v>485</v>
      </c>
      <c r="E481" s="3">
        <v>3</v>
      </c>
      <c r="F481" s="4">
        <v>4.2</v>
      </c>
      <c r="G481" s="4">
        <v>0</v>
      </c>
      <c r="H481" s="2" t="str">
        <f t="shared" si="8"/>
        <v>August</v>
      </c>
    </row>
    <row r="482" spans="1:8" ht="29.25" thickBot="1" x14ac:dyDescent="0.3">
      <c r="A482" s="3" t="s">
        <v>321</v>
      </c>
      <c r="B482" s="3" t="s">
        <v>659</v>
      </c>
      <c r="C482" s="3">
        <v>2122</v>
      </c>
      <c r="D482" s="3" t="s">
        <v>486</v>
      </c>
      <c r="E482" s="3">
        <v>10</v>
      </c>
      <c r="F482" s="4">
        <v>17.350000000000001</v>
      </c>
      <c r="G482" s="4">
        <v>0</v>
      </c>
      <c r="H482" s="2" t="str">
        <f t="shared" si="8"/>
        <v>August</v>
      </c>
    </row>
    <row r="483" spans="1:8" ht="29.25" thickBot="1" x14ac:dyDescent="0.3">
      <c r="A483" s="3" t="s">
        <v>321</v>
      </c>
      <c r="B483" s="3" t="s">
        <v>659</v>
      </c>
      <c r="C483" s="3">
        <v>245</v>
      </c>
      <c r="D483" s="3" t="s">
        <v>487</v>
      </c>
      <c r="E483" s="3">
        <v>7</v>
      </c>
      <c r="F483" s="4">
        <v>12.25</v>
      </c>
      <c r="G483" s="4">
        <v>0</v>
      </c>
      <c r="H483" s="2" t="str">
        <f t="shared" si="8"/>
        <v>August</v>
      </c>
    </row>
    <row r="484" spans="1:8" ht="29.25" thickBot="1" x14ac:dyDescent="0.3">
      <c r="A484" s="3" t="s">
        <v>321</v>
      </c>
      <c r="B484" s="3" t="s">
        <v>659</v>
      </c>
      <c r="C484" s="3">
        <v>269</v>
      </c>
      <c r="D484" s="3" t="s">
        <v>488</v>
      </c>
      <c r="E484" s="3">
        <v>5</v>
      </c>
      <c r="F484" s="4">
        <v>8.75</v>
      </c>
      <c r="G484" s="4">
        <v>0</v>
      </c>
      <c r="H484" s="2" t="str">
        <f t="shared" si="8"/>
        <v>August</v>
      </c>
    </row>
    <row r="485" spans="1:8" ht="29.25" thickBot="1" x14ac:dyDescent="0.3">
      <c r="A485" s="3" t="s">
        <v>321</v>
      </c>
      <c r="B485" s="3" t="s">
        <v>659</v>
      </c>
      <c r="C485" s="3">
        <v>75877</v>
      </c>
      <c r="D485" s="3" t="s">
        <v>127</v>
      </c>
      <c r="E485" s="3">
        <v>24</v>
      </c>
      <c r="F485" s="4">
        <v>42</v>
      </c>
      <c r="G485" s="4">
        <v>0</v>
      </c>
      <c r="H485" s="2" t="str">
        <f t="shared" si="8"/>
        <v>August</v>
      </c>
    </row>
    <row r="486" spans="1:8" ht="29.25" thickBot="1" x14ac:dyDescent="0.3">
      <c r="A486" s="3" t="s">
        <v>321</v>
      </c>
      <c r="B486" s="3" t="s">
        <v>659</v>
      </c>
      <c r="C486" s="3">
        <v>46525</v>
      </c>
      <c r="D486" s="3" t="s">
        <v>128</v>
      </c>
      <c r="E486" s="3">
        <v>14</v>
      </c>
      <c r="F486" s="4">
        <v>24.5</v>
      </c>
      <c r="G486" s="4">
        <v>0</v>
      </c>
      <c r="H486" s="2" t="str">
        <f t="shared" si="8"/>
        <v>August</v>
      </c>
    </row>
    <row r="487" spans="1:8" ht="29.25" thickBot="1" x14ac:dyDescent="0.3">
      <c r="A487" s="3" t="s">
        <v>321</v>
      </c>
      <c r="B487" s="3" t="s">
        <v>659</v>
      </c>
      <c r="C487" s="3">
        <v>3940</v>
      </c>
      <c r="D487" s="3" t="s">
        <v>129</v>
      </c>
      <c r="E487" s="3">
        <v>7</v>
      </c>
      <c r="F487" s="4">
        <v>12.25</v>
      </c>
      <c r="G487" s="4">
        <v>0</v>
      </c>
      <c r="H487" s="2" t="str">
        <f t="shared" si="8"/>
        <v>August</v>
      </c>
    </row>
    <row r="488" spans="1:8" ht="29.25" thickBot="1" x14ac:dyDescent="0.3">
      <c r="A488" s="3" t="s">
        <v>321</v>
      </c>
      <c r="B488" s="3" t="s">
        <v>659</v>
      </c>
      <c r="C488" s="3">
        <v>37583</v>
      </c>
      <c r="D488" s="3" t="s">
        <v>268</v>
      </c>
      <c r="E488" s="3">
        <v>15</v>
      </c>
      <c r="F488" s="4">
        <v>26.25</v>
      </c>
      <c r="G488" s="4">
        <v>0</v>
      </c>
      <c r="H488" s="2" t="str">
        <f t="shared" si="8"/>
        <v>August</v>
      </c>
    </row>
    <row r="489" spans="1:8" ht="29.25" thickBot="1" x14ac:dyDescent="0.3">
      <c r="A489" s="3" t="s">
        <v>321</v>
      </c>
      <c r="B489" s="3" t="s">
        <v>659</v>
      </c>
      <c r="C489" s="3">
        <v>3874846</v>
      </c>
      <c r="D489" s="3" t="s">
        <v>130</v>
      </c>
      <c r="E489" s="3">
        <v>12</v>
      </c>
      <c r="F489" s="4">
        <v>21</v>
      </c>
      <c r="G489" s="4">
        <v>0</v>
      </c>
      <c r="H489" s="2" t="str">
        <f t="shared" si="8"/>
        <v>August</v>
      </c>
    </row>
    <row r="490" spans="1:8" ht="29.25" thickBot="1" x14ac:dyDescent="0.3">
      <c r="A490" s="3" t="s">
        <v>321</v>
      </c>
      <c r="B490" s="3" t="s">
        <v>659</v>
      </c>
      <c r="C490" s="3">
        <v>57887</v>
      </c>
      <c r="D490" s="3" t="s">
        <v>254</v>
      </c>
      <c r="E490" s="3">
        <v>8</v>
      </c>
      <c r="F490" s="4">
        <v>14</v>
      </c>
      <c r="G490" s="4">
        <v>0</v>
      </c>
      <c r="H490" s="2" t="str">
        <f t="shared" si="8"/>
        <v>August</v>
      </c>
    </row>
    <row r="491" spans="1:8" ht="29.25" thickBot="1" x14ac:dyDescent="0.3">
      <c r="A491" s="3" t="s">
        <v>321</v>
      </c>
      <c r="B491" s="3" t="s">
        <v>659</v>
      </c>
      <c r="C491" s="3">
        <v>583294</v>
      </c>
      <c r="D491" s="3" t="s">
        <v>131</v>
      </c>
      <c r="E491" s="3">
        <v>14</v>
      </c>
      <c r="F491" s="4">
        <v>24.5</v>
      </c>
      <c r="G491" s="4">
        <v>0</v>
      </c>
      <c r="H491" s="2" t="str">
        <f t="shared" si="8"/>
        <v>August</v>
      </c>
    </row>
    <row r="492" spans="1:8" ht="29.25" thickBot="1" x14ac:dyDescent="0.3">
      <c r="A492" s="3" t="s">
        <v>321</v>
      </c>
      <c r="B492" s="3" t="s">
        <v>659</v>
      </c>
      <c r="C492" s="3">
        <v>54899</v>
      </c>
      <c r="D492" s="3" t="s">
        <v>132</v>
      </c>
      <c r="E492" s="3">
        <v>8</v>
      </c>
      <c r="F492" s="4">
        <v>14</v>
      </c>
      <c r="G492" s="4">
        <v>0</v>
      </c>
      <c r="H492" s="2" t="str">
        <f t="shared" si="8"/>
        <v>August</v>
      </c>
    </row>
    <row r="493" spans="1:8" ht="29.25" thickBot="1" x14ac:dyDescent="0.3">
      <c r="A493" s="3" t="s">
        <v>321</v>
      </c>
      <c r="B493" s="3" t="s">
        <v>659</v>
      </c>
      <c r="C493" s="3">
        <v>137</v>
      </c>
      <c r="D493" s="3" t="s">
        <v>133</v>
      </c>
      <c r="E493" s="3">
        <v>24</v>
      </c>
      <c r="F493" s="4">
        <v>35.76</v>
      </c>
      <c r="G493" s="4">
        <v>0</v>
      </c>
      <c r="H493" s="2" t="str">
        <f t="shared" si="8"/>
        <v>August</v>
      </c>
    </row>
    <row r="494" spans="1:8" ht="29.25" thickBot="1" x14ac:dyDescent="0.3">
      <c r="A494" s="3" t="s">
        <v>321</v>
      </c>
      <c r="B494" s="3" t="s">
        <v>659</v>
      </c>
      <c r="C494" s="3">
        <v>3874851</v>
      </c>
      <c r="D494" s="3" t="s">
        <v>134</v>
      </c>
      <c r="E494" s="3">
        <v>26</v>
      </c>
      <c r="F494" s="4">
        <v>38.74</v>
      </c>
      <c r="G494" s="4">
        <v>0</v>
      </c>
      <c r="H494" s="2" t="str">
        <f t="shared" si="8"/>
        <v>August</v>
      </c>
    </row>
    <row r="495" spans="1:8" ht="29.25" thickBot="1" x14ac:dyDescent="0.3">
      <c r="A495" s="3" t="s">
        <v>321</v>
      </c>
      <c r="B495" s="3" t="s">
        <v>659</v>
      </c>
      <c r="C495" s="3">
        <v>32198</v>
      </c>
      <c r="D495" s="3" t="s">
        <v>135</v>
      </c>
      <c r="E495" s="3">
        <v>14</v>
      </c>
      <c r="F495" s="4">
        <v>20.86</v>
      </c>
      <c r="G495" s="4">
        <v>0</v>
      </c>
      <c r="H495" s="2" t="str">
        <f t="shared" si="8"/>
        <v>August</v>
      </c>
    </row>
    <row r="496" spans="1:8" ht="29.25" thickBot="1" x14ac:dyDescent="0.3">
      <c r="A496" s="3" t="s">
        <v>321</v>
      </c>
      <c r="B496" s="3" t="s">
        <v>659</v>
      </c>
      <c r="C496" s="3">
        <v>56444</v>
      </c>
      <c r="D496" s="3" t="s">
        <v>136</v>
      </c>
      <c r="E496" s="3">
        <v>2</v>
      </c>
      <c r="F496" s="4">
        <v>2.98</v>
      </c>
      <c r="G496" s="4">
        <v>0</v>
      </c>
      <c r="H496" s="2" t="str">
        <f t="shared" si="8"/>
        <v>August</v>
      </c>
    </row>
    <row r="497" spans="1:8" ht="29.25" thickBot="1" x14ac:dyDescent="0.3">
      <c r="A497" s="3" t="s">
        <v>321</v>
      </c>
      <c r="B497" s="3" t="s">
        <v>659</v>
      </c>
      <c r="C497" s="3">
        <v>152</v>
      </c>
      <c r="D497" s="3" t="s">
        <v>489</v>
      </c>
      <c r="E497" s="3">
        <v>1</v>
      </c>
      <c r="F497" s="4">
        <v>0.89</v>
      </c>
      <c r="G497" s="4">
        <v>0</v>
      </c>
      <c r="H497" s="2" t="str">
        <f t="shared" si="8"/>
        <v>August</v>
      </c>
    </row>
    <row r="498" spans="1:8" ht="29.25" thickBot="1" x14ac:dyDescent="0.3">
      <c r="A498" s="3" t="s">
        <v>321</v>
      </c>
      <c r="B498" s="3" t="s">
        <v>659</v>
      </c>
      <c r="C498" s="3">
        <v>4353</v>
      </c>
      <c r="D498" s="3" t="s">
        <v>491</v>
      </c>
      <c r="E498" s="3">
        <v>1</v>
      </c>
      <c r="F498" s="4">
        <v>1.75</v>
      </c>
      <c r="G498" s="4">
        <v>0</v>
      </c>
      <c r="H498" s="2" t="str">
        <f t="shared" si="8"/>
        <v>August</v>
      </c>
    </row>
    <row r="499" spans="1:8" ht="29.25" thickBot="1" x14ac:dyDescent="0.3">
      <c r="A499" s="3" t="s">
        <v>321</v>
      </c>
      <c r="B499" s="3" t="s">
        <v>659</v>
      </c>
      <c r="C499" s="3">
        <v>1147</v>
      </c>
      <c r="D499" s="3" t="s">
        <v>493</v>
      </c>
      <c r="E499" s="3">
        <v>33</v>
      </c>
      <c r="F499" s="4">
        <v>108.57</v>
      </c>
      <c r="G499" s="4">
        <v>0</v>
      </c>
      <c r="H499" s="2" t="str">
        <f t="shared" si="8"/>
        <v>August</v>
      </c>
    </row>
    <row r="500" spans="1:8" ht="29.25" thickBot="1" x14ac:dyDescent="0.3">
      <c r="A500" s="3" t="s">
        <v>321</v>
      </c>
      <c r="B500" s="3" t="s">
        <v>659</v>
      </c>
      <c r="C500" s="3">
        <v>130</v>
      </c>
      <c r="D500" s="3" t="s">
        <v>495</v>
      </c>
      <c r="E500" s="3">
        <v>1</v>
      </c>
      <c r="F500" s="4">
        <v>1.5</v>
      </c>
      <c r="G500" s="4">
        <v>0</v>
      </c>
      <c r="H500" s="2" t="str">
        <f t="shared" si="8"/>
        <v>August</v>
      </c>
    </row>
    <row r="501" spans="1:8" ht="43.5" thickBot="1" x14ac:dyDescent="0.3">
      <c r="A501" s="3" t="s">
        <v>321</v>
      </c>
      <c r="B501" s="3" t="s">
        <v>659</v>
      </c>
      <c r="C501" s="3">
        <v>230</v>
      </c>
      <c r="D501" s="3" t="s">
        <v>137</v>
      </c>
      <c r="E501" s="3">
        <v>1</v>
      </c>
      <c r="F501" s="4">
        <v>1.5</v>
      </c>
      <c r="G501" s="4">
        <v>0</v>
      </c>
      <c r="H501" s="2" t="str">
        <f t="shared" si="8"/>
        <v>August</v>
      </c>
    </row>
    <row r="502" spans="1:8" ht="43.5" thickBot="1" x14ac:dyDescent="0.3">
      <c r="A502" s="3" t="s">
        <v>321</v>
      </c>
      <c r="B502" s="3" t="s">
        <v>659</v>
      </c>
      <c r="C502" s="3">
        <v>8448</v>
      </c>
      <c r="D502" s="3" t="s">
        <v>138</v>
      </c>
      <c r="E502" s="3">
        <v>4</v>
      </c>
      <c r="F502" s="4">
        <v>6</v>
      </c>
      <c r="G502" s="4">
        <v>0.56000000000000005</v>
      </c>
      <c r="H502" s="2" t="str">
        <f t="shared" si="8"/>
        <v>August</v>
      </c>
    </row>
    <row r="503" spans="1:8" ht="29.25" thickBot="1" x14ac:dyDescent="0.3">
      <c r="A503" s="3" t="s">
        <v>321</v>
      </c>
      <c r="B503" s="3" t="s">
        <v>659</v>
      </c>
      <c r="C503" s="3">
        <v>295</v>
      </c>
      <c r="D503" s="3" t="s">
        <v>140</v>
      </c>
      <c r="E503" s="3">
        <v>13</v>
      </c>
      <c r="F503" s="4">
        <v>35.1</v>
      </c>
      <c r="G503" s="4">
        <v>0</v>
      </c>
      <c r="H503" s="2" t="str">
        <f t="shared" si="8"/>
        <v>August</v>
      </c>
    </row>
    <row r="504" spans="1:8" ht="29.25" thickBot="1" x14ac:dyDescent="0.3">
      <c r="A504" s="3" t="s">
        <v>321</v>
      </c>
      <c r="B504" s="3" t="s">
        <v>659</v>
      </c>
      <c r="C504" s="3">
        <v>285</v>
      </c>
      <c r="D504" s="3" t="s">
        <v>141</v>
      </c>
      <c r="E504" s="3">
        <v>10</v>
      </c>
      <c r="F504" s="4">
        <v>27</v>
      </c>
      <c r="G504" s="4">
        <v>0</v>
      </c>
      <c r="H504" s="2" t="str">
        <f t="shared" si="8"/>
        <v>August</v>
      </c>
    </row>
    <row r="505" spans="1:8" ht="29.25" thickBot="1" x14ac:dyDescent="0.3">
      <c r="A505" s="3" t="s">
        <v>321</v>
      </c>
      <c r="B505" s="3" t="s">
        <v>659</v>
      </c>
      <c r="C505" s="3">
        <v>265</v>
      </c>
      <c r="D505" s="3" t="s">
        <v>142</v>
      </c>
      <c r="E505" s="3">
        <v>14</v>
      </c>
      <c r="F505" s="4">
        <v>37.799999999999997</v>
      </c>
      <c r="G505" s="4">
        <v>0</v>
      </c>
      <c r="H505" s="2" t="str">
        <f t="shared" si="8"/>
        <v>August</v>
      </c>
    </row>
    <row r="506" spans="1:8" ht="29.25" thickBot="1" x14ac:dyDescent="0.3">
      <c r="A506" s="3" t="s">
        <v>321</v>
      </c>
      <c r="B506" s="3" t="s">
        <v>659</v>
      </c>
      <c r="C506" s="3">
        <v>51251</v>
      </c>
      <c r="D506" s="3" t="s">
        <v>144</v>
      </c>
      <c r="E506" s="3">
        <v>15</v>
      </c>
      <c r="F506" s="4">
        <v>26.25</v>
      </c>
      <c r="G506" s="4">
        <v>0</v>
      </c>
      <c r="H506" s="2" t="str">
        <f t="shared" si="8"/>
        <v>August</v>
      </c>
    </row>
    <row r="507" spans="1:8" ht="29.25" thickBot="1" x14ac:dyDescent="0.3">
      <c r="A507" s="3" t="s">
        <v>321</v>
      </c>
      <c r="B507" s="3" t="s">
        <v>659</v>
      </c>
      <c r="C507" s="3">
        <v>9246</v>
      </c>
      <c r="D507" s="3" t="s">
        <v>496</v>
      </c>
      <c r="E507" s="3">
        <v>4</v>
      </c>
      <c r="F507" s="4">
        <v>7</v>
      </c>
      <c r="G507" s="4">
        <v>0</v>
      </c>
      <c r="H507" s="2" t="str">
        <f t="shared" si="8"/>
        <v>August</v>
      </c>
    </row>
    <row r="508" spans="1:8" ht="29.25" thickBot="1" x14ac:dyDescent="0.3">
      <c r="A508" s="3" t="s">
        <v>321</v>
      </c>
      <c r="B508" s="3" t="s">
        <v>659</v>
      </c>
      <c r="C508" s="3">
        <v>1130</v>
      </c>
      <c r="D508" s="3" t="s">
        <v>145</v>
      </c>
      <c r="E508" s="3">
        <v>11</v>
      </c>
      <c r="F508" s="4">
        <v>19.25</v>
      </c>
      <c r="G508" s="4">
        <v>0</v>
      </c>
      <c r="H508" s="2" t="str">
        <f t="shared" si="8"/>
        <v>August</v>
      </c>
    </row>
    <row r="509" spans="1:8" ht="29.25" thickBot="1" x14ac:dyDescent="0.3">
      <c r="A509" s="3" t="s">
        <v>321</v>
      </c>
      <c r="B509" s="3" t="s">
        <v>659</v>
      </c>
      <c r="C509" s="3">
        <v>1128</v>
      </c>
      <c r="D509" s="3" t="s">
        <v>146</v>
      </c>
      <c r="E509" s="3">
        <v>22</v>
      </c>
      <c r="F509" s="4">
        <v>38.5</v>
      </c>
      <c r="G509" s="4">
        <v>0</v>
      </c>
      <c r="H509" s="2" t="str">
        <f t="shared" si="8"/>
        <v>August</v>
      </c>
    </row>
    <row r="510" spans="1:8" ht="29.25" thickBot="1" x14ac:dyDescent="0.3">
      <c r="A510" s="3" t="s">
        <v>321</v>
      </c>
      <c r="B510" s="3" t="s">
        <v>659</v>
      </c>
      <c r="C510" s="3">
        <v>93</v>
      </c>
      <c r="D510" s="3" t="s">
        <v>147</v>
      </c>
      <c r="E510" s="3">
        <v>7</v>
      </c>
      <c r="F510" s="4">
        <v>4.49</v>
      </c>
      <c r="G510" s="4">
        <v>0</v>
      </c>
      <c r="H510" s="2" t="str">
        <f t="shared" si="8"/>
        <v>August</v>
      </c>
    </row>
    <row r="511" spans="1:8" ht="29.25" thickBot="1" x14ac:dyDescent="0.3">
      <c r="A511" s="3" t="s">
        <v>321</v>
      </c>
      <c r="B511" s="3" t="s">
        <v>659</v>
      </c>
      <c r="C511" s="3">
        <v>2</v>
      </c>
      <c r="D511" s="3" t="s">
        <v>148</v>
      </c>
      <c r="E511" s="3">
        <v>20</v>
      </c>
      <c r="F511" s="4">
        <v>12.62</v>
      </c>
      <c r="G511" s="4">
        <v>0</v>
      </c>
      <c r="H511" s="2" t="str">
        <f t="shared" si="8"/>
        <v>August</v>
      </c>
    </row>
    <row r="512" spans="1:8" ht="43.5" thickBot="1" x14ac:dyDescent="0.3">
      <c r="A512" s="3" t="s">
        <v>321</v>
      </c>
      <c r="B512" s="3" t="s">
        <v>659</v>
      </c>
      <c r="C512" s="3">
        <v>40</v>
      </c>
      <c r="D512" s="3" t="s">
        <v>149</v>
      </c>
      <c r="E512" s="3">
        <v>18</v>
      </c>
      <c r="F512" s="4">
        <v>14.92</v>
      </c>
      <c r="G512" s="4">
        <v>0</v>
      </c>
      <c r="H512" s="2" t="str">
        <f t="shared" si="8"/>
        <v>August</v>
      </c>
    </row>
    <row r="513" spans="1:8" ht="29.25" thickBot="1" x14ac:dyDescent="0.3">
      <c r="A513" s="3" t="s">
        <v>321</v>
      </c>
      <c r="B513" s="3" t="s">
        <v>659</v>
      </c>
      <c r="C513" s="3">
        <v>550</v>
      </c>
      <c r="D513" s="3" t="s">
        <v>497</v>
      </c>
      <c r="E513" s="3">
        <v>16</v>
      </c>
      <c r="F513" s="4">
        <v>10.4</v>
      </c>
      <c r="G513" s="4">
        <v>0</v>
      </c>
      <c r="H513" s="2" t="str">
        <f t="shared" si="8"/>
        <v>August</v>
      </c>
    </row>
    <row r="514" spans="1:8" ht="29.25" thickBot="1" x14ac:dyDescent="0.3">
      <c r="A514" s="3" t="s">
        <v>321</v>
      </c>
      <c r="B514" s="3" t="s">
        <v>659</v>
      </c>
      <c r="C514" s="3">
        <v>418</v>
      </c>
      <c r="D514" s="3" t="s">
        <v>150</v>
      </c>
      <c r="E514" s="3">
        <v>11</v>
      </c>
      <c r="F514" s="4">
        <v>6.49</v>
      </c>
      <c r="G514" s="4">
        <v>0</v>
      </c>
      <c r="H514" s="2" t="str">
        <f t="shared" si="8"/>
        <v>August</v>
      </c>
    </row>
    <row r="515" spans="1:8" ht="29.25" thickBot="1" x14ac:dyDescent="0.3">
      <c r="A515" s="3" t="s">
        <v>321</v>
      </c>
      <c r="B515" s="3" t="s">
        <v>659</v>
      </c>
      <c r="C515" s="3">
        <v>238</v>
      </c>
      <c r="D515" s="3" t="s">
        <v>316</v>
      </c>
      <c r="E515" s="3">
        <v>6</v>
      </c>
      <c r="F515" s="4">
        <v>6.6</v>
      </c>
      <c r="G515" s="4">
        <v>0</v>
      </c>
      <c r="H515" s="2" t="str">
        <f t="shared" si="8"/>
        <v>August</v>
      </c>
    </row>
    <row r="516" spans="1:8" ht="29.25" thickBot="1" x14ac:dyDescent="0.3">
      <c r="A516" s="3" t="s">
        <v>321</v>
      </c>
      <c r="B516" s="3" t="s">
        <v>659</v>
      </c>
      <c r="C516" s="3">
        <v>236</v>
      </c>
      <c r="D516" s="3" t="s">
        <v>151</v>
      </c>
      <c r="E516" s="3">
        <v>5</v>
      </c>
      <c r="F516" s="4">
        <v>5.5</v>
      </c>
      <c r="G516" s="4">
        <v>0</v>
      </c>
      <c r="H516" s="2" t="str">
        <f t="shared" si="8"/>
        <v>August</v>
      </c>
    </row>
    <row r="517" spans="1:8" ht="29.25" thickBot="1" x14ac:dyDescent="0.3">
      <c r="A517" s="3" t="s">
        <v>321</v>
      </c>
      <c r="B517" s="3" t="s">
        <v>659</v>
      </c>
      <c r="C517" s="3">
        <v>23444</v>
      </c>
      <c r="D517" s="3" t="s">
        <v>152</v>
      </c>
      <c r="E517" s="3">
        <v>11</v>
      </c>
      <c r="F517" s="4">
        <v>12.1</v>
      </c>
      <c r="G517" s="4">
        <v>0</v>
      </c>
      <c r="H517" s="2" t="str">
        <f t="shared" si="8"/>
        <v>August</v>
      </c>
    </row>
    <row r="518" spans="1:8" ht="29.25" thickBot="1" x14ac:dyDescent="0.3">
      <c r="A518" s="3" t="s">
        <v>321</v>
      </c>
      <c r="B518" s="3" t="s">
        <v>659</v>
      </c>
      <c r="C518" s="3">
        <v>263</v>
      </c>
      <c r="D518" s="3" t="s">
        <v>255</v>
      </c>
      <c r="E518" s="3">
        <v>6</v>
      </c>
      <c r="F518" s="4">
        <v>6.6</v>
      </c>
      <c r="G518" s="4">
        <v>0</v>
      </c>
      <c r="H518" s="2" t="str">
        <f t="shared" si="8"/>
        <v>August</v>
      </c>
    </row>
    <row r="519" spans="1:8" ht="43.5" thickBot="1" x14ac:dyDescent="0.3">
      <c r="A519" s="3" t="s">
        <v>321</v>
      </c>
      <c r="B519" s="3" t="s">
        <v>659</v>
      </c>
      <c r="C519" s="3">
        <v>2434</v>
      </c>
      <c r="D519" s="3" t="s">
        <v>153</v>
      </c>
      <c r="E519" s="3">
        <v>10</v>
      </c>
      <c r="F519" s="4">
        <v>11</v>
      </c>
      <c r="G519" s="4">
        <v>0</v>
      </c>
      <c r="H519" s="2" t="str">
        <f t="shared" si="8"/>
        <v>August</v>
      </c>
    </row>
    <row r="520" spans="1:8" ht="29.25" thickBot="1" x14ac:dyDescent="0.3">
      <c r="A520" s="3" t="s">
        <v>321</v>
      </c>
      <c r="B520" s="3" t="s">
        <v>659</v>
      </c>
      <c r="C520" s="3">
        <v>2433</v>
      </c>
      <c r="D520" s="3" t="s">
        <v>498</v>
      </c>
      <c r="E520" s="3">
        <v>3</v>
      </c>
      <c r="F520" s="4">
        <v>3.3</v>
      </c>
      <c r="G520" s="4">
        <v>0</v>
      </c>
      <c r="H520" s="2" t="str">
        <f t="shared" si="8"/>
        <v>August</v>
      </c>
    </row>
    <row r="521" spans="1:8" ht="29.25" thickBot="1" x14ac:dyDescent="0.3">
      <c r="A521" s="3" t="s">
        <v>321</v>
      </c>
      <c r="B521" s="3" t="s">
        <v>659</v>
      </c>
      <c r="C521" s="3">
        <v>240</v>
      </c>
      <c r="D521" s="3" t="s">
        <v>154</v>
      </c>
      <c r="E521" s="3">
        <v>7</v>
      </c>
      <c r="F521" s="4">
        <v>7.7</v>
      </c>
      <c r="G521" s="4">
        <v>0</v>
      </c>
      <c r="H521" s="2" t="str">
        <f t="shared" si="8"/>
        <v>August</v>
      </c>
    </row>
    <row r="522" spans="1:8" ht="29.25" thickBot="1" x14ac:dyDescent="0.3">
      <c r="A522" s="3" t="s">
        <v>321</v>
      </c>
      <c r="B522" s="3" t="s">
        <v>659</v>
      </c>
      <c r="C522" s="3">
        <v>1185</v>
      </c>
      <c r="D522" s="3" t="s">
        <v>155</v>
      </c>
      <c r="E522" s="3">
        <v>14</v>
      </c>
      <c r="F522" s="4">
        <v>15.4</v>
      </c>
      <c r="G522" s="4">
        <v>1.44</v>
      </c>
      <c r="H522" s="2" t="str">
        <f t="shared" si="8"/>
        <v>August</v>
      </c>
    </row>
    <row r="523" spans="1:8" ht="29.25" thickBot="1" x14ac:dyDescent="0.3">
      <c r="A523" s="3" t="s">
        <v>321</v>
      </c>
      <c r="B523" s="3" t="s">
        <v>659</v>
      </c>
      <c r="C523" s="3">
        <v>96</v>
      </c>
      <c r="D523" s="3" t="s">
        <v>499</v>
      </c>
      <c r="E523" s="3">
        <v>1</v>
      </c>
      <c r="F523" s="4">
        <v>1.6</v>
      </c>
      <c r="G523" s="4">
        <v>0</v>
      </c>
      <c r="H523" s="2" t="str">
        <f t="shared" si="8"/>
        <v>August</v>
      </c>
    </row>
    <row r="524" spans="1:8" ht="29.25" thickBot="1" x14ac:dyDescent="0.3">
      <c r="A524" s="3" t="s">
        <v>321</v>
      </c>
      <c r="B524" s="3" t="s">
        <v>659</v>
      </c>
      <c r="C524" s="3">
        <v>1912</v>
      </c>
      <c r="D524" s="3" t="s">
        <v>500</v>
      </c>
      <c r="E524" s="3">
        <v>3</v>
      </c>
      <c r="F524" s="4">
        <v>4.8</v>
      </c>
      <c r="G524" s="4">
        <v>0</v>
      </c>
      <c r="H524" s="2" t="str">
        <f t="shared" si="8"/>
        <v>August</v>
      </c>
    </row>
    <row r="525" spans="1:8" ht="29.25" thickBot="1" x14ac:dyDescent="0.3">
      <c r="A525" s="3" t="s">
        <v>321</v>
      </c>
      <c r="B525" s="3" t="s">
        <v>659</v>
      </c>
      <c r="C525" s="3">
        <v>934</v>
      </c>
      <c r="D525" s="3" t="s">
        <v>501</v>
      </c>
      <c r="E525" s="3">
        <v>2</v>
      </c>
      <c r="F525" s="4">
        <v>3.2</v>
      </c>
      <c r="G525" s="4">
        <v>0</v>
      </c>
      <c r="H525" s="2" t="str">
        <f t="shared" si="8"/>
        <v>August</v>
      </c>
    </row>
    <row r="526" spans="1:8" ht="29.25" thickBot="1" x14ac:dyDescent="0.3">
      <c r="A526" s="3" t="s">
        <v>321</v>
      </c>
      <c r="B526" s="3" t="s">
        <v>659</v>
      </c>
      <c r="C526" s="3">
        <v>3049</v>
      </c>
      <c r="D526" s="3" t="s">
        <v>502</v>
      </c>
      <c r="E526" s="3">
        <v>4</v>
      </c>
      <c r="F526" s="4">
        <v>6.4</v>
      </c>
      <c r="G526" s="4">
        <v>0</v>
      </c>
      <c r="H526" s="2" t="str">
        <f t="shared" si="8"/>
        <v>August</v>
      </c>
    </row>
    <row r="527" spans="1:8" ht="29.25" thickBot="1" x14ac:dyDescent="0.3">
      <c r="A527" s="3" t="s">
        <v>321</v>
      </c>
      <c r="B527" s="3" t="s">
        <v>659</v>
      </c>
      <c r="C527" s="3">
        <v>45685</v>
      </c>
      <c r="D527" s="3" t="s">
        <v>503</v>
      </c>
      <c r="E527" s="3">
        <v>5</v>
      </c>
      <c r="F527" s="4">
        <v>8</v>
      </c>
      <c r="G527" s="4">
        <v>0</v>
      </c>
      <c r="H527" s="2" t="str">
        <f t="shared" si="8"/>
        <v>August</v>
      </c>
    </row>
    <row r="528" spans="1:8" ht="29.25" thickBot="1" x14ac:dyDescent="0.3">
      <c r="A528" s="3" t="s">
        <v>321</v>
      </c>
      <c r="B528" s="3" t="s">
        <v>659</v>
      </c>
      <c r="C528" s="3">
        <v>1153</v>
      </c>
      <c r="D528" s="3" t="s">
        <v>504</v>
      </c>
      <c r="E528" s="3">
        <v>31</v>
      </c>
      <c r="F528" s="4">
        <v>46.19</v>
      </c>
      <c r="G528" s="4">
        <v>4.3499999999999996</v>
      </c>
      <c r="H528" s="2" t="str">
        <f t="shared" si="8"/>
        <v>August</v>
      </c>
    </row>
    <row r="529" spans="1:8" ht="29.25" thickBot="1" x14ac:dyDescent="0.3">
      <c r="A529" s="3" t="s">
        <v>321</v>
      </c>
      <c r="B529" s="3" t="s">
        <v>659</v>
      </c>
      <c r="C529" s="3">
        <v>139</v>
      </c>
      <c r="D529" s="3" t="s">
        <v>505</v>
      </c>
      <c r="E529" s="3">
        <v>19</v>
      </c>
      <c r="F529" s="4">
        <v>28.31</v>
      </c>
      <c r="G529" s="4">
        <v>0</v>
      </c>
      <c r="H529" s="2" t="str">
        <f t="shared" si="8"/>
        <v>August</v>
      </c>
    </row>
    <row r="530" spans="1:8" ht="29.25" thickBot="1" x14ac:dyDescent="0.3">
      <c r="A530" s="3" t="s">
        <v>321</v>
      </c>
      <c r="B530" s="3" t="s">
        <v>659</v>
      </c>
      <c r="C530" s="3">
        <v>17</v>
      </c>
      <c r="D530" s="3" t="s">
        <v>506</v>
      </c>
      <c r="E530" s="3">
        <v>3</v>
      </c>
      <c r="F530" s="4">
        <v>8.5500000000000007</v>
      </c>
      <c r="G530" s="4">
        <v>0</v>
      </c>
      <c r="H530" s="2" t="str">
        <f t="shared" si="8"/>
        <v>August</v>
      </c>
    </row>
    <row r="531" spans="1:8" ht="29.25" thickBot="1" x14ac:dyDescent="0.3">
      <c r="A531" s="3" t="s">
        <v>321</v>
      </c>
      <c r="B531" s="3" t="s">
        <v>659</v>
      </c>
      <c r="C531" s="3">
        <v>1180</v>
      </c>
      <c r="D531" s="3" t="s">
        <v>507</v>
      </c>
      <c r="E531" s="3">
        <v>9</v>
      </c>
      <c r="F531" s="4">
        <v>7.2</v>
      </c>
      <c r="G531" s="4">
        <v>0.71</v>
      </c>
      <c r="H531" s="2" t="str">
        <f t="shared" si="8"/>
        <v>August</v>
      </c>
    </row>
    <row r="532" spans="1:8" ht="29.25" thickBot="1" x14ac:dyDescent="0.3">
      <c r="A532" s="3" t="s">
        <v>321</v>
      </c>
      <c r="B532" s="3" t="s">
        <v>659</v>
      </c>
      <c r="C532" s="3">
        <v>9447</v>
      </c>
      <c r="D532" s="3" t="s">
        <v>508</v>
      </c>
      <c r="E532" s="3">
        <v>3</v>
      </c>
      <c r="F532" s="4">
        <v>8.5500000000000007</v>
      </c>
      <c r="G532" s="4">
        <v>0</v>
      </c>
      <c r="H532" s="2" t="str">
        <f t="shared" ref="H532:H595" si="9">"August"</f>
        <v>August</v>
      </c>
    </row>
    <row r="533" spans="1:8" ht="43.5" thickBot="1" x14ac:dyDescent="0.3">
      <c r="A533" s="3" t="s">
        <v>321</v>
      </c>
      <c r="B533" s="3" t="s">
        <v>659</v>
      </c>
      <c r="C533" s="3">
        <v>26653</v>
      </c>
      <c r="D533" s="3" t="s">
        <v>510</v>
      </c>
      <c r="E533" s="3">
        <v>2</v>
      </c>
      <c r="F533" s="4">
        <v>5.7</v>
      </c>
      <c r="G533" s="4">
        <v>0</v>
      </c>
      <c r="H533" s="2" t="str">
        <f t="shared" si="9"/>
        <v>August</v>
      </c>
    </row>
    <row r="534" spans="1:8" ht="29.25" thickBot="1" x14ac:dyDescent="0.3">
      <c r="A534" s="3" t="s">
        <v>321</v>
      </c>
      <c r="B534" s="3" t="s">
        <v>659</v>
      </c>
      <c r="C534" s="3">
        <v>4886</v>
      </c>
      <c r="D534" s="3" t="s">
        <v>511</v>
      </c>
      <c r="E534" s="3">
        <v>1</v>
      </c>
      <c r="F534" s="4">
        <v>2.85</v>
      </c>
      <c r="G534" s="4">
        <v>0</v>
      </c>
      <c r="H534" s="2" t="str">
        <f t="shared" si="9"/>
        <v>August</v>
      </c>
    </row>
    <row r="535" spans="1:8" ht="43.5" thickBot="1" x14ac:dyDescent="0.3">
      <c r="A535" s="3" t="s">
        <v>321</v>
      </c>
      <c r="B535" s="3" t="s">
        <v>659</v>
      </c>
      <c r="C535" s="3">
        <v>7485</v>
      </c>
      <c r="D535" s="3" t="s">
        <v>512</v>
      </c>
      <c r="E535" s="3">
        <v>1</v>
      </c>
      <c r="F535" s="4">
        <v>2.85</v>
      </c>
      <c r="G535" s="4">
        <v>0</v>
      </c>
      <c r="H535" s="2" t="str">
        <f t="shared" si="9"/>
        <v>August</v>
      </c>
    </row>
    <row r="536" spans="1:8" ht="29.25" thickBot="1" x14ac:dyDescent="0.3">
      <c r="A536" s="3" t="s">
        <v>321</v>
      </c>
      <c r="B536" s="3" t="s">
        <v>659</v>
      </c>
      <c r="C536" s="3">
        <v>257</v>
      </c>
      <c r="D536" s="3" t="s">
        <v>513</v>
      </c>
      <c r="E536" s="3">
        <v>2</v>
      </c>
      <c r="F536" s="4">
        <v>5.7</v>
      </c>
      <c r="G536" s="4">
        <v>0</v>
      </c>
      <c r="H536" s="2" t="str">
        <f t="shared" si="9"/>
        <v>August</v>
      </c>
    </row>
    <row r="537" spans="1:8" ht="29.25" thickBot="1" x14ac:dyDescent="0.3">
      <c r="A537" s="3" t="s">
        <v>321</v>
      </c>
      <c r="B537" s="3" t="s">
        <v>659</v>
      </c>
      <c r="C537" s="3">
        <v>97</v>
      </c>
      <c r="D537" s="3" t="s">
        <v>314</v>
      </c>
      <c r="E537" s="3">
        <v>1</v>
      </c>
      <c r="F537" s="4">
        <v>2.85</v>
      </c>
      <c r="G537" s="4">
        <v>0</v>
      </c>
      <c r="H537" s="2" t="str">
        <f t="shared" si="9"/>
        <v>August</v>
      </c>
    </row>
    <row r="538" spans="1:8" ht="29.25" thickBot="1" x14ac:dyDescent="0.3">
      <c r="A538" s="3" t="s">
        <v>321</v>
      </c>
      <c r="B538" s="3" t="s">
        <v>659</v>
      </c>
      <c r="C538" s="3">
        <v>256</v>
      </c>
      <c r="D538" s="3" t="s">
        <v>514</v>
      </c>
      <c r="E538" s="3">
        <v>6</v>
      </c>
      <c r="F538" s="4">
        <v>17.100000000000001</v>
      </c>
      <c r="G538" s="4">
        <v>0</v>
      </c>
      <c r="H538" s="2" t="str">
        <f t="shared" si="9"/>
        <v>August</v>
      </c>
    </row>
    <row r="539" spans="1:8" ht="43.5" thickBot="1" x14ac:dyDescent="0.3">
      <c r="A539" s="3" t="s">
        <v>321</v>
      </c>
      <c r="B539" s="3" t="s">
        <v>659</v>
      </c>
      <c r="C539" s="3">
        <v>260</v>
      </c>
      <c r="D539" s="3" t="s">
        <v>515</v>
      </c>
      <c r="E539" s="3">
        <v>2</v>
      </c>
      <c r="F539" s="4">
        <v>5.7</v>
      </c>
      <c r="G539" s="4">
        <v>0</v>
      </c>
      <c r="H539" s="2" t="str">
        <f t="shared" si="9"/>
        <v>August</v>
      </c>
    </row>
    <row r="540" spans="1:8" ht="43.5" thickBot="1" x14ac:dyDescent="0.3">
      <c r="A540" s="3" t="s">
        <v>321</v>
      </c>
      <c r="B540" s="3" t="s">
        <v>659</v>
      </c>
      <c r="C540" s="3">
        <v>258</v>
      </c>
      <c r="D540" s="3" t="s">
        <v>516</v>
      </c>
      <c r="E540" s="3">
        <v>2</v>
      </c>
      <c r="F540" s="4">
        <v>5.7</v>
      </c>
      <c r="G540" s="4">
        <v>0</v>
      </c>
      <c r="H540" s="2" t="str">
        <f t="shared" si="9"/>
        <v>August</v>
      </c>
    </row>
    <row r="541" spans="1:8" ht="29.25" thickBot="1" x14ac:dyDescent="0.3">
      <c r="A541" s="3" t="s">
        <v>321</v>
      </c>
      <c r="B541" s="3" t="s">
        <v>659</v>
      </c>
      <c r="C541" s="3">
        <v>45989</v>
      </c>
      <c r="D541" s="3" t="s">
        <v>157</v>
      </c>
      <c r="E541" s="3">
        <v>13</v>
      </c>
      <c r="F541" s="4">
        <v>14.3</v>
      </c>
      <c r="G541" s="4">
        <v>0</v>
      </c>
      <c r="H541" s="2" t="str">
        <f t="shared" si="9"/>
        <v>August</v>
      </c>
    </row>
    <row r="542" spans="1:8" ht="29.25" thickBot="1" x14ac:dyDescent="0.3">
      <c r="A542" s="3" t="s">
        <v>321</v>
      </c>
      <c r="B542" s="3" t="s">
        <v>659</v>
      </c>
      <c r="C542" s="3">
        <v>45777</v>
      </c>
      <c r="D542" s="3" t="s">
        <v>309</v>
      </c>
      <c r="E542" s="3">
        <v>7</v>
      </c>
      <c r="F542" s="4">
        <v>7.7</v>
      </c>
      <c r="G542" s="4">
        <v>0</v>
      </c>
      <c r="H542" s="2" t="str">
        <f t="shared" si="9"/>
        <v>August</v>
      </c>
    </row>
    <row r="543" spans="1:8" ht="29.25" thickBot="1" x14ac:dyDescent="0.3">
      <c r="A543" s="3" t="s">
        <v>321</v>
      </c>
      <c r="B543" s="3" t="s">
        <v>659</v>
      </c>
      <c r="C543" s="3">
        <v>6436</v>
      </c>
      <c r="D543" s="3" t="s">
        <v>518</v>
      </c>
      <c r="E543" s="3">
        <v>6</v>
      </c>
      <c r="F543" s="4">
        <v>17.940000000000001</v>
      </c>
      <c r="G543" s="4">
        <v>0</v>
      </c>
      <c r="H543" s="2" t="str">
        <f t="shared" si="9"/>
        <v>August</v>
      </c>
    </row>
    <row r="544" spans="1:8" ht="29.25" thickBot="1" x14ac:dyDescent="0.3">
      <c r="A544" s="3" t="s">
        <v>321</v>
      </c>
      <c r="B544" s="3" t="s">
        <v>659</v>
      </c>
      <c r="C544" s="3">
        <v>8262</v>
      </c>
      <c r="D544" s="3" t="s">
        <v>519</v>
      </c>
      <c r="E544" s="3">
        <v>4</v>
      </c>
      <c r="F544" s="4">
        <v>11.96</v>
      </c>
      <c r="G544" s="4">
        <v>0</v>
      </c>
      <c r="H544" s="2" t="str">
        <f t="shared" si="9"/>
        <v>August</v>
      </c>
    </row>
    <row r="545" spans="1:8" ht="29.25" thickBot="1" x14ac:dyDescent="0.3">
      <c r="A545" s="3" t="s">
        <v>321</v>
      </c>
      <c r="B545" s="3" t="s">
        <v>659</v>
      </c>
      <c r="C545" s="3">
        <v>38757</v>
      </c>
      <c r="D545" s="3" t="s">
        <v>520</v>
      </c>
      <c r="E545" s="3">
        <v>4</v>
      </c>
      <c r="F545" s="4">
        <v>11.96</v>
      </c>
      <c r="G545" s="4">
        <v>0</v>
      </c>
      <c r="H545" s="2" t="str">
        <f t="shared" si="9"/>
        <v>August</v>
      </c>
    </row>
    <row r="546" spans="1:8" ht="29.25" thickBot="1" x14ac:dyDescent="0.3">
      <c r="A546" s="3" t="s">
        <v>321</v>
      </c>
      <c r="B546" s="3" t="s">
        <v>659</v>
      </c>
      <c r="C546" s="3">
        <v>1186</v>
      </c>
      <c r="D546" s="3" t="s">
        <v>158</v>
      </c>
      <c r="E546" s="3">
        <v>15</v>
      </c>
      <c r="F546" s="4">
        <v>33</v>
      </c>
      <c r="G546" s="4">
        <v>0</v>
      </c>
      <c r="H546" s="2" t="str">
        <f t="shared" si="9"/>
        <v>August</v>
      </c>
    </row>
    <row r="547" spans="1:8" ht="29.25" thickBot="1" x14ac:dyDescent="0.3">
      <c r="A547" s="3" t="s">
        <v>321</v>
      </c>
      <c r="B547" s="3" t="s">
        <v>659</v>
      </c>
      <c r="C547" s="3">
        <v>1171</v>
      </c>
      <c r="D547" s="3" t="s">
        <v>521</v>
      </c>
      <c r="E547" s="3">
        <v>17</v>
      </c>
      <c r="F547" s="4">
        <v>25.33</v>
      </c>
      <c r="G547" s="4">
        <v>0</v>
      </c>
      <c r="H547" s="2" t="str">
        <f t="shared" si="9"/>
        <v>August</v>
      </c>
    </row>
    <row r="548" spans="1:8" ht="29.25" thickBot="1" x14ac:dyDescent="0.3">
      <c r="A548" s="3" t="s">
        <v>321</v>
      </c>
      <c r="B548" s="3" t="s">
        <v>659</v>
      </c>
      <c r="C548" s="3">
        <v>333</v>
      </c>
      <c r="D548" s="3" t="s">
        <v>522</v>
      </c>
      <c r="E548" s="3">
        <v>2</v>
      </c>
      <c r="F548" s="4">
        <v>5.14</v>
      </c>
      <c r="G548" s="4">
        <v>0</v>
      </c>
      <c r="H548" s="2" t="str">
        <f t="shared" si="9"/>
        <v>August</v>
      </c>
    </row>
    <row r="549" spans="1:8" ht="29.25" thickBot="1" x14ac:dyDescent="0.3">
      <c r="A549" s="3" t="s">
        <v>321</v>
      </c>
      <c r="B549" s="3" t="s">
        <v>159</v>
      </c>
      <c r="C549" s="3">
        <v>751</v>
      </c>
      <c r="D549" s="3" t="s">
        <v>160</v>
      </c>
      <c r="E549" s="3">
        <v>31</v>
      </c>
      <c r="F549" s="4">
        <v>96.1</v>
      </c>
      <c r="G549" s="4">
        <v>8.99</v>
      </c>
      <c r="H549" s="2" t="str">
        <f t="shared" si="9"/>
        <v>August</v>
      </c>
    </row>
    <row r="550" spans="1:8" ht="29.25" thickBot="1" x14ac:dyDescent="0.3">
      <c r="A550" s="3" t="s">
        <v>321</v>
      </c>
      <c r="B550" s="3" t="s">
        <v>159</v>
      </c>
      <c r="C550" s="3">
        <v>752</v>
      </c>
      <c r="D550" s="3" t="s">
        <v>161</v>
      </c>
      <c r="E550" s="3">
        <v>107</v>
      </c>
      <c r="F550" s="4">
        <v>278.2</v>
      </c>
      <c r="G550" s="4">
        <v>26.68</v>
      </c>
      <c r="H550" s="2" t="str">
        <f t="shared" si="9"/>
        <v>August</v>
      </c>
    </row>
    <row r="551" spans="1:8" ht="29.25" thickBot="1" x14ac:dyDescent="0.3">
      <c r="A551" s="3" t="s">
        <v>321</v>
      </c>
      <c r="B551" s="3" t="s">
        <v>159</v>
      </c>
      <c r="C551" s="3">
        <v>753</v>
      </c>
      <c r="D551" s="3" t="s">
        <v>162</v>
      </c>
      <c r="E551" s="3">
        <v>204</v>
      </c>
      <c r="F551" s="4">
        <v>428.4</v>
      </c>
      <c r="G551" s="4">
        <v>40.770000000000003</v>
      </c>
      <c r="H551" s="2" t="str">
        <f t="shared" si="9"/>
        <v>August</v>
      </c>
    </row>
    <row r="552" spans="1:8" ht="29.25" thickBot="1" x14ac:dyDescent="0.3">
      <c r="A552" s="3" t="s">
        <v>321</v>
      </c>
      <c r="B552" s="3" t="s">
        <v>159</v>
      </c>
      <c r="C552" s="3">
        <v>3874853</v>
      </c>
      <c r="D552" s="3" t="s">
        <v>163</v>
      </c>
      <c r="E552" s="3">
        <v>8</v>
      </c>
      <c r="F552" s="4">
        <v>36</v>
      </c>
      <c r="G552" s="4">
        <v>3.44</v>
      </c>
      <c r="H552" s="2" t="str">
        <f t="shared" si="9"/>
        <v>August</v>
      </c>
    </row>
    <row r="553" spans="1:8" ht="29.25" thickBot="1" x14ac:dyDescent="0.3">
      <c r="A553" s="3" t="s">
        <v>321</v>
      </c>
      <c r="B553" s="3" t="s">
        <v>159</v>
      </c>
      <c r="C553" s="3">
        <v>3874852</v>
      </c>
      <c r="D553" s="3" t="s">
        <v>164</v>
      </c>
      <c r="E553" s="3">
        <v>29</v>
      </c>
      <c r="F553" s="4">
        <v>108.75</v>
      </c>
      <c r="G553" s="4">
        <v>10.42</v>
      </c>
      <c r="H553" s="2" t="str">
        <f t="shared" si="9"/>
        <v>August</v>
      </c>
    </row>
    <row r="554" spans="1:8" ht="29.25" thickBot="1" x14ac:dyDescent="0.3">
      <c r="A554" s="3" t="s">
        <v>321</v>
      </c>
      <c r="B554" s="3" t="s">
        <v>159</v>
      </c>
      <c r="C554" s="3">
        <v>1119</v>
      </c>
      <c r="D554" s="3" t="s">
        <v>523</v>
      </c>
      <c r="E554" s="3">
        <v>337</v>
      </c>
      <c r="F554" s="4">
        <v>370.7</v>
      </c>
      <c r="G554" s="4">
        <v>33.81</v>
      </c>
      <c r="H554" s="2" t="str">
        <f t="shared" si="9"/>
        <v>August</v>
      </c>
    </row>
    <row r="555" spans="1:8" ht="29.25" thickBot="1" x14ac:dyDescent="0.3">
      <c r="A555" s="3" t="s">
        <v>321</v>
      </c>
      <c r="B555" s="3" t="s">
        <v>159</v>
      </c>
      <c r="C555" s="3">
        <v>757</v>
      </c>
      <c r="D555" s="3" t="s">
        <v>166</v>
      </c>
      <c r="E555" s="3">
        <v>5</v>
      </c>
      <c r="F555" s="4">
        <v>19.75</v>
      </c>
      <c r="G555" s="4">
        <v>1.9</v>
      </c>
      <c r="H555" s="2" t="str">
        <f t="shared" si="9"/>
        <v>August</v>
      </c>
    </row>
    <row r="556" spans="1:8" ht="29.25" thickBot="1" x14ac:dyDescent="0.3">
      <c r="A556" s="3" t="s">
        <v>321</v>
      </c>
      <c r="B556" s="3" t="s">
        <v>159</v>
      </c>
      <c r="C556" s="3">
        <v>758</v>
      </c>
      <c r="D556" s="3" t="s">
        <v>167</v>
      </c>
      <c r="E556" s="3">
        <v>13</v>
      </c>
      <c r="F556" s="4">
        <v>44.2</v>
      </c>
      <c r="G556" s="4">
        <v>4.16</v>
      </c>
      <c r="H556" s="2" t="str">
        <f t="shared" si="9"/>
        <v>August</v>
      </c>
    </row>
    <row r="557" spans="1:8" ht="29.25" thickBot="1" x14ac:dyDescent="0.3">
      <c r="A557" s="3" t="s">
        <v>321</v>
      </c>
      <c r="B557" s="3" t="s">
        <v>159</v>
      </c>
      <c r="C557" s="3">
        <v>759</v>
      </c>
      <c r="D557" s="3" t="s">
        <v>168</v>
      </c>
      <c r="E557" s="3">
        <v>45</v>
      </c>
      <c r="F557" s="4">
        <v>128.25</v>
      </c>
      <c r="G557" s="4">
        <v>12.15</v>
      </c>
      <c r="H557" s="2" t="str">
        <f t="shared" si="9"/>
        <v>August</v>
      </c>
    </row>
    <row r="558" spans="1:8" ht="29.25" thickBot="1" x14ac:dyDescent="0.3">
      <c r="A558" s="3" t="s">
        <v>321</v>
      </c>
      <c r="B558" s="3" t="s">
        <v>159</v>
      </c>
      <c r="C558" s="3">
        <v>1004</v>
      </c>
      <c r="D558" s="3" t="s">
        <v>169</v>
      </c>
      <c r="E558" s="3">
        <v>5</v>
      </c>
      <c r="F558" s="4">
        <v>23.75</v>
      </c>
      <c r="G558" s="4">
        <v>2.25</v>
      </c>
      <c r="H558" s="2" t="str">
        <f t="shared" si="9"/>
        <v>August</v>
      </c>
    </row>
    <row r="559" spans="1:8" ht="43.5" thickBot="1" x14ac:dyDescent="0.3">
      <c r="A559" s="3" t="s">
        <v>321</v>
      </c>
      <c r="B559" s="3" t="s">
        <v>159</v>
      </c>
      <c r="C559" s="3">
        <v>1003</v>
      </c>
      <c r="D559" s="3" t="s">
        <v>170</v>
      </c>
      <c r="E559" s="3">
        <v>35</v>
      </c>
      <c r="F559" s="4">
        <v>147</v>
      </c>
      <c r="G559" s="4">
        <v>13.98</v>
      </c>
      <c r="H559" s="2" t="str">
        <f t="shared" si="9"/>
        <v>August</v>
      </c>
    </row>
    <row r="560" spans="1:8" ht="43.5" thickBot="1" x14ac:dyDescent="0.3">
      <c r="A560" s="3" t="s">
        <v>321</v>
      </c>
      <c r="B560" s="3" t="s">
        <v>159</v>
      </c>
      <c r="C560" s="3">
        <v>1002</v>
      </c>
      <c r="D560" s="3" t="s">
        <v>171</v>
      </c>
      <c r="E560" s="3">
        <v>15</v>
      </c>
      <c r="F560" s="4">
        <v>54.75</v>
      </c>
      <c r="G560" s="4">
        <v>5.25</v>
      </c>
      <c r="H560" s="2" t="str">
        <f t="shared" si="9"/>
        <v>August</v>
      </c>
    </row>
    <row r="561" spans="1:8" ht="29.25" thickBot="1" x14ac:dyDescent="0.3">
      <c r="A561" s="3" t="s">
        <v>321</v>
      </c>
      <c r="B561" s="3" t="s">
        <v>159</v>
      </c>
      <c r="C561" s="3">
        <v>760</v>
      </c>
      <c r="D561" s="3" t="s">
        <v>172</v>
      </c>
      <c r="E561" s="3">
        <v>18</v>
      </c>
      <c r="F561" s="4">
        <v>72</v>
      </c>
      <c r="G561" s="4">
        <v>6.84</v>
      </c>
      <c r="H561" s="2" t="str">
        <f t="shared" si="9"/>
        <v>August</v>
      </c>
    </row>
    <row r="562" spans="1:8" ht="29.25" thickBot="1" x14ac:dyDescent="0.3">
      <c r="A562" s="3" t="s">
        <v>321</v>
      </c>
      <c r="B562" s="3" t="s">
        <v>159</v>
      </c>
      <c r="C562" s="3">
        <v>761</v>
      </c>
      <c r="D562" s="3" t="s">
        <v>173</v>
      </c>
      <c r="E562" s="3">
        <v>46</v>
      </c>
      <c r="F562" s="4">
        <v>167.9</v>
      </c>
      <c r="G562" s="4">
        <v>16.07</v>
      </c>
      <c r="H562" s="2" t="str">
        <f t="shared" si="9"/>
        <v>August</v>
      </c>
    </row>
    <row r="563" spans="1:8" ht="29.25" thickBot="1" x14ac:dyDescent="0.3">
      <c r="A563" s="3" t="s">
        <v>321</v>
      </c>
      <c r="B563" s="3" t="s">
        <v>159</v>
      </c>
      <c r="C563" s="3">
        <v>762</v>
      </c>
      <c r="D563" s="3" t="s">
        <v>174</v>
      </c>
      <c r="E563" s="3">
        <v>24</v>
      </c>
      <c r="F563" s="4">
        <v>79.2</v>
      </c>
      <c r="G563" s="4">
        <v>7.45</v>
      </c>
      <c r="H563" s="2" t="str">
        <f t="shared" si="9"/>
        <v>August</v>
      </c>
    </row>
    <row r="564" spans="1:8" ht="29.25" thickBot="1" x14ac:dyDescent="0.3">
      <c r="A564" s="3" t="s">
        <v>321</v>
      </c>
      <c r="B564" s="3" t="s">
        <v>159</v>
      </c>
      <c r="C564" s="3">
        <v>763</v>
      </c>
      <c r="D564" s="3" t="s">
        <v>179</v>
      </c>
      <c r="E564" s="3">
        <v>92</v>
      </c>
      <c r="F564" s="4">
        <v>234.6</v>
      </c>
      <c r="G564" s="4">
        <v>22.1</v>
      </c>
      <c r="H564" s="2" t="str">
        <f t="shared" si="9"/>
        <v>August</v>
      </c>
    </row>
    <row r="565" spans="1:8" ht="29.25" thickBot="1" x14ac:dyDescent="0.3">
      <c r="A565" s="3" t="s">
        <v>321</v>
      </c>
      <c r="B565" s="3" t="s">
        <v>159</v>
      </c>
      <c r="C565" s="3">
        <v>764</v>
      </c>
      <c r="D565" s="3" t="s">
        <v>180</v>
      </c>
      <c r="E565" s="3">
        <v>157</v>
      </c>
      <c r="F565" s="4">
        <v>329.7</v>
      </c>
      <c r="G565" s="4">
        <v>31.34</v>
      </c>
      <c r="H565" s="2" t="str">
        <f t="shared" si="9"/>
        <v>August</v>
      </c>
    </row>
    <row r="566" spans="1:8" ht="29.25" thickBot="1" x14ac:dyDescent="0.3">
      <c r="A566" s="3" t="s">
        <v>321</v>
      </c>
      <c r="B566" s="3" t="s">
        <v>159</v>
      </c>
      <c r="C566" s="3">
        <v>766</v>
      </c>
      <c r="D566" s="3" t="s">
        <v>181</v>
      </c>
      <c r="E566" s="3">
        <v>300</v>
      </c>
      <c r="F566" s="4">
        <v>525</v>
      </c>
      <c r="G566" s="4">
        <v>50.86</v>
      </c>
      <c r="H566" s="2" t="str">
        <f t="shared" si="9"/>
        <v>August</v>
      </c>
    </row>
    <row r="567" spans="1:8" ht="29.25" thickBot="1" x14ac:dyDescent="0.3">
      <c r="A567" s="3" t="s">
        <v>321</v>
      </c>
      <c r="B567" s="3" t="s">
        <v>159</v>
      </c>
      <c r="C567" s="3">
        <v>1113</v>
      </c>
      <c r="D567" s="3" t="s">
        <v>186</v>
      </c>
      <c r="E567" s="3">
        <v>23</v>
      </c>
      <c r="F567" s="4">
        <v>48.3</v>
      </c>
      <c r="G567" s="4">
        <v>4.5999999999999996</v>
      </c>
      <c r="H567" s="2" t="str">
        <f t="shared" si="9"/>
        <v>August</v>
      </c>
    </row>
    <row r="568" spans="1:8" ht="29.25" thickBot="1" x14ac:dyDescent="0.3">
      <c r="A568" s="3" t="s">
        <v>321</v>
      </c>
      <c r="B568" s="3" t="s">
        <v>159</v>
      </c>
      <c r="C568" s="3">
        <v>1112</v>
      </c>
      <c r="D568" s="3" t="s">
        <v>187</v>
      </c>
      <c r="E568" s="3">
        <v>12</v>
      </c>
      <c r="F568" s="4">
        <v>19.2</v>
      </c>
      <c r="G568" s="4">
        <v>1.81</v>
      </c>
      <c r="H568" s="2" t="str">
        <f t="shared" si="9"/>
        <v>August</v>
      </c>
    </row>
    <row r="569" spans="1:8" ht="29.25" thickBot="1" x14ac:dyDescent="0.3">
      <c r="A569" s="3" t="s">
        <v>321</v>
      </c>
      <c r="B569" s="3" t="s">
        <v>159</v>
      </c>
      <c r="C569" s="3">
        <v>1114</v>
      </c>
      <c r="D569" s="3" t="s">
        <v>188</v>
      </c>
      <c r="E569" s="3">
        <v>13</v>
      </c>
      <c r="F569" s="4">
        <v>33.799999999999997</v>
      </c>
      <c r="G569" s="4">
        <v>3.24</v>
      </c>
      <c r="H569" s="2" t="str">
        <f t="shared" si="9"/>
        <v>August</v>
      </c>
    </row>
    <row r="570" spans="1:8" ht="29.25" thickBot="1" x14ac:dyDescent="0.3">
      <c r="A570" s="3" t="s">
        <v>321</v>
      </c>
      <c r="B570" s="3" t="s">
        <v>159</v>
      </c>
      <c r="C570" s="3">
        <v>787</v>
      </c>
      <c r="D570" s="3" t="s">
        <v>189</v>
      </c>
      <c r="E570" s="3">
        <v>212</v>
      </c>
      <c r="F570" s="4">
        <v>74.2</v>
      </c>
      <c r="G570" s="4">
        <v>6.77</v>
      </c>
      <c r="H570" s="2" t="str">
        <f t="shared" si="9"/>
        <v>August</v>
      </c>
    </row>
    <row r="571" spans="1:8" ht="29.25" thickBot="1" x14ac:dyDescent="0.3">
      <c r="A571" s="3" t="s">
        <v>321</v>
      </c>
      <c r="B571" s="3" t="s">
        <v>159</v>
      </c>
      <c r="C571" s="3">
        <v>768</v>
      </c>
      <c r="D571" s="3" t="s">
        <v>190</v>
      </c>
      <c r="E571" s="3">
        <v>64</v>
      </c>
      <c r="F571" s="4">
        <v>32</v>
      </c>
      <c r="G571" s="4">
        <v>2.97</v>
      </c>
      <c r="H571" s="2" t="str">
        <f t="shared" si="9"/>
        <v>August</v>
      </c>
    </row>
    <row r="572" spans="1:8" ht="43.5" thickBot="1" x14ac:dyDescent="0.3">
      <c r="A572" s="3" t="s">
        <v>321</v>
      </c>
      <c r="B572" s="3" t="s">
        <v>159</v>
      </c>
      <c r="C572" s="3">
        <v>772</v>
      </c>
      <c r="D572" s="3" t="s">
        <v>192</v>
      </c>
      <c r="E572" s="3">
        <v>2</v>
      </c>
      <c r="F572" s="4">
        <v>6.5</v>
      </c>
      <c r="G572" s="4">
        <v>0.62</v>
      </c>
      <c r="H572" s="2" t="str">
        <f t="shared" si="9"/>
        <v>August</v>
      </c>
    </row>
    <row r="573" spans="1:8" ht="43.5" thickBot="1" x14ac:dyDescent="0.3">
      <c r="A573" s="3" t="s">
        <v>321</v>
      </c>
      <c r="B573" s="3" t="s">
        <v>159</v>
      </c>
      <c r="C573" s="3">
        <v>773</v>
      </c>
      <c r="D573" s="3" t="s">
        <v>193</v>
      </c>
      <c r="E573" s="3">
        <v>11</v>
      </c>
      <c r="F573" s="4">
        <v>30.25</v>
      </c>
      <c r="G573" s="4">
        <v>2.86</v>
      </c>
      <c r="H573" s="2" t="str">
        <f t="shared" si="9"/>
        <v>August</v>
      </c>
    </row>
    <row r="574" spans="1:8" ht="29.25" thickBot="1" x14ac:dyDescent="0.3">
      <c r="A574" s="3" t="s">
        <v>321</v>
      </c>
      <c r="B574" s="3" t="s">
        <v>159</v>
      </c>
      <c r="C574" s="3">
        <v>774</v>
      </c>
      <c r="D574" s="3" t="s">
        <v>194</v>
      </c>
      <c r="E574" s="3">
        <v>130</v>
      </c>
      <c r="F574" s="4">
        <v>214.5</v>
      </c>
      <c r="G574" s="4">
        <v>20.75</v>
      </c>
      <c r="H574" s="2" t="str">
        <f t="shared" si="9"/>
        <v>August</v>
      </c>
    </row>
    <row r="575" spans="1:8" ht="29.25" thickBot="1" x14ac:dyDescent="0.3">
      <c r="A575" s="3" t="s">
        <v>321</v>
      </c>
      <c r="B575" s="3" t="s">
        <v>159</v>
      </c>
      <c r="C575" s="3">
        <v>793</v>
      </c>
      <c r="D575" s="3" t="s">
        <v>195</v>
      </c>
      <c r="E575" s="3">
        <v>59</v>
      </c>
      <c r="F575" s="4">
        <v>129.80000000000001</v>
      </c>
      <c r="G575" s="4">
        <v>12.38</v>
      </c>
      <c r="H575" s="2" t="str">
        <f t="shared" si="9"/>
        <v>August</v>
      </c>
    </row>
    <row r="576" spans="1:8" ht="29.25" thickBot="1" x14ac:dyDescent="0.3">
      <c r="A576" s="3" t="s">
        <v>321</v>
      </c>
      <c r="B576" s="3" t="s">
        <v>159</v>
      </c>
      <c r="C576" s="3">
        <v>794</v>
      </c>
      <c r="D576" s="3" t="s">
        <v>196</v>
      </c>
      <c r="E576" s="3">
        <v>62</v>
      </c>
      <c r="F576" s="4">
        <v>161.19999999999999</v>
      </c>
      <c r="G576" s="4">
        <v>15.46</v>
      </c>
      <c r="H576" s="2" t="str">
        <f t="shared" si="9"/>
        <v>August</v>
      </c>
    </row>
    <row r="577" spans="1:8" ht="29.25" thickBot="1" x14ac:dyDescent="0.3">
      <c r="A577" s="3" t="s">
        <v>321</v>
      </c>
      <c r="B577" s="3" t="s">
        <v>159</v>
      </c>
      <c r="C577" s="3">
        <v>795</v>
      </c>
      <c r="D577" s="3" t="s">
        <v>197</v>
      </c>
      <c r="E577" s="3">
        <v>56</v>
      </c>
      <c r="F577" s="4">
        <v>168</v>
      </c>
      <c r="G577" s="4">
        <v>15.76</v>
      </c>
      <c r="H577" s="2" t="str">
        <f t="shared" si="9"/>
        <v>August</v>
      </c>
    </row>
    <row r="578" spans="1:8" ht="29.25" thickBot="1" x14ac:dyDescent="0.3">
      <c r="A578" s="3" t="s">
        <v>321</v>
      </c>
      <c r="B578" s="3" t="s">
        <v>159</v>
      </c>
      <c r="C578" s="3">
        <v>775</v>
      </c>
      <c r="D578" s="3" t="s">
        <v>198</v>
      </c>
      <c r="E578" s="3">
        <v>44</v>
      </c>
      <c r="F578" s="4">
        <v>184.8</v>
      </c>
      <c r="G578" s="4">
        <v>17.579999999999998</v>
      </c>
      <c r="H578" s="2" t="str">
        <f t="shared" si="9"/>
        <v>August</v>
      </c>
    </row>
    <row r="579" spans="1:8" ht="29.25" thickBot="1" x14ac:dyDescent="0.3">
      <c r="A579" s="3" t="s">
        <v>321</v>
      </c>
      <c r="B579" s="3" t="s">
        <v>159</v>
      </c>
      <c r="C579" s="3">
        <v>776</v>
      </c>
      <c r="D579" s="3" t="s">
        <v>199</v>
      </c>
      <c r="E579" s="3">
        <v>174</v>
      </c>
      <c r="F579" s="4">
        <v>635.1</v>
      </c>
      <c r="G579" s="4">
        <v>60.8</v>
      </c>
      <c r="H579" s="2" t="str">
        <f t="shared" si="9"/>
        <v>August</v>
      </c>
    </row>
    <row r="580" spans="1:8" ht="29.25" thickBot="1" x14ac:dyDescent="0.3">
      <c r="A580" s="3" t="s">
        <v>321</v>
      </c>
      <c r="B580" s="3" t="s">
        <v>159</v>
      </c>
      <c r="C580" s="3">
        <v>777</v>
      </c>
      <c r="D580" s="3" t="s">
        <v>200</v>
      </c>
      <c r="E580" s="3">
        <v>207</v>
      </c>
      <c r="F580" s="4">
        <v>641.70000000000005</v>
      </c>
      <c r="G580" s="4">
        <v>60.21</v>
      </c>
      <c r="H580" s="2" t="str">
        <f t="shared" si="9"/>
        <v>August</v>
      </c>
    </row>
    <row r="581" spans="1:8" ht="29.25" thickBot="1" x14ac:dyDescent="0.3">
      <c r="A581" s="3" t="s">
        <v>321</v>
      </c>
      <c r="B581" s="3" t="s">
        <v>159</v>
      </c>
      <c r="C581" s="3">
        <v>778</v>
      </c>
      <c r="D581" s="3" t="s">
        <v>204</v>
      </c>
      <c r="E581" s="3">
        <v>10</v>
      </c>
      <c r="F581" s="4">
        <v>42.5</v>
      </c>
      <c r="G581" s="4">
        <v>4</v>
      </c>
      <c r="H581" s="2" t="str">
        <f t="shared" si="9"/>
        <v>August</v>
      </c>
    </row>
    <row r="582" spans="1:8" ht="29.25" thickBot="1" x14ac:dyDescent="0.3">
      <c r="A582" s="3" t="s">
        <v>321</v>
      </c>
      <c r="B582" s="3" t="s">
        <v>159</v>
      </c>
      <c r="C582" s="3">
        <v>779</v>
      </c>
      <c r="D582" s="3" t="s">
        <v>205</v>
      </c>
      <c r="E582" s="3">
        <v>81</v>
      </c>
      <c r="F582" s="4">
        <v>299.7</v>
      </c>
      <c r="G582" s="4">
        <v>28.4</v>
      </c>
      <c r="H582" s="2" t="str">
        <f t="shared" si="9"/>
        <v>August</v>
      </c>
    </row>
    <row r="583" spans="1:8" ht="29.25" thickBot="1" x14ac:dyDescent="0.3">
      <c r="A583" s="3" t="s">
        <v>321</v>
      </c>
      <c r="B583" s="3" t="s">
        <v>159</v>
      </c>
      <c r="C583" s="3">
        <v>780</v>
      </c>
      <c r="D583" s="3" t="s">
        <v>206</v>
      </c>
      <c r="E583" s="3">
        <v>63</v>
      </c>
      <c r="F583" s="4">
        <v>198.45</v>
      </c>
      <c r="G583" s="4">
        <v>18.89</v>
      </c>
      <c r="H583" s="2" t="str">
        <f t="shared" si="9"/>
        <v>August</v>
      </c>
    </row>
    <row r="584" spans="1:8" ht="29.25" thickBot="1" x14ac:dyDescent="0.3">
      <c r="A584" s="3" t="s">
        <v>321</v>
      </c>
      <c r="B584" s="3" t="s">
        <v>159</v>
      </c>
      <c r="C584" s="3">
        <v>789</v>
      </c>
      <c r="D584" s="3" t="s">
        <v>210</v>
      </c>
      <c r="E584" s="3">
        <v>72</v>
      </c>
      <c r="F584" s="4">
        <v>36</v>
      </c>
      <c r="G584" s="4">
        <v>3.39</v>
      </c>
      <c r="H584" s="2" t="str">
        <f t="shared" si="9"/>
        <v>August</v>
      </c>
    </row>
    <row r="585" spans="1:8" ht="29.25" thickBot="1" x14ac:dyDescent="0.3">
      <c r="A585" s="3" t="s">
        <v>321</v>
      </c>
      <c r="B585" s="3" t="s">
        <v>159</v>
      </c>
      <c r="C585" s="3">
        <v>782</v>
      </c>
      <c r="D585" s="3" t="s">
        <v>211</v>
      </c>
      <c r="E585" s="3">
        <v>3</v>
      </c>
      <c r="F585" s="4">
        <v>6.6</v>
      </c>
      <c r="G585" s="4">
        <v>0.63</v>
      </c>
      <c r="H585" s="2" t="str">
        <f t="shared" si="9"/>
        <v>August</v>
      </c>
    </row>
    <row r="586" spans="1:8" ht="29.25" thickBot="1" x14ac:dyDescent="0.3">
      <c r="A586" s="3" t="s">
        <v>321</v>
      </c>
      <c r="B586" s="3" t="s">
        <v>159</v>
      </c>
      <c r="C586" s="3">
        <v>783</v>
      </c>
      <c r="D586" s="3" t="s">
        <v>212</v>
      </c>
      <c r="E586" s="3">
        <v>6</v>
      </c>
      <c r="F586" s="4">
        <v>11.7</v>
      </c>
      <c r="G586" s="4">
        <v>1.1399999999999999</v>
      </c>
      <c r="H586" s="2" t="str">
        <f t="shared" si="9"/>
        <v>August</v>
      </c>
    </row>
    <row r="587" spans="1:8" ht="29.25" thickBot="1" x14ac:dyDescent="0.3">
      <c r="A587" s="3" t="s">
        <v>321</v>
      </c>
      <c r="B587" s="3" t="s">
        <v>159</v>
      </c>
      <c r="C587" s="3">
        <v>784</v>
      </c>
      <c r="D587" s="3" t="s">
        <v>213</v>
      </c>
      <c r="E587" s="3">
        <v>7</v>
      </c>
      <c r="F587" s="4">
        <v>11.55</v>
      </c>
      <c r="G587" s="4">
        <v>1.1000000000000001</v>
      </c>
      <c r="H587" s="2" t="str">
        <f t="shared" si="9"/>
        <v>August</v>
      </c>
    </row>
    <row r="588" spans="1:8" ht="29.25" thickBot="1" x14ac:dyDescent="0.3">
      <c r="A588" s="3" t="s">
        <v>321</v>
      </c>
      <c r="B588" s="3" t="s">
        <v>159</v>
      </c>
      <c r="C588" s="3">
        <v>1008</v>
      </c>
      <c r="D588" s="3" t="s">
        <v>214</v>
      </c>
      <c r="E588" s="3">
        <v>12</v>
      </c>
      <c r="F588" s="4">
        <v>59.4</v>
      </c>
      <c r="G588" s="4">
        <v>5.64</v>
      </c>
      <c r="H588" s="2" t="str">
        <f t="shared" si="9"/>
        <v>August</v>
      </c>
    </row>
    <row r="589" spans="1:8" ht="29.25" thickBot="1" x14ac:dyDescent="0.3">
      <c r="A589" s="3" t="s">
        <v>321</v>
      </c>
      <c r="B589" s="3" t="s">
        <v>159</v>
      </c>
      <c r="C589" s="3">
        <v>1007</v>
      </c>
      <c r="D589" s="3" t="s">
        <v>215</v>
      </c>
      <c r="E589" s="3">
        <v>39</v>
      </c>
      <c r="F589" s="4">
        <v>171.6</v>
      </c>
      <c r="G589" s="4">
        <v>16.36</v>
      </c>
      <c r="H589" s="2" t="str">
        <f t="shared" si="9"/>
        <v>August</v>
      </c>
    </row>
    <row r="590" spans="1:8" ht="29.25" thickBot="1" x14ac:dyDescent="0.3">
      <c r="A590" s="3" t="s">
        <v>321</v>
      </c>
      <c r="B590" s="3" t="s">
        <v>159</v>
      </c>
      <c r="C590" s="3">
        <v>1006</v>
      </c>
      <c r="D590" s="3" t="s">
        <v>216</v>
      </c>
      <c r="E590" s="3">
        <v>20</v>
      </c>
      <c r="F590" s="4">
        <v>77</v>
      </c>
      <c r="G590" s="4">
        <v>7.39</v>
      </c>
      <c r="H590" s="2" t="str">
        <f t="shared" si="9"/>
        <v>August</v>
      </c>
    </row>
    <row r="591" spans="1:8" ht="29.25" thickBot="1" x14ac:dyDescent="0.3">
      <c r="A591" s="3" t="s">
        <v>321</v>
      </c>
      <c r="B591" s="3" t="s">
        <v>217</v>
      </c>
      <c r="C591" s="3">
        <v>10</v>
      </c>
      <c r="D591" s="3" t="s">
        <v>218</v>
      </c>
      <c r="E591" s="3">
        <v>50</v>
      </c>
      <c r="F591" s="4">
        <v>50</v>
      </c>
      <c r="G591" s="4">
        <v>0</v>
      </c>
      <c r="H591" s="2" t="str">
        <f t="shared" si="9"/>
        <v>August</v>
      </c>
    </row>
    <row r="592" spans="1:8" ht="29.25" thickBot="1" x14ac:dyDescent="0.3">
      <c r="A592" s="3" t="s">
        <v>321</v>
      </c>
      <c r="B592" s="3" t="s">
        <v>217</v>
      </c>
      <c r="C592" s="3">
        <v>1222</v>
      </c>
      <c r="D592" s="3" t="s">
        <v>531</v>
      </c>
      <c r="E592" s="3">
        <v>21</v>
      </c>
      <c r="F592" s="4">
        <v>21</v>
      </c>
      <c r="G592" s="4">
        <v>0</v>
      </c>
      <c r="H592" s="2" t="str">
        <f t="shared" si="9"/>
        <v>August</v>
      </c>
    </row>
    <row r="593" spans="1:8" ht="29.25" thickBot="1" x14ac:dyDescent="0.3">
      <c r="A593" s="3" t="s">
        <v>321</v>
      </c>
      <c r="B593" s="3" t="s">
        <v>660</v>
      </c>
      <c r="C593" s="3">
        <v>1901</v>
      </c>
      <c r="D593" s="3" t="s">
        <v>221</v>
      </c>
      <c r="E593" s="3">
        <v>250</v>
      </c>
      <c r="F593" s="4">
        <v>700</v>
      </c>
      <c r="G593" s="4">
        <v>66.81</v>
      </c>
      <c r="H593" s="2" t="str">
        <f t="shared" si="9"/>
        <v>August</v>
      </c>
    </row>
    <row r="594" spans="1:8" ht="29.25" thickBot="1" x14ac:dyDescent="0.3">
      <c r="A594" s="3" t="s">
        <v>321</v>
      </c>
      <c r="B594" s="3" t="s">
        <v>660</v>
      </c>
      <c r="C594" s="3">
        <v>1903</v>
      </c>
      <c r="D594" s="3" t="s">
        <v>222</v>
      </c>
      <c r="E594" s="3">
        <v>31</v>
      </c>
      <c r="F594" s="4">
        <v>93</v>
      </c>
      <c r="G594" s="4">
        <v>8.7200000000000006</v>
      </c>
      <c r="H594" s="2" t="str">
        <f t="shared" si="9"/>
        <v>August</v>
      </c>
    </row>
    <row r="595" spans="1:8" ht="29.25" thickBot="1" x14ac:dyDescent="0.3">
      <c r="A595" s="3" t="s">
        <v>321</v>
      </c>
      <c r="B595" s="3" t="s">
        <v>650</v>
      </c>
      <c r="C595" s="3">
        <v>1573</v>
      </c>
      <c r="D595" s="3" t="s">
        <v>532</v>
      </c>
      <c r="E595" s="3">
        <v>36</v>
      </c>
      <c r="F595" s="4">
        <v>270</v>
      </c>
      <c r="G595" s="4">
        <v>0</v>
      </c>
      <c r="H595" s="2" t="str">
        <f t="shared" si="9"/>
        <v>August</v>
      </c>
    </row>
    <row r="596" spans="1:8" ht="29.25" thickBot="1" x14ac:dyDescent="0.3">
      <c r="A596" s="3" t="s">
        <v>321</v>
      </c>
      <c r="B596" s="3" t="s">
        <v>650</v>
      </c>
      <c r="C596" s="3">
        <v>1547</v>
      </c>
      <c r="D596" s="3" t="s">
        <v>227</v>
      </c>
      <c r="E596" s="3">
        <v>45</v>
      </c>
      <c r="F596" s="4">
        <v>348.75</v>
      </c>
      <c r="G596" s="4">
        <v>0</v>
      </c>
      <c r="H596" s="2" t="str">
        <f t="shared" ref="H596:H613" si="10">"August"</f>
        <v>August</v>
      </c>
    </row>
    <row r="597" spans="1:8" ht="29.25" thickBot="1" x14ac:dyDescent="0.3">
      <c r="A597" s="3" t="s">
        <v>321</v>
      </c>
      <c r="B597" s="3" t="s">
        <v>650</v>
      </c>
      <c r="C597" s="3">
        <v>1569</v>
      </c>
      <c r="D597" s="3" t="s">
        <v>533</v>
      </c>
      <c r="E597" s="3">
        <v>44</v>
      </c>
      <c r="F597" s="4">
        <v>264</v>
      </c>
      <c r="G597" s="4">
        <v>0</v>
      </c>
      <c r="H597" s="2" t="str">
        <f t="shared" si="10"/>
        <v>August</v>
      </c>
    </row>
    <row r="598" spans="1:8" ht="29.25" thickBot="1" x14ac:dyDescent="0.3">
      <c r="A598" s="3" t="s">
        <v>321</v>
      </c>
      <c r="B598" s="3" t="s">
        <v>650</v>
      </c>
      <c r="C598" s="3">
        <v>1567</v>
      </c>
      <c r="D598" s="3" t="s">
        <v>292</v>
      </c>
      <c r="E598" s="3">
        <v>36</v>
      </c>
      <c r="F598" s="4">
        <v>198</v>
      </c>
      <c r="G598" s="4">
        <v>0</v>
      </c>
      <c r="H598" s="2" t="str">
        <f t="shared" si="10"/>
        <v>August</v>
      </c>
    </row>
    <row r="599" spans="1:8" ht="29.25" thickBot="1" x14ac:dyDescent="0.3">
      <c r="A599" s="3" t="s">
        <v>321</v>
      </c>
      <c r="B599" s="3" t="s">
        <v>650</v>
      </c>
      <c r="C599" s="3">
        <v>1551</v>
      </c>
      <c r="D599" s="3" t="s">
        <v>228</v>
      </c>
      <c r="E599" s="3">
        <v>64</v>
      </c>
      <c r="F599" s="4">
        <v>496</v>
      </c>
      <c r="G599" s="4">
        <v>0</v>
      </c>
      <c r="H599" s="2" t="str">
        <f t="shared" si="10"/>
        <v>August</v>
      </c>
    </row>
    <row r="600" spans="1:8" ht="29.25" thickBot="1" x14ac:dyDescent="0.3">
      <c r="A600" s="3" t="s">
        <v>321</v>
      </c>
      <c r="B600" s="3" t="s">
        <v>650</v>
      </c>
      <c r="C600" s="3">
        <v>1556</v>
      </c>
      <c r="D600" s="3" t="s">
        <v>230</v>
      </c>
      <c r="E600" s="3">
        <v>22</v>
      </c>
      <c r="F600" s="4">
        <v>121</v>
      </c>
      <c r="G600" s="4">
        <v>0</v>
      </c>
      <c r="H600" s="2" t="str">
        <f t="shared" si="10"/>
        <v>August</v>
      </c>
    </row>
    <row r="601" spans="1:8" ht="29.25" thickBot="1" x14ac:dyDescent="0.3">
      <c r="A601" s="3" t="s">
        <v>321</v>
      </c>
      <c r="B601" s="3" t="s">
        <v>650</v>
      </c>
      <c r="C601" s="3">
        <v>1558</v>
      </c>
      <c r="D601" s="3" t="s">
        <v>232</v>
      </c>
      <c r="E601" s="3">
        <v>60</v>
      </c>
      <c r="F601" s="4">
        <v>273</v>
      </c>
      <c r="G601" s="4">
        <v>0</v>
      </c>
      <c r="H601" s="2" t="str">
        <f t="shared" si="10"/>
        <v>August</v>
      </c>
    </row>
    <row r="602" spans="1:8" ht="29.25" thickBot="1" x14ac:dyDescent="0.3">
      <c r="A602" s="3" t="s">
        <v>321</v>
      </c>
      <c r="B602" s="3" t="s">
        <v>650</v>
      </c>
      <c r="C602" s="3">
        <v>1552</v>
      </c>
      <c r="D602" s="3" t="s">
        <v>234</v>
      </c>
      <c r="E602" s="3">
        <v>24</v>
      </c>
      <c r="F602" s="4">
        <v>162</v>
      </c>
      <c r="G602" s="4">
        <v>0</v>
      </c>
      <c r="H602" s="2" t="str">
        <f t="shared" si="10"/>
        <v>August</v>
      </c>
    </row>
    <row r="603" spans="1:8" ht="29.25" thickBot="1" x14ac:dyDescent="0.3">
      <c r="A603" s="3" t="s">
        <v>321</v>
      </c>
      <c r="B603" s="3" t="s">
        <v>650</v>
      </c>
      <c r="C603" s="3">
        <v>1570</v>
      </c>
      <c r="D603" s="3" t="s">
        <v>235</v>
      </c>
      <c r="E603" s="3">
        <v>26</v>
      </c>
      <c r="F603" s="4">
        <v>91</v>
      </c>
      <c r="G603" s="4">
        <v>0</v>
      </c>
      <c r="H603" s="2" t="str">
        <f t="shared" si="10"/>
        <v>August</v>
      </c>
    </row>
    <row r="604" spans="1:8" ht="29.25" thickBot="1" x14ac:dyDescent="0.3">
      <c r="A604" s="3" t="s">
        <v>321</v>
      </c>
      <c r="B604" s="3" t="s">
        <v>650</v>
      </c>
      <c r="C604" s="3">
        <v>1568</v>
      </c>
      <c r="D604" s="3" t="s">
        <v>534</v>
      </c>
      <c r="E604" s="3">
        <v>23</v>
      </c>
      <c r="F604" s="4">
        <v>115</v>
      </c>
      <c r="G604" s="4">
        <v>0</v>
      </c>
      <c r="H604" s="2" t="str">
        <f t="shared" si="10"/>
        <v>August</v>
      </c>
    </row>
    <row r="605" spans="1:8" ht="29.25" thickBot="1" x14ac:dyDescent="0.3">
      <c r="A605" s="3" t="s">
        <v>321</v>
      </c>
      <c r="B605" s="3" t="s">
        <v>650</v>
      </c>
      <c r="C605" s="3">
        <v>1565</v>
      </c>
      <c r="D605" s="3" t="s">
        <v>241</v>
      </c>
      <c r="E605" s="3">
        <v>40</v>
      </c>
      <c r="F605" s="4">
        <v>182</v>
      </c>
      <c r="G605" s="4">
        <v>0</v>
      </c>
      <c r="H605" s="2" t="str">
        <f t="shared" si="10"/>
        <v>August</v>
      </c>
    </row>
    <row r="606" spans="1:8" ht="29.25" thickBot="1" x14ac:dyDescent="0.3">
      <c r="A606" s="3" t="s">
        <v>321</v>
      </c>
      <c r="B606" s="3" t="s">
        <v>650</v>
      </c>
      <c r="C606" s="3">
        <v>1517</v>
      </c>
      <c r="D606" s="3" t="s">
        <v>242</v>
      </c>
      <c r="E606" s="3">
        <v>8</v>
      </c>
      <c r="F606" s="4">
        <v>44</v>
      </c>
      <c r="G606" s="4">
        <v>4.17</v>
      </c>
      <c r="H606" s="2" t="str">
        <f t="shared" si="10"/>
        <v>August</v>
      </c>
    </row>
    <row r="607" spans="1:8" ht="29.25" thickBot="1" x14ac:dyDescent="0.3">
      <c r="A607" s="3" t="s">
        <v>321</v>
      </c>
      <c r="B607" s="3" t="s">
        <v>650</v>
      </c>
      <c r="C607" s="3">
        <v>1566</v>
      </c>
      <c r="D607" s="3" t="s">
        <v>243</v>
      </c>
      <c r="E607" s="3">
        <v>40</v>
      </c>
      <c r="F607" s="4">
        <v>270</v>
      </c>
      <c r="G607" s="4">
        <v>0</v>
      </c>
      <c r="H607" s="2" t="str">
        <f t="shared" si="10"/>
        <v>August</v>
      </c>
    </row>
    <row r="608" spans="1:8" ht="29.25" thickBot="1" x14ac:dyDescent="0.3">
      <c r="A608" s="3" t="s">
        <v>321</v>
      </c>
      <c r="B608" s="3" t="s">
        <v>244</v>
      </c>
      <c r="C608" s="3">
        <v>1442</v>
      </c>
      <c r="D608" s="3" t="s">
        <v>535</v>
      </c>
      <c r="E608" s="3">
        <v>83</v>
      </c>
      <c r="F608" s="4">
        <v>331.17</v>
      </c>
      <c r="G608" s="4">
        <v>31.5</v>
      </c>
      <c r="H608" s="2" t="str">
        <f t="shared" si="10"/>
        <v>August</v>
      </c>
    </row>
    <row r="609" spans="1:8" ht="29.25" thickBot="1" x14ac:dyDescent="0.3">
      <c r="A609" s="3" t="s">
        <v>321</v>
      </c>
      <c r="B609" s="3" t="s">
        <v>244</v>
      </c>
      <c r="C609" s="3">
        <v>168</v>
      </c>
      <c r="D609" s="3" t="s">
        <v>536</v>
      </c>
      <c r="E609" s="3">
        <v>73</v>
      </c>
      <c r="F609" s="4">
        <v>240.17</v>
      </c>
      <c r="G609" s="4">
        <v>0</v>
      </c>
      <c r="H609" s="2" t="str">
        <f t="shared" si="10"/>
        <v>August</v>
      </c>
    </row>
    <row r="610" spans="1:8" ht="29.25" thickBot="1" x14ac:dyDescent="0.3">
      <c r="A610" s="3" t="s">
        <v>321</v>
      </c>
      <c r="B610" s="3" t="s">
        <v>244</v>
      </c>
      <c r="C610" s="3">
        <v>1420</v>
      </c>
      <c r="D610" s="3" t="s">
        <v>537</v>
      </c>
      <c r="E610" s="3">
        <v>5</v>
      </c>
      <c r="F610" s="4">
        <v>17.45</v>
      </c>
      <c r="G610" s="4">
        <v>1.65</v>
      </c>
      <c r="H610" s="2" t="str">
        <f t="shared" si="10"/>
        <v>August</v>
      </c>
    </row>
    <row r="611" spans="1:8" ht="29.25" thickBot="1" x14ac:dyDescent="0.3">
      <c r="A611" s="3" t="s">
        <v>321</v>
      </c>
      <c r="B611" s="3" t="s">
        <v>244</v>
      </c>
      <c r="C611" s="3">
        <v>1428</v>
      </c>
      <c r="D611" s="3" t="s">
        <v>247</v>
      </c>
      <c r="E611" s="3">
        <v>68</v>
      </c>
      <c r="F611" s="4">
        <v>340</v>
      </c>
      <c r="G611" s="4">
        <v>0</v>
      </c>
      <c r="H611" s="2" t="str">
        <f t="shared" si="10"/>
        <v>August</v>
      </c>
    </row>
    <row r="612" spans="1:8" ht="29.25" thickBot="1" x14ac:dyDescent="0.3">
      <c r="A612" s="3" t="s">
        <v>321</v>
      </c>
      <c r="B612" s="3" t="s">
        <v>244</v>
      </c>
      <c r="C612" s="3">
        <v>1451</v>
      </c>
      <c r="D612" s="3" t="s">
        <v>248</v>
      </c>
      <c r="E612" s="3">
        <v>26</v>
      </c>
      <c r="F612" s="4">
        <v>113.1</v>
      </c>
      <c r="G612" s="4">
        <v>0</v>
      </c>
      <c r="H612" s="2" t="str">
        <f t="shared" si="10"/>
        <v>August</v>
      </c>
    </row>
    <row r="613" spans="1:8" ht="29.25" thickBot="1" x14ac:dyDescent="0.3">
      <c r="A613" s="3" t="s">
        <v>321</v>
      </c>
      <c r="B613" s="3" t="s">
        <v>244</v>
      </c>
      <c r="C613" s="3">
        <v>1450</v>
      </c>
      <c r="D613" s="3" t="s">
        <v>249</v>
      </c>
      <c r="E613" s="3">
        <v>79</v>
      </c>
      <c r="F613" s="4">
        <v>394.21</v>
      </c>
      <c r="G613" s="4">
        <v>37.28</v>
      </c>
      <c r="H613" s="2" t="str">
        <f t="shared" si="10"/>
        <v>August</v>
      </c>
    </row>
    <row r="614" spans="1:8" ht="29.25" thickBot="1" x14ac:dyDescent="0.3">
      <c r="A614" s="3" t="s">
        <v>321</v>
      </c>
      <c r="B614" s="3" t="s">
        <v>653</v>
      </c>
      <c r="C614" s="3">
        <v>1701</v>
      </c>
      <c r="D614" s="3" t="s">
        <v>7</v>
      </c>
      <c r="E614" s="3">
        <v>145</v>
      </c>
      <c r="F614" s="4">
        <v>227.5</v>
      </c>
      <c r="G614" s="4">
        <v>21.54</v>
      </c>
      <c r="H614" t="str">
        <f>"September"</f>
        <v>September</v>
      </c>
    </row>
    <row r="615" spans="1:8" ht="29.25" thickBot="1" x14ac:dyDescent="0.3">
      <c r="A615" s="3" t="s">
        <v>321</v>
      </c>
      <c r="B615" s="3" t="s">
        <v>653</v>
      </c>
      <c r="C615" s="3">
        <v>5012</v>
      </c>
      <c r="D615" s="3" t="s">
        <v>355</v>
      </c>
      <c r="E615" s="3">
        <v>19</v>
      </c>
      <c r="F615" s="4">
        <v>4.75</v>
      </c>
      <c r="G615" s="4">
        <v>0</v>
      </c>
      <c r="H615" s="2" t="str">
        <f t="shared" ref="H615:H678" si="11">"September"</f>
        <v>September</v>
      </c>
    </row>
    <row r="616" spans="1:8" ht="29.25" thickBot="1" x14ac:dyDescent="0.3">
      <c r="A616" s="3" t="s">
        <v>321</v>
      </c>
      <c r="B616" s="3" t="s">
        <v>653</v>
      </c>
      <c r="C616" s="3">
        <v>1710</v>
      </c>
      <c r="D616" s="3" t="s">
        <v>356</v>
      </c>
      <c r="E616" s="3">
        <v>58</v>
      </c>
      <c r="F616" s="4">
        <v>130.5</v>
      </c>
      <c r="G616" s="4">
        <v>12.38</v>
      </c>
      <c r="H616" s="2" t="str">
        <f t="shared" si="11"/>
        <v>September</v>
      </c>
    </row>
    <row r="617" spans="1:8" ht="29.25" thickBot="1" x14ac:dyDescent="0.3">
      <c r="A617" s="3" t="s">
        <v>321</v>
      </c>
      <c r="B617" s="3" t="s">
        <v>653</v>
      </c>
      <c r="C617" s="3">
        <v>2127</v>
      </c>
      <c r="D617" s="3" t="s">
        <v>15</v>
      </c>
      <c r="E617" s="3">
        <v>194</v>
      </c>
      <c r="F617" s="4">
        <v>219.65</v>
      </c>
      <c r="G617" s="4">
        <v>20.93</v>
      </c>
      <c r="H617" s="2" t="str">
        <f t="shared" si="11"/>
        <v>September</v>
      </c>
    </row>
    <row r="618" spans="1:8" ht="29.25" thickBot="1" x14ac:dyDescent="0.3">
      <c r="A618" s="3" t="s">
        <v>321</v>
      </c>
      <c r="B618" s="3" t="s">
        <v>653</v>
      </c>
      <c r="C618" s="3">
        <v>1712</v>
      </c>
      <c r="D618" s="3" t="s">
        <v>24</v>
      </c>
      <c r="E618" s="3">
        <v>216</v>
      </c>
      <c r="F618" s="4">
        <v>367.2</v>
      </c>
      <c r="G618" s="4">
        <v>34.72</v>
      </c>
      <c r="H618" s="2" t="str">
        <f t="shared" si="11"/>
        <v>September</v>
      </c>
    </row>
    <row r="619" spans="1:8" ht="29.25" thickBot="1" x14ac:dyDescent="0.3">
      <c r="A619" s="3" t="s">
        <v>321</v>
      </c>
      <c r="B619" s="3" t="s">
        <v>653</v>
      </c>
      <c r="C619" s="3">
        <v>1169</v>
      </c>
      <c r="D619" s="3" t="s">
        <v>358</v>
      </c>
      <c r="E619" s="3">
        <v>30</v>
      </c>
      <c r="F619" s="4">
        <v>67.5</v>
      </c>
      <c r="G619" s="4">
        <v>6.34</v>
      </c>
      <c r="H619" s="2" t="str">
        <f t="shared" si="11"/>
        <v>September</v>
      </c>
    </row>
    <row r="620" spans="1:8" ht="29.25" thickBot="1" x14ac:dyDescent="0.3">
      <c r="A620" s="3" t="s">
        <v>321</v>
      </c>
      <c r="B620" s="3" t="s">
        <v>654</v>
      </c>
      <c r="C620" s="3">
        <v>605</v>
      </c>
      <c r="D620" s="3" t="s">
        <v>25</v>
      </c>
      <c r="E620" s="3">
        <v>20</v>
      </c>
      <c r="F620" s="4">
        <v>65</v>
      </c>
      <c r="G620" s="4">
        <v>6.19</v>
      </c>
      <c r="H620" s="2" t="str">
        <f t="shared" si="11"/>
        <v>September</v>
      </c>
    </row>
    <row r="621" spans="1:8" ht="29.25" thickBot="1" x14ac:dyDescent="0.3">
      <c r="A621" s="3" t="s">
        <v>321</v>
      </c>
      <c r="B621" s="3" t="s">
        <v>654</v>
      </c>
      <c r="C621" s="3">
        <v>123</v>
      </c>
      <c r="D621" s="3" t="s">
        <v>359</v>
      </c>
      <c r="E621" s="3">
        <v>5</v>
      </c>
      <c r="F621" s="4">
        <v>4.95</v>
      </c>
      <c r="G621" s="4">
        <v>0.45</v>
      </c>
      <c r="H621" s="2" t="str">
        <f t="shared" si="11"/>
        <v>September</v>
      </c>
    </row>
    <row r="622" spans="1:8" ht="29.25" thickBot="1" x14ac:dyDescent="0.3">
      <c r="A622" s="3" t="s">
        <v>321</v>
      </c>
      <c r="B622" s="3" t="s">
        <v>654</v>
      </c>
      <c r="C622" s="3">
        <v>2130</v>
      </c>
      <c r="D622" s="3" t="s">
        <v>360</v>
      </c>
      <c r="E622" s="3">
        <v>15</v>
      </c>
      <c r="F622" s="4">
        <v>14.85</v>
      </c>
      <c r="G622" s="4">
        <v>1.35</v>
      </c>
      <c r="H622" s="2" t="str">
        <f t="shared" si="11"/>
        <v>September</v>
      </c>
    </row>
    <row r="623" spans="1:8" ht="29.25" thickBot="1" x14ac:dyDescent="0.3">
      <c r="A623" s="3" t="s">
        <v>321</v>
      </c>
      <c r="B623" s="3" t="s">
        <v>654</v>
      </c>
      <c r="C623" s="3">
        <v>8484</v>
      </c>
      <c r="D623" s="3" t="s">
        <v>361</v>
      </c>
      <c r="E623" s="3">
        <v>6</v>
      </c>
      <c r="F623" s="4">
        <v>5.94</v>
      </c>
      <c r="G623" s="4">
        <v>0.54</v>
      </c>
      <c r="H623" s="2" t="str">
        <f t="shared" si="11"/>
        <v>September</v>
      </c>
    </row>
    <row r="624" spans="1:8" ht="29.25" thickBot="1" x14ac:dyDescent="0.3">
      <c r="A624" s="3" t="s">
        <v>321</v>
      </c>
      <c r="B624" s="3" t="s">
        <v>654</v>
      </c>
      <c r="C624" s="3">
        <v>122</v>
      </c>
      <c r="D624" s="3" t="s">
        <v>362</v>
      </c>
      <c r="E624" s="3">
        <v>7</v>
      </c>
      <c r="F624" s="4">
        <v>6.93</v>
      </c>
      <c r="G624" s="4">
        <v>0.63</v>
      </c>
      <c r="H624" s="2" t="str">
        <f t="shared" si="11"/>
        <v>September</v>
      </c>
    </row>
    <row r="625" spans="1:8" ht="29.25" thickBot="1" x14ac:dyDescent="0.3">
      <c r="A625" s="3" t="s">
        <v>321</v>
      </c>
      <c r="B625" s="3" t="s">
        <v>654</v>
      </c>
      <c r="C625" s="3">
        <v>904</v>
      </c>
      <c r="D625" s="3" t="s">
        <v>26</v>
      </c>
      <c r="E625" s="3">
        <v>72</v>
      </c>
      <c r="F625" s="4">
        <v>115.2</v>
      </c>
      <c r="G625" s="4">
        <v>10.82</v>
      </c>
      <c r="H625" s="2" t="str">
        <f t="shared" si="11"/>
        <v>September</v>
      </c>
    </row>
    <row r="626" spans="1:8" ht="29.25" thickBot="1" x14ac:dyDescent="0.3">
      <c r="A626" s="3" t="s">
        <v>321</v>
      </c>
      <c r="B626" s="3" t="s">
        <v>654</v>
      </c>
      <c r="C626" s="3">
        <v>9033</v>
      </c>
      <c r="D626" s="3" t="s">
        <v>652</v>
      </c>
      <c r="E626" s="3">
        <v>100</v>
      </c>
      <c r="F626" s="4">
        <v>400</v>
      </c>
      <c r="G626" s="4">
        <v>38</v>
      </c>
      <c r="H626" s="2" t="str">
        <f t="shared" si="11"/>
        <v>September</v>
      </c>
    </row>
    <row r="627" spans="1:8" ht="29.25" thickBot="1" x14ac:dyDescent="0.3">
      <c r="A627" s="3" t="s">
        <v>321</v>
      </c>
      <c r="B627" s="3" t="s">
        <v>654</v>
      </c>
      <c r="C627" s="3">
        <v>46959</v>
      </c>
      <c r="D627" s="3" t="s">
        <v>27</v>
      </c>
      <c r="E627" s="3">
        <v>62</v>
      </c>
      <c r="F627" s="4">
        <v>99.2</v>
      </c>
      <c r="G627" s="4">
        <v>9.31</v>
      </c>
      <c r="H627" s="2" t="str">
        <f t="shared" si="11"/>
        <v>September</v>
      </c>
    </row>
    <row r="628" spans="1:8" ht="29.25" thickBot="1" x14ac:dyDescent="0.3">
      <c r="A628" s="3" t="s">
        <v>321</v>
      </c>
      <c r="B628" s="3" t="s">
        <v>654</v>
      </c>
      <c r="C628" s="3">
        <v>120</v>
      </c>
      <c r="D628" s="3" t="s">
        <v>363</v>
      </c>
      <c r="E628" s="3">
        <v>14</v>
      </c>
      <c r="F628" s="4">
        <v>14</v>
      </c>
      <c r="G628" s="4">
        <v>1.39</v>
      </c>
      <c r="H628" s="2" t="str">
        <f t="shared" si="11"/>
        <v>September</v>
      </c>
    </row>
    <row r="629" spans="1:8" ht="29.25" thickBot="1" x14ac:dyDescent="0.3">
      <c r="A629" s="3" t="s">
        <v>321</v>
      </c>
      <c r="B629" s="3" t="s">
        <v>654</v>
      </c>
      <c r="C629" s="3">
        <v>909</v>
      </c>
      <c r="D629" s="3" t="s">
        <v>28</v>
      </c>
      <c r="E629" s="3">
        <v>10</v>
      </c>
      <c r="F629" s="4">
        <v>16</v>
      </c>
      <c r="G629" s="4">
        <v>1.51</v>
      </c>
      <c r="H629" s="2" t="str">
        <f t="shared" si="11"/>
        <v>September</v>
      </c>
    </row>
    <row r="630" spans="1:8" ht="29.25" thickBot="1" x14ac:dyDescent="0.3">
      <c r="A630" s="3" t="s">
        <v>321</v>
      </c>
      <c r="B630" s="3" t="s">
        <v>654</v>
      </c>
      <c r="C630" s="3">
        <v>911</v>
      </c>
      <c r="D630" s="3" t="s">
        <v>29</v>
      </c>
      <c r="E630" s="3">
        <v>89</v>
      </c>
      <c r="F630" s="4">
        <v>142.4</v>
      </c>
      <c r="G630" s="4">
        <v>13.36</v>
      </c>
      <c r="H630" s="2" t="str">
        <f t="shared" si="11"/>
        <v>September</v>
      </c>
    </row>
    <row r="631" spans="1:8" ht="29.25" thickBot="1" x14ac:dyDescent="0.3">
      <c r="A631" s="3" t="s">
        <v>321</v>
      </c>
      <c r="B631" s="3" t="s">
        <v>654</v>
      </c>
      <c r="C631" s="3">
        <v>6789</v>
      </c>
      <c r="D631" s="3" t="s">
        <v>30</v>
      </c>
      <c r="E631" s="3">
        <v>60</v>
      </c>
      <c r="F631" s="4">
        <v>96</v>
      </c>
      <c r="G631" s="4">
        <v>9.0299999999999994</v>
      </c>
      <c r="H631" s="2" t="str">
        <f t="shared" si="11"/>
        <v>September</v>
      </c>
    </row>
    <row r="632" spans="1:8" ht="29.25" thickBot="1" x14ac:dyDescent="0.3">
      <c r="A632" s="3" t="s">
        <v>321</v>
      </c>
      <c r="B632" s="3" t="s">
        <v>654</v>
      </c>
      <c r="C632" s="3">
        <v>9812</v>
      </c>
      <c r="D632" s="3" t="s">
        <v>364</v>
      </c>
      <c r="E632" s="3">
        <v>7</v>
      </c>
      <c r="F632" s="4">
        <v>7</v>
      </c>
      <c r="G632" s="4">
        <v>0.69</v>
      </c>
      <c r="H632" s="2" t="str">
        <f t="shared" si="11"/>
        <v>September</v>
      </c>
    </row>
    <row r="633" spans="1:8" ht="29.25" thickBot="1" x14ac:dyDescent="0.3">
      <c r="A633" s="3" t="s">
        <v>321</v>
      </c>
      <c r="B633" s="3" t="s">
        <v>654</v>
      </c>
      <c r="C633" s="3">
        <v>913</v>
      </c>
      <c r="D633" s="3" t="s">
        <v>258</v>
      </c>
      <c r="E633" s="3">
        <v>39</v>
      </c>
      <c r="F633" s="4">
        <v>62.4</v>
      </c>
      <c r="G633" s="4">
        <v>0</v>
      </c>
      <c r="H633" s="2" t="str">
        <f t="shared" si="11"/>
        <v>September</v>
      </c>
    </row>
    <row r="634" spans="1:8" ht="29.25" thickBot="1" x14ac:dyDescent="0.3">
      <c r="A634" s="3" t="s">
        <v>321</v>
      </c>
      <c r="B634" s="3" t="s">
        <v>654</v>
      </c>
      <c r="C634" s="3">
        <v>6158</v>
      </c>
      <c r="D634" s="3" t="s">
        <v>365</v>
      </c>
      <c r="E634" s="3">
        <v>11</v>
      </c>
      <c r="F634" s="4">
        <v>11</v>
      </c>
      <c r="G634" s="4">
        <v>1.08</v>
      </c>
      <c r="H634" s="2" t="str">
        <f t="shared" si="11"/>
        <v>September</v>
      </c>
    </row>
    <row r="635" spans="1:8" ht="29.25" thickBot="1" x14ac:dyDescent="0.3">
      <c r="A635" s="3" t="s">
        <v>321</v>
      </c>
      <c r="B635" s="3" t="s">
        <v>654</v>
      </c>
      <c r="C635" s="3">
        <v>4987</v>
      </c>
      <c r="D635" s="3" t="s">
        <v>31</v>
      </c>
      <c r="E635" s="3">
        <v>119</v>
      </c>
      <c r="F635" s="4">
        <v>190.4</v>
      </c>
      <c r="G635" s="4">
        <v>17.88</v>
      </c>
      <c r="H635" s="2" t="str">
        <f t="shared" si="11"/>
        <v>September</v>
      </c>
    </row>
    <row r="636" spans="1:8" ht="29.25" thickBot="1" x14ac:dyDescent="0.3">
      <c r="A636" s="3" t="s">
        <v>321</v>
      </c>
      <c r="B636" s="3" t="s">
        <v>654</v>
      </c>
      <c r="C636" s="3">
        <v>29</v>
      </c>
      <c r="D636" s="3" t="s">
        <v>366</v>
      </c>
      <c r="E636" s="3">
        <v>16</v>
      </c>
      <c r="F636" s="4">
        <v>16</v>
      </c>
      <c r="G636" s="4">
        <v>1.59</v>
      </c>
      <c r="H636" s="2" t="str">
        <f t="shared" si="11"/>
        <v>September</v>
      </c>
    </row>
    <row r="637" spans="1:8" ht="29.25" thickBot="1" x14ac:dyDescent="0.3">
      <c r="A637" s="3" t="s">
        <v>321</v>
      </c>
      <c r="B637" s="3" t="s">
        <v>654</v>
      </c>
      <c r="C637" s="3">
        <v>29363</v>
      </c>
      <c r="D637" s="3" t="s">
        <v>367</v>
      </c>
      <c r="E637" s="3">
        <v>2</v>
      </c>
      <c r="F637" s="4">
        <v>3.7</v>
      </c>
      <c r="G637" s="4">
        <v>0.35</v>
      </c>
      <c r="H637" s="2" t="str">
        <f t="shared" si="11"/>
        <v>September</v>
      </c>
    </row>
    <row r="638" spans="1:8" ht="29.25" thickBot="1" x14ac:dyDescent="0.3">
      <c r="A638" s="3" t="s">
        <v>321</v>
      </c>
      <c r="B638" s="3" t="s">
        <v>654</v>
      </c>
      <c r="C638" s="3">
        <v>898</v>
      </c>
      <c r="D638" s="3" t="s">
        <v>32</v>
      </c>
      <c r="E638" s="3">
        <v>5</v>
      </c>
      <c r="F638" s="4">
        <v>1.75</v>
      </c>
      <c r="G638" s="4">
        <v>0</v>
      </c>
      <c r="H638" s="2" t="str">
        <f t="shared" si="11"/>
        <v>September</v>
      </c>
    </row>
    <row r="639" spans="1:8" ht="29.25" thickBot="1" x14ac:dyDescent="0.3">
      <c r="A639" s="3" t="s">
        <v>321</v>
      </c>
      <c r="B639" s="3" t="s">
        <v>654</v>
      </c>
      <c r="C639" s="3">
        <v>5152</v>
      </c>
      <c r="D639" s="3" t="s">
        <v>369</v>
      </c>
      <c r="E639" s="3">
        <v>1</v>
      </c>
      <c r="F639" s="4">
        <v>0.75</v>
      </c>
      <c r="G639" s="4">
        <v>0</v>
      </c>
      <c r="H639" s="2" t="str">
        <f t="shared" si="11"/>
        <v>September</v>
      </c>
    </row>
    <row r="640" spans="1:8" ht="29.25" thickBot="1" x14ac:dyDescent="0.3">
      <c r="A640" s="3" t="s">
        <v>321</v>
      </c>
      <c r="B640" s="3" t="s">
        <v>654</v>
      </c>
      <c r="C640" s="3">
        <v>770</v>
      </c>
      <c r="D640" s="3" t="s">
        <v>33</v>
      </c>
      <c r="E640" s="3">
        <v>5</v>
      </c>
      <c r="F640" s="4">
        <v>3.75</v>
      </c>
      <c r="G640" s="4">
        <v>0.35</v>
      </c>
      <c r="H640" s="2" t="str">
        <f t="shared" si="11"/>
        <v>September</v>
      </c>
    </row>
    <row r="641" spans="1:8" ht="29.25" thickBot="1" x14ac:dyDescent="0.3">
      <c r="A641" s="3" t="s">
        <v>321</v>
      </c>
      <c r="B641" s="3" t="s">
        <v>654</v>
      </c>
      <c r="C641" s="3">
        <v>953</v>
      </c>
      <c r="D641" s="3" t="s">
        <v>34</v>
      </c>
      <c r="E641" s="3">
        <v>30</v>
      </c>
      <c r="F641" s="4">
        <v>48</v>
      </c>
      <c r="G641" s="4">
        <v>4.5</v>
      </c>
      <c r="H641" s="2" t="str">
        <f t="shared" si="11"/>
        <v>September</v>
      </c>
    </row>
    <row r="642" spans="1:8" ht="29.25" thickBot="1" x14ac:dyDescent="0.3">
      <c r="A642" s="3" t="s">
        <v>321</v>
      </c>
      <c r="B642" s="3" t="s">
        <v>654</v>
      </c>
      <c r="C642" s="3">
        <v>5061</v>
      </c>
      <c r="D642" s="3" t="s">
        <v>370</v>
      </c>
      <c r="E642" s="3">
        <v>6</v>
      </c>
      <c r="F642" s="4">
        <v>9.6</v>
      </c>
      <c r="G642" s="4">
        <v>0.9</v>
      </c>
      <c r="H642" s="2" t="str">
        <f t="shared" si="11"/>
        <v>September</v>
      </c>
    </row>
    <row r="643" spans="1:8" ht="29.25" thickBot="1" x14ac:dyDescent="0.3">
      <c r="A643" s="3" t="s">
        <v>321</v>
      </c>
      <c r="B643" s="3" t="s">
        <v>654</v>
      </c>
      <c r="C643" s="3">
        <v>914</v>
      </c>
      <c r="D643" s="3" t="s">
        <v>35</v>
      </c>
      <c r="E643" s="3">
        <v>28</v>
      </c>
      <c r="F643" s="4">
        <v>77</v>
      </c>
      <c r="G643" s="4">
        <v>7.28</v>
      </c>
      <c r="H643" s="2" t="str">
        <f t="shared" si="11"/>
        <v>September</v>
      </c>
    </row>
    <row r="644" spans="1:8" ht="29.25" thickBot="1" x14ac:dyDescent="0.3">
      <c r="A644" s="3" t="s">
        <v>321</v>
      </c>
      <c r="B644" s="3" t="s">
        <v>654</v>
      </c>
      <c r="C644" s="3">
        <v>35324</v>
      </c>
      <c r="D644" s="3" t="s">
        <v>36</v>
      </c>
      <c r="E644" s="3">
        <v>24</v>
      </c>
      <c r="F644" s="4">
        <v>66</v>
      </c>
      <c r="G644" s="4">
        <v>6.24</v>
      </c>
      <c r="H644" s="2" t="str">
        <f t="shared" si="11"/>
        <v>September</v>
      </c>
    </row>
    <row r="645" spans="1:8" ht="29.25" thickBot="1" x14ac:dyDescent="0.3">
      <c r="A645" s="3" t="s">
        <v>321</v>
      </c>
      <c r="B645" s="3" t="s">
        <v>654</v>
      </c>
      <c r="C645" s="3">
        <v>29930</v>
      </c>
      <c r="D645" s="3" t="s">
        <v>37</v>
      </c>
      <c r="E645" s="3">
        <v>16</v>
      </c>
      <c r="F645" s="4">
        <v>29.6</v>
      </c>
      <c r="G645" s="4">
        <v>2.87</v>
      </c>
      <c r="H645" s="2" t="str">
        <f t="shared" si="11"/>
        <v>September</v>
      </c>
    </row>
    <row r="646" spans="1:8" ht="29.25" thickBot="1" x14ac:dyDescent="0.3">
      <c r="A646" s="3" t="s">
        <v>321</v>
      </c>
      <c r="B646" s="3" t="s">
        <v>654</v>
      </c>
      <c r="C646" s="3">
        <v>934</v>
      </c>
      <c r="D646" s="3" t="s">
        <v>38</v>
      </c>
      <c r="E646" s="3">
        <v>62</v>
      </c>
      <c r="F646" s="4">
        <v>131.02000000000001</v>
      </c>
      <c r="G646" s="4">
        <v>12.58</v>
      </c>
      <c r="H646" s="2" t="str">
        <f t="shared" si="11"/>
        <v>September</v>
      </c>
    </row>
    <row r="647" spans="1:8" ht="29.25" thickBot="1" x14ac:dyDescent="0.3">
      <c r="A647" s="3" t="s">
        <v>321</v>
      </c>
      <c r="B647" s="3" t="s">
        <v>654</v>
      </c>
      <c r="C647" s="3">
        <v>965</v>
      </c>
      <c r="D647" s="3" t="s">
        <v>42</v>
      </c>
      <c r="E647" s="3">
        <v>49</v>
      </c>
      <c r="F647" s="4">
        <v>90.65</v>
      </c>
      <c r="G647" s="4">
        <v>8.81</v>
      </c>
      <c r="H647" s="2" t="str">
        <f t="shared" si="11"/>
        <v>September</v>
      </c>
    </row>
    <row r="648" spans="1:8" ht="29.25" thickBot="1" x14ac:dyDescent="0.3">
      <c r="A648" s="3" t="s">
        <v>321</v>
      </c>
      <c r="B648" s="3" t="s">
        <v>654</v>
      </c>
      <c r="C648" s="3">
        <v>1211</v>
      </c>
      <c r="D648" s="3" t="s">
        <v>43</v>
      </c>
      <c r="E648" s="3">
        <v>22</v>
      </c>
      <c r="F648" s="4">
        <v>46.2</v>
      </c>
      <c r="G648" s="4">
        <v>4.4000000000000004</v>
      </c>
      <c r="H648" s="2" t="str">
        <f t="shared" si="11"/>
        <v>September</v>
      </c>
    </row>
    <row r="649" spans="1:8" ht="29.25" thickBot="1" x14ac:dyDescent="0.3">
      <c r="A649" s="3" t="s">
        <v>321</v>
      </c>
      <c r="B649" s="3" t="s">
        <v>654</v>
      </c>
      <c r="C649" s="3">
        <v>1022</v>
      </c>
      <c r="D649" s="3" t="s">
        <v>44</v>
      </c>
      <c r="E649" s="3">
        <v>25</v>
      </c>
      <c r="F649" s="4">
        <v>62.5</v>
      </c>
      <c r="G649" s="4">
        <v>5.99</v>
      </c>
      <c r="H649" s="2" t="str">
        <f t="shared" si="11"/>
        <v>September</v>
      </c>
    </row>
    <row r="650" spans="1:8" ht="29.25" thickBot="1" x14ac:dyDescent="0.3">
      <c r="A650" s="3" t="s">
        <v>321</v>
      </c>
      <c r="B650" s="3" t="s">
        <v>654</v>
      </c>
      <c r="C650" s="3">
        <v>1023</v>
      </c>
      <c r="D650" s="3" t="s">
        <v>45</v>
      </c>
      <c r="E650" s="3">
        <v>9</v>
      </c>
      <c r="F650" s="4">
        <v>26.1</v>
      </c>
      <c r="G650" s="4">
        <v>2.5</v>
      </c>
      <c r="H650" s="2" t="str">
        <f t="shared" si="11"/>
        <v>September</v>
      </c>
    </row>
    <row r="651" spans="1:8" ht="29.25" thickBot="1" x14ac:dyDescent="0.3">
      <c r="A651" s="3" t="s">
        <v>321</v>
      </c>
      <c r="B651" s="3" t="s">
        <v>654</v>
      </c>
      <c r="C651" s="3">
        <v>340</v>
      </c>
      <c r="D651" s="3" t="s">
        <v>310</v>
      </c>
      <c r="E651" s="3">
        <v>5</v>
      </c>
      <c r="F651" s="4">
        <v>8</v>
      </c>
      <c r="G651" s="4">
        <v>0.75</v>
      </c>
      <c r="H651" s="2" t="str">
        <f t="shared" si="11"/>
        <v>September</v>
      </c>
    </row>
    <row r="652" spans="1:8" ht="29.25" thickBot="1" x14ac:dyDescent="0.3">
      <c r="A652" s="3" t="s">
        <v>321</v>
      </c>
      <c r="B652" s="3" t="s">
        <v>654</v>
      </c>
      <c r="C652" s="3">
        <v>98215</v>
      </c>
      <c r="D652" s="3" t="s">
        <v>377</v>
      </c>
      <c r="E652" s="3">
        <v>1</v>
      </c>
      <c r="F652" s="4">
        <v>4.49</v>
      </c>
      <c r="G652" s="4">
        <v>0.43</v>
      </c>
      <c r="H652" s="2" t="str">
        <f t="shared" si="11"/>
        <v>September</v>
      </c>
    </row>
    <row r="653" spans="1:8" ht="29.25" thickBot="1" x14ac:dyDescent="0.3">
      <c r="A653" s="3" t="s">
        <v>321</v>
      </c>
      <c r="B653" s="3" t="s">
        <v>654</v>
      </c>
      <c r="C653" s="3">
        <v>923</v>
      </c>
      <c r="D653" s="3" t="s">
        <v>295</v>
      </c>
      <c r="E653" s="3">
        <v>6</v>
      </c>
      <c r="F653" s="4">
        <v>11.1</v>
      </c>
      <c r="G653" s="4">
        <v>1.08</v>
      </c>
      <c r="H653" s="2" t="str">
        <f t="shared" si="11"/>
        <v>September</v>
      </c>
    </row>
    <row r="654" spans="1:8" ht="29.25" thickBot="1" x14ac:dyDescent="0.3">
      <c r="A654" s="3" t="s">
        <v>321</v>
      </c>
      <c r="B654" s="3" t="s">
        <v>654</v>
      </c>
      <c r="C654" s="3">
        <v>1136</v>
      </c>
      <c r="D654" s="3" t="s">
        <v>378</v>
      </c>
      <c r="E654" s="3">
        <v>4</v>
      </c>
      <c r="F654" s="4">
        <v>6.4</v>
      </c>
      <c r="G654" s="4">
        <v>0.6</v>
      </c>
      <c r="H654" s="2" t="str">
        <f t="shared" si="11"/>
        <v>September</v>
      </c>
    </row>
    <row r="655" spans="1:8" ht="29.25" thickBot="1" x14ac:dyDescent="0.3">
      <c r="A655" s="3" t="s">
        <v>321</v>
      </c>
      <c r="B655" s="3" t="s">
        <v>654</v>
      </c>
      <c r="C655" s="3">
        <v>956</v>
      </c>
      <c r="D655" s="3" t="s">
        <v>46</v>
      </c>
      <c r="E655" s="3">
        <v>33</v>
      </c>
      <c r="F655" s="4">
        <v>90.75</v>
      </c>
      <c r="G655" s="4">
        <v>8.6</v>
      </c>
      <c r="H655" s="2" t="str">
        <f t="shared" si="11"/>
        <v>September</v>
      </c>
    </row>
    <row r="656" spans="1:8" ht="29.25" thickBot="1" x14ac:dyDescent="0.3">
      <c r="A656" s="3" t="s">
        <v>321</v>
      </c>
      <c r="B656" s="3" t="s">
        <v>654</v>
      </c>
      <c r="C656" s="3">
        <v>44624</v>
      </c>
      <c r="D656" s="3" t="s">
        <v>277</v>
      </c>
      <c r="E656" s="3">
        <v>21</v>
      </c>
      <c r="F656" s="4">
        <v>63</v>
      </c>
      <c r="G656" s="4">
        <v>0</v>
      </c>
      <c r="H656" s="2" t="str">
        <f t="shared" si="11"/>
        <v>September</v>
      </c>
    </row>
    <row r="657" spans="1:8" ht="29.25" thickBot="1" x14ac:dyDescent="0.3">
      <c r="A657" s="3" t="s">
        <v>321</v>
      </c>
      <c r="B657" s="3" t="s">
        <v>654</v>
      </c>
      <c r="C657" s="3">
        <v>58365</v>
      </c>
      <c r="D657" s="3" t="s">
        <v>296</v>
      </c>
      <c r="E657" s="3">
        <v>7</v>
      </c>
      <c r="F657" s="4">
        <v>21</v>
      </c>
      <c r="G657" s="4">
        <v>0</v>
      </c>
      <c r="H657" s="2" t="str">
        <f t="shared" si="11"/>
        <v>September</v>
      </c>
    </row>
    <row r="658" spans="1:8" ht="29.25" thickBot="1" x14ac:dyDescent="0.3">
      <c r="A658" s="3" t="s">
        <v>321</v>
      </c>
      <c r="B658" s="3" t="s">
        <v>654</v>
      </c>
      <c r="C658" s="3">
        <v>78464</v>
      </c>
      <c r="D658" s="3" t="s">
        <v>299</v>
      </c>
      <c r="E658" s="3">
        <v>11</v>
      </c>
      <c r="F658" s="4">
        <v>33</v>
      </c>
      <c r="G658" s="4">
        <v>0</v>
      </c>
      <c r="H658" s="2" t="str">
        <f t="shared" si="11"/>
        <v>September</v>
      </c>
    </row>
    <row r="659" spans="1:8" ht="29.25" thickBot="1" x14ac:dyDescent="0.3">
      <c r="A659" s="3" t="s">
        <v>321</v>
      </c>
      <c r="B659" s="3" t="s">
        <v>654</v>
      </c>
      <c r="C659" s="3">
        <v>39405</v>
      </c>
      <c r="D659" s="3" t="s">
        <v>278</v>
      </c>
      <c r="E659" s="3">
        <v>17</v>
      </c>
      <c r="F659" s="4">
        <v>51</v>
      </c>
      <c r="G659" s="4">
        <v>0</v>
      </c>
      <c r="H659" s="2" t="str">
        <f t="shared" si="11"/>
        <v>September</v>
      </c>
    </row>
    <row r="660" spans="1:8" ht="29.25" thickBot="1" x14ac:dyDescent="0.3">
      <c r="A660" s="3" t="s">
        <v>321</v>
      </c>
      <c r="B660" s="3" t="s">
        <v>654</v>
      </c>
      <c r="C660" s="3">
        <v>58698</v>
      </c>
      <c r="D660" s="3" t="s">
        <v>279</v>
      </c>
      <c r="E660" s="3">
        <v>28</v>
      </c>
      <c r="F660" s="4">
        <v>84</v>
      </c>
      <c r="G660" s="4">
        <v>0</v>
      </c>
      <c r="H660" s="2" t="str">
        <f t="shared" si="11"/>
        <v>September</v>
      </c>
    </row>
    <row r="661" spans="1:8" ht="29.25" thickBot="1" x14ac:dyDescent="0.3">
      <c r="A661" s="3" t="s">
        <v>321</v>
      </c>
      <c r="B661" s="3" t="s">
        <v>654</v>
      </c>
      <c r="C661" s="3">
        <v>160</v>
      </c>
      <c r="D661" s="3" t="s">
        <v>280</v>
      </c>
      <c r="E661" s="3">
        <v>9</v>
      </c>
      <c r="F661" s="4">
        <v>27</v>
      </c>
      <c r="G661" s="4">
        <v>0</v>
      </c>
      <c r="H661" s="2" t="str">
        <f t="shared" si="11"/>
        <v>September</v>
      </c>
    </row>
    <row r="662" spans="1:8" ht="29.25" thickBot="1" x14ac:dyDescent="0.3">
      <c r="A662" s="3" t="s">
        <v>321</v>
      </c>
      <c r="B662" s="3" t="s">
        <v>654</v>
      </c>
      <c r="C662" s="3">
        <v>48274</v>
      </c>
      <c r="D662" s="3" t="s">
        <v>301</v>
      </c>
      <c r="E662" s="3">
        <v>15</v>
      </c>
      <c r="F662" s="4">
        <v>45</v>
      </c>
      <c r="G662" s="4">
        <v>0</v>
      </c>
      <c r="H662" s="2" t="str">
        <f t="shared" si="11"/>
        <v>September</v>
      </c>
    </row>
    <row r="663" spans="1:8" ht="29.25" thickBot="1" x14ac:dyDescent="0.3">
      <c r="A663" s="3" t="s">
        <v>321</v>
      </c>
      <c r="B663" s="3" t="s">
        <v>654</v>
      </c>
      <c r="C663" s="3">
        <v>35844</v>
      </c>
      <c r="D663" s="3" t="s">
        <v>281</v>
      </c>
      <c r="E663" s="3">
        <v>31</v>
      </c>
      <c r="F663" s="4">
        <v>93</v>
      </c>
      <c r="G663" s="4">
        <v>0</v>
      </c>
      <c r="H663" s="2" t="str">
        <f t="shared" si="11"/>
        <v>September</v>
      </c>
    </row>
    <row r="664" spans="1:8" ht="29.25" thickBot="1" x14ac:dyDescent="0.3">
      <c r="A664" s="3" t="s">
        <v>321</v>
      </c>
      <c r="B664" s="3" t="s">
        <v>654</v>
      </c>
      <c r="C664" s="3">
        <v>63554</v>
      </c>
      <c r="D664" s="3" t="s">
        <v>302</v>
      </c>
      <c r="E664" s="3">
        <v>5</v>
      </c>
      <c r="F664" s="4">
        <v>15</v>
      </c>
      <c r="G664" s="4">
        <v>0</v>
      </c>
      <c r="H664" s="2" t="str">
        <f t="shared" si="11"/>
        <v>September</v>
      </c>
    </row>
    <row r="665" spans="1:8" ht="29.25" thickBot="1" x14ac:dyDescent="0.3">
      <c r="A665" s="3" t="s">
        <v>321</v>
      </c>
      <c r="B665" s="3" t="s">
        <v>654</v>
      </c>
      <c r="C665" s="3">
        <v>47785</v>
      </c>
      <c r="D665" s="3" t="s">
        <v>282</v>
      </c>
      <c r="E665" s="3">
        <v>24</v>
      </c>
      <c r="F665" s="4">
        <v>72</v>
      </c>
      <c r="G665" s="4">
        <v>0</v>
      </c>
      <c r="H665" s="2" t="str">
        <f t="shared" si="11"/>
        <v>September</v>
      </c>
    </row>
    <row r="666" spans="1:8" ht="43.5" thickBot="1" x14ac:dyDescent="0.3">
      <c r="A666" s="3" t="s">
        <v>321</v>
      </c>
      <c r="B666" s="3" t="s">
        <v>654</v>
      </c>
      <c r="C666" s="3">
        <v>98568</v>
      </c>
      <c r="D666" s="3" t="s">
        <v>283</v>
      </c>
      <c r="E666" s="3">
        <v>9</v>
      </c>
      <c r="F666" s="4">
        <v>27</v>
      </c>
      <c r="G666" s="4">
        <v>0</v>
      </c>
      <c r="H666" s="2" t="str">
        <f t="shared" si="11"/>
        <v>September</v>
      </c>
    </row>
    <row r="667" spans="1:8" ht="29.25" thickBot="1" x14ac:dyDescent="0.3">
      <c r="A667" s="3" t="s">
        <v>321</v>
      </c>
      <c r="B667" s="3" t="s">
        <v>654</v>
      </c>
      <c r="C667" s="3">
        <v>34554</v>
      </c>
      <c r="D667" s="3" t="s">
        <v>284</v>
      </c>
      <c r="E667" s="3">
        <v>23</v>
      </c>
      <c r="F667" s="4">
        <v>69</v>
      </c>
      <c r="G667" s="4">
        <v>0</v>
      </c>
      <c r="H667" s="2" t="str">
        <f t="shared" si="11"/>
        <v>September</v>
      </c>
    </row>
    <row r="668" spans="1:8" ht="29.25" thickBot="1" x14ac:dyDescent="0.3">
      <c r="A668" s="3" t="s">
        <v>321</v>
      </c>
      <c r="B668" s="3" t="s">
        <v>654</v>
      </c>
      <c r="C668" s="3">
        <v>95049</v>
      </c>
      <c r="D668" s="3" t="s">
        <v>303</v>
      </c>
      <c r="E668" s="3">
        <v>3</v>
      </c>
      <c r="F668" s="4">
        <v>9</v>
      </c>
      <c r="G668" s="4">
        <v>0</v>
      </c>
      <c r="H668" s="2" t="str">
        <f t="shared" si="11"/>
        <v>September</v>
      </c>
    </row>
    <row r="669" spans="1:8" ht="43.5" thickBot="1" x14ac:dyDescent="0.3">
      <c r="A669" s="3" t="s">
        <v>321</v>
      </c>
      <c r="B669" s="3" t="s">
        <v>654</v>
      </c>
      <c r="C669" s="3">
        <v>57668</v>
      </c>
      <c r="D669" s="3" t="s">
        <v>304</v>
      </c>
      <c r="E669" s="3">
        <v>15</v>
      </c>
      <c r="F669" s="4">
        <v>45</v>
      </c>
      <c r="G669" s="4">
        <v>0</v>
      </c>
      <c r="H669" s="2" t="str">
        <f t="shared" si="11"/>
        <v>September</v>
      </c>
    </row>
    <row r="670" spans="1:8" ht="29.25" thickBot="1" x14ac:dyDescent="0.3">
      <c r="A670" s="3" t="s">
        <v>321</v>
      </c>
      <c r="B670" s="3" t="s">
        <v>654</v>
      </c>
      <c r="C670" s="3">
        <v>5681</v>
      </c>
      <c r="D670" s="3" t="s">
        <v>383</v>
      </c>
      <c r="E670" s="3">
        <v>13</v>
      </c>
      <c r="F670" s="4">
        <v>12.87</v>
      </c>
      <c r="G670" s="4">
        <v>1.19</v>
      </c>
      <c r="H670" s="2" t="str">
        <f t="shared" si="11"/>
        <v>September</v>
      </c>
    </row>
    <row r="671" spans="1:8" ht="29.25" thickBot="1" x14ac:dyDescent="0.3">
      <c r="A671" s="3" t="s">
        <v>321</v>
      </c>
      <c r="B671" s="3" t="s">
        <v>654</v>
      </c>
      <c r="C671" s="3">
        <v>162</v>
      </c>
      <c r="D671" s="3" t="s">
        <v>66</v>
      </c>
      <c r="E671" s="3">
        <v>16</v>
      </c>
      <c r="F671" s="4">
        <v>15.84</v>
      </c>
      <c r="G671" s="4">
        <v>1.44</v>
      </c>
      <c r="H671" s="2" t="str">
        <f t="shared" si="11"/>
        <v>September</v>
      </c>
    </row>
    <row r="672" spans="1:8" ht="29.25" thickBot="1" x14ac:dyDescent="0.3">
      <c r="A672" s="3" t="s">
        <v>321</v>
      </c>
      <c r="B672" s="3" t="s">
        <v>654</v>
      </c>
      <c r="C672" s="3">
        <v>5680</v>
      </c>
      <c r="D672" s="3" t="s">
        <v>67</v>
      </c>
      <c r="E672" s="3">
        <v>33</v>
      </c>
      <c r="F672" s="4">
        <v>32.67</v>
      </c>
      <c r="G672" s="4">
        <v>3.01</v>
      </c>
      <c r="H672" s="2" t="str">
        <f t="shared" si="11"/>
        <v>September</v>
      </c>
    </row>
    <row r="673" spans="1:8" ht="29.25" thickBot="1" x14ac:dyDescent="0.3">
      <c r="A673" s="3" t="s">
        <v>321</v>
      </c>
      <c r="B673" s="3" t="s">
        <v>654</v>
      </c>
      <c r="C673" s="3">
        <v>1135</v>
      </c>
      <c r="D673" s="3" t="s">
        <v>384</v>
      </c>
      <c r="E673" s="3">
        <v>6</v>
      </c>
      <c r="F673" s="4">
        <v>9.6</v>
      </c>
      <c r="G673" s="4">
        <v>0.9</v>
      </c>
      <c r="H673" s="2" t="str">
        <f t="shared" si="11"/>
        <v>September</v>
      </c>
    </row>
    <row r="674" spans="1:8" ht="29.25" thickBot="1" x14ac:dyDescent="0.3">
      <c r="A674" s="3" t="s">
        <v>321</v>
      </c>
      <c r="B674" s="3" t="s">
        <v>654</v>
      </c>
      <c r="C674" s="3">
        <v>13</v>
      </c>
      <c r="D674" s="3" t="s">
        <v>69</v>
      </c>
      <c r="E674" s="3">
        <v>4</v>
      </c>
      <c r="F674" s="4">
        <v>11</v>
      </c>
      <c r="G674" s="4">
        <v>1.04</v>
      </c>
      <c r="H674" s="2" t="str">
        <f t="shared" si="11"/>
        <v>September</v>
      </c>
    </row>
    <row r="675" spans="1:8" ht="29.25" thickBot="1" x14ac:dyDescent="0.3">
      <c r="A675" s="3" t="s">
        <v>321</v>
      </c>
      <c r="B675" s="3" t="s">
        <v>654</v>
      </c>
      <c r="C675" s="3">
        <v>957</v>
      </c>
      <c r="D675" s="3" t="s">
        <v>385</v>
      </c>
      <c r="E675" s="3">
        <v>12</v>
      </c>
      <c r="F675" s="4">
        <v>29.88</v>
      </c>
      <c r="G675" s="4">
        <v>2.88</v>
      </c>
      <c r="H675" s="2" t="str">
        <f t="shared" si="11"/>
        <v>September</v>
      </c>
    </row>
    <row r="676" spans="1:8" ht="29.25" thickBot="1" x14ac:dyDescent="0.3">
      <c r="A676" s="3" t="s">
        <v>321</v>
      </c>
      <c r="B676" s="3" t="s">
        <v>654</v>
      </c>
      <c r="C676" s="3">
        <v>962</v>
      </c>
      <c r="D676" s="3" t="s">
        <v>387</v>
      </c>
      <c r="E676" s="3">
        <v>12</v>
      </c>
      <c r="F676" s="4">
        <v>17.88</v>
      </c>
      <c r="G676" s="4">
        <v>0</v>
      </c>
      <c r="H676" s="2" t="str">
        <f t="shared" si="11"/>
        <v>September</v>
      </c>
    </row>
    <row r="677" spans="1:8" ht="29.25" thickBot="1" x14ac:dyDescent="0.3">
      <c r="A677" s="3" t="s">
        <v>321</v>
      </c>
      <c r="B677" s="3" t="s">
        <v>654</v>
      </c>
      <c r="C677" s="3">
        <v>6521</v>
      </c>
      <c r="D677" s="3" t="s">
        <v>70</v>
      </c>
      <c r="E677" s="3">
        <v>15</v>
      </c>
      <c r="F677" s="4">
        <v>27.75</v>
      </c>
      <c r="G677" s="4">
        <v>2.7</v>
      </c>
      <c r="H677" s="2" t="str">
        <f t="shared" si="11"/>
        <v>September</v>
      </c>
    </row>
    <row r="678" spans="1:8" ht="29.25" thickBot="1" x14ac:dyDescent="0.3">
      <c r="A678" s="3" t="s">
        <v>321</v>
      </c>
      <c r="B678" s="3" t="s">
        <v>654</v>
      </c>
      <c r="C678" s="3">
        <v>964</v>
      </c>
      <c r="D678" s="3" t="s">
        <v>72</v>
      </c>
      <c r="E678" s="3">
        <v>27</v>
      </c>
      <c r="F678" s="4">
        <v>53.73</v>
      </c>
      <c r="G678" s="4">
        <v>5.13</v>
      </c>
      <c r="H678" s="2" t="str">
        <f t="shared" si="11"/>
        <v>September</v>
      </c>
    </row>
    <row r="679" spans="1:8" ht="29.25" thickBot="1" x14ac:dyDescent="0.3">
      <c r="A679" s="3" t="s">
        <v>321</v>
      </c>
      <c r="B679" s="3" t="s">
        <v>654</v>
      </c>
      <c r="C679" s="3">
        <v>6361</v>
      </c>
      <c r="D679" s="3" t="s">
        <v>73</v>
      </c>
      <c r="E679" s="3">
        <v>24</v>
      </c>
      <c r="F679" s="4">
        <v>47.76</v>
      </c>
      <c r="G679" s="4">
        <v>4.5599999999999996</v>
      </c>
      <c r="H679" s="2" t="str">
        <f t="shared" ref="H679:H742" si="12">"September"</f>
        <v>September</v>
      </c>
    </row>
    <row r="680" spans="1:8" ht="29.25" thickBot="1" x14ac:dyDescent="0.3">
      <c r="A680" s="3" t="s">
        <v>321</v>
      </c>
      <c r="B680" s="3" t="s">
        <v>654</v>
      </c>
      <c r="C680" s="3">
        <v>28394</v>
      </c>
      <c r="D680" s="3" t="s">
        <v>74</v>
      </c>
      <c r="E680" s="3">
        <v>212</v>
      </c>
      <c r="F680" s="4">
        <v>355.05</v>
      </c>
      <c r="G680" s="4">
        <v>0</v>
      </c>
      <c r="H680" s="2" t="str">
        <f t="shared" si="12"/>
        <v>September</v>
      </c>
    </row>
    <row r="681" spans="1:8" ht="29.25" thickBot="1" x14ac:dyDescent="0.3">
      <c r="A681" s="3" t="s">
        <v>321</v>
      </c>
      <c r="B681" s="3" t="s">
        <v>654</v>
      </c>
      <c r="C681" s="3">
        <v>5556</v>
      </c>
      <c r="D681" s="3" t="s">
        <v>75</v>
      </c>
      <c r="E681" s="3">
        <v>10</v>
      </c>
      <c r="F681" s="4">
        <v>45</v>
      </c>
      <c r="G681" s="4">
        <v>4.3</v>
      </c>
      <c r="H681" s="2" t="str">
        <f t="shared" si="12"/>
        <v>September</v>
      </c>
    </row>
    <row r="682" spans="1:8" ht="29.25" thickBot="1" x14ac:dyDescent="0.3">
      <c r="A682" s="3" t="s">
        <v>321</v>
      </c>
      <c r="B682" s="3" t="s">
        <v>654</v>
      </c>
      <c r="C682" s="3">
        <v>5555</v>
      </c>
      <c r="D682" s="3" t="s">
        <v>76</v>
      </c>
      <c r="E682" s="3">
        <v>43</v>
      </c>
      <c r="F682" s="4">
        <v>172</v>
      </c>
      <c r="G682" s="4">
        <v>16.34</v>
      </c>
      <c r="H682" s="2" t="str">
        <f t="shared" si="12"/>
        <v>September</v>
      </c>
    </row>
    <row r="683" spans="1:8" ht="29.25" thickBot="1" x14ac:dyDescent="0.3">
      <c r="A683" s="3" t="s">
        <v>321</v>
      </c>
      <c r="B683" s="3" t="s">
        <v>654</v>
      </c>
      <c r="C683" s="3">
        <v>95456</v>
      </c>
      <c r="D683" s="3" t="s">
        <v>394</v>
      </c>
      <c r="E683" s="3">
        <v>3</v>
      </c>
      <c r="F683" s="4">
        <v>2.4</v>
      </c>
      <c r="G683" s="4">
        <v>0</v>
      </c>
      <c r="H683" s="2" t="str">
        <f t="shared" si="12"/>
        <v>September</v>
      </c>
    </row>
    <row r="684" spans="1:8" ht="29.25" thickBot="1" x14ac:dyDescent="0.3">
      <c r="A684" s="3" t="s">
        <v>321</v>
      </c>
      <c r="B684" s="3" t="s">
        <v>654</v>
      </c>
      <c r="C684" s="3">
        <v>26635</v>
      </c>
      <c r="D684" s="3" t="s">
        <v>395</v>
      </c>
      <c r="E684" s="3">
        <v>5</v>
      </c>
      <c r="F684" s="4">
        <v>4</v>
      </c>
      <c r="G684" s="4">
        <v>0</v>
      </c>
      <c r="H684" s="2" t="str">
        <f t="shared" si="12"/>
        <v>September</v>
      </c>
    </row>
    <row r="685" spans="1:8" ht="29.25" thickBot="1" x14ac:dyDescent="0.3">
      <c r="A685" s="3" t="s">
        <v>321</v>
      </c>
      <c r="B685" s="3" t="s">
        <v>654</v>
      </c>
      <c r="C685" s="3">
        <v>927</v>
      </c>
      <c r="D685" s="3" t="s">
        <v>77</v>
      </c>
      <c r="E685" s="3">
        <v>65</v>
      </c>
      <c r="F685" s="4">
        <v>104</v>
      </c>
      <c r="G685" s="4">
        <v>9.77</v>
      </c>
      <c r="H685" s="2" t="str">
        <f t="shared" si="12"/>
        <v>September</v>
      </c>
    </row>
    <row r="686" spans="1:8" ht="29.25" thickBot="1" x14ac:dyDescent="0.3">
      <c r="A686" s="3" t="s">
        <v>321</v>
      </c>
      <c r="B686" s="3" t="s">
        <v>654</v>
      </c>
      <c r="C686" s="3">
        <v>1120</v>
      </c>
      <c r="D686" s="3" t="s">
        <v>322</v>
      </c>
      <c r="E686" s="3">
        <v>19</v>
      </c>
      <c r="F686" s="4">
        <v>35.15</v>
      </c>
      <c r="G686" s="4">
        <v>3.42</v>
      </c>
      <c r="H686" s="2" t="str">
        <f t="shared" si="12"/>
        <v>September</v>
      </c>
    </row>
    <row r="687" spans="1:8" ht="29.25" thickBot="1" x14ac:dyDescent="0.3">
      <c r="A687" s="3" t="s">
        <v>321</v>
      </c>
      <c r="B687" s="3" t="s">
        <v>654</v>
      </c>
      <c r="C687" s="3">
        <v>36323</v>
      </c>
      <c r="D687" s="3" t="s">
        <v>287</v>
      </c>
      <c r="E687" s="3">
        <v>21</v>
      </c>
      <c r="F687" s="4">
        <v>38.85</v>
      </c>
      <c r="G687" s="4">
        <v>3.77</v>
      </c>
      <c r="H687" s="2" t="str">
        <f t="shared" si="12"/>
        <v>September</v>
      </c>
    </row>
    <row r="688" spans="1:8" ht="29.25" thickBot="1" x14ac:dyDescent="0.3">
      <c r="A688" s="3" t="s">
        <v>321</v>
      </c>
      <c r="B688" s="3" t="s">
        <v>654</v>
      </c>
      <c r="C688" s="3">
        <v>920</v>
      </c>
      <c r="D688" s="3" t="s">
        <v>80</v>
      </c>
      <c r="E688" s="3">
        <v>20</v>
      </c>
      <c r="F688" s="4">
        <v>37</v>
      </c>
      <c r="G688" s="4">
        <v>3.6</v>
      </c>
      <c r="H688" s="2" t="str">
        <f t="shared" si="12"/>
        <v>September</v>
      </c>
    </row>
    <row r="689" spans="1:8" ht="29.25" thickBot="1" x14ac:dyDescent="0.3">
      <c r="A689" s="3" t="s">
        <v>321</v>
      </c>
      <c r="B689" s="3" t="s">
        <v>654</v>
      </c>
      <c r="C689" s="3">
        <v>1118</v>
      </c>
      <c r="D689" s="3" t="s">
        <v>324</v>
      </c>
      <c r="E689" s="3">
        <v>53</v>
      </c>
      <c r="F689" s="4">
        <v>98.05</v>
      </c>
      <c r="G689" s="4">
        <v>9.51</v>
      </c>
      <c r="H689" s="2" t="str">
        <f t="shared" si="12"/>
        <v>September</v>
      </c>
    </row>
    <row r="690" spans="1:8" ht="29.25" thickBot="1" x14ac:dyDescent="0.3">
      <c r="A690" s="3" t="s">
        <v>321</v>
      </c>
      <c r="B690" s="3" t="s">
        <v>654</v>
      </c>
      <c r="C690" s="3">
        <v>921</v>
      </c>
      <c r="D690" s="3" t="s">
        <v>81</v>
      </c>
      <c r="E690" s="3">
        <v>30</v>
      </c>
      <c r="F690" s="4">
        <v>55.5</v>
      </c>
      <c r="G690" s="4">
        <v>5.38</v>
      </c>
      <c r="H690" s="2" t="str">
        <f t="shared" si="12"/>
        <v>September</v>
      </c>
    </row>
    <row r="691" spans="1:8" ht="29.25" thickBot="1" x14ac:dyDescent="0.3">
      <c r="A691" s="3" t="s">
        <v>321</v>
      </c>
      <c r="B691" s="3" t="s">
        <v>655</v>
      </c>
      <c r="C691" s="3">
        <v>416</v>
      </c>
      <c r="D691" s="3" t="s">
        <v>397</v>
      </c>
      <c r="E691" s="3">
        <v>32</v>
      </c>
      <c r="F691" s="4">
        <v>35.200000000000003</v>
      </c>
      <c r="G691" s="4">
        <v>0</v>
      </c>
      <c r="H691" s="2" t="str">
        <f t="shared" si="12"/>
        <v>September</v>
      </c>
    </row>
    <row r="692" spans="1:8" ht="29.25" thickBot="1" x14ac:dyDescent="0.3">
      <c r="A692" s="3" t="s">
        <v>321</v>
      </c>
      <c r="B692" s="3" t="s">
        <v>655</v>
      </c>
      <c r="C692" s="3">
        <v>54685</v>
      </c>
      <c r="D692" s="3" t="s">
        <v>82</v>
      </c>
      <c r="E692" s="3">
        <v>35</v>
      </c>
      <c r="F692" s="4">
        <v>49</v>
      </c>
      <c r="G692" s="4">
        <v>0</v>
      </c>
      <c r="H692" s="2" t="str">
        <f t="shared" si="12"/>
        <v>September</v>
      </c>
    </row>
    <row r="693" spans="1:8" ht="29.25" thickBot="1" x14ac:dyDescent="0.3">
      <c r="A693" s="3" t="s">
        <v>321</v>
      </c>
      <c r="B693" s="3" t="s">
        <v>655</v>
      </c>
      <c r="C693" s="3">
        <v>95589</v>
      </c>
      <c r="D693" s="3" t="s">
        <v>84</v>
      </c>
      <c r="E693" s="3">
        <v>22</v>
      </c>
      <c r="F693" s="4">
        <v>30.8</v>
      </c>
      <c r="G693" s="4">
        <v>0</v>
      </c>
      <c r="H693" s="2" t="str">
        <f t="shared" si="12"/>
        <v>September</v>
      </c>
    </row>
    <row r="694" spans="1:8" ht="29.25" thickBot="1" x14ac:dyDescent="0.3">
      <c r="A694" s="3" t="s">
        <v>321</v>
      </c>
      <c r="B694" s="3" t="s">
        <v>655</v>
      </c>
      <c r="C694" s="3">
        <v>401</v>
      </c>
      <c r="D694" s="3" t="s">
        <v>398</v>
      </c>
      <c r="E694" s="3">
        <v>2</v>
      </c>
      <c r="F694" s="4">
        <v>4.58</v>
      </c>
      <c r="G694" s="4">
        <v>0</v>
      </c>
      <c r="H694" s="2" t="str">
        <f t="shared" si="12"/>
        <v>September</v>
      </c>
    </row>
    <row r="695" spans="1:8" ht="29.25" thickBot="1" x14ac:dyDescent="0.3">
      <c r="A695" s="3" t="s">
        <v>321</v>
      </c>
      <c r="B695" s="3" t="s">
        <v>655</v>
      </c>
      <c r="C695" s="3">
        <v>1246</v>
      </c>
      <c r="D695" s="3" t="s">
        <v>402</v>
      </c>
      <c r="E695" s="3">
        <v>11</v>
      </c>
      <c r="F695" s="4">
        <v>16.5</v>
      </c>
      <c r="G695" s="4">
        <v>0</v>
      </c>
      <c r="H695" s="2" t="str">
        <f t="shared" si="12"/>
        <v>September</v>
      </c>
    </row>
    <row r="696" spans="1:8" ht="29.25" thickBot="1" x14ac:dyDescent="0.3">
      <c r="A696" s="3" t="s">
        <v>321</v>
      </c>
      <c r="B696" s="3" t="s">
        <v>655</v>
      </c>
      <c r="C696" s="3">
        <v>436</v>
      </c>
      <c r="D696" s="3" t="s">
        <v>403</v>
      </c>
      <c r="E696" s="3">
        <v>1</v>
      </c>
      <c r="F696" s="4">
        <v>2.4900000000000002</v>
      </c>
      <c r="G696" s="4">
        <v>0</v>
      </c>
      <c r="H696" s="2" t="str">
        <f t="shared" si="12"/>
        <v>September</v>
      </c>
    </row>
    <row r="697" spans="1:8" ht="29.25" thickBot="1" x14ac:dyDescent="0.3">
      <c r="A697" s="3" t="s">
        <v>321</v>
      </c>
      <c r="B697" s="3" t="s">
        <v>655</v>
      </c>
      <c r="C697" s="3">
        <v>467</v>
      </c>
      <c r="D697" s="3" t="s">
        <v>85</v>
      </c>
      <c r="E697" s="3">
        <v>8</v>
      </c>
      <c r="F697" s="4">
        <v>8.8000000000000007</v>
      </c>
      <c r="G697" s="4">
        <v>0</v>
      </c>
      <c r="H697" s="2" t="str">
        <f t="shared" si="12"/>
        <v>September</v>
      </c>
    </row>
    <row r="698" spans="1:8" ht="43.5" thickBot="1" x14ac:dyDescent="0.3">
      <c r="A698" s="3" t="s">
        <v>321</v>
      </c>
      <c r="B698" s="3" t="s">
        <v>655</v>
      </c>
      <c r="C698" s="3">
        <v>460</v>
      </c>
      <c r="D698" s="3" t="s">
        <v>404</v>
      </c>
      <c r="E698" s="3">
        <v>1</v>
      </c>
      <c r="F698" s="4">
        <v>2.4900000000000002</v>
      </c>
      <c r="G698" s="4">
        <v>0</v>
      </c>
      <c r="H698" s="2" t="str">
        <f t="shared" si="12"/>
        <v>September</v>
      </c>
    </row>
    <row r="699" spans="1:8" ht="43.5" thickBot="1" x14ac:dyDescent="0.3">
      <c r="A699" s="3" t="s">
        <v>321</v>
      </c>
      <c r="B699" s="3" t="s">
        <v>655</v>
      </c>
      <c r="C699" s="3">
        <v>477</v>
      </c>
      <c r="D699" s="3" t="s">
        <v>86</v>
      </c>
      <c r="E699" s="3">
        <v>10</v>
      </c>
      <c r="F699" s="4">
        <v>11</v>
      </c>
      <c r="G699" s="4">
        <v>0</v>
      </c>
      <c r="H699" s="2" t="str">
        <f t="shared" si="12"/>
        <v>September</v>
      </c>
    </row>
    <row r="700" spans="1:8" ht="29.25" thickBot="1" x14ac:dyDescent="0.3">
      <c r="A700" s="3" t="s">
        <v>321</v>
      </c>
      <c r="B700" s="3" t="s">
        <v>655</v>
      </c>
      <c r="C700" s="3">
        <v>25896</v>
      </c>
      <c r="D700" s="3" t="s">
        <v>405</v>
      </c>
      <c r="E700" s="3">
        <v>11</v>
      </c>
      <c r="F700" s="4">
        <v>12.1</v>
      </c>
      <c r="G700" s="4">
        <v>0</v>
      </c>
      <c r="H700" s="2" t="str">
        <f t="shared" si="12"/>
        <v>September</v>
      </c>
    </row>
    <row r="701" spans="1:8" ht="29.25" thickBot="1" x14ac:dyDescent="0.3">
      <c r="A701" s="3" t="s">
        <v>321</v>
      </c>
      <c r="B701" s="3" t="s">
        <v>655</v>
      </c>
      <c r="C701" s="3">
        <v>1223</v>
      </c>
      <c r="D701" s="3" t="s">
        <v>305</v>
      </c>
      <c r="E701" s="3">
        <v>42</v>
      </c>
      <c r="F701" s="4">
        <v>46.2</v>
      </c>
      <c r="G701" s="4">
        <v>0</v>
      </c>
      <c r="H701" s="2" t="str">
        <f t="shared" si="12"/>
        <v>September</v>
      </c>
    </row>
    <row r="702" spans="1:8" ht="29.25" thickBot="1" x14ac:dyDescent="0.3">
      <c r="A702" s="3" t="s">
        <v>321</v>
      </c>
      <c r="B702" s="3" t="s">
        <v>655</v>
      </c>
      <c r="C702" s="3">
        <v>26542</v>
      </c>
      <c r="D702" s="3" t="s">
        <v>87</v>
      </c>
      <c r="E702" s="3">
        <v>5</v>
      </c>
      <c r="F702" s="4">
        <v>5.5</v>
      </c>
      <c r="G702" s="4">
        <v>0</v>
      </c>
      <c r="H702" s="2" t="str">
        <f t="shared" si="12"/>
        <v>September</v>
      </c>
    </row>
    <row r="703" spans="1:8" ht="29.25" thickBot="1" x14ac:dyDescent="0.3">
      <c r="A703" s="3" t="s">
        <v>321</v>
      </c>
      <c r="B703" s="3" t="s">
        <v>655</v>
      </c>
      <c r="C703" s="3">
        <v>26584</v>
      </c>
      <c r="D703" s="3" t="s">
        <v>406</v>
      </c>
      <c r="E703" s="3">
        <v>3</v>
      </c>
      <c r="F703" s="4">
        <v>3.3</v>
      </c>
      <c r="G703" s="4">
        <v>0</v>
      </c>
      <c r="H703" s="2" t="str">
        <f t="shared" si="12"/>
        <v>September</v>
      </c>
    </row>
    <row r="704" spans="1:8" ht="29.25" thickBot="1" x14ac:dyDescent="0.3">
      <c r="A704" s="3" t="s">
        <v>321</v>
      </c>
      <c r="B704" s="3" t="s">
        <v>655</v>
      </c>
      <c r="C704" s="3">
        <v>23</v>
      </c>
      <c r="D704" s="3" t="s">
        <v>407</v>
      </c>
      <c r="E704" s="3">
        <v>8</v>
      </c>
      <c r="F704" s="4">
        <v>20.72</v>
      </c>
      <c r="G704" s="4">
        <v>0</v>
      </c>
      <c r="H704" s="2" t="str">
        <f t="shared" si="12"/>
        <v>September</v>
      </c>
    </row>
    <row r="705" spans="1:8" ht="29.25" thickBot="1" x14ac:dyDescent="0.3">
      <c r="A705" s="3" t="s">
        <v>321</v>
      </c>
      <c r="B705" s="3" t="s">
        <v>655</v>
      </c>
      <c r="C705" s="3">
        <v>1189</v>
      </c>
      <c r="D705" s="3" t="s">
        <v>91</v>
      </c>
      <c r="E705" s="3">
        <v>33</v>
      </c>
      <c r="F705" s="4">
        <v>36.299999999999997</v>
      </c>
      <c r="G705" s="4">
        <v>0</v>
      </c>
      <c r="H705" s="2" t="str">
        <f t="shared" si="12"/>
        <v>September</v>
      </c>
    </row>
    <row r="706" spans="1:8" ht="29.25" thickBot="1" x14ac:dyDescent="0.3">
      <c r="A706" s="3" t="s">
        <v>321</v>
      </c>
      <c r="B706" s="3" t="s">
        <v>655</v>
      </c>
      <c r="C706" s="3">
        <v>4864</v>
      </c>
      <c r="D706" s="3" t="s">
        <v>288</v>
      </c>
      <c r="E706" s="3">
        <v>8</v>
      </c>
      <c r="F706" s="4">
        <v>8.8000000000000007</v>
      </c>
      <c r="G706" s="4">
        <v>0</v>
      </c>
      <c r="H706" s="2" t="str">
        <f t="shared" si="12"/>
        <v>September</v>
      </c>
    </row>
    <row r="707" spans="1:8" ht="29.25" thickBot="1" x14ac:dyDescent="0.3">
      <c r="A707" s="3" t="s">
        <v>321</v>
      </c>
      <c r="B707" s="3" t="s">
        <v>655</v>
      </c>
      <c r="C707" s="3">
        <v>407</v>
      </c>
      <c r="D707" s="3" t="s">
        <v>411</v>
      </c>
      <c r="E707" s="3">
        <v>5</v>
      </c>
      <c r="F707" s="4">
        <v>2</v>
      </c>
      <c r="G707" s="4">
        <v>0</v>
      </c>
      <c r="H707" s="2" t="str">
        <f t="shared" si="12"/>
        <v>September</v>
      </c>
    </row>
    <row r="708" spans="1:8" ht="29.25" thickBot="1" x14ac:dyDescent="0.3">
      <c r="A708" s="3" t="s">
        <v>321</v>
      </c>
      <c r="B708" s="3" t="s">
        <v>655</v>
      </c>
      <c r="C708" s="3">
        <v>400</v>
      </c>
      <c r="D708" s="3" t="s">
        <v>412</v>
      </c>
      <c r="E708" s="3">
        <v>1</v>
      </c>
      <c r="F708" s="4">
        <v>0.4</v>
      </c>
      <c r="G708" s="4">
        <v>0</v>
      </c>
      <c r="H708" s="2" t="str">
        <f t="shared" si="12"/>
        <v>September</v>
      </c>
    </row>
    <row r="709" spans="1:8" ht="29.25" thickBot="1" x14ac:dyDescent="0.3">
      <c r="A709" s="3" t="s">
        <v>321</v>
      </c>
      <c r="B709" s="3" t="s">
        <v>655</v>
      </c>
      <c r="C709" s="3">
        <v>408</v>
      </c>
      <c r="D709" s="3" t="s">
        <v>413</v>
      </c>
      <c r="E709" s="3">
        <v>30</v>
      </c>
      <c r="F709" s="4">
        <v>12</v>
      </c>
      <c r="G709" s="4">
        <v>0</v>
      </c>
      <c r="H709" s="2" t="str">
        <f t="shared" si="12"/>
        <v>September</v>
      </c>
    </row>
    <row r="710" spans="1:8" ht="29.25" thickBot="1" x14ac:dyDescent="0.3">
      <c r="A710" s="3" t="s">
        <v>321</v>
      </c>
      <c r="B710" s="3" t="s">
        <v>655</v>
      </c>
      <c r="C710" s="3">
        <v>412</v>
      </c>
      <c r="D710" s="3" t="s">
        <v>414</v>
      </c>
      <c r="E710" s="3">
        <v>22</v>
      </c>
      <c r="F710" s="4">
        <v>8.8000000000000007</v>
      </c>
      <c r="G710" s="4">
        <v>0</v>
      </c>
      <c r="H710" s="2" t="str">
        <f t="shared" si="12"/>
        <v>September</v>
      </c>
    </row>
    <row r="711" spans="1:8" ht="29.25" thickBot="1" x14ac:dyDescent="0.3">
      <c r="A711" s="3" t="s">
        <v>321</v>
      </c>
      <c r="B711" s="3" t="s">
        <v>655</v>
      </c>
      <c r="C711" s="3">
        <v>42652</v>
      </c>
      <c r="D711" s="3" t="s">
        <v>415</v>
      </c>
      <c r="E711" s="3">
        <v>3</v>
      </c>
      <c r="F711" s="4">
        <v>1.2</v>
      </c>
      <c r="G711" s="4">
        <v>0</v>
      </c>
      <c r="H711" s="2" t="str">
        <f t="shared" si="12"/>
        <v>September</v>
      </c>
    </row>
    <row r="712" spans="1:8" ht="29.25" thickBot="1" x14ac:dyDescent="0.3">
      <c r="A712" s="3" t="s">
        <v>321</v>
      </c>
      <c r="B712" s="3" t="s">
        <v>655</v>
      </c>
      <c r="C712" s="3">
        <v>4569</v>
      </c>
      <c r="D712" s="3" t="s">
        <v>416</v>
      </c>
      <c r="E712" s="3">
        <v>13</v>
      </c>
      <c r="F712" s="4">
        <v>5.2</v>
      </c>
      <c r="G712" s="4">
        <v>0</v>
      </c>
      <c r="H712" s="2" t="str">
        <f t="shared" si="12"/>
        <v>September</v>
      </c>
    </row>
    <row r="713" spans="1:8" ht="29.25" thickBot="1" x14ac:dyDescent="0.3">
      <c r="A713" s="3" t="s">
        <v>321</v>
      </c>
      <c r="B713" s="3" t="s">
        <v>655</v>
      </c>
      <c r="C713" s="3">
        <v>65877</v>
      </c>
      <c r="D713" s="3" t="s">
        <v>417</v>
      </c>
      <c r="E713" s="3">
        <v>13</v>
      </c>
      <c r="F713" s="4">
        <v>5.2</v>
      </c>
      <c r="G713" s="4">
        <v>0</v>
      </c>
      <c r="H713" s="2" t="str">
        <f t="shared" si="12"/>
        <v>September</v>
      </c>
    </row>
    <row r="714" spans="1:8" ht="29.25" thickBot="1" x14ac:dyDescent="0.3">
      <c r="A714" s="3" t="s">
        <v>321</v>
      </c>
      <c r="B714" s="3" t="s">
        <v>655</v>
      </c>
      <c r="C714" s="3">
        <v>485</v>
      </c>
      <c r="D714" s="3" t="s">
        <v>418</v>
      </c>
      <c r="E714" s="3">
        <v>9</v>
      </c>
      <c r="F714" s="4">
        <v>15.75</v>
      </c>
      <c r="G714" s="4">
        <v>0</v>
      </c>
      <c r="H714" s="2" t="str">
        <f t="shared" si="12"/>
        <v>September</v>
      </c>
    </row>
    <row r="715" spans="1:8" ht="29.25" thickBot="1" x14ac:dyDescent="0.3">
      <c r="A715" s="3" t="s">
        <v>321</v>
      </c>
      <c r="B715" s="3" t="s">
        <v>655</v>
      </c>
      <c r="C715" s="3">
        <v>481</v>
      </c>
      <c r="D715" s="3" t="s">
        <v>419</v>
      </c>
      <c r="E715" s="3">
        <v>10</v>
      </c>
      <c r="F715" s="4">
        <v>17.5</v>
      </c>
      <c r="G715" s="4">
        <v>0</v>
      </c>
      <c r="H715" s="2" t="str">
        <f t="shared" si="12"/>
        <v>September</v>
      </c>
    </row>
    <row r="716" spans="1:8" ht="29.25" thickBot="1" x14ac:dyDescent="0.3">
      <c r="A716" s="3" t="s">
        <v>321</v>
      </c>
      <c r="B716" s="3" t="s">
        <v>655</v>
      </c>
      <c r="C716" s="3">
        <v>426</v>
      </c>
      <c r="D716" s="3" t="s">
        <v>311</v>
      </c>
      <c r="E716" s="3">
        <v>13</v>
      </c>
      <c r="F716" s="4">
        <v>14.3</v>
      </c>
      <c r="G716" s="4">
        <v>0</v>
      </c>
      <c r="H716" s="2" t="str">
        <f t="shared" si="12"/>
        <v>September</v>
      </c>
    </row>
    <row r="717" spans="1:8" ht="43.5" thickBot="1" x14ac:dyDescent="0.3">
      <c r="A717" s="3" t="s">
        <v>321</v>
      </c>
      <c r="B717" s="3" t="s">
        <v>655</v>
      </c>
      <c r="C717" s="3">
        <v>430</v>
      </c>
      <c r="D717" s="3" t="s">
        <v>92</v>
      </c>
      <c r="E717" s="3">
        <v>25</v>
      </c>
      <c r="F717" s="4">
        <v>27.5</v>
      </c>
      <c r="G717" s="4">
        <v>0</v>
      </c>
      <c r="H717" s="2" t="str">
        <f t="shared" si="12"/>
        <v>September</v>
      </c>
    </row>
    <row r="718" spans="1:8" ht="29.25" thickBot="1" x14ac:dyDescent="0.3">
      <c r="A718" s="3" t="s">
        <v>321</v>
      </c>
      <c r="B718" s="3" t="s">
        <v>655</v>
      </c>
      <c r="C718" s="3">
        <v>7515</v>
      </c>
      <c r="D718" s="3" t="s">
        <v>93</v>
      </c>
      <c r="E718" s="3">
        <v>8</v>
      </c>
      <c r="F718" s="4">
        <v>8.8000000000000007</v>
      </c>
      <c r="G718" s="4">
        <v>0</v>
      </c>
      <c r="H718" s="2" t="str">
        <f t="shared" si="12"/>
        <v>September</v>
      </c>
    </row>
    <row r="719" spans="1:8" ht="29.25" thickBot="1" x14ac:dyDescent="0.3">
      <c r="A719" s="3" t="s">
        <v>321</v>
      </c>
      <c r="B719" s="3" t="s">
        <v>655</v>
      </c>
      <c r="C719" s="3">
        <v>483</v>
      </c>
      <c r="D719" s="3" t="s">
        <v>94</v>
      </c>
      <c r="E719" s="3">
        <v>3</v>
      </c>
      <c r="F719" s="4">
        <v>3.3</v>
      </c>
      <c r="G719" s="4">
        <v>0</v>
      </c>
      <c r="H719" s="2" t="str">
        <f t="shared" si="12"/>
        <v>September</v>
      </c>
    </row>
    <row r="720" spans="1:8" ht="29.25" thickBot="1" x14ac:dyDescent="0.3">
      <c r="A720" s="3" t="s">
        <v>321</v>
      </c>
      <c r="B720" s="3" t="s">
        <v>655</v>
      </c>
      <c r="C720" s="3">
        <v>1237</v>
      </c>
      <c r="D720" s="3" t="s">
        <v>421</v>
      </c>
      <c r="E720" s="3">
        <v>1</v>
      </c>
      <c r="F720" s="4">
        <v>0.2</v>
      </c>
      <c r="G720" s="4">
        <v>0</v>
      </c>
      <c r="H720" s="2" t="str">
        <f t="shared" si="12"/>
        <v>September</v>
      </c>
    </row>
    <row r="721" spans="1:8" ht="29.25" thickBot="1" x14ac:dyDescent="0.3">
      <c r="A721" s="3" t="s">
        <v>321</v>
      </c>
      <c r="B721" s="3" t="s">
        <v>655</v>
      </c>
      <c r="C721" s="3">
        <v>1131</v>
      </c>
      <c r="D721" s="3" t="s">
        <v>422</v>
      </c>
      <c r="E721" s="3">
        <v>15</v>
      </c>
      <c r="F721" s="4">
        <v>26.25</v>
      </c>
      <c r="G721" s="4">
        <v>0</v>
      </c>
      <c r="H721" s="2" t="str">
        <f t="shared" si="12"/>
        <v>September</v>
      </c>
    </row>
    <row r="722" spans="1:8" ht="29.25" thickBot="1" x14ac:dyDescent="0.3">
      <c r="A722" s="3" t="s">
        <v>321</v>
      </c>
      <c r="B722" s="3" t="s">
        <v>655</v>
      </c>
      <c r="C722" s="3">
        <v>1364</v>
      </c>
      <c r="D722" s="3" t="s">
        <v>423</v>
      </c>
      <c r="E722" s="3">
        <v>12</v>
      </c>
      <c r="F722" s="4">
        <v>16.8</v>
      </c>
      <c r="G722" s="4">
        <v>0</v>
      </c>
      <c r="H722" s="2" t="str">
        <f t="shared" si="12"/>
        <v>September</v>
      </c>
    </row>
    <row r="723" spans="1:8" ht="29.25" thickBot="1" x14ac:dyDescent="0.3">
      <c r="A723" s="3" t="s">
        <v>321</v>
      </c>
      <c r="B723" s="3" t="s">
        <v>655</v>
      </c>
      <c r="C723" s="3">
        <v>11</v>
      </c>
      <c r="D723" s="3" t="s">
        <v>424</v>
      </c>
      <c r="E723" s="3">
        <v>1</v>
      </c>
      <c r="F723" s="4">
        <v>2.85</v>
      </c>
      <c r="G723" s="4">
        <v>0</v>
      </c>
      <c r="H723" s="2" t="str">
        <f t="shared" si="12"/>
        <v>September</v>
      </c>
    </row>
    <row r="724" spans="1:8" ht="29.25" thickBot="1" x14ac:dyDescent="0.3">
      <c r="A724" s="3" t="s">
        <v>321</v>
      </c>
      <c r="B724" s="3" t="s">
        <v>655</v>
      </c>
      <c r="C724" s="3">
        <v>112</v>
      </c>
      <c r="D724" s="3" t="s">
        <v>426</v>
      </c>
      <c r="E724" s="3">
        <v>4</v>
      </c>
      <c r="F724" s="4">
        <v>3.56</v>
      </c>
      <c r="G724" s="4">
        <v>0</v>
      </c>
      <c r="H724" s="2" t="str">
        <f t="shared" si="12"/>
        <v>September</v>
      </c>
    </row>
    <row r="725" spans="1:8" ht="29.25" thickBot="1" x14ac:dyDescent="0.3">
      <c r="A725" s="3" t="s">
        <v>321</v>
      </c>
      <c r="B725" s="3" t="s">
        <v>655</v>
      </c>
      <c r="C725" s="3">
        <v>98</v>
      </c>
      <c r="D725" s="3" t="s">
        <v>427</v>
      </c>
      <c r="E725" s="3">
        <v>2</v>
      </c>
      <c r="F725" s="4">
        <v>1.78</v>
      </c>
      <c r="G725" s="4">
        <v>0</v>
      </c>
      <c r="H725" s="2" t="str">
        <f t="shared" si="12"/>
        <v>September</v>
      </c>
    </row>
    <row r="726" spans="1:8" ht="29.25" thickBot="1" x14ac:dyDescent="0.3">
      <c r="A726" s="3" t="s">
        <v>321</v>
      </c>
      <c r="B726" s="3" t="s">
        <v>655</v>
      </c>
      <c r="C726" s="3">
        <v>65258</v>
      </c>
      <c r="D726" s="3" t="s">
        <v>428</v>
      </c>
      <c r="E726" s="3">
        <v>9</v>
      </c>
      <c r="F726" s="4">
        <v>7.73</v>
      </c>
      <c r="G726" s="4">
        <v>0</v>
      </c>
      <c r="H726" s="2" t="str">
        <f t="shared" si="12"/>
        <v>September</v>
      </c>
    </row>
    <row r="727" spans="1:8" ht="29.25" thickBot="1" x14ac:dyDescent="0.3">
      <c r="A727" s="3" t="s">
        <v>321</v>
      </c>
      <c r="B727" s="3" t="s">
        <v>655</v>
      </c>
      <c r="C727" s="3">
        <v>6005</v>
      </c>
      <c r="D727" s="3" t="s">
        <v>429</v>
      </c>
      <c r="E727" s="3">
        <v>2</v>
      </c>
      <c r="F727" s="4">
        <v>1.78</v>
      </c>
      <c r="G727" s="4">
        <v>0</v>
      </c>
      <c r="H727" s="2" t="str">
        <f t="shared" si="12"/>
        <v>September</v>
      </c>
    </row>
    <row r="728" spans="1:8" ht="29.25" thickBot="1" x14ac:dyDescent="0.3">
      <c r="A728" s="3" t="s">
        <v>321</v>
      </c>
      <c r="B728" s="3" t="s">
        <v>655</v>
      </c>
      <c r="C728" s="3">
        <v>113</v>
      </c>
      <c r="D728" s="3" t="s">
        <v>430</v>
      </c>
      <c r="E728" s="3">
        <v>8</v>
      </c>
      <c r="F728" s="4">
        <v>10.78</v>
      </c>
      <c r="G728" s="4">
        <v>0</v>
      </c>
      <c r="H728" s="2" t="str">
        <f t="shared" si="12"/>
        <v>September</v>
      </c>
    </row>
    <row r="729" spans="1:8" ht="29.25" thickBot="1" x14ac:dyDescent="0.3">
      <c r="A729" s="3" t="s">
        <v>321</v>
      </c>
      <c r="B729" s="3" t="s">
        <v>655</v>
      </c>
      <c r="C729" s="3">
        <v>65485</v>
      </c>
      <c r="D729" s="3" t="s">
        <v>432</v>
      </c>
      <c r="E729" s="3">
        <v>8</v>
      </c>
      <c r="F729" s="4">
        <v>8.8000000000000007</v>
      </c>
      <c r="G729" s="4">
        <v>0</v>
      </c>
      <c r="H729" s="2" t="str">
        <f t="shared" si="12"/>
        <v>September</v>
      </c>
    </row>
    <row r="730" spans="1:8" ht="29.25" thickBot="1" x14ac:dyDescent="0.3">
      <c r="A730" s="3" t="s">
        <v>321</v>
      </c>
      <c r="B730" s="3" t="s">
        <v>655</v>
      </c>
      <c r="C730" s="3">
        <v>427</v>
      </c>
      <c r="D730" s="3" t="s">
        <v>95</v>
      </c>
      <c r="E730" s="3">
        <v>17</v>
      </c>
      <c r="F730" s="4">
        <v>18.7</v>
      </c>
      <c r="G730" s="4">
        <v>0</v>
      </c>
      <c r="H730" s="2" t="str">
        <f t="shared" si="12"/>
        <v>September</v>
      </c>
    </row>
    <row r="731" spans="1:8" ht="29.25" thickBot="1" x14ac:dyDescent="0.3">
      <c r="A731" s="3" t="s">
        <v>321</v>
      </c>
      <c r="B731" s="3" t="s">
        <v>655</v>
      </c>
      <c r="C731" s="3">
        <v>419</v>
      </c>
      <c r="D731" s="3" t="s">
        <v>96</v>
      </c>
      <c r="E731" s="3">
        <v>7</v>
      </c>
      <c r="F731" s="4">
        <v>7.7</v>
      </c>
      <c r="G731" s="4">
        <v>0</v>
      </c>
      <c r="H731" s="2" t="str">
        <f t="shared" si="12"/>
        <v>September</v>
      </c>
    </row>
    <row r="732" spans="1:8" ht="43.5" thickBot="1" x14ac:dyDescent="0.3">
      <c r="A732" s="3" t="s">
        <v>321</v>
      </c>
      <c r="B732" s="3" t="s">
        <v>655</v>
      </c>
      <c r="C732" s="3">
        <v>440</v>
      </c>
      <c r="D732" s="3" t="s">
        <v>434</v>
      </c>
      <c r="E732" s="3">
        <v>7</v>
      </c>
      <c r="F732" s="4">
        <v>18.13</v>
      </c>
      <c r="G732" s="4">
        <v>0</v>
      </c>
      <c r="H732" s="2" t="str">
        <f t="shared" si="12"/>
        <v>September</v>
      </c>
    </row>
    <row r="733" spans="1:8" ht="29.25" thickBot="1" x14ac:dyDescent="0.3">
      <c r="A733" s="3" t="s">
        <v>321</v>
      </c>
      <c r="B733" s="3" t="s">
        <v>655</v>
      </c>
      <c r="C733" s="3">
        <v>4654</v>
      </c>
      <c r="D733" s="3" t="s">
        <v>435</v>
      </c>
      <c r="E733" s="3">
        <v>3</v>
      </c>
      <c r="F733" s="4">
        <v>8.5500000000000007</v>
      </c>
      <c r="G733" s="4">
        <v>0</v>
      </c>
      <c r="H733" s="2" t="str">
        <f t="shared" si="12"/>
        <v>September</v>
      </c>
    </row>
    <row r="734" spans="1:8" ht="29.25" thickBot="1" x14ac:dyDescent="0.3">
      <c r="A734" s="3" t="s">
        <v>321</v>
      </c>
      <c r="B734" s="3" t="s">
        <v>655</v>
      </c>
      <c r="C734" s="3">
        <v>493</v>
      </c>
      <c r="D734" s="3" t="s">
        <v>436</v>
      </c>
      <c r="E734" s="3">
        <v>6</v>
      </c>
      <c r="F734" s="4">
        <v>17.100000000000001</v>
      </c>
      <c r="G734" s="4">
        <v>0</v>
      </c>
      <c r="H734" s="2" t="str">
        <f t="shared" si="12"/>
        <v>September</v>
      </c>
    </row>
    <row r="735" spans="1:8" ht="29.25" thickBot="1" x14ac:dyDescent="0.3">
      <c r="A735" s="3" t="s">
        <v>321</v>
      </c>
      <c r="B735" s="3" t="s">
        <v>655</v>
      </c>
      <c r="C735" s="3">
        <v>417</v>
      </c>
      <c r="D735" s="3" t="s">
        <v>97</v>
      </c>
      <c r="E735" s="3">
        <v>43</v>
      </c>
      <c r="F735" s="4">
        <v>47.3</v>
      </c>
      <c r="G735" s="4">
        <v>0</v>
      </c>
      <c r="H735" s="2" t="str">
        <f t="shared" si="12"/>
        <v>September</v>
      </c>
    </row>
    <row r="736" spans="1:8" ht="29.25" thickBot="1" x14ac:dyDescent="0.3">
      <c r="A736" s="3" t="s">
        <v>321</v>
      </c>
      <c r="B736" s="3" t="s">
        <v>655</v>
      </c>
      <c r="C736" s="3">
        <v>16</v>
      </c>
      <c r="D736" s="3" t="s">
        <v>437</v>
      </c>
      <c r="E736" s="3">
        <v>3</v>
      </c>
      <c r="F736" s="4">
        <v>8.5500000000000007</v>
      </c>
      <c r="G736" s="4">
        <v>0</v>
      </c>
      <c r="H736" s="2" t="str">
        <f t="shared" si="12"/>
        <v>September</v>
      </c>
    </row>
    <row r="737" spans="1:8" ht="29.25" thickBot="1" x14ac:dyDescent="0.3">
      <c r="A737" s="3" t="s">
        <v>321</v>
      </c>
      <c r="B737" s="3" t="s">
        <v>655</v>
      </c>
      <c r="C737" s="3">
        <v>72441</v>
      </c>
      <c r="D737" s="3" t="s">
        <v>438</v>
      </c>
      <c r="E737" s="3">
        <v>14</v>
      </c>
      <c r="F737" s="4">
        <v>15.4</v>
      </c>
      <c r="G737" s="4">
        <v>0</v>
      </c>
      <c r="H737" s="2" t="str">
        <f t="shared" si="12"/>
        <v>September</v>
      </c>
    </row>
    <row r="738" spans="1:8" ht="29.25" thickBot="1" x14ac:dyDescent="0.3">
      <c r="A738" s="3" t="s">
        <v>321</v>
      </c>
      <c r="B738" s="3" t="s">
        <v>655</v>
      </c>
      <c r="C738" s="3">
        <v>9876</v>
      </c>
      <c r="D738" s="3" t="s">
        <v>98</v>
      </c>
      <c r="E738" s="3">
        <v>26</v>
      </c>
      <c r="F738" s="4">
        <v>28.6</v>
      </c>
      <c r="G738" s="4">
        <v>0</v>
      </c>
      <c r="H738" s="2" t="str">
        <f t="shared" si="12"/>
        <v>September</v>
      </c>
    </row>
    <row r="739" spans="1:8" ht="29.25" thickBot="1" x14ac:dyDescent="0.3">
      <c r="A739" s="3" t="s">
        <v>321</v>
      </c>
      <c r="B739" s="3" t="s">
        <v>655</v>
      </c>
      <c r="C739" s="3">
        <v>117</v>
      </c>
      <c r="D739" s="3" t="s">
        <v>439</v>
      </c>
      <c r="E739" s="3">
        <v>4</v>
      </c>
      <c r="F739" s="4">
        <v>10.36</v>
      </c>
      <c r="G739" s="4">
        <v>0</v>
      </c>
      <c r="H739" s="2" t="str">
        <f t="shared" si="12"/>
        <v>September</v>
      </c>
    </row>
    <row r="740" spans="1:8" ht="29.25" thickBot="1" x14ac:dyDescent="0.3">
      <c r="A740" s="3" t="s">
        <v>321</v>
      </c>
      <c r="B740" s="3" t="s">
        <v>655</v>
      </c>
      <c r="C740" s="3">
        <v>72323</v>
      </c>
      <c r="D740" s="3" t="s">
        <v>440</v>
      </c>
      <c r="E740" s="3">
        <v>11</v>
      </c>
      <c r="F740" s="4">
        <v>12.1</v>
      </c>
      <c r="G740" s="4">
        <v>0</v>
      </c>
      <c r="H740" s="2" t="str">
        <f t="shared" si="12"/>
        <v>September</v>
      </c>
    </row>
    <row r="741" spans="1:8" ht="43.5" thickBot="1" x14ac:dyDescent="0.3">
      <c r="A741" s="3" t="s">
        <v>321</v>
      </c>
      <c r="B741" s="3" t="s">
        <v>655</v>
      </c>
      <c r="C741" s="3">
        <v>1229</v>
      </c>
      <c r="D741" s="3" t="s">
        <v>441</v>
      </c>
      <c r="E741" s="3">
        <v>5</v>
      </c>
      <c r="F741" s="4">
        <v>2</v>
      </c>
      <c r="G741" s="4">
        <v>0</v>
      </c>
      <c r="H741" s="2" t="str">
        <f t="shared" si="12"/>
        <v>September</v>
      </c>
    </row>
    <row r="742" spans="1:8" ht="29.25" thickBot="1" x14ac:dyDescent="0.3">
      <c r="A742" s="3" t="s">
        <v>321</v>
      </c>
      <c r="B742" s="3" t="s">
        <v>655</v>
      </c>
      <c r="C742" s="3">
        <v>1240</v>
      </c>
      <c r="D742" s="3" t="s">
        <v>442</v>
      </c>
      <c r="E742" s="3">
        <v>37</v>
      </c>
      <c r="F742" s="4">
        <v>5.55</v>
      </c>
      <c r="G742" s="4">
        <v>0</v>
      </c>
      <c r="H742" s="2" t="str">
        <f t="shared" si="12"/>
        <v>September</v>
      </c>
    </row>
    <row r="743" spans="1:8" ht="29.25" thickBot="1" x14ac:dyDescent="0.3">
      <c r="A743" s="3" t="s">
        <v>321</v>
      </c>
      <c r="B743" s="3" t="s">
        <v>655</v>
      </c>
      <c r="C743" s="3">
        <v>429</v>
      </c>
      <c r="D743" s="3" t="s">
        <v>99</v>
      </c>
      <c r="E743" s="3">
        <v>19</v>
      </c>
      <c r="F743" s="4">
        <v>20.9</v>
      </c>
      <c r="G743" s="4">
        <v>0</v>
      </c>
      <c r="H743" s="2" t="str">
        <f t="shared" ref="H743:H806" si="13">"September"</f>
        <v>September</v>
      </c>
    </row>
    <row r="744" spans="1:8" ht="29.25" thickBot="1" x14ac:dyDescent="0.3">
      <c r="A744" s="3" t="s">
        <v>321</v>
      </c>
      <c r="B744" s="3" t="s">
        <v>100</v>
      </c>
      <c r="C744" s="3">
        <v>655</v>
      </c>
      <c r="D744" s="3" t="s">
        <v>101</v>
      </c>
      <c r="E744" s="3">
        <v>39</v>
      </c>
      <c r="F744" s="4">
        <v>39</v>
      </c>
      <c r="G744" s="4">
        <v>0</v>
      </c>
      <c r="H744" s="2" t="str">
        <f t="shared" si="13"/>
        <v>September</v>
      </c>
    </row>
    <row r="745" spans="1:8" ht="29.25" thickBot="1" x14ac:dyDescent="0.3">
      <c r="A745" s="3" t="s">
        <v>321</v>
      </c>
      <c r="B745" s="3" t="s">
        <v>100</v>
      </c>
      <c r="C745" s="3">
        <v>165</v>
      </c>
      <c r="D745" s="3" t="s">
        <v>445</v>
      </c>
      <c r="E745" s="3">
        <v>4</v>
      </c>
      <c r="F745" s="4">
        <v>7.96</v>
      </c>
      <c r="G745" s="4">
        <v>0</v>
      </c>
      <c r="H745" s="2" t="str">
        <f t="shared" si="13"/>
        <v>September</v>
      </c>
    </row>
    <row r="746" spans="1:8" ht="29.25" thickBot="1" x14ac:dyDescent="0.3">
      <c r="A746" s="3" t="s">
        <v>321</v>
      </c>
      <c r="B746" s="3" t="s">
        <v>100</v>
      </c>
      <c r="C746" s="3">
        <v>654</v>
      </c>
      <c r="D746" s="3" t="s">
        <v>104</v>
      </c>
      <c r="E746" s="3">
        <v>44</v>
      </c>
      <c r="F746" s="4">
        <v>44</v>
      </c>
      <c r="G746" s="4">
        <v>0</v>
      </c>
      <c r="H746" s="2" t="str">
        <f t="shared" si="13"/>
        <v>September</v>
      </c>
    </row>
    <row r="747" spans="1:8" ht="29.25" thickBot="1" x14ac:dyDescent="0.3">
      <c r="A747" s="3" t="s">
        <v>321</v>
      </c>
      <c r="B747" s="3" t="s">
        <v>100</v>
      </c>
      <c r="C747" s="3">
        <v>651</v>
      </c>
      <c r="D747" s="3" t="s">
        <v>105</v>
      </c>
      <c r="E747" s="3">
        <v>11</v>
      </c>
      <c r="F747" s="4">
        <v>1.1000000000000001</v>
      </c>
      <c r="G747" s="4">
        <v>0</v>
      </c>
      <c r="H747" s="2" t="str">
        <f t="shared" si="13"/>
        <v>September</v>
      </c>
    </row>
    <row r="748" spans="1:8" ht="29.25" thickBot="1" x14ac:dyDescent="0.3">
      <c r="A748" s="3" t="s">
        <v>321</v>
      </c>
      <c r="B748" s="3" t="s">
        <v>100</v>
      </c>
      <c r="C748" s="3">
        <v>652</v>
      </c>
      <c r="D748" s="3" t="s">
        <v>106</v>
      </c>
      <c r="E748" s="3">
        <v>114</v>
      </c>
      <c r="F748" s="4">
        <v>57</v>
      </c>
      <c r="G748" s="4">
        <v>0</v>
      </c>
      <c r="H748" s="2" t="str">
        <f t="shared" si="13"/>
        <v>September</v>
      </c>
    </row>
    <row r="749" spans="1:8" ht="29.25" thickBot="1" x14ac:dyDescent="0.3">
      <c r="A749" s="3" t="s">
        <v>321</v>
      </c>
      <c r="B749" s="3" t="s">
        <v>100</v>
      </c>
      <c r="C749" s="3">
        <v>154</v>
      </c>
      <c r="D749" s="3" t="s">
        <v>446</v>
      </c>
      <c r="E749" s="3">
        <v>5</v>
      </c>
      <c r="F749" s="4">
        <v>9.4499999999999993</v>
      </c>
      <c r="G749" s="4">
        <v>0</v>
      </c>
      <c r="H749" s="2" t="str">
        <f t="shared" si="13"/>
        <v>September</v>
      </c>
    </row>
    <row r="750" spans="1:8" ht="29.25" thickBot="1" x14ac:dyDescent="0.3">
      <c r="A750" s="3" t="s">
        <v>321</v>
      </c>
      <c r="B750" s="3" t="s">
        <v>100</v>
      </c>
      <c r="C750" s="3">
        <v>1908</v>
      </c>
      <c r="D750" s="3" t="s">
        <v>107</v>
      </c>
      <c r="E750" s="3">
        <v>47</v>
      </c>
      <c r="F750" s="4">
        <v>75.2</v>
      </c>
      <c r="G750" s="4">
        <v>0</v>
      </c>
      <c r="H750" s="2" t="str">
        <f t="shared" si="13"/>
        <v>September</v>
      </c>
    </row>
    <row r="751" spans="1:8" ht="29.25" thickBot="1" x14ac:dyDescent="0.3">
      <c r="A751" s="3" t="s">
        <v>321</v>
      </c>
      <c r="B751" s="3" t="s">
        <v>100</v>
      </c>
      <c r="C751" s="3">
        <v>23895</v>
      </c>
      <c r="D751" s="3" t="s">
        <v>306</v>
      </c>
      <c r="E751" s="3">
        <v>113</v>
      </c>
      <c r="F751" s="4">
        <v>50.85</v>
      </c>
      <c r="G751" s="4">
        <v>0</v>
      </c>
      <c r="H751" s="2" t="str">
        <f t="shared" si="13"/>
        <v>September</v>
      </c>
    </row>
    <row r="752" spans="1:8" ht="29.25" thickBot="1" x14ac:dyDescent="0.3">
      <c r="A752" s="3" t="s">
        <v>321</v>
      </c>
      <c r="B752" s="3" t="s">
        <v>100</v>
      </c>
      <c r="C752" s="3">
        <v>4225</v>
      </c>
      <c r="D752" s="3" t="s">
        <v>108</v>
      </c>
      <c r="E752" s="3">
        <v>85</v>
      </c>
      <c r="F752" s="4">
        <v>38.25</v>
      </c>
      <c r="G752" s="4">
        <v>0</v>
      </c>
      <c r="H752" s="2" t="str">
        <f t="shared" si="13"/>
        <v>September</v>
      </c>
    </row>
    <row r="753" spans="1:8" ht="29.25" thickBot="1" x14ac:dyDescent="0.3">
      <c r="A753" s="3" t="s">
        <v>321</v>
      </c>
      <c r="B753" s="3" t="s">
        <v>100</v>
      </c>
      <c r="C753" s="3">
        <v>660</v>
      </c>
      <c r="D753" s="3" t="s">
        <v>109</v>
      </c>
      <c r="E753" s="3">
        <v>71</v>
      </c>
      <c r="F753" s="4">
        <v>248.5</v>
      </c>
      <c r="G753" s="4">
        <v>0</v>
      </c>
      <c r="H753" s="2" t="str">
        <f t="shared" si="13"/>
        <v>September</v>
      </c>
    </row>
    <row r="754" spans="1:8" ht="29.25" thickBot="1" x14ac:dyDescent="0.3">
      <c r="A754" s="3" t="s">
        <v>321</v>
      </c>
      <c r="B754" s="3" t="s">
        <v>100</v>
      </c>
      <c r="C754" s="3">
        <v>48758</v>
      </c>
      <c r="D754" s="3" t="s">
        <v>110</v>
      </c>
      <c r="E754" s="3">
        <v>35</v>
      </c>
      <c r="F754" s="4">
        <v>54.25</v>
      </c>
      <c r="G754" s="4">
        <v>0</v>
      </c>
      <c r="H754" s="2" t="str">
        <f t="shared" si="13"/>
        <v>September</v>
      </c>
    </row>
    <row r="755" spans="1:8" ht="29.25" thickBot="1" x14ac:dyDescent="0.3">
      <c r="A755" s="3" t="s">
        <v>321</v>
      </c>
      <c r="B755" s="3" t="s">
        <v>100</v>
      </c>
      <c r="C755" s="3">
        <v>45877</v>
      </c>
      <c r="D755" s="3" t="s">
        <v>448</v>
      </c>
      <c r="E755" s="3">
        <v>6</v>
      </c>
      <c r="F755" s="4">
        <v>10.25</v>
      </c>
      <c r="G755" s="4">
        <v>0</v>
      </c>
      <c r="H755" s="2" t="str">
        <f t="shared" si="13"/>
        <v>September</v>
      </c>
    </row>
    <row r="756" spans="1:8" ht="29.25" thickBot="1" x14ac:dyDescent="0.3">
      <c r="A756" s="3" t="s">
        <v>321</v>
      </c>
      <c r="B756" s="3" t="s">
        <v>659</v>
      </c>
      <c r="C756" s="3">
        <v>94586</v>
      </c>
      <c r="D756" s="3" t="s">
        <v>450</v>
      </c>
      <c r="E756" s="3">
        <v>19</v>
      </c>
      <c r="F756" s="4">
        <v>26.6</v>
      </c>
      <c r="G756" s="4">
        <v>0</v>
      </c>
      <c r="H756" s="2" t="str">
        <f t="shared" si="13"/>
        <v>September</v>
      </c>
    </row>
    <row r="757" spans="1:8" ht="29.25" thickBot="1" x14ac:dyDescent="0.3">
      <c r="A757" s="3" t="s">
        <v>321</v>
      </c>
      <c r="B757" s="3" t="s">
        <v>659</v>
      </c>
      <c r="C757" s="3">
        <v>1574</v>
      </c>
      <c r="D757" s="3" t="s">
        <v>451</v>
      </c>
      <c r="E757" s="3">
        <v>1</v>
      </c>
      <c r="F757" s="4">
        <v>1.5</v>
      </c>
      <c r="G757" s="4">
        <v>0</v>
      </c>
      <c r="H757" s="2" t="str">
        <f t="shared" si="13"/>
        <v>September</v>
      </c>
    </row>
    <row r="758" spans="1:8" ht="29.25" thickBot="1" x14ac:dyDescent="0.3">
      <c r="A758" s="3" t="s">
        <v>321</v>
      </c>
      <c r="B758" s="3" t="s">
        <v>659</v>
      </c>
      <c r="C758" s="3">
        <v>143</v>
      </c>
      <c r="D758" s="3" t="s">
        <v>452</v>
      </c>
      <c r="E758" s="3">
        <v>6</v>
      </c>
      <c r="F758" s="4">
        <v>7.5</v>
      </c>
      <c r="G758" s="4">
        <v>0</v>
      </c>
      <c r="H758" s="2" t="str">
        <f t="shared" si="13"/>
        <v>September</v>
      </c>
    </row>
    <row r="759" spans="1:8" ht="29.25" thickBot="1" x14ac:dyDescent="0.3">
      <c r="A759" s="3" t="s">
        <v>321</v>
      </c>
      <c r="B759" s="3" t="s">
        <v>659</v>
      </c>
      <c r="C759" s="3">
        <v>1.25</v>
      </c>
      <c r="D759" s="3" t="s">
        <v>111</v>
      </c>
      <c r="E759" s="3">
        <v>4</v>
      </c>
      <c r="F759" s="4">
        <v>5</v>
      </c>
      <c r="G759" s="4">
        <v>0</v>
      </c>
      <c r="H759" s="2" t="str">
        <f t="shared" si="13"/>
        <v>September</v>
      </c>
    </row>
    <row r="760" spans="1:8" ht="29.25" thickBot="1" x14ac:dyDescent="0.3">
      <c r="A760" s="3" t="s">
        <v>321</v>
      </c>
      <c r="B760" s="3" t="s">
        <v>659</v>
      </c>
      <c r="C760" s="3">
        <v>147</v>
      </c>
      <c r="D760" s="3" t="s">
        <v>112</v>
      </c>
      <c r="E760" s="3">
        <v>9</v>
      </c>
      <c r="F760" s="4">
        <v>11.25</v>
      </c>
      <c r="G760" s="4">
        <v>0</v>
      </c>
      <c r="H760" s="2" t="str">
        <f t="shared" si="13"/>
        <v>September</v>
      </c>
    </row>
    <row r="761" spans="1:8" ht="29.25" thickBot="1" x14ac:dyDescent="0.3">
      <c r="A761" s="3" t="s">
        <v>321</v>
      </c>
      <c r="B761" s="3" t="s">
        <v>659</v>
      </c>
      <c r="C761" s="3">
        <v>144</v>
      </c>
      <c r="D761" s="3" t="s">
        <v>113</v>
      </c>
      <c r="E761" s="3">
        <v>20</v>
      </c>
      <c r="F761" s="4">
        <v>25</v>
      </c>
      <c r="G761" s="4">
        <v>0</v>
      </c>
      <c r="H761" s="2" t="str">
        <f t="shared" si="13"/>
        <v>September</v>
      </c>
    </row>
    <row r="762" spans="1:8" ht="29.25" thickBot="1" x14ac:dyDescent="0.3">
      <c r="A762" s="3" t="s">
        <v>321</v>
      </c>
      <c r="B762" s="3" t="s">
        <v>659</v>
      </c>
      <c r="C762" s="3">
        <v>146</v>
      </c>
      <c r="D762" s="3" t="s">
        <v>114</v>
      </c>
      <c r="E762" s="3">
        <v>3</v>
      </c>
      <c r="F762" s="4">
        <v>3.75</v>
      </c>
      <c r="G762" s="4">
        <v>0</v>
      </c>
      <c r="H762" s="2" t="str">
        <f t="shared" si="13"/>
        <v>September</v>
      </c>
    </row>
    <row r="763" spans="1:8" ht="29.25" thickBot="1" x14ac:dyDescent="0.3">
      <c r="A763" s="3" t="s">
        <v>321</v>
      </c>
      <c r="B763" s="3" t="s">
        <v>659</v>
      </c>
      <c r="C763" s="3">
        <v>145</v>
      </c>
      <c r="D763" s="3" t="s">
        <v>115</v>
      </c>
      <c r="E763" s="3">
        <v>27</v>
      </c>
      <c r="F763" s="4">
        <v>33.75</v>
      </c>
      <c r="G763" s="4">
        <v>0</v>
      </c>
      <c r="H763" s="2" t="str">
        <f t="shared" si="13"/>
        <v>September</v>
      </c>
    </row>
    <row r="764" spans="1:8" ht="29.25" thickBot="1" x14ac:dyDescent="0.3">
      <c r="A764" s="3" t="s">
        <v>321</v>
      </c>
      <c r="B764" s="3" t="s">
        <v>659</v>
      </c>
      <c r="C764" s="3">
        <v>75265</v>
      </c>
      <c r="D764" s="3" t="s">
        <v>454</v>
      </c>
      <c r="E764" s="3">
        <v>5</v>
      </c>
      <c r="F764" s="4">
        <v>7</v>
      </c>
      <c r="G764" s="4">
        <v>0</v>
      </c>
      <c r="H764" s="2" t="str">
        <f t="shared" si="13"/>
        <v>September</v>
      </c>
    </row>
    <row r="765" spans="1:8" ht="29.25" thickBot="1" x14ac:dyDescent="0.3">
      <c r="A765" s="3" t="s">
        <v>321</v>
      </c>
      <c r="B765" s="3" t="s">
        <v>659</v>
      </c>
      <c r="C765" s="3">
        <v>54325</v>
      </c>
      <c r="D765" s="3" t="s">
        <v>455</v>
      </c>
      <c r="E765" s="3">
        <v>4</v>
      </c>
      <c r="F765" s="4">
        <v>5.6</v>
      </c>
      <c r="G765" s="4">
        <v>0</v>
      </c>
      <c r="H765" s="2" t="str">
        <f t="shared" si="13"/>
        <v>September</v>
      </c>
    </row>
    <row r="766" spans="1:8" ht="29.25" thickBot="1" x14ac:dyDescent="0.3">
      <c r="A766" s="3" t="s">
        <v>321</v>
      </c>
      <c r="B766" s="3" t="s">
        <v>659</v>
      </c>
      <c r="C766" s="3">
        <v>1187</v>
      </c>
      <c r="D766" s="3" t="s">
        <v>116</v>
      </c>
      <c r="E766" s="3">
        <v>10</v>
      </c>
      <c r="F766" s="4">
        <v>22</v>
      </c>
      <c r="G766" s="4">
        <v>2.09</v>
      </c>
      <c r="H766" s="2" t="str">
        <f t="shared" si="13"/>
        <v>September</v>
      </c>
    </row>
    <row r="767" spans="1:8" ht="29.25" thickBot="1" x14ac:dyDescent="0.3">
      <c r="A767" s="3" t="s">
        <v>321</v>
      </c>
      <c r="B767" s="3" t="s">
        <v>659</v>
      </c>
      <c r="C767" s="3">
        <v>32326</v>
      </c>
      <c r="D767" s="3" t="s">
        <v>458</v>
      </c>
      <c r="E767" s="3">
        <v>5</v>
      </c>
      <c r="F767" s="4">
        <v>7.45</v>
      </c>
      <c r="G767" s="4">
        <v>0</v>
      </c>
      <c r="H767" s="2" t="str">
        <f t="shared" si="13"/>
        <v>September</v>
      </c>
    </row>
    <row r="768" spans="1:8" ht="29.25" thickBot="1" x14ac:dyDescent="0.3">
      <c r="A768" s="3" t="s">
        <v>321</v>
      </c>
      <c r="B768" s="3" t="s">
        <v>659</v>
      </c>
      <c r="C768" s="3">
        <v>1188</v>
      </c>
      <c r="D768" s="3" t="s">
        <v>459</v>
      </c>
      <c r="E768" s="3">
        <v>3</v>
      </c>
      <c r="F768" s="4">
        <v>4.8</v>
      </c>
      <c r="G768" s="4">
        <v>0</v>
      </c>
      <c r="H768" s="2" t="str">
        <f t="shared" si="13"/>
        <v>September</v>
      </c>
    </row>
    <row r="769" spans="1:8" ht="43.5" thickBot="1" x14ac:dyDescent="0.3">
      <c r="A769" s="3" t="s">
        <v>321</v>
      </c>
      <c r="B769" s="3" t="s">
        <v>659</v>
      </c>
      <c r="C769" s="3">
        <v>26723</v>
      </c>
      <c r="D769" s="3" t="s">
        <v>460</v>
      </c>
      <c r="E769" s="3">
        <v>3</v>
      </c>
      <c r="F769" s="4">
        <v>4.8</v>
      </c>
      <c r="G769" s="4">
        <v>0</v>
      </c>
      <c r="H769" s="2" t="str">
        <f t="shared" si="13"/>
        <v>September</v>
      </c>
    </row>
    <row r="770" spans="1:8" ht="29.25" thickBot="1" x14ac:dyDescent="0.3">
      <c r="A770" s="3" t="s">
        <v>321</v>
      </c>
      <c r="B770" s="3" t="s">
        <v>659</v>
      </c>
      <c r="C770" s="3">
        <v>987</v>
      </c>
      <c r="D770" s="3" t="s">
        <v>461</v>
      </c>
      <c r="E770" s="3">
        <v>8</v>
      </c>
      <c r="F770" s="4">
        <v>12.8</v>
      </c>
      <c r="G770" s="4">
        <v>0</v>
      </c>
      <c r="H770" s="2" t="str">
        <f t="shared" si="13"/>
        <v>September</v>
      </c>
    </row>
    <row r="771" spans="1:8" ht="29.25" thickBot="1" x14ac:dyDescent="0.3">
      <c r="A771" s="3" t="s">
        <v>321</v>
      </c>
      <c r="B771" s="3" t="s">
        <v>659</v>
      </c>
      <c r="C771" s="3">
        <v>78695</v>
      </c>
      <c r="D771" s="3" t="s">
        <v>462</v>
      </c>
      <c r="E771" s="3">
        <v>18</v>
      </c>
      <c r="F771" s="4">
        <v>28.8</v>
      </c>
      <c r="G771" s="4">
        <v>0</v>
      </c>
      <c r="H771" s="2" t="str">
        <f t="shared" si="13"/>
        <v>September</v>
      </c>
    </row>
    <row r="772" spans="1:8" ht="29.25" thickBot="1" x14ac:dyDescent="0.3">
      <c r="A772" s="3" t="s">
        <v>321</v>
      </c>
      <c r="B772" s="3" t="s">
        <v>659</v>
      </c>
      <c r="C772" s="3">
        <v>567</v>
      </c>
      <c r="D772" s="3" t="s">
        <v>463</v>
      </c>
      <c r="E772" s="3">
        <v>19</v>
      </c>
      <c r="F772" s="4">
        <v>30.4</v>
      </c>
      <c r="G772" s="4">
        <v>0</v>
      </c>
      <c r="H772" s="2" t="str">
        <f t="shared" si="13"/>
        <v>September</v>
      </c>
    </row>
    <row r="773" spans="1:8" ht="43.5" thickBot="1" x14ac:dyDescent="0.3">
      <c r="A773" s="3" t="s">
        <v>321</v>
      </c>
      <c r="B773" s="3" t="s">
        <v>659</v>
      </c>
      <c r="C773" s="3">
        <v>133</v>
      </c>
      <c r="D773" s="3" t="s">
        <v>117</v>
      </c>
      <c r="E773" s="3">
        <v>3</v>
      </c>
      <c r="F773" s="4">
        <v>5.25</v>
      </c>
      <c r="G773" s="4">
        <v>0</v>
      </c>
      <c r="H773" s="2" t="str">
        <f t="shared" si="13"/>
        <v>September</v>
      </c>
    </row>
    <row r="774" spans="1:8" ht="29.25" thickBot="1" x14ac:dyDescent="0.3">
      <c r="A774" s="3" t="s">
        <v>321</v>
      </c>
      <c r="B774" s="3" t="s">
        <v>659</v>
      </c>
      <c r="C774" s="3">
        <v>94049</v>
      </c>
      <c r="D774" s="3" t="s">
        <v>336</v>
      </c>
      <c r="E774" s="3">
        <v>20</v>
      </c>
      <c r="F774" s="4">
        <v>35</v>
      </c>
      <c r="G774" s="4">
        <v>0</v>
      </c>
      <c r="H774" s="2" t="str">
        <f t="shared" si="13"/>
        <v>September</v>
      </c>
    </row>
    <row r="775" spans="1:8" ht="43.5" thickBot="1" x14ac:dyDescent="0.3">
      <c r="A775" s="3" t="s">
        <v>321</v>
      </c>
      <c r="B775" s="3" t="s">
        <v>659</v>
      </c>
      <c r="C775" s="3">
        <v>404</v>
      </c>
      <c r="D775" s="3" t="s">
        <v>118</v>
      </c>
      <c r="E775" s="3">
        <v>21</v>
      </c>
      <c r="F775" s="4">
        <v>36.75</v>
      </c>
      <c r="G775" s="4">
        <v>0</v>
      </c>
      <c r="H775" s="2" t="str">
        <f t="shared" si="13"/>
        <v>September</v>
      </c>
    </row>
    <row r="776" spans="1:8" ht="29.25" thickBot="1" x14ac:dyDescent="0.3">
      <c r="A776" s="3" t="s">
        <v>321</v>
      </c>
      <c r="B776" s="3" t="s">
        <v>659</v>
      </c>
      <c r="C776" s="3">
        <v>118</v>
      </c>
      <c r="D776" s="3" t="s">
        <v>119</v>
      </c>
      <c r="E776" s="3">
        <v>18</v>
      </c>
      <c r="F776" s="4">
        <v>31.5</v>
      </c>
      <c r="G776" s="4">
        <v>0</v>
      </c>
      <c r="H776" s="2" t="str">
        <f t="shared" si="13"/>
        <v>September</v>
      </c>
    </row>
    <row r="777" spans="1:8" ht="43.5" thickBot="1" x14ac:dyDescent="0.3">
      <c r="A777" s="3" t="s">
        <v>321</v>
      </c>
      <c r="B777" s="3" t="s">
        <v>659</v>
      </c>
      <c r="C777" s="3">
        <v>2635</v>
      </c>
      <c r="D777" s="3" t="s">
        <v>253</v>
      </c>
      <c r="E777" s="3">
        <v>3</v>
      </c>
      <c r="F777" s="4">
        <v>5.25</v>
      </c>
      <c r="G777" s="4">
        <v>0</v>
      </c>
      <c r="H777" s="2" t="str">
        <f t="shared" si="13"/>
        <v>September</v>
      </c>
    </row>
    <row r="778" spans="1:8" ht="29.25" thickBot="1" x14ac:dyDescent="0.3">
      <c r="A778" s="3" t="s">
        <v>321</v>
      </c>
      <c r="B778" s="3" t="s">
        <v>659</v>
      </c>
      <c r="C778" s="3">
        <v>5784</v>
      </c>
      <c r="D778" s="3" t="s">
        <v>465</v>
      </c>
      <c r="E778" s="3">
        <v>9</v>
      </c>
      <c r="F778" s="4">
        <v>15.75</v>
      </c>
      <c r="G778" s="4">
        <v>0</v>
      </c>
      <c r="H778" s="2" t="str">
        <f t="shared" si="13"/>
        <v>September</v>
      </c>
    </row>
    <row r="779" spans="1:8" ht="29.25" thickBot="1" x14ac:dyDescent="0.3">
      <c r="A779" s="3" t="s">
        <v>321</v>
      </c>
      <c r="B779" s="3" t="s">
        <v>659</v>
      </c>
      <c r="C779" s="3">
        <v>4560</v>
      </c>
      <c r="D779" s="3" t="s">
        <v>120</v>
      </c>
      <c r="E779" s="3">
        <v>21</v>
      </c>
      <c r="F779" s="4">
        <v>36.75</v>
      </c>
      <c r="G779" s="4">
        <v>0</v>
      </c>
      <c r="H779" s="2" t="str">
        <f t="shared" si="13"/>
        <v>September</v>
      </c>
    </row>
    <row r="780" spans="1:8" ht="29.25" thickBot="1" x14ac:dyDescent="0.3">
      <c r="A780" s="3" t="s">
        <v>321</v>
      </c>
      <c r="B780" s="3" t="s">
        <v>659</v>
      </c>
      <c r="C780" s="3">
        <v>4895</v>
      </c>
      <c r="D780" s="3" t="s">
        <v>121</v>
      </c>
      <c r="E780" s="3">
        <v>11</v>
      </c>
      <c r="F780" s="4">
        <v>19.25</v>
      </c>
      <c r="G780" s="4">
        <v>0</v>
      </c>
      <c r="H780" s="2" t="str">
        <f t="shared" si="13"/>
        <v>September</v>
      </c>
    </row>
    <row r="781" spans="1:8" ht="29.25" thickBot="1" x14ac:dyDescent="0.3">
      <c r="A781" s="3" t="s">
        <v>321</v>
      </c>
      <c r="B781" s="3" t="s">
        <v>659</v>
      </c>
      <c r="C781" s="3">
        <v>8978</v>
      </c>
      <c r="D781" s="3" t="s">
        <v>124</v>
      </c>
      <c r="E781" s="3">
        <v>16</v>
      </c>
      <c r="F781" s="4">
        <v>34.159999999999997</v>
      </c>
      <c r="G781" s="4">
        <v>0</v>
      </c>
      <c r="H781" s="2" t="str">
        <f t="shared" si="13"/>
        <v>September</v>
      </c>
    </row>
    <row r="782" spans="1:8" ht="29.25" thickBot="1" x14ac:dyDescent="0.3">
      <c r="A782" s="3" t="s">
        <v>321</v>
      </c>
      <c r="B782" s="3" t="s">
        <v>659</v>
      </c>
      <c r="C782" s="3">
        <v>215</v>
      </c>
      <c r="D782" s="3" t="s">
        <v>307</v>
      </c>
      <c r="E782" s="3">
        <v>14</v>
      </c>
      <c r="F782" s="4">
        <v>15.4</v>
      </c>
      <c r="G782" s="4">
        <v>0</v>
      </c>
      <c r="H782" s="2" t="str">
        <f t="shared" si="13"/>
        <v>September</v>
      </c>
    </row>
    <row r="783" spans="1:8" ht="29.25" thickBot="1" x14ac:dyDescent="0.3">
      <c r="A783" s="3" t="s">
        <v>321</v>
      </c>
      <c r="B783" s="3" t="s">
        <v>659</v>
      </c>
      <c r="C783" s="3">
        <v>216</v>
      </c>
      <c r="D783" s="3" t="s">
        <v>469</v>
      </c>
      <c r="E783" s="3">
        <v>7</v>
      </c>
      <c r="F783" s="4">
        <v>7.7</v>
      </c>
      <c r="G783" s="4">
        <v>0.7</v>
      </c>
      <c r="H783" s="2" t="str">
        <f t="shared" si="13"/>
        <v>September</v>
      </c>
    </row>
    <row r="784" spans="1:8" ht="29.25" thickBot="1" x14ac:dyDescent="0.3">
      <c r="A784" s="3" t="s">
        <v>321</v>
      </c>
      <c r="B784" s="3" t="s">
        <v>659</v>
      </c>
      <c r="C784" s="3">
        <v>64335</v>
      </c>
      <c r="D784" s="3" t="s">
        <v>126</v>
      </c>
      <c r="E784" s="3">
        <v>15</v>
      </c>
      <c r="F784" s="4">
        <v>16.5</v>
      </c>
      <c r="G784" s="4">
        <v>1.52</v>
      </c>
      <c r="H784" s="2" t="str">
        <f t="shared" si="13"/>
        <v>September</v>
      </c>
    </row>
    <row r="785" spans="1:8" ht="29.25" thickBot="1" x14ac:dyDescent="0.3">
      <c r="A785" s="3" t="s">
        <v>321</v>
      </c>
      <c r="B785" s="3" t="s">
        <v>659</v>
      </c>
      <c r="C785" s="3">
        <v>82</v>
      </c>
      <c r="D785" s="3" t="s">
        <v>313</v>
      </c>
      <c r="E785" s="3">
        <v>6</v>
      </c>
      <c r="F785" s="4">
        <v>6.6</v>
      </c>
      <c r="G785" s="4">
        <v>0.61</v>
      </c>
      <c r="H785" s="2" t="str">
        <f t="shared" si="13"/>
        <v>September</v>
      </c>
    </row>
    <row r="786" spans="1:8" ht="29.25" thickBot="1" x14ac:dyDescent="0.3">
      <c r="A786" s="3" t="s">
        <v>321</v>
      </c>
      <c r="B786" s="3" t="s">
        <v>659</v>
      </c>
      <c r="C786" s="3">
        <v>217</v>
      </c>
      <c r="D786" s="3" t="s">
        <v>289</v>
      </c>
      <c r="E786" s="3">
        <v>42</v>
      </c>
      <c r="F786" s="4">
        <v>62.58</v>
      </c>
      <c r="G786" s="4">
        <v>0</v>
      </c>
      <c r="H786" s="2" t="str">
        <f t="shared" si="13"/>
        <v>September</v>
      </c>
    </row>
    <row r="787" spans="1:8" ht="29.25" thickBot="1" x14ac:dyDescent="0.3">
      <c r="A787" s="3" t="s">
        <v>321</v>
      </c>
      <c r="B787" s="3" t="s">
        <v>659</v>
      </c>
      <c r="C787" s="3">
        <v>140</v>
      </c>
      <c r="D787" s="3" t="s">
        <v>308</v>
      </c>
      <c r="E787" s="3">
        <v>20</v>
      </c>
      <c r="F787" s="4">
        <v>22</v>
      </c>
      <c r="G787" s="4">
        <v>0</v>
      </c>
      <c r="H787" s="2" t="str">
        <f t="shared" si="13"/>
        <v>September</v>
      </c>
    </row>
    <row r="788" spans="1:8" ht="29.25" thickBot="1" x14ac:dyDescent="0.3">
      <c r="A788" s="3" t="s">
        <v>321</v>
      </c>
      <c r="B788" s="3" t="s">
        <v>659</v>
      </c>
      <c r="C788" s="3">
        <v>1221</v>
      </c>
      <c r="D788" s="3" t="s">
        <v>260</v>
      </c>
      <c r="E788" s="3">
        <v>6</v>
      </c>
      <c r="F788" s="4">
        <v>9</v>
      </c>
      <c r="G788" s="4">
        <v>0.84</v>
      </c>
      <c r="H788" s="2" t="str">
        <f t="shared" si="13"/>
        <v>September</v>
      </c>
    </row>
    <row r="789" spans="1:8" ht="29.25" thickBot="1" x14ac:dyDescent="0.3">
      <c r="A789" s="3" t="s">
        <v>321</v>
      </c>
      <c r="B789" s="3" t="s">
        <v>659</v>
      </c>
      <c r="C789" s="3">
        <v>245</v>
      </c>
      <c r="D789" s="3" t="s">
        <v>487</v>
      </c>
      <c r="E789" s="3">
        <v>3</v>
      </c>
      <c r="F789" s="4">
        <v>5.25</v>
      </c>
      <c r="G789" s="4">
        <v>0</v>
      </c>
      <c r="H789" s="2" t="str">
        <f t="shared" si="13"/>
        <v>September</v>
      </c>
    </row>
    <row r="790" spans="1:8" ht="29.25" thickBot="1" x14ac:dyDescent="0.3">
      <c r="A790" s="3" t="s">
        <v>321</v>
      </c>
      <c r="B790" s="3" t="s">
        <v>659</v>
      </c>
      <c r="C790" s="3">
        <v>269</v>
      </c>
      <c r="D790" s="3" t="s">
        <v>488</v>
      </c>
      <c r="E790" s="3">
        <v>3</v>
      </c>
      <c r="F790" s="4">
        <v>5.25</v>
      </c>
      <c r="G790" s="4">
        <v>0</v>
      </c>
      <c r="H790" s="2" t="str">
        <f t="shared" si="13"/>
        <v>September</v>
      </c>
    </row>
    <row r="791" spans="1:8" ht="29.25" thickBot="1" x14ac:dyDescent="0.3">
      <c r="A791" s="3" t="s">
        <v>321</v>
      </c>
      <c r="B791" s="3" t="s">
        <v>659</v>
      </c>
      <c r="C791" s="3">
        <v>75877</v>
      </c>
      <c r="D791" s="3" t="s">
        <v>127</v>
      </c>
      <c r="E791" s="3">
        <v>6</v>
      </c>
      <c r="F791" s="4">
        <v>10.5</v>
      </c>
      <c r="G791" s="4">
        <v>0</v>
      </c>
      <c r="H791" s="2" t="str">
        <f t="shared" si="13"/>
        <v>September</v>
      </c>
    </row>
    <row r="792" spans="1:8" ht="29.25" thickBot="1" x14ac:dyDescent="0.3">
      <c r="A792" s="3" t="s">
        <v>321</v>
      </c>
      <c r="B792" s="3" t="s">
        <v>659</v>
      </c>
      <c r="C792" s="3">
        <v>46525</v>
      </c>
      <c r="D792" s="3" t="s">
        <v>128</v>
      </c>
      <c r="E792" s="3">
        <v>8</v>
      </c>
      <c r="F792" s="4">
        <v>14</v>
      </c>
      <c r="G792" s="4">
        <v>0</v>
      </c>
      <c r="H792" s="2" t="str">
        <f t="shared" si="13"/>
        <v>September</v>
      </c>
    </row>
    <row r="793" spans="1:8" ht="29.25" thickBot="1" x14ac:dyDescent="0.3">
      <c r="A793" s="3" t="s">
        <v>321</v>
      </c>
      <c r="B793" s="3" t="s">
        <v>659</v>
      </c>
      <c r="C793" s="3">
        <v>3940</v>
      </c>
      <c r="D793" s="3" t="s">
        <v>129</v>
      </c>
      <c r="E793" s="3">
        <v>11</v>
      </c>
      <c r="F793" s="4">
        <v>19.25</v>
      </c>
      <c r="G793" s="4">
        <v>0</v>
      </c>
      <c r="H793" s="2" t="str">
        <f t="shared" si="13"/>
        <v>September</v>
      </c>
    </row>
    <row r="794" spans="1:8" ht="29.25" thickBot="1" x14ac:dyDescent="0.3">
      <c r="A794" s="3" t="s">
        <v>321</v>
      </c>
      <c r="B794" s="3" t="s">
        <v>659</v>
      </c>
      <c r="C794" s="3">
        <v>37583</v>
      </c>
      <c r="D794" s="3" t="s">
        <v>268</v>
      </c>
      <c r="E794" s="3">
        <v>9</v>
      </c>
      <c r="F794" s="4">
        <v>15.75</v>
      </c>
      <c r="G794" s="4">
        <v>0</v>
      </c>
      <c r="H794" s="2" t="str">
        <f t="shared" si="13"/>
        <v>September</v>
      </c>
    </row>
    <row r="795" spans="1:8" ht="29.25" thickBot="1" x14ac:dyDescent="0.3">
      <c r="A795" s="3" t="s">
        <v>321</v>
      </c>
      <c r="B795" s="3" t="s">
        <v>659</v>
      </c>
      <c r="C795" s="3">
        <v>583294</v>
      </c>
      <c r="D795" s="3" t="s">
        <v>131</v>
      </c>
      <c r="E795" s="3">
        <v>21</v>
      </c>
      <c r="F795" s="4">
        <v>36.75</v>
      </c>
      <c r="G795" s="4">
        <v>0</v>
      </c>
      <c r="H795" s="2" t="str">
        <f t="shared" si="13"/>
        <v>September</v>
      </c>
    </row>
    <row r="796" spans="1:8" ht="29.25" thickBot="1" x14ac:dyDescent="0.3">
      <c r="A796" s="3" t="s">
        <v>321</v>
      </c>
      <c r="B796" s="3" t="s">
        <v>659</v>
      </c>
      <c r="C796" s="3">
        <v>137</v>
      </c>
      <c r="D796" s="3" t="s">
        <v>133</v>
      </c>
      <c r="E796" s="3">
        <v>27</v>
      </c>
      <c r="F796" s="4">
        <v>29.7</v>
      </c>
      <c r="G796" s="4">
        <v>0</v>
      </c>
      <c r="H796" s="2" t="str">
        <f t="shared" si="13"/>
        <v>September</v>
      </c>
    </row>
    <row r="797" spans="1:8" ht="29.25" thickBot="1" x14ac:dyDescent="0.3">
      <c r="A797" s="3" t="s">
        <v>321</v>
      </c>
      <c r="B797" s="3" t="s">
        <v>659</v>
      </c>
      <c r="C797" s="3">
        <v>3874851</v>
      </c>
      <c r="D797" s="3" t="s">
        <v>134</v>
      </c>
      <c r="E797" s="3">
        <v>30</v>
      </c>
      <c r="F797" s="4">
        <v>33</v>
      </c>
      <c r="G797" s="4">
        <v>0</v>
      </c>
      <c r="H797" s="2" t="str">
        <f t="shared" si="13"/>
        <v>September</v>
      </c>
    </row>
    <row r="798" spans="1:8" ht="29.25" thickBot="1" x14ac:dyDescent="0.3">
      <c r="A798" s="3" t="s">
        <v>321</v>
      </c>
      <c r="B798" s="3" t="s">
        <v>659</v>
      </c>
      <c r="C798" s="3">
        <v>32198</v>
      </c>
      <c r="D798" s="3" t="s">
        <v>135</v>
      </c>
      <c r="E798" s="3">
        <v>15</v>
      </c>
      <c r="F798" s="4">
        <v>16.5</v>
      </c>
      <c r="G798" s="4">
        <v>0</v>
      </c>
      <c r="H798" s="2" t="str">
        <f t="shared" si="13"/>
        <v>September</v>
      </c>
    </row>
    <row r="799" spans="1:8" ht="29.25" thickBot="1" x14ac:dyDescent="0.3">
      <c r="A799" s="3" t="s">
        <v>321</v>
      </c>
      <c r="B799" s="3" t="s">
        <v>659</v>
      </c>
      <c r="C799" s="3">
        <v>56444</v>
      </c>
      <c r="D799" s="3" t="s">
        <v>136</v>
      </c>
      <c r="E799" s="3">
        <v>19</v>
      </c>
      <c r="F799" s="4">
        <v>20.9</v>
      </c>
      <c r="G799" s="4">
        <v>0</v>
      </c>
      <c r="H799" s="2" t="str">
        <f t="shared" si="13"/>
        <v>September</v>
      </c>
    </row>
    <row r="800" spans="1:8" ht="29.25" thickBot="1" x14ac:dyDescent="0.3">
      <c r="A800" s="3" t="s">
        <v>321</v>
      </c>
      <c r="B800" s="3" t="s">
        <v>659</v>
      </c>
      <c r="C800" s="3">
        <v>116</v>
      </c>
      <c r="D800" s="3" t="s">
        <v>490</v>
      </c>
      <c r="E800" s="3">
        <v>5</v>
      </c>
      <c r="F800" s="4">
        <v>8.75</v>
      </c>
      <c r="G800" s="4">
        <v>0</v>
      </c>
      <c r="H800" s="2" t="str">
        <f t="shared" si="13"/>
        <v>September</v>
      </c>
    </row>
    <row r="801" spans="1:8" ht="29.25" thickBot="1" x14ac:dyDescent="0.3">
      <c r="A801" s="3" t="s">
        <v>321</v>
      </c>
      <c r="B801" s="3" t="s">
        <v>659</v>
      </c>
      <c r="C801" s="3">
        <v>4353</v>
      </c>
      <c r="D801" s="3" t="s">
        <v>491</v>
      </c>
      <c r="E801" s="3">
        <v>2</v>
      </c>
      <c r="F801" s="4">
        <v>3.5</v>
      </c>
      <c r="G801" s="4">
        <v>0</v>
      </c>
      <c r="H801" s="2" t="str">
        <f t="shared" si="13"/>
        <v>September</v>
      </c>
    </row>
    <row r="802" spans="1:8" ht="29.25" thickBot="1" x14ac:dyDescent="0.3">
      <c r="A802" s="3" t="s">
        <v>321</v>
      </c>
      <c r="B802" s="3" t="s">
        <v>659</v>
      </c>
      <c r="C802" s="3">
        <v>7464</v>
      </c>
      <c r="D802" s="3" t="s">
        <v>492</v>
      </c>
      <c r="E802" s="3">
        <v>6</v>
      </c>
      <c r="F802" s="4">
        <v>10.5</v>
      </c>
      <c r="G802" s="4">
        <v>0</v>
      </c>
      <c r="H802" s="2" t="str">
        <f t="shared" si="13"/>
        <v>September</v>
      </c>
    </row>
    <row r="803" spans="1:8" ht="29.25" thickBot="1" x14ac:dyDescent="0.3">
      <c r="A803" s="3" t="s">
        <v>321</v>
      </c>
      <c r="B803" s="3" t="s">
        <v>659</v>
      </c>
      <c r="C803" s="3">
        <v>1147</v>
      </c>
      <c r="D803" s="3" t="s">
        <v>493</v>
      </c>
      <c r="E803" s="3">
        <v>3</v>
      </c>
      <c r="F803" s="4">
        <v>9.8699999999999992</v>
      </c>
      <c r="G803" s="4">
        <v>0</v>
      </c>
      <c r="H803" s="2" t="str">
        <f t="shared" si="13"/>
        <v>September</v>
      </c>
    </row>
    <row r="804" spans="1:8" ht="29.25" thickBot="1" x14ac:dyDescent="0.3">
      <c r="A804" s="3" t="s">
        <v>321</v>
      </c>
      <c r="B804" s="3" t="s">
        <v>659</v>
      </c>
      <c r="C804" s="3">
        <v>130</v>
      </c>
      <c r="D804" s="3" t="s">
        <v>495</v>
      </c>
      <c r="E804" s="3">
        <v>7</v>
      </c>
      <c r="F804" s="4">
        <v>10.5</v>
      </c>
      <c r="G804" s="4">
        <v>0</v>
      </c>
      <c r="H804" s="2" t="str">
        <f t="shared" si="13"/>
        <v>September</v>
      </c>
    </row>
    <row r="805" spans="1:8" ht="43.5" thickBot="1" x14ac:dyDescent="0.3">
      <c r="A805" s="3" t="s">
        <v>321</v>
      </c>
      <c r="B805" s="3" t="s">
        <v>659</v>
      </c>
      <c r="C805" s="3">
        <v>230</v>
      </c>
      <c r="D805" s="3" t="s">
        <v>137</v>
      </c>
      <c r="E805" s="3">
        <v>15</v>
      </c>
      <c r="F805" s="4">
        <v>22.5</v>
      </c>
      <c r="G805" s="4">
        <v>0</v>
      </c>
      <c r="H805" s="2" t="str">
        <f t="shared" si="13"/>
        <v>September</v>
      </c>
    </row>
    <row r="806" spans="1:8" ht="43.5" thickBot="1" x14ac:dyDescent="0.3">
      <c r="A806" s="3" t="s">
        <v>321</v>
      </c>
      <c r="B806" s="3" t="s">
        <v>659</v>
      </c>
      <c r="C806" s="3">
        <v>8448</v>
      </c>
      <c r="D806" s="3" t="s">
        <v>138</v>
      </c>
      <c r="E806" s="3">
        <v>13</v>
      </c>
      <c r="F806" s="4">
        <v>19.5</v>
      </c>
      <c r="G806" s="4">
        <v>1.83</v>
      </c>
      <c r="H806" s="2" t="str">
        <f t="shared" si="13"/>
        <v>September</v>
      </c>
    </row>
    <row r="807" spans="1:8" ht="29.25" thickBot="1" x14ac:dyDescent="0.3">
      <c r="A807" s="3" t="s">
        <v>321</v>
      </c>
      <c r="B807" s="3" t="s">
        <v>659</v>
      </c>
      <c r="C807" s="3">
        <v>295</v>
      </c>
      <c r="D807" s="3" t="s">
        <v>140</v>
      </c>
      <c r="E807" s="3">
        <v>7</v>
      </c>
      <c r="F807" s="4">
        <v>18.899999999999999</v>
      </c>
      <c r="G807" s="4">
        <v>0</v>
      </c>
      <c r="H807" s="2" t="str">
        <f t="shared" ref="H807:H870" si="14">"September"</f>
        <v>September</v>
      </c>
    </row>
    <row r="808" spans="1:8" ht="29.25" thickBot="1" x14ac:dyDescent="0.3">
      <c r="A808" s="3" t="s">
        <v>321</v>
      </c>
      <c r="B808" s="3" t="s">
        <v>659</v>
      </c>
      <c r="C808" s="3">
        <v>285</v>
      </c>
      <c r="D808" s="3" t="s">
        <v>141</v>
      </c>
      <c r="E808" s="3">
        <v>10</v>
      </c>
      <c r="F808" s="4">
        <v>27</v>
      </c>
      <c r="G808" s="4">
        <v>0</v>
      </c>
      <c r="H808" s="2" t="str">
        <f t="shared" si="14"/>
        <v>September</v>
      </c>
    </row>
    <row r="809" spans="1:8" ht="29.25" thickBot="1" x14ac:dyDescent="0.3">
      <c r="A809" s="3" t="s">
        <v>321</v>
      </c>
      <c r="B809" s="3" t="s">
        <v>659</v>
      </c>
      <c r="C809" s="3">
        <v>265</v>
      </c>
      <c r="D809" s="3" t="s">
        <v>142</v>
      </c>
      <c r="E809" s="3">
        <v>17</v>
      </c>
      <c r="F809" s="4">
        <v>45.9</v>
      </c>
      <c r="G809" s="4">
        <v>0</v>
      </c>
      <c r="H809" s="2" t="str">
        <f t="shared" si="14"/>
        <v>September</v>
      </c>
    </row>
    <row r="810" spans="1:8" ht="29.25" thickBot="1" x14ac:dyDescent="0.3">
      <c r="A810" s="3" t="s">
        <v>321</v>
      </c>
      <c r="B810" s="3" t="s">
        <v>659</v>
      </c>
      <c r="C810" s="3">
        <v>51251</v>
      </c>
      <c r="D810" s="3" t="s">
        <v>144</v>
      </c>
      <c r="E810" s="3">
        <v>8</v>
      </c>
      <c r="F810" s="4">
        <v>14</v>
      </c>
      <c r="G810" s="4">
        <v>0</v>
      </c>
      <c r="H810" s="2" t="str">
        <f t="shared" si="14"/>
        <v>September</v>
      </c>
    </row>
    <row r="811" spans="1:8" ht="29.25" thickBot="1" x14ac:dyDescent="0.3">
      <c r="A811" s="3" t="s">
        <v>321</v>
      </c>
      <c r="B811" s="3" t="s">
        <v>659</v>
      </c>
      <c r="C811" s="3">
        <v>9246</v>
      </c>
      <c r="D811" s="3" t="s">
        <v>496</v>
      </c>
      <c r="E811" s="3">
        <v>3</v>
      </c>
      <c r="F811" s="4">
        <v>5.25</v>
      </c>
      <c r="G811" s="4">
        <v>0</v>
      </c>
      <c r="H811" s="2" t="str">
        <f t="shared" si="14"/>
        <v>September</v>
      </c>
    </row>
    <row r="812" spans="1:8" ht="29.25" thickBot="1" x14ac:dyDescent="0.3">
      <c r="A812" s="3" t="s">
        <v>321</v>
      </c>
      <c r="B812" s="3" t="s">
        <v>659</v>
      </c>
      <c r="C812" s="3">
        <v>1130</v>
      </c>
      <c r="D812" s="3" t="s">
        <v>145</v>
      </c>
      <c r="E812" s="3">
        <v>10</v>
      </c>
      <c r="F812" s="4">
        <v>17.5</v>
      </c>
      <c r="G812" s="4">
        <v>0</v>
      </c>
      <c r="H812" s="2" t="str">
        <f t="shared" si="14"/>
        <v>September</v>
      </c>
    </row>
    <row r="813" spans="1:8" ht="29.25" thickBot="1" x14ac:dyDescent="0.3">
      <c r="A813" s="3" t="s">
        <v>321</v>
      </c>
      <c r="B813" s="3" t="s">
        <v>659</v>
      </c>
      <c r="C813" s="3">
        <v>1128</v>
      </c>
      <c r="D813" s="3" t="s">
        <v>146</v>
      </c>
      <c r="E813" s="3">
        <v>13</v>
      </c>
      <c r="F813" s="4">
        <v>22.75</v>
      </c>
      <c r="G813" s="4">
        <v>0</v>
      </c>
      <c r="H813" s="2" t="str">
        <f t="shared" si="14"/>
        <v>September</v>
      </c>
    </row>
    <row r="814" spans="1:8" ht="29.25" thickBot="1" x14ac:dyDescent="0.3">
      <c r="A814" s="3" t="s">
        <v>321</v>
      </c>
      <c r="B814" s="3" t="s">
        <v>659</v>
      </c>
      <c r="C814" s="3">
        <v>93</v>
      </c>
      <c r="D814" s="3" t="s">
        <v>147</v>
      </c>
      <c r="E814" s="3">
        <v>5</v>
      </c>
      <c r="F814" s="4">
        <v>5.95</v>
      </c>
      <c r="G814" s="4">
        <v>0</v>
      </c>
      <c r="H814" s="2" t="str">
        <f t="shared" si="14"/>
        <v>September</v>
      </c>
    </row>
    <row r="815" spans="1:8" ht="29.25" thickBot="1" x14ac:dyDescent="0.3">
      <c r="A815" s="3" t="s">
        <v>321</v>
      </c>
      <c r="B815" s="3" t="s">
        <v>659</v>
      </c>
      <c r="C815" s="3">
        <v>2</v>
      </c>
      <c r="D815" s="3" t="s">
        <v>148</v>
      </c>
      <c r="E815" s="3">
        <v>21</v>
      </c>
      <c r="F815" s="4">
        <v>13.56</v>
      </c>
      <c r="G815" s="4">
        <v>0</v>
      </c>
      <c r="H815" s="2" t="str">
        <f t="shared" si="14"/>
        <v>September</v>
      </c>
    </row>
    <row r="816" spans="1:8" ht="43.5" thickBot="1" x14ac:dyDescent="0.3">
      <c r="A816" s="3" t="s">
        <v>321</v>
      </c>
      <c r="B816" s="3" t="s">
        <v>659</v>
      </c>
      <c r="C816" s="3">
        <v>40</v>
      </c>
      <c r="D816" s="3" t="s">
        <v>149</v>
      </c>
      <c r="E816" s="3">
        <v>16</v>
      </c>
      <c r="F816" s="4">
        <v>10.16</v>
      </c>
      <c r="G816" s="4">
        <v>0</v>
      </c>
      <c r="H816" s="2" t="str">
        <f t="shared" si="14"/>
        <v>September</v>
      </c>
    </row>
    <row r="817" spans="1:8" ht="29.25" thickBot="1" x14ac:dyDescent="0.3">
      <c r="A817" s="3" t="s">
        <v>321</v>
      </c>
      <c r="B817" s="3" t="s">
        <v>659</v>
      </c>
      <c r="C817" s="3">
        <v>418</v>
      </c>
      <c r="D817" s="3" t="s">
        <v>150</v>
      </c>
      <c r="E817" s="3">
        <v>13</v>
      </c>
      <c r="F817" s="4">
        <v>7.67</v>
      </c>
      <c r="G817" s="4">
        <v>0</v>
      </c>
      <c r="H817" s="2" t="str">
        <f t="shared" si="14"/>
        <v>September</v>
      </c>
    </row>
    <row r="818" spans="1:8" ht="29.25" thickBot="1" x14ac:dyDescent="0.3">
      <c r="A818" s="3" t="s">
        <v>321</v>
      </c>
      <c r="B818" s="3" t="s">
        <v>659</v>
      </c>
      <c r="C818" s="3">
        <v>236</v>
      </c>
      <c r="D818" s="3" t="s">
        <v>151</v>
      </c>
      <c r="E818" s="3">
        <v>16</v>
      </c>
      <c r="F818" s="4">
        <v>17.600000000000001</v>
      </c>
      <c r="G818" s="4">
        <v>0</v>
      </c>
      <c r="H818" s="2" t="str">
        <f t="shared" si="14"/>
        <v>September</v>
      </c>
    </row>
    <row r="819" spans="1:8" ht="29.25" thickBot="1" x14ac:dyDescent="0.3">
      <c r="A819" s="3" t="s">
        <v>321</v>
      </c>
      <c r="B819" s="3" t="s">
        <v>659</v>
      </c>
      <c r="C819" s="3">
        <v>23444</v>
      </c>
      <c r="D819" s="3" t="s">
        <v>152</v>
      </c>
      <c r="E819" s="3">
        <v>9</v>
      </c>
      <c r="F819" s="4">
        <v>9.9</v>
      </c>
      <c r="G819" s="4">
        <v>0</v>
      </c>
      <c r="H819" s="2" t="str">
        <f t="shared" si="14"/>
        <v>September</v>
      </c>
    </row>
    <row r="820" spans="1:8" ht="29.25" thickBot="1" x14ac:dyDescent="0.3">
      <c r="A820" s="3" t="s">
        <v>321</v>
      </c>
      <c r="B820" s="3" t="s">
        <v>659</v>
      </c>
      <c r="C820" s="3">
        <v>263</v>
      </c>
      <c r="D820" s="3" t="s">
        <v>255</v>
      </c>
      <c r="E820" s="3">
        <v>7</v>
      </c>
      <c r="F820" s="4">
        <v>7.7</v>
      </c>
      <c r="G820" s="4">
        <v>0</v>
      </c>
      <c r="H820" s="2" t="str">
        <f t="shared" si="14"/>
        <v>September</v>
      </c>
    </row>
    <row r="821" spans="1:8" ht="43.5" thickBot="1" x14ac:dyDescent="0.3">
      <c r="A821" s="3" t="s">
        <v>321</v>
      </c>
      <c r="B821" s="3" t="s">
        <v>659</v>
      </c>
      <c r="C821" s="3">
        <v>2434</v>
      </c>
      <c r="D821" s="3" t="s">
        <v>153</v>
      </c>
      <c r="E821" s="3">
        <v>11</v>
      </c>
      <c r="F821" s="4">
        <v>12.1</v>
      </c>
      <c r="G821" s="4">
        <v>0</v>
      </c>
      <c r="H821" s="2" t="str">
        <f t="shared" si="14"/>
        <v>September</v>
      </c>
    </row>
    <row r="822" spans="1:8" ht="29.25" thickBot="1" x14ac:dyDescent="0.3">
      <c r="A822" s="3" t="s">
        <v>321</v>
      </c>
      <c r="B822" s="3" t="s">
        <v>659</v>
      </c>
      <c r="C822" s="3">
        <v>2433</v>
      </c>
      <c r="D822" s="3" t="s">
        <v>498</v>
      </c>
      <c r="E822" s="3">
        <v>11</v>
      </c>
      <c r="F822" s="4">
        <v>12.1</v>
      </c>
      <c r="G822" s="4">
        <v>0</v>
      </c>
      <c r="H822" s="2" t="str">
        <f t="shared" si="14"/>
        <v>September</v>
      </c>
    </row>
    <row r="823" spans="1:8" ht="29.25" thickBot="1" x14ac:dyDescent="0.3">
      <c r="A823" s="3" t="s">
        <v>321</v>
      </c>
      <c r="B823" s="3" t="s">
        <v>659</v>
      </c>
      <c r="C823" s="3">
        <v>240</v>
      </c>
      <c r="D823" s="3" t="s">
        <v>154</v>
      </c>
      <c r="E823" s="3">
        <v>10</v>
      </c>
      <c r="F823" s="4">
        <v>11</v>
      </c>
      <c r="G823" s="4">
        <v>0</v>
      </c>
      <c r="H823" s="2" t="str">
        <f t="shared" si="14"/>
        <v>September</v>
      </c>
    </row>
    <row r="824" spans="1:8" ht="29.25" thickBot="1" x14ac:dyDescent="0.3">
      <c r="A824" s="3" t="s">
        <v>321</v>
      </c>
      <c r="B824" s="3" t="s">
        <v>659</v>
      </c>
      <c r="C824" s="3">
        <v>1185</v>
      </c>
      <c r="D824" s="3" t="s">
        <v>155</v>
      </c>
      <c r="E824" s="3">
        <v>10</v>
      </c>
      <c r="F824" s="4">
        <v>11</v>
      </c>
      <c r="G824" s="4">
        <v>1.01</v>
      </c>
      <c r="H824" s="2" t="str">
        <f t="shared" si="14"/>
        <v>September</v>
      </c>
    </row>
    <row r="825" spans="1:8" ht="29.25" thickBot="1" x14ac:dyDescent="0.3">
      <c r="A825" s="3" t="s">
        <v>321</v>
      </c>
      <c r="B825" s="3" t="s">
        <v>659</v>
      </c>
      <c r="C825" s="3">
        <v>96</v>
      </c>
      <c r="D825" s="3" t="s">
        <v>499</v>
      </c>
      <c r="E825" s="3">
        <v>1</v>
      </c>
      <c r="F825" s="4">
        <v>1.6</v>
      </c>
      <c r="G825" s="4">
        <v>0</v>
      </c>
      <c r="H825" s="2" t="str">
        <f t="shared" si="14"/>
        <v>September</v>
      </c>
    </row>
    <row r="826" spans="1:8" ht="29.25" thickBot="1" x14ac:dyDescent="0.3">
      <c r="A826" s="3" t="s">
        <v>321</v>
      </c>
      <c r="B826" s="3" t="s">
        <v>659</v>
      </c>
      <c r="C826" s="3">
        <v>1912</v>
      </c>
      <c r="D826" s="3" t="s">
        <v>500</v>
      </c>
      <c r="E826" s="3">
        <v>4</v>
      </c>
      <c r="F826" s="4">
        <v>6.4</v>
      </c>
      <c r="G826" s="4">
        <v>0</v>
      </c>
      <c r="H826" s="2" t="str">
        <f t="shared" si="14"/>
        <v>September</v>
      </c>
    </row>
    <row r="827" spans="1:8" ht="29.25" thickBot="1" x14ac:dyDescent="0.3">
      <c r="A827" s="3" t="s">
        <v>321</v>
      </c>
      <c r="B827" s="3" t="s">
        <v>659</v>
      </c>
      <c r="C827" s="3">
        <v>45685</v>
      </c>
      <c r="D827" s="3" t="s">
        <v>503</v>
      </c>
      <c r="E827" s="3">
        <v>3</v>
      </c>
      <c r="F827" s="4">
        <v>4.8</v>
      </c>
      <c r="G827" s="4">
        <v>0</v>
      </c>
      <c r="H827" s="2" t="str">
        <f t="shared" si="14"/>
        <v>September</v>
      </c>
    </row>
    <row r="828" spans="1:8" ht="29.25" thickBot="1" x14ac:dyDescent="0.3">
      <c r="A828" s="3" t="s">
        <v>321</v>
      </c>
      <c r="B828" s="3" t="s">
        <v>659</v>
      </c>
      <c r="C828" s="3">
        <v>17</v>
      </c>
      <c r="D828" s="3" t="s">
        <v>506</v>
      </c>
      <c r="E828" s="3">
        <v>5</v>
      </c>
      <c r="F828" s="4">
        <v>14.65</v>
      </c>
      <c r="G828" s="4">
        <v>0</v>
      </c>
      <c r="H828" s="2" t="str">
        <f t="shared" si="14"/>
        <v>September</v>
      </c>
    </row>
    <row r="829" spans="1:8" ht="29.25" thickBot="1" x14ac:dyDescent="0.3">
      <c r="A829" s="3" t="s">
        <v>321</v>
      </c>
      <c r="B829" s="3" t="s">
        <v>659</v>
      </c>
      <c r="C829" s="3">
        <v>9447</v>
      </c>
      <c r="D829" s="3" t="s">
        <v>508</v>
      </c>
      <c r="E829" s="3">
        <v>9</v>
      </c>
      <c r="F829" s="4">
        <v>25.65</v>
      </c>
      <c r="G829" s="4">
        <v>0</v>
      </c>
      <c r="H829" s="2" t="str">
        <f t="shared" si="14"/>
        <v>September</v>
      </c>
    </row>
    <row r="830" spans="1:8" ht="43.5" thickBot="1" x14ac:dyDescent="0.3">
      <c r="A830" s="3" t="s">
        <v>321</v>
      </c>
      <c r="B830" s="3" t="s">
        <v>659</v>
      </c>
      <c r="C830" s="3">
        <v>5498</v>
      </c>
      <c r="D830" s="3" t="s">
        <v>509</v>
      </c>
      <c r="E830" s="3">
        <v>1</v>
      </c>
      <c r="F830" s="4">
        <v>2.85</v>
      </c>
      <c r="G830" s="4">
        <v>0</v>
      </c>
      <c r="H830" s="2" t="str">
        <f t="shared" si="14"/>
        <v>September</v>
      </c>
    </row>
    <row r="831" spans="1:8" ht="43.5" thickBot="1" x14ac:dyDescent="0.3">
      <c r="A831" s="3" t="s">
        <v>321</v>
      </c>
      <c r="B831" s="3" t="s">
        <v>659</v>
      </c>
      <c r="C831" s="3">
        <v>26653</v>
      </c>
      <c r="D831" s="3" t="s">
        <v>510</v>
      </c>
      <c r="E831" s="3">
        <v>3</v>
      </c>
      <c r="F831" s="4">
        <v>8.5500000000000007</v>
      </c>
      <c r="G831" s="4">
        <v>0</v>
      </c>
      <c r="H831" s="2" t="str">
        <f t="shared" si="14"/>
        <v>September</v>
      </c>
    </row>
    <row r="832" spans="1:8" ht="29.25" thickBot="1" x14ac:dyDescent="0.3">
      <c r="A832" s="3" t="s">
        <v>321</v>
      </c>
      <c r="B832" s="3" t="s">
        <v>659</v>
      </c>
      <c r="C832" s="3">
        <v>4886</v>
      </c>
      <c r="D832" s="3" t="s">
        <v>511</v>
      </c>
      <c r="E832" s="3">
        <v>6</v>
      </c>
      <c r="F832" s="4">
        <v>17.100000000000001</v>
      </c>
      <c r="G832" s="4">
        <v>0</v>
      </c>
      <c r="H832" s="2" t="str">
        <f t="shared" si="14"/>
        <v>September</v>
      </c>
    </row>
    <row r="833" spans="1:8" ht="43.5" thickBot="1" x14ac:dyDescent="0.3">
      <c r="A833" s="3" t="s">
        <v>321</v>
      </c>
      <c r="B833" s="3" t="s">
        <v>659</v>
      </c>
      <c r="C833" s="3">
        <v>7485</v>
      </c>
      <c r="D833" s="3" t="s">
        <v>512</v>
      </c>
      <c r="E833" s="3">
        <v>5</v>
      </c>
      <c r="F833" s="4">
        <v>14.25</v>
      </c>
      <c r="G833" s="4">
        <v>0</v>
      </c>
      <c r="H833" s="2" t="str">
        <f t="shared" si="14"/>
        <v>September</v>
      </c>
    </row>
    <row r="834" spans="1:8" ht="29.25" thickBot="1" x14ac:dyDescent="0.3">
      <c r="A834" s="3" t="s">
        <v>321</v>
      </c>
      <c r="B834" s="3" t="s">
        <v>659</v>
      </c>
      <c r="C834" s="3">
        <v>257</v>
      </c>
      <c r="D834" s="3" t="s">
        <v>513</v>
      </c>
      <c r="E834" s="3">
        <v>9</v>
      </c>
      <c r="F834" s="4">
        <v>25.65</v>
      </c>
      <c r="G834" s="4">
        <v>0</v>
      </c>
      <c r="H834" s="2" t="str">
        <f t="shared" si="14"/>
        <v>September</v>
      </c>
    </row>
    <row r="835" spans="1:8" ht="29.25" thickBot="1" x14ac:dyDescent="0.3">
      <c r="A835" s="3" t="s">
        <v>321</v>
      </c>
      <c r="B835" s="3" t="s">
        <v>659</v>
      </c>
      <c r="C835" s="3">
        <v>97</v>
      </c>
      <c r="D835" s="3" t="s">
        <v>314</v>
      </c>
      <c r="E835" s="3">
        <v>5</v>
      </c>
      <c r="F835" s="4">
        <v>14.25</v>
      </c>
      <c r="G835" s="4">
        <v>0</v>
      </c>
      <c r="H835" s="2" t="str">
        <f t="shared" si="14"/>
        <v>September</v>
      </c>
    </row>
    <row r="836" spans="1:8" ht="29.25" thickBot="1" x14ac:dyDescent="0.3">
      <c r="A836" s="3" t="s">
        <v>321</v>
      </c>
      <c r="B836" s="3" t="s">
        <v>659</v>
      </c>
      <c r="C836" s="3">
        <v>256</v>
      </c>
      <c r="D836" s="3" t="s">
        <v>514</v>
      </c>
      <c r="E836" s="3">
        <v>10</v>
      </c>
      <c r="F836" s="4">
        <v>28.5</v>
      </c>
      <c r="G836" s="4">
        <v>0</v>
      </c>
      <c r="H836" s="2" t="str">
        <f t="shared" si="14"/>
        <v>September</v>
      </c>
    </row>
    <row r="837" spans="1:8" ht="43.5" thickBot="1" x14ac:dyDescent="0.3">
      <c r="A837" s="3" t="s">
        <v>321</v>
      </c>
      <c r="B837" s="3" t="s">
        <v>659</v>
      </c>
      <c r="C837" s="3">
        <v>260</v>
      </c>
      <c r="D837" s="3" t="s">
        <v>515</v>
      </c>
      <c r="E837" s="3">
        <v>6</v>
      </c>
      <c r="F837" s="4">
        <v>17.2</v>
      </c>
      <c r="G837" s="4">
        <v>0</v>
      </c>
      <c r="H837" s="2" t="str">
        <f t="shared" si="14"/>
        <v>September</v>
      </c>
    </row>
    <row r="838" spans="1:8" ht="43.5" thickBot="1" x14ac:dyDescent="0.3">
      <c r="A838" s="3" t="s">
        <v>321</v>
      </c>
      <c r="B838" s="3" t="s">
        <v>659</v>
      </c>
      <c r="C838" s="3">
        <v>258</v>
      </c>
      <c r="D838" s="3" t="s">
        <v>516</v>
      </c>
      <c r="E838" s="3">
        <v>4</v>
      </c>
      <c r="F838" s="4">
        <v>11.4</v>
      </c>
      <c r="G838" s="4">
        <v>0</v>
      </c>
      <c r="H838" s="2" t="str">
        <f t="shared" si="14"/>
        <v>September</v>
      </c>
    </row>
    <row r="839" spans="1:8" ht="29.25" thickBot="1" x14ac:dyDescent="0.3">
      <c r="A839" s="3" t="s">
        <v>321</v>
      </c>
      <c r="B839" s="3" t="s">
        <v>659</v>
      </c>
      <c r="C839" s="3">
        <v>42525</v>
      </c>
      <c r="D839" s="3" t="s">
        <v>156</v>
      </c>
      <c r="E839" s="3">
        <v>47</v>
      </c>
      <c r="F839" s="4">
        <v>47</v>
      </c>
      <c r="G839" s="4">
        <v>0</v>
      </c>
      <c r="H839" s="2" t="str">
        <f t="shared" si="14"/>
        <v>September</v>
      </c>
    </row>
    <row r="840" spans="1:8" ht="29.25" thickBot="1" x14ac:dyDescent="0.3">
      <c r="A840" s="3" t="s">
        <v>321</v>
      </c>
      <c r="B840" s="3" t="s">
        <v>659</v>
      </c>
      <c r="C840" s="3">
        <v>45989</v>
      </c>
      <c r="D840" s="3" t="s">
        <v>157</v>
      </c>
      <c r="E840" s="3">
        <v>23</v>
      </c>
      <c r="F840" s="4">
        <v>23</v>
      </c>
      <c r="G840" s="4">
        <v>0</v>
      </c>
      <c r="H840" s="2" t="str">
        <f t="shared" si="14"/>
        <v>September</v>
      </c>
    </row>
    <row r="841" spans="1:8" ht="29.25" thickBot="1" x14ac:dyDescent="0.3">
      <c r="A841" s="3" t="s">
        <v>321</v>
      </c>
      <c r="B841" s="3" t="s">
        <v>659</v>
      </c>
      <c r="C841" s="3">
        <v>45777</v>
      </c>
      <c r="D841" s="3" t="s">
        <v>309</v>
      </c>
      <c r="E841" s="3">
        <v>11</v>
      </c>
      <c r="F841" s="4">
        <v>11</v>
      </c>
      <c r="G841" s="4">
        <v>0</v>
      </c>
      <c r="H841" s="2" t="str">
        <f t="shared" si="14"/>
        <v>September</v>
      </c>
    </row>
    <row r="842" spans="1:8" ht="29.25" thickBot="1" x14ac:dyDescent="0.3">
      <c r="A842" s="3" t="s">
        <v>321</v>
      </c>
      <c r="B842" s="3" t="s">
        <v>659</v>
      </c>
      <c r="C842" s="3">
        <v>6436</v>
      </c>
      <c r="D842" s="3" t="s">
        <v>518</v>
      </c>
      <c r="E842" s="3">
        <v>5</v>
      </c>
      <c r="F842" s="4">
        <v>15</v>
      </c>
      <c r="G842" s="4">
        <v>0</v>
      </c>
      <c r="H842" s="2" t="str">
        <f t="shared" si="14"/>
        <v>September</v>
      </c>
    </row>
    <row r="843" spans="1:8" ht="29.25" thickBot="1" x14ac:dyDescent="0.3">
      <c r="A843" s="3" t="s">
        <v>321</v>
      </c>
      <c r="B843" s="3" t="s">
        <v>659</v>
      </c>
      <c r="C843" s="3">
        <v>8262</v>
      </c>
      <c r="D843" s="3" t="s">
        <v>519</v>
      </c>
      <c r="E843" s="3">
        <v>9</v>
      </c>
      <c r="F843" s="4">
        <v>26.96</v>
      </c>
      <c r="G843" s="4">
        <v>0</v>
      </c>
      <c r="H843" s="2" t="str">
        <f t="shared" si="14"/>
        <v>September</v>
      </c>
    </row>
    <row r="844" spans="1:8" ht="29.25" thickBot="1" x14ac:dyDescent="0.3">
      <c r="A844" s="3" t="s">
        <v>321</v>
      </c>
      <c r="B844" s="3" t="s">
        <v>659</v>
      </c>
      <c r="C844" s="3">
        <v>38757</v>
      </c>
      <c r="D844" s="3" t="s">
        <v>520</v>
      </c>
      <c r="E844" s="3">
        <v>8</v>
      </c>
      <c r="F844" s="4">
        <v>23.92</v>
      </c>
      <c r="G844" s="4">
        <v>0</v>
      </c>
      <c r="H844" s="2" t="str">
        <f t="shared" si="14"/>
        <v>September</v>
      </c>
    </row>
    <row r="845" spans="1:8" ht="29.25" thickBot="1" x14ac:dyDescent="0.3">
      <c r="A845" s="3" t="s">
        <v>321</v>
      </c>
      <c r="B845" s="3" t="s">
        <v>659</v>
      </c>
      <c r="C845" s="3">
        <v>1186</v>
      </c>
      <c r="D845" s="3" t="s">
        <v>158</v>
      </c>
      <c r="E845" s="3">
        <v>8</v>
      </c>
      <c r="F845" s="4">
        <v>17.600000000000001</v>
      </c>
      <c r="G845" s="4">
        <v>0</v>
      </c>
      <c r="H845" s="2" t="str">
        <f t="shared" si="14"/>
        <v>September</v>
      </c>
    </row>
    <row r="846" spans="1:8" ht="29.25" thickBot="1" x14ac:dyDescent="0.3">
      <c r="A846" s="3" t="s">
        <v>321</v>
      </c>
      <c r="B846" s="3" t="s">
        <v>659</v>
      </c>
      <c r="C846" s="3">
        <v>333</v>
      </c>
      <c r="D846" s="3" t="s">
        <v>522</v>
      </c>
      <c r="E846" s="3">
        <v>4</v>
      </c>
      <c r="F846" s="4">
        <v>10.28</v>
      </c>
      <c r="G846" s="4">
        <v>0</v>
      </c>
      <c r="H846" s="2" t="str">
        <f t="shared" si="14"/>
        <v>September</v>
      </c>
    </row>
    <row r="847" spans="1:8" ht="29.25" thickBot="1" x14ac:dyDescent="0.3">
      <c r="A847" s="3" t="s">
        <v>321</v>
      </c>
      <c r="B847" s="3" t="s">
        <v>159</v>
      </c>
      <c r="C847" s="3">
        <v>751</v>
      </c>
      <c r="D847" s="3" t="s">
        <v>160</v>
      </c>
      <c r="E847" s="3">
        <v>9</v>
      </c>
      <c r="F847" s="4">
        <v>27.9</v>
      </c>
      <c r="G847" s="4">
        <v>2.62</v>
      </c>
      <c r="H847" s="2" t="str">
        <f t="shared" si="14"/>
        <v>September</v>
      </c>
    </row>
    <row r="848" spans="1:8" ht="29.25" thickBot="1" x14ac:dyDescent="0.3">
      <c r="A848" s="3" t="s">
        <v>321</v>
      </c>
      <c r="B848" s="3" t="s">
        <v>159</v>
      </c>
      <c r="C848" s="3">
        <v>752</v>
      </c>
      <c r="D848" s="3" t="s">
        <v>161</v>
      </c>
      <c r="E848" s="3">
        <v>92</v>
      </c>
      <c r="F848" s="4">
        <v>239.2</v>
      </c>
      <c r="G848" s="4">
        <v>22.96</v>
      </c>
      <c r="H848" s="2" t="str">
        <f t="shared" si="14"/>
        <v>September</v>
      </c>
    </row>
    <row r="849" spans="1:8" ht="29.25" thickBot="1" x14ac:dyDescent="0.3">
      <c r="A849" s="3" t="s">
        <v>321</v>
      </c>
      <c r="B849" s="3" t="s">
        <v>159</v>
      </c>
      <c r="C849" s="3">
        <v>753</v>
      </c>
      <c r="D849" s="3" t="s">
        <v>162</v>
      </c>
      <c r="E849" s="3">
        <v>140</v>
      </c>
      <c r="F849" s="4">
        <v>294</v>
      </c>
      <c r="G849" s="4">
        <v>27.99</v>
      </c>
      <c r="H849" s="2" t="str">
        <f t="shared" si="14"/>
        <v>September</v>
      </c>
    </row>
    <row r="850" spans="1:8" ht="29.25" thickBot="1" x14ac:dyDescent="0.3">
      <c r="A850" s="3" t="s">
        <v>321</v>
      </c>
      <c r="B850" s="3" t="s">
        <v>159</v>
      </c>
      <c r="C850" s="3">
        <v>3874853</v>
      </c>
      <c r="D850" s="3" t="s">
        <v>163</v>
      </c>
      <c r="E850" s="3">
        <v>3</v>
      </c>
      <c r="F850" s="4">
        <v>13.5</v>
      </c>
      <c r="G850" s="4">
        <v>1.29</v>
      </c>
      <c r="H850" s="2" t="str">
        <f t="shared" si="14"/>
        <v>September</v>
      </c>
    </row>
    <row r="851" spans="1:8" ht="29.25" thickBot="1" x14ac:dyDescent="0.3">
      <c r="A851" s="3" t="s">
        <v>321</v>
      </c>
      <c r="B851" s="3" t="s">
        <v>159</v>
      </c>
      <c r="C851" s="3">
        <v>3874852</v>
      </c>
      <c r="D851" s="3" t="s">
        <v>164</v>
      </c>
      <c r="E851" s="3">
        <v>9</v>
      </c>
      <c r="F851" s="4">
        <v>33.75</v>
      </c>
      <c r="G851" s="4">
        <v>3.23</v>
      </c>
      <c r="H851" s="2" t="str">
        <f t="shared" si="14"/>
        <v>September</v>
      </c>
    </row>
    <row r="852" spans="1:8" ht="29.25" thickBot="1" x14ac:dyDescent="0.3">
      <c r="A852" s="3" t="s">
        <v>321</v>
      </c>
      <c r="B852" s="3" t="s">
        <v>159</v>
      </c>
      <c r="C852" s="3">
        <v>765</v>
      </c>
      <c r="D852" s="3" t="s">
        <v>165</v>
      </c>
      <c r="E852" s="3">
        <v>211</v>
      </c>
      <c r="F852" s="4">
        <v>232.1</v>
      </c>
      <c r="G852" s="4">
        <v>21.18</v>
      </c>
      <c r="H852" s="2" t="str">
        <f t="shared" si="14"/>
        <v>September</v>
      </c>
    </row>
    <row r="853" spans="1:8" ht="29.25" thickBot="1" x14ac:dyDescent="0.3">
      <c r="A853" s="3" t="s">
        <v>321</v>
      </c>
      <c r="B853" s="3" t="s">
        <v>159</v>
      </c>
      <c r="C853" s="3">
        <v>1119</v>
      </c>
      <c r="D853" s="3" t="s">
        <v>523</v>
      </c>
      <c r="E853" s="3">
        <v>40</v>
      </c>
      <c r="F853" s="4">
        <v>44</v>
      </c>
      <c r="G853" s="4">
        <v>4.03</v>
      </c>
      <c r="H853" s="2" t="str">
        <f t="shared" si="14"/>
        <v>September</v>
      </c>
    </row>
    <row r="854" spans="1:8" ht="29.25" thickBot="1" x14ac:dyDescent="0.3">
      <c r="A854" s="3" t="s">
        <v>321</v>
      </c>
      <c r="B854" s="3" t="s">
        <v>159</v>
      </c>
      <c r="C854" s="3">
        <v>757</v>
      </c>
      <c r="D854" s="3" t="s">
        <v>166</v>
      </c>
      <c r="E854" s="3">
        <v>2</v>
      </c>
      <c r="F854" s="4">
        <v>7.9</v>
      </c>
      <c r="G854" s="4">
        <v>0.76</v>
      </c>
      <c r="H854" s="2" t="str">
        <f t="shared" si="14"/>
        <v>September</v>
      </c>
    </row>
    <row r="855" spans="1:8" ht="29.25" thickBot="1" x14ac:dyDescent="0.3">
      <c r="A855" s="3" t="s">
        <v>321</v>
      </c>
      <c r="B855" s="3" t="s">
        <v>159</v>
      </c>
      <c r="C855" s="3">
        <v>758</v>
      </c>
      <c r="D855" s="3" t="s">
        <v>167</v>
      </c>
      <c r="E855" s="3">
        <v>9</v>
      </c>
      <c r="F855" s="4">
        <v>30.6</v>
      </c>
      <c r="G855" s="4">
        <v>2.88</v>
      </c>
      <c r="H855" s="2" t="str">
        <f t="shared" si="14"/>
        <v>September</v>
      </c>
    </row>
    <row r="856" spans="1:8" ht="29.25" thickBot="1" x14ac:dyDescent="0.3">
      <c r="A856" s="3" t="s">
        <v>321</v>
      </c>
      <c r="B856" s="3" t="s">
        <v>159</v>
      </c>
      <c r="C856" s="3">
        <v>759</v>
      </c>
      <c r="D856" s="3" t="s">
        <v>168</v>
      </c>
      <c r="E856" s="3">
        <v>29</v>
      </c>
      <c r="F856" s="4">
        <v>82.65</v>
      </c>
      <c r="G856" s="4">
        <v>7.83</v>
      </c>
      <c r="H856" s="2" t="str">
        <f t="shared" si="14"/>
        <v>September</v>
      </c>
    </row>
    <row r="857" spans="1:8" ht="29.25" thickBot="1" x14ac:dyDescent="0.3">
      <c r="A857" s="3" t="s">
        <v>321</v>
      </c>
      <c r="B857" s="3" t="s">
        <v>159</v>
      </c>
      <c r="C857" s="3">
        <v>1004</v>
      </c>
      <c r="D857" s="3" t="s">
        <v>169</v>
      </c>
      <c r="E857" s="3">
        <v>14</v>
      </c>
      <c r="F857" s="4">
        <v>66.5</v>
      </c>
      <c r="G857" s="4">
        <v>6.3</v>
      </c>
      <c r="H857" s="2" t="str">
        <f t="shared" si="14"/>
        <v>September</v>
      </c>
    </row>
    <row r="858" spans="1:8" ht="43.5" thickBot="1" x14ac:dyDescent="0.3">
      <c r="A858" s="3" t="s">
        <v>321</v>
      </c>
      <c r="B858" s="3" t="s">
        <v>159</v>
      </c>
      <c r="C858" s="3">
        <v>1003</v>
      </c>
      <c r="D858" s="3" t="s">
        <v>170</v>
      </c>
      <c r="E858" s="3">
        <v>58</v>
      </c>
      <c r="F858" s="4">
        <v>243.6</v>
      </c>
      <c r="G858" s="4">
        <v>23.2</v>
      </c>
      <c r="H858" s="2" t="str">
        <f t="shared" si="14"/>
        <v>September</v>
      </c>
    </row>
    <row r="859" spans="1:8" ht="43.5" thickBot="1" x14ac:dyDescent="0.3">
      <c r="A859" s="3" t="s">
        <v>321</v>
      </c>
      <c r="B859" s="3" t="s">
        <v>159</v>
      </c>
      <c r="C859" s="3">
        <v>1002</v>
      </c>
      <c r="D859" s="3" t="s">
        <v>171</v>
      </c>
      <c r="E859" s="3">
        <v>23</v>
      </c>
      <c r="F859" s="4">
        <v>83.95</v>
      </c>
      <c r="G859" s="4">
        <v>8.0399999999999991</v>
      </c>
      <c r="H859" s="2" t="str">
        <f t="shared" si="14"/>
        <v>September</v>
      </c>
    </row>
    <row r="860" spans="1:8" ht="29.25" thickBot="1" x14ac:dyDescent="0.3">
      <c r="A860" s="3" t="s">
        <v>321</v>
      </c>
      <c r="B860" s="3" t="s">
        <v>159</v>
      </c>
      <c r="C860" s="3">
        <v>760</v>
      </c>
      <c r="D860" s="3" t="s">
        <v>172</v>
      </c>
      <c r="E860" s="3">
        <v>18</v>
      </c>
      <c r="F860" s="4">
        <v>72</v>
      </c>
      <c r="G860" s="4">
        <v>6.84</v>
      </c>
      <c r="H860" s="2" t="str">
        <f t="shared" si="14"/>
        <v>September</v>
      </c>
    </row>
    <row r="861" spans="1:8" ht="29.25" thickBot="1" x14ac:dyDescent="0.3">
      <c r="A861" s="3" t="s">
        <v>321</v>
      </c>
      <c r="B861" s="3" t="s">
        <v>159</v>
      </c>
      <c r="C861" s="3">
        <v>761</v>
      </c>
      <c r="D861" s="3" t="s">
        <v>173</v>
      </c>
      <c r="E861" s="3">
        <v>62</v>
      </c>
      <c r="F861" s="4">
        <v>226.3</v>
      </c>
      <c r="G861" s="4">
        <v>21.67</v>
      </c>
      <c r="H861" s="2" t="str">
        <f t="shared" si="14"/>
        <v>September</v>
      </c>
    </row>
    <row r="862" spans="1:8" ht="29.25" thickBot="1" x14ac:dyDescent="0.3">
      <c r="A862" s="3" t="s">
        <v>321</v>
      </c>
      <c r="B862" s="3" t="s">
        <v>159</v>
      </c>
      <c r="C862" s="3">
        <v>762</v>
      </c>
      <c r="D862" s="3" t="s">
        <v>174</v>
      </c>
      <c r="E862" s="3">
        <v>61</v>
      </c>
      <c r="F862" s="4">
        <v>201.3</v>
      </c>
      <c r="G862" s="4">
        <v>18.98</v>
      </c>
      <c r="H862" s="2" t="str">
        <f t="shared" si="14"/>
        <v>September</v>
      </c>
    </row>
    <row r="863" spans="1:8" ht="29.25" thickBot="1" x14ac:dyDescent="0.3">
      <c r="A863" s="3" t="s">
        <v>321</v>
      </c>
      <c r="B863" s="3" t="s">
        <v>159</v>
      </c>
      <c r="C863" s="3">
        <v>763</v>
      </c>
      <c r="D863" s="3" t="s">
        <v>179</v>
      </c>
      <c r="E863" s="3">
        <v>43</v>
      </c>
      <c r="F863" s="4">
        <v>109.65</v>
      </c>
      <c r="G863" s="4">
        <v>10.32</v>
      </c>
      <c r="H863" s="2" t="str">
        <f t="shared" si="14"/>
        <v>September</v>
      </c>
    </row>
    <row r="864" spans="1:8" ht="29.25" thickBot="1" x14ac:dyDescent="0.3">
      <c r="A864" s="3" t="s">
        <v>321</v>
      </c>
      <c r="B864" s="3" t="s">
        <v>159</v>
      </c>
      <c r="C864" s="3">
        <v>764</v>
      </c>
      <c r="D864" s="3" t="s">
        <v>180</v>
      </c>
      <c r="E864" s="3">
        <v>110</v>
      </c>
      <c r="F864" s="4">
        <v>231</v>
      </c>
      <c r="G864" s="4">
        <v>21.99</v>
      </c>
      <c r="H864" s="2" t="str">
        <f t="shared" si="14"/>
        <v>September</v>
      </c>
    </row>
    <row r="865" spans="1:8" ht="29.25" thickBot="1" x14ac:dyDescent="0.3">
      <c r="A865" s="3" t="s">
        <v>321</v>
      </c>
      <c r="B865" s="3" t="s">
        <v>159</v>
      </c>
      <c r="C865" s="3">
        <v>766</v>
      </c>
      <c r="D865" s="3" t="s">
        <v>181</v>
      </c>
      <c r="E865" s="3">
        <v>303</v>
      </c>
      <c r="F865" s="4">
        <v>530.25</v>
      </c>
      <c r="G865" s="4">
        <v>51.32</v>
      </c>
      <c r="H865" s="2" t="str">
        <f t="shared" si="14"/>
        <v>September</v>
      </c>
    </row>
    <row r="866" spans="1:8" ht="29.25" thickBot="1" x14ac:dyDescent="0.3">
      <c r="A866" s="3" t="s">
        <v>321</v>
      </c>
      <c r="B866" s="3" t="s">
        <v>159</v>
      </c>
      <c r="C866" s="3">
        <v>790</v>
      </c>
      <c r="D866" s="3" t="s">
        <v>185</v>
      </c>
      <c r="E866" s="3">
        <v>100</v>
      </c>
      <c r="F866" s="4">
        <v>25</v>
      </c>
      <c r="G866" s="4">
        <v>0</v>
      </c>
      <c r="H866" s="2" t="str">
        <f t="shared" si="14"/>
        <v>September</v>
      </c>
    </row>
    <row r="867" spans="1:8" ht="29.25" thickBot="1" x14ac:dyDescent="0.3">
      <c r="A867" s="3" t="s">
        <v>321</v>
      </c>
      <c r="B867" s="3" t="s">
        <v>159</v>
      </c>
      <c r="C867" s="3">
        <v>1113</v>
      </c>
      <c r="D867" s="3" t="s">
        <v>186</v>
      </c>
      <c r="E867" s="3">
        <v>22</v>
      </c>
      <c r="F867" s="4">
        <v>46.2</v>
      </c>
      <c r="G867" s="4">
        <v>4.4000000000000004</v>
      </c>
      <c r="H867" s="2" t="str">
        <f t="shared" si="14"/>
        <v>September</v>
      </c>
    </row>
    <row r="868" spans="1:8" ht="29.25" thickBot="1" x14ac:dyDescent="0.3">
      <c r="A868" s="3" t="s">
        <v>321</v>
      </c>
      <c r="B868" s="3" t="s">
        <v>159</v>
      </c>
      <c r="C868" s="3">
        <v>1112</v>
      </c>
      <c r="D868" s="3" t="s">
        <v>187</v>
      </c>
      <c r="E868" s="3">
        <v>7</v>
      </c>
      <c r="F868" s="4">
        <v>11.2</v>
      </c>
      <c r="G868" s="4">
        <v>1.05</v>
      </c>
      <c r="H868" s="2" t="str">
        <f t="shared" si="14"/>
        <v>September</v>
      </c>
    </row>
    <row r="869" spans="1:8" ht="29.25" thickBot="1" x14ac:dyDescent="0.3">
      <c r="A869" s="3" t="s">
        <v>321</v>
      </c>
      <c r="B869" s="3" t="s">
        <v>159</v>
      </c>
      <c r="C869" s="3">
        <v>1114</v>
      </c>
      <c r="D869" s="3" t="s">
        <v>188</v>
      </c>
      <c r="E869" s="3">
        <v>2</v>
      </c>
      <c r="F869" s="4">
        <v>5.2</v>
      </c>
      <c r="G869" s="4">
        <v>0.5</v>
      </c>
      <c r="H869" s="2" t="str">
        <f t="shared" si="14"/>
        <v>September</v>
      </c>
    </row>
    <row r="870" spans="1:8" ht="29.25" thickBot="1" x14ac:dyDescent="0.3">
      <c r="A870" s="3" t="s">
        <v>321</v>
      </c>
      <c r="B870" s="3" t="s">
        <v>159</v>
      </c>
      <c r="C870" s="3">
        <v>787</v>
      </c>
      <c r="D870" s="3" t="s">
        <v>189</v>
      </c>
      <c r="E870" s="3">
        <v>246</v>
      </c>
      <c r="F870" s="4">
        <v>86.1</v>
      </c>
      <c r="G870" s="4">
        <v>7.98</v>
      </c>
      <c r="H870" s="2" t="str">
        <f t="shared" si="14"/>
        <v>September</v>
      </c>
    </row>
    <row r="871" spans="1:8" ht="29.25" thickBot="1" x14ac:dyDescent="0.3">
      <c r="A871" s="3" t="s">
        <v>321</v>
      </c>
      <c r="B871" s="3" t="s">
        <v>159</v>
      </c>
      <c r="C871" s="3">
        <v>768</v>
      </c>
      <c r="D871" s="3" t="s">
        <v>190</v>
      </c>
      <c r="E871" s="3">
        <v>82</v>
      </c>
      <c r="F871" s="4">
        <v>41</v>
      </c>
      <c r="G871" s="4">
        <v>3.92</v>
      </c>
      <c r="H871" s="2" t="str">
        <f t="shared" ref="H871:H920" si="15">"September"</f>
        <v>September</v>
      </c>
    </row>
    <row r="872" spans="1:8" ht="43.5" thickBot="1" x14ac:dyDescent="0.3">
      <c r="A872" s="3" t="s">
        <v>321</v>
      </c>
      <c r="B872" s="3" t="s">
        <v>159</v>
      </c>
      <c r="C872" s="3">
        <v>771</v>
      </c>
      <c r="D872" s="3" t="s">
        <v>191</v>
      </c>
      <c r="E872" s="3">
        <v>25</v>
      </c>
      <c r="F872" s="4">
        <v>93.75</v>
      </c>
      <c r="G872" s="4">
        <v>8.98</v>
      </c>
      <c r="H872" s="2" t="str">
        <f t="shared" si="15"/>
        <v>September</v>
      </c>
    </row>
    <row r="873" spans="1:8" ht="43.5" thickBot="1" x14ac:dyDescent="0.3">
      <c r="A873" s="3" t="s">
        <v>321</v>
      </c>
      <c r="B873" s="3" t="s">
        <v>159</v>
      </c>
      <c r="C873" s="3">
        <v>772</v>
      </c>
      <c r="D873" s="3" t="s">
        <v>192</v>
      </c>
      <c r="E873" s="3">
        <v>29</v>
      </c>
      <c r="F873" s="4">
        <v>94.25</v>
      </c>
      <c r="G873" s="4">
        <v>8.99</v>
      </c>
      <c r="H873" s="2" t="str">
        <f t="shared" si="15"/>
        <v>September</v>
      </c>
    </row>
    <row r="874" spans="1:8" ht="43.5" thickBot="1" x14ac:dyDescent="0.3">
      <c r="A874" s="3" t="s">
        <v>321</v>
      </c>
      <c r="B874" s="3" t="s">
        <v>159</v>
      </c>
      <c r="C874" s="3">
        <v>773</v>
      </c>
      <c r="D874" s="3" t="s">
        <v>193</v>
      </c>
      <c r="E874" s="3">
        <v>45</v>
      </c>
      <c r="F874" s="4">
        <v>123.75</v>
      </c>
      <c r="G874" s="4">
        <v>11.73</v>
      </c>
      <c r="H874" s="2" t="str">
        <f t="shared" si="15"/>
        <v>September</v>
      </c>
    </row>
    <row r="875" spans="1:8" ht="29.25" thickBot="1" x14ac:dyDescent="0.3">
      <c r="A875" s="3" t="s">
        <v>321</v>
      </c>
      <c r="B875" s="3" t="s">
        <v>159</v>
      </c>
      <c r="C875" s="3">
        <v>774</v>
      </c>
      <c r="D875" s="3" t="s">
        <v>194</v>
      </c>
      <c r="E875" s="3">
        <v>133</v>
      </c>
      <c r="F875" s="4">
        <v>219.45</v>
      </c>
      <c r="G875" s="4">
        <v>21.25</v>
      </c>
      <c r="H875" s="2" t="str">
        <f t="shared" si="15"/>
        <v>September</v>
      </c>
    </row>
    <row r="876" spans="1:8" ht="29.25" thickBot="1" x14ac:dyDescent="0.3">
      <c r="A876" s="3" t="s">
        <v>321</v>
      </c>
      <c r="B876" s="3" t="s">
        <v>159</v>
      </c>
      <c r="C876" s="3">
        <v>793</v>
      </c>
      <c r="D876" s="3" t="s">
        <v>195</v>
      </c>
      <c r="E876" s="3">
        <v>18</v>
      </c>
      <c r="F876" s="4">
        <v>39</v>
      </c>
      <c r="G876" s="4">
        <v>3.72</v>
      </c>
      <c r="H876" s="2" t="str">
        <f t="shared" si="15"/>
        <v>September</v>
      </c>
    </row>
    <row r="877" spans="1:8" ht="29.25" thickBot="1" x14ac:dyDescent="0.3">
      <c r="A877" s="3" t="s">
        <v>321</v>
      </c>
      <c r="B877" s="3" t="s">
        <v>159</v>
      </c>
      <c r="C877" s="3">
        <v>794</v>
      </c>
      <c r="D877" s="3" t="s">
        <v>196</v>
      </c>
      <c r="E877" s="3">
        <v>23</v>
      </c>
      <c r="F877" s="4">
        <v>57.8</v>
      </c>
      <c r="G877" s="4">
        <v>5.54</v>
      </c>
      <c r="H877" s="2" t="str">
        <f t="shared" si="15"/>
        <v>September</v>
      </c>
    </row>
    <row r="878" spans="1:8" ht="29.25" thickBot="1" x14ac:dyDescent="0.3">
      <c r="A878" s="3" t="s">
        <v>321</v>
      </c>
      <c r="B878" s="3" t="s">
        <v>159</v>
      </c>
      <c r="C878" s="3">
        <v>795</v>
      </c>
      <c r="D878" s="3" t="s">
        <v>197</v>
      </c>
      <c r="E878" s="3">
        <v>15</v>
      </c>
      <c r="F878" s="4">
        <v>43.8</v>
      </c>
      <c r="G878" s="4">
        <v>4.13</v>
      </c>
      <c r="H878" s="2" t="str">
        <f t="shared" si="15"/>
        <v>September</v>
      </c>
    </row>
    <row r="879" spans="1:8" ht="29.25" thickBot="1" x14ac:dyDescent="0.3">
      <c r="A879" s="3" t="s">
        <v>321</v>
      </c>
      <c r="B879" s="3" t="s">
        <v>159</v>
      </c>
      <c r="C879" s="3">
        <v>775</v>
      </c>
      <c r="D879" s="3" t="s">
        <v>198</v>
      </c>
      <c r="E879" s="3">
        <v>49</v>
      </c>
      <c r="F879" s="4">
        <v>205.8</v>
      </c>
      <c r="G879" s="4">
        <v>19.600000000000001</v>
      </c>
      <c r="H879" s="2" t="str">
        <f t="shared" si="15"/>
        <v>September</v>
      </c>
    </row>
    <row r="880" spans="1:8" ht="29.25" thickBot="1" x14ac:dyDescent="0.3">
      <c r="A880" s="3" t="s">
        <v>321</v>
      </c>
      <c r="B880" s="3" t="s">
        <v>159</v>
      </c>
      <c r="C880" s="3">
        <v>776</v>
      </c>
      <c r="D880" s="3" t="s">
        <v>199</v>
      </c>
      <c r="E880" s="3">
        <v>152</v>
      </c>
      <c r="F880" s="4">
        <v>554.79999999999995</v>
      </c>
      <c r="G880" s="4">
        <v>53.15</v>
      </c>
      <c r="H880" s="2" t="str">
        <f t="shared" si="15"/>
        <v>September</v>
      </c>
    </row>
    <row r="881" spans="1:8" ht="29.25" thickBot="1" x14ac:dyDescent="0.3">
      <c r="A881" s="3" t="s">
        <v>321</v>
      </c>
      <c r="B881" s="3" t="s">
        <v>159</v>
      </c>
      <c r="C881" s="3">
        <v>777</v>
      </c>
      <c r="D881" s="3" t="s">
        <v>200</v>
      </c>
      <c r="E881" s="3">
        <v>198</v>
      </c>
      <c r="F881" s="4">
        <v>613.79999999999995</v>
      </c>
      <c r="G881" s="4">
        <v>57.6</v>
      </c>
      <c r="H881" s="2" t="str">
        <f t="shared" si="15"/>
        <v>September</v>
      </c>
    </row>
    <row r="882" spans="1:8" ht="29.25" thickBot="1" x14ac:dyDescent="0.3">
      <c r="A882" s="3" t="s">
        <v>321</v>
      </c>
      <c r="B882" s="3" t="s">
        <v>159</v>
      </c>
      <c r="C882" s="3">
        <v>778</v>
      </c>
      <c r="D882" s="3" t="s">
        <v>204</v>
      </c>
      <c r="E882" s="3">
        <v>12</v>
      </c>
      <c r="F882" s="4">
        <v>51</v>
      </c>
      <c r="G882" s="4">
        <v>4.82</v>
      </c>
      <c r="H882" s="2" t="str">
        <f t="shared" si="15"/>
        <v>September</v>
      </c>
    </row>
    <row r="883" spans="1:8" ht="29.25" thickBot="1" x14ac:dyDescent="0.3">
      <c r="A883" s="3" t="s">
        <v>321</v>
      </c>
      <c r="B883" s="3" t="s">
        <v>159</v>
      </c>
      <c r="C883" s="3">
        <v>779</v>
      </c>
      <c r="D883" s="3" t="s">
        <v>205</v>
      </c>
      <c r="E883" s="3">
        <v>81</v>
      </c>
      <c r="F883" s="4">
        <v>299.7</v>
      </c>
      <c r="G883" s="4">
        <v>28.36</v>
      </c>
      <c r="H883" s="2" t="str">
        <f t="shared" si="15"/>
        <v>September</v>
      </c>
    </row>
    <row r="884" spans="1:8" ht="29.25" thickBot="1" x14ac:dyDescent="0.3">
      <c r="A884" s="3" t="s">
        <v>321</v>
      </c>
      <c r="B884" s="3" t="s">
        <v>159</v>
      </c>
      <c r="C884" s="3">
        <v>780</v>
      </c>
      <c r="D884" s="3" t="s">
        <v>206</v>
      </c>
      <c r="E884" s="3">
        <v>58</v>
      </c>
      <c r="F884" s="4">
        <v>182.7</v>
      </c>
      <c r="G884" s="4">
        <v>17.399999999999999</v>
      </c>
      <c r="H884" s="2" t="str">
        <f t="shared" si="15"/>
        <v>September</v>
      </c>
    </row>
    <row r="885" spans="1:8" ht="29.25" thickBot="1" x14ac:dyDescent="0.3">
      <c r="A885" s="3" t="s">
        <v>321</v>
      </c>
      <c r="B885" s="3" t="s">
        <v>159</v>
      </c>
      <c r="C885" s="3">
        <v>789</v>
      </c>
      <c r="D885" s="3" t="s">
        <v>210</v>
      </c>
      <c r="E885" s="3">
        <v>81</v>
      </c>
      <c r="F885" s="4">
        <v>40.5</v>
      </c>
      <c r="G885" s="4">
        <v>3.84</v>
      </c>
      <c r="H885" s="2" t="str">
        <f t="shared" si="15"/>
        <v>September</v>
      </c>
    </row>
    <row r="886" spans="1:8" ht="29.25" thickBot="1" x14ac:dyDescent="0.3">
      <c r="A886" s="3" t="s">
        <v>321</v>
      </c>
      <c r="B886" s="3" t="s">
        <v>159</v>
      </c>
      <c r="C886" s="3">
        <v>782</v>
      </c>
      <c r="D886" s="3" t="s">
        <v>211</v>
      </c>
      <c r="E886" s="3">
        <v>8</v>
      </c>
      <c r="F886" s="4">
        <v>17.600000000000001</v>
      </c>
      <c r="G886" s="4">
        <v>1.68</v>
      </c>
      <c r="H886" s="2" t="str">
        <f t="shared" si="15"/>
        <v>September</v>
      </c>
    </row>
    <row r="887" spans="1:8" ht="29.25" thickBot="1" x14ac:dyDescent="0.3">
      <c r="A887" s="3" t="s">
        <v>321</v>
      </c>
      <c r="B887" s="3" t="s">
        <v>159</v>
      </c>
      <c r="C887" s="3">
        <v>784</v>
      </c>
      <c r="D887" s="3" t="s">
        <v>213</v>
      </c>
      <c r="E887" s="3">
        <v>4</v>
      </c>
      <c r="F887" s="4">
        <v>6.6</v>
      </c>
      <c r="G887" s="4">
        <v>0.64</v>
      </c>
      <c r="H887" s="2" t="str">
        <f t="shared" si="15"/>
        <v>September</v>
      </c>
    </row>
    <row r="888" spans="1:8" ht="29.25" thickBot="1" x14ac:dyDescent="0.3">
      <c r="A888" s="3" t="s">
        <v>321</v>
      </c>
      <c r="B888" s="3" t="s">
        <v>159</v>
      </c>
      <c r="C888" s="3">
        <v>1008</v>
      </c>
      <c r="D888" s="3" t="s">
        <v>214</v>
      </c>
      <c r="E888" s="3">
        <v>22</v>
      </c>
      <c r="F888" s="4">
        <v>108.9</v>
      </c>
      <c r="G888" s="4">
        <v>10.34</v>
      </c>
      <c r="H888" s="2" t="str">
        <f t="shared" si="15"/>
        <v>September</v>
      </c>
    </row>
    <row r="889" spans="1:8" ht="29.25" thickBot="1" x14ac:dyDescent="0.3">
      <c r="A889" s="3" t="s">
        <v>321</v>
      </c>
      <c r="B889" s="3" t="s">
        <v>159</v>
      </c>
      <c r="C889" s="3">
        <v>1007</v>
      </c>
      <c r="D889" s="3" t="s">
        <v>215</v>
      </c>
      <c r="E889" s="3">
        <v>74</v>
      </c>
      <c r="F889" s="4">
        <v>325.60000000000002</v>
      </c>
      <c r="G889" s="4">
        <v>31.06</v>
      </c>
      <c r="H889" s="2" t="str">
        <f t="shared" si="15"/>
        <v>September</v>
      </c>
    </row>
    <row r="890" spans="1:8" ht="29.25" thickBot="1" x14ac:dyDescent="0.3">
      <c r="A890" s="3" t="s">
        <v>321</v>
      </c>
      <c r="B890" s="3" t="s">
        <v>159</v>
      </c>
      <c r="C890" s="3">
        <v>1006</v>
      </c>
      <c r="D890" s="3" t="s">
        <v>216</v>
      </c>
      <c r="E890" s="3">
        <v>50</v>
      </c>
      <c r="F890" s="4">
        <v>192.5</v>
      </c>
      <c r="G890" s="4">
        <v>18.489999999999998</v>
      </c>
      <c r="H890" s="2" t="str">
        <f t="shared" si="15"/>
        <v>September</v>
      </c>
    </row>
    <row r="891" spans="1:8" ht="29.25" thickBot="1" x14ac:dyDescent="0.3">
      <c r="A891" s="3" t="s">
        <v>321</v>
      </c>
      <c r="B891" s="3" t="s">
        <v>217</v>
      </c>
      <c r="C891" s="3">
        <v>10</v>
      </c>
      <c r="D891" s="3" t="s">
        <v>218</v>
      </c>
      <c r="E891" s="3">
        <v>32</v>
      </c>
      <c r="F891" s="4">
        <v>38.380000000000003</v>
      </c>
      <c r="G891" s="4">
        <v>0</v>
      </c>
      <c r="H891" s="2" t="str">
        <f t="shared" si="15"/>
        <v>September</v>
      </c>
    </row>
    <row r="892" spans="1:8" ht="29.25" thickBot="1" x14ac:dyDescent="0.3">
      <c r="A892" s="3" t="s">
        <v>321</v>
      </c>
      <c r="B892" s="3" t="s">
        <v>217</v>
      </c>
      <c r="C892" s="3">
        <v>1222</v>
      </c>
      <c r="D892" s="3" t="s">
        <v>531</v>
      </c>
      <c r="E892" s="3">
        <v>23</v>
      </c>
      <c r="F892" s="4">
        <v>29.09</v>
      </c>
      <c r="G892" s="4">
        <v>0</v>
      </c>
      <c r="H892" s="2" t="str">
        <f t="shared" si="15"/>
        <v>September</v>
      </c>
    </row>
    <row r="893" spans="1:8" ht="29.25" thickBot="1" x14ac:dyDescent="0.3">
      <c r="A893" s="3" t="s">
        <v>321</v>
      </c>
      <c r="B893" s="3" t="s">
        <v>660</v>
      </c>
      <c r="C893" s="3">
        <v>1901</v>
      </c>
      <c r="D893" s="3" t="s">
        <v>221</v>
      </c>
      <c r="E893" s="3">
        <v>86</v>
      </c>
      <c r="F893" s="4">
        <v>240.8</v>
      </c>
      <c r="G893" s="4">
        <v>23</v>
      </c>
      <c r="H893" s="2" t="str">
        <f t="shared" si="15"/>
        <v>September</v>
      </c>
    </row>
    <row r="894" spans="1:8" ht="29.25" thickBot="1" x14ac:dyDescent="0.3">
      <c r="A894" s="3" t="s">
        <v>321</v>
      </c>
      <c r="B894" s="3" t="s">
        <v>660</v>
      </c>
      <c r="C894" s="3">
        <v>1903</v>
      </c>
      <c r="D894" s="3" t="s">
        <v>222</v>
      </c>
      <c r="E894" s="3">
        <v>47</v>
      </c>
      <c r="F894" s="4">
        <v>141</v>
      </c>
      <c r="G894" s="4">
        <v>13.17</v>
      </c>
      <c r="H894" s="2" t="str">
        <f t="shared" si="15"/>
        <v>September</v>
      </c>
    </row>
    <row r="895" spans="1:8" ht="29.25" thickBot="1" x14ac:dyDescent="0.3">
      <c r="A895" s="3" t="s">
        <v>321</v>
      </c>
      <c r="B895" s="3" t="s">
        <v>660</v>
      </c>
      <c r="C895" s="3">
        <v>1143</v>
      </c>
      <c r="D895" s="3" t="s">
        <v>225</v>
      </c>
      <c r="E895" s="3">
        <v>201</v>
      </c>
      <c r="F895" s="4">
        <v>1505.49</v>
      </c>
      <c r="G895" s="4">
        <v>142.77000000000001</v>
      </c>
      <c r="H895" s="2" t="str">
        <f t="shared" si="15"/>
        <v>September</v>
      </c>
    </row>
    <row r="896" spans="1:8" ht="29.25" thickBot="1" x14ac:dyDescent="0.3">
      <c r="A896" s="3" t="s">
        <v>321</v>
      </c>
      <c r="B896" s="3" t="s">
        <v>650</v>
      </c>
      <c r="C896" s="3">
        <v>1573</v>
      </c>
      <c r="D896" s="3" t="s">
        <v>532</v>
      </c>
      <c r="E896" s="3">
        <v>7</v>
      </c>
      <c r="F896" s="4">
        <v>52.5</v>
      </c>
      <c r="G896" s="4">
        <v>0</v>
      </c>
      <c r="H896" s="2" t="str">
        <f t="shared" si="15"/>
        <v>September</v>
      </c>
    </row>
    <row r="897" spans="1:8" ht="29.25" thickBot="1" x14ac:dyDescent="0.3">
      <c r="A897" s="3" t="s">
        <v>321</v>
      </c>
      <c r="B897" s="3" t="s">
        <v>650</v>
      </c>
      <c r="C897" s="3">
        <v>1547</v>
      </c>
      <c r="D897" s="3" t="s">
        <v>227</v>
      </c>
      <c r="E897" s="3">
        <v>19</v>
      </c>
      <c r="F897" s="4">
        <v>147.25</v>
      </c>
      <c r="G897" s="4">
        <v>0</v>
      </c>
      <c r="H897" s="2" t="str">
        <f t="shared" si="15"/>
        <v>September</v>
      </c>
    </row>
    <row r="898" spans="1:8" ht="29.25" thickBot="1" x14ac:dyDescent="0.3">
      <c r="A898" s="3" t="s">
        <v>321</v>
      </c>
      <c r="B898" s="3" t="s">
        <v>650</v>
      </c>
      <c r="C898" s="3">
        <v>1569</v>
      </c>
      <c r="D898" s="3" t="s">
        <v>533</v>
      </c>
      <c r="E898" s="3">
        <v>12</v>
      </c>
      <c r="F898" s="4">
        <v>72</v>
      </c>
      <c r="G898" s="4">
        <v>0</v>
      </c>
      <c r="H898" s="2" t="str">
        <f t="shared" si="15"/>
        <v>September</v>
      </c>
    </row>
    <row r="899" spans="1:8" ht="29.25" thickBot="1" x14ac:dyDescent="0.3">
      <c r="A899" s="3" t="s">
        <v>321</v>
      </c>
      <c r="B899" s="3" t="s">
        <v>650</v>
      </c>
      <c r="C899" s="3">
        <v>1572</v>
      </c>
      <c r="D899" s="3" t="s">
        <v>318</v>
      </c>
      <c r="E899" s="3">
        <v>2</v>
      </c>
      <c r="F899" s="4">
        <v>15.5</v>
      </c>
      <c r="G899" s="4">
        <v>0</v>
      </c>
      <c r="H899" s="2" t="str">
        <f t="shared" si="15"/>
        <v>September</v>
      </c>
    </row>
    <row r="900" spans="1:8" ht="29.25" thickBot="1" x14ac:dyDescent="0.3">
      <c r="A900" s="3" t="s">
        <v>321</v>
      </c>
      <c r="B900" s="3" t="s">
        <v>650</v>
      </c>
      <c r="C900" s="3">
        <v>1567</v>
      </c>
      <c r="D900" s="3" t="s">
        <v>292</v>
      </c>
      <c r="E900" s="3">
        <v>10</v>
      </c>
      <c r="F900" s="4">
        <v>55</v>
      </c>
      <c r="G900" s="4">
        <v>0</v>
      </c>
      <c r="H900" s="2" t="str">
        <f t="shared" si="15"/>
        <v>September</v>
      </c>
    </row>
    <row r="901" spans="1:8" ht="29.25" thickBot="1" x14ac:dyDescent="0.3">
      <c r="A901" s="3" t="s">
        <v>321</v>
      </c>
      <c r="B901" s="3" t="s">
        <v>650</v>
      </c>
      <c r="C901" s="3">
        <v>1551</v>
      </c>
      <c r="D901" s="3" t="s">
        <v>228</v>
      </c>
      <c r="E901" s="3">
        <v>24</v>
      </c>
      <c r="F901" s="4">
        <v>186</v>
      </c>
      <c r="G901" s="4">
        <v>0</v>
      </c>
      <c r="H901" s="2" t="str">
        <f t="shared" si="15"/>
        <v>September</v>
      </c>
    </row>
    <row r="902" spans="1:8" ht="29.25" thickBot="1" x14ac:dyDescent="0.3">
      <c r="A902" s="3" t="s">
        <v>321</v>
      </c>
      <c r="B902" s="3" t="s">
        <v>650</v>
      </c>
      <c r="C902" s="3">
        <v>1556</v>
      </c>
      <c r="D902" s="3" t="s">
        <v>230</v>
      </c>
      <c r="E902" s="3">
        <v>7</v>
      </c>
      <c r="F902" s="4">
        <v>38.5</v>
      </c>
      <c r="G902" s="4">
        <v>0</v>
      </c>
      <c r="H902" s="2" t="str">
        <f t="shared" si="15"/>
        <v>September</v>
      </c>
    </row>
    <row r="903" spans="1:8" ht="29.25" thickBot="1" x14ac:dyDescent="0.3">
      <c r="A903" s="3" t="s">
        <v>321</v>
      </c>
      <c r="B903" s="3" t="s">
        <v>650</v>
      </c>
      <c r="C903" s="3">
        <v>1558</v>
      </c>
      <c r="D903" s="3" t="s">
        <v>232</v>
      </c>
      <c r="E903" s="3">
        <v>39</v>
      </c>
      <c r="F903" s="4">
        <v>177.45</v>
      </c>
      <c r="G903" s="4">
        <v>0</v>
      </c>
      <c r="H903" s="2" t="str">
        <f t="shared" si="15"/>
        <v>September</v>
      </c>
    </row>
    <row r="904" spans="1:8" ht="29.25" thickBot="1" x14ac:dyDescent="0.3">
      <c r="A904" s="3" t="s">
        <v>321</v>
      </c>
      <c r="B904" s="3" t="s">
        <v>650</v>
      </c>
      <c r="C904" s="3">
        <v>1552</v>
      </c>
      <c r="D904" s="3" t="s">
        <v>234</v>
      </c>
      <c r="E904" s="3">
        <v>8</v>
      </c>
      <c r="F904" s="4">
        <v>54</v>
      </c>
      <c r="G904" s="4">
        <v>0</v>
      </c>
      <c r="H904" s="2" t="str">
        <f t="shared" si="15"/>
        <v>September</v>
      </c>
    </row>
    <row r="905" spans="1:8" ht="29.25" thickBot="1" x14ac:dyDescent="0.3">
      <c r="A905" s="3" t="s">
        <v>321</v>
      </c>
      <c r="B905" s="3" t="s">
        <v>650</v>
      </c>
      <c r="C905" s="3">
        <v>1570</v>
      </c>
      <c r="D905" s="3" t="s">
        <v>235</v>
      </c>
      <c r="E905" s="3">
        <v>9</v>
      </c>
      <c r="F905" s="4">
        <v>31.5</v>
      </c>
      <c r="G905" s="4">
        <v>0</v>
      </c>
      <c r="H905" s="2" t="str">
        <f t="shared" si="15"/>
        <v>September</v>
      </c>
    </row>
    <row r="906" spans="1:8" ht="29.25" thickBot="1" x14ac:dyDescent="0.3">
      <c r="A906" s="3" t="s">
        <v>321</v>
      </c>
      <c r="B906" s="3" t="s">
        <v>650</v>
      </c>
      <c r="C906" s="3">
        <v>1568</v>
      </c>
      <c r="D906" s="3" t="s">
        <v>534</v>
      </c>
      <c r="E906" s="3">
        <v>2</v>
      </c>
      <c r="F906" s="4">
        <v>10</v>
      </c>
      <c r="G906" s="4">
        <v>0</v>
      </c>
      <c r="H906" s="2" t="str">
        <f t="shared" si="15"/>
        <v>September</v>
      </c>
    </row>
    <row r="907" spans="1:8" ht="29.25" thickBot="1" x14ac:dyDescent="0.3">
      <c r="A907" s="3" t="s">
        <v>321</v>
      </c>
      <c r="B907" s="3" t="s">
        <v>650</v>
      </c>
      <c r="C907" s="3">
        <v>1563</v>
      </c>
      <c r="D907" s="3" t="s">
        <v>238</v>
      </c>
      <c r="E907" s="3">
        <v>3</v>
      </c>
      <c r="F907" s="4">
        <v>23.25</v>
      </c>
      <c r="G907" s="4">
        <v>0</v>
      </c>
      <c r="H907" s="2" t="str">
        <f t="shared" si="15"/>
        <v>September</v>
      </c>
    </row>
    <row r="908" spans="1:8" ht="29.25" thickBot="1" x14ac:dyDescent="0.3">
      <c r="A908" s="3" t="s">
        <v>321</v>
      </c>
      <c r="B908" s="3" t="s">
        <v>650</v>
      </c>
      <c r="C908" s="3">
        <v>1571</v>
      </c>
      <c r="D908" s="3" t="s">
        <v>239</v>
      </c>
      <c r="E908" s="3">
        <v>2</v>
      </c>
      <c r="F908" s="4">
        <v>9.9</v>
      </c>
      <c r="G908" s="4">
        <v>0</v>
      </c>
      <c r="H908" s="2" t="str">
        <f t="shared" si="15"/>
        <v>September</v>
      </c>
    </row>
    <row r="909" spans="1:8" ht="29.25" thickBot="1" x14ac:dyDescent="0.3">
      <c r="A909" s="3" t="s">
        <v>321</v>
      </c>
      <c r="B909" s="3" t="s">
        <v>650</v>
      </c>
      <c r="C909" s="3">
        <v>1565</v>
      </c>
      <c r="D909" s="3" t="s">
        <v>241</v>
      </c>
      <c r="E909" s="3">
        <v>10</v>
      </c>
      <c r="F909" s="4">
        <v>45.5</v>
      </c>
      <c r="G909" s="4">
        <v>0</v>
      </c>
      <c r="H909" s="2" t="str">
        <f t="shared" si="15"/>
        <v>September</v>
      </c>
    </row>
    <row r="910" spans="1:8" ht="29.25" thickBot="1" x14ac:dyDescent="0.3">
      <c r="A910" s="3" t="s">
        <v>321</v>
      </c>
      <c r="B910" s="3" t="s">
        <v>650</v>
      </c>
      <c r="C910" s="3">
        <v>1517</v>
      </c>
      <c r="D910" s="3" t="s">
        <v>242</v>
      </c>
      <c r="E910" s="3">
        <v>5</v>
      </c>
      <c r="F910" s="4">
        <v>28.6</v>
      </c>
      <c r="G910" s="4">
        <v>2.7</v>
      </c>
      <c r="H910" s="2" t="str">
        <f t="shared" si="15"/>
        <v>September</v>
      </c>
    </row>
    <row r="911" spans="1:8" ht="29.25" thickBot="1" x14ac:dyDescent="0.3">
      <c r="A911" s="3" t="s">
        <v>321</v>
      </c>
      <c r="B911" s="3" t="s">
        <v>650</v>
      </c>
      <c r="C911" s="3">
        <v>1566</v>
      </c>
      <c r="D911" s="3" t="s">
        <v>243</v>
      </c>
      <c r="E911" s="3">
        <v>15</v>
      </c>
      <c r="F911" s="4">
        <v>101.25</v>
      </c>
      <c r="G911" s="4">
        <v>0</v>
      </c>
      <c r="H911" s="2" t="str">
        <f t="shared" si="15"/>
        <v>September</v>
      </c>
    </row>
    <row r="912" spans="1:8" ht="29.25" thickBot="1" x14ac:dyDescent="0.3">
      <c r="A912" s="3" t="s">
        <v>321</v>
      </c>
      <c r="B912" s="3" t="s">
        <v>244</v>
      </c>
      <c r="C912" s="3">
        <v>1442</v>
      </c>
      <c r="D912" s="3" t="s">
        <v>535</v>
      </c>
      <c r="E912" s="3">
        <v>10</v>
      </c>
      <c r="F912" s="4">
        <v>39.9</v>
      </c>
      <c r="G912" s="4">
        <v>3.8</v>
      </c>
      <c r="H912" s="2" t="str">
        <f t="shared" si="15"/>
        <v>September</v>
      </c>
    </row>
    <row r="913" spans="1:8" ht="29.25" thickBot="1" x14ac:dyDescent="0.3">
      <c r="A913" s="3" t="s">
        <v>321</v>
      </c>
      <c r="B913" s="3" t="s">
        <v>244</v>
      </c>
      <c r="C913" s="3">
        <v>168</v>
      </c>
      <c r="D913" s="3" t="s">
        <v>536</v>
      </c>
      <c r="E913" s="3">
        <v>10</v>
      </c>
      <c r="F913" s="4">
        <v>32.9</v>
      </c>
      <c r="G913" s="4">
        <v>0</v>
      </c>
      <c r="H913" s="2" t="str">
        <f t="shared" si="15"/>
        <v>September</v>
      </c>
    </row>
    <row r="914" spans="1:8" ht="29.25" thickBot="1" x14ac:dyDescent="0.3">
      <c r="A914" s="3" t="s">
        <v>321</v>
      </c>
      <c r="B914" s="3" t="s">
        <v>244</v>
      </c>
      <c r="C914" s="3">
        <v>1420</v>
      </c>
      <c r="D914" s="3" t="s">
        <v>537</v>
      </c>
      <c r="E914" s="3">
        <v>1</v>
      </c>
      <c r="F914" s="4">
        <v>3.49</v>
      </c>
      <c r="G914" s="4">
        <v>0.33</v>
      </c>
      <c r="H914" s="2" t="str">
        <f t="shared" si="15"/>
        <v>September</v>
      </c>
    </row>
    <row r="915" spans="1:8" ht="29.25" thickBot="1" x14ac:dyDescent="0.3">
      <c r="A915" s="3" t="s">
        <v>321</v>
      </c>
      <c r="B915" s="3" t="s">
        <v>244</v>
      </c>
      <c r="C915" s="3">
        <v>1447</v>
      </c>
      <c r="D915" s="3" t="s">
        <v>538</v>
      </c>
      <c r="E915" s="3">
        <v>21</v>
      </c>
      <c r="F915" s="4">
        <v>93.03</v>
      </c>
      <c r="G915" s="4">
        <v>8.82</v>
      </c>
      <c r="H915" s="2" t="str">
        <f t="shared" si="15"/>
        <v>September</v>
      </c>
    </row>
    <row r="916" spans="1:8" ht="29.25" thickBot="1" x14ac:dyDescent="0.3">
      <c r="A916" s="3" t="s">
        <v>321</v>
      </c>
      <c r="B916" s="3" t="s">
        <v>244</v>
      </c>
      <c r="C916" s="3">
        <v>1412</v>
      </c>
      <c r="D916" s="3" t="s">
        <v>246</v>
      </c>
      <c r="E916" s="3">
        <v>21</v>
      </c>
      <c r="F916" s="4">
        <v>69.3</v>
      </c>
      <c r="G916" s="4">
        <v>0</v>
      </c>
      <c r="H916" s="2" t="str">
        <f t="shared" si="15"/>
        <v>September</v>
      </c>
    </row>
    <row r="917" spans="1:8" ht="29.25" thickBot="1" x14ac:dyDescent="0.3">
      <c r="A917" s="3" t="s">
        <v>321</v>
      </c>
      <c r="B917" s="3" t="s">
        <v>244</v>
      </c>
      <c r="C917" s="3">
        <v>1428</v>
      </c>
      <c r="D917" s="3" t="s">
        <v>247</v>
      </c>
      <c r="E917" s="3">
        <v>69</v>
      </c>
      <c r="F917" s="4">
        <v>345</v>
      </c>
      <c r="G917" s="4">
        <v>0</v>
      </c>
      <c r="H917" s="2" t="str">
        <f t="shared" si="15"/>
        <v>September</v>
      </c>
    </row>
    <row r="918" spans="1:8" ht="29.25" thickBot="1" x14ac:dyDescent="0.3">
      <c r="A918" s="3" t="s">
        <v>321</v>
      </c>
      <c r="B918" s="3" t="s">
        <v>244</v>
      </c>
      <c r="C918" s="3">
        <v>1451</v>
      </c>
      <c r="D918" s="3" t="s">
        <v>248</v>
      </c>
      <c r="E918" s="3">
        <v>31</v>
      </c>
      <c r="F918" s="4">
        <v>134.85</v>
      </c>
      <c r="G918" s="4">
        <v>0</v>
      </c>
      <c r="H918" s="2" t="str">
        <f t="shared" si="15"/>
        <v>September</v>
      </c>
    </row>
    <row r="919" spans="1:8" ht="29.25" thickBot="1" x14ac:dyDescent="0.3">
      <c r="A919" s="3" t="s">
        <v>321</v>
      </c>
      <c r="B919" s="3" t="s">
        <v>244</v>
      </c>
      <c r="C919" s="3">
        <v>1450</v>
      </c>
      <c r="D919" s="3" t="s">
        <v>249</v>
      </c>
      <c r="E919" s="3">
        <v>90</v>
      </c>
      <c r="F919" s="4">
        <v>449.1</v>
      </c>
      <c r="G919" s="4">
        <v>42.45</v>
      </c>
      <c r="H919" s="2" t="str">
        <f t="shared" si="15"/>
        <v>September</v>
      </c>
    </row>
    <row r="920" spans="1:8" ht="29.25" thickBot="1" x14ac:dyDescent="0.3">
      <c r="A920" s="3" t="s">
        <v>321</v>
      </c>
      <c r="B920" s="3" t="s">
        <v>244</v>
      </c>
      <c r="C920" s="3">
        <v>1333</v>
      </c>
      <c r="D920" s="3" t="s">
        <v>250</v>
      </c>
      <c r="E920" s="3">
        <v>63</v>
      </c>
      <c r="F920" s="4">
        <v>236.25</v>
      </c>
      <c r="G920" s="4">
        <v>22.64</v>
      </c>
      <c r="H920" s="2" t="str">
        <f t="shared" si="15"/>
        <v>September</v>
      </c>
    </row>
    <row r="921" spans="1:8" ht="29.25" thickBot="1" x14ac:dyDescent="0.3">
      <c r="A921" s="3" t="s">
        <v>321</v>
      </c>
      <c r="B921" s="3" t="s">
        <v>653</v>
      </c>
      <c r="C921" s="3">
        <v>1701</v>
      </c>
      <c r="D921" s="3" t="s">
        <v>7</v>
      </c>
      <c r="E921" s="3">
        <v>304</v>
      </c>
      <c r="F921" s="4">
        <v>456</v>
      </c>
      <c r="G921" s="4">
        <v>42.73</v>
      </c>
      <c r="H921" t="str">
        <f>"October"</f>
        <v>October</v>
      </c>
    </row>
    <row r="922" spans="1:8" ht="29.25" thickBot="1" x14ac:dyDescent="0.3">
      <c r="A922" s="3" t="s">
        <v>321</v>
      </c>
      <c r="B922" s="3" t="s">
        <v>653</v>
      </c>
      <c r="C922" s="3">
        <v>1710</v>
      </c>
      <c r="D922" s="3" t="s">
        <v>356</v>
      </c>
      <c r="E922" s="3">
        <v>87</v>
      </c>
      <c r="F922" s="4">
        <v>195.75</v>
      </c>
      <c r="G922" s="4">
        <v>18.43</v>
      </c>
      <c r="H922" s="2" t="str">
        <f t="shared" ref="H922:H985" si="16">"October"</f>
        <v>October</v>
      </c>
    </row>
    <row r="923" spans="1:8" ht="29.25" thickBot="1" x14ac:dyDescent="0.3">
      <c r="A923" s="3" t="s">
        <v>321</v>
      </c>
      <c r="B923" s="3" t="s">
        <v>653</v>
      </c>
      <c r="C923" s="3">
        <v>2127</v>
      </c>
      <c r="D923" s="3" t="s">
        <v>15</v>
      </c>
      <c r="E923" s="3">
        <v>320</v>
      </c>
      <c r="F923" s="4">
        <v>380.8</v>
      </c>
      <c r="G923" s="4">
        <v>35.840000000000003</v>
      </c>
      <c r="H923" s="2" t="str">
        <f t="shared" si="16"/>
        <v>October</v>
      </c>
    </row>
    <row r="924" spans="1:8" ht="29.25" thickBot="1" x14ac:dyDescent="0.3">
      <c r="A924" s="3" t="s">
        <v>321</v>
      </c>
      <c r="B924" s="3" t="s">
        <v>653</v>
      </c>
      <c r="C924" s="3">
        <v>1712</v>
      </c>
      <c r="D924" s="3" t="s">
        <v>24</v>
      </c>
      <c r="E924" s="3">
        <v>406</v>
      </c>
      <c r="F924" s="4">
        <v>690.2</v>
      </c>
      <c r="G924" s="4">
        <v>65.27</v>
      </c>
      <c r="H924" s="2" t="str">
        <f t="shared" si="16"/>
        <v>October</v>
      </c>
    </row>
    <row r="925" spans="1:8" ht="29.25" thickBot="1" x14ac:dyDescent="0.3">
      <c r="A925" s="3" t="s">
        <v>321</v>
      </c>
      <c r="B925" s="3" t="s">
        <v>653</v>
      </c>
      <c r="C925" s="3">
        <v>1169</v>
      </c>
      <c r="D925" s="3" t="s">
        <v>358</v>
      </c>
      <c r="E925" s="3">
        <v>88</v>
      </c>
      <c r="F925" s="4">
        <v>198</v>
      </c>
      <c r="G925" s="4">
        <v>18.64</v>
      </c>
      <c r="H925" s="2" t="str">
        <f t="shared" si="16"/>
        <v>October</v>
      </c>
    </row>
    <row r="926" spans="1:8" ht="29.25" thickBot="1" x14ac:dyDescent="0.3">
      <c r="A926" s="3" t="s">
        <v>321</v>
      </c>
      <c r="B926" s="3" t="s">
        <v>654</v>
      </c>
      <c r="C926" s="3">
        <v>605</v>
      </c>
      <c r="D926" s="3" t="s">
        <v>25</v>
      </c>
      <c r="E926" s="3">
        <v>91</v>
      </c>
      <c r="F926" s="4">
        <v>295.75</v>
      </c>
      <c r="G926" s="4">
        <v>28.15</v>
      </c>
      <c r="H926" s="2" t="str">
        <f t="shared" si="16"/>
        <v>October</v>
      </c>
    </row>
    <row r="927" spans="1:8" ht="29.25" thickBot="1" x14ac:dyDescent="0.3">
      <c r="A927" s="3" t="s">
        <v>321</v>
      </c>
      <c r="B927" s="3" t="s">
        <v>654</v>
      </c>
      <c r="C927" s="3">
        <v>2130</v>
      </c>
      <c r="D927" s="3" t="s">
        <v>360</v>
      </c>
      <c r="E927" s="3">
        <v>25</v>
      </c>
      <c r="F927" s="4">
        <v>24.75</v>
      </c>
      <c r="G927" s="4">
        <v>2.27</v>
      </c>
      <c r="H927" s="2" t="str">
        <f t="shared" si="16"/>
        <v>October</v>
      </c>
    </row>
    <row r="928" spans="1:8" ht="29.25" thickBot="1" x14ac:dyDescent="0.3">
      <c r="A928" s="3" t="s">
        <v>321</v>
      </c>
      <c r="B928" s="3" t="s">
        <v>654</v>
      </c>
      <c r="C928" s="3">
        <v>122</v>
      </c>
      <c r="D928" s="3" t="s">
        <v>362</v>
      </c>
      <c r="E928" s="3">
        <v>29</v>
      </c>
      <c r="F928" s="4">
        <v>28.71</v>
      </c>
      <c r="G928" s="4">
        <v>2.65</v>
      </c>
      <c r="H928" s="2" t="str">
        <f t="shared" si="16"/>
        <v>October</v>
      </c>
    </row>
    <row r="929" spans="1:8" ht="29.25" thickBot="1" x14ac:dyDescent="0.3">
      <c r="A929" s="3" t="s">
        <v>321</v>
      </c>
      <c r="B929" s="3" t="s">
        <v>654</v>
      </c>
      <c r="C929" s="3">
        <v>904</v>
      </c>
      <c r="D929" s="3" t="s">
        <v>26</v>
      </c>
      <c r="E929" s="3">
        <v>101</v>
      </c>
      <c r="F929" s="4">
        <v>161.6</v>
      </c>
      <c r="G929" s="4">
        <v>15.21</v>
      </c>
      <c r="H929" s="2" t="str">
        <f t="shared" si="16"/>
        <v>October</v>
      </c>
    </row>
    <row r="930" spans="1:8" ht="29.25" thickBot="1" x14ac:dyDescent="0.3">
      <c r="A930" s="3" t="s">
        <v>321</v>
      </c>
      <c r="B930" s="3" t="s">
        <v>654</v>
      </c>
      <c r="C930" s="3">
        <v>9033</v>
      </c>
      <c r="D930" s="3" t="s">
        <v>652</v>
      </c>
      <c r="E930" s="3">
        <v>452</v>
      </c>
      <c r="F930" s="4">
        <v>1808</v>
      </c>
      <c r="G930" s="4">
        <v>171.76</v>
      </c>
      <c r="H930" s="2" t="str">
        <f t="shared" si="16"/>
        <v>October</v>
      </c>
    </row>
    <row r="931" spans="1:8" ht="29.25" thickBot="1" x14ac:dyDescent="0.3">
      <c r="A931" s="3" t="s">
        <v>321</v>
      </c>
      <c r="B931" s="3" t="s">
        <v>654</v>
      </c>
      <c r="C931" s="3">
        <v>46959</v>
      </c>
      <c r="D931" s="3" t="s">
        <v>27</v>
      </c>
      <c r="E931" s="3">
        <v>136</v>
      </c>
      <c r="F931" s="4">
        <v>217.6</v>
      </c>
      <c r="G931" s="4">
        <v>20.47</v>
      </c>
      <c r="H931" s="2" t="str">
        <f t="shared" si="16"/>
        <v>October</v>
      </c>
    </row>
    <row r="932" spans="1:8" ht="29.25" thickBot="1" x14ac:dyDescent="0.3">
      <c r="A932" s="3" t="s">
        <v>321</v>
      </c>
      <c r="B932" s="3" t="s">
        <v>654</v>
      </c>
      <c r="C932" s="3">
        <v>909</v>
      </c>
      <c r="D932" s="3" t="s">
        <v>28</v>
      </c>
      <c r="E932" s="3">
        <v>82</v>
      </c>
      <c r="F932" s="4">
        <v>131.19999999999999</v>
      </c>
      <c r="G932" s="4">
        <v>12.34</v>
      </c>
      <c r="H932" s="2" t="str">
        <f t="shared" si="16"/>
        <v>October</v>
      </c>
    </row>
    <row r="933" spans="1:8" ht="29.25" thickBot="1" x14ac:dyDescent="0.3">
      <c r="A933" s="3" t="s">
        <v>321</v>
      </c>
      <c r="B933" s="3" t="s">
        <v>654</v>
      </c>
      <c r="C933" s="3">
        <v>911</v>
      </c>
      <c r="D933" s="3" t="s">
        <v>29</v>
      </c>
      <c r="E933" s="3">
        <v>262</v>
      </c>
      <c r="F933" s="4">
        <v>419.2</v>
      </c>
      <c r="G933" s="4">
        <v>39.43</v>
      </c>
      <c r="H933" s="2" t="str">
        <f t="shared" si="16"/>
        <v>October</v>
      </c>
    </row>
    <row r="934" spans="1:8" ht="29.25" thickBot="1" x14ac:dyDescent="0.3">
      <c r="A934" s="3" t="s">
        <v>321</v>
      </c>
      <c r="B934" s="3" t="s">
        <v>654</v>
      </c>
      <c r="C934" s="3">
        <v>6789</v>
      </c>
      <c r="D934" s="3" t="s">
        <v>30</v>
      </c>
      <c r="E934" s="3">
        <v>137</v>
      </c>
      <c r="F934" s="4">
        <v>219.2</v>
      </c>
      <c r="G934" s="4">
        <v>20.6</v>
      </c>
      <c r="H934" s="2" t="str">
        <f t="shared" si="16"/>
        <v>October</v>
      </c>
    </row>
    <row r="935" spans="1:8" ht="29.25" thickBot="1" x14ac:dyDescent="0.3">
      <c r="A935" s="3" t="s">
        <v>321</v>
      </c>
      <c r="B935" s="3" t="s">
        <v>654</v>
      </c>
      <c r="C935" s="3">
        <v>4987</v>
      </c>
      <c r="D935" s="3" t="s">
        <v>31</v>
      </c>
      <c r="E935" s="3">
        <v>172</v>
      </c>
      <c r="F935" s="4">
        <v>275.2</v>
      </c>
      <c r="G935" s="4">
        <v>25.86</v>
      </c>
      <c r="H935" s="2" t="str">
        <f t="shared" si="16"/>
        <v>October</v>
      </c>
    </row>
    <row r="936" spans="1:8" ht="29.25" thickBot="1" x14ac:dyDescent="0.3">
      <c r="A936" s="3" t="s">
        <v>321</v>
      </c>
      <c r="B936" s="3" t="s">
        <v>654</v>
      </c>
      <c r="C936" s="3">
        <v>29</v>
      </c>
      <c r="D936" s="3" t="s">
        <v>366</v>
      </c>
      <c r="E936" s="3">
        <v>9</v>
      </c>
      <c r="F936" s="4">
        <v>9</v>
      </c>
      <c r="G936" s="4">
        <v>0.89</v>
      </c>
      <c r="H936" s="2" t="str">
        <f t="shared" si="16"/>
        <v>October</v>
      </c>
    </row>
    <row r="937" spans="1:8" ht="29.25" thickBot="1" x14ac:dyDescent="0.3">
      <c r="A937" s="3" t="s">
        <v>321</v>
      </c>
      <c r="B937" s="3" t="s">
        <v>654</v>
      </c>
      <c r="C937" s="3">
        <v>898</v>
      </c>
      <c r="D937" s="3" t="s">
        <v>32</v>
      </c>
      <c r="E937" s="3">
        <v>13</v>
      </c>
      <c r="F937" s="4">
        <v>4.55</v>
      </c>
      <c r="G937" s="4">
        <v>0</v>
      </c>
      <c r="H937" s="2" t="str">
        <f t="shared" si="16"/>
        <v>October</v>
      </c>
    </row>
    <row r="938" spans="1:8" ht="29.25" thickBot="1" x14ac:dyDescent="0.3">
      <c r="A938" s="3" t="s">
        <v>321</v>
      </c>
      <c r="B938" s="3" t="s">
        <v>654</v>
      </c>
      <c r="C938" s="3">
        <v>770</v>
      </c>
      <c r="D938" s="3" t="s">
        <v>33</v>
      </c>
      <c r="E938" s="3">
        <v>38</v>
      </c>
      <c r="F938" s="4">
        <v>28.5</v>
      </c>
      <c r="G938" s="4">
        <v>2.68</v>
      </c>
      <c r="H938" s="2" t="str">
        <f t="shared" si="16"/>
        <v>October</v>
      </c>
    </row>
    <row r="939" spans="1:8" ht="29.25" thickBot="1" x14ac:dyDescent="0.3">
      <c r="A939" s="3" t="s">
        <v>321</v>
      </c>
      <c r="B939" s="3" t="s">
        <v>654</v>
      </c>
      <c r="C939" s="3">
        <v>953</v>
      </c>
      <c r="D939" s="3" t="s">
        <v>34</v>
      </c>
      <c r="E939" s="3">
        <v>95</v>
      </c>
      <c r="F939" s="4">
        <v>152</v>
      </c>
      <c r="G939" s="4">
        <v>14.28</v>
      </c>
      <c r="H939" s="2" t="str">
        <f t="shared" si="16"/>
        <v>October</v>
      </c>
    </row>
    <row r="940" spans="1:8" ht="29.25" thickBot="1" x14ac:dyDescent="0.3">
      <c r="A940" s="3" t="s">
        <v>321</v>
      </c>
      <c r="B940" s="3" t="s">
        <v>654</v>
      </c>
      <c r="C940" s="3">
        <v>914</v>
      </c>
      <c r="D940" s="3" t="s">
        <v>35</v>
      </c>
      <c r="E940" s="3">
        <v>70</v>
      </c>
      <c r="F940" s="4">
        <v>192.5</v>
      </c>
      <c r="G940" s="4">
        <v>18.22</v>
      </c>
      <c r="H940" s="2" t="str">
        <f t="shared" si="16"/>
        <v>October</v>
      </c>
    </row>
    <row r="941" spans="1:8" ht="29.25" thickBot="1" x14ac:dyDescent="0.3">
      <c r="A941" s="3" t="s">
        <v>321</v>
      </c>
      <c r="B941" s="3" t="s">
        <v>654</v>
      </c>
      <c r="C941" s="3">
        <v>35324</v>
      </c>
      <c r="D941" s="3" t="s">
        <v>36</v>
      </c>
      <c r="E941" s="3">
        <v>95</v>
      </c>
      <c r="F941" s="4">
        <v>261.25</v>
      </c>
      <c r="G941" s="4">
        <v>24.71</v>
      </c>
      <c r="H941" s="2" t="str">
        <f t="shared" si="16"/>
        <v>October</v>
      </c>
    </row>
    <row r="942" spans="1:8" ht="29.25" thickBot="1" x14ac:dyDescent="0.3">
      <c r="A942" s="3" t="s">
        <v>321</v>
      </c>
      <c r="B942" s="3" t="s">
        <v>654</v>
      </c>
      <c r="C942" s="3">
        <v>29930</v>
      </c>
      <c r="D942" s="3" t="s">
        <v>37</v>
      </c>
      <c r="E942" s="3">
        <v>47</v>
      </c>
      <c r="F942" s="4">
        <v>86.95</v>
      </c>
      <c r="G942" s="4">
        <v>8.4600000000000009</v>
      </c>
      <c r="H942" s="2" t="str">
        <f t="shared" si="16"/>
        <v>October</v>
      </c>
    </row>
    <row r="943" spans="1:8" ht="29.25" thickBot="1" x14ac:dyDescent="0.3">
      <c r="A943" s="3" t="s">
        <v>321</v>
      </c>
      <c r="B943" s="3" t="s">
        <v>654</v>
      </c>
      <c r="C943" s="3">
        <v>934</v>
      </c>
      <c r="D943" s="3" t="s">
        <v>38</v>
      </c>
      <c r="E943" s="3">
        <v>109</v>
      </c>
      <c r="F943" s="4">
        <v>237.35</v>
      </c>
      <c r="G943" s="4">
        <v>22.73</v>
      </c>
      <c r="H943" s="2" t="str">
        <f t="shared" si="16"/>
        <v>October</v>
      </c>
    </row>
    <row r="944" spans="1:8" ht="29.25" thickBot="1" x14ac:dyDescent="0.3">
      <c r="A944" s="3" t="s">
        <v>321</v>
      </c>
      <c r="B944" s="3" t="s">
        <v>654</v>
      </c>
      <c r="C944" s="3">
        <v>1030002</v>
      </c>
      <c r="D944" s="3" t="s">
        <v>39</v>
      </c>
      <c r="E944" s="3">
        <v>1</v>
      </c>
      <c r="F944" s="4">
        <v>1.85</v>
      </c>
      <c r="G944" s="4">
        <v>0.18</v>
      </c>
      <c r="H944" s="2" t="str">
        <f t="shared" si="16"/>
        <v>October</v>
      </c>
    </row>
    <row r="945" spans="1:8" ht="29.25" thickBot="1" x14ac:dyDescent="0.3">
      <c r="A945" s="3" t="s">
        <v>321</v>
      </c>
      <c r="B945" s="3" t="s">
        <v>654</v>
      </c>
      <c r="C945" s="3">
        <v>965</v>
      </c>
      <c r="D945" s="3" t="s">
        <v>42</v>
      </c>
      <c r="E945" s="3">
        <v>135</v>
      </c>
      <c r="F945" s="4">
        <v>249.75</v>
      </c>
      <c r="G945" s="4">
        <v>24.23</v>
      </c>
      <c r="H945" s="2" t="str">
        <f t="shared" si="16"/>
        <v>October</v>
      </c>
    </row>
    <row r="946" spans="1:8" ht="29.25" thickBot="1" x14ac:dyDescent="0.3">
      <c r="A946" s="3" t="s">
        <v>321</v>
      </c>
      <c r="B946" s="3" t="s">
        <v>654</v>
      </c>
      <c r="C946" s="3">
        <v>1211</v>
      </c>
      <c r="D946" s="3" t="s">
        <v>43</v>
      </c>
      <c r="E946" s="3">
        <v>32</v>
      </c>
      <c r="F946" s="4">
        <v>67.2</v>
      </c>
      <c r="G946" s="4">
        <v>6.4</v>
      </c>
      <c r="H946" s="2" t="str">
        <f t="shared" si="16"/>
        <v>October</v>
      </c>
    </row>
    <row r="947" spans="1:8" ht="29.25" thickBot="1" x14ac:dyDescent="0.3">
      <c r="A947" s="3" t="s">
        <v>321</v>
      </c>
      <c r="B947" s="3" t="s">
        <v>654</v>
      </c>
      <c r="C947" s="3">
        <v>1022</v>
      </c>
      <c r="D947" s="3" t="s">
        <v>44</v>
      </c>
      <c r="E947" s="3">
        <v>51</v>
      </c>
      <c r="F947" s="4">
        <v>127.5</v>
      </c>
      <c r="G947" s="4">
        <v>12.23</v>
      </c>
      <c r="H947" s="2" t="str">
        <f t="shared" si="16"/>
        <v>October</v>
      </c>
    </row>
    <row r="948" spans="1:8" ht="29.25" thickBot="1" x14ac:dyDescent="0.3">
      <c r="A948" s="3" t="s">
        <v>321</v>
      </c>
      <c r="B948" s="3" t="s">
        <v>654</v>
      </c>
      <c r="C948" s="3">
        <v>1023</v>
      </c>
      <c r="D948" s="3" t="s">
        <v>45</v>
      </c>
      <c r="E948" s="3">
        <v>34</v>
      </c>
      <c r="F948" s="4">
        <v>98.6</v>
      </c>
      <c r="G948" s="4">
        <v>9.52</v>
      </c>
      <c r="H948" s="2" t="str">
        <f t="shared" si="16"/>
        <v>October</v>
      </c>
    </row>
    <row r="949" spans="1:8" ht="29.25" thickBot="1" x14ac:dyDescent="0.3">
      <c r="A949" s="3" t="s">
        <v>321</v>
      </c>
      <c r="B949" s="3" t="s">
        <v>654</v>
      </c>
      <c r="C949" s="3">
        <v>956</v>
      </c>
      <c r="D949" s="3" t="s">
        <v>46</v>
      </c>
      <c r="E949" s="3">
        <v>121</v>
      </c>
      <c r="F949" s="4">
        <v>332.75</v>
      </c>
      <c r="G949" s="4">
        <v>31.49</v>
      </c>
      <c r="H949" s="2" t="str">
        <f t="shared" si="16"/>
        <v>October</v>
      </c>
    </row>
    <row r="950" spans="1:8" ht="29.25" thickBot="1" x14ac:dyDescent="0.3">
      <c r="A950" s="3" t="s">
        <v>321</v>
      </c>
      <c r="B950" s="3" t="s">
        <v>654</v>
      </c>
      <c r="C950" s="3">
        <v>44624</v>
      </c>
      <c r="D950" s="3" t="s">
        <v>277</v>
      </c>
      <c r="E950" s="3">
        <v>19</v>
      </c>
      <c r="F950" s="4">
        <v>57</v>
      </c>
      <c r="G950" s="4">
        <v>0</v>
      </c>
      <c r="H950" s="2" t="str">
        <f t="shared" si="16"/>
        <v>October</v>
      </c>
    </row>
    <row r="951" spans="1:8" ht="29.25" thickBot="1" x14ac:dyDescent="0.3">
      <c r="A951" s="3" t="s">
        <v>321</v>
      </c>
      <c r="B951" s="3" t="s">
        <v>654</v>
      </c>
      <c r="C951" s="3">
        <v>58365</v>
      </c>
      <c r="D951" s="3" t="s">
        <v>296</v>
      </c>
      <c r="E951" s="3">
        <v>18</v>
      </c>
      <c r="F951" s="4">
        <v>54</v>
      </c>
      <c r="G951" s="4">
        <v>0</v>
      </c>
      <c r="H951" s="2" t="str">
        <f t="shared" si="16"/>
        <v>October</v>
      </c>
    </row>
    <row r="952" spans="1:8" ht="29.25" thickBot="1" x14ac:dyDescent="0.3">
      <c r="A952" s="3" t="s">
        <v>321</v>
      </c>
      <c r="B952" s="3" t="s">
        <v>654</v>
      </c>
      <c r="C952" s="3">
        <v>78464</v>
      </c>
      <c r="D952" s="3" t="s">
        <v>299</v>
      </c>
      <c r="E952" s="3">
        <v>40</v>
      </c>
      <c r="F952" s="4">
        <v>120</v>
      </c>
      <c r="G952" s="4">
        <v>0</v>
      </c>
      <c r="H952" s="2" t="str">
        <f t="shared" si="16"/>
        <v>October</v>
      </c>
    </row>
    <row r="953" spans="1:8" ht="29.25" thickBot="1" x14ac:dyDescent="0.3">
      <c r="A953" s="3" t="s">
        <v>321</v>
      </c>
      <c r="B953" s="3" t="s">
        <v>654</v>
      </c>
      <c r="C953" s="3">
        <v>39405</v>
      </c>
      <c r="D953" s="3" t="s">
        <v>278</v>
      </c>
      <c r="E953" s="3">
        <v>13</v>
      </c>
      <c r="F953" s="4">
        <v>39</v>
      </c>
      <c r="G953" s="4">
        <v>0</v>
      </c>
      <c r="H953" s="2" t="str">
        <f t="shared" si="16"/>
        <v>October</v>
      </c>
    </row>
    <row r="954" spans="1:8" ht="29.25" thickBot="1" x14ac:dyDescent="0.3">
      <c r="A954" s="3" t="s">
        <v>321</v>
      </c>
      <c r="B954" s="3" t="s">
        <v>654</v>
      </c>
      <c r="C954" s="3">
        <v>39889</v>
      </c>
      <c r="D954" s="3" t="s">
        <v>300</v>
      </c>
      <c r="E954" s="3">
        <v>15</v>
      </c>
      <c r="F954" s="4">
        <v>45</v>
      </c>
      <c r="G954" s="4">
        <v>0</v>
      </c>
      <c r="H954" s="2" t="str">
        <f t="shared" si="16"/>
        <v>October</v>
      </c>
    </row>
    <row r="955" spans="1:8" ht="29.25" thickBot="1" x14ac:dyDescent="0.3">
      <c r="A955" s="3" t="s">
        <v>321</v>
      </c>
      <c r="B955" s="3" t="s">
        <v>654</v>
      </c>
      <c r="C955" s="3">
        <v>58698</v>
      </c>
      <c r="D955" s="3" t="s">
        <v>279</v>
      </c>
      <c r="E955" s="3">
        <v>104</v>
      </c>
      <c r="F955" s="4">
        <v>312</v>
      </c>
      <c r="G955" s="4">
        <v>0</v>
      </c>
      <c r="H955" s="2" t="str">
        <f t="shared" si="16"/>
        <v>October</v>
      </c>
    </row>
    <row r="956" spans="1:8" ht="29.25" thickBot="1" x14ac:dyDescent="0.3">
      <c r="A956" s="3" t="s">
        <v>321</v>
      </c>
      <c r="B956" s="3" t="s">
        <v>654</v>
      </c>
      <c r="C956" s="3">
        <v>160</v>
      </c>
      <c r="D956" s="3" t="s">
        <v>280</v>
      </c>
      <c r="E956" s="3">
        <v>34</v>
      </c>
      <c r="F956" s="4">
        <v>102</v>
      </c>
      <c r="G956" s="4">
        <v>0</v>
      </c>
      <c r="H956" s="2" t="str">
        <f t="shared" si="16"/>
        <v>October</v>
      </c>
    </row>
    <row r="957" spans="1:8" ht="29.25" thickBot="1" x14ac:dyDescent="0.3">
      <c r="A957" s="3" t="s">
        <v>321</v>
      </c>
      <c r="B957" s="3" t="s">
        <v>654</v>
      </c>
      <c r="C957" s="3">
        <v>48274</v>
      </c>
      <c r="D957" s="3" t="s">
        <v>301</v>
      </c>
      <c r="E957" s="3">
        <v>31</v>
      </c>
      <c r="F957" s="4">
        <v>93</v>
      </c>
      <c r="G957" s="4">
        <v>0</v>
      </c>
      <c r="H957" s="2" t="str">
        <f t="shared" si="16"/>
        <v>October</v>
      </c>
    </row>
    <row r="958" spans="1:8" ht="29.25" thickBot="1" x14ac:dyDescent="0.3">
      <c r="A958" s="3" t="s">
        <v>321</v>
      </c>
      <c r="B958" s="3" t="s">
        <v>654</v>
      </c>
      <c r="C958" s="3">
        <v>35844</v>
      </c>
      <c r="D958" s="3" t="s">
        <v>281</v>
      </c>
      <c r="E958" s="3">
        <v>99</v>
      </c>
      <c r="F958" s="4">
        <v>297</v>
      </c>
      <c r="G958" s="4">
        <v>0</v>
      </c>
      <c r="H958" s="2" t="str">
        <f t="shared" si="16"/>
        <v>October</v>
      </c>
    </row>
    <row r="959" spans="1:8" ht="29.25" thickBot="1" x14ac:dyDescent="0.3">
      <c r="A959" s="3" t="s">
        <v>321</v>
      </c>
      <c r="B959" s="3" t="s">
        <v>654</v>
      </c>
      <c r="C959" s="3">
        <v>63554</v>
      </c>
      <c r="D959" s="3" t="s">
        <v>302</v>
      </c>
      <c r="E959" s="3">
        <v>21</v>
      </c>
      <c r="F959" s="4">
        <v>63</v>
      </c>
      <c r="G959" s="4">
        <v>0</v>
      </c>
      <c r="H959" s="2" t="str">
        <f t="shared" si="16"/>
        <v>October</v>
      </c>
    </row>
    <row r="960" spans="1:8" ht="29.25" thickBot="1" x14ac:dyDescent="0.3">
      <c r="A960" s="3" t="s">
        <v>321</v>
      </c>
      <c r="B960" s="3" t="s">
        <v>654</v>
      </c>
      <c r="C960" s="3">
        <v>47785</v>
      </c>
      <c r="D960" s="3" t="s">
        <v>282</v>
      </c>
      <c r="E960" s="3">
        <v>99</v>
      </c>
      <c r="F960" s="4">
        <v>297</v>
      </c>
      <c r="G960" s="4">
        <v>0</v>
      </c>
      <c r="H960" s="2" t="str">
        <f t="shared" si="16"/>
        <v>October</v>
      </c>
    </row>
    <row r="961" spans="1:8" ht="43.5" thickBot="1" x14ac:dyDescent="0.3">
      <c r="A961" s="3" t="s">
        <v>321</v>
      </c>
      <c r="B961" s="3" t="s">
        <v>654</v>
      </c>
      <c r="C961" s="3">
        <v>98568</v>
      </c>
      <c r="D961" s="3" t="s">
        <v>283</v>
      </c>
      <c r="E961" s="3">
        <v>22</v>
      </c>
      <c r="F961" s="4">
        <v>66</v>
      </c>
      <c r="G961" s="4">
        <v>0</v>
      </c>
      <c r="H961" s="2" t="str">
        <f t="shared" si="16"/>
        <v>October</v>
      </c>
    </row>
    <row r="962" spans="1:8" ht="29.25" thickBot="1" x14ac:dyDescent="0.3">
      <c r="A962" s="3" t="s">
        <v>321</v>
      </c>
      <c r="B962" s="3" t="s">
        <v>654</v>
      </c>
      <c r="C962" s="3">
        <v>34554</v>
      </c>
      <c r="D962" s="3" t="s">
        <v>284</v>
      </c>
      <c r="E962" s="3">
        <v>78</v>
      </c>
      <c r="F962" s="4">
        <v>234</v>
      </c>
      <c r="G962" s="4">
        <v>0</v>
      </c>
      <c r="H962" s="2" t="str">
        <f t="shared" si="16"/>
        <v>October</v>
      </c>
    </row>
    <row r="963" spans="1:8" ht="29.25" thickBot="1" x14ac:dyDescent="0.3">
      <c r="A963" s="3" t="s">
        <v>321</v>
      </c>
      <c r="B963" s="3" t="s">
        <v>654</v>
      </c>
      <c r="C963" s="3">
        <v>95049</v>
      </c>
      <c r="D963" s="3" t="s">
        <v>303</v>
      </c>
      <c r="E963" s="3">
        <v>6</v>
      </c>
      <c r="F963" s="4">
        <v>18</v>
      </c>
      <c r="G963" s="4">
        <v>0</v>
      </c>
      <c r="H963" s="2" t="str">
        <f t="shared" si="16"/>
        <v>October</v>
      </c>
    </row>
    <row r="964" spans="1:8" ht="43.5" thickBot="1" x14ac:dyDescent="0.3">
      <c r="A964" s="3" t="s">
        <v>321</v>
      </c>
      <c r="B964" s="3" t="s">
        <v>654</v>
      </c>
      <c r="C964" s="3">
        <v>57668</v>
      </c>
      <c r="D964" s="3" t="s">
        <v>304</v>
      </c>
      <c r="E964" s="3">
        <v>15</v>
      </c>
      <c r="F964" s="4">
        <v>45</v>
      </c>
      <c r="G964" s="4">
        <v>0</v>
      </c>
      <c r="H964" s="2" t="str">
        <f t="shared" si="16"/>
        <v>October</v>
      </c>
    </row>
    <row r="965" spans="1:8" ht="29.25" thickBot="1" x14ac:dyDescent="0.3">
      <c r="A965" s="3" t="s">
        <v>321</v>
      </c>
      <c r="B965" s="3" t="s">
        <v>654</v>
      </c>
      <c r="C965" s="3">
        <v>5681</v>
      </c>
      <c r="D965" s="3" t="s">
        <v>383</v>
      </c>
      <c r="E965" s="3">
        <v>127</v>
      </c>
      <c r="F965" s="4">
        <v>125.73</v>
      </c>
      <c r="G965" s="4">
        <v>11.61</v>
      </c>
      <c r="H965" s="2" t="str">
        <f t="shared" si="16"/>
        <v>October</v>
      </c>
    </row>
    <row r="966" spans="1:8" ht="29.25" thickBot="1" x14ac:dyDescent="0.3">
      <c r="A966" s="3" t="s">
        <v>321</v>
      </c>
      <c r="B966" s="3" t="s">
        <v>654</v>
      </c>
      <c r="C966" s="3">
        <v>162</v>
      </c>
      <c r="D966" s="3" t="s">
        <v>66</v>
      </c>
      <c r="E966" s="3">
        <v>90</v>
      </c>
      <c r="F966" s="4">
        <v>89.1</v>
      </c>
      <c r="G966" s="4">
        <v>8.19</v>
      </c>
      <c r="H966" s="2" t="str">
        <f t="shared" si="16"/>
        <v>October</v>
      </c>
    </row>
    <row r="967" spans="1:8" ht="29.25" thickBot="1" x14ac:dyDescent="0.3">
      <c r="A967" s="3" t="s">
        <v>321</v>
      </c>
      <c r="B967" s="3" t="s">
        <v>654</v>
      </c>
      <c r="C967" s="3">
        <v>5680</v>
      </c>
      <c r="D967" s="3" t="s">
        <v>67</v>
      </c>
      <c r="E967" s="3">
        <v>131</v>
      </c>
      <c r="F967" s="4">
        <v>129.69</v>
      </c>
      <c r="G967" s="4">
        <v>11.93</v>
      </c>
      <c r="H967" s="2" t="str">
        <f t="shared" si="16"/>
        <v>October</v>
      </c>
    </row>
    <row r="968" spans="1:8" ht="29.25" thickBot="1" x14ac:dyDescent="0.3">
      <c r="A968" s="3" t="s">
        <v>321</v>
      </c>
      <c r="B968" s="3" t="s">
        <v>654</v>
      </c>
      <c r="C968" s="3">
        <v>962</v>
      </c>
      <c r="D968" s="3" t="s">
        <v>387</v>
      </c>
      <c r="E968" s="3">
        <v>42</v>
      </c>
      <c r="F968" s="4">
        <v>62.58</v>
      </c>
      <c r="G968" s="4">
        <v>0</v>
      </c>
      <c r="H968" s="2" t="str">
        <f t="shared" si="16"/>
        <v>October</v>
      </c>
    </row>
    <row r="969" spans="1:8" ht="29.25" thickBot="1" x14ac:dyDescent="0.3">
      <c r="A969" s="3" t="s">
        <v>321</v>
      </c>
      <c r="B969" s="3" t="s">
        <v>654</v>
      </c>
      <c r="C969" s="3">
        <v>6521</v>
      </c>
      <c r="D969" s="3" t="s">
        <v>70</v>
      </c>
      <c r="E969" s="3">
        <v>36</v>
      </c>
      <c r="F969" s="4">
        <v>66.599999999999994</v>
      </c>
      <c r="G969" s="4">
        <v>6.45</v>
      </c>
      <c r="H969" s="2" t="str">
        <f t="shared" si="16"/>
        <v>October</v>
      </c>
    </row>
    <row r="970" spans="1:8" ht="29.25" thickBot="1" x14ac:dyDescent="0.3">
      <c r="A970" s="3" t="s">
        <v>321</v>
      </c>
      <c r="B970" s="3" t="s">
        <v>654</v>
      </c>
      <c r="C970" s="3">
        <v>964</v>
      </c>
      <c r="D970" s="3" t="s">
        <v>72</v>
      </c>
      <c r="E970" s="3">
        <v>74</v>
      </c>
      <c r="F970" s="4">
        <v>147.26</v>
      </c>
      <c r="G970" s="4">
        <v>14.05</v>
      </c>
      <c r="H970" s="2" t="str">
        <f t="shared" si="16"/>
        <v>October</v>
      </c>
    </row>
    <row r="971" spans="1:8" ht="29.25" thickBot="1" x14ac:dyDescent="0.3">
      <c r="A971" s="3" t="s">
        <v>321</v>
      </c>
      <c r="B971" s="3" t="s">
        <v>654</v>
      </c>
      <c r="C971" s="3">
        <v>6361</v>
      </c>
      <c r="D971" s="3" t="s">
        <v>73</v>
      </c>
      <c r="E971" s="3">
        <v>53</v>
      </c>
      <c r="F971" s="4">
        <v>105.47</v>
      </c>
      <c r="G971" s="4">
        <v>10.07</v>
      </c>
      <c r="H971" s="2" t="str">
        <f t="shared" si="16"/>
        <v>October</v>
      </c>
    </row>
    <row r="972" spans="1:8" ht="29.25" thickBot="1" x14ac:dyDescent="0.3">
      <c r="A972" s="3" t="s">
        <v>321</v>
      </c>
      <c r="B972" s="3" t="s">
        <v>654</v>
      </c>
      <c r="C972" s="3">
        <v>28394</v>
      </c>
      <c r="D972" s="3" t="s">
        <v>74</v>
      </c>
      <c r="E972" s="3">
        <v>580</v>
      </c>
      <c r="F972" s="4">
        <v>957</v>
      </c>
      <c r="G972" s="4">
        <v>0</v>
      </c>
      <c r="H972" s="2" t="str">
        <f t="shared" si="16"/>
        <v>October</v>
      </c>
    </row>
    <row r="973" spans="1:8" ht="29.25" thickBot="1" x14ac:dyDescent="0.3">
      <c r="A973" s="3" t="s">
        <v>321</v>
      </c>
      <c r="B973" s="3" t="s">
        <v>654</v>
      </c>
      <c r="C973" s="3">
        <v>5556</v>
      </c>
      <c r="D973" s="3" t="s">
        <v>75</v>
      </c>
      <c r="E973" s="3">
        <v>12</v>
      </c>
      <c r="F973" s="4">
        <v>54</v>
      </c>
      <c r="G973" s="4">
        <v>5.16</v>
      </c>
      <c r="H973" s="2" t="str">
        <f t="shared" si="16"/>
        <v>October</v>
      </c>
    </row>
    <row r="974" spans="1:8" ht="29.25" thickBot="1" x14ac:dyDescent="0.3">
      <c r="A974" s="3" t="s">
        <v>321</v>
      </c>
      <c r="B974" s="3" t="s">
        <v>654</v>
      </c>
      <c r="C974" s="3">
        <v>5555</v>
      </c>
      <c r="D974" s="3" t="s">
        <v>76</v>
      </c>
      <c r="E974" s="3">
        <v>75</v>
      </c>
      <c r="F974" s="4">
        <v>300</v>
      </c>
      <c r="G974" s="4">
        <v>28.5</v>
      </c>
      <c r="H974" s="2" t="str">
        <f t="shared" si="16"/>
        <v>October</v>
      </c>
    </row>
    <row r="975" spans="1:8" ht="29.25" thickBot="1" x14ac:dyDescent="0.3">
      <c r="A975" s="3" t="s">
        <v>321</v>
      </c>
      <c r="B975" s="3" t="s">
        <v>654</v>
      </c>
      <c r="C975" s="3">
        <v>95456</v>
      </c>
      <c r="D975" s="3" t="s">
        <v>394</v>
      </c>
      <c r="E975" s="3">
        <v>14</v>
      </c>
      <c r="F975" s="4">
        <v>11.2</v>
      </c>
      <c r="G975" s="4">
        <v>0</v>
      </c>
      <c r="H975" s="2" t="str">
        <f t="shared" si="16"/>
        <v>October</v>
      </c>
    </row>
    <row r="976" spans="1:8" ht="29.25" thickBot="1" x14ac:dyDescent="0.3">
      <c r="A976" s="3" t="s">
        <v>321</v>
      </c>
      <c r="B976" s="3" t="s">
        <v>654</v>
      </c>
      <c r="C976" s="3">
        <v>26635</v>
      </c>
      <c r="D976" s="3" t="s">
        <v>395</v>
      </c>
      <c r="E976" s="3">
        <v>12</v>
      </c>
      <c r="F976" s="4">
        <v>9.6</v>
      </c>
      <c r="G976" s="4">
        <v>0</v>
      </c>
      <c r="H976" s="2" t="str">
        <f t="shared" si="16"/>
        <v>October</v>
      </c>
    </row>
    <row r="977" spans="1:8" ht="29.25" thickBot="1" x14ac:dyDescent="0.3">
      <c r="A977" s="3" t="s">
        <v>321</v>
      </c>
      <c r="B977" s="3" t="s">
        <v>654</v>
      </c>
      <c r="C977" s="3">
        <v>927</v>
      </c>
      <c r="D977" s="3" t="s">
        <v>77</v>
      </c>
      <c r="E977" s="3">
        <v>127</v>
      </c>
      <c r="F977" s="4">
        <v>203.2</v>
      </c>
      <c r="G977" s="4">
        <v>19.11</v>
      </c>
      <c r="H977" s="2" t="str">
        <f t="shared" si="16"/>
        <v>October</v>
      </c>
    </row>
    <row r="978" spans="1:8" ht="43.5" thickBot="1" x14ac:dyDescent="0.3">
      <c r="A978" s="3" t="s">
        <v>321</v>
      </c>
      <c r="B978" s="3" t="s">
        <v>654</v>
      </c>
      <c r="C978" s="3">
        <v>945</v>
      </c>
      <c r="D978" s="3" t="s">
        <v>396</v>
      </c>
      <c r="E978" s="3">
        <v>1</v>
      </c>
      <c r="F978" s="4">
        <v>1.85</v>
      </c>
      <c r="G978" s="4">
        <v>0.18</v>
      </c>
      <c r="H978" s="2" t="str">
        <f t="shared" si="16"/>
        <v>October</v>
      </c>
    </row>
    <row r="979" spans="1:8" ht="29.25" thickBot="1" x14ac:dyDescent="0.3">
      <c r="A979" s="3" t="s">
        <v>321</v>
      </c>
      <c r="B979" s="3" t="s">
        <v>654</v>
      </c>
      <c r="C979" s="3">
        <v>1120</v>
      </c>
      <c r="D979" s="3" t="s">
        <v>322</v>
      </c>
      <c r="E979" s="3">
        <v>37</v>
      </c>
      <c r="F979" s="4">
        <v>68.45</v>
      </c>
      <c r="G979" s="4">
        <v>6.64</v>
      </c>
      <c r="H979" s="2" t="str">
        <f t="shared" si="16"/>
        <v>October</v>
      </c>
    </row>
    <row r="980" spans="1:8" ht="29.25" thickBot="1" x14ac:dyDescent="0.3">
      <c r="A980" s="3" t="s">
        <v>321</v>
      </c>
      <c r="B980" s="3" t="s">
        <v>654</v>
      </c>
      <c r="C980" s="3">
        <v>36323</v>
      </c>
      <c r="D980" s="3" t="s">
        <v>287</v>
      </c>
      <c r="E980" s="3">
        <v>55</v>
      </c>
      <c r="F980" s="4">
        <v>101.75</v>
      </c>
      <c r="G980" s="4">
        <v>9.8699999999999992</v>
      </c>
      <c r="H980" s="2" t="str">
        <f t="shared" si="16"/>
        <v>October</v>
      </c>
    </row>
    <row r="981" spans="1:8" ht="29.25" thickBot="1" x14ac:dyDescent="0.3">
      <c r="A981" s="3" t="s">
        <v>321</v>
      </c>
      <c r="B981" s="3" t="s">
        <v>654</v>
      </c>
      <c r="C981" s="3">
        <v>920</v>
      </c>
      <c r="D981" s="3" t="s">
        <v>80</v>
      </c>
      <c r="E981" s="3">
        <v>67</v>
      </c>
      <c r="F981" s="4">
        <v>123.95</v>
      </c>
      <c r="G981" s="4">
        <v>12.05</v>
      </c>
      <c r="H981" s="2" t="str">
        <f t="shared" si="16"/>
        <v>October</v>
      </c>
    </row>
    <row r="982" spans="1:8" ht="29.25" thickBot="1" x14ac:dyDescent="0.3">
      <c r="A982" s="3" t="s">
        <v>321</v>
      </c>
      <c r="B982" s="3" t="s">
        <v>654</v>
      </c>
      <c r="C982" s="3">
        <v>1118</v>
      </c>
      <c r="D982" s="3" t="s">
        <v>324</v>
      </c>
      <c r="E982" s="3">
        <v>131</v>
      </c>
      <c r="F982" s="4">
        <v>242.35</v>
      </c>
      <c r="G982" s="4">
        <v>23.58</v>
      </c>
      <c r="H982" s="2" t="str">
        <f t="shared" si="16"/>
        <v>October</v>
      </c>
    </row>
    <row r="983" spans="1:8" ht="29.25" thickBot="1" x14ac:dyDescent="0.3">
      <c r="A983" s="3" t="s">
        <v>321</v>
      </c>
      <c r="B983" s="3" t="s">
        <v>654</v>
      </c>
      <c r="C983" s="3">
        <v>921</v>
      </c>
      <c r="D983" s="3" t="s">
        <v>81</v>
      </c>
      <c r="E983" s="3">
        <v>73</v>
      </c>
      <c r="F983" s="4">
        <v>135.05000000000001</v>
      </c>
      <c r="G983" s="4">
        <v>13.12</v>
      </c>
      <c r="H983" s="2" t="str">
        <f t="shared" si="16"/>
        <v>October</v>
      </c>
    </row>
    <row r="984" spans="1:8" ht="29.25" thickBot="1" x14ac:dyDescent="0.3">
      <c r="A984" s="3" t="s">
        <v>321</v>
      </c>
      <c r="B984" s="3" t="s">
        <v>655</v>
      </c>
      <c r="C984" s="3">
        <v>416</v>
      </c>
      <c r="D984" s="3" t="s">
        <v>397</v>
      </c>
      <c r="E984" s="3">
        <v>48</v>
      </c>
      <c r="F984" s="4">
        <v>52.8</v>
      </c>
      <c r="G984" s="4">
        <v>0</v>
      </c>
      <c r="H984" s="2" t="str">
        <f t="shared" si="16"/>
        <v>October</v>
      </c>
    </row>
    <row r="985" spans="1:8" ht="29.25" thickBot="1" x14ac:dyDescent="0.3">
      <c r="A985" s="3" t="s">
        <v>321</v>
      </c>
      <c r="B985" s="3" t="s">
        <v>655</v>
      </c>
      <c r="C985" s="3">
        <v>54685</v>
      </c>
      <c r="D985" s="3" t="s">
        <v>82</v>
      </c>
      <c r="E985" s="3">
        <v>142</v>
      </c>
      <c r="F985" s="4">
        <v>198.8</v>
      </c>
      <c r="G985" s="4">
        <v>0</v>
      </c>
      <c r="H985" s="2" t="str">
        <f t="shared" si="16"/>
        <v>October</v>
      </c>
    </row>
    <row r="986" spans="1:8" ht="29.25" thickBot="1" x14ac:dyDescent="0.3">
      <c r="A986" s="3" t="s">
        <v>321</v>
      </c>
      <c r="B986" s="3" t="s">
        <v>655</v>
      </c>
      <c r="C986" s="3">
        <v>95589</v>
      </c>
      <c r="D986" s="3" t="s">
        <v>84</v>
      </c>
      <c r="E986" s="3">
        <v>119</v>
      </c>
      <c r="F986" s="4">
        <v>166.6</v>
      </c>
      <c r="G986" s="4">
        <v>0</v>
      </c>
      <c r="H986" s="2" t="str">
        <f t="shared" ref="H986:H1049" si="17">"October"</f>
        <v>October</v>
      </c>
    </row>
    <row r="987" spans="1:8" ht="29.25" thickBot="1" x14ac:dyDescent="0.3">
      <c r="A987" s="3" t="s">
        <v>321</v>
      </c>
      <c r="B987" s="3" t="s">
        <v>655</v>
      </c>
      <c r="C987" s="3">
        <v>436</v>
      </c>
      <c r="D987" s="3" t="s">
        <v>403</v>
      </c>
      <c r="E987" s="3">
        <v>7</v>
      </c>
      <c r="F987" s="4">
        <v>17.43</v>
      </c>
      <c r="G987" s="4">
        <v>0</v>
      </c>
      <c r="H987" s="2" t="str">
        <f t="shared" si="17"/>
        <v>October</v>
      </c>
    </row>
    <row r="988" spans="1:8" ht="29.25" thickBot="1" x14ac:dyDescent="0.3">
      <c r="A988" s="3" t="s">
        <v>321</v>
      </c>
      <c r="B988" s="3" t="s">
        <v>655</v>
      </c>
      <c r="C988" s="3">
        <v>467</v>
      </c>
      <c r="D988" s="3" t="s">
        <v>85</v>
      </c>
      <c r="E988" s="3">
        <v>41</v>
      </c>
      <c r="F988" s="4">
        <v>45.1</v>
      </c>
      <c r="G988" s="4">
        <v>0</v>
      </c>
      <c r="H988" s="2" t="str">
        <f t="shared" si="17"/>
        <v>October</v>
      </c>
    </row>
    <row r="989" spans="1:8" ht="43.5" thickBot="1" x14ac:dyDescent="0.3">
      <c r="A989" s="3" t="s">
        <v>321</v>
      </c>
      <c r="B989" s="3" t="s">
        <v>655</v>
      </c>
      <c r="C989" s="3">
        <v>477</v>
      </c>
      <c r="D989" s="3" t="s">
        <v>86</v>
      </c>
      <c r="E989" s="3">
        <v>86</v>
      </c>
      <c r="F989" s="4">
        <v>94.6</v>
      </c>
      <c r="G989" s="4">
        <v>0</v>
      </c>
      <c r="H989" s="2" t="str">
        <f t="shared" si="17"/>
        <v>October</v>
      </c>
    </row>
    <row r="990" spans="1:8" ht="29.25" thickBot="1" x14ac:dyDescent="0.3">
      <c r="A990" s="3" t="s">
        <v>321</v>
      </c>
      <c r="B990" s="3" t="s">
        <v>655</v>
      </c>
      <c r="C990" s="3">
        <v>25896</v>
      </c>
      <c r="D990" s="3" t="s">
        <v>405</v>
      </c>
      <c r="E990" s="3">
        <v>29</v>
      </c>
      <c r="F990" s="4">
        <v>31.9</v>
      </c>
      <c r="G990" s="4">
        <v>0</v>
      </c>
      <c r="H990" s="2" t="str">
        <f t="shared" si="17"/>
        <v>October</v>
      </c>
    </row>
    <row r="991" spans="1:8" ht="29.25" thickBot="1" x14ac:dyDescent="0.3">
      <c r="A991" s="3" t="s">
        <v>321</v>
      </c>
      <c r="B991" s="3" t="s">
        <v>655</v>
      </c>
      <c r="C991" s="3">
        <v>1223</v>
      </c>
      <c r="D991" s="3" t="s">
        <v>305</v>
      </c>
      <c r="E991" s="3">
        <v>199</v>
      </c>
      <c r="F991" s="4">
        <v>218.9</v>
      </c>
      <c r="G991" s="4">
        <v>0</v>
      </c>
      <c r="H991" s="2" t="str">
        <f t="shared" si="17"/>
        <v>October</v>
      </c>
    </row>
    <row r="992" spans="1:8" ht="29.25" thickBot="1" x14ac:dyDescent="0.3">
      <c r="A992" s="3" t="s">
        <v>321</v>
      </c>
      <c r="B992" s="3" t="s">
        <v>655</v>
      </c>
      <c r="C992" s="3">
        <v>26542</v>
      </c>
      <c r="D992" s="3" t="s">
        <v>87</v>
      </c>
      <c r="E992" s="3">
        <v>43</v>
      </c>
      <c r="F992" s="4">
        <v>47.3</v>
      </c>
      <c r="G992" s="4">
        <v>0</v>
      </c>
      <c r="H992" s="2" t="str">
        <f t="shared" si="17"/>
        <v>October</v>
      </c>
    </row>
    <row r="993" spans="1:8" ht="29.25" thickBot="1" x14ac:dyDescent="0.3">
      <c r="A993" s="3" t="s">
        <v>321</v>
      </c>
      <c r="B993" s="3" t="s">
        <v>655</v>
      </c>
      <c r="C993" s="3">
        <v>23</v>
      </c>
      <c r="D993" s="3" t="s">
        <v>407</v>
      </c>
      <c r="E993" s="3">
        <v>1</v>
      </c>
      <c r="F993" s="4">
        <v>2.59</v>
      </c>
      <c r="G993" s="4">
        <v>0</v>
      </c>
      <c r="H993" s="2" t="str">
        <f t="shared" si="17"/>
        <v>October</v>
      </c>
    </row>
    <row r="994" spans="1:8" ht="29.25" thickBot="1" x14ac:dyDescent="0.3">
      <c r="A994" s="3" t="s">
        <v>321</v>
      </c>
      <c r="B994" s="3" t="s">
        <v>655</v>
      </c>
      <c r="C994" s="3">
        <v>1189</v>
      </c>
      <c r="D994" s="3" t="s">
        <v>91</v>
      </c>
      <c r="E994" s="3">
        <v>127</v>
      </c>
      <c r="F994" s="4">
        <v>139.69999999999999</v>
      </c>
      <c r="G994" s="4">
        <v>0</v>
      </c>
      <c r="H994" s="2" t="str">
        <f t="shared" si="17"/>
        <v>October</v>
      </c>
    </row>
    <row r="995" spans="1:8" ht="29.25" thickBot="1" x14ac:dyDescent="0.3">
      <c r="A995" s="3" t="s">
        <v>321</v>
      </c>
      <c r="B995" s="3" t="s">
        <v>655</v>
      </c>
      <c r="C995" s="3">
        <v>4864</v>
      </c>
      <c r="D995" s="3" t="s">
        <v>288</v>
      </c>
      <c r="E995" s="3">
        <v>69</v>
      </c>
      <c r="F995" s="4">
        <v>75.900000000000006</v>
      </c>
      <c r="G995" s="4">
        <v>0</v>
      </c>
      <c r="H995" s="2" t="str">
        <f t="shared" si="17"/>
        <v>October</v>
      </c>
    </row>
    <row r="996" spans="1:8" ht="29.25" thickBot="1" x14ac:dyDescent="0.3">
      <c r="A996" s="3" t="s">
        <v>321</v>
      </c>
      <c r="B996" s="3" t="s">
        <v>655</v>
      </c>
      <c r="C996" s="3">
        <v>400</v>
      </c>
      <c r="D996" s="3" t="s">
        <v>412</v>
      </c>
      <c r="E996" s="3">
        <v>2</v>
      </c>
      <c r="F996" s="4">
        <v>0.8</v>
      </c>
      <c r="G996" s="4">
        <v>0</v>
      </c>
      <c r="H996" s="2" t="str">
        <f t="shared" si="17"/>
        <v>October</v>
      </c>
    </row>
    <row r="997" spans="1:8" ht="29.25" thickBot="1" x14ac:dyDescent="0.3">
      <c r="A997" s="3" t="s">
        <v>321</v>
      </c>
      <c r="B997" s="3" t="s">
        <v>655</v>
      </c>
      <c r="C997" s="3">
        <v>408</v>
      </c>
      <c r="D997" s="3" t="s">
        <v>413</v>
      </c>
      <c r="E997" s="3">
        <v>1</v>
      </c>
      <c r="F997" s="4">
        <v>0.4</v>
      </c>
      <c r="G997" s="4">
        <v>0</v>
      </c>
      <c r="H997" s="2" t="str">
        <f t="shared" si="17"/>
        <v>October</v>
      </c>
    </row>
    <row r="998" spans="1:8" ht="29.25" thickBot="1" x14ac:dyDescent="0.3">
      <c r="A998" s="3" t="s">
        <v>321</v>
      </c>
      <c r="B998" s="3" t="s">
        <v>655</v>
      </c>
      <c r="C998" s="3">
        <v>412</v>
      </c>
      <c r="D998" s="3" t="s">
        <v>414</v>
      </c>
      <c r="E998" s="3">
        <v>33</v>
      </c>
      <c r="F998" s="4">
        <v>13.2</v>
      </c>
      <c r="G998" s="4">
        <v>0</v>
      </c>
      <c r="H998" s="2" t="str">
        <f t="shared" si="17"/>
        <v>October</v>
      </c>
    </row>
    <row r="999" spans="1:8" ht="29.25" thickBot="1" x14ac:dyDescent="0.3">
      <c r="A999" s="3" t="s">
        <v>321</v>
      </c>
      <c r="B999" s="3" t="s">
        <v>655</v>
      </c>
      <c r="C999" s="3">
        <v>65877</v>
      </c>
      <c r="D999" s="3" t="s">
        <v>417</v>
      </c>
      <c r="E999" s="3">
        <v>6</v>
      </c>
      <c r="F999" s="4">
        <v>2.4</v>
      </c>
      <c r="G999" s="4">
        <v>0</v>
      </c>
      <c r="H999" s="2" t="str">
        <f t="shared" si="17"/>
        <v>October</v>
      </c>
    </row>
    <row r="1000" spans="1:8" ht="29.25" thickBot="1" x14ac:dyDescent="0.3">
      <c r="A1000" s="3" t="s">
        <v>321</v>
      </c>
      <c r="B1000" s="3" t="s">
        <v>655</v>
      </c>
      <c r="C1000" s="3">
        <v>481</v>
      </c>
      <c r="D1000" s="3" t="s">
        <v>419</v>
      </c>
      <c r="E1000" s="3">
        <v>5</v>
      </c>
      <c r="F1000" s="4">
        <v>8.75</v>
      </c>
      <c r="G1000" s="4">
        <v>0</v>
      </c>
      <c r="H1000" s="2" t="str">
        <f t="shared" si="17"/>
        <v>October</v>
      </c>
    </row>
    <row r="1001" spans="1:8" ht="29.25" thickBot="1" x14ac:dyDescent="0.3">
      <c r="A1001" s="3" t="s">
        <v>321</v>
      </c>
      <c r="B1001" s="3" t="s">
        <v>655</v>
      </c>
      <c r="C1001" s="3">
        <v>426</v>
      </c>
      <c r="D1001" s="3" t="s">
        <v>311</v>
      </c>
      <c r="E1001" s="3">
        <v>85</v>
      </c>
      <c r="F1001" s="4">
        <v>93.5</v>
      </c>
      <c r="G1001" s="4">
        <v>0</v>
      </c>
      <c r="H1001" s="2" t="str">
        <f t="shared" si="17"/>
        <v>October</v>
      </c>
    </row>
    <row r="1002" spans="1:8" ht="43.5" thickBot="1" x14ac:dyDescent="0.3">
      <c r="A1002" s="3" t="s">
        <v>321</v>
      </c>
      <c r="B1002" s="3" t="s">
        <v>655</v>
      </c>
      <c r="C1002" s="3">
        <v>430</v>
      </c>
      <c r="D1002" s="3" t="s">
        <v>92</v>
      </c>
      <c r="E1002" s="3">
        <v>48</v>
      </c>
      <c r="F1002" s="4">
        <v>52.8</v>
      </c>
      <c r="G1002" s="4">
        <v>0</v>
      </c>
      <c r="H1002" s="2" t="str">
        <f t="shared" si="17"/>
        <v>October</v>
      </c>
    </row>
    <row r="1003" spans="1:8" ht="29.25" thickBot="1" x14ac:dyDescent="0.3">
      <c r="A1003" s="3" t="s">
        <v>321</v>
      </c>
      <c r="B1003" s="3" t="s">
        <v>655</v>
      </c>
      <c r="C1003" s="3">
        <v>7515</v>
      </c>
      <c r="D1003" s="3" t="s">
        <v>93</v>
      </c>
      <c r="E1003" s="3">
        <v>47</v>
      </c>
      <c r="F1003" s="4">
        <v>51.7</v>
      </c>
      <c r="G1003" s="4">
        <v>0</v>
      </c>
      <c r="H1003" s="2" t="str">
        <f t="shared" si="17"/>
        <v>October</v>
      </c>
    </row>
    <row r="1004" spans="1:8" ht="29.25" thickBot="1" x14ac:dyDescent="0.3">
      <c r="A1004" s="3" t="s">
        <v>321</v>
      </c>
      <c r="B1004" s="3" t="s">
        <v>655</v>
      </c>
      <c r="C1004" s="3">
        <v>62332</v>
      </c>
      <c r="D1004" s="3" t="s">
        <v>420</v>
      </c>
      <c r="E1004" s="3">
        <v>1</v>
      </c>
      <c r="F1004" s="4">
        <v>1.1000000000000001</v>
      </c>
      <c r="G1004" s="4">
        <v>0</v>
      </c>
      <c r="H1004" s="2" t="str">
        <f t="shared" si="17"/>
        <v>October</v>
      </c>
    </row>
    <row r="1005" spans="1:8" ht="29.25" thickBot="1" x14ac:dyDescent="0.3">
      <c r="A1005" s="3" t="s">
        <v>321</v>
      </c>
      <c r="B1005" s="3" t="s">
        <v>655</v>
      </c>
      <c r="C1005" s="3">
        <v>483</v>
      </c>
      <c r="D1005" s="3" t="s">
        <v>94</v>
      </c>
      <c r="E1005" s="3">
        <v>61</v>
      </c>
      <c r="F1005" s="4">
        <v>67.099999999999994</v>
      </c>
      <c r="G1005" s="4">
        <v>0</v>
      </c>
      <c r="H1005" s="2" t="str">
        <f t="shared" si="17"/>
        <v>October</v>
      </c>
    </row>
    <row r="1006" spans="1:8" ht="29.25" thickBot="1" x14ac:dyDescent="0.3">
      <c r="A1006" s="3" t="s">
        <v>321</v>
      </c>
      <c r="B1006" s="3" t="s">
        <v>655</v>
      </c>
      <c r="C1006" s="3">
        <v>1131</v>
      </c>
      <c r="D1006" s="3" t="s">
        <v>422</v>
      </c>
      <c r="E1006" s="3">
        <v>39</v>
      </c>
      <c r="F1006" s="4">
        <v>68.25</v>
      </c>
      <c r="G1006" s="4">
        <v>0</v>
      </c>
      <c r="H1006" s="2" t="str">
        <f t="shared" si="17"/>
        <v>October</v>
      </c>
    </row>
    <row r="1007" spans="1:8" ht="29.25" thickBot="1" x14ac:dyDescent="0.3">
      <c r="A1007" s="3" t="s">
        <v>321</v>
      </c>
      <c r="B1007" s="3" t="s">
        <v>655</v>
      </c>
      <c r="C1007" s="3">
        <v>1364</v>
      </c>
      <c r="D1007" s="3" t="s">
        <v>423</v>
      </c>
      <c r="E1007" s="3">
        <v>18</v>
      </c>
      <c r="F1007" s="4">
        <v>25.2</v>
      </c>
      <c r="G1007" s="4">
        <v>0</v>
      </c>
      <c r="H1007" s="2" t="str">
        <f t="shared" si="17"/>
        <v>October</v>
      </c>
    </row>
    <row r="1008" spans="1:8" ht="29.25" thickBot="1" x14ac:dyDescent="0.3">
      <c r="A1008" s="3" t="s">
        <v>321</v>
      </c>
      <c r="B1008" s="3" t="s">
        <v>655</v>
      </c>
      <c r="C1008" s="3">
        <v>98</v>
      </c>
      <c r="D1008" s="3" t="s">
        <v>427</v>
      </c>
      <c r="E1008" s="3">
        <v>6</v>
      </c>
      <c r="F1008" s="4">
        <v>4.78</v>
      </c>
      <c r="G1008" s="4">
        <v>0</v>
      </c>
      <c r="H1008" s="2" t="str">
        <f t="shared" si="17"/>
        <v>October</v>
      </c>
    </row>
    <row r="1009" spans="1:8" ht="29.25" thickBot="1" x14ac:dyDescent="0.3">
      <c r="A1009" s="3" t="s">
        <v>321</v>
      </c>
      <c r="B1009" s="3" t="s">
        <v>655</v>
      </c>
      <c r="C1009" s="3">
        <v>6005</v>
      </c>
      <c r="D1009" s="3" t="s">
        <v>429</v>
      </c>
      <c r="E1009" s="3">
        <v>7</v>
      </c>
      <c r="F1009" s="4">
        <v>5.67</v>
      </c>
      <c r="G1009" s="4">
        <v>0</v>
      </c>
      <c r="H1009" s="2" t="str">
        <f t="shared" si="17"/>
        <v>October</v>
      </c>
    </row>
    <row r="1010" spans="1:8" ht="29.25" thickBot="1" x14ac:dyDescent="0.3">
      <c r="A1010" s="3" t="s">
        <v>321</v>
      </c>
      <c r="B1010" s="3" t="s">
        <v>655</v>
      </c>
      <c r="C1010" s="3">
        <v>113</v>
      </c>
      <c r="D1010" s="3" t="s">
        <v>430</v>
      </c>
      <c r="E1010" s="3">
        <v>16</v>
      </c>
      <c r="F1010" s="4">
        <v>15.28</v>
      </c>
      <c r="G1010" s="4">
        <v>0</v>
      </c>
      <c r="H1010" s="2" t="str">
        <f t="shared" si="17"/>
        <v>October</v>
      </c>
    </row>
    <row r="1011" spans="1:8" ht="29.25" thickBot="1" x14ac:dyDescent="0.3">
      <c r="A1011" s="3" t="s">
        <v>321</v>
      </c>
      <c r="B1011" s="3" t="s">
        <v>655</v>
      </c>
      <c r="C1011" s="3">
        <v>427</v>
      </c>
      <c r="D1011" s="3" t="s">
        <v>95</v>
      </c>
      <c r="E1011" s="3">
        <v>84</v>
      </c>
      <c r="F1011" s="4">
        <v>92.4</v>
      </c>
      <c r="G1011" s="4">
        <v>0</v>
      </c>
      <c r="H1011" s="2" t="str">
        <f t="shared" si="17"/>
        <v>October</v>
      </c>
    </row>
    <row r="1012" spans="1:8" ht="29.25" thickBot="1" x14ac:dyDescent="0.3">
      <c r="A1012" s="3" t="s">
        <v>321</v>
      </c>
      <c r="B1012" s="3" t="s">
        <v>655</v>
      </c>
      <c r="C1012" s="3">
        <v>76255</v>
      </c>
      <c r="D1012" s="3" t="s">
        <v>433</v>
      </c>
      <c r="E1012" s="3">
        <v>67</v>
      </c>
      <c r="F1012" s="4">
        <v>73.7</v>
      </c>
      <c r="G1012" s="4">
        <v>0</v>
      </c>
      <c r="H1012" s="2" t="str">
        <f t="shared" si="17"/>
        <v>October</v>
      </c>
    </row>
    <row r="1013" spans="1:8" ht="29.25" thickBot="1" x14ac:dyDescent="0.3">
      <c r="A1013" s="3" t="s">
        <v>321</v>
      </c>
      <c r="B1013" s="3" t="s">
        <v>655</v>
      </c>
      <c r="C1013" s="3">
        <v>419</v>
      </c>
      <c r="D1013" s="3" t="s">
        <v>96</v>
      </c>
      <c r="E1013" s="3">
        <v>73</v>
      </c>
      <c r="F1013" s="4">
        <v>80.3</v>
      </c>
      <c r="G1013" s="4">
        <v>0</v>
      </c>
      <c r="H1013" s="2" t="str">
        <f t="shared" si="17"/>
        <v>October</v>
      </c>
    </row>
    <row r="1014" spans="1:8" ht="29.25" thickBot="1" x14ac:dyDescent="0.3">
      <c r="A1014" s="3" t="s">
        <v>321</v>
      </c>
      <c r="B1014" s="3" t="s">
        <v>655</v>
      </c>
      <c r="C1014" s="3">
        <v>417</v>
      </c>
      <c r="D1014" s="3" t="s">
        <v>97</v>
      </c>
      <c r="E1014" s="3">
        <v>118</v>
      </c>
      <c r="F1014" s="4">
        <v>129.80000000000001</v>
      </c>
      <c r="G1014" s="4">
        <v>0</v>
      </c>
      <c r="H1014" s="2" t="str">
        <f t="shared" si="17"/>
        <v>October</v>
      </c>
    </row>
    <row r="1015" spans="1:8" ht="29.25" thickBot="1" x14ac:dyDescent="0.3">
      <c r="A1015" s="3" t="s">
        <v>321</v>
      </c>
      <c r="B1015" s="3" t="s">
        <v>655</v>
      </c>
      <c r="C1015" s="3">
        <v>9876</v>
      </c>
      <c r="D1015" s="3" t="s">
        <v>98</v>
      </c>
      <c r="E1015" s="3">
        <v>75</v>
      </c>
      <c r="F1015" s="4">
        <v>82.5</v>
      </c>
      <c r="G1015" s="4">
        <v>0</v>
      </c>
      <c r="H1015" s="2" t="str">
        <f t="shared" si="17"/>
        <v>October</v>
      </c>
    </row>
    <row r="1016" spans="1:8" ht="29.25" thickBot="1" x14ac:dyDescent="0.3">
      <c r="A1016" s="3" t="s">
        <v>321</v>
      </c>
      <c r="B1016" s="3" t="s">
        <v>655</v>
      </c>
      <c r="C1016" s="3">
        <v>72323</v>
      </c>
      <c r="D1016" s="3" t="s">
        <v>440</v>
      </c>
      <c r="E1016" s="3">
        <v>65</v>
      </c>
      <c r="F1016" s="4">
        <v>71.5</v>
      </c>
      <c r="G1016" s="4">
        <v>0</v>
      </c>
      <c r="H1016" s="2" t="str">
        <f t="shared" si="17"/>
        <v>October</v>
      </c>
    </row>
    <row r="1017" spans="1:8" ht="29.25" thickBot="1" x14ac:dyDescent="0.3">
      <c r="A1017" s="3" t="s">
        <v>321</v>
      </c>
      <c r="B1017" s="3" t="s">
        <v>655</v>
      </c>
      <c r="C1017" s="3">
        <v>1240</v>
      </c>
      <c r="D1017" s="3" t="s">
        <v>442</v>
      </c>
      <c r="E1017" s="3">
        <v>49</v>
      </c>
      <c r="F1017" s="4">
        <v>7.35</v>
      </c>
      <c r="G1017" s="4">
        <v>0</v>
      </c>
      <c r="H1017" s="2" t="str">
        <f t="shared" si="17"/>
        <v>October</v>
      </c>
    </row>
    <row r="1018" spans="1:8" ht="29.25" thickBot="1" x14ac:dyDescent="0.3">
      <c r="A1018" s="3" t="s">
        <v>321</v>
      </c>
      <c r="B1018" s="3" t="s">
        <v>655</v>
      </c>
      <c r="C1018" s="3">
        <v>429</v>
      </c>
      <c r="D1018" s="3" t="s">
        <v>99</v>
      </c>
      <c r="E1018" s="3">
        <v>122</v>
      </c>
      <c r="F1018" s="4">
        <v>134.19999999999999</v>
      </c>
      <c r="G1018" s="4">
        <v>0</v>
      </c>
      <c r="H1018" s="2" t="str">
        <f t="shared" si="17"/>
        <v>October</v>
      </c>
    </row>
    <row r="1019" spans="1:8" ht="29.25" thickBot="1" x14ac:dyDescent="0.3">
      <c r="A1019" s="3" t="s">
        <v>321</v>
      </c>
      <c r="B1019" s="3" t="s">
        <v>100</v>
      </c>
      <c r="C1019" s="3">
        <v>655</v>
      </c>
      <c r="D1019" s="3" t="s">
        <v>101</v>
      </c>
      <c r="E1019" s="3">
        <v>40</v>
      </c>
      <c r="F1019" s="4">
        <v>40</v>
      </c>
      <c r="G1019" s="4">
        <v>0</v>
      </c>
      <c r="H1019" s="2" t="str">
        <f t="shared" si="17"/>
        <v>October</v>
      </c>
    </row>
    <row r="1020" spans="1:8" ht="29.25" thickBot="1" x14ac:dyDescent="0.3">
      <c r="A1020" s="3" t="s">
        <v>321</v>
      </c>
      <c r="B1020" s="3" t="s">
        <v>100</v>
      </c>
      <c r="C1020" s="3">
        <v>165</v>
      </c>
      <c r="D1020" s="3" t="s">
        <v>445</v>
      </c>
      <c r="E1020" s="3">
        <v>15</v>
      </c>
      <c r="F1020" s="4">
        <v>29.85</v>
      </c>
      <c r="G1020" s="4">
        <v>0</v>
      </c>
      <c r="H1020" s="2" t="str">
        <f t="shared" si="17"/>
        <v>October</v>
      </c>
    </row>
    <row r="1021" spans="1:8" ht="29.25" thickBot="1" x14ac:dyDescent="0.3">
      <c r="A1021" s="3" t="s">
        <v>321</v>
      </c>
      <c r="B1021" s="3" t="s">
        <v>100</v>
      </c>
      <c r="C1021" s="3">
        <v>654</v>
      </c>
      <c r="D1021" s="3" t="s">
        <v>104</v>
      </c>
      <c r="E1021" s="3">
        <v>56</v>
      </c>
      <c r="F1021" s="4">
        <v>56</v>
      </c>
      <c r="G1021" s="4">
        <v>0</v>
      </c>
      <c r="H1021" s="2" t="str">
        <f t="shared" si="17"/>
        <v>October</v>
      </c>
    </row>
    <row r="1022" spans="1:8" ht="29.25" thickBot="1" x14ac:dyDescent="0.3">
      <c r="A1022" s="3" t="s">
        <v>321</v>
      </c>
      <c r="B1022" s="3" t="s">
        <v>100</v>
      </c>
      <c r="C1022" s="3">
        <v>651</v>
      </c>
      <c r="D1022" s="3" t="s">
        <v>105</v>
      </c>
      <c r="E1022" s="3">
        <v>49</v>
      </c>
      <c r="F1022" s="4">
        <v>4.9000000000000004</v>
      </c>
      <c r="G1022" s="4">
        <v>0</v>
      </c>
      <c r="H1022" s="2" t="str">
        <f t="shared" si="17"/>
        <v>October</v>
      </c>
    </row>
    <row r="1023" spans="1:8" ht="29.25" thickBot="1" x14ac:dyDescent="0.3">
      <c r="A1023" s="3" t="s">
        <v>321</v>
      </c>
      <c r="B1023" s="3" t="s">
        <v>100</v>
      </c>
      <c r="C1023" s="3">
        <v>652</v>
      </c>
      <c r="D1023" s="3" t="s">
        <v>106</v>
      </c>
      <c r="E1023" s="3">
        <v>266</v>
      </c>
      <c r="F1023" s="4">
        <v>133</v>
      </c>
      <c r="G1023" s="4">
        <v>0</v>
      </c>
      <c r="H1023" s="2" t="str">
        <f t="shared" si="17"/>
        <v>October</v>
      </c>
    </row>
    <row r="1024" spans="1:8" ht="29.25" thickBot="1" x14ac:dyDescent="0.3">
      <c r="A1024" s="3" t="s">
        <v>321</v>
      </c>
      <c r="B1024" s="3" t="s">
        <v>100</v>
      </c>
      <c r="C1024" s="3">
        <v>154</v>
      </c>
      <c r="D1024" s="3" t="s">
        <v>446</v>
      </c>
      <c r="E1024" s="3">
        <v>5</v>
      </c>
      <c r="F1024" s="4">
        <v>9.4499999999999993</v>
      </c>
      <c r="G1024" s="4">
        <v>0</v>
      </c>
      <c r="H1024" s="2" t="str">
        <f t="shared" si="17"/>
        <v>October</v>
      </c>
    </row>
    <row r="1025" spans="1:8" ht="29.25" thickBot="1" x14ac:dyDescent="0.3">
      <c r="A1025" s="3" t="s">
        <v>321</v>
      </c>
      <c r="B1025" s="3" t="s">
        <v>100</v>
      </c>
      <c r="C1025" s="3">
        <v>1908</v>
      </c>
      <c r="D1025" s="3" t="s">
        <v>107</v>
      </c>
      <c r="E1025" s="3">
        <v>74</v>
      </c>
      <c r="F1025" s="4">
        <v>118.4</v>
      </c>
      <c r="G1025" s="4">
        <v>0</v>
      </c>
      <c r="H1025" s="2" t="str">
        <f t="shared" si="17"/>
        <v>October</v>
      </c>
    </row>
    <row r="1026" spans="1:8" ht="29.25" thickBot="1" x14ac:dyDescent="0.3">
      <c r="A1026" s="3" t="s">
        <v>321</v>
      </c>
      <c r="B1026" s="3" t="s">
        <v>100</v>
      </c>
      <c r="C1026" s="3">
        <v>23895</v>
      </c>
      <c r="D1026" s="3" t="s">
        <v>306</v>
      </c>
      <c r="E1026" s="3">
        <v>309</v>
      </c>
      <c r="F1026" s="4">
        <v>139.05000000000001</v>
      </c>
      <c r="G1026" s="4">
        <v>0</v>
      </c>
      <c r="H1026" s="2" t="str">
        <f t="shared" si="17"/>
        <v>October</v>
      </c>
    </row>
    <row r="1027" spans="1:8" ht="29.25" thickBot="1" x14ac:dyDescent="0.3">
      <c r="A1027" s="3" t="s">
        <v>321</v>
      </c>
      <c r="B1027" s="3" t="s">
        <v>100</v>
      </c>
      <c r="C1027" s="3">
        <v>4225</v>
      </c>
      <c r="D1027" s="3" t="s">
        <v>108</v>
      </c>
      <c r="E1027" s="3">
        <v>275</v>
      </c>
      <c r="F1027" s="4">
        <v>123.75</v>
      </c>
      <c r="G1027" s="4">
        <v>0</v>
      </c>
      <c r="H1027" s="2" t="str">
        <f t="shared" si="17"/>
        <v>October</v>
      </c>
    </row>
    <row r="1028" spans="1:8" ht="29.25" thickBot="1" x14ac:dyDescent="0.3">
      <c r="A1028" s="3" t="s">
        <v>321</v>
      </c>
      <c r="B1028" s="3" t="s">
        <v>100</v>
      </c>
      <c r="C1028" s="3">
        <v>660</v>
      </c>
      <c r="D1028" s="3" t="s">
        <v>109</v>
      </c>
      <c r="E1028" s="3">
        <v>173</v>
      </c>
      <c r="F1028" s="4">
        <v>605.5</v>
      </c>
      <c r="G1028" s="4">
        <v>0</v>
      </c>
      <c r="H1028" s="2" t="str">
        <f t="shared" si="17"/>
        <v>October</v>
      </c>
    </row>
    <row r="1029" spans="1:8" ht="29.25" thickBot="1" x14ac:dyDescent="0.3">
      <c r="A1029" s="3" t="s">
        <v>321</v>
      </c>
      <c r="B1029" s="3" t="s">
        <v>100</v>
      </c>
      <c r="C1029" s="3">
        <v>48758</v>
      </c>
      <c r="D1029" s="3" t="s">
        <v>110</v>
      </c>
      <c r="E1029" s="3">
        <v>86</v>
      </c>
      <c r="F1029" s="4">
        <v>129</v>
      </c>
      <c r="G1029" s="4">
        <v>0</v>
      </c>
      <c r="H1029" s="2" t="str">
        <f t="shared" si="17"/>
        <v>October</v>
      </c>
    </row>
    <row r="1030" spans="1:8" ht="29.25" thickBot="1" x14ac:dyDescent="0.3">
      <c r="A1030" s="3" t="s">
        <v>321</v>
      </c>
      <c r="B1030" s="3" t="s">
        <v>659</v>
      </c>
      <c r="C1030" s="3">
        <v>94586</v>
      </c>
      <c r="D1030" s="3" t="s">
        <v>450</v>
      </c>
      <c r="E1030" s="3">
        <v>65</v>
      </c>
      <c r="F1030" s="4">
        <v>91</v>
      </c>
      <c r="G1030" s="4">
        <v>0</v>
      </c>
      <c r="H1030" s="2" t="str">
        <f t="shared" si="17"/>
        <v>October</v>
      </c>
    </row>
    <row r="1031" spans="1:8" ht="29.25" thickBot="1" x14ac:dyDescent="0.3">
      <c r="A1031" s="3" t="s">
        <v>321</v>
      </c>
      <c r="B1031" s="3" t="s">
        <v>659</v>
      </c>
      <c r="C1031" s="3">
        <v>1.25</v>
      </c>
      <c r="D1031" s="3" t="s">
        <v>111</v>
      </c>
      <c r="E1031" s="3">
        <v>29</v>
      </c>
      <c r="F1031" s="4">
        <v>36.25</v>
      </c>
      <c r="G1031" s="4">
        <v>0</v>
      </c>
      <c r="H1031" s="2" t="str">
        <f t="shared" si="17"/>
        <v>October</v>
      </c>
    </row>
    <row r="1032" spans="1:8" ht="29.25" thickBot="1" x14ac:dyDescent="0.3">
      <c r="A1032" s="3" t="s">
        <v>321</v>
      </c>
      <c r="B1032" s="3" t="s">
        <v>659</v>
      </c>
      <c r="C1032" s="3">
        <v>147</v>
      </c>
      <c r="D1032" s="3" t="s">
        <v>112</v>
      </c>
      <c r="E1032" s="3">
        <v>27</v>
      </c>
      <c r="F1032" s="4">
        <v>33.75</v>
      </c>
      <c r="G1032" s="4">
        <v>0</v>
      </c>
      <c r="H1032" s="2" t="str">
        <f t="shared" si="17"/>
        <v>October</v>
      </c>
    </row>
    <row r="1033" spans="1:8" ht="29.25" thickBot="1" x14ac:dyDescent="0.3">
      <c r="A1033" s="3" t="s">
        <v>321</v>
      </c>
      <c r="B1033" s="3" t="s">
        <v>659</v>
      </c>
      <c r="C1033" s="3">
        <v>144</v>
      </c>
      <c r="D1033" s="3" t="s">
        <v>113</v>
      </c>
      <c r="E1033" s="3">
        <v>31</v>
      </c>
      <c r="F1033" s="4">
        <v>38.75</v>
      </c>
      <c r="G1033" s="4">
        <v>0</v>
      </c>
      <c r="H1033" s="2" t="str">
        <f t="shared" si="17"/>
        <v>October</v>
      </c>
    </row>
    <row r="1034" spans="1:8" ht="29.25" thickBot="1" x14ac:dyDescent="0.3">
      <c r="A1034" s="3" t="s">
        <v>321</v>
      </c>
      <c r="B1034" s="3" t="s">
        <v>659</v>
      </c>
      <c r="C1034" s="3">
        <v>146</v>
      </c>
      <c r="D1034" s="3" t="s">
        <v>114</v>
      </c>
      <c r="E1034" s="3">
        <v>29</v>
      </c>
      <c r="F1034" s="4">
        <v>36.25</v>
      </c>
      <c r="G1034" s="4">
        <v>0</v>
      </c>
      <c r="H1034" s="2" t="str">
        <f t="shared" si="17"/>
        <v>October</v>
      </c>
    </row>
    <row r="1035" spans="1:8" ht="29.25" thickBot="1" x14ac:dyDescent="0.3">
      <c r="A1035" s="3" t="s">
        <v>321</v>
      </c>
      <c r="B1035" s="3" t="s">
        <v>659</v>
      </c>
      <c r="C1035" s="3">
        <v>145</v>
      </c>
      <c r="D1035" s="3" t="s">
        <v>115</v>
      </c>
      <c r="E1035" s="3">
        <v>56</v>
      </c>
      <c r="F1035" s="4">
        <v>70</v>
      </c>
      <c r="G1035" s="4">
        <v>0</v>
      </c>
      <c r="H1035" s="2" t="str">
        <f t="shared" si="17"/>
        <v>October</v>
      </c>
    </row>
    <row r="1036" spans="1:8" ht="29.25" thickBot="1" x14ac:dyDescent="0.3">
      <c r="A1036" s="3" t="s">
        <v>321</v>
      </c>
      <c r="B1036" s="3" t="s">
        <v>659</v>
      </c>
      <c r="C1036" s="3">
        <v>1187</v>
      </c>
      <c r="D1036" s="3" t="s">
        <v>116</v>
      </c>
      <c r="E1036" s="3">
        <v>44</v>
      </c>
      <c r="F1036" s="4">
        <v>96.8</v>
      </c>
      <c r="G1036" s="4">
        <v>9.23</v>
      </c>
      <c r="H1036" s="2" t="str">
        <f t="shared" si="17"/>
        <v>October</v>
      </c>
    </row>
    <row r="1037" spans="1:8" ht="43.5" thickBot="1" x14ac:dyDescent="0.3">
      <c r="A1037" s="3" t="s">
        <v>321</v>
      </c>
      <c r="B1037" s="3" t="s">
        <v>659</v>
      </c>
      <c r="C1037" s="3">
        <v>133</v>
      </c>
      <c r="D1037" s="3" t="s">
        <v>117</v>
      </c>
      <c r="E1037" s="3">
        <v>31</v>
      </c>
      <c r="F1037" s="4">
        <v>54.25</v>
      </c>
      <c r="G1037" s="4">
        <v>0</v>
      </c>
      <c r="H1037" s="2" t="str">
        <f t="shared" si="17"/>
        <v>October</v>
      </c>
    </row>
    <row r="1038" spans="1:8" ht="29.25" thickBot="1" x14ac:dyDescent="0.3">
      <c r="A1038" s="3" t="s">
        <v>321</v>
      </c>
      <c r="B1038" s="3" t="s">
        <v>659</v>
      </c>
      <c r="C1038" s="3">
        <v>94049</v>
      </c>
      <c r="D1038" s="3" t="s">
        <v>336</v>
      </c>
      <c r="E1038" s="3">
        <v>7</v>
      </c>
      <c r="F1038" s="4">
        <v>12.25</v>
      </c>
      <c r="G1038" s="4">
        <v>0</v>
      </c>
      <c r="H1038" s="2" t="str">
        <f t="shared" si="17"/>
        <v>October</v>
      </c>
    </row>
    <row r="1039" spans="1:8" ht="43.5" thickBot="1" x14ac:dyDescent="0.3">
      <c r="A1039" s="3" t="s">
        <v>321</v>
      </c>
      <c r="B1039" s="3" t="s">
        <v>659</v>
      </c>
      <c r="C1039" s="3">
        <v>404</v>
      </c>
      <c r="D1039" s="3" t="s">
        <v>118</v>
      </c>
      <c r="E1039" s="3">
        <v>73</v>
      </c>
      <c r="F1039" s="4">
        <v>127.75</v>
      </c>
      <c r="G1039" s="4">
        <v>0</v>
      </c>
      <c r="H1039" s="2" t="str">
        <f t="shared" si="17"/>
        <v>October</v>
      </c>
    </row>
    <row r="1040" spans="1:8" ht="29.25" thickBot="1" x14ac:dyDescent="0.3">
      <c r="A1040" s="3" t="s">
        <v>321</v>
      </c>
      <c r="B1040" s="3" t="s">
        <v>659</v>
      </c>
      <c r="C1040" s="3">
        <v>118</v>
      </c>
      <c r="D1040" s="3" t="s">
        <v>119</v>
      </c>
      <c r="E1040" s="3">
        <v>49</v>
      </c>
      <c r="F1040" s="4">
        <v>85.75</v>
      </c>
      <c r="G1040" s="4">
        <v>0</v>
      </c>
      <c r="H1040" s="2" t="str">
        <f t="shared" si="17"/>
        <v>October</v>
      </c>
    </row>
    <row r="1041" spans="1:8" ht="43.5" thickBot="1" x14ac:dyDescent="0.3">
      <c r="A1041" s="3" t="s">
        <v>321</v>
      </c>
      <c r="B1041" s="3" t="s">
        <v>659</v>
      </c>
      <c r="C1041" s="3">
        <v>2635</v>
      </c>
      <c r="D1041" s="3" t="s">
        <v>253</v>
      </c>
      <c r="E1041" s="3">
        <v>50</v>
      </c>
      <c r="F1041" s="4">
        <v>87.5</v>
      </c>
      <c r="G1041" s="4">
        <v>0</v>
      </c>
      <c r="H1041" s="2" t="str">
        <f t="shared" si="17"/>
        <v>October</v>
      </c>
    </row>
    <row r="1042" spans="1:8" ht="29.25" thickBot="1" x14ac:dyDescent="0.3">
      <c r="A1042" s="3" t="s">
        <v>321</v>
      </c>
      <c r="B1042" s="3" t="s">
        <v>659</v>
      </c>
      <c r="C1042" s="3">
        <v>5784</v>
      </c>
      <c r="D1042" s="3" t="s">
        <v>465</v>
      </c>
      <c r="E1042" s="3">
        <v>1</v>
      </c>
      <c r="F1042" s="4">
        <v>1.75</v>
      </c>
      <c r="G1042" s="4">
        <v>0</v>
      </c>
      <c r="H1042" s="2" t="str">
        <f t="shared" si="17"/>
        <v>October</v>
      </c>
    </row>
    <row r="1043" spans="1:8" ht="29.25" thickBot="1" x14ac:dyDescent="0.3">
      <c r="A1043" s="3" t="s">
        <v>321</v>
      </c>
      <c r="B1043" s="3" t="s">
        <v>659</v>
      </c>
      <c r="C1043" s="3">
        <v>4560</v>
      </c>
      <c r="D1043" s="3" t="s">
        <v>120</v>
      </c>
      <c r="E1043" s="3">
        <v>36</v>
      </c>
      <c r="F1043" s="4">
        <v>63</v>
      </c>
      <c r="G1043" s="4">
        <v>0</v>
      </c>
      <c r="H1043" s="2" t="str">
        <f t="shared" si="17"/>
        <v>October</v>
      </c>
    </row>
    <row r="1044" spans="1:8" ht="29.25" thickBot="1" x14ac:dyDescent="0.3">
      <c r="A1044" s="3" t="s">
        <v>321</v>
      </c>
      <c r="B1044" s="3" t="s">
        <v>659</v>
      </c>
      <c r="C1044" s="3">
        <v>4895</v>
      </c>
      <c r="D1044" s="3" t="s">
        <v>121</v>
      </c>
      <c r="E1044" s="3">
        <v>55</v>
      </c>
      <c r="F1044" s="4">
        <v>96.25</v>
      </c>
      <c r="G1044" s="4">
        <v>0</v>
      </c>
      <c r="H1044" s="2" t="str">
        <f t="shared" si="17"/>
        <v>October</v>
      </c>
    </row>
    <row r="1045" spans="1:8" ht="29.25" thickBot="1" x14ac:dyDescent="0.3">
      <c r="A1045" s="3" t="s">
        <v>321</v>
      </c>
      <c r="B1045" s="3" t="s">
        <v>659</v>
      </c>
      <c r="C1045" s="3">
        <v>3789</v>
      </c>
      <c r="D1045" s="3" t="s">
        <v>122</v>
      </c>
      <c r="E1045" s="3">
        <v>47</v>
      </c>
      <c r="F1045" s="4">
        <v>102.93</v>
      </c>
      <c r="G1045" s="4">
        <v>0</v>
      </c>
      <c r="H1045" s="2" t="str">
        <f t="shared" si="17"/>
        <v>October</v>
      </c>
    </row>
    <row r="1046" spans="1:8" ht="29.25" thickBot="1" x14ac:dyDescent="0.3">
      <c r="A1046" s="3" t="s">
        <v>321</v>
      </c>
      <c r="B1046" s="3" t="s">
        <v>659</v>
      </c>
      <c r="C1046" s="3">
        <v>8978</v>
      </c>
      <c r="D1046" s="3" t="s">
        <v>124</v>
      </c>
      <c r="E1046" s="3">
        <v>59</v>
      </c>
      <c r="F1046" s="4">
        <v>129.21</v>
      </c>
      <c r="G1046" s="4">
        <v>0</v>
      </c>
      <c r="H1046" s="2" t="str">
        <f t="shared" si="17"/>
        <v>October</v>
      </c>
    </row>
    <row r="1047" spans="1:8" ht="29.25" thickBot="1" x14ac:dyDescent="0.3">
      <c r="A1047" s="3" t="s">
        <v>321</v>
      </c>
      <c r="B1047" s="3" t="s">
        <v>659</v>
      </c>
      <c r="C1047" s="3">
        <v>215</v>
      </c>
      <c r="D1047" s="3" t="s">
        <v>307</v>
      </c>
      <c r="E1047" s="3">
        <v>62</v>
      </c>
      <c r="F1047" s="4">
        <v>68.2</v>
      </c>
      <c r="G1047" s="4">
        <v>0</v>
      </c>
      <c r="H1047" s="2" t="str">
        <f t="shared" si="17"/>
        <v>October</v>
      </c>
    </row>
    <row r="1048" spans="1:8" ht="29.25" thickBot="1" x14ac:dyDescent="0.3">
      <c r="A1048" s="3" t="s">
        <v>321</v>
      </c>
      <c r="B1048" s="3" t="s">
        <v>659</v>
      </c>
      <c r="C1048" s="3">
        <v>64335</v>
      </c>
      <c r="D1048" s="3" t="s">
        <v>126</v>
      </c>
      <c r="E1048" s="3">
        <v>57</v>
      </c>
      <c r="F1048" s="4">
        <v>62.7</v>
      </c>
      <c r="G1048" s="4">
        <v>5.75</v>
      </c>
      <c r="H1048" s="2" t="str">
        <f t="shared" si="17"/>
        <v>October</v>
      </c>
    </row>
    <row r="1049" spans="1:8" ht="29.25" thickBot="1" x14ac:dyDescent="0.3">
      <c r="A1049" s="3" t="s">
        <v>321</v>
      </c>
      <c r="B1049" s="3" t="s">
        <v>659</v>
      </c>
      <c r="C1049" s="3">
        <v>217</v>
      </c>
      <c r="D1049" s="3" t="s">
        <v>289</v>
      </c>
      <c r="E1049" s="3">
        <v>126</v>
      </c>
      <c r="F1049" s="4">
        <v>172.92</v>
      </c>
      <c r="G1049" s="4">
        <v>0</v>
      </c>
      <c r="H1049" s="2" t="str">
        <f t="shared" si="17"/>
        <v>October</v>
      </c>
    </row>
    <row r="1050" spans="1:8" ht="29.25" thickBot="1" x14ac:dyDescent="0.3">
      <c r="A1050" s="3" t="s">
        <v>321</v>
      </c>
      <c r="B1050" s="3" t="s">
        <v>659</v>
      </c>
      <c r="C1050" s="3">
        <v>140</v>
      </c>
      <c r="D1050" s="3" t="s">
        <v>308</v>
      </c>
      <c r="E1050" s="3">
        <v>147</v>
      </c>
      <c r="F1050" s="4">
        <v>161.69999999999999</v>
      </c>
      <c r="G1050" s="4">
        <v>0</v>
      </c>
      <c r="H1050" s="2" t="str">
        <f t="shared" ref="H1050:H1113" si="18">"October"</f>
        <v>October</v>
      </c>
    </row>
    <row r="1051" spans="1:8" ht="29.25" thickBot="1" x14ac:dyDescent="0.3">
      <c r="A1051" s="3" t="s">
        <v>321</v>
      </c>
      <c r="B1051" s="3" t="s">
        <v>659</v>
      </c>
      <c r="C1051" s="3">
        <v>1221</v>
      </c>
      <c r="D1051" s="3" t="s">
        <v>260</v>
      </c>
      <c r="E1051" s="3">
        <v>31</v>
      </c>
      <c r="F1051" s="4">
        <v>46.5</v>
      </c>
      <c r="G1051" s="4">
        <v>4.34</v>
      </c>
      <c r="H1051" s="2" t="str">
        <f t="shared" si="18"/>
        <v>October</v>
      </c>
    </row>
    <row r="1052" spans="1:8" ht="29.25" thickBot="1" x14ac:dyDescent="0.3">
      <c r="A1052" s="3" t="s">
        <v>321</v>
      </c>
      <c r="B1052" s="3" t="s">
        <v>659</v>
      </c>
      <c r="C1052" s="3">
        <v>75877</v>
      </c>
      <c r="D1052" s="3" t="s">
        <v>127</v>
      </c>
      <c r="E1052" s="3">
        <v>27</v>
      </c>
      <c r="F1052" s="4">
        <v>47.25</v>
      </c>
      <c r="G1052" s="4">
        <v>0</v>
      </c>
      <c r="H1052" s="2" t="str">
        <f t="shared" si="18"/>
        <v>October</v>
      </c>
    </row>
    <row r="1053" spans="1:8" ht="29.25" thickBot="1" x14ac:dyDescent="0.3">
      <c r="A1053" s="3" t="s">
        <v>321</v>
      </c>
      <c r="B1053" s="3" t="s">
        <v>659</v>
      </c>
      <c r="C1053" s="3">
        <v>46525</v>
      </c>
      <c r="D1053" s="3" t="s">
        <v>128</v>
      </c>
      <c r="E1053" s="3">
        <v>77</v>
      </c>
      <c r="F1053" s="4">
        <v>134.75</v>
      </c>
      <c r="G1053" s="4">
        <v>0</v>
      </c>
      <c r="H1053" s="2" t="str">
        <f t="shared" si="18"/>
        <v>October</v>
      </c>
    </row>
    <row r="1054" spans="1:8" ht="29.25" thickBot="1" x14ac:dyDescent="0.3">
      <c r="A1054" s="3" t="s">
        <v>321</v>
      </c>
      <c r="B1054" s="3" t="s">
        <v>659</v>
      </c>
      <c r="C1054" s="3">
        <v>3940</v>
      </c>
      <c r="D1054" s="3" t="s">
        <v>129</v>
      </c>
      <c r="E1054" s="3">
        <v>35</v>
      </c>
      <c r="F1054" s="4">
        <v>61.25</v>
      </c>
      <c r="G1054" s="4">
        <v>0</v>
      </c>
      <c r="H1054" s="2" t="str">
        <f t="shared" si="18"/>
        <v>October</v>
      </c>
    </row>
    <row r="1055" spans="1:8" ht="29.25" thickBot="1" x14ac:dyDescent="0.3">
      <c r="A1055" s="3" t="s">
        <v>321</v>
      </c>
      <c r="B1055" s="3" t="s">
        <v>659</v>
      </c>
      <c r="C1055" s="3">
        <v>37583</v>
      </c>
      <c r="D1055" s="3" t="s">
        <v>268</v>
      </c>
      <c r="E1055" s="3">
        <v>38</v>
      </c>
      <c r="F1055" s="4">
        <v>66.5</v>
      </c>
      <c r="G1055" s="4">
        <v>0</v>
      </c>
      <c r="H1055" s="2" t="str">
        <f t="shared" si="18"/>
        <v>October</v>
      </c>
    </row>
    <row r="1056" spans="1:8" ht="29.25" thickBot="1" x14ac:dyDescent="0.3">
      <c r="A1056" s="3" t="s">
        <v>321</v>
      </c>
      <c r="B1056" s="3" t="s">
        <v>659</v>
      </c>
      <c r="C1056" s="3">
        <v>3874846</v>
      </c>
      <c r="D1056" s="3" t="s">
        <v>130</v>
      </c>
      <c r="E1056" s="3">
        <v>51</v>
      </c>
      <c r="F1056" s="4">
        <v>102</v>
      </c>
      <c r="G1056" s="4">
        <v>0</v>
      </c>
      <c r="H1056" s="2" t="str">
        <f t="shared" si="18"/>
        <v>October</v>
      </c>
    </row>
    <row r="1057" spans="1:8" ht="29.25" thickBot="1" x14ac:dyDescent="0.3">
      <c r="A1057" s="3" t="s">
        <v>321</v>
      </c>
      <c r="B1057" s="3" t="s">
        <v>659</v>
      </c>
      <c r="C1057" s="3">
        <v>583294</v>
      </c>
      <c r="D1057" s="3" t="s">
        <v>131</v>
      </c>
      <c r="E1057" s="3">
        <v>57</v>
      </c>
      <c r="F1057" s="4">
        <v>99.75</v>
      </c>
      <c r="G1057" s="4">
        <v>0</v>
      </c>
      <c r="H1057" s="2" t="str">
        <f t="shared" si="18"/>
        <v>October</v>
      </c>
    </row>
    <row r="1058" spans="1:8" ht="29.25" thickBot="1" x14ac:dyDescent="0.3">
      <c r="A1058" s="3" t="s">
        <v>321</v>
      </c>
      <c r="B1058" s="3" t="s">
        <v>659</v>
      </c>
      <c r="C1058" s="3">
        <v>54899</v>
      </c>
      <c r="D1058" s="3" t="s">
        <v>132</v>
      </c>
      <c r="E1058" s="3">
        <v>36</v>
      </c>
      <c r="F1058" s="4">
        <v>63</v>
      </c>
      <c r="G1058" s="4">
        <v>0</v>
      </c>
      <c r="H1058" s="2" t="str">
        <f t="shared" si="18"/>
        <v>October</v>
      </c>
    </row>
    <row r="1059" spans="1:8" ht="29.25" thickBot="1" x14ac:dyDescent="0.3">
      <c r="A1059" s="3" t="s">
        <v>321</v>
      </c>
      <c r="B1059" s="3" t="s">
        <v>659</v>
      </c>
      <c r="C1059" s="3">
        <v>137</v>
      </c>
      <c r="D1059" s="3" t="s">
        <v>133</v>
      </c>
      <c r="E1059" s="3">
        <v>104</v>
      </c>
      <c r="F1059" s="4">
        <v>114.4</v>
      </c>
      <c r="G1059" s="4">
        <v>0</v>
      </c>
      <c r="H1059" s="2" t="str">
        <f t="shared" si="18"/>
        <v>October</v>
      </c>
    </row>
    <row r="1060" spans="1:8" ht="29.25" thickBot="1" x14ac:dyDescent="0.3">
      <c r="A1060" s="3" t="s">
        <v>321</v>
      </c>
      <c r="B1060" s="3" t="s">
        <v>659</v>
      </c>
      <c r="C1060" s="3">
        <v>3874851</v>
      </c>
      <c r="D1060" s="3" t="s">
        <v>134</v>
      </c>
      <c r="E1060" s="3">
        <v>104</v>
      </c>
      <c r="F1060" s="4">
        <v>114.4</v>
      </c>
      <c r="G1060" s="4">
        <v>0</v>
      </c>
      <c r="H1060" s="2" t="str">
        <f t="shared" si="18"/>
        <v>October</v>
      </c>
    </row>
    <row r="1061" spans="1:8" ht="29.25" thickBot="1" x14ac:dyDescent="0.3">
      <c r="A1061" s="3" t="s">
        <v>321</v>
      </c>
      <c r="B1061" s="3" t="s">
        <v>659</v>
      </c>
      <c r="C1061" s="3">
        <v>32198</v>
      </c>
      <c r="D1061" s="3" t="s">
        <v>135</v>
      </c>
      <c r="E1061" s="3">
        <v>83</v>
      </c>
      <c r="F1061" s="4">
        <v>91.3</v>
      </c>
      <c r="G1061" s="4">
        <v>0</v>
      </c>
      <c r="H1061" s="2" t="str">
        <f t="shared" si="18"/>
        <v>October</v>
      </c>
    </row>
    <row r="1062" spans="1:8" ht="29.25" thickBot="1" x14ac:dyDescent="0.3">
      <c r="A1062" s="3" t="s">
        <v>321</v>
      </c>
      <c r="B1062" s="3" t="s">
        <v>659</v>
      </c>
      <c r="C1062" s="3">
        <v>56444</v>
      </c>
      <c r="D1062" s="3" t="s">
        <v>136</v>
      </c>
      <c r="E1062" s="3">
        <v>100</v>
      </c>
      <c r="F1062" s="4">
        <v>110</v>
      </c>
      <c r="G1062" s="4">
        <v>0</v>
      </c>
      <c r="H1062" s="2" t="str">
        <f t="shared" si="18"/>
        <v>October</v>
      </c>
    </row>
    <row r="1063" spans="1:8" ht="29.25" thickBot="1" x14ac:dyDescent="0.3">
      <c r="A1063" s="3" t="s">
        <v>321</v>
      </c>
      <c r="B1063" s="3" t="s">
        <v>659</v>
      </c>
      <c r="C1063" s="3">
        <v>116</v>
      </c>
      <c r="D1063" s="3" t="s">
        <v>490</v>
      </c>
      <c r="E1063" s="3">
        <v>5</v>
      </c>
      <c r="F1063" s="4">
        <v>8.75</v>
      </c>
      <c r="G1063" s="4">
        <v>0</v>
      </c>
      <c r="H1063" s="2" t="str">
        <f t="shared" si="18"/>
        <v>October</v>
      </c>
    </row>
    <row r="1064" spans="1:8" ht="29.25" thickBot="1" x14ac:dyDescent="0.3">
      <c r="A1064" s="3" t="s">
        <v>321</v>
      </c>
      <c r="B1064" s="3" t="s">
        <v>659</v>
      </c>
      <c r="C1064" s="3">
        <v>7464</v>
      </c>
      <c r="D1064" s="3" t="s">
        <v>492</v>
      </c>
      <c r="E1064" s="3">
        <v>6</v>
      </c>
      <c r="F1064" s="4">
        <v>10.5</v>
      </c>
      <c r="G1064" s="4">
        <v>0</v>
      </c>
      <c r="H1064" s="2" t="str">
        <f t="shared" si="18"/>
        <v>October</v>
      </c>
    </row>
    <row r="1065" spans="1:8" ht="43.5" thickBot="1" x14ac:dyDescent="0.3">
      <c r="A1065" s="3" t="s">
        <v>321</v>
      </c>
      <c r="B1065" s="3" t="s">
        <v>659</v>
      </c>
      <c r="C1065" s="3">
        <v>230</v>
      </c>
      <c r="D1065" s="3" t="s">
        <v>137</v>
      </c>
      <c r="E1065" s="3">
        <v>92</v>
      </c>
      <c r="F1065" s="4">
        <v>138</v>
      </c>
      <c r="G1065" s="4">
        <v>0</v>
      </c>
      <c r="H1065" s="2" t="str">
        <f t="shared" si="18"/>
        <v>October</v>
      </c>
    </row>
    <row r="1066" spans="1:8" ht="43.5" thickBot="1" x14ac:dyDescent="0.3">
      <c r="A1066" s="3" t="s">
        <v>321</v>
      </c>
      <c r="B1066" s="3" t="s">
        <v>659</v>
      </c>
      <c r="C1066" s="3">
        <v>8448</v>
      </c>
      <c r="D1066" s="3" t="s">
        <v>138</v>
      </c>
      <c r="E1066" s="3">
        <v>63</v>
      </c>
      <c r="F1066" s="4">
        <v>94.5</v>
      </c>
      <c r="G1066" s="4">
        <v>8.85</v>
      </c>
      <c r="H1066" s="2" t="str">
        <f t="shared" si="18"/>
        <v>October</v>
      </c>
    </row>
    <row r="1067" spans="1:8" ht="29.25" thickBot="1" x14ac:dyDescent="0.3">
      <c r="A1067" s="3" t="s">
        <v>321</v>
      </c>
      <c r="B1067" s="3" t="s">
        <v>659</v>
      </c>
      <c r="C1067" s="3">
        <v>276</v>
      </c>
      <c r="D1067" s="3" t="s">
        <v>139</v>
      </c>
      <c r="E1067" s="3">
        <v>25</v>
      </c>
      <c r="F1067" s="4">
        <v>37.5</v>
      </c>
      <c r="G1067" s="4">
        <v>3.51</v>
      </c>
      <c r="H1067" s="2" t="str">
        <f t="shared" si="18"/>
        <v>October</v>
      </c>
    </row>
    <row r="1068" spans="1:8" ht="29.25" thickBot="1" x14ac:dyDescent="0.3">
      <c r="A1068" s="3" t="s">
        <v>321</v>
      </c>
      <c r="B1068" s="3" t="s">
        <v>659</v>
      </c>
      <c r="C1068" s="3">
        <v>295</v>
      </c>
      <c r="D1068" s="3" t="s">
        <v>140</v>
      </c>
      <c r="E1068" s="3">
        <v>30</v>
      </c>
      <c r="F1068" s="4">
        <v>81</v>
      </c>
      <c r="G1068" s="4">
        <v>0</v>
      </c>
      <c r="H1068" s="2" t="str">
        <f t="shared" si="18"/>
        <v>October</v>
      </c>
    </row>
    <row r="1069" spans="1:8" ht="29.25" thickBot="1" x14ac:dyDescent="0.3">
      <c r="A1069" s="3" t="s">
        <v>321</v>
      </c>
      <c r="B1069" s="3" t="s">
        <v>659</v>
      </c>
      <c r="C1069" s="3">
        <v>285</v>
      </c>
      <c r="D1069" s="3" t="s">
        <v>141</v>
      </c>
      <c r="E1069" s="3">
        <v>43</v>
      </c>
      <c r="F1069" s="4">
        <v>116.1</v>
      </c>
      <c r="G1069" s="4">
        <v>0</v>
      </c>
      <c r="H1069" s="2" t="str">
        <f t="shared" si="18"/>
        <v>October</v>
      </c>
    </row>
    <row r="1070" spans="1:8" ht="29.25" thickBot="1" x14ac:dyDescent="0.3">
      <c r="A1070" s="3" t="s">
        <v>321</v>
      </c>
      <c r="B1070" s="3" t="s">
        <v>659</v>
      </c>
      <c r="C1070" s="3">
        <v>265</v>
      </c>
      <c r="D1070" s="3" t="s">
        <v>142</v>
      </c>
      <c r="E1070" s="3">
        <v>71</v>
      </c>
      <c r="F1070" s="4">
        <v>191.7</v>
      </c>
      <c r="G1070" s="4">
        <v>0</v>
      </c>
      <c r="H1070" s="2" t="str">
        <f t="shared" si="18"/>
        <v>October</v>
      </c>
    </row>
    <row r="1071" spans="1:8" ht="29.25" thickBot="1" x14ac:dyDescent="0.3">
      <c r="A1071" s="3" t="s">
        <v>321</v>
      </c>
      <c r="B1071" s="3" t="s">
        <v>659</v>
      </c>
      <c r="C1071" s="3">
        <v>51251</v>
      </c>
      <c r="D1071" s="3" t="s">
        <v>144</v>
      </c>
      <c r="E1071" s="3">
        <v>75</v>
      </c>
      <c r="F1071" s="4">
        <v>131.25</v>
      </c>
      <c r="G1071" s="4">
        <v>0</v>
      </c>
      <c r="H1071" s="2" t="str">
        <f t="shared" si="18"/>
        <v>October</v>
      </c>
    </row>
    <row r="1072" spans="1:8" ht="29.25" thickBot="1" x14ac:dyDescent="0.3">
      <c r="A1072" s="3" t="s">
        <v>321</v>
      </c>
      <c r="B1072" s="3" t="s">
        <v>659</v>
      </c>
      <c r="C1072" s="3">
        <v>9246</v>
      </c>
      <c r="D1072" s="3" t="s">
        <v>496</v>
      </c>
      <c r="E1072" s="3">
        <v>16</v>
      </c>
      <c r="F1072" s="4">
        <v>28</v>
      </c>
      <c r="G1072" s="4">
        <v>0</v>
      </c>
      <c r="H1072" s="2" t="str">
        <f t="shared" si="18"/>
        <v>October</v>
      </c>
    </row>
    <row r="1073" spans="1:8" ht="29.25" thickBot="1" x14ac:dyDescent="0.3">
      <c r="A1073" s="3" t="s">
        <v>321</v>
      </c>
      <c r="B1073" s="3" t="s">
        <v>659</v>
      </c>
      <c r="C1073" s="3">
        <v>1130</v>
      </c>
      <c r="D1073" s="3" t="s">
        <v>145</v>
      </c>
      <c r="E1073" s="3">
        <v>18</v>
      </c>
      <c r="F1073" s="4">
        <v>31.5</v>
      </c>
      <c r="G1073" s="4">
        <v>0</v>
      </c>
      <c r="H1073" s="2" t="str">
        <f t="shared" si="18"/>
        <v>October</v>
      </c>
    </row>
    <row r="1074" spans="1:8" ht="29.25" thickBot="1" x14ac:dyDescent="0.3">
      <c r="A1074" s="3" t="s">
        <v>321</v>
      </c>
      <c r="B1074" s="3" t="s">
        <v>659</v>
      </c>
      <c r="C1074" s="3">
        <v>93</v>
      </c>
      <c r="D1074" s="3" t="s">
        <v>147</v>
      </c>
      <c r="E1074" s="3">
        <v>53</v>
      </c>
      <c r="F1074" s="4">
        <v>44.89</v>
      </c>
      <c r="G1074" s="4">
        <v>0</v>
      </c>
      <c r="H1074" s="2" t="str">
        <f t="shared" si="18"/>
        <v>October</v>
      </c>
    </row>
    <row r="1075" spans="1:8" ht="29.25" thickBot="1" x14ac:dyDescent="0.3">
      <c r="A1075" s="3" t="s">
        <v>321</v>
      </c>
      <c r="B1075" s="3" t="s">
        <v>659</v>
      </c>
      <c r="C1075" s="3">
        <v>2</v>
      </c>
      <c r="D1075" s="3" t="s">
        <v>148</v>
      </c>
      <c r="E1075" s="3">
        <v>79</v>
      </c>
      <c r="F1075" s="4">
        <v>49.94</v>
      </c>
      <c r="G1075" s="4">
        <v>0</v>
      </c>
      <c r="H1075" s="2" t="str">
        <f t="shared" si="18"/>
        <v>October</v>
      </c>
    </row>
    <row r="1076" spans="1:8" ht="43.5" thickBot="1" x14ac:dyDescent="0.3">
      <c r="A1076" s="3" t="s">
        <v>321</v>
      </c>
      <c r="B1076" s="3" t="s">
        <v>659</v>
      </c>
      <c r="C1076" s="3">
        <v>40</v>
      </c>
      <c r="D1076" s="3" t="s">
        <v>149</v>
      </c>
      <c r="E1076" s="3">
        <v>93</v>
      </c>
      <c r="F1076" s="4">
        <v>58.02</v>
      </c>
      <c r="G1076" s="4">
        <v>0</v>
      </c>
      <c r="H1076" s="2" t="str">
        <f t="shared" si="18"/>
        <v>October</v>
      </c>
    </row>
    <row r="1077" spans="1:8" ht="29.25" thickBot="1" x14ac:dyDescent="0.3">
      <c r="A1077" s="3" t="s">
        <v>321</v>
      </c>
      <c r="B1077" s="3" t="s">
        <v>659</v>
      </c>
      <c r="C1077" s="3">
        <v>418</v>
      </c>
      <c r="D1077" s="3" t="s">
        <v>150</v>
      </c>
      <c r="E1077" s="3">
        <v>54</v>
      </c>
      <c r="F1077" s="4">
        <v>34.14</v>
      </c>
      <c r="G1077" s="4">
        <v>0</v>
      </c>
      <c r="H1077" s="2" t="str">
        <f t="shared" si="18"/>
        <v>October</v>
      </c>
    </row>
    <row r="1078" spans="1:8" ht="29.25" thickBot="1" x14ac:dyDescent="0.3">
      <c r="A1078" s="3" t="s">
        <v>321</v>
      </c>
      <c r="B1078" s="3" t="s">
        <v>659</v>
      </c>
      <c r="C1078" s="3">
        <v>236</v>
      </c>
      <c r="D1078" s="3" t="s">
        <v>151</v>
      </c>
      <c r="E1078" s="3">
        <v>40</v>
      </c>
      <c r="F1078" s="4">
        <v>44</v>
      </c>
      <c r="G1078" s="4">
        <v>0</v>
      </c>
      <c r="H1078" s="2" t="str">
        <f t="shared" si="18"/>
        <v>October</v>
      </c>
    </row>
    <row r="1079" spans="1:8" ht="29.25" thickBot="1" x14ac:dyDescent="0.3">
      <c r="A1079" s="3" t="s">
        <v>321</v>
      </c>
      <c r="B1079" s="3" t="s">
        <v>659</v>
      </c>
      <c r="C1079" s="3">
        <v>23444</v>
      </c>
      <c r="D1079" s="3" t="s">
        <v>152</v>
      </c>
      <c r="E1079" s="3">
        <v>39</v>
      </c>
      <c r="F1079" s="4">
        <v>42.9</v>
      </c>
      <c r="G1079" s="4">
        <v>0</v>
      </c>
      <c r="H1079" s="2" t="str">
        <f t="shared" si="18"/>
        <v>October</v>
      </c>
    </row>
    <row r="1080" spans="1:8" ht="29.25" thickBot="1" x14ac:dyDescent="0.3">
      <c r="A1080" s="3" t="s">
        <v>321</v>
      </c>
      <c r="B1080" s="3" t="s">
        <v>659</v>
      </c>
      <c r="C1080" s="3">
        <v>263</v>
      </c>
      <c r="D1080" s="3" t="s">
        <v>255</v>
      </c>
      <c r="E1080" s="3">
        <v>25</v>
      </c>
      <c r="F1080" s="4">
        <v>27.5</v>
      </c>
      <c r="G1080" s="4">
        <v>0</v>
      </c>
      <c r="H1080" s="2" t="str">
        <f t="shared" si="18"/>
        <v>October</v>
      </c>
    </row>
    <row r="1081" spans="1:8" ht="43.5" thickBot="1" x14ac:dyDescent="0.3">
      <c r="A1081" s="3" t="s">
        <v>321</v>
      </c>
      <c r="B1081" s="3" t="s">
        <v>659</v>
      </c>
      <c r="C1081" s="3">
        <v>2434</v>
      </c>
      <c r="D1081" s="3" t="s">
        <v>153</v>
      </c>
      <c r="E1081" s="3">
        <v>72</v>
      </c>
      <c r="F1081" s="4">
        <v>79.2</v>
      </c>
      <c r="G1081" s="4">
        <v>0</v>
      </c>
      <c r="H1081" s="2" t="str">
        <f t="shared" si="18"/>
        <v>October</v>
      </c>
    </row>
    <row r="1082" spans="1:8" ht="29.25" thickBot="1" x14ac:dyDescent="0.3">
      <c r="A1082" s="3" t="s">
        <v>321</v>
      </c>
      <c r="B1082" s="3" t="s">
        <v>659</v>
      </c>
      <c r="C1082" s="3">
        <v>240</v>
      </c>
      <c r="D1082" s="3" t="s">
        <v>154</v>
      </c>
      <c r="E1082" s="3">
        <v>68</v>
      </c>
      <c r="F1082" s="4">
        <v>74.8</v>
      </c>
      <c r="G1082" s="4">
        <v>0</v>
      </c>
      <c r="H1082" s="2" t="str">
        <f t="shared" si="18"/>
        <v>October</v>
      </c>
    </row>
    <row r="1083" spans="1:8" ht="29.25" thickBot="1" x14ac:dyDescent="0.3">
      <c r="A1083" s="3" t="s">
        <v>321</v>
      </c>
      <c r="B1083" s="3" t="s">
        <v>659</v>
      </c>
      <c r="C1083" s="3">
        <v>1185</v>
      </c>
      <c r="D1083" s="3" t="s">
        <v>155</v>
      </c>
      <c r="E1083" s="3">
        <v>61</v>
      </c>
      <c r="F1083" s="4">
        <v>67.099999999999994</v>
      </c>
      <c r="G1083" s="4">
        <v>6.23</v>
      </c>
      <c r="H1083" s="2" t="str">
        <f t="shared" si="18"/>
        <v>October</v>
      </c>
    </row>
    <row r="1084" spans="1:8" ht="29.25" thickBot="1" x14ac:dyDescent="0.3">
      <c r="A1084" s="3" t="s">
        <v>321</v>
      </c>
      <c r="B1084" s="3" t="s">
        <v>659</v>
      </c>
      <c r="C1084" s="3">
        <v>17</v>
      </c>
      <c r="D1084" s="3" t="s">
        <v>506</v>
      </c>
      <c r="E1084" s="3">
        <v>1</v>
      </c>
      <c r="F1084" s="4">
        <v>2.95</v>
      </c>
      <c r="G1084" s="4">
        <v>0</v>
      </c>
      <c r="H1084" s="2" t="str">
        <f t="shared" si="18"/>
        <v>October</v>
      </c>
    </row>
    <row r="1085" spans="1:8" ht="29.25" thickBot="1" x14ac:dyDescent="0.3">
      <c r="A1085" s="3" t="s">
        <v>321</v>
      </c>
      <c r="B1085" s="3" t="s">
        <v>659</v>
      </c>
      <c r="C1085" s="3">
        <v>9447</v>
      </c>
      <c r="D1085" s="3" t="s">
        <v>508</v>
      </c>
      <c r="E1085" s="3">
        <v>4</v>
      </c>
      <c r="F1085" s="4">
        <v>11.4</v>
      </c>
      <c r="G1085" s="4">
        <v>0</v>
      </c>
      <c r="H1085" s="2" t="str">
        <f t="shared" si="18"/>
        <v>October</v>
      </c>
    </row>
    <row r="1086" spans="1:8" ht="43.5" thickBot="1" x14ac:dyDescent="0.3">
      <c r="A1086" s="3" t="s">
        <v>321</v>
      </c>
      <c r="B1086" s="3" t="s">
        <v>659</v>
      </c>
      <c r="C1086" s="3">
        <v>5498</v>
      </c>
      <c r="D1086" s="3" t="s">
        <v>509</v>
      </c>
      <c r="E1086" s="3">
        <v>4</v>
      </c>
      <c r="F1086" s="4">
        <v>11.4</v>
      </c>
      <c r="G1086" s="4">
        <v>0</v>
      </c>
      <c r="H1086" s="2" t="str">
        <f t="shared" si="18"/>
        <v>October</v>
      </c>
    </row>
    <row r="1087" spans="1:8" ht="29.25" thickBot="1" x14ac:dyDescent="0.3">
      <c r="A1087" s="3" t="s">
        <v>321</v>
      </c>
      <c r="B1087" s="3" t="s">
        <v>659</v>
      </c>
      <c r="C1087" s="3">
        <v>4886</v>
      </c>
      <c r="D1087" s="3" t="s">
        <v>511</v>
      </c>
      <c r="E1087" s="3">
        <v>7</v>
      </c>
      <c r="F1087" s="4">
        <v>19.95</v>
      </c>
      <c r="G1087" s="4">
        <v>0</v>
      </c>
      <c r="H1087" s="2" t="str">
        <f t="shared" si="18"/>
        <v>October</v>
      </c>
    </row>
    <row r="1088" spans="1:8" ht="43.5" thickBot="1" x14ac:dyDescent="0.3">
      <c r="A1088" s="3" t="s">
        <v>321</v>
      </c>
      <c r="B1088" s="3" t="s">
        <v>659</v>
      </c>
      <c r="C1088" s="3">
        <v>7485</v>
      </c>
      <c r="D1088" s="3" t="s">
        <v>512</v>
      </c>
      <c r="E1088" s="3">
        <v>9</v>
      </c>
      <c r="F1088" s="4">
        <v>25.65</v>
      </c>
      <c r="G1088" s="4">
        <v>0</v>
      </c>
      <c r="H1088" s="2" t="str">
        <f t="shared" si="18"/>
        <v>October</v>
      </c>
    </row>
    <row r="1089" spans="1:8" ht="29.25" thickBot="1" x14ac:dyDescent="0.3">
      <c r="A1089" s="3" t="s">
        <v>321</v>
      </c>
      <c r="B1089" s="3" t="s">
        <v>659</v>
      </c>
      <c r="C1089" s="3">
        <v>257</v>
      </c>
      <c r="D1089" s="3" t="s">
        <v>513</v>
      </c>
      <c r="E1089" s="3">
        <v>1</v>
      </c>
      <c r="F1089" s="4">
        <v>2.85</v>
      </c>
      <c r="G1089" s="4">
        <v>0</v>
      </c>
      <c r="H1089" s="2" t="str">
        <f t="shared" si="18"/>
        <v>October</v>
      </c>
    </row>
    <row r="1090" spans="1:8" ht="29.25" thickBot="1" x14ac:dyDescent="0.3">
      <c r="A1090" s="3" t="s">
        <v>321</v>
      </c>
      <c r="B1090" s="3" t="s">
        <v>659</v>
      </c>
      <c r="C1090" s="3">
        <v>97</v>
      </c>
      <c r="D1090" s="3" t="s">
        <v>314</v>
      </c>
      <c r="E1090" s="3">
        <v>4</v>
      </c>
      <c r="F1090" s="4">
        <v>11.4</v>
      </c>
      <c r="G1090" s="4">
        <v>0</v>
      </c>
      <c r="H1090" s="2" t="str">
        <f t="shared" si="18"/>
        <v>October</v>
      </c>
    </row>
    <row r="1091" spans="1:8" ht="43.5" thickBot="1" x14ac:dyDescent="0.3">
      <c r="A1091" s="3" t="s">
        <v>321</v>
      </c>
      <c r="B1091" s="3" t="s">
        <v>659</v>
      </c>
      <c r="C1091" s="3">
        <v>260</v>
      </c>
      <c r="D1091" s="3" t="s">
        <v>515</v>
      </c>
      <c r="E1091" s="3">
        <v>2</v>
      </c>
      <c r="F1091" s="4">
        <v>5.9</v>
      </c>
      <c r="G1091" s="4">
        <v>0</v>
      </c>
      <c r="H1091" s="2" t="str">
        <f t="shared" si="18"/>
        <v>October</v>
      </c>
    </row>
    <row r="1092" spans="1:8" ht="43.5" thickBot="1" x14ac:dyDescent="0.3">
      <c r="A1092" s="3" t="s">
        <v>321</v>
      </c>
      <c r="B1092" s="3" t="s">
        <v>659</v>
      </c>
      <c r="C1092" s="3">
        <v>258</v>
      </c>
      <c r="D1092" s="3" t="s">
        <v>516</v>
      </c>
      <c r="E1092" s="3">
        <v>9</v>
      </c>
      <c r="F1092" s="4">
        <v>25.65</v>
      </c>
      <c r="G1092" s="4">
        <v>0</v>
      </c>
      <c r="H1092" s="2" t="str">
        <f t="shared" si="18"/>
        <v>October</v>
      </c>
    </row>
    <row r="1093" spans="1:8" ht="29.25" thickBot="1" x14ac:dyDescent="0.3">
      <c r="A1093" s="3" t="s">
        <v>321</v>
      </c>
      <c r="B1093" s="3" t="s">
        <v>659</v>
      </c>
      <c r="C1093" s="3">
        <v>42525</v>
      </c>
      <c r="D1093" s="3" t="s">
        <v>156</v>
      </c>
      <c r="E1093" s="3">
        <v>160</v>
      </c>
      <c r="F1093" s="4">
        <v>160</v>
      </c>
      <c r="G1093" s="4">
        <v>0</v>
      </c>
      <c r="H1093" s="2" t="str">
        <f t="shared" si="18"/>
        <v>October</v>
      </c>
    </row>
    <row r="1094" spans="1:8" ht="29.25" thickBot="1" x14ac:dyDescent="0.3">
      <c r="A1094" s="3" t="s">
        <v>321</v>
      </c>
      <c r="B1094" s="3" t="s">
        <v>659</v>
      </c>
      <c r="C1094" s="3">
        <v>45989</v>
      </c>
      <c r="D1094" s="3" t="s">
        <v>157</v>
      </c>
      <c r="E1094" s="3">
        <v>112</v>
      </c>
      <c r="F1094" s="4">
        <v>112</v>
      </c>
      <c r="G1094" s="4">
        <v>0</v>
      </c>
      <c r="H1094" s="2" t="str">
        <f t="shared" si="18"/>
        <v>October</v>
      </c>
    </row>
    <row r="1095" spans="1:8" ht="29.25" thickBot="1" x14ac:dyDescent="0.3">
      <c r="A1095" s="3" t="s">
        <v>321</v>
      </c>
      <c r="B1095" s="3" t="s">
        <v>659</v>
      </c>
      <c r="C1095" s="3">
        <v>45777</v>
      </c>
      <c r="D1095" s="3" t="s">
        <v>309</v>
      </c>
      <c r="E1095" s="3">
        <v>114</v>
      </c>
      <c r="F1095" s="4">
        <v>114</v>
      </c>
      <c r="G1095" s="4">
        <v>0</v>
      </c>
      <c r="H1095" s="2" t="str">
        <f t="shared" si="18"/>
        <v>October</v>
      </c>
    </row>
    <row r="1096" spans="1:8" ht="29.25" thickBot="1" x14ac:dyDescent="0.3">
      <c r="A1096" s="3" t="s">
        <v>321</v>
      </c>
      <c r="B1096" s="3" t="s">
        <v>659</v>
      </c>
      <c r="C1096" s="3">
        <v>6436</v>
      </c>
      <c r="D1096" s="3" t="s">
        <v>518</v>
      </c>
      <c r="E1096" s="3">
        <v>4</v>
      </c>
      <c r="F1096" s="4">
        <v>12</v>
      </c>
      <c r="G1096" s="4">
        <v>0</v>
      </c>
      <c r="H1096" s="2" t="str">
        <f t="shared" si="18"/>
        <v>October</v>
      </c>
    </row>
    <row r="1097" spans="1:8" ht="29.25" thickBot="1" x14ac:dyDescent="0.3">
      <c r="A1097" s="3" t="s">
        <v>321</v>
      </c>
      <c r="B1097" s="3" t="s">
        <v>659</v>
      </c>
      <c r="C1097" s="3">
        <v>8262</v>
      </c>
      <c r="D1097" s="3" t="s">
        <v>519</v>
      </c>
      <c r="E1097" s="3">
        <v>17</v>
      </c>
      <c r="F1097" s="4">
        <v>51</v>
      </c>
      <c r="G1097" s="4">
        <v>0</v>
      </c>
      <c r="H1097" s="2" t="str">
        <f t="shared" si="18"/>
        <v>October</v>
      </c>
    </row>
    <row r="1098" spans="1:8" ht="29.25" thickBot="1" x14ac:dyDescent="0.3">
      <c r="A1098" s="3" t="s">
        <v>321</v>
      </c>
      <c r="B1098" s="3" t="s">
        <v>659</v>
      </c>
      <c r="C1098" s="3">
        <v>38757</v>
      </c>
      <c r="D1098" s="3" t="s">
        <v>520</v>
      </c>
      <c r="E1098" s="3">
        <v>2</v>
      </c>
      <c r="F1098" s="4">
        <v>5.98</v>
      </c>
      <c r="G1098" s="4">
        <v>0</v>
      </c>
      <c r="H1098" s="2" t="str">
        <f t="shared" si="18"/>
        <v>October</v>
      </c>
    </row>
    <row r="1099" spans="1:8" ht="29.25" thickBot="1" x14ac:dyDescent="0.3">
      <c r="A1099" s="3" t="s">
        <v>321</v>
      </c>
      <c r="B1099" s="3" t="s">
        <v>659</v>
      </c>
      <c r="C1099" s="3">
        <v>1186</v>
      </c>
      <c r="D1099" s="3" t="s">
        <v>158</v>
      </c>
      <c r="E1099" s="3">
        <v>33</v>
      </c>
      <c r="F1099" s="4">
        <v>72.599999999999994</v>
      </c>
      <c r="G1099" s="4">
        <v>0</v>
      </c>
      <c r="H1099" s="2" t="str">
        <f t="shared" si="18"/>
        <v>October</v>
      </c>
    </row>
    <row r="1100" spans="1:8" ht="29.25" thickBot="1" x14ac:dyDescent="0.3">
      <c r="A1100" s="3" t="s">
        <v>321</v>
      </c>
      <c r="B1100" s="3" t="s">
        <v>159</v>
      </c>
      <c r="C1100" s="3">
        <v>751</v>
      </c>
      <c r="D1100" s="3" t="s">
        <v>160</v>
      </c>
      <c r="E1100" s="3">
        <v>46</v>
      </c>
      <c r="F1100" s="4">
        <v>142.6</v>
      </c>
      <c r="G1100" s="4">
        <v>13.36</v>
      </c>
      <c r="H1100" s="2" t="str">
        <f t="shared" si="18"/>
        <v>October</v>
      </c>
    </row>
    <row r="1101" spans="1:8" ht="29.25" thickBot="1" x14ac:dyDescent="0.3">
      <c r="A1101" s="3" t="s">
        <v>321</v>
      </c>
      <c r="B1101" s="3" t="s">
        <v>159</v>
      </c>
      <c r="C1101" s="3">
        <v>752</v>
      </c>
      <c r="D1101" s="3" t="s">
        <v>161</v>
      </c>
      <c r="E1101" s="3">
        <v>185</v>
      </c>
      <c r="F1101" s="4">
        <v>481</v>
      </c>
      <c r="G1101" s="4">
        <v>46.17</v>
      </c>
      <c r="H1101" s="2" t="str">
        <f t="shared" si="18"/>
        <v>October</v>
      </c>
    </row>
    <row r="1102" spans="1:8" ht="29.25" thickBot="1" x14ac:dyDescent="0.3">
      <c r="A1102" s="3" t="s">
        <v>321</v>
      </c>
      <c r="B1102" s="3" t="s">
        <v>159</v>
      </c>
      <c r="C1102" s="3">
        <v>753</v>
      </c>
      <c r="D1102" s="3" t="s">
        <v>162</v>
      </c>
      <c r="E1102" s="3">
        <v>284</v>
      </c>
      <c r="F1102" s="4">
        <v>596.4</v>
      </c>
      <c r="G1102" s="4">
        <v>56.8</v>
      </c>
      <c r="H1102" s="2" t="str">
        <f t="shared" si="18"/>
        <v>October</v>
      </c>
    </row>
    <row r="1103" spans="1:8" ht="29.25" thickBot="1" x14ac:dyDescent="0.3">
      <c r="A1103" s="3" t="s">
        <v>321</v>
      </c>
      <c r="B1103" s="3" t="s">
        <v>159</v>
      </c>
      <c r="C1103" s="3">
        <v>3874853</v>
      </c>
      <c r="D1103" s="3" t="s">
        <v>163</v>
      </c>
      <c r="E1103" s="3">
        <v>6</v>
      </c>
      <c r="F1103" s="4">
        <v>27</v>
      </c>
      <c r="G1103" s="4">
        <v>2.58</v>
      </c>
      <c r="H1103" s="2" t="str">
        <f t="shared" si="18"/>
        <v>October</v>
      </c>
    </row>
    <row r="1104" spans="1:8" ht="29.25" thickBot="1" x14ac:dyDescent="0.3">
      <c r="A1104" s="3" t="s">
        <v>321</v>
      </c>
      <c r="B1104" s="3" t="s">
        <v>159</v>
      </c>
      <c r="C1104" s="3">
        <v>3874852</v>
      </c>
      <c r="D1104" s="3" t="s">
        <v>164</v>
      </c>
      <c r="E1104" s="3">
        <v>55</v>
      </c>
      <c r="F1104" s="4">
        <v>206.25</v>
      </c>
      <c r="G1104" s="4">
        <v>19.8</v>
      </c>
      <c r="H1104" s="2" t="str">
        <f t="shared" si="18"/>
        <v>October</v>
      </c>
    </row>
    <row r="1105" spans="1:8" ht="29.25" thickBot="1" x14ac:dyDescent="0.3">
      <c r="A1105" s="3" t="s">
        <v>321</v>
      </c>
      <c r="B1105" s="3" t="s">
        <v>159</v>
      </c>
      <c r="C1105" s="3">
        <v>765</v>
      </c>
      <c r="D1105" s="3" t="s">
        <v>165</v>
      </c>
      <c r="E1105" s="3">
        <v>435</v>
      </c>
      <c r="F1105" s="4">
        <v>478.5</v>
      </c>
      <c r="G1105" s="4">
        <v>43.68</v>
      </c>
      <c r="H1105" s="2" t="str">
        <f t="shared" si="18"/>
        <v>October</v>
      </c>
    </row>
    <row r="1106" spans="1:8" ht="29.25" thickBot="1" x14ac:dyDescent="0.3">
      <c r="A1106" s="3" t="s">
        <v>321</v>
      </c>
      <c r="B1106" s="3" t="s">
        <v>159</v>
      </c>
      <c r="C1106" s="3">
        <v>757</v>
      </c>
      <c r="D1106" s="3" t="s">
        <v>166</v>
      </c>
      <c r="E1106" s="3">
        <v>1</v>
      </c>
      <c r="F1106" s="4">
        <v>3.95</v>
      </c>
      <c r="G1106" s="4">
        <v>0.38</v>
      </c>
      <c r="H1106" s="2" t="str">
        <f t="shared" si="18"/>
        <v>October</v>
      </c>
    </row>
    <row r="1107" spans="1:8" ht="29.25" thickBot="1" x14ac:dyDescent="0.3">
      <c r="A1107" s="3" t="s">
        <v>321</v>
      </c>
      <c r="B1107" s="3" t="s">
        <v>159</v>
      </c>
      <c r="C1107" s="3">
        <v>758</v>
      </c>
      <c r="D1107" s="3" t="s">
        <v>167</v>
      </c>
      <c r="E1107" s="3">
        <v>12</v>
      </c>
      <c r="F1107" s="4">
        <v>40.799999999999997</v>
      </c>
      <c r="G1107" s="4">
        <v>3.84</v>
      </c>
      <c r="H1107" s="2" t="str">
        <f t="shared" si="18"/>
        <v>October</v>
      </c>
    </row>
    <row r="1108" spans="1:8" ht="29.25" thickBot="1" x14ac:dyDescent="0.3">
      <c r="A1108" s="3" t="s">
        <v>321</v>
      </c>
      <c r="B1108" s="3" t="s">
        <v>159</v>
      </c>
      <c r="C1108" s="3">
        <v>759</v>
      </c>
      <c r="D1108" s="3" t="s">
        <v>168</v>
      </c>
      <c r="E1108" s="3">
        <v>66</v>
      </c>
      <c r="F1108" s="4">
        <v>188.1</v>
      </c>
      <c r="G1108" s="4">
        <v>17.82</v>
      </c>
      <c r="H1108" s="2" t="str">
        <f t="shared" si="18"/>
        <v>October</v>
      </c>
    </row>
    <row r="1109" spans="1:8" ht="29.25" thickBot="1" x14ac:dyDescent="0.3">
      <c r="A1109" s="3" t="s">
        <v>321</v>
      </c>
      <c r="B1109" s="3" t="s">
        <v>159</v>
      </c>
      <c r="C1109" s="3">
        <v>1004</v>
      </c>
      <c r="D1109" s="3" t="s">
        <v>169</v>
      </c>
      <c r="E1109" s="3">
        <v>21</v>
      </c>
      <c r="F1109" s="4">
        <v>99.75</v>
      </c>
      <c r="G1109" s="4">
        <v>9.4600000000000009</v>
      </c>
      <c r="H1109" s="2" t="str">
        <f t="shared" si="18"/>
        <v>October</v>
      </c>
    </row>
    <row r="1110" spans="1:8" ht="43.5" thickBot="1" x14ac:dyDescent="0.3">
      <c r="A1110" s="3" t="s">
        <v>321</v>
      </c>
      <c r="B1110" s="3" t="s">
        <v>159</v>
      </c>
      <c r="C1110" s="3">
        <v>1003</v>
      </c>
      <c r="D1110" s="3" t="s">
        <v>170</v>
      </c>
      <c r="E1110" s="3">
        <v>89</v>
      </c>
      <c r="F1110" s="4">
        <v>373.8</v>
      </c>
      <c r="G1110" s="4">
        <v>35.6</v>
      </c>
      <c r="H1110" s="2" t="str">
        <f t="shared" si="18"/>
        <v>October</v>
      </c>
    </row>
    <row r="1111" spans="1:8" ht="43.5" thickBot="1" x14ac:dyDescent="0.3">
      <c r="A1111" s="3" t="s">
        <v>321</v>
      </c>
      <c r="B1111" s="3" t="s">
        <v>159</v>
      </c>
      <c r="C1111" s="3">
        <v>1002</v>
      </c>
      <c r="D1111" s="3" t="s">
        <v>171</v>
      </c>
      <c r="E1111" s="3">
        <v>76</v>
      </c>
      <c r="F1111" s="4">
        <v>277.39999999999998</v>
      </c>
      <c r="G1111" s="4">
        <v>26.59</v>
      </c>
      <c r="H1111" s="2" t="str">
        <f t="shared" si="18"/>
        <v>October</v>
      </c>
    </row>
    <row r="1112" spans="1:8" ht="29.25" thickBot="1" x14ac:dyDescent="0.3">
      <c r="A1112" s="3" t="s">
        <v>321</v>
      </c>
      <c r="B1112" s="3" t="s">
        <v>159</v>
      </c>
      <c r="C1112" s="3">
        <v>760</v>
      </c>
      <c r="D1112" s="3" t="s">
        <v>172</v>
      </c>
      <c r="E1112" s="3">
        <v>51</v>
      </c>
      <c r="F1112" s="4">
        <v>204</v>
      </c>
      <c r="G1112" s="4">
        <v>19.38</v>
      </c>
      <c r="H1112" s="2" t="str">
        <f t="shared" si="18"/>
        <v>October</v>
      </c>
    </row>
    <row r="1113" spans="1:8" ht="29.25" thickBot="1" x14ac:dyDescent="0.3">
      <c r="A1113" s="3" t="s">
        <v>321</v>
      </c>
      <c r="B1113" s="3" t="s">
        <v>159</v>
      </c>
      <c r="C1113" s="3">
        <v>761</v>
      </c>
      <c r="D1113" s="3" t="s">
        <v>173</v>
      </c>
      <c r="E1113" s="3">
        <v>107</v>
      </c>
      <c r="F1113" s="4">
        <v>390.55</v>
      </c>
      <c r="G1113" s="4">
        <v>37.369999999999997</v>
      </c>
      <c r="H1113" s="2" t="str">
        <f t="shared" si="18"/>
        <v>October</v>
      </c>
    </row>
    <row r="1114" spans="1:8" ht="29.25" thickBot="1" x14ac:dyDescent="0.3">
      <c r="A1114" s="3" t="s">
        <v>321</v>
      </c>
      <c r="B1114" s="3" t="s">
        <v>159</v>
      </c>
      <c r="C1114" s="3">
        <v>762</v>
      </c>
      <c r="D1114" s="3" t="s">
        <v>174</v>
      </c>
      <c r="E1114" s="3">
        <v>102</v>
      </c>
      <c r="F1114" s="4">
        <v>336.6</v>
      </c>
      <c r="G1114" s="4">
        <v>31.71</v>
      </c>
      <c r="H1114" s="2" t="str">
        <f t="shared" ref="H1114:H1169" si="19">"October"</f>
        <v>October</v>
      </c>
    </row>
    <row r="1115" spans="1:8" ht="29.25" thickBot="1" x14ac:dyDescent="0.3">
      <c r="A1115" s="3" t="s">
        <v>321</v>
      </c>
      <c r="B1115" s="3" t="s">
        <v>159</v>
      </c>
      <c r="C1115" s="3">
        <v>763</v>
      </c>
      <c r="D1115" s="3" t="s">
        <v>179</v>
      </c>
      <c r="E1115" s="3">
        <v>124</v>
      </c>
      <c r="F1115" s="4">
        <v>316.2</v>
      </c>
      <c r="G1115" s="4">
        <v>29.82</v>
      </c>
      <c r="H1115" s="2" t="str">
        <f t="shared" si="19"/>
        <v>October</v>
      </c>
    </row>
    <row r="1116" spans="1:8" ht="29.25" thickBot="1" x14ac:dyDescent="0.3">
      <c r="A1116" s="3" t="s">
        <v>321</v>
      </c>
      <c r="B1116" s="3" t="s">
        <v>159</v>
      </c>
      <c r="C1116" s="3">
        <v>764</v>
      </c>
      <c r="D1116" s="3" t="s">
        <v>180</v>
      </c>
      <c r="E1116" s="3">
        <v>289</v>
      </c>
      <c r="F1116" s="4">
        <v>606.9</v>
      </c>
      <c r="G1116" s="4">
        <v>57.78</v>
      </c>
      <c r="H1116" s="2" t="str">
        <f t="shared" si="19"/>
        <v>October</v>
      </c>
    </row>
    <row r="1117" spans="1:8" ht="29.25" thickBot="1" x14ac:dyDescent="0.3">
      <c r="A1117" s="3" t="s">
        <v>321</v>
      </c>
      <c r="B1117" s="3" t="s">
        <v>159</v>
      </c>
      <c r="C1117" s="3">
        <v>766</v>
      </c>
      <c r="D1117" s="3" t="s">
        <v>181</v>
      </c>
      <c r="E1117" s="3">
        <v>479</v>
      </c>
      <c r="F1117" s="4">
        <v>838.25</v>
      </c>
      <c r="G1117" s="4">
        <v>81.22</v>
      </c>
      <c r="H1117" s="2" t="str">
        <f t="shared" si="19"/>
        <v>October</v>
      </c>
    </row>
    <row r="1118" spans="1:8" ht="29.25" thickBot="1" x14ac:dyDescent="0.3">
      <c r="A1118" s="3" t="s">
        <v>321</v>
      </c>
      <c r="B1118" s="3" t="s">
        <v>159</v>
      </c>
      <c r="C1118" s="3">
        <v>790</v>
      </c>
      <c r="D1118" s="3" t="s">
        <v>185</v>
      </c>
      <c r="E1118" s="3">
        <v>237</v>
      </c>
      <c r="F1118" s="4">
        <v>59.25</v>
      </c>
      <c r="G1118" s="4">
        <v>0</v>
      </c>
      <c r="H1118" s="2" t="str">
        <f t="shared" si="19"/>
        <v>October</v>
      </c>
    </row>
    <row r="1119" spans="1:8" ht="29.25" thickBot="1" x14ac:dyDescent="0.3">
      <c r="A1119" s="3" t="s">
        <v>321</v>
      </c>
      <c r="B1119" s="3" t="s">
        <v>159</v>
      </c>
      <c r="C1119" s="3">
        <v>1113</v>
      </c>
      <c r="D1119" s="3" t="s">
        <v>186</v>
      </c>
      <c r="E1119" s="3">
        <v>46</v>
      </c>
      <c r="F1119" s="4">
        <v>96.6</v>
      </c>
      <c r="G1119" s="4">
        <v>9.1999999999999993</v>
      </c>
      <c r="H1119" s="2" t="str">
        <f t="shared" si="19"/>
        <v>October</v>
      </c>
    </row>
    <row r="1120" spans="1:8" ht="29.25" thickBot="1" x14ac:dyDescent="0.3">
      <c r="A1120" s="3" t="s">
        <v>321</v>
      </c>
      <c r="B1120" s="3" t="s">
        <v>159</v>
      </c>
      <c r="C1120" s="3">
        <v>1112</v>
      </c>
      <c r="D1120" s="3" t="s">
        <v>187</v>
      </c>
      <c r="E1120" s="3">
        <v>30</v>
      </c>
      <c r="F1120" s="4">
        <v>48</v>
      </c>
      <c r="G1120" s="4">
        <v>4.5199999999999996</v>
      </c>
      <c r="H1120" s="2" t="str">
        <f t="shared" si="19"/>
        <v>October</v>
      </c>
    </row>
    <row r="1121" spans="1:8" ht="29.25" thickBot="1" x14ac:dyDescent="0.3">
      <c r="A1121" s="3" t="s">
        <v>321</v>
      </c>
      <c r="B1121" s="3" t="s">
        <v>159</v>
      </c>
      <c r="C1121" s="3">
        <v>1114</v>
      </c>
      <c r="D1121" s="3" t="s">
        <v>188</v>
      </c>
      <c r="E1121" s="3">
        <v>17</v>
      </c>
      <c r="F1121" s="4">
        <v>44.2</v>
      </c>
      <c r="G1121" s="4">
        <v>4.25</v>
      </c>
      <c r="H1121" s="2" t="str">
        <f t="shared" si="19"/>
        <v>October</v>
      </c>
    </row>
    <row r="1122" spans="1:8" ht="29.25" thickBot="1" x14ac:dyDescent="0.3">
      <c r="A1122" s="3" t="s">
        <v>321</v>
      </c>
      <c r="B1122" s="3" t="s">
        <v>159</v>
      </c>
      <c r="C1122" s="3">
        <v>787</v>
      </c>
      <c r="D1122" s="3" t="s">
        <v>189</v>
      </c>
      <c r="E1122" s="3">
        <v>715</v>
      </c>
      <c r="F1122" s="4">
        <v>250.25</v>
      </c>
      <c r="G1122" s="4">
        <v>23.32</v>
      </c>
      <c r="H1122" s="2" t="str">
        <f t="shared" si="19"/>
        <v>October</v>
      </c>
    </row>
    <row r="1123" spans="1:8" ht="29.25" thickBot="1" x14ac:dyDescent="0.3">
      <c r="A1123" s="3" t="s">
        <v>321</v>
      </c>
      <c r="B1123" s="3" t="s">
        <v>159</v>
      </c>
      <c r="C1123" s="3">
        <v>768</v>
      </c>
      <c r="D1123" s="3" t="s">
        <v>190</v>
      </c>
      <c r="E1123" s="3">
        <v>258</v>
      </c>
      <c r="F1123" s="4">
        <v>129</v>
      </c>
      <c r="G1123" s="4">
        <v>12.27</v>
      </c>
      <c r="H1123" s="2" t="str">
        <f t="shared" si="19"/>
        <v>October</v>
      </c>
    </row>
    <row r="1124" spans="1:8" ht="43.5" thickBot="1" x14ac:dyDescent="0.3">
      <c r="A1124" s="3" t="s">
        <v>321</v>
      </c>
      <c r="B1124" s="3" t="s">
        <v>159</v>
      </c>
      <c r="C1124" s="3">
        <v>771</v>
      </c>
      <c r="D1124" s="3" t="s">
        <v>191</v>
      </c>
      <c r="E1124" s="3">
        <v>61</v>
      </c>
      <c r="F1124" s="4">
        <v>228.75</v>
      </c>
      <c r="G1124" s="4">
        <v>21.9</v>
      </c>
      <c r="H1124" s="2" t="str">
        <f t="shared" si="19"/>
        <v>October</v>
      </c>
    </row>
    <row r="1125" spans="1:8" ht="43.5" thickBot="1" x14ac:dyDescent="0.3">
      <c r="A1125" s="3" t="s">
        <v>321</v>
      </c>
      <c r="B1125" s="3" t="s">
        <v>159</v>
      </c>
      <c r="C1125" s="3">
        <v>772</v>
      </c>
      <c r="D1125" s="3" t="s">
        <v>192</v>
      </c>
      <c r="E1125" s="3">
        <v>105</v>
      </c>
      <c r="F1125" s="4">
        <v>341.25</v>
      </c>
      <c r="G1125" s="4">
        <v>32.54</v>
      </c>
      <c r="H1125" s="2" t="str">
        <f t="shared" si="19"/>
        <v>October</v>
      </c>
    </row>
    <row r="1126" spans="1:8" ht="43.5" thickBot="1" x14ac:dyDescent="0.3">
      <c r="A1126" s="3" t="s">
        <v>321</v>
      </c>
      <c r="B1126" s="3" t="s">
        <v>159</v>
      </c>
      <c r="C1126" s="3">
        <v>773</v>
      </c>
      <c r="D1126" s="3" t="s">
        <v>193</v>
      </c>
      <c r="E1126" s="3">
        <v>126</v>
      </c>
      <c r="F1126" s="4">
        <v>346.5</v>
      </c>
      <c r="G1126" s="4">
        <v>32.79</v>
      </c>
      <c r="H1126" s="2" t="str">
        <f t="shared" si="19"/>
        <v>October</v>
      </c>
    </row>
    <row r="1127" spans="1:8" ht="29.25" thickBot="1" x14ac:dyDescent="0.3">
      <c r="A1127" s="3" t="s">
        <v>321</v>
      </c>
      <c r="B1127" s="3" t="s">
        <v>159</v>
      </c>
      <c r="C1127" s="3">
        <v>774</v>
      </c>
      <c r="D1127" s="3" t="s">
        <v>194</v>
      </c>
      <c r="E1127" s="3">
        <v>472</v>
      </c>
      <c r="F1127" s="4">
        <v>778.8</v>
      </c>
      <c r="G1127" s="4">
        <v>75.319999999999993</v>
      </c>
      <c r="H1127" s="2" t="str">
        <f t="shared" si="19"/>
        <v>October</v>
      </c>
    </row>
    <row r="1128" spans="1:8" ht="29.25" thickBot="1" x14ac:dyDescent="0.3">
      <c r="A1128" s="3" t="s">
        <v>321</v>
      </c>
      <c r="B1128" s="3" t="s">
        <v>159</v>
      </c>
      <c r="C1128" s="3">
        <v>793</v>
      </c>
      <c r="D1128" s="3" t="s">
        <v>195</v>
      </c>
      <c r="E1128" s="3">
        <v>3</v>
      </c>
      <c r="F1128" s="4">
        <v>6</v>
      </c>
      <c r="G1128" s="4">
        <v>0.56999999999999995</v>
      </c>
      <c r="H1128" s="2" t="str">
        <f t="shared" si="19"/>
        <v>October</v>
      </c>
    </row>
    <row r="1129" spans="1:8" ht="29.25" thickBot="1" x14ac:dyDescent="0.3">
      <c r="A1129" s="3" t="s">
        <v>321</v>
      </c>
      <c r="B1129" s="3" t="s">
        <v>159</v>
      </c>
      <c r="C1129" s="3">
        <v>794</v>
      </c>
      <c r="D1129" s="3" t="s">
        <v>196</v>
      </c>
      <c r="E1129" s="3">
        <v>16</v>
      </c>
      <c r="F1129" s="4">
        <v>38.4</v>
      </c>
      <c r="G1129" s="4">
        <v>3.68</v>
      </c>
      <c r="H1129" s="2" t="str">
        <f t="shared" si="19"/>
        <v>October</v>
      </c>
    </row>
    <row r="1130" spans="1:8" ht="29.25" thickBot="1" x14ac:dyDescent="0.3">
      <c r="A1130" s="3" t="s">
        <v>321</v>
      </c>
      <c r="B1130" s="3" t="s">
        <v>159</v>
      </c>
      <c r="C1130" s="3">
        <v>795</v>
      </c>
      <c r="D1130" s="3" t="s">
        <v>197</v>
      </c>
      <c r="E1130" s="3">
        <v>9</v>
      </c>
      <c r="F1130" s="4">
        <v>25.2</v>
      </c>
      <c r="G1130" s="4">
        <v>2.4300000000000002</v>
      </c>
      <c r="H1130" s="2" t="str">
        <f t="shared" si="19"/>
        <v>October</v>
      </c>
    </row>
    <row r="1131" spans="1:8" ht="29.25" thickBot="1" x14ac:dyDescent="0.3">
      <c r="A1131" s="3" t="s">
        <v>321</v>
      </c>
      <c r="B1131" s="3" t="s">
        <v>159</v>
      </c>
      <c r="C1131" s="3">
        <v>775</v>
      </c>
      <c r="D1131" s="3" t="s">
        <v>198</v>
      </c>
      <c r="E1131" s="3">
        <v>91</v>
      </c>
      <c r="F1131" s="4">
        <v>382.2</v>
      </c>
      <c r="G1131" s="4">
        <v>36.39</v>
      </c>
      <c r="H1131" s="2" t="str">
        <f t="shared" si="19"/>
        <v>October</v>
      </c>
    </row>
    <row r="1132" spans="1:8" ht="29.25" thickBot="1" x14ac:dyDescent="0.3">
      <c r="A1132" s="3" t="s">
        <v>321</v>
      </c>
      <c r="B1132" s="3" t="s">
        <v>159</v>
      </c>
      <c r="C1132" s="3">
        <v>776</v>
      </c>
      <c r="D1132" s="3" t="s">
        <v>199</v>
      </c>
      <c r="E1132" s="3">
        <v>350</v>
      </c>
      <c r="F1132" s="4">
        <v>1277.5</v>
      </c>
      <c r="G1132" s="4">
        <v>122.29</v>
      </c>
      <c r="H1132" s="2" t="str">
        <f t="shared" si="19"/>
        <v>October</v>
      </c>
    </row>
    <row r="1133" spans="1:8" ht="29.25" thickBot="1" x14ac:dyDescent="0.3">
      <c r="A1133" s="3" t="s">
        <v>321</v>
      </c>
      <c r="B1133" s="3" t="s">
        <v>159</v>
      </c>
      <c r="C1133" s="3">
        <v>777</v>
      </c>
      <c r="D1133" s="3" t="s">
        <v>200</v>
      </c>
      <c r="E1133" s="3">
        <v>417</v>
      </c>
      <c r="F1133" s="4">
        <v>1292.7</v>
      </c>
      <c r="G1133" s="4">
        <v>121.48</v>
      </c>
      <c r="H1133" s="2" t="str">
        <f t="shared" si="19"/>
        <v>October</v>
      </c>
    </row>
    <row r="1134" spans="1:8" ht="29.25" thickBot="1" x14ac:dyDescent="0.3">
      <c r="A1134" s="3" t="s">
        <v>321</v>
      </c>
      <c r="B1134" s="3" t="s">
        <v>159</v>
      </c>
      <c r="C1134" s="3">
        <v>778</v>
      </c>
      <c r="D1134" s="3" t="s">
        <v>204</v>
      </c>
      <c r="E1134" s="3">
        <v>62</v>
      </c>
      <c r="F1134" s="4">
        <v>263.5</v>
      </c>
      <c r="G1134" s="4">
        <v>24.92</v>
      </c>
      <c r="H1134" s="2" t="str">
        <f t="shared" si="19"/>
        <v>October</v>
      </c>
    </row>
    <row r="1135" spans="1:8" ht="29.25" thickBot="1" x14ac:dyDescent="0.3">
      <c r="A1135" s="3" t="s">
        <v>321</v>
      </c>
      <c r="B1135" s="3" t="s">
        <v>159</v>
      </c>
      <c r="C1135" s="3">
        <v>779</v>
      </c>
      <c r="D1135" s="3" t="s">
        <v>205</v>
      </c>
      <c r="E1135" s="3">
        <v>199</v>
      </c>
      <c r="F1135" s="4">
        <v>736.3</v>
      </c>
      <c r="G1135" s="4">
        <v>69.73</v>
      </c>
      <c r="H1135" s="2" t="str">
        <f t="shared" si="19"/>
        <v>October</v>
      </c>
    </row>
    <row r="1136" spans="1:8" ht="29.25" thickBot="1" x14ac:dyDescent="0.3">
      <c r="A1136" s="3" t="s">
        <v>321</v>
      </c>
      <c r="B1136" s="3" t="s">
        <v>159</v>
      </c>
      <c r="C1136" s="3">
        <v>780</v>
      </c>
      <c r="D1136" s="3" t="s">
        <v>206</v>
      </c>
      <c r="E1136" s="3">
        <v>183</v>
      </c>
      <c r="F1136" s="4">
        <v>576.45000000000005</v>
      </c>
      <c r="G1136" s="4">
        <v>54.9</v>
      </c>
      <c r="H1136" s="2" t="str">
        <f t="shared" si="19"/>
        <v>October</v>
      </c>
    </row>
    <row r="1137" spans="1:8" ht="29.25" thickBot="1" x14ac:dyDescent="0.3">
      <c r="A1137" s="3" t="s">
        <v>321</v>
      </c>
      <c r="B1137" s="3" t="s">
        <v>159</v>
      </c>
      <c r="C1137" s="3">
        <v>789</v>
      </c>
      <c r="D1137" s="3" t="s">
        <v>210</v>
      </c>
      <c r="E1137" s="3">
        <v>210</v>
      </c>
      <c r="F1137" s="4">
        <v>105</v>
      </c>
      <c r="G1137" s="4">
        <v>9.8699999999999992</v>
      </c>
      <c r="H1137" s="2" t="str">
        <f t="shared" si="19"/>
        <v>October</v>
      </c>
    </row>
    <row r="1138" spans="1:8" ht="29.25" thickBot="1" x14ac:dyDescent="0.3">
      <c r="A1138" s="3" t="s">
        <v>321</v>
      </c>
      <c r="B1138" s="3" t="s">
        <v>159</v>
      </c>
      <c r="C1138" s="3">
        <v>782</v>
      </c>
      <c r="D1138" s="3" t="s">
        <v>211</v>
      </c>
      <c r="E1138" s="3">
        <v>8</v>
      </c>
      <c r="F1138" s="4">
        <v>17.600000000000001</v>
      </c>
      <c r="G1138" s="4">
        <v>1.68</v>
      </c>
      <c r="H1138" s="2" t="str">
        <f t="shared" si="19"/>
        <v>October</v>
      </c>
    </row>
    <row r="1139" spans="1:8" ht="29.25" thickBot="1" x14ac:dyDescent="0.3">
      <c r="A1139" s="3" t="s">
        <v>321</v>
      </c>
      <c r="B1139" s="3" t="s">
        <v>159</v>
      </c>
      <c r="C1139" s="3">
        <v>783</v>
      </c>
      <c r="D1139" s="3" t="s">
        <v>212</v>
      </c>
      <c r="E1139" s="3">
        <v>5</v>
      </c>
      <c r="F1139" s="4">
        <v>9.75</v>
      </c>
      <c r="G1139" s="4">
        <v>0.92</v>
      </c>
      <c r="H1139" s="2" t="str">
        <f t="shared" si="19"/>
        <v>October</v>
      </c>
    </row>
    <row r="1140" spans="1:8" ht="29.25" thickBot="1" x14ac:dyDescent="0.3">
      <c r="A1140" s="3" t="s">
        <v>321</v>
      </c>
      <c r="B1140" s="3" t="s">
        <v>159</v>
      </c>
      <c r="C1140" s="3">
        <v>784</v>
      </c>
      <c r="D1140" s="3" t="s">
        <v>213</v>
      </c>
      <c r="E1140" s="3">
        <v>14</v>
      </c>
      <c r="F1140" s="4">
        <v>23.1</v>
      </c>
      <c r="G1140" s="4">
        <v>2.23</v>
      </c>
      <c r="H1140" s="2" t="str">
        <f t="shared" si="19"/>
        <v>October</v>
      </c>
    </row>
    <row r="1141" spans="1:8" ht="29.25" thickBot="1" x14ac:dyDescent="0.3">
      <c r="A1141" s="3" t="s">
        <v>321</v>
      </c>
      <c r="B1141" s="3" t="s">
        <v>159</v>
      </c>
      <c r="C1141" s="3">
        <v>1008</v>
      </c>
      <c r="D1141" s="3" t="s">
        <v>214</v>
      </c>
      <c r="E1141" s="3">
        <v>59</v>
      </c>
      <c r="F1141" s="4">
        <v>292.05</v>
      </c>
      <c r="G1141" s="4">
        <v>27.73</v>
      </c>
      <c r="H1141" s="2" t="str">
        <f t="shared" si="19"/>
        <v>October</v>
      </c>
    </row>
    <row r="1142" spans="1:8" ht="29.25" thickBot="1" x14ac:dyDescent="0.3">
      <c r="A1142" s="3" t="s">
        <v>321</v>
      </c>
      <c r="B1142" s="3" t="s">
        <v>159</v>
      </c>
      <c r="C1142" s="3">
        <v>1007</v>
      </c>
      <c r="D1142" s="3" t="s">
        <v>215</v>
      </c>
      <c r="E1142" s="3">
        <v>204</v>
      </c>
      <c r="F1142" s="4">
        <v>897.6</v>
      </c>
      <c r="G1142" s="4">
        <v>85.64</v>
      </c>
      <c r="H1142" s="2" t="str">
        <f t="shared" si="19"/>
        <v>October</v>
      </c>
    </row>
    <row r="1143" spans="1:8" ht="29.25" thickBot="1" x14ac:dyDescent="0.3">
      <c r="A1143" s="3" t="s">
        <v>321</v>
      </c>
      <c r="B1143" s="3" t="s">
        <v>159</v>
      </c>
      <c r="C1143" s="3">
        <v>1006</v>
      </c>
      <c r="D1143" s="3" t="s">
        <v>216</v>
      </c>
      <c r="E1143" s="3">
        <v>132</v>
      </c>
      <c r="F1143" s="4">
        <v>508.2</v>
      </c>
      <c r="G1143" s="4">
        <v>48.78</v>
      </c>
      <c r="H1143" s="2" t="str">
        <f t="shared" si="19"/>
        <v>October</v>
      </c>
    </row>
    <row r="1144" spans="1:8" ht="29.25" thickBot="1" x14ac:dyDescent="0.3">
      <c r="A1144" s="3" t="s">
        <v>321</v>
      </c>
      <c r="B1144" s="3" t="s">
        <v>217</v>
      </c>
      <c r="C1144" s="3">
        <v>10</v>
      </c>
      <c r="D1144" s="3" t="s">
        <v>218</v>
      </c>
      <c r="E1144" s="3">
        <v>95</v>
      </c>
      <c r="F1144" s="4">
        <v>122.55</v>
      </c>
      <c r="G1144" s="4">
        <v>0</v>
      </c>
      <c r="H1144" s="2" t="str">
        <f t="shared" si="19"/>
        <v>October</v>
      </c>
    </row>
    <row r="1145" spans="1:8" ht="29.25" thickBot="1" x14ac:dyDescent="0.3">
      <c r="A1145" s="3" t="s">
        <v>321</v>
      </c>
      <c r="B1145" s="3" t="s">
        <v>217</v>
      </c>
      <c r="C1145" s="3">
        <v>1222</v>
      </c>
      <c r="D1145" s="3" t="s">
        <v>531</v>
      </c>
      <c r="E1145" s="3">
        <v>53</v>
      </c>
      <c r="F1145" s="4">
        <v>68.37</v>
      </c>
      <c r="G1145" s="4">
        <v>0</v>
      </c>
      <c r="H1145" s="2" t="str">
        <f t="shared" si="19"/>
        <v>October</v>
      </c>
    </row>
    <row r="1146" spans="1:8" ht="29.25" thickBot="1" x14ac:dyDescent="0.3">
      <c r="A1146" s="3" t="s">
        <v>321</v>
      </c>
      <c r="B1146" s="3" t="s">
        <v>660</v>
      </c>
      <c r="C1146" s="3">
        <v>1903</v>
      </c>
      <c r="D1146" s="3" t="s">
        <v>222</v>
      </c>
      <c r="E1146" s="3">
        <v>179</v>
      </c>
      <c r="F1146" s="4">
        <v>537</v>
      </c>
      <c r="G1146" s="4">
        <v>50.73</v>
      </c>
      <c r="H1146" s="2" t="str">
        <f t="shared" si="19"/>
        <v>October</v>
      </c>
    </row>
    <row r="1147" spans="1:8" ht="29.25" thickBot="1" x14ac:dyDescent="0.3">
      <c r="A1147" s="3" t="s">
        <v>321</v>
      </c>
      <c r="B1147" s="3" t="s">
        <v>660</v>
      </c>
      <c r="C1147" s="3">
        <v>1143</v>
      </c>
      <c r="D1147" s="3" t="s">
        <v>225</v>
      </c>
      <c r="E1147" s="3">
        <v>1092</v>
      </c>
      <c r="F1147" s="4">
        <v>8179.08</v>
      </c>
      <c r="G1147" s="4">
        <v>775.77</v>
      </c>
      <c r="H1147" s="2" t="str">
        <f t="shared" si="19"/>
        <v>October</v>
      </c>
    </row>
    <row r="1148" spans="1:8" ht="29.25" thickBot="1" x14ac:dyDescent="0.3">
      <c r="A1148" s="3" t="s">
        <v>321</v>
      </c>
      <c r="B1148" s="3" t="s">
        <v>650</v>
      </c>
      <c r="C1148" s="3">
        <v>1573</v>
      </c>
      <c r="D1148" s="3" t="s">
        <v>532</v>
      </c>
      <c r="E1148" s="3">
        <v>23</v>
      </c>
      <c r="F1148" s="4">
        <v>172.5</v>
      </c>
      <c r="G1148" s="4">
        <v>0</v>
      </c>
      <c r="H1148" s="2" t="str">
        <f t="shared" si="19"/>
        <v>October</v>
      </c>
    </row>
    <row r="1149" spans="1:8" ht="29.25" thickBot="1" x14ac:dyDescent="0.3">
      <c r="A1149" s="3" t="s">
        <v>321</v>
      </c>
      <c r="B1149" s="3" t="s">
        <v>650</v>
      </c>
      <c r="C1149" s="3">
        <v>1547</v>
      </c>
      <c r="D1149" s="3" t="s">
        <v>227</v>
      </c>
      <c r="E1149" s="3">
        <v>53</v>
      </c>
      <c r="F1149" s="4">
        <v>410.75</v>
      </c>
      <c r="G1149" s="4">
        <v>0</v>
      </c>
      <c r="H1149" s="2" t="str">
        <f t="shared" si="19"/>
        <v>October</v>
      </c>
    </row>
    <row r="1150" spans="1:8" ht="29.25" thickBot="1" x14ac:dyDescent="0.3">
      <c r="A1150" s="3" t="s">
        <v>321</v>
      </c>
      <c r="B1150" s="3" t="s">
        <v>650</v>
      </c>
      <c r="C1150" s="3">
        <v>1569</v>
      </c>
      <c r="D1150" s="3" t="s">
        <v>533</v>
      </c>
      <c r="E1150" s="3">
        <v>21</v>
      </c>
      <c r="F1150" s="4">
        <v>126</v>
      </c>
      <c r="G1150" s="4">
        <v>0</v>
      </c>
      <c r="H1150" s="2" t="str">
        <f t="shared" si="19"/>
        <v>October</v>
      </c>
    </row>
    <row r="1151" spans="1:8" ht="29.25" thickBot="1" x14ac:dyDescent="0.3">
      <c r="A1151" s="3" t="s">
        <v>321</v>
      </c>
      <c r="B1151" s="3" t="s">
        <v>650</v>
      </c>
      <c r="C1151" s="3">
        <v>1567</v>
      </c>
      <c r="D1151" s="3" t="s">
        <v>292</v>
      </c>
      <c r="E1151" s="3">
        <v>28</v>
      </c>
      <c r="F1151" s="4">
        <v>154</v>
      </c>
      <c r="G1151" s="4">
        <v>0</v>
      </c>
      <c r="H1151" s="2" t="str">
        <f t="shared" si="19"/>
        <v>October</v>
      </c>
    </row>
    <row r="1152" spans="1:8" ht="29.25" thickBot="1" x14ac:dyDescent="0.3">
      <c r="A1152" s="3" t="s">
        <v>321</v>
      </c>
      <c r="B1152" s="3" t="s">
        <v>650</v>
      </c>
      <c r="C1152" s="3">
        <v>1551</v>
      </c>
      <c r="D1152" s="3" t="s">
        <v>228</v>
      </c>
      <c r="E1152" s="3">
        <v>83</v>
      </c>
      <c r="F1152" s="4">
        <v>643.25</v>
      </c>
      <c r="G1152" s="4">
        <v>0</v>
      </c>
      <c r="H1152" s="2" t="str">
        <f t="shared" si="19"/>
        <v>October</v>
      </c>
    </row>
    <row r="1153" spans="1:8" ht="29.25" thickBot="1" x14ac:dyDescent="0.3">
      <c r="A1153" s="3" t="s">
        <v>321</v>
      </c>
      <c r="B1153" s="3" t="s">
        <v>650</v>
      </c>
      <c r="C1153" s="3">
        <v>1556</v>
      </c>
      <c r="D1153" s="3" t="s">
        <v>230</v>
      </c>
      <c r="E1153" s="3">
        <v>26</v>
      </c>
      <c r="F1153" s="4">
        <v>143</v>
      </c>
      <c r="G1153" s="4">
        <v>0</v>
      </c>
      <c r="H1153" s="2" t="str">
        <f t="shared" si="19"/>
        <v>October</v>
      </c>
    </row>
    <row r="1154" spans="1:8" ht="29.25" thickBot="1" x14ac:dyDescent="0.3">
      <c r="A1154" s="3" t="s">
        <v>321</v>
      </c>
      <c r="B1154" s="3" t="s">
        <v>650</v>
      </c>
      <c r="C1154" s="3">
        <v>1558</v>
      </c>
      <c r="D1154" s="3" t="s">
        <v>232</v>
      </c>
      <c r="E1154" s="3">
        <v>70</v>
      </c>
      <c r="F1154" s="4">
        <v>318.5</v>
      </c>
      <c r="G1154" s="4">
        <v>0</v>
      </c>
      <c r="H1154" s="2" t="str">
        <f t="shared" si="19"/>
        <v>October</v>
      </c>
    </row>
    <row r="1155" spans="1:8" ht="29.25" thickBot="1" x14ac:dyDescent="0.3">
      <c r="A1155" s="3" t="s">
        <v>321</v>
      </c>
      <c r="B1155" s="3" t="s">
        <v>650</v>
      </c>
      <c r="C1155" s="3">
        <v>103001</v>
      </c>
      <c r="D1155" s="3" t="s">
        <v>233</v>
      </c>
      <c r="E1155" s="3">
        <v>2</v>
      </c>
      <c r="F1155" s="4">
        <v>15.5</v>
      </c>
      <c r="G1155" s="4">
        <v>1.48</v>
      </c>
      <c r="H1155" s="2" t="str">
        <f t="shared" si="19"/>
        <v>October</v>
      </c>
    </row>
    <row r="1156" spans="1:8" ht="29.25" thickBot="1" x14ac:dyDescent="0.3">
      <c r="A1156" s="3" t="s">
        <v>321</v>
      </c>
      <c r="B1156" s="3" t="s">
        <v>650</v>
      </c>
      <c r="C1156" s="3">
        <v>1552</v>
      </c>
      <c r="D1156" s="3" t="s">
        <v>234</v>
      </c>
      <c r="E1156" s="3">
        <v>37</v>
      </c>
      <c r="F1156" s="4">
        <v>249.75</v>
      </c>
      <c r="G1156" s="4">
        <v>0</v>
      </c>
      <c r="H1156" s="2" t="str">
        <f t="shared" si="19"/>
        <v>October</v>
      </c>
    </row>
    <row r="1157" spans="1:8" ht="29.25" thickBot="1" x14ac:dyDescent="0.3">
      <c r="A1157" s="3" t="s">
        <v>321</v>
      </c>
      <c r="B1157" s="3" t="s">
        <v>650</v>
      </c>
      <c r="C1157" s="3">
        <v>1570</v>
      </c>
      <c r="D1157" s="3" t="s">
        <v>235</v>
      </c>
      <c r="E1157" s="3">
        <v>29</v>
      </c>
      <c r="F1157" s="4">
        <v>101.5</v>
      </c>
      <c r="G1157" s="4">
        <v>0</v>
      </c>
      <c r="H1157" s="2" t="str">
        <f t="shared" si="19"/>
        <v>October</v>
      </c>
    </row>
    <row r="1158" spans="1:8" ht="29.25" thickBot="1" x14ac:dyDescent="0.3">
      <c r="A1158" s="3" t="s">
        <v>321</v>
      </c>
      <c r="B1158" s="3" t="s">
        <v>650</v>
      </c>
      <c r="C1158" s="3">
        <v>1560</v>
      </c>
      <c r="D1158" s="3" t="s">
        <v>264</v>
      </c>
      <c r="E1158" s="3">
        <v>3</v>
      </c>
      <c r="F1158" s="4">
        <v>23.25</v>
      </c>
      <c r="G1158" s="4">
        <v>0</v>
      </c>
      <c r="H1158" s="2" t="str">
        <f t="shared" si="19"/>
        <v>October</v>
      </c>
    </row>
    <row r="1159" spans="1:8" ht="29.25" thickBot="1" x14ac:dyDescent="0.3">
      <c r="A1159" s="3" t="s">
        <v>321</v>
      </c>
      <c r="B1159" s="3" t="s">
        <v>650</v>
      </c>
      <c r="C1159" s="3">
        <v>1563</v>
      </c>
      <c r="D1159" s="3" t="s">
        <v>238</v>
      </c>
      <c r="E1159" s="3">
        <v>71</v>
      </c>
      <c r="F1159" s="4">
        <v>550.25</v>
      </c>
      <c r="G1159" s="4">
        <v>0</v>
      </c>
      <c r="H1159" s="2" t="str">
        <f t="shared" si="19"/>
        <v>October</v>
      </c>
    </row>
    <row r="1160" spans="1:8" ht="29.25" thickBot="1" x14ac:dyDescent="0.3">
      <c r="A1160" s="3" t="s">
        <v>321</v>
      </c>
      <c r="B1160" s="3" t="s">
        <v>650</v>
      </c>
      <c r="C1160" s="3">
        <v>1571</v>
      </c>
      <c r="D1160" s="3" t="s">
        <v>239</v>
      </c>
      <c r="E1160" s="3">
        <v>45</v>
      </c>
      <c r="F1160" s="4">
        <v>222.75</v>
      </c>
      <c r="G1160" s="4">
        <v>0</v>
      </c>
      <c r="H1160" s="2" t="str">
        <f t="shared" si="19"/>
        <v>October</v>
      </c>
    </row>
    <row r="1161" spans="1:8" ht="29.25" thickBot="1" x14ac:dyDescent="0.3">
      <c r="A1161" s="3" t="s">
        <v>321</v>
      </c>
      <c r="B1161" s="3" t="s">
        <v>650</v>
      </c>
      <c r="C1161" s="3">
        <v>1565</v>
      </c>
      <c r="D1161" s="3" t="s">
        <v>241</v>
      </c>
      <c r="E1161" s="3">
        <v>34</v>
      </c>
      <c r="F1161" s="4">
        <v>154.69999999999999</v>
      </c>
      <c r="G1161" s="4">
        <v>0</v>
      </c>
      <c r="H1161" s="2" t="str">
        <f t="shared" si="19"/>
        <v>October</v>
      </c>
    </row>
    <row r="1162" spans="1:8" ht="29.25" thickBot="1" x14ac:dyDescent="0.3">
      <c r="A1162" s="3" t="s">
        <v>321</v>
      </c>
      <c r="B1162" s="3" t="s">
        <v>650</v>
      </c>
      <c r="C1162" s="3">
        <v>1566</v>
      </c>
      <c r="D1162" s="3" t="s">
        <v>243</v>
      </c>
      <c r="E1162" s="3">
        <v>42</v>
      </c>
      <c r="F1162" s="4">
        <v>283.5</v>
      </c>
      <c r="G1162" s="4">
        <v>0</v>
      </c>
      <c r="H1162" s="2" t="str">
        <f t="shared" si="19"/>
        <v>October</v>
      </c>
    </row>
    <row r="1163" spans="1:8" ht="29.25" thickBot="1" x14ac:dyDescent="0.3">
      <c r="A1163" s="3" t="s">
        <v>321</v>
      </c>
      <c r="B1163" s="3" t="s">
        <v>244</v>
      </c>
      <c r="C1163" s="3">
        <v>1420</v>
      </c>
      <c r="D1163" s="3" t="s">
        <v>537</v>
      </c>
      <c r="E1163" s="3">
        <v>3</v>
      </c>
      <c r="F1163" s="4">
        <v>10.47</v>
      </c>
      <c r="G1163" s="4">
        <v>0.99</v>
      </c>
      <c r="H1163" s="2" t="str">
        <f t="shared" si="19"/>
        <v>October</v>
      </c>
    </row>
    <row r="1164" spans="1:8" ht="29.25" thickBot="1" x14ac:dyDescent="0.3">
      <c r="A1164" s="3" t="s">
        <v>321</v>
      </c>
      <c r="B1164" s="3" t="s">
        <v>244</v>
      </c>
      <c r="C1164" s="3">
        <v>1447</v>
      </c>
      <c r="D1164" s="3" t="s">
        <v>538</v>
      </c>
      <c r="E1164" s="3">
        <v>1</v>
      </c>
      <c r="F1164" s="4">
        <v>3.99</v>
      </c>
      <c r="G1164" s="4">
        <v>0.38</v>
      </c>
      <c r="H1164" s="2" t="str">
        <f t="shared" si="19"/>
        <v>October</v>
      </c>
    </row>
    <row r="1165" spans="1:8" ht="29.25" thickBot="1" x14ac:dyDescent="0.3">
      <c r="A1165" s="3" t="s">
        <v>321</v>
      </c>
      <c r="B1165" s="3" t="s">
        <v>244</v>
      </c>
      <c r="C1165" s="3">
        <v>1412</v>
      </c>
      <c r="D1165" s="3" t="s">
        <v>246</v>
      </c>
      <c r="E1165" s="3">
        <v>76</v>
      </c>
      <c r="F1165" s="4">
        <v>250.8</v>
      </c>
      <c r="G1165" s="4">
        <v>0</v>
      </c>
      <c r="H1165" s="2" t="str">
        <f t="shared" si="19"/>
        <v>October</v>
      </c>
    </row>
    <row r="1166" spans="1:8" ht="29.25" thickBot="1" x14ac:dyDescent="0.3">
      <c r="A1166" s="3" t="s">
        <v>321</v>
      </c>
      <c r="B1166" s="3" t="s">
        <v>244</v>
      </c>
      <c r="C1166" s="3">
        <v>1428</v>
      </c>
      <c r="D1166" s="3" t="s">
        <v>247</v>
      </c>
      <c r="E1166" s="3">
        <v>163</v>
      </c>
      <c r="F1166" s="4">
        <v>815</v>
      </c>
      <c r="G1166" s="4">
        <v>0</v>
      </c>
      <c r="H1166" s="2" t="str">
        <f t="shared" si="19"/>
        <v>October</v>
      </c>
    </row>
    <row r="1167" spans="1:8" ht="29.25" thickBot="1" x14ac:dyDescent="0.3">
      <c r="A1167" s="3" t="s">
        <v>321</v>
      </c>
      <c r="B1167" s="3" t="s">
        <v>244</v>
      </c>
      <c r="C1167" s="3">
        <v>1451</v>
      </c>
      <c r="D1167" s="3" t="s">
        <v>248</v>
      </c>
      <c r="E1167" s="3">
        <v>80</v>
      </c>
      <c r="F1167" s="4">
        <v>348</v>
      </c>
      <c r="G1167" s="4">
        <v>0</v>
      </c>
      <c r="H1167" s="2" t="str">
        <f t="shared" si="19"/>
        <v>October</v>
      </c>
    </row>
    <row r="1168" spans="1:8" ht="29.25" thickBot="1" x14ac:dyDescent="0.3">
      <c r="A1168" s="3" t="s">
        <v>321</v>
      </c>
      <c r="B1168" s="3" t="s">
        <v>244</v>
      </c>
      <c r="C1168" s="3">
        <v>1450</v>
      </c>
      <c r="D1168" s="3" t="s">
        <v>249</v>
      </c>
      <c r="E1168" s="3">
        <v>255</v>
      </c>
      <c r="F1168" s="4">
        <v>1272.45</v>
      </c>
      <c r="G1168" s="4">
        <v>120.12</v>
      </c>
      <c r="H1168" s="2" t="str">
        <f t="shared" si="19"/>
        <v>October</v>
      </c>
    </row>
    <row r="1169" spans="1:8" ht="29.25" thickBot="1" x14ac:dyDescent="0.3">
      <c r="A1169" s="3" t="s">
        <v>321</v>
      </c>
      <c r="B1169" s="3" t="s">
        <v>244</v>
      </c>
      <c r="C1169" s="3">
        <v>1333</v>
      </c>
      <c r="D1169" s="3" t="s">
        <v>250</v>
      </c>
      <c r="E1169" s="3">
        <v>141</v>
      </c>
      <c r="F1169" s="4">
        <v>528.75</v>
      </c>
      <c r="G1169" s="4">
        <v>50.67</v>
      </c>
      <c r="H1169" s="2" t="str">
        <f t="shared" si="19"/>
        <v>October</v>
      </c>
    </row>
    <row r="1170" spans="1:8" ht="29.25" thickBot="1" x14ac:dyDescent="0.3">
      <c r="A1170" s="3" t="s">
        <v>321</v>
      </c>
      <c r="B1170" s="3" t="s">
        <v>653</v>
      </c>
      <c r="C1170" s="3">
        <v>1701</v>
      </c>
      <c r="D1170" s="3" t="s">
        <v>7</v>
      </c>
      <c r="E1170" s="3">
        <v>242</v>
      </c>
      <c r="F1170" s="4">
        <v>363</v>
      </c>
      <c r="G1170" s="4">
        <v>34.08</v>
      </c>
      <c r="H1170" t="str">
        <f>"November"</f>
        <v>November</v>
      </c>
    </row>
    <row r="1171" spans="1:8" ht="29.25" thickBot="1" x14ac:dyDescent="0.3">
      <c r="A1171" s="3" t="s">
        <v>321</v>
      </c>
      <c r="B1171" s="3" t="s">
        <v>653</v>
      </c>
      <c r="C1171" s="3">
        <v>1710</v>
      </c>
      <c r="D1171" s="3" t="s">
        <v>356</v>
      </c>
      <c r="E1171" s="3">
        <v>67</v>
      </c>
      <c r="F1171" s="4">
        <v>150.75</v>
      </c>
      <c r="G1171" s="4">
        <v>14.2</v>
      </c>
      <c r="H1171" s="2" t="str">
        <f t="shared" ref="H1171:H1234" si="20">"November"</f>
        <v>November</v>
      </c>
    </row>
    <row r="1172" spans="1:8" ht="29.25" thickBot="1" x14ac:dyDescent="0.3">
      <c r="A1172" s="3" t="s">
        <v>321</v>
      </c>
      <c r="B1172" s="3" t="s">
        <v>653</v>
      </c>
      <c r="C1172" s="3">
        <v>2127</v>
      </c>
      <c r="D1172" s="3" t="s">
        <v>15</v>
      </c>
      <c r="E1172" s="3">
        <v>241</v>
      </c>
      <c r="F1172" s="4">
        <v>286.79000000000002</v>
      </c>
      <c r="G1172" s="4">
        <v>27.07</v>
      </c>
      <c r="H1172" s="2" t="str">
        <f t="shared" si="20"/>
        <v>November</v>
      </c>
    </row>
    <row r="1173" spans="1:8" ht="29.25" thickBot="1" x14ac:dyDescent="0.3">
      <c r="A1173" s="3" t="s">
        <v>321</v>
      </c>
      <c r="B1173" s="3" t="s">
        <v>653</v>
      </c>
      <c r="C1173" s="3">
        <v>1030411</v>
      </c>
      <c r="D1173" s="3" t="s">
        <v>357</v>
      </c>
      <c r="E1173" s="3">
        <v>57</v>
      </c>
      <c r="F1173" s="4">
        <v>85.5</v>
      </c>
      <c r="G1173" s="4">
        <v>8.07</v>
      </c>
      <c r="H1173" s="2" t="str">
        <f t="shared" si="20"/>
        <v>November</v>
      </c>
    </row>
    <row r="1174" spans="1:8" ht="29.25" thickBot="1" x14ac:dyDescent="0.3">
      <c r="A1174" s="3" t="s">
        <v>321</v>
      </c>
      <c r="B1174" s="3" t="s">
        <v>653</v>
      </c>
      <c r="C1174" s="3">
        <v>1712</v>
      </c>
      <c r="D1174" s="3" t="s">
        <v>24</v>
      </c>
      <c r="E1174" s="3">
        <v>308</v>
      </c>
      <c r="F1174" s="4">
        <v>523.6</v>
      </c>
      <c r="G1174" s="4">
        <v>49.54</v>
      </c>
      <c r="H1174" s="2" t="str">
        <f t="shared" si="20"/>
        <v>November</v>
      </c>
    </row>
    <row r="1175" spans="1:8" ht="29.25" thickBot="1" x14ac:dyDescent="0.3">
      <c r="A1175" s="3" t="s">
        <v>321</v>
      </c>
      <c r="B1175" s="3" t="s">
        <v>653</v>
      </c>
      <c r="C1175" s="3">
        <v>1169</v>
      </c>
      <c r="D1175" s="3" t="s">
        <v>358</v>
      </c>
      <c r="E1175" s="3">
        <v>60</v>
      </c>
      <c r="F1175" s="4">
        <v>135</v>
      </c>
      <c r="G1175" s="4">
        <v>12.73</v>
      </c>
      <c r="H1175" s="2" t="str">
        <f t="shared" si="20"/>
        <v>November</v>
      </c>
    </row>
    <row r="1176" spans="1:8" ht="29.25" thickBot="1" x14ac:dyDescent="0.3">
      <c r="A1176" s="3" t="s">
        <v>321</v>
      </c>
      <c r="B1176" s="3" t="s">
        <v>654</v>
      </c>
      <c r="C1176" s="3">
        <v>605</v>
      </c>
      <c r="D1176" s="3" t="s">
        <v>25</v>
      </c>
      <c r="E1176" s="3">
        <v>50</v>
      </c>
      <c r="F1176" s="4">
        <v>162.5</v>
      </c>
      <c r="G1176" s="4">
        <v>15.48</v>
      </c>
      <c r="H1176" s="2" t="str">
        <f t="shared" si="20"/>
        <v>November</v>
      </c>
    </row>
    <row r="1177" spans="1:8" ht="29.25" thickBot="1" x14ac:dyDescent="0.3">
      <c r="A1177" s="3" t="s">
        <v>321</v>
      </c>
      <c r="B1177" s="3" t="s">
        <v>654</v>
      </c>
      <c r="C1177" s="3">
        <v>904</v>
      </c>
      <c r="D1177" s="3" t="s">
        <v>26</v>
      </c>
      <c r="E1177" s="3">
        <v>89</v>
      </c>
      <c r="F1177" s="4">
        <v>142.4</v>
      </c>
      <c r="G1177" s="4">
        <v>13.38</v>
      </c>
      <c r="H1177" s="2" t="str">
        <f t="shared" si="20"/>
        <v>November</v>
      </c>
    </row>
    <row r="1178" spans="1:8" ht="29.25" thickBot="1" x14ac:dyDescent="0.3">
      <c r="A1178" s="3" t="s">
        <v>321</v>
      </c>
      <c r="B1178" s="3" t="s">
        <v>654</v>
      </c>
      <c r="C1178" s="3">
        <v>9033</v>
      </c>
      <c r="D1178" s="3" t="s">
        <v>652</v>
      </c>
      <c r="E1178" s="3">
        <v>261</v>
      </c>
      <c r="F1178" s="4">
        <v>1044</v>
      </c>
      <c r="G1178" s="4">
        <v>99.18</v>
      </c>
      <c r="H1178" s="2" t="str">
        <f t="shared" si="20"/>
        <v>November</v>
      </c>
    </row>
    <row r="1179" spans="1:8" ht="29.25" thickBot="1" x14ac:dyDescent="0.3">
      <c r="A1179" s="3" t="s">
        <v>321</v>
      </c>
      <c r="B1179" s="3" t="s">
        <v>654</v>
      </c>
      <c r="C1179" s="3">
        <v>46959</v>
      </c>
      <c r="D1179" s="3" t="s">
        <v>27</v>
      </c>
      <c r="E1179" s="3">
        <v>109</v>
      </c>
      <c r="F1179" s="4">
        <v>174.4</v>
      </c>
      <c r="G1179" s="4">
        <v>16.420000000000002</v>
      </c>
      <c r="H1179" s="2" t="str">
        <f t="shared" si="20"/>
        <v>November</v>
      </c>
    </row>
    <row r="1180" spans="1:8" ht="29.25" thickBot="1" x14ac:dyDescent="0.3">
      <c r="A1180" s="3" t="s">
        <v>321</v>
      </c>
      <c r="B1180" s="3" t="s">
        <v>654</v>
      </c>
      <c r="C1180" s="3">
        <v>909</v>
      </c>
      <c r="D1180" s="3" t="s">
        <v>28</v>
      </c>
      <c r="E1180" s="3">
        <v>56</v>
      </c>
      <c r="F1180" s="4">
        <v>89.6</v>
      </c>
      <c r="G1180" s="4">
        <v>8.41</v>
      </c>
      <c r="H1180" s="2" t="str">
        <f t="shared" si="20"/>
        <v>November</v>
      </c>
    </row>
    <row r="1181" spans="1:8" ht="29.25" thickBot="1" x14ac:dyDescent="0.3">
      <c r="A1181" s="3" t="s">
        <v>321</v>
      </c>
      <c r="B1181" s="3" t="s">
        <v>654</v>
      </c>
      <c r="C1181" s="3">
        <v>911</v>
      </c>
      <c r="D1181" s="3" t="s">
        <v>29</v>
      </c>
      <c r="E1181" s="3">
        <v>186</v>
      </c>
      <c r="F1181" s="4">
        <v>297.60000000000002</v>
      </c>
      <c r="G1181" s="4">
        <v>27.98</v>
      </c>
      <c r="H1181" s="2" t="str">
        <f t="shared" si="20"/>
        <v>November</v>
      </c>
    </row>
    <row r="1182" spans="1:8" ht="29.25" thickBot="1" x14ac:dyDescent="0.3">
      <c r="A1182" s="3" t="s">
        <v>321</v>
      </c>
      <c r="B1182" s="3" t="s">
        <v>654</v>
      </c>
      <c r="C1182" s="3">
        <v>6789</v>
      </c>
      <c r="D1182" s="3" t="s">
        <v>30</v>
      </c>
      <c r="E1182" s="3">
        <v>95</v>
      </c>
      <c r="F1182" s="4">
        <v>152</v>
      </c>
      <c r="G1182" s="4">
        <v>14.27</v>
      </c>
      <c r="H1182" s="2" t="str">
        <f t="shared" si="20"/>
        <v>November</v>
      </c>
    </row>
    <row r="1183" spans="1:8" ht="29.25" thickBot="1" x14ac:dyDescent="0.3">
      <c r="A1183" s="3" t="s">
        <v>321</v>
      </c>
      <c r="B1183" s="3" t="s">
        <v>654</v>
      </c>
      <c r="C1183" s="3">
        <v>4987</v>
      </c>
      <c r="D1183" s="3" t="s">
        <v>31</v>
      </c>
      <c r="E1183" s="3">
        <v>138</v>
      </c>
      <c r="F1183" s="4">
        <v>220.8</v>
      </c>
      <c r="G1183" s="4">
        <v>20.7</v>
      </c>
      <c r="H1183" s="2" t="str">
        <f t="shared" si="20"/>
        <v>November</v>
      </c>
    </row>
    <row r="1184" spans="1:8" ht="29.25" thickBot="1" x14ac:dyDescent="0.3">
      <c r="A1184" s="3" t="s">
        <v>321</v>
      </c>
      <c r="B1184" s="3" t="s">
        <v>654</v>
      </c>
      <c r="C1184" s="3">
        <v>898</v>
      </c>
      <c r="D1184" s="3" t="s">
        <v>32</v>
      </c>
      <c r="E1184" s="3">
        <v>9</v>
      </c>
      <c r="F1184" s="4">
        <v>3.15</v>
      </c>
      <c r="G1184" s="4">
        <v>0</v>
      </c>
      <c r="H1184" s="2" t="str">
        <f t="shared" si="20"/>
        <v>November</v>
      </c>
    </row>
    <row r="1185" spans="1:8" ht="29.25" thickBot="1" x14ac:dyDescent="0.3">
      <c r="A1185" s="3" t="s">
        <v>321</v>
      </c>
      <c r="B1185" s="3" t="s">
        <v>654</v>
      </c>
      <c r="C1185" s="3">
        <v>770</v>
      </c>
      <c r="D1185" s="3" t="s">
        <v>33</v>
      </c>
      <c r="E1185" s="3">
        <v>17</v>
      </c>
      <c r="F1185" s="4">
        <v>12.75</v>
      </c>
      <c r="G1185" s="4">
        <v>1.19</v>
      </c>
      <c r="H1185" s="2" t="str">
        <f t="shared" si="20"/>
        <v>November</v>
      </c>
    </row>
    <row r="1186" spans="1:8" ht="29.25" thickBot="1" x14ac:dyDescent="0.3">
      <c r="A1186" s="3" t="s">
        <v>321</v>
      </c>
      <c r="B1186" s="3" t="s">
        <v>654</v>
      </c>
      <c r="C1186" s="3">
        <v>953</v>
      </c>
      <c r="D1186" s="3" t="s">
        <v>34</v>
      </c>
      <c r="E1186" s="3">
        <v>78</v>
      </c>
      <c r="F1186" s="4">
        <v>124.8</v>
      </c>
      <c r="G1186" s="4">
        <v>11.72</v>
      </c>
      <c r="H1186" s="2" t="str">
        <f t="shared" si="20"/>
        <v>November</v>
      </c>
    </row>
    <row r="1187" spans="1:8" ht="29.25" thickBot="1" x14ac:dyDescent="0.3">
      <c r="A1187" s="3" t="s">
        <v>321</v>
      </c>
      <c r="B1187" s="3" t="s">
        <v>654</v>
      </c>
      <c r="C1187" s="3">
        <v>914</v>
      </c>
      <c r="D1187" s="3" t="s">
        <v>35</v>
      </c>
      <c r="E1187" s="3">
        <v>74</v>
      </c>
      <c r="F1187" s="4">
        <v>203.5</v>
      </c>
      <c r="G1187" s="4">
        <v>19.25</v>
      </c>
      <c r="H1187" s="2" t="str">
        <f t="shared" si="20"/>
        <v>November</v>
      </c>
    </row>
    <row r="1188" spans="1:8" ht="29.25" thickBot="1" x14ac:dyDescent="0.3">
      <c r="A1188" s="3" t="s">
        <v>321</v>
      </c>
      <c r="B1188" s="3" t="s">
        <v>654</v>
      </c>
      <c r="C1188" s="3">
        <v>35324</v>
      </c>
      <c r="D1188" s="3" t="s">
        <v>36</v>
      </c>
      <c r="E1188" s="3">
        <v>72</v>
      </c>
      <c r="F1188" s="4">
        <v>198</v>
      </c>
      <c r="G1188" s="4">
        <v>18.73</v>
      </c>
      <c r="H1188" s="2" t="str">
        <f t="shared" si="20"/>
        <v>November</v>
      </c>
    </row>
    <row r="1189" spans="1:8" ht="29.25" thickBot="1" x14ac:dyDescent="0.3">
      <c r="A1189" s="3" t="s">
        <v>321</v>
      </c>
      <c r="B1189" s="3" t="s">
        <v>654</v>
      </c>
      <c r="C1189" s="3">
        <v>29930</v>
      </c>
      <c r="D1189" s="3" t="s">
        <v>37</v>
      </c>
      <c r="E1189" s="3">
        <v>34</v>
      </c>
      <c r="F1189" s="4">
        <v>62.9</v>
      </c>
      <c r="G1189" s="4">
        <v>6.08</v>
      </c>
      <c r="H1189" s="2" t="str">
        <f t="shared" si="20"/>
        <v>November</v>
      </c>
    </row>
    <row r="1190" spans="1:8" ht="29.25" thickBot="1" x14ac:dyDescent="0.3">
      <c r="A1190" s="3" t="s">
        <v>321</v>
      </c>
      <c r="B1190" s="3" t="s">
        <v>654</v>
      </c>
      <c r="C1190" s="3">
        <v>934</v>
      </c>
      <c r="D1190" s="3" t="s">
        <v>38</v>
      </c>
      <c r="E1190" s="3">
        <v>28</v>
      </c>
      <c r="F1190" s="4">
        <v>51.8</v>
      </c>
      <c r="G1190" s="4">
        <v>5.04</v>
      </c>
      <c r="H1190" s="2" t="str">
        <f t="shared" si="20"/>
        <v>November</v>
      </c>
    </row>
    <row r="1191" spans="1:8" ht="29.25" thickBot="1" x14ac:dyDescent="0.3">
      <c r="A1191" s="3" t="s">
        <v>321</v>
      </c>
      <c r="B1191" s="3" t="s">
        <v>654</v>
      </c>
      <c r="C1191" s="3">
        <v>1030002</v>
      </c>
      <c r="D1191" s="3" t="s">
        <v>39</v>
      </c>
      <c r="E1191" s="3">
        <v>50</v>
      </c>
      <c r="F1191" s="4">
        <v>92.5</v>
      </c>
      <c r="G1191" s="4">
        <v>8.99</v>
      </c>
      <c r="H1191" s="2" t="str">
        <f t="shared" si="20"/>
        <v>November</v>
      </c>
    </row>
    <row r="1192" spans="1:8" ht="29.25" thickBot="1" x14ac:dyDescent="0.3">
      <c r="A1192" s="3" t="s">
        <v>321</v>
      </c>
      <c r="B1192" s="3" t="s">
        <v>654</v>
      </c>
      <c r="C1192" s="3">
        <v>965</v>
      </c>
      <c r="D1192" s="3" t="s">
        <v>42</v>
      </c>
      <c r="E1192" s="3">
        <v>78</v>
      </c>
      <c r="F1192" s="4">
        <v>144.30000000000001</v>
      </c>
      <c r="G1192" s="4">
        <v>13.98</v>
      </c>
      <c r="H1192" s="2" t="str">
        <f t="shared" si="20"/>
        <v>November</v>
      </c>
    </row>
    <row r="1193" spans="1:8" ht="29.25" thickBot="1" x14ac:dyDescent="0.3">
      <c r="A1193" s="3" t="s">
        <v>321</v>
      </c>
      <c r="B1193" s="3" t="s">
        <v>654</v>
      </c>
      <c r="C1193" s="3">
        <v>1211</v>
      </c>
      <c r="D1193" s="3" t="s">
        <v>43</v>
      </c>
      <c r="E1193" s="3">
        <v>17</v>
      </c>
      <c r="F1193" s="4">
        <v>35.700000000000003</v>
      </c>
      <c r="G1193" s="4">
        <v>3.4</v>
      </c>
      <c r="H1193" s="2" t="str">
        <f t="shared" si="20"/>
        <v>November</v>
      </c>
    </row>
    <row r="1194" spans="1:8" ht="29.25" thickBot="1" x14ac:dyDescent="0.3">
      <c r="A1194" s="3" t="s">
        <v>321</v>
      </c>
      <c r="B1194" s="3" t="s">
        <v>654</v>
      </c>
      <c r="C1194" s="3">
        <v>1022</v>
      </c>
      <c r="D1194" s="3" t="s">
        <v>44</v>
      </c>
      <c r="E1194" s="3">
        <v>37</v>
      </c>
      <c r="F1194" s="4">
        <v>92.5</v>
      </c>
      <c r="G1194" s="4">
        <v>8.8800000000000008</v>
      </c>
      <c r="H1194" s="2" t="str">
        <f t="shared" si="20"/>
        <v>November</v>
      </c>
    </row>
    <row r="1195" spans="1:8" ht="29.25" thickBot="1" x14ac:dyDescent="0.3">
      <c r="A1195" s="3" t="s">
        <v>321</v>
      </c>
      <c r="B1195" s="3" t="s">
        <v>654</v>
      </c>
      <c r="C1195" s="3">
        <v>1023</v>
      </c>
      <c r="D1195" s="3" t="s">
        <v>45</v>
      </c>
      <c r="E1195" s="3">
        <v>23</v>
      </c>
      <c r="F1195" s="4">
        <v>66.7</v>
      </c>
      <c r="G1195" s="4">
        <v>6.44</v>
      </c>
      <c r="H1195" s="2" t="str">
        <f t="shared" si="20"/>
        <v>November</v>
      </c>
    </row>
    <row r="1196" spans="1:8" ht="29.25" thickBot="1" x14ac:dyDescent="0.3">
      <c r="A1196" s="3" t="s">
        <v>321</v>
      </c>
      <c r="B1196" s="3" t="s">
        <v>654</v>
      </c>
      <c r="C1196" s="3">
        <v>956</v>
      </c>
      <c r="D1196" s="3" t="s">
        <v>46</v>
      </c>
      <c r="E1196" s="3">
        <v>79</v>
      </c>
      <c r="F1196" s="4">
        <v>217.25</v>
      </c>
      <c r="G1196" s="4">
        <v>20.57</v>
      </c>
      <c r="H1196" s="2" t="str">
        <f t="shared" si="20"/>
        <v>November</v>
      </c>
    </row>
    <row r="1197" spans="1:8" ht="29.25" thickBot="1" x14ac:dyDescent="0.3">
      <c r="A1197" s="3" t="s">
        <v>321</v>
      </c>
      <c r="B1197" s="3" t="s">
        <v>654</v>
      </c>
      <c r="C1197" s="3">
        <v>44624</v>
      </c>
      <c r="D1197" s="3" t="s">
        <v>277</v>
      </c>
      <c r="E1197" s="3">
        <v>29</v>
      </c>
      <c r="F1197" s="4">
        <v>87</v>
      </c>
      <c r="G1197" s="4">
        <v>0</v>
      </c>
      <c r="H1197" s="2" t="str">
        <f t="shared" si="20"/>
        <v>November</v>
      </c>
    </row>
    <row r="1198" spans="1:8" ht="29.25" thickBot="1" x14ac:dyDescent="0.3">
      <c r="A1198" s="3" t="s">
        <v>321</v>
      </c>
      <c r="B1198" s="3" t="s">
        <v>654</v>
      </c>
      <c r="C1198" s="3">
        <v>58365</v>
      </c>
      <c r="D1198" s="3" t="s">
        <v>296</v>
      </c>
      <c r="E1198" s="3">
        <v>19</v>
      </c>
      <c r="F1198" s="4">
        <v>57</v>
      </c>
      <c r="G1198" s="4">
        <v>0</v>
      </c>
      <c r="H1198" s="2" t="str">
        <f t="shared" si="20"/>
        <v>November</v>
      </c>
    </row>
    <row r="1199" spans="1:8" ht="29.25" thickBot="1" x14ac:dyDescent="0.3">
      <c r="A1199" s="3" t="s">
        <v>321</v>
      </c>
      <c r="B1199" s="3" t="s">
        <v>654</v>
      </c>
      <c r="C1199" s="3">
        <v>78464</v>
      </c>
      <c r="D1199" s="3" t="s">
        <v>299</v>
      </c>
      <c r="E1199" s="3">
        <v>22</v>
      </c>
      <c r="F1199" s="4">
        <v>66</v>
      </c>
      <c r="G1199" s="4">
        <v>0</v>
      </c>
      <c r="H1199" s="2" t="str">
        <f t="shared" si="20"/>
        <v>November</v>
      </c>
    </row>
    <row r="1200" spans="1:8" ht="29.25" thickBot="1" x14ac:dyDescent="0.3">
      <c r="A1200" s="3" t="s">
        <v>321</v>
      </c>
      <c r="B1200" s="3" t="s">
        <v>654</v>
      </c>
      <c r="C1200" s="3">
        <v>39405</v>
      </c>
      <c r="D1200" s="3" t="s">
        <v>278</v>
      </c>
      <c r="E1200" s="3">
        <v>15</v>
      </c>
      <c r="F1200" s="4">
        <v>45</v>
      </c>
      <c r="G1200" s="4">
        <v>0</v>
      </c>
      <c r="H1200" s="2" t="str">
        <f t="shared" si="20"/>
        <v>November</v>
      </c>
    </row>
    <row r="1201" spans="1:8" ht="29.25" thickBot="1" x14ac:dyDescent="0.3">
      <c r="A1201" s="3" t="s">
        <v>321</v>
      </c>
      <c r="B1201" s="3" t="s">
        <v>654</v>
      </c>
      <c r="C1201" s="3">
        <v>39889</v>
      </c>
      <c r="D1201" s="3" t="s">
        <v>300</v>
      </c>
      <c r="E1201" s="3">
        <v>15</v>
      </c>
      <c r="F1201" s="4">
        <v>45</v>
      </c>
      <c r="G1201" s="4">
        <v>0</v>
      </c>
      <c r="H1201" s="2" t="str">
        <f t="shared" si="20"/>
        <v>November</v>
      </c>
    </row>
    <row r="1202" spans="1:8" ht="29.25" thickBot="1" x14ac:dyDescent="0.3">
      <c r="A1202" s="3" t="s">
        <v>321</v>
      </c>
      <c r="B1202" s="3" t="s">
        <v>654</v>
      </c>
      <c r="C1202" s="3">
        <v>58698</v>
      </c>
      <c r="D1202" s="3" t="s">
        <v>279</v>
      </c>
      <c r="E1202" s="3">
        <v>54</v>
      </c>
      <c r="F1202" s="4">
        <v>162</v>
      </c>
      <c r="G1202" s="4">
        <v>0</v>
      </c>
      <c r="H1202" s="2" t="str">
        <f t="shared" si="20"/>
        <v>November</v>
      </c>
    </row>
    <row r="1203" spans="1:8" ht="29.25" thickBot="1" x14ac:dyDescent="0.3">
      <c r="A1203" s="3" t="s">
        <v>321</v>
      </c>
      <c r="B1203" s="3" t="s">
        <v>654</v>
      </c>
      <c r="C1203" s="3">
        <v>160</v>
      </c>
      <c r="D1203" s="3" t="s">
        <v>280</v>
      </c>
      <c r="E1203" s="3">
        <v>31</v>
      </c>
      <c r="F1203" s="4">
        <v>93</v>
      </c>
      <c r="G1203" s="4">
        <v>0</v>
      </c>
      <c r="H1203" s="2" t="str">
        <f t="shared" si="20"/>
        <v>November</v>
      </c>
    </row>
    <row r="1204" spans="1:8" ht="29.25" thickBot="1" x14ac:dyDescent="0.3">
      <c r="A1204" s="3" t="s">
        <v>321</v>
      </c>
      <c r="B1204" s="3" t="s">
        <v>654</v>
      </c>
      <c r="C1204" s="3">
        <v>48274</v>
      </c>
      <c r="D1204" s="3" t="s">
        <v>301</v>
      </c>
      <c r="E1204" s="3">
        <v>23</v>
      </c>
      <c r="F1204" s="4">
        <v>69</v>
      </c>
      <c r="G1204" s="4">
        <v>0</v>
      </c>
      <c r="H1204" s="2" t="str">
        <f t="shared" si="20"/>
        <v>November</v>
      </c>
    </row>
    <row r="1205" spans="1:8" ht="29.25" thickBot="1" x14ac:dyDescent="0.3">
      <c r="A1205" s="3" t="s">
        <v>321</v>
      </c>
      <c r="B1205" s="3" t="s">
        <v>654</v>
      </c>
      <c r="C1205" s="3">
        <v>35844</v>
      </c>
      <c r="D1205" s="3" t="s">
        <v>281</v>
      </c>
      <c r="E1205" s="3">
        <v>55</v>
      </c>
      <c r="F1205" s="4">
        <v>165</v>
      </c>
      <c r="G1205" s="4">
        <v>0</v>
      </c>
      <c r="H1205" s="2" t="str">
        <f t="shared" si="20"/>
        <v>November</v>
      </c>
    </row>
    <row r="1206" spans="1:8" ht="29.25" thickBot="1" x14ac:dyDescent="0.3">
      <c r="A1206" s="3" t="s">
        <v>321</v>
      </c>
      <c r="B1206" s="3" t="s">
        <v>654</v>
      </c>
      <c r="C1206" s="3">
        <v>63554</v>
      </c>
      <c r="D1206" s="3" t="s">
        <v>302</v>
      </c>
      <c r="E1206" s="3">
        <v>16</v>
      </c>
      <c r="F1206" s="4">
        <v>48</v>
      </c>
      <c r="G1206" s="4">
        <v>0</v>
      </c>
      <c r="H1206" s="2" t="str">
        <f t="shared" si="20"/>
        <v>November</v>
      </c>
    </row>
    <row r="1207" spans="1:8" ht="29.25" thickBot="1" x14ac:dyDescent="0.3">
      <c r="A1207" s="3" t="s">
        <v>321</v>
      </c>
      <c r="B1207" s="3" t="s">
        <v>654</v>
      </c>
      <c r="C1207" s="3">
        <v>47785</v>
      </c>
      <c r="D1207" s="3" t="s">
        <v>282</v>
      </c>
      <c r="E1207" s="3">
        <v>65</v>
      </c>
      <c r="F1207" s="4">
        <v>195</v>
      </c>
      <c r="G1207" s="4">
        <v>0</v>
      </c>
      <c r="H1207" s="2" t="str">
        <f t="shared" si="20"/>
        <v>November</v>
      </c>
    </row>
    <row r="1208" spans="1:8" ht="43.5" thickBot="1" x14ac:dyDescent="0.3">
      <c r="A1208" s="3" t="s">
        <v>321</v>
      </c>
      <c r="B1208" s="3" t="s">
        <v>654</v>
      </c>
      <c r="C1208" s="3">
        <v>98568</v>
      </c>
      <c r="D1208" s="3" t="s">
        <v>283</v>
      </c>
      <c r="E1208" s="3">
        <v>20</v>
      </c>
      <c r="F1208" s="4">
        <v>60</v>
      </c>
      <c r="G1208" s="4">
        <v>0</v>
      </c>
      <c r="H1208" s="2" t="str">
        <f t="shared" si="20"/>
        <v>November</v>
      </c>
    </row>
    <row r="1209" spans="1:8" ht="29.25" thickBot="1" x14ac:dyDescent="0.3">
      <c r="A1209" s="3" t="s">
        <v>321</v>
      </c>
      <c r="B1209" s="3" t="s">
        <v>654</v>
      </c>
      <c r="C1209" s="3">
        <v>34554</v>
      </c>
      <c r="D1209" s="3" t="s">
        <v>284</v>
      </c>
      <c r="E1209" s="3">
        <v>39</v>
      </c>
      <c r="F1209" s="4">
        <v>117</v>
      </c>
      <c r="G1209" s="4">
        <v>0</v>
      </c>
      <c r="H1209" s="2" t="str">
        <f t="shared" si="20"/>
        <v>November</v>
      </c>
    </row>
    <row r="1210" spans="1:8" ht="29.25" thickBot="1" x14ac:dyDescent="0.3">
      <c r="A1210" s="3" t="s">
        <v>321</v>
      </c>
      <c r="B1210" s="3" t="s">
        <v>654</v>
      </c>
      <c r="C1210" s="3">
        <v>95049</v>
      </c>
      <c r="D1210" s="3" t="s">
        <v>303</v>
      </c>
      <c r="E1210" s="3">
        <v>9</v>
      </c>
      <c r="F1210" s="4">
        <v>27</v>
      </c>
      <c r="G1210" s="4">
        <v>0</v>
      </c>
      <c r="H1210" s="2" t="str">
        <f t="shared" si="20"/>
        <v>November</v>
      </c>
    </row>
    <row r="1211" spans="1:8" ht="29.25" thickBot="1" x14ac:dyDescent="0.3">
      <c r="A1211" s="3" t="s">
        <v>321</v>
      </c>
      <c r="B1211" s="3" t="s">
        <v>654</v>
      </c>
      <c r="C1211" s="3">
        <v>47775</v>
      </c>
      <c r="D1211" s="3" t="s">
        <v>285</v>
      </c>
      <c r="E1211" s="3">
        <v>3</v>
      </c>
      <c r="F1211" s="4">
        <v>9</v>
      </c>
      <c r="G1211" s="4">
        <v>0</v>
      </c>
      <c r="H1211" s="2" t="str">
        <f t="shared" si="20"/>
        <v>November</v>
      </c>
    </row>
    <row r="1212" spans="1:8" ht="43.5" thickBot="1" x14ac:dyDescent="0.3">
      <c r="A1212" s="3" t="s">
        <v>321</v>
      </c>
      <c r="B1212" s="3" t="s">
        <v>654</v>
      </c>
      <c r="C1212" s="3">
        <v>57668</v>
      </c>
      <c r="D1212" s="3" t="s">
        <v>304</v>
      </c>
      <c r="E1212" s="3">
        <v>14</v>
      </c>
      <c r="F1212" s="4">
        <v>42</v>
      </c>
      <c r="G1212" s="4">
        <v>0</v>
      </c>
      <c r="H1212" s="2" t="str">
        <f t="shared" si="20"/>
        <v>November</v>
      </c>
    </row>
    <row r="1213" spans="1:8" ht="29.25" thickBot="1" x14ac:dyDescent="0.3">
      <c r="A1213" s="3" t="s">
        <v>321</v>
      </c>
      <c r="B1213" s="3" t="s">
        <v>654</v>
      </c>
      <c r="C1213" s="3">
        <v>159</v>
      </c>
      <c r="D1213" s="3" t="s">
        <v>382</v>
      </c>
      <c r="E1213" s="3">
        <v>6</v>
      </c>
      <c r="F1213" s="4">
        <v>18</v>
      </c>
      <c r="G1213" s="4">
        <v>0</v>
      </c>
      <c r="H1213" s="2" t="str">
        <f t="shared" si="20"/>
        <v>November</v>
      </c>
    </row>
    <row r="1214" spans="1:8" ht="29.25" thickBot="1" x14ac:dyDescent="0.3">
      <c r="A1214" s="3" t="s">
        <v>321</v>
      </c>
      <c r="B1214" s="3" t="s">
        <v>654</v>
      </c>
      <c r="C1214" s="3">
        <v>5681</v>
      </c>
      <c r="D1214" s="3" t="s">
        <v>383</v>
      </c>
      <c r="E1214" s="3">
        <v>110</v>
      </c>
      <c r="F1214" s="4">
        <v>108.9</v>
      </c>
      <c r="G1214" s="4">
        <v>10.02</v>
      </c>
      <c r="H1214" s="2" t="str">
        <f t="shared" si="20"/>
        <v>November</v>
      </c>
    </row>
    <row r="1215" spans="1:8" ht="29.25" thickBot="1" x14ac:dyDescent="0.3">
      <c r="A1215" s="3" t="s">
        <v>321</v>
      </c>
      <c r="B1215" s="3" t="s">
        <v>654</v>
      </c>
      <c r="C1215" s="3">
        <v>162</v>
      </c>
      <c r="D1215" s="3" t="s">
        <v>66</v>
      </c>
      <c r="E1215" s="3">
        <v>70</v>
      </c>
      <c r="F1215" s="4">
        <v>69.3</v>
      </c>
      <c r="G1215" s="4">
        <v>6.38</v>
      </c>
      <c r="H1215" s="2" t="str">
        <f t="shared" si="20"/>
        <v>November</v>
      </c>
    </row>
    <row r="1216" spans="1:8" ht="29.25" thickBot="1" x14ac:dyDescent="0.3">
      <c r="A1216" s="3" t="s">
        <v>321</v>
      </c>
      <c r="B1216" s="3" t="s">
        <v>654</v>
      </c>
      <c r="C1216" s="3">
        <v>5680</v>
      </c>
      <c r="D1216" s="3" t="s">
        <v>67</v>
      </c>
      <c r="E1216" s="3">
        <v>109</v>
      </c>
      <c r="F1216" s="4">
        <v>107.91</v>
      </c>
      <c r="G1216" s="4">
        <v>9.94</v>
      </c>
      <c r="H1216" s="2" t="str">
        <f t="shared" si="20"/>
        <v>November</v>
      </c>
    </row>
    <row r="1217" spans="1:8" ht="29.25" thickBot="1" x14ac:dyDescent="0.3">
      <c r="A1217" s="3" t="s">
        <v>321</v>
      </c>
      <c r="B1217" s="3" t="s">
        <v>654</v>
      </c>
      <c r="C1217" s="3">
        <v>962</v>
      </c>
      <c r="D1217" s="3" t="s">
        <v>387</v>
      </c>
      <c r="E1217" s="3">
        <v>44</v>
      </c>
      <c r="F1217" s="4">
        <v>65.56</v>
      </c>
      <c r="G1217" s="4">
        <v>0</v>
      </c>
      <c r="H1217" s="2" t="str">
        <f t="shared" si="20"/>
        <v>November</v>
      </c>
    </row>
    <row r="1218" spans="1:8" ht="29.25" thickBot="1" x14ac:dyDescent="0.3">
      <c r="A1218" s="3" t="s">
        <v>321</v>
      </c>
      <c r="B1218" s="3" t="s">
        <v>654</v>
      </c>
      <c r="C1218" s="3">
        <v>6521</v>
      </c>
      <c r="D1218" s="3" t="s">
        <v>70</v>
      </c>
      <c r="E1218" s="3">
        <v>33</v>
      </c>
      <c r="F1218" s="4">
        <v>61.05</v>
      </c>
      <c r="G1218" s="4">
        <v>5.92</v>
      </c>
      <c r="H1218" s="2" t="str">
        <f t="shared" si="20"/>
        <v>November</v>
      </c>
    </row>
    <row r="1219" spans="1:8" ht="29.25" thickBot="1" x14ac:dyDescent="0.3">
      <c r="A1219" s="3" t="s">
        <v>321</v>
      </c>
      <c r="B1219" s="3" t="s">
        <v>654</v>
      </c>
      <c r="C1219" s="3">
        <v>964</v>
      </c>
      <c r="D1219" s="3" t="s">
        <v>72</v>
      </c>
      <c r="E1219" s="3">
        <v>54</v>
      </c>
      <c r="F1219" s="4">
        <v>107.46</v>
      </c>
      <c r="G1219" s="4">
        <v>10.26</v>
      </c>
      <c r="H1219" s="2" t="str">
        <f t="shared" si="20"/>
        <v>November</v>
      </c>
    </row>
    <row r="1220" spans="1:8" ht="29.25" thickBot="1" x14ac:dyDescent="0.3">
      <c r="A1220" s="3" t="s">
        <v>321</v>
      </c>
      <c r="B1220" s="3" t="s">
        <v>654</v>
      </c>
      <c r="C1220" s="3">
        <v>6361</v>
      </c>
      <c r="D1220" s="3" t="s">
        <v>73</v>
      </c>
      <c r="E1220" s="3">
        <v>34</v>
      </c>
      <c r="F1220" s="4">
        <v>67.66</v>
      </c>
      <c r="G1220" s="4">
        <v>6.46</v>
      </c>
      <c r="H1220" s="2" t="str">
        <f t="shared" si="20"/>
        <v>November</v>
      </c>
    </row>
    <row r="1221" spans="1:8" ht="29.25" thickBot="1" x14ac:dyDescent="0.3">
      <c r="A1221" s="3" t="s">
        <v>321</v>
      </c>
      <c r="B1221" s="3" t="s">
        <v>654</v>
      </c>
      <c r="C1221" s="3">
        <v>28394</v>
      </c>
      <c r="D1221" s="3" t="s">
        <v>74</v>
      </c>
      <c r="E1221" s="3">
        <v>390</v>
      </c>
      <c r="F1221" s="4">
        <v>643.5</v>
      </c>
      <c r="G1221" s="4">
        <v>0</v>
      </c>
      <c r="H1221" s="2" t="str">
        <f t="shared" si="20"/>
        <v>November</v>
      </c>
    </row>
    <row r="1222" spans="1:8" ht="29.25" thickBot="1" x14ac:dyDescent="0.3">
      <c r="A1222" s="3" t="s">
        <v>321</v>
      </c>
      <c r="B1222" s="3" t="s">
        <v>654</v>
      </c>
      <c r="C1222" s="3">
        <v>5556</v>
      </c>
      <c r="D1222" s="3" t="s">
        <v>75</v>
      </c>
      <c r="E1222" s="3">
        <v>13</v>
      </c>
      <c r="F1222" s="4">
        <v>58.5</v>
      </c>
      <c r="G1222" s="4">
        <v>5.59</v>
      </c>
      <c r="H1222" s="2" t="str">
        <f t="shared" si="20"/>
        <v>November</v>
      </c>
    </row>
    <row r="1223" spans="1:8" ht="29.25" thickBot="1" x14ac:dyDescent="0.3">
      <c r="A1223" s="3" t="s">
        <v>321</v>
      </c>
      <c r="B1223" s="3" t="s">
        <v>654</v>
      </c>
      <c r="C1223" s="3">
        <v>5555</v>
      </c>
      <c r="D1223" s="3" t="s">
        <v>76</v>
      </c>
      <c r="E1223" s="3">
        <v>30</v>
      </c>
      <c r="F1223" s="4">
        <v>120</v>
      </c>
      <c r="G1223" s="4">
        <v>11.4</v>
      </c>
      <c r="H1223" s="2" t="str">
        <f t="shared" si="20"/>
        <v>November</v>
      </c>
    </row>
    <row r="1224" spans="1:8" ht="29.25" thickBot="1" x14ac:dyDescent="0.3">
      <c r="A1224" s="3" t="s">
        <v>321</v>
      </c>
      <c r="B1224" s="3" t="s">
        <v>654</v>
      </c>
      <c r="C1224" s="3">
        <v>95456</v>
      </c>
      <c r="D1224" s="3" t="s">
        <v>394</v>
      </c>
      <c r="E1224" s="3">
        <v>1</v>
      </c>
      <c r="F1224" s="4">
        <v>0.8</v>
      </c>
      <c r="G1224" s="4">
        <v>0</v>
      </c>
      <c r="H1224" s="2" t="str">
        <f t="shared" si="20"/>
        <v>November</v>
      </c>
    </row>
    <row r="1225" spans="1:8" ht="29.25" thickBot="1" x14ac:dyDescent="0.3">
      <c r="A1225" s="3" t="s">
        <v>321</v>
      </c>
      <c r="B1225" s="3" t="s">
        <v>654</v>
      </c>
      <c r="C1225" s="3">
        <v>927</v>
      </c>
      <c r="D1225" s="3" t="s">
        <v>77</v>
      </c>
      <c r="E1225" s="3">
        <v>94</v>
      </c>
      <c r="F1225" s="4">
        <v>150.4</v>
      </c>
      <c r="G1225" s="4">
        <v>14.11</v>
      </c>
      <c r="H1225" s="2" t="str">
        <f t="shared" si="20"/>
        <v>November</v>
      </c>
    </row>
    <row r="1226" spans="1:8" ht="29.25" thickBot="1" x14ac:dyDescent="0.3">
      <c r="A1226" s="3" t="s">
        <v>321</v>
      </c>
      <c r="B1226" s="3" t="s">
        <v>654</v>
      </c>
      <c r="C1226" s="3">
        <v>1120</v>
      </c>
      <c r="D1226" s="3" t="s">
        <v>322</v>
      </c>
      <c r="E1226" s="3">
        <v>19</v>
      </c>
      <c r="F1226" s="4">
        <v>35.15</v>
      </c>
      <c r="G1226" s="4">
        <v>3.42</v>
      </c>
      <c r="H1226" s="2" t="str">
        <f t="shared" si="20"/>
        <v>November</v>
      </c>
    </row>
    <row r="1227" spans="1:8" ht="29.25" thickBot="1" x14ac:dyDescent="0.3">
      <c r="A1227" s="3" t="s">
        <v>321</v>
      </c>
      <c r="B1227" s="3" t="s">
        <v>654</v>
      </c>
      <c r="C1227" s="3">
        <v>36323</v>
      </c>
      <c r="D1227" s="3" t="s">
        <v>287</v>
      </c>
      <c r="E1227" s="3">
        <v>32</v>
      </c>
      <c r="F1227" s="4">
        <v>59.2</v>
      </c>
      <c r="G1227" s="4">
        <v>5.74</v>
      </c>
      <c r="H1227" s="2" t="str">
        <f t="shared" si="20"/>
        <v>November</v>
      </c>
    </row>
    <row r="1228" spans="1:8" ht="29.25" thickBot="1" x14ac:dyDescent="0.3">
      <c r="A1228" s="3" t="s">
        <v>321</v>
      </c>
      <c r="B1228" s="3" t="s">
        <v>654</v>
      </c>
      <c r="C1228" s="3">
        <v>920</v>
      </c>
      <c r="D1228" s="3" t="s">
        <v>80</v>
      </c>
      <c r="E1228" s="3">
        <v>53</v>
      </c>
      <c r="F1228" s="4">
        <v>98.05</v>
      </c>
      <c r="G1228" s="4">
        <v>9.52</v>
      </c>
      <c r="H1228" s="2" t="str">
        <f t="shared" si="20"/>
        <v>November</v>
      </c>
    </row>
    <row r="1229" spans="1:8" ht="29.25" thickBot="1" x14ac:dyDescent="0.3">
      <c r="A1229" s="3" t="s">
        <v>321</v>
      </c>
      <c r="B1229" s="3" t="s">
        <v>654</v>
      </c>
      <c r="C1229" s="3">
        <v>1118</v>
      </c>
      <c r="D1229" s="3" t="s">
        <v>324</v>
      </c>
      <c r="E1229" s="3">
        <v>72</v>
      </c>
      <c r="F1229" s="4">
        <v>133.19999999999999</v>
      </c>
      <c r="G1229" s="4">
        <v>12.91</v>
      </c>
      <c r="H1229" s="2" t="str">
        <f t="shared" si="20"/>
        <v>November</v>
      </c>
    </row>
    <row r="1230" spans="1:8" ht="29.25" thickBot="1" x14ac:dyDescent="0.3">
      <c r="A1230" s="3" t="s">
        <v>321</v>
      </c>
      <c r="B1230" s="3" t="s">
        <v>654</v>
      </c>
      <c r="C1230" s="3">
        <v>921</v>
      </c>
      <c r="D1230" s="3" t="s">
        <v>81</v>
      </c>
      <c r="E1230" s="3">
        <v>52</v>
      </c>
      <c r="F1230" s="4">
        <v>96.2</v>
      </c>
      <c r="G1230" s="4">
        <v>9.33</v>
      </c>
      <c r="H1230" s="2" t="str">
        <f t="shared" si="20"/>
        <v>November</v>
      </c>
    </row>
    <row r="1231" spans="1:8" ht="29.25" thickBot="1" x14ac:dyDescent="0.3">
      <c r="A1231" s="3" t="s">
        <v>321</v>
      </c>
      <c r="B1231" s="3" t="s">
        <v>655</v>
      </c>
      <c r="C1231" s="3">
        <v>54685</v>
      </c>
      <c r="D1231" s="3" t="s">
        <v>82</v>
      </c>
      <c r="E1231" s="3">
        <v>96</v>
      </c>
      <c r="F1231" s="4">
        <v>134.4</v>
      </c>
      <c r="G1231" s="4">
        <v>0</v>
      </c>
      <c r="H1231" s="2" t="str">
        <f t="shared" si="20"/>
        <v>November</v>
      </c>
    </row>
    <row r="1232" spans="1:8" ht="29.25" thickBot="1" x14ac:dyDescent="0.3">
      <c r="A1232" s="3" t="s">
        <v>321</v>
      </c>
      <c r="B1232" s="3" t="s">
        <v>655</v>
      </c>
      <c r="C1232" s="3">
        <v>95589</v>
      </c>
      <c r="D1232" s="3" t="s">
        <v>84</v>
      </c>
      <c r="E1232" s="3">
        <v>80</v>
      </c>
      <c r="F1232" s="4">
        <v>112</v>
      </c>
      <c r="G1232" s="4">
        <v>0</v>
      </c>
      <c r="H1232" s="2" t="str">
        <f t="shared" si="20"/>
        <v>November</v>
      </c>
    </row>
    <row r="1233" spans="1:8" ht="29.25" thickBot="1" x14ac:dyDescent="0.3">
      <c r="A1233" s="3" t="s">
        <v>321</v>
      </c>
      <c r="B1233" s="3" t="s">
        <v>655</v>
      </c>
      <c r="C1233" s="3">
        <v>467</v>
      </c>
      <c r="D1233" s="3" t="s">
        <v>85</v>
      </c>
      <c r="E1233" s="3">
        <v>36</v>
      </c>
      <c r="F1233" s="4">
        <v>39.6</v>
      </c>
      <c r="G1233" s="4">
        <v>0</v>
      </c>
      <c r="H1233" s="2" t="str">
        <f t="shared" si="20"/>
        <v>November</v>
      </c>
    </row>
    <row r="1234" spans="1:8" ht="43.5" thickBot="1" x14ac:dyDescent="0.3">
      <c r="A1234" s="3" t="s">
        <v>321</v>
      </c>
      <c r="B1234" s="3" t="s">
        <v>655</v>
      </c>
      <c r="C1234" s="3">
        <v>477</v>
      </c>
      <c r="D1234" s="3" t="s">
        <v>86</v>
      </c>
      <c r="E1234" s="3">
        <v>104</v>
      </c>
      <c r="F1234" s="4">
        <v>114.4</v>
      </c>
      <c r="G1234" s="4">
        <v>0</v>
      </c>
      <c r="H1234" s="2" t="str">
        <f t="shared" si="20"/>
        <v>November</v>
      </c>
    </row>
    <row r="1235" spans="1:8" ht="29.25" thickBot="1" x14ac:dyDescent="0.3">
      <c r="A1235" s="3" t="s">
        <v>321</v>
      </c>
      <c r="B1235" s="3" t="s">
        <v>655</v>
      </c>
      <c r="C1235" s="3">
        <v>25896</v>
      </c>
      <c r="D1235" s="3" t="s">
        <v>405</v>
      </c>
      <c r="E1235" s="3">
        <v>21</v>
      </c>
      <c r="F1235" s="4">
        <v>23.1</v>
      </c>
      <c r="G1235" s="4">
        <v>0</v>
      </c>
      <c r="H1235" s="2" t="str">
        <f t="shared" ref="H1235:H1298" si="21">"November"</f>
        <v>November</v>
      </c>
    </row>
    <row r="1236" spans="1:8" ht="29.25" thickBot="1" x14ac:dyDescent="0.3">
      <c r="A1236" s="3" t="s">
        <v>321</v>
      </c>
      <c r="B1236" s="3" t="s">
        <v>655</v>
      </c>
      <c r="C1236" s="3">
        <v>1223</v>
      </c>
      <c r="D1236" s="3" t="s">
        <v>305</v>
      </c>
      <c r="E1236" s="3">
        <v>182</v>
      </c>
      <c r="F1236" s="4">
        <v>200.2</v>
      </c>
      <c r="G1236" s="4">
        <v>0</v>
      </c>
      <c r="H1236" s="2" t="str">
        <f t="shared" si="21"/>
        <v>November</v>
      </c>
    </row>
    <row r="1237" spans="1:8" ht="29.25" thickBot="1" x14ac:dyDescent="0.3">
      <c r="A1237" s="3" t="s">
        <v>321</v>
      </c>
      <c r="B1237" s="3" t="s">
        <v>655</v>
      </c>
      <c r="C1237" s="3">
        <v>26542</v>
      </c>
      <c r="D1237" s="3" t="s">
        <v>87</v>
      </c>
      <c r="E1237" s="3">
        <v>30</v>
      </c>
      <c r="F1237" s="4">
        <v>33</v>
      </c>
      <c r="G1237" s="4">
        <v>0</v>
      </c>
      <c r="H1237" s="2" t="str">
        <f t="shared" si="21"/>
        <v>November</v>
      </c>
    </row>
    <row r="1238" spans="1:8" ht="29.25" thickBot="1" x14ac:dyDescent="0.3">
      <c r="A1238" s="3" t="s">
        <v>321</v>
      </c>
      <c r="B1238" s="3" t="s">
        <v>655</v>
      </c>
      <c r="C1238" s="3">
        <v>1189</v>
      </c>
      <c r="D1238" s="3" t="s">
        <v>91</v>
      </c>
      <c r="E1238" s="3">
        <v>92</v>
      </c>
      <c r="F1238" s="4">
        <v>101.2</v>
      </c>
      <c r="G1238" s="4">
        <v>0</v>
      </c>
      <c r="H1238" s="2" t="str">
        <f t="shared" si="21"/>
        <v>November</v>
      </c>
    </row>
    <row r="1239" spans="1:8" ht="29.25" thickBot="1" x14ac:dyDescent="0.3">
      <c r="A1239" s="3" t="s">
        <v>321</v>
      </c>
      <c r="B1239" s="3" t="s">
        <v>655</v>
      </c>
      <c r="C1239" s="3">
        <v>4864</v>
      </c>
      <c r="D1239" s="3" t="s">
        <v>288</v>
      </c>
      <c r="E1239" s="3">
        <v>49</v>
      </c>
      <c r="F1239" s="4">
        <v>53.9</v>
      </c>
      <c r="G1239" s="4">
        <v>0</v>
      </c>
      <c r="H1239" s="2" t="str">
        <f t="shared" si="21"/>
        <v>November</v>
      </c>
    </row>
    <row r="1240" spans="1:8" ht="29.25" thickBot="1" x14ac:dyDescent="0.3">
      <c r="A1240" s="3" t="s">
        <v>321</v>
      </c>
      <c r="B1240" s="3" t="s">
        <v>655</v>
      </c>
      <c r="C1240" s="3">
        <v>426</v>
      </c>
      <c r="D1240" s="3" t="s">
        <v>311</v>
      </c>
      <c r="E1240" s="3">
        <v>66</v>
      </c>
      <c r="F1240" s="4">
        <v>72.599999999999994</v>
      </c>
      <c r="G1240" s="4">
        <v>0</v>
      </c>
      <c r="H1240" s="2" t="str">
        <f t="shared" si="21"/>
        <v>November</v>
      </c>
    </row>
    <row r="1241" spans="1:8" ht="43.5" thickBot="1" x14ac:dyDescent="0.3">
      <c r="A1241" s="3" t="s">
        <v>321</v>
      </c>
      <c r="B1241" s="3" t="s">
        <v>655</v>
      </c>
      <c r="C1241" s="3">
        <v>430</v>
      </c>
      <c r="D1241" s="3" t="s">
        <v>92</v>
      </c>
      <c r="E1241" s="3">
        <v>59</v>
      </c>
      <c r="F1241" s="4">
        <v>64.900000000000006</v>
      </c>
      <c r="G1241" s="4">
        <v>0</v>
      </c>
      <c r="H1241" s="2" t="str">
        <f t="shared" si="21"/>
        <v>November</v>
      </c>
    </row>
    <row r="1242" spans="1:8" ht="29.25" thickBot="1" x14ac:dyDescent="0.3">
      <c r="A1242" s="3" t="s">
        <v>321</v>
      </c>
      <c r="B1242" s="3" t="s">
        <v>655</v>
      </c>
      <c r="C1242" s="3">
        <v>7515</v>
      </c>
      <c r="D1242" s="3" t="s">
        <v>93</v>
      </c>
      <c r="E1242" s="3">
        <v>55</v>
      </c>
      <c r="F1242" s="4">
        <v>60.5</v>
      </c>
      <c r="G1242" s="4">
        <v>0</v>
      </c>
      <c r="H1242" s="2" t="str">
        <f t="shared" si="21"/>
        <v>November</v>
      </c>
    </row>
    <row r="1243" spans="1:8" ht="29.25" thickBot="1" x14ac:dyDescent="0.3">
      <c r="A1243" s="3" t="s">
        <v>321</v>
      </c>
      <c r="B1243" s="3" t="s">
        <v>655</v>
      </c>
      <c r="C1243" s="3">
        <v>483</v>
      </c>
      <c r="D1243" s="3" t="s">
        <v>94</v>
      </c>
      <c r="E1243" s="3">
        <v>57</v>
      </c>
      <c r="F1243" s="4">
        <v>62.7</v>
      </c>
      <c r="G1243" s="4">
        <v>0</v>
      </c>
      <c r="H1243" s="2" t="str">
        <f t="shared" si="21"/>
        <v>November</v>
      </c>
    </row>
    <row r="1244" spans="1:8" ht="29.25" thickBot="1" x14ac:dyDescent="0.3">
      <c r="A1244" s="3" t="s">
        <v>321</v>
      </c>
      <c r="B1244" s="3" t="s">
        <v>655</v>
      </c>
      <c r="C1244" s="3">
        <v>1131</v>
      </c>
      <c r="D1244" s="3" t="s">
        <v>422</v>
      </c>
      <c r="E1244" s="3">
        <v>14</v>
      </c>
      <c r="F1244" s="4">
        <v>24.5</v>
      </c>
      <c r="G1244" s="4">
        <v>0</v>
      </c>
      <c r="H1244" s="2" t="str">
        <f t="shared" si="21"/>
        <v>November</v>
      </c>
    </row>
    <row r="1245" spans="1:8" ht="29.25" thickBot="1" x14ac:dyDescent="0.3">
      <c r="A1245" s="3" t="s">
        <v>321</v>
      </c>
      <c r="B1245" s="3" t="s">
        <v>655</v>
      </c>
      <c r="C1245" s="3">
        <v>98</v>
      </c>
      <c r="D1245" s="3" t="s">
        <v>427</v>
      </c>
      <c r="E1245" s="3">
        <v>2</v>
      </c>
      <c r="F1245" s="4">
        <v>1.78</v>
      </c>
      <c r="G1245" s="4">
        <v>0</v>
      </c>
      <c r="H1245" s="2" t="str">
        <f t="shared" si="21"/>
        <v>November</v>
      </c>
    </row>
    <row r="1246" spans="1:8" ht="29.25" thickBot="1" x14ac:dyDescent="0.3">
      <c r="A1246" s="3" t="s">
        <v>321</v>
      </c>
      <c r="B1246" s="3" t="s">
        <v>655</v>
      </c>
      <c r="C1246" s="3">
        <v>427</v>
      </c>
      <c r="D1246" s="3" t="s">
        <v>95</v>
      </c>
      <c r="E1246" s="3">
        <v>59</v>
      </c>
      <c r="F1246" s="4">
        <v>64.900000000000006</v>
      </c>
      <c r="G1246" s="4">
        <v>0</v>
      </c>
      <c r="H1246" s="2" t="str">
        <f t="shared" si="21"/>
        <v>November</v>
      </c>
    </row>
    <row r="1247" spans="1:8" ht="29.25" thickBot="1" x14ac:dyDescent="0.3">
      <c r="A1247" s="3" t="s">
        <v>321</v>
      </c>
      <c r="B1247" s="3" t="s">
        <v>655</v>
      </c>
      <c r="C1247" s="3">
        <v>76255</v>
      </c>
      <c r="D1247" s="3" t="s">
        <v>433</v>
      </c>
      <c r="E1247" s="3">
        <v>57</v>
      </c>
      <c r="F1247" s="4">
        <v>62.7</v>
      </c>
      <c r="G1247" s="4">
        <v>0</v>
      </c>
      <c r="H1247" s="2" t="str">
        <f t="shared" si="21"/>
        <v>November</v>
      </c>
    </row>
    <row r="1248" spans="1:8" ht="29.25" thickBot="1" x14ac:dyDescent="0.3">
      <c r="A1248" s="3" t="s">
        <v>321</v>
      </c>
      <c r="B1248" s="3" t="s">
        <v>655</v>
      </c>
      <c r="C1248" s="3">
        <v>419</v>
      </c>
      <c r="D1248" s="3" t="s">
        <v>96</v>
      </c>
      <c r="E1248" s="3">
        <v>68</v>
      </c>
      <c r="F1248" s="4">
        <v>74.8</v>
      </c>
      <c r="G1248" s="4">
        <v>0</v>
      </c>
      <c r="H1248" s="2" t="str">
        <f t="shared" si="21"/>
        <v>November</v>
      </c>
    </row>
    <row r="1249" spans="1:8" ht="29.25" thickBot="1" x14ac:dyDescent="0.3">
      <c r="A1249" s="3" t="s">
        <v>321</v>
      </c>
      <c r="B1249" s="3" t="s">
        <v>655</v>
      </c>
      <c r="C1249" s="3">
        <v>417</v>
      </c>
      <c r="D1249" s="3" t="s">
        <v>97</v>
      </c>
      <c r="E1249" s="3">
        <v>117</v>
      </c>
      <c r="F1249" s="4">
        <v>128.69999999999999</v>
      </c>
      <c r="G1249" s="4">
        <v>0</v>
      </c>
      <c r="H1249" s="2" t="str">
        <f t="shared" si="21"/>
        <v>November</v>
      </c>
    </row>
    <row r="1250" spans="1:8" ht="29.25" thickBot="1" x14ac:dyDescent="0.3">
      <c r="A1250" s="3" t="s">
        <v>321</v>
      </c>
      <c r="B1250" s="3" t="s">
        <v>655</v>
      </c>
      <c r="C1250" s="3">
        <v>9876</v>
      </c>
      <c r="D1250" s="3" t="s">
        <v>98</v>
      </c>
      <c r="E1250" s="3">
        <v>47</v>
      </c>
      <c r="F1250" s="4">
        <v>51.7</v>
      </c>
      <c r="G1250" s="4">
        <v>0</v>
      </c>
      <c r="H1250" s="2" t="str">
        <f t="shared" si="21"/>
        <v>November</v>
      </c>
    </row>
    <row r="1251" spans="1:8" ht="29.25" thickBot="1" x14ac:dyDescent="0.3">
      <c r="A1251" s="3" t="s">
        <v>321</v>
      </c>
      <c r="B1251" s="3" t="s">
        <v>655</v>
      </c>
      <c r="C1251" s="3">
        <v>72323</v>
      </c>
      <c r="D1251" s="3" t="s">
        <v>440</v>
      </c>
      <c r="E1251" s="3">
        <v>65</v>
      </c>
      <c r="F1251" s="4">
        <v>71.5</v>
      </c>
      <c r="G1251" s="4">
        <v>0</v>
      </c>
      <c r="H1251" s="2" t="str">
        <f t="shared" si="21"/>
        <v>November</v>
      </c>
    </row>
    <row r="1252" spans="1:8" ht="29.25" thickBot="1" x14ac:dyDescent="0.3">
      <c r="A1252" s="3" t="s">
        <v>321</v>
      </c>
      <c r="B1252" s="3" t="s">
        <v>655</v>
      </c>
      <c r="C1252" s="3">
        <v>1240</v>
      </c>
      <c r="D1252" s="3" t="s">
        <v>442</v>
      </c>
      <c r="E1252" s="3">
        <v>5</v>
      </c>
      <c r="F1252" s="4">
        <v>0.75</v>
      </c>
      <c r="G1252" s="4">
        <v>0</v>
      </c>
      <c r="H1252" s="2" t="str">
        <f t="shared" si="21"/>
        <v>November</v>
      </c>
    </row>
    <row r="1253" spans="1:8" ht="29.25" thickBot="1" x14ac:dyDescent="0.3">
      <c r="A1253" s="3" t="s">
        <v>321</v>
      </c>
      <c r="B1253" s="3" t="s">
        <v>655</v>
      </c>
      <c r="C1253" s="3">
        <v>429</v>
      </c>
      <c r="D1253" s="3" t="s">
        <v>99</v>
      </c>
      <c r="E1253" s="3">
        <v>83</v>
      </c>
      <c r="F1253" s="4">
        <v>91.3</v>
      </c>
      <c r="G1253" s="4">
        <v>0</v>
      </c>
      <c r="H1253" s="2" t="str">
        <f t="shared" si="21"/>
        <v>November</v>
      </c>
    </row>
    <row r="1254" spans="1:8" ht="29.25" thickBot="1" x14ac:dyDescent="0.3">
      <c r="A1254" s="3" t="s">
        <v>321</v>
      </c>
      <c r="B1254" s="3" t="s">
        <v>100</v>
      </c>
      <c r="C1254" s="3">
        <v>655</v>
      </c>
      <c r="D1254" s="3" t="s">
        <v>101</v>
      </c>
      <c r="E1254" s="3">
        <v>38</v>
      </c>
      <c r="F1254" s="4">
        <v>38</v>
      </c>
      <c r="G1254" s="4">
        <v>0</v>
      </c>
      <c r="H1254" s="2" t="str">
        <f t="shared" si="21"/>
        <v>November</v>
      </c>
    </row>
    <row r="1255" spans="1:8" ht="29.25" thickBot="1" x14ac:dyDescent="0.3">
      <c r="A1255" s="3" t="s">
        <v>321</v>
      </c>
      <c r="B1255" s="3" t="s">
        <v>100</v>
      </c>
      <c r="C1255" s="3">
        <v>165</v>
      </c>
      <c r="D1255" s="3" t="s">
        <v>445</v>
      </c>
      <c r="E1255" s="3">
        <v>3</v>
      </c>
      <c r="F1255" s="4">
        <v>5.97</v>
      </c>
      <c r="G1255" s="4">
        <v>0</v>
      </c>
      <c r="H1255" s="2" t="str">
        <f t="shared" si="21"/>
        <v>November</v>
      </c>
    </row>
    <row r="1256" spans="1:8" ht="29.25" thickBot="1" x14ac:dyDescent="0.3">
      <c r="A1256" s="3" t="s">
        <v>321</v>
      </c>
      <c r="B1256" s="3" t="s">
        <v>100</v>
      </c>
      <c r="C1256" s="3">
        <v>654</v>
      </c>
      <c r="D1256" s="3" t="s">
        <v>104</v>
      </c>
      <c r="E1256" s="3">
        <v>28</v>
      </c>
      <c r="F1256" s="4">
        <v>28</v>
      </c>
      <c r="G1256" s="4">
        <v>0</v>
      </c>
      <c r="H1256" s="2" t="str">
        <f t="shared" si="21"/>
        <v>November</v>
      </c>
    </row>
    <row r="1257" spans="1:8" ht="29.25" thickBot="1" x14ac:dyDescent="0.3">
      <c r="A1257" s="3" t="s">
        <v>321</v>
      </c>
      <c r="B1257" s="3" t="s">
        <v>100</v>
      </c>
      <c r="C1257" s="3">
        <v>651</v>
      </c>
      <c r="D1257" s="3" t="s">
        <v>105</v>
      </c>
      <c r="E1257" s="3">
        <v>47</v>
      </c>
      <c r="F1257" s="4">
        <v>4.7</v>
      </c>
      <c r="G1257" s="4">
        <v>0</v>
      </c>
      <c r="H1257" s="2" t="str">
        <f t="shared" si="21"/>
        <v>November</v>
      </c>
    </row>
    <row r="1258" spans="1:8" ht="29.25" thickBot="1" x14ac:dyDescent="0.3">
      <c r="A1258" s="3" t="s">
        <v>321</v>
      </c>
      <c r="B1258" s="3" t="s">
        <v>100</v>
      </c>
      <c r="C1258" s="3">
        <v>652</v>
      </c>
      <c r="D1258" s="3" t="s">
        <v>106</v>
      </c>
      <c r="E1258" s="3">
        <v>229</v>
      </c>
      <c r="F1258" s="4">
        <v>114.5</v>
      </c>
      <c r="G1258" s="4">
        <v>0</v>
      </c>
      <c r="H1258" s="2" t="str">
        <f t="shared" si="21"/>
        <v>November</v>
      </c>
    </row>
    <row r="1259" spans="1:8" ht="29.25" thickBot="1" x14ac:dyDescent="0.3">
      <c r="A1259" s="3" t="s">
        <v>321</v>
      </c>
      <c r="B1259" s="3" t="s">
        <v>100</v>
      </c>
      <c r="C1259" s="3">
        <v>154</v>
      </c>
      <c r="D1259" s="3" t="s">
        <v>446</v>
      </c>
      <c r="E1259" s="3">
        <v>2</v>
      </c>
      <c r="F1259" s="4">
        <v>3.78</v>
      </c>
      <c r="G1259" s="4">
        <v>0</v>
      </c>
      <c r="H1259" s="2" t="str">
        <f t="shared" si="21"/>
        <v>November</v>
      </c>
    </row>
    <row r="1260" spans="1:8" ht="29.25" thickBot="1" x14ac:dyDescent="0.3">
      <c r="A1260" s="3" t="s">
        <v>321</v>
      </c>
      <c r="B1260" s="3" t="s">
        <v>100</v>
      </c>
      <c r="C1260" s="3">
        <v>1908</v>
      </c>
      <c r="D1260" s="3" t="s">
        <v>107</v>
      </c>
      <c r="E1260" s="3">
        <v>49</v>
      </c>
      <c r="F1260" s="4">
        <v>78.400000000000006</v>
      </c>
      <c r="G1260" s="4">
        <v>0</v>
      </c>
      <c r="H1260" s="2" t="str">
        <f t="shared" si="21"/>
        <v>November</v>
      </c>
    </row>
    <row r="1261" spans="1:8" ht="29.25" thickBot="1" x14ac:dyDescent="0.3">
      <c r="A1261" s="3" t="s">
        <v>321</v>
      </c>
      <c r="B1261" s="3" t="s">
        <v>100</v>
      </c>
      <c r="C1261" s="3">
        <v>23895</v>
      </c>
      <c r="D1261" s="3" t="s">
        <v>306</v>
      </c>
      <c r="E1261" s="3">
        <v>232</v>
      </c>
      <c r="F1261" s="4">
        <v>104.4</v>
      </c>
      <c r="G1261" s="4">
        <v>0</v>
      </c>
      <c r="H1261" s="2" t="str">
        <f t="shared" si="21"/>
        <v>November</v>
      </c>
    </row>
    <row r="1262" spans="1:8" ht="29.25" thickBot="1" x14ac:dyDescent="0.3">
      <c r="A1262" s="3" t="s">
        <v>321</v>
      </c>
      <c r="B1262" s="3" t="s">
        <v>100</v>
      </c>
      <c r="C1262" s="3">
        <v>4225</v>
      </c>
      <c r="D1262" s="3" t="s">
        <v>108</v>
      </c>
      <c r="E1262" s="3">
        <v>154</v>
      </c>
      <c r="F1262" s="4">
        <v>69.3</v>
      </c>
      <c r="G1262" s="4">
        <v>0</v>
      </c>
      <c r="H1262" s="2" t="str">
        <f t="shared" si="21"/>
        <v>November</v>
      </c>
    </row>
    <row r="1263" spans="1:8" ht="29.25" thickBot="1" x14ac:dyDescent="0.3">
      <c r="A1263" s="3" t="s">
        <v>321</v>
      </c>
      <c r="B1263" s="3" t="s">
        <v>100</v>
      </c>
      <c r="C1263" s="3">
        <v>660</v>
      </c>
      <c r="D1263" s="3" t="s">
        <v>109</v>
      </c>
      <c r="E1263" s="3">
        <v>117</v>
      </c>
      <c r="F1263" s="4">
        <v>409.5</v>
      </c>
      <c r="G1263" s="4">
        <v>0</v>
      </c>
      <c r="H1263" s="2" t="str">
        <f t="shared" si="21"/>
        <v>November</v>
      </c>
    </row>
    <row r="1264" spans="1:8" ht="29.25" thickBot="1" x14ac:dyDescent="0.3">
      <c r="A1264" s="3" t="s">
        <v>321</v>
      </c>
      <c r="B1264" s="3" t="s">
        <v>100</v>
      </c>
      <c r="C1264" s="3">
        <v>48758</v>
      </c>
      <c r="D1264" s="3" t="s">
        <v>110</v>
      </c>
      <c r="E1264" s="3">
        <v>53</v>
      </c>
      <c r="F1264" s="4">
        <v>79.5</v>
      </c>
      <c r="G1264" s="4">
        <v>0</v>
      </c>
      <c r="H1264" s="2" t="str">
        <f t="shared" si="21"/>
        <v>November</v>
      </c>
    </row>
    <row r="1265" spans="1:8" ht="29.25" thickBot="1" x14ac:dyDescent="0.3">
      <c r="A1265" s="3" t="s">
        <v>321</v>
      </c>
      <c r="B1265" s="3" t="s">
        <v>659</v>
      </c>
      <c r="C1265" s="3">
        <v>94586</v>
      </c>
      <c r="D1265" s="3" t="s">
        <v>450</v>
      </c>
      <c r="E1265" s="3">
        <v>41</v>
      </c>
      <c r="F1265" s="4">
        <v>57.4</v>
      </c>
      <c r="G1265" s="4">
        <v>0</v>
      </c>
      <c r="H1265" s="2" t="str">
        <f t="shared" si="21"/>
        <v>November</v>
      </c>
    </row>
    <row r="1266" spans="1:8" ht="29.25" thickBot="1" x14ac:dyDescent="0.3">
      <c r="A1266" s="3" t="s">
        <v>321</v>
      </c>
      <c r="B1266" s="3" t="s">
        <v>659</v>
      </c>
      <c r="C1266" s="3">
        <v>1.25</v>
      </c>
      <c r="D1266" s="3" t="s">
        <v>111</v>
      </c>
      <c r="E1266" s="3">
        <v>13</v>
      </c>
      <c r="F1266" s="4">
        <v>16.25</v>
      </c>
      <c r="G1266" s="4">
        <v>0</v>
      </c>
      <c r="H1266" s="2" t="str">
        <f t="shared" si="21"/>
        <v>November</v>
      </c>
    </row>
    <row r="1267" spans="1:8" ht="29.25" thickBot="1" x14ac:dyDescent="0.3">
      <c r="A1267" s="3" t="s">
        <v>321</v>
      </c>
      <c r="B1267" s="3" t="s">
        <v>659</v>
      </c>
      <c r="C1267" s="3">
        <v>147</v>
      </c>
      <c r="D1267" s="3" t="s">
        <v>112</v>
      </c>
      <c r="E1267" s="3">
        <v>29</v>
      </c>
      <c r="F1267" s="4">
        <v>36.25</v>
      </c>
      <c r="G1267" s="4">
        <v>0</v>
      </c>
      <c r="H1267" s="2" t="str">
        <f t="shared" si="21"/>
        <v>November</v>
      </c>
    </row>
    <row r="1268" spans="1:8" ht="29.25" thickBot="1" x14ac:dyDescent="0.3">
      <c r="A1268" s="3" t="s">
        <v>321</v>
      </c>
      <c r="B1268" s="3" t="s">
        <v>659</v>
      </c>
      <c r="C1268" s="3">
        <v>144</v>
      </c>
      <c r="D1268" s="3" t="s">
        <v>113</v>
      </c>
      <c r="E1268" s="3">
        <v>21</v>
      </c>
      <c r="F1268" s="4">
        <v>26.25</v>
      </c>
      <c r="G1268" s="4">
        <v>0</v>
      </c>
      <c r="H1268" s="2" t="str">
        <f t="shared" si="21"/>
        <v>November</v>
      </c>
    </row>
    <row r="1269" spans="1:8" ht="29.25" thickBot="1" x14ac:dyDescent="0.3">
      <c r="A1269" s="3" t="s">
        <v>321</v>
      </c>
      <c r="B1269" s="3" t="s">
        <v>659</v>
      </c>
      <c r="C1269" s="3">
        <v>146</v>
      </c>
      <c r="D1269" s="3" t="s">
        <v>114</v>
      </c>
      <c r="E1269" s="3">
        <v>22</v>
      </c>
      <c r="F1269" s="4">
        <v>27.5</v>
      </c>
      <c r="G1269" s="4">
        <v>0</v>
      </c>
      <c r="H1269" s="2" t="str">
        <f t="shared" si="21"/>
        <v>November</v>
      </c>
    </row>
    <row r="1270" spans="1:8" ht="29.25" thickBot="1" x14ac:dyDescent="0.3">
      <c r="A1270" s="3" t="s">
        <v>321</v>
      </c>
      <c r="B1270" s="3" t="s">
        <v>659</v>
      </c>
      <c r="C1270" s="3">
        <v>145</v>
      </c>
      <c r="D1270" s="3" t="s">
        <v>115</v>
      </c>
      <c r="E1270" s="3">
        <v>38</v>
      </c>
      <c r="F1270" s="4">
        <v>47.5</v>
      </c>
      <c r="G1270" s="4">
        <v>0</v>
      </c>
      <c r="H1270" s="2" t="str">
        <f t="shared" si="21"/>
        <v>November</v>
      </c>
    </row>
    <row r="1271" spans="1:8" ht="29.25" thickBot="1" x14ac:dyDescent="0.3">
      <c r="A1271" s="3" t="s">
        <v>321</v>
      </c>
      <c r="B1271" s="3" t="s">
        <v>659</v>
      </c>
      <c r="C1271" s="3">
        <v>1187</v>
      </c>
      <c r="D1271" s="3" t="s">
        <v>116</v>
      </c>
      <c r="E1271" s="3">
        <v>55</v>
      </c>
      <c r="F1271" s="4">
        <v>121</v>
      </c>
      <c r="G1271" s="4">
        <v>11.52</v>
      </c>
      <c r="H1271" s="2" t="str">
        <f t="shared" si="21"/>
        <v>November</v>
      </c>
    </row>
    <row r="1272" spans="1:8" ht="43.5" thickBot="1" x14ac:dyDescent="0.3">
      <c r="A1272" s="3" t="s">
        <v>321</v>
      </c>
      <c r="B1272" s="3" t="s">
        <v>659</v>
      </c>
      <c r="C1272" s="3">
        <v>133</v>
      </c>
      <c r="D1272" s="3" t="s">
        <v>117</v>
      </c>
      <c r="E1272" s="3">
        <v>20</v>
      </c>
      <c r="F1272" s="4">
        <v>35</v>
      </c>
      <c r="G1272" s="4">
        <v>0</v>
      </c>
      <c r="H1272" s="2" t="str">
        <f t="shared" si="21"/>
        <v>November</v>
      </c>
    </row>
    <row r="1273" spans="1:8" ht="43.5" thickBot="1" x14ac:dyDescent="0.3">
      <c r="A1273" s="3" t="s">
        <v>321</v>
      </c>
      <c r="B1273" s="3" t="s">
        <v>659</v>
      </c>
      <c r="C1273" s="3">
        <v>404</v>
      </c>
      <c r="D1273" s="3" t="s">
        <v>118</v>
      </c>
      <c r="E1273" s="3">
        <v>49</v>
      </c>
      <c r="F1273" s="4">
        <v>85.75</v>
      </c>
      <c r="G1273" s="4">
        <v>0</v>
      </c>
      <c r="H1273" s="2" t="str">
        <f t="shared" si="21"/>
        <v>November</v>
      </c>
    </row>
    <row r="1274" spans="1:8" ht="29.25" thickBot="1" x14ac:dyDescent="0.3">
      <c r="A1274" s="3" t="s">
        <v>321</v>
      </c>
      <c r="B1274" s="3" t="s">
        <v>659</v>
      </c>
      <c r="C1274" s="3">
        <v>118</v>
      </c>
      <c r="D1274" s="3" t="s">
        <v>119</v>
      </c>
      <c r="E1274" s="3">
        <v>38</v>
      </c>
      <c r="F1274" s="4">
        <v>66.5</v>
      </c>
      <c r="G1274" s="4">
        <v>0</v>
      </c>
      <c r="H1274" s="2" t="str">
        <f t="shared" si="21"/>
        <v>November</v>
      </c>
    </row>
    <row r="1275" spans="1:8" ht="43.5" thickBot="1" x14ac:dyDescent="0.3">
      <c r="A1275" s="3" t="s">
        <v>321</v>
      </c>
      <c r="B1275" s="3" t="s">
        <v>659</v>
      </c>
      <c r="C1275" s="3">
        <v>2635</v>
      </c>
      <c r="D1275" s="3" t="s">
        <v>253</v>
      </c>
      <c r="E1275" s="3">
        <v>21</v>
      </c>
      <c r="F1275" s="4">
        <v>36.75</v>
      </c>
      <c r="G1275" s="4">
        <v>0</v>
      </c>
      <c r="H1275" s="2" t="str">
        <f t="shared" si="21"/>
        <v>November</v>
      </c>
    </row>
    <row r="1276" spans="1:8" ht="29.25" thickBot="1" x14ac:dyDescent="0.3">
      <c r="A1276" s="3" t="s">
        <v>321</v>
      </c>
      <c r="B1276" s="3" t="s">
        <v>659</v>
      </c>
      <c r="C1276" s="3">
        <v>4560</v>
      </c>
      <c r="D1276" s="3" t="s">
        <v>120</v>
      </c>
      <c r="E1276" s="3">
        <v>30</v>
      </c>
      <c r="F1276" s="4">
        <v>52.5</v>
      </c>
      <c r="G1276" s="4">
        <v>0</v>
      </c>
      <c r="H1276" s="2" t="str">
        <f t="shared" si="21"/>
        <v>November</v>
      </c>
    </row>
    <row r="1277" spans="1:8" ht="29.25" thickBot="1" x14ac:dyDescent="0.3">
      <c r="A1277" s="3" t="s">
        <v>321</v>
      </c>
      <c r="B1277" s="3" t="s">
        <v>659</v>
      </c>
      <c r="C1277" s="3">
        <v>4895</v>
      </c>
      <c r="D1277" s="3" t="s">
        <v>121</v>
      </c>
      <c r="E1277" s="3">
        <v>40</v>
      </c>
      <c r="F1277" s="4">
        <v>70</v>
      </c>
      <c r="G1277" s="4">
        <v>0</v>
      </c>
      <c r="H1277" s="2" t="str">
        <f t="shared" si="21"/>
        <v>November</v>
      </c>
    </row>
    <row r="1278" spans="1:8" ht="29.25" thickBot="1" x14ac:dyDescent="0.3">
      <c r="A1278" s="3" t="s">
        <v>321</v>
      </c>
      <c r="B1278" s="3" t="s">
        <v>659</v>
      </c>
      <c r="C1278" s="3">
        <v>3789</v>
      </c>
      <c r="D1278" s="3" t="s">
        <v>122</v>
      </c>
      <c r="E1278" s="3">
        <v>54</v>
      </c>
      <c r="F1278" s="4">
        <v>118.26</v>
      </c>
      <c r="G1278" s="4">
        <v>0</v>
      </c>
      <c r="H1278" s="2" t="str">
        <f t="shared" si="21"/>
        <v>November</v>
      </c>
    </row>
    <row r="1279" spans="1:8" ht="29.25" thickBot="1" x14ac:dyDescent="0.3">
      <c r="A1279" s="3" t="s">
        <v>321</v>
      </c>
      <c r="B1279" s="3" t="s">
        <v>659</v>
      </c>
      <c r="C1279" s="3">
        <v>8978</v>
      </c>
      <c r="D1279" s="3" t="s">
        <v>124</v>
      </c>
      <c r="E1279" s="3">
        <v>37</v>
      </c>
      <c r="F1279" s="4">
        <v>81.03</v>
      </c>
      <c r="G1279" s="4">
        <v>0</v>
      </c>
      <c r="H1279" s="2" t="str">
        <f t="shared" si="21"/>
        <v>November</v>
      </c>
    </row>
    <row r="1280" spans="1:8" ht="29.25" thickBot="1" x14ac:dyDescent="0.3">
      <c r="A1280" s="3" t="s">
        <v>321</v>
      </c>
      <c r="B1280" s="3" t="s">
        <v>659</v>
      </c>
      <c r="C1280" s="3">
        <v>215</v>
      </c>
      <c r="D1280" s="3" t="s">
        <v>307</v>
      </c>
      <c r="E1280" s="3">
        <v>43</v>
      </c>
      <c r="F1280" s="4">
        <v>47.3</v>
      </c>
      <c r="G1280" s="4">
        <v>0</v>
      </c>
      <c r="H1280" s="2" t="str">
        <f t="shared" si="21"/>
        <v>November</v>
      </c>
    </row>
    <row r="1281" spans="1:8" ht="29.25" thickBot="1" x14ac:dyDescent="0.3">
      <c r="A1281" s="3" t="s">
        <v>321</v>
      </c>
      <c r="B1281" s="3" t="s">
        <v>659</v>
      </c>
      <c r="C1281" s="3">
        <v>64335</v>
      </c>
      <c r="D1281" s="3" t="s">
        <v>126</v>
      </c>
      <c r="E1281" s="3">
        <v>37</v>
      </c>
      <c r="F1281" s="4">
        <v>40.700000000000003</v>
      </c>
      <c r="G1281" s="4">
        <v>3.75</v>
      </c>
      <c r="H1281" s="2" t="str">
        <f t="shared" si="21"/>
        <v>November</v>
      </c>
    </row>
    <row r="1282" spans="1:8" ht="29.25" thickBot="1" x14ac:dyDescent="0.3">
      <c r="A1282" s="3" t="s">
        <v>321</v>
      </c>
      <c r="B1282" s="3" t="s">
        <v>659</v>
      </c>
      <c r="C1282" s="3">
        <v>217</v>
      </c>
      <c r="D1282" s="3" t="s">
        <v>289</v>
      </c>
      <c r="E1282" s="3">
        <v>94</v>
      </c>
      <c r="F1282" s="4">
        <v>103.4</v>
      </c>
      <c r="G1282" s="4">
        <v>0</v>
      </c>
      <c r="H1282" s="2" t="str">
        <f t="shared" si="21"/>
        <v>November</v>
      </c>
    </row>
    <row r="1283" spans="1:8" ht="29.25" thickBot="1" x14ac:dyDescent="0.3">
      <c r="A1283" s="3" t="s">
        <v>321</v>
      </c>
      <c r="B1283" s="3" t="s">
        <v>659</v>
      </c>
      <c r="C1283" s="3">
        <v>140</v>
      </c>
      <c r="D1283" s="3" t="s">
        <v>308</v>
      </c>
      <c r="E1283" s="3">
        <v>127</v>
      </c>
      <c r="F1283" s="4">
        <v>139.69999999999999</v>
      </c>
      <c r="G1283" s="4">
        <v>0</v>
      </c>
      <c r="H1283" s="2" t="str">
        <f t="shared" si="21"/>
        <v>November</v>
      </c>
    </row>
    <row r="1284" spans="1:8" ht="29.25" thickBot="1" x14ac:dyDescent="0.3">
      <c r="A1284" s="3" t="s">
        <v>321</v>
      </c>
      <c r="B1284" s="3" t="s">
        <v>659</v>
      </c>
      <c r="C1284" s="3">
        <v>1221</v>
      </c>
      <c r="D1284" s="3" t="s">
        <v>260</v>
      </c>
      <c r="E1284" s="3">
        <v>28</v>
      </c>
      <c r="F1284" s="4">
        <v>42</v>
      </c>
      <c r="G1284" s="4">
        <v>3.95</v>
      </c>
      <c r="H1284" s="2" t="str">
        <f t="shared" si="21"/>
        <v>November</v>
      </c>
    </row>
    <row r="1285" spans="1:8" ht="29.25" thickBot="1" x14ac:dyDescent="0.3">
      <c r="A1285" s="3" t="s">
        <v>321</v>
      </c>
      <c r="B1285" s="3" t="s">
        <v>659</v>
      </c>
      <c r="C1285" s="3">
        <v>75877</v>
      </c>
      <c r="D1285" s="3" t="s">
        <v>127</v>
      </c>
      <c r="E1285" s="3">
        <v>12</v>
      </c>
      <c r="F1285" s="4">
        <v>21</v>
      </c>
      <c r="G1285" s="4">
        <v>0</v>
      </c>
      <c r="H1285" s="2" t="str">
        <f t="shared" si="21"/>
        <v>November</v>
      </c>
    </row>
    <row r="1286" spans="1:8" ht="29.25" thickBot="1" x14ac:dyDescent="0.3">
      <c r="A1286" s="3" t="s">
        <v>321</v>
      </c>
      <c r="B1286" s="3" t="s">
        <v>659</v>
      </c>
      <c r="C1286" s="3">
        <v>46525</v>
      </c>
      <c r="D1286" s="3" t="s">
        <v>128</v>
      </c>
      <c r="E1286" s="3">
        <v>29</v>
      </c>
      <c r="F1286" s="4">
        <v>50.75</v>
      </c>
      <c r="G1286" s="4">
        <v>0</v>
      </c>
      <c r="H1286" s="2" t="str">
        <f t="shared" si="21"/>
        <v>November</v>
      </c>
    </row>
    <row r="1287" spans="1:8" ht="29.25" thickBot="1" x14ac:dyDescent="0.3">
      <c r="A1287" s="3" t="s">
        <v>321</v>
      </c>
      <c r="B1287" s="3" t="s">
        <v>659</v>
      </c>
      <c r="C1287" s="3">
        <v>3940</v>
      </c>
      <c r="D1287" s="3" t="s">
        <v>129</v>
      </c>
      <c r="E1287" s="3">
        <v>25</v>
      </c>
      <c r="F1287" s="4">
        <v>43.75</v>
      </c>
      <c r="G1287" s="4">
        <v>0</v>
      </c>
      <c r="H1287" s="2" t="str">
        <f t="shared" si="21"/>
        <v>November</v>
      </c>
    </row>
    <row r="1288" spans="1:8" ht="29.25" thickBot="1" x14ac:dyDescent="0.3">
      <c r="A1288" s="3" t="s">
        <v>321</v>
      </c>
      <c r="B1288" s="3" t="s">
        <v>659</v>
      </c>
      <c r="C1288" s="3">
        <v>37583</v>
      </c>
      <c r="D1288" s="3" t="s">
        <v>268</v>
      </c>
      <c r="E1288" s="3">
        <v>30</v>
      </c>
      <c r="F1288" s="4">
        <v>52.5</v>
      </c>
      <c r="G1288" s="4">
        <v>0</v>
      </c>
      <c r="H1288" s="2" t="str">
        <f t="shared" si="21"/>
        <v>November</v>
      </c>
    </row>
    <row r="1289" spans="1:8" ht="29.25" thickBot="1" x14ac:dyDescent="0.3">
      <c r="A1289" s="3" t="s">
        <v>321</v>
      </c>
      <c r="B1289" s="3" t="s">
        <v>659</v>
      </c>
      <c r="C1289" s="3">
        <v>3874846</v>
      </c>
      <c r="D1289" s="3" t="s">
        <v>130</v>
      </c>
      <c r="E1289" s="3">
        <v>36</v>
      </c>
      <c r="F1289" s="4">
        <v>72</v>
      </c>
      <c r="G1289" s="4">
        <v>0</v>
      </c>
      <c r="H1289" s="2" t="str">
        <f t="shared" si="21"/>
        <v>November</v>
      </c>
    </row>
    <row r="1290" spans="1:8" ht="29.25" thickBot="1" x14ac:dyDescent="0.3">
      <c r="A1290" s="3" t="s">
        <v>321</v>
      </c>
      <c r="B1290" s="3" t="s">
        <v>659</v>
      </c>
      <c r="C1290" s="3">
        <v>583294</v>
      </c>
      <c r="D1290" s="3" t="s">
        <v>131</v>
      </c>
      <c r="E1290" s="3">
        <v>45</v>
      </c>
      <c r="F1290" s="4">
        <v>78.75</v>
      </c>
      <c r="G1290" s="4">
        <v>0</v>
      </c>
      <c r="H1290" s="2" t="str">
        <f t="shared" si="21"/>
        <v>November</v>
      </c>
    </row>
    <row r="1291" spans="1:8" ht="29.25" thickBot="1" x14ac:dyDescent="0.3">
      <c r="A1291" s="3" t="s">
        <v>321</v>
      </c>
      <c r="B1291" s="3" t="s">
        <v>659</v>
      </c>
      <c r="C1291" s="3">
        <v>54899</v>
      </c>
      <c r="D1291" s="3" t="s">
        <v>132</v>
      </c>
      <c r="E1291" s="3">
        <v>45</v>
      </c>
      <c r="F1291" s="4">
        <v>78.75</v>
      </c>
      <c r="G1291" s="4">
        <v>0</v>
      </c>
      <c r="H1291" s="2" t="str">
        <f t="shared" si="21"/>
        <v>November</v>
      </c>
    </row>
    <row r="1292" spans="1:8" ht="29.25" thickBot="1" x14ac:dyDescent="0.3">
      <c r="A1292" s="3" t="s">
        <v>321</v>
      </c>
      <c r="B1292" s="3" t="s">
        <v>659</v>
      </c>
      <c r="C1292" s="3">
        <v>137</v>
      </c>
      <c r="D1292" s="3" t="s">
        <v>133</v>
      </c>
      <c r="E1292" s="3">
        <v>106</v>
      </c>
      <c r="F1292" s="4">
        <v>116.6</v>
      </c>
      <c r="G1292" s="4">
        <v>0</v>
      </c>
      <c r="H1292" s="2" t="str">
        <f t="shared" si="21"/>
        <v>November</v>
      </c>
    </row>
    <row r="1293" spans="1:8" ht="29.25" thickBot="1" x14ac:dyDescent="0.3">
      <c r="A1293" s="3" t="s">
        <v>321</v>
      </c>
      <c r="B1293" s="3" t="s">
        <v>659</v>
      </c>
      <c r="C1293" s="3">
        <v>3874851</v>
      </c>
      <c r="D1293" s="3" t="s">
        <v>134</v>
      </c>
      <c r="E1293" s="3">
        <v>89</v>
      </c>
      <c r="F1293" s="4">
        <v>97.9</v>
      </c>
      <c r="G1293" s="4">
        <v>0</v>
      </c>
      <c r="H1293" s="2" t="str">
        <f t="shared" si="21"/>
        <v>November</v>
      </c>
    </row>
    <row r="1294" spans="1:8" ht="29.25" thickBot="1" x14ac:dyDescent="0.3">
      <c r="A1294" s="3" t="s">
        <v>321</v>
      </c>
      <c r="B1294" s="3" t="s">
        <v>659</v>
      </c>
      <c r="C1294" s="3">
        <v>32198</v>
      </c>
      <c r="D1294" s="3" t="s">
        <v>135</v>
      </c>
      <c r="E1294" s="3">
        <v>79</v>
      </c>
      <c r="F1294" s="4">
        <v>86.9</v>
      </c>
      <c r="G1294" s="4">
        <v>0</v>
      </c>
      <c r="H1294" s="2" t="str">
        <f t="shared" si="21"/>
        <v>November</v>
      </c>
    </row>
    <row r="1295" spans="1:8" ht="29.25" thickBot="1" x14ac:dyDescent="0.3">
      <c r="A1295" s="3" t="s">
        <v>321</v>
      </c>
      <c r="B1295" s="3" t="s">
        <v>659</v>
      </c>
      <c r="C1295" s="3">
        <v>56444</v>
      </c>
      <c r="D1295" s="3" t="s">
        <v>136</v>
      </c>
      <c r="E1295" s="3">
        <v>83</v>
      </c>
      <c r="F1295" s="4">
        <v>91.3</v>
      </c>
      <c r="G1295" s="4">
        <v>0</v>
      </c>
      <c r="H1295" s="2" t="str">
        <f t="shared" si="21"/>
        <v>November</v>
      </c>
    </row>
    <row r="1296" spans="1:8" ht="43.5" thickBot="1" x14ac:dyDescent="0.3">
      <c r="A1296" s="3" t="s">
        <v>321</v>
      </c>
      <c r="B1296" s="3" t="s">
        <v>659</v>
      </c>
      <c r="C1296" s="3">
        <v>230</v>
      </c>
      <c r="D1296" s="3" t="s">
        <v>137</v>
      </c>
      <c r="E1296" s="3">
        <v>60</v>
      </c>
      <c r="F1296" s="4">
        <v>90</v>
      </c>
      <c r="G1296" s="4">
        <v>0</v>
      </c>
      <c r="H1296" s="2" t="str">
        <f t="shared" si="21"/>
        <v>November</v>
      </c>
    </row>
    <row r="1297" spans="1:8" ht="43.5" thickBot="1" x14ac:dyDescent="0.3">
      <c r="A1297" s="3" t="s">
        <v>321</v>
      </c>
      <c r="B1297" s="3" t="s">
        <v>659</v>
      </c>
      <c r="C1297" s="3">
        <v>8448</v>
      </c>
      <c r="D1297" s="3" t="s">
        <v>138</v>
      </c>
      <c r="E1297" s="3">
        <v>31</v>
      </c>
      <c r="F1297" s="4">
        <v>46.5</v>
      </c>
      <c r="G1297" s="4">
        <v>4.3499999999999996</v>
      </c>
      <c r="H1297" s="2" t="str">
        <f t="shared" si="21"/>
        <v>November</v>
      </c>
    </row>
    <row r="1298" spans="1:8" ht="29.25" thickBot="1" x14ac:dyDescent="0.3">
      <c r="A1298" s="3" t="s">
        <v>321</v>
      </c>
      <c r="B1298" s="3" t="s">
        <v>659</v>
      </c>
      <c r="C1298" s="3">
        <v>276</v>
      </c>
      <c r="D1298" s="3" t="s">
        <v>139</v>
      </c>
      <c r="E1298" s="3">
        <v>61</v>
      </c>
      <c r="F1298" s="4">
        <v>91.5</v>
      </c>
      <c r="G1298" s="4">
        <v>8.5399999999999991</v>
      </c>
      <c r="H1298" s="2" t="str">
        <f t="shared" si="21"/>
        <v>November</v>
      </c>
    </row>
    <row r="1299" spans="1:8" ht="29.25" thickBot="1" x14ac:dyDescent="0.3">
      <c r="A1299" s="3" t="s">
        <v>321</v>
      </c>
      <c r="B1299" s="3" t="s">
        <v>659</v>
      </c>
      <c r="C1299" s="3">
        <v>295</v>
      </c>
      <c r="D1299" s="3" t="s">
        <v>140</v>
      </c>
      <c r="E1299" s="3">
        <v>25</v>
      </c>
      <c r="F1299" s="4">
        <v>67.5</v>
      </c>
      <c r="G1299" s="4">
        <v>0</v>
      </c>
      <c r="H1299" s="2" t="str">
        <f t="shared" ref="H1299:H1362" si="22">"November"</f>
        <v>November</v>
      </c>
    </row>
    <row r="1300" spans="1:8" ht="29.25" thickBot="1" x14ac:dyDescent="0.3">
      <c r="A1300" s="3" t="s">
        <v>321</v>
      </c>
      <c r="B1300" s="3" t="s">
        <v>659</v>
      </c>
      <c r="C1300" s="3">
        <v>285</v>
      </c>
      <c r="D1300" s="3" t="s">
        <v>141</v>
      </c>
      <c r="E1300" s="3">
        <v>25</v>
      </c>
      <c r="F1300" s="4">
        <v>67.5</v>
      </c>
      <c r="G1300" s="4">
        <v>0</v>
      </c>
      <c r="H1300" s="2" t="str">
        <f t="shared" si="22"/>
        <v>November</v>
      </c>
    </row>
    <row r="1301" spans="1:8" ht="29.25" thickBot="1" x14ac:dyDescent="0.3">
      <c r="A1301" s="3" t="s">
        <v>321</v>
      </c>
      <c r="B1301" s="3" t="s">
        <v>659</v>
      </c>
      <c r="C1301" s="3">
        <v>265</v>
      </c>
      <c r="D1301" s="3" t="s">
        <v>142</v>
      </c>
      <c r="E1301" s="3">
        <v>62</v>
      </c>
      <c r="F1301" s="4">
        <v>167.4</v>
      </c>
      <c r="G1301" s="4">
        <v>0</v>
      </c>
      <c r="H1301" s="2" t="str">
        <f t="shared" si="22"/>
        <v>November</v>
      </c>
    </row>
    <row r="1302" spans="1:8" ht="29.25" thickBot="1" x14ac:dyDescent="0.3">
      <c r="A1302" s="3" t="s">
        <v>321</v>
      </c>
      <c r="B1302" s="3" t="s">
        <v>659</v>
      </c>
      <c r="C1302" s="3">
        <v>51251</v>
      </c>
      <c r="D1302" s="3" t="s">
        <v>144</v>
      </c>
      <c r="E1302" s="3">
        <v>48</v>
      </c>
      <c r="F1302" s="4">
        <v>84</v>
      </c>
      <c r="G1302" s="4">
        <v>0</v>
      </c>
      <c r="H1302" s="2" t="str">
        <f t="shared" si="22"/>
        <v>November</v>
      </c>
    </row>
    <row r="1303" spans="1:8" ht="29.25" thickBot="1" x14ac:dyDescent="0.3">
      <c r="A1303" s="3" t="s">
        <v>321</v>
      </c>
      <c r="B1303" s="3" t="s">
        <v>659</v>
      </c>
      <c r="C1303" s="3">
        <v>9246</v>
      </c>
      <c r="D1303" s="3" t="s">
        <v>496</v>
      </c>
      <c r="E1303" s="3">
        <v>9</v>
      </c>
      <c r="F1303" s="4">
        <v>15.75</v>
      </c>
      <c r="G1303" s="4">
        <v>0</v>
      </c>
      <c r="H1303" s="2" t="str">
        <f t="shared" si="22"/>
        <v>November</v>
      </c>
    </row>
    <row r="1304" spans="1:8" ht="29.25" thickBot="1" x14ac:dyDescent="0.3">
      <c r="A1304" s="3" t="s">
        <v>321</v>
      </c>
      <c r="B1304" s="3" t="s">
        <v>659</v>
      </c>
      <c r="C1304" s="3">
        <v>1130</v>
      </c>
      <c r="D1304" s="3" t="s">
        <v>145</v>
      </c>
      <c r="E1304" s="3">
        <v>16</v>
      </c>
      <c r="F1304" s="4">
        <v>28</v>
      </c>
      <c r="G1304" s="4">
        <v>0</v>
      </c>
      <c r="H1304" s="2" t="str">
        <f t="shared" si="22"/>
        <v>November</v>
      </c>
    </row>
    <row r="1305" spans="1:8" ht="29.25" thickBot="1" x14ac:dyDescent="0.3">
      <c r="A1305" s="3" t="s">
        <v>321</v>
      </c>
      <c r="B1305" s="3" t="s">
        <v>659</v>
      </c>
      <c r="C1305" s="3">
        <v>93</v>
      </c>
      <c r="D1305" s="3" t="s">
        <v>147</v>
      </c>
      <c r="E1305" s="3">
        <v>36</v>
      </c>
      <c r="F1305" s="4">
        <v>19.98</v>
      </c>
      <c r="G1305" s="4">
        <v>0</v>
      </c>
      <c r="H1305" s="2" t="str">
        <f t="shared" si="22"/>
        <v>November</v>
      </c>
    </row>
    <row r="1306" spans="1:8" ht="29.25" thickBot="1" x14ac:dyDescent="0.3">
      <c r="A1306" s="3" t="s">
        <v>321</v>
      </c>
      <c r="B1306" s="3" t="s">
        <v>659</v>
      </c>
      <c r="C1306" s="3">
        <v>2</v>
      </c>
      <c r="D1306" s="3" t="s">
        <v>148</v>
      </c>
      <c r="E1306" s="3">
        <v>65</v>
      </c>
      <c r="F1306" s="4">
        <v>42.04</v>
      </c>
      <c r="G1306" s="4">
        <v>0</v>
      </c>
      <c r="H1306" s="2" t="str">
        <f t="shared" si="22"/>
        <v>November</v>
      </c>
    </row>
    <row r="1307" spans="1:8" ht="43.5" thickBot="1" x14ac:dyDescent="0.3">
      <c r="A1307" s="3" t="s">
        <v>321</v>
      </c>
      <c r="B1307" s="3" t="s">
        <v>659</v>
      </c>
      <c r="C1307" s="3">
        <v>40</v>
      </c>
      <c r="D1307" s="3" t="s">
        <v>149</v>
      </c>
      <c r="E1307" s="3">
        <v>88</v>
      </c>
      <c r="F1307" s="4">
        <v>55.52</v>
      </c>
      <c r="G1307" s="4">
        <v>0</v>
      </c>
      <c r="H1307" s="2" t="str">
        <f t="shared" si="22"/>
        <v>November</v>
      </c>
    </row>
    <row r="1308" spans="1:8" ht="29.25" thickBot="1" x14ac:dyDescent="0.3">
      <c r="A1308" s="3" t="s">
        <v>321</v>
      </c>
      <c r="B1308" s="3" t="s">
        <v>659</v>
      </c>
      <c r="C1308" s="3">
        <v>418</v>
      </c>
      <c r="D1308" s="3" t="s">
        <v>150</v>
      </c>
      <c r="E1308" s="3">
        <v>33</v>
      </c>
      <c r="F1308" s="4">
        <v>18.75</v>
      </c>
      <c r="G1308" s="4">
        <v>0</v>
      </c>
      <c r="H1308" s="2" t="str">
        <f t="shared" si="22"/>
        <v>November</v>
      </c>
    </row>
    <row r="1309" spans="1:8" ht="29.25" thickBot="1" x14ac:dyDescent="0.3">
      <c r="A1309" s="3" t="s">
        <v>321</v>
      </c>
      <c r="B1309" s="3" t="s">
        <v>659</v>
      </c>
      <c r="C1309" s="3">
        <v>236</v>
      </c>
      <c r="D1309" s="3" t="s">
        <v>151</v>
      </c>
      <c r="E1309" s="3">
        <v>31</v>
      </c>
      <c r="F1309" s="4">
        <v>34.1</v>
      </c>
      <c r="G1309" s="4">
        <v>0</v>
      </c>
      <c r="H1309" s="2" t="str">
        <f t="shared" si="22"/>
        <v>November</v>
      </c>
    </row>
    <row r="1310" spans="1:8" ht="29.25" thickBot="1" x14ac:dyDescent="0.3">
      <c r="A1310" s="3" t="s">
        <v>321</v>
      </c>
      <c r="B1310" s="3" t="s">
        <v>659</v>
      </c>
      <c r="C1310" s="3">
        <v>23444</v>
      </c>
      <c r="D1310" s="3" t="s">
        <v>152</v>
      </c>
      <c r="E1310" s="3">
        <v>30</v>
      </c>
      <c r="F1310" s="4">
        <v>33</v>
      </c>
      <c r="G1310" s="4">
        <v>0</v>
      </c>
      <c r="H1310" s="2" t="str">
        <f t="shared" si="22"/>
        <v>November</v>
      </c>
    </row>
    <row r="1311" spans="1:8" ht="29.25" thickBot="1" x14ac:dyDescent="0.3">
      <c r="A1311" s="3" t="s">
        <v>321</v>
      </c>
      <c r="B1311" s="3" t="s">
        <v>659</v>
      </c>
      <c r="C1311" s="3">
        <v>263</v>
      </c>
      <c r="D1311" s="3" t="s">
        <v>255</v>
      </c>
      <c r="E1311" s="3">
        <v>15</v>
      </c>
      <c r="F1311" s="4">
        <v>16.5</v>
      </c>
      <c r="G1311" s="4">
        <v>0</v>
      </c>
      <c r="H1311" s="2" t="str">
        <f t="shared" si="22"/>
        <v>November</v>
      </c>
    </row>
    <row r="1312" spans="1:8" ht="43.5" thickBot="1" x14ac:dyDescent="0.3">
      <c r="A1312" s="3" t="s">
        <v>321</v>
      </c>
      <c r="B1312" s="3" t="s">
        <v>659</v>
      </c>
      <c r="C1312" s="3">
        <v>2434</v>
      </c>
      <c r="D1312" s="3" t="s">
        <v>153</v>
      </c>
      <c r="E1312" s="3">
        <v>59</v>
      </c>
      <c r="F1312" s="4">
        <v>64.900000000000006</v>
      </c>
      <c r="G1312" s="4">
        <v>0</v>
      </c>
      <c r="H1312" s="2" t="str">
        <f t="shared" si="22"/>
        <v>November</v>
      </c>
    </row>
    <row r="1313" spans="1:8" ht="29.25" thickBot="1" x14ac:dyDescent="0.3">
      <c r="A1313" s="3" t="s">
        <v>321</v>
      </c>
      <c r="B1313" s="3" t="s">
        <v>659</v>
      </c>
      <c r="C1313" s="3">
        <v>240</v>
      </c>
      <c r="D1313" s="3" t="s">
        <v>154</v>
      </c>
      <c r="E1313" s="3">
        <v>49</v>
      </c>
      <c r="F1313" s="4">
        <v>53.9</v>
      </c>
      <c r="G1313" s="4">
        <v>0</v>
      </c>
      <c r="H1313" s="2" t="str">
        <f t="shared" si="22"/>
        <v>November</v>
      </c>
    </row>
    <row r="1314" spans="1:8" ht="29.25" thickBot="1" x14ac:dyDescent="0.3">
      <c r="A1314" s="3" t="s">
        <v>321</v>
      </c>
      <c r="B1314" s="3" t="s">
        <v>659</v>
      </c>
      <c r="C1314" s="3">
        <v>1185</v>
      </c>
      <c r="D1314" s="3" t="s">
        <v>155</v>
      </c>
      <c r="E1314" s="3">
        <v>41</v>
      </c>
      <c r="F1314" s="4">
        <v>45.1</v>
      </c>
      <c r="G1314" s="4">
        <v>4.21</v>
      </c>
      <c r="H1314" s="2" t="str">
        <f t="shared" si="22"/>
        <v>November</v>
      </c>
    </row>
    <row r="1315" spans="1:8" ht="43.5" thickBot="1" x14ac:dyDescent="0.3">
      <c r="A1315" s="3" t="s">
        <v>321</v>
      </c>
      <c r="B1315" s="3" t="s">
        <v>659</v>
      </c>
      <c r="C1315" s="3">
        <v>258</v>
      </c>
      <c r="D1315" s="3" t="s">
        <v>516</v>
      </c>
      <c r="E1315" s="3">
        <v>1</v>
      </c>
      <c r="F1315" s="4">
        <v>2.85</v>
      </c>
      <c r="G1315" s="4">
        <v>0</v>
      </c>
      <c r="H1315" s="2" t="str">
        <f t="shared" si="22"/>
        <v>November</v>
      </c>
    </row>
    <row r="1316" spans="1:8" ht="29.25" thickBot="1" x14ac:dyDescent="0.3">
      <c r="A1316" s="3" t="s">
        <v>321</v>
      </c>
      <c r="B1316" s="3" t="s">
        <v>659</v>
      </c>
      <c r="C1316" s="3">
        <v>42525</v>
      </c>
      <c r="D1316" s="3" t="s">
        <v>156</v>
      </c>
      <c r="E1316" s="3">
        <v>112</v>
      </c>
      <c r="F1316" s="4">
        <v>112</v>
      </c>
      <c r="G1316" s="4">
        <v>0</v>
      </c>
      <c r="H1316" s="2" t="str">
        <f t="shared" si="22"/>
        <v>November</v>
      </c>
    </row>
    <row r="1317" spans="1:8" ht="29.25" thickBot="1" x14ac:dyDescent="0.3">
      <c r="A1317" s="3" t="s">
        <v>321</v>
      </c>
      <c r="B1317" s="3" t="s">
        <v>659</v>
      </c>
      <c r="C1317" s="3">
        <v>45989</v>
      </c>
      <c r="D1317" s="3" t="s">
        <v>157</v>
      </c>
      <c r="E1317" s="3">
        <v>102</v>
      </c>
      <c r="F1317" s="4">
        <v>102</v>
      </c>
      <c r="G1317" s="4">
        <v>0</v>
      </c>
      <c r="H1317" s="2" t="str">
        <f t="shared" si="22"/>
        <v>November</v>
      </c>
    </row>
    <row r="1318" spans="1:8" ht="29.25" thickBot="1" x14ac:dyDescent="0.3">
      <c r="A1318" s="3" t="s">
        <v>321</v>
      </c>
      <c r="B1318" s="3" t="s">
        <v>659</v>
      </c>
      <c r="C1318" s="3">
        <v>45777</v>
      </c>
      <c r="D1318" s="3" t="s">
        <v>309</v>
      </c>
      <c r="E1318" s="3">
        <v>59</v>
      </c>
      <c r="F1318" s="4">
        <v>59</v>
      </c>
      <c r="G1318" s="4">
        <v>0</v>
      </c>
      <c r="H1318" s="2" t="str">
        <f t="shared" si="22"/>
        <v>November</v>
      </c>
    </row>
    <row r="1319" spans="1:8" ht="29.25" thickBot="1" x14ac:dyDescent="0.3">
      <c r="A1319" s="3" t="s">
        <v>321</v>
      </c>
      <c r="B1319" s="3" t="s">
        <v>659</v>
      </c>
      <c r="C1319" s="3">
        <v>1186</v>
      </c>
      <c r="D1319" s="3" t="s">
        <v>158</v>
      </c>
      <c r="E1319" s="3">
        <v>37</v>
      </c>
      <c r="F1319" s="4">
        <v>81.400000000000006</v>
      </c>
      <c r="G1319" s="4">
        <v>0</v>
      </c>
      <c r="H1319" s="2" t="str">
        <f t="shared" si="22"/>
        <v>November</v>
      </c>
    </row>
    <row r="1320" spans="1:8" ht="29.25" thickBot="1" x14ac:dyDescent="0.3">
      <c r="A1320" s="3" t="s">
        <v>321</v>
      </c>
      <c r="B1320" s="3" t="s">
        <v>159</v>
      </c>
      <c r="C1320" s="3">
        <v>751</v>
      </c>
      <c r="D1320" s="3" t="s">
        <v>160</v>
      </c>
      <c r="E1320" s="3">
        <v>26</v>
      </c>
      <c r="F1320" s="4">
        <v>80.599999999999994</v>
      </c>
      <c r="G1320" s="4">
        <v>7.58</v>
      </c>
      <c r="H1320" s="2" t="str">
        <f t="shared" si="22"/>
        <v>November</v>
      </c>
    </row>
    <row r="1321" spans="1:8" ht="29.25" thickBot="1" x14ac:dyDescent="0.3">
      <c r="A1321" s="3" t="s">
        <v>321</v>
      </c>
      <c r="B1321" s="3" t="s">
        <v>159</v>
      </c>
      <c r="C1321" s="3">
        <v>752</v>
      </c>
      <c r="D1321" s="3" t="s">
        <v>161</v>
      </c>
      <c r="E1321" s="3">
        <v>95</v>
      </c>
      <c r="F1321" s="4">
        <v>247</v>
      </c>
      <c r="G1321" s="4">
        <v>23.73</v>
      </c>
      <c r="H1321" s="2" t="str">
        <f t="shared" si="22"/>
        <v>November</v>
      </c>
    </row>
    <row r="1322" spans="1:8" ht="29.25" thickBot="1" x14ac:dyDescent="0.3">
      <c r="A1322" s="3" t="s">
        <v>321</v>
      </c>
      <c r="B1322" s="3" t="s">
        <v>159</v>
      </c>
      <c r="C1322" s="3">
        <v>753</v>
      </c>
      <c r="D1322" s="3" t="s">
        <v>162</v>
      </c>
      <c r="E1322" s="3">
        <v>163</v>
      </c>
      <c r="F1322" s="4">
        <v>342.3</v>
      </c>
      <c r="G1322" s="4">
        <v>32.590000000000003</v>
      </c>
      <c r="H1322" s="2" t="str">
        <f t="shared" si="22"/>
        <v>November</v>
      </c>
    </row>
    <row r="1323" spans="1:8" ht="29.25" thickBot="1" x14ac:dyDescent="0.3">
      <c r="A1323" s="3" t="s">
        <v>321</v>
      </c>
      <c r="B1323" s="3" t="s">
        <v>159</v>
      </c>
      <c r="C1323" s="3">
        <v>3874853</v>
      </c>
      <c r="D1323" s="3" t="s">
        <v>163</v>
      </c>
      <c r="E1323" s="3">
        <v>8</v>
      </c>
      <c r="F1323" s="4">
        <v>36</v>
      </c>
      <c r="G1323" s="4">
        <v>3.44</v>
      </c>
      <c r="H1323" s="2" t="str">
        <f t="shared" si="22"/>
        <v>November</v>
      </c>
    </row>
    <row r="1324" spans="1:8" ht="29.25" thickBot="1" x14ac:dyDescent="0.3">
      <c r="A1324" s="3" t="s">
        <v>321</v>
      </c>
      <c r="B1324" s="3" t="s">
        <v>159</v>
      </c>
      <c r="C1324" s="3">
        <v>3874852</v>
      </c>
      <c r="D1324" s="3" t="s">
        <v>164</v>
      </c>
      <c r="E1324" s="3">
        <v>19</v>
      </c>
      <c r="F1324" s="4">
        <v>71.25</v>
      </c>
      <c r="G1324" s="4">
        <v>6.82</v>
      </c>
      <c r="H1324" s="2" t="str">
        <f t="shared" si="22"/>
        <v>November</v>
      </c>
    </row>
    <row r="1325" spans="1:8" ht="29.25" thickBot="1" x14ac:dyDescent="0.3">
      <c r="A1325" s="3" t="s">
        <v>321</v>
      </c>
      <c r="B1325" s="3" t="s">
        <v>159</v>
      </c>
      <c r="C1325" s="3">
        <v>765</v>
      </c>
      <c r="D1325" s="3" t="s">
        <v>165</v>
      </c>
      <c r="E1325" s="3">
        <v>303</v>
      </c>
      <c r="F1325" s="4">
        <v>333.3</v>
      </c>
      <c r="G1325" s="4">
        <v>30.4</v>
      </c>
      <c r="H1325" s="2" t="str">
        <f t="shared" si="22"/>
        <v>November</v>
      </c>
    </row>
    <row r="1326" spans="1:8" ht="29.25" thickBot="1" x14ac:dyDescent="0.3">
      <c r="A1326" s="3" t="s">
        <v>321</v>
      </c>
      <c r="B1326" s="3" t="s">
        <v>159</v>
      </c>
      <c r="C1326" s="3">
        <v>757</v>
      </c>
      <c r="D1326" s="3" t="s">
        <v>166</v>
      </c>
      <c r="E1326" s="3">
        <v>1</v>
      </c>
      <c r="F1326" s="4">
        <v>3.95</v>
      </c>
      <c r="G1326" s="4">
        <v>0.37</v>
      </c>
      <c r="H1326" s="2" t="str">
        <f t="shared" si="22"/>
        <v>November</v>
      </c>
    </row>
    <row r="1327" spans="1:8" ht="29.25" thickBot="1" x14ac:dyDescent="0.3">
      <c r="A1327" s="3" t="s">
        <v>321</v>
      </c>
      <c r="B1327" s="3" t="s">
        <v>159</v>
      </c>
      <c r="C1327" s="3">
        <v>758</v>
      </c>
      <c r="D1327" s="3" t="s">
        <v>167</v>
      </c>
      <c r="E1327" s="3">
        <v>19</v>
      </c>
      <c r="F1327" s="4">
        <v>64.599999999999994</v>
      </c>
      <c r="G1327" s="4">
        <v>6.09</v>
      </c>
      <c r="H1327" s="2" t="str">
        <f t="shared" si="22"/>
        <v>November</v>
      </c>
    </row>
    <row r="1328" spans="1:8" ht="29.25" thickBot="1" x14ac:dyDescent="0.3">
      <c r="A1328" s="3" t="s">
        <v>321</v>
      </c>
      <c r="B1328" s="3" t="s">
        <v>159</v>
      </c>
      <c r="C1328" s="3">
        <v>759</v>
      </c>
      <c r="D1328" s="3" t="s">
        <v>168</v>
      </c>
      <c r="E1328" s="3">
        <v>48</v>
      </c>
      <c r="F1328" s="4">
        <v>136.80000000000001</v>
      </c>
      <c r="G1328" s="4">
        <v>12.96</v>
      </c>
      <c r="H1328" s="2" t="str">
        <f t="shared" si="22"/>
        <v>November</v>
      </c>
    </row>
    <row r="1329" spans="1:8" ht="29.25" thickBot="1" x14ac:dyDescent="0.3">
      <c r="A1329" s="3" t="s">
        <v>321</v>
      </c>
      <c r="B1329" s="3" t="s">
        <v>159</v>
      </c>
      <c r="C1329" s="3">
        <v>1004</v>
      </c>
      <c r="D1329" s="3" t="s">
        <v>169</v>
      </c>
      <c r="E1329" s="3">
        <v>14</v>
      </c>
      <c r="F1329" s="4">
        <v>66.5</v>
      </c>
      <c r="G1329" s="4">
        <v>6.3</v>
      </c>
      <c r="H1329" s="2" t="str">
        <f t="shared" si="22"/>
        <v>November</v>
      </c>
    </row>
    <row r="1330" spans="1:8" ht="43.5" thickBot="1" x14ac:dyDescent="0.3">
      <c r="A1330" s="3" t="s">
        <v>321</v>
      </c>
      <c r="B1330" s="3" t="s">
        <v>159</v>
      </c>
      <c r="C1330" s="3">
        <v>1003</v>
      </c>
      <c r="D1330" s="3" t="s">
        <v>170</v>
      </c>
      <c r="E1330" s="3">
        <v>54</v>
      </c>
      <c r="F1330" s="4">
        <v>226.8</v>
      </c>
      <c r="G1330" s="4">
        <v>21.6</v>
      </c>
      <c r="H1330" s="2" t="str">
        <f t="shared" si="22"/>
        <v>November</v>
      </c>
    </row>
    <row r="1331" spans="1:8" ht="43.5" thickBot="1" x14ac:dyDescent="0.3">
      <c r="A1331" s="3" t="s">
        <v>321</v>
      </c>
      <c r="B1331" s="3" t="s">
        <v>159</v>
      </c>
      <c r="C1331" s="3">
        <v>1002</v>
      </c>
      <c r="D1331" s="3" t="s">
        <v>171</v>
      </c>
      <c r="E1331" s="3">
        <v>44</v>
      </c>
      <c r="F1331" s="4">
        <v>160.6</v>
      </c>
      <c r="G1331" s="4">
        <v>15.39</v>
      </c>
      <c r="H1331" s="2" t="str">
        <f t="shared" si="22"/>
        <v>November</v>
      </c>
    </row>
    <row r="1332" spans="1:8" ht="29.25" thickBot="1" x14ac:dyDescent="0.3">
      <c r="A1332" s="3" t="s">
        <v>321</v>
      </c>
      <c r="B1332" s="3" t="s">
        <v>159</v>
      </c>
      <c r="C1332" s="3">
        <v>760</v>
      </c>
      <c r="D1332" s="3" t="s">
        <v>172</v>
      </c>
      <c r="E1332" s="3">
        <v>41</v>
      </c>
      <c r="F1332" s="4">
        <v>164</v>
      </c>
      <c r="G1332" s="4">
        <v>15.58</v>
      </c>
      <c r="H1332" s="2" t="str">
        <f t="shared" si="22"/>
        <v>November</v>
      </c>
    </row>
    <row r="1333" spans="1:8" ht="29.25" thickBot="1" x14ac:dyDescent="0.3">
      <c r="A1333" s="3" t="s">
        <v>321</v>
      </c>
      <c r="B1333" s="3" t="s">
        <v>159</v>
      </c>
      <c r="C1333" s="3">
        <v>761</v>
      </c>
      <c r="D1333" s="3" t="s">
        <v>173</v>
      </c>
      <c r="E1333" s="3">
        <v>73</v>
      </c>
      <c r="F1333" s="4">
        <v>266.45</v>
      </c>
      <c r="G1333" s="4">
        <v>25.53</v>
      </c>
      <c r="H1333" s="2" t="str">
        <f t="shared" si="22"/>
        <v>November</v>
      </c>
    </row>
    <row r="1334" spans="1:8" ht="29.25" thickBot="1" x14ac:dyDescent="0.3">
      <c r="A1334" s="3" t="s">
        <v>321</v>
      </c>
      <c r="B1334" s="3" t="s">
        <v>159</v>
      </c>
      <c r="C1334" s="3">
        <v>762</v>
      </c>
      <c r="D1334" s="3" t="s">
        <v>174</v>
      </c>
      <c r="E1334" s="3">
        <v>62</v>
      </c>
      <c r="F1334" s="4">
        <v>204.6</v>
      </c>
      <c r="G1334" s="4">
        <v>19.25</v>
      </c>
      <c r="H1334" s="2" t="str">
        <f t="shared" si="22"/>
        <v>November</v>
      </c>
    </row>
    <row r="1335" spans="1:8" ht="29.25" thickBot="1" x14ac:dyDescent="0.3">
      <c r="A1335" s="3" t="s">
        <v>321</v>
      </c>
      <c r="B1335" s="3" t="s">
        <v>159</v>
      </c>
      <c r="C1335" s="3">
        <v>763</v>
      </c>
      <c r="D1335" s="3" t="s">
        <v>179</v>
      </c>
      <c r="E1335" s="3">
        <v>84</v>
      </c>
      <c r="F1335" s="4">
        <v>214.2</v>
      </c>
      <c r="G1335" s="4">
        <v>20.190000000000001</v>
      </c>
      <c r="H1335" s="2" t="str">
        <f t="shared" si="22"/>
        <v>November</v>
      </c>
    </row>
    <row r="1336" spans="1:8" ht="29.25" thickBot="1" x14ac:dyDescent="0.3">
      <c r="A1336" s="3" t="s">
        <v>321</v>
      </c>
      <c r="B1336" s="3" t="s">
        <v>159</v>
      </c>
      <c r="C1336" s="3">
        <v>764</v>
      </c>
      <c r="D1336" s="3" t="s">
        <v>180</v>
      </c>
      <c r="E1336" s="3">
        <v>210</v>
      </c>
      <c r="F1336" s="4">
        <v>441</v>
      </c>
      <c r="G1336" s="4">
        <v>42</v>
      </c>
      <c r="H1336" s="2" t="str">
        <f t="shared" si="22"/>
        <v>November</v>
      </c>
    </row>
    <row r="1337" spans="1:8" ht="29.25" thickBot="1" x14ac:dyDescent="0.3">
      <c r="A1337" s="3" t="s">
        <v>321</v>
      </c>
      <c r="B1337" s="3" t="s">
        <v>159</v>
      </c>
      <c r="C1337" s="3">
        <v>766</v>
      </c>
      <c r="D1337" s="3" t="s">
        <v>181</v>
      </c>
      <c r="E1337" s="3">
        <v>346</v>
      </c>
      <c r="F1337" s="4">
        <v>605.5</v>
      </c>
      <c r="G1337" s="4">
        <v>58.59</v>
      </c>
      <c r="H1337" s="2" t="str">
        <f t="shared" si="22"/>
        <v>November</v>
      </c>
    </row>
    <row r="1338" spans="1:8" ht="29.25" thickBot="1" x14ac:dyDescent="0.3">
      <c r="A1338" s="3" t="s">
        <v>321</v>
      </c>
      <c r="B1338" s="3" t="s">
        <v>159</v>
      </c>
      <c r="C1338" s="3">
        <v>10312</v>
      </c>
      <c r="D1338" s="3" t="s">
        <v>182</v>
      </c>
      <c r="E1338" s="3">
        <v>9</v>
      </c>
      <c r="F1338" s="4">
        <v>42.3</v>
      </c>
      <c r="G1338" s="4">
        <v>4.05</v>
      </c>
      <c r="H1338" s="2" t="str">
        <f t="shared" si="22"/>
        <v>November</v>
      </c>
    </row>
    <row r="1339" spans="1:8" ht="29.25" thickBot="1" x14ac:dyDescent="0.3">
      <c r="A1339" s="3" t="s">
        <v>321</v>
      </c>
      <c r="B1339" s="3" t="s">
        <v>159</v>
      </c>
      <c r="C1339" s="3">
        <v>10311</v>
      </c>
      <c r="D1339" s="3" t="s">
        <v>183</v>
      </c>
      <c r="E1339" s="3">
        <v>32</v>
      </c>
      <c r="F1339" s="4">
        <v>132.80000000000001</v>
      </c>
      <c r="G1339" s="4">
        <v>12.52</v>
      </c>
      <c r="H1339" s="2" t="str">
        <f t="shared" si="22"/>
        <v>November</v>
      </c>
    </row>
    <row r="1340" spans="1:8" ht="29.25" thickBot="1" x14ac:dyDescent="0.3">
      <c r="A1340" s="3" t="s">
        <v>321</v>
      </c>
      <c r="B1340" s="3" t="s">
        <v>159</v>
      </c>
      <c r="C1340" s="3">
        <v>10310</v>
      </c>
      <c r="D1340" s="3" t="s">
        <v>184</v>
      </c>
      <c r="E1340" s="3">
        <v>43</v>
      </c>
      <c r="F1340" s="4">
        <v>154.80000000000001</v>
      </c>
      <c r="G1340" s="4">
        <v>14.64</v>
      </c>
      <c r="H1340" s="2" t="str">
        <f t="shared" si="22"/>
        <v>November</v>
      </c>
    </row>
    <row r="1341" spans="1:8" ht="29.25" thickBot="1" x14ac:dyDescent="0.3">
      <c r="A1341" s="3" t="s">
        <v>321</v>
      </c>
      <c r="B1341" s="3" t="s">
        <v>159</v>
      </c>
      <c r="C1341" s="3">
        <v>790</v>
      </c>
      <c r="D1341" s="3" t="s">
        <v>185</v>
      </c>
      <c r="E1341" s="3">
        <v>197</v>
      </c>
      <c r="F1341" s="4">
        <v>49.25</v>
      </c>
      <c r="G1341" s="4">
        <v>0</v>
      </c>
      <c r="H1341" s="2" t="str">
        <f t="shared" si="22"/>
        <v>November</v>
      </c>
    </row>
    <row r="1342" spans="1:8" ht="29.25" thickBot="1" x14ac:dyDescent="0.3">
      <c r="A1342" s="3" t="s">
        <v>321</v>
      </c>
      <c r="B1342" s="3" t="s">
        <v>159</v>
      </c>
      <c r="C1342" s="3">
        <v>1113</v>
      </c>
      <c r="D1342" s="3" t="s">
        <v>186</v>
      </c>
      <c r="E1342" s="3">
        <v>22</v>
      </c>
      <c r="F1342" s="4">
        <v>46.2</v>
      </c>
      <c r="G1342" s="4">
        <v>4.4000000000000004</v>
      </c>
      <c r="H1342" s="2" t="str">
        <f t="shared" si="22"/>
        <v>November</v>
      </c>
    </row>
    <row r="1343" spans="1:8" ht="29.25" thickBot="1" x14ac:dyDescent="0.3">
      <c r="A1343" s="3" t="s">
        <v>321</v>
      </c>
      <c r="B1343" s="3" t="s">
        <v>159</v>
      </c>
      <c r="C1343" s="3">
        <v>1112</v>
      </c>
      <c r="D1343" s="3" t="s">
        <v>187</v>
      </c>
      <c r="E1343" s="3">
        <v>17</v>
      </c>
      <c r="F1343" s="4">
        <v>27.2</v>
      </c>
      <c r="G1343" s="4">
        <v>2.56</v>
      </c>
      <c r="H1343" s="2" t="str">
        <f t="shared" si="22"/>
        <v>November</v>
      </c>
    </row>
    <row r="1344" spans="1:8" ht="29.25" thickBot="1" x14ac:dyDescent="0.3">
      <c r="A1344" s="3" t="s">
        <v>321</v>
      </c>
      <c r="B1344" s="3" t="s">
        <v>159</v>
      </c>
      <c r="C1344" s="3">
        <v>1114</v>
      </c>
      <c r="D1344" s="3" t="s">
        <v>188</v>
      </c>
      <c r="E1344" s="3">
        <v>11</v>
      </c>
      <c r="F1344" s="4">
        <v>28.6</v>
      </c>
      <c r="G1344" s="4">
        <v>2.75</v>
      </c>
      <c r="H1344" s="2" t="str">
        <f t="shared" si="22"/>
        <v>November</v>
      </c>
    </row>
    <row r="1345" spans="1:8" ht="29.25" thickBot="1" x14ac:dyDescent="0.3">
      <c r="A1345" s="3" t="s">
        <v>321</v>
      </c>
      <c r="B1345" s="3" t="s">
        <v>159</v>
      </c>
      <c r="C1345" s="3">
        <v>787</v>
      </c>
      <c r="D1345" s="3" t="s">
        <v>189</v>
      </c>
      <c r="E1345" s="3">
        <v>461</v>
      </c>
      <c r="F1345" s="4">
        <v>161.35</v>
      </c>
      <c r="G1345" s="4">
        <v>15.03</v>
      </c>
      <c r="H1345" s="2" t="str">
        <f t="shared" si="22"/>
        <v>November</v>
      </c>
    </row>
    <row r="1346" spans="1:8" ht="29.25" thickBot="1" x14ac:dyDescent="0.3">
      <c r="A1346" s="3" t="s">
        <v>321</v>
      </c>
      <c r="B1346" s="3" t="s">
        <v>159</v>
      </c>
      <c r="C1346" s="3">
        <v>768</v>
      </c>
      <c r="D1346" s="3" t="s">
        <v>190</v>
      </c>
      <c r="E1346" s="3">
        <v>195</v>
      </c>
      <c r="F1346" s="4">
        <v>97.5</v>
      </c>
      <c r="G1346" s="4">
        <v>9.2200000000000006</v>
      </c>
      <c r="H1346" s="2" t="str">
        <f t="shared" si="22"/>
        <v>November</v>
      </c>
    </row>
    <row r="1347" spans="1:8" ht="29.25" thickBot="1" x14ac:dyDescent="0.3">
      <c r="A1347" s="3" t="s">
        <v>321</v>
      </c>
      <c r="B1347" s="3" t="s">
        <v>159</v>
      </c>
      <c r="C1347" s="3">
        <v>10302</v>
      </c>
      <c r="D1347" s="3" t="s">
        <v>526</v>
      </c>
      <c r="E1347" s="3">
        <v>14</v>
      </c>
      <c r="F1347" s="4">
        <v>56</v>
      </c>
      <c r="G1347" s="4">
        <v>5.32</v>
      </c>
      <c r="H1347" s="2" t="str">
        <f t="shared" si="22"/>
        <v>November</v>
      </c>
    </row>
    <row r="1348" spans="1:8" ht="29.25" thickBot="1" x14ac:dyDescent="0.3">
      <c r="A1348" s="3" t="s">
        <v>321</v>
      </c>
      <c r="B1348" s="3" t="s">
        <v>159</v>
      </c>
      <c r="C1348" s="3">
        <v>10301</v>
      </c>
      <c r="D1348" s="3" t="s">
        <v>527</v>
      </c>
      <c r="E1348" s="3">
        <v>12</v>
      </c>
      <c r="F1348" s="4">
        <v>41.4</v>
      </c>
      <c r="G1348" s="4">
        <v>3.95</v>
      </c>
      <c r="H1348" s="2" t="str">
        <f t="shared" si="22"/>
        <v>November</v>
      </c>
    </row>
    <row r="1349" spans="1:8" ht="43.5" thickBot="1" x14ac:dyDescent="0.3">
      <c r="A1349" s="3" t="s">
        <v>321</v>
      </c>
      <c r="B1349" s="3" t="s">
        <v>159</v>
      </c>
      <c r="C1349" s="3">
        <v>771</v>
      </c>
      <c r="D1349" s="3" t="s">
        <v>191</v>
      </c>
      <c r="E1349" s="3">
        <v>36</v>
      </c>
      <c r="F1349" s="4">
        <v>135</v>
      </c>
      <c r="G1349" s="4">
        <v>12.96</v>
      </c>
      <c r="H1349" s="2" t="str">
        <f t="shared" si="22"/>
        <v>November</v>
      </c>
    </row>
    <row r="1350" spans="1:8" ht="43.5" thickBot="1" x14ac:dyDescent="0.3">
      <c r="A1350" s="3" t="s">
        <v>321</v>
      </c>
      <c r="B1350" s="3" t="s">
        <v>159</v>
      </c>
      <c r="C1350" s="3">
        <v>772</v>
      </c>
      <c r="D1350" s="3" t="s">
        <v>192</v>
      </c>
      <c r="E1350" s="3">
        <v>83</v>
      </c>
      <c r="F1350" s="4">
        <v>269.75</v>
      </c>
      <c r="G1350" s="4">
        <v>25.72</v>
      </c>
      <c r="H1350" s="2" t="str">
        <f t="shared" si="22"/>
        <v>November</v>
      </c>
    </row>
    <row r="1351" spans="1:8" ht="43.5" thickBot="1" x14ac:dyDescent="0.3">
      <c r="A1351" s="3" t="s">
        <v>321</v>
      </c>
      <c r="B1351" s="3" t="s">
        <v>159</v>
      </c>
      <c r="C1351" s="3">
        <v>773</v>
      </c>
      <c r="D1351" s="3" t="s">
        <v>193</v>
      </c>
      <c r="E1351" s="3">
        <v>96</v>
      </c>
      <c r="F1351" s="4">
        <v>264</v>
      </c>
      <c r="G1351" s="4">
        <v>24.99</v>
      </c>
      <c r="H1351" s="2" t="str">
        <f t="shared" si="22"/>
        <v>November</v>
      </c>
    </row>
    <row r="1352" spans="1:8" ht="29.25" thickBot="1" x14ac:dyDescent="0.3">
      <c r="A1352" s="3" t="s">
        <v>321</v>
      </c>
      <c r="B1352" s="3" t="s">
        <v>159</v>
      </c>
      <c r="C1352" s="3">
        <v>774</v>
      </c>
      <c r="D1352" s="3" t="s">
        <v>194</v>
      </c>
      <c r="E1352" s="3">
        <v>378</v>
      </c>
      <c r="F1352" s="4">
        <v>623.70000000000005</v>
      </c>
      <c r="G1352" s="4">
        <v>60.29</v>
      </c>
      <c r="H1352" s="2" t="str">
        <f t="shared" si="22"/>
        <v>November</v>
      </c>
    </row>
    <row r="1353" spans="1:8" ht="29.25" thickBot="1" x14ac:dyDescent="0.3">
      <c r="A1353" s="3" t="s">
        <v>321</v>
      </c>
      <c r="B1353" s="3" t="s">
        <v>159</v>
      </c>
      <c r="C1353" s="3">
        <v>793</v>
      </c>
      <c r="D1353" s="3" t="s">
        <v>195</v>
      </c>
      <c r="E1353" s="3">
        <v>5</v>
      </c>
      <c r="F1353" s="4">
        <v>10</v>
      </c>
      <c r="G1353" s="4">
        <v>0.95</v>
      </c>
      <c r="H1353" s="2" t="str">
        <f t="shared" si="22"/>
        <v>November</v>
      </c>
    </row>
    <row r="1354" spans="1:8" ht="29.25" thickBot="1" x14ac:dyDescent="0.3">
      <c r="A1354" s="3" t="s">
        <v>321</v>
      </c>
      <c r="B1354" s="3" t="s">
        <v>159</v>
      </c>
      <c r="C1354" s="3">
        <v>794</v>
      </c>
      <c r="D1354" s="3" t="s">
        <v>196</v>
      </c>
      <c r="E1354" s="3">
        <v>5</v>
      </c>
      <c r="F1354" s="4">
        <v>12</v>
      </c>
      <c r="G1354" s="4">
        <v>1.1399999999999999</v>
      </c>
      <c r="H1354" s="2" t="str">
        <f t="shared" si="22"/>
        <v>November</v>
      </c>
    </row>
    <row r="1355" spans="1:8" ht="29.25" thickBot="1" x14ac:dyDescent="0.3">
      <c r="A1355" s="3" t="s">
        <v>321</v>
      </c>
      <c r="B1355" s="3" t="s">
        <v>159</v>
      </c>
      <c r="C1355" s="3">
        <v>795</v>
      </c>
      <c r="D1355" s="3" t="s">
        <v>197</v>
      </c>
      <c r="E1355" s="3">
        <v>3</v>
      </c>
      <c r="F1355" s="4">
        <v>8.4</v>
      </c>
      <c r="G1355" s="4">
        <v>0.81</v>
      </c>
      <c r="H1355" s="2" t="str">
        <f t="shared" si="22"/>
        <v>November</v>
      </c>
    </row>
    <row r="1356" spans="1:8" ht="29.25" thickBot="1" x14ac:dyDescent="0.3">
      <c r="A1356" s="3" t="s">
        <v>321</v>
      </c>
      <c r="B1356" s="3" t="s">
        <v>159</v>
      </c>
      <c r="C1356" s="3">
        <v>775</v>
      </c>
      <c r="D1356" s="3" t="s">
        <v>198</v>
      </c>
      <c r="E1356" s="3">
        <v>47</v>
      </c>
      <c r="F1356" s="4">
        <v>197.4</v>
      </c>
      <c r="G1356" s="4">
        <v>18.8</v>
      </c>
      <c r="H1356" s="2" t="str">
        <f t="shared" si="22"/>
        <v>November</v>
      </c>
    </row>
    <row r="1357" spans="1:8" ht="29.25" thickBot="1" x14ac:dyDescent="0.3">
      <c r="A1357" s="3" t="s">
        <v>321</v>
      </c>
      <c r="B1357" s="3" t="s">
        <v>159</v>
      </c>
      <c r="C1357" s="3">
        <v>776</v>
      </c>
      <c r="D1357" s="3" t="s">
        <v>199</v>
      </c>
      <c r="E1357" s="3">
        <v>200</v>
      </c>
      <c r="F1357" s="4">
        <v>730</v>
      </c>
      <c r="G1357" s="4">
        <v>69.87</v>
      </c>
      <c r="H1357" s="2" t="str">
        <f t="shared" si="22"/>
        <v>November</v>
      </c>
    </row>
    <row r="1358" spans="1:8" ht="29.25" thickBot="1" x14ac:dyDescent="0.3">
      <c r="A1358" s="3" t="s">
        <v>321</v>
      </c>
      <c r="B1358" s="3" t="s">
        <v>159</v>
      </c>
      <c r="C1358" s="3">
        <v>777</v>
      </c>
      <c r="D1358" s="3" t="s">
        <v>200</v>
      </c>
      <c r="E1358" s="3">
        <v>278</v>
      </c>
      <c r="F1358" s="4">
        <v>861.8</v>
      </c>
      <c r="G1358" s="4">
        <v>81.03</v>
      </c>
      <c r="H1358" s="2" t="str">
        <f t="shared" si="22"/>
        <v>November</v>
      </c>
    </row>
    <row r="1359" spans="1:8" ht="29.25" thickBot="1" x14ac:dyDescent="0.3">
      <c r="A1359" s="3" t="s">
        <v>321</v>
      </c>
      <c r="B1359" s="3" t="s">
        <v>159</v>
      </c>
      <c r="C1359" s="3">
        <v>666211</v>
      </c>
      <c r="D1359" s="3" t="s">
        <v>201</v>
      </c>
      <c r="E1359" s="3">
        <v>1</v>
      </c>
      <c r="F1359" s="4">
        <v>3.45</v>
      </c>
      <c r="G1359" s="4">
        <v>0.33</v>
      </c>
      <c r="H1359" s="2" t="str">
        <f t="shared" si="22"/>
        <v>November</v>
      </c>
    </row>
    <row r="1360" spans="1:8" ht="29.25" thickBot="1" x14ac:dyDescent="0.3">
      <c r="A1360" s="3" t="s">
        <v>321</v>
      </c>
      <c r="B1360" s="3" t="s">
        <v>159</v>
      </c>
      <c r="C1360" s="3">
        <v>666212</v>
      </c>
      <c r="D1360" s="3" t="s">
        <v>202</v>
      </c>
      <c r="E1360" s="3">
        <v>5</v>
      </c>
      <c r="F1360" s="4">
        <v>20</v>
      </c>
      <c r="G1360" s="4">
        <v>0</v>
      </c>
      <c r="H1360" s="2" t="str">
        <f t="shared" si="22"/>
        <v>November</v>
      </c>
    </row>
    <row r="1361" spans="1:8" ht="29.25" thickBot="1" x14ac:dyDescent="0.3">
      <c r="A1361" s="3" t="s">
        <v>321</v>
      </c>
      <c r="B1361" s="3" t="s">
        <v>159</v>
      </c>
      <c r="C1361" s="3">
        <v>778</v>
      </c>
      <c r="D1361" s="3" t="s">
        <v>204</v>
      </c>
      <c r="E1361" s="3">
        <v>39</v>
      </c>
      <c r="F1361" s="4">
        <v>165.75</v>
      </c>
      <c r="G1361" s="4">
        <v>15.67</v>
      </c>
      <c r="H1361" s="2" t="str">
        <f t="shared" si="22"/>
        <v>November</v>
      </c>
    </row>
    <row r="1362" spans="1:8" ht="29.25" thickBot="1" x14ac:dyDescent="0.3">
      <c r="A1362" s="3" t="s">
        <v>321</v>
      </c>
      <c r="B1362" s="3" t="s">
        <v>159</v>
      </c>
      <c r="C1362" s="3">
        <v>779</v>
      </c>
      <c r="D1362" s="3" t="s">
        <v>205</v>
      </c>
      <c r="E1362" s="3">
        <v>149</v>
      </c>
      <c r="F1362" s="4">
        <v>551.29999999999995</v>
      </c>
      <c r="G1362" s="4">
        <v>52.18</v>
      </c>
      <c r="H1362" s="2" t="str">
        <f t="shared" si="22"/>
        <v>November</v>
      </c>
    </row>
    <row r="1363" spans="1:8" ht="29.25" thickBot="1" x14ac:dyDescent="0.3">
      <c r="A1363" s="3" t="s">
        <v>321</v>
      </c>
      <c r="B1363" s="3" t="s">
        <v>159</v>
      </c>
      <c r="C1363" s="3">
        <v>780</v>
      </c>
      <c r="D1363" s="3" t="s">
        <v>206</v>
      </c>
      <c r="E1363" s="3">
        <v>132</v>
      </c>
      <c r="F1363" s="4">
        <v>415.8</v>
      </c>
      <c r="G1363" s="4">
        <v>39.58</v>
      </c>
      <c r="H1363" s="2" t="str">
        <f t="shared" ref="H1363:H1397" si="23">"November"</f>
        <v>November</v>
      </c>
    </row>
    <row r="1364" spans="1:8" ht="29.25" thickBot="1" x14ac:dyDescent="0.3">
      <c r="A1364" s="3" t="s">
        <v>321</v>
      </c>
      <c r="B1364" s="3" t="s">
        <v>159</v>
      </c>
      <c r="C1364" s="3">
        <v>10307</v>
      </c>
      <c r="D1364" s="3" t="s">
        <v>530</v>
      </c>
      <c r="E1364" s="3">
        <v>1</v>
      </c>
      <c r="F1364" s="4">
        <v>3.1</v>
      </c>
      <c r="G1364" s="4">
        <v>0.3</v>
      </c>
      <c r="H1364" s="2" t="str">
        <f t="shared" si="23"/>
        <v>November</v>
      </c>
    </row>
    <row r="1365" spans="1:8" ht="29.25" thickBot="1" x14ac:dyDescent="0.3">
      <c r="A1365" s="3" t="s">
        <v>321</v>
      </c>
      <c r="B1365" s="3" t="s">
        <v>159</v>
      </c>
      <c r="C1365" s="3">
        <v>103061</v>
      </c>
      <c r="D1365" s="3" t="s">
        <v>256</v>
      </c>
      <c r="E1365" s="3">
        <v>2</v>
      </c>
      <c r="F1365" s="4">
        <v>9.1999999999999993</v>
      </c>
      <c r="G1365" s="4">
        <v>0.87</v>
      </c>
      <c r="H1365" s="2" t="str">
        <f t="shared" si="23"/>
        <v>November</v>
      </c>
    </row>
    <row r="1366" spans="1:8" ht="29.25" thickBot="1" x14ac:dyDescent="0.3">
      <c r="A1366" s="3" t="s">
        <v>321</v>
      </c>
      <c r="B1366" s="3" t="s">
        <v>159</v>
      </c>
      <c r="C1366" s="3">
        <v>103051</v>
      </c>
      <c r="D1366" s="3" t="s">
        <v>207</v>
      </c>
      <c r="E1366" s="3">
        <v>13</v>
      </c>
      <c r="F1366" s="4">
        <v>52.65</v>
      </c>
      <c r="G1366" s="4">
        <v>4.97</v>
      </c>
      <c r="H1366" s="2" t="str">
        <f t="shared" si="23"/>
        <v>November</v>
      </c>
    </row>
    <row r="1367" spans="1:8" ht="29.25" thickBot="1" x14ac:dyDescent="0.3">
      <c r="A1367" s="3" t="s">
        <v>321</v>
      </c>
      <c r="B1367" s="3" t="s">
        <v>159</v>
      </c>
      <c r="C1367" s="3">
        <v>103041</v>
      </c>
      <c r="D1367" s="3" t="s">
        <v>208</v>
      </c>
      <c r="E1367" s="3">
        <v>17</v>
      </c>
      <c r="F1367" s="4">
        <v>59.5</v>
      </c>
      <c r="G1367" s="4">
        <v>5.62</v>
      </c>
      <c r="H1367" s="2" t="str">
        <f t="shared" si="23"/>
        <v>November</v>
      </c>
    </row>
    <row r="1368" spans="1:8" ht="29.25" thickBot="1" x14ac:dyDescent="0.3">
      <c r="A1368" s="3" t="s">
        <v>321</v>
      </c>
      <c r="B1368" s="3" t="s">
        <v>159</v>
      </c>
      <c r="C1368" s="3">
        <v>789</v>
      </c>
      <c r="D1368" s="3" t="s">
        <v>210</v>
      </c>
      <c r="E1368" s="3">
        <v>203</v>
      </c>
      <c r="F1368" s="4">
        <v>101.5</v>
      </c>
      <c r="G1368" s="4">
        <v>9.7200000000000006</v>
      </c>
      <c r="H1368" s="2" t="str">
        <f t="shared" si="23"/>
        <v>November</v>
      </c>
    </row>
    <row r="1369" spans="1:8" ht="29.25" thickBot="1" x14ac:dyDescent="0.3">
      <c r="A1369" s="3" t="s">
        <v>321</v>
      </c>
      <c r="B1369" s="3" t="s">
        <v>159</v>
      </c>
      <c r="C1369" s="3">
        <v>782</v>
      </c>
      <c r="D1369" s="3" t="s">
        <v>211</v>
      </c>
      <c r="E1369" s="3">
        <v>6</v>
      </c>
      <c r="F1369" s="4">
        <v>13.2</v>
      </c>
      <c r="G1369" s="4">
        <v>1.26</v>
      </c>
      <c r="H1369" s="2" t="str">
        <f t="shared" si="23"/>
        <v>November</v>
      </c>
    </row>
    <row r="1370" spans="1:8" ht="29.25" thickBot="1" x14ac:dyDescent="0.3">
      <c r="A1370" s="3" t="s">
        <v>321</v>
      </c>
      <c r="B1370" s="3" t="s">
        <v>159</v>
      </c>
      <c r="C1370" s="3">
        <v>783</v>
      </c>
      <c r="D1370" s="3" t="s">
        <v>212</v>
      </c>
      <c r="E1370" s="3">
        <v>4</v>
      </c>
      <c r="F1370" s="4">
        <v>7.8</v>
      </c>
      <c r="G1370" s="4">
        <v>0.76</v>
      </c>
      <c r="H1370" s="2" t="str">
        <f t="shared" si="23"/>
        <v>November</v>
      </c>
    </row>
    <row r="1371" spans="1:8" ht="29.25" thickBot="1" x14ac:dyDescent="0.3">
      <c r="A1371" s="3" t="s">
        <v>321</v>
      </c>
      <c r="B1371" s="3" t="s">
        <v>159</v>
      </c>
      <c r="C1371" s="3">
        <v>784</v>
      </c>
      <c r="D1371" s="3" t="s">
        <v>213</v>
      </c>
      <c r="E1371" s="3">
        <v>9</v>
      </c>
      <c r="F1371" s="4">
        <v>14.85</v>
      </c>
      <c r="G1371" s="4">
        <v>1.44</v>
      </c>
      <c r="H1371" s="2" t="str">
        <f t="shared" si="23"/>
        <v>November</v>
      </c>
    </row>
    <row r="1372" spans="1:8" ht="29.25" thickBot="1" x14ac:dyDescent="0.3">
      <c r="A1372" s="3" t="s">
        <v>321</v>
      </c>
      <c r="B1372" s="3" t="s">
        <v>159</v>
      </c>
      <c r="C1372" s="3">
        <v>1008</v>
      </c>
      <c r="D1372" s="3" t="s">
        <v>214</v>
      </c>
      <c r="E1372" s="3">
        <v>42</v>
      </c>
      <c r="F1372" s="4">
        <v>207.9</v>
      </c>
      <c r="G1372" s="4">
        <v>19.739999999999998</v>
      </c>
      <c r="H1372" s="2" t="str">
        <f t="shared" si="23"/>
        <v>November</v>
      </c>
    </row>
    <row r="1373" spans="1:8" ht="29.25" thickBot="1" x14ac:dyDescent="0.3">
      <c r="A1373" s="3" t="s">
        <v>321</v>
      </c>
      <c r="B1373" s="3" t="s">
        <v>159</v>
      </c>
      <c r="C1373" s="3">
        <v>1007</v>
      </c>
      <c r="D1373" s="3" t="s">
        <v>215</v>
      </c>
      <c r="E1373" s="3">
        <v>119</v>
      </c>
      <c r="F1373" s="4">
        <v>523.6</v>
      </c>
      <c r="G1373" s="4">
        <v>49.98</v>
      </c>
      <c r="H1373" s="2" t="str">
        <f t="shared" si="23"/>
        <v>November</v>
      </c>
    </row>
    <row r="1374" spans="1:8" ht="29.25" thickBot="1" x14ac:dyDescent="0.3">
      <c r="A1374" s="3" t="s">
        <v>321</v>
      </c>
      <c r="B1374" s="3" t="s">
        <v>159</v>
      </c>
      <c r="C1374" s="3">
        <v>1006</v>
      </c>
      <c r="D1374" s="3" t="s">
        <v>216</v>
      </c>
      <c r="E1374" s="3">
        <v>97</v>
      </c>
      <c r="F1374" s="4">
        <v>373.45</v>
      </c>
      <c r="G1374" s="4">
        <v>35.82</v>
      </c>
      <c r="H1374" s="2" t="str">
        <f t="shared" si="23"/>
        <v>November</v>
      </c>
    </row>
    <row r="1375" spans="1:8" ht="29.25" thickBot="1" x14ac:dyDescent="0.3">
      <c r="A1375" s="3" t="s">
        <v>321</v>
      </c>
      <c r="B1375" s="3" t="s">
        <v>217</v>
      </c>
      <c r="C1375" s="3">
        <v>10</v>
      </c>
      <c r="D1375" s="3" t="s">
        <v>218</v>
      </c>
      <c r="E1375" s="3">
        <v>57</v>
      </c>
      <c r="F1375" s="4">
        <v>73.53</v>
      </c>
      <c r="G1375" s="4">
        <v>0</v>
      </c>
      <c r="H1375" s="2" t="str">
        <f t="shared" si="23"/>
        <v>November</v>
      </c>
    </row>
    <row r="1376" spans="1:8" ht="29.25" thickBot="1" x14ac:dyDescent="0.3">
      <c r="A1376" s="3" t="s">
        <v>321</v>
      </c>
      <c r="B1376" s="3" t="s">
        <v>217</v>
      </c>
      <c r="C1376" s="3">
        <v>1222</v>
      </c>
      <c r="D1376" s="3" t="s">
        <v>531</v>
      </c>
      <c r="E1376" s="3">
        <v>4</v>
      </c>
      <c r="F1376" s="4">
        <v>5.16</v>
      </c>
      <c r="G1376" s="4">
        <v>0</v>
      </c>
      <c r="H1376" s="2" t="str">
        <f t="shared" si="23"/>
        <v>November</v>
      </c>
    </row>
    <row r="1377" spans="1:8" ht="29.25" thickBot="1" x14ac:dyDescent="0.3">
      <c r="A1377" s="3" t="s">
        <v>321</v>
      </c>
      <c r="B1377" s="3" t="s">
        <v>660</v>
      </c>
      <c r="C1377" s="3">
        <v>1903</v>
      </c>
      <c r="D1377" s="3" t="s">
        <v>222</v>
      </c>
      <c r="E1377" s="3">
        <v>124</v>
      </c>
      <c r="F1377" s="4">
        <v>372</v>
      </c>
      <c r="G1377" s="4">
        <v>35.82</v>
      </c>
      <c r="H1377" s="2" t="str">
        <f t="shared" si="23"/>
        <v>November</v>
      </c>
    </row>
    <row r="1378" spans="1:8" ht="29.25" thickBot="1" x14ac:dyDescent="0.3">
      <c r="A1378" s="3" t="s">
        <v>321</v>
      </c>
      <c r="B1378" s="3" t="s">
        <v>660</v>
      </c>
      <c r="C1378" s="3">
        <v>1143</v>
      </c>
      <c r="D1378" s="3" t="s">
        <v>225</v>
      </c>
      <c r="E1378" s="3">
        <v>701</v>
      </c>
      <c r="F1378" s="4">
        <v>5250.49</v>
      </c>
      <c r="G1378" s="4">
        <v>497.86</v>
      </c>
      <c r="H1378" s="2" t="str">
        <f t="shared" si="23"/>
        <v>November</v>
      </c>
    </row>
    <row r="1379" spans="1:8" ht="29.25" thickBot="1" x14ac:dyDescent="0.3">
      <c r="A1379" s="3" t="s">
        <v>321</v>
      </c>
      <c r="B1379" s="3" t="s">
        <v>650</v>
      </c>
      <c r="C1379" s="3">
        <v>1573</v>
      </c>
      <c r="D1379" s="3" t="s">
        <v>532</v>
      </c>
      <c r="E1379" s="3">
        <v>18</v>
      </c>
      <c r="F1379" s="4">
        <v>135</v>
      </c>
      <c r="G1379" s="4">
        <v>0</v>
      </c>
      <c r="H1379" s="2" t="str">
        <f t="shared" si="23"/>
        <v>November</v>
      </c>
    </row>
    <row r="1380" spans="1:8" ht="29.25" thickBot="1" x14ac:dyDescent="0.3">
      <c r="A1380" s="3" t="s">
        <v>321</v>
      </c>
      <c r="B1380" s="3" t="s">
        <v>650</v>
      </c>
      <c r="C1380" s="3">
        <v>1547</v>
      </c>
      <c r="D1380" s="3" t="s">
        <v>227</v>
      </c>
      <c r="E1380" s="3">
        <v>58</v>
      </c>
      <c r="F1380" s="4">
        <v>449.5</v>
      </c>
      <c r="G1380" s="4">
        <v>0</v>
      </c>
      <c r="H1380" s="2" t="str">
        <f t="shared" si="23"/>
        <v>November</v>
      </c>
    </row>
    <row r="1381" spans="1:8" ht="29.25" thickBot="1" x14ac:dyDescent="0.3">
      <c r="A1381" s="3" t="s">
        <v>321</v>
      </c>
      <c r="B1381" s="3" t="s">
        <v>650</v>
      </c>
      <c r="C1381" s="3">
        <v>1569</v>
      </c>
      <c r="D1381" s="3" t="s">
        <v>533</v>
      </c>
      <c r="E1381" s="3">
        <v>19</v>
      </c>
      <c r="F1381" s="4">
        <v>114</v>
      </c>
      <c r="G1381" s="4">
        <v>0</v>
      </c>
      <c r="H1381" s="2" t="str">
        <f t="shared" si="23"/>
        <v>November</v>
      </c>
    </row>
    <row r="1382" spans="1:8" ht="29.25" thickBot="1" x14ac:dyDescent="0.3">
      <c r="A1382" s="3" t="s">
        <v>321</v>
      </c>
      <c r="B1382" s="3" t="s">
        <v>650</v>
      </c>
      <c r="C1382" s="3">
        <v>1567</v>
      </c>
      <c r="D1382" s="3" t="s">
        <v>292</v>
      </c>
      <c r="E1382" s="3">
        <v>30</v>
      </c>
      <c r="F1382" s="4">
        <v>165</v>
      </c>
      <c r="G1382" s="4">
        <v>0</v>
      </c>
      <c r="H1382" s="2" t="str">
        <f t="shared" si="23"/>
        <v>November</v>
      </c>
    </row>
    <row r="1383" spans="1:8" ht="29.25" thickBot="1" x14ac:dyDescent="0.3">
      <c r="A1383" s="3" t="s">
        <v>321</v>
      </c>
      <c r="B1383" s="3" t="s">
        <v>650</v>
      </c>
      <c r="C1383" s="3">
        <v>1551</v>
      </c>
      <c r="D1383" s="3" t="s">
        <v>228</v>
      </c>
      <c r="E1383" s="3">
        <v>77</v>
      </c>
      <c r="F1383" s="4">
        <v>596.75</v>
      </c>
      <c r="G1383" s="4">
        <v>0</v>
      </c>
      <c r="H1383" s="2" t="str">
        <f t="shared" si="23"/>
        <v>November</v>
      </c>
    </row>
    <row r="1384" spans="1:8" ht="29.25" thickBot="1" x14ac:dyDescent="0.3">
      <c r="A1384" s="3" t="s">
        <v>321</v>
      </c>
      <c r="B1384" s="3" t="s">
        <v>650</v>
      </c>
      <c r="C1384" s="3">
        <v>1556</v>
      </c>
      <c r="D1384" s="3" t="s">
        <v>230</v>
      </c>
      <c r="E1384" s="3">
        <v>20</v>
      </c>
      <c r="F1384" s="4">
        <v>110</v>
      </c>
      <c r="G1384" s="4">
        <v>0</v>
      </c>
      <c r="H1384" s="2" t="str">
        <f t="shared" si="23"/>
        <v>November</v>
      </c>
    </row>
    <row r="1385" spans="1:8" ht="29.25" thickBot="1" x14ac:dyDescent="0.3">
      <c r="A1385" s="3" t="s">
        <v>321</v>
      </c>
      <c r="B1385" s="3" t="s">
        <v>650</v>
      </c>
      <c r="C1385" s="3">
        <v>1558</v>
      </c>
      <c r="D1385" s="3" t="s">
        <v>232</v>
      </c>
      <c r="E1385" s="3">
        <v>60</v>
      </c>
      <c r="F1385" s="4">
        <v>273</v>
      </c>
      <c r="G1385" s="4">
        <v>0</v>
      </c>
      <c r="H1385" s="2" t="str">
        <f t="shared" si="23"/>
        <v>November</v>
      </c>
    </row>
    <row r="1386" spans="1:8" ht="29.25" thickBot="1" x14ac:dyDescent="0.3">
      <c r="A1386" s="3" t="s">
        <v>321</v>
      </c>
      <c r="B1386" s="3" t="s">
        <v>650</v>
      </c>
      <c r="C1386" s="3">
        <v>103001</v>
      </c>
      <c r="D1386" s="3" t="s">
        <v>233</v>
      </c>
      <c r="E1386" s="3">
        <v>27</v>
      </c>
      <c r="F1386" s="4">
        <v>209.25</v>
      </c>
      <c r="G1386" s="4">
        <v>19.96</v>
      </c>
      <c r="H1386" s="2" t="str">
        <f t="shared" si="23"/>
        <v>November</v>
      </c>
    </row>
    <row r="1387" spans="1:8" ht="29.25" thickBot="1" x14ac:dyDescent="0.3">
      <c r="A1387" s="3" t="s">
        <v>321</v>
      </c>
      <c r="B1387" s="3" t="s">
        <v>650</v>
      </c>
      <c r="C1387" s="3">
        <v>1552</v>
      </c>
      <c r="D1387" s="3" t="s">
        <v>234</v>
      </c>
      <c r="E1387" s="3">
        <v>30</v>
      </c>
      <c r="F1387" s="4">
        <v>202.5</v>
      </c>
      <c r="G1387" s="4">
        <v>0</v>
      </c>
      <c r="H1387" s="2" t="str">
        <f t="shared" si="23"/>
        <v>November</v>
      </c>
    </row>
    <row r="1388" spans="1:8" ht="29.25" thickBot="1" x14ac:dyDescent="0.3">
      <c r="A1388" s="3" t="s">
        <v>321</v>
      </c>
      <c r="B1388" s="3" t="s">
        <v>650</v>
      </c>
      <c r="C1388" s="3">
        <v>1570</v>
      </c>
      <c r="D1388" s="3" t="s">
        <v>235</v>
      </c>
      <c r="E1388" s="3">
        <v>24</v>
      </c>
      <c r="F1388" s="4">
        <v>84</v>
      </c>
      <c r="G1388" s="4">
        <v>0</v>
      </c>
      <c r="H1388" s="2" t="str">
        <f t="shared" si="23"/>
        <v>November</v>
      </c>
    </row>
    <row r="1389" spans="1:8" ht="29.25" thickBot="1" x14ac:dyDescent="0.3">
      <c r="A1389" s="3" t="s">
        <v>321</v>
      </c>
      <c r="B1389" s="3" t="s">
        <v>650</v>
      </c>
      <c r="C1389" s="3">
        <v>1563</v>
      </c>
      <c r="D1389" s="3" t="s">
        <v>238</v>
      </c>
      <c r="E1389" s="3">
        <v>41</v>
      </c>
      <c r="F1389" s="4">
        <v>317.75</v>
      </c>
      <c r="G1389" s="4">
        <v>0</v>
      </c>
      <c r="H1389" s="2" t="str">
        <f t="shared" si="23"/>
        <v>November</v>
      </c>
    </row>
    <row r="1390" spans="1:8" ht="29.25" thickBot="1" x14ac:dyDescent="0.3">
      <c r="A1390" s="3" t="s">
        <v>321</v>
      </c>
      <c r="B1390" s="3" t="s">
        <v>650</v>
      </c>
      <c r="C1390" s="3">
        <v>1571</v>
      </c>
      <c r="D1390" s="3" t="s">
        <v>239</v>
      </c>
      <c r="E1390" s="3">
        <v>43</v>
      </c>
      <c r="F1390" s="4">
        <v>212.85</v>
      </c>
      <c r="G1390" s="4">
        <v>0</v>
      </c>
      <c r="H1390" s="2" t="str">
        <f t="shared" si="23"/>
        <v>November</v>
      </c>
    </row>
    <row r="1391" spans="1:8" ht="29.25" thickBot="1" x14ac:dyDescent="0.3">
      <c r="A1391" s="3" t="s">
        <v>321</v>
      </c>
      <c r="B1391" s="3" t="s">
        <v>650</v>
      </c>
      <c r="C1391" s="3">
        <v>1565</v>
      </c>
      <c r="D1391" s="3" t="s">
        <v>241</v>
      </c>
      <c r="E1391" s="3">
        <v>27</v>
      </c>
      <c r="F1391" s="4">
        <v>122.85</v>
      </c>
      <c r="G1391" s="4">
        <v>0</v>
      </c>
      <c r="H1391" s="2" t="str">
        <f t="shared" si="23"/>
        <v>November</v>
      </c>
    </row>
    <row r="1392" spans="1:8" ht="29.25" thickBot="1" x14ac:dyDescent="0.3">
      <c r="A1392" s="3" t="s">
        <v>321</v>
      </c>
      <c r="B1392" s="3" t="s">
        <v>650</v>
      </c>
      <c r="C1392" s="3">
        <v>1566</v>
      </c>
      <c r="D1392" s="3" t="s">
        <v>243</v>
      </c>
      <c r="E1392" s="3">
        <v>39</v>
      </c>
      <c r="F1392" s="4">
        <v>263.25</v>
      </c>
      <c r="G1392" s="4">
        <v>0</v>
      </c>
      <c r="H1392" s="2" t="str">
        <f t="shared" si="23"/>
        <v>November</v>
      </c>
    </row>
    <row r="1393" spans="1:8" ht="29.25" thickBot="1" x14ac:dyDescent="0.3">
      <c r="A1393" s="3" t="s">
        <v>321</v>
      </c>
      <c r="B1393" s="3" t="s">
        <v>244</v>
      </c>
      <c r="C1393" s="3">
        <v>1412</v>
      </c>
      <c r="D1393" s="3" t="s">
        <v>246</v>
      </c>
      <c r="E1393" s="3">
        <v>33</v>
      </c>
      <c r="F1393" s="4">
        <v>108.9</v>
      </c>
      <c r="G1393" s="4">
        <v>0</v>
      </c>
      <c r="H1393" s="2" t="str">
        <f t="shared" si="23"/>
        <v>November</v>
      </c>
    </row>
    <row r="1394" spans="1:8" ht="29.25" thickBot="1" x14ac:dyDescent="0.3">
      <c r="A1394" s="3" t="s">
        <v>321</v>
      </c>
      <c r="B1394" s="3" t="s">
        <v>244</v>
      </c>
      <c r="C1394" s="3">
        <v>1428</v>
      </c>
      <c r="D1394" s="3" t="s">
        <v>247</v>
      </c>
      <c r="E1394" s="3">
        <v>114</v>
      </c>
      <c r="F1394" s="4">
        <v>570</v>
      </c>
      <c r="G1394" s="4">
        <v>0</v>
      </c>
      <c r="H1394" s="2" t="str">
        <f t="shared" si="23"/>
        <v>November</v>
      </c>
    </row>
    <row r="1395" spans="1:8" ht="29.25" thickBot="1" x14ac:dyDescent="0.3">
      <c r="A1395" s="3" t="s">
        <v>321</v>
      </c>
      <c r="B1395" s="3" t="s">
        <v>244</v>
      </c>
      <c r="C1395" s="3">
        <v>1451</v>
      </c>
      <c r="D1395" s="3" t="s">
        <v>248</v>
      </c>
      <c r="E1395" s="3">
        <v>60</v>
      </c>
      <c r="F1395" s="4">
        <v>261</v>
      </c>
      <c r="G1395" s="4">
        <v>0</v>
      </c>
      <c r="H1395" s="2" t="str">
        <f t="shared" si="23"/>
        <v>November</v>
      </c>
    </row>
    <row r="1396" spans="1:8" ht="29.25" thickBot="1" x14ac:dyDescent="0.3">
      <c r="A1396" s="3" t="s">
        <v>321</v>
      </c>
      <c r="B1396" s="3" t="s">
        <v>244</v>
      </c>
      <c r="C1396" s="3">
        <v>1450</v>
      </c>
      <c r="D1396" s="3" t="s">
        <v>249</v>
      </c>
      <c r="E1396" s="3">
        <v>133</v>
      </c>
      <c r="F1396" s="4">
        <v>663.67</v>
      </c>
      <c r="G1396" s="4">
        <v>62.68</v>
      </c>
      <c r="H1396" s="2" t="str">
        <f t="shared" si="23"/>
        <v>November</v>
      </c>
    </row>
    <row r="1397" spans="1:8" ht="29.25" thickBot="1" x14ac:dyDescent="0.3">
      <c r="A1397" s="3" t="s">
        <v>321</v>
      </c>
      <c r="B1397" s="3" t="s">
        <v>244</v>
      </c>
      <c r="C1397" s="3">
        <v>1333</v>
      </c>
      <c r="D1397" s="3" t="s">
        <v>250</v>
      </c>
      <c r="E1397" s="3">
        <v>91</v>
      </c>
      <c r="F1397" s="4">
        <v>341.25</v>
      </c>
      <c r="G1397" s="4">
        <v>32.619999999999997</v>
      </c>
      <c r="H1397" s="2" t="str">
        <f t="shared" si="23"/>
        <v>November</v>
      </c>
    </row>
    <row r="1398" spans="1:8" ht="29.25" thickBot="1" x14ac:dyDescent="0.3">
      <c r="A1398" s="3" t="s">
        <v>321</v>
      </c>
      <c r="B1398" s="3" t="s">
        <v>653</v>
      </c>
      <c r="C1398" s="3">
        <v>1701</v>
      </c>
      <c r="D1398" s="3" t="s">
        <v>7</v>
      </c>
      <c r="E1398" s="3">
        <v>141</v>
      </c>
      <c r="F1398" s="4">
        <v>211.5</v>
      </c>
      <c r="G1398" s="4">
        <v>19.82</v>
      </c>
      <c r="H1398" t="str">
        <f>"December"</f>
        <v>December</v>
      </c>
    </row>
    <row r="1399" spans="1:8" ht="29.25" thickBot="1" x14ac:dyDescent="0.3">
      <c r="A1399" s="3" t="s">
        <v>321</v>
      </c>
      <c r="B1399" s="3" t="s">
        <v>653</v>
      </c>
      <c r="C1399" s="3">
        <v>1710</v>
      </c>
      <c r="D1399" s="3" t="s">
        <v>356</v>
      </c>
      <c r="E1399" s="3">
        <v>51</v>
      </c>
      <c r="F1399" s="4">
        <v>114.75</v>
      </c>
      <c r="G1399" s="4">
        <v>10.87</v>
      </c>
      <c r="H1399" s="2" t="str">
        <f t="shared" ref="H1399:H1462" si="24">"December"</f>
        <v>December</v>
      </c>
    </row>
    <row r="1400" spans="1:8" ht="29.25" thickBot="1" x14ac:dyDescent="0.3">
      <c r="A1400" s="3" t="s">
        <v>321</v>
      </c>
      <c r="B1400" s="3" t="s">
        <v>653</v>
      </c>
      <c r="C1400" s="3">
        <v>2127</v>
      </c>
      <c r="D1400" s="3" t="s">
        <v>15</v>
      </c>
      <c r="E1400" s="3">
        <v>171</v>
      </c>
      <c r="F1400" s="4">
        <v>203.49</v>
      </c>
      <c r="G1400" s="4">
        <v>19.27</v>
      </c>
      <c r="H1400" s="2" t="str">
        <f t="shared" si="24"/>
        <v>December</v>
      </c>
    </row>
    <row r="1401" spans="1:8" ht="29.25" thickBot="1" x14ac:dyDescent="0.3">
      <c r="A1401" s="3" t="s">
        <v>321</v>
      </c>
      <c r="B1401" s="3" t="s">
        <v>653</v>
      </c>
      <c r="C1401" s="3">
        <v>1030411</v>
      </c>
      <c r="D1401" s="3" t="s">
        <v>357</v>
      </c>
      <c r="E1401" s="3">
        <v>64</v>
      </c>
      <c r="F1401" s="4">
        <v>96</v>
      </c>
      <c r="G1401" s="4">
        <v>9.17</v>
      </c>
      <c r="H1401" s="2" t="str">
        <f t="shared" si="24"/>
        <v>December</v>
      </c>
    </row>
    <row r="1402" spans="1:8" ht="29.25" thickBot="1" x14ac:dyDescent="0.3">
      <c r="A1402" s="3" t="s">
        <v>321</v>
      </c>
      <c r="B1402" s="3" t="s">
        <v>653</v>
      </c>
      <c r="C1402" s="3">
        <v>1712</v>
      </c>
      <c r="D1402" s="3" t="s">
        <v>24</v>
      </c>
      <c r="E1402" s="3">
        <v>214</v>
      </c>
      <c r="F1402" s="4">
        <v>363.8</v>
      </c>
      <c r="G1402" s="4">
        <v>34.47</v>
      </c>
      <c r="H1402" s="2" t="str">
        <f t="shared" si="24"/>
        <v>December</v>
      </c>
    </row>
    <row r="1403" spans="1:8" ht="29.25" thickBot="1" x14ac:dyDescent="0.3">
      <c r="A1403" s="3" t="s">
        <v>321</v>
      </c>
      <c r="B1403" s="3" t="s">
        <v>653</v>
      </c>
      <c r="C1403" s="3">
        <v>1169</v>
      </c>
      <c r="D1403" s="3" t="s">
        <v>358</v>
      </c>
      <c r="E1403" s="3">
        <v>38</v>
      </c>
      <c r="F1403" s="4">
        <v>85.5</v>
      </c>
      <c r="G1403" s="4">
        <v>8.0299999999999994</v>
      </c>
      <c r="H1403" s="2" t="str">
        <f t="shared" si="24"/>
        <v>December</v>
      </c>
    </row>
    <row r="1404" spans="1:8" ht="29.25" thickBot="1" x14ac:dyDescent="0.3">
      <c r="A1404" s="3" t="s">
        <v>321</v>
      </c>
      <c r="B1404" s="3" t="s">
        <v>654</v>
      </c>
      <c r="C1404" s="3">
        <v>605</v>
      </c>
      <c r="D1404" s="3" t="s">
        <v>25</v>
      </c>
      <c r="E1404" s="3">
        <v>29</v>
      </c>
      <c r="F1404" s="4">
        <v>94.25</v>
      </c>
      <c r="G1404" s="4">
        <v>8.9700000000000006</v>
      </c>
      <c r="H1404" s="2" t="str">
        <f t="shared" si="24"/>
        <v>December</v>
      </c>
    </row>
    <row r="1405" spans="1:8" ht="29.25" thickBot="1" x14ac:dyDescent="0.3">
      <c r="A1405" s="3" t="s">
        <v>321</v>
      </c>
      <c r="B1405" s="3" t="s">
        <v>654</v>
      </c>
      <c r="C1405" s="3">
        <v>904</v>
      </c>
      <c r="D1405" s="3" t="s">
        <v>26</v>
      </c>
      <c r="E1405" s="3">
        <v>60</v>
      </c>
      <c r="F1405" s="4">
        <v>96</v>
      </c>
      <c r="G1405" s="4">
        <v>9.07</v>
      </c>
      <c r="H1405" s="2" t="str">
        <f t="shared" si="24"/>
        <v>December</v>
      </c>
    </row>
    <row r="1406" spans="1:8" ht="29.25" thickBot="1" x14ac:dyDescent="0.3">
      <c r="A1406" s="3" t="s">
        <v>321</v>
      </c>
      <c r="B1406" s="3" t="s">
        <v>654</v>
      </c>
      <c r="C1406" s="3">
        <v>9033</v>
      </c>
      <c r="D1406" s="3" t="s">
        <v>652</v>
      </c>
      <c r="E1406" s="3">
        <v>110</v>
      </c>
      <c r="F1406" s="4">
        <v>440</v>
      </c>
      <c r="G1406" s="4">
        <v>41.8</v>
      </c>
      <c r="H1406" s="2" t="str">
        <f t="shared" si="24"/>
        <v>December</v>
      </c>
    </row>
    <row r="1407" spans="1:8" ht="29.25" thickBot="1" x14ac:dyDescent="0.3">
      <c r="A1407" s="3" t="s">
        <v>321</v>
      </c>
      <c r="B1407" s="3" t="s">
        <v>654</v>
      </c>
      <c r="C1407" s="3">
        <v>46959</v>
      </c>
      <c r="D1407" s="3" t="s">
        <v>27</v>
      </c>
      <c r="E1407" s="3">
        <v>48</v>
      </c>
      <c r="F1407" s="4">
        <v>76.8</v>
      </c>
      <c r="G1407" s="4">
        <v>7.22</v>
      </c>
      <c r="H1407" s="2" t="str">
        <f t="shared" si="24"/>
        <v>December</v>
      </c>
    </row>
    <row r="1408" spans="1:8" ht="29.25" thickBot="1" x14ac:dyDescent="0.3">
      <c r="A1408" s="3" t="s">
        <v>321</v>
      </c>
      <c r="B1408" s="3" t="s">
        <v>654</v>
      </c>
      <c r="C1408" s="3">
        <v>909</v>
      </c>
      <c r="D1408" s="3" t="s">
        <v>28</v>
      </c>
      <c r="E1408" s="3">
        <v>32</v>
      </c>
      <c r="F1408" s="4">
        <v>51.2</v>
      </c>
      <c r="G1408" s="4">
        <v>4.8099999999999996</v>
      </c>
      <c r="H1408" s="2" t="str">
        <f t="shared" si="24"/>
        <v>December</v>
      </c>
    </row>
    <row r="1409" spans="1:8" ht="29.25" thickBot="1" x14ac:dyDescent="0.3">
      <c r="A1409" s="3" t="s">
        <v>321</v>
      </c>
      <c r="B1409" s="3" t="s">
        <v>654</v>
      </c>
      <c r="C1409" s="3">
        <v>911</v>
      </c>
      <c r="D1409" s="3" t="s">
        <v>29</v>
      </c>
      <c r="E1409" s="3">
        <v>106</v>
      </c>
      <c r="F1409" s="4">
        <v>169.6</v>
      </c>
      <c r="G1409" s="4">
        <v>15.94</v>
      </c>
      <c r="H1409" s="2" t="str">
        <f t="shared" si="24"/>
        <v>December</v>
      </c>
    </row>
    <row r="1410" spans="1:8" ht="29.25" thickBot="1" x14ac:dyDescent="0.3">
      <c r="A1410" s="3" t="s">
        <v>321</v>
      </c>
      <c r="B1410" s="3" t="s">
        <v>654</v>
      </c>
      <c r="C1410" s="3">
        <v>6789</v>
      </c>
      <c r="D1410" s="3" t="s">
        <v>30</v>
      </c>
      <c r="E1410" s="3">
        <v>61</v>
      </c>
      <c r="F1410" s="4">
        <v>97.6</v>
      </c>
      <c r="G1410" s="4">
        <v>9.17</v>
      </c>
      <c r="H1410" s="2" t="str">
        <f t="shared" si="24"/>
        <v>December</v>
      </c>
    </row>
    <row r="1411" spans="1:8" ht="29.25" thickBot="1" x14ac:dyDescent="0.3">
      <c r="A1411" s="3" t="s">
        <v>321</v>
      </c>
      <c r="B1411" s="3" t="s">
        <v>654</v>
      </c>
      <c r="C1411" s="3">
        <v>4987</v>
      </c>
      <c r="D1411" s="3" t="s">
        <v>31</v>
      </c>
      <c r="E1411" s="3">
        <v>109</v>
      </c>
      <c r="F1411" s="4">
        <v>174.4</v>
      </c>
      <c r="G1411" s="4">
        <v>16.37</v>
      </c>
      <c r="H1411" s="2" t="str">
        <f t="shared" si="24"/>
        <v>December</v>
      </c>
    </row>
    <row r="1412" spans="1:8" ht="29.25" thickBot="1" x14ac:dyDescent="0.3">
      <c r="A1412" s="3" t="s">
        <v>321</v>
      </c>
      <c r="B1412" s="3" t="s">
        <v>654</v>
      </c>
      <c r="C1412" s="3">
        <v>898</v>
      </c>
      <c r="D1412" s="3" t="s">
        <v>32</v>
      </c>
      <c r="E1412" s="3">
        <v>4</v>
      </c>
      <c r="F1412" s="4">
        <v>1.4</v>
      </c>
      <c r="G1412" s="4">
        <v>0</v>
      </c>
      <c r="H1412" s="2" t="str">
        <f t="shared" si="24"/>
        <v>December</v>
      </c>
    </row>
    <row r="1413" spans="1:8" ht="29.25" thickBot="1" x14ac:dyDescent="0.3">
      <c r="A1413" s="3" t="s">
        <v>321</v>
      </c>
      <c r="B1413" s="3" t="s">
        <v>654</v>
      </c>
      <c r="C1413" s="3">
        <v>770</v>
      </c>
      <c r="D1413" s="3" t="s">
        <v>33</v>
      </c>
      <c r="E1413" s="3">
        <v>16</v>
      </c>
      <c r="F1413" s="4">
        <v>12</v>
      </c>
      <c r="G1413" s="4">
        <v>1.1200000000000001</v>
      </c>
      <c r="H1413" s="2" t="str">
        <f t="shared" si="24"/>
        <v>December</v>
      </c>
    </row>
    <row r="1414" spans="1:8" ht="29.25" thickBot="1" x14ac:dyDescent="0.3">
      <c r="A1414" s="3" t="s">
        <v>321</v>
      </c>
      <c r="B1414" s="3" t="s">
        <v>654</v>
      </c>
      <c r="C1414" s="3">
        <v>953</v>
      </c>
      <c r="D1414" s="3" t="s">
        <v>34</v>
      </c>
      <c r="E1414" s="3">
        <v>34</v>
      </c>
      <c r="F1414" s="4">
        <v>54.4</v>
      </c>
      <c r="G1414" s="4">
        <v>5.1100000000000003</v>
      </c>
      <c r="H1414" s="2" t="str">
        <f t="shared" si="24"/>
        <v>December</v>
      </c>
    </row>
    <row r="1415" spans="1:8" ht="29.25" thickBot="1" x14ac:dyDescent="0.3">
      <c r="A1415" s="3" t="s">
        <v>321</v>
      </c>
      <c r="B1415" s="3" t="s">
        <v>654</v>
      </c>
      <c r="C1415" s="3">
        <v>914</v>
      </c>
      <c r="D1415" s="3" t="s">
        <v>35</v>
      </c>
      <c r="E1415" s="3">
        <v>48</v>
      </c>
      <c r="F1415" s="4">
        <v>132</v>
      </c>
      <c r="G1415" s="4">
        <v>12.49</v>
      </c>
      <c r="H1415" s="2" t="str">
        <f t="shared" si="24"/>
        <v>December</v>
      </c>
    </row>
    <row r="1416" spans="1:8" ht="29.25" thickBot="1" x14ac:dyDescent="0.3">
      <c r="A1416" s="3" t="s">
        <v>321</v>
      </c>
      <c r="B1416" s="3" t="s">
        <v>654</v>
      </c>
      <c r="C1416" s="3">
        <v>35324</v>
      </c>
      <c r="D1416" s="3" t="s">
        <v>36</v>
      </c>
      <c r="E1416" s="3">
        <v>51</v>
      </c>
      <c r="F1416" s="4">
        <v>140.25</v>
      </c>
      <c r="G1416" s="4">
        <v>13.26</v>
      </c>
      <c r="H1416" s="2" t="str">
        <f t="shared" si="24"/>
        <v>December</v>
      </c>
    </row>
    <row r="1417" spans="1:8" ht="29.25" thickBot="1" x14ac:dyDescent="0.3">
      <c r="A1417" s="3" t="s">
        <v>321</v>
      </c>
      <c r="B1417" s="3" t="s">
        <v>654</v>
      </c>
      <c r="C1417" s="3">
        <v>29930</v>
      </c>
      <c r="D1417" s="3" t="s">
        <v>37</v>
      </c>
      <c r="E1417" s="3">
        <v>12</v>
      </c>
      <c r="F1417" s="4">
        <v>22.2</v>
      </c>
      <c r="G1417" s="4">
        <v>2.15</v>
      </c>
      <c r="H1417" s="2" t="str">
        <f t="shared" si="24"/>
        <v>December</v>
      </c>
    </row>
    <row r="1418" spans="1:8" ht="29.25" thickBot="1" x14ac:dyDescent="0.3">
      <c r="A1418" s="3" t="s">
        <v>321</v>
      </c>
      <c r="B1418" s="3" t="s">
        <v>654</v>
      </c>
      <c r="C1418" s="3">
        <v>934</v>
      </c>
      <c r="D1418" s="3" t="s">
        <v>38</v>
      </c>
      <c r="E1418" s="3">
        <v>17</v>
      </c>
      <c r="F1418" s="4">
        <v>31.45</v>
      </c>
      <c r="G1418" s="4">
        <v>3.06</v>
      </c>
      <c r="H1418" s="2" t="str">
        <f t="shared" si="24"/>
        <v>December</v>
      </c>
    </row>
    <row r="1419" spans="1:8" ht="29.25" thickBot="1" x14ac:dyDescent="0.3">
      <c r="A1419" s="3" t="s">
        <v>321</v>
      </c>
      <c r="B1419" s="3" t="s">
        <v>654</v>
      </c>
      <c r="C1419" s="3">
        <v>1030002</v>
      </c>
      <c r="D1419" s="3" t="s">
        <v>39</v>
      </c>
      <c r="E1419" s="3">
        <v>30</v>
      </c>
      <c r="F1419" s="4">
        <v>55.5</v>
      </c>
      <c r="G1419" s="4">
        <v>5.38</v>
      </c>
      <c r="H1419" s="2" t="str">
        <f t="shared" si="24"/>
        <v>December</v>
      </c>
    </row>
    <row r="1420" spans="1:8" ht="29.25" thickBot="1" x14ac:dyDescent="0.3">
      <c r="A1420" s="3" t="s">
        <v>321</v>
      </c>
      <c r="B1420" s="3" t="s">
        <v>654</v>
      </c>
      <c r="C1420" s="3">
        <v>965</v>
      </c>
      <c r="D1420" s="3" t="s">
        <v>42</v>
      </c>
      <c r="E1420" s="3">
        <v>55</v>
      </c>
      <c r="F1420" s="4">
        <v>101.75</v>
      </c>
      <c r="G1420" s="4">
        <v>9.85</v>
      </c>
      <c r="H1420" s="2" t="str">
        <f t="shared" si="24"/>
        <v>December</v>
      </c>
    </row>
    <row r="1421" spans="1:8" ht="29.25" thickBot="1" x14ac:dyDescent="0.3">
      <c r="A1421" s="3" t="s">
        <v>321</v>
      </c>
      <c r="B1421" s="3" t="s">
        <v>654</v>
      </c>
      <c r="C1421" s="3">
        <v>1211</v>
      </c>
      <c r="D1421" s="3" t="s">
        <v>43</v>
      </c>
      <c r="E1421" s="3">
        <v>8</v>
      </c>
      <c r="F1421" s="4">
        <v>16.8</v>
      </c>
      <c r="G1421" s="4">
        <v>1.6</v>
      </c>
      <c r="H1421" s="2" t="str">
        <f t="shared" si="24"/>
        <v>December</v>
      </c>
    </row>
    <row r="1422" spans="1:8" ht="29.25" thickBot="1" x14ac:dyDescent="0.3">
      <c r="A1422" s="3" t="s">
        <v>321</v>
      </c>
      <c r="B1422" s="3" t="s">
        <v>654</v>
      </c>
      <c r="C1422" s="3">
        <v>1022</v>
      </c>
      <c r="D1422" s="3" t="s">
        <v>44</v>
      </c>
      <c r="E1422" s="3">
        <v>10</v>
      </c>
      <c r="F1422" s="4">
        <v>25</v>
      </c>
      <c r="G1422" s="4">
        <v>2.39</v>
      </c>
      <c r="H1422" s="2" t="str">
        <f t="shared" si="24"/>
        <v>December</v>
      </c>
    </row>
    <row r="1423" spans="1:8" ht="29.25" thickBot="1" x14ac:dyDescent="0.3">
      <c r="A1423" s="3" t="s">
        <v>321</v>
      </c>
      <c r="B1423" s="3" t="s">
        <v>654</v>
      </c>
      <c r="C1423" s="3">
        <v>1023</v>
      </c>
      <c r="D1423" s="3" t="s">
        <v>45</v>
      </c>
      <c r="E1423" s="3">
        <v>7</v>
      </c>
      <c r="F1423" s="4">
        <v>20.3</v>
      </c>
      <c r="G1423" s="4">
        <v>1.96</v>
      </c>
      <c r="H1423" s="2" t="str">
        <f t="shared" si="24"/>
        <v>December</v>
      </c>
    </row>
    <row r="1424" spans="1:8" ht="29.25" thickBot="1" x14ac:dyDescent="0.3">
      <c r="A1424" s="3" t="s">
        <v>321</v>
      </c>
      <c r="B1424" s="3" t="s">
        <v>654</v>
      </c>
      <c r="C1424" s="3">
        <v>956</v>
      </c>
      <c r="D1424" s="3" t="s">
        <v>46</v>
      </c>
      <c r="E1424" s="3">
        <v>54</v>
      </c>
      <c r="F1424" s="4">
        <v>148.5</v>
      </c>
      <c r="G1424" s="4">
        <v>14.04</v>
      </c>
      <c r="H1424" s="2" t="str">
        <f t="shared" si="24"/>
        <v>December</v>
      </c>
    </row>
    <row r="1425" spans="1:8" ht="29.25" thickBot="1" x14ac:dyDescent="0.3">
      <c r="A1425" s="3" t="s">
        <v>321</v>
      </c>
      <c r="B1425" s="3" t="s">
        <v>654</v>
      </c>
      <c r="C1425" s="3">
        <v>44624</v>
      </c>
      <c r="D1425" s="3" t="s">
        <v>277</v>
      </c>
      <c r="E1425" s="3">
        <v>13</v>
      </c>
      <c r="F1425" s="4">
        <v>39</v>
      </c>
      <c r="G1425" s="4">
        <v>0</v>
      </c>
      <c r="H1425" s="2" t="str">
        <f t="shared" si="24"/>
        <v>December</v>
      </c>
    </row>
    <row r="1426" spans="1:8" ht="29.25" thickBot="1" x14ac:dyDescent="0.3">
      <c r="A1426" s="3" t="s">
        <v>321</v>
      </c>
      <c r="B1426" s="3" t="s">
        <v>654</v>
      </c>
      <c r="C1426" s="3">
        <v>58365</v>
      </c>
      <c r="D1426" s="3" t="s">
        <v>296</v>
      </c>
      <c r="E1426" s="3">
        <v>19</v>
      </c>
      <c r="F1426" s="4">
        <v>57</v>
      </c>
      <c r="G1426" s="4">
        <v>0</v>
      </c>
      <c r="H1426" s="2" t="str">
        <f t="shared" si="24"/>
        <v>December</v>
      </c>
    </row>
    <row r="1427" spans="1:8" ht="29.25" thickBot="1" x14ac:dyDescent="0.3">
      <c r="A1427" s="3" t="s">
        <v>321</v>
      </c>
      <c r="B1427" s="3" t="s">
        <v>654</v>
      </c>
      <c r="C1427" s="3">
        <v>78464</v>
      </c>
      <c r="D1427" s="3" t="s">
        <v>299</v>
      </c>
      <c r="E1427" s="3">
        <v>12</v>
      </c>
      <c r="F1427" s="4">
        <v>36</v>
      </c>
      <c r="G1427" s="4">
        <v>0</v>
      </c>
      <c r="H1427" s="2" t="str">
        <f t="shared" si="24"/>
        <v>December</v>
      </c>
    </row>
    <row r="1428" spans="1:8" ht="29.25" thickBot="1" x14ac:dyDescent="0.3">
      <c r="A1428" s="3" t="s">
        <v>321</v>
      </c>
      <c r="B1428" s="3" t="s">
        <v>654</v>
      </c>
      <c r="C1428" s="3">
        <v>39405</v>
      </c>
      <c r="D1428" s="3" t="s">
        <v>278</v>
      </c>
      <c r="E1428" s="3">
        <v>7</v>
      </c>
      <c r="F1428" s="4">
        <v>21</v>
      </c>
      <c r="G1428" s="4">
        <v>0</v>
      </c>
      <c r="H1428" s="2" t="str">
        <f t="shared" si="24"/>
        <v>December</v>
      </c>
    </row>
    <row r="1429" spans="1:8" ht="29.25" thickBot="1" x14ac:dyDescent="0.3">
      <c r="A1429" s="3" t="s">
        <v>321</v>
      </c>
      <c r="B1429" s="3" t="s">
        <v>654</v>
      </c>
      <c r="C1429" s="3">
        <v>39889</v>
      </c>
      <c r="D1429" s="3" t="s">
        <v>300</v>
      </c>
      <c r="E1429" s="3">
        <v>9</v>
      </c>
      <c r="F1429" s="4">
        <v>27</v>
      </c>
      <c r="G1429" s="4">
        <v>0</v>
      </c>
      <c r="H1429" s="2" t="str">
        <f t="shared" si="24"/>
        <v>December</v>
      </c>
    </row>
    <row r="1430" spans="1:8" ht="29.25" thickBot="1" x14ac:dyDescent="0.3">
      <c r="A1430" s="3" t="s">
        <v>321</v>
      </c>
      <c r="B1430" s="3" t="s">
        <v>654</v>
      </c>
      <c r="C1430" s="3">
        <v>58698</v>
      </c>
      <c r="D1430" s="3" t="s">
        <v>279</v>
      </c>
      <c r="E1430" s="3">
        <v>25</v>
      </c>
      <c r="F1430" s="4">
        <v>75</v>
      </c>
      <c r="G1430" s="4">
        <v>0</v>
      </c>
      <c r="H1430" s="2" t="str">
        <f t="shared" si="24"/>
        <v>December</v>
      </c>
    </row>
    <row r="1431" spans="1:8" ht="29.25" thickBot="1" x14ac:dyDescent="0.3">
      <c r="A1431" s="3" t="s">
        <v>321</v>
      </c>
      <c r="B1431" s="3" t="s">
        <v>654</v>
      </c>
      <c r="C1431" s="3">
        <v>160</v>
      </c>
      <c r="D1431" s="3" t="s">
        <v>280</v>
      </c>
      <c r="E1431" s="3">
        <v>7</v>
      </c>
      <c r="F1431" s="4">
        <v>21</v>
      </c>
      <c r="G1431" s="4">
        <v>0</v>
      </c>
      <c r="H1431" s="2" t="str">
        <f t="shared" si="24"/>
        <v>December</v>
      </c>
    </row>
    <row r="1432" spans="1:8" ht="29.25" thickBot="1" x14ac:dyDescent="0.3">
      <c r="A1432" s="3" t="s">
        <v>321</v>
      </c>
      <c r="B1432" s="3" t="s">
        <v>654</v>
      </c>
      <c r="C1432" s="3">
        <v>48274</v>
      </c>
      <c r="D1432" s="3" t="s">
        <v>301</v>
      </c>
      <c r="E1432" s="3">
        <v>4</v>
      </c>
      <c r="F1432" s="4">
        <v>12</v>
      </c>
      <c r="G1432" s="4">
        <v>0</v>
      </c>
      <c r="H1432" s="2" t="str">
        <f t="shared" si="24"/>
        <v>December</v>
      </c>
    </row>
    <row r="1433" spans="1:8" ht="29.25" thickBot="1" x14ac:dyDescent="0.3">
      <c r="A1433" s="3" t="s">
        <v>321</v>
      </c>
      <c r="B1433" s="3" t="s">
        <v>654</v>
      </c>
      <c r="C1433" s="3">
        <v>35844</v>
      </c>
      <c r="D1433" s="3" t="s">
        <v>281</v>
      </c>
      <c r="E1433" s="3">
        <v>32</v>
      </c>
      <c r="F1433" s="4">
        <v>96</v>
      </c>
      <c r="G1433" s="4">
        <v>0</v>
      </c>
      <c r="H1433" s="2" t="str">
        <f t="shared" si="24"/>
        <v>December</v>
      </c>
    </row>
    <row r="1434" spans="1:8" ht="29.25" thickBot="1" x14ac:dyDescent="0.3">
      <c r="A1434" s="3" t="s">
        <v>321</v>
      </c>
      <c r="B1434" s="3" t="s">
        <v>654</v>
      </c>
      <c r="C1434" s="3">
        <v>63554</v>
      </c>
      <c r="D1434" s="3" t="s">
        <v>302</v>
      </c>
      <c r="E1434" s="3">
        <v>12</v>
      </c>
      <c r="F1434" s="4">
        <v>36</v>
      </c>
      <c r="G1434" s="4">
        <v>0</v>
      </c>
      <c r="H1434" s="2" t="str">
        <f t="shared" si="24"/>
        <v>December</v>
      </c>
    </row>
    <row r="1435" spans="1:8" ht="29.25" thickBot="1" x14ac:dyDescent="0.3">
      <c r="A1435" s="3" t="s">
        <v>321</v>
      </c>
      <c r="B1435" s="3" t="s">
        <v>654</v>
      </c>
      <c r="C1435" s="3">
        <v>47785</v>
      </c>
      <c r="D1435" s="3" t="s">
        <v>282</v>
      </c>
      <c r="E1435" s="3">
        <v>34</v>
      </c>
      <c r="F1435" s="4">
        <v>102</v>
      </c>
      <c r="G1435" s="4">
        <v>0</v>
      </c>
      <c r="H1435" s="2" t="str">
        <f t="shared" si="24"/>
        <v>December</v>
      </c>
    </row>
    <row r="1436" spans="1:8" ht="43.5" thickBot="1" x14ac:dyDescent="0.3">
      <c r="A1436" s="3" t="s">
        <v>321</v>
      </c>
      <c r="B1436" s="3" t="s">
        <v>654</v>
      </c>
      <c r="C1436" s="3">
        <v>98568</v>
      </c>
      <c r="D1436" s="3" t="s">
        <v>283</v>
      </c>
      <c r="E1436" s="3">
        <v>1</v>
      </c>
      <c r="F1436" s="4">
        <v>3</v>
      </c>
      <c r="G1436" s="4">
        <v>0</v>
      </c>
      <c r="H1436" s="2" t="str">
        <f t="shared" si="24"/>
        <v>December</v>
      </c>
    </row>
    <row r="1437" spans="1:8" ht="29.25" thickBot="1" x14ac:dyDescent="0.3">
      <c r="A1437" s="3" t="s">
        <v>321</v>
      </c>
      <c r="B1437" s="3" t="s">
        <v>654</v>
      </c>
      <c r="C1437" s="3">
        <v>34554</v>
      </c>
      <c r="D1437" s="3" t="s">
        <v>284</v>
      </c>
      <c r="E1437" s="3">
        <v>17</v>
      </c>
      <c r="F1437" s="4">
        <v>51</v>
      </c>
      <c r="G1437" s="4">
        <v>0</v>
      </c>
      <c r="H1437" s="2" t="str">
        <f t="shared" si="24"/>
        <v>December</v>
      </c>
    </row>
    <row r="1438" spans="1:8" ht="29.25" thickBot="1" x14ac:dyDescent="0.3">
      <c r="A1438" s="3" t="s">
        <v>321</v>
      </c>
      <c r="B1438" s="3" t="s">
        <v>654</v>
      </c>
      <c r="C1438" s="3">
        <v>47775</v>
      </c>
      <c r="D1438" s="3" t="s">
        <v>285</v>
      </c>
      <c r="E1438" s="3">
        <v>2</v>
      </c>
      <c r="F1438" s="4">
        <v>6</v>
      </c>
      <c r="G1438" s="4">
        <v>0</v>
      </c>
      <c r="H1438" s="2" t="str">
        <f t="shared" si="24"/>
        <v>December</v>
      </c>
    </row>
    <row r="1439" spans="1:8" ht="43.5" thickBot="1" x14ac:dyDescent="0.3">
      <c r="A1439" s="3" t="s">
        <v>321</v>
      </c>
      <c r="B1439" s="3" t="s">
        <v>654</v>
      </c>
      <c r="C1439" s="3">
        <v>57668</v>
      </c>
      <c r="D1439" s="3" t="s">
        <v>304</v>
      </c>
      <c r="E1439" s="3">
        <v>8</v>
      </c>
      <c r="F1439" s="4">
        <v>24</v>
      </c>
      <c r="G1439" s="4">
        <v>0</v>
      </c>
      <c r="H1439" s="2" t="str">
        <f t="shared" si="24"/>
        <v>December</v>
      </c>
    </row>
    <row r="1440" spans="1:8" ht="29.25" thickBot="1" x14ac:dyDescent="0.3">
      <c r="A1440" s="3" t="s">
        <v>321</v>
      </c>
      <c r="B1440" s="3" t="s">
        <v>654</v>
      </c>
      <c r="C1440" s="3">
        <v>5681</v>
      </c>
      <c r="D1440" s="3" t="s">
        <v>383</v>
      </c>
      <c r="E1440" s="3">
        <v>37</v>
      </c>
      <c r="F1440" s="4">
        <v>36.630000000000003</v>
      </c>
      <c r="G1440" s="4">
        <v>3.4</v>
      </c>
      <c r="H1440" s="2" t="str">
        <f t="shared" si="24"/>
        <v>December</v>
      </c>
    </row>
    <row r="1441" spans="1:8" ht="29.25" thickBot="1" x14ac:dyDescent="0.3">
      <c r="A1441" s="3" t="s">
        <v>321</v>
      </c>
      <c r="B1441" s="3" t="s">
        <v>654</v>
      </c>
      <c r="C1441" s="3">
        <v>162</v>
      </c>
      <c r="D1441" s="3" t="s">
        <v>66</v>
      </c>
      <c r="E1441" s="3">
        <v>42</v>
      </c>
      <c r="F1441" s="4">
        <v>41.58</v>
      </c>
      <c r="G1441" s="4">
        <v>3.84</v>
      </c>
      <c r="H1441" s="2" t="str">
        <f t="shared" si="24"/>
        <v>December</v>
      </c>
    </row>
    <row r="1442" spans="1:8" ht="29.25" thickBot="1" x14ac:dyDescent="0.3">
      <c r="A1442" s="3" t="s">
        <v>321</v>
      </c>
      <c r="B1442" s="3" t="s">
        <v>654</v>
      </c>
      <c r="C1442" s="3">
        <v>5680</v>
      </c>
      <c r="D1442" s="3" t="s">
        <v>67</v>
      </c>
      <c r="E1442" s="3">
        <v>47</v>
      </c>
      <c r="F1442" s="4">
        <v>46.53</v>
      </c>
      <c r="G1442" s="4">
        <v>4.3099999999999996</v>
      </c>
      <c r="H1442" s="2" t="str">
        <f t="shared" si="24"/>
        <v>December</v>
      </c>
    </row>
    <row r="1443" spans="1:8" ht="29.25" thickBot="1" x14ac:dyDescent="0.3">
      <c r="A1443" s="3" t="s">
        <v>321</v>
      </c>
      <c r="B1443" s="3" t="s">
        <v>654</v>
      </c>
      <c r="C1443" s="3">
        <v>962</v>
      </c>
      <c r="D1443" s="3" t="s">
        <v>387</v>
      </c>
      <c r="E1443" s="3">
        <v>24</v>
      </c>
      <c r="F1443" s="4">
        <v>35.76</v>
      </c>
      <c r="G1443" s="4">
        <v>0</v>
      </c>
      <c r="H1443" s="2" t="str">
        <f t="shared" si="24"/>
        <v>December</v>
      </c>
    </row>
    <row r="1444" spans="1:8" ht="29.25" thickBot="1" x14ac:dyDescent="0.3">
      <c r="A1444" s="3" t="s">
        <v>321</v>
      </c>
      <c r="B1444" s="3" t="s">
        <v>654</v>
      </c>
      <c r="C1444" s="3">
        <v>6521</v>
      </c>
      <c r="D1444" s="3" t="s">
        <v>70</v>
      </c>
      <c r="E1444" s="3">
        <v>18</v>
      </c>
      <c r="F1444" s="4">
        <v>33.299999999999997</v>
      </c>
      <c r="G1444" s="4">
        <v>3.23</v>
      </c>
      <c r="H1444" s="2" t="str">
        <f t="shared" si="24"/>
        <v>December</v>
      </c>
    </row>
    <row r="1445" spans="1:8" ht="29.25" thickBot="1" x14ac:dyDescent="0.3">
      <c r="A1445" s="3" t="s">
        <v>321</v>
      </c>
      <c r="B1445" s="3" t="s">
        <v>654</v>
      </c>
      <c r="C1445" s="3">
        <v>964</v>
      </c>
      <c r="D1445" s="3" t="s">
        <v>72</v>
      </c>
      <c r="E1445" s="3">
        <v>23</v>
      </c>
      <c r="F1445" s="4">
        <v>45.77</v>
      </c>
      <c r="G1445" s="4">
        <v>4.37</v>
      </c>
      <c r="H1445" s="2" t="str">
        <f t="shared" si="24"/>
        <v>December</v>
      </c>
    </row>
    <row r="1446" spans="1:8" ht="29.25" thickBot="1" x14ac:dyDescent="0.3">
      <c r="A1446" s="3" t="s">
        <v>321</v>
      </c>
      <c r="B1446" s="3" t="s">
        <v>654</v>
      </c>
      <c r="C1446" s="3">
        <v>6361</v>
      </c>
      <c r="D1446" s="3" t="s">
        <v>73</v>
      </c>
      <c r="E1446" s="3">
        <v>10</v>
      </c>
      <c r="F1446" s="4">
        <v>19.899999999999999</v>
      </c>
      <c r="G1446" s="4">
        <v>1.9</v>
      </c>
      <c r="H1446" s="2" t="str">
        <f t="shared" si="24"/>
        <v>December</v>
      </c>
    </row>
    <row r="1447" spans="1:8" ht="29.25" thickBot="1" x14ac:dyDescent="0.3">
      <c r="A1447" s="3" t="s">
        <v>321</v>
      </c>
      <c r="B1447" s="3" t="s">
        <v>654</v>
      </c>
      <c r="C1447" s="3">
        <v>28394</v>
      </c>
      <c r="D1447" s="3" t="s">
        <v>74</v>
      </c>
      <c r="E1447" s="3">
        <v>191</v>
      </c>
      <c r="F1447" s="4">
        <v>315.14999999999998</v>
      </c>
      <c r="G1447" s="4">
        <v>0</v>
      </c>
      <c r="H1447" s="2" t="str">
        <f t="shared" si="24"/>
        <v>December</v>
      </c>
    </row>
    <row r="1448" spans="1:8" ht="29.25" thickBot="1" x14ac:dyDescent="0.3">
      <c r="A1448" s="3" t="s">
        <v>321</v>
      </c>
      <c r="B1448" s="3" t="s">
        <v>654</v>
      </c>
      <c r="C1448" s="3">
        <v>5556</v>
      </c>
      <c r="D1448" s="3" t="s">
        <v>75</v>
      </c>
      <c r="E1448" s="3">
        <v>12</v>
      </c>
      <c r="F1448" s="4">
        <v>54</v>
      </c>
      <c r="G1448" s="4">
        <v>5.16</v>
      </c>
      <c r="H1448" s="2" t="str">
        <f t="shared" si="24"/>
        <v>December</v>
      </c>
    </row>
    <row r="1449" spans="1:8" ht="29.25" thickBot="1" x14ac:dyDescent="0.3">
      <c r="A1449" s="3" t="s">
        <v>321</v>
      </c>
      <c r="B1449" s="3" t="s">
        <v>654</v>
      </c>
      <c r="C1449" s="3">
        <v>5555</v>
      </c>
      <c r="D1449" s="3" t="s">
        <v>76</v>
      </c>
      <c r="E1449" s="3">
        <v>26</v>
      </c>
      <c r="F1449" s="4">
        <v>104</v>
      </c>
      <c r="G1449" s="4">
        <v>9.8800000000000008</v>
      </c>
      <c r="H1449" s="2" t="str">
        <f t="shared" si="24"/>
        <v>December</v>
      </c>
    </row>
    <row r="1450" spans="1:8" ht="29.25" thickBot="1" x14ac:dyDescent="0.3">
      <c r="A1450" s="3" t="s">
        <v>321</v>
      </c>
      <c r="B1450" s="3" t="s">
        <v>654</v>
      </c>
      <c r="C1450" s="3">
        <v>1139</v>
      </c>
      <c r="D1450" s="3" t="s">
        <v>393</v>
      </c>
      <c r="E1450" s="3">
        <v>1</v>
      </c>
      <c r="F1450" s="4">
        <v>1.85</v>
      </c>
      <c r="G1450" s="4">
        <v>0.17</v>
      </c>
      <c r="H1450" s="2" t="str">
        <f t="shared" si="24"/>
        <v>December</v>
      </c>
    </row>
    <row r="1451" spans="1:8" ht="29.25" thickBot="1" x14ac:dyDescent="0.3">
      <c r="A1451" s="3" t="s">
        <v>321</v>
      </c>
      <c r="B1451" s="3" t="s">
        <v>654</v>
      </c>
      <c r="C1451" s="3">
        <v>927</v>
      </c>
      <c r="D1451" s="3" t="s">
        <v>77</v>
      </c>
      <c r="E1451" s="3">
        <v>67</v>
      </c>
      <c r="F1451" s="4">
        <v>107.2</v>
      </c>
      <c r="G1451" s="4">
        <v>10.07</v>
      </c>
      <c r="H1451" s="2" t="str">
        <f t="shared" si="24"/>
        <v>December</v>
      </c>
    </row>
    <row r="1452" spans="1:8" ht="29.25" thickBot="1" x14ac:dyDescent="0.3">
      <c r="A1452" s="3" t="s">
        <v>321</v>
      </c>
      <c r="B1452" s="3" t="s">
        <v>654</v>
      </c>
      <c r="C1452" s="3">
        <v>1120</v>
      </c>
      <c r="D1452" s="3" t="s">
        <v>322</v>
      </c>
      <c r="E1452" s="3">
        <v>14</v>
      </c>
      <c r="F1452" s="4">
        <v>25.9</v>
      </c>
      <c r="G1452" s="4">
        <v>2.5099999999999998</v>
      </c>
      <c r="H1452" s="2" t="str">
        <f t="shared" si="24"/>
        <v>December</v>
      </c>
    </row>
    <row r="1453" spans="1:8" ht="29.25" thickBot="1" x14ac:dyDescent="0.3">
      <c r="A1453" s="3" t="s">
        <v>321</v>
      </c>
      <c r="B1453" s="3" t="s">
        <v>654</v>
      </c>
      <c r="C1453" s="3">
        <v>36323</v>
      </c>
      <c r="D1453" s="3" t="s">
        <v>287</v>
      </c>
      <c r="E1453" s="3">
        <v>21</v>
      </c>
      <c r="F1453" s="4">
        <v>38.85</v>
      </c>
      <c r="G1453" s="4">
        <v>3.77</v>
      </c>
      <c r="H1453" s="2" t="str">
        <f t="shared" si="24"/>
        <v>December</v>
      </c>
    </row>
    <row r="1454" spans="1:8" ht="29.25" thickBot="1" x14ac:dyDescent="0.3">
      <c r="A1454" s="3" t="s">
        <v>321</v>
      </c>
      <c r="B1454" s="3" t="s">
        <v>654</v>
      </c>
      <c r="C1454" s="3">
        <v>920</v>
      </c>
      <c r="D1454" s="3" t="s">
        <v>80</v>
      </c>
      <c r="E1454" s="3">
        <v>22</v>
      </c>
      <c r="F1454" s="4">
        <v>40.700000000000003</v>
      </c>
      <c r="G1454" s="4">
        <v>3.96</v>
      </c>
      <c r="H1454" s="2" t="str">
        <f t="shared" si="24"/>
        <v>December</v>
      </c>
    </row>
    <row r="1455" spans="1:8" ht="29.25" thickBot="1" x14ac:dyDescent="0.3">
      <c r="A1455" s="3" t="s">
        <v>321</v>
      </c>
      <c r="B1455" s="3" t="s">
        <v>654</v>
      </c>
      <c r="C1455" s="3">
        <v>1118</v>
      </c>
      <c r="D1455" s="3" t="s">
        <v>324</v>
      </c>
      <c r="E1455" s="3">
        <v>40</v>
      </c>
      <c r="F1455" s="4">
        <v>74</v>
      </c>
      <c r="G1455" s="4">
        <v>7.17</v>
      </c>
      <c r="H1455" s="2" t="str">
        <f t="shared" si="24"/>
        <v>December</v>
      </c>
    </row>
    <row r="1456" spans="1:8" ht="29.25" thickBot="1" x14ac:dyDescent="0.3">
      <c r="A1456" s="3" t="s">
        <v>321</v>
      </c>
      <c r="B1456" s="3" t="s">
        <v>654</v>
      </c>
      <c r="C1456" s="3">
        <v>921</v>
      </c>
      <c r="D1456" s="3" t="s">
        <v>81</v>
      </c>
      <c r="E1456" s="3">
        <v>29</v>
      </c>
      <c r="F1456" s="4">
        <v>53.65</v>
      </c>
      <c r="G1456" s="4">
        <v>5.2</v>
      </c>
      <c r="H1456" s="2" t="str">
        <f t="shared" si="24"/>
        <v>December</v>
      </c>
    </row>
    <row r="1457" spans="1:8" ht="29.25" thickBot="1" x14ac:dyDescent="0.3">
      <c r="A1457" s="3" t="s">
        <v>321</v>
      </c>
      <c r="B1457" s="3" t="s">
        <v>655</v>
      </c>
      <c r="C1457" s="3">
        <v>54685</v>
      </c>
      <c r="D1457" s="3" t="s">
        <v>82</v>
      </c>
      <c r="E1457" s="3">
        <v>41</v>
      </c>
      <c r="F1457" s="4">
        <v>57.4</v>
      </c>
      <c r="G1457" s="4">
        <v>0</v>
      </c>
      <c r="H1457" s="2" t="str">
        <f t="shared" si="24"/>
        <v>December</v>
      </c>
    </row>
    <row r="1458" spans="1:8" ht="29.25" thickBot="1" x14ac:dyDescent="0.3">
      <c r="A1458" s="3" t="s">
        <v>321</v>
      </c>
      <c r="B1458" s="3" t="s">
        <v>655</v>
      </c>
      <c r="C1458" s="3">
        <v>95589</v>
      </c>
      <c r="D1458" s="3" t="s">
        <v>84</v>
      </c>
      <c r="E1458" s="3">
        <v>35</v>
      </c>
      <c r="F1458" s="4">
        <v>49</v>
      </c>
      <c r="G1458" s="4">
        <v>0</v>
      </c>
      <c r="H1458" s="2" t="str">
        <f t="shared" si="24"/>
        <v>December</v>
      </c>
    </row>
    <row r="1459" spans="1:8" ht="29.25" thickBot="1" x14ac:dyDescent="0.3">
      <c r="A1459" s="3" t="s">
        <v>321</v>
      </c>
      <c r="B1459" s="3" t="s">
        <v>655</v>
      </c>
      <c r="C1459" s="3">
        <v>467</v>
      </c>
      <c r="D1459" s="3" t="s">
        <v>85</v>
      </c>
      <c r="E1459" s="3">
        <v>17</v>
      </c>
      <c r="F1459" s="4">
        <v>18.7</v>
      </c>
      <c r="G1459" s="4">
        <v>0</v>
      </c>
      <c r="H1459" s="2" t="str">
        <f t="shared" si="24"/>
        <v>December</v>
      </c>
    </row>
    <row r="1460" spans="1:8" ht="43.5" thickBot="1" x14ac:dyDescent="0.3">
      <c r="A1460" s="3" t="s">
        <v>321</v>
      </c>
      <c r="B1460" s="3" t="s">
        <v>655</v>
      </c>
      <c r="C1460" s="3">
        <v>477</v>
      </c>
      <c r="D1460" s="3" t="s">
        <v>86</v>
      </c>
      <c r="E1460" s="3">
        <v>27</v>
      </c>
      <c r="F1460" s="4">
        <v>29.7</v>
      </c>
      <c r="G1460" s="4">
        <v>0</v>
      </c>
      <c r="H1460" s="2" t="str">
        <f t="shared" si="24"/>
        <v>December</v>
      </c>
    </row>
    <row r="1461" spans="1:8" ht="29.25" thickBot="1" x14ac:dyDescent="0.3">
      <c r="A1461" s="3" t="s">
        <v>321</v>
      </c>
      <c r="B1461" s="3" t="s">
        <v>655</v>
      </c>
      <c r="C1461" s="3">
        <v>25896</v>
      </c>
      <c r="D1461" s="3" t="s">
        <v>405</v>
      </c>
      <c r="E1461" s="3">
        <v>8</v>
      </c>
      <c r="F1461" s="4">
        <v>8.8000000000000007</v>
      </c>
      <c r="G1461" s="4">
        <v>0</v>
      </c>
      <c r="H1461" s="2" t="str">
        <f t="shared" si="24"/>
        <v>December</v>
      </c>
    </row>
    <row r="1462" spans="1:8" ht="29.25" thickBot="1" x14ac:dyDescent="0.3">
      <c r="A1462" s="3" t="s">
        <v>321</v>
      </c>
      <c r="B1462" s="3" t="s">
        <v>655</v>
      </c>
      <c r="C1462" s="3">
        <v>1223</v>
      </c>
      <c r="D1462" s="3" t="s">
        <v>305</v>
      </c>
      <c r="E1462" s="3">
        <v>63</v>
      </c>
      <c r="F1462" s="4">
        <v>69.3</v>
      </c>
      <c r="G1462" s="4">
        <v>0</v>
      </c>
      <c r="H1462" s="2" t="str">
        <f t="shared" si="24"/>
        <v>December</v>
      </c>
    </row>
    <row r="1463" spans="1:8" ht="29.25" thickBot="1" x14ac:dyDescent="0.3">
      <c r="A1463" s="3" t="s">
        <v>321</v>
      </c>
      <c r="B1463" s="3" t="s">
        <v>655</v>
      </c>
      <c r="C1463" s="3">
        <v>26542</v>
      </c>
      <c r="D1463" s="3" t="s">
        <v>87</v>
      </c>
      <c r="E1463" s="3">
        <v>17</v>
      </c>
      <c r="F1463" s="4">
        <v>18.7</v>
      </c>
      <c r="G1463" s="4">
        <v>0</v>
      </c>
      <c r="H1463" s="2" t="str">
        <f t="shared" ref="H1463:H1526" si="25">"December"</f>
        <v>December</v>
      </c>
    </row>
    <row r="1464" spans="1:8" ht="29.25" thickBot="1" x14ac:dyDescent="0.3">
      <c r="A1464" s="3" t="s">
        <v>321</v>
      </c>
      <c r="B1464" s="3" t="s">
        <v>655</v>
      </c>
      <c r="C1464" s="3">
        <v>1189</v>
      </c>
      <c r="D1464" s="3" t="s">
        <v>91</v>
      </c>
      <c r="E1464" s="3">
        <v>40</v>
      </c>
      <c r="F1464" s="4">
        <v>44</v>
      </c>
      <c r="G1464" s="4">
        <v>0</v>
      </c>
      <c r="H1464" s="2" t="str">
        <f t="shared" si="25"/>
        <v>December</v>
      </c>
    </row>
    <row r="1465" spans="1:8" ht="29.25" thickBot="1" x14ac:dyDescent="0.3">
      <c r="A1465" s="3" t="s">
        <v>321</v>
      </c>
      <c r="B1465" s="3" t="s">
        <v>655</v>
      </c>
      <c r="C1465" s="3">
        <v>4864</v>
      </c>
      <c r="D1465" s="3" t="s">
        <v>288</v>
      </c>
      <c r="E1465" s="3">
        <v>25</v>
      </c>
      <c r="F1465" s="4">
        <v>27.5</v>
      </c>
      <c r="G1465" s="4">
        <v>0</v>
      </c>
      <c r="H1465" s="2" t="str">
        <f t="shared" si="25"/>
        <v>December</v>
      </c>
    </row>
    <row r="1466" spans="1:8" ht="29.25" thickBot="1" x14ac:dyDescent="0.3">
      <c r="A1466" s="3" t="s">
        <v>321</v>
      </c>
      <c r="B1466" s="3" t="s">
        <v>655</v>
      </c>
      <c r="C1466" s="3">
        <v>426</v>
      </c>
      <c r="D1466" s="3" t="s">
        <v>311</v>
      </c>
      <c r="E1466" s="3">
        <v>32</v>
      </c>
      <c r="F1466" s="4">
        <v>35.200000000000003</v>
      </c>
      <c r="G1466" s="4">
        <v>0</v>
      </c>
      <c r="H1466" s="2" t="str">
        <f t="shared" si="25"/>
        <v>December</v>
      </c>
    </row>
    <row r="1467" spans="1:8" ht="43.5" thickBot="1" x14ac:dyDescent="0.3">
      <c r="A1467" s="3" t="s">
        <v>321</v>
      </c>
      <c r="B1467" s="3" t="s">
        <v>655</v>
      </c>
      <c r="C1467" s="3">
        <v>430</v>
      </c>
      <c r="D1467" s="3" t="s">
        <v>92</v>
      </c>
      <c r="E1467" s="3">
        <v>31</v>
      </c>
      <c r="F1467" s="4">
        <v>34.1</v>
      </c>
      <c r="G1467" s="4">
        <v>0</v>
      </c>
      <c r="H1467" s="2" t="str">
        <f t="shared" si="25"/>
        <v>December</v>
      </c>
    </row>
    <row r="1468" spans="1:8" ht="29.25" thickBot="1" x14ac:dyDescent="0.3">
      <c r="A1468" s="3" t="s">
        <v>321</v>
      </c>
      <c r="B1468" s="3" t="s">
        <v>655</v>
      </c>
      <c r="C1468" s="3">
        <v>7515</v>
      </c>
      <c r="D1468" s="3" t="s">
        <v>93</v>
      </c>
      <c r="E1468" s="3">
        <v>26</v>
      </c>
      <c r="F1468" s="4">
        <v>28.6</v>
      </c>
      <c r="G1468" s="4">
        <v>0</v>
      </c>
      <c r="H1468" s="2" t="str">
        <f t="shared" si="25"/>
        <v>December</v>
      </c>
    </row>
    <row r="1469" spans="1:8" ht="29.25" thickBot="1" x14ac:dyDescent="0.3">
      <c r="A1469" s="3" t="s">
        <v>321</v>
      </c>
      <c r="B1469" s="3" t="s">
        <v>655</v>
      </c>
      <c r="C1469" s="3">
        <v>483</v>
      </c>
      <c r="D1469" s="3" t="s">
        <v>94</v>
      </c>
      <c r="E1469" s="3">
        <v>17</v>
      </c>
      <c r="F1469" s="4">
        <v>18.7</v>
      </c>
      <c r="G1469" s="4">
        <v>0</v>
      </c>
      <c r="H1469" s="2" t="str">
        <f t="shared" si="25"/>
        <v>December</v>
      </c>
    </row>
    <row r="1470" spans="1:8" ht="29.25" thickBot="1" x14ac:dyDescent="0.3">
      <c r="A1470" s="3" t="s">
        <v>321</v>
      </c>
      <c r="B1470" s="3" t="s">
        <v>655</v>
      </c>
      <c r="C1470" s="3">
        <v>1131</v>
      </c>
      <c r="D1470" s="3" t="s">
        <v>422</v>
      </c>
      <c r="E1470" s="3">
        <v>20</v>
      </c>
      <c r="F1470" s="4">
        <v>35</v>
      </c>
      <c r="G1470" s="4">
        <v>0</v>
      </c>
      <c r="H1470" s="2" t="str">
        <f t="shared" si="25"/>
        <v>December</v>
      </c>
    </row>
    <row r="1471" spans="1:8" ht="29.25" thickBot="1" x14ac:dyDescent="0.3">
      <c r="A1471" s="3" t="s">
        <v>321</v>
      </c>
      <c r="B1471" s="3" t="s">
        <v>655</v>
      </c>
      <c r="C1471" s="3">
        <v>427</v>
      </c>
      <c r="D1471" s="3" t="s">
        <v>95</v>
      </c>
      <c r="E1471" s="3">
        <v>37</v>
      </c>
      <c r="F1471" s="4">
        <v>40.700000000000003</v>
      </c>
      <c r="G1471" s="4">
        <v>0</v>
      </c>
      <c r="H1471" s="2" t="str">
        <f t="shared" si="25"/>
        <v>December</v>
      </c>
    </row>
    <row r="1472" spans="1:8" ht="29.25" thickBot="1" x14ac:dyDescent="0.3">
      <c r="A1472" s="3" t="s">
        <v>321</v>
      </c>
      <c r="B1472" s="3" t="s">
        <v>655</v>
      </c>
      <c r="C1472" s="3">
        <v>76255</v>
      </c>
      <c r="D1472" s="3" t="s">
        <v>433</v>
      </c>
      <c r="E1472" s="3">
        <v>37</v>
      </c>
      <c r="F1472" s="4">
        <v>40.700000000000003</v>
      </c>
      <c r="G1472" s="4">
        <v>0</v>
      </c>
      <c r="H1472" s="2" t="str">
        <f t="shared" si="25"/>
        <v>December</v>
      </c>
    </row>
    <row r="1473" spans="1:8" ht="29.25" thickBot="1" x14ac:dyDescent="0.3">
      <c r="A1473" s="3" t="s">
        <v>321</v>
      </c>
      <c r="B1473" s="3" t="s">
        <v>655</v>
      </c>
      <c r="C1473" s="3">
        <v>419</v>
      </c>
      <c r="D1473" s="3" t="s">
        <v>96</v>
      </c>
      <c r="E1473" s="3">
        <v>25</v>
      </c>
      <c r="F1473" s="4">
        <v>27.5</v>
      </c>
      <c r="G1473" s="4">
        <v>0</v>
      </c>
      <c r="H1473" s="2" t="str">
        <f t="shared" si="25"/>
        <v>December</v>
      </c>
    </row>
    <row r="1474" spans="1:8" ht="29.25" thickBot="1" x14ac:dyDescent="0.3">
      <c r="A1474" s="3" t="s">
        <v>321</v>
      </c>
      <c r="B1474" s="3" t="s">
        <v>655</v>
      </c>
      <c r="C1474" s="3">
        <v>417</v>
      </c>
      <c r="D1474" s="3" t="s">
        <v>97</v>
      </c>
      <c r="E1474" s="3">
        <v>62</v>
      </c>
      <c r="F1474" s="4">
        <v>68.2</v>
      </c>
      <c r="G1474" s="4">
        <v>0</v>
      </c>
      <c r="H1474" s="2" t="str">
        <f t="shared" si="25"/>
        <v>December</v>
      </c>
    </row>
    <row r="1475" spans="1:8" ht="29.25" thickBot="1" x14ac:dyDescent="0.3">
      <c r="A1475" s="3" t="s">
        <v>321</v>
      </c>
      <c r="B1475" s="3" t="s">
        <v>655</v>
      </c>
      <c r="C1475" s="3">
        <v>9876</v>
      </c>
      <c r="D1475" s="3" t="s">
        <v>98</v>
      </c>
      <c r="E1475" s="3">
        <v>20</v>
      </c>
      <c r="F1475" s="4">
        <v>22</v>
      </c>
      <c r="G1475" s="4">
        <v>0</v>
      </c>
      <c r="H1475" s="2" t="str">
        <f t="shared" si="25"/>
        <v>December</v>
      </c>
    </row>
    <row r="1476" spans="1:8" ht="29.25" thickBot="1" x14ac:dyDescent="0.3">
      <c r="A1476" s="3" t="s">
        <v>321</v>
      </c>
      <c r="B1476" s="3" t="s">
        <v>655</v>
      </c>
      <c r="C1476" s="3">
        <v>72323</v>
      </c>
      <c r="D1476" s="3" t="s">
        <v>440</v>
      </c>
      <c r="E1476" s="3">
        <v>13</v>
      </c>
      <c r="F1476" s="4">
        <v>14.3</v>
      </c>
      <c r="G1476" s="4">
        <v>0</v>
      </c>
      <c r="H1476" s="2" t="str">
        <f t="shared" si="25"/>
        <v>December</v>
      </c>
    </row>
    <row r="1477" spans="1:8" ht="29.25" thickBot="1" x14ac:dyDescent="0.3">
      <c r="A1477" s="3" t="s">
        <v>321</v>
      </c>
      <c r="B1477" s="3" t="s">
        <v>655</v>
      </c>
      <c r="C1477" s="3">
        <v>429</v>
      </c>
      <c r="D1477" s="3" t="s">
        <v>99</v>
      </c>
      <c r="E1477" s="3">
        <v>78</v>
      </c>
      <c r="F1477" s="4">
        <v>85.8</v>
      </c>
      <c r="G1477" s="4">
        <v>0</v>
      </c>
      <c r="H1477" s="2" t="str">
        <f t="shared" si="25"/>
        <v>December</v>
      </c>
    </row>
    <row r="1478" spans="1:8" ht="29.25" thickBot="1" x14ac:dyDescent="0.3">
      <c r="A1478" s="3" t="s">
        <v>321</v>
      </c>
      <c r="B1478" s="3" t="s">
        <v>100</v>
      </c>
      <c r="C1478" s="3">
        <v>655</v>
      </c>
      <c r="D1478" s="3" t="s">
        <v>101</v>
      </c>
      <c r="E1478" s="3">
        <v>12</v>
      </c>
      <c r="F1478" s="4">
        <v>12</v>
      </c>
      <c r="G1478" s="4">
        <v>0</v>
      </c>
      <c r="H1478" s="2" t="str">
        <f t="shared" si="25"/>
        <v>December</v>
      </c>
    </row>
    <row r="1479" spans="1:8" ht="29.25" thickBot="1" x14ac:dyDescent="0.3">
      <c r="A1479" s="3" t="s">
        <v>321</v>
      </c>
      <c r="B1479" s="3" t="s">
        <v>100</v>
      </c>
      <c r="C1479" s="3">
        <v>165</v>
      </c>
      <c r="D1479" s="3" t="s">
        <v>445</v>
      </c>
      <c r="E1479" s="3">
        <v>1</v>
      </c>
      <c r="F1479" s="4">
        <v>1.99</v>
      </c>
      <c r="G1479" s="4">
        <v>0</v>
      </c>
      <c r="H1479" s="2" t="str">
        <f t="shared" si="25"/>
        <v>December</v>
      </c>
    </row>
    <row r="1480" spans="1:8" ht="29.25" thickBot="1" x14ac:dyDescent="0.3">
      <c r="A1480" s="3" t="s">
        <v>321</v>
      </c>
      <c r="B1480" s="3" t="s">
        <v>100</v>
      </c>
      <c r="C1480" s="3">
        <v>654</v>
      </c>
      <c r="D1480" s="3" t="s">
        <v>104</v>
      </c>
      <c r="E1480" s="3">
        <v>18</v>
      </c>
      <c r="F1480" s="4">
        <v>18</v>
      </c>
      <c r="G1480" s="4">
        <v>0</v>
      </c>
      <c r="H1480" s="2" t="str">
        <f t="shared" si="25"/>
        <v>December</v>
      </c>
    </row>
    <row r="1481" spans="1:8" ht="29.25" thickBot="1" x14ac:dyDescent="0.3">
      <c r="A1481" s="3" t="s">
        <v>321</v>
      </c>
      <c r="B1481" s="3" t="s">
        <v>100</v>
      </c>
      <c r="C1481" s="3">
        <v>651</v>
      </c>
      <c r="D1481" s="3" t="s">
        <v>105</v>
      </c>
      <c r="E1481" s="3">
        <v>8</v>
      </c>
      <c r="F1481" s="4">
        <v>0.8</v>
      </c>
      <c r="G1481" s="4">
        <v>0</v>
      </c>
      <c r="H1481" s="2" t="str">
        <f t="shared" si="25"/>
        <v>December</v>
      </c>
    </row>
    <row r="1482" spans="1:8" ht="29.25" thickBot="1" x14ac:dyDescent="0.3">
      <c r="A1482" s="3" t="s">
        <v>321</v>
      </c>
      <c r="B1482" s="3" t="s">
        <v>100</v>
      </c>
      <c r="C1482" s="3">
        <v>652</v>
      </c>
      <c r="D1482" s="3" t="s">
        <v>106</v>
      </c>
      <c r="E1482" s="3">
        <v>129</v>
      </c>
      <c r="F1482" s="4">
        <v>64.5</v>
      </c>
      <c r="G1482" s="4">
        <v>0</v>
      </c>
      <c r="H1482" s="2" t="str">
        <f t="shared" si="25"/>
        <v>December</v>
      </c>
    </row>
    <row r="1483" spans="1:8" ht="29.25" thickBot="1" x14ac:dyDescent="0.3">
      <c r="A1483" s="3" t="s">
        <v>321</v>
      </c>
      <c r="B1483" s="3" t="s">
        <v>100</v>
      </c>
      <c r="C1483" s="3">
        <v>154</v>
      </c>
      <c r="D1483" s="3" t="s">
        <v>446</v>
      </c>
      <c r="E1483" s="3">
        <v>2</v>
      </c>
      <c r="F1483" s="4">
        <v>3.78</v>
      </c>
      <c r="G1483" s="4">
        <v>0</v>
      </c>
      <c r="H1483" s="2" t="str">
        <f t="shared" si="25"/>
        <v>December</v>
      </c>
    </row>
    <row r="1484" spans="1:8" ht="29.25" thickBot="1" x14ac:dyDescent="0.3">
      <c r="A1484" s="3" t="s">
        <v>321</v>
      </c>
      <c r="B1484" s="3" t="s">
        <v>100</v>
      </c>
      <c r="C1484" s="3">
        <v>1908</v>
      </c>
      <c r="D1484" s="3" t="s">
        <v>107</v>
      </c>
      <c r="E1484" s="3">
        <v>22</v>
      </c>
      <c r="F1484" s="4">
        <v>35.200000000000003</v>
      </c>
      <c r="G1484" s="4">
        <v>0</v>
      </c>
      <c r="H1484" s="2" t="str">
        <f t="shared" si="25"/>
        <v>December</v>
      </c>
    </row>
    <row r="1485" spans="1:8" ht="29.25" thickBot="1" x14ac:dyDescent="0.3">
      <c r="A1485" s="3" t="s">
        <v>321</v>
      </c>
      <c r="B1485" s="3" t="s">
        <v>100</v>
      </c>
      <c r="C1485" s="3">
        <v>23895</v>
      </c>
      <c r="D1485" s="3" t="s">
        <v>306</v>
      </c>
      <c r="E1485" s="3">
        <v>98</v>
      </c>
      <c r="F1485" s="4">
        <v>44.1</v>
      </c>
      <c r="G1485" s="4">
        <v>0</v>
      </c>
      <c r="H1485" s="2" t="str">
        <f t="shared" si="25"/>
        <v>December</v>
      </c>
    </row>
    <row r="1486" spans="1:8" ht="29.25" thickBot="1" x14ac:dyDescent="0.3">
      <c r="A1486" s="3" t="s">
        <v>321</v>
      </c>
      <c r="B1486" s="3" t="s">
        <v>100</v>
      </c>
      <c r="C1486" s="3">
        <v>4225</v>
      </c>
      <c r="D1486" s="3" t="s">
        <v>108</v>
      </c>
      <c r="E1486" s="3">
        <v>104</v>
      </c>
      <c r="F1486" s="4">
        <v>46.8</v>
      </c>
      <c r="G1486" s="4">
        <v>0</v>
      </c>
      <c r="H1486" s="2" t="str">
        <f t="shared" si="25"/>
        <v>December</v>
      </c>
    </row>
    <row r="1487" spans="1:8" ht="29.25" thickBot="1" x14ac:dyDescent="0.3">
      <c r="A1487" s="3" t="s">
        <v>321</v>
      </c>
      <c r="B1487" s="3" t="s">
        <v>100</v>
      </c>
      <c r="C1487" s="3">
        <v>660</v>
      </c>
      <c r="D1487" s="3" t="s">
        <v>109</v>
      </c>
      <c r="E1487" s="3">
        <v>59</v>
      </c>
      <c r="F1487" s="4">
        <v>206.5</v>
      </c>
      <c r="G1487" s="4">
        <v>0</v>
      </c>
      <c r="H1487" s="2" t="str">
        <f t="shared" si="25"/>
        <v>December</v>
      </c>
    </row>
    <row r="1488" spans="1:8" ht="29.25" thickBot="1" x14ac:dyDescent="0.3">
      <c r="A1488" s="3" t="s">
        <v>321</v>
      </c>
      <c r="B1488" s="3" t="s">
        <v>100</v>
      </c>
      <c r="C1488" s="3">
        <v>48758</v>
      </c>
      <c r="D1488" s="3" t="s">
        <v>110</v>
      </c>
      <c r="E1488" s="3">
        <v>26</v>
      </c>
      <c r="F1488" s="4">
        <v>39</v>
      </c>
      <c r="G1488" s="4">
        <v>0</v>
      </c>
      <c r="H1488" s="2" t="str">
        <f t="shared" si="25"/>
        <v>December</v>
      </c>
    </row>
    <row r="1489" spans="1:8" ht="29.25" thickBot="1" x14ac:dyDescent="0.3">
      <c r="A1489" s="3" t="s">
        <v>321</v>
      </c>
      <c r="B1489" s="3" t="s">
        <v>659</v>
      </c>
      <c r="C1489" s="3">
        <v>94586</v>
      </c>
      <c r="D1489" s="3" t="s">
        <v>450</v>
      </c>
      <c r="E1489" s="3">
        <v>31</v>
      </c>
      <c r="F1489" s="4">
        <v>43.4</v>
      </c>
      <c r="G1489" s="4">
        <v>0</v>
      </c>
      <c r="H1489" s="2" t="str">
        <f t="shared" si="25"/>
        <v>December</v>
      </c>
    </row>
    <row r="1490" spans="1:8" ht="29.25" thickBot="1" x14ac:dyDescent="0.3">
      <c r="A1490" s="3" t="s">
        <v>321</v>
      </c>
      <c r="B1490" s="3" t="s">
        <v>659</v>
      </c>
      <c r="C1490" s="3">
        <v>1.25</v>
      </c>
      <c r="D1490" s="3" t="s">
        <v>111</v>
      </c>
      <c r="E1490" s="3">
        <v>4</v>
      </c>
      <c r="F1490" s="4">
        <v>5</v>
      </c>
      <c r="G1490" s="4">
        <v>0</v>
      </c>
      <c r="H1490" s="2" t="str">
        <f t="shared" si="25"/>
        <v>December</v>
      </c>
    </row>
    <row r="1491" spans="1:8" ht="29.25" thickBot="1" x14ac:dyDescent="0.3">
      <c r="A1491" s="3" t="s">
        <v>321</v>
      </c>
      <c r="B1491" s="3" t="s">
        <v>659</v>
      </c>
      <c r="C1491" s="3">
        <v>147</v>
      </c>
      <c r="D1491" s="3" t="s">
        <v>112</v>
      </c>
      <c r="E1491" s="3">
        <v>14</v>
      </c>
      <c r="F1491" s="4">
        <v>17.5</v>
      </c>
      <c r="G1491" s="4">
        <v>0</v>
      </c>
      <c r="H1491" s="2" t="str">
        <f t="shared" si="25"/>
        <v>December</v>
      </c>
    </row>
    <row r="1492" spans="1:8" ht="29.25" thickBot="1" x14ac:dyDescent="0.3">
      <c r="A1492" s="3" t="s">
        <v>321</v>
      </c>
      <c r="B1492" s="3" t="s">
        <v>659</v>
      </c>
      <c r="C1492" s="3">
        <v>144</v>
      </c>
      <c r="D1492" s="3" t="s">
        <v>113</v>
      </c>
      <c r="E1492" s="3">
        <v>16</v>
      </c>
      <c r="F1492" s="4">
        <v>20</v>
      </c>
      <c r="G1492" s="4">
        <v>0</v>
      </c>
      <c r="H1492" s="2" t="str">
        <f t="shared" si="25"/>
        <v>December</v>
      </c>
    </row>
    <row r="1493" spans="1:8" ht="29.25" thickBot="1" x14ac:dyDescent="0.3">
      <c r="A1493" s="3" t="s">
        <v>321</v>
      </c>
      <c r="B1493" s="3" t="s">
        <v>659</v>
      </c>
      <c r="C1493" s="3">
        <v>146</v>
      </c>
      <c r="D1493" s="3" t="s">
        <v>114</v>
      </c>
      <c r="E1493" s="3">
        <v>13</v>
      </c>
      <c r="F1493" s="4">
        <v>16.25</v>
      </c>
      <c r="G1493" s="4">
        <v>0</v>
      </c>
      <c r="H1493" s="2" t="str">
        <f t="shared" si="25"/>
        <v>December</v>
      </c>
    </row>
    <row r="1494" spans="1:8" ht="29.25" thickBot="1" x14ac:dyDescent="0.3">
      <c r="A1494" s="3" t="s">
        <v>321</v>
      </c>
      <c r="B1494" s="3" t="s">
        <v>659</v>
      </c>
      <c r="C1494" s="3">
        <v>145</v>
      </c>
      <c r="D1494" s="3" t="s">
        <v>115</v>
      </c>
      <c r="E1494" s="3">
        <v>22</v>
      </c>
      <c r="F1494" s="4">
        <v>27.5</v>
      </c>
      <c r="G1494" s="4">
        <v>0</v>
      </c>
      <c r="H1494" s="2" t="str">
        <f t="shared" si="25"/>
        <v>December</v>
      </c>
    </row>
    <row r="1495" spans="1:8" ht="29.25" thickBot="1" x14ac:dyDescent="0.3">
      <c r="A1495" s="3" t="s">
        <v>321</v>
      </c>
      <c r="B1495" s="3" t="s">
        <v>659</v>
      </c>
      <c r="C1495" s="3">
        <v>1187</v>
      </c>
      <c r="D1495" s="3" t="s">
        <v>116</v>
      </c>
      <c r="E1495" s="3">
        <v>17</v>
      </c>
      <c r="F1495" s="4">
        <v>37.4</v>
      </c>
      <c r="G1495" s="4">
        <v>3.57</v>
      </c>
      <c r="H1495" s="2" t="str">
        <f t="shared" si="25"/>
        <v>December</v>
      </c>
    </row>
    <row r="1496" spans="1:8" ht="43.5" thickBot="1" x14ac:dyDescent="0.3">
      <c r="A1496" s="3" t="s">
        <v>321</v>
      </c>
      <c r="B1496" s="3" t="s">
        <v>659</v>
      </c>
      <c r="C1496" s="3">
        <v>133</v>
      </c>
      <c r="D1496" s="3" t="s">
        <v>117</v>
      </c>
      <c r="E1496" s="3">
        <v>5</v>
      </c>
      <c r="F1496" s="4">
        <v>8.75</v>
      </c>
      <c r="G1496" s="4">
        <v>0</v>
      </c>
      <c r="H1496" s="2" t="str">
        <f t="shared" si="25"/>
        <v>December</v>
      </c>
    </row>
    <row r="1497" spans="1:8" ht="43.5" thickBot="1" x14ac:dyDescent="0.3">
      <c r="A1497" s="3" t="s">
        <v>321</v>
      </c>
      <c r="B1497" s="3" t="s">
        <v>659</v>
      </c>
      <c r="C1497" s="3">
        <v>404</v>
      </c>
      <c r="D1497" s="3" t="s">
        <v>118</v>
      </c>
      <c r="E1497" s="3">
        <v>10</v>
      </c>
      <c r="F1497" s="4">
        <v>17.5</v>
      </c>
      <c r="G1497" s="4">
        <v>0</v>
      </c>
      <c r="H1497" s="2" t="str">
        <f t="shared" si="25"/>
        <v>December</v>
      </c>
    </row>
    <row r="1498" spans="1:8" ht="29.25" thickBot="1" x14ac:dyDescent="0.3">
      <c r="A1498" s="3" t="s">
        <v>321</v>
      </c>
      <c r="B1498" s="3" t="s">
        <v>659</v>
      </c>
      <c r="C1498" s="3">
        <v>118</v>
      </c>
      <c r="D1498" s="3" t="s">
        <v>119</v>
      </c>
      <c r="E1498" s="3">
        <v>28</v>
      </c>
      <c r="F1498" s="4">
        <v>49</v>
      </c>
      <c r="G1498" s="4">
        <v>0</v>
      </c>
      <c r="H1498" s="2" t="str">
        <f t="shared" si="25"/>
        <v>December</v>
      </c>
    </row>
    <row r="1499" spans="1:8" ht="43.5" thickBot="1" x14ac:dyDescent="0.3">
      <c r="A1499" s="3" t="s">
        <v>321</v>
      </c>
      <c r="B1499" s="3" t="s">
        <v>659</v>
      </c>
      <c r="C1499" s="3">
        <v>2635</v>
      </c>
      <c r="D1499" s="3" t="s">
        <v>253</v>
      </c>
      <c r="E1499" s="3">
        <v>11</v>
      </c>
      <c r="F1499" s="4">
        <v>19.25</v>
      </c>
      <c r="G1499" s="4">
        <v>0</v>
      </c>
      <c r="H1499" s="2" t="str">
        <f t="shared" si="25"/>
        <v>December</v>
      </c>
    </row>
    <row r="1500" spans="1:8" ht="29.25" thickBot="1" x14ac:dyDescent="0.3">
      <c r="A1500" s="3" t="s">
        <v>321</v>
      </c>
      <c r="B1500" s="3" t="s">
        <v>659</v>
      </c>
      <c r="C1500" s="3">
        <v>4560</v>
      </c>
      <c r="D1500" s="3" t="s">
        <v>120</v>
      </c>
      <c r="E1500" s="3">
        <v>15</v>
      </c>
      <c r="F1500" s="4">
        <v>26.25</v>
      </c>
      <c r="G1500" s="4">
        <v>0</v>
      </c>
      <c r="H1500" s="2" t="str">
        <f t="shared" si="25"/>
        <v>December</v>
      </c>
    </row>
    <row r="1501" spans="1:8" ht="29.25" thickBot="1" x14ac:dyDescent="0.3">
      <c r="A1501" s="3" t="s">
        <v>321</v>
      </c>
      <c r="B1501" s="3" t="s">
        <v>659</v>
      </c>
      <c r="C1501" s="3">
        <v>4895</v>
      </c>
      <c r="D1501" s="3" t="s">
        <v>121</v>
      </c>
      <c r="E1501" s="3">
        <v>16</v>
      </c>
      <c r="F1501" s="4">
        <v>28</v>
      </c>
      <c r="G1501" s="4">
        <v>0</v>
      </c>
      <c r="H1501" s="2" t="str">
        <f t="shared" si="25"/>
        <v>December</v>
      </c>
    </row>
    <row r="1502" spans="1:8" ht="29.25" thickBot="1" x14ac:dyDescent="0.3">
      <c r="A1502" s="3" t="s">
        <v>321</v>
      </c>
      <c r="B1502" s="3" t="s">
        <v>659</v>
      </c>
      <c r="C1502" s="3">
        <v>3789</v>
      </c>
      <c r="D1502" s="3" t="s">
        <v>122</v>
      </c>
      <c r="E1502" s="3">
        <v>25</v>
      </c>
      <c r="F1502" s="4">
        <v>54.75</v>
      </c>
      <c r="G1502" s="4">
        <v>0</v>
      </c>
      <c r="H1502" s="2" t="str">
        <f t="shared" si="25"/>
        <v>December</v>
      </c>
    </row>
    <row r="1503" spans="1:8" ht="29.25" thickBot="1" x14ac:dyDescent="0.3">
      <c r="A1503" s="3" t="s">
        <v>321</v>
      </c>
      <c r="B1503" s="3" t="s">
        <v>659</v>
      </c>
      <c r="C1503" s="3">
        <v>8978</v>
      </c>
      <c r="D1503" s="3" t="s">
        <v>124</v>
      </c>
      <c r="E1503" s="3">
        <v>27</v>
      </c>
      <c r="F1503" s="4">
        <v>59.13</v>
      </c>
      <c r="G1503" s="4">
        <v>0</v>
      </c>
      <c r="H1503" s="2" t="str">
        <f t="shared" si="25"/>
        <v>December</v>
      </c>
    </row>
    <row r="1504" spans="1:8" ht="29.25" thickBot="1" x14ac:dyDescent="0.3">
      <c r="A1504" s="3" t="s">
        <v>321</v>
      </c>
      <c r="B1504" s="3" t="s">
        <v>659</v>
      </c>
      <c r="C1504" s="3">
        <v>215</v>
      </c>
      <c r="D1504" s="3" t="s">
        <v>307</v>
      </c>
      <c r="E1504" s="3">
        <v>21</v>
      </c>
      <c r="F1504" s="4">
        <v>23.1</v>
      </c>
      <c r="G1504" s="4">
        <v>0</v>
      </c>
      <c r="H1504" s="2" t="str">
        <f t="shared" si="25"/>
        <v>December</v>
      </c>
    </row>
    <row r="1505" spans="1:8" ht="29.25" thickBot="1" x14ac:dyDescent="0.3">
      <c r="A1505" s="3" t="s">
        <v>321</v>
      </c>
      <c r="B1505" s="3" t="s">
        <v>659</v>
      </c>
      <c r="C1505" s="3">
        <v>64335</v>
      </c>
      <c r="D1505" s="3" t="s">
        <v>126</v>
      </c>
      <c r="E1505" s="3">
        <v>8</v>
      </c>
      <c r="F1505" s="4">
        <v>8.8000000000000007</v>
      </c>
      <c r="G1505" s="4">
        <v>0.8</v>
      </c>
      <c r="H1505" s="2" t="str">
        <f t="shared" si="25"/>
        <v>December</v>
      </c>
    </row>
    <row r="1506" spans="1:8" ht="29.25" thickBot="1" x14ac:dyDescent="0.3">
      <c r="A1506" s="3" t="s">
        <v>321</v>
      </c>
      <c r="B1506" s="3" t="s">
        <v>659</v>
      </c>
      <c r="C1506" s="3">
        <v>217</v>
      </c>
      <c r="D1506" s="3" t="s">
        <v>289</v>
      </c>
      <c r="E1506" s="3">
        <v>58</v>
      </c>
      <c r="F1506" s="4">
        <v>63.8</v>
      </c>
      <c r="G1506" s="4">
        <v>0</v>
      </c>
      <c r="H1506" s="2" t="str">
        <f t="shared" si="25"/>
        <v>December</v>
      </c>
    </row>
    <row r="1507" spans="1:8" ht="29.25" thickBot="1" x14ac:dyDescent="0.3">
      <c r="A1507" s="3" t="s">
        <v>321</v>
      </c>
      <c r="B1507" s="3" t="s">
        <v>659</v>
      </c>
      <c r="C1507" s="3">
        <v>140</v>
      </c>
      <c r="D1507" s="3" t="s">
        <v>308</v>
      </c>
      <c r="E1507" s="3">
        <v>37</v>
      </c>
      <c r="F1507" s="4">
        <v>40.700000000000003</v>
      </c>
      <c r="G1507" s="4">
        <v>0</v>
      </c>
      <c r="H1507" s="2" t="str">
        <f t="shared" si="25"/>
        <v>December</v>
      </c>
    </row>
    <row r="1508" spans="1:8" ht="29.25" thickBot="1" x14ac:dyDescent="0.3">
      <c r="A1508" s="3" t="s">
        <v>321</v>
      </c>
      <c r="B1508" s="3" t="s">
        <v>659</v>
      </c>
      <c r="C1508" s="3">
        <v>1221</v>
      </c>
      <c r="D1508" s="3" t="s">
        <v>260</v>
      </c>
      <c r="E1508" s="3">
        <v>8</v>
      </c>
      <c r="F1508" s="4">
        <v>12</v>
      </c>
      <c r="G1508" s="4">
        <v>1.1299999999999999</v>
      </c>
      <c r="H1508" s="2" t="str">
        <f t="shared" si="25"/>
        <v>December</v>
      </c>
    </row>
    <row r="1509" spans="1:8" ht="29.25" thickBot="1" x14ac:dyDescent="0.3">
      <c r="A1509" s="3" t="s">
        <v>321</v>
      </c>
      <c r="B1509" s="3" t="s">
        <v>659</v>
      </c>
      <c r="C1509" s="3">
        <v>75877</v>
      </c>
      <c r="D1509" s="3" t="s">
        <v>127</v>
      </c>
      <c r="E1509" s="3">
        <v>17</v>
      </c>
      <c r="F1509" s="4">
        <v>29.75</v>
      </c>
      <c r="G1509" s="4">
        <v>0</v>
      </c>
      <c r="H1509" s="2" t="str">
        <f t="shared" si="25"/>
        <v>December</v>
      </c>
    </row>
    <row r="1510" spans="1:8" ht="29.25" thickBot="1" x14ac:dyDescent="0.3">
      <c r="A1510" s="3" t="s">
        <v>321</v>
      </c>
      <c r="B1510" s="3" t="s">
        <v>659</v>
      </c>
      <c r="C1510" s="3">
        <v>46525</v>
      </c>
      <c r="D1510" s="3" t="s">
        <v>128</v>
      </c>
      <c r="E1510" s="3">
        <v>18</v>
      </c>
      <c r="F1510" s="4">
        <v>31.5</v>
      </c>
      <c r="G1510" s="4">
        <v>0</v>
      </c>
      <c r="H1510" s="2" t="str">
        <f t="shared" si="25"/>
        <v>December</v>
      </c>
    </row>
    <row r="1511" spans="1:8" ht="29.25" thickBot="1" x14ac:dyDescent="0.3">
      <c r="A1511" s="3" t="s">
        <v>321</v>
      </c>
      <c r="B1511" s="3" t="s">
        <v>659</v>
      </c>
      <c r="C1511" s="3">
        <v>3940</v>
      </c>
      <c r="D1511" s="3" t="s">
        <v>129</v>
      </c>
      <c r="E1511" s="3">
        <v>11</v>
      </c>
      <c r="F1511" s="4">
        <v>19.25</v>
      </c>
      <c r="G1511" s="4">
        <v>0</v>
      </c>
      <c r="H1511" s="2" t="str">
        <f t="shared" si="25"/>
        <v>December</v>
      </c>
    </row>
    <row r="1512" spans="1:8" ht="29.25" thickBot="1" x14ac:dyDescent="0.3">
      <c r="A1512" s="3" t="s">
        <v>321</v>
      </c>
      <c r="B1512" s="3" t="s">
        <v>659</v>
      </c>
      <c r="C1512" s="3">
        <v>37583</v>
      </c>
      <c r="D1512" s="3" t="s">
        <v>268</v>
      </c>
      <c r="E1512" s="3">
        <v>15</v>
      </c>
      <c r="F1512" s="4">
        <v>26.25</v>
      </c>
      <c r="G1512" s="4">
        <v>0</v>
      </c>
      <c r="H1512" s="2" t="str">
        <f t="shared" si="25"/>
        <v>December</v>
      </c>
    </row>
    <row r="1513" spans="1:8" ht="29.25" thickBot="1" x14ac:dyDescent="0.3">
      <c r="A1513" s="3" t="s">
        <v>321</v>
      </c>
      <c r="B1513" s="3" t="s">
        <v>659</v>
      </c>
      <c r="C1513" s="3">
        <v>3874846</v>
      </c>
      <c r="D1513" s="3" t="s">
        <v>130</v>
      </c>
      <c r="E1513" s="3">
        <v>18</v>
      </c>
      <c r="F1513" s="4">
        <v>33</v>
      </c>
      <c r="G1513" s="4">
        <v>0</v>
      </c>
      <c r="H1513" s="2" t="str">
        <f t="shared" si="25"/>
        <v>December</v>
      </c>
    </row>
    <row r="1514" spans="1:8" ht="29.25" thickBot="1" x14ac:dyDescent="0.3">
      <c r="A1514" s="3" t="s">
        <v>321</v>
      </c>
      <c r="B1514" s="3" t="s">
        <v>659</v>
      </c>
      <c r="C1514" s="3">
        <v>583294</v>
      </c>
      <c r="D1514" s="3" t="s">
        <v>131</v>
      </c>
      <c r="E1514" s="3">
        <v>20</v>
      </c>
      <c r="F1514" s="4">
        <v>35</v>
      </c>
      <c r="G1514" s="4">
        <v>0</v>
      </c>
      <c r="H1514" s="2" t="str">
        <f t="shared" si="25"/>
        <v>December</v>
      </c>
    </row>
    <row r="1515" spans="1:8" ht="29.25" thickBot="1" x14ac:dyDescent="0.3">
      <c r="A1515" s="3" t="s">
        <v>321</v>
      </c>
      <c r="B1515" s="3" t="s">
        <v>659</v>
      </c>
      <c r="C1515" s="3">
        <v>54899</v>
      </c>
      <c r="D1515" s="3" t="s">
        <v>132</v>
      </c>
      <c r="E1515" s="3">
        <v>14</v>
      </c>
      <c r="F1515" s="4">
        <v>24.5</v>
      </c>
      <c r="G1515" s="4">
        <v>0</v>
      </c>
      <c r="H1515" s="2" t="str">
        <f t="shared" si="25"/>
        <v>December</v>
      </c>
    </row>
    <row r="1516" spans="1:8" ht="29.25" thickBot="1" x14ac:dyDescent="0.3">
      <c r="A1516" s="3" t="s">
        <v>321</v>
      </c>
      <c r="B1516" s="3" t="s">
        <v>659</v>
      </c>
      <c r="C1516" s="3">
        <v>137</v>
      </c>
      <c r="D1516" s="3" t="s">
        <v>133</v>
      </c>
      <c r="E1516" s="3">
        <v>51</v>
      </c>
      <c r="F1516" s="4">
        <v>56.1</v>
      </c>
      <c r="G1516" s="4">
        <v>0</v>
      </c>
      <c r="H1516" s="2" t="str">
        <f t="shared" si="25"/>
        <v>December</v>
      </c>
    </row>
    <row r="1517" spans="1:8" ht="29.25" thickBot="1" x14ac:dyDescent="0.3">
      <c r="A1517" s="3" t="s">
        <v>321</v>
      </c>
      <c r="B1517" s="3" t="s">
        <v>659</v>
      </c>
      <c r="C1517" s="3">
        <v>3874851</v>
      </c>
      <c r="D1517" s="3" t="s">
        <v>134</v>
      </c>
      <c r="E1517" s="3">
        <v>50</v>
      </c>
      <c r="F1517" s="4">
        <v>55</v>
      </c>
      <c r="G1517" s="4">
        <v>0</v>
      </c>
      <c r="H1517" s="2" t="str">
        <f t="shared" si="25"/>
        <v>December</v>
      </c>
    </row>
    <row r="1518" spans="1:8" ht="29.25" thickBot="1" x14ac:dyDescent="0.3">
      <c r="A1518" s="3" t="s">
        <v>321</v>
      </c>
      <c r="B1518" s="3" t="s">
        <v>659</v>
      </c>
      <c r="C1518" s="3">
        <v>32198</v>
      </c>
      <c r="D1518" s="3" t="s">
        <v>135</v>
      </c>
      <c r="E1518" s="3">
        <v>33</v>
      </c>
      <c r="F1518" s="4">
        <v>36.299999999999997</v>
      </c>
      <c r="G1518" s="4">
        <v>0</v>
      </c>
      <c r="H1518" s="2" t="str">
        <f t="shared" si="25"/>
        <v>December</v>
      </c>
    </row>
    <row r="1519" spans="1:8" ht="29.25" thickBot="1" x14ac:dyDescent="0.3">
      <c r="A1519" s="3" t="s">
        <v>321</v>
      </c>
      <c r="B1519" s="3" t="s">
        <v>659</v>
      </c>
      <c r="C1519" s="3">
        <v>56444</v>
      </c>
      <c r="D1519" s="3" t="s">
        <v>136</v>
      </c>
      <c r="E1519" s="3">
        <v>65</v>
      </c>
      <c r="F1519" s="4">
        <v>71.5</v>
      </c>
      <c r="G1519" s="4">
        <v>0</v>
      </c>
      <c r="H1519" s="2" t="str">
        <f t="shared" si="25"/>
        <v>December</v>
      </c>
    </row>
    <row r="1520" spans="1:8" ht="43.5" thickBot="1" x14ac:dyDescent="0.3">
      <c r="A1520" s="3" t="s">
        <v>321</v>
      </c>
      <c r="B1520" s="3" t="s">
        <v>659</v>
      </c>
      <c r="C1520" s="3">
        <v>230</v>
      </c>
      <c r="D1520" s="3" t="s">
        <v>137</v>
      </c>
      <c r="E1520" s="3">
        <v>23</v>
      </c>
      <c r="F1520" s="4">
        <v>34.5</v>
      </c>
      <c r="G1520" s="4">
        <v>0</v>
      </c>
      <c r="H1520" s="2" t="str">
        <f t="shared" si="25"/>
        <v>December</v>
      </c>
    </row>
    <row r="1521" spans="1:8" ht="43.5" thickBot="1" x14ac:dyDescent="0.3">
      <c r="A1521" s="3" t="s">
        <v>321</v>
      </c>
      <c r="B1521" s="3" t="s">
        <v>659</v>
      </c>
      <c r="C1521" s="3">
        <v>8448</v>
      </c>
      <c r="D1521" s="3" t="s">
        <v>138</v>
      </c>
      <c r="E1521" s="3">
        <v>18</v>
      </c>
      <c r="F1521" s="4">
        <v>27</v>
      </c>
      <c r="G1521" s="4">
        <v>2.54</v>
      </c>
      <c r="H1521" s="2" t="str">
        <f t="shared" si="25"/>
        <v>December</v>
      </c>
    </row>
    <row r="1522" spans="1:8" ht="29.25" thickBot="1" x14ac:dyDescent="0.3">
      <c r="A1522" s="3" t="s">
        <v>321</v>
      </c>
      <c r="B1522" s="3" t="s">
        <v>659</v>
      </c>
      <c r="C1522" s="3">
        <v>276</v>
      </c>
      <c r="D1522" s="3" t="s">
        <v>139</v>
      </c>
      <c r="E1522" s="3">
        <v>35</v>
      </c>
      <c r="F1522" s="4">
        <v>52.5</v>
      </c>
      <c r="G1522" s="4">
        <v>4.9400000000000004</v>
      </c>
      <c r="H1522" s="2" t="str">
        <f t="shared" si="25"/>
        <v>December</v>
      </c>
    </row>
    <row r="1523" spans="1:8" ht="29.25" thickBot="1" x14ac:dyDescent="0.3">
      <c r="A1523" s="3" t="s">
        <v>321</v>
      </c>
      <c r="B1523" s="3" t="s">
        <v>659</v>
      </c>
      <c r="C1523" s="3">
        <v>295</v>
      </c>
      <c r="D1523" s="3" t="s">
        <v>140</v>
      </c>
      <c r="E1523" s="3">
        <v>18</v>
      </c>
      <c r="F1523" s="4">
        <v>48.6</v>
      </c>
      <c r="G1523" s="4">
        <v>0</v>
      </c>
      <c r="H1523" s="2" t="str">
        <f t="shared" si="25"/>
        <v>December</v>
      </c>
    </row>
    <row r="1524" spans="1:8" ht="29.25" thickBot="1" x14ac:dyDescent="0.3">
      <c r="A1524" s="3" t="s">
        <v>321</v>
      </c>
      <c r="B1524" s="3" t="s">
        <v>659</v>
      </c>
      <c r="C1524" s="3">
        <v>285</v>
      </c>
      <c r="D1524" s="3" t="s">
        <v>141</v>
      </c>
      <c r="E1524" s="3">
        <v>22</v>
      </c>
      <c r="F1524" s="4">
        <v>59.4</v>
      </c>
      <c r="G1524" s="4">
        <v>0</v>
      </c>
      <c r="H1524" s="2" t="str">
        <f t="shared" si="25"/>
        <v>December</v>
      </c>
    </row>
    <row r="1525" spans="1:8" ht="29.25" thickBot="1" x14ac:dyDescent="0.3">
      <c r="A1525" s="3" t="s">
        <v>321</v>
      </c>
      <c r="B1525" s="3" t="s">
        <v>659</v>
      </c>
      <c r="C1525" s="3">
        <v>265</v>
      </c>
      <c r="D1525" s="3" t="s">
        <v>142</v>
      </c>
      <c r="E1525" s="3">
        <v>16</v>
      </c>
      <c r="F1525" s="4">
        <v>43.2</v>
      </c>
      <c r="G1525" s="4">
        <v>0</v>
      </c>
      <c r="H1525" s="2" t="str">
        <f t="shared" si="25"/>
        <v>December</v>
      </c>
    </row>
    <row r="1526" spans="1:8" ht="29.25" thickBot="1" x14ac:dyDescent="0.3">
      <c r="A1526" s="3" t="s">
        <v>321</v>
      </c>
      <c r="B1526" s="3" t="s">
        <v>659</v>
      </c>
      <c r="C1526" s="3">
        <v>51251</v>
      </c>
      <c r="D1526" s="3" t="s">
        <v>144</v>
      </c>
      <c r="E1526" s="3">
        <v>19</v>
      </c>
      <c r="F1526" s="4">
        <v>33.25</v>
      </c>
      <c r="G1526" s="4">
        <v>0</v>
      </c>
      <c r="H1526" s="2" t="str">
        <f t="shared" si="25"/>
        <v>December</v>
      </c>
    </row>
    <row r="1527" spans="1:8" ht="29.25" thickBot="1" x14ac:dyDescent="0.3">
      <c r="A1527" s="3" t="s">
        <v>321</v>
      </c>
      <c r="B1527" s="3" t="s">
        <v>659</v>
      </c>
      <c r="C1527" s="3">
        <v>9246</v>
      </c>
      <c r="D1527" s="3" t="s">
        <v>496</v>
      </c>
      <c r="E1527" s="3">
        <v>2</v>
      </c>
      <c r="F1527" s="4">
        <v>3.5</v>
      </c>
      <c r="G1527" s="4">
        <v>0</v>
      </c>
      <c r="H1527" s="2" t="str">
        <f t="shared" ref="H1527:H1590" si="26">"December"</f>
        <v>December</v>
      </c>
    </row>
    <row r="1528" spans="1:8" ht="29.25" thickBot="1" x14ac:dyDescent="0.3">
      <c r="A1528" s="3" t="s">
        <v>321</v>
      </c>
      <c r="B1528" s="3" t="s">
        <v>659</v>
      </c>
      <c r="C1528" s="3">
        <v>1130</v>
      </c>
      <c r="D1528" s="3" t="s">
        <v>145</v>
      </c>
      <c r="E1528" s="3">
        <v>10</v>
      </c>
      <c r="F1528" s="4">
        <v>17.5</v>
      </c>
      <c r="G1528" s="4">
        <v>0</v>
      </c>
      <c r="H1528" s="2" t="str">
        <f t="shared" si="26"/>
        <v>December</v>
      </c>
    </row>
    <row r="1529" spans="1:8" ht="29.25" thickBot="1" x14ac:dyDescent="0.3">
      <c r="A1529" s="3" t="s">
        <v>321</v>
      </c>
      <c r="B1529" s="3" t="s">
        <v>659</v>
      </c>
      <c r="C1529" s="3">
        <v>93</v>
      </c>
      <c r="D1529" s="3" t="s">
        <v>147</v>
      </c>
      <c r="E1529" s="3">
        <v>19</v>
      </c>
      <c r="F1529" s="4">
        <v>10.49</v>
      </c>
      <c r="G1529" s="4">
        <v>0</v>
      </c>
      <c r="H1529" s="2" t="str">
        <f t="shared" si="26"/>
        <v>December</v>
      </c>
    </row>
    <row r="1530" spans="1:8" ht="29.25" thickBot="1" x14ac:dyDescent="0.3">
      <c r="A1530" s="3" t="s">
        <v>321</v>
      </c>
      <c r="B1530" s="3" t="s">
        <v>659</v>
      </c>
      <c r="C1530" s="3">
        <v>2</v>
      </c>
      <c r="D1530" s="3" t="s">
        <v>148</v>
      </c>
      <c r="E1530" s="3">
        <v>24</v>
      </c>
      <c r="F1530" s="4">
        <v>14.88</v>
      </c>
      <c r="G1530" s="4">
        <v>0</v>
      </c>
      <c r="H1530" s="2" t="str">
        <f t="shared" si="26"/>
        <v>December</v>
      </c>
    </row>
    <row r="1531" spans="1:8" ht="43.5" thickBot="1" x14ac:dyDescent="0.3">
      <c r="A1531" s="3" t="s">
        <v>321</v>
      </c>
      <c r="B1531" s="3" t="s">
        <v>659</v>
      </c>
      <c r="C1531" s="3">
        <v>40</v>
      </c>
      <c r="D1531" s="3" t="s">
        <v>149</v>
      </c>
      <c r="E1531" s="3">
        <v>29</v>
      </c>
      <c r="F1531" s="4">
        <v>19.36</v>
      </c>
      <c r="G1531" s="4">
        <v>0</v>
      </c>
      <c r="H1531" s="2" t="str">
        <f t="shared" si="26"/>
        <v>December</v>
      </c>
    </row>
    <row r="1532" spans="1:8" ht="29.25" thickBot="1" x14ac:dyDescent="0.3">
      <c r="A1532" s="3" t="s">
        <v>321</v>
      </c>
      <c r="B1532" s="3" t="s">
        <v>659</v>
      </c>
      <c r="C1532" s="3">
        <v>418</v>
      </c>
      <c r="D1532" s="3" t="s">
        <v>150</v>
      </c>
      <c r="E1532" s="3">
        <v>25</v>
      </c>
      <c r="F1532" s="4">
        <v>14.21</v>
      </c>
      <c r="G1532" s="4">
        <v>0</v>
      </c>
      <c r="H1532" s="2" t="str">
        <f t="shared" si="26"/>
        <v>December</v>
      </c>
    </row>
    <row r="1533" spans="1:8" ht="29.25" thickBot="1" x14ac:dyDescent="0.3">
      <c r="A1533" s="3" t="s">
        <v>321</v>
      </c>
      <c r="B1533" s="3" t="s">
        <v>659</v>
      </c>
      <c r="C1533" s="3">
        <v>236</v>
      </c>
      <c r="D1533" s="3" t="s">
        <v>151</v>
      </c>
      <c r="E1533" s="3">
        <v>12</v>
      </c>
      <c r="F1533" s="4">
        <v>13.2</v>
      </c>
      <c r="G1533" s="4">
        <v>0</v>
      </c>
      <c r="H1533" s="2" t="str">
        <f t="shared" si="26"/>
        <v>December</v>
      </c>
    </row>
    <row r="1534" spans="1:8" ht="29.25" thickBot="1" x14ac:dyDescent="0.3">
      <c r="A1534" s="3" t="s">
        <v>321</v>
      </c>
      <c r="B1534" s="3" t="s">
        <v>659</v>
      </c>
      <c r="C1534" s="3">
        <v>23444</v>
      </c>
      <c r="D1534" s="3" t="s">
        <v>152</v>
      </c>
      <c r="E1534" s="3">
        <v>12</v>
      </c>
      <c r="F1534" s="4">
        <v>13.2</v>
      </c>
      <c r="G1534" s="4">
        <v>0</v>
      </c>
      <c r="H1534" s="2" t="str">
        <f t="shared" si="26"/>
        <v>December</v>
      </c>
    </row>
    <row r="1535" spans="1:8" ht="29.25" thickBot="1" x14ac:dyDescent="0.3">
      <c r="A1535" s="3" t="s">
        <v>321</v>
      </c>
      <c r="B1535" s="3" t="s">
        <v>659</v>
      </c>
      <c r="C1535" s="3">
        <v>263</v>
      </c>
      <c r="D1535" s="3" t="s">
        <v>255</v>
      </c>
      <c r="E1535" s="3">
        <v>12</v>
      </c>
      <c r="F1535" s="4">
        <v>13.2</v>
      </c>
      <c r="G1535" s="4">
        <v>0</v>
      </c>
      <c r="H1535" s="2" t="str">
        <f t="shared" si="26"/>
        <v>December</v>
      </c>
    </row>
    <row r="1536" spans="1:8" ht="43.5" thickBot="1" x14ac:dyDescent="0.3">
      <c r="A1536" s="3" t="s">
        <v>321</v>
      </c>
      <c r="B1536" s="3" t="s">
        <v>659</v>
      </c>
      <c r="C1536" s="3">
        <v>2434</v>
      </c>
      <c r="D1536" s="3" t="s">
        <v>153</v>
      </c>
      <c r="E1536" s="3">
        <v>32</v>
      </c>
      <c r="F1536" s="4">
        <v>35.200000000000003</v>
      </c>
      <c r="G1536" s="4">
        <v>0</v>
      </c>
      <c r="H1536" s="2" t="str">
        <f t="shared" si="26"/>
        <v>December</v>
      </c>
    </row>
    <row r="1537" spans="1:8" ht="29.25" thickBot="1" x14ac:dyDescent="0.3">
      <c r="A1537" s="3" t="s">
        <v>321</v>
      </c>
      <c r="B1537" s="3" t="s">
        <v>659</v>
      </c>
      <c r="C1537" s="3">
        <v>240</v>
      </c>
      <c r="D1537" s="3" t="s">
        <v>154</v>
      </c>
      <c r="E1537" s="3">
        <v>28</v>
      </c>
      <c r="F1537" s="4">
        <v>30.8</v>
      </c>
      <c r="G1537" s="4">
        <v>0</v>
      </c>
      <c r="H1537" s="2" t="str">
        <f t="shared" si="26"/>
        <v>December</v>
      </c>
    </row>
    <row r="1538" spans="1:8" ht="29.25" thickBot="1" x14ac:dyDescent="0.3">
      <c r="A1538" s="3" t="s">
        <v>321</v>
      </c>
      <c r="B1538" s="3" t="s">
        <v>659</v>
      </c>
      <c r="C1538" s="3">
        <v>1185</v>
      </c>
      <c r="D1538" s="3" t="s">
        <v>155</v>
      </c>
      <c r="E1538" s="3">
        <v>36</v>
      </c>
      <c r="F1538" s="4">
        <v>39.6</v>
      </c>
      <c r="G1538" s="4">
        <v>3.65</v>
      </c>
      <c r="H1538" s="2" t="str">
        <f t="shared" si="26"/>
        <v>December</v>
      </c>
    </row>
    <row r="1539" spans="1:8" ht="29.25" thickBot="1" x14ac:dyDescent="0.3">
      <c r="A1539" s="3" t="s">
        <v>321</v>
      </c>
      <c r="B1539" s="3" t="s">
        <v>659</v>
      </c>
      <c r="C1539" s="3">
        <v>42525</v>
      </c>
      <c r="D1539" s="3" t="s">
        <v>156</v>
      </c>
      <c r="E1539" s="3">
        <v>70</v>
      </c>
      <c r="F1539" s="4">
        <v>70</v>
      </c>
      <c r="G1539" s="4">
        <v>0</v>
      </c>
      <c r="H1539" s="2" t="str">
        <f t="shared" si="26"/>
        <v>December</v>
      </c>
    </row>
    <row r="1540" spans="1:8" ht="29.25" thickBot="1" x14ac:dyDescent="0.3">
      <c r="A1540" s="3" t="s">
        <v>321</v>
      </c>
      <c r="B1540" s="3" t="s">
        <v>659</v>
      </c>
      <c r="C1540" s="3">
        <v>45989</v>
      </c>
      <c r="D1540" s="3" t="s">
        <v>157</v>
      </c>
      <c r="E1540" s="3">
        <v>35</v>
      </c>
      <c r="F1540" s="4">
        <v>35</v>
      </c>
      <c r="G1540" s="4">
        <v>0</v>
      </c>
      <c r="H1540" s="2" t="str">
        <f t="shared" si="26"/>
        <v>December</v>
      </c>
    </row>
    <row r="1541" spans="1:8" ht="29.25" thickBot="1" x14ac:dyDescent="0.3">
      <c r="A1541" s="3" t="s">
        <v>321</v>
      </c>
      <c r="B1541" s="3" t="s">
        <v>659</v>
      </c>
      <c r="C1541" s="3">
        <v>45777</v>
      </c>
      <c r="D1541" s="3" t="s">
        <v>309</v>
      </c>
      <c r="E1541" s="3">
        <v>52</v>
      </c>
      <c r="F1541" s="4">
        <v>52</v>
      </c>
      <c r="G1541" s="4">
        <v>0</v>
      </c>
      <c r="H1541" s="2" t="str">
        <f t="shared" si="26"/>
        <v>December</v>
      </c>
    </row>
    <row r="1542" spans="1:8" ht="29.25" thickBot="1" x14ac:dyDescent="0.3">
      <c r="A1542" s="3" t="s">
        <v>321</v>
      </c>
      <c r="B1542" s="3" t="s">
        <v>659</v>
      </c>
      <c r="C1542" s="3">
        <v>1186</v>
      </c>
      <c r="D1542" s="3" t="s">
        <v>158</v>
      </c>
      <c r="E1542" s="3">
        <v>14</v>
      </c>
      <c r="F1542" s="4">
        <v>30.8</v>
      </c>
      <c r="G1542" s="4">
        <v>0</v>
      </c>
      <c r="H1542" s="2" t="str">
        <f t="shared" si="26"/>
        <v>December</v>
      </c>
    </row>
    <row r="1543" spans="1:8" ht="29.25" thickBot="1" x14ac:dyDescent="0.3">
      <c r="A1543" s="3" t="s">
        <v>321</v>
      </c>
      <c r="B1543" s="3" t="s">
        <v>159</v>
      </c>
      <c r="C1543" s="3">
        <v>751</v>
      </c>
      <c r="D1543" s="3" t="s">
        <v>160</v>
      </c>
      <c r="E1543" s="3">
        <v>10</v>
      </c>
      <c r="F1543" s="4">
        <v>31</v>
      </c>
      <c r="G1543" s="4">
        <v>2.9</v>
      </c>
      <c r="H1543" s="2" t="str">
        <f t="shared" si="26"/>
        <v>December</v>
      </c>
    </row>
    <row r="1544" spans="1:8" ht="29.25" thickBot="1" x14ac:dyDescent="0.3">
      <c r="A1544" s="3" t="s">
        <v>321</v>
      </c>
      <c r="B1544" s="3" t="s">
        <v>159</v>
      </c>
      <c r="C1544" s="3">
        <v>752</v>
      </c>
      <c r="D1544" s="3" t="s">
        <v>161</v>
      </c>
      <c r="E1544" s="3">
        <v>59</v>
      </c>
      <c r="F1544" s="4">
        <v>153.4</v>
      </c>
      <c r="G1544" s="4">
        <v>14.73</v>
      </c>
      <c r="H1544" s="2" t="str">
        <f t="shared" si="26"/>
        <v>December</v>
      </c>
    </row>
    <row r="1545" spans="1:8" ht="29.25" thickBot="1" x14ac:dyDescent="0.3">
      <c r="A1545" s="3" t="s">
        <v>321</v>
      </c>
      <c r="B1545" s="3" t="s">
        <v>159</v>
      </c>
      <c r="C1545" s="3">
        <v>753</v>
      </c>
      <c r="D1545" s="3" t="s">
        <v>162</v>
      </c>
      <c r="E1545" s="3">
        <v>133</v>
      </c>
      <c r="F1545" s="4">
        <v>279.3</v>
      </c>
      <c r="G1545" s="4">
        <v>26.58</v>
      </c>
      <c r="H1545" s="2" t="str">
        <f t="shared" si="26"/>
        <v>December</v>
      </c>
    </row>
    <row r="1546" spans="1:8" ht="29.25" thickBot="1" x14ac:dyDescent="0.3">
      <c r="A1546" s="3" t="s">
        <v>321</v>
      </c>
      <c r="B1546" s="3" t="s">
        <v>159</v>
      </c>
      <c r="C1546" s="3">
        <v>3874852</v>
      </c>
      <c r="D1546" s="3" t="s">
        <v>164</v>
      </c>
      <c r="E1546" s="3">
        <v>9</v>
      </c>
      <c r="F1546" s="4">
        <v>33.75</v>
      </c>
      <c r="G1546" s="4">
        <v>3.24</v>
      </c>
      <c r="H1546" s="2" t="str">
        <f t="shared" si="26"/>
        <v>December</v>
      </c>
    </row>
    <row r="1547" spans="1:8" ht="29.25" thickBot="1" x14ac:dyDescent="0.3">
      <c r="A1547" s="3" t="s">
        <v>321</v>
      </c>
      <c r="B1547" s="3" t="s">
        <v>159</v>
      </c>
      <c r="C1547" s="3">
        <v>765</v>
      </c>
      <c r="D1547" s="3" t="s">
        <v>165</v>
      </c>
      <c r="E1547" s="3">
        <v>245</v>
      </c>
      <c r="F1547" s="4">
        <v>269.5</v>
      </c>
      <c r="G1547" s="4">
        <v>24.66</v>
      </c>
      <c r="H1547" s="2" t="str">
        <f t="shared" si="26"/>
        <v>December</v>
      </c>
    </row>
    <row r="1548" spans="1:8" ht="29.25" thickBot="1" x14ac:dyDescent="0.3">
      <c r="A1548" s="3" t="s">
        <v>321</v>
      </c>
      <c r="B1548" s="3" t="s">
        <v>159</v>
      </c>
      <c r="C1548" s="3">
        <v>757</v>
      </c>
      <c r="D1548" s="3" t="s">
        <v>166</v>
      </c>
      <c r="E1548" s="3">
        <v>5</v>
      </c>
      <c r="F1548" s="4">
        <v>19.75</v>
      </c>
      <c r="G1548" s="4">
        <v>1.89</v>
      </c>
      <c r="H1548" s="2" t="str">
        <f t="shared" si="26"/>
        <v>December</v>
      </c>
    </row>
    <row r="1549" spans="1:8" ht="29.25" thickBot="1" x14ac:dyDescent="0.3">
      <c r="A1549" s="3" t="s">
        <v>321</v>
      </c>
      <c r="B1549" s="3" t="s">
        <v>159</v>
      </c>
      <c r="C1549" s="3">
        <v>758</v>
      </c>
      <c r="D1549" s="3" t="s">
        <v>167</v>
      </c>
      <c r="E1549" s="3">
        <v>7</v>
      </c>
      <c r="F1549" s="4">
        <v>23.8</v>
      </c>
      <c r="G1549" s="4">
        <v>2.2400000000000002</v>
      </c>
      <c r="H1549" s="2" t="str">
        <f t="shared" si="26"/>
        <v>December</v>
      </c>
    </row>
    <row r="1550" spans="1:8" ht="29.25" thickBot="1" x14ac:dyDescent="0.3">
      <c r="A1550" s="3" t="s">
        <v>321</v>
      </c>
      <c r="B1550" s="3" t="s">
        <v>159</v>
      </c>
      <c r="C1550" s="3">
        <v>759</v>
      </c>
      <c r="D1550" s="3" t="s">
        <v>168</v>
      </c>
      <c r="E1550" s="3">
        <v>37</v>
      </c>
      <c r="F1550" s="4">
        <v>105.45</v>
      </c>
      <c r="G1550" s="4">
        <v>9.99</v>
      </c>
      <c r="H1550" s="2" t="str">
        <f t="shared" si="26"/>
        <v>December</v>
      </c>
    </row>
    <row r="1551" spans="1:8" ht="29.25" thickBot="1" x14ac:dyDescent="0.3">
      <c r="A1551" s="3" t="s">
        <v>321</v>
      </c>
      <c r="B1551" s="3" t="s">
        <v>159</v>
      </c>
      <c r="C1551" s="3">
        <v>1004</v>
      </c>
      <c r="D1551" s="3" t="s">
        <v>169</v>
      </c>
      <c r="E1551" s="3">
        <v>7</v>
      </c>
      <c r="F1551" s="4">
        <v>33.25</v>
      </c>
      <c r="G1551" s="4">
        <v>3.15</v>
      </c>
      <c r="H1551" s="2" t="str">
        <f t="shared" si="26"/>
        <v>December</v>
      </c>
    </row>
    <row r="1552" spans="1:8" ht="43.5" thickBot="1" x14ac:dyDescent="0.3">
      <c r="A1552" s="3" t="s">
        <v>321</v>
      </c>
      <c r="B1552" s="3" t="s">
        <v>159</v>
      </c>
      <c r="C1552" s="3">
        <v>1003</v>
      </c>
      <c r="D1552" s="3" t="s">
        <v>170</v>
      </c>
      <c r="E1552" s="3">
        <v>34</v>
      </c>
      <c r="F1552" s="4">
        <v>142.80000000000001</v>
      </c>
      <c r="G1552" s="4">
        <v>13.59</v>
      </c>
      <c r="H1552" s="2" t="str">
        <f t="shared" si="26"/>
        <v>December</v>
      </c>
    </row>
    <row r="1553" spans="1:8" ht="43.5" thickBot="1" x14ac:dyDescent="0.3">
      <c r="A1553" s="3" t="s">
        <v>321</v>
      </c>
      <c r="B1553" s="3" t="s">
        <v>159</v>
      </c>
      <c r="C1553" s="3">
        <v>1002</v>
      </c>
      <c r="D1553" s="3" t="s">
        <v>171</v>
      </c>
      <c r="E1553" s="3">
        <v>34</v>
      </c>
      <c r="F1553" s="4">
        <v>124.1</v>
      </c>
      <c r="G1553" s="4">
        <v>11.89</v>
      </c>
      <c r="H1553" s="2" t="str">
        <f t="shared" si="26"/>
        <v>December</v>
      </c>
    </row>
    <row r="1554" spans="1:8" ht="29.25" thickBot="1" x14ac:dyDescent="0.3">
      <c r="A1554" s="3" t="s">
        <v>321</v>
      </c>
      <c r="B1554" s="3" t="s">
        <v>159</v>
      </c>
      <c r="C1554" s="3">
        <v>19779</v>
      </c>
      <c r="D1554" s="3" t="s">
        <v>524</v>
      </c>
      <c r="E1554" s="3">
        <v>1</v>
      </c>
      <c r="F1554" s="4">
        <v>1.85</v>
      </c>
      <c r="G1554" s="4">
        <v>0.18</v>
      </c>
      <c r="H1554" s="2" t="str">
        <f t="shared" si="26"/>
        <v>December</v>
      </c>
    </row>
    <row r="1555" spans="1:8" ht="29.25" thickBot="1" x14ac:dyDescent="0.3">
      <c r="A1555" s="3" t="s">
        <v>321</v>
      </c>
      <c r="B1555" s="3" t="s">
        <v>159</v>
      </c>
      <c r="C1555" s="3">
        <v>760</v>
      </c>
      <c r="D1555" s="3" t="s">
        <v>172</v>
      </c>
      <c r="E1555" s="3">
        <v>15</v>
      </c>
      <c r="F1555" s="4">
        <v>60</v>
      </c>
      <c r="G1555" s="4">
        <v>5.7</v>
      </c>
      <c r="H1555" s="2" t="str">
        <f t="shared" si="26"/>
        <v>December</v>
      </c>
    </row>
    <row r="1556" spans="1:8" ht="29.25" thickBot="1" x14ac:dyDescent="0.3">
      <c r="A1556" s="3" t="s">
        <v>321</v>
      </c>
      <c r="B1556" s="3" t="s">
        <v>159</v>
      </c>
      <c r="C1556" s="3">
        <v>761</v>
      </c>
      <c r="D1556" s="3" t="s">
        <v>173</v>
      </c>
      <c r="E1556" s="3">
        <v>57</v>
      </c>
      <c r="F1556" s="4">
        <v>208.05</v>
      </c>
      <c r="G1556" s="4">
        <v>19.89</v>
      </c>
      <c r="H1556" s="2" t="str">
        <f t="shared" si="26"/>
        <v>December</v>
      </c>
    </row>
    <row r="1557" spans="1:8" ht="29.25" thickBot="1" x14ac:dyDescent="0.3">
      <c r="A1557" s="3" t="s">
        <v>321</v>
      </c>
      <c r="B1557" s="3" t="s">
        <v>159</v>
      </c>
      <c r="C1557" s="3">
        <v>762</v>
      </c>
      <c r="D1557" s="3" t="s">
        <v>174</v>
      </c>
      <c r="E1557" s="3">
        <v>65</v>
      </c>
      <c r="F1557" s="4">
        <v>214.5</v>
      </c>
      <c r="G1557" s="4">
        <v>20.21</v>
      </c>
      <c r="H1557" s="2" t="str">
        <f t="shared" si="26"/>
        <v>December</v>
      </c>
    </row>
    <row r="1558" spans="1:8" ht="29.25" thickBot="1" x14ac:dyDescent="0.3">
      <c r="A1558" s="3" t="s">
        <v>321</v>
      </c>
      <c r="B1558" s="3" t="s">
        <v>159</v>
      </c>
      <c r="C1558" s="3">
        <v>763</v>
      </c>
      <c r="D1558" s="3" t="s">
        <v>179</v>
      </c>
      <c r="E1558" s="3">
        <v>45</v>
      </c>
      <c r="F1558" s="4">
        <v>114.75</v>
      </c>
      <c r="G1558" s="4">
        <v>10.81</v>
      </c>
      <c r="H1558" s="2" t="str">
        <f t="shared" si="26"/>
        <v>December</v>
      </c>
    </row>
    <row r="1559" spans="1:8" ht="29.25" thickBot="1" x14ac:dyDescent="0.3">
      <c r="A1559" s="3" t="s">
        <v>321</v>
      </c>
      <c r="B1559" s="3" t="s">
        <v>159</v>
      </c>
      <c r="C1559" s="3">
        <v>764</v>
      </c>
      <c r="D1559" s="3" t="s">
        <v>180</v>
      </c>
      <c r="E1559" s="3">
        <v>187</v>
      </c>
      <c r="F1559" s="4">
        <v>392.7</v>
      </c>
      <c r="G1559" s="4">
        <v>37.4</v>
      </c>
      <c r="H1559" s="2" t="str">
        <f t="shared" si="26"/>
        <v>December</v>
      </c>
    </row>
    <row r="1560" spans="1:8" ht="29.25" thickBot="1" x14ac:dyDescent="0.3">
      <c r="A1560" s="3" t="s">
        <v>321</v>
      </c>
      <c r="B1560" s="3" t="s">
        <v>159</v>
      </c>
      <c r="C1560" s="3">
        <v>766</v>
      </c>
      <c r="D1560" s="3" t="s">
        <v>181</v>
      </c>
      <c r="E1560" s="3">
        <v>262</v>
      </c>
      <c r="F1560" s="4">
        <v>458.5</v>
      </c>
      <c r="G1560" s="4">
        <v>44.4</v>
      </c>
      <c r="H1560" s="2" t="str">
        <f t="shared" si="26"/>
        <v>December</v>
      </c>
    </row>
    <row r="1561" spans="1:8" ht="29.25" thickBot="1" x14ac:dyDescent="0.3">
      <c r="A1561" s="3" t="s">
        <v>321</v>
      </c>
      <c r="B1561" s="3" t="s">
        <v>159</v>
      </c>
      <c r="C1561" s="3">
        <v>10312</v>
      </c>
      <c r="D1561" s="3" t="s">
        <v>182</v>
      </c>
      <c r="E1561" s="3">
        <v>7</v>
      </c>
      <c r="F1561" s="4">
        <v>32.9</v>
      </c>
      <c r="G1561" s="4">
        <v>3.15</v>
      </c>
      <c r="H1561" s="2" t="str">
        <f t="shared" si="26"/>
        <v>December</v>
      </c>
    </row>
    <row r="1562" spans="1:8" ht="29.25" thickBot="1" x14ac:dyDescent="0.3">
      <c r="A1562" s="3" t="s">
        <v>321</v>
      </c>
      <c r="B1562" s="3" t="s">
        <v>159</v>
      </c>
      <c r="C1562" s="3">
        <v>10311</v>
      </c>
      <c r="D1562" s="3" t="s">
        <v>183</v>
      </c>
      <c r="E1562" s="3">
        <v>17</v>
      </c>
      <c r="F1562" s="4">
        <v>70.55</v>
      </c>
      <c r="G1562" s="4">
        <v>6.66</v>
      </c>
      <c r="H1562" s="2" t="str">
        <f t="shared" si="26"/>
        <v>December</v>
      </c>
    </row>
    <row r="1563" spans="1:8" ht="29.25" thickBot="1" x14ac:dyDescent="0.3">
      <c r="A1563" s="3" t="s">
        <v>321</v>
      </c>
      <c r="B1563" s="3" t="s">
        <v>159</v>
      </c>
      <c r="C1563" s="3">
        <v>10310</v>
      </c>
      <c r="D1563" s="3" t="s">
        <v>184</v>
      </c>
      <c r="E1563" s="3">
        <v>24</v>
      </c>
      <c r="F1563" s="4">
        <v>86.4</v>
      </c>
      <c r="G1563" s="4">
        <v>8.17</v>
      </c>
      <c r="H1563" s="2" t="str">
        <f t="shared" si="26"/>
        <v>December</v>
      </c>
    </row>
    <row r="1564" spans="1:8" ht="29.25" thickBot="1" x14ac:dyDescent="0.3">
      <c r="A1564" s="3" t="s">
        <v>321</v>
      </c>
      <c r="B1564" s="3" t="s">
        <v>159</v>
      </c>
      <c r="C1564" s="3">
        <v>790</v>
      </c>
      <c r="D1564" s="3" t="s">
        <v>185</v>
      </c>
      <c r="E1564" s="3">
        <v>108</v>
      </c>
      <c r="F1564" s="4">
        <v>27</v>
      </c>
      <c r="G1564" s="4">
        <v>0</v>
      </c>
      <c r="H1564" s="2" t="str">
        <f t="shared" si="26"/>
        <v>December</v>
      </c>
    </row>
    <row r="1565" spans="1:8" ht="29.25" thickBot="1" x14ac:dyDescent="0.3">
      <c r="A1565" s="3" t="s">
        <v>321</v>
      </c>
      <c r="B1565" s="3" t="s">
        <v>159</v>
      </c>
      <c r="C1565" s="3">
        <v>1113</v>
      </c>
      <c r="D1565" s="3" t="s">
        <v>186</v>
      </c>
      <c r="E1565" s="3">
        <v>10</v>
      </c>
      <c r="F1565" s="4">
        <v>21</v>
      </c>
      <c r="G1565" s="4">
        <v>2</v>
      </c>
      <c r="H1565" s="2" t="str">
        <f t="shared" si="26"/>
        <v>December</v>
      </c>
    </row>
    <row r="1566" spans="1:8" ht="29.25" thickBot="1" x14ac:dyDescent="0.3">
      <c r="A1566" s="3" t="s">
        <v>321</v>
      </c>
      <c r="B1566" s="3" t="s">
        <v>159</v>
      </c>
      <c r="C1566" s="3">
        <v>1112</v>
      </c>
      <c r="D1566" s="3" t="s">
        <v>187</v>
      </c>
      <c r="E1566" s="3">
        <v>8</v>
      </c>
      <c r="F1566" s="4">
        <v>12.8</v>
      </c>
      <c r="G1566" s="4">
        <v>1.2</v>
      </c>
      <c r="H1566" s="2" t="str">
        <f t="shared" si="26"/>
        <v>December</v>
      </c>
    </row>
    <row r="1567" spans="1:8" ht="29.25" thickBot="1" x14ac:dyDescent="0.3">
      <c r="A1567" s="3" t="s">
        <v>321</v>
      </c>
      <c r="B1567" s="3" t="s">
        <v>159</v>
      </c>
      <c r="C1567" s="3">
        <v>1114</v>
      </c>
      <c r="D1567" s="3" t="s">
        <v>188</v>
      </c>
      <c r="E1567" s="3">
        <v>5</v>
      </c>
      <c r="F1567" s="4">
        <v>13</v>
      </c>
      <c r="G1567" s="4">
        <v>1.25</v>
      </c>
      <c r="H1567" s="2" t="str">
        <f t="shared" si="26"/>
        <v>December</v>
      </c>
    </row>
    <row r="1568" spans="1:8" ht="29.25" thickBot="1" x14ac:dyDescent="0.3">
      <c r="A1568" s="3" t="s">
        <v>321</v>
      </c>
      <c r="B1568" s="3" t="s">
        <v>159</v>
      </c>
      <c r="C1568" s="3">
        <v>787</v>
      </c>
      <c r="D1568" s="3" t="s">
        <v>189</v>
      </c>
      <c r="E1568" s="3">
        <v>272</v>
      </c>
      <c r="F1568" s="4">
        <v>95.2</v>
      </c>
      <c r="G1568" s="4">
        <v>8.91</v>
      </c>
      <c r="H1568" s="2" t="str">
        <f t="shared" si="26"/>
        <v>December</v>
      </c>
    </row>
    <row r="1569" spans="1:8" ht="29.25" thickBot="1" x14ac:dyDescent="0.3">
      <c r="A1569" s="3" t="s">
        <v>321</v>
      </c>
      <c r="B1569" s="3" t="s">
        <v>159</v>
      </c>
      <c r="C1569" s="3">
        <v>768</v>
      </c>
      <c r="D1569" s="3" t="s">
        <v>190</v>
      </c>
      <c r="E1569" s="3">
        <v>62</v>
      </c>
      <c r="F1569" s="4">
        <v>31</v>
      </c>
      <c r="G1569" s="4">
        <v>2.97</v>
      </c>
      <c r="H1569" s="2" t="str">
        <f t="shared" si="26"/>
        <v>December</v>
      </c>
    </row>
    <row r="1570" spans="1:8" ht="29.25" thickBot="1" x14ac:dyDescent="0.3">
      <c r="A1570" s="3" t="s">
        <v>321</v>
      </c>
      <c r="B1570" s="3" t="s">
        <v>159</v>
      </c>
      <c r="C1570" s="3">
        <v>10303</v>
      </c>
      <c r="D1570" s="3" t="s">
        <v>525</v>
      </c>
      <c r="E1570" s="3">
        <v>1</v>
      </c>
      <c r="F1570" s="4">
        <v>4.55</v>
      </c>
      <c r="G1570" s="4">
        <v>0.43</v>
      </c>
      <c r="H1570" s="2" t="str">
        <f t="shared" si="26"/>
        <v>December</v>
      </c>
    </row>
    <row r="1571" spans="1:8" ht="29.25" thickBot="1" x14ac:dyDescent="0.3">
      <c r="A1571" s="3" t="s">
        <v>321</v>
      </c>
      <c r="B1571" s="3" t="s">
        <v>159</v>
      </c>
      <c r="C1571" s="3">
        <v>10302</v>
      </c>
      <c r="D1571" s="3" t="s">
        <v>526</v>
      </c>
      <c r="E1571" s="3">
        <v>18</v>
      </c>
      <c r="F1571" s="4">
        <v>72</v>
      </c>
      <c r="G1571" s="4">
        <v>6.84</v>
      </c>
      <c r="H1571" s="2" t="str">
        <f t="shared" si="26"/>
        <v>December</v>
      </c>
    </row>
    <row r="1572" spans="1:8" ht="29.25" thickBot="1" x14ac:dyDescent="0.3">
      <c r="A1572" s="3" t="s">
        <v>321</v>
      </c>
      <c r="B1572" s="3" t="s">
        <v>159</v>
      </c>
      <c r="C1572" s="3">
        <v>10301</v>
      </c>
      <c r="D1572" s="3" t="s">
        <v>527</v>
      </c>
      <c r="E1572" s="3">
        <v>9</v>
      </c>
      <c r="F1572" s="4">
        <v>31.05</v>
      </c>
      <c r="G1572" s="4">
        <v>2.97</v>
      </c>
      <c r="H1572" s="2" t="str">
        <f t="shared" si="26"/>
        <v>December</v>
      </c>
    </row>
    <row r="1573" spans="1:8" ht="43.5" thickBot="1" x14ac:dyDescent="0.3">
      <c r="A1573" s="3" t="s">
        <v>321</v>
      </c>
      <c r="B1573" s="3" t="s">
        <v>159</v>
      </c>
      <c r="C1573" s="3">
        <v>771</v>
      </c>
      <c r="D1573" s="3" t="s">
        <v>191</v>
      </c>
      <c r="E1573" s="3">
        <v>19</v>
      </c>
      <c r="F1573" s="4">
        <v>71.25</v>
      </c>
      <c r="G1573" s="4">
        <v>6.83</v>
      </c>
      <c r="H1573" s="2" t="str">
        <f t="shared" si="26"/>
        <v>December</v>
      </c>
    </row>
    <row r="1574" spans="1:8" ht="43.5" thickBot="1" x14ac:dyDescent="0.3">
      <c r="A1574" s="3" t="s">
        <v>321</v>
      </c>
      <c r="B1574" s="3" t="s">
        <v>159</v>
      </c>
      <c r="C1574" s="3">
        <v>772</v>
      </c>
      <c r="D1574" s="3" t="s">
        <v>192</v>
      </c>
      <c r="E1574" s="3">
        <v>68</v>
      </c>
      <c r="F1574" s="4">
        <v>221</v>
      </c>
      <c r="G1574" s="4">
        <v>21.08</v>
      </c>
      <c r="H1574" s="2" t="str">
        <f t="shared" si="26"/>
        <v>December</v>
      </c>
    </row>
    <row r="1575" spans="1:8" ht="43.5" thickBot="1" x14ac:dyDescent="0.3">
      <c r="A1575" s="3" t="s">
        <v>321</v>
      </c>
      <c r="B1575" s="3" t="s">
        <v>159</v>
      </c>
      <c r="C1575" s="3">
        <v>773</v>
      </c>
      <c r="D1575" s="3" t="s">
        <v>193</v>
      </c>
      <c r="E1575" s="3">
        <v>97</v>
      </c>
      <c r="F1575" s="4">
        <v>266.75</v>
      </c>
      <c r="G1575" s="4">
        <v>25.24</v>
      </c>
      <c r="H1575" s="2" t="str">
        <f t="shared" si="26"/>
        <v>December</v>
      </c>
    </row>
    <row r="1576" spans="1:8" ht="29.25" thickBot="1" x14ac:dyDescent="0.3">
      <c r="A1576" s="3" t="s">
        <v>321</v>
      </c>
      <c r="B1576" s="3" t="s">
        <v>159</v>
      </c>
      <c r="C1576" s="3">
        <v>774</v>
      </c>
      <c r="D1576" s="3" t="s">
        <v>194</v>
      </c>
      <c r="E1576" s="3">
        <v>207</v>
      </c>
      <c r="F1576" s="4">
        <v>341.55</v>
      </c>
      <c r="G1576" s="4">
        <v>32.99</v>
      </c>
      <c r="H1576" s="2" t="str">
        <f t="shared" si="26"/>
        <v>December</v>
      </c>
    </row>
    <row r="1577" spans="1:8" ht="29.25" thickBot="1" x14ac:dyDescent="0.3">
      <c r="A1577" s="3" t="s">
        <v>321</v>
      </c>
      <c r="B1577" s="3" t="s">
        <v>159</v>
      </c>
      <c r="C1577" s="3">
        <v>793</v>
      </c>
      <c r="D1577" s="3" t="s">
        <v>195</v>
      </c>
      <c r="E1577" s="3">
        <v>3</v>
      </c>
      <c r="F1577" s="4">
        <v>6</v>
      </c>
      <c r="G1577" s="4">
        <v>0.56999999999999995</v>
      </c>
      <c r="H1577" s="2" t="str">
        <f t="shared" si="26"/>
        <v>December</v>
      </c>
    </row>
    <row r="1578" spans="1:8" ht="29.25" thickBot="1" x14ac:dyDescent="0.3">
      <c r="A1578" s="3" t="s">
        <v>321</v>
      </c>
      <c r="B1578" s="3" t="s">
        <v>159</v>
      </c>
      <c r="C1578" s="3">
        <v>794</v>
      </c>
      <c r="D1578" s="3" t="s">
        <v>196</v>
      </c>
      <c r="E1578" s="3">
        <v>1</v>
      </c>
      <c r="F1578" s="4">
        <v>2.4</v>
      </c>
      <c r="G1578" s="4">
        <v>0.23</v>
      </c>
      <c r="H1578" s="2" t="str">
        <f t="shared" si="26"/>
        <v>December</v>
      </c>
    </row>
    <row r="1579" spans="1:8" ht="29.25" thickBot="1" x14ac:dyDescent="0.3">
      <c r="A1579" s="3" t="s">
        <v>321</v>
      </c>
      <c r="B1579" s="3" t="s">
        <v>159</v>
      </c>
      <c r="C1579" s="3">
        <v>775</v>
      </c>
      <c r="D1579" s="3" t="s">
        <v>198</v>
      </c>
      <c r="E1579" s="3">
        <v>32</v>
      </c>
      <c r="F1579" s="4">
        <v>134.4</v>
      </c>
      <c r="G1579" s="4">
        <v>12.79</v>
      </c>
      <c r="H1579" s="2" t="str">
        <f t="shared" si="26"/>
        <v>December</v>
      </c>
    </row>
    <row r="1580" spans="1:8" ht="29.25" thickBot="1" x14ac:dyDescent="0.3">
      <c r="A1580" s="3" t="s">
        <v>321</v>
      </c>
      <c r="B1580" s="3" t="s">
        <v>159</v>
      </c>
      <c r="C1580" s="3">
        <v>776</v>
      </c>
      <c r="D1580" s="3" t="s">
        <v>199</v>
      </c>
      <c r="E1580" s="3">
        <v>103</v>
      </c>
      <c r="F1580" s="4">
        <v>375.95</v>
      </c>
      <c r="G1580" s="4">
        <v>35.979999999999997</v>
      </c>
      <c r="H1580" s="2" t="str">
        <f t="shared" si="26"/>
        <v>December</v>
      </c>
    </row>
    <row r="1581" spans="1:8" ht="29.25" thickBot="1" x14ac:dyDescent="0.3">
      <c r="A1581" s="3" t="s">
        <v>321</v>
      </c>
      <c r="B1581" s="3" t="s">
        <v>159</v>
      </c>
      <c r="C1581" s="3">
        <v>777</v>
      </c>
      <c r="D1581" s="3" t="s">
        <v>200</v>
      </c>
      <c r="E1581" s="3">
        <v>190</v>
      </c>
      <c r="F1581" s="4">
        <v>589</v>
      </c>
      <c r="G1581" s="4">
        <v>55.36</v>
      </c>
      <c r="H1581" s="2" t="str">
        <f t="shared" si="26"/>
        <v>December</v>
      </c>
    </row>
    <row r="1582" spans="1:8" ht="29.25" thickBot="1" x14ac:dyDescent="0.3">
      <c r="A1582" s="3" t="s">
        <v>321</v>
      </c>
      <c r="B1582" s="3" t="s">
        <v>159</v>
      </c>
      <c r="C1582" s="3">
        <v>666211</v>
      </c>
      <c r="D1582" s="3" t="s">
        <v>201</v>
      </c>
      <c r="E1582" s="3">
        <v>2</v>
      </c>
      <c r="F1582" s="4">
        <v>6.9</v>
      </c>
      <c r="G1582" s="4">
        <v>0.66</v>
      </c>
      <c r="H1582" s="2" t="str">
        <f t="shared" si="26"/>
        <v>December</v>
      </c>
    </row>
    <row r="1583" spans="1:8" ht="29.25" thickBot="1" x14ac:dyDescent="0.3">
      <c r="A1583" s="3" t="s">
        <v>321</v>
      </c>
      <c r="B1583" s="3" t="s">
        <v>159</v>
      </c>
      <c r="C1583" s="3">
        <v>666212</v>
      </c>
      <c r="D1583" s="3" t="s">
        <v>202</v>
      </c>
      <c r="E1583" s="3">
        <v>5</v>
      </c>
      <c r="F1583" s="4">
        <v>20</v>
      </c>
      <c r="G1583" s="4">
        <v>0</v>
      </c>
      <c r="H1583" s="2" t="str">
        <f t="shared" si="26"/>
        <v>December</v>
      </c>
    </row>
    <row r="1584" spans="1:8" ht="29.25" thickBot="1" x14ac:dyDescent="0.3">
      <c r="A1584" s="3" t="s">
        <v>321</v>
      </c>
      <c r="B1584" s="3" t="s">
        <v>159</v>
      </c>
      <c r="C1584" s="3">
        <v>666213</v>
      </c>
      <c r="D1584" s="3" t="s">
        <v>203</v>
      </c>
      <c r="E1584" s="3">
        <v>1</v>
      </c>
      <c r="F1584" s="4">
        <v>4.55</v>
      </c>
      <c r="G1584" s="4">
        <v>0.43</v>
      </c>
      <c r="H1584" s="2" t="str">
        <f t="shared" si="26"/>
        <v>December</v>
      </c>
    </row>
    <row r="1585" spans="1:8" ht="29.25" thickBot="1" x14ac:dyDescent="0.3">
      <c r="A1585" s="3" t="s">
        <v>321</v>
      </c>
      <c r="B1585" s="3" t="s">
        <v>159</v>
      </c>
      <c r="C1585" s="3">
        <v>778</v>
      </c>
      <c r="D1585" s="3" t="s">
        <v>204</v>
      </c>
      <c r="E1585" s="3">
        <v>24</v>
      </c>
      <c r="F1585" s="4">
        <v>102</v>
      </c>
      <c r="G1585" s="4">
        <v>9.65</v>
      </c>
      <c r="H1585" s="2" t="str">
        <f t="shared" si="26"/>
        <v>December</v>
      </c>
    </row>
    <row r="1586" spans="1:8" ht="29.25" thickBot="1" x14ac:dyDescent="0.3">
      <c r="A1586" s="3" t="s">
        <v>321</v>
      </c>
      <c r="B1586" s="3" t="s">
        <v>159</v>
      </c>
      <c r="C1586" s="3">
        <v>779</v>
      </c>
      <c r="D1586" s="3" t="s">
        <v>205</v>
      </c>
      <c r="E1586" s="3">
        <v>93</v>
      </c>
      <c r="F1586" s="4">
        <v>344.1</v>
      </c>
      <c r="G1586" s="4">
        <v>32.58</v>
      </c>
      <c r="H1586" s="2" t="str">
        <f t="shared" si="26"/>
        <v>December</v>
      </c>
    </row>
    <row r="1587" spans="1:8" ht="29.25" thickBot="1" x14ac:dyDescent="0.3">
      <c r="A1587" s="3" t="s">
        <v>321</v>
      </c>
      <c r="B1587" s="3" t="s">
        <v>159</v>
      </c>
      <c r="C1587" s="3">
        <v>780</v>
      </c>
      <c r="D1587" s="3" t="s">
        <v>206</v>
      </c>
      <c r="E1587" s="3">
        <v>106</v>
      </c>
      <c r="F1587" s="4">
        <v>333.9</v>
      </c>
      <c r="G1587" s="4">
        <v>31.8</v>
      </c>
      <c r="H1587" s="2" t="str">
        <f t="shared" si="26"/>
        <v>December</v>
      </c>
    </row>
    <row r="1588" spans="1:8" ht="29.25" thickBot="1" x14ac:dyDescent="0.3">
      <c r="A1588" s="3" t="s">
        <v>321</v>
      </c>
      <c r="B1588" s="3" t="s">
        <v>159</v>
      </c>
      <c r="C1588" s="3">
        <v>10309</v>
      </c>
      <c r="D1588" s="3" t="s">
        <v>528</v>
      </c>
      <c r="E1588" s="3">
        <v>1</v>
      </c>
      <c r="F1588" s="4">
        <v>4.0999999999999996</v>
      </c>
      <c r="G1588" s="4">
        <v>0.39</v>
      </c>
      <c r="H1588" s="2" t="str">
        <f t="shared" si="26"/>
        <v>December</v>
      </c>
    </row>
    <row r="1589" spans="1:8" ht="29.25" thickBot="1" x14ac:dyDescent="0.3">
      <c r="A1589" s="3" t="s">
        <v>321</v>
      </c>
      <c r="B1589" s="3" t="s">
        <v>159</v>
      </c>
      <c r="C1589" s="3">
        <v>10308</v>
      </c>
      <c r="D1589" s="3" t="s">
        <v>529</v>
      </c>
      <c r="E1589" s="3">
        <v>4</v>
      </c>
      <c r="F1589" s="4">
        <v>14.4</v>
      </c>
      <c r="G1589" s="4">
        <v>1.36</v>
      </c>
      <c r="H1589" s="2" t="str">
        <f t="shared" si="26"/>
        <v>December</v>
      </c>
    </row>
    <row r="1590" spans="1:8" ht="29.25" thickBot="1" x14ac:dyDescent="0.3">
      <c r="A1590" s="3" t="s">
        <v>321</v>
      </c>
      <c r="B1590" s="3" t="s">
        <v>159</v>
      </c>
      <c r="C1590" s="3">
        <v>103061</v>
      </c>
      <c r="D1590" s="3" t="s">
        <v>256</v>
      </c>
      <c r="E1590" s="3">
        <v>1</v>
      </c>
      <c r="F1590" s="4">
        <v>4.5999999999999996</v>
      </c>
      <c r="G1590" s="4">
        <v>0.44</v>
      </c>
      <c r="H1590" s="2" t="str">
        <f t="shared" si="26"/>
        <v>December</v>
      </c>
    </row>
    <row r="1591" spans="1:8" ht="29.25" thickBot="1" x14ac:dyDescent="0.3">
      <c r="A1591" s="3" t="s">
        <v>321</v>
      </c>
      <c r="B1591" s="3" t="s">
        <v>159</v>
      </c>
      <c r="C1591" s="3">
        <v>103051</v>
      </c>
      <c r="D1591" s="3" t="s">
        <v>207</v>
      </c>
      <c r="E1591" s="3">
        <v>9</v>
      </c>
      <c r="F1591" s="4">
        <v>36.450000000000003</v>
      </c>
      <c r="G1591" s="4">
        <v>3.42</v>
      </c>
      <c r="H1591" s="2" t="str">
        <f t="shared" ref="H1591:H1622" si="27">"December"</f>
        <v>December</v>
      </c>
    </row>
    <row r="1592" spans="1:8" ht="29.25" thickBot="1" x14ac:dyDescent="0.3">
      <c r="A1592" s="3" t="s">
        <v>321</v>
      </c>
      <c r="B1592" s="3" t="s">
        <v>159</v>
      </c>
      <c r="C1592" s="3">
        <v>103041</v>
      </c>
      <c r="D1592" s="3" t="s">
        <v>208</v>
      </c>
      <c r="E1592" s="3">
        <v>12</v>
      </c>
      <c r="F1592" s="4">
        <v>42</v>
      </c>
      <c r="G1592" s="4">
        <v>3.97</v>
      </c>
      <c r="H1592" s="2" t="str">
        <f t="shared" si="27"/>
        <v>December</v>
      </c>
    </row>
    <row r="1593" spans="1:8" ht="29.25" thickBot="1" x14ac:dyDescent="0.3">
      <c r="A1593" s="3" t="s">
        <v>321</v>
      </c>
      <c r="B1593" s="3" t="s">
        <v>159</v>
      </c>
      <c r="C1593" s="3">
        <v>789</v>
      </c>
      <c r="D1593" s="3" t="s">
        <v>210</v>
      </c>
      <c r="E1593" s="3">
        <v>66</v>
      </c>
      <c r="F1593" s="4">
        <v>33</v>
      </c>
      <c r="G1593" s="4">
        <v>3.11</v>
      </c>
      <c r="H1593" s="2" t="str">
        <f t="shared" si="27"/>
        <v>December</v>
      </c>
    </row>
    <row r="1594" spans="1:8" ht="29.25" thickBot="1" x14ac:dyDescent="0.3">
      <c r="A1594" s="3" t="s">
        <v>321</v>
      </c>
      <c r="B1594" s="3" t="s">
        <v>159</v>
      </c>
      <c r="C1594" s="3">
        <v>783</v>
      </c>
      <c r="D1594" s="3" t="s">
        <v>212</v>
      </c>
      <c r="E1594" s="3">
        <v>4</v>
      </c>
      <c r="F1594" s="4">
        <v>7.8</v>
      </c>
      <c r="G1594" s="4">
        <v>0.76</v>
      </c>
      <c r="H1594" s="2" t="str">
        <f t="shared" si="27"/>
        <v>December</v>
      </c>
    </row>
    <row r="1595" spans="1:8" ht="29.25" thickBot="1" x14ac:dyDescent="0.3">
      <c r="A1595" s="3" t="s">
        <v>321</v>
      </c>
      <c r="B1595" s="3" t="s">
        <v>159</v>
      </c>
      <c r="C1595" s="3">
        <v>784</v>
      </c>
      <c r="D1595" s="3" t="s">
        <v>213</v>
      </c>
      <c r="E1595" s="3">
        <v>2</v>
      </c>
      <c r="F1595" s="4">
        <v>3.3</v>
      </c>
      <c r="G1595" s="4">
        <v>0.31</v>
      </c>
      <c r="H1595" s="2" t="str">
        <f t="shared" si="27"/>
        <v>December</v>
      </c>
    </row>
    <row r="1596" spans="1:8" ht="29.25" thickBot="1" x14ac:dyDescent="0.3">
      <c r="A1596" s="3" t="s">
        <v>321</v>
      </c>
      <c r="B1596" s="3" t="s">
        <v>159</v>
      </c>
      <c r="C1596" s="3">
        <v>1008</v>
      </c>
      <c r="D1596" s="3" t="s">
        <v>214</v>
      </c>
      <c r="E1596" s="3">
        <v>18</v>
      </c>
      <c r="F1596" s="4">
        <v>89.1</v>
      </c>
      <c r="G1596" s="4">
        <v>8.4600000000000009</v>
      </c>
      <c r="H1596" s="2" t="str">
        <f t="shared" si="27"/>
        <v>December</v>
      </c>
    </row>
    <row r="1597" spans="1:8" ht="29.25" thickBot="1" x14ac:dyDescent="0.3">
      <c r="A1597" s="3" t="s">
        <v>321</v>
      </c>
      <c r="B1597" s="3" t="s">
        <v>159</v>
      </c>
      <c r="C1597" s="3">
        <v>1007</v>
      </c>
      <c r="D1597" s="3" t="s">
        <v>215</v>
      </c>
      <c r="E1597" s="3">
        <v>75</v>
      </c>
      <c r="F1597" s="4">
        <v>330</v>
      </c>
      <c r="G1597" s="4">
        <v>31.49</v>
      </c>
      <c r="H1597" s="2" t="str">
        <f t="shared" si="27"/>
        <v>December</v>
      </c>
    </row>
    <row r="1598" spans="1:8" ht="29.25" thickBot="1" x14ac:dyDescent="0.3">
      <c r="A1598" s="3" t="s">
        <v>321</v>
      </c>
      <c r="B1598" s="3" t="s">
        <v>159</v>
      </c>
      <c r="C1598" s="3">
        <v>1006</v>
      </c>
      <c r="D1598" s="3" t="s">
        <v>216</v>
      </c>
      <c r="E1598" s="3">
        <v>51</v>
      </c>
      <c r="F1598" s="4">
        <v>196.35</v>
      </c>
      <c r="G1598" s="4">
        <v>18.809999999999999</v>
      </c>
      <c r="H1598" s="2" t="str">
        <f t="shared" si="27"/>
        <v>December</v>
      </c>
    </row>
    <row r="1599" spans="1:8" ht="29.25" thickBot="1" x14ac:dyDescent="0.3">
      <c r="A1599" s="3" t="s">
        <v>321</v>
      </c>
      <c r="B1599" s="3" t="s">
        <v>217</v>
      </c>
      <c r="C1599" s="3">
        <v>10</v>
      </c>
      <c r="D1599" s="3" t="s">
        <v>218</v>
      </c>
      <c r="E1599" s="3">
        <v>31</v>
      </c>
      <c r="F1599" s="4">
        <v>39.99</v>
      </c>
      <c r="G1599" s="4">
        <v>0</v>
      </c>
      <c r="H1599" s="2" t="str">
        <f t="shared" si="27"/>
        <v>December</v>
      </c>
    </row>
    <row r="1600" spans="1:8" ht="29.25" thickBot="1" x14ac:dyDescent="0.3">
      <c r="A1600" s="3" t="s">
        <v>321</v>
      </c>
      <c r="B1600" s="3" t="s">
        <v>660</v>
      </c>
      <c r="C1600" s="3">
        <v>1901</v>
      </c>
      <c r="D1600" s="3" t="s">
        <v>221</v>
      </c>
      <c r="E1600" s="3">
        <v>64</v>
      </c>
      <c r="F1600" s="4">
        <v>179.2</v>
      </c>
      <c r="G1600" s="4">
        <v>17.07</v>
      </c>
      <c r="H1600" s="2" t="str">
        <f t="shared" si="27"/>
        <v>December</v>
      </c>
    </row>
    <row r="1601" spans="1:8" ht="29.25" thickBot="1" x14ac:dyDescent="0.3">
      <c r="A1601" s="3" t="s">
        <v>321</v>
      </c>
      <c r="B1601" s="3" t="s">
        <v>660</v>
      </c>
      <c r="C1601" s="3">
        <v>1903</v>
      </c>
      <c r="D1601" s="3" t="s">
        <v>222</v>
      </c>
      <c r="E1601" s="3">
        <v>64</v>
      </c>
      <c r="F1601" s="4">
        <v>192</v>
      </c>
      <c r="G1601" s="4">
        <v>18.52</v>
      </c>
      <c r="H1601" s="2" t="str">
        <f t="shared" si="27"/>
        <v>December</v>
      </c>
    </row>
    <row r="1602" spans="1:8" ht="29.25" thickBot="1" x14ac:dyDescent="0.3">
      <c r="A1602" s="3" t="s">
        <v>321</v>
      </c>
      <c r="B1602" s="3" t="s">
        <v>660</v>
      </c>
      <c r="C1602" s="3">
        <v>1143</v>
      </c>
      <c r="D1602" s="3" t="s">
        <v>225</v>
      </c>
      <c r="E1602" s="3">
        <v>471</v>
      </c>
      <c r="F1602" s="4">
        <v>3527.79</v>
      </c>
      <c r="G1602" s="4">
        <v>334.55</v>
      </c>
      <c r="H1602" s="2" t="str">
        <f t="shared" si="27"/>
        <v>December</v>
      </c>
    </row>
    <row r="1603" spans="1:8" ht="29.25" thickBot="1" x14ac:dyDescent="0.3">
      <c r="A1603" s="3" t="s">
        <v>321</v>
      </c>
      <c r="B1603" s="3" t="s">
        <v>650</v>
      </c>
      <c r="C1603" s="3">
        <v>1573</v>
      </c>
      <c r="D1603" s="3" t="s">
        <v>532</v>
      </c>
      <c r="E1603" s="3">
        <v>14</v>
      </c>
      <c r="F1603" s="4">
        <v>105</v>
      </c>
      <c r="G1603" s="4">
        <v>0</v>
      </c>
      <c r="H1603" s="2" t="str">
        <f t="shared" si="27"/>
        <v>December</v>
      </c>
    </row>
    <row r="1604" spans="1:8" ht="29.25" thickBot="1" x14ac:dyDescent="0.3">
      <c r="A1604" s="3" t="s">
        <v>321</v>
      </c>
      <c r="B1604" s="3" t="s">
        <v>650</v>
      </c>
      <c r="C1604" s="3">
        <v>1547</v>
      </c>
      <c r="D1604" s="3" t="s">
        <v>227</v>
      </c>
      <c r="E1604" s="3">
        <v>36</v>
      </c>
      <c r="F1604" s="4">
        <v>279</v>
      </c>
      <c r="G1604" s="4">
        <v>0</v>
      </c>
      <c r="H1604" s="2" t="str">
        <f t="shared" si="27"/>
        <v>December</v>
      </c>
    </row>
    <row r="1605" spans="1:8" ht="29.25" thickBot="1" x14ac:dyDescent="0.3">
      <c r="A1605" s="3" t="s">
        <v>321</v>
      </c>
      <c r="B1605" s="3" t="s">
        <v>650</v>
      </c>
      <c r="C1605" s="3">
        <v>1569</v>
      </c>
      <c r="D1605" s="3" t="s">
        <v>533</v>
      </c>
      <c r="E1605" s="3">
        <v>14</v>
      </c>
      <c r="F1605" s="4">
        <v>84</v>
      </c>
      <c r="G1605" s="4">
        <v>0</v>
      </c>
      <c r="H1605" s="2" t="str">
        <f t="shared" si="27"/>
        <v>December</v>
      </c>
    </row>
    <row r="1606" spans="1:8" ht="29.25" thickBot="1" x14ac:dyDescent="0.3">
      <c r="A1606" s="3" t="s">
        <v>321</v>
      </c>
      <c r="B1606" s="3" t="s">
        <v>650</v>
      </c>
      <c r="C1606" s="3">
        <v>1567</v>
      </c>
      <c r="D1606" s="3" t="s">
        <v>292</v>
      </c>
      <c r="E1606" s="3">
        <v>21</v>
      </c>
      <c r="F1606" s="4">
        <v>115.5</v>
      </c>
      <c r="G1606" s="4">
        <v>0</v>
      </c>
      <c r="H1606" s="2" t="str">
        <f t="shared" si="27"/>
        <v>December</v>
      </c>
    </row>
    <row r="1607" spans="1:8" ht="29.25" thickBot="1" x14ac:dyDescent="0.3">
      <c r="A1607" s="3" t="s">
        <v>321</v>
      </c>
      <c r="B1607" s="3" t="s">
        <v>650</v>
      </c>
      <c r="C1607" s="3">
        <v>1551</v>
      </c>
      <c r="D1607" s="3" t="s">
        <v>228</v>
      </c>
      <c r="E1607" s="3">
        <v>47</v>
      </c>
      <c r="F1607" s="4">
        <v>364.25</v>
      </c>
      <c r="G1607" s="4">
        <v>0</v>
      </c>
      <c r="H1607" s="2" t="str">
        <f t="shared" si="27"/>
        <v>December</v>
      </c>
    </row>
    <row r="1608" spans="1:8" ht="29.25" thickBot="1" x14ac:dyDescent="0.3">
      <c r="A1608" s="3" t="s">
        <v>321</v>
      </c>
      <c r="B1608" s="3" t="s">
        <v>650</v>
      </c>
      <c r="C1608" s="3">
        <v>1556</v>
      </c>
      <c r="D1608" s="3" t="s">
        <v>230</v>
      </c>
      <c r="E1608" s="3">
        <v>17</v>
      </c>
      <c r="F1608" s="4">
        <v>93.5</v>
      </c>
      <c r="G1608" s="4">
        <v>0</v>
      </c>
      <c r="H1608" s="2" t="str">
        <f t="shared" si="27"/>
        <v>December</v>
      </c>
    </row>
    <row r="1609" spans="1:8" ht="29.25" thickBot="1" x14ac:dyDescent="0.3">
      <c r="A1609" s="3" t="s">
        <v>321</v>
      </c>
      <c r="B1609" s="3" t="s">
        <v>650</v>
      </c>
      <c r="C1609" s="3">
        <v>1558</v>
      </c>
      <c r="D1609" s="3" t="s">
        <v>232</v>
      </c>
      <c r="E1609" s="3">
        <v>45</v>
      </c>
      <c r="F1609" s="4">
        <v>204.75</v>
      </c>
      <c r="G1609" s="4">
        <v>0</v>
      </c>
      <c r="H1609" s="2" t="str">
        <f t="shared" si="27"/>
        <v>December</v>
      </c>
    </row>
    <row r="1610" spans="1:8" ht="29.25" thickBot="1" x14ac:dyDescent="0.3">
      <c r="A1610" s="3" t="s">
        <v>321</v>
      </c>
      <c r="B1610" s="3" t="s">
        <v>650</v>
      </c>
      <c r="C1610" s="3">
        <v>103001</v>
      </c>
      <c r="D1610" s="3" t="s">
        <v>233</v>
      </c>
      <c r="E1610" s="3">
        <v>19</v>
      </c>
      <c r="F1610" s="4">
        <v>147.25</v>
      </c>
      <c r="G1610" s="4">
        <v>14.05</v>
      </c>
      <c r="H1610" s="2" t="str">
        <f t="shared" si="27"/>
        <v>December</v>
      </c>
    </row>
    <row r="1611" spans="1:8" ht="29.25" thickBot="1" x14ac:dyDescent="0.3">
      <c r="A1611" s="3" t="s">
        <v>321</v>
      </c>
      <c r="B1611" s="3" t="s">
        <v>650</v>
      </c>
      <c r="C1611" s="3">
        <v>1552</v>
      </c>
      <c r="D1611" s="3" t="s">
        <v>234</v>
      </c>
      <c r="E1611" s="3">
        <v>21</v>
      </c>
      <c r="F1611" s="4">
        <v>141.75</v>
      </c>
      <c r="G1611" s="4">
        <v>0</v>
      </c>
      <c r="H1611" s="2" t="str">
        <f t="shared" si="27"/>
        <v>December</v>
      </c>
    </row>
    <row r="1612" spans="1:8" ht="29.25" thickBot="1" x14ac:dyDescent="0.3">
      <c r="A1612" s="3" t="s">
        <v>321</v>
      </c>
      <c r="B1612" s="3" t="s">
        <v>650</v>
      </c>
      <c r="C1612" s="3">
        <v>1570</v>
      </c>
      <c r="D1612" s="3" t="s">
        <v>235</v>
      </c>
      <c r="E1612" s="3">
        <v>17</v>
      </c>
      <c r="F1612" s="4">
        <v>59.5</v>
      </c>
      <c r="G1612" s="4">
        <v>0</v>
      </c>
      <c r="H1612" s="2" t="str">
        <f t="shared" si="27"/>
        <v>December</v>
      </c>
    </row>
    <row r="1613" spans="1:8" ht="29.25" thickBot="1" x14ac:dyDescent="0.3">
      <c r="A1613" s="3" t="s">
        <v>321</v>
      </c>
      <c r="B1613" s="3" t="s">
        <v>650</v>
      </c>
      <c r="C1613" s="3">
        <v>1563</v>
      </c>
      <c r="D1613" s="3" t="s">
        <v>238</v>
      </c>
      <c r="E1613" s="3">
        <v>20</v>
      </c>
      <c r="F1613" s="4">
        <v>155</v>
      </c>
      <c r="G1613" s="4">
        <v>0</v>
      </c>
      <c r="H1613" s="2" t="str">
        <f t="shared" si="27"/>
        <v>December</v>
      </c>
    </row>
    <row r="1614" spans="1:8" ht="29.25" thickBot="1" x14ac:dyDescent="0.3">
      <c r="A1614" s="3" t="s">
        <v>321</v>
      </c>
      <c r="B1614" s="3" t="s">
        <v>650</v>
      </c>
      <c r="C1614" s="3">
        <v>1571</v>
      </c>
      <c r="D1614" s="3" t="s">
        <v>239</v>
      </c>
      <c r="E1614" s="3">
        <v>29</v>
      </c>
      <c r="F1614" s="4">
        <v>143.55000000000001</v>
      </c>
      <c r="G1614" s="4">
        <v>0</v>
      </c>
      <c r="H1614" s="2" t="str">
        <f t="shared" si="27"/>
        <v>December</v>
      </c>
    </row>
    <row r="1615" spans="1:8" ht="29.25" thickBot="1" x14ac:dyDescent="0.3">
      <c r="A1615" s="3" t="s">
        <v>321</v>
      </c>
      <c r="B1615" s="3" t="s">
        <v>650</v>
      </c>
      <c r="C1615" s="3">
        <v>1565</v>
      </c>
      <c r="D1615" s="3" t="s">
        <v>241</v>
      </c>
      <c r="E1615" s="3">
        <v>23</v>
      </c>
      <c r="F1615" s="4">
        <v>104.65</v>
      </c>
      <c r="G1615" s="4">
        <v>0</v>
      </c>
      <c r="H1615" s="2" t="str">
        <f t="shared" si="27"/>
        <v>December</v>
      </c>
    </row>
    <row r="1616" spans="1:8" ht="29.25" thickBot="1" x14ac:dyDescent="0.3">
      <c r="A1616" s="3" t="s">
        <v>321</v>
      </c>
      <c r="B1616" s="3" t="s">
        <v>650</v>
      </c>
      <c r="C1616" s="3">
        <v>1566</v>
      </c>
      <c r="D1616" s="3" t="s">
        <v>243</v>
      </c>
      <c r="E1616" s="3">
        <v>22</v>
      </c>
      <c r="F1616" s="4">
        <v>148.5</v>
      </c>
      <c r="G1616" s="4">
        <v>0</v>
      </c>
      <c r="H1616" s="2" t="str">
        <f t="shared" si="27"/>
        <v>December</v>
      </c>
    </row>
    <row r="1617" spans="1:8" ht="29.25" thickBot="1" x14ac:dyDescent="0.3">
      <c r="A1617" s="3" t="s">
        <v>321</v>
      </c>
      <c r="B1617" s="3" t="s">
        <v>244</v>
      </c>
      <c r="C1617" s="3">
        <v>1420</v>
      </c>
      <c r="D1617" s="3" t="s">
        <v>537</v>
      </c>
      <c r="E1617" s="3">
        <v>2</v>
      </c>
      <c r="F1617" s="4">
        <v>6.98</v>
      </c>
      <c r="G1617" s="4">
        <v>0.66</v>
      </c>
      <c r="H1617" s="2" t="str">
        <f t="shared" si="27"/>
        <v>December</v>
      </c>
    </row>
    <row r="1618" spans="1:8" ht="29.25" thickBot="1" x14ac:dyDescent="0.3">
      <c r="A1618" s="3" t="s">
        <v>321</v>
      </c>
      <c r="B1618" s="3" t="s">
        <v>244</v>
      </c>
      <c r="C1618" s="3">
        <v>1412</v>
      </c>
      <c r="D1618" s="3" t="s">
        <v>246</v>
      </c>
      <c r="E1618" s="3">
        <v>6</v>
      </c>
      <c r="F1618" s="4">
        <v>19.8</v>
      </c>
      <c r="G1618" s="4">
        <v>0</v>
      </c>
      <c r="H1618" s="2" t="str">
        <f t="shared" si="27"/>
        <v>December</v>
      </c>
    </row>
    <row r="1619" spans="1:8" ht="29.25" thickBot="1" x14ac:dyDescent="0.3">
      <c r="A1619" s="3" t="s">
        <v>321</v>
      </c>
      <c r="B1619" s="3" t="s">
        <v>244</v>
      </c>
      <c r="C1619" s="3">
        <v>1428</v>
      </c>
      <c r="D1619" s="3" t="s">
        <v>247</v>
      </c>
      <c r="E1619" s="3">
        <v>75</v>
      </c>
      <c r="F1619" s="4">
        <v>375</v>
      </c>
      <c r="G1619" s="4">
        <v>0</v>
      </c>
      <c r="H1619" s="2" t="str">
        <f t="shared" si="27"/>
        <v>December</v>
      </c>
    </row>
    <row r="1620" spans="1:8" ht="29.25" thickBot="1" x14ac:dyDescent="0.3">
      <c r="A1620" s="3" t="s">
        <v>321</v>
      </c>
      <c r="B1620" s="3" t="s">
        <v>244</v>
      </c>
      <c r="C1620" s="3">
        <v>1451</v>
      </c>
      <c r="D1620" s="3" t="s">
        <v>248</v>
      </c>
      <c r="E1620" s="3">
        <v>38</v>
      </c>
      <c r="F1620" s="4">
        <v>165.3</v>
      </c>
      <c r="G1620" s="4">
        <v>0</v>
      </c>
      <c r="H1620" s="2" t="str">
        <f t="shared" si="27"/>
        <v>December</v>
      </c>
    </row>
    <row r="1621" spans="1:8" ht="29.25" thickBot="1" x14ac:dyDescent="0.3">
      <c r="A1621" s="3" t="s">
        <v>321</v>
      </c>
      <c r="B1621" s="3" t="s">
        <v>244</v>
      </c>
      <c r="C1621" s="3">
        <v>1450</v>
      </c>
      <c r="D1621" s="3" t="s">
        <v>249</v>
      </c>
      <c r="E1621" s="3">
        <v>93</v>
      </c>
      <c r="F1621" s="4">
        <v>464.07</v>
      </c>
      <c r="G1621" s="4">
        <v>43.8</v>
      </c>
      <c r="H1621" s="2" t="str">
        <f t="shared" si="27"/>
        <v>December</v>
      </c>
    </row>
    <row r="1622" spans="1:8" ht="29.25" thickBot="1" x14ac:dyDescent="0.3">
      <c r="A1622" s="3" t="s">
        <v>321</v>
      </c>
      <c r="B1622" s="3" t="s">
        <v>244</v>
      </c>
      <c r="C1622" s="3">
        <v>1333</v>
      </c>
      <c r="D1622" s="3" t="s">
        <v>250</v>
      </c>
      <c r="E1622" s="3">
        <v>59</v>
      </c>
      <c r="F1622" s="4">
        <v>221.25</v>
      </c>
      <c r="G1622" s="4">
        <v>21.21</v>
      </c>
      <c r="H1622" s="2" t="str">
        <f t="shared" si="27"/>
        <v>December</v>
      </c>
    </row>
    <row r="1623" spans="1:8" ht="29.25" thickBot="1" x14ac:dyDescent="0.3">
      <c r="A1623" s="3" t="s">
        <v>321</v>
      </c>
      <c r="B1623" s="3" t="s">
        <v>653</v>
      </c>
      <c r="C1623" s="3">
        <v>1701</v>
      </c>
      <c r="D1623" s="3" t="s">
        <v>7</v>
      </c>
      <c r="E1623" s="3">
        <v>238</v>
      </c>
      <c r="F1623" s="4">
        <v>357</v>
      </c>
      <c r="G1623" s="4">
        <v>33.450000000000003</v>
      </c>
      <c r="H1623" t="str">
        <f>"January"</f>
        <v>January</v>
      </c>
    </row>
    <row r="1624" spans="1:8" ht="29.25" thickBot="1" x14ac:dyDescent="0.3">
      <c r="A1624" s="3" t="s">
        <v>321</v>
      </c>
      <c r="B1624" s="3" t="s">
        <v>653</v>
      </c>
      <c r="C1624" s="3">
        <v>1710</v>
      </c>
      <c r="D1624" s="3" t="s">
        <v>356</v>
      </c>
      <c r="E1624" s="3">
        <v>75</v>
      </c>
      <c r="F1624" s="4">
        <v>168.75</v>
      </c>
      <c r="G1624" s="4">
        <v>15.96</v>
      </c>
      <c r="H1624" s="2" t="str">
        <f t="shared" ref="H1624:H1687" si="28">"January"</f>
        <v>January</v>
      </c>
    </row>
    <row r="1625" spans="1:8" ht="29.25" thickBot="1" x14ac:dyDescent="0.3">
      <c r="A1625" s="3" t="s">
        <v>321</v>
      </c>
      <c r="B1625" s="3" t="s">
        <v>653</v>
      </c>
      <c r="C1625" s="3">
        <v>2127</v>
      </c>
      <c r="D1625" s="3" t="s">
        <v>15</v>
      </c>
      <c r="E1625" s="3">
        <v>266</v>
      </c>
      <c r="F1625" s="4">
        <v>316.54000000000002</v>
      </c>
      <c r="G1625" s="4">
        <v>29.97</v>
      </c>
      <c r="H1625" s="2" t="str">
        <f t="shared" si="28"/>
        <v>January</v>
      </c>
    </row>
    <row r="1626" spans="1:8" ht="29.25" thickBot="1" x14ac:dyDescent="0.3">
      <c r="A1626" s="3" t="s">
        <v>321</v>
      </c>
      <c r="B1626" s="3" t="s">
        <v>653</v>
      </c>
      <c r="C1626" s="3">
        <v>1712</v>
      </c>
      <c r="D1626" s="3" t="s">
        <v>24</v>
      </c>
      <c r="E1626" s="3">
        <v>343</v>
      </c>
      <c r="F1626" s="4">
        <v>583.1</v>
      </c>
      <c r="G1626" s="4">
        <v>55.13</v>
      </c>
      <c r="H1626" s="2" t="str">
        <f t="shared" si="28"/>
        <v>January</v>
      </c>
    </row>
    <row r="1627" spans="1:8" ht="29.25" thickBot="1" x14ac:dyDescent="0.3">
      <c r="A1627" s="3" t="s">
        <v>321</v>
      </c>
      <c r="B1627" s="3" t="s">
        <v>653</v>
      </c>
      <c r="C1627" s="3">
        <v>1169</v>
      </c>
      <c r="D1627" s="3" t="s">
        <v>358</v>
      </c>
      <c r="E1627" s="3">
        <v>57</v>
      </c>
      <c r="F1627" s="4">
        <v>128.25</v>
      </c>
      <c r="G1627" s="4">
        <v>12.09</v>
      </c>
      <c r="H1627" s="2" t="str">
        <f t="shared" si="28"/>
        <v>January</v>
      </c>
    </row>
    <row r="1628" spans="1:8" ht="29.25" thickBot="1" x14ac:dyDescent="0.3">
      <c r="A1628" s="3" t="s">
        <v>321</v>
      </c>
      <c r="B1628" s="3" t="s">
        <v>654</v>
      </c>
      <c r="C1628" s="3">
        <v>605</v>
      </c>
      <c r="D1628" s="3" t="s">
        <v>25</v>
      </c>
      <c r="E1628" s="3">
        <v>45</v>
      </c>
      <c r="F1628" s="4">
        <v>146.25</v>
      </c>
      <c r="G1628" s="4">
        <v>13.94</v>
      </c>
      <c r="H1628" s="2" t="str">
        <f t="shared" si="28"/>
        <v>January</v>
      </c>
    </row>
    <row r="1629" spans="1:8" ht="29.25" thickBot="1" x14ac:dyDescent="0.3">
      <c r="A1629" s="3" t="s">
        <v>321</v>
      </c>
      <c r="B1629" s="3" t="s">
        <v>654</v>
      </c>
      <c r="C1629" s="3">
        <v>904</v>
      </c>
      <c r="D1629" s="3" t="s">
        <v>26</v>
      </c>
      <c r="E1629" s="3">
        <v>60</v>
      </c>
      <c r="F1629" s="4">
        <v>96</v>
      </c>
      <c r="G1629" s="4">
        <v>9.01</v>
      </c>
      <c r="H1629" s="2" t="str">
        <f t="shared" si="28"/>
        <v>January</v>
      </c>
    </row>
    <row r="1630" spans="1:8" ht="29.25" thickBot="1" x14ac:dyDescent="0.3">
      <c r="A1630" s="3" t="s">
        <v>321</v>
      </c>
      <c r="B1630" s="3" t="s">
        <v>654</v>
      </c>
      <c r="C1630" s="3">
        <v>9033</v>
      </c>
      <c r="D1630" s="3" t="s">
        <v>652</v>
      </c>
      <c r="E1630" s="3">
        <v>379</v>
      </c>
      <c r="F1630" s="4">
        <v>1516</v>
      </c>
      <c r="G1630" s="4">
        <v>144.02000000000001</v>
      </c>
      <c r="H1630" s="2" t="str">
        <f t="shared" si="28"/>
        <v>January</v>
      </c>
    </row>
    <row r="1631" spans="1:8" ht="29.25" thickBot="1" x14ac:dyDescent="0.3">
      <c r="A1631" s="3" t="s">
        <v>321</v>
      </c>
      <c r="B1631" s="3" t="s">
        <v>654</v>
      </c>
      <c r="C1631" s="3">
        <v>46959</v>
      </c>
      <c r="D1631" s="3" t="s">
        <v>27</v>
      </c>
      <c r="E1631" s="3">
        <v>143</v>
      </c>
      <c r="F1631" s="4">
        <v>228.8</v>
      </c>
      <c r="G1631" s="4">
        <v>21.48</v>
      </c>
      <c r="H1631" s="2" t="str">
        <f t="shared" si="28"/>
        <v>January</v>
      </c>
    </row>
    <row r="1632" spans="1:8" ht="29.25" thickBot="1" x14ac:dyDescent="0.3">
      <c r="A1632" s="3" t="s">
        <v>321</v>
      </c>
      <c r="B1632" s="3" t="s">
        <v>654</v>
      </c>
      <c r="C1632" s="3">
        <v>909</v>
      </c>
      <c r="D1632" s="3" t="s">
        <v>28</v>
      </c>
      <c r="E1632" s="3">
        <v>50</v>
      </c>
      <c r="F1632" s="4">
        <v>80</v>
      </c>
      <c r="G1632" s="4">
        <v>7.54</v>
      </c>
      <c r="H1632" s="2" t="str">
        <f t="shared" si="28"/>
        <v>January</v>
      </c>
    </row>
    <row r="1633" spans="1:8" ht="29.25" thickBot="1" x14ac:dyDescent="0.3">
      <c r="A1633" s="3" t="s">
        <v>321</v>
      </c>
      <c r="B1633" s="3" t="s">
        <v>654</v>
      </c>
      <c r="C1633" s="3">
        <v>911</v>
      </c>
      <c r="D1633" s="3" t="s">
        <v>29</v>
      </c>
      <c r="E1633" s="3">
        <v>229</v>
      </c>
      <c r="F1633" s="4">
        <v>366.4</v>
      </c>
      <c r="G1633" s="4">
        <v>34.46</v>
      </c>
      <c r="H1633" s="2" t="str">
        <f t="shared" si="28"/>
        <v>January</v>
      </c>
    </row>
    <row r="1634" spans="1:8" ht="29.25" thickBot="1" x14ac:dyDescent="0.3">
      <c r="A1634" s="3" t="s">
        <v>321</v>
      </c>
      <c r="B1634" s="3" t="s">
        <v>654</v>
      </c>
      <c r="C1634" s="3">
        <v>6789</v>
      </c>
      <c r="D1634" s="3" t="s">
        <v>30</v>
      </c>
      <c r="E1634" s="3">
        <v>76</v>
      </c>
      <c r="F1634" s="4">
        <v>121.6</v>
      </c>
      <c r="G1634" s="4">
        <v>11.41</v>
      </c>
      <c r="H1634" s="2" t="str">
        <f t="shared" si="28"/>
        <v>January</v>
      </c>
    </row>
    <row r="1635" spans="1:8" ht="29.25" thickBot="1" x14ac:dyDescent="0.3">
      <c r="A1635" s="3" t="s">
        <v>321</v>
      </c>
      <c r="B1635" s="3" t="s">
        <v>654</v>
      </c>
      <c r="C1635" s="3">
        <v>913</v>
      </c>
      <c r="D1635" s="3" t="s">
        <v>258</v>
      </c>
      <c r="E1635" s="3">
        <v>41</v>
      </c>
      <c r="F1635" s="4">
        <v>65.599999999999994</v>
      </c>
      <c r="G1635" s="4">
        <v>0</v>
      </c>
      <c r="H1635" s="2" t="str">
        <f t="shared" si="28"/>
        <v>January</v>
      </c>
    </row>
    <row r="1636" spans="1:8" ht="29.25" thickBot="1" x14ac:dyDescent="0.3">
      <c r="A1636" s="3" t="s">
        <v>321</v>
      </c>
      <c r="B1636" s="3" t="s">
        <v>654</v>
      </c>
      <c r="C1636" s="3">
        <v>4987</v>
      </c>
      <c r="D1636" s="3" t="s">
        <v>31</v>
      </c>
      <c r="E1636" s="3">
        <v>125</v>
      </c>
      <c r="F1636" s="4">
        <v>200</v>
      </c>
      <c r="G1636" s="4">
        <v>18.79</v>
      </c>
      <c r="H1636" s="2" t="str">
        <f t="shared" si="28"/>
        <v>January</v>
      </c>
    </row>
    <row r="1637" spans="1:8" ht="29.25" thickBot="1" x14ac:dyDescent="0.3">
      <c r="A1637" s="3" t="s">
        <v>321</v>
      </c>
      <c r="B1637" s="3" t="s">
        <v>654</v>
      </c>
      <c r="C1637" s="3">
        <v>898</v>
      </c>
      <c r="D1637" s="3" t="s">
        <v>32</v>
      </c>
      <c r="E1637" s="3">
        <v>9</v>
      </c>
      <c r="F1637" s="4">
        <v>3.15</v>
      </c>
      <c r="G1637" s="4">
        <v>0</v>
      </c>
      <c r="H1637" s="2" t="str">
        <f t="shared" si="28"/>
        <v>January</v>
      </c>
    </row>
    <row r="1638" spans="1:8" ht="29.25" thickBot="1" x14ac:dyDescent="0.3">
      <c r="A1638" s="3" t="s">
        <v>321</v>
      </c>
      <c r="B1638" s="3" t="s">
        <v>654</v>
      </c>
      <c r="C1638" s="3">
        <v>770</v>
      </c>
      <c r="D1638" s="3" t="s">
        <v>33</v>
      </c>
      <c r="E1638" s="3">
        <v>41</v>
      </c>
      <c r="F1638" s="4">
        <v>30.75</v>
      </c>
      <c r="G1638" s="4">
        <v>2.9</v>
      </c>
      <c r="H1638" s="2" t="str">
        <f t="shared" si="28"/>
        <v>January</v>
      </c>
    </row>
    <row r="1639" spans="1:8" ht="29.25" thickBot="1" x14ac:dyDescent="0.3">
      <c r="A1639" s="3" t="s">
        <v>321</v>
      </c>
      <c r="B1639" s="3" t="s">
        <v>654</v>
      </c>
      <c r="C1639" s="3">
        <v>953</v>
      </c>
      <c r="D1639" s="3" t="s">
        <v>34</v>
      </c>
      <c r="E1639" s="3">
        <v>40</v>
      </c>
      <c r="F1639" s="4">
        <v>64</v>
      </c>
      <c r="G1639" s="4">
        <v>6.02</v>
      </c>
      <c r="H1639" s="2" t="str">
        <f t="shared" si="28"/>
        <v>January</v>
      </c>
    </row>
    <row r="1640" spans="1:8" ht="29.25" thickBot="1" x14ac:dyDescent="0.3">
      <c r="A1640" s="3" t="s">
        <v>321</v>
      </c>
      <c r="B1640" s="3" t="s">
        <v>654</v>
      </c>
      <c r="C1640" s="3">
        <v>914</v>
      </c>
      <c r="D1640" s="3" t="s">
        <v>35</v>
      </c>
      <c r="E1640" s="3">
        <v>66</v>
      </c>
      <c r="F1640" s="4">
        <v>181.5</v>
      </c>
      <c r="G1640" s="4">
        <v>17.18</v>
      </c>
      <c r="H1640" s="2" t="str">
        <f t="shared" si="28"/>
        <v>January</v>
      </c>
    </row>
    <row r="1641" spans="1:8" ht="29.25" thickBot="1" x14ac:dyDescent="0.3">
      <c r="A1641" s="3" t="s">
        <v>321</v>
      </c>
      <c r="B1641" s="3" t="s">
        <v>654</v>
      </c>
      <c r="C1641" s="3">
        <v>35324</v>
      </c>
      <c r="D1641" s="3" t="s">
        <v>36</v>
      </c>
      <c r="E1641" s="3">
        <v>73</v>
      </c>
      <c r="F1641" s="4">
        <v>200.75</v>
      </c>
      <c r="G1641" s="4">
        <v>18.989999999999998</v>
      </c>
      <c r="H1641" s="2" t="str">
        <f t="shared" si="28"/>
        <v>January</v>
      </c>
    </row>
    <row r="1642" spans="1:8" ht="29.25" thickBot="1" x14ac:dyDescent="0.3">
      <c r="A1642" s="3" t="s">
        <v>321</v>
      </c>
      <c r="B1642" s="3" t="s">
        <v>654</v>
      </c>
      <c r="C1642" s="3">
        <v>29930</v>
      </c>
      <c r="D1642" s="3" t="s">
        <v>37</v>
      </c>
      <c r="E1642" s="3">
        <v>29</v>
      </c>
      <c r="F1642" s="4">
        <v>53.65</v>
      </c>
      <c r="G1642" s="4">
        <v>5.2</v>
      </c>
      <c r="H1642" s="2" t="str">
        <f t="shared" si="28"/>
        <v>January</v>
      </c>
    </row>
    <row r="1643" spans="1:8" ht="29.25" thickBot="1" x14ac:dyDescent="0.3">
      <c r="A1643" s="3" t="s">
        <v>321</v>
      </c>
      <c r="B1643" s="3" t="s">
        <v>654</v>
      </c>
      <c r="C1643" s="3">
        <v>934</v>
      </c>
      <c r="D1643" s="3" t="s">
        <v>38</v>
      </c>
      <c r="E1643" s="3">
        <v>18</v>
      </c>
      <c r="F1643" s="4">
        <v>33.299999999999997</v>
      </c>
      <c r="G1643" s="4">
        <v>3.23</v>
      </c>
      <c r="H1643" s="2" t="str">
        <f t="shared" si="28"/>
        <v>January</v>
      </c>
    </row>
    <row r="1644" spans="1:8" ht="29.25" thickBot="1" x14ac:dyDescent="0.3">
      <c r="A1644" s="3" t="s">
        <v>321</v>
      </c>
      <c r="B1644" s="3" t="s">
        <v>654</v>
      </c>
      <c r="C1644" s="3">
        <v>1030002</v>
      </c>
      <c r="D1644" s="3" t="s">
        <v>39</v>
      </c>
      <c r="E1644" s="3">
        <v>47</v>
      </c>
      <c r="F1644" s="4">
        <v>86.95</v>
      </c>
      <c r="G1644" s="4">
        <v>8.4499999999999993</v>
      </c>
      <c r="H1644" s="2" t="str">
        <f t="shared" si="28"/>
        <v>January</v>
      </c>
    </row>
    <row r="1645" spans="1:8" ht="29.25" thickBot="1" x14ac:dyDescent="0.3">
      <c r="A1645" s="3" t="s">
        <v>321</v>
      </c>
      <c r="B1645" s="3" t="s">
        <v>654</v>
      </c>
      <c r="C1645" s="3">
        <v>965</v>
      </c>
      <c r="D1645" s="3" t="s">
        <v>42</v>
      </c>
      <c r="E1645" s="3">
        <v>118</v>
      </c>
      <c r="F1645" s="4">
        <v>218.3</v>
      </c>
      <c r="G1645" s="4">
        <v>21.23</v>
      </c>
      <c r="H1645" s="2" t="str">
        <f t="shared" si="28"/>
        <v>January</v>
      </c>
    </row>
    <row r="1646" spans="1:8" ht="29.25" thickBot="1" x14ac:dyDescent="0.3">
      <c r="A1646" s="3" t="s">
        <v>321</v>
      </c>
      <c r="B1646" s="3" t="s">
        <v>654</v>
      </c>
      <c r="C1646" s="3">
        <v>1211</v>
      </c>
      <c r="D1646" s="3" t="s">
        <v>43</v>
      </c>
      <c r="E1646" s="3">
        <v>18</v>
      </c>
      <c r="F1646" s="4">
        <v>37.799999999999997</v>
      </c>
      <c r="G1646" s="4">
        <v>3.6</v>
      </c>
      <c r="H1646" s="2" t="str">
        <f t="shared" si="28"/>
        <v>January</v>
      </c>
    </row>
    <row r="1647" spans="1:8" ht="29.25" thickBot="1" x14ac:dyDescent="0.3">
      <c r="A1647" s="3" t="s">
        <v>321</v>
      </c>
      <c r="B1647" s="3" t="s">
        <v>654</v>
      </c>
      <c r="C1647" s="3">
        <v>1022</v>
      </c>
      <c r="D1647" s="3" t="s">
        <v>44</v>
      </c>
      <c r="E1647" s="3">
        <v>32</v>
      </c>
      <c r="F1647" s="4">
        <v>80</v>
      </c>
      <c r="G1647" s="4">
        <v>7.65</v>
      </c>
      <c r="H1647" s="2" t="str">
        <f t="shared" si="28"/>
        <v>January</v>
      </c>
    </row>
    <row r="1648" spans="1:8" ht="29.25" thickBot="1" x14ac:dyDescent="0.3">
      <c r="A1648" s="3" t="s">
        <v>321</v>
      </c>
      <c r="B1648" s="3" t="s">
        <v>654</v>
      </c>
      <c r="C1648" s="3">
        <v>1023</v>
      </c>
      <c r="D1648" s="3" t="s">
        <v>45</v>
      </c>
      <c r="E1648" s="3">
        <v>29</v>
      </c>
      <c r="F1648" s="4">
        <v>84.1</v>
      </c>
      <c r="G1648" s="4">
        <v>8.1</v>
      </c>
      <c r="H1648" s="2" t="str">
        <f t="shared" si="28"/>
        <v>January</v>
      </c>
    </row>
    <row r="1649" spans="1:8" ht="29.25" thickBot="1" x14ac:dyDescent="0.3">
      <c r="A1649" s="3" t="s">
        <v>321</v>
      </c>
      <c r="B1649" s="3" t="s">
        <v>654</v>
      </c>
      <c r="C1649" s="3">
        <v>956</v>
      </c>
      <c r="D1649" s="3" t="s">
        <v>46</v>
      </c>
      <c r="E1649" s="3">
        <v>106</v>
      </c>
      <c r="F1649" s="4">
        <v>291.5</v>
      </c>
      <c r="G1649" s="4">
        <v>27.56</v>
      </c>
      <c r="H1649" s="2" t="str">
        <f t="shared" si="28"/>
        <v>January</v>
      </c>
    </row>
    <row r="1650" spans="1:8" ht="29.25" thickBot="1" x14ac:dyDescent="0.3">
      <c r="A1650" s="3" t="s">
        <v>321</v>
      </c>
      <c r="B1650" s="3" t="s">
        <v>654</v>
      </c>
      <c r="C1650" s="3">
        <v>44624</v>
      </c>
      <c r="D1650" s="3" t="s">
        <v>277</v>
      </c>
      <c r="E1650" s="3">
        <v>27</v>
      </c>
      <c r="F1650" s="4">
        <v>81</v>
      </c>
      <c r="G1650" s="4">
        <v>0</v>
      </c>
      <c r="H1650" s="2" t="str">
        <f t="shared" si="28"/>
        <v>January</v>
      </c>
    </row>
    <row r="1651" spans="1:8" ht="29.25" thickBot="1" x14ac:dyDescent="0.3">
      <c r="A1651" s="3" t="s">
        <v>321</v>
      </c>
      <c r="B1651" s="3" t="s">
        <v>654</v>
      </c>
      <c r="C1651" s="3">
        <v>58365</v>
      </c>
      <c r="D1651" s="3" t="s">
        <v>296</v>
      </c>
      <c r="E1651" s="3">
        <v>29</v>
      </c>
      <c r="F1651" s="4">
        <v>87</v>
      </c>
      <c r="G1651" s="4">
        <v>0</v>
      </c>
      <c r="H1651" s="2" t="str">
        <f t="shared" si="28"/>
        <v>January</v>
      </c>
    </row>
    <row r="1652" spans="1:8" ht="29.25" thickBot="1" x14ac:dyDescent="0.3">
      <c r="A1652" s="3" t="s">
        <v>321</v>
      </c>
      <c r="B1652" s="3" t="s">
        <v>654</v>
      </c>
      <c r="C1652" s="3">
        <v>78464</v>
      </c>
      <c r="D1652" s="3" t="s">
        <v>299</v>
      </c>
      <c r="E1652" s="3">
        <v>38</v>
      </c>
      <c r="F1652" s="4">
        <v>114</v>
      </c>
      <c r="G1652" s="4">
        <v>0</v>
      </c>
      <c r="H1652" s="2" t="str">
        <f t="shared" si="28"/>
        <v>January</v>
      </c>
    </row>
    <row r="1653" spans="1:8" ht="29.25" thickBot="1" x14ac:dyDescent="0.3">
      <c r="A1653" s="3" t="s">
        <v>321</v>
      </c>
      <c r="B1653" s="3" t="s">
        <v>654</v>
      </c>
      <c r="C1653" s="3">
        <v>39405</v>
      </c>
      <c r="D1653" s="3" t="s">
        <v>278</v>
      </c>
      <c r="E1653" s="3">
        <v>23</v>
      </c>
      <c r="F1653" s="4">
        <v>69</v>
      </c>
      <c r="G1653" s="4">
        <v>0</v>
      </c>
      <c r="H1653" s="2" t="str">
        <f t="shared" si="28"/>
        <v>January</v>
      </c>
    </row>
    <row r="1654" spans="1:8" ht="29.25" thickBot="1" x14ac:dyDescent="0.3">
      <c r="A1654" s="3" t="s">
        <v>321</v>
      </c>
      <c r="B1654" s="3" t="s">
        <v>654</v>
      </c>
      <c r="C1654" s="3">
        <v>39889</v>
      </c>
      <c r="D1654" s="3" t="s">
        <v>300</v>
      </c>
      <c r="E1654" s="3">
        <v>6</v>
      </c>
      <c r="F1654" s="4">
        <v>18</v>
      </c>
      <c r="G1654" s="4">
        <v>0</v>
      </c>
      <c r="H1654" s="2" t="str">
        <f t="shared" si="28"/>
        <v>January</v>
      </c>
    </row>
    <row r="1655" spans="1:8" ht="29.25" thickBot="1" x14ac:dyDescent="0.3">
      <c r="A1655" s="3" t="s">
        <v>321</v>
      </c>
      <c r="B1655" s="3" t="s">
        <v>654</v>
      </c>
      <c r="C1655" s="3">
        <v>58698</v>
      </c>
      <c r="D1655" s="3" t="s">
        <v>279</v>
      </c>
      <c r="E1655" s="3">
        <v>64</v>
      </c>
      <c r="F1655" s="4">
        <v>192</v>
      </c>
      <c r="G1655" s="4">
        <v>0</v>
      </c>
      <c r="H1655" s="2" t="str">
        <f t="shared" si="28"/>
        <v>January</v>
      </c>
    </row>
    <row r="1656" spans="1:8" ht="29.25" thickBot="1" x14ac:dyDescent="0.3">
      <c r="A1656" s="3" t="s">
        <v>321</v>
      </c>
      <c r="B1656" s="3" t="s">
        <v>654</v>
      </c>
      <c r="C1656" s="3">
        <v>160</v>
      </c>
      <c r="D1656" s="3" t="s">
        <v>280</v>
      </c>
      <c r="E1656" s="3">
        <v>14</v>
      </c>
      <c r="F1656" s="4">
        <v>42</v>
      </c>
      <c r="G1656" s="4">
        <v>0</v>
      </c>
      <c r="H1656" s="2" t="str">
        <f t="shared" si="28"/>
        <v>January</v>
      </c>
    </row>
    <row r="1657" spans="1:8" ht="29.25" thickBot="1" x14ac:dyDescent="0.3">
      <c r="A1657" s="3" t="s">
        <v>321</v>
      </c>
      <c r="B1657" s="3" t="s">
        <v>654</v>
      </c>
      <c r="C1657" s="3">
        <v>48274</v>
      </c>
      <c r="D1657" s="3" t="s">
        <v>301</v>
      </c>
      <c r="E1657" s="3">
        <v>19</v>
      </c>
      <c r="F1657" s="4">
        <v>57</v>
      </c>
      <c r="G1657" s="4">
        <v>0</v>
      </c>
      <c r="H1657" s="2" t="str">
        <f t="shared" si="28"/>
        <v>January</v>
      </c>
    </row>
    <row r="1658" spans="1:8" ht="29.25" thickBot="1" x14ac:dyDescent="0.3">
      <c r="A1658" s="3" t="s">
        <v>321</v>
      </c>
      <c r="B1658" s="3" t="s">
        <v>654</v>
      </c>
      <c r="C1658" s="3">
        <v>35844</v>
      </c>
      <c r="D1658" s="3" t="s">
        <v>281</v>
      </c>
      <c r="E1658" s="3">
        <v>100</v>
      </c>
      <c r="F1658" s="4">
        <v>300</v>
      </c>
      <c r="G1658" s="4">
        <v>0</v>
      </c>
      <c r="H1658" s="2" t="str">
        <f t="shared" si="28"/>
        <v>January</v>
      </c>
    </row>
    <row r="1659" spans="1:8" ht="29.25" thickBot="1" x14ac:dyDescent="0.3">
      <c r="A1659" s="3" t="s">
        <v>321</v>
      </c>
      <c r="B1659" s="3" t="s">
        <v>654</v>
      </c>
      <c r="C1659" s="3">
        <v>63554</v>
      </c>
      <c r="D1659" s="3" t="s">
        <v>302</v>
      </c>
      <c r="E1659" s="3">
        <v>19</v>
      </c>
      <c r="F1659" s="4">
        <v>57</v>
      </c>
      <c r="G1659" s="4">
        <v>0</v>
      </c>
      <c r="H1659" s="2" t="str">
        <f t="shared" si="28"/>
        <v>January</v>
      </c>
    </row>
    <row r="1660" spans="1:8" ht="29.25" thickBot="1" x14ac:dyDescent="0.3">
      <c r="A1660" s="3" t="s">
        <v>321</v>
      </c>
      <c r="B1660" s="3" t="s">
        <v>654</v>
      </c>
      <c r="C1660" s="3">
        <v>47785</v>
      </c>
      <c r="D1660" s="3" t="s">
        <v>282</v>
      </c>
      <c r="E1660" s="3">
        <v>51</v>
      </c>
      <c r="F1660" s="4">
        <v>153</v>
      </c>
      <c r="G1660" s="4">
        <v>0</v>
      </c>
      <c r="H1660" s="2" t="str">
        <f t="shared" si="28"/>
        <v>January</v>
      </c>
    </row>
    <row r="1661" spans="1:8" ht="43.5" thickBot="1" x14ac:dyDescent="0.3">
      <c r="A1661" s="3" t="s">
        <v>321</v>
      </c>
      <c r="B1661" s="3" t="s">
        <v>654</v>
      </c>
      <c r="C1661" s="3">
        <v>98568</v>
      </c>
      <c r="D1661" s="3" t="s">
        <v>283</v>
      </c>
      <c r="E1661" s="3">
        <v>17</v>
      </c>
      <c r="F1661" s="4">
        <v>51</v>
      </c>
      <c r="G1661" s="4">
        <v>0</v>
      </c>
      <c r="H1661" s="2" t="str">
        <f t="shared" si="28"/>
        <v>January</v>
      </c>
    </row>
    <row r="1662" spans="1:8" ht="29.25" thickBot="1" x14ac:dyDescent="0.3">
      <c r="A1662" s="3" t="s">
        <v>321</v>
      </c>
      <c r="B1662" s="3" t="s">
        <v>654</v>
      </c>
      <c r="C1662" s="3">
        <v>34554</v>
      </c>
      <c r="D1662" s="3" t="s">
        <v>284</v>
      </c>
      <c r="E1662" s="3">
        <v>45</v>
      </c>
      <c r="F1662" s="4">
        <v>135</v>
      </c>
      <c r="G1662" s="4">
        <v>0</v>
      </c>
      <c r="H1662" s="2" t="str">
        <f t="shared" si="28"/>
        <v>January</v>
      </c>
    </row>
    <row r="1663" spans="1:8" ht="29.25" thickBot="1" x14ac:dyDescent="0.3">
      <c r="A1663" s="3" t="s">
        <v>321</v>
      </c>
      <c r="B1663" s="3" t="s">
        <v>654</v>
      </c>
      <c r="C1663" s="3">
        <v>95049</v>
      </c>
      <c r="D1663" s="3" t="s">
        <v>303</v>
      </c>
      <c r="E1663" s="3">
        <v>2</v>
      </c>
      <c r="F1663" s="4">
        <v>6</v>
      </c>
      <c r="G1663" s="4">
        <v>0</v>
      </c>
      <c r="H1663" s="2" t="str">
        <f t="shared" si="28"/>
        <v>January</v>
      </c>
    </row>
    <row r="1664" spans="1:8" ht="29.25" thickBot="1" x14ac:dyDescent="0.3">
      <c r="A1664" s="3" t="s">
        <v>321</v>
      </c>
      <c r="B1664" s="3" t="s">
        <v>654</v>
      </c>
      <c r="C1664" s="3">
        <v>47775</v>
      </c>
      <c r="D1664" s="3" t="s">
        <v>285</v>
      </c>
      <c r="E1664" s="3">
        <v>2</v>
      </c>
      <c r="F1664" s="4">
        <v>6</v>
      </c>
      <c r="G1664" s="4">
        <v>0</v>
      </c>
      <c r="H1664" s="2" t="str">
        <f t="shared" si="28"/>
        <v>January</v>
      </c>
    </row>
    <row r="1665" spans="1:8" ht="43.5" thickBot="1" x14ac:dyDescent="0.3">
      <c r="A1665" s="3" t="s">
        <v>321</v>
      </c>
      <c r="B1665" s="3" t="s">
        <v>654</v>
      </c>
      <c r="C1665" s="3">
        <v>57668</v>
      </c>
      <c r="D1665" s="3" t="s">
        <v>304</v>
      </c>
      <c r="E1665" s="3">
        <v>25</v>
      </c>
      <c r="F1665" s="4">
        <v>75</v>
      </c>
      <c r="G1665" s="4">
        <v>0</v>
      </c>
      <c r="H1665" s="2" t="str">
        <f t="shared" si="28"/>
        <v>January</v>
      </c>
    </row>
    <row r="1666" spans="1:8" ht="29.25" thickBot="1" x14ac:dyDescent="0.3">
      <c r="A1666" s="3" t="s">
        <v>321</v>
      </c>
      <c r="B1666" s="3" t="s">
        <v>654</v>
      </c>
      <c r="C1666" s="3">
        <v>5681</v>
      </c>
      <c r="D1666" s="3" t="s">
        <v>383</v>
      </c>
      <c r="E1666" s="3">
        <v>97</v>
      </c>
      <c r="F1666" s="4">
        <v>96.03</v>
      </c>
      <c r="G1666" s="4">
        <v>8.86</v>
      </c>
      <c r="H1666" s="2" t="str">
        <f t="shared" si="28"/>
        <v>January</v>
      </c>
    </row>
    <row r="1667" spans="1:8" ht="29.25" thickBot="1" x14ac:dyDescent="0.3">
      <c r="A1667" s="3" t="s">
        <v>321</v>
      </c>
      <c r="B1667" s="3" t="s">
        <v>654</v>
      </c>
      <c r="C1667" s="3">
        <v>162</v>
      </c>
      <c r="D1667" s="3" t="s">
        <v>66</v>
      </c>
      <c r="E1667" s="3">
        <v>92</v>
      </c>
      <c r="F1667" s="4">
        <v>91.08</v>
      </c>
      <c r="G1667" s="4">
        <v>8.3800000000000008</v>
      </c>
      <c r="H1667" s="2" t="str">
        <f t="shared" si="28"/>
        <v>January</v>
      </c>
    </row>
    <row r="1668" spans="1:8" ht="29.25" thickBot="1" x14ac:dyDescent="0.3">
      <c r="A1668" s="3" t="s">
        <v>321</v>
      </c>
      <c r="B1668" s="3" t="s">
        <v>654</v>
      </c>
      <c r="C1668" s="3">
        <v>5680</v>
      </c>
      <c r="D1668" s="3" t="s">
        <v>67</v>
      </c>
      <c r="E1668" s="3">
        <v>76</v>
      </c>
      <c r="F1668" s="4">
        <v>75.239999999999995</v>
      </c>
      <c r="G1668" s="4">
        <v>6.9</v>
      </c>
      <c r="H1668" s="2" t="str">
        <f t="shared" si="28"/>
        <v>January</v>
      </c>
    </row>
    <row r="1669" spans="1:8" ht="29.25" thickBot="1" x14ac:dyDescent="0.3">
      <c r="A1669" s="3" t="s">
        <v>321</v>
      </c>
      <c r="B1669" s="3" t="s">
        <v>654</v>
      </c>
      <c r="C1669" s="3">
        <v>1228</v>
      </c>
      <c r="D1669" s="3" t="s">
        <v>68</v>
      </c>
      <c r="E1669" s="3">
        <v>5</v>
      </c>
      <c r="F1669" s="4">
        <v>13.75</v>
      </c>
      <c r="G1669" s="4">
        <v>1.3</v>
      </c>
      <c r="H1669" s="2" t="str">
        <f t="shared" si="28"/>
        <v>January</v>
      </c>
    </row>
    <row r="1670" spans="1:8" ht="29.25" thickBot="1" x14ac:dyDescent="0.3">
      <c r="A1670" s="3" t="s">
        <v>321</v>
      </c>
      <c r="B1670" s="3" t="s">
        <v>654</v>
      </c>
      <c r="C1670" s="3">
        <v>962</v>
      </c>
      <c r="D1670" s="3" t="s">
        <v>387</v>
      </c>
      <c r="E1670" s="3">
        <v>29</v>
      </c>
      <c r="F1670" s="4">
        <v>43.21</v>
      </c>
      <c r="G1670" s="4">
        <v>0</v>
      </c>
      <c r="H1670" s="2" t="str">
        <f t="shared" si="28"/>
        <v>January</v>
      </c>
    </row>
    <row r="1671" spans="1:8" ht="29.25" thickBot="1" x14ac:dyDescent="0.3">
      <c r="A1671" s="3" t="s">
        <v>321</v>
      </c>
      <c r="B1671" s="3" t="s">
        <v>654</v>
      </c>
      <c r="C1671" s="3">
        <v>6521</v>
      </c>
      <c r="D1671" s="3" t="s">
        <v>70</v>
      </c>
      <c r="E1671" s="3">
        <v>26</v>
      </c>
      <c r="F1671" s="4">
        <v>48.1</v>
      </c>
      <c r="G1671" s="4">
        <v>4.67</v>
      </c>
      <c r="H1671" s="2" t="str">
        <f t="shared" si="28"/>
        <v>January</v>
      </c>
    </row>
    <row r="1672" spans="1:8" ht="43.5" thickBot="1" x14ac:dyDescent="0.3">
      <c r="A1672" s="3" t="s">
        <v>321</v>
      </c>
      <c r="B1672" s="3" t="s">
        <v>654</v>
      </c>
      <c r="C1672" s="3">
        <v>7412</v>
      </c>
      <c r="D1672" s="3" t="s">
        <v>71</v>
      </c>
      <c r="E1672" s="3">
        <v>5</v>
      </c>
      <c r="F1672" s="4">
        <v>9.25</v>
      </c>
      <c r="G1672" s="4">
        <v>0.89</v>
      </c>
      <c r="H1672" s="2" t="str">
        <f t="shared" si="28"/>
        <v>January</v>
      </c>
    </row>
    <row r="1673" spans="1:8" ht="29.25" thickBot="1" x14ac:dyDescent="0.3">
      <c r="A1673" s="3" t="s">
        <v>321</v>
      </c>
      <c r="B1673" s="3" t="s">
        <v>654</v>
      </c>
      <c r="C1673" s="3">
        <v>964</v>
      </c>
      <c r="D1673" s="3" t="s">
        <v>72</v>
      </c>
      <c r="E1673" s="3">
        <v>61</v>
      </c>
      <c r="F1673" s="4">
        <v>121.39</v>
      </c>
      <c r="G1673" s="4">
        <v>11.58</v>
      </c>
      <c r="H1673" s="2" t="str">
        <f t="shared" si="28"/>
        <v>January</v>
      </c>
    </row>
    <row r="1674" spans="1:8" ht="29.25" thickBot="1" x14ac:dyDescent="0.3">
      <c r="A1674" s="3" t="s">
        <v>321</v>
      </c>
      <c r="B1674" s="3" t="s">
        <v>654</v>
      </c>
      <c r="C1674" s="3">
        <v>6361</v>
      </c>
      <c r="D1674" s="3" t="s">
        <v>73</v>
      </c>
      <c r="E1674" s="3">
        <v>38</v>
      </c>
      <c r="F1674" s="4">
        <v>75.62</v>
      </c>
      <c r="G1674" s="4">
        <v>7.21</v>
      </c>
      <c r="H1674" s="2" t="str">
        <f t="shared" si="28"/>
        <v>January</v>
      </c>
    </row>
    <row r="1675" spans="1:8" ht="29.25" thickBot="1" x14ac:dyDescent="0.3">
      <c r="A1675" s="3" t="s">
        <v>321</v>
      </c>
      <c r="B1675" s="3" t="s">
        <v>654</v>
      </c>
      <c r="C1675" s="3">
        <v>28394</v>
      </c>
      <c r="D1675" s="3" t="s">
        <v>74</v>
      </c>
      <c r="E1675" s="3">
        <v>425</v>
      </c>
      <c r="F1675" s="4">
        <v>701.25</v>
      </c>
      <c r="G1675" s="4">
        <v>0</v>
      </c>
      <c r="H1675" s="2" t="str">
        <f t="shared" si="28"/>
        <v>January</v>
      </c>
    </row>
    <row r="1676" spans="1:8" ht="29.25" thickBot="1" x14ac:dyDescent="0.3">
      <c r="A1676" s="3" t="s">
        <v>321</v>
      </c>
      <c r="B1676" s="3" t="s">
        <v>654</v>
      </c>
      <c r="C1676" s="3">
        <v>5556</v>
      </c>
      <c r="D1676" s="3" t="s">
        <v>75</v>
      </c>
      <c r="E1676" s="3">
        <v>17</v>
      </c>
      <c r="F1676" s="4">
        <v>76.5</v>
      </c>
      <c r="G1676" s="4">
        <v>7.31</v>
      </c>
      <c r="H1676" s="2" t="str">
        <f t="shared" si="28"/>
        <v>January</v>
      </c>
    </row>
    <row r="1677" spans="1:8" ht="29.25" thickBot="1" x14ac:dyDescent="0.3">
      <c r="A1677" s="3" t="s">
        <v>321</v>
      </c>
      <c r="B1677" s="3" t="s">
        <v>654</v>
      </c>
      <c r="C1677" s="3">
        <v>5555</v>
      </c>
      <c r="D1677" s="3" t="s">
        <v>76</v>
      </c>
      <c r="E1677" s="3">
        <v>55</v>
      </c>
      <c r="F1677" s="4">
        <v>220</v>
      </c>
      <c r="G1677" s="4">
        <v>20.9</v>
      </c>
      <c r="H1677" s="2" t="str">
        <f t="shared" si="28"/>
        <v>January</v>
      </c>
    </row>
    <row r="1678" spans="1:8" ht="29.25" thickBot="1" x14ac:dyDescent="0.3">
      <c r="A1678" s="3" t="s">
        <v>321</v>
      </c>
      <c r="B1678" s="3" t="s">
        <v>654</v>
      </c>
      <c r="C1678" s="3">
        <v>927</v>
      </c>
      <c r="D1678" s="3" t="s">
        <v>77</v>
      </c>
      <c r="E1678" s="3">
        <v>65</v>
      </c>
      <c r="F1678" s="4">
        <v>104</v>
      </c>
      <c r="G1678" s="4">
        <v>9.76</v>
      </c>
      <c r="H1678" s="2" t="str">
        <f t="shared" si="28"/>
        <v>January</v>
      </c>
    </row>
    <row r="1679" spans="1:8" ht="29.25" thickBot="1" x14ac:dyDescent="0.3">
      <c r="A1679" s="3" t="s">
        <v>321</v>
      </c>
      <c r="B1679" s="3" t="s">
        <v>654</v>
      </c>
      <c r="C1679" s="3">
        <v>1120</v>
      </c>
      <c r="D1679" s="3" t="s">
        <v>322</v>
      </c>
      <c r="E1679" s="3">
        <v>21</v>
      </c>
      <c r="F1679" s="4">
        <v>38.85</v>
      </c>
      <c r="G1679" s="4">
        <v>3.76</v>
      </c>
      <c r="H1679" s="2" t="str">
        <f t="shared" si="28"/>
        <v>January</v>
      </c>
    </row>
    <row r="1680" spans="1:8" ht="29.25" thickBot="1" x14ac:dyDescent="0.3">
      <c r="A1680" s="3" t="s">
        <v>321</v>
      </c>
      <c r="B1680" s="3" t="s">
        <v>654</v>
      </c>
      <c r="C1680" s="3">
        <v>36323</v>
      </c>
      <c r="D1680" s="3" t="s">
        <v>287</v>
      </c>
      <c r="E1680" s="3">
        <v>37</v>
      </c>
      <c r="F1680" s="4">
        <v>68.45</v>
      </c>
      <c r="G1680" s="4">
        <v>6.65</v>
      </c>
      <c r="H1680" s="2" t="str">
        <f t="shared" si="28"/>
        <v>January</v>
      </c>
    </row>
    <row r="1681" spans="1:8" ht="29.25" thickBot="1" x14ac:dyDescent="0.3">
      <c r="A1681" s="3" t="s">
        <v>321</v>
      </c>
      <c r="B1681" s="3" t="s">
        <v>654</v>
      </c>
      <c r="C1681" s="3">
        <v>920</v>
      </c>
      <c r="D1681" s="3" t="s">
        <v>80</v>
      </c>
      <c r="E1681" s="3">
        <v>58</v>
      </c>
      <c r="F1681" s="4">
        <v>107.3</v>
      </c>
      <c r="G1681" s="4">
        <v>10.41</v>
      </c>
      <c r="H1681" s="2" t="str">
        <f t="shared" si="28"/>
        <v>January</v>
      </c>
    </row>
    <row r="1682" spans="1:8" ht="29.25" thickBot="1" x14ac:dyDescent="0.3">
      <c r="A1682" s="3" t="s">
        <v>321</v>
      </c>
      <c r="B1682" s="3" t="s">
        <v>654</v>
      </c>
      <c r="C1682" s="3">
        <v>1118</v>
      </c>
      <c r="D1682" s="3" t="s">
        <v>324</v>
      </c>
      <c r="E1682" s="3">
        <v>91</v>
      </c>
      <c r="F1682" s="4">
        <v>168.35</v>
      </c>
      <c r="G1682" s="4">
        <v>16.37</v>
      </c>
      <c r="H1682" s="2" t="str">
        <f t="shared" si="28"/>
        <v>January</v>
      </c>
    </row>
    <row r="1683" spans="1:8" ht="29.25" thickBot="1" x14ac:dyDescent="0.3">
      <c r="A1683" s="3" t="s">
        <v>321</v>
      </c>
      <c r="B1683" s="3" t="s">
        <v>654</v>
      </c>
      <c r="C1683" s="3">
        <v>921</v>
      </c>
      <c r="D1683" s="3" t="s">
        <v>81</v>
      </c>
      <c r="E1683" s="3">
        <v>49</v>
      </c>
      <c r="F1683" s="4">
        <v>90.65</v>
      </c>
      <c r="G1683" s="4">
        <v>8.7799999999999994</v>
      </c>
      <c r="H1683" s="2" t="str">
        <f t="shared" si="28"/>
        <v>January</v>
      </c>
    </row>
    <row r="1684" spans="1:8" ht="29.25" thickBot="1" x14ac:dyDescent="0.3">
      <c r="A1684" s="3" t="s">
        <v>321</v>
      </c>
      <c r="B1684" s="3" t="s">
        <v>655</v>
      </c>
      <c r="C1684" s="3">
        <v>54685</v>
      </c>
      <c r="D1684" s="3" t="s">
        <v>82</v>
      </c>
      <c r="E1684" s="3">
        <v>114</v>
      </c>
      <c r="F1684" s="4">
        <v>159.6</v>
      </c>
      <c r="G1684" s="4">
        <v>0</v>
      </c>
      <c r="H1684" s="2" t="str">
        <f t="shared" si="28"/>
        <v>January</v>
      </c>
    </row>
    <row r="1685" spans="1:8" ht="29.25" thickBot="1" x14ac:dyDescent="0.3">
      <c r="A1685" s="3" t="s">
        <v>321</v>
      </c>
      <c r="B1685" s="3" t="s">
        <v>655</v>
      </c>
      <c r="C1685" s="3">
        <v>95589</v>
      </c>
      <c r="D1685" s="3" t="s">
        <v>84</v>
      </c>
      <c r="E1685" s="3">
        <v>81</v>
      </c>
      <c r="F1685" s="4">
        <v>113.4</v>
      </c>
      <c r="G1685" s="4">
        <v>0</v>
      </c>
      <c r="H1685" s="2" t="str">
        <f t="shared" si="28"/>
        <v>January</v>
      </c>
    </row>
    <row r="1686" spans="1:8" ht="29.25" thickBot="1" x14ac:dyDescent="0.3">
      <c r="A1686" s="3" t="s">
        <v>321</v>
      </c>
      <c r="B1686" s="3" t="s">
        <v>655</v>
      </c>
      <c r="C1686" s="3">
        <v>467</v>
      </c>
      <c r="D1686" s="3" t="s">
        <v>85</v>
      </c>
      <c r="E1686" s="3">
        <v>32</v>
      </c>
      <c r="F1686" s="4">
        <v>35.200000000000003</v>
      </c>
      <c r="G1686" s="4">
        <v>0</v>
      </c>
      <c r="H1686" s="2" t="str">
        <f t="shared" si="28"/>
        <v>January</v>
      </c>
    </row>
    <row r="1687" spans="1:8" ht="43.5" thickBot="1" x14ac:dyDescent="0.3">
      <c r="A1687" s="3" t="s">
        <v>321</v>
      </c>
      <c r="B1687" s="3" t="s">
        <v>655</v>
      </c>
      <c r="C1687" s="3">
        <v>477</v>
      </c>
      <c r="D1687" s="3" t="s">
        <v>86</v>
      </c>
      <c r="E1687" s="3">
        <v>79</v>
      </c>
      <c r="F1687" s="4">
        <v>86.9</v>
      </c>
      <c r="G1687" s="4">
        <v>0</v>
      </c>
      <c r="H1687" s="2" t="str">
        <f t="shared" si="28"/>
        <v>January</v>
      </c>
    </row>
    <row r="1688" spans="1:8" ht="29.25" thickBot="1" x14ac:dyDescent="0.3">
      <c r="A1688" s="3" t="s">
        <v>321</v>
      </c>
      <c r="B1688" s="3" t="s">
        <v>655</v>
      </c>
      <c r="C1688" s="3">
        <v>25896</v>
      </c>
      <c r="D1688" s="3" t="s">
        <v>405</v>
      </c>
      <c r="E1688" s="3">
        <v>15</v>
      </c>
      <c r="F1688" s="4">
        <v>16.5</v>
      </c>
      <c r="G1688" s="4">
        <v>0</v>
      </c>
      <c r="H1688" s="2" t="str">
        <f t="shared" ref="H1688:H1751" si="29">"January"</f>
        <v>January</v>
      </c>
    </row>
    <row r="1689" spans="1:8" ht="29.25" thickBot="1" x14ac:dyDescent="0.3">
      <c r="A1689" s="3" t="s">
        <v>321</v>
      </c>
      <c r="B1689" s="3" t="s">
        <v>655</v>
      </c>
      <c r="C1689" s="3">
        <v>1223</v>
      </c>
      <c r="D1689" s="3" t="s">
        <v>305</v>
      </c>
      <c r="E1689" s="3">
        <v>157</v>
      </c>
      <c r="F1689" s="4">
        <v>172.7</v>
      </c>
      <c r="G1689" s="4">
        <v>0</v>
      </c>
      <c r="H1689" s="2" t="str">
        <f t="shared" si="29"/>
        <v>January</v>
      </c>
    </row>
    <row r="1690" spans="1:8" ht="29.25" thickBot="1" x14ac:dyDescent="0.3">
      <c r="A1690" s="3" t="s">
        <v>321</v>
      </c>
      <c r="B1690" s="3" t="s">
        <v>655</v>
      </c>
      <c r="C1690" s="3">
        <v>26542</v>
      </c>
      <c r="D1690" s="3" t="s">
        <v>87</v>
      </c>
      <c r="E1690" s="3">
        <v>33</v>
      </c>
      <c r="F1690" s="4">
        <v>36.299999999999997</v>
      </c>
      <c r="G1690" s="4">
        <v>0</v>
      </c>
      <c r="H1690" s="2" t="str">
        <f t="shared" si="29"/>
        <v>January</v>
      </c>
    </row>
    <row r="1691" spans="1:8" ht="29.25" thickBot="1" x14ac:dyDescent="0.3">
      <c r="A1691" s="3" t="s">
        <v>321</v>
      </c>
      <c r="B1691" s="3" t="s">
        <v>655</v>
      </c>
      <c r="C1691" s="3">
        <v>1189</v>
      </c>
      <c r="D1691" s="3" t="s">
        <v>91</v>
      </c>
      <c r="E1691" s="3">
        <v>90</v>
      </c>
      <c r="F1691" s="4">
        <v>99</v>
      </c>
      <c r="G1691" s="4">
        <v>0</v>
      </c>
      <c r="H1691" s="2" t="str">
        <f t="shared" si="29"/>
        <v>January</v>
      </c>
    </row>
    <row r="1692" spans="1:8" ht="29.25" thickBot="1" x14ac:dyDescent="0.3">
      <c r="A1692" s="3" t="s">
        <v>321</v>
      </c>
      <c r="B1692" s="3" t="s">
        <v>655</v>
      </c>
      <c r="C1692" s="3">
        <v>4864</v>
      </c>
      <c r="D1692" s="3" t="s">
        <v>288</v>
      </c>
      <c r="E1692" s="3">
        <v>50</v>
      </c>
      <c r="F1692" s="4">
        <v>55</v>
      </c>
      <c r="G1692" s="4">
        <v>0</v>
      </c>
      <c r="H1692" s="2" t="str">
        <f t="shared" si="29"/>
        <v>January</v>
      </c>
    </row>
    <row r="1693" spans="1:8" ht="29.25" thickBot="1" x14ac:dyDescent="0.3">
      <c r="A1693" s="3" t="s">
        <v>321</v>
      </c>
      <c r="B1693" s="3" t="s">
        <v>655</v>
      </c>
      <c r="C1693" s="3">
        <v>426</v>
      </c>
      <c r="D1693" s="3" t="s">
        <v>311</v>
      </c>
      <c r="E1693" s="3">
        <v>69</v>
      </c>
      <c r="F1693" s="4">
        <v>75.900000000000006</v>
      </c>
      <c r="G1693" s="4">
        <v>0</v>
      </c>
      <c r="H1693" s="2" t="str">
        <f t="shared" si="29"/>
        <v>January</v>
      </c>
    </row>
    <row r="1694" spans="1:8" ht="43.5" thickBot="1" x14ac:dyDescent="0.3">
      <c r="A1694" s="3" t="s">
        <v>321</v>
      </c>
      <c r="B1694" s="3" t="s">
        <v>655</v>
      </c>
      <c r="C1694" s="3">
        <v>430</v>
      </c>
      <c r="D1694" s="3" t="s">
        <v>92</v>
      </c>
      <c r="E1694" s="3">
        <v>56</v>
      </c>
      <c r="F1694" s="4">
        <v>61.6</v>
      </c>
      <c r="G1694" s="4">
        <v>0</v>
      </c>
      <c r="H1694" s="2" t="str">
        <f t="shared" si="29"/>
        <v>January</v>
      </c>
    </row>
    <row r="1695" spans="1:8" ht="29.25" thickBot="1" x14ac:dyDescent="0.3">
      <c r="A1695" s="3" t="s">
        <v>321</v>
      </c>
      <c r="B1695" s="3" t="s">
        <v>655</v>
      </c>
      <c r="C1695" s="3">
        <v>7515</v>
      </c>
      <c r="D1695" s="3" t="s">
        <v>93</v>
      </c>
      <c r="E1695" s="3">
        <v>43</v>
      </c>
      <c r="F1695" s="4">
        <v>47.3</v>
      </c>
      <c r="G1695" s="4">
        <v>0</v>
      </c>
      <c r="H1695" s="2" t="str">
        <f t="shared" si="29"/>
        <v>January</v>
      </c>
    </row>
    <row r="1696" spans="1:8" ht="29.25" thickBot="1" x14ac:dyDescent="0.3">
      <c r="A1696" s="3" t="s">
        <v>321</v>
      </c>
      <c r="B1696" s="3" t="s">
        <v>655</v>
      </c>
      <c r="C1696" s="3">
        <v>483</v>
      </c>
      <c r="D1696" s="3" t="s">
        <v>94</v>
      </c>
      <c r="E1696" s="3">
        <v>50</v>
      </c>
      <c r="F1696" s="4">
        <v>55</v>
      </c>
      <c r="G1696" s="4">
        <v>0</v>
      </c>
      <c r="H1696" s="2" t="str">
        <f t="shared" si="29"/>
        <v>January</v>
      </c>
    </row>
    <row r="1697" spans="1:8" ht="29.25" thickBot="1" x14ac:dyDescent="0.3">
      <c r="A1697" s="3" t="s">
        <v>321</v>
      </c>
      <c r="B1697" s="3" t="s">
        <v>655</v>
      </c>
      <c r="C1697" s="3">
        <v>1131</v>
      </c>
      <c r="D1697" s="3" t="s">
        <v>422</v>
      </c>
      <c r="E1697" s="3">
        <v>38</v>
      </c>
      <c r="F1697" s="4">
        <v>66.5</v>
      </c>
      <c r="G1697" s="4">
        <v>0</v>
      </c>
      <c r="H1697" s="2" t="str">
        <f t="shared" si="29"/>
        <v>January</v>
      </c>
    </row>
    <row r="1698" spans="1:8" ht="29.25" thickBot="1" x14ac:dyDescent="0.3">
      <c r="A1698" s="3" t="s">
        <v>321</v>
      </c>
      <c r="B1698" s="3" t="s">
        <v>655</v>
      </c>
      <c r="C1698" s="3">
        <v>98</v>
      </c>
      <c r="D1698" s="3" t="s">
        <v>427</v>
      </c>
      <c r="E1698" s="3">
        <v>1</v>
      </c>
      <c r="F1698" s="4">
        <v>0.89</v>
      </c>
      <c r="G1698" s="4">
        <v>0</v>
      </c>
      <c r="H1698" s="2" t="str">
        <f t="shared" si="29"/>
        <v>January</v>
      </c>
    </row>
    <row r="1699" spans="1:8" ht="29.25" thickBot="1" x14ac:dyDescent="0.3">
      <c r="A1699" s="3" t="s">
        <v>321</v>
      </c>
      <c r="B1699" s="3" t="s">
        <v>655</v>
      </c>
      <c r="C1699" s="3">
        <v>1198</v>
      </c>
      <c r="D1699" s="3" t="s">
        <v>431</v>
      </c>
      <c r="E1699" s="3">
        <v>12</v>
      </c>
      <c r="F1699" s="4">
        <v>13.2</v>
      </c>
      <c r="G1699" s="4">
        <v>0</v>
      </c>
      <c r="H1699" s="2" t="str">
        <f t="shared" si="29"/>
        <v>January</v>
      </c>
    </row>
    <row r="1700" spans="1:8" ht="29.25" thickBot="1" x14ac:dyDescent="0.3">
      <c r="A1700" s="3" t="s">
        <v>321</v>
      </c>
      <c r="B1700" s="3" t="s">
        <v>655</v>
      </c>
      <c r="C1700" s="3">
        <v>427</v>
      </c>
      <c r="D1700" s="3" t="s">
        <v>95</v>
      </c>
      <c r="E1700" s="3">
        <v>112</v>
      </c>
      <c r="F1700" s="4">
        <v>123.2</v>
      </c>
      <c r="G1700" s="4">
        <v>0</v>
      </c>
      <c r="H1700" s="2" t="str">
        <f t="shared" si="29"/>
        <v>January</v>
      </c>
    </row>
    <row r="1701" spans="1:8" ht="29.25" thickBot="1" x14ac:dyDescent="0.3">
      <c r="A1701" s="3" t="s">
        <v>321</v>
      </c>
      <c r="B1701" s="3" t="s">
        <v>655</v>
      </c>
      <c r="C1701" s="3">
        <v>76255</v>
      </c>
      <c r="D1701" s="3" t="s">
        <v>433</v>
      </c>
      <c r="E1701" s="3">
        <v>31</v>
      </c>
      <c r="F1701" s="4">
        <v>34.1</v>
      </c>
      <c r="G1701" s="4">
        <v>0</v>
      </c>
      <c r="H1701" s="2" t="str">
        <f t="shared" si="29"/>
        <v>January</v>
      </c>
    </row>
    <row r="1702" spans="1:8" ht="29.25" thickBot="1" x14ac:dyDescent="0.3">
      <c r="A1702" s="3" t="s">
        <v>321</v>
      </c>
      <c r="B1702" s="3" t="s">
        <v>655</v>
      </c>
      <c r="C1702" s="3">
        <v>419</v>
      </c>
      <c r="D1702" s="3" t="s">
        <v>96</v>
      </c>
      <c r="E1702" s="3">
        <v>51</v>
      </c>
      <c r="F1702" s="4">
        <v>56.1</v>
      </c>
      <c r="G1702" s="4">
        <v>0</v>
      </c>
      <c r="H1702" s="2" t="str">
        <f t="shared" si="29"/>
        <v>January</v>
      </c>
    </row>
    <row r="1703" spans="1:8" ht="29.25" thickBot="1" x14ac:dyDescent="0.3">
      <c r="A1703" s="3" t="s">
        <v>321</v>
      </c>
      <c r="B1703" s="3" t="s">
        <v>655</v>
      </c>
      <c r="C1703" s="3">
        <v>417</v>
      </c>
      <c r="D1703" s="3" t="s">
        <v>97</v>
      </c>
      <c r="E1703" s="3">
        <v>105</v>
      </c>
      <c r="F1703" s="4">
        <v>115.5</v>
      </c>
      <c r="G1703" s="4">
        <v>0</v>
      </c>
      <c r="H1703" s="2" t="str">
        <f t="shared" si="29"/>
        <v>January</v>
      </c>
    </row>
    <row r="1704" spans="1:8" ht="29.25" thickBot="1" x14ac:dyDescent="0.3">
      <c r="A1704" s="3" t="s">
        <v>321</v>
      </c>
      <c r="B1704" s="3" t="s">
        <v>655</v>
      </c>
      <c r="C1704" s="3">
        <v>9876</v>
      </c>
      <c r="D1704" s="3" t="s">
        <v>98</v>
      </c>
      <c r="E1704" s="3">
        <v>42</v>
      </c>
      <c r="F1704" s="4">
        <v>46.2</v>
      </c>
      <c r="G1704" s="4">
        <v>0</v>
      </c>
      <c r="H1704" s="2" t="str">
        <f t="shared" si="29"/>
        <v>January</v>
      </c>
    </row>
    <row r="1705" spans="1:8" ht="29.25" thickBot="1" x14ac:dyDescent="0.3">
      <c r="A1705" s="3" t="s">
        <v>321</v>
      </c>
      <c r="B1705" s="3" t="s">
        <v>655</v>
      </c>
      <c r="C1705" s="3">
        <v>72323</v>
      </c>
      <c r="D1705" s="3" t="s">
        <v>440</v>
      </c>
      <c r="E1705" s="3">
        <v>51</v>
      </c>
      <c r="F1705" s="4">
        <v>56.1</v>
      </c>
      <c r="G1705" s="4">
        <v>0</v>
      </c>
      <c r="H1705" s="2" t="str">
        <f t="shared" si="29"/>
        <v>January</v>
      </c>
    </row>
    <row r="1706" spans="1:8" ht="29.25" thickBot="1" x14ac:dyDescent="0.3">
      <c r="A1706" s="3" t="s">
        <v>321</v>
      </c>
      <c r="B1706" s="3" t="s">
        <v>655</v>
      </c>
      <c r="C1706" s="3">
        <v>429</v>
      </c>
      <c r="D1706" s="3" t="s">
        <v>99</v>
      </c>
      <c r="E1706" s="3">
        <v>110</v>
      </c>
      <c r="F1706" s="4">
        <v>121</v>
      </c>
      <c r="G1706" s="4">
        <v>0</v>
      </c>
      <c r="H1706" s="2" t="str">
        <f t="shared" si="29"/>
        <v>January</v>
      </c>
    </row>
    <row r="1707" spans="1:8" ht="29.25" thickBot="1" x14ac:dyDescent="0.3">
      <c r="A1707" s="3" t="s">
        <v>321</v>
      </c>
      <c r="B1707" s="3" t="s">
        <v>100</v>
      </c>
      <c r="C1707" s="3">
        <v>655</v>
      </c>
      <c r="D1707" s="3" t="s">
        <v>101</v>
      </c>
      <c r="E1707" s="3">
        <v>30</v>
      </c>
      <c r="F1707" s="4">
        <v>30</v>
      </c>
      <c r="G1707" s="4">
        <v>0</v>
      </c>
      <c r="H1707" s="2" t="str">
        <f t="shared" si="29"/>
        <v>January</v>
      </c>
    </row>
    <row r="1708" spans="1:8" ht="29.25" thickBot="1" x14ac:dyDescent="0.3">
      <c r="A1708" s="3" t="s">
        <v>321</v>
      </c>
      <c r="B1708" s="3" t="s">
        <v>100</v>
      </c>
      <c r="C1708" s="3">
        <v>165</v>
      </c>
      <c r="D1708" s="3" t="s">
        <v>445</v>
      </c>
      <c r="E1708" s="3">
        <v>3</v>
      </c>
      <c r="F1708" s="4">
        <v>5.97</v>
      </c>
      <c r="G1708" s="4">
        <v>0</v>
      </c>
      <c r="H1708" s="2" t="str">
        <f t="shared" si="29"/>
        <v>January</v>
      </c>
    </row>
    <row r="1709" spans="1:8" ht="29.25" thickBot="1" x14ac:dyDescent="0.3">
      <c r="A1709" s="3" t="s">
        <v>321</v>
      </c>
      <c r="B1709" s="3" t="s">
        <v>100</v>
      </c>
      <c r="C1709" s="3">
        <v>654</v>
      </c>
      <c r="D1709" s="3" t="s">
        <v>104</v>
      </c>
      <c r="E1709" s="3">
        <v>36</v>
      </c>
      <c r="F1709" s="4">
        <v>36</v>
      </c>
      <c r="G1709" s="4">
        <v>0</v>
      </c>
      <c r="H1709" s="2" t="str">
        <f t="shared" si="29"/>
        <v>January</v>
      </c>
    </row>
    <row r="1710" spans="1:8" ht="29.25" thickBot="1" x14ac:dyDescent="0.3">
      <c r="A1710" s="3" t="s">
        <v>321</v>
      </c>
      <c r="B1710" s="3" t="s">
        <v>100</v>
      </c>
      <c r="C1710" s="3">
        <v>651</v>
      </c>
      <c r="D1710" s="3" t="s">
        <v>105</v>
      </c>
      <c r="E1710" s="3">
        <v>10</v>
      </c>
      <c r="F1710" s="4">
        <v>1</v>
      </c>
      <c r="G1710" s="4">
        <v>0</v>
      </c>
      <c r="H1710" s="2" t="str">
        <f t="shared" si="29"/>
        <v>January</v>
      </c>
    </row>
    <row r="1711" spans="1:8" ht="29.25" thickBot="1" x14ac:dyDescent="0.3">
      <c r="A1711" s="3" t="s">
        <v>321</v>
      </c>
      <c r="B1711" s="3" t="s">
        <v>100</v>
      </c>
      <c r="C1711" s="3">
        <v>652</v>
      </c>
      <c r="D1711" s="3" t="s">
        <v>106</v>
      </c>
      <c r="E1711" s="3">
        <v>203</v>
      </c>
      <c r="F1711" s="4">
        <v>101.5</v>
      </c>
      <c r="G1711" s="4">
        <v>0</v>
      </c>
      <c r="H1711" s="2" t="str">
        <f t="shared" si="29"/>
        <v>January</v>
      </c>
    </row>
    <row r="1712" spans="1:8" ht="29.25" thickBot="1" x14ac:dyDescent="0.3">
      <c r="A1712" s="3" t="s">
        <v>321</v>
      </c>
      <c r="B1712" s="3" t="s">
        <v>100</v>
      </c>
      <c r="C1712" s="3">
        <v>154</v>
      </c>
      <c r="D1712" s="3" t="s">
        <v>446</v>
      </c>
      <c r="E1712" s="3">
        <v>7</v>
      </c>
      <c r="F1712" s="4">
        <v>13.23</v>
      </c>
      <c r="G1712" s="4">
        <v>0</v>
      </c>
      <c r="H1712" s="2" t="str">
        <f t="shared" si="29"/>
        <v>January</v>
      </c>
    </row>
    <row r="1713" spans="1:8" ht="29.25" thickBot="1" x14ac:dyDescent="0.3">
      <c r="A1713" s="3" t="s">
        <v>321</v>
      </c>
      <c r="B1713" s="3" t="s">
        <v>100</v>
      </c>
      <c r="C1713" s="3">
        <v>1908</v>
      </c>
      <c r="D1713" s="3" t="s">
        <v>107</v>
      </c>
      <c r="E1713" s="3">
        <v>48</v>
      </c>
      <c r="F1713" s="4">
        <v>76.8</v>
      </c>
      <c r="G1713" s="4">
        <v>0</v>
      </c>
      <c r="H1713" s="2" t="str">
        <f t="shared" si="29"/>
        <v>January</v>
      </c>
    </row>
    <row r="1714" spans="1:8" ht="29.25" thickBot="1" x14ac:dyDescent="0.3">
      <c r="A1714" s="3" t="s">
        <v>321</v>
      </c>
      <c r="B1714" s="3" t="s">
        <v>100</v>
      </c>
      <c r="C1714" s="3">
        <v>23895</v>
      </c>
      <c r="D1714" s="3" t="s">
        <v>306</v>
      </c>
      <c r="E1714" s="3">
        <v>132</v>
      </c>
      <c r="F1714" s="4">
        <v>59.4</v>
      </c>
      <c r="G1714" s="4">
        <v>0</v>
      </c>
      <c r="H1714" s="2" t="str">
        <f t="shared" si="29"/>
        <v>January</v>
      </c>
    </row>
    <row r="1715" spans="1:8" ht="29.25" thickBot="1" x14ac:dyDescent="0.3">
      <c r="A1715" s="3" t="s">
        <v>321</v>
      </c>
      <c r="B1715" s="3" t="s">
        <v>100</v>
      </c>
      <c r="C1715" s="3">
        <v>4225</v>
      </c>
      <c r="D1715" s="3" t="s">
        <v>108</v>
      </c>
      <c r="E1715" s="3">
        <v>266</v>
      </c>
      <c r="F1715" s="4">
        <v>119.7</v>
      </c>
      <c r="G1715" s="4">
        <v>0</v>
      </c>
      <c r="H1715" s="2" t="str">
        <f t="shared" si="29"/>
        <v>January</v>
      </c>
    </row>
    <row r="1716" spans="1:8" ht="29.25" thickBot="1" x14ac:dyDescent="0.3">
      <c r="A1716" s="3" t="s">
        <v>321</v>
      </c>
      <c r="B1716" s="3" t="s">
        <v>100</v>
      </c>
      <c r="C1716" s="3">
        <v>660</v>
      </c>
      <c r="D1716" s="3" t="s">
        <v>109</v>
      </c>
      <c r="E1716" s="3">
        <v>121</v>
      </c>
      <c r="F1716" s="4">
        <v>423.5</v>
      </c>
      <c r="G1716" s="4">
        <v>0</v>
      </c>
      <c r="H1716" s="2" t="str">
        <f t="shared" si="29"/>
        <v>January</v>
      </c>
    </row>
    <row r="1717" spans="1:8" ht="29.25" thickBot="1" x14ac:dyDescent="0.3">
      <c r="A1717" s="3" t="s">
        <v>321</v>
      </c>
      <c r="B1717" s="3" t="s">
        <v>100</v>
      </c>
      <c r="C1717" s="3">
        <v>48758</v>
      </c>
      <c r="D1717" s="3" t="s">
        <v>110</v>
      </c>
      <c r="E1717" s="3">
        <v>38</v>
      </c>
      <c r="F1717" s="4">
        <v>57</v>
      </c>
      <c r="G1717" s="4">
        <v>0</v>
      </c>
      <c r="H1717" s="2" t="str">
        <f t="shared" si="29"/>
        <v>January</v>
      </c>
    </row>
    <row r="1718" spans="1:8" ht="29.25" thickBot="1" x14ac:dyDescent="0.3">
      <c r="A1718" s="3" t="s">
        <v>321</v>
      </c>
      <c r="B1718" s="3" t="s">
        <v>659</v>
      </c>
      <c r="C1718" s="3">
        <v>94586</v>
      </c>
      <c r="D1718" s="3" t="s">
        <v>450</v>
      </c>
      <c r="E1718" s="3">
        <v>45</v>
      </c>
      <c r="F1718" s="4">
        <v>63</v>
      </c>
      <c r="G1718" s="4">
        <v>0</v>
      </c>
      <c r="H1718" s="2" t="str">
        <f t="shared" si="29"/>
        <v>January</v>
      </c>
    </row>
    <row r="1719" spans="1:8" ht="29.25" thickBot="1" x14ac:dyDescent="0.3">
      <c r="A1719" s="3" t="s">
        <v>321</v>
      </c>
      <c r="B1719" s="3" t="s">
        <v>659</v>
      </c>
      <c r="C1719" s="3">
        <v>1.25</v>
      </c>
      <c r="D1719" s="3" t="s">
        <v>111</v>
      </c>
      <c r="E1719" s="3">
        <v>26</v>
      </c>
      <c r="F1719" s="4">
        <v>32.5</v>
      </c>
      <c r="G1719" s="4">
        <v>0</v>
      </c>
      <c r="H1719" s="2" t="str">
        <f t="shared" si="29"/>
        <v>January</v>
      </c>
    </row>
    <row r="1720" spans="1:8" ht="29.25" thickBot="1" x14ac:dyDescent="0.3">
      <c r="A1720" s="3" t="s">
        <v>321</v>
      </c>
      <c r="B1720" s="3" t="s">
        <v>659</v>
      </c>
      <c r="C1720" s="3">
        <v>147</v>
      </c>
      <c r="D1720" s="3" t="s">
        <v>112</v>
      </c>
      <c r="E1720" s="3">
        <v>46</v>
      </c>
      <c r="F1720" s="4">
        <v>57.5</v>
      </c>
      <c r="G1720" s="4">
        <v>0</v>
      </c>
      <c r="H1720" s="2" t="str">
        <f t="shared" si="29"/>
        <v>January</v>
      </c>
    </row>
    <row r="1721" spans="1:8" ht="29.25" thickBot="1" x14ac:dyDescent="0.3">
      <c r="A1721" s="3" t="s">
        <v>321</v>
      </c>
      <c r="B1721" s="3" t="s">
        <v>659</v>
      </c>
      <c r="C1721" s="3">
        <v>144</v>
      </c>
      <c r="D1721" s="3" t="s">
        <v>113</v>
      </c>
      <c r="E1721" s="3">
        <v>28</v>
      </c>
      <c r="F1721" s="4">
        <v>35</v>
      </c>
      <c r="G1721" s="4">
        <v>0</v>
      </c>
      <c r="H1721" s="2" t="str">
        <f t="shared" si="29"/>
        <v>January</v>
      </c>
    </row>
    <row r="1722" spans="1:8" ht="29.25" thickBot="1" x14ac:dyDescent="0.3">
      <c r="A1722" s="3" t="s">
        <v>321</v>
      </c>
      <c r="B1722" s="3" t="s">
        <v>659</v>
      </c>
      <c r="C1722" s="3">
        <v>146</v>
      </c>
      <c r="D1722" s="3" t="s">
        <v>114</v>
      </c>
      <c r="E1722" s="3">
        <v>32</v>
      </c>
      <c r="F1722" s="4">
        <v>40</v>
      </c>
      <c r="G1722" s="4">
        <v>0</v>
      </c>
      <c r="H1722" s="2" t="str">
        <f t="shared" si="29"/>
        <v>January</v>
      </c>
    </row>
    <row r="1723" spans="1:8" ht="29.25" thickBot="1" x14ac:dyDescent="0.3">
      <c r="A1723" s="3" t="s">
        <v>321</v>
      </c>
      <c r="B1723" s="3" t="s">
        <v>659</v>
      </c>
      <c r="C1723" s="3">
        <v>145</v>
      </c>
      <c r="D1723" s="3" t="s">
        <v>115</v>
      </c>
      <c r="E1723" s="3">
        <v>41</v>
      </c>
      <c r="F1723" s="4">
        <v>51.25</v>
      </c>
      <c r="G1723" s="4">
        <v>0</v>
      </c>
      <c r="H1723" s="2" t="str">
        <f t="shared" si="29"/>
        <v>January</v>
      </c>
    </row>
    <row r="1724" spans="1:8" ht="29.25" thickBot="1" x14ac:dyDescent="0.3">
      <c r="A1724" s="3" t="s">
        <v>321</v>
      </c>
      <c r="B1724" s="3" t="s">
        <v>659</v>
      </c>
      <c r="C1724" s="3">
        <v>1187</v>
      </c>
      <c r="D1724" s="3" t="s">
        <v>116</v>
      </c>
      <c r="E1724" s="3">
        <v>48</v>
      </c>
      <c r="F1724" s="4">
        <v>105.6</v>
      </c>
      <c r="G1724" s="4">
        <v>10.07</v>
      </c>
      <c r="H1724" s="2" t="str">
        <f t="shared" si="29"/>
        <v>January</v>
      </c>
    </row>
    <row r="1725" spans="1:8" ht="43.5" thickBot="1" x14ac:dyDescent="0.3">
      <c r="A1725" s="3" t="s">
        <v>321</v>
      </c>
      <c r="B1725" s="3" t="s">
        <v>659</v>
      </c>
      <c r="C1725" s="3">
        <v>133</v>
      </c>
      <c r="D1725" s="3" t="s">
        <v>117</v>
      </c>
      <c r="E1725" s="3">
        <v>32</v>
      </c>
      <c r="F1725" s="4">
        <v>56</v>
      </c>
      <c r="G1725" s="4">
        <v>0</v>
      </c>
      <c r="H1725" s="2" t="str">
        <f t="shared" si="29"/>
        <v>January</v>
      </c>
    </row>
    <row r="1726" spans="1:8" ht="43.5" thickBot="1" x14ac:dyDescent="0.3">
      <c r="A1726" s="3" t="s">
        <v>321</v>
      </c>
      <c r="B1726" s="3" t="s">
        <v>659</v>
      </c>
      <c r="C1726" s="3">
        <v>404</v>
      </c>
      <c r="D1726" s="3" t="s">
        <v>118</v>
      </c>
      <c r="E1726" s="3">
        <v>42</v>
      </c>
      <c r="F1726" s="4">
        <v>73.5</v>
      </c>
      <c r="G1726" s="4">
        <v>0</v>
      </c>
      <c r="H1726" s="2" t="str">
        <f t="shared" si="29"/>
        <v>January</v>
      </c>
    </row>
    <row r="1727" spans="1:8" ht="29.25" thickBot="1" x14ac:dyDescent="0.3">
      <c r="A1727" s="3" t="s">
        <v>321</v>
      </c>
      <c r="B1727" s="3" t="s">
        <v>659</v>
      </c>
      <c r="C1727" s="3">
        <v>118</v>
      </c>
      <c r="D1727" s="3" t="s">
        <v>119</v>
      </c>
      <c r="E1727" s="3">
        <v>52</v>
      </c>
      <c r="F1727" s="4">
        <v>91</v>
      </c>
      <c r="G1727" s="4">
        <v>0</v>
      </c>
      <c r="H1727" s="2" t="str">
        <f t="shared" si="29"/>
        <v>January</v>
      </c>
    </row>
    <row r="1728" spans="1:8" ht="43.5" thickBot="1" x14ac:dyDescent="0.3">
      <c r="A1728" s="3" t="s">
        <v>321</v>
      </c>
      <c r="B1728" s="3" t="s">
        <v>659</v>
      </c>
      <c r="C1728" s="3">
        <v>2635</v>
      </c>
      <c r="D1728" s="3" t="s">
        <v>253</v>
      </c>
      <c r="E1728" s="3">
        <v>26</v>
      </c>
      <c r="F1728" s="4">
        <v>45.5</v>
      </c>
      <c r="G1728" s="4">
        <v>0</v>
      </c>
      <c r="H1728" s="2" t="str">
        <f t="shared" si="29"/>
        <v>January</v>
      </c>
    </row>
    <row r="1729" spans="1:8" ht="29.25" thickBot="1" x14ac:dyDescent="0.3">
      <c r="A1729" s="3" t="s">
        <v>321</v>
      </c>
      <c r="B1729" s="3" t="s">
        <v>659</v>
      </c>
      <c r="C1729" s="3">
        <v>4560</v>
      </c>
      <c r="D1729" s="3" t="s">
        <v>120</v>
      </c>
      <c r="E1729" s="3">
        <v>26</v>
      </c>
      <c r="F1729" s="4">
        <v>45.5</v>
      </c>
      <c r="G1729" s="4">
        <v>0</v>
      </c>
      <c r="H1729" s="2" t="str">
        <f t="shared" si="29"/>
        <v>January</v>
      </c>
    </row>
    <row r="1730" spans="1:8" ht="29.25" thickBot="1" x14ac:dyDescent="0.3">
      <c r="A1730" s="3" t="s">
        <v>321</v>
      </c>
      <c r="B1730" s="3" t="s">
        <v>659</v>
      </c>
      <c r="C1730" s="3">
        <v>4895</v>
      </c>
      <c r="D1730" s="3" t="s">
        <v>121</v>
      </c>
      <c r="E1730" s="3">
        <v>39</v>
      </c>
      <c r="F1730" s="4">
        <v>68.25</v>
      </c>
      <c r="G1730" s="4">
        <v>0</v>
      </c>
      <c r="H1730" s="2" t="str">
        <f t="shared" si="29"/>
        <v>January</v>
      </c>
    </row>
    <row r="1731" spans="1:8" ht="29.25" thickBot="1" x14ac:dyDescent="0.3">
      <c r="A1731" s="3" t="s">
        <v>321</v>
      </c>
      <c r="B1731" s="3" t="s">
        <v>659</v>
      </c>
      <c r="C1731" s="3">
        <v>3789</v>
      </c>
      <c r="D1731" s="3" t="s">
        <v>122</v>
      </c>
      <c r="E1731" s="3">
        <v>47</v>
      </c>
      <c r="F1731" s="4">
        <v>102.93</v>
      </c>
      <c r="G1731" s="4">
        <v>0</v>
      </c>
      <c r="H1731" s="2" t="str">
        <f t="shared" si="29"/>
        <v>January</v>
      </c>
    </row>
    <row r="1732" spans="1:8" ht="29.25" thickBot="1" x14ac:dyDescent="0.3">
      <c r="A1732" s="3" t="s">
        <v>321</v>
      </c>
      <c r="B1732" s="3" t="s">
        <v>659</v>
      </c>
      <c r="C1732" s="3">
        <v>8978</v>
      </c>
      <c r="D1732" s="3" t="s">
        <v>124</v>
      </c>
      <c r="E1732" s="3">
        <v>64</v>
      </c>
      <c r="F1732" s="4">
        <v>140.16</v>
      </c>
      <c r="G1732" s="4">
        <v>0</v>
      </c>
      <c r="H1732" s="2" t="str">
        <f t="shared" si="29"/>
        <v>January</v>
      </c>
    </row>
    <row r="1733" spans="1:8" ht="29.25" thickBot="1" x14ac:dyDescent="0.3">
      <c r="A1733" s="3" t="s">
        <v>321</v>
      </c>
      <c r="B1733" s="3" t="s">
        <v>659</v>
      </c>
      <c r="C1733" s="3">
        <v>215</v>
      </c>
      <c r="D1733" s="3" t="s">
        <v>307</v>
      </c>
      <c r="E1733" s="3">
        <v>48</v>
      </c>
      <c r="F1733" s="4">
        <v>52.8</v>
      </c>
      <c r="G1733" s="4">
        <v>0</v>
      </c>
      <c r="H1733" s="2" t="str">
        <f t="shared" si="29"/>
        <v>January</v>
      </c>
    </row>
    <row r="1734" spans="1:8" ht="29.25" thickBot="1" x14ac:dyDescent="0.3">
      <c r="A1734" s="3" t="s">
        <v>321</v>
      </c>
      <c r="B1734" s="3" t="s">
        <v>659</v>
      </c>
      <c r="C1734" s="3">
        <v>64335</v>
      </c>
      <c r="D1734" s="3" t="s">
        <v>126</v>
      </c>
      <c r="E1734" s="3">
        <v>45</v>
      </c>
      <c r="F1734" s="4">
        <v>49.5</v>
      </c>
      <c r="G1734" s="4">
        <v>4.53</v>
      </c>
      <c r="H1734" s="2" t="str">
        <f t="shared" si="29"/>
        <v>January</v>
      </c>
    </row>
    <row r="1735" spans="1:8" ht="29.25" thickBot="1" x14ac:dyDescent="0.3">
      <c r="A1735" s="3" t="s">
        <v>321</v>
      </c>
      <c r="B1735" s="3" t="s">
        <v>659</v>
      </c>
      <c r="C1735" s="3">
        <v>217</v>
      </c>
      <c r="D1735" s="3" t="s">
        <v>289</v>
      </c>
      <c r="E1735" s="3">
        <v>92</v>
      </c>
      <c r="F1735" s="4">
        <v>101.2</v>
      </c>
      <c r="G1735" s="4">
        <v>0</v>
      </c>
      <c r="H1735" s="2" t="str">
        <f t="shared" si="29"/>
        <v>January</v>
      </c>
    </row>
    <row r="1736" spans="1:8" ht="29.25" thickBot="1" x14ac:dyDescent="0.3">
      <c r="A1736" s="3" t="s">
        <v>321</v>
      </c>
      <c r="B1736" s="3" t="s">
        <v>659</v>
      </c>
      <c r="C1736" s="3">
        <v>140</v>
      </c>
      <c r="D1736" s="3" t="s">
        <v>308</v>
      </c>
      <c r="E1736" s="3">
        <v>112</v>
      </c>
      <c r="F1736" s="4">
        <v>123.2</v>
      </c>
      <c r="G1736" s="4">
        <v>0</v>
      </c>
      <c r="H1736" s="2" t="str">
        <f t="shared" si="29"/>
        <v>January</v>
      </c>
    </row>
    <row r="1737" spans="1:8" ht="29.25" thickBot="1" x14ac:dyDescent="0.3">
      <c r="A1737" s="3" t="s">
        <v>321</v>
      </c>
      <c r="B1737" s="3" t="s">
        <v>659</v>
      </c>
      <c r="C1737" s="3">
        <v>1221</v>
      </c>
      <c r="D1737" s="3" t="s">
        <v>260</v>
      </c>
      <c r="E1737" s="3">
        <v>12</v>
      </c>
      <c r="F1737" s="4">
        <v>18</v>
      </c>
      <c r="G1737" s="4">
        <v>1.68</v>
      </c>
      <c r="H1737" s="2" t="str">
        <f t="shared" si="29"/>
        <v>January</v>
      </c>
    </row>
    <row r="1738" spans="1:8" ht="29.25" thickBot="1" x14ac:dyDescent="0.3">
      <c r="A1738" s="3" t="s">
        <v>321</v>
      </c>
      <c r="B1738" s="3" t="s">
        <v>659</v>
      </c>
      <c r="C1738" s="3">
        <v>75877</v>
      </c>
      <c r="D1738" s="3" t="s">
        <v>127</v>
      </c>
      <c r="E1738" s="3">
        <v>27</v>
      </c>
      <c r="F1738" s="4">
        <v>47.25</v>
      </c>
      <c r="G1738" s="4">
        <v>0</v>
      </c>
      <c r="H1738" s="2" t="str">
        <f t="shared" si="29"/>
        <v>January</v>
      </c>
    </row>
    <row r="1739" spans="1:8" ht="29.25" thickBot="1" x14ac:dyDescent="0.3">
      <c r="A1739" s="3" t="s">
        <v>321</v>
      </c>
      <c r="B1739" s="3" t="s">
        <v>659</v>
      </c>
      <c r="C1739" s="3">
        <v>46525</v>
      </c>
      <c r="D1739" s="3" t="s">
        <v>128</v>
      </c>
      <c r="E1739" s="3">
        <v>53</v>
      </c>
      <c r="F1739" s="4">
        <v>92.75</v>
      </c>
      <c r="G1739" s="4">
        <v>0</v>
      </c>
      <c r="H1739" s="2" t="str">
        <f t="shared" si="29"/>
        <v>January</v>
      </c>
    </row>
    <row r="1740" spans="1:8" ht="29.25" thickBot="1" x14ac:dyDescent="0.3">
      <c r="A1740" s="3" t="s">
        <v>321</v>
      </c>
      <c r="B1740" s="3" t="s">
        <v>659</v>
      </c>
      <c r="C1740" s="3">
        <v>3940</v>
      </c>
      <c r="D1740" s="3" t="s">
        <v>129</v>
      </c>
      <c r="E1740" s="3">
        <v>11</v>
      </c>
      <c r="F1740" s="4">
        <v>19.25</v>
      </c>
      <c r="G1740" s="4">
        <v>0</v>
      </c>
      <c r="H1740" s="2" t="str">
        <f t="shared" si="29"/>
        <v>January</v>
      </c>
    </row>
    <row r="1741" spans="1:8" ht="29.25" thickBot="1" x14ac:dyDescent="0.3">
      <c r="A1741" s="3" t="s">
        <v>321</v>
      </c>
      <c r="B1741" s="3" t="s">
        <v>659</v>
      </c>
      <c r="C1741" s="3">
        <v>37583</v>
      </c>
      <c r="D1741" s="3" t="s">
        <v>268</v>
      </c>
      <c r="E1741" s="3">
        <v>35</v>
      </c>
      <c r="F1741" s="4">
        <v>61.25</v>
      </c>
      <c r="G1741" s="4">
        <v>0</v>
      </c>
      <c r="H1741" s="2" t="str">
        <f t="shared" si="29"/>
        <v>January</v>
      </c>
    </row>
    <row r="1742" spans="1:8" ht="29.25" thickBot="1" x14ac:dyDescent="0.3">
      <c r="A1742" s="3" t="s">
        <v>321</v>
      </c>
      <c r="B1742" s="3" t="s">
        <v>659</v>
      </c>
      <c r="C1742" s="3">
        <v>3874846</v>
      </c>
      <c r="D1742" s="3" t="s">
        <v>130</v>
      </c>
      <c r="E1742" s="3">
        <v>46</v>
      </c>
      <c r="F1742" s="4">
        <v>80.5</v>
      </c>
      <c r="G1742" s="4">
        <v>0</v>
      </c>
      <c r="H1742" s="2" t="str">
        <f t="shared" si="29"/>
        <v>January</v>
      </c>
    </row>
    <row r="1743" spans="1:8" ht="29.25" thickBot="1" x14ac:dyDescent="0.3">
      <c r="A1743" s="3" t="s">
        <v>321</v>
      </c>
      <c r="B1743" s="3" t="s">
        <v>659</v>
      </c>
      <c r="C1743" s="3">
        <v>583294</v>
      </c>
      <c r="D1743" s="3" t="s">
        <v>131</v>
      </c>
      <c r="E1743" s="3">
        <v>62</v>
      </c>
      <c r="F1743" s="4">
        <v>108.5</v>
      </c>
      <c r="G1743" s="4">
        <v>0</v>
      </c>
      <c r="H1743" s="2" t="str">
        <f t="shared" si="29"/>
        <v>January</v>
      </c>
    </row>
    <row r="1744" spans="1:8" ht="29.25" thickBot="1" x14ac:dyDescent="0.3">
      <c r="A1744" s="3" t="s">
        <v>321</v>
      </c>
      <c r="B1744" s="3" t="s">
        <v>659</v>
      </c>
      <c r="C1744" s="3">
        <v>54899</v>
      </c>
      <c r="D1744" s="3" t="s">
        <v>132</v>
      </c>
      <c r="E1744" s="3">
        <v>45</v>
      </c>
      <c r="F1744" s="4">
        <v>78.75</v>
      </c>
      <c r="G1744" s="4">
        <v>0</v>
      </c>
      <c r="H1744" s="2" t="str">
        <f t="shared" si="29"/>
        <v>January</v>
      </c>
    </row>
    <row r="1745" spans="1:8" ht="29.25" thickBot="1" x14ac:dyDescent="0.3">
      <c r="A1745" s="3" t="s">
        <v>321</v>
      </c>
      <c r="B1745" s="3" t="s">
        <v>659</v>
      </c>
      <c r="C1745" s="3">
        <v>137</v>
      </c>
      <c r="D1745" s="3" t="s">
        <v>133</v>
      </c>
      <c r="E1745" s="3">
        <v>101</v>
      </c>
      <c r="F1745" s="4">
        <v>111.1</v>
      </c>
      <c r="G1745" s="4">
        <v>0</v>
      </c>
      <c r="H1745" s="2" t="str">
        <f t="shared" si="29"/>
        <v>January</v>
      </c>
    </row>
    <row r="1746" spans="1:8" ht="29.25" thickBot="1" x14ac:dyDescent="0.3">
      <c r="A1746" s="3" t="s">
        <v>321</v>
      </c>
      <c r="B1746" s="3" t="s">
        <v>659</v>
      </c>
      <c r="C1746" s="3">
        <v>3874851</v>
      </c>
      <c r="D1746" s="3" t="s">
        <v>134</v>
      </c>
      <c r="E1746" s="3">
        <v>71</v>
      </c>
      <c r="F1746" s="4">
        <v>78.099999999999994</v>
      </c>
      <c r="G1746" s="4">
        <v>0</v>
      </c>
      <c r="H1746" s="2" t="str">
        <f t="shared" si="29"/>
        <v>January</v>
      </c>
    </row>
    <row r="1747" spans="1:8" ht="29.25" thickBot="1" x14ac:dyDescent="0.3">
      <c r="A1747" s="3" t="s">
        <v>321</v>
      </c>
      <c r="B1747" s="3" t="s">
        <v>659</v>
      </c>
      <c r="C1747" s="3">
        <v>32198</v>
      </c>
      <c r="D1747" s="3" t="s">
        <v>135</v>
      </c>
      <c r="E1747" s="3">
        <v>53</v>
      </c>
      <c r="F1747" s="4">
        <v>58.3</v>
      </c>
      <c r="G1747" s="4">
        <v>0</v>
      </c>
      <c r="H1747" s="2" t="str">
        <f t="shared" si="29"/>
        <v>January</v>
      </c>
    </row>
    <row r="1748" spans="1:8" ht="29.25" thickBot="1" x14ac:dyDescent="0.3">
      <c r="A1748" s="3" t="s">
        <v>321</v>
      </c>
      <c r="B1748" s="3" t="s">
        <v>659</v>
      </c>
      <c r="C1748" s="3">
        <v>56444</v>
      </c>
      <c r="D1748" s="3" t="s">
        <v>136</v>
      </c>
      <c r="E1748" s="3">
        <v>69</v>
      </c>
      <c r="F1748" s="4">
        <v>75.900000000000006</v>
      </c>
      <c r="G1748" s="4">
        <v>0</v>
      </c>
      <c r="H1748" s="2" t="str">
        <f t="shared" si="29"/>
        <v>January</v>
      </c>
    </row>
    <row r="1749" spans="1:8" ht="43.5" thickBot="1" x14ac:dyDescent="0.3">
      <c r="A1749" s="3" t="s">
        <v>321</v>
      </c>
      <c r="B1749" s="3" t="s">
        <v>659</v>
      </c>
      <c r="C1749" s="3">
        <v>230</v>
      </c>
      <c r="D1749" s="3" t="s">
        <v>137</v>
      </c>
      <c r="E1749" s="3">
        <v>59</v>
      </c>
      <c r="F1749" s="4">
        <v>88.5</v>
      </c>
      <c r="G1749" s="4">
        <v>0</v>
      </c>
      <c r="H1749" s="2" t="str">
        <f t="shared" si="29"/>
        <v>January</v>
      </c>
    </row>
    <row r="1750" spans="1:8" ht="43.5" thickBot="1" x14ac:dyDescent="0.3">
      <c r="A1750" s="3" t="s">
        <v>321</v>
      </c>
      <c r="B1750" s="3" t="s">
        <v>659</v>
      </c>
      <c r="C1750" s="3">
        <v>8448</v>
      </c>
      <c r="D1750" s="3" t="s">
        <v>138</v>
      </c>
      <c r="E1750" s="3">
        <v>30</v>
      </c>
      <c r="F1750" s="4">
        <v>45</v>
      </c>
      <c r="G1750" s="4">
        <v>4.2300000000000004</v>
      </c>
      <c r="H1750" s="2" t="str">
        <f t="shared" si="29"/>
        <v>January</v>
      </c>
    </row>
    <row r="1751" spans="1:8" ht="29.25" thickBot="1" x14ac:dyDescent="0.3">
      <c r="A1751" s="3" t="s">
        <v>321</v>
      </c>
      <c r="B1751" s="3" t="s">
        <v>659</v>
      </c>
      <c r="C1751" s="3">
        <v>276</v>
      </c>
      <c r="D1751" s="3" t="s">
        <v>139</v>
      </c>
      <c r="E1751" s="3">
        <v>76</v>
      </c>
      <c r="F1751" s="4">
        <v>114</v>
      </c>
      <c r="G1751" s="4">
        <v>10.7</v>
      </c>
      <c r="H1751" s="2" t="str">
        <f t="shared" si="29"/>
        <v>January</v>
      </c>
    </row>
    <row r="1752" spans="1:8" ht="29.25" thickBot="1" x14ac:dyDescent="0.3">
      <c r="A1752" s="3" t="s">
        <v>321</v>
      </c>
      <c r="B1752" s="3" t="s">
        <v>659</v>
      </c>
      <c r="C1752" s="3">
        <v>295</v>
      </c>
      <c r="D1752" s="3" t="s">
        <v>140</v>
      </c>
      <c r="E1752" s="3">
        <v>34</v>
      </c>
      <c r="F1752" s="4">
        <v>91.8</v>
      </c>
      <c r="G1752" s="4">
        <v>0</v>
      </c>
      <c r="H1752" s="2" t="str">
        <f t="shared" ref="H1752:H1815" si="30">"January"</f>
        <v>January</v>
      </c>
    </row>
    <row r="1753" spans="1:8" ht="29.25" thickBot="1" x14ac:dyDescent="0.3">
      <c r="A1753" s="3" t="s">
        <v>321</v>
      </c>
      <c r="B1753" s="3" t="s">
        <v>659</v>
      </c>
      <c r="C1753" s="3">
        <v>285</v>
      </c>
      <c r="D1753" s="3" t="s">
        <v>141</v>
      </c>
      <c r="E1753" s="3">
        <v>49</v>
      </c>
      <c r="F1753" s="4">
        <v>132.30000000000001</v>
      </c>
      <c r="G1753" s="4">
        <v>0</v>
      </c>
      <c r="H1753" s="2" t="str">
        <f t="shared" si="30"/>
        <v>January</v>
      </c>
    </row>
    <row r="1754" spans="1:8" ht="29.25" thickBot="1" x14ac:dyDescent="0.3">
      <c r="A1754" s="3" t="s">
        <v>321</v>
      </c>
      <c r="B1754" s="3" t="s">
        <v>659</v>
      </c>
      <c r="C1754" s="3">
        <v>265</v>
      </c>
      <c r="D1754" s="3" t="s">
        <v>142</v>
      </c>
      <c r="E1754" s="3">
        <v>66</v>
      </c>
      <c r="F1754" s="4">
        <v>178.2</v>
      </c>
      <c r="G1754" s="4">
        <v>0</v>
      </c>
      <c r="H1754" s="2" t="str">
        <f t="shared" si="30"/>
        <v>January</v>
      </c>
    </row>
    <row r="1755" spans="1:8" ht="29.25" thickBot="1" x14ac:dyDescent="0.3">
      <c r="A1755" s="3" t="s">
        <v>321</v>
      </c>
      <c r="B1755" s="3" t="s">
        <v>659</v>
      </c>
      <c r="C1755" s="3">
        <v>51251</v>
      </c>
      <c r="D1755" s="3" t="s">
        <v>144</v>
      </c>
      <c r="E1755" s="3">
        <v>48</v>
      </c>
      <c r="F1755" s="4">
        <v>84</v>
      </c>
      <c r="G1755" s="4">
        <v>0</v>
      </c>
      <c r="H1755" s="2" t="str">
        <f t="shared" si="30"/>
        <v>January</v>
      </c>
    </row>
    <row r="1756" spans="1:8" ht="29.25" thickBot="1" x14ac:dyDescent="0.3">
      <c r="A1756" s="3" t="s">
        <v>321</v>
      </c>
      <c r="B1756" s="3" t="s">
        <v>659</v>
      </c>
      <c r="C1756" s="3">
        <v>1130</v>
      </c>
      <c r="D1756" s="3" t="s">
        <v>145</v>
      </c>
      <c r="E1756" s="3">
        <v>49</v>
      </c>
      <c r="F1756" s="4">
        <v>85.75</v>
      </c>
      <c r="G1756" s="4">
        <v>0</v>
      </c>
      <c r="H1756" s="2" t="str">
        <f t="shared" si="30"/>
        <v>January</v>
      </c>
    </row>
    <row r="1757" spans="1:8" ht="29.25" thickBot="1" x14ac:dyDescent="0.3">
      <c r="A1757" s="3" t="s">
        <v>321</v>
      </c>
      <c r="B1757" s="3" t="s">
        <v>659</v>
      </c>
      <c r="C1757" s="3">
        <v>12714</v>
      </c>
      <c r="D1757" s="3" t="s">
        <v>326</v>
      </c>
      <c r="E1757" s="3">
        <v>3</v>
      </c>
      <c r="F1757" s="4">
        <v>5.25</v>
      </c>
      <c r="G1757" s="4">
        <v>0</v>
      </c>
      <c r="H1757" s="2" t="str">
        <f t="shared" si="30"/>
        <v>January</v>
      </c>
    </row>
    <row r="1758" spans="1:8" ht="29.25" thickBot="1" x14ac:dyDescent="0.3">
      <c r="A1758" s="3" t="s">
        <v>321</v>
      </c>
      <c r="B1758" s="3" t="s">
        <v>659</v>
      </c>
      <c r="C1758" s="3">
        <v>1128</v>
      </c>
      <c r="D1758" s="3" t="s">
        <v>146</v>
      </c>
      <c r="E1758" s="3">
        <v>12</v>
      </c>
      <c r="F1758" s="4">
        <v>21</v>
      </c>
      <c r="G1758" s="4">
        <v>0</v>
      </c>
      <c r="H1758" s="2" t="str">
        <f t="shared" si="30"/>
        <v>January</v>
      </c>
    </row>
    <row r="1759" spans="1:8" ht="29.25" thickBot="1" x14ac:dyDescent="0.3">
      <c r="A1759" s="3" t="s">
        <v>321</v>
      </c>
      <c r="B1759" s="3" t="s">
        <v>659</v>
      </c>
      <c r="C1759" s="3">
        <v>93</v>
      </c>
      <c r="D1759" s="3" t="s">
        <v>147</v>
      </c>
      <c r="E1759" s="3">
        <v>34</v>
      </c>
      <c r="F1759" s="4">
        <v>18.71</v>
      </c>
      <c r="G1759" s="4">
        <v>0</v>
      </c>
      <c r="H1759" s="2" t="str">
        <f t="shared" si="30"/>
        <v>January</v>
      </c>
    </row>
    <row r="1760" spans="1:8" ht="29.25" thickBot="1" x14ac:dyDescent="0.3">
      <c r="A1760" s="3" t="s">
        <v>321</v>
      </c>
      <c r="B1760" s="3" t="s">
        <v>659</v>
      </c>
      <c r="C1760" s="3">
        <v>2</v>
      </c>
      <c r="D1760" s="3" t="s">
        <v>148</v>
      </c>
      <c r="E1760" s="3">
        <v>84</v>
      </c>
      <c r="F1760" s="4">
        <v>53.88</v>
      </c>
      <c r="G1760" s="4">
        <v>0</v>
      </c>
      <c r="H1760" s="2" t="str">
        <f t="shared" si="30"/>
        <v>January</v>
      </c>
    </row>
    <row r="1761" spans="1:8" ht="43.5" thickBot="1" x14ac:dyDescent="0.3">
      <c r="A1761" s="3" t="s">
        <v>321</v>
      </c>
      <c r="B1761" s="3" t="s">
        <v>659</v>
      </c>
      <c r="C1761" s="3">
        <v>40</v>
      </c>
      <c r="D1761" s="3" t="s">
        <v>149</v>
      </c>
      <c r="E1761" s="3">
        <v>74</v>
      </c>
      <c r="F1761" s="4">
        <v>46.72</v>
      </c>
      <c r="G1761" s="4">
        <v>0</v>
      </c>
      <c r="H1761" s="2" t="str">
        <f t="shared" si="30"/>
        <v>January</v>
      </c>
    </row>
    <row r="1762" spans="1:8" ht="29.25" thickBot="1" x14ac:dyDescent="0.3">
      <c r="A1762" s="3" t="s">
        <v>321</v>
      </c>
      <c r="B1762" s="3" t="s">
        <v>659</v>
      </c>
      <c r="C1762" s="3">
        <v>418</v>
      </c>
      <c r="D1762" s="3" t="s">
        <v>150</v>
      </c>
      <c r="E1762" s="3">
        <v>44</v>
      </c>
      <c r="F1762" s="4">
        <v>24.43</v>
      </c>
      <c r="G1762" s="4">
        <v>0</v>
      </c>
      <c r="H1762" s="2" t="str">
        <f t="shared" si="30"/>
        <v>January</v>
      </c>
    </row>
    <row r="1763" spans="1:8" ht="29.25" thickBot="1" x14ac:dyDescent="0.3">
      <c r="A1763" s="3" t="s">
        <v>321</v>
      </c>
      <c r="B1763" s="3" t="s">
        <v>659</v>
      </c>
      <c r="C1763" s="3">
        <v>236</v>
      </c>
      <c r="D1763" s="3" t="s">
        <v>151</v>
      </c>
      <c r="E1763" s="3">
        <v>25</v>
      </c>
      <c r="F1763" s="4">
        <v>27.5</v>
      </c>
      <c r="G1763" s="4">
        <v>0</v>
      </c>
      <c r="H1763" s="2" t="str">
        <f t="shared" si="30"/>
        <v>January</v>
      </c>
    </row>
    <row r="1764" spans="1:8" ht="29.25" thickBot="1" x14ac:dyDescent="0.3">
      <c r="A1764" s="3" t="s">
        <v>321</v>
      </c>
      <c r="B1764" s="3" t="s">
        <v>659</v>
      </c>
      <c r="C1764" s="3">
        <v>23444</v>
      </c>
      <c r="D1764" s="3" t="s">
        <v>152</v>
      </c>
      <c r="E1764" s="3">
        <v>36</v>
      </c>
      <c r="F1764" s="4">
        <v>39.6</v>
      </c>
      <c r="G1764" s="4">
        <v>0</v>
      </c>
      <c r="H1764" s="2" t="str">
        <f t="shared" si="30"/>
        <v>January</v>
      </c>
    </row>
    <row r="1765" spans="1:8" ht="29.25" thickBot="1" x14ac:dyDescent="0.3">
      <c r="A1765" s="3" t="s">
        <v>321</v>
      </c>
      <c r="B1765" s="3" t="s">
        <v>659</v>
      </c>
      <c r="C1765" s="3">
        <v>263</v>
      </c>
      <c r="D1765" s="3" t="s">
        <v>255</v>
      </c>
      <c r="E1765" s="3">
        <v>11</v>
      </c>
      <c r="F1765" s="4">
        <v>12.1</v>
      </c>
      <c r="G1765" s="4">
        <v>0</v>
      </c>
      <c r="H1765" s="2" t="str">
        <f t="shared" si="30"/>
        <v>January</v>
      </c>
    </row>
    <row r="1766" spans="1:8" ht="43.5" thickBot="1" x14ac:dyDescent="0.3">
      <c r="A1766" s="3" t="s">
        <v>321</v>
      </c>
      <c r="B1766" s="3" t="s">
        <v>659</v>
      </c>
      <c r="C1766" s="3">
        <v>2434</v>
      </c>
      <c r="D1766" s="3" t="s">
        <v>153</v>
      </c>
      <c r="E1766" s="3">
        <v>69</v>
      </c>
      <c r="F1766" s="4">
        <v>75.900000000000006</v>
      </c>
      <c r="G1766" s="4">
        <v>0</v>
      </c>
      <c r="H1766" s="2" t="str">
        <f t="shared" si="30"/>
        <v>January</v>
      </c>
    </row>
    <row r="1767" spans="1:8" ht="29.25" thickBot="1" x14ac:dyDescent="0.3">
      <c r="A1767" s="3" t="s">
        <v>321</v>
      </c>
      <c r="B1767" s="3" t="s">
        <v>659</v>
      </c>
      <c r="C1767" s="3">
        <v>240</v>
      </c>
      <c r="D1767" s="3" t="s">
        <v>154</v>
      </c>
      <c r="E1767" s="3">
        <v>66</v>
      </c>
      <c r="F1767" s="4">
        <v>72.599999999999994</v>
      </c>
      <c r="G1767" s="4">
        <v>0</v>
      </c>
      <c r="H1767" s="2" t="str">
        <f t="shared" si="30"/>
        <v>January</v>
      </c>
    </row>
    <row r="1768" spans="1:8" ht="29.25" thickBot="1" x14ac:dyDescent="0.3">
      <c r="A1768" s="3" t="s">
        <v>321</v>
      </c>
      <c r="B1768" s="3" t="s">
        <v>659</v>
      </c>
      <c r="C1768" s="3">
        <v>1185</v>
      </c>
      <c r="D1768" s="3" t="s">
        <v>155</v>
      </c>
      <c r="E1768" s="3">
        <v>51</v>
      </c>
      <c r="F1768" s="4">
        <v>56.1</v>
      </c>
      <c r="G1768" s="4">
        <v>5.15</v>
      </c>
      <c r="H1768" s="2" t="str">
        <f t="shared" si="30"/>
        <v>January</v>
      </c>
    </row>
    <row r="1769" spans="1:8" ht="29.25" thickBot="1" x14ac:dyDescent="0.3">
      <c r="A1769" s="3" t="s">
        <v>321</v>
      </c>
      <c r="B1769" s="3" t="s">
        <v>659</v>
      </c>
      <c r="C1769" s="3">
        <v>42525</v>
      </c>
      <c r="D1769" s="3" t="s">
        <v>156</v>
      </c>
      <c r="E1769" s="3">
        <v>94</v>
      </c>
      <c r="F1769" s="4">
        <v>94</v>
      </c>
      <c r="G1769" s="4">
        <v>0</v>
      </c>
      <c r="H1769" s="2" t="str">
        <f t="shared" si="30"/>
        <v>January</v>
      </c>
    </row>
    <row r="1770" spans="1:8" ht="29.25" thickBot="1" x14ac:dyDescent="0.3">
      <c r="A1770" s="3" t="s">
        <v>321</v>
      </c>
      <c r="B1770" s="3" t="s">
        <v>659</v>
      </c>
      <c r="C1770" s="3">
        <v>45989</v>
      </c>
      <c r="D1770" s="3" t="s">
        <v>157</v>
      </c>
      <c r="E1770" s="3">
        <v>60</v>
      </c>
      <c r="F1770" s="4">
        <v>60</v>
      </c>
      <c r="G1770" s="4">
        <v>0</v>
      </c>
      <c r="H1770" s="2" t="str">
        <f t="shared" si="30"/>
        <v>January</v>
      </c>
    </row>
    <row r="1771" spans="1:8" ht="29.25" thickBot="1" x14ac:dyDescent="0.3">
      <c r="A1771" s="3" t="s">
        <v>321</v>
      </c>
      <c r="B1771" s="3" t="s">
        <v>659</v>
      </c>
      <c r="C1771" s="3">
        <v>45777</v>
      </c>
      <c r="D1771" s="3" t="s">
        <v>309</v>
      </c>
      <c r="E1771" s="3">
        <v>52</v>
      </c>
      <c r="F1771" s="4">
        <v>52</v>
      </c>
      <c r="G1771" s="4">
        <v>0</v>
      </c>
      <c r="H1771" s="2" t="str">
        <f t="shared" si="30"/>
        <v>January</v>
      </c>
    </row>
    <row r="1772" spans="1:8" ht="29.25" thickBot="1" x14ac:dyDescent="0.3">
      <c r="A1772" s="3" t="s">
        <v>321</v>
      </c>
      <c r="B1772" s="3" t="s">
        <v>659</v>
      </c>
      <c r="C1772" s="3">
        <v>1186</v>
      </c>
      <c r="D1772" s="3" t="s">
        <v>158</v>
      </c>
      <c r="E1772" s="3">
        <v>35</v>
      </c>
      <c r="F1772" s="4">
        <v>77</v>
      </c>
      <c r="G1772" s="4">
        <v>0</v>
      </c>
      <c r="H1772" s="2" t="str">
        <f t="shared" si="30"/>
        <v>January</v>
      </c>
    </row>
    <row r="1773" spans="1:8" ht="29.25" thickBot="1" x14ac:dyDescent="0.3">
      <c r="A1773" s="3" t="s">
        <v>321</v>
      </c>
      <c r="B1773" s="3" t="s">
        <v>159</v>
      </c>
      <c r="C1773" s="3">
        <v>751</v>
      </c>
      <c r="D1773" s="3" t="s">
        <v>160</v>
      </c>
      <c r="E1773" s="3">
        <v>34</v>
      </c>
      <c r="F1773" s="4">
        <v>105.4</v>
      </c>
      <c r="G1773" s="4">
        <v>9.8800000000000008</v>
      </c>
      <c r="H1773" s="2" t="str">
        <f t="shared" si="30"/>
        <v>January</v>
      </c>
    </row>
    <row r="1774" spans="1:8" ht="29.25" thickBot="1" x14ac:dyDescent="0.3">
      <c r="A1774" s="3" t="s">
        <v>321</v>
      </c>
      <c r="B1774" s="3" t="s">
        <v>159</v>
      </c>
      <c r="C1774" s="3">
        <v>752</v>
      </c>
      <c r="D1774" s="3" t="s">
        <v>161</v>
      </c>
      <c r="E1774" s="3">
        <v>106</v>
      </c>
      <c r="F1774" s="4">
        <v>275.60000000000002</v>
      </c>
      <c r="G1774" s="4">
        <v>26.45</v>
      </c>
      <c r="H1774" s="2" t="str">
        <f t="shared" si="30"/>
        <v>January</v>
      </c>
    </row>
    <row r="1775" spans="1:8" ht="29.25" thickBot="1" x14ac:dyDescent="0.3">
      <c r="A1775" s="3" t="s">
        <v>321</v>
      </c>
      <c r="B1775" s="3" t="s">
        <v>159</v>
      </c>
      <c r="C1775" s="3">
        <v>753</v>
      </c>
      <c r="D1775" s="3" t="s">
        <v>162</v>
      </c>
      <c r="E1775" s="3">
        <v>209</v>
      </c>
      <c r="F1775" s="4">
        <v>438.9</v>
      </c>
      <c r="G1775" s="4">
        <v>41.8</v>
      </c>
      <c r="H1775" s="2" t="str">
        <f t="shared" si="30"/>
        <v>January</v>
      </c>
    </row>
    <row r="1776" spans="1:8" ht="29.25" thickBot="1" x14ac:dyDescent="0.3">
      <c r="A1776" s="3" t="s">
        <v>321</v>
      </c>
      <c r="B1776" s="3" t="s">
        <v>159</v>
      </c>
      <c r="C1776" s="3">
        <v>3874853</v>
      </c>
      <c r="D1776" s="3" t="s">
        <v>163</v>
      </c>
      <c r="E1776" s="3">
        <v>5</v>
      </c>
      <c r="F1776" s="4">
        <v>22.5</v>
      </c>
      <c r="G1776" s="4">
        <v>2.15</v>
      </c>
      <c r="H1776" s="2" t="str">
        <f t="shared" si="30"/>
        <v>January</v>
      </c>
    </row>
    <row r="1777" spans="1:8" ht="29.25" thickBot="1" x14ac:dyDescent="0.3">
      <c r="A1777" s="3" t="s">
        <v>321</v>
      </c>
      <c r="B1777" s="3" t="s">
        <v>159</v>
      </c>
      <c r="C1777" s="3">
        <v>3874852</v>
      </c>
      <c r="D1777" s="3" t="s">
        <v>164</v>
      </c>
      <c r="E1777" s="3">
        <v>24</v>
      </c>
      <c r="F1777" s="4">
        <v>90</v>
      </c>
      <c r="G1777" s="4">
        <v>8.6</v>
      </c>
      <c r="H1777" s="2" t="str">
        <f t="shared" si="30"/>
        <v>January</v>
      </c>
    </row>
    <row r="1778" spans="1:8" ht="29.25" thickBot="1" x14ac:dyDescent="0.3">
      <c r="A1778" s="3" t="s">
        <v>321</v>
      </c>
      <c r="B1778" s="3" t="s">
        <v>159</v>
      </c>
      <c r="C1778" s="3">
        <v>765</v>
      </c>
      <c r="D1778" s="3" t="s">
        <v>165</v>
      </c>
      <c r="E1778" s="3">
        <v>374</v>
      </c>
      <c r="F1778" s="4">
        <v>411.4</v>
      </c>
      <c r="G1778" s="4">
        <v>37.6</v>
      </c>
      <c r="H1778" s="2" t="str">
        <f t="shared" si="30"/>
        <v>January</v>
      </c>
    </row>
    <row r="1779" spans="1:8" ht="29.25" thickBot="1" x14ac:dyDescent="0.3">
      <c r="A1779" s="3" t="s">
        <v>321</v>
      </c>
      <c r="B1779" s="3" t="s">
        <v>159</v>
      </c>
      <c r="C1779" s="3">
        <v>757</v>
      </c>
      <c r="D1779" s="3" t="s">
        <v>166</v>
      </c>
      <c r="E1779" s="3">
        <v>1</v>
      </c>
      <c r="F1779" s="4">
        <v>3.95</v>
      </c>
      <c r="G1779" s="4">
        <v>0.38</v>
      </c>
      <c r="H1779" s="2" t="str">
        <f t="shared" si="30"/>
        <v>January</v>
      </c>
    </row>
    <row r="1780" spans="1:8" ht="29.25" thickBot="1" x14ac:dyDescent="0.3">
      <c r="A1780" s="3" t="s">
        <v>321</v>
      </c>
      <c r="B1780" s="3" t="s">
        <v>159</v>
      </c>
      <c r="C1780" s="3">
        <v>758</v>
      </c>
      <c r="D1780" s="3" t="s">
        <v>167</v>
      </c>
      <c r="E1780" s="3">
        <v>17</v>
      </c>
      <c r="F1780" s="4">
        <v>57.8</v>
      </c>
      <c r="G1780" s="4">
        <v>5.45</v>
      </c>
      <c r="H1780" s="2" t="str">
        <f t="shared" si="30"/>
        <v>January</v>
      </c>
    </row>
    <row r="1781" spans="1:8" ht="29.25" thickBot="1" x14ac:dyDescent="0.3">
      <c r="A1781" s="3" t="s">
        <v>321</v>
      </c>
      <c r="B1781" s="3" t="s">
        <v>159</v>
      </c>
      <c r="C1781" s="3">
        <v>759</v>
      </c>
      <c r="D1781" s="3" t="s">
        <v>168</v>
      </c>
      <c r="E1781" s="3">
        <v>64</v>
      </c>
      <c r="F1781" s="4">
        <v>182.4</v>
      </c>
      <c r="G1781" s="4">
        <v>17.28</v>
      </c>
      <c r="H1781" s="2" t="str">
        <f t="shared" si="30"/>
        <v>January</v>
      </c>
    </row>
    <row r="1782" spans="1:8" ht="29.25" thickBot="1" x14ac:dyDescent="0.3">
      <c r="A1782" s="3" t="s">
        <v>321</v>
      </c>
      <c r="B1782" s="3" t="s">
        <v>159</v>
      </c>
      <c r="C1782" s="3">
        <v>1004</v>
      </c>
      <c r="D1782" s="3" t="s">
        <v>169</v>
      </c>
      <c r="E1782" s="3">
        <v>35</v>
      </c>
      <c r="F1782" s="4">
        <v>166.25</v>
      </c>
      <c r="G1782" s="4">
        <v>15.76</v>
      </c>
      <c r="H1782" s="2" t="str">
        <f t="shared" si="30"/>
        <v>January</v>
      </c>
    </row>
    <row r="1783" spans="1:8" ht="43.5" thickBot="1" x14ac:dyDescent="0.3">
      <c r="A1783" s="3" t="s">
        <v>321</v>
      </c>
      <c r="B1783" s="3" t="s">
        <v>159</v>
      </c>
      <c r="C1783" s="3">
        <v>1003</v>
      </c>
      <c r="D1783" s="3" t="s">
        <v>170</v>
      </c>
      <c r="E1783" s="3">
        <v>53</v>
      </c>
      <c r="F1783" s="4">
        <v>222.6</v>
      </c>
      <c r="G1783" s="4">
        <v>21.2</v>
      </c>
      <c r="H1783" s="2" t="str">
        <f t="shared" si="30"/>
        <v>January</v>
      </c>
    </row>
    <row r="1784" spans="1:8" ht="43.5" thickBot="1" x14ac:dyDescent="0.3">
      <c r="A1784" s="3" t="s">
        <v>321</v>
      </c>
      <c r="B1784" s="3" t="s">
        <v>159</v>
      </c>
      <c r="C1784" s="3">
        <v>1002</v>
      </c>
      <c r="D1784" s="3" t="s">
        <v>171</v>
      </c>
      <c r="E1784" s="3">
        <v>47</v>
      </c>
      <c r="F1784" s="4">
        <v>171.55</v>
      </c>
      <c r="G1784" s="4">
        <v>16.440000000000001</v>
      </c>
      <c r="H1784" s="2" t="str">
        <f t="shared" si="30"/>
        <v>January</v>
      </c>
    </row>
    <row r="1785" spans="1:8" ht="29.25" thickBot="1" x14ac:dyDescent="0.3">
      <c r="A1785" s="3" t="s">
        <v>321</v>
      </c>
      <c r="B1785" s="3" t="s">
        <v>159</v>
      </c>
      <c r="C1785" s="3">
        <v>760</v>
      </c>
      <c r="D1785" s="3" t="s">
        <v>172</v>
      </c>
      <c r="E1785" s="3">
        <v>33</v>
      </c>
      <c r="F1785" s="4">
        <v>132</v>
      </c>
      <c r="G1785" s="4">
        <v>12.54</v>
      </c>
      <c r="H1785" s="2" t="str">
        <f t="shared" si="30"/>
        <v>January</v>
      </c>
    </row>
    <row r="1786" spans="1:8" ht="29.25" thickBot="1" x14ac:dyDescent="0.3">
      <c r="A1786" s="3" t="s">
        <v>321</v>
      </c>
      <c r="B1786" s="3" t="s">
        <v>159</v>
      </c>
      <c r="C1786" s="3">
        <v>761</v>
      </c>
      <c r="D1786" s="3" t="s">
        <v>173</v>
      </c>
      <c r="E1786" s="3">
        <v>91</v>
      </c>
      <c r="F1786" s="4">
        <v>332.15</v>
      </c>
      <c r="G1786" s="4">
        <v>31.79</v>
      </c>
      <c r="H1786" s="2" t="str">
        <f t="shared" si="30"/>
        <v>January</v>
      </c>
    </row>
    <row r="1787" spans="1:8" ht="29.25" thickBot="1" x14ac:dyDescent="0.3">
      <c r="A1787" s="3" t="s">
        <v>321</v>
      </c>
      <c r="B1787" s="3" t="s">
        <v>159</v>
      </c>
      <c r="C1787" s="3">
        <v>762</v>
      </c>
      <c r="D1787" s="3" t="s">
        <v>174</v>
      </c>
      <c r="E1787" s="3">
        <v>104</v>
      </c>
      <c r="F1787" s="4">
        <v>343.2</v>
      </c>
      <c r="G1787" s="4">
        <v>32.340000000000003</v>
      </c>
      <c r="H1787" s="2" t="str">
        <f t="shared" si="30"/>
        <v>January</v>
      </c>
    </row>
    <row r="1788" spans="1:8" ht="29.25" thickBot="1" x14ac:dyDescent="0.3">
      <c r="A1788" s="3" t="s">
        <v>321</v>
      </c>
      <c r="B1788" s="3" t="s">
        <v>159</v>
      </c>
      <c r="C1788" s="3">
        <v>763</v>
      </c>
      <c r="D1788" s="3" t="s">
        <v>179</v>
      </c>
      <c r="E1788" s="3">
        <v>109</v>
      </c>
      <c r="F1788" s="4">
        <v>277.95</v>
      </c>
      <c r="G1788" s="4">
        <v>26.2</v>
      </c>
      <c r="H1788" s="2" t="str">
        <f t="shared" si="30"/>
        <v>January</v>
      </c>
    </row>
    <row r="1789" spans="1:8" ht="29.25" thickBot="1" x14ac:dyDescent="0.3">
      <c r="A1789" s="3" t="s">
        <v>321</v>
      </c>
      <c r="B1789" s="3" t="s">
        <v>159</v>
      </c>
      <c r="C1789" s="3">
        <v>764</v>
      </c>
      <c r="D1789" s="3" t="s">
        <v>180</v>
      </c>
      <c r="E1789" s="3">
        <v>264</v>
      </c>
      <c r="F1789" s="4">
        <v>554.4</v>
      </c>
      <c r="G1789" s="4">
        <v>52.8</v>
      </c>
      <c r="H1789" s="2" t="str">
        <f t="shared" si="30"/>
        <v>January</v>
      </c>
    </row>
    <row r="1790" spans="1:8" ht="29.25" thickBot="1" x14ac:dyDescent="0.3">
      <c r="A1790" s="3" t="s">
        <v>321</v>
      </c>
      <c r="B1790" s="3" t="s">
        <v>159</v>
      </c>
      <c r="C1790" s="3">
        <v>766</v>
      </c>
      <c r="D1790" s="3" t="s">
        <v>181</v>
      </c>
      <c r="E1790" s="3">
        <v>355</v>
      </c>
      <c r="F1790" s="4">
        <v>621.25</v>
      </c>
      <c r="G1790" s="4">
        <v>60.15</v>
      </c>
      <c r="H1790" s="2" t="str">
        <f t="shared" si="30"/>
        <v>January</v>
      </c>
    </row>
    <row r="1791" spans="1:8" ht="29.25" thickBot="1" x14ac:dyDescent="0.3">
      <c r="A1791" s="3" t="s">
        <v>321</v>
      </c>
      <c r="B1791" s="3" t="s">
        <v>159</v>
      </c>
      <c r="C1791" s="3">
        <v>10312</v>
      </c>
      <c r="D1791" s="3" t="s">
        <v>182</v>
      </c>
      <c r="E1791" s="3">
        <v>5</v>
      </c>
      <c r="F1791" s="4">
        <v>23.5</v>
      </c>
      <c r="G1791" s="4">
        <v>2.25</v>
      </c>
      <c r="H1791" s="2" t="str">
        <f t="shared" si="30"/>
        <v>January</v>
      </c>
    </row>
    <row r="1792" spans="1:8" ht="29.25" thickBot="1" x14ac:dyDescent="0.3">
      <c r="A1792" s="3" t="s">
        <v>321</v>
      </c>
      <c r="B1792" s="3" t="s">
        <v>159</v>
      </c>
      <c r="C1792" s="3">
        <v>10311</v>
      </c>
      <c r="D1792" s="3" t="s">
        <v>183</v>
      </c>
      <c r="E1792" s="3">
        <v>14</v>
      </c>
      <c r="F1792" s="4">
        <v>58.1</v>
      </c>
      <c r="G1792" s="4">
        <v>5.5</v>
      </c>
      <c r="H1792" s="2" t="str">
        <f t="shared" si="30"/>
        <v>January</v>
      </c>
    </row>
    <row r="1793" spans="1:8" ht="29.25" thickBot="1" x14ac:dyDescent="0.3">
      <c r="A1793" s="3" t="s">
        <v>321</v>
      </c>
      <c r="B1793" s="3" t="s">
        <v>159</v>
      </c>
      <c r="C1793" s="3">
        <v>10310</v>
      </c>
      <c r="D1793" s="3" t="s">
        <v>184</v>
      </c>
      <c r="E1793" s="3">
        <v>7</v>
      </c>
      <c r="F1793" s="4">
        <v>25.2</v>
      </c>
      <c r="G1793" s="4">
        <v>2.38</v>
      </c>
      <c r="H1793" s="2" t="str">
        <f t="shared" si="30"/>
        <v>January</v>
      </c>
    </row>
    <row r="1794" spans="1:8" ht="29.25" thickBot="1" x14ac:dyDescent="0.3">
      <c r="A1794" s="3" t="s">
        <v>321</v>
      </c>
      <c r="B1794" s="3" t="s">
        <v>159</v>
      </c>
      <c r="C1794" s="3">
        <v>790</v>
      </c>
      <c r="D1794" s="3" t="s">
        <v>185</v>
      </c>
      <c r="E1794" s="3">
        <v>175</v>
      </c>
      <c r="F1794" s="4">
        <v>43.75</v>
      </c>
      <c r="G1794" s="4">
        <v>0</v>
      </c>
      <c r="H1794" s="2" t="str">
        <f t="shared" si="30"/>
        <v>January</v>
      </c>
    </row>
    <row r="1795" spans="1:8" ht="29.25" thickBot="1" x14ac:dyDescent="0.3">
      <c r="A1795" s="3" t="s">
        <v>321</v>
      </c>
      <c r="B1795" s="3" t="s">
        <v>159</v>
      </c>
      <c r="C1795" s="3">
        <v>1113</v>
      </c>
      <c r="D1795" s="3" t="s">
        <v>186</v>
      </c>
      <c r="E1795" s="3">
        <v>19</v>
      </c>
      <c r="F1795" s="4">
        <v>39.9</v>
      </c>
      <c r="G1795" s="4">
        <v>3.8</v>
      </c>
      <c r="H1795" s="2" t="str">
        <f t="shared" si="30"/>
        <v>January</v>
      </c>
    </row>
    <row r="1796" spans="1:8" ht="29.25" thickBot="1" x14ac:dyDescent="0.3">
      <c r="A1796" s="3" t="s">
        <v>321</v>
      </c>
      <c r="B1796" s="3" t="s">
        <v>159</v>
      </c>
      <c r="C1796" s="3">
        <v>1112</v>
      </c>
      <c r="D1796" s="3" t="s">
        <v>187</v>
      </c>
      <c r="E1796" s="3">
        <v>11</v>
      </c>
      <c r="F1796" s="4">
        <v>17.600000000000001</v>
      </c>
      <c r="G1796" s="4">
        <v>1.65</v>
      </c>
      <c r="H1796" s="2" t="str">
        <f t="shared" si="30"/>
        <v>January</v>
      </c>
    </row>
    <row r="1797" spans="1:8" ht="29.25" thickBot="1" x14ac:dyDescent="0.3">
      <c r="A1797" s="3" t="s">
        <v>321</v>
      </c>
      <c r="B1797" s="3" t="s">
        <v>159</v>
      </c>
      <c r="C1797" s="3">
        <v>1114</v>
      </c>
      <c r="D1797" s="3" t="s">
        <v>188</v>
      </c>
      <c r="E1797" s="3">
        <v>12</v>
      </c>
      <c r="F1797" s="4">
        <v>31.2</v>
      </c>
      <c r="G1797" s="4">
        <v>2.99</v>
      </c>
      <c r="H1797" s="2" t="str">
        <f t="shared" si="30"/>
        <v>January</v>
      </c>
    </row>
    <row r="1798" spans="1:8" ht="29.25" thickBot="1" x14ac:dyDescent="0.3">
      <c r="A1798" s="3" t="s">
        <v>321</v>
      </c>
      <c r="B1798" s="3" t="s">
        <v>159</v>
      </c>
      <c r="C1798" s="3">
        <v>787</v>
      </c>
      <c r="D1798" s="3" t="s">
        <v>189</v>
      </c>
      <c r="E1798" s="3">
        <v>502</v>
      </c>
      <c r="F1798" s="4">
        <v>175.7</v>
      </c>
      <c r="G1798" s="4">
        <v>16.52</v>
      </c>
      <c r="H1798" s="2" t="str">
        <f t="shared" si="30"/>
        <v>January</v>
      </c>
    </row>
    <row r="1799" spans="1:8" ht="29.25" thickBot="1" x14ac:dyDescent="0.3">
      <c r="A1799" s="3" t="s">
        <v>321</v>
      </c>
      <c r="B1799" s="3" t="s">
        <v>159</v>
      </c>
      <c r="C1799" s="3">
        <v>768</v>
      </c>
      <c r="D1799" s="3" t="s">
        <v>190</v>
      </c>
      <c r="E1799" s="3">
        <v>212</v>
      </c>
      <c r="F1799" s="4">
        <v>106</v>
      </c>
      <c r="G1799" s="4">
        <v>10.19</v>
      </c>
      <c r="H1799" s="2" t="str">
        <f t="shared" si="30"/>
        <v>January</v>
      </c>
    </row>
    <row r="1800" spans="1:8" ht="29.25" thickBot="1" x14ac:dyDescent="0.3">
      <c r="A1800" s="3" t="s">
        <v>321</v>
      </c>
      <c r="B1800" s="3" t="s">
        <v>159</v>
      </c>
      <c r="C1800" s="3">
        <v>10303</v>
      </c>
      <c r="D1800" s="3" t="s">
        <v>525</v>
      </c>
      <c r="E1800" s="3">
        <v>1</v>
      </c>
      <c r="F1800" s="4">
        <v>4.55</v>
      </c>
      <c r="G1800" s="4">
        <v>0.43</v>
      </c>
      <c r="H1800" s="2" t="str">
        <f t="shared" si="30"/>
        <v>January</v>
      </c>
    </row>
    <row r="1801" spans="1:8" ht="29.25" thickBot="1" x14ac:dyDescent="0.3">
      <c r="A1801" s="3" t="s">
        <v>321</v>
      </c>
      <c r="B1801" s="3" t="s">
        <v>159</v>
      </c>
      <c r="C1801" s="3">
        <v>10302</v>
      </c>
      <c r="D1801" s="3" t="s">
        <v>526</v>
      </c>
      <c r="E1801" s="3">
        <v>1</v>
      </c>
      <c r="F1801" s="4">
        <v>4</v>
      </c>
      <c r="G1801" s="4">
        <v>0.38</v>
      </c>
      <c r="H1801" s="2" t="str">
        <f t="shared" si="30"/>
        <v>January</v>
      </c>
    </row>
    <row r="1802" spans="1:8" ht="29.25" thickBot="1" x14ac:dyDescent="0.3">
      <c r="A1802" s="3" t="s">
        <v>321</v>
      </c>
      <c r="B1802" s="3" t="s">
        <v>159</v>
      </c>
      <c r="C1802" s="3">
        <v>10301</v>
      </c>
      <c r="D1802" s="3" t="s">
        <v>527</v>
      </c>
      <c r="E1802" s="3">
        <v>3</v>
      </c>
      <c r="F1802" s="4">
        <v>10.35</v>
      </c>
      <c r="G1802" s="4">
        <v>0.99</v>
      </c>
      <c r="H1802" s="2" t="str">
        <f t="shared" si="30"/>
        <v>January</v>
      </c>
    </row>
    <row r="1803" spans="1:8" ht="43.5" thickBot="1" x14ac:dyDescent="0.3">
      <c r="A1803" s="3" t="s">
        <v>321</v>
      </c>
      <c r="B1803" s="3" t="s">
        <v>159</v>
      </c>
      <c r="C1803" s="3">
        <v>771</v>
      </c>
      <c r="D1803" s="3" t="s">
        <v>191</v>
      </c>
      <c r="E1803" s="3">
        <v>34</v>
      </c>
      <c r="F1803" s="4">
        <v>127.5</v>
      </c>
      <c r="G1803" s="4">
        <v>12.23</v>
      </c>
      <c r="H1803" s="2" t="str">
        <f t="shared" si="30"/>
        <v>January</v>
      </c>
    </row>
    <row r="1804" spans="1:8" ht="43.5" thickBot="1" x14ac:dyDescent="0.3">
      <c r="A1804" s="3" t="s">
        <v>321</v>
      </c>
      <c r="B1804" s="3" t="s">
        <v>159</v>
      </c>
      <c r="C1804" s="3">
        <v>772</v>
      </c>
      <c r="D1804" s="3" t="s">
        <v>192</v>
      </c>
      <c r="E1804" s="3">
        <v>84</v>
      </c>
      <c r="F1804" s="4">
        <v>273</v>
      </c>
      <c r="G1804" s="4">
        <v>26.02</v>
      </c>
      <c r="H1804" s="2" t="str">
        <f t="shared" si="30"/>
        <v>January</v>
      </c>
    </row>
    <row r="1805" spans="1:8" ht="43.5" thickBot="1" x14ac:dyDescent="0.3">
      <c r="A1805" s="3" t="s">
        <v>321</v>
      </c>
      <c r="B1805" s="3" t="s">
        <v>159</v>
      </c>
      <c r="C1805" s="3">
        <v>773</v>
      </c>
      <c r="D1805" s="3" t="s">
        <v>193</v>
      </c>
      <c r="E1805" s="3">
        <v>97</v>
      </c>
      <c r="F1805" s="4">
        <v>266.75</v>
      </c>
      <c r="G1805" s="4">
        <v>25.25</v>
      </c>
      <c r="H1805" s="2" t="str">
        <f t="shared" si="30"/>
        <v>January</v>
      </c>
    </row>
    <row r="1806" spans="1:8" ht="29.25" thickBot="1" x14ac:dyDescent="0.3">
      <c r="A1806" s="3" t="s">
        <v>321</v>
      </c>
      <c r="B1806" s="3" t="s">
        <v>159</v>
      </c>
      <c r="C1806" s="3">
        <v>774</v>
      </c>
      <c r="D1806" s="3" t="s">
        <v>194</v>
      </c>
      <c r="E1806" s="3">
        <v>404</v>
      </c>
      <c r="F1806" s="4">
        <v>666.6</v>
      </c>
      <c r="G1806" s="4">
        <v>64.39</v>
      </c>
      <c r="H1806" s="2" t="str">
        <f t="shared" si="30"/>
        <v>January</v>
      </c>
    </row>
    <row r="1807" spans="1:8" ht="29.25" thickBot="1" x14ac:dyDescent="0.3">
      <c r="A1807" s="3" t="s">
        <v>321</v>
      </c>
      <c r="B1807" s="3" t="s">
        <v>159</v>
      </c>
      <c r="C1807" s="3">
        <v>793</v>
      </c>
      <c r="D1807" s="3" t="s">
        <v>195</v>
      </c>
      <c r="E1807" s="3">
        <v>3</v>
      </c>
      <c r="F1807" s="4">
        <v>6</v>
      </c>
      <c r="G1807" s="4">
        <v>0.56999999999999995</v>
      </c>
      <c r="H1807" s="2" t="str">
        <f t="shared" si="30"/>
        <v>January</v>
      </c>
    </row>
    <row r="1808" spans="1:8" ht="29.25" thickBot="1" x14ac:dyDescent="0.3">
      <c r="A1808" s="3" t="s">
        <v>321</v>
      </c>
      <c r="B1808" s="3" t="s">
        <v>159</v>
      </c>
      <c r="C1808" s="3">
        <v>794</v>
      </c>
      <c r="D1808" s="3" t="s">
        <v>196</v>
      </c>
      <c r="E1808" s="3">
        <v>9</v>
      </c>
      <c r="F1808" s="4">
        <v>21.6</v>
      </c>
      <c r="G1808" s="4">
        <v>2.0699999999999998</v>
      </c>
      <c r="H1808" s="2" t="str">
        <f t="shared" si="30"/>
        <v>January</v>
      </c>
    </row>
    <row r="1809" spans="1:8" ht="29.25" thickBot="1" x14ac:dyDescent="0.3">
      <c r="A1809" s="3" t="s">
        <v>321</v>
      </c>
      <c r="B1809" s="3" t="s">
        <v>159</v>
      </c>
      <c r="C1809" s="3">
        <v>795</v>
      </c>
      <c r="D1809" s="3" t="s">
        <v>197</v>
      </c>
      <c r="E1809" s="3">
        <v>4</v>
      </c>
      <c r="F1809" s="4">
        <v>11.2</v>
      </c>
      <c r="G1809" s="4">
        <v>1.07</v>
      </c>
      <c r="H1809" s="2" t="str">
        <f t="shared" si="30"/>
        <v>January</v>
      </c>
    </row>
    <row r="1810" spans="1:8" ht="29.25" thickBot="1" x14ac:dyDescent="0.3">
      <c r="A1810" s="3" t="s">
        <v>321</v>
      </c>
      <c r="B1810" s="3" t="s">
        <v>159</v>
      </c>
      <c r="C1810" s="3">
        <v>775</v>
      </c>
      <c r="D1810" s="3" t="s">
        <v>198</v>
      </c>
      <c r="E1810" s="3">
        <v>42</v>
      </c>
      <c r="F1810" s="4">
        <v>176.4</v>
      </c>
      <c r="G1810" s="4">
        <v>16.8</v>
      </c>
      <c r="H1810" s="2" t="str">
        <f t="shared" si="30"/>
        <v>January</v>
      </c>
    </row>
    <row r="1811" spans="1:8" ht="29.25" thickBot="1" x14ac:dyDescent="0.3">
      <c r="A1811" s="3" t="s">
        <v>321</v>
      </c>
      <c r="B1811" s="3" t="s">
        <v>159</v>
      </c>
      <c r="C1811" s="3">
        <v>776</v>
      </c>
      <c r="D1811" s="3" t="s">
        <v>199</v>
      </c>
      <c r="E1811" s="3">
        <v>232</v>
      </c>
      <c r="F1811" s="4">
        <v>846.8</v>
      </c>
      <c r="G1811" s="4">
        <v>81.09</v>
      </c>
      <c r="H1811" s="2" t="str">
        <f t="shared" si="30"/>
        <v>January</v>
      </c>
    </row>
    <row r="1812" spans="1:8" ht="29.25" thickBot="1" x14ac:dyDescent="0.3">
      <c r="A1812" s="3" t="s">
        <v>321</v>
      </c>
      <c r="B1812" s="3" t="s">
        <v>159</v>
      </c>
      <c r="C1812" s="3">
        <v>777</v>
      </c>
      <c r="D1812" s="3" t="s">
        <v>200</v>
      </c>
      <c r="E1812" s="3">
        <v>353</v>
      </c>
      <c r="F1812" s="4">
        <v>1094.3</v>
      </c>
      <c r="G1812" s="4">
        <v>102.9</v>
      </c>
      <c r="H1812" s="2" t="str">
        <f t="shared" si="30"/>
        <v>January</v>
      </c>
    </row>
    <row r="1813" spans="1:8" ht="29.25" thickBot="1" x14ac:dyDescent="0.3">
      <c r="A1813" s="3" t="s">
        <v>321</v>
      </c>
      <c r="B1813" s="3" t="s">
        <v>159</v>
      </c>
      <c r="C1813" s="3">
        <v>666211</v>
      </c>
      <c r="D1813" s="3" t="s">
        <v>201</v>
      </c>
      <c r="E1813" s="3">
        <v>2</v>
      </c>
      <c r="F1813" s="4">
        <v>6.9</v>
      </c>
      <c r="G1813" s="4">
        <v>0.66</v>
      </c>
      <c r="H1813" s="2" t="str">
        <f t="shared" si="30"/>
        <v>January</v>
      </c>
    </row>
    <row r="1814" spans="1:8" ht="29.25" thickBot="1" x14ac:dyDescent="0.3">
      <c r="A1814" s="3" t="s">
        <v>321</v>
      </c>
      <c r="B1814" s="3" t="s">
        <v>159</v>
      </c>
      <c r="C1814" s="3">
        <v>666212</v>
      </c>
      <c r="D1814" s="3" t="s">
        <v>202</v>
      </c>
      <c r="E1814" s="3">
        <v>5</v>
      </c>
      <c r="F1814" s="4">
        <v>20</v>
      </c>
      <c r="G1814" s="4">
        <v>0</v>
      </c>
      <c r="H1814" s="2" t="str">
        <f t="shared" si="30"/>
        <v>January</v>
      </c>
    </row>
    <row r="1815" spans="1:8" ht="29.25" thickBot="1" x14ac:dyDescent="0.3">
      <c r="A1815" s="3" t="s">
        <v>321</v>
      </c>
      <c r="B1815" s="3" t="s">
        <v>159</v>
      </c>
      <c r="C1815" s="3">
        <v>666213</v>
      </c>
      <c r="D1815" s="3" t="s">
        <v>203</v>
      </c>
      <c r="E1815" s="3">
        <v>1</v>
      </c>
      <c r="F1815" s="4">
        <v>4.55</v>
      </c>
      <c r="G1815" s="4">
        <v>0.43</v>
      </c>
      <c r="H1815" s="2" t="str">
        <f t="shared" si="30"/>
        <v>January</v>
      </c>
    </row>
    <row r="1816" spans="1:8" ht="29.25" thickBot="1" x14ac:dyDescent="0.3">
      <c r="A1816" s="3" t="s">
        <v>321</v>
      </c>
      <c r="B1816" s="3" t="s">
        <v>159</v>
      </c>
      <c r="C1816" s="3">
        <v>778</v>
      </c>
      <c r="D1816" s="3" t="s">
        <v>204</v>
      </c>
      <c r="E1816" s="3">
        <v>63</v>
      </c>
      <c r="F1816" s="4">
        <v>267.75</v>
      </c>
      <c r="G1816" s="4">
        <v>25.31</v>
      </c>
      <c r="H1816" s="2" t="str">
        <f t="shared" ref="H1816:H1856" si="31">"January"</f>
        <v>January</v>
      </c>
    </row>
    <row r="1817" spans="1:8" ht="29.25" thickBot="1" x14ac:dyDescent="0.3">
      <c r="A1817" s="3" t="s">
        <v>321</v>
      </c>
      <c r="B1817" s="3" t="s">
        <v>159</v>
      </c>
      <c r="C1817" s="3">
        <v>779</v>
      </c>
      <c r="D1817" s="3" t="s">
        <v>205</v>
      </c>
      <c r="E1817" s="3">
        <v>143</v>
      </c>
      <c r="F1817" s="4">
        <v>529.1</v>
      </c>
      <c r="G1817" s="4">
        <v>50.06</v>
      </c>
      <c r="H1817" s="2" t="str">
        <f t="shared" si="31"/>
        <v>January</v>
      </c>
    </row>
    <row r="1818" spans="1:8" ht="29.25" thickBot="1" x14ac:dyDescent="0.3">
      <c r="A1818" s="3" t="s">
        <v>321</v>
      </c>
      <c r="B1818" s="3" t="s">
        <v>159</v>
      </c>
      <c r="C1818" s="3">
        <v>780</v>
      </c>
      <c r="D1818" s="3" t="s">
        <v>206</v>
      </c>
      <c r="E1818" s="3">
        <v>152</v>
      </c>
      <c r="F1818" s="4">
        <v>478.8</v>
      </c>
      <c r="G1818" s="4">
        <v>45.6</v>
      </c>
      <c r="H1818" s="2" t="str">
        <f t="shared" si="31"/>
        <v>January</v>
      </c>
    </row>
    <row r="1819" spans="1:8" ht="29.25" thickBot="1" x14ac:dyDescent="0.3">
      <c r="A1819" s="3" t="s">
        <v>321</v>
      </c>
      <c r="B1819" s="3" t="s">
        <v>159</v>
      </c>
      <c r="C1819" s="3">
        <v>10309</v>
      </c>
      <c r="D1819" s="3" t="s">
        <v>528</v>
      </c>
      <c r="E1819" s="3">
        <v>2</v>
      </c>
      <c r="F1819" s="4">
        <v>8.1999999999999993</v>
      </c>
      <c r="G1819" s="4">
        <v>0.78</v>
      </c>
      <c r="H1819" s="2" t="str">
        <f t="shared" si="31"/>
        <v>January</v>
      </c>
    </row>
    <row r="1820" spans="1:8" ht="29.25" thickBot="1" x14ac:dyDescent="0.3">
      <c r="A1820" s="3" t="s">
        <v>321</v>
      </c>
      <c r="B1820" s="3" t="s">
        <v>159</v>
      </c>
      <c r="C1820" s="3">
        <v>10308</v>
      </c>
      <c r="D1820" s="3" t="s">
        <v>529</v>
      </c>
      <c r="E1820" s="3">
        <v>1</v>
      </c>
      <c r="F1820" s="4">
        <v>3.6</v>
      </c>
      <c r="G1820" s="4">
        <v>0.34</v>
      </c>
      <c r="H1820" s="2" t="str">
        <f t="shared" si="31"/>
        <v>January</v>
      </c>
    </row>
    <row r="1821" spans="1:8" ht="29.25" thickBot="1" x14ac:dyDescent="0.3">
      <c r="A1821" s="3" t="s">
        <v>321</v>
      </c>
      <c r="B1821" s="3" t="s">
        <v>159</v>
      </c>
      <c r="C1821" s="3">
        <v>10307</v>
      </c>
      <c r="D1821" s="3" t="s">
        <v>530</v>
      </c>
      <c r="E1821" s="3">
        <v>1</v>
      </c>
      <c r="F1821" s="4">
        <v>3.1</v>
      </c>
      <c r="G1821" s="4">
        <v>0.28999999999999998</v>
      </c>
      <c r="H1821" s="2" t="str">
        <f t="shared" si="31"/>
        <v>January</v>
      </c>
    </row>
    <row r="1822" spans="1:8" ht="29.25" thickBot="1" x14ac:dyDescent="0.3">
      <c r="A1822" s="3" t="s">
        <v>321</v>
      </c>
      <c r="B1822" s="3" t="s">
        <v>159</v>
      </c>
      <c r="C1822" s="3">
        <v>103061</v>
      </c>
      <c r="D1822" s="3" t="s">
        <v>256</v>
      </c>
      <c r="E1822" s="3">
        <v>1</v>
      </c>
      <c r="F1822" s="4">
        <v>4.5999999999999996</v>
      </c>
      <c r="G1822" s="4">
        <v>0.44</v>
      </c>
      <c r="H1822" s="2" t="str">
        <f t="shared" si="31"/>
        <v>January</v>
      </c>
    </row>
    <row r="1823" spans="1:8" ht="29.25" thickBot="1" x14ac:dyDescent="0.3">
      <c r="A1823" s="3" t="s">
        <v>321</v>
      </c>
      <c r="B1823" s="3" t="s">
        <v>159</v>
      </c>
      <c r="C1823" s="3">
        <v>103051</v>
      </c>
      <c r="D1823" s="3" t="s">
        <v>207</v>
      </c>
      <c r="E1823" s="3">
        <v>5</v>
      </c>
      <c r="F1823" s="4">
        <v>20.25</v>
      </c>
      <c r="G1823" s="4">
        <v>1.91</v>
      </c>
      <c r="H1823" s="2" t="str">
        <f t="shared" si="31"/>
        <v>January</v>
      </c>
    </row>
    <row r="1824" spans="1:8" ht="29.25" thickBot="1" x14ac:dyDescent="0.3">
      <c r="A1824" s="3" t="s">
        <v>321</v>
      </c>
      <c r="B1824" s="3" t="s">
        <v>159</v>
      </c>
      <c r="C1824" s="3">
        <v>103041</v>
      </c>
      <c r="D1824" s="3" t="s">
        <v>208</v>
      </c>
      <c r="E1824" s="3">
        <v>9</v>
      </c>
      <c r="F1824" s="4">
        <v>31.5</v>
      </c>
      <c r="G1824" s="4">
        <v>2.99</v>
      </c>
      <c r="H1824" s="2" t="str">
        <f t="shared" si="31"/>
        <v>January</v>
      </c>
    </row>
    <row r="1825" spans="1:8" ht="29.25" thickBot="1" x14ac:dyDescent="0.3">
      <c r="A1825" s="3" t="s">
        <v>321</v>
      </c>
      <c r="B1825" s="3" t="s">
        <v>159</v>
      </c>
      <c r="C1825" s="3">
        <v>789</v>
      </c>
      <c r="D1825" s="3" t="s">
        <v>210</v>
      </c>
      <c r="E1825" s="3">
        <v>162</v>
      </c>
      <c r="F1825" s="4">
        <v>81</v>
      </c>
      <c r="G1825" s="4">
        <v>7.81</v>
      </c>
      <c r="H1825" s="2" t="str">
        <f t="shared" si="31"/>
        <v>January</v>
      </c>
    </row>
    <row r="1826" spans="1:8" ht="29.25" thickBot="1" x14ac:dyDescent="0.3">
      <c r="A1826" s="3" t="s">
        <v>321</v>
      </c>
      <c r="B1826" s="3" t="s">
        <v>159</v>
      </c>
      <c r="C1826" s="3">
        <v>782</v>
      </c>
      <c r="D1826" s="3" t="s">
        <v>211</v>
      </c>
      <c r="E1826" s="3">
        <v>3</v>
      </c>
      <c r="F1826" s="4">
        <v>6.6</v>
      </c>
      <c r="G1826" s="4">
        <v>0.63</v>
      </c>
      <c r="H1826" s="2" t="str">
        <f t="shared" si="31"/>
        <v>January</v>
      </c>
    </row>
    <row r="1827" spans="1:8" ht="29.25" thickBot="1" x14ac:dyDescent="0.3">
      <c r="A1827" s="3" t="s">
        <v>321</v>
      </c>
      <c r="B1827" s="3" t="s">
        <v>159</v>
      </c>
      <c r="C1827" s="3">
        <v>783</v>
      </c>
      <c r="D1827" s="3" t="s">
        <v>212</v>
      </c>
      <c r="E1827" s="3">
        <v>9</v>
      </c>
      <c r="F1827" s="4">
        <v>17.55</v>
      </c>
      <c r="G1827" s="4">
        <v>1.69</v>
      </c>
      <c r="H1827" s="2" t="str">
        <f t="shared" si="31"/>
        <v>January</v>
      </c>
    </row>
    <row r="1828" spans="1:8" ht="29.25" thickBot="1" x14ac:dyDescent="0.3">
      <c r="A1828" s="3" t="s">
        <v>321</v>
      </c>
      <c r="B1828" s="3" t="s">
        <v>159</v>
      </c>
      <c r="C1828" s="3">
        <v>784</v>
      </c>
      <c r="D1828" s="3" t="s">
        <v>213</v>
      </c>
      <c r="E1828" s="3">
        <v>9</v>
      </c>
      <c r="F1828" s="4">
        <v>14.85</v>
      </c>
      <c r="G1828" s="4">
        <v>1.42</v>
      </c>
      <c r="H1828" s="2" t="str">
        <f t="shared" si="31"/>
        <v>January</v>
      </c>
    </row>
    <row r="1829" spans="1:8" ht="29.25" thickBot="1" x14ac:dyDescent="0.3">
      <c r="A1829" s="3" t="s">
        <v>321</v>
      </c>
      <c r="B1829" s="3" t="s">
        <v>159</v>
      </c>
      <c r="C1829" s="3">
        <v>1008</v>
      </c>
      <c r="D1829" s="3" t="s">
        <v>214</v>
      </c>
      <c r="E1829" s="3">
        <v>34</v>
      </c>
      <c r="F1829" s="4">
        <v>168.3</v>
      </c>
      <c r="G1829" s="4">
        <v>15.98</v>
      </c>
      <c r="H1829" s="2" t="str">
        <f t="shared" si="31"/>
        <v>January</v>
      </c>
    </row>
    <row r="1830" spans="1:8" ht="29.25" thickBot="1" x14ac:dyDescent="0.3">
      <c r="A1830" s="3" t="s">
        <v>321</v>
      </c>
      <c r="B1830" s="3" t="s">
        <v>159</v>
      </c>
      <c r="C1830" s="3">
        <v>1007</v>
      </c>
      <c r="D1830" s="3" t="s">
        <v>215</v>
      </c>
      <c r="E1830" s="3">
        <v>150</v>
      </c>
      <c r="F1830" s="4">
        <v>660</v>
      </c>
      <c r="G1830" s="4">
        <v>62.96</v>
      </c>
      <c r="H1830" s="2" t="str">
        <f t="shared" si="31"/>
        <v>January</v>
      </c>
    </row>
    <row r="1831" spans="1:8" ht="29.25" thickBot="1" x14ac:dyDescent="0.3">
      <c r="A1831" s="3" t="s">
        <v>321</v>
      </c>
      <c r="B1831" s="3" t="s">
        <v>159</v>
      </c>
      <c r="C1831" s="3">
        <v>1006</v>
      </c>
      <c r="D1831" s="3" t="s">
        <v>216</v>
      </c>
      <c r="E1831" s="3">
        <v>63</v>
      </c>
      <c r="F1831" s="4">
        <v>242.55</v>
      </c>
      <c r="G1831" s="4">
        <v>23.28</v>
      </c>
      <c r="H1831" s="2" t="str">
        <f t="shared" si="31"/>
        <v>January</v>
      </c>
    </row>
    <row r="1832" spans="1:8" ht="29.25" thickBot="1" x14ac:dyDescent="0.3">
      <c r="A1832" s="3" t="s">
        <v>321</v>
      </c>
      <c r="B1832" s="3" t="s">
        <v>217</v>
      </c>
      <c r="C1832" s="3">
        <v>10</v>
      </c>
      <c r="D1832" s="3" t="s">
        <v>218</v>
      </c>
      <c r="E1832" s="3">
        <v>69</v>
      </c>
      <c r="F1832" s="4">
        <v>89.01</v>
      </c>
      <c r="G1832" s="4">
        <v>0</v>
      </c>
      <c r="H1832" s="2" t="str">
        <f t="shared" si="31"/>
        <v>January</v>
      </c>
    </row>
    <row r="1833" spans="1:8" ht="29.25" thickBot="1" x14ac:dyDescent="0.3">
      <c r="A1833" s="3" t="s">
        <v>321</v>
      </c>
      <c r="B1833" s="3" t="s">
        <v>660</v>
      </c>
      <c r="C1833" s="3">
        <v>1901</v>
      </c>
      <c r="D1833" s="3" t="s">
        <v>221</v>
      </c>
      <c r="E1833" s="3">
        <v>9</v>
      </c>
      <c r="F1833" s="4">
        <v>25.2</v>
      </c>
      <c r="G1833" s="4">
        <v>2.41</v>
      </c>
      <c r="H1833" s="2" t="str">
        <f t="shared" si="31"/>
        <v>January</v>
      </c>
    </row>
    <row r="1834" spans="1:8" ht="29.25" thickBot="1" x14ac:dyDescent="0.3">
      <c r="A1834" s="3" t="s">
        <v>321</v>
      </c>
      <c r="B1834" s="3" t="s">
        <v>660</v>
      </c>
      <c r="C1834" s="3">
        <v>1903</v>
      </c>
      <c r="D1834" s="3" t="s">
        <v>222</v>
      </c>
      <c r="E1834" s="3">
        <v>109</v>
      </c>
      <c r="F1834" s="4">
        <v>327</v>
      </c>
      <c r="G1834" s="4">
        <v>31.5</v>
      </c>
      <c r="H1834" s="2" t="str">
        <f t="shared" si="31"/>
        <v>January</v>
      </c>
    </row>
    <row r="1835" spans="1:8" ht="29.25" thickBot="1" x14ac:dyDescent="0.3">
      <c r="A1835" s="3" t="s">
        <v>321</v>
      </c>
      <c r="B1835" s="3" t="s">
        <v>660</v>
      </c>
      <c r="C1835" s="3">
        <v>1143</v>
      </c>
      <c r="D1835" s="3" t="s">
        <v>225</v>
      </c>
      <c r="E1835" s="3">
        <v>742</v>
      </c>
      <c r="F1835" s="4">
        <v>5557.58</v>
      </c>
      <c r="G1835" s="4">
        <v>527.01</v>
      </c>
      <c r="H1835" s="2" t="str">
        <f t="shared" si="31"/>
        <v>January</v>
      </c>
    </row>
    <row r="1836" spans="1:8" ht="29.25" thickBot="1" x14ac:dyDescent="0.3">
      <c r="A1836" s="3" t="s">
        <v>321</v>
      </c>
      <c r="B1836" s="3" t="s">
        <v>650</v>
      </c>
      <c r="C1836" s="3">
        <v>1573</v>
      </c>
      <c r="D1836" s="3" t="s">
        <v>532</v>
      </c>
      <c r="E1836" s="3">
        <v>25</v>
      </c>
      <c r="F1836" s="4">
        <v>187.5</v>
      </c>
      <c r="G1836" s="4">
        <v>0</v>
      </c>
      <c r="H1836" s="2" t="str">
        <f t="shared" si="31"/>
        <v>January</v>
      </c>
    </row>
    <row r="1837" spans="1:8" ht="29.25" thickBot="1" x14ac:dyDescent="0.3">
      <c r="A1837" s="3" t="s">
        <v>321</v>
      </c>
      <c r="B1837" s="3" t="s">
        <v>650</v>
      </c>
      <c r="C1837" s="3">
        <v>1547</v>
      </c>
      <c r="D1837" s="3" t="s">
        <v>227</v>
      </c>
      <c r="E1837" s="3">
        <v>55</v>
      </c>
      <c r="F1837" s="4">
        <v>426.25</v>
      </c>
      <c r="G1837" s="4">
        <v>0</v>
      </c>
      <c r="H1837" s="2" t="str">
        <f t="shared" si="31"/>
        <v>January</v>
      </c>
    </row>
    <row r="1838" spans="1:8" ht="29.25" thickBot="1" x14ac:dyDescent="0.3">
      <c r="A1838" s="3" t="s">
        <v>321</v>
      </c>
      <c r="B1838" s="3" t="s">
        <v>650</v>
      </c>
      <c r="C1838" s="3">
        <v>1569</v>
      </c>
      <c r="D1838" s="3" t="s">
        <v>533</v>
      </c>
      <c r="E1838" s="3">
        <v>31</v>
      </c>
      <c r="F1838" s="4">
        <v>186</v>
      </c>
      <c r="G1838" s="4">
        <v>0</v>
      </c>
      <c r="H1838" s="2" t="str">
        <f t="shared" si="31"/>
        <v>January</v>
      </c>
    </row>
    <row r="1839" spans="1:8" ht="29.25" thickBot="1" x14ac:dyDescent="0.3">
      <c r="A1839" s="3" t="s">
        <v>321</v>
      </c>
      <c r="B1839" s="3" t="s">
        <v>650</v>
      </c>
      <c r="C1839" s="3">
        <v>1567</v>
      </c>
      <c r="D1839" s="3" t="s">
        <v>292</v>
      </c>
      <c r="E1839" s="3">
        <v>44</v>
      </c>
      <c r="F1839" s="4">
        <v>242</v>
      </c>
      <c r="G1839" s="4">
        <v>0</v>
      </c>
      <c r="H1839" s="2" t="str">
        <f t="shared" si="31"/>
        <v>January</v>
      </c>
    </row>
    <row r="1840" spans="1:8" ht="29.25" thickBot="1" x14ac:dyDescent="0.3">
      <c r="A1840" s="3" t="s">
        <v>321</v>
      </c>
      <c r="B1840" s="3" t="s">
        <v>650</v>
      </c>
      <c r="C1840" s="3">
        <v>1551</v>
      </c>
      <c r="D1840" s="3" t="s">
        <v>228</v>
      </c>
      <c r="E1840" s="3">
        <v>80</v>
      </c>
      <c r="F1840" s="4">
        <v>620</v>
      </c>
      <c r="G1840" s="4">
        <v>0</v>
      </c>
      <c r="H1840" s="2" t="str">
        <f t="shared" si="31"/>
        <v>January</v>
      </c>
    </row>
    <row r="1841" spans="1:8" ht="29.25" thickBot="1" x14ac:dyDescent="0.3">
      <c r="A1841" s="3" t="s">
        <v>321</v>
      </c>
      <c r="B1841" s="3" t="s">
        <v>650</v>
      </c>
      <c r="C1841" s="3">
        <v>1556</v>
      </c>
      <c r="D1841" s="3" t="s">
        <v>230</v>
      </c>
      <c r="E1841" s="3">
        <v>37</v>
      </c>
      <c r="F1841" s="4">
        <v>203.5</v>
      </c>
      <c r="G1841" s="4">
        <v>0</v>
      </c>
      <c r="H1841" s="2" t="str">
        <f t="shared" si="31"/>
        <v>January</v>
      </c>
    </row>
    <row r="1842" spans="1:8" ht="29.25" thickBot="1" x14ac:dyDescent="0.3">
      <c r="A1842" s="3" t="s">
        <v>321</v>
      </c>
      <c r="B1842" s="3" t="s">
        <v>650</v>
      </c>
      <c r="C1842" s="3">
        <v>1557</v>
      </c>
      <c r="D1842" s="3" t="s">
        <v>231</v>
      </c>
      <c r="E1842" s="3">
        <v>16</v>
      </c>
      <c r="F1842" s="4">
        <v>108</v>
      </c>
      <c r="G1842" s="4">
        <v>0</v>
      </c>
      <c r="H1842" s="2" t="str">
        <f t="shared" si="31"/>
        <v>January</v>
      </c>
    </row>
    <row r="1843" spans="1:8" ht="29.25" thickBot="1" x14ac:dyDescent="0.3">
      <c r="A1843" s="3" t="s">
        <v>321</v>
      </c>
      <c r="B1843" s="3" t="s">
        <v>650</v>
      </c>
      <c r="C1843" s="3">
        <v>1558</v>
      </c>
      <c r="D1843" s="3" t="s">
        <v>232</v>
      </c>
      <c r="E1843" s="3">
        <v>75</v>
      </c>
      <c r="F1843" s="4">
        <v>341.25</v>
      </c>
      <c r="G1843" s="4">
        <v>0</v>
      </c>
      <c r="H1843" s="2" t="str">
        <f t="shared" si="31"/>
        <v>January</v>
      </c>
    </row>
    <row r="1844" spans="1:8" ht="29.25" thickBot="1" x14ac:dyDescent="0.3">
      <c r="A1844" s="3" t="s">
        <v>321</v>
      </c>
      <c r="B1844" s="3" t="s">
        <v>650</v>
      </c>
      <c r="C1844" s="3">
        <v>103001</v>
      </c>
      <c r="D1844" s="3" t="s">
        <v>233</v>
      </c>
      <c r="E1844" s="3">
        <v>28</v>
      </c>
      <c r="F1844" s="4">
        <v>217</v>
      </c>
      <c r="G1844" s="4">
        <v>20.7</v>
      </c>
      <c r="H1844" s="2" t="str">
        <f t="shared" si="31"/>
        <v>January</v>
      </c>
    </row>
    <row r="1845" spans="1:8" ht="29.25" thickBot="1" x14ac:dyDescent="0.3">
      <c r="A1845" s="3" t="s">
        <v>321</v>
      </c>
      <c r="B1845" s="3" t="s">
        <v>650</v>
      </c>
      <c r="C1845" s="3">
        <v>1552</v>
      </c>
      <c r="D1845" s="3" t="s">
        <v>234</v>
      </c>
      <c r="E1845" s="3">
        <v>41</v>
      </c>
      <c r="F1845" s="4">
        <v>276.75</v>
      </c>
      <c r="G1845" s="4">
        <v>0</v>
      </c>
      <c r="H1845" s="2" t="str">
        <f t="shared" si="31"/>
        <v>January</v>
      </c>
    </row>
    <row r="1846" spans="1:8" ht="29.25" thickBot="1" x14ac:dyDescent="0.3">
      <c r="A1846" s="3" t="s">
        <v>321</v>
      </c>
      <c r="B1846" s="3" t="s">
        <v>650</v>
      </c>
      <c r="C1846" s="3">
        <v>1570</v>
      </c>
      <c r="D1846" s="3" t="s">
        <v>235</v>
      </c>
      <c r="E1846" s="3">
        <v>31</v>
      </c>
      <c r="F1846" s="4">
        <v>108.5</v>
      </c>
      <c r="G1846" s="4">
        <v>0</v>
      </c>
      <c r="H1846" s="2" t="str">
        <f t="shared" si="31"/>
        <v>January</v>
      </c>
    </row>
    <row r="1847" spans="1:8" ht="29.25" thickBot="1" x14ac:dyDescent="0.3">
      <c r="A1847" s="3" t="s">
        <v>321</v>
      </c>
      <c r="B1847" s="3" t="s">
        <v>650</v>
      </c>
      <c r="C1847" s="3">
        <v>1563</v>
      </c>
      <c r="D1847" s="3" t="s">
        <v>238</v>
      </c>
      <c r="E1847" s="3">
        <v>37</v>
      </c>
      <c r="F1847" s="4">
        <v>286.75</v>
      </c>
      <c r="G1847" s="4">
        <v>0</v>
      </c>
      <c r="H1847" s="2" t="str">
        <f t="shared" si="31"/>
        <v>January</v>
      </c>
    </row>
    <row r="1848" spans="1:8" ht="29.25" thickBot="1" x14ac:dyDescent="0.3">
      <c r="A1848" s="3" t="s">
        <v>321</v>
      </c>
      <c r="B1848" s="3" t="s">
        <v>650</v>
      </c>
      <c r="C1848" s="3">
        <v>1571</v>
      </c>
      <c r="D1848" s="3" t="s">
        <v>239</v>
      </c>
      <c r="E1848" s="3">
        <v>40</v>
      </c>
      <c r="F1848" s="4">
        <v>198</v>
      </c>
      <c r="G1848" s="4">
        <v>0</v>
      </c>
      <c r="H1848" s="2" t="str">
        <f t="shared" si="31"/>
        <v>January</v>
      </c>
    </row>
    <row r="1849" spans="1:8" ht="29.25" thickBot="1" x14ac:dyDescent="0.3">
      <c r="A1849" s="3" t="s">
        <v>321</v>
      </c>
      <c r="B1849" s="3" t="s">
        <v>650</v>
      </c>
      <c r="C1849" s="3">
        <v>1565</v>
      </c>
      <c r="D1849" s="3" t="s">
        <v>241</v>
      </c>
      <c r="E1849" s="3">
        <v>43</v>
      </c>
      <c r="F1849" s="4">
        <v>195.65</v>
      </c>
      <c r="G1849" s="4">
        <v>0</v>
      </c>
      <c r="H1849" s="2" t="str">
        <f t="shared" si="31"/>
        <v>January</v>
      </c>
    </row>
    <row r="1850" spans="1:8" ht="29.25" thickBot="1" x14ac:dyDescent="0.3">
      <c r="A1850" s="3" t="s">
        <v>321</v>
      </c>
      <c r="B1850" s="3" t="s">
        <v>650</v>
      </c>
      <c r="C1850" s="3">
        <v>1566</v>
      </c>
      <c r="D1850" s="3" t="s">
        <v>243</v>
      </c>
      <c r="E1850" s="3">
        <v>54</v>
      </c>
      <c r="F1850" s="4">
        <v>364.5</v>
      </c>
      <c r="G1850" s="4">
        <v>0</v>
      </c>
      <c r="H1850" s="2" t="str">
        <f t="shared" si="31"/>
        <v>January</v>
      </c>
    </row>
    <row r="1851" spans="1:8" ht="29.25" thickBot="1" x14ac:dyDescent="0.3">
      <c r="A1851" s="3" t="s">
        <v>321</v>
      </c>
      <c r="B1851" s="3" t="s">
        <v>244</v>
      </c>
      <c r="C1851" s="3">
        <v>1447</v>
      </c>
      <c r="D1851" s="3" t="s">
        <v>538</v>
      </c>
      <c r="E1851" s="3">
        <v>1</v>
      </c>
      <c r="F1851" s="4">
        <v>3.99</v>
      </c>
      <c r="G1851" s="4">
        <v>0.38</v>
      </c>
      <c r="H1851" s="2" t="str">
        <f t="shared" si="31"/>
        <v>January</v>
      </c>
    </row>
    <row r="1852" spans="1:8" ht="29.25" thickBot="1" x14ac:dyDescent="0.3">
      <c r="A1852" s="3" t="s">
        <v>321</v>
      </c>
      <c r="B1852" s="3" t="s">
        <v>244</v>
      </c>
      <c r="C1852" s="3">
        <v>1412</v>
      </c>
      <c r="D1852" s="3" t="s">
        <v>246</v>
      </c>
      <c r="E1852" s="3">
        <v>27</v>
      </c>
      <c r="F1852" s="4">
        <v>89.1</v>
      </c>
      <c r="G1852" s="4">
        <v>0</v>
      </c>
      <c r="H1852" s="2" t="str">
        <f t="shared" si="31"/>
        <v>January</v>
      </c>
    </row>
    <row r="1853" spans="1:8" ht="29.25" thickBot="1" x14ac:dyDescent="0.3">
      <c r="A1853" s="3" t="s">
        <v>321</v>
      </c>
      <c r="B1853" s="3" t="s">
        <v>244</v>
      </c>
      <c r="C1853" s="3">
        <v>1428</v>
      </c>
      <c r="D1853" s="3" t="s">
        <v>247</v>
      </c>
      <c r="E1853" s="3">
        <v>107</v>
      </c>
      <c r="F1853" s="4">
        <v>535</v>
      </c>
      <c r="G1853" s="4">
        <v>0</v>
      </c>
      <c r="H1853" s="2" t="str">
        <f t="shared" si="31"/>
        <v>January</v>
      </c>
    </row>
    <row r="1854" spans="1:8" ht="29.25" thickBot="1" x14ac:dyDescent="0.3">
      <c r="A1854" s="3" t="s">
        <v>321</v>
      </c>
      <c r="B1854" s="3" t="s">
        <v>244</v>
      </c>
      <c r="C1854" s="3">
        <v>1451</v>
      </c>
      <c r="D1854" s="3" t="s">
        <v>248</v>
      </c>
      <c r="E1854" s="3">
        <v>59</v>
      </c>
      <c r="F1854" s="4">
        <v>256.64999999999998</v>
      </c>
      <c r="G1854" s="4">
        <v>0</v>
      </c>
      <c r="H1854" s="2" t="str">
        <f t="shared" si="31"/>
        <v>January</v>
      </c>
    </row>
    <row r="1855" spans="1:8" ht="29.25" thickBot="1" x14ac:dyDescent="0.3">
      <c r="A1855" s="3" t="s">
        <v>321</v>
      </c>
      <c r="B1855" s="3" t="s">
        <v>244</v>
      </c>
      <c r="C1855" s="3">
        <v>1450</v>
      </c>
      <c r="D1855" s="3" t="s">
        <v>249</v>
      </c>
      <c r="E1855" s="3">
        <v>164</v>
      </c>
      <c r="F1855" s="4">
        <v>818.36</v>
      </c>
      <c r="G1855" s="4">
        <v>77.22</v>
      </c>
      <c r="H1855" s="2" t="str">
        <f t="shared" si="31"/>
        <v>January</v>
      </c>
    </row>
    <row r="1856" spans="1:8" ht="29.25" thickBot="1" x14ac:dyDescent="0.3">
      <c r="A1856" s="3" t="s">
        <v>321</v>
      </c>
      <c r="B1856" s="3" t="s">
        <v>244</v>
      </c>
      <c r="C1856" s="3">
        <v>1333</v>
      </c>
      <c r="D1856" s="3" t="s">
        <v>250</v>
      </c>
      <c r="E1856" s="3">
        <v>90</v>
      </c>
      <c r="F1856" s="4">
        <v>337.5</v>
      </c>
      <c r="G1856" s="4">
        <v>32.299999999999997</v>
      </c>
      <c r="H1856" s="2" t="str">
        <f t="shared" si="31"/>
        <v>January</v>
      </c>
    </row>
    <row r="1857" spans="1:8" ht="29.25" thickBot="1" x14ac:dyDescent="0.3">
      <c r="A1857" s="3" t="s">
        <v>321</v>
      </c>
      <c r="B1857" s="3" t="s">
        <v>653</v>
      </c>
      <c r="C1857" s="3">
        <v>1701</v>
      </c>
      <c r="D1857" s="3" t="s">
        <v>7</v>
      </c>
      <c r="E1857" s="3">
        <v>228</v>
      </c>
      <c r="F1857" s="4">
        <v>342</v>
      </c>
      <c r="G1857" s="4">
        <v>31.99</v>
      </c>
      <c r="H1857" t="str">
        <f>"February"</f>
        <v>February</v>
      </c>
    </row>
    <row r="1858" spans="1:8" ht="29.25" thickBot="1" x14ac:dyDescent="0.3">
      <c r="A1858" s="3" t="s">
        <v>321</v>
      </c>
      <c r="B1858" s="3" t="s">
        <v>653</v>
      </c>
      <c r="C1858" s="3">
        <v>1710</v>
      </c>
      <c r="D1858" s="3" t="s">
        <v>356</v>
      </c>
      <c r="E1858" s="3">
        <v>73</v>
      </c>
      <c r="F1858" s="4">
        <v>164.25</v>
      </c>
      <c r="G1858" s="4">
        <v>15.5</v>
      </c>
      <c r="H1858" s="2" t="str">
        <f t="shared" ref="H1858:H1921" si="32">"February"</f>
        <v>February</v>
      </c>
    </row>
    <row r="1859" spans="1:8" ht="29.25" thickBot="1" x14ac:dyDescent="0.3">
      <c r="A1859" s="3" t="s">
        <v>321</v>
      </c>
      <c r="B1859" s="3" t="s">
        <v>653</v>
      </c>
      <c r="C1859" s="3">
        <v>2127</v>
      </c>
      <c r="D1859" s="3" t="s">
        <v>15</v>
      </c>
      <c r="E1859" s="3">
        <v>265</v>
      </c>
      <c r="F1859" s="4">
        <v>315.35000000000002</v>
      </c>
      <c r="G1859" s="4">
        <v>29.76</v>
      </c>
      <c r="H1859" s="2" t="str">
        <f t="shared" si="32"/>
        <v>February</v>
      </c>
    </row>
    <row r="1860" spans="1:8" ht="29.25" thickBot="1" x14ac:dyDescent="0.3">
      <c r="A1860" s="3" t="s">
        <v>321</v>
      </c>
      <c r="B1860" s="3" t="s">
        <v>653</v>
      </c>
      <c r="C1860" s="3">
        <v>1712</v>
      </c>
      <c r="D1860" s="3" t="s">
        <v>24</v>
      </c>
      <c r="E1860" s="3">
        <v>328</v>
      </c>
      <c r="F1860" s="4">
        <v>557.6</v>
      </c>
      <c r="G1860" s="4">
        <v>52.65</v>
      </c>
      <c r="H1860" s="2" t="str">
        <f t="shared" si="32"/>
        <v>February</v>
      </c>
    </row>
    <row r="1861" spans="1:8" ht="29.25" thickBot="1" x14ac:dyDescent="0.3">
      <c r="A1861" s="3" t="s">
        <v>321</v>
      </c>
      <c r="B1861" s="3" t="s">
        <v>653</v>
      </c>
      <c r="C1861" s="3">
        <v>1169</v>
      </c>
      <c r="D1861" s="3" t="s">
        <v>358</v>
      </c>
      <c r="E1861" s="3">
        <v>62</v>
      </c>
      <c r="F1861" s="4">
        <v>139.5</v>
      </c>
      <c r="G1861" s="4">
        <v>13.19</v>
      </c>
      <c r="H1861" s="2" t="str">
        <f t="shared" si="32"/>
        <v>February</v>
      </c>
    </row>
    <row r="1862" spans="1:8" ht="29.25" thickBot="1" x14ac:dyDescent="0.3">
      <c r="A1862" s="3" t="s">
        <v>321</v>
      </c>
      <c r="B1862" s="3" t="s">
        <v>654</v>
      </c>
      <c r="C1862" s="3">
        <v>605</v>
      </c>
      <c r="D1862" s="3" t="s">
        <v>25</v>
      </c>
      <c r="E1862" s="3">
        <v>56</v>
      </c>
      <c r="F1862" s="4">
        <v>182</v>
      </c>
      <c r="G1862" s="4">
        <v>17.350000000000001</v>
      </c>
      <c r="H1862" s="2" t="str">
        <f t="shared" si="32"/>
        <v>February</v>
      </c>
    </row>
    <row r="1863" spans="1:8" ht="29.25" thickBot="1" x14ac:dyDescent="0.3">
      <c r="A1863" s="3" t="s">
        <v>321</v>
      </c>
      <c r="B1863" s="3" t="s">
        <v>654</v>
      </c>
      <c r="C1863" s="3">
        <v>904</v>
      </c>
      <c r="D1863" s="3" t="s">
        <v>26</v>
      </c>
      <c r="E1863" s="3">
        <v>76</v>
      </c>
      <c r="F1863" s="4">
        <v>121.6</v>
      </c>
      <c r="G1863" s="4">
        <v>11.41</v>
      </c>
      <c r="H1863" s="2" t="str">
        <f t="shared" si="32"/>
        <v>February</v>
      </c>
    </row>
    <row r="1864" spans="1:8" ht="29.25" thickBot="1" x14ac:dyDescent="0.3">
      <c r="A1864" s="3" t="s">
        <v>321</v>
      </c>
      <c r="B1864" s="3" t="s">
        <v>654</v>
      </c>
      <c r="C1864" s="3">
        <v>9033</v>
      </c>
      <c r="D1864" s="3" t="s">
        <v>652</v>
      </c>
      <c r="E1864" s="3">
        <v>365</v>
      </c>
      <c r="F1864" s="4">
        <v>1460</v>
      </c>
      <c r="G1864" s="4">
        <v>138.69999999999999</v>
      </c>
      <c r="H1864" s="2" t="str">
        <f t="shared" si="32"/>
        <v>February</v>
      </c>
    </row>
    <row r="1865" spans="1:8" ht="29.25" thickBot="1" x14ac:dyDescent="0.3">
      <c r="A1865" s="3" t="s">
        <v>321</v>
      </c>
      <c r="B1865" s="3" t="s">
        <v>654</v>
      </c>
      <c r="C1865" s="3">
        <v>46959</v>
      </c>
      <c r="D1865" s="3" t="s">
        <v>27</v>
      </c>
      <c r="E1865" s="3">
        <v>123</v>
      </c>
      <c r="F1865" s="4">
        <v>196.8</v>
      </c>
      <c r="G1865" s="4">
        <v>18.54</v>
      </c>
      <c r="H1865" s="2" t="str">
        <f t="shared" si="32"/>
        <v>February</v>
      </c>
    </row>
    <row r="1866" spans="1:8" ht="29.25" thickBot="1" x14ac:dyDescent="0.3">
      <c r="A1866" s="3" t="s">
        <v>321</v>
      </c>
      <c r="B1866" s="3" t="s">
        <v>654</v>
      </c>
      <c r="C1866" s="3">
        <v>909</v>
      </c>
      <c r="D1866" s="3" t="s">
        <v>28</v>
      </c>
      <c r="E1866" s="3">
        <v>62</v>
      </c>
      <c r="F1866" s="4">
        <v>99.2</v>
      </c>
      <c r="G1866" s="4">
        <v>9.31</v>
      </c>
      <c r="H1866" s="2" t="str">
        <f t="shared" si="32"/>
        <v>February</v>
      </c>
    </row>
    <row r="1867" spans="1:8" ht="29.25" thickBot="1" x14ac:dyDescent="0.3">
      <c r="A1867" s="3" t="s">
        <v>321</v>
      </c>
      <c r="B1867" s="3" t="s">
        <v>654</v>
      </c>
      <c r="C1867" s="3">
        <v>911</v>
      </c>
      <c r="D1867" s="3" t="s">
        <v>29</v>
      </c>
      <c r="E1867" s="3">
        <v>194</v>
      </c>
      <c r="F1867" s="4">
        <v>310.39999999999998</v>
      </c>
      <c r="G1867" s="4">
        <v>29.16</v>
      </c>
      <c r="H1867" s="2" t="str">
        <f t="shared" si="32"/>
        <v>February</v>
      </c>
    </row>
    <row r="1868" spans="1:8" ht="29.25" thickBot="1" x14ac:dyDescent="0.3">
      <c r="A1868" s="3" t="s">
        <v>321</v>
      </c>
      <c r="B1868" s="3" t="s">
        <v>654</v>
      </c>
      <c r="C1868" s="3">
        <v>6789</v>
      </c>
      <c r="D1868" s="3" t="s">
        <v>30</v>
      </c>
      <c r="E1868" s="3">
        <v>95</v>
      </c>
      <c r="F1868" s="4">
        <v>152</v>
      </c>
      <c r="G1868" s="4">
        <v>14.29</v>
      </c>
      <c r="H1868" s="2" t="str">
        <f t="shared" si="32"/>
        <v>February</v>
      </c>
    </row>
    <row r="1869" spans="1:8" ht="29.25" thickBot="1" x14ac:dyDescent="0.3">
      <c r="A1869" s="3" t="s">
        <v>321</v>
      </c>
      <c r="B1869" s="3" t="s">
        <v>654</v>
      </c>
      <c r="C1869" s="3">
        <v>913</v>
      </c>
      <c r="D1869" s="3" t="s">
        <v>258</v>
      </c>
      <c r="E1869" s="3">
        <v>27</v>
      </c>
      <c r="F1869" s="4">
        <v>43.2</v>
      </c>
      <c r="G1869" s="4">
        <v>0</v>
      </c>
      <c r="H1869" s="2" t="str">
        <f t="shared" si="32"/>
        <v>February</v>
      </c>
    </row>
    <row r="1870" spans="1:8" ht="29.25" thickBot="1" x14ac:dyDescent="0.3">
      <c r="A1870" s="3" t="s">
        <v>321</v>
      </c>
      <c r="B1870" s="3" t="s">
        <v>654</v>
      </c>
      <c r="C1870" s="3">
        <v>4987</v>
      </c>
      <c r="D1870" s="3" t="s">
        <v>31</v>
      </c>
      <c r="E1870" s="3">
        <v>121</v>
      </c>
      <c r="F1870" s="4">
        <v>193.6</v>
      </c>
      <c r="G1870" s="4">
        <v>18.149999999999999</v>
      </c>
      <c r="H1870" s="2" t="str">
        <f t="shared" si="32"/>
        <v>February</v>
      </c>
    </row>
    <row r="1871" spans="1:8" ht="29.25" thickBot="1" x14ac:dyDescent="0.3">
      <c r="A1871" s="3" t="s">
        <v>321</v>
      </c>
      <c r="B1871" s="3" t="s">
        <v>654</v>
      </c>
      <c r="C1871" s="3">
        <v>898</v>
      </c>
      <c r="D1871" s="3" t="s">
        <v>32</v>
      </c>
      <c r="E1871" s="3">
        <v>14</v>
      </c>
      <c r="F1871" s="4">
        <v>4.9000000000000004</v>
      </c>
      <c r="G1871" s="4">
        <v>0</v>
      </c>
      <c r="H1871" s="2" t="str">
        <f t="shared" si="32"/>
        <v>February</v>
      </c>
    </row>
    <row r="1872" spans="1:8" ht="29.25" thickBot="1" x14ac:dyDescent="0.3">
      <c r="A1872" s="3" t="s">
        <v>321</v>
      </c>
      <c r="B1872" s="3" t="s">
        <v>654</v>
      </c>
      <c r="C1872" s="3">
        <v>770</v>
      </c>
      <c r="D1872" s="3" t="s">
        <v>33</v>
      </c>
      <c r="E1872" s="3">
        <v>34</v>
      </c>
      <c r="F1872" s="4">
        <v>25.5</v>
      </c>
      <c r="G1872" s="4">
        <v>2.38</v>
      </c>
      <c r="H1872" s="2" t="str">
        <f t="shared" si="32"/>
        <v>February</v>
      </c>
    </row>
    <row r="1873" spans="1:8" ht="29.25" thickBot="1" x14ac:dyDescent="0.3">
      <c r="A1873" s="3" t="s">
        <v>321</v>
      </c>
      <c r="B1873" s="3" t="s">
        <v>654</v>
      </c>
      <c r="C1873" s="3">
        <v>953</v>
      </c>
      <c r="D1873" s="3" t="s">
        <v>34</v>
      </c>
      <c r="E1873" s="3">
        <v>76</v>
      </c>
      <c r="F1873" s="4">
        <v>121.6</v>
      </c>
      <c r="G1873" s="4">
        <v>11.42</v>
      </c>
      <c r="H1873" s="2" t="str">
        <f t="shared" si="32"/>
        <v>February</v>
      </c>
    </row>
    <row r="1874" spans="1:8" ht="29.25" thickBot="1" x14ac:dyDescent="0.3">
      <c r="A1874" s="3" t="s">
        <v>321</v>
      </c>
      <c r="B1874" s="3" t="s">
        <v>654</v>
      </c>
      <c r="C1874" s="3">
        <v>914</v>
      </c>
      <c r="D1874" s="3" t="s">
        <v>35</v>
      </c>
      <c r="E1874" s="3">
        <v>81</v>
      </c>
      <c r="F1874" s="4">
        <v>222.75</v>
      </c>
      <c r="G1874" s="4">
        <v>21.08</v>
      </c>
      <c r="H1874" s="2" t="str">
        <f t="shared" si="32"/>
        <v>February</v>
      </c>
    </row>
    <row r="1875" spans="1:8" ht="29.25" thickBot="1" x14ac:dyDescent="0.3">
      <c r="A1875" s="3" t="s">
        <v>321</v>
      </c>
      <c r="B1875" s="3" t="s">
        <v>654</v>
      </c>
      <c r="C1875" s="3">
        <v>35324</v>
      </c>
      <c r="D1875" s="3" t="s">
        <v>36</v>
      </c>
      <c r="E1875" s="3">
        <v>55</v>
      </c>
      <c r="F1875" s="4">
        <v>151.25</v>
      </c>
      <c r="G1875" s="4">
        <v>14.3</v>
      </c>
      <c r="H1875" s="2" t="str">
        <f t="shared" si="32"/>
        <v>February</v>
      </c>
    </row>
    <row r="1876" spans="1:8" ht="29.25" thickBot="1" x14ac:dyDescent="0.3">
      <c r="A1876" s="3" t="s">
        <v>321</v>
      </c>
      <c r="B1876" s="3" t="s">
        <v>654</v>
      </c>
      <c r="C1876" s="3">
        <v>29930</v>
      </c>
      <c r="D1876" s="3" t="s">
        <v>37</v>
      </c>
      <c r="E1876" s="3">
        <v>28</v>
      </c>
      <c r="F1876" s="4">
        <v>51.8</v>
      </c>
      <c r="G1876" s="4">
        <v>5.01</v>
      </c>
      <c r="H1876" s="2" t="str">
        <f t="shared" si="32"/>
        <v>February</v>
      </c>
    </row>
    <row r="1877" spans="1:8" ht="29.25" thickBot="1" x14ac:dyDescent="0.3">
      <c r="A1877" s="3" t="s">
        <v>321</v>
      </c>
      <c r="B1877" s="3" t="s">
        <v>654</v>
      </c>
      <c r="C1877" s="3">
        <v>934</v>
      </c>
      <c r="D1877" s="3" t="s">
        <v>38</v>
      </c>
      <c r="E1877" s="3">
        <v>24</v>
      </c>
      <c r="F1877" s="4">
        <v>44.4</v>
      </c>
      <c r="G1877" s="4">
        <v>4.3099999999999996</v>
      </c>
      <c r="H1877" s="2" t="str">
        <f t="shared" si="32"/>
        <v>February</v>
      </c>
    </row>
    <row r="1878" spans="1:8" ht="29.25" thickBot="1" x14ac:dyDescent="0.3">
      <c r="A1878" s="3" t="s">
        <v>321</v>
      </c>
      <c r="B1878" s="3" t="s">
        <v>654</v>
      </c>
      <c r="C1878" s="3">
        <v>1030002</v>
      </c>
      <c r="D1878" s="3" t="s">
        <v>39</v>
      </c>
      <c r="E1878" s="3">
        <v>44</v>
      </c>
      <c r="F1878" s="4">
        <v>81.400000000000006</v>
      </c>
      <c r="G1878" s="4">
        <v>7.9</v>
      </c>
      <c r="H1878" s="2" t="str">
        <f t="shared" si="32"/>
        <v>February</v>
      </c>
    </row>
    <row r="1879" spans="1:8" ht="29.25" thickBot="1" x14ac:dyDescent="0.3">
      <c r="A1879" s="3" t="s">
        <v>321</v>
      </c>
      <c r="B1879" s="3" t="s">
        <v>654</v>
      </c>
      <c r="C1879" s="3">
        <v>965</v>
      </c>
      <c r="D1879" s="3" t="s">
        <v>42</v>
      </c>
      <c r="E1879" s="3">
        <v>103</v>
      </c>
      <c r="F1879" s="4">
        <v>190.55</v>
      </c>
      <c r="G1879" s="4">
        <v>18.53</v>
      </c>
      <c r="H1879" s="2" t="str">
        <f t="shared" si="32"/>
        <v>February</v>
      </c>
    </row>
    <row r="1880" spans="1:8" ht="29.25" thickBot="1" x14ac:dyDescent="0.3">
      <c r="A1880" s="3" t="s">
        <v>321</v>
      </c>
      <c r="B1880" s="3" t="s">
        <v>654</v>
      </c>
      <c r="C1880" s="3">
        <v>1211</v>
      </c>
      <c r="D1880" s="3" t="s">
        <v>43</v>
      </c>
      <c r="E1880" s="3">
        <v>32</v>
      </c>
      <c r="F1880" s="4">
        <v>67.2</v>
      </c>
      <c r="G1880" s="4">
        <v>6.39</v>
      </c>
      <c r="H1880" s="2" t="str">
        <f t="shared" si="32"/>
        <v>February</v>
      </c>
    </row>
    <row r="1881" spans="1:8" ht="29.25" thickBot="1" x14ac:dyDescent="0.3">
      <c r="A1881" s="3" t="s">
        <v>321</v>
      </c>
      <c r="B1881" s="3" t="s">
        <v>654</v>
      </c>
      <c r="C1881" s="3">
        <v>1022</v>
      </c>
      <c r="D1881" s="3" t="s">
        <v>44</v>
      </c>
      <c r="E1881" s="3">
        <v>40</v>
      </c>
      <c r="F1881" s="4">
        <v>100</v>
      </c>
      <c r="G1881" s="4">
        <v>9.59</v>
      </c>
      <c r="H1881" s="2" t="str">
        <f t="shared" si="32"/>
        <v>February</v>
      </c>
    </row>
    <row r="1882" spans="1:8" ht="29.25" thickBot="1" x14ac:dyDescent="0.3">
      <c r="A1882" s="3" t="s">
        <v>321</v>
      </c>
      <c r="B1882" s="3" t="s">
        <v>654</v>
      </c>
      <c r="C1882" s="3">
        <v>1023</v>
      </c>
      <c r="D1882" s="3" t="s">
        <v>45</v>
      </c>
      <c r="E1882" s="3">
        <v>42</v>
      </c>
      <c r="F1882" s="4">
        <v>121.8</v>
      </c>
      <c r="G1882" s="4">
        <v>11.72</v>
      </c>
      <c r="H1882" s="2" t="str">
        <f t="shared" si="32"/>
        <v>February</v>
      </c>
    </row>
    <row r="1883" spans="1:8" ht="29.25" thickBot="1" x14ac:dyDescent="0.3">
      <c r="A1883" s="3" t="s">
        <v>321</v>
      </c>
      <c r="B1883" s="3" t="s">
        <v>654</v>
      </c>
      <c r="C1883" s="3">
        <v>956</v>
      </c>
      <c r="D1883" s="3" t="s">
        <v>46</v>
      </c>
      <c r="E1883" s="3">
        <v>48</v>
      </c>
      <c r="F1883" s="4">
        <v>132</v>
      </c>
      <c r="G1883" s="4">
        <v>12.48</v>
      </c>
      <c r="H1883" s="2" t="str">
        <f t="shared" si="32"/>
        <v>February</v>
      </c>
    </row>
    <row r="1884" spans="1:8" ht="29.25" thickBot="1" x14ac:dyDescent="0.3">
      <c r="A1884" s="3" t="s">
        <v>321</v>
      </c>
      <c r="B1884" s="3" t="s">
        <v>654</v>
      </c>
      <c r="C1884" s="3">
        <v>44624</v>
      </c>
      <c r="D1884" s="3" t="s">
        <v>277</v>
      </c>
      <c r="E1884" s="3">
        <v>28</v>
      </c>
      <c r="F1884" s="4">
        <v>84</v>
      </c>
      <c r="G1884" s="4">
        <v>0</v>
      </c>
      <c r="H1884" s="2" t="str">
        <f t="shared" si="32"/>
        <v>February</v>
      </c>
    </row>
    <row r="1885" spans="1:8" ht="29.25" thickBot="1" x14ac:dyDescent="0.3">
      <c r="A1885" s="3" t="s">
        <v>321</v>
      </c>
      <c r="B1885" s="3" t="s">
        <v>654</v>
      </c>
      <c r="C1885" s="3">
        <v>58365</v>
      </c>
      <c r="D1885" s="3" t="s">
        <v>296</v>
      </c>
      <c r="E1885" s="3">
        <v>32</v>
      </c>
      <c r="F1885" s="4">
        <v>96</v>
      </c>
      <c r="G1885" s="4">
        <v>0</v>
      </c>
      <c r="H1885" s="2" t="str">
        <f t="shared" si="32"/>
        <v>February</v>
      </c>
    </row>
    <row r="1886" spans="1:8" ht="29.25" thickBot="1" x14ac:dyDescent="0.3">
      <c r="A1886" s="3" t="s">
        <v>321</v>
      </c>
      <c r="B1886" s="3" t="s">
        <v>654</v>
      </c>
      <c r="C1886" s="3">
        <v>78464</v>
      </c>
      <c r="D1886" s="3" t="s">
        <v>299</v>
      </c>
      <c r="E1886" s="3">
        <v>31</v>
      </c>
      <c r="F1886" s="4">
        <v>93</v>
      </c>
      <c r="G1886" s="4">
        <v>0</v>
      </c>
      <c r="H1886" s="2" t="str">
        <f t="shared" si="32"/>
        <v>February</v>
      </c>
    </row>
    <row r="1887" spans="1:8" ht="29.25" thickBot="1" x14ac:dyDescent="0.3">
      <c r="A1887" s="3" t="s">
        <v>321</v>
      </c>
      <c r="B1887" s="3" t="s">
        <v>654</v>
      </c>
      <c r="C1887" s="3">
        <v>39405</v>
      </c>
      <c r="D1887" s="3" t="s">
        <v>278</v>
      </c>
      <c r="E1887" s="3">
        <v>24</v>
      </c>
      <c r="F1887" s="4">
        <v>72</v>
      </c>
      <c r="G1887" s="4">
        <v>0</v>
      </c>
      <c r="H1887" s="2" t="str">
        <f t="shared" si="32"/>
        <v>February</v>
      </c>
    </row>
    <row r="1888" spans="1:8" ht="29.25" thickBot="1" x14ac:dyDescent="0.3">
      <c r="A1888" s="3" t="s">
        <v>321</v>
      </c>
      <c r="B1888" s="3" t="s">
        <v>654</v>
      </c>
      <c r="C1888" s="3">
        <v>58698</v>
      </c>
      <c r="D1888" s="3" t="s">
        <v>279</v>
      </c>
      <c r="E1888" s="3">
        <v>72</v>
      </c>
      <c r="F1888" s="4">
        <v>216</v>
      </c>
      <c r="G1888" s="4">
        <v>0</v>
      </c>
      <c r="H1888" s="2" t="str">
        <f t="shared" si="32"/>
        <v>February</v>
      </c>
    </row>
    <row r="1889" spans="1:8" ht="29.25" thickBot="1" x14ac:dyDescent="0.3">
      <c r="A1889" s="3" t="s">
        <v>321</v>
      </c>
      <c r="B1889" s="3" t="s">
        <v>654</v>
      </c>
      <c r="C1889" s="3">
        <v>160</v>
      </c>
      <c r="D1889" s="3" t="s">
        <v>280</v>
      </c>
      <c r="E1889" s="3">
        <v>25</v>
      </c>
      <c r="F1889" s="4">
        <v>75</v>
      </c>
      <c r="G1889" s="4">
        <v>0</v>
      </c>
      <c r="H1889" s="2" t="str">
        <f t="shared" si="32"/>
        <v>February</v>
      </c>
    </row>
    <row r="1890" spans="1:8" ht="29.25" thickBot="1" x14ac:dyDescent="0.3">
      <c r="A1890" s="3" t="s">
        <v>321</v>
      </c>
      <c r="B1890" s="3" t="s">
        <v>654</v>
      </c>
      <c r="C1890" s="3">
        <v>48274</v>
      </c>
      <c r="D1890" s="3" t="s">
        <v>301</v>
      </c>
      <c r="E1890" s="3">
        <v>2</v>
      </c>
      <c r="F1890" s="4">
        <v>6</v>
      </c>
      <c r="G1890" s="4">
        <v>0</v>
      </c>
      <c r="H1890" s="2" t="str">
        <f t="shared" si="32"/>
        <v>February</v>
      </c>
    </row>
    <row r="1891" spans="1:8" ht="29.25" thickBot="1" x14ac:dyDescent="0.3">
      <c r="A1891" s="3" t="s">
        <v>321</v>
      </c>
      <c r="B1891" s="3" t="s">
        <v>654</v>
      </c>
      <c r="C1891" s="3">
        <v>35844</v>
      </c>
      <c r="D1891" s="3" t="s">
        <v>281</v>
      </c>
      <c r="E1891" s="3">
        <v>97</v>
      </c>
      <c r="F1891" s="4">
        <v>291</v>
      </c>
      <c r="G1891" s="4">
        <v>0</v>
      </c>
      <c r="H1891" s="2" t="str">
        <f t="shared" si="32"/>
        <v>February</v>
      </c>
    </row>
    <row r="1892" spans="1:8" ht="29.25" thickBot="1" x14ac:dyDescent="0.3">
      <c r="A1892" s="3" t="s">
        <v>321</v>
      </c>
      <c r="B1892" s="3" t="s">
        <v>654</v>
      </c>
      <c r="C1892" s="3">
        <v>63554</v>
      </c>
      <c r="D1892" s="3" t="s">
        <v>302</v>
      </c>
      <c r="E1892" s="3">
        <v>13</v>
      </c>
      <c r="F1892" s="4">
        <v>39</v>
      </c>
      <c r="G1892" s="4">
        <v>0</v>
      </c>
      <c r="H1892" s="2" t="str">
        <f t="shared" si="32"/>
        <v>February</v>
      </c>
    </row>
    <row r="1893" spans="1:8" ht="29.25" thickBot="1" x14ac:dyDescent="0.3">
      <c r="A1893" s="3" t="s">
        <v>321</v>
      </c>
      <c r="B1893" s="3" t="s">
        <v>654</v>
      </c>
      <c r="C1893" s="3">
        <v>47785</v>
      </c>
      <c r="D1893" s="3" t="s">
        <v>282</v>
      </c>
      <c r="E1893" s="3">
        <v>40</v>
      </c>
      <c r="F1893" s="4">
        <v>120</v>
      </c>
      <c r="G1893" s="4">
        <v>0</v>
      </c>
      <c r="H1893" s="2" t="str">
        <f t="shared" si="32"/>
        <v>February</v>
      </c>
    </row>
    <row r="1894" spans="1:8" ht="43.5" thickBot="1" x14ac:dyDescent="0.3">
      <c r="A1894" s="3" t="s">
        <v>321</v>
      </c>
      <c r="B1894" s="3" t="s">
        <v>654</v>
      </c>
      <c r="C1894" s="3">
        <v>98568</v>
      </c>
      <c r="D1894" s="3" t="s">
        <v>283</v>
      </c>
      <c r="E1894" s="3">
        <v>15</v>
      </c>
      <c r="F1894" s="4">
        <v>45</v>
      </c>
      <c r="G1894" s="4">
        <v>0</v>
      </c>
      <c r="H1894" s="2" t="str">
        <f t="shared" si="32"/>
        <v>February</v>
      </c>
    </row>
    <row r="1895" spans="1:8" ht="29.25" thickBot="1" x14ac:dyDescent="0.3">
      <c r="A1895" s="3" t="s">
        <v>321</v>
      </c>
      <c r="B1895" s="3" t="s">
        <v>654</v>
      </c>
      <c r="C1895" s="3">
        <v>34554</v>
      </c>
      <c r="D1895" s="3" t="s">
        <v>284</v>
      </c>
      <c r="E1895" s="3">
        <v>46</v>
      </c>
      <c r="F1895" s="4">
        <v>138</v>
      </c>
      <c r="G1895" s="4">
        <v>0</v>
      </c>
      <c r="H1895" s="2" t="str">
        <f t="shared" si="32"/>
        <v>February</v>
      </c>
    </row>
    <row r="1896" spans="1:8" ht="29.25" thickBot="1" x14ac:dyDescent="0.3">
      <c r="A1896" s="3" t="s">
        <v>321</v>
      </c>
      <c r="B1896" s="3" t="s">
        <v>654</v>
      </c>
      <c r="C1896" s="3">
        <v>95049</v>
      </c>
      <c r="D1896" s="3" t="s">
        <v>303</v>
      </c>
      <c r="E1896" s="3">
        <v>11</v>
      </c>
      <c r="F1896" s="4">
        <v>33</v>
      </c>
      <c r="G1896" s="4">
        <v>0</v>
      </c>
      <c r="H1896" s="2" t="str">
        <f t="shared" si="32"/>
        <v>February</v>
      </c>
    </row>
    <row r="1897" spans="1:8" ht="29.25" thickBot="1" x14ac:dyDescent="0.3">
      <c r="A1897" s="3" t="s">
        <v>321</v>
      </c>
      <c r="B1897" s="3" t="s">
        <v>654</v>
      </c>
      <c r="C1897" s="3">
        <v>47775</v>
      </c>
      <c r="D1897" s="3" t="s">
        <v>285</v>
      </c>
      <c r="E1897" s="3">
        <v>8</v>
      </c>
      <c r="F1897" s="4">
        <v>24</v>
      </c>
      <c r="G1897" s="4">
        <v>0</v>
      </c>
      <c r="H1897" s="2" t="str">
        <f t="shared" si="32"/>
        <v>February</v>
      </c>
    </row>
    <row r="1898" spans="1:8" ht="43.5" thickBot="1" x14ac:dyDescent="0.3">
      <c r="A1898" s="3" t="s">
        <v>321</v>
      </c>
      <c r="B1898" s="3" t="s">
        <v>654</v>
      </c>
      <c r="C1898" s="3">
        <v>57668</v>
      </c>
      <c r="D1898" s="3" t="s">
        <v>304</v>
      </c>
      <c r="E1898" s="3">
        <v>23</v>
      </c>
      <c r="F1898" s="4">
        <v>69</v>
      </c>
      <c r="G1898" s="4">
        <v>0</v>
      </c>
      <c r="H1898" s="2" t="str">
        <f t="shared" si="32"/>
        <v>February</v>
      </c>
    </row>
    <row r="1899" spans="1:8" ht="29.25" thickBot="1" x14ac:dyDescent="0.3">
      <c r="A1899" s="3" t="s">
        <v>321</v>
      </c>
      <c r="B1899" s="3" t="s">
        <v>654</v>
      </c>
      <c r="C1899" s="3">
        <v>5681</v>
      </c>
      <c r="D1899" s="3" t="s">
        <v>383</v>
      </c>
      <c r="E1899" s="3">
        <v>75</v>
      </c>
      <c r="F1899" s="4">
        <v>74.25</v>
      </c>
      <c r="G1899" s="4">
        <v>6.8</v>
      </c>
      <c r="H1899" s="2" t="str">
        <f t="shared" si="32"/>
        <v>February</v>
      </c>
    </row>
    <row r="1900" spans="1:8" ht="29.25" thickBot="1" x14ac:dyDescent="0.3">
      <c r="A1900" s="3" t="s">
        <v>321</v>
      </c>
      <c r="B1900" s="3" t="s">
        <v>654</v>
      </c>
      <c r="C1900" s="3">
        <v>1029</v>
      </c>
      <c r="D1900" s="3" t="s">
        <v>65</v>
      </c>
      <c r="E1900" s="3">
        <v>24</v>
      </c>
      <c r="F1900" s="4">
        <v>23.76</v>
      </c>
      <c r="G1900" s="4">
        <v>2.2000000000000002</v>
      </c>
      <c r="H1900" s="2" t="str">
        <f t="shared" si="32"/>
        <v>February</v>
      </c>
    </row>
    <row r="1901" spans="1:8" ht="29.25" thickBot="1" x14ac:dyDescent="0.3">
      <c r="A1901" s="3" t="s">
        <v>321</v>
      </c>
      <c r="B1901" s="3" t="s">
        <v>654</v>
      </c>
      <c r="C1901" s="3">
        <v>162</v>
      </c>
      <c r="D1901" s="3" t="s">
        <v>66</v>
      </c>
      <c r="E1901" s="3">
        <v>98</v>
      </c>
      <c r="F1901" s="4">
        <v>97.02</v>
      </c>
      <c r="G1901" s="4">
        <v>8.91</v>
      </c>
      <c r="H1901" s="2" t="str">
        <f t="shared" si="32"/>
        <v>February</v>
      </c>
    </row>
    <row r="1902" spans="1:8" ht="29.25" thickBot="1" x14ac:dyDescent="0.3">
      <c r="A1902" s="3" t="s">
        <v>321</v>
      </c>
      <c r="B1902" s="3" t="s">
        <v>654</v>
      </c>
      <c r="C1902" s="3">
        <v>5680</v>
      </c>
      <c r="D1902" s="3" t="s">
        <v>67</v>
      </c>
      <c r="E1902" s="3">
        <v>108</v>
      </c>
      <c r="F1902" s="4">
        <v>106.92</v>
      </c>
      <c r="G1902" s="4">
        <v>9.82</v>
      </c>
      <c r="H1902" s="2" t="str">
        <f t="shared" si="32"/>
        <v>February</v>
      </c>
    </row>
    <row r="1903" spans="1:8" ht="29.25" thickBot="1" x14ac:dyDescent="0.3">
      <c r="A1903" s="3" t="s">
        <v>321</v>
      </c>
      <c r="B1903" s="3" t="s">
        <v>654</v>
      </c>
      <c r="C1903" s="3">
        <v>1228</v>
      </c>
      <c r="D1903" s="3" t="s">
        <v>68</v>
      </c>
      <c r="E1903" s="3">
        <v>99</v>
      </c>
      <c r="F1903" s="4">
        <v>272.25</v>
      </c>
      <c r="G1903" s="4">
        <v>25.76</v>
      </c>
      <c r="H1903" s="2" t="str">
        <f t="shared" si="32"/>
        <v>February</v>
      </c>
    </row>
    <row r="1904" spans="1:8" ht="29.25" thickBot="1" x14ac:dyDescent="0.3">
      <c r="A1904" s="3" t="s">
        <v>321</v>
      </c>
      <c r="B1904" s="3" t="s">
        <v>654</v>
      </c>
      <c r="C1904" s="3">
        <v>962</v>
      </c>
      <c r="D1904" s="3" t="s">
        <v>387</v>
      </c>
      <c r="E1904" s="3">
        <v>37</v>
      </c>
      <c r="F1904" s="4">
        <v>55.13</v>
      </c>
      <c r="G1904" s="4">
        <v>0</v>
      </c>
      <c r="H1904" s="2" t="str">
        <f t="shared" si="32"/>
        <v>February</v>
      </c>
    </row>
    <row r="1905" spans="1:8" ht="29.25" thickBot="1" x14ac:dyDescent="0.3">
      <c r="A1905" s="3" t="s">
        <v>321</v>
      </c>
      <c r="B1905" s="3" t="s">
        <v>654</v>
      </c>
      <c r="C1905" s="3">
        <v>6521</v>
      </c>
      <c r="D1905" s="3" t="s">
        <v>70</v>
      </c>
      <c r="E1905" s="3">
        <v>43</v>
      </c>
      <c r="F1905" s="4">
        <v>79.55</v>
      </c>
      <c r="G1905" s="4">
        <v>7.69</v>
      </c>
      <c r="H1905" s="2" t="str">
        <f t="shared" si="32"/>
        <v>February</v>
      </c>
    </row>
    <row r="1906" spans="1:8" ht="29.25" thickBot="1" x14ac:dyDescent="0.3">
      <c r="A1906" s="3" t="s">
        <v>321</v>
      </c>
      <c r="B1906" s="3" t="s">
        <v>654</v>
      </c>
      <c r="C1906" s="3">
        <v>964</v>
      </c>
      <c r="D1906" s="3" t="s">
        <v>72</v>
      </c>
      <c r="E1906" s="3">
        <v>50</v>
      </c>
      <c r="F1906" s="4">
        <v>99.5</v>
      </c>
      <c r="G1906" s="4">
        <v>9.5</v>
      </c>
      <c r="H1906" s="2" t="str">
        <f t="shared" si="32"/>
        <v>February</v>
      </c>
    </row>
    <row r="1907" spans="1:8" ht="29.25" thickBot="1" x14ac:dyDescent="0.3">
      <c r="A1907" s="3" t="s">
        <v>321</v>
      </c>
      <c r="B1907" s="3" t="s">
        <v>654</v>
      </c>
      <c r="C1907" s="3">
        <v>6361</v>
      </c>
      <c r="D1907" s="3" t="s">
        <v>73</v>
      </c>
      <c r="E1907" s="3">
        <v>26</v>
      </c>
      <c r="F1907" s="4">
        <v>51.74</v>
      </c>
      <c r="G1907" s="4">
        <v>4.93</v>
      </c>
      <c r="H1907" s="2" t="str">
        <f t="shared" si="32"/>
        <v>February</v>
      </c>
    </row>
    <row r="1908" spans="1:8" ht="29.25" thickBot="1" x14ac:dyDescent="0.3">
      <c r="A1908" s="3" t="s">
        <v>321</v>
      </c>
      <c r="B1908" s="3" t="s">
        <v>654</v>
      </c>
      <c r="C1908" s="3">
        <v>28394</v>
      </c>
      <c r="D1908" s="3" t="s">
        <v>74</v>
      </c>
      <c r="E1908" s="3">
        <v>390</v>
      </c>
      <c r="F1908" s="4">
        <v>643.5</v>
      </c>
      <c r="G1908" s="4">
        <v>0</v>
      </c>
      <c r="H1908" s="2" t="str">
        <f t="shared" si="32"/>
        <v>February</v>
      </c>
    </row>
    <row r="1909" spans="1:8" ht="29.25" thickBot="1" x14ac:dyDescent="0.3">
      <c r="A1909" s="3" t="s">
        <v>321</v>
      </c>
      <c r="B1909" s="3" t="s">
        <v>654</v>
      </c>
      <c r="C1909" s="3">
        <v>5556</v>
      </c>
      <c r="D1909" s="3" t="s">
        <v>75</v>
      </c>
      <c r="E1909" s="3">
        <v>20</v>
      </c>
      <c r="F1909" s="4">
        <v>90</v>
      </c>
      <c r="G1909" s="4">
        <v>8.6</v>
      </c>
      <c r="H1909" s="2" t="str">
        <f t="shared" si="32"/>
        <v>February</v>
      </c>
    </row>
    <row r="1910" spans="1:8" ht="29.25" thickBot="1" x14ac:dyDescent="0.3">
      <c r="A1910" s="3" t="s">
        <v>321</v>
      </c>
      <c r="B1910" s="3" t="s">
        <v>654</v>
      </c>
      <c r="C1910" s="3">
        <v>5555</v>
      </c>
      <c r="D1910" s="3" t="s">
        <v>76</v>
      </c>
      <c r="E1910" s="3">
        <v>54</v>
      </c>
      <c r="F1910" s="4">
        <v>216</v>
      </c>
      <c r="G1910" s="4">
        <v>20.52</v>
      </c>
      <c r="H1910" s="2" t="str">
        <f t="shared" si="32"/>
        <v>February</v>
      </c>
    </row>
    <row r="1911" spans="1:8" ht="29.25" thickBot="1" x14ac:dyDescent="0.3">
      <c r="A1911" s="3" t="s">
        <v>321</v>
      </c>
      <c r="B1911" s="3" t="s">
        <v>654</v>
      </c>
      <c r="C1911" s="3">
        <v>927</v>
      </c>
      <c r="D1911" s="3" t="s">
        <v>77</v>
      </c>
      <c r="E1911" s="3">
        <v>79</v>
      </c>
      <c r="F1911" s="4">
        <v>126.4</v>
      </c>
      <c r="G1911" s="4">
        <v>11.87</v>
      </c>
      <c r="H1911" s="2" t="str">
        <f t="shared" si="32"/>
        <v>February</v>
      </c>
    </row>
    <row r="1912" spans="1:8" ht="29.25" thickBot="1" x14ac:dyDescent="0.3">
      <c r="A1912" s="3" t="s">
        <v>321</v>
      </c>
      <c r="B1912" s="3" t="s">
        <v>654</v>
      </c>
      <c r="C1912" s="3">
        <v>1120</v>
      </c>
      <c r="D1912" s="3" t="s">
        <v>322</v>
      </c>
      <c r="E1912" s="3">
        <v>35</v>
      </c>
      <c r="F1912" s="4">
        <v>64.75</v>
      </c>
      <c r="G1912" s="4">
        <v>6.3</v>
      </c>
      <c r="H1912" s="2" t="str">
        <f t="shared" si="32"/>
        <v>February</v>
      </c>
    </row>
    <row r="1913" spans="1:8" ht="29.25" thickBot="1" x14ac:dyDescent="0.3">
      <c r="A1913" s="3" t="s">
        <v>321</v>
      </c>
      <c r="B1913" s="3" t="s">
        <v>654</v>
      </c>
      <c r="C1913" s="3">
        <v>36323</v>
      </c>
      <c r="D1913" s="3" t="s">
        <v>287</v>
      </c>
      <c r="E1913" s="3">
        <v>41</v>
      </c>
      <c r="F1913" s="4">
        <v>75.849999999999994</v>
      </c>
      <c r="G1913" s="4">
        <v>7.36</v>
      </c>
      <c r="H1913" s="2" t="str">
        <f t="shared" si="32"/>
        <v>February</v>
      </c>
    </row>
    <row r="1914" spans="1:8" ht="29.25" thickBot="1" x14ac:dyDescent="0.3">
      <c r="A1914" s="3" t="s">
        <v>321</v>
      </c>
      <c r="B1914" s="3" t="s">
        <v>654</v>
      </c>
      <c r="C1914" s="3">
        <v>920</v>
      </c>
      <c r="D1914" s="3" t="s">
        <v>80</v>
      </c>
      <c r="E1914" s="3">
        <v>53</v>
      </c>
      <c r="F1914" s="4">
        <v>98.05</v>
      </c>
      <c r="G1914" s="4">
        <v>9.52</v>
      </c>
      <c r="H1914" s="2" t="str">
        <f t="shared" si="32"/>
        <v>February</v>
      </c>
    </row>
    <row r="1915" spans="1:8" ht="29.25" thickBot="1" x14ac:dyDescent="0.3">
      <c r="A1915" s="3" t="s">
        <v>321</v>
      </c>
      <c r="B1915" s="3" t="s">
        <v>654</v>
      </c>
      <c r="C1915" s="3">
        <v>1118</v>
      </c>
      <c r="D1915" s="3" t="s">
        <v>324</v>
      </c>
      <c r="E1915" s="3">
        <v>95</v>
      </c>
      <c r="F1915" s="4">
        <v>175.75</v>
      </c>
      <c r="G1915" s="4">
        <v>17.07</v>
      </c>
      <c r="H1915" s="2" t="str">
        <f t="shared" si="32"/>
        <v>February</v>
      </c>
    </row>
    <row r="1916" spans="1:8" ht="29.25" thickBot="1" x14ac:dyDescent="0.3">
      <c r="A1916" s="3" t="s">
        <v>321</v>
      </c>
      <c r="B1916" s="3" t="s">
        <v>654</v>
      </c>
      <c r="C1916" s="3">
        <v>921</v>
      </c>
      <c r="D1916" s="3" t="s">
        <v>81</v>
      </c>
      <c r="E1916" s="3">
        <v>70</v>
      </c>
      <c r="F1916" s="4">
        <v>129.5</v>
      </c>
      <c r="G1916" s="4">
        <v>12.59</v>
      </c>
      <c r="H1916" s="2" t="str">
        <f t="shared" si="32"/>
        <v>February</v>
      </c>
    </row>
    <row r="1917" spans="1:8" ht="29.25" thickBot="1" x14ac:dyDescent="0.3">
      <c r="A1917" s="3" t="s">
        <v>321</v>
      </c>
      <c r="B1917" s="3" t="s">
        <v>655</v>
      </c>
      <c r="C1917" s="3">
        <v>54685</v>
      </c>
      <c r="D1917" s="3" t="s">
        <v>82</v>
      </c>
      <c r="E1917" s="3">
        <v>126</v>
      </c>
      <c r="F1917" s="4">
        <v>176.4</v>
      </c>
      <c r="G1917" s="4">
        <v>0</v>
      </c>
      <c r="H1917" s="2" t="str">
        <f t="shared" si="32"/>
        <v>February</v>
      </c>
    </row>
    <row r="1918" spans="1:8" ht="29.25" thickBot="1" x14ac:dyDescent="0.3">
      <c r="A1918" s="3" t="s">
        <v>321</v>
      </c>
      <c r="B1918" s="3" t="s">
        <v>655</v>
      </c>
      <c r="C1918" s="3">
        <v>25423</v>
      </c>
      <c r="D1918" s="3" t="s">
        <v>83</v>
      </c>
      <c r="E1918" s="3">
        <v>27</v>
      </c>
      <c r="F1918" s="4">
        <v>37.799999999999997</v>
      </c>
      <c r="G1918" s="4">
        <v>0</v>
      </c>
      <c r="H1918" s="2" t="str">
        <f t="shared" si="32"/>
        <v>February</v>
      </c>
    </row>
    <row r="1919" spans="1:8" ht="29.25" thickBot="1" x14ac:dyDescent="0.3">
      <c r="A1919" s="3" t="s">
        <v>321</v>
      </c>
      <c r="B1919" s="3" t="s">
        <v>655</v>
      </c>
      <c r="C1919" s="3">
        <v>95589</v>
      </c>
      <c r="D1919" s="3" t="s">
        <v>84</v>
      </c>
      <c r="E1919" s="3">
        <v>82</v>
      </c>
      <c r="F1919" s="4">
        <v>114.8</v>
      </c>
      <c r="G1919" s="4">
        <v>0</v>
      </c>
      <c r="H1919" s="2" t="str">
        <f t="shared" si="32"/>
        <v>February</v>
      </c>
    </row>
    <row r="1920" spans="1:8" ht="29.25" thickBot="1" x14ac:dyDescent="0.3">
      <c r="A1920" s="3" t="s">
        <v>321</v>
      </c>
      <c r="B1920" s="3" t="s">
        <v>655</v>
      </c>
      <c r="C1920" s="3">
        <v>467</v>
      </c>
      <c r="D1920" s="3" t="s">
        <v>85</v>
      </c>
      <c r="E1920" s="3">
        <v>20</v>
      </c>
      <c r="F1920" s="4">
        <v>22</v>
      </c>
      <c r="G1920" s="4">
        <v>0</v>
      </c>
      <c r="H1920" s="2" t="str">
        <f t="shared" si="32"/>
        <v>February</v>
      </c>
    </row>
    <row r="1921" spans="1:8" ht="43.5" thickBot="1" x14ac:dyDescent="0.3">
      <c r="A1921" s="3" t="s">
        <v>321</v>
      </c>
      <c r="B1921" s="3" t="s">
        <v>655</v>
      </c>
      <c r="C1921" s="3">
        <v>477</v>
      </c>
      <c r="D1921" s="3" t="s">
        <v>86</v>
      </c>
      <c r="E1921" s="3">
        <v>86</v>
      </c>
      <c r="F1921" s="4">
        <v>94.6</v>
      </c>
      <c r="G1921" s="4">
        <v>0</v>
      </c>
      <c r="H1921" s="2" t="str">
        <f t="shared" si="32"/>
        <v>February</v>
      </c>
    </row>
    <row r="1922" spans="1:8" ht="29.25" thickBot="1" x14ac:dyDescent="0.3">
      <c r="A1922" s="3" t="s">
        <v>321</v>
      </c>
      <c r="B1922" s="3" t="s">
        <v>655</v>
      </c>
      <c r="C1922" s="3">
        <v>25896</v>
      </c>
      <c r="D1922" s="3" t="s">
        <v>405</v>
      </c>
      <c r="E1922" s="3">
        <v>28</v>
      </c>
      <c r="F1922" s="4">
        <v>30.8</v>
      </c>
      <c r="G1922" s="4">
        <v>0</v>
      </c>
      <c r="H1922" s="2" t="str">
        <f t="shared" ref="H1922:H1985" si="33">"February"</f>
        <v>February</v>
      </c>
    </row>
    <row r="1923" spans="1:8" ht="29.25" thickBot="1" x14ac:dyDescent="0.3">
      <c r="A1923" s="3" t="s">
        <v>321</v>
      </c>
      <c r="B1923" s="3" t="s">
        <v>655</v>
      </c>
      <c r="C1923" s="3">
        <v>1223</v>
      </c>
      <c r="D1923" s="3" t="s">
        <v>305</v>
      </c>
      <c r="E1923" s="3">
        <v>176</v>
      </c>
      <c r="F1923" s="4">
        <v>193.6</v>
      </c>
      <c r="G1923" s="4">
        <v>0</v>
      </c>
      <c r="H1923" s="2" t="str">
        <f t="shared" si="33"/>
        <v>February</v>
      </c>
    </row>
    <row r="1924" spans="1:8" ht="29.25" thickBot="1" x14ac:dyDescent="0.3">
      <c r="A1924" s="3" t="s">
        <v>321</v>
      </c>
      <c r="B1924" s="3" t="s">
        <v>655</v>
      </c>
      <c r="C1924" s="3">
        <v>26542</v>
      </c>
      <c r="D1924" s="3" t="s">
        <v>87</v>
      </c>
      <c r="E1924" s="3">
        <v>51</v>
      </c>
      <c r="F1924" s="4">
        <v>56.1</v>
      </c>
      <c r="G1924" s="4">
        <v>0</v>
      </c>
      <c r="H1924" s="2" t="str">
        <f t="shared" si="33"/>
        <v>February</v>
      </c>
    </row>
    <row r="1925" spans="1:8" ht="29.25" thickBot="1" x14ac:dyDescent="0.3">
      <c r="A1925" s="3" t="s">
        <v>321</v>
      </c>
      <c r="B1925" s="3" t="s">
        <v>655</v>
      </c>
      <c r="C1925" s="3">
        <v>1189</v>
      </c>
      <c r="D1925" s="3" t="s">
        <v>91</v>
      </c>
      <c r="E1925" s="3">
        <v>112</v>
      </c>
      <c r="F1925" s="4">
        <v>123.2</v>
      </c>
      <c r="G1925" s="4">
        <v>0</v>
      </c>
      <c r="H1925" s="2" t="str">
        <f t="shared" si="33"/>
        <v>February</v>
      </c>
    </row>
    <row r="1926" spans="1:8" ht="29.25" thickBot="1" x14ac:dyDescent="0.3">
      <c r="A1926" s="3" t="s">
        <v>321</v>
      </c>
      <c r="B1926" s="3" t="s">
        <v>655</v>
      </c>
      <c r="C1926" s="3">
        <v>4864</v>
      </c>
      <c r="D1926" s="3" t="s">
        <v>288</v>
      </c>
      <c r="E1926" s="3">
        <v>81</v>
      </c>
      <c r="F1926" s="4">
        <v>89.1</v>
      </c>
      <c r="G1926" s="4">
        <v>0</v>
      </c>
      <c r="H1926" s="2" t="str">
        <f t="shared" si="33"/>
        <v>February</v>
      </c>
    </row>
    <row r="1927" spans="1:8" ht="29.25" thickBot="1" x14ac:dyDescent="0.3">
      <c r="A1927" s="3" t="s">
        <v>321</v>
      </c>
      <c r="B1927" s="3" t="s">
        <v>655</v>
      </c>
      <c r="C1927" s="3">
        <v>426</v>
      </c>
      <c r="D1927" s="3" t="s">
        <v>311</v>
      </c>
      <c r="E1927" s="3">
        <v>91</v>
      </c>
      <c r="F1927" s="4">
        <v>100.1</v>
      </c>
      <c r="G1927" s="4">
        <v>0</v>
      </c>
      <c r="H1927" s="2" t="str">
        <f t="shared" si="33"/>
        <v>February</v>
      </c>
    </row>
    <row r="1928" spans="1:8" ht="43.5" thickBot="1" x14ac:dyDescent="0.3">
      <c r="A1928" s="3" t="s">
        <v>321</v>
      </c>
      <c r="B1928" s="3" t="s">
        <v>655</v>
      </c>
      <c r="C1928" s="3">
        <v>430</v>
      </c>
      <c r="D1928" s="3" t="s">
        <v>92</v>
      </c>
      <c r="E1928" s="3">
        <v>50</v>
      </c>
      <c r="F1928" s="4">
        <v>55</v>
      </c>
      <c r="G1928" s="4">
        <v>0</v>
      </c>
      <c r="H1928" s="2" t="str">
        <f t="shared" si="33"/>
        <v>February</v>
      </c>
    </row>
    <row r="1929" spans="1:8" ht="29.25" thickBot="1" x14ac:dyDescent="0.3">
      <c r="A1929" s="3" t="s">
        <v>321</v>
      </c>
      <c r="B1929" s="3" t="s">
        <v>655</v>
      </c>
      <c r="C1929" s="3">
        <v>7515</v>
      </c>
      <c r="D1929" s="3" t="s">
        <v>93</v>
      </c>
      <c r="E1929" s="3">
        <v>20</v>
      </c>
      <c r="F1929" s="4">
        <v>22</v>
      </c>
      <c r="G1929" s="4">
        <v>0</v>
      </c>
      <c r="H1929" s="2" t="str">
        <f t="shared" si="33"/>
        <v>February</v>
      </c>
    </row>
    <row r="1930" spans="1:8" ht="29.25" thickBot="1" x14ac:dyDescent="0.3">
      <c r="A1930" s="3" t="s">
        <v>321</v>
      </c>
      <c r="B1930" s="3" t="s">
        <v>655</v>
      </c>
      <c r="C1930" s="3">
        <v>483</v>
      </c>
      <c r="D1930" s="3" t="s">
        <v>94</v>
      </c>
      <c r="E1930" s="3">
        <v>43</v>
      </c>
      <c r="F1930" s="4">
        <v>47.3</v>
      </c>
      <c r="G1930" s="4">
        <v>0</v>
      </c>
      <c r="H1930" s="2" t="str">
        <f t="shared" si="33"/>
        <v>February</v>
      </c>
    </row>
    <row r="1931" spans="1:8" ht="29.25" thickBot="1" x14ac:dyDescent="0.3">
      <c r="A1931" s="3" t="s">
        <v>321</v>
      </c>
      <c r="B1931" s="3" t="s">
        <v>655</v>
      </c>
      <c r="C1931" s="3">
        <v>1131</v>
      </c>
      <c r="D1931" s="3" t="s">
        <v>422</v>
      </c>
      <c r="E1931" s="3">
        <v>20</v>
      </c>
      <c r="F1931" s="4">
        <v>35</v>
      </c>
      <c r="G1931" s="4">
        <v>0</v>
      </c>
      <c r="H1931" s="2" t="str">
        <f t="shared" si="33"/>
        <v>February</v>
      </c>
    </row>
    <row r="1932" spans="1:8" ht="29.25" thickBot="1" x14ac:dyDescent="0.3">
      <c r="A1932" s="3" t="s">
        <v>321</v>
      </c>
      <c r="B1932" s="3" t="s">
        <v>655</v>
      </c>
      <c r="C1932" s="3">
        <v>427</v>
      </c>
      <c r="D1932" s="3" t="s">
        <v>95</v>
      </c>
      <c r="E1932" s="3">
        <v>96</v>
      </c>
      <c r="F1932" s="4">
        <v>105.6</v>
      </c>
      <c r="G1932" s="4">
        <v>0</v>
      </c>
      <c r="H1932" s="2" t="str">
        <f t="shared" si="33"/>
        <v>February</v>
      </c>
    </row>
    <row r="1933" spans="1:8" ht="29.25" thickBot="1" x14ac:dyDescent="0.3">
      <c r="A1933" s="3" t="s">
        <v>321</v>
      </c>
      <c r="B1933" s="3" t="s">
        <v>655</v>
      </c>
      <c r="C1933" s="3">
        <v>419</v>
      </c>
      <c r="D1933" s="3" t="s">
        <v>96</v>
      </c>
      <c r="E1933" s="3">
        <v>83</v>
      </c>
      <c r="F1933" s="4">
        <v>91.3</v>
      </c>
      <c r="G1933" s="4">
        <v>0</v>
      </c>
      <c r="H1933" s="2" t="str">
        <f t="shared" si="33"/>
        <v>February</v>
      </c>
    </row>
    <row r="1934" spans="1:8" ht="29.25" thickBot="1" x14ac:dyDescent="0.3">
      <c r="A1934" s="3" t="s">
        <v>321</v>
      </c>
      <c r="B1934" s="3" t="s">
        <v>655</v>
      </c>
      <c r="C1934" s="3">
        <v>417</v>
      </c>
      <c r="D1934" s="3" t="s">
        <v>97</v>
      </c>
      <c r="E1934" s="3">
        <v>102</v>
      </c>
      <c r="F1934" s="4">
        <v>112.2</v>
      </c>
      <c r="G1934" s="4">
        <v>0</v>
      </c>
      <c r="H1934" s="2" t="str">
        <f t="shared" si="33"/>
        <v>February</v>
      </c>
    </row>
    <row r="1935" spans="1:8" ht="29.25" thickBot="1" x14ac:dyDescent="0.3">
      <c r="A1935" s="3" t="s">
        <v>321</v>
      </c>
      <c r="B1935" s="3" t="s">
        <v>655</v>
      </c>
      <c r="C1935" s="3">
        <v>9876</v>
      </c>
      <c r="D1935" s="3" t="s">
        <v>98</v>
      </c>
      <c r="E1935" s="3">
        <v>92</v>
      </c>
      <c r="F1935" s="4">
        <v>101.2</v>
      </c>
      <c r="G1935" s="4">
        <v>0</v>
      </c>
      <c r="H1935" s="2" t="str">
        <f t="shared" si="33"/>
        <v>February</v>
      </c>
    </row>
    <row r="1936" spans="1:8" ht="29.25" thickBot="1" x14ac:dyDescent="0.3">
      <c r="A1936" s="3" t="s">
        <v>321</v>
      </c>
      <c r="B1936" s="3" t="s">
        <v>655</v>
      </c>
      <c r="C1936" s="3">
        <v>72323</v>
      </c>
      <c r="D1936" s="3" t="s">
        <v>440</v>
      </c>
      <c r="E1936" s="3">
        <v>72</v>
      </c>
      <c r="F1936" s="4">
        <v>79.2</v>
      </c>
      <c r="G1936" s="4">
        <v>0</v>
      </c>
      <c r="H1936" s="2" t="str">
        <f t="shared" si="33"/>
        <v>February</v>
      </c>
    </row>
    <row r="1937" spans="1:8" ht="29.25" thickBot="1" x14ac:dyDescent="0.3">
      <c r="A1937" s="3" t="s">
        <v>321</v>
      </c>
      <c r="B1937" s="3" t="s">
        <v>655</v>
      </c>
      <c r="C1937" s="3">
        <v>429</v>
      </c>
      <c r="D1937" s="3" t="s">
        <v>99</v>
      </c>
      <c r="E1937" s="3">
        <v>133</v>
      </c>
      <c r="F1937" s="4">
        <v>146.30000000000001</v>
      </c>
      <c r="G1937" s="4">
        <v>0</v>
      </c>
      <c r="H1937" s="2" t="str">
        <f t="shared" si="33"/>
        <v>February</v>
      </c>
    </row>
    <row r="1938" spans="1:8" ht="29.25" thickBot="1" x14ac:dyDescent="0.3">
      <c r="A1938" s="3" t="s">
        <v>321</v>
      </c>
      <c r="B1938" s="3" t="s">
        <v>100</v>
      </c>
      <c r="C1938" s="3">
        <v>655</v>
      </c>
      <c r="D1938" s="3" t="s">
        <v>101</v>
      </c>
      <c r="E1938" s="3">
        <v>29</v>
      </c>
      <c r="F1938" s="4">
        <v>29</v>
      </c>
      <c r="G1938" s="4">
        <v>0</v>
      </c>
      <c r="H1938" s="2" t="str">
        <f t="shared" si="33"/>
        <v>February</v>
      </c>
    </row>
    <row r="1939" spans="1:8" ht="29.25" thickBot="1" x14ac:dyDescent="0.3">
      <c r="A1939" s="3" t="s">
        <v>321</v>
      </c>
      <c r="B1939" s="3" t="s">
        <v>100</v>
      </c>
      <c r="C1939" s="3">
        <v>165</v>
      </c>
      <c r="D1939" s="3" t="s">
        <v>445</v>
      </c>
      <c r="E1939" s="3">
        <v>4</v>
      </c>
      <c r="F1939" s="4">
        <v>7.96</v>
      </c>
      <c r="G1939" s="4">
        <v>0</v>
      </c>
      <c r="H1939" s="2" t="str">
        <f t="shared" si="33"/>
        <v>February</v>
      </c>
    </row>
    <row r="1940" spans="1:8" ht="29.25" thickBot="1" x14ac:dyDescent="0.3">
      <c r="A1940" s="3" t="s">
        <v>321</v>
      </c>
      <c r="B1940" s="3" t="s">
        <v>100</v>
      </c>
      <c r="C1940" s="3">
        <v>654</v>
      </c>
      <c r="D1940" s="3" t="s">
        <v>104</v>
      </c>
      <c r="E1940" s="3">
        <v>35</v>
      </c>
      <c r="F1940" s="4">
        <v>35</v>
      </c>
      <c r="G1940" s="4">
        <v>0</v>
      </c>
      <c r="H1940" s="2" t="str">
        <f t="shared" si="33"/>
        <v>February</v>
      </c>
    </row>
    <row r="1941" spans="1:8" ht="29.25" thickBot="1" x14ac:dyDescent="0.3">
      <c r="A1941" s="3" t="s">
        <v>321</v>
      </c>
      <c r="B1941" s="3" t="s">
        <v>100</v>
      </c>
      <c r="C1941" s="3">
        <v>651</v>
      </c>
      <c r="D1941" s="3" t="s">
        <v>105</v>
      </c>
      <c r="E1941" s="3">
        <v>12</v>
      </c>
      <c r="F1941" s="4">
        <v>1.2</v>
      </c>
      <c r="G1941" s="4">
        <v>0</v>
      </c>
      <c r="H1941" s="2" t="str">
        <f t="shared" si="33"/>
        <v>February</v>
      </c>
    </row>
    <row r="1942" spans="1:8" ht="29.25" thickBot="1" x14ac:dyDescent="0.3">
      <c r="A1942" s="3" t="s">
        <v>321</v>
      </c>
      <c r="B1942" s="3" t="s">
        <v>100</v>
      </c>
      <c r="C1942" s="3">
        <v>652</v>
      </c>
      <c r="D1942" s="3" t="s">
        <v>106</v>
      </c>
      <c r="E1942" s="3">
        <v>198</v>
      </c>
      <c r="F1942" s="4">
        <v>99</v>
      </c>
      <c r="G1942" s="4">
        <v>0</v>
      </c>
      <c r="H1942" s="2" t="str">
        <f t="shared" si="33"/>
        <v>February</v>
      </c>
    </row>
    <row r="1943" spans="1:8" ht="29.25" thickBot="1" x14ac:dyDescent="0.3">
      <c r="A1943" s="3" t="s">
        <v>321</v>
      </c>
      <c r="B1943" s="3" t="s">
        <v>100</v>
      </c>
      <c r="C1943" s="3">
        <v>154</v>
      </c>
      <c r="D1943" s="3" t="s">
        <v>446</v>
      </c>
      <c r="E1943" s="3">
        <v>7</v>
      </c>
      <c r="F1943" s="4">
        <v>13.23</v>
      </c>
      <c r="G1943" s="4">
        <v>0</v>
      </c>
      <c r="H1943" s="2" t="str">
        <f t="shared" si="33"/>
        <v>February</v>
      </c>
    </row>
    <row r="1944" spans="1:8" ht="29.25" thickBot="1" x14ac:dyDescent="0.3">
      <c r="A1944" s="3" t="s">
        <v>321</v>
      </c>
      <c r="B1944" s="3" t="s">
        <v>100</v>
      </c>
      <c r="C1944" s="3">
        <v>1908</v>
      </c>
      <c r="D1944" s="3" t="s">
        <v>107</v>
      </c>
      <c r="E1944" s="3">
        <v>56</v>
      </c>
      <c r="F1944" s="4">
        <v>89.6</v>
      </c>
      <c r="G1944" s="4">
        <v>0</v>
      </c>
      <c r="H1944" s="2" t="str">
        <f t="shared" si="33"/>
        <v>February</v>
      </c>
    </row>
    <row r="1945" spans="1:8" ht="29.25" thickBot="1" x14ac:dyDescent="0.3">
      <c r="A1945" s="3" t="s">
        <v>321</v>
      </c>
      <c r="B1945" s="3" t="s">
        <v>100</v>
      </c>
      <c r="C1945" s="3">
        <v>4225</v>
      </c>
      <c r="D1945" s="3" t="s">
        <v>108</v>
      </c>
      <c r="E1945" s="3">
        <v>260</v>
      </c>
      <c r="F1945" s="4">
        <v>117</v>
      </c>
      <c r="G1945" s="4">
        <v>0</v>
      </c>
      <c r="H1945" s="2" t="str">
        <f t="shared" si="33"/>
        <v>February</v>
      </c>
    </row>
    <row r="1946" spans="1:8" ht="29.25" thickBot="1" x14ac:dyDescent="0.3">
      <c r="A1946" s="3" t="s">
        <v>321</v>
      </c>
      <c r="B1946" s="3" t="s">
        <v>100</v>
      </c>
      <c r="C1946" s="3">
        <v>660</v>
      </c>
      <c r="D1946" s="3" t="s">
        <v>109</v>
      </c>
      <c r="E1946" s="3">
        <v>124</v>
      </c>
      <c r="F1946" s="4">
        <v>434</v>
      </c>
      <c r="G1946" s="4">
        <v>0</v>
      </c>
      <c r="H1946" s="2" t="str">
        <f t="shared" si="33"/>
        <v>February</v>
      </c>
    </row>
    <row r="1947" spans="1:8" ht="29.25" thickBot="1" x14ac:dyDescent="0.3">
      <c r="A1947" s="3" t="s">
        <v>321</v>
      </c>
      <c r="B1947" s="3" t="s">
        <v>100</v>
      </c>
      <c r="C1947" s="3">
        <v>48758</v>
      </c>
      <c r="D1947" s="3" t="s">
        <v>110</v>
      </c>
      <c r="E1947" s="3">
        <v>30</v>
      </c>
      <c r="F1947" s="4">
        <v>45</v>
      </c>
      <c r="G1947" s="4">
        <v>0</v>
      </c>
      <c r="H1947" s="2" t="str">
        <f t="shared" si="33"/>
        <v>February</v>
      </c>
    </row>
    <row r="1948" spans="1:8" ht="29.25" thickBot="1" x14ac:dyDescent="0.3">
      <c r="A1948" s="3" t="s">
        <v>321</v>
      </c>
      <c r="B1948" s="3" t="s">
        <v>659</v>
      </c>
      <c r="C1948" s="3">
        <v>1.25</v>
      </c>
      <c r="D1948" s="3" t="s">
        <v>111</v>
      </c>
      <c r="E1948" s="3">
        <v>42</v>
      </c>
      <c r="F1948" s="4">
        <v>52.5</v>
      </c>
      <c r="G1948" s="4">
        <v>0</v>
      </c>
      <c r="H1948" s="2" t="str">
        <f t="shared" si="33"/>
        <v>February</v>
      </c>
    </row>
    <row r="1949" spans="1:8" ht="29.25" thickBot="1" x14ac:dyDescent="0.3">
      <c r="A1949" s="3" t="s">
        <v>321</v>
      </c>
      <c r="B1949" s="3" t="s">
        <v>659</v>
      </c>
      <c r="C1949" s="3">
        <v>147</v>
      </c>
      <c r="D1949" s="3" t="s">
        <v>112</v>
      </c>
      <c r="E1949" s="3">
        <v>54</v>
      </c>
      <c r="F1949" s="4">
        <v>67.5</v>
      </c>
      <c r="G1949" s="4">
        <v>0</v>
      </c>
      <c r="H1949" s="2" t="str">
        <f t="shared" si="33"/>
        <v>February</v>
      </c>
    </row>
    <row r="1950" spans="1:8" ht="29.25" thickBot="1" x14ac:dyDescent="0.3">
      <c r="A1950" s="3" t="s">
        <v>321</v>
      </c>
      <c r="B1950" s="3" t="s">
        <v>659</v>
      </c>
      <c r="C1950" s="3">
        <v>144</v>
      </c>
      <c r="D1950" s="3" t="s">
        <v>113</v>
      </c>
      <c r="E1950" s="3">
        <v>39</v>
      </c>
      <c r="F1950" s="4">
        <v>48.75</v>
      </c>
      <c r="G1950" s="4">
        <v>0</v>
      </c>
      <c r="H1950" s="2" t="str">
        <f t="shared" si="33"/>
        <v>February</v>
      </c>
    </row>
    <row r="1951" spans="1:8" ht="29.25" thickBot="1" x14ac:dyDescent="0.3">
      <c r="A1951" s="3" t="s">
        <v>321</v>
      </c>
      <c r="B1951" s="3" t="s">
        <v>659</v>
      </c>
      <c r="C1951" s="3">
        <v>146</v>
      </c>
      <c r="D1951" s="3" t="s">
        <v>114</v>
      </c>
      <c r="E1951" s="3">
        <v>39</v>
      </c>
      <c r="F1951" s="4">
        <v>48.75</v>
      </c>
      <c r="G1951" s="4">
        <v>0</v>
      </c>
      <c r="H1951" s="2" t="str">
        <f t="shared" si="33"/>
        <v>February</v>
      </c>
    </row>
    <row r="1952" spans="1:8" ht="29.25" thickBot="1" x14ac:dyDescent="0.3">
      <c r="A1952" s="3" t="s">
        <v>321</v>
      </c>
      <c r="B1952" s="3" t="s">
        <v>659</v>
      </c>
      <c r="C1952" s="3">
        <v>145</v>
      </c>
      <c r="D1952" s="3" t="s">
        <v>115</v>
      </c>
      <c r="E1952" s="3">
        <v>49</v>
      </c>
      <c r="F1952" s="4">
        <v>61.25</v>
      </c>
      <c r="G1952" s="4">
        <v>0</v>
      </c>
      <c r="H1952" s="2" t="str">
        <f t="shared" si="33"/>
        <v>February</v>
      </c>
    </row>
    <row r="1953" spans="1:8" ht="29.25" thickBot="1" x14ac:dyDescent="0.3">
      <c r="A1953" s="3" t="s">
        <v>321</v>
      </c>
      <c r="B1953" s="3" t="s">
        <v>659</v>
      </c>
      <c r="C1953" s="3">
        <v>1187</v>
      </c>
      <c r="D1953" s="3" t="s">
        <v>116</v>
      </c>
      <c r="E1953" s="3">
        <v>49</v>
      </c>
      <c r="F1953" s="4">
        <v>107.8</v>
      </c>
      <c r="G1953" s="4">
        <v>10.29</v>
      </c>
      <c r="H1953" s="2" t="str">
        <f t="shared" si="33"/>
        <v>February</v>
      </c>
    </row>
    <row r="1954" spans="1:8" ht="43.5" thickBot="1" x14ac:dyDescent="0.3">
      <c r="A1954" s="3" t="s">
        <v>321</v>
      </c>
      <c r="B1954" s="3" t="s">
        <v>659</v>
      </c>
      <c r="C1954" s="3">
        <v>133</v>
      </c>
      <c r="D1954" s="3" t="s">
        <v>117</v>
      </c>
      <c r="E1954" s="3">
        <v>24</v>
      </c>
      <c r="F1954" s="4">
        <v>42</v>
      </c>
      <c r="G1954" s="4">
        <v>0</v>
      </c>
      <c r="H1954" s="2" t="str">
        <f t="shared" si="33"/>
        <v>February</v>
      </c>
    </row>
    <row r="1955" spans="1:8" ht="43.5" thickBot="1" x14ac:dyDescent="0.3">
      <c r="A1955" s="3" t="s">
        <v>321</v>
      </c>
      <c r="B1955" s="3" t="s">
        <v>659</v>
      </c>
      <c r="C1955" s="3">
        <v>404</v>
      </c>
      <c r="D1955" s="3" t="s">
        <v>118</v>
      </c>
      <c r="E1955" s="3">
        <v>35</v>
      </c>
      <c r="F1955" s="4">
        <v>61.25</v>
      </c>
      <c r="G1955" s="4">
        <v>0</v>
      </c>
      <c r="H1955" s="2" t="str">
        <f t="shared" si="33"/>
        <v>February</v>
      </c>
    </row>
    <row r="1956" spans="1:8" ht="29.25" thickBot="1" x14ac:dyDescent="0.3">
      <c r="A1956" s="3" t="s">
        <v>321</v>
      </c>
      <c r="B1956" s="3" t="s">
        <v>659</v>
      </c>
      <c r="C1956" s="3">
        <v>118</v>
      </c>
      <c r="D1956" s="3" t="s">
        <v>119</v>
      </c>
      <c r="E1956" s="3">
        <v>45</v>
      </c>
      <c r="F1956" s="4">
        <v>78.75</v>
      </c>
      <c r="G1956" s="4">
        <v>0</v>
      </c>
      <c r="H1956" s="2" t="str">
        <f t="shared" si="33"/>
        <v>February</v>
      </c>
    </row>
    <row r="1957" spans="1:8" ht="43.5" thickBot="1" x14ac:dyDescent="0.3">
      <c r="A1957" s="3" t="s">
        <v>321</v>
      </c>
      <c r="B1957" s="3" t="s">
        <v>659</v>
      </c>
      <c r="C1957" s="3">
        <v>2635</v>
      </c>
      <c r="D1957" s="3" t="s">
        <v>253</v>
      </c>
      <c r="E1957" s="3">
        <v>17</v>
      </c>
      <c r="F1957" s="4">
        <v>29.75</v>
      </c>
      <c r="G1957" s="4">
        <v>0</v>
      </c>
      <c r="H1957" s="2" t="str">
        <f t="shared" si="33"/>
        <v>February</v>
      </c>
    </row>
    <row r="1958" spans="1:8" ht="29.25" thickBot="1" x14ac:dyDescent="0.3">
      <c r="A1958" s="3" t="s">
        <v>321</v>
      </c>
      <c r="B1958" s="3" t="s">
        <v>659</v>
      </c>
      <c r="C1958" s="3">
        <v>4560</v>
      </c>
      <c r="D1958" s="3" t="s">
        <v>120</v>
      </c>
      <c r="E1958" s="3">
        <v>30</v>
      </c>
      <c r="F1958" s="4">
        <v>52.5</v>
      </c>
      <c r="G1958" s="4">
        <v>0</v>
      </c>
      <c r="H1958" s="2" t="str">
        <f t="shared" si="33"/>
        <v>February</v>
      </c>
    </row>
    <row r="1959" spans="1:8" ht="29.25" thickBot="1" x14ac:dyDescent="0.3">
      <c r="A1959" s="3" t="s">
        <v>321</v>
      </c>
      <c r="B1959" s="3" t="s">
        <v>659</v>
      </c>
      <c r="C1959" s="3">
        <v>4895</v>
      </c>
      <c r="D1959" s="3" t="s">
        <v>121</v>
      </c>
      <c r="E1959" s="3">
        <v>35</v>
      </c>
      <c r="F1959" s="4">
        <v>61.25</v>
      </c>
      <c r="G1959" s="4">
        <v>0</v>
      </c>
      <c r="H1959" s="2" t="str">
        <f t="shared" si="33"/>
        <v>February</v>
      </c>
    </row>
    <row r="1960" spans="1:8" ht="29.25" thickBot="1" x14ac:dyDescent="0.3">
      <c r="A1960" s="3" t="s">
        <v>321</v>
      </c>
      <c r="B1960" s="3" t="s">
        <v>659</v>
      </c>
      <c r="C1960" s="3">
        <v>3789</v>
      </c>
      <c r="D1960" s="3" t="s">
        <v>122</v>
      </c>
      <c r="E1960" s="3">
        <v>37</v>
      </c>
      <c r="F1960" s="4">
        <v>81.03</v>
      </c>
      <c r="G1960" s="4">
        <v>0</v>
      </c>
      <c r="H1960" s="2" t="str">
        <f t="shared" si="33"/>
        <v>February</v>
      </c>
    </row>
    <row r="1961" spans="1:8" ht="29.25" thickBot="1" x14ac:dyDescent="0.3">
      <c r="A1961" s="3" t="s">
        <v>321</v>
      </c>
      <c r="B1961" s="3" t="s">
        <v>659</v>
      </c>
      <c r="C1961" s="3">
        <v>7776</v>
      </c>
      <c r="D1961" s="3" t="s">
        <v>123</v>
      </c>
      <c r="E1961" s="3">
        <v>11</v>
      </c>
      <c r="F1961" s="4">
        <v>24.09</v>
      </c>
      <c r="G1961" s="4">
        <v>0</v>
      </c>
      <c r="H1961" s="2" t="str">
        <f t="shared" si="33"/>
        <v>February</v>
      </c>
    </row>
    <row r="1962" spans="1:8" ht="29.25" thickBot="1" x14ac:dyDescent="0.3">
      <c r="A1962" s="3" t="s">
        <v>321</v>
      </c>
      <c r="B1962" s="3" t="s">
        <v>659</v>
      </c>
      <c r="C1962" s="3">
        <v>8978</v>
      </c>
      <c r="D1962" s="3" t="s">
        <v>124</v>
      </c>
      <c r="E1962" s="3">
        <v>57</v>
      </c>
      <c r="F1962" s="4">
        <v>124.83</v>
      </c>
      <c r="G1962" s="4">
        <v>0</v>
      </c>
      <c r="H1962" s="2" t="str">
        <f t="shared" si="33"/>
        <v>February</v>
      </c>
    </row>
    <row r="1963" spans="1:8" ht="29.25" thickBot="1" x14ac:dyDescent="0.3">
      <c r="A1963" s="3" t="s">
        <v>321</v>
      </c>
      <c r="B1963" s="3" t="s">
        <v>659</v>
      </c>
      <c r="C1963" s="3">
        <v>215</v>
      </c>
      <c r="D1963" s="3" t="s">
        <v>307</v>
      </c>
      <c r="E1963" s="3">
        <v>56</v>
      </c>
      <c r="F1963" s="4">
        <v>61.6</v>
      </c>
      <c r="G1963" s="4">
        <v>0</v>
      </c>
      <c r="H1963" s="2" t="str">
        <f t="shared" si="33"/>
        <v>February</v>
      </c>
    </row>
    <row r="1964" spans="1:8" ht="29.25" thickBot="1" x14ac:dyDescent="0.3">
      <c r="A1964" s="3" t="s">
        <v>321</v>
      </c>
      <c r="B1964" s="3" t="s">
        <v>659</v>
      </c>
      <c r="C1964" s="3">
        <v>64335</v>
      </c>
      <c r="D1964" s="3" t="s">
        <v>126</v>
      </c>
      <c r="E1964" s="3">
        <v>40</v>
      </c>
      <c r="F1964" s="4">
        <v>44</v>
      </c>
      <c r="G1964" s="4">
        <v>4.04</v>
      </c>
      <c r="H1964" s="2" t="str">
        <f t="shared" si="33"/>
        <v>February</v>
      </c>
    </row>
    <row r="1965" spans="1:8" ht="29.25" thickBot="1" x14ac:dyDescent="0.3">
      <c r="A1965" s="3" t="s">
        <v>321</v>
      </c>
      <c r="B1965" s="3" t="s">
        <v>659</v>
      </c>
      <c r="C1965" s="3">
        <v>217</v>
      </c>
      <c r="D1965" s="3" t="s">
        <v>289</v>
      </c>
      <c r="E1965" s="3">
        <v>108</v>
      </c>
      <c r="F1965" s="4">
        <v>118.8</v>
      </c>
      <c r="G1965" s="4">
        <v>0</v>
      </c>
      <c r="H1965" s="2" t="str">
        <f t="shared" si="33"/>
        <v>February</v>
      </c>
    </row>
    <row r="1966" spans="1:8" ht="29.25" thickBot="1" x14ac:dyDescent="0.3">
      <c r="A1966" s="3" t="s">
        <v>321</v>
      </c>
      <c r="B1966" s="3" t="s">
        <v>659</v>
      </c>
      <c r="C1966" s="3">
        <v>140</v>
      </c>
      <c r="D1966" s="3" t="s">
        <v>308</v>
      </c>
      <c r="E1966" s="3">
        <v>63</v>
      </c>
      <c r="F1966" s="4">
        <v>69.3</v>
      </c>
      <c r="G1966" s="4">
        <v>0</v>
      </c>
      <c r="H1966" s="2" t="str">
        <f t="shared" si="33"/>
        <v>February</v>
      </c>
    </row>
    <row r="1967" spans="1:8" ht="29.25" thickBot="1" x14ac:dyDescent="0.3">
      <c r="A1967" s="3" t="s">
        <v>321</v>
      </c>
      <c r="B1967" s="3" t="s">
        <v>659</v>
      </c>
      <c r="C1967" s="3">
        <v>1221</v>
      </c>
      <c r="D1967" s="3" t="s">
        <v>260</v>
      </c>
      <c r="E1967" s="3">
        <v>19</v>
      </c>
      <c r="F1967" s="4">
        <v>28.5</v>
      </c>
      <c r="G1967" s="4">
        <v>2.66</v>
      </c>
      <c r="H1967" s="2" t="str">
        <f t="shared" si="33"/>
        <v>February</v>
      </c>
    </row>
    <row r="1968" spans="1:8" ht="29.25" thickBot="1" x14ac:dyDescent="0.3">
      <c r="A1968" s="3" t="s">
        <v>321</v>
      </c>
      <c r="B1968" s="3" t="s">
        <v>659</v>
      </c>
      <c r="C1968" s="3">
        <v>75877</v>
      </c>
      <c r="D1968" s="3" t="s">
        <v>127</v>
      </c>
      <c r="E1968" s="3">
        <v>32</v>
      </c>
      <c r="F1968" s="4">
        <v>56</v>
      </c>
      <c r="G1968" s="4">
        <v>0</v>
      </c>
      <c r="H1968" s="2" t="str">
        <f t="shared" si="33"/>
        <v>February</v>
      </c>
    </row>
    <row r="1969" spans="1:8" ht="29.25" thickBot="1" x14ac:dyDescent="0.3">
      <c r="A1969" s="3" t="s">
        <v>321</v>
      </c>
      <c r="B1969" s="3" t="s">
        <v>659</v>
      </c>
      <c r="C1969" s="3">
        <v>46525</v>
      </c>
      <c r="D1969" s="3" t="s">
        <v>128</v>
      </c>
      <c r="E1969" s="3">
        <v>47</v>
      </c>
      <c r="F1969" s="4">
        <v>82.25</v>
      </c>
      <c r="G1969" s="4">
        <v>0</v>
      </c>
      <c r="H1969" s="2" t="str">
        <f t="shared" si="33"/>
        <v>February</v>
      </c>
    </row>
    <row r="1970" spans="1:8" ht="29.25" thickBot="1" x14ac:dyDescent="0.3">
      <c r="A1970" s="3" t="s">
        <v>321</v>
      </c>
      <c r="B1970" s="3" t="s">
        <v>659</v>
      </c>
      <c r="C1970" s="3">
        <v>3940</v>
      </c>
      <c r="D1970" s="3" t="s">
        <v>129</v>
      </c>
      <c r="E1970" s="3">
        <v>11</v>
      </c>
      <c r="F1970" s="4">
        <v>19.25</v>
      </c>
      <c r="G1970" s="4">
        <v>0</v>
      </c>
      <c r="H1970" s="2" t="str">
        <f t="shared" si="33"/>
        <v>February</v>
      </c>
    </row>
    <row r="1971" spans="1:8" ht="29.25" thickBot="1" x14ac:dyDescent="0.3">
      <c r="A1971" s="3" t="s">
        <v>321</v>
      </c>
      <c r="B1971" s="3" t="s">
        <v>659</v>
      </c>
      <c r="C1971" s="3">
        <v>37583</v>
      </c>
      <c r="D1971" s="3" t="s">
        <v>268</v>
      </c>
      <c r="E1971" s="3">
        <v>24</v>
      </c>
      <c r="F1971" s="4">
        <v>42</v>
      </c>
      <c r="G1971" s="4">
        <v>0</v>
      </c>
      <c r="H1971" s="2" t="str">
        <f t="shared" si="33"/>
        <v>February</v>
      </c>
    </row>
    <row r="1972" spans="1:8" ht="29.25" thickBot="1" x14ac:dyDescent="0.3">
      <c r="A1972" s="3" t="s">
        <v>321</v>
      </c>
      <c r="B1972" s="3" t="s">
        <v>659</v>
      </c>
      <c r="C1972" s="3">
        <v>3874846</v>
      </c>
      <c r="D1972" s="3" t="s">
        <v>130</v>
      </c>
      <c r="E1972" s="3">
        <v>36</v>
      </c>
      <c r="F1972" s="4">
        <v>63</v>
      </c>
      <c r="G1972" s="4">
        <v>0</v>
      </c>
      <c r="H1972" s="2" t="str">
        <f t="shared" si="33"/>
        <v>February</v>
      </c>
    </row>
    <row r="1973" spans="1:8" ht="29.25" thickBot="1" x14ac:dyDescent="0.3">
      <c r="A1973" s="3" t="s">
        <v>321</v>
      </c>
      <c r="B1973" s="3" t="s">
        <v>659</v>
      </c>
      <c r="C1973" s="3">
        <v>583294</v>
      </c>
      <c r="D1973" s="3" t="s">
        <v>131</v>
      </c>
      <c r="E1973" s="3">
        <v>51</v>
      </c>
      <c r="F1973" s="4">
        <v>89.25</v>
      </c>
      <c r="G1973" s="4">
        <v>0</v>
      </c>
      <c r="H1973" s="2" t="str">
        <f t="shared" si="33"/>
        <v>February</v>
      </c>
    </row>
    <row r="1974" spans="1:8" ht="29.25" thickBot="1" x14ac:dyDescent="0.3">
      <c r="A1974" s="3" t="s">
        <v>321</v>
      </c>
      <c r="B1974" s="3" t="s">
        <v>659</v>
      </c>
      <c r="C1974" s="3">
        <v>54899</v>
      </c>
      <c r="D1974" s="3" t="s">
        <v>132</v>
      </c>
      <c r="E1974" s="3">
        <v>30</v>
      </c>
      <c r="F1974" s="4">
        <v>52.5</v>
      </c>
      <c r="G1974" s="4">
        <v>0</v>
      </c>
      <c r="H1974" s="2" t="str">
        <f t="shared" si="33"/>
        <v>February</v>
      </c>
    </row>
    <row r="1975" spans="1:8" ht="29.25" thickBot="1" x14ac:dyDescent="0.3">
      <c r="A1975" s="3" t="s">
        <v>321</v>
      </c>
      <c r="B1975" s="3" t="s">
        <v>659</v>
      </c>
      <c r="C1975" s="3">
        <v>137</v>
      </c>
      <c r="D1975" s="3" t="s">
        <v>133</v>
      </c>
      <c r="E1975" s="3">
        <v>79</v>
      </c>
      <c r="F1975" s="4">
        <v>86.9</v>
      </c>
      <c r="G1975" s="4">
        <v>0</v>
      </c>
      <c r="H1975" s="2" t="str">
        <f t="shared" si="33"/>
        <v>February</v>
      </c>
    </row>
    <row r="1976" spans="1:8" ht="29.25" thickBot="1" x14ac:dyDescent="0.3">
      <c r="A1976" s="3" t="s">
        <v>321</v>
      </c>
      <c r="B1976" s="3" t="s">
        <v>659</v>
      </c>
      <c r="C1976" s="3">
        <v>3874851</v>
      </c>
      <c r="D1976" s="3" t="s">
        <v>134</v>
      </c>
      <c r="E1976" s="3">
        <v>79</v>
      </c>
      <c r="F1976" s="4">
        <v>86.9</v>
      </c>
      <c r="G1976" s="4">
        <v>0</v>
      </c>
      <c r="H1976" s="2" t="str">
        <f t="shared" si="33"/>
        <v>February</v>
      </c>
    </row>
    <row r="1977" spans="1:8" ht="29.25" thickBot="1" x14ac:dyDescent="0.3">
      <c r="A1977" s="3" t="s">
        <v>321</v>
      </c>
      <c r="B1977" s="3" t="s">
        <v>659</v>
      </c>
      <c r="C1977" s="3">
        <v>32198</v>
      </c>
      <c r="D1977" s="3" t="s">
        <v>135</v>
      </c>
      <c r="E1977" s="3">
        <v>83</v>
      </c>
      <c r="F1977" s="4">
        <v>91.3</v>
      </c>
      <c r="G1977" s="4">
        <v>0</v>
      </c>
      <c r="H1977" s="2" t="str">
        <f t="shared" si="33"/>
        <v>February</v>
      </c>
    </row>
    <row r="1978" spans="1:8" ht="29.25" thickBot="1" x14ac:dyDescent="0.3">
      <c r="A1978" s="3" t="s">
        <v>321</v>
      </c>
      <c r="B1978" s="3" t="s">
        <v>659</v>
      </c>
      <c r="C1978" s="3">
        <v>56444</v>
      </c>
      <c r="D1978" s="3" t="s">
        <v>136</v>
      </c>
      <c r="E1978" s="3">
        <v>106</v>
      </c>
      <c r="F1978" s="4">
        <v>116.6</v>
      </c>
      <c r="G1978" s="4">
        <v>0</v>
      </c>
      <c r="H1978" s="2" t="str">
        <f t="shared" si="33"/>
        <v>February</v>
      </c>
    </row>
    <row r="1979" spans="1:8" ht="43.5" thickBot="1" x14ac:dyDescent="0.3">
      <c r="A1979" s="3" t="s">
        <v>321</v>
      </c>
      <c r="B1979" s="3" t="s">
        <v>659</v>
      </c>
      <c r="C1979" s="3">
        <v>230</v>
      </c>
      <c r="D1979" s="3" t="s">
        <v>137</v>
      </c>
      <c r="E1979" s="3">
        <v>80</v>
      </c>
      <c r="F1979" s="4">
        <v>120</v>
      </c>
      <c r="G1979" s="4">
        <v>0</v>
      </c>
      <c r="H1979" s="2" t="str">
        <f t="shared" si="33"/>
        <v>February</v>
      </c>
    </row>
    <row r="1980" spans="1:8" ht="43.5" thickBot="1" x14ac:dyDescent="0.3">
      <c r="A1980" s="3" t="s">
        <v>321</v>
      </c>
      <c r="B1980" s="3" t="s">
        <v>659</v>
      </c>
      <c r="C1980" s="3">
        <v>8448</v>
      </c>
      <c r="D1980" s="3" t="s">
        <v>138</v>
      </c>
      <c r="E1980" s="3">
        <v>46</v>
      </c>
      <c r="F1980" s="4">
        <v>69</v>
      </c>
      <c r="G1980" s="4">
        <v>6.5</v>
      </c>
      <c r="H1980" s="2" t="str">
        <f t="shared" si="33"/>
        <v>February</v>
      </c>
    </row>
    <row r="1981" spans="1:8" ht="29.25" thickBot="1" x14ac:dyDescent="0.3">
      <c r="A1981" s="3" t="s">
        <v>321</v>
      </c>
      <c r="B1981" s="3" t="s">
        <v>659</v>
      </c>
      <c r="C1981" s="3">
        <v>276</v>
      </c>
      <c r="D1981" s="3" t="s">
        <v>139</v>
      </c>
      <c r="E1981" s="3">
        <v>106</v>
      </c>
      <c r="F1981" s="4">
        <v>159</v>
      </c>
      <c r="G1981" s="4">
        <v>14.92</v>
      </c>
      <c r="H1981" s="2" t="str">
        <f t="shared" si="33"/>
        <v>February</v>
      </c>
    </row>
    <row r="1982" spans="1:8" ht="29.25" thickBot="1" x14ac:dyDescent="0.3">
      <c r="A1982" s="3" t="s">
        <v>321</v>
      </c>
      <c r="B1982" s="3" t="s">
        <v>659</v>
      </c>
      <c r="C1982" s="3">
        <v>295</v>
      </c>
      <c r="D1982" s="3" t="s">
        <v>140</v>
      </c>
      <c r="E1982" s="3">
        <v>37</v>
      </c>
      <c r="F1982" s="4">
        <v>99.9</v>
      </c>
      <c r="G1982" s="4">
        <v>0</v>
      </c>
      <c r="H1982" s="2" t="str">
        <f t="shared" si="33"/>
        <v>February</v>
      </c>
    </row>
    <row r="1983" spans="1:8" ht="29.25" thickBot="1" x14ac:dyDescent="0.3">
      <c r="A1983" s="3" t="s">
        <v>321</v>
      </c>
      <c r="B1983" s="3" t="s">
        <v>659</v>
      </c>
      <c r="C1983" s="3">
        <v>285</v>
      </c>
      <c r="D1983" s="3" t="s">
        <v>141</v>
      </c>
      <c r="E1983" s="3">
        <v>57</v>
      </c>
      <c r="F1983" s="4">
        <v>153.9</v>
      </c>
      <c r="G1983" s="4">
        <v>0</v>
      </c>
      <c r="H1983" s="2" t="str">
        <f t="shared" si="33"/>
        <v>February</v>
      </c>
    </row>
    <row r="1984" spans="1:8" ht="29.25" thickBot="1" x14ac:dyDescent="0.3">
      <c r="A1984" s="3" t="s">
        <v>321</v>
      </c>
      <c r="B1984" s="3" t="s">
        <v>659</v>
      </c>
      <c r="C1984" s="3">
        <v>265</v>
      </c>
      <c r="D1984" s="3" t="s">
        <v>142</v>
      </c>
      <c r="E1984" s="3">
        <v>79</v>
      </c>
      <c r="F1984" s="4">
        <v>213.3</v>
      </c>
      <c r="G1984" s="4">
        <v>0</v>
      </c>
      <c r="H1984" s="2" t="str">
        <f t="shared" si="33"/>
        <v>February</v>
      </c>
    </row>
    <row r="1985" spans="1:8" ht="29.25" thickBot="1" x14ac:dyDescent="0.3">
      <c r="A1985" s="3" t="s">
        <v>321</v>
      </c>
      <c r="B1985" s="3" t="s">
        <v>659</v>
      </c>
      <c r="C1985" s="3">
        <v>75455</v>
      </c>
      <c r="D1985" s="3" t="s">
        <v>143</v>
      </c>
      <c r="E1985" s="3">
        <v>8</v>
      </c>
      <c r="F1985" s="4">
        <v>14</v>
      </c>
      <c r="G1985" s="4">
        <v>0</v>
      </c>
      <c r="H1985" s="2" t="str">
        <f t="shared" si="33"/>
        <v>February</v>
      </c>
    </row>
    <row r="1986" spans="1:8" ht="29.25" thickBot="1" x14ac:dyDescent="0.3">
      <c r="A1986" s="3" t="s">
        <v>321</v>
      </c>
      <c r="B1986" s="3" t="s">
        <v>659</v>
      </c>
      <c r="C1986" s="3">
        <v>51251</v>
      </c>
      <c r="D1986" s="3" t="s">
        <v>144</v>
      </c>
      <c r="E1986" s="3">
        <v>16</v>
      </c>
      <c r="F1986" s="4">
        <v>28</v>
      </c>
      <c r="G1986" s="4">
        <v>0</v>
      </c>
      <c r="H1986" s="2" t="str">
        <f t="shared" ref="H1986:H2049" si="34">"February"</f>
        <v>February</v>
      </c>
    </row>
    <row r="1987" spans="1:8" ht="29.25" thickBot="1" x14ac:dyDescent="0.3">
      <c r="A1987" s="3" t="s">
        <v>321</v>
      </c>
      <c r="B1987" s="3" t="s">
        <v>659</v>
      </c>
      <c r="C1987" s="3">
        <v>1130</v>
      </c>
      <c r="D1987" s="3" t="s">
        <v>145</v>
      </c>
      <c r="E1987" s="3">
        <v>55</v>
      </c>
      <c r="F1987" s="4">
        <v>96.25</v>
      </c>
      <c r="G1987" s="4">
        <v>0</v>
      </c>
      <c r="H1987" s="2" t="str">
        <f t="shared" si="34"/>
        <v>February</v>
      </c>
    </row>
    <row r="1988" spans="1:8" ht="29.25" thickBot="1" x14ac:dyDescent="0.3">
      <c r="A1988" s="3" t="s">
        <v>321</v>
      </c>
      <c r="B1988" s="3" t="s">
        <v>659</v>
      </c>
      <c r="C1988" s="3">
        <v>12714</v>
      </c>
      <c r="D1988" s="3" t="s">
        <v>326</v>
      </c>
      <c r="E1988" s="3">
        <v>7</v>
      </c>
      <c r="F1988" s="4">
        <v>12.25</v>
      </c>
      <c r="G1988" s="4">
        <v>0</v>
      </c>
      <c r="H1988" s="2" t="str">
        <f t="shared" si="34"/>
        <v>February</v>
      </c>
    </row>
    <row r="1989" spans="1:8" ht="29.25" thickBot="1" x14ac:dyDescent="0.3">
      <c r="A1989" s="3" t="s">
        <v>321</v>
      </c>
      <c r="B1989" s="3" t="s">
        <v>659</v>
      </c>
      <c r="C1989" s="3">
        <v>1128</v>
      </c>
      <c r="D1989" s="3" t="s">
        <v>146</v>
      </c>
      <c r="E1989" s="3">
        <v>11</v>
      </c>
      <c r="F1989" s="4">
        <v>19.25</v>
      </c>
      <c r="G1989" s="4">
        <v>0</v>
      </c>
      <c r="H1989" s="2" t="str">
        <f t="shared" si="34"/>
        <v>February</v>
      </c>
    </row>
    <row r="1990" spans="1:8" ht="29.25" thickBot="1" x14ac:dyDescent="0.3">
      <c r="A1990" s="3" t="s">
        <v>321</v>
      </c>
      <c r="B1990" s="3" t="s">
        <v>659</v>
      </c>
      <c r="C1990" s="3">
        <v>93</v>
      </c>
      <c r="D1990" s="3" t="s">
        <v>147</v>
      </c>
      <c r="E1990" s="3">
        <v>43</v>
      </c>
      <c r="F1990" s="4">
        <v>23.57</v>
      </c>
      <c r="G1990" s="4">
        <v>0</v>
      </c>
      <c r="H1990" s="2" t="str">
        <f t="shared" si="34"/>
        <v>February</v>
      </c>
    </row>
    <row r="1991" spans="1:8" ht="29.25" thickBot="1" x14ac:dyDescent="0.3">
      <c r="A1991" s="3" t="s">
        <v>321</v>
      </c>
      <c r="B1991" s="3" t="s">
        <v>659</v>
      </c>
      <c r="C1991" s="3">
        <v>2</v>
      </c>
      <c r="D1991" s="3" t="s">
        <v>148</v>
      </c>
      <c r="E1991" s="3">
        <v>99</v>
      </c>
      <c r="F1991" s="4">
        <v>61.56</v>
      </c>
      <c r="G1991" s="4">
        <v>0</v>
      </c>
      <c r="H1991" s="2" t="str">
        <f t="shared" si="34"/>
        <v>February</v>
      </c>
    </row>
    <row r="1992" spans="1:8" ht="43.5" thickBot="1" x14ac:dyDescent="0.3">
      <c r="A1992" s="3" t="s">
        <v>321</v>
      </c>
      <c r="B1992" s="3" t="s">
        <v>659</v>
      </c>
      <c r="C1992" s="3">
        <v>40</v>
      </c>
      <c r="D1992" s="3" t="s">
        <v>149</v>
      </c>
      <c r="E1992" s="3">
        <v>73</v>
      </c>
      <c r="F1992" s="4">
        <v>44.6</v>
      </c>
      <c r="G1992" s="4">
        <v>0</v>
      </c>
      <c r="H1992" s="2" t="str">
        <f t="shared" si="34"/>
        <v>February</v>
      </c>
    </row>
    <row r="1993" spans="1:8" ht="29.25" thickBot="1" x14ac:dyDescent="0.3">
      <c r="A1993" s="3" t="s">
        <v>321</v>
      </c>
      <c r="B1993" s="3" t="s">
        <v>659</v>
      </c>
      <c r="C1993" s="3">
        <v>418</v>
      </c>
      <c r="D1993" s="3" t="s">
        <v>150</v>
      </c>
      <c r="E1993" s="3">
        <v>71</v>
      </c>
      <c r="F1993" s="4">
        <v>40.36</v>
      </c>
      <c r="G1993" s="4">
        <v>0</v>
      </c>
      <c r="H1993" s="2" t="str">
        <f t="shared" si="34"/>
        <v>February</v>
      </c>
    </row>
    <row r="1994" spans="1:8" ht="29.25" thickBot="1" x14ac:dyDescent="0.3">
      <c r="A1994" s="3" t="s">
        <v>321</v>
      </c>
      <c r="B1994" s="3" t="s">
        <v>659</v>
      </c>
      <c r="C1994" s="3">
        <v>236</v>
      </c>
      <c r="D1994" s="3" t="s">
        <v>151</v>
      </c>
      <c r="E1994" s="3">
        <v>31</v>
      </c>
      <c r="F1994" s="4">
        <v>34.1</v>
      </c>
      <c r="G1994" s="4">
        <v>0</v>
      </c>
      <c r="H1994" s="2" t="str">
        <f t="shared" si="34"/>
        <v>February</v>
      </c>
    </row>
    <row r="1995" spans="1:8" ht="29.25" thickBot="1" x14ac:dyDescent="0.3">
      <c r="A1995" s="3" t="s">
        <v>321</v>
      </c>
      <c r="B1995" s="3" t="s">
        <v>659</v>
      </c>
      <c r="C1995" s="3">
        <v>23444</v>
      </c>
      <c r="D1995" s="3" t="s">
        <v>152</v>
      </c>
      <c r="E1995" s="3">
        <v>46</v>
      </c>
      <c r="F1995" s="4">
        <v>50.6</v>
      </c>
      <c r="G1995" s="4">
        <v>0</v>
      </c>
      <c r="H1995" s="2" t="str">
        <f t="shared" si="34"/>
        <v>February</v>
      </c>
    </row>
    <row r="1996" spans="1:8" ht="29.25" thickBot="1" x14ac:dyDescent="0.3">
      <c r="A1996" s="3" t="s">
        <v>321</v>
      </c>
      <c r="B1996" s="3" t="s">
        <v>659</v>
      </c>
      <c r="C1996" s="3">
        <v>263</v>
      </c>
      <c r="D1996" s="3" t="s">
        <v>255</v>
      </c>
      <c r="E1996" s="3">
        <v>19</v>
      </c>
      <c r="F1996" s="4">
        <v>20.9</v>
      </c>
      <c r="G1996" s="4">
        <v>0</v>
      </c>
      <c r="H1996" s="2" t="str">
        <f t="shared" si="34"/>
        <v>February</v>
      </c>
    </row>
    <row r="1997" spans="1:8" ht="43.5" thickBot="1" x14ac:dyDescent="0.3">
      <c r="A1997" s="3" t="s">
        <v>321</v>
      </c>
      <c r="B1997" s="3" t="s">
        <v>659</v>
      </c>
      <c r="C1997" s="3">
        <v>2434</v>
      </c>
      <c r="D1997" s="3" t="s">
        <v>153</v>
      </c>
      <c r="E1997" s="3">
        <v>59</v>
      </c>
      <c r="F1997" s="4">
        <v>64.900000000000006</v>
      </c>
      <c r="G1997" s="4">
        <v>0</v>
      </c>
      <c r="H1997" s="2" t="str">
        <f t="shared" si="34"/>
        <v>February</v>
      </c>
    </row>
    <row r="1998" spans="1:8" ht="29.25" thickBot="1" x14ac:dyDescent="0.3">
      <c r="A1998" s="3" t="s">
        <v>321</v>
      </c>
      <c r="B1998" s="3" t="s">
        <v>659</v>
      </c>
      <c r="C1998" s="3">
        <v>240</v>
      </c>
      <c r="D1998" s="3" t="s">
        <v>154</v>
      </c>
      <c r="E1998" s="3">
        <v>97</v>
      </c>
      <c r="F1998" s="4">
        <v>106.7</v>
      </c>
      <c r="G1998" s="4">
        <v>0</v>
      </c>
      <c r="H1998" s="2" t="str">
        <f t="shared" si="34"/>
        <v>February</v>
      </c>
    </row>
    <row r="1999" spans="1:8" ht="29.25" thickBot="1" x14ac:dyDescent="0.3">
      <c r="A1999" s="3" t="s">
        <v>321</v>
      </c>
      <c r="B1999" s="3" t="s">
        <v>659</v>
      </c>
      <c r="C1999" s="3">
        <v>1185</v>
      </c>
      <c r="D1999" s="3" t="s">
        <v>155</v>
      </c>
      <c r="E1999" s="3">
        <v>50</v>
      </c>
      <c r="F1999" s="4">
        <v>55</v>
      </c>
      <c r="G1999" s="4">
        <v>5.0999999999999996</v>
      </c>
      <c r="H1999" s="2" t="str">
        <f t="shared" si="34"/>
        <v>February</v>
      </c>
    </row>
    <row r="2000" spans="1:8" ht="29.25" thickBot="1" x14ac:dyDescent="0.3">
      <c r="A2000" s="3" t="s">
        <v>321</v>
      </c>
      <c r="B2000" s="3" t="s">
        <v>659</v>
      </c>
      <c r="C2000" s="3">
        <v>42525</v>
      </c>
      <c r="D2000" s="3" t="s">
        <v>156</v>
      </c>
      <c r="E2000" s="3">
        <v>88</v>
      </c>
      <c r="F2000" s="4">
        <v>88</v>
      </c>
      <c r="G2000" s="4">
        <v>0</v>
      </c>
      <c r="H2000" s="2" t="str">
        <f t="shared" si="34"/>
        <v>February</v>
      </c>
    </row>
    <row r="2001" spans="1:8" ht="29.25" thickBot="1" x14ac:dyDescent="0.3">
      <c r="A2001" s="3" t="s">
        <v>321</v>
      </c>
      <c r="B2001" s="3" t="s">
        <v>659</v>
      </c>
      <c r="C2001" s="3">
        <v>45989</v>
      </c>
      <c r="D2001" s="3" t="s">
        <v>157</v>
      </c>
      <c r="E2001" s="3">
        <v>80</v>
      </c>
      <c r="F2001" s="4">
        <v>80</v>
      </c>
      <c r="G2001" s="4">
        <v>0</v>
      </c>
      <c r="H2001" s="2" t="str">
        <f t="shared" si="34"/>
        <v>February</v>
      </c>
    </row>
    <row r="2002" spans="1:8" ht="29.25" thickBot="1" x14ac:dyDescent="0.3">
      <c r="A2002" s="3" t="s">
        <v>321</v>
      </c>
      <c r="B2002" s="3" t="s">
        <v>659</v>
      </c>
      <c r="C2002" s="3">
        <v>45777</v>
      </c>
      <c r="D2002" s="3" t="s">
        <v>309</v>
      </c>
      <c r="E2002" s="3">
        <v>79</v>
      </c>
      <c r="F2002" s="4">
        <v>79</v>
      </c>
      <c r="G2002" s="4">
        <v>0</v>
      </c>
      <c r="H2002" s="2" t="str">
        <f t="shared" si="34"/>
        <v>February</v>
      </c>
    </row>
    <row r="2003" spans="1:8" ht="29.25" thickBot="1" x14ac:dyDescent="0.3">
      <c r="A2003" s="3" t="s">
        <v>321</v>
      </c>
      <c r="B2003" s="3" t="s">
        <v>659</v>
      </c>
      <c r="C2003" s="3">
        <v>1186</v>
      </c>
      <c r="D2003" s="3" t="s">
        <v>158</v>
      </c>
      <c r="E2003" s="3">
        <v>48</v>
      </c>
      <c r="F2003" s="4">
        <v>105.6</v>
      </c>
      <c r="G2003" s="4">
        <v>0</v>
      </c>
      <c r="H2003" s="2" t="str">
        <f t="shared" si="34"/>
        <v>February</v>
      </c>
    </row>
    <row r="2004" spans="1:8" ht="29.25" thickBot="1" x14ac:dyDescent="0.3">
      <c r="A2004" s="3" t="s">
        <v>321</v>
      </c>
      <c r="B2004" s="3" t="s">
        <v>159</v>
      </c>
      <c r="C2004" s="3">
        <v>751</v>
      </c>
      <c r="D2004" s="3" t="s">
        <v>160</v>
      </c>
      <c r="E2004" s="3">
        <v>33</v>
      </c>
      <c r="F2004" s="4">
        <v>102.3</v>
      </c>
      <c r="G2004" s="4">
        <v>9.57</v>
      </c>
      <c r="H2004" s="2" t="str">
        <f t="shared" si="34"/>
        <v>February</v>
      </c>
    </row>
    <row r="2005" spans="1:8" ht="29.25" thickBot="1" x14ac:dyDescent="0.3">
      <c r="A2005" s="3" t="s">
        <v>321</v>
      </c>
      <c r="B2005" s="3" t="s">
        <v>159</v>
      </c>
      <c r="C2005" s="3">
        <v>752</v>
      </c>
      <c r="D2005" s="3" t="s">
        <v>161</v>
      </c>
      <c r="E2005" s="3">
        <v>129</v>
      </c>
      <c r="F2005" s="4">
        <v>335.4</v>
      </c>
      <c r="G2005" s="4">
        <v>32.19</v>
      </c>
      <c r="H2005" s="2" t="str">
        <f t="shared" si="34"/>
        <v>February</v>
      </c>
    </row>
    <row r="2006" spans="1:8" ht="29.25" thickBot="1" x14ac:dyDescent="0.3">
      <c r="A2006" s="3" t="s">
        <v>321</v>
      </c>
      <c r="B2006" s="3" t="s">
        <v>159</v>
      </c>
      <c r="C2006" s="3">
        <v>753</v>
      </c>
      <c r="D2006" s="3" t="s">
        <v>162</v>
      </c>
      <c r="E2006" s="3">
        <v>230</v>
      </c>
      <c r="F2006" s="4">
        <v>483</v>
      </c>
      <c r="G2006" s="4">
        <v>45.99</v>
      </c>
      <c r="H2006" s="2" t="str">
        <f t="shared" si="34"/>
        <v>February</v>
      </c>
    </row>
    <row r="2007" spans="1:8" ht="29.25" thickBot="1" x14ac:dyDescent="0.3">
      <c r="A2007" s="3" t="s">
        <v>321</v>
      </c>
      <c r="B2007" s="3" t="s">
        <v>159</v>
      </c>
      <c r="C2007" s="3">
        <v>3874853</v>
      </c>
      <c r="D2007" s="3" t="s">
        <v>163</v>
      </c>
      <c r="E2007" s="3">
        <v>9</v>
      </c>
      <c r="F2007" s="4">
        <v>40.5</v>
      </c>
      <c r="G2007" s="4">
        <v>3.87</v>
      </c>
      <c r="H2007" s="2" t="str">
        <f t="shared" si="34"/>
        <v>February</v>
      </c>
    </row>
    <row r="2008" spans="1:8" ht="29.25" thickBot="1" x14ac:dyDescent="0.3">
      <c r="A2008" s="3" t="s">
        <v>321</v>
      </c>
      <c r="B2008" s="3" t="s">
        <v>159</v>
      </c>
      <c r="C2008" s="3">
        <v>3874852</v>
      </c>
      <c r="D2008" s="3" t="s">
        <v>164</v>
      </c>
      <c r="E2008" s="3">
        <v>38</v>
      </c>
      <c r="F2008" s="4">
        <v>142.5</v>
      </c>
      <c r="G2008" s="4">
        <v>13.67</v>
      </c>
      <c r="H2008" s="2" t="str">
        <f t="shared" si="34"/>
        <v>February</v>
      </c>
    </row>
    <row r="2009" spans="1:8" ht="29.25" thickBot="1" x14ac:dyDescent="0.3">
      <c r="A2009" s="3" t="s">
        <v>321</v>
      </c>
      <c r="B2009" s="3" t="s">
        <v>159</v>
      </c>
      <c r="C2009" s="3">
        <v>765</v>
      </c>
      <c r="D2009" s="3" t="s">
        <v>165</v>
      </c>
      <c r="E2009" s="3">
        <v>317</v>
      </c>
      <c r="F2009" s="4">
        <v>348.7</v>
      </c>
      <c r="G2009" s="4">
        <v>31.78</v>
      </c>
      <c r="H2009" s="2" t="str">
        <f t="shared" si="34"/>
        <v>February</v>
      </c>
    </row>
    <row r="2010" spans="1:8" ht="29.25" thickBot="1" x14ac:dyDescent="0.3">
      <c r="A2010" s="3" t="s">
        <v>321</v>
      </c>
      <c r="B2010" s="3" t="s">
        <v>159</v>
      </c>
      <c r="C2010" s="3">
        <v>757</v>
      </c>
      <c r="D2010" s="3" t="s">
        <v>166</v>
      </c>
      <c r="E2010" s="3">
        <v>1</v>
      </c>
      <c r="F2010" s="4">
        <v>3.95</v>
      </c>
      <c r="G2010" s="4">
        <v>0.37</v>
      </c>
      <c r="H2010" s="2" t="str">
        <f t="shared" si="34"/>
        <v>February</v>
      </c>
    </row>
    <row r="2011" spans="1:8" ht="29.25" thickBot="1" x14ac:dyDescent="0.3">
      <c r="A2011" s="3" t="s">
        <v>321</v>
      </c>
      <c r="B2011" s="3" t="s">
        <v>159</v>
      </c>
      <c r="C2011" s="3">
        <v>758</v>
      </c>
      <c r="D2011" s="3" t="s">
        <v>167</v>
      </c>
      <c r="E2011" s="3">
        <v>8</v>
      </c>
      <c r="F2011" s="4">
        <v>27.2</v>
      </c>
      <c r="G2011" s="4">
        <v>2.56</v>
      </c>
      <c r="H2011" s="2" t="str">
        <f t="shared" si="34"/>
        <v>February</v>
      </c>
    </row>
    <row r="2012" spans="1:8" ht="29.25" thickBot="1" x14ac:dyDescent="0.3">
      <c r="A2012" s="3" t="s">
        <v>321</v>
      </c>
      <c r="B2012" s="3" t="s">
        <v>159</v>
      </c>
      <c r="C2012" s="3">
        <v>759</v>
      </c>
      <c r="D2012" s="3" t="s">
        <v>168</v>
      </c>
      <c r="E2012" s="3">
        <v>39</v>
      </c>
      <c r="F2012" s="4">
        <v>111.15</v>
      </c>
      <c r="G2012" s="4">
        <v>10.53</v>
      </c>
      <c r="H2012" s="2" t="str">
        <f t="shared" si="34"/>
        <v>February</v>
      </c>
    </row>
    <row r="2013" spans="1:8" ht="29.25" thickBot="1" x14ac:dyDescent="0.3">
      <c r="A2013" s="3" t="s">
        <v>321</v>
      </c>
      <c r="B2013" s="3" t="s">
        <v>159</v>
      </c>
      <c r="C2013" s="3">
        <v>1004</v>
      </c>
      <c r="D2013" s="3" t="s">
        <v>169</v>
      </c>
      <c r="E2013" s="3">
        <v>30</v>
      </c>
      <c r="F2013" s="4">
        <v>142.5</v>
      </c>
      <c r="G2013" s="4">
        <v>13.5</v>
      </c>
      <c r="H2013" s="2" t="str">
        <f t="shared" si="34"/>
        <v>February</v>
      </c>
    </row>
    <row r="2014" spans="1:8" ht="43.5" thickBot="1" x14ac:dyDescent="0.3">
      <c r="A2014" s="3" t="s">
        <v>321</v>
      </c>
      <c r="B2014" s="3" t="s">
        <v>159</v>
      </c>
      <c r="C2014" s="3">
        <v>1003</v>
      </c>
      <c r="D2014" s="3" t="s">
        <v>170</v>
      </c>
      <c r="E2014" s="3">
        <v>54</v>
      </c>
      <c r="F2014" s="4">
        <v>226.8</v>
      </c>
      <c r="G2014" s="4">
        <v>21.59</v>
      </c>
      <c r="H2014" s="2" t="str">
        <f t="shared" si="34"/>
        <v>February</v>
      </c>
    </row>
    <row r="2015" spans="1:8" ht="43.5" thickBot="1" x14ac:dyDescent="0.3">
      <c r="A2015" s="3" t="s">
        <v>321</v>
      </c>
      <c r="B2015" s="3" t="s">
        <v>159</v>
      </c>
      <c r="C2015" s="3">
        <v>1002</v>
      </c>
      <c r="D2015" s="3" t="s">
        <v>171</v>
      </c>
      <c r="E2015" s="3">
        <v>39</v>
      </c>
      <c r="F2015" s="4">
        <v>142.35</v>
      </c>
      <c r="G2015" s="4">
        <v>13.64</v>
      </c>
      <c r="H2015" s="2" t="str">
        <f t="shared" si="34"/>
        <v>February</v>
      </c>
    </row>
    <row r="2016" spans="1:8" ht="29.25" thickBot="1" x14ac:dyDescent="0.3">
      <c r="A2016" s="3" t="s">
        <v>321</v>
      </c>
      <c r="B2016" s="3" t="s">
        <v>159</v>
      </c>
      <c r="C2016" s="3">
        <v>760</v>
      </c>
      <c r="D2016" s="3" t="s">
        <v>172</v>
      </c>
      <c r="E2016" s="3">
        <v>23</v>
      </c>
      <c r="F2016" s="4">
        <v>92</v>
      </c>
      <c r="G2016" s="4">
        <v>8.74</v>
      </c>
      <c r="H2016" s="2" t="str">
        <f t="shared" si="34"/>
        <v>February</v>
      </c>
    </row>
    <row r="2017" spans="1:8" ht="29.25" thickBot="1" x14ac:dyDescent="0.3">
      <c r="A2017" s="3" t="s">
        <v>321</v>
      </c>
      <c r="B2017" s="3" t="s">
        <v>159</v>
      </c>
      <c r="C2017" s="3">
        <v>761</v>
      </c>
      <c r="D2017" s="3" t="s">
        <v>173</v>
      </c>
      <c r="E2017" s="3">
        <v>108</v>
      </c>
      <c r="F2017" s="4">
        <v>394.2</v>
      </c>
      <c r="G2017" s="4">
        <v>37.65</v>
      </c>
      <c r="H2017" s="2" t="str">
        <f t="shared" si="34"/>
        <v>February</v>
      </c>
    </row>
    <row r="2018" spans="1:8" ht="29.25" thickBot="1" x14ac:dyDescent="0.3">
      <c r="A2018" s="3" t="s">
        <v>321</v>
      </c>
      <c r="B2018" s="3" t="s">
        <v>159</v>
      </c>
      <c r="C2018" s="3">
        <v>762</v>
      </c>
      <c r="D2018" s="3" t="s">
        <v>174</v>
      </c>
      <c r="E2018" s="3">
        <v>84</v>
      </c>
      <c r="F2018" s="4">
        <v>277.2</v>
      </c>
      <c r="G2018" s="4">
        <v>26.11</v>
      </c>
      <c r="H2018" s="2" t="str">
        <f t="shared" si="34"/>
        <v>February</v>
      </c>
    </row>
    <row r="2019" spans="1:8" ht="29.25" thickBot="1" x14ac:dyDescent="0.3">
      <c r="A2019" s="3" t="s">
        <v>321</v>
      </c>
      <c r="B2019" s="3" t="s">
        <v>159</v>
      </c>
      <c r="C2019" s="3">
        <v>763</v>
      </c>
      <c r="D2019" s="3" t="s">
        <v>179</v>
      </c>
      <c r="E2019" s="3">
        <v>111</v>
      </c>
      <c r="F2019" s="4">
        <v>283.05</v>
      </c>
      <c r="G2019" s="4">
        <v>26.66</v>
      </c>
      <c r="H2019" s="2" t="str">
        <f t="shared" si="34"/>
        <v>February</v>
      </c>
    </row>
    <row r="2020" spans="1:8" ht="29.25" thickBot="1" x14ac:dyDescent="0.3">
      <c r="A2020" s="3" t="s">
        <v>321</v>
      </c>
      <c r="B2020" s="3" t="s">
        <v>159</v>
      </c>
      <c r="C2020" s="3">
        <v>764</v>
      </c>
      <c r="D2020" s="3" t="s">
        <v>180</v>
      </c>
      <c r="E2020" s="3">
        <v>248</v>
      </c>
      <c r="F2020" s="4">
        <v>520.79999999999995</v>
      </c>
      <c r="G2020" s="4">
        <v>49.6</v>
      </c>
      <c r="H2020" s="2" t="str">
        <f t="shared" si="34"/>
        <v>February</v>
      </c>
    </row>
    <row r="2021" spans="1:8" ht="29.25" thickBot="1" x14ac:dyDescent="0.3">
      <c r="A2021" s="3" t="s">
        <v>321</v>
      </c>
      <c r="B2021" s="3" t="s">
        <v>159</v>
      </c>
      <c r="C2021" s="3">
        <v>766</v>
      </c>
      <c r="D2021" s="3" t="s">
        <v>181</v>
      </c>
      <c r="E2021" s="3">
        <v>283</v>
      </c>
      <c r="F2021" s="4">
        <v>495.25</v>
      </c>
      <c r="G2021" s="4">
        <v>48.03</v>
      </c>
      <c r="H2021" s="2" t="str">
        <f t="shared" si="34"/>
        <v>February</v>
      </c>
    </row>
    <row r="2022" spans="1:8" ht="29.25" thickBot="1" x14ac:dyDescent="0.3">
      <c r="A2022" s="3" t="s">
        <v>321</v>
      </c>
      <c r="B2022" s="3" t="s">
        <v>159</v>
      </c>
      <c r="C2022" s="3">
        <v>10311</v>
      </c>
      <c r="D2022" s="3" t="s">
        <v>183</v>
      </c>
      <c r="E2022" s="3">
        <v>1</v>
      </c>
      <c r="F2022" s="4">
        <v>4.1500000000000004</v>
      </c>
      <c r="G2022" s="4">
        <v>0.39</v>
      </c>
      <c r="H2022" s="2" t="str">
        <f t="shared" si="34"/>
        <v>February</v>
      </c>
    </row>
    <row r="2023" spans="1:8" ht="29.25" thickBot="1" x14ac:dyDescent="0.3">
      <c r="A2023" s="3" t="s">
        <v>321</v>
      </c>
      <c r="B2023" s="3" t="s">
        <v>159</v>
      </c>
      <c r="C2023" s="3">
        <v>10310</v>
      </c>
      <c r="D2023" s="3" t="s">
        <v>184</v>
      </c>
      <c r="E2023" s="3">
        <v>1</v>
      </c>
      <c r="F2023" s="4">
        <v>3.6</v>
      </c>
      <c r="G2023" s="4">
        <v>0.34</v>
      </c>
      <c r="H2023" s="2" t="str">
        <f t="shared" si="34"/>
        <v>February</v>
      </c>
    </row>
    <row r="2024" spans="1:8" ht="29.25" thickBot="1" x14ac:dyDescent="0.3">
      <c r="A2024" s="3" t="s">
        <v>321</v>
      </c>
      <c r="B2024" s="3" t="s">
        <v>159</v>
      </c>
      <c r="C2024" s="3">
        <v>790</v>
      </c>
      <c r="D2024" s="3" t="s">
        <v>185</v>
      </c>
      <c r="E2024" s="3">
        <v>162</v>
      </c>
      <c r="F2024" s="4">
        <v>40.5</v>
      </c>
      <c r="G2024" s="4">
        <v>0</v>
      </c>
      <c r="H2024" s="2" t="str">
        <f t="shared" si="34"/>
        <v>February</v>
      </c>
    </row>
    <row r="2025" spans="1:8" ht="29.25" thickBot="1" x14ac:dyDescent="0.3">
      <c r="A2025" s="3" t="s">
        <v>321</v>
      </c>
      <c r="B2025" s="3" t="s">
        <v>159</v>
      </c>
      <c r="C2025" s="3">
        <v>1113</v>
      </c>
      <c r="D2025" s="3" t="s">
        <v>186</v>
      </c>
      <c r="E2025" s="3">
        <v>15</v>
      </c>
      <c r="F2025" s="4">
        <v>31.5</v>
      </c>
      <c r="G2025" s="4">
        <v>3</v>
      </c>
      <c r="H2025" s="2" t="str">
        <f t="shared" si="34"/>
        <v>February</v>
      </c>
    </row>
    <row r="2026" spans="1:8" ht="29.25" thickBot="1" x14ac:dyDescent="0.3">
      <c r="A2026" s="3" t="s">
        <v>321</v>
      </c>
      <c r="B2026" s="3" t="s">
        <v>159</v>
      </c>
      <c r="C2026" s="3">
        <v>1112</v>
      </c>
      <c r="D2026" s="3" t="s">
        <v>187</v>
      </c>
      <c r="E2026" s="3">
        <v>5</v>
      </c>
      <c r="F2026" s="4">
        <v>8</v>
      </c>
      <c r="G2026" s="4">
        <v>0.75</v>
      </c>
      <c r="H2026" s="2" t="str">
        <f t="shared" si="34"/>
        <v>February</v>
      </c>
    </row>
    <row r="2027" spans="1:8" ht="29.25" thickBot="1" x14ac:dyDescent="0.3">
      <c r="A2027" s="3" t="s">
        <v>321</v>
      </c>
      <c r="B2027" s="3" t="s">
        <v>159</v>
      </c>
      <c r="C2027" s="3">
        <v>1114</v>
      </c>
      <c r="D2027" s="3" t="s">
        <v>188</v>
      </c>
      <c r="E2027" s="3">
        <v>10</v>
      </c>
      <c r="F2027" s="4">
        <v>26</v>
      </c>
      <c r="G2027" s="4">
        <v>2.5</v>
      </c>
      <c r="H2027" s="2" t="str">
        <f t="shared" si="34"/>
        <v>February</v>
      </c>
    </row>
    <row r="2028" spans="1:8" ht="29.25" thickBot="1" x14ac:dyDescent="0.3">
      <c r="A2028" s="3" t="s">
        <v>321</v>
      </c>
      <c r="B2028" s="3" t="s">
        <v>159</v>
      </c>
      <c r="C2028" s="3">
        <v>787</v>
      </c>
      <c r="D2028" s="3" t="s">
        <v>189</v>
      </c>
      <c r="E2028" s="3">
        <v>421</v>
      </c>
      <c r="F2028" s="4">
        <v>147.35</v>
      </c>
      <c r="G2028" s="4">
        <v>13.75</v>
      </c>
      <c r="H2028" s="2" t="str">
        <f t="shared" si="34"/>
        <v>February</v>
      </c>
    </row>
    <row r="2029" spans="1:8" ht="29.25" thickBot="1" x14ac:dyDescent="0.3">
      <c r="A2029" s="3" t="s">
        <v>321</v>
      </c>
      <c r="B2029" s="3" t="s">
        <v>159</v>
      </c>
      <c r="C2029" s="3">
        <v>768</v>
      </c>
      <c r="D2029" s="3" t="s">
        <v>190</v>
      </c>
      <c r="E2029" s="3">
        <v>221</v>
      </c>
      <c r="F2029" s="4">
        <v>110.5</v>
      </c>
      <c r="G2029" s="4">
        <v>10.58</v>
      </c>
      <c r="H2029" s="2" t="str">
        <f t="shared" si="34"/>
        <v>February</v>
      </c>
    </row>
    <row r="2030" spans="1:8" ht="43.5" thickBot="1" x14ac:dyDescent="0.3">
      <c r="A2030" s="3" t="s">
        <v>321</v>
      </c>
      <c r="B2030" s="3" t="s">
        <v>159</v>
      </c>
      <c r="C2030" s="3">
        <v>771</v>
      </c>
      <c r="D2030" s="3" t="s">
        <v>191</v>
      </c>
      <c r="E2030" s="3">
        <v>44</v>
      </c>
      <c r="F2030" s="4">
        <v>165</v>
      </c>
      <c r="G2030" s="4">
        <v>15.84</v>
      </c>
      <c r="H2030" s="2" t="str">
        <f t="shared" si="34"/>
        <v>February</v>
      </c>
    </row>
    <row r="2031" spans="1:8" ht="43.5" thickBot="1" x14ac:dyDescent="0.3">
      <c r="A2031" s="3" t="s">
        <v>321</v>
      </c>
      <c r="B2031" s="3" t="s">
        <v>159</v>
      </c>
      <c r="C2031" s="3">
        <v>772</v>
      </c>
      <c r="D2031" s="3" t="s">
        <v>192</v>
      </c>
      <c r="E2031" s="3">
        <v>108</v>
      </c>
      <c r="F2031" s="4">
        <v>351</v>
      </c>
      <c r="G2031" s="4">
        <v>33.47</v>
      </c>
      <c r="H2031" s="2" t="str">
        <f t="shared" si="34"/>
        <v>February</v>
      </c>
    </row>
    <row r="2032" spans="1:8" ht="43.5" thickBot="1" x14ac:dyDescent="0.3">
      <c r="A2032" s="3" t="s">
        <v>321</v>
      </c>
      <c r="B2032" s="3" t="s">
        <v>159</v>
      </c>
      <c r="C2032" s="3">
        <v>773</v>
      </c>
      <c r="D2032" s="3" t="s">
        <v>193</v>
      </c>
      <c r="E2032" s="3">
        <v>70</v>
      </c>
      <c r="F2032" s="4">
        <v>192.5</v>
      </c>
      <c r="G2032" s="4">
        <v>18.23</v>
      </c>
      <c r="H2032" s="2" t="str">
        <f t="shared" si="34"/>
        <v>February</v>
      </c>
    </row>
    <row r="2033" spans="1:8" ht="29.25" thickBot="1" x14ac:dyDescent="0.3">
      <c r="A2033" s="3" t="s">
        <v>321</v>
      </c>
      <c r="B2033" s="3" t="s">
        <v>159</v>
      </c>
      <c r="C2033" s="3">
        <v>774</v>
      </c>
      <c r="D2033" s="3" t="s">
        <v>194</v>
      </c>
      <c r="E2033" s="3">
        <v>341</v>
      </c>
      <c r="F2033" s="4">
        <v>562.65</v>
      </c>
      <c r="G2033" s="4">
        <v>54.44</v>
      </c>
      <c r="H2033" s="2" t="str">
        <f t="shared" si="34"/>
        <v>February</v>
      </c>
    </row>
    <row r="2034" spans="1:8" ht="29.25" thickBot="1" x14ac:dyDescent="0.3">
      <c r="A2034" s="3" t="s">
        <v>321</v>
      </c>
      <c r="B2034" s="3" t="s">
        <v>159</v>
      </c>
      <c r="C2034" s="3">
        <v>793</v>
      </c>
      <c r="D2034" s="3" t="s">
        <v>195</v>
      </c>
      <c r="E2034" s="3">
        <v>4</v>
      </c>
      <c r="F2034" s="4">
        <v>8</v>
      </c>
      <c r="G2034" s="4">
        <v>0.76</v>
      </c>
      <c r="H2034" s="2" t="str">
        <f t="shared" si="34"/>
        <v>February</v>
      </c>
    </row>
    <row r="2035" spans="1:8" ht="29.25" thickBot="1" x14ac:dyDescent="0.3">
      <c r="A2035" s="3" t="s">
        <v>321</v>
      </c>
      <c r="B2035" s="3" t="s">
        <v>159</v>
      </c>
      <c r="C2035" s="3">
        <v>794</v>
      </c>
      <c r="D2035" s="3" t="s">
        <v>196</v>
      </c>
      <c r="E2035" s="3">
        <v>3</v>
      </c>
      <c r="F2035" s="4">
        <v>7.2</v>
      </c>
      <c r="G2035" s="4">
        <v>0.69</v>
      </c>
      <c r="H2035" s="2" t="str">
        <f t="shared" si="34"/>
        <v>February</v>
      </c>
    </row>
    <row r="2036" spans="1:8" ht="29.25" thickBot="1" x14ac:dyDescent="0.3">
      <c r="A2036" s="3" t="s">
        <v>321</v>
      </c>
      <c r="B2036" s="3" t="s">
        <v>159</v>
      </c>
      <c r="C2036" s="3">
        <v>795</v>
      </c>
      <c r="D2036" s="3" t="s">
        <v>197</v>
      </c>
      <c r="E2036" s="3">
        <v>2</v>
      </c>
      <c r="F2036" s="4">
        <v>5.6</v>
      </c>
      <c r="G2036" s="4">
        <v>0.54</v>
      </c>
      <c r="H2036" s="2" t="str">
        <f t="shared" si="34"/>
        <v>February</v>
      </c>
    </row>
    <row r="2037" spans="1:8" ht="29.25" thickBot="1" x14ac:dyDescent="0.3">
      <c r="A2037" s="3" t="s">
        <v>321</v>
      </c>
      <c r="B2037" s="3" t="s">
        <v>159</v>
      </c>
      <c r="C2037" s="3">
        <v>775</v>
      </c>
      <c r="D2037" s="3" t="s">
        <v>198</v>
      </c>
      <c r="E2037" s="3">
        <v>57</v>
      </c>
      <c r="F2037" s="4">
        <v>239.4</v>
      </c>
      <c r="G2037" s="4">
        <v>22.8</v>
      </c>
      <c r="H2037" s="2" t="str">
        <f t="shared" si="34"/>
        <v>February</v>
      </c>
    </row>
    <row r="2038" spans="1:8" ht="29.25" thickBot="1" x14ac:dyDescent="0.3">
      <c r="A2038" s="3" t="s">
        <v>321</v>
      </c>
      <c r="B2038" s="3" t="s">
        <v>159</v>
      </c>
      <c r="C2038" s="3">
        <v>776</v>
      </c>
      <c r="D2038" s="3" t="s">
        <v>199</v>
      </c>
      <c r="E2038" s="3">
        <v>203</v>
      </c>
      <c r="F2038" s="4">
        <v>740.95</v>
      </c>
      <c r="G2038" s="4">
        <v>70.959999999999994</v>
      </c>
      <c r="H2038" s="2" t="str">
        <f t="shared" si="34"/>
        <v>February</v>
      </c>
    </row>
    <row r="2039" spans="1:8" ht="29.25" thickBot="1" x14ac:dyDescent="0.3">
      <c r="A2039" s="3" t="s">
        <v>321</v>
      </c>
      <c r="B2039" s="3" t="s">
        <v>159</v>
      </c>
      <c r="C2039" s="3">
        <v>777</v>
      </c>
      <c r="D2039" s="3" t="s">
        <v>200</v>
      </c>
      <c r="E2039" s="3">
        <v>293</v>
      </c>
      <c r="F2039" s="4">
        <v>908.3</v>
      </c>
      <c r="G2039" s="4">
        <v>85.47</v>
      </c>
      <c r="H2039" s="2" t="str">
        <f t="shared" si="34"/>
        <v>February</v>
      </c>
    </row>
    <row r="2040" spans="1:8" ht="29.25" thickBot="1" x14ac:dyDescent="0.3">
      <c r="A2040" s="3" t="s">
        <v>321</v>
      </c>
      <c r="B2040" s="3" t="s">
        <v>159</v>
      </c>
      <c r="C2040" s="3">
        <v>666211</v>
      </c>
      <c r="D2040" s="3" t="s">
        <v>201</v>
      </c>
      <c r="E2040" s="3">
        <v>5</v>
      </c>
      <c r="F2040" s="4">
        <v>17.25</v>
      </c>
      <c r="G2040" s="4">
        <v>1.65</v>
      </c>
      <c r="H2040" s="2" t="str">
        <f t="shared" si="34"/>
        <v>February</v>
      </c>
    </row>
    <row r="2041" spans="1:8" ht="29.25" thickBot="1" x14ac:dyDescent="0.3">
      <c r="A2041" s="3" t="s">
        <v>321</v>
      </c>
      <c r="B2041" s="3" t="s">
        <v>159</v>
      </c>
      <c r="C2041" s="3">
        <v>666212</v>
      </c>
      <c r="D2041" s="3" t="s">
        <v>202</v>
      </c>
      <c r="E2041" s="3">
        <v>6</v>
      </c>
      <c r="F2041" s="4">
        <v>24</v>
      </c>
      <c r="G2041" s="4">
        <v>0</v>
      </c>
      <c r="H2041" s="2" t="str">
        <f t="shared" si="34"/>
        <v>February</v>
      </c>
    </row>
    <row r="2042" spans="1:8" ht="29.25" thickBot="1" x14ac:dyDescent="0.3">
      <c r="A2042" s="3" t="s">
        <v>321</v>
      </c>
      <c r="B2042" s="3" t="s">
        <v>159</v>
      </c>
      <c r="C2042" s="3">
        <v>778</v>
      </c>
      <c r="D2042" s="3" t="s">
        <v>204</v>
      </c>
      <c r="E2042" s="3">
        <v>35</v>
      </c>
      <c r="F2042" s="4">
        <v>148.75</v>
      </c>
      <c r="G2042" s="4">
        <v>14.04</v>
      </c>
      <c r="H2042" s="2" t="str">
        <f t="shared" si="34"/>
        <v>February</v>
      </c>
    </row>
    <row r="2043" spans="1:8" ht="29.25" thickBot="1" x14ac:dyDescent="0.3">
      <c r="A2043" s="3" t="s">
        <v>321</v>
      </c>
      <c r="B2043" s="3" t="s">
        <v>159</v>
      </c>
      <c r="C2043" s="3">
        <v>779</v>
      </c>
      <c r="D2043" s="3" t="s">
        <v>205</v>
      </c>
      <c r="E2043" s="3">
        <v>119</v>
      </c>
      <c r="F2043" s="4">
        <v>440.3</v>
      </c>
      <c r="G2043" s="4">
        <v>41.66</v>
      </c>
      <c r="H2043" s="2" t="str">
        <f t="shared" si="34"/>
        <v>February</v>
      </c>
    </row>
    <row r="2044" spans="1:8" ht="29.25" thickBot="1" x14ac:dyDescent="0.3">
      <c r="A2044" s="3" t="s">
        <v>321</v>
      </c>
      <c r="B2044" s="3" t="s">
        <v>159</v>
      </c>
      <c r="C2044" s="3">
        <v>780</v>
      </c>
      <c r="D2044" s="3" t="s">
        <v>206</v>
      </c>
      <c r="E2044" s="3">
        <v>116</v>
      </c>
      <c r="F2044" s="4">
        <v>365.4</v>
      </c>
      <c r="G2044" s="4">
        <v>34.799999999999997</v>
      </c>
      <c r="H2044" s="2" t="str">
        <f t="shared" si="34"/>
        <v>February</v>
      </c>
    </row>
    <row r="2045" spans="1:8" ht="29.25" thickBot="1" x14ac:dyDescent="0.3">
      <c r="A2045" s="3" t="s">
        <v>321</v>
      </c>
      <c r="B2045" s="3" t="s">
        <v>159</v>
      </c>
      <c r="C2045" s="3">
        <v>10309</v>
      </c>
      <c r="D2045" s="3" t="s">
        <v>528</v>
      </c>
      <c r="E2045" s="3">
        <v>1</v>
      </c>
      <c r="F2045" s="4">
        <v>4.0999999999999996</v>
      </c>
      <c r="G2045" s="4">
        <v>0.39</v>
      </c>
      <c r="H2045" s="2" t="str">
        <f t="shared" si="34"/>
        <v>February</v>
      </c>
    </row>
    <row r="2046" spans="1:8" ht="29.25" thickBot="1" x14ac:dyDescent="0.3">
      <c r="A2046" s="3" t="s">
        <v>321</v>
      </c>
      <c r="B2046" s="3" t="s">
        <v>159</v>
      </c>
      <c r="C2046" s="3">
        <v>10308</v>
      </c>
      <c r="D2046" s="3" t="s">
        <v>529</v>
      </c>
      <c r="E2046" s="3">
        <v>1</v>
      </c>
      <c r="F2046" s="4">
        <v>3.6</v>
      </c>
      <c r="G2046" s="4">
        <v>0.34</v>
      </c>
      <c r="H2046" s="2" t="str">
        <f t="shared" si="34"/>
        <v>February</v>
      </c>
    </row>
    <row r="2047" spans="1:8" ht="29.25" thickBot="1" x14ac:dyDescent="0.3">
      <c r="A2047" s="3" t="s">
        <v>321</v>
      </c>
      <c r="B2047" s="3" t="s">
        <v>159</v>
      </c>
      <c r="C2047" s="3">
        <v>103051</v>
      </c>
      <c r="D2047" s="3" t="s">
        <v>207</v>
      </c>
      <c r="E2047" s="3">
        <v>3</v>
      </c>
      <c r="F2047" s="4">
        <v>12.15</v>
      </c>
      <c r="G2047" s="4">
        <v>1.1499999999999999</v>
      </c>
      <c r="H2047" s="2" t="str">
        <f t="shared" si="34"/>
        <v>February</v>
      </c>
    </row>
    <row r="2048" spans="1:8" ht="29.25" thickBot="1" x14ac:dyDescent="0.3">
      <c r="A2048" s="3" t="s">
        <v>321</v>
      </c>
      <c r="B2048" s="3" t="s">
        <v>159</v>
      </c>
      <c r="C2048" s="3">
        <v>1030133</v>
      </c>
      <c r="D2048" s="3" t="s">
        <v>271</v>
      </c>
      <c r="E2048" s="3">
        <v>6</v>
      </c>
      <c r="F2048" s="4">
        <v>27.6</v>
      </c>
      <c r="G2048" s="4">
        <v>2.64</v>
      </c>
      <c r="H2048" s="2" t="str">
        <f t="shared" si="34"/>
        <v>February</v>
      </c>
    </row>
    <row r="2049" spans="1:8" ht="29.25" thickBot="1" x14ac:dyDescent="0.3">
      <c r="A2049" s="3" t="s">
        <v>321</v>
      </c>
      <c r="B2049" s="3" t="s">
        <v>159</v>
      </c>
      <c r="C2049" s="3">
        <v>1030132</v>
      </c>
      <c r="D2049" s="3" t="s">
        <v>209</v>
      </c>
      <c r="E2049" s="3">
        <v>34</v>
      </c>
      <c r="F2049" s="4">
        <v>137.69999999999999</v>
      </c>
      <c r="G2049" s="4">
        <v>12.95</v>
      </c>
      <c r="H2049" s="2" t="str">
        <f t="shared" si="34"/>
        <v>February</v>
      </c>
    </row>
    <row r="2050" spans="1:8" ht="29.25" thickBot="1" x14ac:dyDescent="0.3">
      <c r="A2050" s="3" t="s">
        <v>321</v>
      </c>
      <c r="B2050" s="3" t="s">
        <v>159</v>
      </c>
      <c r="C2050" s="3">
        <v>1030131</v>
      </c>
      <c r="D2050" s="3" t="s">
        <v>262</v>
      </c>
      <c r="E2050" s="3">
        <v>27</v>
      </c>
      <c r="F2050" s="4">
        <v>94.5</v>
      </c>
      <c r="G2050" s="4">
        <v>8.94</v>
      </c>
      <c r="H2050" s="2" t="str">
        <f t="shared" ref="H2050:H2085" si="35">"February"</f>
        <v>February</v>
      </c>
    </row>
    <row r="2051" spans="1:8" ht="29.25" thickBot="1" x14ac:dyDescent="0.3">
      <c r="A2051" s="3" t="s">
        <v>321</v>
      </c>
      <c r="B2051" s="3" t="s">
        <v>159</v>
      </c>
      <c r="C2051" s="3">
        <v>789</v>
      </c>
      <c r="D2051" s="3" t="s">
        <v>210</v>
      </c>
      <c r="E2051" s="3">
        <v>133</v>
      </c>
      <c r="F2051" s="4">
        <v>66.5</v>
      </c>
      <c r="G2051" s="4">
        <v>6.31</v>
      </c>
      <c r="H2051" s="2" t="str">
        <f t="shared" si="35"/>
        <v>February</v>
      </c>
    </row>
    <row r="2052" spans="1:8" ht="29.25" thickBot="1" x14ac:dyDescent="0.3">
      <c r="A2052" s="3" t="s">
        <v>321</v>
      </c>
      <c r="B2052" s="3" t="s">
        <v>159</v>
      </c>
      <c r="C2052" s="3">
        <v>782</v>
      </c>
      <c r="D2052" s="3" t="s">
        <v>211</v>
      </c>
      <c r="E2052" s="3">
        <v>4</v>
      </c>
      <c r="F2052" s="4">
        <v>8.8000000000000007</v>
      </c>
      <c r="G2052" s="4">
        <v>0.84</v>
      </c>
      <c r="H2052" s="2" t="str">
        <f t="shared" si="35"/>
        <v>February</v>
      </c>
    </row>
    <row r="2053" spans="1:8" ht="29.25" thickBot="1" x14ac:dyDescent="0.3">
      <c r="A2053" s="3" t="s">
        <v>321</v>
      </c>
      <c r="B2053" s="3" t="s">
        <v>159</v>
      </c>
      <c r="C2053" s="3">
        <v>783</v>
      </c>
      <c r="D2053" s="3" t="s">
        <v>212</v>
      </c>
      <c r="E2053" s="3">
        <v>5</v>
      </c>
      <c r="F2053" s="4">
        <v>9.75</v>
      </c>
      <c r="G2053" s="4">
        <v>0.94</v>
      </c>
      <c r="H2053" s="2" t="str">
        <f t="shared" si="35"/>
        <v>February</v>
      </c>
    </row>
    <row r="2054" spans="1:8" ht="29.25" thickBot="1" x14ac:dyDescent="0.3">
      <c r="A2054" s="3" t="s">
        <v>321</v>
      </c>
      <c r="B2054" s="3" t="s">
        <v>159</v>
      </c>
      <c r="C2054" s="3">
        <v>784</v>
      </c>
      <c r="D2054" s="3" t="s">
        <v>213</v>
      </c>
      <c r="E2054" s="3">
        <v>9</v>
      </c>
      <c r="F2054" s="4">
        <v>14.85</v>
      </c>
      <c r="G2054" s="4">
        <v>1.42</v>
      </c>
      <c r="H2054" s="2" t="str">
        <f t="shared" si="35"/>
        <v>February</v>
      </c>
    </row>
    <row r="2055" spans="1:8" ht="29.25" thickBot="1" x14ac:dyDescent="0.3">
      <c r="A2055" s="3" t="s">
        <v>321</v>
      </c>
      <c r="B2055" s="3" t="s">
        <v>159</v>
      </c>
      <c r="C2055" s="3">
        <v>1008</v>
      </c>
      <c r="D2055" s="3" t="s">
        <v>214</v>
      </c>
      <c r="E2055" s="3">
        <v>52</v>
      </c>
      <c r="F2055" s="4">
        <v>257.39999999999998</v>
      </c>
      <c r="G2055" s="4">
        <v>24.44</v>
      </c>
      <c r="H2055" s="2" t="str">
        <f t="shared" si="35"/>
        <v>February</v>
      </c>
    </row>
    <row r="2056" spans="1:8" ht="29.25" thickBot="1" x14ac:dyDescent="0.3">
      <c r="A2056" s="3" t="s">
        <v>321</v>
      </c>
      <c r="B2056" s="3" t="s">
        <v>159</v>
      </c>
      <c r="C2056" s="3">
        <v>1007</v>
      </c>
      <c r="D2056" s="3" t="s">
        <v>215</v>
      </c>
      <c r="E2056" s="3">
        <v>120</v>
      </c>
      <c r="F2056" s="4">
        <v>528</v>
      </c>
      <c r="G2056" s="4">
        <v>50.36</v>
      </c>
      <c r="H2056" s="2" t="str">
        <f t="shared" si="35"/>
        <v>February</v>
      </c>
    </row>
    <row r="2057" spans="1:8" ht="29.25" thickBot="1" x14ac:dyDescent="0.3">
      <c r="A2057" s="3" t="s">
        <v>321</v>
      </c>
      <c r="B2057" s="3" t="s">
        <v>159</v>
      </c>
      <c r="C2057" s="3">
        <v>1006</v>
      </c>
      <c r="D2057" s="3" t="s">
        <v>216</v>
      </c>
      <c r="E2057" s="3">
        <v>97</v>
      </c>
      <c r="F2057" s="4">
        <v>373.45</v>
      </c>
      <c r="G2057" s="4">
        <v>35.869999999999997</v>
      </c>
      <c r="H2057" s="2" t="str">
        <f t="shared" si="35"/>
        <v>February</v>
      </c>
    </row>
    <row r="2058" spans="1:8" ht="29.25" thickBot="1" x14ac:dyDescent="0.3">
      <c r="A2058" s="3" t="s">
        <v>321</v>
      </c>
      <c r="B2058" s="3" t="s">
        <v>217</v>
      </c>
      <c r="C2058" s="3">
        <v>10</v>
      </c>
      <c r="D2058" s="3" t="s">
        <v>218</v>
      </c>
      <c r="E2058" s="3">
        <v>39</v>
      </c>
      <c r="F2058" s="4">
        <v>50.31</v>
      </c>
      <c r="G2058" s="4">
        <v>0</v>
      </c>
      <c r="H2058" s="2" t="str">
        <f t="shared" si="35"/>
        <v>February</v>
      </c>
    </row>
    <row r="2059" spans="1:8" ht="29.25" thickBot="1" x14ac:dyDescent="0.3">
      <c r="A2059" s="3" t="s">
        <v>321</v>
      </c>
      <c r="B2059" s="3" t="s">
        <v>217</v>
      </c>
      <c r="C2059" s="3">
        <v>1222</v>
      </c>
      <c r="D2059" s="3" t="s">
        <v>531</v>
      </c>
      <c r="E2059" s="3">
        <v>1</v>
      </c>
      <c r="F2059" s="4">
        <v>1.29</v>
      </c>
      <c r="G2059" s="4">
        <v>0</v>
      </c>
      <c r="H2059" s="2" t="str">
        <f t="shared" si="35"/>
        <v>February</v>
      </c>
    </row>
    <row r="2060" spans="1:8" ht="29.25" thickBot="1" x14ac:dyDescent="0.3">
      <c r="A2060" s="3" t="s">
        <v>321</v>
      </c>
      <c r="B2060" s="3" t="s">
        <v>660</v>
      </c>
      <c r="C2060" s="3">
        <v>1903</v>
      </c>
      <c r="D2060" s="3" t="s">
        <v>222</v>
      </c>
      <c r="E2060" s="3">
        <v>125</v>
      </c>
      <c r="F2060" s="4">
        <v>375</v>
      </c>
      <c r="G2060" s="4">
        <v>36.159999999999997</v>
      </c>
      <c r="H2060" s="2" t="str">
        <f t="shared" si="35"/>
        <v>February</v>
      </c>
    </row>
    <row r="2061" spans="1:8" ht="29.25" thickBot="1" x14ac:dyDescent="0.3">
      <c r="A2061" s="3" t="s">
        <v>321</v>
      </c>
      <c r="B2061" s="3" t="s">
        <v>660</v>
      </c>
      <c r="C2061" s="3">
        <v>1143</v>
      </c>
      <c r="D2061" s="3" t="s">
        <v>225</v>
      </c>
      <c r="E2061" s="3">
        <v>808</v>
      </c>
      <c r="F2061" s="4">
        <v>6051.92</v>
      </c>
      <c r="G2061" s="4">
        <v>573.87</v>
      </c>
      <c r="H2061" s="2" t="str">
        <f t="shared" si="35"/>
        <v>February</v>
      </c>
    </row>
    <row r="2062" spans="1:8" ht="29.25" thickBot="1" x14ac:dyDescent="0.3">
      <c r="A2062" s="3" t="s">
        <v>321</v>
      </c>
      <c r="B2062" s="3" t="s">
        <v>650</v>
      </c>
      <c r="C2062" s="3">
        <v>1573</v>
      </c>
      <c r="D2062" s="3" t="s">
        <v>532</v>
      </c>
      <c r="E2062" s="3">
        <v>28</v>
      </c>
      <c r="F2062" s="4">
        <v>210</v>
      </c>
      <c r="G2062" s="4">
        <v>0</v>
      </c>
      <c r="H2062" s="2" t="str">
        <f t="shared" si="35"/>
        <v>February</v>
      </c>
    </row>
    <row r="2063" spans="1:8" ht="29.25" thickBot="1" x14ac:dyDescent="0.3">
      <c r="A2063" s="3" t="s">
        <v>321</v>
      </c>
      <c r="B2063" s="3" t="s">
        <v>650</v>
      </c>
      <c r="C2063" s="3">
        <v>1547</v>
      </c>
      <c r="D2063" s="3" t="s">
        <v>227</v>
      </c>
      <c r="E2063" s="3">
        <v>65</v>
      </c>
      <c r="F2063" s="4">
        <v>503.75</v>
      </c>
      <c r="G2063" s="4">
        <v>0</v>
      </c>
      <c r="H2063" s="2" t="str">
        <f t="shared" si="35"/>
        <v>February</v>
      </c>
    </row>
    <row r="2064" spans="1:8" ht="29.25" thickBot="1" x14ac:dyDescent="0.3">
      <c r="A2064" s="3" t="s">
        <v>321</v>
      </c>
      <c r="B2064" s="3" t="s">
        <v>650</v>
      </c>
      <c r="C2064" s="3">
        <v>1569</v>
      </c>
      <c r="D2064" s="3" t="s">
        <v>533</v>
      </c>
      <c r="E2064" s="3">
        <v>38</v>
      </c>
      <c r="F2064" s="4">
        <v>228</v>
      </c>
      <c r="G2064" s="4">
        <v>0</v>
      </c>
      <c r="H2064" s="2" t="str">
        <f t="shared" si="35"/>
        <v>February</v>
      </c>
    </row>
    <row r="2065" spans="1:8" ht="29.25" thickBot="1" x14ac:dyDescent="0.3">
      <c r="A2065" s="3" t="s">
        <v>321</v>
      </c>
      <c r="B2065" s="3" t="s">
        <v>650</v>
      </c>
      <c r="C2065" s="3">
        <v>1567</v>
      </c>
      <c r="D2065" s="3" t="s">
        <v>292</v>
      </c>
      <c r="E2065" s="3">
        <v>57</v>
      </c>
      <c r="F2065" s="4">
        <v>313.5</v>
      </c>
      <c r="G2065" s="4">
        <v>0</v>
      </c>
      <c r="H2065" s="2" t="str">
        <f t="shared" si="35"/>
        <v>February</v>
      </c>
    </row>
    <row r="2066" spans="1:8" ht="29.25" thickBot="1" x14ac:dyDescent="0.3">
      <c r="A2066" s="3" t="s">
        <v>321</v>
      </c>
      <c r="B2066" s="3" t="s">
        <v>650</v>
      </c>
      <c r="C2066" s="3">
        <v>1551</v>
      </c>
      <c r="D2066" s="3" t="s">
        <v>228</v>
      </c>
      <c r="E2066" s="3">
        <v>58</v>
      </c>
      <c r="F2066" s="4">
        <v>449.5</v>
      </c>
      <c r="G2066" s="4">
        <v>0</v>
      </c>
      <c r="H2066" s="2" t="str">
        <f t="shared" si="35"/>
        <v>February</v>
      </c>
    </row>
    <row r="2067" spans="1:8" ht="29.25" thickBot="1" x14ac:dyDescent="0.3">
      <c r="A2067" s="3" t="s">
        <v>321</v>
      </c>
      <c r="B2067" s="3" t="s">
        <v>650</v>
      </c>
      <c r="C2067" s="3">
        <v>1556</v>
      </c>
      <c r="D2067" s="3" t="s">
        <v>230</v>
      </c>
      <c r="E2067" s="3">
        <v>44</v>
      </c>
      <c r="F2067" s="4">
        <v>242</v>
      </c>
      <c r="G2067" s="4">
        <v>0</v>
      </c>
      <c r="H2067" s="2" t="str">
        <f t="shared" si="35"/>
        <v>February</v>
      </c>
    </row>
    <row r="2068" spans="1:8" ht="29.25" thickBot="1" x14ac:dyDescent="0.3">
      <c r="A2068" s="3" t="s">
        <v>321</v>
      </c>
      <c r="B2068" s="3" t="s">
        <v>650</v>
      </c>
      <c r="C2068" s="3">
        <v>1557</v>
      </c>
      <c r="D2068" s="3" t="s">
        <v>231</v>
      </c>
      <c r="E2068" s="3">
        <v>24</v>
      </c>
      <c r="F2068" s="4">
        <v>162</v>
      </c>
      <c r="G2068" s="4">
        <v>0</v>
      </c>
      <c r="H2068" s="2" t="str">
        <f t="shared" si="35"/>
        <v>February</v>
      </c>
    </row>
    <row r="2069" spans="1:8" ht="29.25" thickBot="1" x14ac:dyDescent="0.3">
      <c r="A2069" s="3" t="s">
        <v>321</v>
      </c>
      <c r="B2069" s="3" t="s">
        <v>650</v>
      </c>
      <c r="C2069" s="3">
        <v>1558</v>
      </c>
      <c r="D2069" s="3" t="s">
        <v>232</v>
      </c>
      <c r="E2069" s="3">
        <v>58</v>
      </c>
      <c r="F2069" s="4">
        <v>263.89999999999998</v>
      </c>
      <c r="G2069" s="4">
        <v>0</v>
      </c>
      <c r="H2069" s="2" t="str">
        <f t="shared" si="35"/>
        <v>February</v>
      </c>
    </row>
    <row r="2070" spans="1:8" ht="29.25" thickBot="1" x14ac:dyDescent="0.3">
      <c r="A2070" s="3" t="s">
        <v>321</v>
      </c>
      <c r="B2070" s="3" t="s">
        <v>650</v>
      </c>
      <c r="C2070" s="3">
        <v>103001</v>
      </c>
      <c r="D2070" s="3" t="s">
        <v>233</v>
      </c>
      <c r="E2070" s="3">
        <v>30</v>
      </c>
      <c r="F2070" s="4">
        <v>232.5</v>
      </c>
      <c r="G2070" s="4">
        <v>22.18</v>
      </c>
      <c r="H2070" s="2" t="str">
        <f t="shared" si="35"/>
        <v>February</v>
      </c>
    </row>
    <row r="2071" spans="1:8" ht="29.25" thickBot="1" x14ac:dyDescent="0.3">
      <c r="A2071" s="3" t="s">
        <v>321</v>
      </c>
      <c r="B2071" s="3" t="s">
        <v>650</v>
      </c>
      <c r="C2071" s="3">
        <v>1552</v>
      </c>
      <c r="D2071" s="3" t="s">
        <v>234</v>
      </c>
      <c r="E2071" s="3">
        <v>34</v>
      </c>
      <c r="F2071" s="4">
        <v>229.5</v>
      </c>
      <c r="G2071" s="4">
        <v>0</v>
      </c>
      <c r="H2071" s="2" t="str">
        <f t="shared" si="35"/>
        <v>February</v>
      </c>
    </row>
    <row r="2072" spans="1:8" ht="29.25" thickBot="1" x14ac:dyDescent="0.3">
      <c r="A2072" s="3" t="s">
        <v>321</v>
      </c>
      <c r="B2072" s="3" t="s">
        <v>650</v>
      </c>
      <c r="C2072" s="3">
        <v>1570</v>
      </c>
      <c r="D2072" s="3" t="s">
        <v>235</v>
      </c>
      <c r="E2072" s="3">
        <v>42</v>
      </c>
      <c r="F2072" s="4">
        <v>147</v>
      </c>
      <c r="G2072" s="4">
        <v>0</v>
      </c>
      <c r="H2072" s="2" t="str">
        <f t="shared" si="35"/>
        <v>February</v>
      </c>
    </row>
    <row r="2073" spans="1:8" ht="29.25" thickBot="1" x14ac:dyDescent="0.3">
      <c r="A2073" s="3" t="s">
        <v>321</v>
      </c>
      <c r="B2073" s="3" t="s">
        <v>650</v>
      </c>
      <c r="C2073" s="3">
        <v>1555</v>
      </c>
      <c r="D2073" s="3" t="s">
        <v>236</v>
      </c>
      <c r="E2073" s="3">
        <v>11</v>
      </c>
      <c r="F2073" s="4">
        <v>60.5</v>
      </c>
      <c r="G2073" s="4">
        <v>0</v>
      </c>
      <c r="H2073" s="2" t="str">
        <f t="shared" si="35"/>
        <v>February</v>
      </c>
    </row>
    <row r="2074" spans="1:8" ht="29.25" thickBot="1" x14ac:dyDescent="0.3">
      <c r="A2074" s="3" t="s">
        <v>321</v>
      </c>
      <c r="B2074" s="3" t="s">
        <v>650</v>
      </c>
      <c r="C2074" s="3">
        <v>1553</v>
      </c>
      <c r="D2074" s="3" t="s">
        <v>273</v>
      </c>
      <c r="E2074" s="3">
        <v>1</v>
      </c>
      <c r="F2074" s="4">
        <v>7.75</v>
      </c>
      <c r="G2074" s="4">
        <v>0</v>
      </c>
      <c r="H2074" s="2" t="str">
        <f t="shared" si="35"/>
        <v>February</v>
      </c>
    </row>
    <row r="2075" spans="1:8" ht="29.25" thickBot="1" x14ac:dyDescent="0.3">
      <c r="A2075" s="3" t="s">
        <v>321</v>
      </c>
      <c r="B2075" s="3" t="s">
        <v>650</v>
      </c>
      <c r="C2075" s="3">
        <v>1563</v>
      </c>
      <c r="D2075" s="3" t="s">
        <v>238</v>
      </c>
      <c r="E2075" s="3">
        <v>41</v>
      </c>
      <c r="F2075" s="4">
        <v>317.75</v>
      </c>
      <c r="G2075" s="4">
        <v>0</v>
      </c>
      <c r="H2075" s="2" t="str">
        <f t="shared" si="35"/>
        <v>February</v>
      </c>
    </row>
    <row r="2076" spans="1:8" ht="29.25" thickBot="1" x14ac:dyDescent="0.3">
      <c r="A2076" s="3" t="s">
        <v>321</v>
      </c>
      <c r="B2076" s="3" t="s">
        <v>650</v>
      </c>
      <c r="C2076" s="3">
        <v>1571</v>
      </c>
      <c r="D2076" s="3" t="s">
        <v>239</v>
      </c>
      <c r="E2076" s="3">
        <v>47</v>
      </c>
      <c r="F2076" s="4">
        <v>232.65</v>
      </c>
      <c r="G2076" s="4">
        <v>0</v>
      </c>
      <c r="H2076" s="2" t="str">
        <f t="shared" si="35"/>
        <v>February</v>
      </c>
    </row>
    <row r="2077" spans="1:8" ht="29.25" thickBot="1" x14ac:dyDescent="0.3">
      <c r="A2077" s="3" t="s">
        <v>321</v>
      </c>
      <c r="B2077" s="3" t="s">
        <v>650</v>
      </c>
      <c r="C2077" s="3">
        <v>1565</v>
      </c>
      <c r="D2077" s="3" t="s">
        <v>241</v>
      </c>
      <c r="E2077" s="3">
        <v>24</v>
      </c>
      <c r="F2077" s="4">
        <v>109.2</v>
      </c>
      <c r="G2077" s="4">
        <v>0</v>
      </c>
      <c r="H2077" s="2" t="str">
        <f t="shared" si="35"/>
        <v>February</v>
      </c>
    </row>
    <row r="2078" spans="1:8" ht="29.25" thickBot="1" x14ac:dyDescent="0.3">
      <c r="A2078" s="3" t="s">
        <v>321</v>
      </c>
      <c r="B2078" s="3" t="s">
        <v>650</v>
      </c>
      <c r="C2078" s="3">
        <v>1566</v>
      </c>
      <c r="D2078" s="3" t="s">
        <v>243</v>
      </c>
      <c r="E2078" s="3">
        <v>64</v>
      </c>
      <c r="F2078" s="4">
        <v>432</v>
      </c>
      <c r="G2078" s="4">
        <v>0</v>
      </c>
      <c r="H2078" s="2" t="str">
        <f t="shared" si="35"/>
        <v>February</v>
      </c>
    </row>
    <row r="2079" spans="1:8" ht="29.25" thickBot="1" x14ac:dyDescent="0.3">
      <c r="A2079" s="3" t="s">
        <v>321</v>
      </c>
      <c r="B2079" s="3" t="s">
        <v>244</v>
      </c>
      <c r="C2079" s="3">
        <v>1420</v>
      </c>
      <c r="D2079" s="3" t="s">
        <v>537</v>
      </c>
      <c r="E2079" s="3">
        <v>1</v>
      </c>
      <c r="F2079" s="4">
        <v>3.49</v>
      </c>
      <c r="G2079" s="4">
        <v>0.33</v>
      </c>
      <c r="H2079" s="2" t="str">
        <f t="shared" si="35"/>
        <v>February</v>
      </c>
    </row>
    <row r="2080" spans="1:8" ht="29.25" thickBot="1" x14ac:dyDescent="0.3">
      <c r="A2080" s="3" t="s">
        <v>321</v>
      </c>
      <c r="B2080" s="3" t="s">
        <v>244</v>
      </c>
      <c r="C2080" s="3">
        <v>1447</v>
      </c>
      <c r="D2080" s="3" t="s">
        <v>538</v>
      </c>
      <c r="E2080" s="3">
        <v>1</v>
      </c>
      <c r="F2080" s="4">
        <v>3.99</v>
      </c>
      <c r="G2080" s="4">
        <v>0.38</v>
      </c>
      <c r="H2080" s="2" t="str">
        <f t="shared" si="35"/>
        <v>February</v>
      </c>
    </row>
    <row r="2081" spans="1:8" ht="29.25" thickBot="1" x14ac:dyDescent="0.3">
      <c r="A2081" s="3" t="s">
        <v>321</v>
      </c>
      <c r="B2081" s="3" t="s">
        <v>244</v>
      </c>
      <c r="C2081" s="3">
        <v>1412</v>
      </c>
      <c r="D2081" s="3" t="s">
        <v>246</v>
      </c>
      <c r="E2081" s="3">
        <v>35</v>
      </c>
      <c r="F2081" s="4">
        <v>115.5</v>
      </c>
      <c r="G2081" s="4">
        <v>0</v>
      </c>
      <c r="H2081" s="2" t="str">
        <f t="shared" si="35"/>
        <v>February</v>
      </c>
    </row>
    <row r="2082" spans="1:8" ht="29.25" thickBot="1" x14ac:dyDescent="0.3">
      <c r="A2082" s="3" t="s">
        <v>321</v>
      </c>
      <c r="B2082" s="3" t="s">
        <v>244</v>
      </c>
      <c r="C2082" s="3">
        <v>1428</v>
      </c>
      <c r="D2082" s="3" t="s">
        <v>247</v>
      </c>
      <c r="E2082" s="3">
        <v>123</v>
      </c>
      <c r="F2082" s="4">
        <v>615</v>
      </c>
      <c r="G2082" s="4">
        <v>0</v>
      </c>
      <c r="H2082" s="2" t="str">
        <f t="shared" si="35"/>
        <v>February</v>
      </c>
    </row>
    <row r="2083" spans="1:8" ht="29.25" thickBot="1" x14ac:dyDescent="0.3">
      <c r="A2083" s="3" t="s">
        <v>321</v>
      </c>
      <c r="B2083" s="3" t="s">
        <v>244</v>
      </c>
      <c r="C2083" s="3">
        <v>1451</v>
      </c>
      <c r="D2083" s="3" t="s">
        <v>248</v>
      </c>
      <c r="E2083" s="3">
        <v>68</v>
      </c>
      <c r="F2083" s="4">
        <v>295.8</v>
      </c>
      <c r="G2083" s="4">
        <v>0</v>
      </c>
      <c r="H2083" s="2" t="str">
        <f t="shared" si="35"/>
        <v>February</v>
      </c>
    </row>
    <row r="2084" spans="1:8" ht="29.25" thickBot="1" x14ac:dyDescent="0.3">
      <c r="A2084" s="3" t="s">
        <v>321</v>
      </c>
      <c r="B2084" s="3" t="s">
        <v>244</v>
      </c>
      <c r="C2084" s="3">
        <v>1450</v>
      </c>
      <c r="D2084" s="3" t="s">
        <v>249</v>
      </c>
      <c r="E2084" s="3">
        <v>138</v>
      </c>
      <c r="F2084" s="4">
        <v>688.62</v>
      </c>
      <c r="G2084" s="4">
        <v>65.02</v>
      </c>
      <c r="H2084" s="2" t="str">
        <f t="shared" si="35"/>
        <v>February</v>
      </c>
    </row>
    <row r="2085" spans="1:8" ht="29.25" thickBot="1" x14ac:dyDescent="0.3">
      <c r="A2085" s="3" t="s">
        <v>321</v>
      </c>
      <c r="B2085" s="3" t="s">
        <v>244</v>
      </c>
      <c r="C2085" s="3">
        <v>1333</v>
      </c>
      <c r="D2085" s="3" t="s">
        <v>250</v>
      </c>
      <c r="E2085" s="3">
        <v>90</v>
      </c>
      <c r="F2085" s="4">
        <v>337.5</v>
      </c>
      <c r="G2085" s="4">
        <v>32.33</v>
      </c>
      <c r="H2085" s="2" t="str">
        <f t="shared" si="35"/>
        <v>February</v>
      </c>
    </row>
    <row r="2086" spans="1:8" ht="29.25" thickBot="1" x14ac:dyDescent="0.3">
      <c r="A2086" s="3" t="s">
        <v>321</v>
      </c>
      <c r="B2086" s="3" t="s">
        <v>653</v>
      </c>
      <c r="C2086" s="3">
        <v>1701</v>
      </c>
      <c r="D2086" s="3" t="s">
        <v>7</v>
      </c>
      <c r="E2086" s="3">
        <v>193</v>
      </c>
      <c r="F2086" s="4">
        <v>289.5</v>
      </c>
      <c r="G2086" s="4">
        <v>27.13</v>
      </c>
      <c r="H2086" t="str">
        <f>"March"</f>
        <v>March</v>
      </c>
    </row>
    <row r="2087" spans="1:8" ht="29.25" thickBot="1" x14ac:dyDescent="0.3">
      <c r="A2087" s="3" t="s">
        <v>321</v>
      </c>
      <c r="B2087" s="3" t="s">
        <v>653</v>
      </c>
      <c r="C2087" s="3">
        <v>1710</v>
      </c>
      <c r="D2087" s="3" t="s">
        <v>356</v>
      </c>
      <c r="E2087" s="3">
        <v>54</v>
      </c>
      <c r="F2087" s="4">
        <v>121.5</v>
      </c>
      <c r="G2087" s="4">
        <v>11.47</v>
      </c>
      <c r="H2087" s="2" t="str">
        <f t="shared" ref="H2087:H2150" si="36">"March"</f>
        <v>March</v>
      </c>
    </row>
    <row r="2088" spans="1:8" ht="29.25" thickBot="1" x14ac:dyDescent="0.3">
      <c r="A2088" s="3" t="s">
        <v>321</v>
      </c>
      <c r="B2088" s="3" t="s">
        <v>653</v>
      </c>
      <c r="C2088" s="3">
        <v>2127</v>
      </c>
      <c r="D2088" s="3" t="s">
        <v>15</v>
      </c>
      <c r="E2088" s="3">
        <v>205</v>
      </c>
      <c r="F2088" s="4">
        <v>243.95</v>
      </c>
      <c r="G2088" s="4">
        <v>23.14</v>
      </c>
      <c r="H2088" s="2" t="str">
        <f t="shared" si="36"/>
        <v>March</v>
      </c>
    </row>
    <row r="2089" spans="1:8" ht="29.25" thickBot="1" x14ac:dyDescent="0.3">
      <c r="A2089" s="3" t="s">
        <v>321</v>
      </c>
      <c r="B2089" s="3" t="s">
        <v>653</v>
      </c>
      <c r="C2089" s="3">
        <v>659013</v>
      </c>
      <c r="D2089" s="3" t="s">
        <v>17</v>
      </c>
      <c r="E2089" s="3">
        <v>11</v>
      </c>
      <c r="F2089" s="4">
        <v>46.09</v>
      </c>
      <c r="G2089" s="4">
        <v>4.3899999999999997</v>
      </c>
      <c r="H2089" s="2" t="str">
        <f t="shared" si="36"/>
        <v>March</v>
      </c>
    </row>
    <row r="2090" spans="1:8" ht="29.25" thickBot="1" x14ac:dyDescent="0.3">
      <c r="A2090" s="3" t="s">
        <v>321</v>
      </c>
      <c r="B2090" s="3" t="s">
        <v>653</v>
      </c>
      <c r="C2090" s="3">
        <v>659004</v>
      </c>
      <c r="D2090" s="3" t="s">
        <v>18</v>
      </c>
      <c r="E2090" s="3">
        <v>21</v>
      </c>
      <c r="F2090" s="4">
        <v>62.79</v>
      </c>
      <c r="G2090" s="4">
        <v>5.9</v>
      </c>
      <c r="H2090" s="2" t="str">
        <f t="shared" si="36"/>
        <v>March</v>
      </c>
    </row>
    <row r="2091" spans="1:8" ht="29.25" thickBot="1" x14ac:dyDescent="0.3">
      <c r="A2091" s="3" t="s">
        <v>321</v>
      </c>
      <c r="B2091" s="3" t="s">
        <v>653</v>
      </c>
      <c r="C2091" s="3">
        <v>659006</v>
      </c>
      <c r="D2091" s="3" t="s">
        <v>19</v>
      </c>
      <c r="E2091" s="3">
        <v>10</v>
      </c>
      <c r="F2091" s="4">
        <v>29.9</v>
      </c>
      <c r="G2091" s="4">
        <v>2.82</v>
      </c>
      <c r="H2091" s="2" t="str">
        <f t="shared" si="36"/>
        <v>March</v>
      </c>
    </row>
    <row r="2092" spans="1:8" ht="29.25" thickBot="1" x14ac:dyDescent="0.3">
      <c r="A2092" s="3" t="s">
        <v>321</v>
      </c>
      <c r="B2092" s="3" t="s">
        <v>653</v>
      </c>
      <c r="C2092" s="3">
        <v>659018</v>
      </c>
      <c r="D2092" s="3" t="s">
        <v>20</v>
      </c>
      <c r="E2092" s="3">
        <v>20</v>
      </c>
      <c r="F2092" s="4">
        <v>83.8</v>
      </c>
      <c r="G2092" s="4">
        <v>8</v>
      </c>
      <c r="H2092" s="2" t="str">
        <f t="shared" si="36"/>
        <v>March</v>
      </c>
    </row>
    <row r="2093" spans="1:8" ht="29.25" thickBot="1" x14ac:dyDescent="0.3">
      <c r="A2093" s="3" t="s">
        <v>321</v>
      </c>
      <c r="B2093" s="3" t="s">
        <v>653</v>
      </c>
      <c r="C2093" s="3">
        <v>659010</v>
      </c>
      <c r="D2093" s="3" t="s">
        <v>21</v>
      </c>
      <c r="E2093" s="3">
        <v>10</v>
      </c>
      <c r="F2093" s="4">
        <v>29.9</v>
      </c>
      <c r="G2093" s="4">
        <v>2.83</v>
      </c>
      <c r="H2093" s="2" t="str">
        <f t="shared" si="36"/>
        <v>March</v>
      </c>
    </row>
    <row r="2094" spans="1:8" ht="29.25" thickBot="1" x14ac:dyDescent="0.3">
      <c r="A2094" s="3" t="s">
        <v>321</v>
      </c>
      <c r="B2094" s="3" t="s">
        <v>653</v>
      </c>
      <c r="C2094" s="3">
        <v>659021</v>
      </c>
      <c r="D2094" s="3" t="s">
        <v>266</v>
      </c>
      <c r="E2094" s="3">
        <v>4</v>
      </c>
      <c r="F2094" s="4">
        <v>19.96</v>
      </c>
      <c r="G2094" s="4">
        <v>1.88</v>
      </c>
      <c r="H2094" s="2" t="str">
        <f t="shared" si="36"/>
        <v>March</v>
      </c>
    </row>
    <row r="2095" spans="1:8" ht="29.25" thickBot="1" x14ac:dyDescent="0.3">
      <c r="A2095" s="3" t="s">
        <v>321</v>
      </c>
      <c r="B2095" s="3" t="s">
        <v>653</v>
      </c>
      <c r="C2095" s="3">
        <v>659008</v>
      </c>
      <c r="D2095" s="3" t="s">
        <v>22</v>
      </c>
      <c r="E2095" s="3">
        <v>14</v>
      </c>
      <c r="F2095" s="4">
        <v>55.86</v>
      </c>
      <c r="G2095" s="4">
        <v>5.32</v>
      </c>
      <c r="H2095" s="2" t="str">
        <f t="shared" si="36"/>
        <v>March</v>
      </c>
    </row>
    <row r="2096" spans="1:8" ht="29.25" thickBot="1" x14ac:dyDescent="0.3">
      <c r="A2096" s="3" t="s">
        <v>321</v>
      </c>
      <c r="B2096" s="3" t="s">
        <v>653</v>
      </c>
      <c r="C2096" s="3">
        <v>659003</v>
      </c>
      <c r="D2096" s="3" t="s">
        <v>23</v>
      </c>
      <c r="E2096" s="3">
        <v>15</v>
      </c>
      <c r="F2096" s="4">
        <v>44.85</v>
      </c>
      <c r="G2096" s="4">
        <v>4.24</v>
      </c>
      <c r="H2096" s="2" t="str">
        <f t="shared" si="36"/>
        <v>March</v>
      </c>
    </row>
    <row r="2097" spans="1:8" ht="29.25" thickBot="1" x14ac:dyDescent="0.3">
      <c r="A2097" s="3" t="s">
        <v>321</v>
      </c>
      <c r="B2097" s="3" t="s">
        <v>653</v>
      </c>
      <c r="C2097" s="3">
        <v>1712</v>
      </c>
      <c r="D2097" s="3" t="s">
        <v>24</v>
      </c>
      <c r="E2097" s="3">
        <v>288</v>
      </c>
      <c r="F2097" s="4">
        <v>489.6</v>
      </c>
      <c r="G2097" s="4">
        <v>46.25</v>
      </c>
      <c r="H2097" s="2" t="str">
        <f t="shared" si="36"/>
        <v>March</v>
      </c>
    </row>
    <row r="2098" spans="1:8" ht="29.25" thickBot="1" x14ac:dyDescent="0.3">
      <c r="A2098" s="3" t="s">
        <v>321</v>
      </c>
      <c r="B2098" s="3" t="s">
        <v>653</v>
      </c>
      <c r="C2098" s="3">
        <v>1169</v>
      </c>
      <c r="D2098" s="3" t="s">
        <v>358</v>
      </c>
      <c r="E2098" s="3">
        <v>44</v>
      </c>
      <c r="F2098" s="4">
        <v>99</v>
      </c>
      <c r="G2098" s="4">
        <v>9.34</v>
      </c>
      <c r="H2098" s="2" t="str">
        <f t="shared" si="36"/>
        <v>March</v>
      </c>
    </row>
    <row r="2099" spans="1:8" ht="29.25" thickBot="1" x14ac:dyDescent="0.3">
      <c r="A2099" s="3" t="s">
        <v>321</v>
      </c>
      <c r="B2099" s="3" t="s">
        <v>654</v>
      </c>
      <c r="C2099" s="3">
        <v>605</v>
      </c>
      <c r="D2099" s="3" t="s">
        <v>25</v>
      </c>
      <c r="E2099" s="3">
        <v>46</v>
      </c>
      <c r="F2099" s="4">
        <v>149.5</v>
      </c>
      <c r="G2099" s="4">
        <v>14.24</v>
      </c>
      <c r="H2099" s="2" t="str">
        <f t="shared" si="36"/>
        <v>March</v>
      </c>
    </row>
    <row r="2100" spans="1:8" ht="29.25" thickBot="1" x14ac:dyDescent="0.3">
      <c r="A2100" s="3" t="s">
        <v>321</v>
      </c>
      <c r="B2100" s="3" t="s">
        <v>654</v>
      </c>
      <c r="C2100" s="3">
        <v>904</v>
      </c>
      <c r="D2100" s="3" t="s">
        <v>26</v>
      </c>
      <c r="E2100" s="3">
        <v>68</v>
      </c>
      <c r="F2100" s="4">
        <v>108.8</v>
      </c>
      <c r="G2100" s="4">
        <v>10.199999999999999</v>
      </c>
      <c r="H2100" s="2" t="str">
        <f t="shared" si="36"/>
        <v>March</v>
      </c>
    </row>
    <row r="2101" spans="1:8" ht="29.25" thickBot="1" x14ac:dyDescent="0.3">
      <c r="A2101" s="3" t="s">
        <v>321</v>
      </c>
      <c r="B2101" s="3" t="s">
        <v>654</v>
      </c>
      <c r="C2101" s="3">
        <v>9033</v>
      </c>
      <c r="D2101" s="3" t="s">
        <v>652</v>
      </c>
      <c r="E2101" s="3">
        <v>279</v>
      </c>
      <c r="F2101" s="4">
        <v>1116</v>
      </c>
      <c r="G2101" s="4">
        <v>106.02</v>
      </c>
      <c r="H2101" s="2" t="str">
        <f t="shared" si="36"/>
        <v>March</v>
      </c>
    </row>
    <row r="2102" spans="1:8" ht="29.25" thickBot="1" x14ac:dyDescent="0.3">
      <c r="A2102" s="3" t="s">
        <v>321</v>
      </c>
      <c r="B2102" s="3" t="s">
        <v>654</v>
      </c>
      <c r="C2102" s="3">
        <v>46959</v>
      </c>
      <c r="D2102" s="3" t="s">
        <v>27</v>
      </c>
      <c r="E2102" s="3">
        <v>110</v>
      </c>
      <c r="F2102" s="4">
        <v>176</v>
      </c>
      <c r="G2102" s="4">
        <v>16.57</v>
      </c>
      <c r="H2102" s="2" t="str">
        <f t="shared" si="36"/>
        <v>March</v>
      </c>
    </row>
    <row r="2103" spans="1:8" ht="29.25" thickBot="1" x14ac:dyDescent="0.3">
      <c r="A2103" s="3" t="s">
        <v>321</v>
      </c>
      <c r="B2103" s="3" t="s">
        <v>654</v>
      </c>
      <c r="C2103" s="3">
        <v>909</v>
      </c>
      <c r="D2103" s="3" t="s">
        <v>28</v>
      </c>
      <c r="E2103" s="3">
        <v>62</v>
      </c>
      <c r="F2103" s="4">
        <v>99.2</v>
      </c>
      <c r="G2103" s="4">
        <v>9.31</v>
      </c>
      <c r="H2103" s="2" t="str">
        <f t="shared" si="36"/>
        <v>March</v>
      </c>
    </row>
    <row r="2104" spans="1:8" ht="29.25" thickBot="1" x14ac:dyDescent="0.3">
      <c r="A2104" s="3" t="s">
        <v>321</v>
      </c>
      <c r="B2104" s="3" t="s">
        <v>654</v>
      </c>
      <c r="C2104" s="3">
        <v>911</v>
      </c>
      <c r="D2104" s="3" t="s">
        <v>29</v>
      </c>
      <c r="E2104" s="3">
        <v>169</v>
      </c>
      <c r="F2104" s="4">
        <v>270.39999999999998</v>
      </c>
      <c r="G2104" s="4">
        <v>25.38</v>
      </c>
      <c r="H2104" s="2" t="str">
        <f t="shared" si="36"/>
        <v>March</v>
      </c>
    </row>
    <row r="2105" spans="1:8" ht="29.25" thickBot="1" x14ac:dyDescent="0.3">
      <c r="A2105" s="3" t="s">
        <v>321</v>
      </c>
      <c r="B2105" s="3" t="s">
        <v>654</v>
      </c>
      <c r="C2105" s="3">
        <v>6789</v>
      </c>
      <c r="D2105" s="3" t="s">
        <v>30</v>
      </c>
      <c r="E2105" s="3">
        <v>103</v>
      </c>
      <c r="F2105" s="4">
        <v>164.8</v>
      </c>
      <c r="G2105" s="4">
        <v>15.46</v>
      </c>
      <c r="H2105" s="2" t="str">
        <f t="shared" si="36"/>
        <v>March</v>
      </c>
    </row>
    <row r="2106" spans="1:8" ht="29.25" thickBot="1" x14ac:dyDescent="0.3">
      <c r="A2106" s="3" t="s">
        <v>321</v>
      </c>
      <c r="B2106" s="3" t="s">
        <v>654</v>
      </c>
      <c r="C2106" s="3">
        <v>4987</v>
      </c>
      <c r="D2106" s="3" t="s">
        <v>31</v>
      </c>
      <c r="E2106" s="3">
        <v>126</v>
      </c>
      <c r="F2106" s="4">
        <v>201.6</v>
      </c>
      <c r="G2106" s="4">
        <v>18.899999999999999</v>
      </c>
      <c r="H2106" s="2" t="str">
        <f t="shared" si="36"/>
        <v>March</v>
      </c>
    </row>
    <row r="2107" spans="1:8" ht="29.25" thickBot="1" x14ac:dyDescent="0.3">
      <c r="A2107" s="3" t="s">
        <v>321</v>
      </c>
      <c r="B2107" s="3" t="s">
        <v>654</v>
      </c>
      <c r="C2107" s="3">
        <v>898</v>
      </c>
      <c r="D2107" s="3" t="s">
        <v>32</v>
      </c>
      <c r="E2107" s="3">
        <v>7</v>
      </c>
      <c r="F2107" s="4">
        <v>2.4500000000000002</v>
      </c>
      <c r="G2107" s="4">
        <v>0</v>
      </c>
      <c r="H2107" s="2" t="str">
        <f t="shared" si="36"/>
        <v>March</v>
      </c>
    </row>
    <row r="2108" spans="1:8" ht="29.25" thickBot="1" x14ac:dyDescent="0.3">
      <c r="A2108" s="3" t="s">
        <v>321</v>
      </c>
      <c r="B2108" s="3" t="s">
        <v>654</v>
      </c>
      <c r="C2108" s="3">
        <v>770</v>
      </c>
      <c r="D2108" s="3" t="s">
        <v>33</v>
      </c>
      <c r="E2108" s="3">
        <v>31</v>
      </c>
      <c r="F2108" s="4">
        <v>23.25</v>
      </c>
      <c r="G2108" s="4">
        <v>2.1800000000000002</v>
      </c>
      <c r="H2108" s="2" t="str">
        <f t="shared" si="36"/>
        <v>March</v>
      </c>
    </row>
    <row r="2109" spans="1:8" ht="29.25" thickBot="1" x14ac:dyDescent="0.3">
      <c r="A2109" s="3" t="s">
        <v>321</v>
      </c>
      <c r="B2109" s="3" t="s">
        <v>654</v>
      </c>
      <c r="C2109" s="3">
        <v>953</v>
      </c>
      <c r="D2109" s="3" t="s">
        <v>34</v>
      </c>
      <c r="E2109" s="3">
        <v>69</v>
      </c>
      <c r="F2109" s="4">
        <v>110.4</v>
      </c>
      <c r="G2109" s="4">
        <v>10.39</v>
      </c>
      <c r="H2109" s="2" t="str">
        <f t="shared" si="36"/>
        <v>March</v>
      </c>
    </row>
    <row r="2110" spans="1:8" ht="29.25" thickBot="1" x14ac:dyDescent="0.3">
      <c r="A2110" s="3" t="s">
        <v>321</v>
      </c>
      <c r="B2110" s="3" t="s">
        <v>654</v>
      </c>
      <c r="C2110" s="3">
        <v>914</v>
      </c>
      <c r="D2110" s="3" t="s">
        <v>35</v>
      </c>
      <c r="E2110" s="3">
        <v>49</v>
      </c>
      <c r="F2110" s="4">
        <v>134.75</v>
      </c>
      <c r="G2110" s="4">
        <v>12.75</v>
      </c>
      <c r="H2110" s="2" t="str">
        <f t="shared" si="36"/>
        <v>March</v>
      </c>
    </row>
    <row r="2111" spans="1:8" ht="29.25" thickBot="1" x14ac:dyDescent="0.3">
      <c r="A2111" s="3" t="s">
        <v>321</v>
      </c>
      <c r="B2111" s="3" t="s">
        <v>654</v>
      </c>
      <c r="C2111" s="3">
        <v>35324</v>
      </c>
      <c r="D2111" s="3" t="s">
        <v>36</v>
      </c>
      <c r="E2111" s="3">
        <v>53</v>
      </c>
      <c r="F2111" s="4">
        <v>145.75</v>
      </c>
      <c r="G2111" s="4">
        <v>13.8</v>
      </c>
      <c r="H2111" s="2" t="str">
        <f t="shared" si="36"/>
        <v>March</v>
      </c>
    </row>
    <row r="2112" spans="1:8" ht="29.25" thickBot="1" x14ac:dyDescent="0.3">
      <c r="A2112" s="3" t="s">
        <v>321</v>
      </c>
      <c r="B2112" s="3" t="s">
        <v>654</v>
      </c>
      <c r="C2112" s="3">
        <v>29930</v>
      </c>
      <c r="D2112" s="3" t="s">
        <v>37</v>
      </c>
      <c r="E2112" s="3">
        <v>26</v>
      </c>
      <c r="F2112" s="4">
        <v>48.1</v>
      </c>
      <c r="G2112" s="4">
        <v>4.68</v>
      </c>
      <c r="H2112" s="2" t="str">
        <f t="shared" si="36"/>
        <v>March</v>
      </c>
    </row>
    <row r="2113" spans="1:8" ht="29.25" thickBot="1" x14ac:dyDescent="0.3">
      <c r="A2113" s="3" t="s">
        <v>321</v>
      </c>
      <c r="B2113" s="3" t="s">
        <v>654</v>
      </c>
      <c r="C2113" s="3">
        <v>934</v>
      </c>
      <c r="D2113" s="3" t="s">
        <v>38</v>
      </c>
      <c r="E2113" s="3">
        <v>22</v>
      </c>
      <c r="F2113" s="4">
        <v>40.700000000000003</v>
      </c>
      <c r="G2113" s="4">
        <v>3.96</v>
      </c>
      <c r="H2113" s="2" t="str">
        <f t="shared" si="36"/>
        <v>March</v>
      </c>
    </row>
    <row r="2114" spans="1:8" ht="29.25" thickBot="1" x14ac:dyDescent="0.3">
      <c r="A2114" s="3" t="s">
        <v>321</v>
      </c>
      <c r="B2114" s="3" t="s">
        <v>654</v>
      </c>
      <c r="C2114" s="3">
        <v>1030002</v>
      </c>
      <c r="D2114" s="3" t="s">
        <v>39</v>
      </c>
      <c r="E2114" s="3">
        <v>31</v>
      </c>
      <c r="F2114" s="4">
        <v>57.35</v>
      </c>
      <c r="G2114" s="4">
        <v>5.57</v>
      </c>
      <c r="H2114" s="2" t="str">
        <f t="shared" si="36"/>
        <v>March</v>
      </c>
    </row>
    <row r="2115" spans="1:8" ht="29.25" thickBot="1" x14ac:dyDescent="0.3">
      <c r="A2115" s="3" t="s">
        <v>321</v>
      </c>
      <c r="B2115" s="3" t="s">
        <v>654</v>
      </c>
      <c r="C2115" s="3">
        <v>965</v>
      </c>
      <c r="D2115" s="3" t="s">
        <v>42</v>
      </c>
      <c r="E2115" s="3">
        <v>97</v>
      </c>
      <c r="F2115" s="4">
        <v>179.45</v>
      </c>
      <c r="G2115" s="4">
        <v>17.440000000000001</v>
      </c>
      <c r="H2115" s="2" t="str">
        <f t="shared" si="36"/>
        <v>March</v>
      </c>
    </row>
    <row r="2116" spans="1:8" ht="29.25" thickBot="1" x14ac:dyDescent="0.3">
      <c r="A2116" s="3" t="s">
        <v>321</v>
      </c>
      <c r="B2116" s="3" t="s">
        <v>654</v>
      </c>
      <c r="C2116" s="3">
        <v>1211</v>
      </c>
      <c r="D2116" s="3" t="s">
        <v>43</v>
      </c>
      <c r="E2116" s="3">
        <v>38</v>
      </c>
      <c r="F2116" s="4">
        <v>79.8</v>
      </c>
      <c r="G2116" s="4">
        <v>7.59</v>
      </c>
      <c r="H2116" s="2" t="str">
        <f t="shared" si="36"/>
        <v>March</v>
      </c>
    </row>
    <row r="2117" spans="1:8" ht="29.25" thickBot="1" x14ac:dyDescent="0.3">
      <c r="A2117" s="3" t="s">
        <v>321</v>
      </c>
      <c r="B2117" s="3" t="s">
        <v>654</v>
      </c>
      <c r="C2117" s="3">
        <v>1022</v>
      </c>
      <c r="D2117" s="3" t="s">
        <v>44</v>
      </c>
      <c r="E2117" s="3">
        <v>30</v>
      </c>
      <c r="F2117" s="4">
        <v>75</v>
      </c>
      <c r="G2117" s="4">
        <v>7.17</v>
      </c>
      <c r="H2117" s="2" t="str">
        <f t="shared" si="36"/>
        <v>March</v>
      </c>
    </row>
    <row r="2118" spans="1:8" ht="29.25" thickBot="1" x14ac:dyDescent="0.3">
      <c r="A2118" s="3" t="s">
        <v>321</v>
      </c>
      <c r="B2118" s="3" t="s">
        <v>654</v>
      </c>
      <c r="C2118" s="3">
        <v>1023</v>
      </c>
      <c r="D2118" s="3" t="s">
        <v>45</v>
      </c>
      <c r="E2118" s="3">
        <v>26</v>
      </c>
      <c r="F2118" s="4">
        <v>75.400000000000006</v>
      </c>
      <c r="G2118" s="4">
        <v>7.24</v>
      </c>
      <c r="H2118" s="2" t="str">
        <f t="shared" si="36"/>
        <v>March</v>
      </c>
    </row>
    <row r="2119" spans="1:8" ht="29.25" thickBot="1" x14ac:dyDescent="0.3">
      <c r="A2119" s="3" t="s">
        <v>321</v>
      </c>
      <c r="B2119" s="3" t="s">
        <v>654</v>
      </c>
      <c r="C2119" s="3">
        <v>956</v>
      </c>
      <c r="D2119" s="3" t="s">
        <v>46</v>
      </c>
      <c r="E2119" s="3">
        <v>82</v>
      </c>
      <c r="F2119" s="4">
        <v>225.5</v>
      </c>
      <c r="G2119" s="4">
        <v>21.33</v>
      </c>
      <c r="H2119" s="2" t="str">
        <f t="shared" si="36"/>
        <v>March</v>
      </c>
    </row>
    <row r="2120" spans="1:8" ht="29.25" thickBot="1" x14ac:dyDescent="0.3">
      <c r="A2120" s="3" t="s">
        <v>321</v>
      </c>
      <c r="B2120" s="3" t="s">
        <v>654</v>
      </c>
      <c r="C2120" s="3">
        <v>44624</v>
      </c>
      <c r="D2120" s="3" t="s">
        <v>277</v>
      </c>
      <c r="E2120" s="3">
        <v>23</v>
      </c>
      <c r="F2120" s="4">
        <v>69</v>
      </c>
      <c r="G2120" s="4">
        <v>0</v>
      </c>
      <c r="H2120" s="2" t="str">
        <f t="shared" si="36"/>
        <v>March</v>
      </c>
    </row>
    <row r="2121" spans="1:8" ht="29.25" thickBot="1" x14ac:dyDescent="0.3">
      <c r="A2121" s="3" t="s">
        <v>321</v>
      </c>
      <c r="B2121" s="3" t="s">
        <v>654</v>
      </c>
      <c r="C2121" s="3">
        <v>58365</v>
      </c>
      <c r="D2121" s="3" t="s">
        <v>296</v>
      </c>
      <c r="E2121" s="3">
        <v>24</v>
      </c>
      <c r="F2121" s="4">
        <v>72</v>
      </c>
      <c r="G2121" s="4">
        <v>0</v>
      </c>
      <c r="H2121" s="2" t="str">
        <f t="shared" si="36"/>
        <v>March</v>
      </c>
    </row>
    <row r="2122" spans="1:8" ht="29.25" thickBot="1" x14ac:dyDescent="0.3">
      <c r="A2122" s="3" t="s">
        <v>321</v>
      </c>
      <c r="B2122" s="3" t="s">
        <v>654</v>
      </c>
      <c r="C2122" s="3">
        <v>78464</v>
      </c>
      <c r="D2122" s="3" t="s">
        <v>299</v>
      </c>
      <c r="E2122" s="3">
        <v>39</v>
      </c>
      <c r="F2122" s="4">
        <v>117</v>
      </c>
      <c r="G2122" s="4">
        <v>0</v>
      </c>
      <c r="H2122" s="2" t="str">
        <f t="shared" si="36"/>
        <v>March</v>
      </c>
    </row>
    <row r="2123" spans="1:8" ht="29.25" thickBot="1" x14ac:dyDescent="0.3">
      <c r="A2123" s="3" t="s">
        <v>321</v>
      </c>
      <c r="B2123" s="3" t="s">
        <v>654</v>
      </c>
      <c r="C2123" s="3">
        <v>39405</v>
      </c>
      <c r="D2123" s="3" t="s">
        <v>278</v>
      </c>
      <c r="E2123" s="3">
        <v>24</v>
      </c>
      <c r="F2123" s="4">
        <v>72</v>
      </c>
      <c r="G2123" s="4">
        <v>0</v>
      </c>
      <c r="H2123" s="2" t="str">
        <f t="shared" si="36"/>
        <v>March</v>
      </c>
    </row>
    <row r="2124" spans="1:8" ht="29.25" thickBot="1" x14ac:dyDescent="0.3">
      <c r="A2124" s="3" t="s">
        <v>321</v>
      </c>
      <c r="B2124" s="3" t="s">
        <v>654</v>
      </c>
      <c r="C2124" s="3">
        <v>58698</v>
      </c>
      <c r="D2124" s="3" t="s">
        <v>279</v>
      </c>
      <c r="E2124" s="3">
        <v>46</v>
      </c>
      <c r="F2124" s="4">
        <v>138</v>
      </c>
      <c r="G2124" s="4">
        <v>0</v>
      </c>
      <c r="H2124" s="2" t="str">
        <f t="shared" si="36"/>
        <v>March</v>
      </c>
    </row>
    <row r="2125" spans="1:8" ht="29.25" thickBot="1" x14ac:dyDescent="0.3">
      <c r="A2125" s="3" t="s">
        <v>321</v>
      </c>
      <c r="B2125" s="3" t="s">
        <v>654</v>
      </c>
      <c r="C2125" s="3">
        <v>160</v>
      </c>
      <c r="D2125" s="3" t="s">
        <v>280</v>
      </c>
      <c r="E2125" s="3">
        <v>22</v>
      </c>
      <c r="F2125" s="4">
        <v>66</v>
      </c>
      <c r="G2125" s="4">
        <v>0</v>
      </c>
      <c r="H2125" s="2" t="str">
        <f t="shared" si="36"/>
        <v>March</v>
      </c>
    </row>
    <row r="2126" spans="1:8" ht="29.25" thickBot="1" x14ac:dyDescent="0.3">
      <c r="A2126" s="3" t="s">
        <v>321</v>
      </c>
      <c r="B2126" s="3" t="s">
        <v>654</v>
      </c>
      <c r="C2126" s="3">
        <v>48274</v>
      </c>
      <c r="D2126" s="3" t="s">
        <v>301</v>
      </c>
      <c r="E2126" s="3">
        <v>1</v>
      </c>
      <c r="F2126" s="4">
        <v>3</v>
      </c>
      <c r="G2126" s="4">
        <v>0</v>
      </c>
      <c r="H2126" s="2" t="str">
        <f t="shared" si="36"/>
        <v>March</v>
      </c>
    </row>
    <row r="2127" spans="1:8" ht="29.25" thickBot="1" x14ac:dyDescent="0.3">
      <c r="A2127" s="3" t="s">
        <v>321</v>
      </c>
      <c r="B2127" s="3" t="s">
        <v>654</v>
      </c>
      <c r="C2127" s="3">
        <v>35844</v>
      </c>
      <c r="D2127" s="3" t="s">
        <v>281</v>
      </c>
      <c r="E2127" s="3">
        <v>71</v>
      </c>
      <c r="F2127" s="4">
        <v>213</v>
      </c>
      <c r="G2127" s="4">
        <v>0</v>
      </c>
      <c r="H2127" s="2" t="str">
        <f t="shared" si="36"/>
        <v>March</v>
      </c>
    </row>
    <row r="2128" spans="1:8" ht="29.25" thickBot="1" x14ac:dyDescent="0.3">
      <c r="A2128" s="3" t="s">
        <v>321</v>
      </c>
      <c r="B2128" s="3" t="s">
        <v>654</v>
      </c>
      <c r="C2128" s="3">
        <v>63554</v>
      </c>
      <c r="D2128" s="3" t="s">
        <v>302</v>
      </c>
      <c r="E2128" s="3">
        <v>12</v>
      </c>
      <c r="F2128" s="4">
        <v>36</v>
      </c>
      <c r="G2128" s="4">
        <v>0</v>
      </c>
      <c r="H2128" s="2" t="str">
        <f t="shared" si="36"/>
        <v>March</v>
      </c>
    </row>
    <row r="2129" spans="1:8" ht="29.25" thickBot="1" x14ac:dyDescent="0.3">
      <c r="A2129" s="3" t="s">
        <v>321</v>
      </c>
      <c r="B2129" s="3" t="s">
        <v>654</v>
      </c>
      <c r="C2129" s="3">
        <v>47785</v>
      </c>
      <c r="D2129" s="3" t="s">
        <v>282</v>
      </c>
      <c r="E2129" s="3">
        <v>41</v>
      </c>
      <c r="F2129" s="4">
        <v>123</v>
      </c>
      <c r="G2129" s="4">
        <v>0</v>
      </c>
      <c r="H2129" s="2" t="str">
        <f t="shared" si="36"/>
        <v>March</v>
      </c>
    </row>
    <row r="2130" spans="1:8" ht="43.5" thickBot="1" x14ac:dyDescent="0.3">
      <c r="A2130" s="3" t="s">
        <v>321</v>
      </c>
      <c r="B2130" s="3" t="s">
        <v>654</v>
      </c>
      <c r="C2130" s="3">
        <v>98568</v>
      </c>
      <c r="D2130" s="3" t="s">
        <v>283</v>
      </c>
      <c r="E2130" s="3">
        <v>20</v>
      </c>
      <c r="F2130" s="4">
        <v>60</v>
      </c>
      <c r="G2130" s="4">
        <v>0</v>
      </c>
      <c r="H2130" s="2" t="str">
        <f t="shared" si="36"/>
        <v>March</v>
      </c>
    </row>
    <row r="2131" spans="1:8" ht="29.25" thickBot="1" x14ac:dyDescent="0.3">
      <c r="A2131" s="3" t="s">
        <v>321</v>
      </c>
      <c r="B2131" s="3" t="s">
        <v>654</v>
      </c>
      <c r="C2131" s="3">
        <v>34554</v>
      </c>
      <c r="D2131" s="3" t="s">
        <v>284</v>
      </c>
      <c r="E2131" s="3">
        <v>29</v>
      </c>
      <c r="F2131" s="4">
        <v>87</v>
      </c>
      <c r="G2131" s="4">
        <v>0</v>
      </c>
      <c r="H2131" s="2" t="str">
        <f t="shared" si="36"/>
        <v>March</v>
      </c>
    </row>
    <row r="2132" spans="1:8" ht="29.25" thickBot="1" x14ac:dyDescent="0.3">
      <c r="A2132" s="3" t="s">
        <v>321</v>
      </c>
      <c r="B2132" s="3" t="s">
        <v>654</v>
      </c>
      <c r="C2132" s="3">
        <v>95049</v>
      </c>
      <c r="D2132" s="3" t="s">
        <v>303</v>
      </c>
      <c r="E2132" s="3">
        <v>14</v>
      </c>
      <c r="F2132" s="4">
        <v>42</v>
      </c>
      <c r="G2132" s="4">
        <v>0</v>
      </c>
      <c r="H2132" s="2" t="str">
        <f t="shared" si="36"/>
        <v>March</v>
      </c>
    </row>
    <row r="2133" spans="1:8" ht="43.5" thickBot="1" x14ac:dyDescent="0.3">
      <c r="A2133" s="3" t="s">
        <v>321</v>
      </c>
      <c r="B2133" s="3" t="s">
        <v>654</v>
      </c>
      <c r="C2133" s="3">
        <v>57668</v>
      </c>
      <c r="D2133" s="3" t="s">
        <v>304</v>
      </c>
      <c r="E2133" s="3">
        <v>18</v>
      </c>
      <c r="F2133" s="4">
        <v>54</v>
      </c>
      <c r="G2133" s="4">
        <v>0</v>
      </c>
      <c r="H2133" s="2" t="str">
        <f t="shared" si="36"/>
        <v>March</v>
      </c>
    </row>
    <row r="2134" spans="1:8" ht="29.25" thickBot="1" x14ac:dyDescent="0.3">
      <c r="A2134" s="3" t="s">
        <v>321</v>
      </c>
      <c r="B2134" s="3" t="s">
        <v>654</v>
      </c>
      <c r="C2134" s="3">
        <v>5681</v>
      </c>
      <c r="D2134" s="3" t="s">
        <v>383</v>
      </c>
      <c r="E2134" s="3">
        <v>69</v>
      </c>
      <c r="F2134" s="4">
        <v>68.31</v>
      </c>
      <c r="G2134" s="4">
        <v>6.3</v>
      </c>
      <c r="H2134" s="2" t="str">
        <f t="shared" si="36"/>
        <v>March</v>
      </c>
    </row>
    <row r="2135" spans="1:8" ht="29.25" thickBot="1" x14ac:dyDescent="0.3">
      <c r="A2135" s="3" t="s">
        <v>321</v>
      </c>
      <c r="B2135" s="3" t="s">
        <v>654</v>
      </c>
      <c r="C2135" s="3">
        <v>1029</v>
      </c>
      <c r="D2135" s="3" t="s">
        <v>65</v>
      </c>
      <c r="E2135" s="3">
        <v>2</v>
      </c>
      <c r="F2135" s="4">
        <v>1.98</v>
      </c>
      <c r="G2135" s="4">
        <v>0.18</v>
      </c>
      <c r="H2135" s="2" t="str">
        <f t="shared" si="36"/>
        <v>March</v>
      </c>
    </row>
    <row r="2136" spans="1:8" ht="29.25" thickBot="1" x14ac:dyDescent="0.3">
      <c r="A2136" s="3" t="s">
        <v>321</v>
      </c>
      <c r="B2136" s="3" t="s">
        <v>654</v>
      </c>
      <c r="C2136" s="3">
        <v>162</v>
      </c>
      <c r="D2136" s="3" t="s">
        <v>66</v>
      </c>
      <c r="E2136" s="3">
        <v>164</v>
      </c>
      <c r="F2136" s="4">
        <v>162.36000000000001</v>
      </c>
      <c r="G2136" s="4">
        <v>14.86</v>
      </c>
      <c r="H2136" s="2" t="str">
        <f t="shared" si="36"/>
        <v>March</v>
      </c>
    </row>
    <row r="2137" spans="1:8" ht="29.25" thickBot="1" x14ac:dyDescent="0.3">
      <c r="A2137" s="3" t="s">
        <v>321</v>
      </c>
      <c r="B2137" s="3" t="s">
        <v>654</v>
      </c>
      <c r="C2137" s="3">
        <v>5680</v>
      </c>
      <c r="D2137" s="3" t="s">
        <v>67</v>
      </c>
      <c r="E2137" s="3">
        <v>3</v>
      </c>
      <c r="F2137" s="4">
        <v>2.97</v>
      </c>
      <c r="G2137" s="4">
        <v>0.27</v>
      </c>
      <c r="H2137" s="2" t="str">
        <f t="shared" si="36"/>
        <v>March</v>
      </c>
    </row>
    <row r="2138" spans="1:8" ht="29.25" thickBot="1" x14ac:dyDescent="0.3">
      <c r="A2138" s="3" t="s">
        <v>321</v>
      </c>
      <c r="B2138" s="3" t="s">
        <v>654</v>
      </c>
      <c r="C2138" s="3">
        <v>1228</v>
      </c>
      <c r="D2138" s="3" t="s">
        <v>68</v>
      </c>
      <c r="E2138" s="3">
        <v>66</v>
      </c>
      <c r="F2138" s="4">
        <v>181.5</v>
      </c>
      <c r="G2138" s="4">
        <v>17.170000000000002</v>
      </c>
      <c r="H2138" s="2" t="str">
        <f t="shared" si="36"/>
        <v>March</v>
      </c>
    </row>
    <row r="2139" spans="1:8" ht="29.25" thickBot="1" x14ac:dyDescent="0.3">
      <c r="A2139" s="3" t="s">
        <v>321</v>
      </c>
      <c r="B2139" s="3" t="s">
        <v>654</v>
      </c>
      <c r="C2139" s="3">
        <v>6521</v>
      </c>
      <c r="D2139" s="3" t="s">
        <v>70</v>
      </c>
      <c r="E2139" s="3">
        <v>67</v>
      </c>
      <c r="F2139" s="4">
        <v>123.95</v>
      </c>
      <c r="G2139" s="4">
        <v>11.99</v>
      </c>
      <c r="H2139" s="2" t="str">
        <f t="shared" si="36"/>
        <v>March</v>
      </c>
    </row>
    <row r="2140" spans="1:8" ht="43.5" thickBot="1" x14ac:dyDescent="0.3">
      <c r="A2140" s="3" t="s">
        <v>321</v>
      </c>
      <c r="B2140" s="3" t="s">
        <v>654</v>
      </c>
      <c r="C2140" s="3">
        <v>7412</v>
      </c>
      <c r="D2140" s="3" t="s">
        <v>71</v>
      </c>
      <c r="E2140" s="3">
        <v>4</v>
      </c>
      <c r="F2140" s="4">
        <v>7.4</v>
      </c>
      <c r="G2140" s="4">
        <v>0.72</v>
      </c>
      <c r="H2140" s="2" t="str">
        <f t="shared" si="36"/>
        <v>March</v>
      </c>
    </row>
    <row r="2141" spans="1:8" ht="29.25" thickBot="1" x14ac:dyDescent="0.3">
      <c r="A2141" s="3" t="s">
        <v>321</v>
      </c>
      <c r="B2141" s="3" t="s">
        <v>654</v>
      </c>
      <c r="C2141" s="3">
        <v>964</v>
      </c>
      <c r="D2141" s="3" t="s">
        <v>72</v>
      </c>
      <c r="E2141" s="3">
        <v>36</v>
      </c>
      <c r="F2141" s="4">
        <v>71.64</v>
      </c>
      <c r="G2141" s="4">
        <v>6.84</v>
      </c>
      <c r="H2141" s="2" t="str">
        <f t="shared" si="36"/>
        <v>March</v>
      </c>
    </row>
    <row r="2142" spans="1:8" ht="29.25" thickBot="1" x14ac:dyDescent="0.3">
      <c r="A2142" s="3" t="s">
        <v>321</v>
      </c>
      <c r="B2142" s="3" t="s">
        <v>654</v>
      </c>
      <c r="C2142" s="3">
        <v>6361</v>
      </c>
      <c r="D2142" s="3" t="s">
        <v>73</v>
      </c>
      <c r="E2142" s="3">
        <v>13</v>
      </c>
      <c r="F2142" s="4">
        <v>25.87</v>
      </c>
      <c r="G2142" s="4">
        <v>2.4700000000000002</v>
      </c>
      <c r="H2142" s="2" t="str">
        <f t="shared" si="36"/>
        <v>March</v>
      </c>
    </row>
    <row r="2143" spans="1:8" ht="29.25" thickBot="1" x14ac:dyDescent="0.3">
      <c r="A2143" s="3" t="s">
        <v>321</v>
      </c>
      <c r="B2143" s="3" t="s">
        <v>654</v>
      </c>
      <c r="C2143" s="3">
        <v>28394</v>
      </c>
      <c r="D2143" s="3" t="s">
        <v>74</v>
      </c>
      <c r="E2143" s="3">
        <v>329</v>
      </c>
      <c r="F2143" s="4">
        <v>542.85</v>
      </c>
      <c r="G2143" s="4">
        <v>0</v>
      </c>
      <c r="H2143" s="2" t="str">
        <f t="shared" si="36"/>
        <v>March</v>
      </c>
    </row>
    <row r="2144" spans="1:8" ht="29.25" thickBot="1" x14ac:dyDescent="0.3">
      <c r="A2144" s="3" t="s">
        <v>321</v>
      </c>
      <c r="B2144" s="3" t="s">
        <v>654</v>
      </c>
      <c r="C2144" s="3">
        <v>5556</v>
      </c>
      <c r="D2144" s="3" t="s">
        <v>75</v>
      </c>
      <c r="E2144" s="3">
        <v>25</v>
      </c>
      <c r="F2144" s="4">
        <v>112.5</v>
      </c>
      <c r="G2144" s="4">
        <v>10.75</v>
      </c>
      <c r="H2144" s="2" t="str">
        <f t="shared" si="36"/>
        <v>March</v>
      </c>
    </row>
    <row r="2145" spans="1:8" ht="29.25" thickBot="1" x14ac:dyDescent="0.3">
      <c r="A2145" s="3" t="s">
        <v>321</v>
      </c>
      <c r="B2145" s="3" t="s">
        <v>654</v>
      </c>
      <c r="C2145" s="3">
        <v>5555</v>
      </c>
      <c r="D2145" s="3" t="s">
        <v>76</v>
      </c>
      <c r="E2145" s="3">
        <v>67</v>
      </c>
      <c r="F2145" s="4">
        <v>268</v>
      </c>
      <c r="G2145" s="4">
        <v>25.46</v>
      </c>
      <c r="H2145" s="2" t="str">
        <f t="shared" si="36"/>
        <v>March</v>
      </c>
    </row>
    <row r="2146" spans="1:8" ht="29.25" thickBot="1" x14ac:dyDescent="0.3">
      <c r="A2146" s="3" t="s">
        <v>321</v>
      </c>
      <c r="B2146" s="3" t="s">
        <v>654</v>
      </c>
      <c r="C2146" s="3">
        <v>927</v>
      </c>
      <c r="D2146" s="3" t="s">
        <v>77</v>
      </c>
      <c r="E2146" s="3">
        <v>74</v>
      </c>
      <c r="F2146" s="4">
        <v>118.4</v>
      </c>
      <c r="G2146" s="4">
        <v>11.1</v>
      </c>
      <c r="H2146" s="2" t="str">
        <f t="shared" si="36"/>
        <v>March</v>
      </c>
    </row>
    <row r="2147" spans="1:8" ht="29.25" thickBot="1" x14ac:dyDescent="0.3">
      <c r="A2147" s="3" t="s">
        <v>321</v>
      </c>
      <c r="B2147" s="3" t="s">
        <v>654</v>
      </c>
      <c r="C2147" s="3">
        <v>1120</v>
      </c>
      <c r="D2147" s="3" t="s">
        <v>322</v>
      </c>
      <c r="E2147" s="3">
        <v>34</v>
      </c>
      <c r="F2147" s="4">
        <v>62.9</v>
      </c>
      <c r="G2147" s="4">
        <v>6.11</v>
      </c>
      <c r="H2147" s="2" t="str">
        <f t="shared" si="36"/>
        <v>March</v>
      </c>
    </row>
    <row r="2148" spans="1:8" ht="29.25" thickBot="1" x14ac:dyDescent="0.3">
      <c r="A2148" s="3" t="s">
        <v>321</v>
      </c>
      <c r="B2148" s="3" t="s">
        <v>654</v>
      </c>
      <c r="C2148" s="3">
        <v>36323</v>
      </c>
      <c r="D2148" s="3" t="s">
        <v>287</v>
      </c>
      <c r="E2148" s="3">
        <v>36</v>
      </c>
      <c r="F2148" s="4">
        <v>66.599999999999994</v>
      </c>
      <c r="G2148" s="4">
        <v>6.46</v>
      </c>
      <c r="H2148" s="2" t="str">
        <f t="shared" si="36"/>
        <v>March</v>
      </c>
    </row>
    <row r="2149" spans="1:8" ht="29.25" thickBot="1" x14ac:dyDescent="0.3">
      <c r="A2149" s="3" t="s">
        <v>321</v>
      </c>
      <c r="B2149" s="3" t="s">
        <v>654</v>
      </c>
      <c r="C2149" s="3">
        <v>920</v>
      </c>
      <c r="D2149" s="3" t="s">
        <v>80</v>
      </c>
      <c r="E2149" s="3">
        <v>42</v>
      </c>
      <c r="F2149" s="4">
        <v>77.7</v>
      </c>
      <c r="G2149" s="4">
        <v>7.52</v>
      </c>
      <c r="H2149" s="2" t="str">
        <f t="shared" si="36"/>
        <v>March</v>
      </c>
    </row>
    <row r="2150" spans="1:8" ht="29.25" thickBot="1" x14ac:dyDescent="0.3">
      <c r="A2150" s="3" t="s">
        <v>321</v>
      </c>
      <c r="B2150" s="3" t="s">
        <v>654</v>
      </c>
      <c r="C2150" s="3">
        <v>1118</v>
      </c>
      <c r="D2150" s="3" t="s">
        <v>324</v>
      </c>
      <c r="E2150" s="3">
        <v>80</v>
      </c>
      <c r="F2150" s="4">
        <v>148</v>
      </c>
      <c r="G2150" s="4">
        <v>14.38</v>
      </c>
      <c r="H2150" s="2" t="str">
        <f t="shared" si="36"/>
        <v>March</v>
      </c>
    </row>
    <row r="2151" spans="1:8" ht="29.25" thickBot="1" x14ac:dyDescent="0.3">
      <c r="A2151" s="3" t="s">
        <v>321</v>
      </c>
      <c r="B2151" s="3" t="s">
        <v>654</v>
      </c>
      <c r="C2151" s="3">
        <v>921</v>
      </c>
      <c r="D2151" s="3" t="s">
        <v>81</v>
      </c>
      <c r="E2151" s="3">
        <v>41</v>
      </c>
      <c r="F2151" s="4">
        <v>75.849999999999994</v>
      </c>
      <c r="G2151" s="4">
        <v>7.38</v>
      </c>
      <c r="H2151" s="2" t="str">
        <f t="shared" ref="H2151:H2214" si="37">"March"</f>
        <v>March</v>
      </c>
    </row>
    <row r="2152" spans="1:8" ht="29.25" thickBot="1" x14ac:dyDescent="0.3">
      <c r="A2152" s="3" t="s">
        <v>321</v>
      </c>
      <c r="B2152" s="3" t="s">
        <v>655</v>
      </c>
      <c r="C2152" s="3">
        <v>54685</v>
      </c>
      <c r="D2152" s="3" t="s">
        <v>82</v>
      </c>
      <c r="E2152" s="3">
        <v>84</v>
      </c>
      <c r="F2152" s="4">
        <v>117.6</v>
      </c>
      <c r="G2152" s="4">
        <v>0</v>
      </c>
      <c r="H2152" s="2" t="str">
        <f t="shared" si="37"/>
        <v>March</v>
      </c>
    </row>
    <row r="2153" spans="1:8" ht="29.25" thickBot="1" x14ac:dyDescent="0.3">
      <c r="A2153" s="3" t="s">
        <v>321</v>
      </c>
      <c r="B2153" s="3" t="s">
        <v>655</v>
      </c>
      <c r="C2153" s="3">
        <v>25423</v>
      </c>
      <c r="D2153" s="3" t="s">
        <v>83</v>
      </c>
      <c r="E2153" s="3">
        <v>36</v>
      </c>
      <c r="F2153" s="4">
        <v>50.4</v>
      </c>
      <c r="G2153" s="4">
        <v>0</v>
      </c>
      <c r="H2153" s="2" t="str">
        <f t="shared" si="37"/>
        <v>March</v>
      </c>
    </row>
    <row r="2154" spans="1:8" ht="29.25" thickBot="1" x14ac:dyDescent="0.3">
      <c r="A2154" s="3" t="s">
        <v>321</v>
      </c>
      <c r="B2154" s="3" t="s">
        <v>655</v>
      </c>
      <c r="C2154" s="3">
        <v>95589</v>
      </c>
      <c r="D2154" s="3" t="s">
        <v>84</v>
      </c>
      <c r="E2154" s="3">
        <v>73</v>
      </c>
      <c r="F2154" s="4">
        <v>102.2</v>
      </c>
      <c r="G2154" s="4">
        <v>0</v>
      </c>
      <c r="H2154" s="2" t="str">
        <f t="shared" si="37"/>
        <v>March</v>
      </c>
    </row>
    <row r="2155" spans="1:8" ht="29.25" thickBot="1" x14ac:dyDescent="0.3">
      <c r="A2155" s="3" t="s">
        <v>321</v>
      </c>
      <c r="B2155" s="3" t="s">
        <v>655</v>
      </c>
      <c r="C2155" s="3">
        <v>467</v>
      </c>
      <c r="D2155" s="3" t="s">
        <v>85</v>
      </c>
      <c r="E2155" s="3">
        <v>26</v>
      </c>
      <c r="F2155" s="4">
        <v>28.6</v>
      </c>
      <c r="G2155" s="4">
        <v>0</v>
      </c>
      <c r="H2155" s="2" t="str">
        <f t="shared" si="37"/>
        <v>March</v>
      </c>
    </row>
    <row r="2156" spans="1:8" ht="43.5" thickBot="1" x14ac:dyDescent="0.3">
      <c r="A2156" s="3" t="s">
        <v>321</v>
      </c>
      <c r="B2156" s="3" t="s">
        <v>655</v>
      </c>
      <c r="C2156" s="3">
        <v>477</v>
      </c>
      <c r="D2156" s="3" t="s">
        <v>86</v>
      </c>
      <c r="E2156" s="3">
        <v>72</v>
      </c>
      <c r="F2156" s="4">
        <v>79.2</v>
      </c>
      <c r="G2156" s="4">
        <v>0</v>
      </c>
      <c r="H2156" s="2" t="str">
        <f t="shared" si="37"/>
        <v>March</v>
      </c>
    </row>
    <row r="2157" spans="1:8" ht="29.25" thickBot="1" x14ac:dyDescent="0.3">
      <c r="A2157" s="3" t="s">
        <v>321</v>
      </c>
      <c r="B2157" s="3" t="s">
        <v>655</v>
      </c>
      <c r="C2157" s="3">
        <v>25896</v>
      </c>
      <c r="D2157" s="3" t="s">
        <v>405</v>
      </c>
      <c r="E2157" s="3">
        <v>22</v>
      </c>
      <c r="F2157" s="4">
        <v>24.2</v>
      </c>
      <c r="G2157" s="4">
        <v>0</v>
      </c>
      <c r="H2157" s="2" t="str">
        <f t="shared" si="37"/>
        <v>March</v>
      </c>
    </row>
    <row r="2158" spans="1:8" ht="29.25" thickBot="1" x14ac:dyDescent="0.3">
      <c r="A2158" s="3" t="s">
        <v>321</v>
      </c>
      <c r="B2158" s="3" t="s">
        <v>655</v>
      </c>
      <c r="C2158" s="3">
        <v>1223</v>
      </c>
      <c r="D2158" s="3" t="s">
        <v>305</v>
      </c>
      <c r="E2158" s="3">
        <v>107</v>
      </c>
      <c r="F2158" s="4">
        <v>117.7</v>
      </c>
      <c r="G2158" s="4">
        <v>0</v>
      </c>
      <c r="H2158" s="2" t="str">
        <f t="shared" si="37"/>
        <v>March</v>
      </c>
    </row>
    <row r="2159" spans="1:8" ht="29.25" thickBot="1" x14ac:dyDescent="0.3">
      <c r="A2159" s="3" t="s">
        <v>321</v>
      </c>
      <c r="B2159" s="3" t="s">
        <v>655</v>
      </c>
      <c r="C2159" s="3">
        <v>26542</v>
      </c>
      <c r="D2159" s="3" t="s">
        <v>87</v>
      </c>
      <c r="E2159" s="3">
        <v>28</v>
      </c>
      <c r="F2159" s="4">
        <v>30.8</v>
      </c>
      <c r="G2159" s="4">
        <v>0</v>
      </c>
      <c r="H2159" s="2" t="str">
        <f t="shared" si="37"/>
        <v>March</v>
      </c>
    </row>
    <row r="2160" spans="1:8" ht="29.25" thickBot="1" x14ac:dyDescent="0.3">
      <c r="A2160" s="3" t="s">
        <v>321</v>
      </c>
      <c r="B2160" s="3" t="s">
        <v>655</v>
      </c>
      <c r="C2160" s="3">
        <v>1189</v>
      </c>
      <c r="D2160" s="3" t="s">
        <v>91</v>
      </c>
      <c r="E2160" s="3">
        <v>78</v>
      </c>
      <c r="F2160" s="4">
        <v>85.8</v>
      </c>
      <c r="G2160" s="4">
        <v>0</v>
      </c>
      <c r="H2160" s="2" t="str">
        <f t="shared" si="37"/>
        <v>March</v>
      </c>
    </row>
    <row r="2161" spans="1:8" ht="29.25" thickBot="1" x14ac:dyDescent="0.3">
      <c r="A2161" s="3" t="s">
        <v>321</v>
      </c>
      <c r="B2161" s="3" t="s">
        <v>655</v>
      </c>
      <c r="C2161" s="3">
        <v>4864</v>
      </c>
      <c r="D2161" s="3" t="s">
        <v>288</v>
      </c>
      <c r="E2161" s="3">
        <v>38</v>
      </c>
      <c r="F2161" s="4">
        <v>41.8</v>
      </c>
      <c r="G2161" s="4">
        <v>0</v>
      </c>
      <c r="H2161" s="2" t="str">
        <f t="shared" si="37"/>
        <v>March</v>
      </c>
    </row>
    <row r="2162" spans="1:8" ht="29.25" thickBot="1" x14ac:dyDescent="0.3">
      <c r="A2162" s="3" t="s">
        <v>321</v>
      </c>
      <c r="B2162" s="3" t="s">
        <v>655</v>
      </c>
      <c r="C2162" s="3">
        <v>426</v>
      </c>
      <c r="D2162" s="3" t="s">
        <v>311</v>
      </c>
      <c r="E2162" s="3">
        <v>58</v>
      </c>
      <c r="F2162" s="4">
        <v>63.8</v>
      </c>
      <c r="G2162" s="4">
        <v>0</v>
      </c>
      <c r="H2162" s="2" t="str">
        <f t="shared" si="37"/>
        <v>March</v>
      </c>
    </row>
    <row r="2163" spans="1:8" ht="43.5" thickBot="1" x14ac:dyDescent="0.3">
      <c r="A2163" s="3" t="s">
        <v>321</v>
      </c>
      <c r="B2163" s="3" t="s">
        <v>655</v>
      </c>
      <c r="C2163" s="3">
        <v>430</v>
      </c>
      <c r="D2163" s="3" t="s">
        <v>92</v>
      </c>
      <c r="E2163" s="3">
        <v>51</v>
      </c>
      <c r="F2163" s="4">
        <v>56.1</v>
      </c>
      <c r="G2163" s="4">
        <v>0</v>
      </c>
      <c r="H2163" s="2" t="str">
        <f t="shared" si="37"/>
        <v>March</v>
      </c>
    </row>
    <row r="2164" spans="1:8" ht="29.25" thickBot="1" x14ac:dyDescent="0.3">
      <c r="A2164" s="3" t="s">
        <v>321</v>
      </c>
      <c r="B2164" s="3" t="s">
        <v>655</v>
      </c>
      <c r="C2164" s="3">
        <v>7515</v>
      </c>
      <c r="D2164" s="3" t="s">
        <v>93</v>
      </c>
      <c r="E2164" s="3">
        <v>33</v>
      </c>
      <c r="F2164" s="4">
        <v>36.299999999999997</v>
      </c>
      <c r="G2164" s="4">
        <v>0</v>
      </c>
      <c r="H2164" s="2" t="str">
        <f t="shared" si="37"/>
        <v>March</v>
      </c>
    </row>
    <row r="2165" spans="1:8" ht="29.25" thickBot="1" x14ac:dyDescent="0.3">
      <c r="A2165" s="3" t="s">
        <v>321</v>
      </c>
      <c r="B2165" s="3" t="s">
        <v>655</v>
      </c>
      <c r="C2165" s="3">
        <v>483</v>
      </c>
      <c r="D2165" s="3" t="s">
        <v>94</v>
      </c>
      <c r="E2165" s="3">
        <v>34</v>
      </c>
      <c r="F2165" s="4">
        <v>37.4</v>
      </c>
      <c r="G2165" s="4">
        <v>0</v>
      </c>
      <c r="H2165" s="2" t="str">
        <f t="shared" si="37"/>
        <v>March</v>
      </c>
    </row>
    <row r="2166" spans="1:8" ht="29.25" thickBot="1" x14ac:dyDescent="0.3">
      <c r="A2166" s="3" t="s">
        <v>321</v>
      </c>
      <c r="B2166" s="3" t="s">
        <v>655</v>
      </c>
      <c r="C2166" s="3">
        <v>1131</v>
      </c>
      <c r="D2166" s="3" t="s">
        <v>422</v>
      </c>
      <c r="E2166" s="3">
        <v>18</v>
      </c>
      <c r="F2166" s="4">
        <v>31.5</v>
      </c>
      <c r="G2166" s="4">
        <v>0</v>
      </c>
      <c r="H2166" s="2" t="str">
        <f t="shared" si="37"/>
        <v>March</v>
      </c>
    </row>
    <row r="2167" spans="1:8" ht="29.25" thickBot="1" x14ac:dyDescent="0.3">
      <c r="A2167" s="3" t="s">
        <v>321</v>
      </c>
      <c r="B2167" s="3" t="s">
        <v>655</v>
      </c>
      <c r="C2167" s="3">
        <v>427</v>
      </c>
      <c r="D2167" s="3" t="s">
        <v>95</v>
      </c>
      <c r="E2167" s="3">
        <v>81</v>
      </c>
      <c r="F2167" s="4">
        <v>89.1</v>
      </c>
      <c r="G2167" s="4">
        <v>0</v>
      </c>
      <c r="H2167" s="2" t="str">
        <f t="shared" si="37"/>
        <v>March</v>
      </c>
    </row>
    <row r="2168" spans="1:8" ht="29.25" thickBot="1" x14ac:dyDescent="0.3">
      <c r="A2168" s="3" t="s">
        <v>321</v>
      </c>
      <c r="B2168" s="3" t="s">
        <v>655</v>
      </c>
      <c r="C2168" s="3">
        <v>419</v>
      </c>
      <c r="D2168" s="3" t="s">
        <v>96</v>
      </c>
      <c r="E2168" s="3">
        <v>65</v>
      </c>
      <c r="F2168" s="4">
        <v>71.5</v>
      </c>
      <c r="G2168" s="4">
        <v>0</v>
      </c>
      <c r="H2168" s="2" t="str">
        <f t="shared" si="37"/>
        <v>March</v>
      </c>
    </row>
    <row r="2169" spans="1:8" ht="29.25" thickBot="1" x14ac:dyDescent="0.3">
      <c r="A2169" s="3" t="s">
        <v>321</v>
      </c>
      <c r="B2169" s="3" t="s">
        <v>655</v>
      </c>
      <c r="C2169" s="3">
        <v>417</v>
      </c>
      <c r="D2169" s="3" t="s">
        <v>97</v>
      </c>
      <c r="E2169" s="3">
        <v>91</v>
      </c>
      <c r="F2169" s="4">
        <v>100.1</v>
      </c>
      <c r="G2169" s="4">
        <v>0</v>
      </c>
      <c r="H2169" s="2" t="str">
        <f t="shared" si="37"/>
        <v>March</v>
      </c>
    </row>
    <row r="2170" spans="1:8" ht="29.25" thickBot="1" x14ac:dyDescent="0.3">
      <c r="A2170" s="3" t="s">
        <v>321</v>
      </c>
      <c r="B2170" s="3" t="s">
        <v>655</v>
      </c>
      <c r="C2170" s="3">
        <v>9876</v>
      </c>
      <c r="D2170" s="3" t="s">
        <v>98</v>
      </c>
      <c r="E2170" s="3">
        <v>36</v>
      </c>
      <c r="F2170" s="4">
        <v>39.6</v>
      </c>
      <c r="G2170" s="4">
        <v>0</v>
      </c>
      <c r="H2170" s="2" t="str">
        <f t="shared" si="37"/>
        <v>March</v>
      </c>
    </row>
    <row r="2171" spans="1:8" ht="29.25" thickBot="1" x14ac:dyDescent="0.3">
      <c r="A2171" s="3" t="s">
        <v>321</v>
      </c>
      <c r="B2171" s="3" t="s">
        <v>655</v>
      </c>
      <c r="C2171" s="3">
        <v>72323</v>
      </c>
      <c r="D2171" s="3" t="s">
        <v>440</v>
      </c>
      <c r="E2171" s="3">
        <v>36</v>
      </c>
      <c r="F2171" s="4">
        <v>39.6</v>
      </c>
      <c r="G2171" s="4">
        <v>0</v>
      </c>
      <c r="H2171" s="2" t="str">
        <f t="shared" si="37"/>
        <v>March</v>
      </c>
    </row>
    <row r="2172" spans="1:8" ht="29.25" thickBot="1" x14ac:dyDescent="0.3">
      <c r="A2172" s="3" t="s">
        <v>321</v>
      </c>
      <c r="B2172" s="3" t="s">
        <v>655</v>
      </c>
      <c r="C2172" s="3">
        <v>429</v>
      </c>
      <c r="D2172" s="3" t="s">
        <v>99</v>
      </c>
      <c r="E2172" s="3">
        <v>66</v>
      </c>
      <c r="F2172" s="4">
        <v>72.599999999999994</v>
      </c>
      <c r="G2172" s="4">
        <v>0</v>
      </c>
      <c r="H2172" s="2" t="str">
        <f t="shared" si="37"/>
        <v>March</v>
      </c>
    </row>
    <row r="2173" spans="1:8" ht="29.25" thickBot="1" x14ac:dyDescent="0.3">
      <c r="A2173" s="3" t="s">
        <v>321</v>
      </c>
      <c r="B2173" s="3" t="s">
        <v>100</v>
      </c>
      <c r="C2173" s="3">
        <v>655</v>
      </c>
      <c r="D2173" s="3" t="s">
        <v>101</v>
      </c>
      <c r="E2173" s="3">
        <v>28</v>
      </c>
      <c r="F2173" s="4">
        <v>28</v>
      </c>
      <c r="G2173" s="4">
        <v>0</v>
      </c>
      <c r="H2173" s="2" t="str">
        <f t="shared" si="37"/>
        <v>March</v>
      </c>
    </row>
    <row r="2174" spans="1:8" ht="29.25" thickBot="1" x14ac:dyDescent="0.3">
      <c r="A2174" s="3" t="s">
        <v>321</v>
      </c>
      <c r="B2174" s="3" t="s">
        <v>100</v>
      </c>
      <c r="C2174" s="3">
        <v>165</v>
      </c>
      <c r="D2174" s="3" t="s">
        <v>445</v>
      </c>
      <c r="E2174" s="3">
        <v>6</v>
      </c>
      <c r="F2174" s="4">
        <v>11.94</v>
      </c>
      <c r="G2174" s="4">
        <v>0</v>
      </c>
      <c r="H2174" s="2" t="str">
        <f t="shared" si="37"/>
        <v>March</v>
      </c>
    </row>
    <row r="2175" spans="1:8" ht="29.25" thickBot="1" x14ac:dyDescent="0.3">
      <c r="A2175" s="3" t="s">
        <v>321</v>
      </c>
      <c r="B2175" s="3" t="s">
        <v>100</v>
      </c>
      <c r="C2175" s="3">
        <v>654</v>
      </c>
      <c r="D2175" s="3" t="s">
        <v>104</v>
      </c>
      <c r="E2175" s="3">
        <v>36</v>
      </c>
      <c r="F2175" s="4">
        <v>36</v>
      </c>
      <c r="G2175" s="4">
        <v>0</v>
      </c>
      <c r="H2175" s="2" t="str">
        <f t="shared" si="37"/>
        <v>March</v>
      </c>
    </row>
    <row r="2176" spans="1:8" ht="29.25" thickBot="1" x14ac:dyDescent="0.3">
      <c r="A2176" s="3" t="s">
        <v>321</v>
      </c>
      <c r="B2176" s="3" t="s">
        <v>100</v>
      </c>
      <c r="C2176" s="3">
        <v>651</v>
      </c>
      <c r="D2176" s="3" t="s">
        <v>105</v>
      </c>
      <c r="E2176" s="3">
        <v>9</v>
      </c>
      <c r="F2176" s="4">
        <v>0.9</v>
      </c>
      <c r="G2176" s="4">
        <v>0</v>
      </c>
      <c r="H2176" s="2" t="str">
        <f t="shared" si="37"/>
        <v>March</v>
      </c>
    </row>
    <row r="2177" spans="1:8" ht="29.25" thickBot="1" x14ac:dyDescent="0.3">
      <c r="A2177" s="3" t="s">
        <v>321</v>
      </c>
      <c r="B2177" s="3" t="s">
        <v>100</v>
      </c>
      <c r="C2177" s="3">
        <v>652</v>
      </c>
      <c r="D2177" s="3" t="s">
        <v>106</v>
      </c>
      <c r="E2177" s="3">
        <v>174</v>
      </c>
      <c r="F2177" s="4">
        <v>87</v>
      </c>
      <c r="G2177" s="4">
        <v>0</v>
      </c>
      <c r="H2177" s="2" t="str">
        <f t="shared" si="37"/>
        <v>March</v>
      </c>
    </row>
    <row r="2178" spans="1:8" ht="29.25" thickBot="1" x14ac:dyDescent="0.3">
      <c r="A2178" s="3" t="s">
        <v>321</v>
      </c>
      <c r="B2178" s="3" t="s">
        <v>100</v>
      </c>
      <c r="C2178" s="3">
        <v>154</v>
      </c>
      <c r="D2178" s="3" t="s">
        <v>446</v>
      </c>
      <c r="E2178" s="3">
        <v>7</v>
      </c>
      <c r="F2178" s="4">
        <v>13.23</v>
      </c>
      <c r="G2178" s="4">
        <v>0</v>
      </c>
      <c r="H2178" s="2" t="str">
        <f t="shared" si="37"/>
        <v>March</v>
      </c>
    </row>
    <row r="2179" spans="1:8" ht="29.25" thickBot="1" x14ac:dyDescent="0.3">
      <c r="A2179" s="3" t="s">
        <v>321</v>
      </c>
      <c r="B2179" s="3" t="s">
        <v>100</v>
      </c>
      <c r="C2179" s="3">
        <v>1908</v>
      </c>
      <c r="D2179" s="3" t="s">
        <v>107</v>
      </c>
      <c r="E2179" s="3">
        <v>31</v>
      </c>
      <c r="F2179" s="4">
        <v>49.6</v>
      </c>
      <c r="G2179" s="4">
        <v>0</v>
      </c>
      <c r="H2179" s="2" t="str">
        <f t="shared" si="37"/>
        <v>March</v>
      </c>
    </row>
    <row r="2180" spans="1:8" ht="29.25" thickBot="1" x14ac:dyDescent="0.3">
      <c r="A2180" s="3" t="s">
        <v>321</v>
      </c>
      <c r="B2180" s="3" t="s">
        <v>100</v>
      </c>
      <c r="C2180" s="3">
        <v>4225</v>
      </c>
      <c r="D2180" s="3" t="s">
        <v>108</v>
      </c>
      <c r="E2180" s="3">
        <v>259</v>
      </c>
      <c r="F2180" s="4">
        <v>116.55</v>
      </c>
      <c r="G2180" s="4">
        <v>0</v>
      </c>
      <c r="H2180" s="2" t="str">
        <f t="shared" si="37"/>
        <v>March</v>
      </c>
    </row>
    <row r="2181" spans="1:8" ht="29.25" thickBot="1" x14ac:dyDescent="0.3">
      <c r="A2181" s="3" t="s">
        <v>321</v>
      </c>
      <c r="B2181" s="3" t="s">
        <v>100</v>
      </c>
      <c r="C2181" s="3">
        <v>660</v>
      </c>
      <c r="D2181" s="3" t="s">
        <v>109</v>
      </c>
      <c r="E2181" s="3">
        <v>97</v>
      </c>
      <c r="F2181" s="4">
        <v>339.5</v>
      </c>
      <c r="G2181" s="4">
        <v>0</v>
      </c>
      <c r="H2181" s="2" t="str">
        <f t="shared" si="37"/>
        <v>March</v>
      </c>
    </row>
    <row r="2182" spans="1:8" ht="29.25" thickBot="1" x14ac:dyDescent="0.3">
      <c r="A2182" s="3" t="s">
        <v>321</v>
      </c>
      <c r="B2182" s="3" t="s">
        <v>100</v>
      </c>
      <c r="C2182" s="3">
        <v>48758</v>
      </c>
      <c r="D2182" s="3" t="s">
        <v>110</v>
      </c>
      <c r="E2182" s="3">
        <v>49</v>
      </c>
      <c r="F2182" s="4">
        <v>73.5</v>
      </c>
      <c r="G2182" s="4">
        <v>0</v>
      </c>
      <c r="H2182" s="2" t="str">
        <f t="shared" si="37"/>
        <v>March</v>
      </c>
    </row>
    <row r="2183" spans="1:8" ht="29.25" thickBot="1" x14ac:dyDescent="0.3">
      <c r="A2183" s="3" t="s">
        <v>321</v>
      </c>
      <c r="B2183" s="3" t="s">
        <v>659</v>
      </c>
      <c r="C2183" s="3">
        <v>1.25</v>
      </c>
      <c r="D2183" s="3" t="s">
        <v>111</v>
      </c>
      <c r="E2183" s="3">
        <v>40</v>
      </c>
      <c r="F2183" s="4">
        <v>50</v>
      </c>
      <c r="G2183" s="4">
        <v>0</v>
      </c>
      <c r="H2183" s="2" t="str">
        <f t="shared" si="37"/>
        <v>March</v>
      </c>
    </row>
    <row r="2184" spans="1:8" ht="29.25" thickBot="1" x14ac:dyDescent="0.3">
      <c r="A2184" s="3" t="s">
        <v>321</v>
      </c>
      <c r="B2184" s="3" t="s">
        <v>659</v>
      </c>
      <c r="C2184" s="3">
        <v>147</v>
      </c>
      <c r="D2184" s="3" t="s">
        <v>112</v>
      </c>
      <c r="E2184" s="3">
        <v>32</v>
      </c>
      <c r="F2184" s="4">
        <v>40</v>
      </c>
      <c r="G2184" s="4">
        <v>0</v>
      </c>
      <c r="H2184" s="2" t="str">
        <f t="shared" si="37"/>
        <v>March</v>
      </c>
    </row>
    <row r="2185" spans="1:8" ht="29.25" thickBot="1" x14ac:dyDescent="0.3">
      <c r="A2185" s="3" t="s">
        <v>321</v>
      </c>
      <c r="B2185" s="3" t="s">
        <v>659</v>
      </c>
      <c r="C2185" s="3">
        <v>144</v>
      </c>
      <c r="D2185" s="3" t="s">
        <v>113</v>
      </c>
      <c r="E2185" s="3">
        <v>29</v>
      </c>
      <c r="F2185" s="4">
        <v>36.25</v>
      </c>
      <c r="G2185" s="4">
        <v>0</v>
      </c>
      <c r="H2185" s="2" t="str">
        <f t="shared" si="37"/>
        <v>March</v>
      </c>
    </row>
    <row r="2186" spans="1:8" ht="29.25" thickBot="1" x14ac:dyDescent="0.3">
      <c r="A2186" s="3" t="s">
        <v>321</v>
      </c>
      <c r="B2186" s="3" t="s">
        <v>659</v>
      </c>
      <c r="C2186" s="3">
        <v>146</v>
      </c>
      <c r="D2186" s="3" t="s">
        <v>114</v>
      </c>
      <c r="E2186" s="3">
        <v>44</v>
      </c>
      <c r="F2186" s="4">
        <v>55</v>
      </c>
      <c r="G2186" s="4">
        <v>0</v>
      </c>
      <c r="H2186" s="2" t="str">
        <f t="shared" si="37"/>
        <v>March</v>
      </c>
    </row>
    <row r="2187" spans="1:8" ht="29.25" thickBot="1" x14ac:dyDescent="0.3">
      <c r="A2187" s="3" t="s">
        <v>321</v>
      </c>
      <c r="B2187" s="3" t="s">
        <v>659</v>
      </c>
      <c r="C2187" s="3">
        <v>145</v>
      </c>
      <c r="D2187" s="3" t="s">
        <v>115</v>
      </c>
      <c r="E2187" s="3">
        <v>38</v>
      </c>
      <c r="F2187" s="4">
        <v>47.5</v>
      </c>
      <c r="G2187" s="4">
        <v>0</v>
      </c>
      <c r="H2187" s="2" t="str">
        <f t="shared" si="37"/>
        <v>March</v>
      </c>
    </row>
    <row r="2188" spans="1:8" ht="29.25" thickBot="1" x14ac:dyDescent="0.3">
      <c r="A2188" s="3" t="s">
        <v>321</v>
      </c>
      <c r="B2188" s="3" t="s">
        <v>659</v>
      </c>
      <c r="C2188" s="3">
        <v>1187</v>
      </c>
      <c r="D2188" s="3" t="s">
        <v>116</v>
      </c>
      <c r="E2188" s="3">
        <v>35</v>
      </c>
      <c r="F2188" s="4">
        <v>77</v>
      </c>
      <c r="G2188" s="4">
        <v>7.33</v>
      </c>
      <c r="H2188" s="2" t="str">
        <f t="shared" si="37"/>
        <v>March</v>
      </c>
    </row>
    <row r="2189" spans="1:8" ht="43.5" thickBot="1" x14ac:dyDescent="0.3">
      <c r="A2189" s="3" t="s">
        <v>321</v>
      </c>
      <c r="B2189" s="3" t="s">
        <v>659</v>
      </c>
      <c r="C2189" s="3">
        <v>133</v>
      </c>
      <c r="D2189" s="3" t="s">
        <v>117</v>
      </c>
      <c r="E2189" s="3">
        <v>28</v>
      </c>
      <c r="F2189" s="4">
        <v>49</v>
      </c>
      <c r="G2189" s="4">
        <v>0</v>
      </c>
      <c r="H2189" s="2" t="str">
        <f t="shared" si="37"/>
        <v>March</v>
      </c>
    </row>
    <row r="2190" spans="1:8" ht="43.5" thickBot="1" x14ac:dyDescent="0.3">
      <c r="A2190" s="3" t="s">
        <v>321</v>
      </c>
      <c r="B2190" s="3" t="s">
        <v>659</v>
      </c>
      <c r="C2190" s="3">
        <v>404</v>
      </c>
      <c r="D2190" s="3" t="s">
        <v>118</v>
      </c>
      <c r="E2190" s="3">
        <v>56</v>
      </c>
      <c r="F2190" s="4">
        <v>98</v>
      </c>
      <c r="G2190" s="4">
        <v>0</v>
      </c>
      <c r="H2190" s="2" t="str">
        <f t="shared" si="37"/>
        <v>March</v>
      </c>
    </row>
    <row r="2191" spans="1:8" ht="29.25" thickBot="1" x14ac:dyDescent="0.3">
      <c r="A2191" s="3" t="s">
        <v>321</v>
      </c>
      <c r="B2191" s="3" t="s">
        <v>659</v>
      </c>
      <c r="C2191" s="3">
        <v>118</v>
      </c>
      <c r="D2191" s="3" t="s">
        <v>119</v>
      </c>
      <c r="E2191" s="3">
        <v>44</v>
      </c>
      <c r="F2191" s="4">
        <v>77</v>
      </c>
      <c r="G2191" s="4">
        <v>0</v>
      </c>
      <c r="H2191" s="2" t="str">
        <f t="shared" si="37"/>
        <v>March</v>
      </c>
    </row>
    <row r="2192" spans="1:8" ht="43.5" thickBot="1" x14ac:dyDescent="0.3">
      <c r="A2192" s="3" t="s">
        <v>321</v>
      </c>
      <c r="B2192" s="3" t="s">
        <v>659</v>
      </c>
      <c r="C2192" s="3">
        <v>2635</v>
      </c>
      <c r="D2192" s="3" t="s">
        <v>253</v>
      </c>
      <c r="E2192" s="3">
        <v>22</v>
      </c>
      <c r="F2192" s="4">
        <v>38.5</v>
      </c>
      <c r="G2192" s="4">
        <v>0</v>
      </c>
      <c r="H2192" s="2" t="str">
        <f t="shared" si="37"/>
        <v>March</v>
      </c>
    </row>
    <row r="2193" spans="1:8" ht="29.25" thickBot="1" x14ac:dyDescent="0.3">
      <c r="A2193" s="3" t="s">
        <v>321</v>
      </c>
      <c r="B2193" s="3" t="s">
        <v>659</v>
      </c>
      <c r="C2193" s="3">
        <v>4560</v>
      </c>
      <c r="D2193" s="3" t="s">
        <v>120</v>
      </c>
      <c r="E2193" s="3">
        <v>5</v>
      </c>
      <c r="F2193" s="4">
        <v>8.75</v>
      </c>
      <c r="G2193" s="4">
        <v>0</v>
      </c>
      <c r="H2193" s="2" t="str">
        <f t="shared" si="37"/>
        <v>March</v>
      </c>
    </row>
    <row r="2194" spans="1:8" ht="29.25" thickBot="1" x14ac:dyDescent="0.3">
      <c r="A2194" s="3" t="s">
        <v>321</v>
      </c>
      <c r="B2194" s="3" t="s">
        <v>659</v>
      </c>
      <c r="C2194" s="3">
        <v>4895</v>
      </c>
      <c r="D2194" s="3" t="s">
        <v>121</v>
      </c>
      <c r="E2194" s="3">
        <v>25</v>
      </c>
      <c r="F2194" s="4">
        <v>43.75</v>
      </c>
      <c r="G2194" s="4">
        <v>0</v>
      </c>
      <c r="H2194" s="2" t="str">
        <f t="shared" si="37"/>
        <v>March</v>
      </c>
    </row>
    <row r="2195" spans="1:8" ht="29.25" thickBot="1" x14ac:dyDescent="0.3">
      <c r="A2195" s="3" t="s">
        <v>321</v>
      </c>
      <c r="B2195" s="3" t="s">
        <v>659</v>
      </c>
      <c r="C2195" s="3">
        <v>3789</v>
      </c>
      <c r="D2195" s="3" t="s">
        <v>122</v>
      </c>
      <c r="E2195" s="3">
        <v>22</v>
      </c>
      <c r="F2195" s="4">
        <v>48.18</v>
      </c>
      <c r="G2195" s="4">
        <v>0</v>
      </c>
      <c r="H2195" s="2" t="str">
        <f t="shared" si="37"/>
        <v>March</v>
      </c>
    </row>
    <row r="2196" spans="1:8" ht="29.25" thickBot="1" x14ac:dyDescent="0.3">
      <c r="A2196" s="3" t="s">
        <v>321</v>
      </c>
      <c r="B2196" s="3" t="s">
        <v>659</v>
      </c>
      <c r="C2196" s="3">
        <v>7776</v>
      </c>
      <c r="D2196" s="3" t="s">
        <v>123</v>
      </c>
      <c r="E2196" s="3">
        <v>49</v>
      </c>
      <c r="F2196" s="4">
        <v>107.31</v>
      </c>
      <c r="G2196" s="4">
        <v>0</v>
      </c>
      <c r="H2196" s="2" t="str">
        <f t="shared" si="37"/>
        <v>March</v>
      </c>
    </row>
    <row r="2197" spans="1:8" ht="29.25" thickBot="1" x14ac:dyDescent="0.3">
      <c r="A2197" s="3" t="s">
        <v>321</v>
      </c>
      <c r="B2197" s="3" t="s">
        <v>659</v>
      </c>
      <c r="C2197" s="3">
        <v>8978</v>
      </c>
      <c r="D2197" s="3" t="s">
        <v>124</v>
      </c>
      <c r="E2197" s="3">
        <v>32</v>
      </c>
      <c r="F2197" s="4">
        <v>70.08</v>
      </c>
      <c r="G2197" s="4">
        <v>0</v>
      </c>
      <c r="H2197" s="2" t="str">
        <f t="shared" si="37"/>
        <v>March</v>
      </c>
    </row>
    <row r="2198" spans="1:8" ht="29.25" thickBot="1" x14ac:dyDescent="0.3">
      <c r="A2198" s="3" t="s">
        <v>321</v>
      </c>
      <c r="B2198" s="3" t="s">
        <v>659</v>
      </c>
      <c r="C2198" s="3">
        <v>215</v>
      </c>
      <c r="D2198" s="3" t="s">
        <v>307</v>
      </c>
      <c r="E2198" s="3">
        <v>37</v>
      </c>
      <c r="F2198" s="4">
        <v>40.700000000000003</v>
      </c>
      <c r="G2198" s="4">
        <v>0</v>
      </c>
      <c r="H2198" s="2" t="str">
        <f t="shared" si="37"/>
        <v>March</v>
      </c>
    </row>
    <row r="2199" spans="1:8" ht="29.25" thickBot="1" x14ac:dyDescent="0.3">
      <c r="A2199" s="3" t="s">
        <v>321</v>
      </c>
      <c r="B2199" s="3" t="s">
        <v>659</v>
      </c>
      <c r="C2199" s="3">
        <v>64335</v>
      </c>
      <c r="D2199" s="3" t="s">
        <v>126</v>
      </c>
      <c r="E2199" s="3">
        <v>28</v>
      </c>
      <c r="F2199" s="4">
        <v>30.8</v>
      </c>
      <c r="G2199" s="4">
        <v>2.82</v>
      </c>
      <c r="H2199" s="2" t="str">
        <f t="shared" si="37"/>
        <v>March</v>
      </c>
    </row>
    <row r="2200" spans="1:8" ht="29.25" thickBot="1" x14ac:dyDescent="0.3">
      <c r="A2200" s="3" t="s">
        <v>321</v>
      </c>
      <c r="B2200" s="3" t="s">
        <v>659</v>
      </c>
      <c r="C2200" s="3">
        <v>217</v>
      </c>
      <c r="D2200" s="3" t="s">
        <v>289</v>
      </c>
      <c r="E2200" s="3">
        <v>70</v>
      </c>
      <c r="F2200" s="4">
        <v>77</v>
      </c>
      <c r="G2200" s="4">
        <v>0</v>
      </c>
      <c r="H2200" s="2" t="str">
        <f t="shared" si="37"/>
        <v>March</v>
      </c>
    </row>
    <row r="2201" spans="1:8" ht="29.25" thickBot="1" x14ac:dyDescent="0.3">
      <c r="A2201" s="3" t="s">
        <v>321</v>
      </c>
      <c r="B2201" s="3" t="s">
        <v>659</v>
      </c>
      <c r="C2201" s="3">
        <v>140</v>
      </c>
      <c r="D2201" s="3" t="s">
        <v>308</v>
      </c>
      <c r="E2201" s="3">
        <v>98</v>
      </c>
      <c r="F2201" s="4">
        <v>107.8</v>
      </c>
      <c r="G2201" s="4">
        <v>0</v>
      </c>
      <c r="H2201" s="2" t="str">
        <f t="shared" si="37"/>
        <v>March</v>
      </c>
    </row>
    <row r="2202" spans="1:8" ht="29.25" thickBot="1" x14ac:dyDescent="0.3">
      <c r="A2202" s="3" t="s">
        <v>321</v>
      </c>
      <c r="B2202" s="3" t="s">
        <v>659</v>
      </c>
      <c r="C2202" s="3">
        <v>1221</v>
      </c>
      <c r="D2202" s="3" t="s">
        <v>260</v>
      </c>
      <c r="E2202" s="3">
        <v>12</v>
      </c>
      <c r="F2202" s="4">
        <v>18</v>
      </c>
      <c r="G2202" s="4">
        <v>1.69</v>
      </c>
      <c r="H2202" s="2" t="str">
        <f t="shared" si="37"/>
        <v>March</v>
      </c>
    </row>
    <row r="2203" spans="1:8" ht="29.25" thickBot="1" x14ac:dyDescent="0.3">
      <c r="A2203" s="3" t="s">
        <v>321</v>
      </c>
      <c r="B2203" s="3" t="s">
        <v>659</v>
      </c>
      <c r="C2203" s="3">
        <v>75877</v>
      </c>
      <c r="D2203" s="3" t="s">
        <v>127</v>
      </c>
      <c r="E2203" s="3">
        <v>22</v>
      </c>
      <c r="F2203" s="4">
        <v>38.5</v>
      </c>
      <c r="G2203" s="4">
        <v>0</v>
      </c>
      <c r="H2203" s="2" t="str">
        <f t="shared" si="37"/>
        <v>March</v>
      </c>
    </row>
    <row r="2204" spans="1:8" ht="29.25" thickBot="1" x14ac:dyDescent="0.3">
      <c r="A2204" s="3" t="s">
        <v>321</v>
      </c>
      <c r="B2204" s="3" t="s">
        <v>659</v>
      </c>
      <c r="C2204" s="3">
        <v>46525</v>
      </c>
      <c r="D2204" s="3" t="s">
        <v>128</v>
      </c>
      <c r="E2204" s="3">
        <v>51</v>
      </c>
      <c r="F2204" s="4">
        <v>89.25</v>
      </c>
      <c r="G2204" s="4">
        <v>0</v>
      </c>
      <c r="H2204" s="2" t="str">
        <f t="shared" si="37"/>
        <v>March</v>
      </c>
    </row>
    <row r="2205" spans="1:8" ht="29.25" thickBot="1" x14ac:dyDescent="0.3">
      <c r="A2205" s="3" t="s">
        <v>321</v>
      </c>
      <c r="B2205" s="3" t="s">
        <v>659</v>
      </c>
      <c r="C2205" s="3">
        <v>3940</v>
      </c>
      <c r="D2205" s="3" t="s">
        <v>129</v>
      </c>
      <c r="E2205" s="3">
        <v>9</v>
      </c>
      <c r="F2205" s="4">
        <v>15.75</v>
      </c>
      <c r="G2205" s="4">
        <v>0</v>
      </c>
      <c r="H2205" s="2" t="str">
        <f t="shared" si="37"/>
        <v>March</v>
      </c>
    </row>
    <row r="2206" spans="1:8" ht="29.25" thickBot="1" x14ac:dyDescent="0.3">
      <c r="A2206" s="3" t="s">
        <v>321</v>
      </c>
      <c r="B2206" s="3" t="s">
        <v>659</v>
      </c>
      <c r="C2206" s="3">
        <v>37583</v>
      </c>
      <c r="D2206" s="3" t="s">
        <v>268</v>
      </c>
      <c r="E2206" s="3">
        <v>25</v>
      </c>
      <c r="F2206" s="4">
        <v>43.75</v>
      </c>
      <c r="G2206" s="4">
        <v>0</v>
      </c>
      <c r="H2206" s="2" t="str">
        <f t="shared" si="37"/>
        <v>March</v>
      </c>
    </row>
    <row r="2207" spans="1:8" ht="29.25" thickBot="1" x14ac:dyDescent="0.3">
      <c r="A2207" s="3" t="s">
        <v>321</v>
      </c>
      <c r="B2207" s="3" t="s">
        <v>659</v>
      </c>
      <c r="C2207" s="3">
        <v>3874846</v>
      </c>
      <c r="D2207" s="3" t="s">
        <v>130</v>
      </c>
      <c r="E2207" s="3">
        <v>41</v>
      </c>
      <c r="F2207" s="4">
        <v>71.75</v>
      </c>
      <c r="G2207" s="4">
        <v>0</v>
      </c>
      <c r="H2207" s="2" t="str">
        <f t="shared" si="37"/>
        <v>March</v>
      </c>
    </row>
    <row r="2208" spans="1:8" ht="29.25" thickBot="1" x14ac:dyDescent="0.3">
      <c r="A2208" s="3" t="s">
        <v>321</v>
      </c>
      <c r="B2208" s="3" t="s">
        <v>659</v>
      </c>
      <c r="C2208" s="3">
        <v>583294</v>
      </c>
      <c r="D2208" s="3" t="s">
        <v>131</v>
      </c>
      <c r="E2208" s="3">
        <v>24</v>
      </c>
      <c r="F2208" s="4">
        <v>42</v>
      </c>
      <c r="G2208" s="4">
        <v>0</v>
      </c>
      <c r="H2208" s="2" t="str">
        <f t="shared" si="37"/>
        <v>March</v>
      </c>
    </row>
    <row r="2209" spans="1:8" ht="29.25" thickBot="1" x14ac:dyDescent="0.3">
      <c r="A2209" s="3" t="s">
        <v>321</v>
      </c>
      <c r="B2209" s="3" t="s">
        <v>659</v>
      </c>
      <c r="C2209" s="3">
        <v>54899</v>
      </c>
      <c r="D2209" s="3" t="s">
        <v>132</v>
      </c>
      <c r="E2209" s="3">
        <v>17</v>
      </c>
      <c r="F2209" s="4">
        <v>29.75</v>
      </c>
      <c r="G2209" s="4">
        <v>0</v>
      </c>
      <c r="H2209" s="2" t="str">
        <f t="shared" si="37"/>
        <v>March</v>
      </c>
    </row>
    <row r="2210" spans="1:8" ht="29.25" thickBot="1" x14ac:dyDescent="0.3">
      <c r="A2210" s="3" t="s">
        <v>321</v>
      </c>
      <c r="B2210" s="3" t="s">
        <v>659</v>
      </c>
      <c r="C2210" s="3">
        <v>137</v>
      </c>
      <c r="D2210" s="3" t="s">
        <v>133</v>
      </c>
      <c r="E2210" s="3">
        <v>57</v>
      </c>
      <c r="F2210" s="4">
        <v>62.7</v>
      </c>
      <c r="G2210" s="4">
        <v>0</v>
      </c>
      <c r="H2210" s="2" t="str">
        <f t="shared" si="37"/>
        <v>March</v>
      </c>
    </row>
    <row r="2211" spans="1:8" ht="29.25" thickBot="1" x14ac:dyDescent="0.3">
      <c r="A2211" s="3" t="s">
        <v>321</v>
      </c>
      <c r="B2211" s="3" t="s">
        <v>659</v>
      </c>
      <c r="C2211" s="3">
        <v>3874851</v>
      </c>
      <c r="D2211" s="3" t="s">
        <v>134</v>
      </c>
      <c r="E2211" s="3">
        <v>40</v>
      </c>
      <c r="F2211" s="4">
        <v>44</v>
      </c>
      <c r="G2211" s="4">
        <v>0</v>
      </c>
      <c r="H2211" s="2" t="str">
        <f t="shared" si="37"/>
        <v>March</v>
      </c>
    </row>
    <row r="2212" spans="1:8" ht="29.25" thickBot="1" x14ac:dyDescent="0.3">
      <c r="A2212" s="3" t="s">
        <v>321</v>
      </c>
      <c r="B2212" s="3" t="s">
        <v>659</v>
      </c>
      <c r="C2212" s="3">
        <v>32198</v>
      </c>
      <c r="D2212" s="3" t="s">
        <v>135</v>
      </c>
      <c r="E2212" s="3">
        <v>48</v>
      </c>
      <c r="F2212" s="4">
        <v>52.8</v>
      </c>
      <c r="G2212" s="4">
        <v>0</v>
      </c>
      <c r="H2212" s="2" t="str">
        <f t="shared" si="37"/>
        <v>March</v>
      </c>
    </row>
    <row r="2213" spans="1:8" ht="29.25" thickBot="1" x14ac:dyDescent="0.3">
      <c r="A2213" s="3" t="s">
        <v>321</v>
      </c>
      <c r="B2213" s="3" t="s">
        <v>659</v>
      </c>
      <c r="C2213" s="3">
        <v>56444</v>
      </c>
      <c r="D2213" s="3" t="s">
        <v>136</v>
      </c>
      <c r="E2213" s="3">
        <v>68</v>
      </c>
      <c r="F2213" s="4">
        <v>74.8</v>
      </c>
      <c r="G2213" s="4">
        <v>0</v>
      </c>
      <c r="H2213" s="2" t="str">
        <f t="shared" si="37"/>
        <v>March</v>
      </c>
    </row>
    <row r="2214" spans="1:8" ht="43.5" thickBot="1" x14ac:dyDescent="0.3">
      <c r="A2214" s="3" t="s">
        <v>321</v>
      </c>
      <c r="B2214" s="3" t="s">
        <v>659</v>
      </c>
      <c r="C2214" s="3">
        <v>230</v>
      </c>
      <c r="D2214" s="3" t="s">
        <v>137</v>
      </c>
      <c r="E2214" s="3">
        <v>58</v>
      </c>
      <c r="F2214" s="4">
        <v>87</v>
      </c>
      <c r="G2214" s="4">
        <v>0</v>
      </c>
      <c r="H2214" s="2" t="str">
        <f t="shared" si="37"/>
        <v>March</v>
      </c>
    </row>
    <row r="2215" spans="1:8" ht="43.5" thickBot="1" x14ac:dyDescent="0.3">
      <c r="A2215" s="3" t="s">
        <v>321</v>
      </c>
      <c r="B2215" s="3" t="s">
        <v>659</v>
      </c>
      <c r="C2215" s="3">
        <v>8448</v>
      </c>
      <c r="D2215" s="3" t="s">
        <v>138</v>
      </c>
      <c r="E2215" s="3">
        <v>39</v>
      </c>
      <c r="F2215" s="4">
        <v>58.5</v>
      </c>
      <c r="G2215" s="4">
        <v>5.47</v>
      </c>
      <c r="H2215" s="2" t="str">
        <f t="shared" ref="H2215:H2278" si="38">"March"</f>
        <v>March</v>
      </c>
    </row>
    <row r="2216" spans="1:8" ht="29.25" thickBot="1" x14ac:dyDescent="0.3">
      <c r="A2216" s="3" t="s">
        <v>321</v>
      </c>
      <c r="B2216" s="3" t="s">
        <v>659</v>
      </c>
      <c r="C2216" s="3">
        <v>276</v>
      </c>
      <c r="D2216" s="3" t="s">
        <v>139</v>
      </c>
      <c r="E2216" s="3">
        <v>92</v>
      </c>
      <c r="F2216" s="4">
        <v>138</v>
      </c>
      <c r="G2216" s="4">
        <v>12.93</v>
      </c>
      <c r="H2216" s="2" t="str">
        <f t="shared" si="38"/>
        <v>March</v>
      </c>
    </row>
    <row r="2217" spans="1:8" ht="29.25" thickBot="1" x14ac:dyDescent="0.3">
      <c r="A2217" s="3" t="s">
        <v>321</v>
      </c>
      <c r="B2217" s="3" t="s">
        <v>659</v>
      </c>
      <c r="C2217" s="3">
        <v>295</v>
      </c>
      <c r="D2217" s="3" t="s">
        <v>140</v>
      </c>
      <c r="E2217" s="3">
        <v>28</v>
      </c>
      <c r="F2217" s="4">
        <v>75.599999999999994</v>
      </c>
      <c r="G2217" s="4">
        <v>0</v>
      </c>
      <c r="H2217" s="2" t="str">
        <f t="shared" si="38"/>
        <v>March</v>
      </c>
    </row>
    <row r="2218" spans="1:8" ht="29.25" thickBot="1" x14ac:dyDescent="0.3">
      <c r="A2218" s="3" t="s">
        <v>321</v>
      </c>
      <c r="B2218" s="3" t="s">
        <v>659</v>
      </c>
      <c r="C2218" s="3">
        <v>285</v>
      </c>
      <c r="D2218" s="3" t="s">
        <v>141</v>
      </c>
      <c r="E2218" s="3">
        <v>50</v>
      </c>
      <c r="F2218" s="4">
        <v>135</v>
      </c>
      <c r="G2218" s="4">
        <v>0</v>
      </c>
      <c r="H2218" s="2" t="str">
        <f t="shared" si="38"/>
        <v>March</v>
      </c>
    </row>
    <row r="2219" spans="1:8" ht="29.25" thickBot="1" x14ac:dyDescent="0.3">
      <c r="A2219" s="3" t="s">
        <v>321</v>
      </c>
      <c r="B2219" s="3" t="s">
        <v>659</v>
      </c>
      <c r="C2219" s="3">
        <v>265</v>
      </c>
      <c r="D2219" s="3" t="s">
        <v>142</v>
      </c>
      <c r="E2219" s="3">
        <v>64</v>
      </c>
      <c r="F2219" s="4">
        <v>172.8</v>
      </c>
      <c r="G2219" s="4">
        <v>0</v>
      </c>
      <c r="H2219" s="2" t="str">
        <f t="shared" si="38"/>
        <v>March</v>
      </c>
    </row>
    <row r="2220" spans="1:8" ht="29.25" thickBot="1" x14ac:dyDescent="0.3">
      <c r="A2220" s="3" t="s">
        <v>321</v>
      </c>
      <c r="B2220" s="3" t="s">
        <v>659</v>
      </c>
      <c r="C2220" s="3">
        <v>75455</v>
      </c>
      <c r="D2220" s="3" t="s">
        <v>143</v>
      </c>
      <c r="E2220" s="3">
        <v>18</v>
      </c>
      <c r="F2220" s="4">
        <v>31.5</v>
      </c>
      <c r="G2220" s="4">
        <v>0</v>
      </c>
      <c r="H2220" s="2" t="str">
        <f t="shared" si="38"/>
        <v>March</v>
      </c>
    </row>
    <row r="2221" spans="1:8" ht="29.25" thickBot="1" x14ac:dyDescent="0.3">
      <c r="A2221" s="3" t="s">
        <v>321</v>
      </c>
      <c r="B2221" s="3" t="s">
        <v>659</v>
      </c>
      <c r="C2221" s="3">
        <v>51251</v>
      </c>
      <c r="D2221" s="3" t="s">
        <v>144</v>
      </c>
      <c r="E2221" s="3">
        <v>9</v>
      </c>
      <c r="F2221" s="4">
        <v>15.75</v>
      </c>
      <c r="G2221" s="4">
        <v>0</v>
      </c>
      <c r="H2221" s="2" t="str">
        <f t="shared" si="38"/>
        <v>March</v>
      </c>
    </row>
    <row r="2222" spans="1:8" ht="29.25" thickBot="1" x14ac:dyDescent="0.3">
      <c r="A2222" s="3" t="s">
        <v>321</v>
      </c>
      <c r="B2222" s="3" t="s">
        <v>659</v>
      </c>
      <c r="C2222" s="3">
        <v>1130</v>
      </c>
      <c r="D2222" s="3" t="s">
        <v>145</v>
      </c>
      <c r="E2222" s="3">
        <v>31</v>
      </c>
      <c r="F2222" s="4">
        <v>54.25</v>
      </c>
      <c r="G2222" s="4">
        <v>0</v>
      </c>
      <c r="H2222" s="2" t="str">
        <f t="shared" si="38"/>
        <v>March</v>
      </c>
    </row>
    <row r="2223" spans="1:8" ht="29.25" thickBot="1" x14ac:dyDescent="0.3">
      <c r="A2223" s="3" t="s">
        <v>321</v>
      </c>
      <c r="B2223" s="3" t="s">
        <v>659</v>
      </c>
      <c r="C2223" s="3">
        <v>1128</v>
      </c>
      <c r="D2223" s="3" t="s">
        <v>146</v>
      </c>
      <c r="E2223" s="3">
        <v>7</v>
      </c>
      <c r="F2223" s="4">
        <v>12.25</v>
      </c>
      <c r="G2223" s="4">
        <v>0</v>
      </c>
      <c r="H2223" s="2" t="str">
        <f t="shared" si="38"/>
        <v>March</v>
      </c>
    </row>
    <row r="2224" spans="1:8" ht="29.25" thickBot="1" x14ac:dyDescent="0.3">
      <c r="A2224" s="3" t="s">
        <v>321</v>
      </c>
      <c r="B2224" s="3" t="s">
        <v>659</v>
      </c>
      <c r="C2224" s="3">
        <v>93</v>
      </c>
      <c r="D2224" s="3" t="s">
        <v>147</v>
      </c>
      <c r="E2224" s="3">
        <v>36</v>
      </c>
      <c r="F2224" s="4">
        <v>19.8</v>
      </c>
      <c r="G2224" s="4">
        <v>0</v>
      </c>
      <c r="H2224" s="2" t="str">
        <f t="shared" si="38"/>
        <v>March</v>
      </c>
    </row>
    <row r="2225" spans="1:8" ht="29.25" thickBot="1" x14ac:dyDescent="0.3">
      <c r="A2225" s="3" t="s">
        <v>321</v>
      </c>
      <c r="B2225" s="3" t="s">
        <v>659</v>
      </c>
      <c r="C2225" s="3">
        <v>2</v>
      </c>
      <c r="D2225" s="3" t="s">
        <v>148</v>
      </c>
      <c r="E2225" s="3">
        <v>63</v>
      </c>
      <c r="F2225" s="4">
        <v>38.340000000000003</v>
      </c>
      <c r="G2225" s="4">
        <v>0</v>
      </c>
      <c r="H2225" s="2" t="str">
        <f t="shared" si="38"/>
        <v>March</v>
      </c>
    </row>
    <row r="2226" spans="1:8" ht="43.5" thickBot="1" x14ac:dyDescent="0.3">
      <c r="A2226" s="3" t="s">
        <v>321</v>
      </c>
      <c r="B2226" s="3" t="s">
        <v>659</v>
      </c>
      <c r="C2226" s="3">
        <v>40</v>
      </c>
      <c r="D2226" s="3" t="s">
        <v>149</v>
      </c>
      <c r="E2226" s="3">
        <v>40</v>
      </c>
      <c r="F2226" s="4">
        <v>26.12</v>
      </c>
      <c r="G2226" s="4">
        <v>0</v>
      </c>
      <c r="H2226" s="2" t="str">
        <f t="shared" si="38"/>
        <v>March</v>
      </c>
    </row>
    <row r="2227" spans="1:8" ht="29.25" thickBot="1" x14ac:dyDescent="0.3">
      <c r="A2227" s="3" t="s">
        <v>321</v>
      </c>
      <c r="B2227" s="3" t="s">
        <v>659</v>
      </c>
      <c r="C2227" s="3">
        <v>418</v>
      </c>
      <c r="D2227" s="3" t="s">
        <v>150</v>
      </c>
      <c r="E2227" s="3">
        <v>52</v>
      </c>
      <c r="F2227" s="4">
        <v>29.24</v>
      </c>
      <c r="G2227" s="4">
        <v>0</v>
      </c>
      <c r="H2227" s="2" t="str">
        <f t="shared" si="38"/>
        <v>March</v>
      </c>
    </row>
    <row r="2228" spans="1:8" ht="29.25" thickBot="1" x14ac:dyDescent="0.3">
      <c r="A2228" s="3" t="s">
        <v>321</v>
      </c>
      <c r="B2228" s="3" t="s">
        <v>659</v>
      </c>
      <c r="C2228" s="3">
        <v>236</v>
      </c>
      <c r="D2228" s="3" t="s">
        <v>151</v>
      </c>
      <c r="E2228" s="3">
        <v>5</v>
      </c>
      <c r="F2228" s="4">
        <v>5.5</v>
      </c>
      <c r="G2228" s="4">
        <v>0</v>
      </c>
      <c r="H2228" s="2" t="str">
        <f t="shared" si="38"/>
        <v>March</v>
      </c>
    </row>
    <row r="2229" spans="1:8" ht="29.25" thickBot="1" x14ac:dyDescent="0.3">
      <c r="A2229" s="3" t="s">
        <v>321</v>
      </c>
      <c r="B2229" s="3" t="s">
        <v>659</v>
      </c>
      <c r="C2229" s="3">
        <v>23444</v>
      </c>
      <c r="D2229" s="3" t="s">
        <v>152</v>
      </c>
      <c r="E2229" s="3">
        <v>25</v>
      </c>
      <c r="F2229" s="4">
        <v>27.5</v>
      </c>
      <c r="G2229" s="4">
        <v>0</v>
      </c>
      <c r="H2229" s="2" t="str">
        <f t="shared" si="38"/>
        <v>March</v>
      </c>
    </row>
    <row r="2230" spans="1:8" ht="29.25" thickBot="1" x14ac:dyDescent="0.3">
      <c r="A2230" s="3" t="s">
        <v>321</v>
      </c>
      <c r="B2230" s="3" t="s">
        <v>659</v>
      </c>
      <c r="C2230" s="3">
        <v>263</v>
      </c>
      <c r="D2230" s="3" t="s">
        <v>255</v>
      </c>
      <c r="E2230" s="3">
        <v>10</v>
      </c>
      <c r="F2230" s="4">
        <v>11</v>
      </c>
      <c r="G2230" s="4">
        <v>0</v>
      </c>
      <c r="H2230" s="2" t="str">
        <f t="shared" si="38"/>
        <v>March</v>
      </c>
    </row>
    <row r="2231" spans="1:8" ht="43.5" thickBot="1" x14ac:dyDescent="0.3">
      <c r="A2231" s="3" t="s">
        <v>321</v>
      </c>
      <c r="B2231" s="3" t="s">
        <v>659</v>
      </c>
      <c r="C2231" s="3">
        <v>2434</v>
      </c>
      <c r="D2231" s="3" t="s">
        <v>153</v>
      </c>
      <c r="E2231" s="3">
        <v>41</v>
      </c>
      <c r="F2231" s="4">
        <v>45.1</v>
      </c>
      <c r="G2231" s="4">
        <v>0</v>
      </c>
      <c r="H2231" s="2" t="str">
        <f t="shared" si="38"/>
        <v>March</v>
      </c>
    </row>
    <row r="2232" spans="1:8" ht="29.25" thickBot="1" x14ac:dyDescent="0.3">
      <c r="A2232" s="3" t="s">
        <v>321</v>
      </c>
      <c r="B2232" s="3" t="s">
        <v>659</v>
      </c>
      <c r="C2232" s="3">
        <v>240</v>
      </c>
      <c r="D2232" s="3" t="s">
        <v>154</v>
      </c>
      <c r="E2232" s="3">
        <v>37</v>
      </c>
      <c r="F2232" s="4">
        <v>40.700000000000003</v>
      </c>
      <c r="G2232" s="4">
        <v>0</v>
      </c>
      <c r="H2232" s="2" t="str">
        <f t="shared" si="38"/>
        <v>March</v>
      </c>
    </row>
    <row r="2233" spans="1:8" ht="29.25" thickBot="1" x14ac:dyDescent="0.3">
      <c r="A2233" s="3" t="s">
        <v>321</v>
      </c>
      <c r="B2233" s="3" t="s">
        <v>659</v>
      </c>
      <c r="C2233" s="3">
        <v>1185</v>
      </c>
      <c r="D2233" s="3" t="s">
        <v>155</v>
      </c>
      <c r="E2233" s="3">
        <v>44</v>
      </c>
      <c r="F2233" s="4">
        <v>48.4</v>
      </c>
      <c r="G2233" s="4">
        <v>4.5</v>
      </c>
      <c r="H2233" s="2" t="str">
        <f t="shared" si="38"/>
        <v>March</v>
      </c>
    </row>
    <row r="2234" spans="1:8" ht="29.25" thickBot="1" x14ac:dyDescent="0.3">
      <c r="A2234" s="3" t="s">
        <v>321</v>
      </c>
      <c r="B2234" s="3" t="s">
        <v>659</v>
      </c>
      <c r="C2234" s="3">
        <v>42525</v>
      </c>
      <c r="D2234" s="3" t="s">
        <v>156</v>
      </c>
      <c r="E2234" s="3">
        <v>75</v>
      </c>
      <c r="F2234" s="4">
        <v>75</v>
      </c>
      <c r="G2234" s="4">
        <v>0</v>
      </c>
      <c r="H2234" s="2" t="str">
        <f t="shared" si="38"/>
        <v>March</v>
      </c>
    </row>
    <row r="2235" spans="1:8" ht="29.25" thickBot="1" x14ac:dyDescent="0.3">
      <c r="A2235" s="3" t="s">
        <v>321</v>
      </c>
      <c r="B2235" s="3" t="s">
        <v>659</v>
      </c>
      <c r="C2235" s="3">
        <v>45989</v>
      </c>
      <c r="D2235" s="3" t="s">
        <v>157</v>
      </c>
      <c r="E2235" s="3">
        <v>82</v>
      </c>
      <c r="F2235" s="4">
        <v>82</v>
      </c>
      <c r="G2235" s="4">
        <v>0</v>
      </c>
      <c r="H2235" s="2" t="str">
        <f t="shared" si="38"/>
        <v>March</v>
      </c>
    </row>
    <row r="2236" spans="1:8" ht="29.25" thickBot="1" x14ac:dyDescent="0.3">
      <c r="A2236" s="3" t="s">
        <v>321</v>
      </c>
      <c r="B2236" s="3" t="s">
        <v>659</v>
      </c>
      <c r="C2236" s="3">
        <v>45777</v>
      </c>
      <c r="D2236" s="3" t="s">
        <v>309</v>
      </c>
      <c r="E2236" s="3">
        <v>69</v>
      </c>
      <c r="F2236" s="4">
        <v>69</v>
      </c>
      <c r="G2236" s="4">
        <v>0</v>
      </c>
      <c r="H2236" s="2" t="str">
        <f t="shared" si="38"/>
        <v>March</v>
      </c>
    </row>
    <row r="2237" spans="1:8" ht="29.25" thickBot="1" x14ac:dyDescent="0.3">
      <c r="A2237" s="3" t="s">
        <v>321</v>
      </c>
      <c r="B2237" s="3" t="s">
        <v>659</v>
      </c>
      <c r="C2237" s="3">
        <v>1186</v>
      </c>
      <c r="D2237" s="3" t="s">
        <v>158</v>
      </c>
      <c r="E2237" s="3">
        <v>31</v>
      </c>
      <c r="F2237" s="4">
        <v>68.2</v>
      </c>
      <c r="G2237" s="4">
        <v>0</v>
      </c>
      <c r="H2237" s="2" t="str">
        <f t="shared" si="38"/>
        <v>March</v>
      </c>
    </row>
    <row r="2238" spans="1:8" ht="29.25" thickBot="1" x14ac:dyDescent="0.3">
      <c r="A2238" s="3" t="s">
        <v>321</v>
      </c>
      <c r="B2238" s="3" t="s">
        <v>159</v>
      </c>
      <c r="C2238" s="3">
        <v>751</v>
      </c>
      <c r="D2238" s="3" t="s">
        <v>160</v>
      </c>
      <c r="E2238" s="3">
        <v>24</v>
      </c>
      <c r="F2238" s="4">
        <v>74.400000000000006</v>
      </c>
      <c r="G2238" s="4">
        <v>6.98</v>
      </c>
      <c r="H2238" s="2" t="str">
        <f t="shared" si="38"/>
        <v>March</v>
      </c>
    </row>
    <row r="2239" spans="1:8" ht="29.25" thickBot="1" x14ac:dyDescent="0.3">
      <c r="A2239" s="3" t="s">
        <v>321</v>
      </c>
      <c r="B2239" s="3" t="s">
        <v>159</v>
      </c>
      <c r="C2239" s="3">
        <v>752</v>
      </c>
      <c r="D2239" s="3" t="s">
        <v>161</v>
      </c>
      <c r="E2239" s="3">
        <v>110</v>
      </c>
      <c r="F2239" s="4">
        <v>286</v>
      </c>
      <c r="G2239" s="4">
        <v>27.47</v>
      </c>
      <c r="H2239" s="2" t="str">
        <f t="shared" si="38"/>
        <v>March</v>
      </c>
    </row>
    <row r="2240" spans="1:8" ht="29.25" thickBot="1" x14ac:dyDescent="0.3">
      <c r="A2240" s="3" t="s">
        <v>321</v>
      </c>
      <c r="B2240" s="3" t="s">
        <v>159</v>
      </c>
      <c r="C2240" s="3">
        <v>753</v>
      </c>
      <c r="D2240" s="3" t="s">
        <v>162</v>
      </c>
      <c r="E2240" s="3">
        <v>209</v>
      </c>
      <c r="F2240" s="4">
        <v>438.9</v>
      </c>
      <c r="G2240" s="4">
        <v>41.79</v>
      </c>
      <c r="H2240" s="2" t="str">
        <f t="shared" si="38"/>
        <v>March</v>
      </c>
    </row>
    <row r="2241" spans="1:8" ht="29.25" thickBot="1" x14ac:dyDescent="0.3">
      <c r="A2241" s="3" t="s">
        <v>321</v>
      </c>
      <c r="B2241" s="3" t="s">
        <v>159</v>
      </c>
      <c r="C2241" s="3">
        <v>3874853</v>
      </c>
      <c r="D2241" s="3" t="s">
        <v>163</v>
      </c>
      <c r="E2241" s="3">
        <v>4</v>
      </c>
      <c r="F2241" s="4">
        <v>18</v>
      </c>
      <c r="G2241" s="4">
        <v>1.72</v>
      </c>
      <c r="H2241" s="2" t="str">
        <f t="shared" si="38"/>
        <v>March</v>
      </c>
    </row>
    <row r="2242" spans="1:8" ht="29.25" thickBot="1" x14ac:dyDescent="0.3">
      <c r="A2242" s="3" t="s">
        <v>321</v>
      </c>
      <c r="B2242" s="3" t="s">
        <v>159</v>
      </c>
      <c r="C2242" s="3">
        <v>3874852</v>
      </c>
      <c r="D2242" s="3" t="s">
        <v>164</v>
      </c>
      <c r="E2242" s="3">
        <v>21</v>
      </c>
      <c r="F2242" s="4">
        <v>78.75</v>
      </c>
      <c r="G2242" s="4">
        <v>7.54</v>
      </c>
      <c r="H2242" s="2" t="str">
        <f t="shared" si="38"/>
        <v>March</v>
      </c>
    </row>
    <row r="2243" spans="1:8" ht="29.25" thickBot="1" x14ac:dyDescent="0.3">
      <c r="A2243" s="3" t="s">
        <v>321</v>
      </c>
      <c r="B2243" s="3" t="s">
        <v>159</v>
      </c>
      <c r="C2243" s="3">
        <v>765</v>
      </c>
      <c r="D2243" s="3" t="s">
        <v>165</v>
      </c>
      <c r="E2243" s="3">
        <v>302</v>
      </c>
      <c r="F2243" s="4">
        <v>332.2</v>
      </c>
      <c r="G2243" s="4">
        <v>30.3</v>
      </c>
      <c r="H2243" s="2" t="str">
        <f t="shared" si="38"/>
        <v>March</v>
      </c>
    </row>
    <row r="2244" spans="1:8" ht="29.25" thickBot="1" x14ac:dyDescent="0.3">
      <c r="A2244" s="3" t="s">
        <v>321</v>
      </c>
      <c r="B2244" s="3" t="s">
        <v>159</v>
      </c>
      <c r="C2244" s="3">
        <v>757</v>
      </c>
      <c r="D2244" s="3" t="s">
        <v>166</v>
      </c>
      <c r="E2244" s="3">
        <v>1</v>
      </c>
      <c r="F2244" s="4">
        <v>3.95</v>
      </c>
      <c r="G2244" s="4">
        <v>0.38</v>
      </c>
      <c r="H2244" s="2" t="str">
        <f t="shared" si="38"/>
        <v>March</v>
      </c>
    </row>
    <row r="2245" spans="1:8" ht="29.25" thickBot="1" x14ac:dyDescent="0.3">
      <c r="A2245" s="3" t="s">
        <v>321</v>
      </c>
      <c r="B2245" s="3" t="s">
        <v>159</v>
      </c>
      <c r="C2245" s="3">
        <v>758</v>
      </c>
      <c r="D2245" s="3" t="s">
        <v>167</v>
      </c>
      <c r="E2245" s="3">
        <v>16</v>
      </c>
      <c r="F2245" s="4">
        <v>54.4</v>
      </c>
      <c r="G2245" s="4">
        <v>5.13</v>
      </c>
      <c r="H2245" s="2" t="str">
        <f t="shared" si="38"/>
        <v>March</v>
      </c>
    </row>
    <row r="2246" spans="1:8" ht="29.25" thickBot="1" x14ac:dyDescent="0.3">
      <c r="A2246" s="3" t="s">
        <v>321</v>
      </c>
      <c r="B2246" s="3" t="s">
        <v>159</v>
      </c>
      <c r="C2246" s="3">
        <v>759</v>
      </c>
      <c r="D2246" s="3" t="s">
        <v>168</v>
      </c>
      <c r="E2246" s="3">
        <v>35</v>
      </c>
      <c r="F2246" s="4">
        <v>99.75</v>
      </c>
      <c r="G2246" s="4">
        <v>9.4499999999999993</v>
      </c>
      <c r="H2246" s="2" t="str">
        <f t="shared" si="38"/>
        <v>March</v>
      </c>
    </row>
    <row r="2247" spans="1:8" ht="29.25" thickBot="1" x14ac:dyDescent="0.3">
      <c r="A2247" s="3" t="s">
        <v>321</v>
      </c>
      <c r="B2247" s="3" t="s">
        <v>159</v>
      </c>
      <c r="C2247" s="3">
        <v>1004</v>
      </c>
      <c r="D2247" s="3" t="s">
        <v>169</v>
      </c>
      <c r="E2247" s="3">
        <v>20</v>
      </c>
      <c r="F2247" s="4">
        <v>95</v>
      </c>
      <c r="G2247" s="4">
        <v>9.01</v>
      </c>
      <c r="H2247" s="2" t="str">
        <f t="shared" si="38"/>
        <v>March</v>
      </c>
    </row>
    <row r="2248" spans="1:8" ht="43.5" thickBot="1" x14ac:dyDescent="0.3">
      <c r="A2248" s="3" t="s">
        <v>321</v>
      </c>
      <c r="B2248" s="3" t="s">
        <v>159</v>
      </c>
      <c r="C2248" s="3">
        <v>1003</v>
      </c>
      <c r="D2248" s="3" t="s">
        <v>170</v>
      </c>
      <c r="E2248" s="3">
        <v>49</v>
      </c>
      <c r="F2248" s="4">
        <v>205.8</v>
      </c>
      <c r="G2248" s="4">
        <v>19.600000000000001</v>
      </c>
      <c r="H2248" s="2" t="str">
        <f t="shared" si="38"/>
        <v>March</v>
      </c>
    </row>
    <row r="2249" spans="1:8" ht="43.5" thickBot="1" x14ac:dyDescent="0.3">
      <c r="A2249" s="3" t="s">
        <v>321</v>
      </c>
      <c r="B2249" s="3" t="s">
        <v>159</v>
      </c>
      <c r="C2249" s="3">
        <v>1002</v>
      </c>
      <c r="D2249" s="3" t="s">
        <v>171</v>
      </c>
      <c r="E2249" s="3">
        <v>37</v>
      </c>
      <c r="F2249" s="4">
        <v>135.05000000000001</v>
      </c>
      <c r="G2249" s="4">
        <v>12.95</v>
      </c>
      <c r="H2249" s="2" t="str">
        <f t="shared" si="38"/>
        <v>March</v>
      </c>
    </row>
    <row r="2250" spans="1:8" ht="29.25" thickBot="1" x14ac:dyDescent="0.3">
      <c r="A2250" s="3" t="s">
        <v>321</v>
      </c>
      <c r="B2250" s="3" t="s">
        <v>159</v>
      </c>
      <c r="C2250" s="3">
        <v>760</v>
      </c>
      <c r="D2250" s="3" t="s">
        <v>172</v>
      </c>
      <c r="E2250" s="3">
        <v>24</v>
      </c>
      <c r="F2250" s="4">
        <v>96</v>
      </c>
      <c r="G2250" s="4">
        <v>9.1199999999999992</v>
      </c>
      <c r="H2250" s="2" t="str">
        <f t="shared" si="38"/>
        <v>March</v>
      </c>
    </row>
    <row r="2251" spans="1:8" ht="29.25" thickBot="1" x14ac:dyDescent="0.3">
      <c r="A2251" s="3" t="s">
        <v>321</v>
      </c>
      <c r="B2251" s="3" t="s">
        <v>159</v>
      </c>
      <c r="C2251" s="3">
        <v>761</v>
      </c>
      <c r="D2251" s="3" t="s">
        <v>173</v>
      </c>
      <c r="E2251" s="3">
        <v>73</v>
      </c>
      <c r="F2251" s="4">
        <v>266.45</v>
      </c>
      <c r="G2251" s="4">
        <v>25.47</v>
      </c>
      <c r="H2251" s="2" t="str">
        <f t="shared" si="38"/>
        <v>March</v>
      </c>
    </row>
    <row r="2252" spans="1:8" ht="29.25" thickBot="1" x14ac:dyDescent="0.3">
      <c r="A2252" s="3" t="s">
        <v>321</v>
      </c>
      <c r="B2252" s="3" t="s">
        <v>159</v>
      </c>
      <c r="C2252" s="3">
        <v>762</v>
      </c>
      <c r="D2252" s="3" t="s">
        <v>174</v>
      </c>
      <c r="E2252" s="3">
        <v>83</v>
      </c>
      <c r="F2252" s="4">
        <v>273.89999999999998</v>
      </c>
      <c r="G2252" s="4">
        <v>25.83</v>
      </c>
      <c r="H2252" s="2" t="str">
        <f t="shared" si="38"/>
        <v>March</v>
      </c>
    </row>
    <row r="2253" spans="1:8" ht="29.25" thickBot="1" x14ac:dyDescent="0.3">
      <c r="A2253" s="3" t="s">
        <v>321</v>
      </c>
      <c r="B2253" s="3" t="s">
        <v>159</v>
      </c>
      <c r="C2253" s="3">
        <v>763</v>
      </c>
      <c r="D2253" s="3" t="s">
        <v>179</v>
      </c>
      <c r="E2253" s="3">
        <v>66</v>
      </c>
      <c r="F2253" s="4">
        <v>168.3</v>
      </c>
      <c r="G2253" s="4">
        <v>15.89</v>
      </c>
      <c r="H2253" s="2" t="str">
        <f t="shared" si="38"/>
        <v>March</v>
      </c>
    </row>
    <row r="2254" spans="1:8" ht="29.25" thickBot="1" x14ac:dyDescent="0.3">
      <c r="A2254" s="3" t="s">
        <v>321</v>
      </c>
      <c r="B2254" s="3" t="s">
        <v>159</v>
      </c>
      <c r="C2254" s="3">
        <v>764</v>
      </c>
      <c r="D2254" s="3" t="s">
        <v>180</v>
      </c>
      <c r="E2254" s="3">
        <v>241</v>
      </c>
      <c r="F2254" s="4">
        <v>506.1</v>
      </c>
      <c r="G2254" s="4">
        <v>48.2</v>
      </c>
      <c r="H2254" s="2" t="str">
        <f t="shared" si="38"/>
        <v>March</v>
      </c>
    </row>
    <row r="2255" spans="1:8" ht="29.25" thickBot="1" x14ac:dyDescent="0.3">
      <c r="A2255" s="3" t="s">
        <v>321</v>
      </c>
      <c r="B2255" s="3" t="s">
        <v>159</v>
      </c>
      <c r="C2255" s="3">
        <v>766</v>
      </c>
      <c r="D2255" s="3" t="s">
        <v>181</v>
      </c>
      <c r="E2255" s="3">
        <v>315</v>
      </c>
      <c r="F2255" s="4">
        <v>551.25</v>
      </c>
      <c r="G2255" s="4">
        <v>53.39</v>
      </c>
      <c r="H2255" s="2" t="str">
        <f t="shared" si="38"/>
        <v>March</v>
      </c>
    </row>
    <row r="2256" spans="1:8" ht="29.25" thickBot="1" x14ac:dyDescent="0.3">
      <c r="A2256" s="3" t="s">
        <v>321</v>
      </c>
      <c r="B2256" s="3" t="s">
        <v>159</v>
      </c>
      <c r="C2256" s="3">
        <v>790</v>
      </c>
      <c r="D2256" s="3" t="s">
        <v>185</v>
      </c>
      <c r="E2256" s="3">
        <v>159</v>
      </c>
      <c r="F2256" s="4">
        <v>39.75</v>
      </c>
      <c r="G2256" s="4">
        <v>0</v>
      </c>
      <c r="H2256" s="2" t="str">
        <f t="shared" si="38"/>
        <v>March</v>
      </c>
    </row>
    <row r="2257" spans="1:8" ht="29.25" thickBot="1" x14ac:dyDescent="0.3">
      <c r="A2257" s="3" t="s">
        <v>321</v>
      </c>
      <c r="B2257" s="3" t="s">
        <v>159</v>
      </c>
      <c r="C2257" s="3">
        <v>1113</v>
      </c>
      <c r="D2257" s="3" t="s">
        <v>186</v>
      </c>
      <c r="E2257" s="3">
        <v>11</v>
      </c>
      <c r="F2257" s="4">
        <v>23.1</v>
      </c>
      <c r="G2257" s="4">
        <v>2.19</v>
      </c>
      <c r="H2257" s="2" t="str">
        <f t="shared" si="38"/>
        <v>March</v>
      </c>
    </row>
    <row r="2258" spans="1:8" ht="29.25" thickBot="1" x14ac:dyDescent="0.3">
      <c r="A2258" s="3" t="s">
        <v>321</v>
      </c>
      <c r="B2258" s="3" t="s">
        <v>159</v>
      </c>
      <c r="C2258" s="3">
        <v>1112</v>
      </c>
      <c r="D2258" s="3" t="s">
        <v>187</v>
      </c>
      <c r="E2258" s="3">
        <v>16</v>
      </c>
      <c r="F2258" s="4">
        <v>25.6</v>
      </c>
      <c r="G2258" s="4">
        <v>2.4</v>
      </c>
      <c r="H2258" s="2" t="str">
        <f t="shared" si="38"/>
        <v>March</v>
      </c>
    </row>
    <row r="2259" spans="1:8" ht="29.25" thickBot="1" x14ac:dyDescent="0.3">
      <c r="A2259" s="3" t="s">
        <v>321</v>
      </c>
      <c r="B2259" s="3" t="s">
        <v>159</v>
      </c>
      <c r="C2259" s="3">
        <v>1114</v>
      </c>
      <c r="D2259" s="3" t="s">
        <v>188</v>
      </c>
      <c r="E2259" s="3">
        <v>12</v>
      </c>
      <c r="F2259" s="4">
        <v>31.2</v>
      </c>
      <c r="G2259" s="4">
        <v>3</v>
      </c>
      <c r="H2259" s="2" t="str">
        <f t="shared" si="38"/>
        <v>March</v>
      </c>
    </row>
    <row r="2260" spans="1:8" ht="29.25" thickBot="1" x14ac:dyDescent="0.3">
      <c r="A2260" s="3" t="s">
        <v>321</v>
      </c>
      <c r="B2260" s="3" t="s">
        <v>159</v>
      </c>
      <c r="C2260" s="3">
        <v>787</v>
      </c>
      <c r="D2260" s="3" t="s">
        <v>189</v>
      </c>
      <c r="E2260" s="3">
        <v>352</v>
      </c>
      <c r="F2260" s="4">
        <v>123.2</v>
      </c>
      <c r="G2260" s="4">
        <v>11.65</v>
      </c>
      <c r="H2260" s="2" t="str">
        <f t="shared" si="38"/>
        <v>March</v>
      </c>
    </row>
    <row r="2261" spans="1:8" ht="29.25" thickBot="1" x14ac:dyDescent="0.3">
      <c r="A2261" s="3" t="s">
        <v>321</v>
      </c>
      <c r="B2261" s="3" t="s">
        <v>159</v>
      </c>
      <c r="C2261" s="3">
        <v>768</v>
      </c>
      <c r="D2261" s="3" t="s">
        <v>190</v>
      </c>
      <c r="E2261" s="3">
        <v>145</v>
      </c>
      <c r="F2261" s="4">
        <v>72.5</v>
      </c>
      <c r="G2261" s="4">
        <v>6.98</v>
      </c>
      <c r="H2261" s="2" t="str">
        <f t="shared" si="38"/>
        <v>March</v>
      </c>
    </row>
    <row r="2262" spans="1:8" ht="43.5" thickBot="1" x14ac:dyDescent="0.3">
      <c r="A2262" s="3" t="s">
        <v>321</v>
      </c>
      <c r="B2262" s="3" t="s">
        <v>159</v>
      </c>
      <c r="C2262" s="3">
        <v>771</v>
      </c>
      <c r="D2262" s="3" t="s">
        <v>191</v>
      </c>
      <c r="E2262" s="3">
        <v>25</v>
      </c>
      <c r="F2262" s="4">
        <v>93.75</v>
      </c>
      <c r="G2262" s="4">
        <v>8.98</v>
      </c>
      <c r="H2262" s="2" t="str">
        <f t="shared" si="38"/>
        <v>March</v>
      </c>
    </row>
    <row r="2263" spans="1:8" ht="43.5" thickBot="1" x14ac:dyDescent="0.3">
      <c r="A2263" s="3" t="s">
        <v>321</v>
      </c>
      <c r="B2263" s="3" t="s">
        <v>159</v>
      </c>
      <c r="C2263" s="3">
        <v>772</v>
      </c>
      <c r="D2263" s="3" t="s">
        <v>192</v>
      </c>
      <c r="E2263" s="3">
        <v>50</v>
      </c>
      <c r="F2263" s="4">
        <v>162.5</v>
      </c>
      <c r="G2263" s="4">
        <v>15.5</v>
      </c>
      <c r="H2263" s="2" t="str">
        <f t="shared" si="38"/>
        <v>March</v>
      </c>
    </row>
    <row r="2264" spans="1:8" ht="43.5" thickBot="1" x14ac:dyDescent="0.3">
      <c r="A2264" s="3" t="s">
        <v>321</v>
      </c>
      <c r="B2264" s="3" t="s">
        <v>159</v>
      </c>
      <c r="C2264" s="3">
        <v>773</v>
      </c>
      <c r="D2264" s="3" t="s">
        <v>193</v>
      </c>
      <c r="E2264" s="3">
        <v>56</v>
      </c>
      <c r="F2264" s="4">
        <v>154</v>
      </c>
      <c r="G2264" s="4">
        <v>14.59</v>
      </c>
      <c r="H2264" s="2" t="str">
        <f t="shared" si="38"/>
        <v>March</v>
      </c>
    </row>
    <row r="2265" spans="1:8" ht="29.25" thickBot="1" x14ac:dyDescent="0.3">
      <c r="A2265" s="3" t="s">
        <v>321</v>
      </c>
      <c r="B2265" s="3" t="s">
        <v>159</v>
      </c>
      <c r="C2265" s="3">
        <v>774</v>
      </c>
      <c r="D2265" s="3" t="s">
        <v>194</v>
      </c>
      <c r="E2265" s="3">
        <v>232</v>
      </c>
      <c r="F2265" s="4">
        <v>382.8</v>
      </c>
      <c r="G2265" s="4">
        <v>37.03</v>
      </c>
      <c r="H2265" s="2" t="str">
        <f t="shared" si="38"/>
        <v>March</v>
      </c>
    </row>
    <row r="2266" spans="1:8" ht="29.25" thickBot="1" x14ac:dyDescent="0.3">
      <c r="A2266" s="3" t="s">
        <v>321</v>
      </c>
      <c r="B2266" s="3" t="s">
        <v>159</v>
      </c>
      <c r="C2266" s="3">
        <v>793</v>
      </c>
      <c r="D2266" s="3" t="s">
        <v>195</v>
      </c>
      <c r="E2266" s="3">
        <v>9</v>
      </c>
      <c r="F2266" s="4">
        <v>18</v>
      </c>
      <c r="G2266" s="4">
        <v>1.71</v>
      </c>
      <c r="H2266" s="2" t="str">
        <f t="shared" si="38"/>
        <v>March</v>
      </c>
    </row>
    <row r="2267" spans="1:8" ht="29.25" thickBot="1" x14ac:dyDescent="0.3">
      <c r="A2267" s="3" t="s">
        <v>321</v>
      </c>
      <c r="B2267" s="3" t="s">
        <v>159</v>
      </c>
      <c r="C2267" s="3">
        <v>794</v>
      </c>
      <c r="D2267" s="3" t="s">
        <v>196</v>
      </c>
      <c r="E2267" s="3">
        <v>4</v>
      </c>
      <c r="F2267" s="4">
        <v>9.6</v>
      </c>
      <c r="G2267" s="4">
        <v>0.92</v>
      </c>
      <c r="H2267" s="2" t="str">
        <f t="shared" si="38"/>
        <v>March</v>
      </c>
    </row>
    <row r="2268" spans="1:8" ht="29.25" thickBot="1" x14ac:dyDescent="0.3">
      <c r="A2268" s="3" t="s">
        <v>321</v>
      </c>
      <c r="B2268" s="3" t="s">
        <v>159</v>
      </c>
      <c r="C2268" s="3">
        <v>795</v>
      </c>
      <c r="D2268" s="3" t="s">
        <v>197</v>
      </c>
      <c r="E2268" s="3">
        <v>5</v>
      </c>
      <c r="F2268" s="4">
        <v>14</v>
      </c>
      <c r="G2268" s="4">
        <v>1.35</v>
      </c>
      <c r="H2268" s="2" t="str">
        <f t="shared" si="38"/>
        <v>March</v>
      </c>
    </row>
    <row r="2269" spans="1:8" ht="29.25" thickBot="1" x14ac:dyDescent="0.3">
      <c r="A2269" s="3" t="s">
        <v>321</v>
      </c>
      <c r="B2269" s="3" t="s">
        <v>159</v>
      </c>
      <c r="C2269" s="3">
        <v>775</v>
      </c>
      <c r="D2269" s="3" t="s">
        <v>198</v>
      </c>
      <c r="E2269" s="3">
        <v>53</v>
      </c>
      <c r="F2269" s="4">
        <v>222.6</v>
      </c>
      <c r="G2269" s="4">
        <v>21.2</v>
      </c>
      <c r="H2269" s="2" t="str">
        <f t="shared" si="38"/>
        <v>March</v>
      </c>
    </row>
    <row r="2270" spans="1:8" ht="29.25" thickBot="1" x14ac:dyDescent="0.3">
      <c r="A2270" s="3" t="s">
        <v>321</v>
      </c>
      <c r="B2270" s="3" t="s">
        <v>159</v>
      </c>
      <c r="C2270" s="3">
        <v>776</v>
      </c>
      <c r="D2270" s="3" t="s">
        <v>199</v>
      </c>
      <c r="E2270" s="3">
        <v>190</v>
      </c>
      <c r="F2270" s="4">
        <v>693.5</v>
      </c>
      <c r="G2270" s="4">
        <v>66.349999999999994</v>
      </c>
      <c r="H2270" s="2" t="str">
        <f t="shared" si="38"/>
        <v>March</v>
      </c>
    </row>
    <row r="2271" spans="1:8" ht="29.25" thickBot="1" x14ac:dyDescent="0.3">
      <c r="A2271" s="3" t="s">
        <v>321</v>
      </c>
      <c r="B2271" s="3" t="s">
        <v>159</v>
      </c>
      <c r="C2271" s="3">
        <v>777</v>
      </c>
      <c r="D2271" s="3" t="s">
        <v>200</v>
      </c>
      <c r="E2271" s="3">
        <v>297</v>
      </c>
      <c r="F2271" s="4">
        <v>920.7</v>
      </c>
      <c r="G2271" s="4">
        <v>86.47</v>
      </c>
      <c r="H2271" s="2" t="str">
        <f t="shared" si="38"/>
        <v>March</v>
      </c>
    </row>
    <row r="2272" spans="1:8" ht="29.25" thickBot="1" x14ac:dyDescent="0.3">
      <c r="A2272" s="3" t="s">
        <v>321</v>
      </c>
      <c r="B2272" s="3" t="s">
        <v>159</v>
      </c>
      <c r="C2272" s="3">
        <v>666211</v>
      </c>
      <c r="D2272" s="3" t="s">
        <v>201</v>
      </c>
      <c r="E2272" s="3">
        <v>4</v>
      </c>
      <c r="F2272" s="4">
        <v>13.8</v>
      </c>
      <c r="G2272" s="4">
        <v>1.3</v>
      </c>
      <c r="H2272" s="2" t="str">
        <f t="shared" si="38"/>
        <v>March</v>
      </c>
    </row>
    <row r="2273" spans="1:8" ht="29.25" thickBot="1" x14ac:dyDescent="0.3">
      <c r="A2273" s="3" t="s">
        <v>321</v>
      </c>
      <c r="B2273" s="3" t="s">
        <v>159</v>
      </c>
      <c r="C2273" s="3">
        <v>666212</v>
      </c>
      <c r="D2273" s="3" t="s">
        <v>202</v>
      </c>
      <c r="E2273" s="3">
        <v>10</v>
      </c>
      <c r="F2273" s="4">
        <v>40</v>
      </c>
      <c r="G2273" s="4">
        <v>0</v>
      </c>
      <c r="H2273" s="2" t="str">
        <f t="shared" si="38"/>
        <v>March</v>
      </c>
    </row>
    <row r="2274" spans="1:8" ht="29.25" thickBot="1" x14ac:dyDescent="0.3">
      <c r="A2274" s="3" t="s">
        <v>321</v>
      </c>
      <c r="B2274" s="3" t="s">
        <v>159</v>
      </c>
      <c r="C2274" s="3">
        <v>778</v>
      </c>
      <c r="D2274" s="3" t="s">
        <v>204</v>
      </c>
      <c r="E2274" s="3">
        <v>26</v>
      </c>
      <c r="F2274" s="4">
        <v>110.5</v>
      </c>
      <c r="G2274" s="4">
        <v>10.43</v>
      </c>
      <c r="H2274" s="2" t="str">
        <f t="shared" si="38"/>
        <v>March</v>
      </c>
    </row>
    <row r="2275" spans="1:8" ht="29.25" thickBot="1" x14ac:dyDescent="0.3">
      <c r="A2275" s="3" t="s">
        <v>321</v>
      </c>
      <c r="B2275" s="3" t="s">
        <v>159</v>
      </c>
      <c r="C2275" s="3">
        <v>779</v>
      </c>
      <c r="D2275" s="3" t="s">
        <v>205</v>
      </c>
      <c r="E2275" s="3">
        <v>121</v>
      </c>
      <c r="F2275" s="4">
        <v>447.7</v>
      </c>
      <c r="G2275" s="4">
        <v>42.38</v>
      </c>
      <c r="H2275" s="2" t="str">
        <f t="shared" si="38"/>
        <v>March</v>
      </c>
    </row>
    <row r="2276" spans="1:8" ht="29.25" thickBot="1" x14ac:dyDescent="0.3">
      <c r="A2276" s="3" t="s">
        <v>321</v>
      </c>
      <c r="B2276" s="3" t="s">
        <v>159</v>
      </c>
      <c r="C2276" s="3">
        <v>780</v>
      </c>
      <c r="D2276" s="3" t="s">
        <v>206</v>
      </c>
      <c r="E2276" s="3">
        <v>114</v>
      </c>
      <c r="F2276" s="4">
        <v>359.1</v>
      </c>
      <c r="G2276" s="4">
        <v>34.200000000000003</v>
      </c>
      <c r="H2276" s="2" t="str">
        <f t="shared" si="38"/>
        <v>March</v>
      </c>
    </row>
    <row r="2277" spans="1:8" ht="29.25" thickBot="1" x14ac:dyDescent="0.3">
      <c r="A2277" s="3" t="s">
        <v>321</v>
      </c>
      <c r="B2277" s="3" t="s">
        <v>159</v>
      </c>
      <c r="C2277" s="3">
        <v>103051</v>
      </c>
      <c r="D2277" s="3" t="s">
        <v>207</v>
      </c>
      <c r="E2277" s="3">
        <v>3</v>
      </c>
      <c r="F2277" s="4">
        <v>12.15</v>
      </c>
      <c r="G2277" s="4">
        <v>1.1499999999999999</v>
      </c>
      <c r="H2277" s="2" t="str">
        <f t="shared" si="38"/>
        <v>March</v>
      </c>
    </row>
    <row r="2278" spans="1:8" ht="29.25" thickBot="1" x14ac:dyDescent="0.3">
      <c r="A2278" s="3" t="s">
        <v>321</v>
      </c>
      <c r="B2278" s="3" t="s">
        <v>159</v>
      </c>
      <c r="C2278" s="3">
        <v>1030133</v>
      </c>
      <c r="D2278" s="3" t="s">
        <v>271</v>
      </c>
      <c r="E2278" s="3">
        <v>4</v>
      </c>
      <c r="F2278" s="4">
        <v>18.399999999999999</v>
      </c>
      <c r="G2278" s="4">
        <v>1.76</v>
      </c>
      <c r="H2278" s="2" t="str">
        <f t="shared" si="38"/>
        <v>March</v>
      </c>
    </row>
    <row r="2279" spans="1:8" ht="29.25" thickBot="1" x14ac:dyDescent="0.3">
      <c r="A2279" s="3" t="s">
        <v>321</v>
      </c>
      <c r="B2279" s="3" t="s">
        <v>159</v>
      </c>
      <c r="C2279" s="3">
        <v>1030132</v>
      </c>
      <c r="D2279" s="3" t="s">
        <v>209</v>
      </c>
      <c r="E2279" s="3">
        <v>27</v>
      </c>
      <c r="F2279" s="4">
        <v>109.35</v>
      </c>
      <c r="G2279" s="4">
        <v>10.27</v>
      </c>
      <c r="H2279" s="2" t="str">
        <f t="shared" ref="H2279:H2313" si="39">"March"</f>
        <v>March</v>
      </c>
    </row>
    <row r="2280" spans="1:8" ht="29.25" thickBot="1" x14ac:dyDescent="0.3">
      <c r="A2280" s="3" t="s">
        <v>321</v>
      </c>
      <c r="B2280" s="3" t="s">
        <v>159</v>
      </c>
      <c r="C2280" s="3">
        <v>1030131</v>
      </c>
      <c r="D2280" s="3" t="s">
        <v>262</v>
      </c>
      <c r="E2280" s="3">
        <v>18</v>
      </c>
      <c r="F2280" s="4">
        <v>63</v>
      </c>
      <c r="G2280" s="4">
        <v>5.97</v>
      </c>
      <c r="H2280" s="2" t="str">
        <f t="shared" si="39"/>
        <v>March</v>
      </c>
    </row>
    <row r="2281" spans="1:8" ht="29.25" thickBot="1" x14ac:dyDescent="0.3">
      <c r="A2281" s="3" t="s">
        <v>321</v>
      </c>
      <c r="B2281" s="3" t="s">
        <v>159</v>
      </c>
      <c r="C2281" s="3">
        <v>789</v>
      </c>
      <c r="D2281" s="3" t="s">
        <v>210</v>
      </c>
      <c r="E2281" s="3">
        <v>126</v>
      </c>
      <c r="F2281" s="4">
        <v>63</v>
      </c>
      <c r="G2281" s="4">
        <v>6</v>
      </c>
      <c r="H2281" s="2" t="str">
        <f t="shared" si="39"/>
        <v>March</v>
      </c>
    </row>
    <row r="2282" spans="1:8" ht="29.25" thickBot="1" x14ac:dyDescent="0.3">
      <c r="A2282" s="3" t="s">
        <v>321</v>
      </c>
      <c r="B2282" s="3" t="s">
        <v>159</v>
      </c>
      <c r="C2282" s="3">
        <v>782</v>
      </c>
      <c r="D2282" s="3" t="s">
        <v>211</v>
      </c>
      <c r="E2282" s="3">
        <v>2</v>
      </c>
      <c r="F2282" s="4">
        <v>4.4000000000000004</v>
      </c>
      <c r="G2282" s="4">
        <v>0.42</v>
      </c>
      <c r="H2282" s="2" t="str">
        <f t="shared" si="39"/>
        <v>March</v>
      </c>
    </row>
    <row r="2283" spans="1:8" ht="29.25" thickBot="1" x14ac:dyDescent="0.3">
      <c r="A2283" s="3" t="s">
        <v>321</v>
      </c>
      <c r="B2283" s="3" t="s">
        <v>159</v>
      </c>
      <c r="C2283" s="3">
        <v>783</v>
      </c>
      <c r="D2283" s="3" t="s">
        <v>212</v>
      </c>
      <c r="E2283" s="3">
        <v>5</v>
      </c>
      <c r="F2283" s="4">
        <v>9.75</v>
      </c>
      <c r="G2283" s="4">
        <v>0.95</v>
      </c>
      <c r="H2283" s="2" t="str">
        <f t="shared" si="39"/>
        <v>March</v>
      </c>
    </row>
    <row r="2284" spans="1:8" ht="29.25" thickBot="1" x14ac:dyDescent="0.3">
      <c r="A2284" s="3" t="s">
        <v>321</v>
      </c>
      <c r="B2284" s="3" t="s">
        <v>159</v>
      </c>
      <c r="C2284" s="3">
        <v>784</v>
      </c>
      <c r="D2284" s="3" t="s">
        <v>213</v>
      </c>
      <c r="E2284" s="3">
        <v>7</v>
      </c>
      <c r="F2284" s="4">
        <v>11.55</v>
      </c>
      <c r="G2284" s="4">
        <v>1.1200000000000001</v>
      </c>
      <c r="H2284" s="2" t="str">
        <f t="shared" si="39"/>
        <v>March</v>
      </c>
    </row>
    <row r="2285" spans="1:8" ht="29.25" thickBot="1" x14ac:dyDescent="0.3">
      <c r="A2285" s="3" t="s">
        <v>321</v>
      </c>
      <c r="B2285" s="3" t="s">
        <v>159</v>
      </c>
      <c r="C2285" s="3">
        <v>1008</v>
      </c>
      <c r="D2285" s="3" t="s">
        <v>214</v>
      </c>
      <c r="E2285" s="3">
        <v>32</v>
      </c>
      <c r="F2285" s="4">
        <v>158.4</v>
      </c>
      <c r="G2285" s="4">
        <v>15.04</v>
      </c>
      <c r="H2285" s="2" t="str">
        <f t="shared" si="39"/>
        <v>March</v>
      </c>
    </row>
    <row r="2286" spans="1:8" ht="29.25" thickBot="1" x14ac:dyDescent="0.3">
      <c r="A2286" s="3" t="s">
        <v>321</v>
      </c>
      <c r="B2286" s="3" t="s">
        <v>159</v>
      </c>
      <c r="C2286" s="3">
        <v>1007</v>
      </c>
      <c r="D2286" s="3" t="s">
        <v>215</v>
      </c>
      <c r="E2286" s="3">
        <v>98</v>
      </c>
      <c r="F2286" s="4">
        <v>431.2</v>
      </c>
      <c r="G2286" s="4">
        <v>41.13</v>
      </c>
      <c r="H2286" s="2" t="str">
        <f t="shared" si="39"/>
        <v>March</v>
      </c>
    </row>
    <row r="2287" spans="1:8" ht="29.25" thickBot="1" x14ac:dyDescent="0.3">
      <c r="A2287" s="3" t="s">
        <v>321</v>
      </c>
      <c r="B2287" s="3" t="s">
        <v>159</v>
      </c>
      <c r="C2287" s="3">
        <v>1006</v>
      </c>
      <c r="D2287" s="3" t="s">
        <v>216</v>
      </c>
      <c r="E2287" s="3">
        <v>65</v>
      </c>
      <c r="F2287" s="4">
        <v>250.25</v>
      </c>
      <c r="G2287" s="4">
        <v>23.99</v>
      </c>
      <c r="H2287" s="2" t="str">
        <f t="shared" si="39"/>
        <v>March</v>
      </c>
    </row>
    <row r="2288" spans="1:8" ht="29.25" thickBot="1" x14ac:dyDescent="0.3">
      <c r="A2288" s="3" t="s">
        <v>321</v>
      </c>
      <c r="B2288" s="3" t="s">
        <v>217</v>
      </c>
      <c r="C2288" s="3">
        <v>10</v>
      </c>
      <c r="D2288" s="3" t="s">
        <v>218</v>
      </c>
      <c r="E2288" s="3">
        <v>42</v>
      </c>
      <c r="F2288" s="4">
        <v>54.18</v>
      </c>
      <c r="G2288" s="4">
        <v>0</v>
      </c>
      <c r="H2288" s="2" t="str">
        <f t="shared" si="39"/>
        <v>March</v>
      </c>
    </row>
    <row r="2289" spans="1:8" ht="29.25" thickBot="1" x14ac:dyDescent="0.3">
      <c r="A2289" s="3" t="s">
        <v>321</v>
      </c>
      <c r="B2289" s="3" t="s">
        <v>660</v>
      </c>
      <c r="C2289" s="3">
        <v>1901</v>
      </c>
      <c r="D2289" s="3" t="s">
        <v>221</v>
      </c>
      <c r="E2289" s="3">
        <v>1</v>
      </c>
      <c r="F2289" s="4">
        <v>2.8</v>
      </c>
      <c r="G2289" s="4">
        <v>0.27</v>
      </c>
      <c r="H2289" s="2" t="str">
        <f t="shared" si="39"/>
        <v>March</v>
      </c>
    </row>
    <row r="2290" spans="1:8" ht="29.25" thickBot="1" x14ac:dyDescent="0.3">
      <c r="A2290" s="3" t="s">
        <v>321</v>
      </c>
      <c r="B2290" s="3" t="s">
        <v>660</v>
      </c>
      <c r="C2290" s="3">
        <v>1903</v>
      </c>
      <c r="D2290" s="3" t="s">
        <v>222</v>
      </c>
      <c r="E2290" s="3">
        <v>97</v>
      </c>
      <c r="F2290" s="4">
        <v>291</v>
      </c>
      <c r="G2290" s="4">
        <v>28.03</v>
      </c>
      <c r="H2290" s="2" t="str">
        <f t="shared" si="39"/>
        <v>March</v>
      </c>
    </row>
    <row r="2291" spans="1:8" ht="29.25" thickBot="1" x14ac:dyDescent="0.3">
      <c r="A2291" s="3" t="s">
        <v>321</v>
      </c>
      <c r="B2291" s="3" t="s">
        <v>660</v>
      </c>
      <c r="C2291" s="3">
        <v>1143</v>
      </c>
      <c r="D2291" s="3" t="s">
        <v>225</v>
      </c>
      <c r="E2291" s="3">
        <v>598</v>
      </c>
      <c r="F2291" s="4">
        <v>4479.0200000000004</v>
      </c>
      <c r="G2291" s="4">
        <v>424.78</v>
      </c>
      <c r="H2291" s="2" t="str">
        <f t="shared" si="39"/>
        <v>March</v>
      </c>
    </row>
    <row r="2292" spans="1:8" ht="29.25" thickBot="1" x14ac:dyDescent="0.3">
      <c r="A2292" s="3" t="s">
        <v>321</v>
      </c>
      <c r="B2292" s="3" t="s">
        <v>650</v>
      </c>
      <c r="C2292" s="3">
        <v>1573</v>
      </c>
      <c r="D2292" s="3" t="s">
        <v>532</v>
      </c>
      <c r="E2292" s="3">
        <v>25</v>
      </c>
      <c r="F2292" s="4">
        <v>187.5</v>
      </c>
      <c r="G2292" s="4">
        <v>0</v>
      </c>
      <c r="H2292" s="2" t="str">
        <f t="shared" si="39"/>
        <v>March</v>
      </c>
    </row>
    <row r="2293" spans="1:8" ht="29.25" thickBot="1" x14ac:dyDescent="0.3">
      <c r="A2293" s="3" t="s">
        <v>321</v>
      </c>
      <c r="B2293" s="3" t="s">
        <v>650</v>
      </c>
      <c r="C2293" s="3">
        <v>1547</v>
      </c>
      <c r="D2293" s="3" t="s">
        <v>227</v>
      </c>
      <c r="E2293" s="3">
        <v>54</v>
      </c>
      <c r="F2293" s="4">
        <v>418.5</v>
      </c>
      <c r="G2293" s="4">
        <v>0</v>
      </c>
      <c r="H2293" s="2" t="str">
        <f t="shared" si="39"/>
        <v>March</v>
      </c>
    </row>
    <row r="2294" spans="1:8" ht="29.25" thickBot="1" x14ac:dyDescent="0.3">
      <c r="A2294" s="3" t="s">
        <v>321</v>
      </c>
      <c r="B2294" s="3" t="s">
        <v>650</v>
      </c>
      <c r="C2294" s="3">
        <v>1569</v>
      </c>
      <c r="D2294" s="3" t="s">
        <v>533</v>
      </c>
      <c r="E2294" s="3">
        <v>31</v>
      </c>
      <c r="F2294" s="4">
        <v>186</v>
      </c>
      <c r="G2294" s="4">
        <v>0</v>
      </c>
      <c r="H2294" s="2" t="str">
        <f t="shared" si="39"/>
        <v>March</v>
      </c>
    </row>
    <row r="2295" spans="1:8" ht="29.25" thickBot="1" x14ac:dyDescent="0.3">
      <c r="A2295" s="3" t="s">
        <v>321</v>
      </c>
      <c r="B2295" s="3" t="s">
        <v>650</v>
      </c>
      <c r="C2295" s="3">
        <v>1567</v>
      </c>
      <c r="D2295" s="3" t="s">
        <v>292</v>
      </c>
      <c r="E2295" s="3">
        <v>59</v>
      </c>
      <c r="F2295" s="4">
        <v>324.5</v>
      </c>
      <c r="G2295" s="4">
        <v>0</v>
      </c>
      <c r="H2295" s="2" t="str">
        <f t="shared" si="39"/>
        <v>March</v>
      </c>
    </row>
    <row r="2296" spans="1:8" ht="29.25" thickBot="1" x14ac:dyDescent="0.3">
      <c r="A2296" s="3" t="s">
        <v>321</v>
      </c>
      <c r="B2296" s="3" t="s">
        <v>650</v>
      </c>
      <c r="C2296" s="3">
        <v>1551</v>
      </c>
      <c r="D2296" s="3" t="s">
        <v>228</v>
      </c>
      <c r="E2296" s="3">
        <v>65</v>
      </c>
      <c r="F2296" s="4">
        <v>503.75</v>
      </c>
      <c r="G2296" s="4">
        <v>0</v>
      </c>
      <c r="H2296" s="2" t="str">
        <f t="shared" si="39"/>
        <v>March</v>
      </c>
    </row>
    <row r="2297" spans="1:8" ht="29.25" thickBot="1" x14ac:dyDescent="0.3">
      <c r="A2297" s="3" t="s">
        <v>321</v>
      </c>
      <c r="B2297" s="3" t="s">
        <v>650</v>
      </c>
      <c r="C2297" s="3">
        <v>1556</v>
      </c>
      <c r="D2297" s="3" t="s">
        <v>230</v>
      </c>
      <c r="E2297" s="3">
        <v>43</v>
      </c>
      <c r="F2297" s="4">
        <v>236.5</v>
      </c>
      <c r="G2297" s="4">
        <v>0</v>
      </c>
      <c r="H2297" s="2" t="str">
        <f t="shared" si="39"/>
        <v>March</v>
      </c>
    </row>
    <row r="2298" spans="1:8" ht="29.25" thickBot="1" x14ac:dyDescent="0.3">
      <c r="A2298" s="3" t="s">
        <v>321</v>
      </c>
      <c r="B2298" s="3" t="s">
        <v>650</v>
      </c>
      <c r="C2298" s="3">
        <v>1557</v>
      </c>
      <c r="D2298" s="3" t="s">
        <v>231</v>
      </c>
      <c r="E2298" s="3">
        <v>29</v>
      </c>
      <c r="F2298" s="4">
        <v>195.75</v>
      </c>
      <c r="G2298" s="4">
        <v>0</v>
      </c>
      <c r="H2298" s="2" t="str">
        <f t="shared" si="39"/>
        <v>March</v>
      </c>
    </row>
    <row r="2299" spans="1:8" ht="29.25" thickBot="1" x14ac:dyDescent="0.3">
      <c r="A2299" s="3" t="s">
        <v>321</v>
      </c>
      <c r="B2299" s="3" t="s">
        <v>650</v>
      </c>
      <c r="C2299" s="3">
        <v>1558</v>
      </c>
      <c r="D2299" s="3" t="s">
        <v>232</v>
      </c>
      <c r="E2299" s="3">
        <v>55</v>
      </c>
      <c r="F2299" s="4">
        <v>250.25</v>
      </c>
      <c r="G2299" s="4">
        <v>0</v>
      </c>
      <c r="H2299" s="2" t="str">
        <f t="shared" si="39"/>
        <v>March</v>
      </c>
    </row>
    <row r="2300" spans="1:8" ht="29.25" thickBot="1" x14ac:dyDescent="0.3">
      <c r="A2300" s="3" t="s">
        <v>321</v>
      </c>
      <c r="B2300" s="3" t="s">
        <v>650</v>
      </c>
      <c r="C2300" s="3">
        <v>103001</v>
      </c>
      <c r="D2300" s="3" t="s">
        <v>233</v>
      </c>
      <c r="E2300" s="3">
        <v>16</v>
      </c>
      <c r="F2300" s="4">
        <v>124</v>
      </c>
      <c r="G2300" s="4">
        <v>11.82</v>
      </c>
      <c r="H2300" s="2" t="str">
        <f t="shared" si="39"/>
        <v>March</v>
      </c>
    </row>
    <row r="2301" spans="1:8" ht="29.25" thickBot="1" x14ac:dyDescent="0.3">
      <c r="A2301" s="3" t="s">
        <v>321</v>
      </c>
      <c r="B2301" s="3" t="s">
        <v>650</v>
      </c>
      <c r="C2301" s="3">
        <v>1552</v>
      </c>
      <c r="D2301" s="3" t="s">
        <v>234</v>
      </c>
      <c r="E2301" s="3">
        <v>24</v>
      </c>
      <c r="F2301" s="4">
        <v>162</v>
      </c>
      <c r="G2301" s="4">
        <v>0</v>
      </c>
      <c r="H2301" s="2" t="str">
        <f t="shared" si="39"/>
        <v>March</v>
      </c>
    </row>
    <row r="2302" spans="1:8" ht="29.25" thickBot="1" x14ac:dyDescent="0.3">
      <c r="A2302" s="3" t="s">
        <v>321</v>
      </c>
      <c r="B2302" s="3" t="s">
        <v>650</v>
      </c>
      <c r="C2302" s="3">
        <v>1570</v>
      </c>
      <c r="D2302" s="3" t="s">
        <v>235</v>
      </c>
      <c r="E2302" s="3">
        <v>46</v>
      </c>
      <c r="F2302" s="4">
        <v>161</v>
      </c>
      <c r="G2302" s="4">
        <v>0</v>
      </c>
      <c r="H2302" s="2" t="str">
        <f t="shared" si="39"/>
        <v>March</v>
      </c>
    </row>
    <row r="2303" spans="1:8" ht="29.25" thickBot="1" x14ac:dyDescent="0.3">
      <c r="A2303" s="3" t="s">
        <v>321</v>
      </c>
      <c r="B2303" s="3" t="s">
        <v>650</v>
      </c>
      <c r="C2303" s="3">
        <v>1555</v>
      </c>
      <c r="D2303" s="3" t="s">
        <v>236</v>
      </c>
      <c r="E2303" s="3">
        <v>33</v>
      </c>
      <c r="F2303" s="4">
        <v>181.5</v>
      </c>
      <c r="G2303" s="4">
        <v>0</v>
      </c>
      <c r="H2303" s="2" t="str">
        <f t="shared" si="39"/>
        <v>March</v>
      </c>
    </row>
    <row r="2304" spans="1:8" ht="29.25" thickBot="1" x14ac:dyDescent="0.3">
      <c r="A2304" s="3" t="s">
        <v>321</v>
      </c>
      <c r="B2304" s="3" t="s">
        <v>650</v>
      </c>
      <c r="C2304" s="3">
        <v>1563</v>
      </c>
      <c r="D2304" s="3" t="s">
        <v>238</v>
      </c>
      <c r="E2304" s="3">
        <v>47</v>
      </c>
      <c r="F2304" s="4">
        <v>364.25</v>
      </c>
      <c r="G2304" s="4">
        <v>0</v>
      </c>
      <c r="H2304" s="2" t="str">
        <f t="shared" si="39"/>
        <v>March</v>
      </c>
    </row>
    <row r="2305" spans="1:8" ht="29.25" thickBot="1" x14ac:dyDescent="0.3">
      <c r="A2305" s="3" t="s">
        <v>321</v>
      </c>
      <c r="B2305" s="3" t="s">
        <v>650</v>
      </c>
      <c r="C2305" s="3">
        <v>1571</v>
      </c>
      <c r="D2305" s="3" t="s">
        <v>239</v>
      </c>
      <c r="E2305" s="3">
        <v>39</v>
      </c>
      <c r="F2305" s="4">
        <v>193.05</v>
      </c>
      <c r="G2305" s="4">
        <v>0</v>
      </c>
      <c r="H2305" s="2" t="str">
        <f t="shared" si="39"/>
        <v>March</v>
      </c>
    </row>
    <row r="2306" spans="1:8" ht="29.25" thickBot="1" x14ac:dyDescent="0.3">
      <c r="A2306" s="3" t="s">
        <v>321</v>
      </c>
      <c r="B2306" s="3" t="s">
        <v>650</v>
      </c>
      <c r="C2306" s="3">
        <v>1565</v>
      </c>
      <c r="D2306" s="3" t="s">
        <v>241</v>
      </c>
      <c r="E2306" s="3">
        <v>9</v>
      </c>
      <c r="F2306" s="4">
        <v>40.950000000000003</v>
      </c>
      <c r="G2306" s="4">
        <v>0</v>
      </c>
      <c r="H2306" s="2" t="str">
        <f t="shared" si="39"/>
        <v>March</v>
      </c>
    </row>
    <row r="2307" spans="1:8" ht="29.25" thickBot="1" x14ac:dyDescent="0.3">
      <c r="A2307" s="3" t="s">
        <v>321</v>
      </c>
      <c r="B2307" s="3" t="s">
        <v>650</v>
      </c>
      <c r="C2307" s="3">
        <v>1517</v>
      </c>
      <c r="D2307" s="3" t="s">
        <v>242</v>
      </c>
      <c r="E2307" s="3">
        <v>2</v>
      </c>
      <c r="F2307" s="4">
        <v>12.1</v>
      </c>
      <c r="G2307" s="4">
        <v>1.1399999999999999</v>
      </c>
      <c r="H2307" s="2" t="str">
        <f t="shared" si="39"/>
        <v>March</v>
      </c>
    </row>
    <row r="2308" spans="1:8" ht="29.25" thickBot="1" x14ac:dyDescent="0.3">
      <c r="A2308" s="3" t="s">
        <v>321</v>
      </c>
      <c r="B2308" s="3" t="s">
        <v>650</v>
      </c>
      <c r="C2308" s="3">
        <v>1566</v>
      </c>
      <c r="D2308" s="3" t="s">
        <v>243</v>
      </c>
      <c r="E2308" s="3">
        <v>45</v>
      </c>
      <c r="F2308" s="4">
        <v>303.75</v>
      </c>
      <c r="G2308" s="4">
        <v>0</v>
      </c>
      <c r="H2308" s="2" t="str">
        <f t="shared" si="39"/>
        <v>March</v>
      </c>
    </row>
    <row r="2309" spans="1:8" ht="29.25" thickBot="1" x14ac:dyDescent="0.3">
      <c r="A2309" s="3" t="s">
        <v>321</v>
      </c>
      <c r="B2309" s="3" t="s">
        <v>244</v>
      </c>
      <c r="C2309" s="3">
        <v>1412</v>
      </c>
      <c r="D2309" s="3" t="s">
        <v>246</v>
      </c>
      <c r="E2309" s="3">
        <v>24</v>
      </c>
      <c r="F2309" s="4">
        <v>79.2</v>
      </c>
      <c r="G2309" s="4">
        <v>0</v>
      </c>
      <c r="H2309" s="2" t="str">
        <f t="shared" si="39"/>
        <v>March</v>
      </c>
    </row>
    <row r="2310" spans="1:8" ht="29.25" thickBot="1" x14ac:dyDescent="0.3">
      <c r="A2310" s="3" t="s">
        <v>321</v>
      </c>
      <c r="B2310" s="3" t="s">
        <v>244</v>
      </c>
      <c r="C2310" s="3">
        <v>1428</v>
      </c>
      <c r="D2310" s="3" t="s">
        <v>247</v>
      </c>
      <c r="E2310" s="3">
        <v>111</v>
      </c>
      <c r="F2310" s="4">
        <v>555</v>
      </c>
      <c r="G2310" s="4">
        <v>0</v>
      </c>
      <c r="H2310" s="2" t="str">
        <f t="shared" si="39"/>
        <v>March</v>
      </c>
    </row>
    <row r="2311" spans="1:8" ht="29.25" thickBot="1" x14ac:dyDescent="0.3">
      <c r="A2311" s="3" t="s">
        <v>321</v>
      </c>
      <c r="B2311" s="3" t="s">
        <v>244</v>
      </c>
      <c r="C2311" s="3">
        <v>1451</v>
      </c>
      <c r="D2311" s="3" t="s">
        <v>248</v>
      </c>
      <c r="E2311" s="3">
        <v>56</v>
      </c>
      <c r="F2311" s="4">
        <v>243.6</v>
      </c>
      <c r="G2311" s="4">
        <v>0</v>
      </c>
      <c r="H2311" s="2" t="str">
        <f t="shared" si="39"/>
        <v>March</v>
      </c>
    </row>
    <row r="2312" spans="1:8" ht="29.25" thickBot="1" x14ac:dyDescent="0.3">
      <c r="A2312" s="3" t="s">
        <v>321</v>
      </c>
      <c r="B2312" s="3" t="s">
        <v>244</v>
      </c>
      <c r="C2312" s="3">
        <v>1450</v>
      </c>
      <c r="D2312" s="3" t="s">
        <v>249</v>
      </c>
      <c r="E2312" s="3">
        <v>126</v>
      </c>
      <c r="F2312" s="4">
        <v>628.74</v>
      </c>
      <c r="G2312" s="4">
        <v>59.3</v>
      </c>
      <c r="H2312" s="2" t="str">
        <f t="shared" si="39"/>
        <v>March</v>
      </c>
    </row>
    <row r="2313" spans="1:8" ht="29.25" thickBot="1" x14ac:dyDescent="0.3">
      <c r="A2313" s="3" t="s">
        <v>321</v>
      </c>
      <c r="B2313" s="3" t="s">
        <v>244</v>
      </c>
      <c r="C2313" s="3">
        <v>1333</v>
      </c>
      <c r="D2313" s="3" t="s">
        <v>250</v>
      </c>
      <c r="E2313" s="3">
        <v>70</v>
      </c>
      <c r="F2313" s="4">
        <v>262.5</v>
      </c>
      <c r="G2313" s="4">
        <v>25.14</v>
      </c>
      <c r="H2313" s="2" t="str">
        <f t="shared" si="39"/>
        <v>March</v>
      </c>
    </row>
    <row r="2314" spans="1:8" ht="29.25" thickBot="1" x14ac:dyDescent="0.3">
      <c r="A2314" s="3" t="s">
        <v>321</v>
      </c>
      <c r="B2314" s="3" t="s">
        <v>653</v>
      </c>
      <c r="C2314" s="3">
        <v>1701</v>
      </c>
      <c r="D2314" s="3" t="s">
        <v>7</v>
      </c>
      <c r="E2314" s="3">
        <v>328</v>
      </c>
      <c r="F2314" s="4">
        <v>492</v>
      </c>
      <c r="G2314" s="4">
        <v>46.17</v>
      </c>
      <c r="H2314" t="str">
        <f>"April"</f>
        <v>April</v>
      </c>
    </row>
    <row r="2315" spans="1:8" ht="29.25" thickBot="1" x14ac:dyDescent="0.3">
      <c r="A2315" s="3" t="s">
        <v>321</v>
      </c>
      <c r="B2315" s="3" t="s">
        <v>653</v>
      </c>
      <c r="C2315" s="3">
        <v>659100</v>
      </c>
      <c r="D2315" s="3" t="s">
        <v>9</v>
      </c>
      <c r="E2315" s="3">
        <v>23</v>
      </c>
      <c r="F2315" s="4">
        <v>55.2</v>
      </c>
      <c r="G2315" s="4">
        <v>5.26</v>
      </c>
      <c r="H2315" s="2" t="str">
        <f t="shared" ref="H2315:H2378" si="40">"April"</f>
        <v>April</v>
      </c>
    </row>
    <row r="2316" spans="1:8" ht="29.25" thickBot="1" x14ac:dyDescent="0.3">
      <c r="A2316" s="3" t="s">
        <v>321</v>
      </c>
      <c r="B2316" s="3" t="s">
        <v>653</v>
      </c>
      <c r="C2316" s="3">
        <v>659105</v>
      </c>
      <c r="D2316" s="3" t="s">
        <v>10</v>
      </c>
      <c r="E2316" s="3">
        <v>71</v>
      </c>
      <c r="F2316" s="4">
        <v>99.4</v>
      </c>
      <c r="G2316" s="4">
        <v>9.3699999999999992</v>
      </c>
      <c r="H2316" s="2" t="str">
        <f t="shared" si="40"/>
        <v>April</v>
      </c>
    </row>
    <row r="2317" spans="1:8" ht="29.25" thickBot="1" x14ac:dyDescent="0.3">
      <c r="A2317" s="3" t="s">
        <v>321</v>
      </c>
      <c r="B2317" s="3" t="s">
        <v>653</v>
      </c>
      <c r="C2317" s="3">
        <v>659102</v>
      </c>
      <c r="D2317" s="3" t="s">
        <v>11</v>
      </c>
      <c r="E2317" s="3">
        <v>41</v>
      </c>
      <c r="F2317" s="4">
        <v>92.25</v>
      </c>
      <c r="G2317" s="4">
        <v>8.67</v>
      </c>
      <c r="H2317" s="2" t="str">
        <f t="shared" si="40"/>
        <v>April</v>
      </c>
    </row>
    <row r="2318" spans="1:8" ht="29.25" thickBot="1" x14ac:dyDescent="0.3">
      <c r="A2318" s="3" t="s">
        <v>321</v>
      </c>
      <c r="B2318" s="3" t="s">
        <v>653</v>
      </c>
      <c r="C2318" s="3">
        <v>659103</v>
      </c>
      <c r="D2318" s="3" t="s">
        <v>12</v>
      </c>
      <c r="E2318" s="3">
        <v>31</v>
      </c>
      <c r="F2318" s="4">
        <v>69.75</v>
      </c>
      <c r="G2318" s="4">
        <v>6.56</v>
      </c>
      <c r="H2318" s="2" t="str">
        <f t="shared" si="40"/>
        <v>April</v>
      </c>
    </row>
    <row r="2319" spans="1:8" ht="29.25" thickBot="1" x14ac:dyDescent="0.3">
      <c r="A2319" s="3" t="s">
        <v>321</v>
      </c>
      <c r="B2319" s="3" t="s">
        <v>653</v>
      </c>
      <c r="C2319" s="3">
        <v>659104</v>
      </c>
      <c r="D2319" s="3" t="s">
        <v>13</v>
      </c>
      <c r="E2319" s="3">
        <v>3</v>
      </c>
      <c r="F2319" s="4">
        <v>6.75</v>
      </c>
      <c r="G2319" s="4">
        <v>0.63</v>
      </c>
      <c r="H2319" s="2" t="str">
        <f t="shared" si="40"/>
        <v>April</v>
      </c>
    </row>
    <row r="2320" spans="1:8" ht="29.25" thickBot="1" x14ac:dyDescent="0.3">
      <c r="A2320" s="3" t="s">
        <v>321</v>
      </c>
      <c r="B2320" s="3" t="s">
        <v>653</v>
      </c>
      <c r="C2320" s="3">
        <v>659101</v>
      </c>
      <c r="D2320" s="3" t="s">
        <v>14</v>
      </c>
      <c r="E2320" s="3">
        <v>17</v>
      </c>
      <c r="F2320" s="4">
        <v>29.75</v>
      </c>
      <c r="G2320" s="4">
        <v>2.85</v>
      </c>
      <c r="H2320" s="2" t="str">
        <f t="shared" si="40"/>
        <v>April</v>
      </c>
    </row>
    <row r="2321" spans="1:8" ht="29.25" thickBot="1" x14ac:dyDescent="0.3">
      <c r="A2321" s="3" t="s">
        <v>321</v>
      </c>
      <c r="B2321" s="3" t="s">
        <v>653</v>
      </c>
      <c r="C2321" s="3">
        <v>1710</v>
      </c>
      <c r="D2321" s="3" t="s">
        <v>356</v>
      </c>
      <c r="E2321" s="3">
        <v>33</v>
      </c>
      <c r="F2321" s="4">
        <v>74.25</v>
      </c>
      <c r="G2321" s="4">
        <v>6.99</v>
      </c>
      <c r="H2321" s="2" t="str">
        <f t="shared" si="40"/>
        <v>April</v>
      </c>
    </row>
    <row r="2322" spans="1:8" ht="29.25" thickBot="1" x14ac:dyDescent="0.3">
      <c r="A2322" s="3" t="s">
        <v>321</v>
      </c>
      <c r="B2322" s="3" t="s">
        <v>653</v>
      </c>
      <c r="C2322" s="3">
        <v>2127</v>
      </c>
      <c r="D2322" s="3" t="s">
        <v>15</v>
      </c>
      <c r="E2322" s="3">
        <v>286</v>
      </c>
      <c r="F2322" s="4">
        <v>340.34</v>
      </c>
      <c r="G2322" s="4">
        <v>32.06</v>
      </c>
      <c r="H2322" s="2" t="str">
        <f t="shared" si="40"/>
        <v>April</v>
      </c>
    </row>
    <row r="2323" spans="1:8" ht="29.25" thickBot="1" x14ac:dyDescent="0.3">
      <c r="A2323" s="3" t="s">
        <v>321</v>
      </c>
      <c r="B2323" s="3" t="s">
        <v>653</v>
      </c>
      <c r="C2323" s="3">
        <v>659013</v>
      </c>
      <c r="D2323" s="3" t="s">
        <v>17</v>
      </c>
      <c r="E2323" s="3">
        <v>41</v>
      </c>
      <c r="F2323" s="4">
        <v>171.79</v>
      </c>
      <c r="G2323" s="4">
        <v>16.399999999999999</v>
      </c>
      <c r="H2323" s="2" t="str">
        <f t="shared" si="40"/>
        <v>April</v>
      </c>
    </row>
    <row r="2324" spans="1:8" ht="29.25" thickBot="1" x14ac:dyDescent="0.3">
      <c r="A2324" s="3" t="s">
        <v>321</v>
      </c>
      <c r="B2324" s="3" t="s">
        <v>653</v>
      </c>
      <c r="C2324" s="3">
        <v>659004</v>
      </c>
      <c r="D2324" s="3" t="s">
        <v>18</v>
      </c>
      <c r="E2324" s="3">
        <v>42</v>
      </c>
      <c r="F2324" s="4">
        <v>125.58</v>
      </c>
      <c r="G2324" s="4">
        <v>11.79</v>
      </c>
      <c r="H2324" s="2" t="str">
        <f t="shared" si="40"/>
        <v>April</v>
      </c>
    </row>
    <row r="2325" spans="1:8" ht="29.25" thickBot="1" x14ac:dyDescent="0.3">
      <c r="A2325" s="3" t="s">
        <v>321</v>
      </c>
      <c r="B2325" s="3" t="s">
        <v>653</v>
      </c>
      <c r="C2325" s="3">
        <v>659006</v>
      </c>
      <c r="D2325" s="3" t="s">
        <v>19</v>
      </c>
      <c r="E2325" s="3">
        <v>36</v>
      </c>
      <c r="F2325" s="4">
        <v>107.64</v>
      </c>
      <c r="G2325" s="4">
        <v>10.11</v>
      </c>
      <c r="H2325" s="2" t="str">
        <f t="shared" si="40"/>
        <v>April</v>
      </c>
    </row>
    <row r="2326" spans="1:8" ht="29.25" thickBot="1" x14ac:dyDescent="0.3">
      <c r="A2326" s="3" t="s">
        <v>321</v>
      </c>
      <c r="B2326" s="3" t="s">
        <v>653</v>
      </c>
      <c r="C2326" s="3">
        <v>659018</v>
      </c>
      <c r="D2326" s="3" t="s">
        <v>20</v>
      </c>
      <c r="E2326" s="3">
        <v>45</v>
      </c>
      <c r="F2326" s="4">
        <v>188.55</v>
      </c>
      <c r="G2326" s="4">
        <v>18</v>
      </c>
      <c r="H2326" s="2" t="str">
        <f t="shared" si="40"/>
        <v>April</v>
      </c>
    </row>
    <row r="2327" spans="1:8" ht="29.25" thickBot="1" x14ac:dyDescent="0.3">
      <c r="A2327" s="3" t="s">
        <v>321</v>
      </c>
      <c r="B2327" s="3" t="s">
        <v>653</v>
      </c>
      <c r="C2327" s="3">
        <v>659010</v>
      </c>
      <c r="D2327" s="3" t="s">
        <v>21</v>
      </c>
      <c r="E2327" s="3">
        <v>48</v>
      </c>
      <c r="F2327" s="4">
        <v>143.52000000000001</v>
      </c>
      <c r="G2327" s="4">
        <v>13.47</v>
      </c>
      <c r="H2327" s="2" t="str">
        <f t="shared" si="40"/>
        <v>April</v>
      </c>
    </row>
    <row r="2328" spans="1:8" ht="29.25" thickBot="1" x14ac:dyDescent="0.3">
      <c r="A2328" s="3" t="s">
        <v>321</v>
      </c>
      <c r="B2328" s="3" t="s">
        <v>653</v>
      </c>
      <c r="C2328" s="3">
        <v>659021</v>
      </c>
      <c r="D2328" s="3" t="s">
        <v>266</v>
      </c>
      <c r="E2328" s="3">
        <v>15</v>
      </c>
      <c r="F2328" s="4">
        <v>74.849999999999994</v>
      </c>
      <c r="G2328" s="4">
        <v>7.09</v>
      </c>
      <c r="H2328" s="2" t="str">
        <f t="shared" si="40"/>
        <v>April</v>
      </c>
    </row>
    <row r="2329" spans="1:8" ht="29.25" thickBot="1" x14ac:dyDescent="0.3">
      <c r="A2329" s="3" t="s">
        <v>321</v>
      </c>
      <c r="B2329" s="3" t="s">
        <v>653</v>
      </c>
      <c r="C2329" s="3">
        <v>659008</v>
      </c>
      <c r="D2329" s="3" t="s">
        <v>22</v>
      </c>
      <c r="E2329" s="3">
        <v>43</v>
      </c>
      <c r="F2329" s="4">
        <v>171.57</v>
      </c>
      <c r="G2329" s="4">
        <v>16.34</v>
      </c>
      <c r="H2329" s="2" t="str">
        <f t="shared" si="40"/>
        <v>April</v>
      </c>
    </row>
    <row r="2330" spans="1:8" ht="29.25" thickBot="1" x14ac:dyDescent="0.3">
      <c r="A2330" s="3" t="s">
        <v>321</v>
      </c>
      <c r="B2330" s="3" t="s">
        <v>653</v>
      </c>
      <c r="C2330" s="3">
        <v>659003</v>
      </c>
      <c r="D2330" s="3" t="s">
        <v>23</v>
      </c>
      <c r="E2330" s="3">
        <v>42</v>
      </c>
      <c r="F2330" s="4">
        <v>125.58</v>
      </c>
      <c r="G2330" s="4">
        <v>11.81</v>
      </c>
      <c r="H2330" s="2" t="str">
        <f t="shared" si="40"/>
        <v>April</v>
      </c>
    </row>
    <row r="2331" spans="1:8" ht="29.25" thickBot="1" x14ac:dyDescent="0.3">
      <c r="A2331" s="3" t="s">
        <v>321</v>
      </c>
      <c r="B2331" s="3" t="s">
        <v>653</v>
      </c>
      <c r="C2331" s="3">
        <v>1712</v>
      </c>
      <c r="D2331" s="3" t="s">
        <v>24</v>
      </c>
      <c r="E2331" s="3">
        <v>344</v>
      </c>
      <c r="F2331" s="4">
        <v>584.79999999999995</v>
      </c>
      <c r="G2331" s="4">
        <v>55.31</v>
      </c>
      <c r="H2331" s="2" t="str">
        <f t="shared" si="40"/>
        <v>April</v>
      </c>
    </row>
    <row r="2332" spans="1:8" ht="29.25" thickBot="1" x14ac:dyDescent="0.3">
      <c r="A2332" s="3" t="s">
        <v>321</v>
      </c>
      <c r="B2332" s="3" t="s">
        <v>654</v>
      </c>
      <c r="C2332" s="3">
        <v>605</v>
      </c>
      <c r="D2332" s="3" t="s">
        <v>25</v>
      </c>
      <c r="E2332" s="3">
        <v>70</v>
      </c>
      <c r="F2332" s="4">
        <v>227.5</v>
      </c>
      <c r="G2332" s="4">
        <v>21.69</v>
      </c>
      <c r="H2332" s="2" t="str">
        <f t="shared" si="40"/>
        <v>April</v>
      </c>
    </row>
    <row r="2333" spans="1:8" ht="29.25" thickBot="1" x14ac:dyDescent="0.3">
      <c r="A2333" s="3" t="s">
        <v>321</v>
      </c>
      <c r="B2333" s="3" t="s">
        <v>654</v>
      </c>
      <c r="C2333" s="3">
        <v>904</v>
      </c>
      <c r="D2333" s="3" t="s">
        <v>26</v>
      </c>
      <c r="E2333" s="3">
        <v>84</v>
      </c>
      <c r="F2333" s="4">
        <v>134.4</v>
      </c>
      <c r="G2333" s="4">
        <v>12.62</v>
      </c>
      <c r="H2333" s="2" t="str">
        <f t="shared" si="40"/>
        <v>April</v>
      </c>
    </row>
    <row r="2334" spans="1:8" ht="29.25" thickBot="1" x14ac:dyDescent="0.3">
      <c r="A2334" s="3" t="s">
        <v>321</v>
      </c>
      <c r="B2334" s="3" t="s">
        <v>654</v>
      </c>
      <c r="C2334" s="3">
        <v>9033</v>
      </c>
      <c r="D2334" s="3" t="s">
        <v>652</v>
      </c>
      <c r="E2334" s="3">
        <v>378</v>
      </c>
      <c r="F2334" s="4">
        <v>1512</v>
      </c>
      <c r="G2334" s="4">
        <v>143.63999999999999</v>
      </c>
      <c r="H2334" s="2" t="str">
        <f t="shared" si="40"/>
        <v>April</v>
      </c>
    </row>
    <row r="2335" spans="1:8" ht="29.25" thickBot="1" x14ac:dyDescent="0.3">
      <c r="A2335" s="3" t="s">
        <v>321</v>
      </c>
      <c r="B2335" s="3" t="s">
        <v>654</v>
      </c>
      <c r="C2335" s="3">
        <v>46959</v>
      </c>
      <c r="D2335" s="3" t="s">
        <v>27</v>
      </c>
      <c r="E2335" s="3">
        <v>139</v>
      </c>
      <c r="F2335" s="4">
        <v>222.4</v>
      </c>
      <c r="G2335" s="4">
        <v>20.88</v>
      </c>
      <c r="H2335" s="2" t="str">
        <f t="shared" si="40"/>
        <v>April</v>
      </c>
    </row>
    <row r="2336" spans="1:8" ht="29.25" thickBot="1" x14ac:dyDescent="0.3">
      <c r="A2336" s="3" t="s">
        <v>321</v>
      </c>
      <c r="B2336" s="3" t="s">
        <v>654</v>
      </c>
      <c r="C2336" s="3">
        <v>909</v>
      </c>
      <c r="D2336" s="3" t="s">
        <v>28</v>
      </c>
      <c r="E2336" s="3">
        <v>78</v>
      </c>
      <c r="F2336" s="4">
        <v>124.8</v>
      </c>
      <c r="G2336" s="4">
        <v>11.7</v>
      </c>
      <c r="H2336" s="2" t="str">
        <f t="shared" si="40"/>
        <v>April</v>
      </c>
    </row>
    <row r="2337" spans="1:8" ht="29.25" thickBot="1" x14ac:dyDescent="0.3">
      <c r="A2337" s="3" t="s">
        <v>321</v>
      </c>
      <c r="B2337" s="3" t="s">
        <v>654</v>
      </c>
      <c r="C2337" s="3">
        <v>4565</v>
      </c>
      <c r="D2337" s="3" t="s">
        <v>269</v>
      </c>
      <c r="E2337" s="3">
        <v>2</v>
      </c>
      <c r="F2337" s="4">
        <v>2</v>
      </c>
      <c r="G2337" s="4">
        <v>0.19</v>
      </c>
      <c r="H2337" s="2" t="str">
        <f t="shared" si="40"/>
        <v>April</v>
      </c>
    </row>
    <row r="2338" spans="1:8" ht="29.25" thickBot="1" x14ac:dyDescent="0.3">
      <c r="A2338" s="3" t="s">
        <v>321</v>
      </c>
      <c r="B2338" s="3" t="s">
        <v>654</v>
      </c>
      <c r="C2338" s="3">
        <v>911</v>
      </c>
      <c r="D2338" s="3" t="s">
        <v>29</v>
      </c>
      <c r="E2338" s="3">
        <v>226</v>
      </c>
      <c r="F2338" s="4">
        <v>361.6</v>
      </c>
      <c r="G2338" s="4">
        <v>33.97</v>
      </c>
      <c r="H2338" s="2" t="str">
        <f t="shared" si="40"/>
        <v>April</v>
      </c>
    </row>
    <row r="2339" spans="1:8" ht="29.25" thickBot="1" x14ac:dyDescent="0.3">
      <c r="A2339" s="3" t="s">
        <v>321</v>
      </c>
      <c r="B2339" s="3" t="s">
        <v>654</v>
      </c>
      <c r="C2339" s="3">
        <v>6789</v>
      </c>
      <c r="D2339" s="3" t="s">
        <v>30</v>
      </c>
      <c r="E2339" s="3">
        <v>101</v>
      </c>
      <c r="F2339" s="4">
        <v>161.6</v>
      </c>
      <c r="G2339" s="4">
        <v>15.18</v>
      </c>
      <c r="H2339" s="2" t="str">
        <f t="shared" si="40"/>
        <v>April</v>
      </c>
    </row>
    <row r="2340" spans="1:8" ht="29.25" thickBot="1" x14ac:dyDescent="0.3">
      <c r="A2340" s="3" t="s">
        <v>321</v>
      </c>
      <c r="B2340" s="3" t="s">
        <v>654</v>
      </c>
      <c r="C2340" s="3">
        <v>4987</v>
      </c>
      <c r="D2340" s="3" t="s">
        <v>31</v>
      </c>
      <c r="E2340" s="3">
        <v>160</v>
      </c>
      <c r="F2340" s="4">
        <v>256</v>
      </c>
      <c r="G2340" s="4">
        <v>24.04</v>
      </c>
      <c r="H2340" s="2" t="str">
        <f t="shared" si="40"/>
        <v>April</v>
      </c>
    </row>
    <row r="2341" spans="1:8" ht="29.25" thickBot="1" x14ac:dyDescent="0.3">
      <c r="A2341" s="3" t="s">
        <v>321</v>
      </c>
      <c r="B2341" s="3" t="s">
        <v>654</v>
      </c>
      <c r="C2341" s="3">
        <v>898</v>
      </c>
      <c r="D2341" s="3" t="s">
        <v>32</v>
      </c>
      <c r="E2341" s="3">
        <v>8</v>
      </c>
      <c r="F2341" s="4">
        <v>2.8</v>
      </c>
      <c r="G2341" s="4">
        <v>0</v>
      </c>
      <c r="H2341" s="2" t="str">
        <f t="shared" si="40"/>
        <v>April</v>
      </c>
    </row>
    <row r="2342" spans="1:8" ht="29.25" thickBot="1" x14ac:dyDescent="0.3">
      <c r="A2342" s="3" t="s">
        <v>321</v>
      </c>
      <c r="B2342" s="3" t="s">
        <v>654</v>
      </c>
      <c r="C2342" s="3">
        <v>770</v>
      </c>
      <c r="D2342" s="3" t="s">
        <v>33</v>
      </c>
      <c r="E2342" s="3">
        <v>32</v>
      </c>
      <c r="F2342" s="4">
        <v>24</v>
      </c>
      <c r="G2342" s="4">
        <v>2.25</v>
      </c>
      <c r="H2342" s="2" t="str">
        <f t="shared" si="40"/>
        <v>April</v>
      </c>
    </row>
    <row r="2343" spans="1:8" ht="29.25" thickBot="1" x14ac:dyDescent="0.3">
      <c r="A2343" s="3" t="s">
        <v>321</v>
      </c>
      <c r="B2343" s="3" t="s">
        <v>654</v>
      </c>
      <c r="C2343" s="3">
        <v>953</v>
      </c>
      <c r="D2343" s="3" t="s">
        <v>34</v>
      </c>
      <c r="E2343" s="3">
        <v>68</v>
      </c>
      <c r="F2343" s="4">
        <v>108.8</v>
      </c>
      <c r="G2343" s="4">
        <v>10.24</v>
      </c>
      <c r="H2343" s="2" t="str">
        <f t="shared" si="40"/>
        <v>April</v>
      </c>
    </row>
    <row r="2344" spans="1:8" ht="29.25" thickBot="1" x14ac:dyDescent="0.3">
      <c r="A2344" s="3" t="s">
        <v>321</v>
      </c>
      <c r="B2344" s="3" t="s">
        <v>654</v>
      </c>
      <c r="C2344" s="3">
        <v>914</v>
      </c>
      <c r="D2344" s="3" t="s">
        <v>35</v>
      </c>
      <c r="E2344" s="3">
        <v>97</v>
      </c>
      <c r="F2344" s="4">
        <v>266.75</v>
      </c>
      <c r="G2344" s="4">
        <v>25.23</v>
      </c>
      <c r="H2344" s="2" t="str">
        <f t="shared" si="40"/>
        <v>April</v>
      </c>
    </row>
    <row r="2345" spans="1:8" ht="29.25" thickBot="1" x14ac:dyDescent="0.3">
      <c r="A2345" s="3" t="s">
        <v>321</v>
      </c>
      <c r="B2345" s="3" t="s">
        <v>654</v>
      </c>
      <c r="C2345" s="3">
        <v>35324</v>
      </c>
      <c r="D2345" s="3" t="s">
        <v>36</v>
      </c>
      <c r="E2345" s="3">
        <v>73</v>
      </c>
      <c r="F2345" s="4">
        <v>200.75</v>
      </c>
      <c r="G2345" s="4">
        <v>19</v>
      </c>
      <c r="H2345" s="2" t="str">
        <f t="shared" si="40"/>
        <v>April</v>
      </c>
    </row>
    <row r="2346" spans="1:8" ht="29.25" thickBot="1" x14ac:dyDescent="0.3">
      <c r="A2346" s="3" t="s">
        <v>321</v>
      </c>
      <c r="B2346" s="3" t="s">
        <v>654</v>
      </c>
      <c r="C2346" s="3">
        <v>29930</v>
      </c>
      <c r="D2346" s="3" t="s">
        <v>37</v>
      </c>
      <c r="E2346" s="3">
        <v>43</v>
      </c>
      <c r="F2346" s="4">
        <v>79.55</v>
      </c>
      <c r="G2346" s="4">
        <v>7.73</v>
      </c>
      <c r="H2346" s="2" t="str">
        <f t="shared" si="40"/>
        <v>April</v>
      </c>
    </row>
    <row r="2347" spans="1:8" ht="29.25" thickBot="1" x14ac:dyDescent="0.3">
      <c r="A2347" s="3" t="s">
        <v>321</v>
      </c>
      <c r="B2347" s="3" t="s">
        <v>654</v>
      </c>
      <c r="C2347" s="3">
        <v>934</v>
      </c>
      <c r="D2347" s="3" t="s">
        <v>38</v>
      </c>
      <c r="E2347" s="3">
        <v>43</v>
      </c>
      <c r="F2347" s="4">
        <v>79.55</v>
      </c>
      <c r="G2347" s="4">
        <v>7.72</v>
      </c>
      <c r="H2347" s="2" t="str">
        <f t="shared" si="40"/>
        <v>April</v>
      </c>
    </row>
    <row r="2348" spans="1:8" ht="29.25" thickBot="1" x14ac:dyDescent="0.3">
      <c r="A2348" s="3" t="s">
        <v>321</v>
      </c>
      <c r="B2348" s="3" t="s">
        <v>654</v>
      </c>
      <c r="C2348" s="3">
        <v>1030002</v>
      </c>
      <c r="D2348" s="3" t="s">
        <v>39</v>
      </c>
      <c r="E2348" s="3">
        <v>56</v>
      </c>
      <c r="F2348" s="4">
        <v>103.6</v>
      </c>
      <c r="G2348" s="4">
        <v>10.039999999999999</v>
      </c>
      <c r="H2348" s="2" t="str">
        <f t="shared" si="40"/>
        <v>April</v>
      </c>
    </row>
    <row r="2349" spans="1:8" ht="29.25" thickBot="1" x14ac:dyDescent="0.3">
      <c r="A2349" s="3" t="s">
        <v>321</v>
      </c>
      <c r="B2349" s="3" t="s">
        <v>654</v>
      </c>
      <c r="C2349" s="3">
        <v>965</v>
      </c>
      <c r="D2349" s="3" t="s">
        <v>42</v>
      </c>
      <c r="E2349" s="3">
        <v>155</v>
      </c>
      <c r="F2349" s="4">
        <v>286.75</v>
      </c>
      <c r="G2349" s="4">
        <v>27.84</v>
      </c>
      <c r="H2349" s="2" t="str">
        <f t="shared" si="40"/>
        <v>April</v>
      </c>
    </row>
    <row r="2350" spans="1:8" ht="29.25" thickBot="1" x14ac:dyDescent="0.3">
      <c r="A2350" s="3" t="s">
        <v>321</v>
      </c>
      <c r="B2350" s="3" t="s">
        <v>654</v>
      </c>
      <c r="C2350" s="3">
        <v>1211</v>
      </c>
      <c r="D2350" s="3" t="s">
        <v>43</v>
      </c>
      <c r="E2350" s="3">
        <v>90</v>
      </c>
      <c r="F2350" s="4">
        <v>189</v>
      </c>
      <c r="G2350" s="4">
        <v>18</v>
      </c>
      <c r="H2350" s="2" t="str">
        <f t="shared" si="40"/>
        <v>April</v>
      </c>
    </row>
    <row r="2351" spans="1:8" ht="29.25" thickBot="1" x14ac:dyDescent="0.3">
      <c r="A2351" s="3" t="s">
        <v>321</v>
      </c>
      <c r="B2351" s="3" t="s">
        <v>654</v>
      </c>
      <c r="C2351" s="3">
        <v>1022</v>
      </c>
      <c r="D2351" s="3" t="s">
        <v>44</v>
      </c>
      <c r="E2351" s="3">
        <v>113</v>
      </c>
      <c r="F2351" s="4">
        <v>282.5</v>
      </c>
      <c r="G2351" s="4">
        <v>27.1</v>
      </c>
      <c r="H2351" s="2" t="str">
        <f t="shared" si="40"/>
        <v>April</v>
      </c>
    </row>
    <row r="2352" spans="1:8" ht="29.25" thickBot="1" x14ac:dyDescent="0.3">
      <c r="A2352" s="3" t="s">
        <v>321</v>
      </c>
      <c r="B2352" s="3" t="s">
        <v>654</v>
      </c>
      <c r="C2352" s="3">
        <v>1023</v>
      </c>
      <c r="D2352" s="3" t="s">
        <v>45</v>
      </c>
      <c r="E2352" s="3">
        <v>77</v>
      </c>
      <c r="F2352" s="4">
        <v>223.3</v>
      </c>
      <c r="G2352" s="4">
        <v>21.52</v>
      </c>
      <c r="H2352" s="2" t="str">
        <f t="shared" si="40"/>
        <v>April</v>
      </c>
    </row>
    <row r="2353" spans="1:8" ht="29.25" thickBot="1" x14ac:dyDescent="0.3">
      <c r="A2353" s="3" t="s">
        <v>321</v>
      </c>
      <c r="B2353" s="3" t="s">
        <v>654</v>
      </c>
      <c r="C2353" s="3">
        <v>956</v>
      </c>
      <c r="D2353" s="3" t="s">
        <v>46</v>
      </c>
      <c r="E2353" s="3">
        <v>116</v>
      </c>
      <c r="F2353" s="4">
        <v>319</v>
      </c>
      <c r="G2353" s="4">
        <v>30.2</v>
      </c>
      <c r="H2353" s="2" t="str">
        <f t="shared" si="40"/>
        <v>April</v>
      </c>
    </row>
    <row r="2354" spans="1:8" ht="29.25" thickBot="1" x14ac:dyDescent="0.3">
      <c r="A2354" s="3" t="s">
        <v>321</v>
      </c>
      <c r="B2354" s="3" t="s">
        <v>654</v>
      </c>
      <c r="C2354" s="3">
        <v>44624</v>
      </c>
      <c r="D2354" s="3" t="s">
        <v>277</v>
      </c>
      <c r="E2354" s="3">
        <v>26</v>
      </c>
      <c r="F2354" s="4">
        <v>78</v>
      </c>
      <c r="G2354" s="4">
        <v>0</v>
      </c>
      <c r="H2354" s="2" t="str">
        <f t="shared" si="40"/>
        <v>April</v>
      </c>
    </row>
    <row r="2355" spans="1:8" ht="29.25" thickBot="1" x14ac:dyDescent="0.3">
      <c r="A2355" s="3" t="s">
        <v>321</v>
      </c>
      <c r="B2355" s="3" t="s">
        <v>654</v>
      </c>
      <c r="C2355" s="3">
        <v>58365</v>
      </c>
      <c r="D2355" s="3" t="s">
        <v>296</v>
      </c>
      <c r="E2355" s="3">
        <v>41</v>
      </c>
      <c r="F2355" s="4">
        <v>123</v>
      </c>
      <c r="G2355" s="4">
        <v>0</v>
      </c>
      <c r="H2355" s="2" t="str">
        <f t="shared" si="40"/>
        <v>April</v>
      </c>
    </row>
    <row r="2356" spans="1:8" ht="29.25" thickBot="1" x14ac:dyDescent="0.3">
      <c r="A2356" s="3" t="s">
        <v>321</v>
      </c>
      <c r="B2356" s="3" t="s">
        <v>654</v>
      </c>
      <c r="C2356" s="3">
        <v>78464</v>
      </c>
      <c r="D2356" s="3" t="s">
        <v>299</v>
      </c>
      <c r="E2356" s="3">
        <v>39</v>
      </c>
      <c r="F2356" s="4">
        <v>117</v>
      </c>
      <c r="G2356" s="4">
        <v>0</v>
      </c>
      <c r="H2356" s="2" t="str">
        <f t="shared" si="40"/>
        <v>April</v>
      </c>
    </row>
    <row r="2357" spans="1:8" ht="29.25" thickBot="1" x14ac:dyDescent="0.3">
      <c r="A2357" s="3" t="s">
        <v>321</v>
      </c>
      <c r="B2357" s="3" t="s">
        <v>654</v>
      </c>
      <c r="C2357" s="3">
        <v>39405</v>
      </c>
      <c r="D2357" s="3" t="s">
        <v>278</v>
      </c>
      <c r="E2357" s="3">
        <v>21</v>
      </c>
      <c r="F2357" s="4">
        <v>63</v>
      </c>
      <c r="G2357" s="4">
        <v>0</v>
      </c>
      <c r="H2357" s="2" t="str">
        <f t="shared" si="40"/>
        <v>April</v>
      </c>
    </row>
    <row r="2358" spans="1:8" ht="29.25" thickBot="1" x14ac:dyDescent="0.3">
      <c r="A2358" s="3" t="s">
        <v>321</v>
      </c>
      <c r="B2358" s="3" t="s">
        <v>654</v>
      </c>
      <c r="C2358" s="3">
        <v>39889</v>
      </c>
      <c r="D2358" s="3" t="s">
        <v>300</v>
      </c>
      <c r="E2358" s="3">
        <v>6</v>
      </c>
      <c r="F2358" s="4">
        <v>18</v>
      </c>
      <c r="G2358" s="4">
        <v>0</v>
      </c>
      <c r="H2358" s="2" t="str">
        <f t="shared" si="40"/>
        <v>April</v>
      </c>
    </row>
    <row r="2359" spans="1:8" ht="29.25" thickBot="1" x14ac:dyDescent="0.3">
      <c r="A2359" s="3" t="s">
        <v>321</v>
      </c>
      <c r="B2359" s="3" t="s">
        <v>654</v>
      </c>
      <c r="C2359" s="3">
        <v>58698</v>
      </c>
      <c r="D2359" s="3" t="s">
        <v>279</v>
      </c>
      <c r="E2359" s="3">
        <v>103</v>
      </c>
      <c r="F2359" s="4">
        <v>309</v>
      </c>
      <c r="G2359" s="4">
        <v>0</v>
      </c>
      <c r="H2359" s="2" t="str">
        <f t="shared" si="40"/>
        <v>April</v>
      </c>
    </row>
    <row r="2360" spans="1:8" ht="29.25" thickBot="1" x14ac:dyDescent="0.3">
      <c r="A2360" s="3" t="s">
        <v>321</v>
      </c>
      <c r="B2360" s="3" t="s">
        <v>654</v>
      </c>
      <c r="C2360" s="3">
        <v>160</v>
      </c>
      <c r="D2360" s="3" t="s">
        <v>280</v>
      </c>
      <c r="E2360" s="3">
        <v>25</v>
      </c>
      <c r="F2360" s="4">
        <v>75</v>
      </c>
      <c r="G2360" s="4">
        <v>0</v>
      </c>
      <c r="H2360" s="2" t="str">
        <f t="shared" si="40"/>
        <v>April</v>
      </c>
    </row>
    <row r="2361" spans="1:8" ht="29.25" thickBot="1" x14ac:dyDescent="0.3">
      <c r="A2361" s="3" t="s">
        <v>321</v>
      </c>
      <c r="B2361" s="3" t="s">
        <v>654</v>
      </c>
      <c r="C2361" s="3">
        <v>48274</v>
      </c>
      <c r="D2361" s="3" t="s">
        <v>301</v>
      </c>
      <c r="E2361" s="3">
        <v>16</v>
      </c>
      <c r="F2361" s="4">
        <v>48</v>
      </c>
      <c r="G2361" s="4">
        <v>0</v>
      </c>
      <c r="H2361" s="2" t="str">
        <f t="shared" si="40"/>
        <v>April</v>
      </c>
    </row>
    <row r="2362" spans="1:8" ht="29.25" thickBot="1" x14ac:dyDescent="0.3">
      <c r="A2362" s="3" t="s">
        <v>321</v>
      </c>
      <c r="B2362" s="3" t="s">
        <v>654</v>
      </c>
      <c r="C2362" s="3">
        <v>35844</v>
      </c>
      <c r="D2362" s="3" t="s">
        <v>281</v>
      </c>
      <c r="E2362" s="3">
        <v>118</v>
      </c>
      <c r="F2362" s="4">
        <v>354</v>
      </c>
      <c r="G2362" s="4">
        <v>0</v>
      </c>
      <c r="H2362" s="2" t="str">
        <f t="shared" si="40"/>
        <v>April</v>
      </c>
    </row>
    <row r="2363" spans="1:8" ht="29.25" thickBot="1" x14ac:dyDescent="0.3">
      <c r="A2363" s="3" t="s">
        <v>321</v>
      </c>
      <c r="B2363" s="3" t="s">
        <v>654</v>
      </c>
      <c r="C2363" s="3">
        <v>63554</v>
      </c>
      <c r="D2363" s="3" t="s">
        <v>302</v>
      </c>
      <c r="E2363" s="3">
        <v>15</v>
      </c>
      <c r="F2363" s="4">
        <v>45</v>
      </c>
      <c r="G2363" s="4">
        <v>0</v>
      </c>
      <c r="H2363" s="2" t="str">
        <f t="shared" si="40"/>
        <v>April</v>
      </c>
    </row>
    <row r="2364" spans="1:8" ht="29.25" thickBot="1" x14ac:dyDescent="0.3">
      <c r="A2364" s="3" t="s">
        <v>321</v>
      </c>
      <c r="B2364" s="3" t="s">
        <v>654</v>
      </c>
      <c r="C2364" s="3">
        <v>47785</v>
      </c>
      <c r="D2364" s="3" t="s">
        <v>282</v>
      </c>
      <c r="E2364" s="3">
        <v>75</v>
      </c>
      <c r="F2364" s="4">
        <v>225</v>
      </c>
      <c r="G2364" s="4">
        <v>0</v>
      </c>
      <c r="H2364" s="2" t="str">
        <f t="shared" si="40"/>
        <v>April</v>
      </c>
    </row>
    <row r="2365" spans="1:8" ht="43.5" thickBot="1" x14ac:dyDescent="0.3">
      <c r="A2365" s="3" t="s">
        <v>321</v>
      </c>
      <c r="B2365" s="3" t="s">
        <v>654</v>
      </c>
      <c r="C2365" s="3">
        <v>98568</v>
      </c>
      <c r="D2365" s="3" t="s">
        <v>283</v>
      </c>
      <c r="E2365" s="3">
        <v>13</v>
      </c>
      <c r="F2365" s="4">
        <v>39</v>
      </c>
      <c r="G2365" s="4">
        <v>0</v>
      </c>
      <c r="H2365" s="2" t="str">
        <f t="shared" si="40"/>
        <v>April</v>
      </c>
    </row>
    <row r="2366" spans="1:8" ht="29.25" thickBot="1" x14ac:dyDescent="0.3">
      <c r="A2366" s="3" t="s">
        <v>321</v>
      </c>
      <c r="B2366" s="3" t="s">
        <v>654</v>
      </c>
      <c r="C2366" s="3">
        <v>34554</v>
      </c>
      <c r="D2366" s="3" t="s">
        <v>284</v>
      </c>
      <c r="E2366" s="3">
        <v>47</v>
      </c>
      <c r="F2366" s="4">
        <v>141</v>
      </c>
      <c r="G2366" s="4">
        <v>0</v>
      </c>
      <c r="H2366" s="2" t="str">
        <f t="shared" si="40"/>
        <v>April</v>
      </c>
    </row>
    <row r="2367" spans="1:8" ht="29.25" thickBot="1" x14ac:dyDescent="0.3">
      <c r="A2367" s="3" t="s">
        <v>321</v>
      </c>
      <c r="B2367" s="3" t="s">
        <v>654</v>
      </c>
      <c r="C2367" s="3">
        <v>95049</v>
      </c>
      <c r="D2367" s="3" t="s">
        <v>303</v>
      </c>
      <c r="E2367" s="3">
        <v>4</v>
      </c>
      <c r="F2367" s="4">
        <v>12</v>
      </c>
      <c r="G2367" s="4">
        <v>0</v>
      </c>
      <c r="H2367" s="2" t="str">
        <f t="shared" si="40"/>
        <v>April</v>
      </c>
    </row>
    <row r="2368" spans="1:8" ht="29.25" thickBot="1" x14ac:dyDescent="0.3">
      <c r="A2368" s="3" t="s">
        <v>321</v>
      </c>
      <c r="B2368" s="3" t="s">
        <v>654</v>
      </c>
      <c r="C2368" s="3">
        <v>47775</v>
      </c>
      <c r="D2368" s="3" t="s">
        <v>285</v>
      </c>
      <c r="E2368" s="3">
        <v>6</v>
      </c>
      <c r="F2368" s="4">
        <v>18</v>
      </c>
      <c r="G2368" s="4">
        <v>0</v>
      </c>
      <c r="H2368" s="2" t="str">
        <f t="shared" si="40"/>
        <v>April</v>
      </c>
    </row>
    <row r="2369" spans="1:8" ht="43.5" thickBot="1" x14ac:dyDescent="0.3">
      <c r="A2369" s="3" t="s">
        <v>321</v>
      </c>
      <c r="B2369" s="3" t="s">
        <v>654</v>
      </c>
      <c r="C2369" s="3">
        <v>57668</v>
      </c>
      <c r="D2369" s="3" t="s">
        <v>304</v>
      </c>
      <c r="E2369" s="3">
        <v>33</v>
      </c>
      <c r="F2369" s="4">
        <v>99</v>
      </c>
      <c r="G2369" s="4">
        <v>0</v>
      </c>
      <c r="H2369" s="2" t="str">
        <f t="shared" si="40"/>
        <v>April</v>
      </c>
    </row>
    <row r="2370" spans="1:8" ht="29.25" thickBot="1" x14ac:dyDescent="0.3">
      <c r="A2370" s="3" t="s">
        <v>321</v>
      </c>
      <c r="B2370" s="3" t="s">
        <v>654</v>
      </c>
      <c r="C2370" s="3">
        <v>5681</v>
      </c>
      <c r="D2370" s="3" t="s">
        <v>383</v>
      </c>
      <c r="E2370" s="3">
        <v>9</v>
      </c>
      <c r="F2370" s="4">
        <v>8.91</v>
      </c>
      <c r="G2370" s="4">
        <v>0.82</v>
      </c>
      <c r="H2370" s="2" t="str">
        <f t="shared" si="40"/>
        <v>April</v>
      </c>
    </row>
    <row r="2371" spans="1:8" ht="29.25" thickBot="1" x14ac:dyDescent="0.3">
      <c r="A2371" s="3" t="s">
        <v>321</v>
      </c>
      <c r="B2371" s="3" t="s">
        <v>654</v>
      </c>
      <c r="C2371" s="3">
        <v>1029</v>
      </c>
      <c r="D2371" s="3" t="s">
        <v>65</v>
      </c>
      <c r="E2371" s="3">
        <v>104</v>
      </c>
      <c r="F2371" s="4">
        <v>102.96</v>
      </c>
      <c r="G2371" s="4">
        <v>9.4499999999999993</v>
      </c>
      <c r="H2371" s="2" t="str">
        <f t="shared" si="40"/>
        <v>April</v>
      </c>
    </row>
    <row r="2372" spans="1:8" ht="29.25" thickBot="1" x14ac:dyDescent="0.3">
      <c r="A2372" s="3" t="s">
        <v>321</v>
      </c>
      <c r="B2372" s="3" t="s">
        <v>654</v>
      </c>
      <c r="C2372" s="3">
        <v>162</v>
      </c>
      <c r="D2372" s="3" t="s">
        <v>66</v>
      </c>
      <c r="E2372" s="3">
        <v>102</v>
      </c>
      <c r="F2372" s="4">
        <v>100.98</v>
      </c>
      <c r="G2372" s="4">
        <v>9.32</v>
      </c>
      <c r="H2372" s="2" t="str">
        <f t="shared" si="40"/>
        <v>April</v>
      </c>
    </row>
    <row r="2373" spans="1:8" ht="29.25" thickBot="1" x14ac:dyDescent="0.3">
      <c r="A2373" s="3" t="s">
        <v>321</v>
      </c>
      <c r="B2373" s="3" t="s">
        <v>654</v>
      </c>
      <c r="C2373" s="3">
        <v>5680</v>
      </c>
      <c r="D2373" s="3" t="s">
        <v>67</v>
      </c>
      <c r="E2373" s="3">
        <v>141</v>
      </c>
      <c r="F2373" s="4">
        <v>139.59</v>
      </c>
      <c r="G2373" s="4">
        <v>12.86</v>
      </c>
      <c r="H2373" s="2" t="str">
        <f t="shared" si="40"/>
        <v>April</v>
      </c>
    </row>
    <row r="2374" spans="1:8" ht="29.25" thickBot="1" x14ac:dyDescent="0.3">
      <c r="A2374" s="3" t="s">
        <v>321</v>
      </c>
      <c r="B2374" s="3" t="s">
        <v>654</v>
      </c>
      <c r="C2374" s="3">
        <v>6521</v>
      </c>
      <c r="D2374" s="3" t="s">
        <v>70</v>
      </c>
      <c r="E2374" s="3">
        <v>21</v>
      </c>
      <c r="F2374" s="4">
        <v>38.85</v>
      </c>
      <c r="G2374" s="4">
        <v>3.76</v>
      </c>
      <c r="H2374" s="2" t="str">
        <f t="shared" si="40"/>
        <v>April</v>
      </c>
    </row>
    <row r="2375" spans="1:8" ht="43.5" thickBot="1" x14ac:dyDescent="0.3">
      <c r="A2375" s="3" t="s">
        <v>321</v>
      </c>
      <c r="B2375" s="3" t="s">
        <v>654</v>
      </c>
      <c r="C2375" s="3">
        <v>7412</v>
      </c>
      <c r="D2375" s="3" t="s">
        <v>71</v>
      </c>
      <c r="E2375" s="3">
        <v>49</v>
      </c>
      <c r="F2375" s="4">
        <v>90.65</v>
      </c>
      <c r="G2375" s="4">
        <v>8.81</v>
      </c>
      <c r="H2375" s="2" t="str">
        <f t="shared" si="40"/>
        <v>April</v>
      </c>
    </row>
    <row r="2376" spans="1:8" ht="29.25" thickBot="1" x14ac:dyDescent="0.3">
      <c r="A2376" s="3" t="s">
        <v>321</v>
      </c>
      <c r="B2376" s="3" t="s">
        <v>654</v>
      </c>
      <c r="C2376" s="3">
        <v>964</v>
      </c>
      <c r="D2376" s="3" t="s">
        <v>72</v>
      </c>
      <c r="E2376" s="3">
        <v>61</v>
      </c>
      <c r="F2376" s="4">
        <v>121.39</v>
      </c>
      <c r="G2376" s="4">
        <v>11.57</v>
      </c>
      <c r="H2376" s="2" t="str">
        <f t="shared" si="40"/>
        <v>April</v>
      </c>
    </row>
    <row r="2377" spans="1:8" ht="29.25" thickBot="1" x14ac:dyDescent="0.3">
      <c r="A2377" s="3" t="s">
        <v>321</v>
      </c>
      <c r="B2377" s="3" t="s">
        <v>654</v>
      </c>
      <c r="C2377" s="3">
        <v>6361</v>
      </c>
      <c r="D2377" s="3" t="s">
        <v>73</v>
      </c>
      <c r="E2377" s="3">
        <v>42</v>
      </c>
      <c r="F2377" s="4">
        <v>83.58</v>
      </c>
      <c r="G2377" s="4">
        <v>7.99</v>
      </c>
      <c r="H2377" s="2" t="str">
        <f t="shared" si="40"/>
        <v>April</v>
      </c>
    </row>
    <row r="2378" spans="1:8" ht="29.25" thickBot="1" x14ac:dyDescent="0.3">
      <c r="A2378" s="3" t="s">
        <v>321</v>
      </c>
      <c r="B2378" s="3" t="s">
        <v>654</v>
      </c>
      <c r="C2378" s="3">
        <v>28394</v>
      </c>
      <c r="D2378" s="3" t="s">
        <v>74</v>
      </c>
      <c r="E2378" s="3">
        <v>591</v>
      </c>
      <c r="F2378" s="4">
        <v>975.15</v>
      </c>
      <c r="G2378" s="4">
        <v>0</v>
      </c>
      <c r="H2378" s="2" t="str">
        <f t="shared" si="40"/>
        <v>April</v>
      </c>
    </row>
    <row r="2379" spans="1:8" ht="29.25" thickBot="1" x14ac:dyDescent="0.3">
      <c r="A2379" s="3" t="s">
        <v>321</v>
      </c>
      <c r="B2379" s="3" t="s">
        <v>654</v>
      </c>
      <c r="C2379" s="3">
        <v>5556</v>
      </c>
      <c r="D2379" s="3" t="s">
        <v>75</v>
      </c>
      <c r="E2379" s="3">
        <v>47</v>
      </c>
      <c r="F2379" s="4">
        <v>211.5</v>
      </c>
      <c r="G2379" s="4">
        <v>20.2</v>
      </c>
      <c r="H2379" s="2" t="str">
        <f t="shared" ref="H2379:H2442" si="41">"April"</f>
        <v>April</v>
      </c>
    </row>
    <row r="2380" spans="1:8" ht="29.25" thickBot="1" x14ac:dyDescent="0.3">
      <c r="A2380" s="3" t="s">
        <v>321</v>
      </c>
      <c r="B2380" s="3" t="s">
        <v>654</v>
      </c>
      <c r="C2380" s="3">
        <v>5555</v>
      </c>
      <c r="D2380" s="3" t="s">
        <v>76</v>
      </c>
      <c r="E2380" s="3">
        <v>88</v>
      </c>
      <c r="F2380" s="4">
        <v>352</v>
      </c>
      <c r="G2380" s="4">
        <v>33.44</v>
      </c>
      <c r="H2380" s="2" t="str">
        <f t="shared" si="41"/>
        <v>April</v>
      </c>
    </row>
    <row r="2381" spans="1:8" ht="29.25" thickBot="1" x14ac:dyDescent="0.3">
      <c r="A2381" s="3" t="s">
        <v>321</v>
      </c>
      <c r="B2381" s="3" t="s">
        <v>654</v>
      </c>
      <c r="C2381" s="3">
        <v>927</v>
      </c>
      <c r="D2381" s="3" t="s">
        <v>77</v>
      </c>
      <c r="E2381" s="3">
        <v>127</v>
      </c>
      <c r="F2381" s="4">
        <v>203.2</v>
      </c>
      <c r="G2381" s="4">
        <v>19.07</v>
      </c>
      <c r="H2381" s="2" t="str">
        <f t="shared" si="41"/>
        <v>April</v>
      </c>
    </row>
    <row r="2382" spans="1:8" ht="29.25" thickBot="1" x14ac:dyDescent="0.3">
      <c r="A2382" s="3" t="s">
        <v>321</v>
      </c>
      <c r="B2382" s="3" t="s">
        <v>654</v>
      </c>
      <c r="C2382" s="3">
        <v>1120</v>
      </c>
      <c r="D2382" s="3" t="s">
        <v>322</v>
      </c>
      <c r="E2382" s="3">
        <v>56</v>
      </c>
      <c r="F2382" s="4">
        <v>103.6</v>
      </c>
      <c r="G2382" s="4">
        <v>10.07</v>
      </c>
      <c r="H2382" s="2" t="str">
        <f t="shared" si="41"/>
        <v>April</v>
      </c>
    </row>
    <row r="2383" spans="1:8" ht="29.25" thickBot="1" x14ac:dyDescent="0.3">
      <c r="A2383" s="3" t="s">
        <v>321</v>
      </c>
      <c r="B2383" s="3" t="s">
        <v>654</v>
      </c>
      <c r="C2383" s="3">
        <v>36323</v>
      </c>
      <c r="D2383" s="3" t="s">
        <v>287</v>
      </c>
      <c r="E2383" s="3">
        <v>36</v>
      </c>
      <c r="F2383" s="4">
        <v>66.599999999999994</v>
      </c>
      <c r="G2383" s="4">
        <v>6.45</v>
      </c>
      <c r="H2383" s="2" t="str">
        <f t="shared" si="41"/>
        <v>April</v>
      </c>
    </row>
    <row r="2384" spans="1:8" ht="29.25" thickBot="1" x14ac:dyDescent="0.3">
      <c r="A2384" s="3" t="s">
        <v>321</v>
      </c>
      <c r="B2384" s="3" t="s">
        <v>654</v>
      </c>
      <c r="C2384" s="3">
        <v>920</v>
      </c>
      <c r="D2384" s="3" t="s">
        <v>80</v>
      </c>
      <c r="E2384" s="3">
        <v>72</v>
      </c>
      <c r="F2384" s="4">
        <v>133.19999999999999</v>
      </c>
      <c r="G2384" s="4">
        <v>12.95</v>
      </c>
      <c r="H2384" s="2" t="str">
        <f t="shared" si="41"/>
        <v>April</v>
      </c>
    </row>
    <row r="2385" spans="1:8" ht="29.25" thickBot="1" x14ac:dyDescent="0.3">
      <c r="A2385" s="3" t="s">
        <v>321</v>
      </c>
      <c r="B2385" s="3" t="s">
        <v>654</v>
      </c>
      <c r="C2385" s="3">
        <v>1118</v>
      </c>
      <c r="D2385" s="3" t="s">
        <v>324</v>
      </c>
      <c r="E2385" s="3">
        <v>121</v>
      </c>
      <c r="F2385" s="4">
        <v>223.85</v>
      </c>
      <c r="G2385" s="4">
        <v>21.72</v>
      </c>
      <c r="H2385" s="2" t="str">
        <f t="shared" si="41"/>
        <v>April</v>
      </c>
    </row>
    <row r="2386" spans="1:8" ht="29.25" thickBot="1" x14ac:dyDescent="0.3">
      <c r="A2386" s="3" t="s">
        <v>321</v>
      </c>
      <c r="B2386" s="3" t="s">
        <v>654</v>
      </c>
      <c r="C2386" s="3">
        <v>921</v>
      </c>
      <c r="D2386" s="3" t="s">
        <v>81</v>
      </c>
      <c r="E2386" s="3">
        <v>73</v>
      </c>
      <c r="F2386" s="4">
        <v>135.05000000000001</v>
      </c>
      <c r="G2386" s="4">
        <v>13.12</v>
      </c>
      <c r="H2386" s="2" t="str">
        <f t="shared" si="41"/>
        <v>April</v>
      </c>
    </row>
    <row r="2387" spans="1:8" ht="29.25" thickBot="1" x14ac:dyDescent="0.3">
      <c r="A2387" s="3" t="s">
        <v>321</v>
      </c>
      <c r="B2387" s="3" t="s">
        <v>655</v>
      </c>
      <c r="C2387" s="3">
        <v>54685</v>
      </c>
      <c r="D2387" s="3" t="s">
        <v>82</v>
      </c>
      <c r="E2387" s="3">
        <v>137</v>
      </c>
      <c r="F2387" s="4">
        <v>191.8</v>
      </c>
      <c r="G2387" s="4">
        <v>0</v>
      </c>
      <c r="H2387" s="2" t="str">
        <f t="shared" si="41"/>
        <v>April</v>
      </c>
    </row>
    <row r="2388" spans="1:8" ht="29.25" thickBot="1" x14ac:dyDescent="0.3">
      <c r="A2388" s="3" t="s">
        <v>321</v>
      </c>
      <c r="B2388" s="3" t="s">
        <v>655</v>
      </c>
      <c r="C2388" s="3">
        <v>25423</v>
      </c>
      <c r="D2388" s="3" t="s">
        <v>83</v>
      </c>
      <c r="E2388" s="3">
        <v>59</v>
      </c>
      <c r="F2388" s="4">
        <v>82.6</v>
      </c>
      <c r="G2388" s="4">
        <v>0</v>
      </c>
      <c r="H2388" s="2" t="str">
        <f t="shared" si="41"/>
        <v>April</v>
      </c>
    </row>
    <row r="2389" spans="1:8" ht="29.25" thickBot="1" x14ac:dyDescent="0.3">
      <c r="A2389" s="3" t="s">
        <v>321</v>
      </c>
      <c r="B2389" s="3" t="s">
        <v>655</v>
      </c>
      <c r="C2389" s="3">
        <v>95589</v>
      </c>
      <c r="D2389" s="3" t="s">
        <v>84</v>
      </c>
      <c r="E2389" s="3">
        <v>104</v>
      </c>
      <c r="F2389" s="4">
        <v>145.6</v>
      </c>
      <c r="G2389" s="4">
        <v>0</v>
      </c>
      <c r="H2389" s="2" t="str">
        <f t="shared" si="41"/>
        <v>April</v>
      </c>
    </row>
    <row r="2390" spans="1:8" ht="29.25" thickBot="1" x14ac:dyDescent="0.3">
      <c r="A2390" s="3" t="s">
        <v>321</v>
      </c>
      <c r="B2390" s="3" t="s">
        <v>655</v>
      </c>
      <c r="C2390" s="3">
        <v>467</v>
      </c>
      <c r="D2390" s="3" t="s">
        <v>85</v>
      </c>
      <c r="E2390" s="3">
        <v>38</v>
      </c>
      <c r="F2390" s="4">
        <v>41.8</v>
      </c>
      <c r="G2390" s="4">
        <v>0</v>
      </c>
      <c r="H2390" s="2" t="str">
        <f t="shared" si="41"/>
        <v>April</v>
      </c>
    </row>
    <row r="2391" spans="1:8" ht="43.5" thickBot="1" x14ac:dyDescent="0.3">
      <c r="A2391" s="3" t="s">
        <v>321</v>
      </c>
      <c r="B2391" s="3" t="s">
        <v>655</v>
      </c>
      <c r="C2391" s="3">
        <v>477</v>
      </c>
      <c r="D2391" s="3" t="s">
        <v>86</v>
      </c>
      <c r="E2391" s="3">
        <v>92</v>
      </c>
      <c r="F2391" s="4">
        <v>101.2</v>
      </c>
      <c r="G2391" s="4">
        <v>0</v>
      </c>
      <c r="H2391" s="2" t="str">
        <f t="shared" si="41"/>
        <v>April</v>
      </c>
    </row>
    <row r="2392" spans="1:8" ht="29.25" thickBot="1" x14ac:dyDescent="0.3">
      <c r="A2392" s="3" t="s">
        <v>321</v>
      </c>
      <c r="B2392" s="3" t="s">
        <v>655</v>
      </c>
      <c r="C2392" s="3">
        <v>25896</v>
      </c>
      <c r="D2392" s="3" t="s">
        <v>405</v>
      </c>
      <c r="E2392" s="3">
        <v>20</v>
      </c>
      <c r="F2392" s="4">
        <v>22</v>
      </c>
      <c r="G2392" s="4">
        <v>0</v>
      </c>
      <c r="H2392" s="2" t="str">
        <f t="shared" si="41"/>
        <v>April</v>
      </c>
    </row>
    <row r="2393" spans="1:8" ht="29.25" thickBot="1" x14ac:dyDescent="0.3">
      <c r="A2393" s="3" t="s">
        <v>321</v>
      </c>
      <c r="B2393" s="3" t="s">
        <v>655</v>
      </c>
      <c r="C2393" s="3">
        <v>1223</v>
      </c>
      <c r="D2393" s="3" t="s">
        <v>305</v>
      </c>
      <c r="E2393" s="3">
        <v>133</v>
      </c>
      <c r="F2393" s="4">
        <v>146.30000000000001</v>
      </c>
      <c r="G2393" s="4">
        <v>0</v>
      </c>
      <c r="H2393" s="2" t="str">
        <f t="shared" si="41"/>
        <v>April</v>
      </c>
    </row>
    <row r="2394" spans="1:8" ht="29.25" thickBot="1" x14ac:dyDescent="0.3">
      <c r="A2394" s="3" t="s">
        <v>321</v>
      </c>
      <c r="B2394" s="3" t="s">
        <v>655</v>
      </c>
      <c r="C2394" s="3">
        <v>26542</v>
      </c>
      <c r="D2394" s="3" t="s">
        <v>87</v>
      </c>
      <c r="E2394" s="3">
        <v>50</v>
      </c>
      <c r="F2394" s="4">
        <v>55</v>
      </c>
      <c r="G2394" s="4">
        <v>0</v>
      </c>
      <c r="H2394" s="2" t="str">
        <f t="shared" si="41"/>
        <v>April</v>
      </c>
    </row>
    <row r="2395" spans="1:8" ht="29.25" thickBot="1" x14ac:dyDescent="0.3">
      <c r="A2395" s="3" t="s">
        <v>321</v>
      </c>
      <c r="B2395" s="3" t="s">
        <v>655</v>
      </c>
      <c r="C2395" s="3">
        <v>1189</v>
      </c>
      <c r="D2395" s="3" t="s">
        <v>91</v>
      </c>
      <c r="E2395" s="3">
        <v>128</v>
      </c>
      <c r="F2395" s="4">
        <v>140.80000000000001</v>
      </c>
      <c r="G2395" s="4">
        <v>0</v>
      </c>
      <c r="H2395" s="2" t="str">
        <f t="shared" si="41"/>
        <v>April</v>
      </c>
    </row>
    <row r="2396" spans="1:8" ht="29.25" thickBot="1" x14ac:dyDescent="0.3">
      <c r="A2396" s="3" t="s">
        <v>321</v>
      </c>
      <c r="B2396" s="3" t="s">
        <v>655</v>
      </c>
      <c r="C2396" s="3">
        <v>4864</v>
      </c>
      <c r="D2396" s="3" t="s">
        <v>288</v>
      </c>
      <c r="E2396" s="3">
        <v>64</v>
      </c>
      <c r="F2396" s="4">
        <v>70.400000000000006</v>
      </c>
      <c r="G2396" s="4">
        <v>0</v>
      </c>
      <c r="H2396" s="2" t="str">
        <f t="shared" si="41"/>
        <v>April</v>
      </c>
    </row>
    <row r="2397" spans="1:8" ht="29.25" thickBot="1" x14ac:dyDescent="0.3">
      <c r="A2397" s="3" t="s">
        <v>321</v>
      </c>
      <c r="B2397" s="3" t="s">
        <v>655</v>
      </c>
      <c r="C2397" s="3">
        <v>426</v>
      </c>
      <c r="D2397" s="3" t="s">
        <v>311</v>
      </c>
      <c r="E2397" s="3">
        <v>77</v>
      </c>
      <c r="F2397" s="4">
        <v>84.7</v>
      </c>
      <c r="G2397" s="4">
        <v>0</v>
      </c>
      <c r="H2397" s="2" t="str">
        <f t="shared" si="41"/>
        <v>April</v>
      </c>
    </row>
    <row r="2398" spans="1:8" ht="43.5" thickBot="1" x14ac:dyDescent="0.3">
      <c r="A2398" s="3" t="s">
        <v>321</v>
      </c>
      <c r="B2398" s="3" t="s">
        <v>655</v>
      </c>
      <c r="C2398" s="3">
        <v>430</v>
      </c>
      <c r="D2398" s="3" t="s">
        <v>92</v>
      </c>
      <c r="E2398" s="3">
        <v>65</v>
      </c>
      <c r="F2398" s="4">
        <v>71.5</v>
      </c>
      <c r="G2398" s="4">
        <v>0</v>
      </c>
      <c r="H2398" s="2" t="str">
        <f t="shared" si="41"/>
        <v>April</v>
      </c>
    </row>
    <row r="2399" spans="1:8" ht="29.25" thickBot="1" x14ac:dyDescent="0.3">
      <c r="A2399" s="3" t="s">
        <v>321</v>
      </c>
      <c r="B2399" s="3" t="s">
        <v>655</v>
      </c>
      <c r="C2399" s="3">
        <v>7515</v>
      </c>
      <c r="D2399" s="3" t="s">
        <v>93</v>
      </c>
      <c r="E2399" s="3">
        <v>31</v>
      </c>
      <c r="F2399" s="4">
        <v>34.1</v>
      </c>
      <c r="G2399" s="4">
        <v>0</v>
      </c>
      <c r="H2399" s="2" t="str">
        <f t="shared" si="41"/>
        <v>April</v>
      </c>
    </row>
    <row r="2400" spans="1:8" ht="29.25" thickBot="1" x14ac:dyDescent="0.3">
      <c r="A2400" s="3" t="s">
        <v>321</v>
      </c>
      <c r="B2400" s="3" t="s">
        <v>655</v>
      </c>
      <c r="C2400" s="3">
        <v>483</v>
      </c>
      <c r="D2400" s="3" t="s">
        <v>94</v>
      </c>
      <c r="E2400" s="3">
        <v>37</v>
      </c>
      <c r="F2400" s="4">
        <v>40.700000000000003</v>
      </c>
      <c r="G2400" s="4">
        <v>0</v>
      </c>
      <c r="H2400" s="2" t="str">
        <f t="shared" si="41"/>
        <v>April</v>
      </c>
    </row>
    <row r="2401" spans="1:8" ht="29.25" thickBot="1" x14ac:dyDescent="0.3">
      <c r="A2401" s="3" t="s">
        <v>321</v>
      </c>
      <c r="B2401" s="3" t="s">
        <v>655</v>
      </c>
      <c r="C2401" s="3">
        <v>1131</v>
      </c>
      <c r="D2401" s="3" t="s">
        <v>422</v>
      </c>
      <c r="E2401" s="3">
        <v>11</v>
      </c>
      <c r="F2401" s="4">
        <v>19.25</v>
      </c>
      <c r="G2401" s="4">
        <v>0</v>
      </c>
      <c r="H2401" s="2" t="str">
        <f t="shared" si="41"/>
        <v>April</v>
      </c>
    </row>
    <row r="2402" spans="1:8" ht="29.25" thickBot="1" x14ac:dyDescent="0.3">
      <c r="A2402" s="3" t="s">
        <v>321</v>
      </c>
      <c r="B2402" s="3" t="s">
        <v>655</v>
      </c>
      <c r="C2402" s="3">
        <v>427</v>
      </c>
      <c r="D2402" s="3" t="s">
        <v>95</v>
      </c>
      <c r="E2402" s="3">
        <v>105</v>
      </c>
      <c r="F2402" s="4">
        <v>115.5</v>
      </c>
      <c r="G2402" s="4">
        <v>0</v>
      </c>
      <c r="H2402" s="2" t="str">
        <f t="shared" si="41"/>
        <v>April</v>
      </c>
    </row>
    <row r="2403" spans="1:8" ht="29.25" thickBot="1" x14ac:dyDescent="0.3">
      <c r="A2403" s="3" t="s">
        <v>321</v>
      </c>
      <c r="B2403" s="3" t="s">
        <v>655</v>
      </c>
      <c r="C2403" s="3">
        <v>419</v>
      </c>
      <c r="D2403" s="3" t="s">
        <v>96</v>
      </c>
      <c r="E2403" s="3">
        <v>69</v>
      </c>
      <c r="F2403" s="4">
        <v>75.900000000000006</v>
      </c>
      <c r="G2403" s="4">
        <v>0</v>
      </c>
      <c r="H2403" s="2" t="str">
        <f t="shared" si="41"/>
        <v>April</v>
      </c>
    </row>
    <row r="2404" spans="1:8" ht="29.25" thickBot="1" x14ac:dyDescent="0.3">
      <c r="A2404" s="3" t="s">
        <v>321</v>
      </c>
      <c r="B2404" s="3" t="s">
        <v>655</v>
      </c>
      <c r="C2404" s="3">
        <v>417</v>
      </c>
      <c r="D2404" s="3" t="s">
        <v>97</v>
      </c>
      <c r="E2404" s="3">
        <v>120</v>
      </c>
      <c r="F2404" s="4">
        <v>132</v>
      </c>
      <c r="G2404" s="4">
        <v>0</v>
      </c>
      <c r="H2404" s="2" t="str">
        <f t="shared" si="41"/>
        <v>April</v>
      </c>
    </row>
    <row r="2405" spans="1:8" ht="29.25" thickBot="1" x14ac:dyDescent="0.3">
      <c r="A2405" s="3" t="s">
        <v>321</v>
      </c>
      <c r="B2405" s="3" t="s">
        <v>655</v>
      </c>
      <c r="C2405" s="3">
        <v>9876</v>
      </c>
      <c r="D2405" s="3" t="s">
        <v>98</v>
      </c>
      <c r="E2405" s="3">
        <v>78</v>
      </c>
      <c r="F2405" s="4">
        <v>85.8</v>
      </c>
      <c r="G2405" s="4">
        <v>0</v>
      </c>
      <c r="H2405" s="2" t="str">
        <f t="shared" si="41"/>
        <v>April</v>
      </c>
    </row>
    <row r="2406" spans="1:8" ht="29.25" thickBot="1" x14ac:dyDescent="0.3">
      <c r="A2406" s="3" t="s">
        <v>321</v>
      </c>
      <c r="B2406" s="3" t="s">
        <v>655</v>
      </c>
      <c r="C2406" s="3">
        <v>72323</v>
      </c>
      <c r="D2406" s="3" t="s">
        <v>440</v>
      </c>
      <c r="E2406" s="3">
        <v>47</v>
      </c>
      <c r="F2406" s="4">
        <v>51.7</v>
      </c>
      <c r="G2406" s="4">
        <v>0</v>
      </c>
      <c r="H2406" s="2" t="str">
        <f t="shared" si="41"/>
        <v>April</v>
      </c>
    </row>
    <row r="2407" spans="1:8" ht="29.25" thickBot="1" x14ac:dyDescent="0.3">
      <c r="A2407" s="3" t="s">
        <v>321</v>
      </c>
      <c r="B2407" s="3" t="s">
        <v>655</v>
      </c>
      <c r="C2407" s="3">
        <v>429</v>
      </c>
      <c r="D2407" s="3" t="s">
        <v>99</v>
      </c>
      <c r="E2407" s="3">
        <v>110</v>
      </c>
      <c r="F2407" s="4">
        <v>121</v>
      </c>
      <c r="G2407" s="4">
        <v>0</v>
      </c>
      <c r="H2407" s="2" t="str">
        <f t="shared" si="41"/>
        <v>April</v>
      </c>
    </row>
    <row r="2408" spans="1:8" ht="29.25" thickBot="1" x14ac:dyDescent="0.3">
      <c r="A2408" s="3" t="s">
        <v>321</v>
      </c>
      <c r="B2408" s="3" t="s">
        <v>100</v>
      </c>
      <c r="C2408" s="3">
        <v>655</v>
      </c>
      <c r="D2408" s="3" t="s">
        <v>101</v>
      </c>
      <c r="E2408" s="3">
        <v>43</v>
      </c>
      <c r="F2408" s="4">
        <v>43</v>
      </c>
      <c r="G2408" s="4">
        <v>0</v>
      </c>
      <c r="H2408" s="2" t="str">
        <f t="shared" si="41"/>
        <v>April</v>
      </c>
    </row>
    <row r="2409" spans="1:8" ht="29.25" thickBot="1" x14ac:dyDescent="0.3">
      <c r="A2409" s="3" t="s">
        <v>321</v>
      </c>
      <c r="B2409" s="3" t="s">
        <v>100</v>
      </c>
      <c r="C2409" s="3">
        <v>659200</v>
      </c>
      <c r="D2409" s="3" t="s">
        <v>443</v>
      </c>
      <c r="E2409" s="3">
        <v>8</v>
      </c>
      <c r="F2409" s="4">
        <v>6</v>
      </c>
      <c r="G2409" s="4">
        <v>0.56999999999999995</v>
      </c>
      <c r="H2409" s="2" t="str">
        <f t="shared" si="41"/>
        <v>April</v>
      </c>
    </row>
    <row r="2410" spans="1:8" ht="29.25" thickBot="1" x14ac:dyDescent="0.3">
      <c r="A2410" s="3" t="s">
        <v>321</v>
      </c>
      <c r="B2410" s="3" t="s">
        <v>100</v>
      </c>
      <c r="C2410" s="3">
        <v>659201</v>
      </c>
      <c r="D2410" s="3" t="s">
        <v>259</v>
      </c>
      <c r="E2410" s="3">
        <v>4</v>
      </c>
      <c r="F2410" s="4">
        <v>3</v>
      </c>
      <c r="G2410" s="4">
        <v>0.28999999999999998</v>
      </c>
      <c r="H2410" s="2" t="str">
        <f t="shared" si="41"/>
        <v>April</v>
      </c>
    </row>
    <row r="2411" spans="1:8" ht="29.25" thickBot="1" x14ac:dyDescent="0.3">
      <c r="A2411" s="3" t="s">
        <v>321</v>
      </c>
      <c r="B2411" s="3" t="s">
        <v>100</v>
      </c>
      <c r="C2411" s="3">
        <v>659213</v>
      </c>
      <c r="D2411" s="3" t="s">
        <v>312</v>
      </c>
      <c r="E2411" s="3">
        <v>8</v>
      </c>
      <c r="F2411" s="4">
        <v>6</v>
      </c>
      <c r="G2411" s="4">
        <v>0.56000000000000005</v>
      </c>
      <c r="H2411" s="2" t="str">
        <f t="shared" si="41"/>
        <v>April</v>
      </c>
    </row>
    <row r="2412" spans="1:8" ht="29.25" thickBot="1" x14ac:dyDescent="0.3">
      <c r="A2412" s="3" t="s">
        <v>321</v>
      </c>
      <c r="B2412" s="3" t="s">
        <v>100</v>
      </c>
      <c r="C2412" s="3">
        <v>659202</v>
      </c>
      <c r="D2412" s="3" t="s">
        <v>102</v>
      </c>
      <c r="E2412" s="3">
        <v>7</v>
      </c>
      <c r="F2412" s="4">
        <v>5.25</v>
      </c>
      <c r="G2412" s="4">
        <v>0.49</v>
      </c>
      <c r="H2412" s="2" t="str">
        <f t="shared" si="41"/>
        <v>April</v>
      </c>
    </row>
    <row r="2413" spans="1:8" ht="29.25" thickBot="1" x14ac:dyDescent="0.3">
      <c r="A2413" s="3" t="s">
        <v>321</v>
      </c>
      <c r="B2413" s="3" t="s">
        <v>100</v>
      </c>
      <c r="C2413" s="3">
        <v>659204</v>
      </c>
      <c r="D2413" s="3" t="s">
        <v>103</v>
      </c>
      <c r="E2413" s="3">
        <v>8</v>
      </c>
      <c r="F2413" s="4">
        <v>6</v>
      </c>
      <c r="G2413" s="4">
        <v>0.56000000000000005</v>
      </c>
      <c r="H2413" s="2" t="str">
        <f t="shared" si="41"/>
        <v>April</v>
      </c>
    </row>
    <row r="2414" spans="1:8" ht="29.25" thickBot="1" x14ac:dyDescent="0.3">
      <c r="A2414" s="3" t="s">
        <v>321</v>
      </c>
      <c r="B2414" s="3" t="s">
        <v>100</v>
      </c>
      <c r="C2414" s="3">
        <v>659208</v>
      </c>
      <c r="D2414" s="3" t="s">
        <v>444</v>
      </c>
      <c r="E2414" s="3">
        <v>5</v>
      </c>
      <c r="F2414" s="4">
        <v>3.75</v>
      </c>
      <c r="G2414" s="4">
        <v>0.35</v>
      </c>
      <c r="H2414" s="2" t="str">
        <f t="shared" si="41"/>
        <v>April</v>
      </c>
    </row>
    <row r="2415" spans="1:8" ht="29.25" thickBot="1" x14ac:dyDescent="0.3">
      <c r="A2415" s="3" t="s">
        <v>321</v>
      </c>
      <c r="B2415" s="3" t="s">
        <v>100</v>
      </c>
      <c r="C2415" s="3">
        <v>165</v>
      </c>
      <c r="D2415" s="3" t="s">
        <v>445</v>
      </c>
      <c r="E2415" s="3">
        <v>2</v>
      </c>
      <c r="F2415" s="4">
        <v>3.98</v>
      </c>
      <c r="G2415" s="4">
        <v>0</v>
      </c>
      <c r="H2415" s="2" t="str">
        <f t="shared" si="41"/>
        <v>April</v>
      </c>
    </row>
    <row r="2416" spans="1:8" ht="29.25" thickBot="1" x14ac:dyDescent="0.3">
      <c r="A2416" s="3" t="s">
        <v>321</v>
      </c>
      <c r="B2416" s="3" t="s">
        <v>100</v>
      </c>
      <c r="C2416" s="3">
        <v>654</v>
      </c>
      <c r="D2416" s="3" t="s">
        <v>104</v>
      </c>
      <c r="E2416" s="3">
        <v>44</v>
      </c>
      <c r="F2416" s="4">
        <v>44</v>
      </c>
      <c r="G2416" s="4">
        <v>0</v>
      </c>
      <c r="H2416" s="2" t="str">
        <f t="shared" si="41"/>
        <v>April</v>
      </c>
    </row>
    <row r="2417" spans="1:8" ht="29.25" thickBot="1" x14ac:dyDescent="0.3">
      <c r="A2417" s="3" t="s">
        <v>321</v>
      </c>
      <c r="B2417" s="3" t="s">
        <v>100</v>
      </c>
      <c r="C2417" s="3">
        <v>651</v>
      </c>
      <c r="D2417" s="3" t="s">
        <v>105</v>
      </c>
      <c r="E2417" s="3">
        <v>10</v>
      </c>
      <c r="F2417" s="4">
        <v>1</v>
      </c>
      <c r="G2417" s="4">
        <v>0</v>
      </c>
      <c r="H2417" s="2" t="str">
        <f t="shared" si="41"/>
        <v>April</v>
      </c>
    </row>
    <row r="2418" spans="1:8" ht="29.25" thickBot="1" x14ac:dyDescent="0.3">
      <c r="A2418" s="3" t="s">
        <v>321</v>
      </c>
      <c r="B2418" s="3" t="s">
        <v>100</v>
      </c>
      <c r="C2418" s="3">
        <v>652</v>
      </c>
      <c r="D2418" s="3" t="s">
        <v>106</v>
      </c>
      <c r="E2418" s="3">
        <v>294</v>
      </c>
      <c r="F2418" s="4">
        <v>147</v>
      </c>
      <c r="G2418" s="4">
        <v>0</v>
      </c>
      <c r="H2418" s="2" t="str">
        <f t="shared" si="41"/>
        <v>April</v>
      </c>
    </row>
    <row r="2419" spans="1:8" ht="29.25" thickBot="1" x14ac:dyDescent="0.3">
      <c r="A2419" s="3" t="s">
        <v>321</v>
      </c>
      <c r="B2419" s="3" t="s">
        <v>100</v>
      </c>
      <c r="C2419" s="3">
        <v>154</v>
      </c>
      <c r="D2419" s="3" t="s">
        <v>446</v>
      </c>
      <c r="E2419" s="3">
        <v>6</v>
      </c>
      <c r="F2419" s="4">
        <v>11.34</v>
      </c>
      <c r="G2419" s="4">
        <v>0</v>
      </c>
      <c r="H2419" s="2" t="str">
        <f t="shared" si="41"/>
        <v>April</v>
      </c>
    </row>
    <row r="2420" spans="1:8" ht="29.25" thickBot="1" x14ac:dyDescent="0.3">
      <c r="A2420" s="3" t="s">
        <v>321</v>
      </c>
      <c r="B2420" s="3" t="s">
        <v>100</v>
      </c>
      <c r="C2420" s="3">
        <v>1908</v>
      </c>
      <c r="D2420" s="3" t="s">
        <v>107</v>
      </c>
      <c r="E2420" s="3">
        <v>69</v>
      </c>
      <c r="F2420" s="4">
        <v>110.4</v>
      </c>
      <c r="G2420" s="4">
        <v>0</v>
      </c>
      <c r="H2420" s="2" t="str">
        <f t="shared" si="41"/>
        <v>April</v>
      </c>
    </row>
    <row r="2421" spans="1:8" ht="29.25" thickBot="1" x14ac:dyDescent="0.3">
      <c r="A2421" s="3" t="s">
        <v>321</v>
      </c>
      <c r="B2421" s="3" t="s">
        <v>100</v>
      </c>
      <c r="C2421" s="3">
        <v>4225</v>
      </c>
      <c r="D2421" s="3" t="s">
        <v>108</v>
      </c>
      <c r="E2421" s="3">
        <v>367</v>
      </c>
      <c r="F2421" s="4">
        <v>165.15</v>
      </c>
      <c r="G2421" s="4">
        <v>0</v>
      </c>
      <c r="H2421" s="2" t="str">
        <f t="shared" si="41"/>
        <v>April</v>
      </c>
    </row>
    <row r="2422" spans="1:8" ht="29.25" thickBot="1" x14ac:dyDescent="0.3">
      <c r="A2422" s="3" t="s">
        <v>321</v>
      </c>
      <c r="B2422" s="3" t="s">
        <v>100</v>
      </c>
      <c r="C2422" s="3">
        <v>660</v>
      </c>
      <c r="D2422" s="3" t="s">
        <v>109</v>
      </c>
      <c r="E2422" s="3">
        <v>143</v>
      </c>
      <c r="F2422" s="4">
        <v>500.5</v>
      </c>
      <c r="G2422" s="4">
        <v>0</v>
      </c>
      <c r="H2422" s="2" t="str">
        <f t="shared" si="41"/>
        <v>April</v>
      </c>
    </row>
    <row r="2423" spans="1:8" ht="29.25" thickBot="1" x14ac:dyDescent="0.3">
      <c r="A2423" s="3" t="s">
        <v>321</v>
      </c>
      <c r="B2423" s="3" t="s">
        <v>100</v>
      </c>
      <c r="C2423" s="3">
        <v>48758</v>
      </c>
      <c r="D2423" s="3" t="s">
        <v>110</v>
      </c>
      <c r="E2423" s="3">
        <v>80</v>
      </c>
      <c r="F2423" s="4">
        <v>120</v>
      </c>
      <c r="G2423" s="4">
        <v>0</v>
      </c>
      <c r="H2423" s="2" t="str">
        <f t="shared" si="41"/>
        <v>April</v>
      </c>
    </row>
    <row r="2424" spans="1:8" ht="29.25" thickBot="1" x14ac:dyDescent="0.3">
      <c r="A2424" s="3" t="s">
        <v>321</v>
      </c>
      <c r="B2424" s="3" t="s">
        <v>659</v>
      </c>
      <c r="C2424" s="3">
        <v>1.25</v>
      </c>
      <c r="D2424" s="3" t="s">
        <v>111</v>
      </c>
      <c r="E2424" s="3">
        <v>60</v>
      </c>
      <c r="F2424" s="4">
        <v>75</v>
      </c>
      <c r="G2424" s="4">
        <v>0</v>
      </c>
      <c r="H2424" s="2" t="str">
        <f t="shared" si="41"/>
        <v>April</v>
      </c>
    </row>
    <row r="2425" spans="1:8" ht="29.25" thickBot="1" x14ac:dyDescent="0.3">
      <c r="A2425" s="3" t="s">
        <v>321</v>
      </c>
      <c r="B2425" s="3" t="s">
        <v>659</v>
      </c>
      <c r="C2425" s="3">
        <v>147</v>
      </c>
      <c r="D2425" s="3" t="s">
        <v>112</v>
      </c>
      <c r="E2425" s="3">
        <v>47</v>
      </c>
      <c r="F2425" s="4">
        <v>58.75</v>
      </c>
      <c r="G2425" s="4">
        <v>0</v>
      </c>
      <c r="H2425" s="2" t="str">
        <f t="shared" si="41"/>
        <v>April</v>
      </c>
    </row>
    <row r="2426" spans="1:8" ht="29.25" thickBot="1" x14ac:dyDescent="0.3">
      <c r="A2426" s="3" t="s">
        <v>321</v>
      </c>
      <c r="B2426" s="3" t="s">
        <v>659</v>
      </c>
      <c r="C2426" s="3">
        <v>144</v>
      </c>
      <c r="D2426" s="3" t="s">
        <v>113</v>
      </c>
      <c r="E2426" s="3">
        <v>44</v>
      </c>
      <c r="F2426" s="4">
        <v>55</v>
      </c>
      <c r="G2426" s="4">
        <v>0</v>
      </c>
      <c r="H2426" s="2" t="str">
        <f t="shared" si="41"/>
        <v>April</v>
      </c>
    </row>
    <row r="2427" spans="1:8" ht="29.25" thickBot="1" x14ac:dyDescent="0.3">
      <c r="A2427" s="3" t="s">
        <v>321</v>
      </c>
      <c r="B2427" s="3" t="s">
        <v>659</v>
      </c>
      <c r="C2427" s="3">
        <v>146</v>
      </c>
      <c r="D2427" s="3" t="s">
        <v>114</v>
      </c>
      <c r="E2427" s="3">
        <v>85</v>
      </c>
      <c r="F2427" s="4">
        <v>106.25</v>
      </c>
      <c r="G2427" s="4">
        <v>0</v>
      </c>
      <c r="H2427" s="2" t="str">
        <f t="shared" si="41"/>
        <v>April</v>
      </c>
    </row>
    <row r="2428" spans="1:8" ht="29.25" thickBot="1" x14ac:dyDescent="0.3">
      <c r="A2428" s="3" t="s">
        <v>321</v>
      </c>
      <c r="B2428" s="3" t="s">
        <v>659</v>
      </c>
      <c r="C2428" s="3">
        <v>145</v>
      </c>
      <c r="D2428" s="3" t="s">
        <v>115</v>
      </c>
      <c r="E2428" s="3">
        <v>87</v>
      </c>
      <c r="F2428" s="4">
        <v>108.75</v>
      </c>
      <c r="G2428" s="4">
        <v>0</v>
      </c>
      <c r="H2428" s="2" t="str">
        <f t="shared" si="41"/>
        <v>April</v>
      </c>
    </row>
    <row r="2429" spans="1:8" ht="29.25" thickBot="1" x14ac:dyDescent="0.3">
      <c r="A2429" s="3" t="s">
        <v>321</v>
      </c>
      <c r="B2429" s="3" t="s">
        <v>659</v>
      </c>
      <c r="C2429" s="3">
        <v>1187</v>
      </c>
      <c r="D2429" s="3" t="s">
        <v>116</v>
      </c>
      <c r="E2429" s="3">
        <v>45</v>
      </c>
      <c r="F2429" s="4">
        <v>99</v>
      </c>
      <c r="G2429" s="4">
        <v>9.42</v>
      </c>
      <c r="H2429" s="2" t="str">
        <f t="shared" si="41"/>
        <v>April</v>
      </c>
    </row>
    <row r="2430" spans="1:8" ht="43.5" thickBot="1" x14ac:dyDescent="0.3">
      <c r="A2430" s="3" t="s">
        <v>321</v>
      </c>
      <c r="B2430" s="3" t="s">
        <v>659</v>
      </c>
      <c r="C2430" s="3">
        <v>133</v>
      </c>
      <c r="D2430" s="3" t="s">
        <v>117</v>
      </c>
      <c r="E2430" s="3">
        <v>37</v>
      </c>
      <c r="F2430" s="4">
        <v>64.75</v>
      </c>
      <c r="G2430" s="4">
        <v>0</v>
      </c>
      <c r="H2430" s="2" t="str">
        <f t="shared" si="41"/>
        <v>April</v>
      </c>
    </row>
    <row r="2431" spans="1:8" ht="43.5" thickBot="1" x14ac:dyDescent="0.3">
      <c r="A2431" s="3" t="s">
        <v>321</v>
      </c>
      <c r="B2431" s="3" t="s">
        <v>659</v>
      </c>
      <c r="C2431" s="3">
        <v>404</v>
      </c>
      <c r="D2431" s="3" t="s">
        <v>118</v>
      </c>
      <c r="E2431" s="3">
        <v>37</v>
      </c>
      <c r="F2431" s="4">
        <v>64.75</v>
      </c>
      <c r="G2431" s="4">
        <v>0</v>
      </c>
      <c r="H2431" s="2" t="str">
        <f t="shared" si="41"/>
        <v>April</v>
      </c>
    </row>
    <row r="2432" spans="1:8" ht="29.25" thickBot="1" x14ac:dyDescent="0.3">
      <c r="A2432" s="3" t="s">
        <v>321</v>
      </c>
      <c r="B2432" s="3" t="s">
        <v>659</v>
      </c>
      <c r="C2432" s="3">
        <v>118</v>
      </c>
      <c r="D2432" s="3" t="s">
        <v>119</v>
      </c>
      <c r="E2432" s="3">
        <v>81</v>
      </c>
      <c r="F2432" s="4">
        <v>141.75</v>
      </c>
      <c r="G2432" s="4">
        <v>0</v>
      </c>
      <c r="H2432" s="2" t="str">
        <f t="shared" si="41"/>
        <v>April</v>
      </c>
    </row>
    <row r="2433" spans="1:8" ht="43.5" thickBot="1" x14ac:dyDescent="0.3">
      <c r="A2433" s="3" t="s">
        <v>321</v>
      </c>
      <c r="B2433" s="3" t="s">
        <v>659</v>
      </c>
      <c r="C2433" s="3">
        <v>2635</v>
      </c>
      <c r="D2433" s="3" t="s">
        <v>253</v>
      </c>
      <c r="E2433" s="3">
        <v>35</v>
      </c>
      <c r="F2433" s="4">
        <v>61.25</v>
      </c>
      <c r="G2433" s="4">
        <v>0</v>
      </c>
      <c r="H2433" s="2" t="str">
        <f t="shared" si="41"/>
        <v>April</v>
      </c>
    </row>
    <row r="2434" spans="1:8" ht="29.25" thickBot="1" x14ac:dyDescent="0.3">
      <c r="A2434" s="3" t="s">
        <v>321</v>
      </c>
      <c r="B2434" s="3" t="s">
        <v>659</v>
      </c>
      <c r="C2434" s="3">
        <v>4560</v>
      </c>
      <c r="D2434" s="3" t="s">
        <v>120</v>
      </c>
      <c r="E2434" s="3">
        <v>34</v>
      </c>
      <c r="F2434" s="4">
        <v>59.5</v>
      </c>
      <c r="G2434" s="4">
        <v>0</v>
      </c>
      <c r="H2434" s="2" t="str">
        <f t="shared" si="41"/>
        <v>April</v>
      </c>
    </row>
    <row r="2435" spans="1:8" ht="29.25" thickBot="1" x14ac:dyDescent="0.3">
      <c r="A2435" s="3" t="s">
        <v>321</v>
      </c>
      <c r="B2435" s="3" t="s">
        <v>659</v>
      </c>
      <c r="C2435" s="3">
        <v>4895</v>
      </c>
      <c r="D2435" s="3" t="s">
        <v>121</v>
      </c>
      <c r="E2435" s="3">
        <v>47</v>
      </c>
      <c r="F2435" s="4">
        <v>82.25</v>
      </c>
      <c r="G2435" s="4">
        <v>0</v>
      </c>
      <c r="H2435" s="2" t="str">
        <f t="shared" si="41"/>
        <v>April</v>
      </c>
    </row>
    <row r="2436" spans="1:8" ht="29.25" thickBot="1" x14ac:dyDescent="0.3">
      <c r="A2436" s="3" t="s">
        <v>321</v>
      </c>
      <c r="B2436" s="3" t="s">
        <v>659</v>
      </c>
      <c r="C2436" s="3">
        <v>3789</v>
      </c>
      <c r="D2436" s="3" t="s">
        <v>122</v>
      </c>
      <c r="E2436" s="3">
        <v>91</v>
      </c>
      <c r="F2436" s="4">
        <v>199.29</v>
      </c>
      <c r="G2436" s="4">
        <v>0</v>
      </c>
      <c r="H2436" s="2" t="str">
        <f t="shared" si="41"/>
        <v>April</v>
      </c>
    </row>
    <row r="2437" spans="1:8" ht="29.25" thickBot="1" x14ac:dyDescent="0.3">
      <c r="A2437" s="3" t="s">
        <v>321</v>
      </c>
      <c r="B2437" s="3" t="s">
        <v>659</v>
      </c>
      <c r="C2437" s="3">
        <v>7776</v>
      </c>
      <c r="D2437" s="3" t="s">
        <v>123</v>
      </c>
      <c r="E2437" s="3">
        <v>66</v>
      </c>
      <c r="F2437" s="4">
        <v>144.54</v>
      </c>
      <c r="G2437" s="4">
        <v>0</v>
      </c>
      <c r="H2437" s="2" t="str">
        <f t="shared" si="41"/>
        <v>April</v>
      </c>
    </row>
    <row r="2438" spans="1:8" ht="29.25" thickBot="1" x14ac:dyDescent="0.3">
      <c r="A2438" s="3" t="s">
        <v>321</v>
      </c>
      <c r="B2438" s="3" t="s">
        <v>659</v>
      </c>
      <c r="C2438" s="3">
        <v>8978</v>
      </c>
      <c r="D2438" s="3" t="s">
        <v>124</v>
      </c>
      <c r="E2438" s="3">
        <v>49</v>
      </c>
      <c r="F2438" s="4">
        <v>107.31</v>
      </c>
      <c r="G2438" s="4">
        <v>0</v>
      </c>
      <c r="H2438" s="2" t="str">
        <f t="shared" si="41"/>
        <v>April</v>
      </c>
    </row>
    <row r="2439" spans="1:8" ht="29.25" thickBot="1" x14ac:dyDescent="0.3">
      <c r="A2439" s="3" t="s">
        <v>321</v>
      </c>
      <c r="B2439" s="3" t="s">
        <v>659</v>
      </c>
      <c r="C2439" s="3">
        <v>215</v>
      </c>
      <c r="D2439" s="3" t="s">
        <v>307</v>
      </c>
      <c r="E2439" s="3">
        <v>60</v>
      </c>
      <c r="F2439" s="4">
        <v>66</v>
      </c>
      <c r="G2439" s="4">
        <v>0</v>
      </c>
      <c r="H2439" s="2" t="str">
        <f t="shared" si="41"/>
        <v>April</v>
      </c>
    </row>
    <row r="2440" spans="1:8" ht="29.25" thickBot="1" x14ac:dyDescent="0.3">
      <c r="A2440" s="3" t="s">
        <v>321</v>
      </c>
      <c r="B2440" s="3" t="s">
        <v>659</v>
      </c>
      <c r="C2440" s="3">
        <v>64335</v>
      </c>
      <c r="D2440" s="3" t="s">
        <v>126</v>
      </c>
      <c r="E2440" s="3">
        <v>32</v>
      </c>
      <c r="F2440" s="4">
        <v>35.200000000000003</v>
      </c>
      <c r="G2440" s="4">
        <v>3.21</v>
      </c>
      <c r="H2440" s="2" t="str">
        <f t="shared" si="41"/>
        <v>April</v>
      </c>
    </row>
    <row r="2441" spans="1:8" ht="29.25" thickBot="1" x14ac:dyDescent="0.3">
      <c r="A2441" s="3" t="s">
        <v>321</v>
      </c>
      <c r="B2441" s="3" t="s">
        <v>659</v>
      </c>
      <c r="C2441" s="3">
        <v>217</v>
      </c>
      <c r="D2441" s="3" t="s">
        <v>289</v>
      </c>
      <c r="E2441" s="3">
        <v>117</v>
      </c>
      <c r="F2441" s="4">
        <v>128.69999999999999</v>
      </c>
      <c r="G2441" s="4">
        <v>0</v>
      </c>
      <c r="H2441" s="2" t="str">
        <f t="shared" si="41"/>
        <v>April</v>
      </c>
    </row>
    <row r="2442" spans="1:8" ht="29.25" thickBot="1" x14ac:dyDescent="0.3">
      <c r="A2442" s="3" t="s">
        <v>321</v>
      </c>
      <c r="B2442" s="3" t="s">
        <v>659</v>
      </c>
      <c r="C2442" s="3">
        <v>140</v>
      </c>
      <c r="D2442" s="3" t="s">
        <v>308</v>
      </c>
      <c r="E2442" s="3">
        <v>119</v>
      </c>
      <c r="F2442" s="4">
        <v>130.9</v>
      </c>
      <c r="G2442" s="4">
        <v>0</v>
      </c>
      <c r="H2442" s="2" t="str">
        <f t="shared" si="41"/>
        <v>April</v>
      </c>
    </row>
    <row r="2443" spans="1:8" ht="29.25" thickBot="1" x14ac:dyDescent="0.3">
      <c r="A2443" s="3" t="s">
        <v>321</v>
      </c>
      <c r="B2443" s="3" t="s">
        <v>659</v>
      </c>
      <c r="C2443" s="3">
        <v>1221</v>
      </c>
      <c r="D2443" s="3" t="s">
        <v>260</v>
      </c>
      <c r="E2443" s="3">
        <v>27</v>
      </c>
      <c r="F2443" s="4">
        <v>40.5</v>
      </c>
      <c r="G2443" s="4">
        <v>3.78</v>
      </c>
      <c r="H2443" s="2" t="str">
        <f t="shared" ref="H2443:H2506" si="42">"April"</f>
        <v>April</v>
      </c>
    </row>
    <row r="2444" spans="1:8" ht="29.25" thickBot="1" x14ac:dyDescent="0.3">
      <c r="A2444" s="3" t="s">
        <v>321</v>
      </c>
      <c r="B2444" s="3" t="s">
        <v>659</v>
      </c>
      <c r="C2444" s="3">
        <v>75877</v>
      </c>
      <c r="D2444" s="3" t="s">
        <v>127</v>
      </c>
      <c r="E2444" s="3">
        <v>26</v>
      </c>
      <c r="F2444" s="4">
        <v>45.5</v>
      </c>
      <c r="G2444" s="4">
        <v>0</v>
      </c>
      <c r="H2444" s="2" t="str">
        <f t="shared" si="42"/>
        <v>April</v>
      </c>
    </row>
    <row r="2445" spans="1:8" ht="29.25" thickBot="1" x14ac:dyDescent="0.3">
      <c r="A2445" s="3" t="s">
        <v>321</v>
      </c>
      <c r="B2445" s="3" t="s">
        <v>659</v>
      </c>
      <c r="C2445" s="3">
        <v>46525</v>
      </c>
      <c r="D2445" s="3" t="s">
        <v>128</v>
      </c>
      <c r="E2445" s="3">
        <v>67</v>
      </c>
      <c r="F2445" s="4">
        <v>117.25</v>
      </c>
      <c r="G2445" s="4">
        <v>0</v>
      </c>
      <c r="H2445" s="2" t="str">
        <f t="shared" si="42"/>
        <v>April</v>
      </c>
    </row>
    <row r="2446" spans="1:8" ht="29.25" thickBot="1" x14ac:dyDescent="0.3">
      <c r="A2446" s="3" t="s">
        <v>321</v>
      </c>
      <c r="B2446" s="3" t="s">
        <v>659</v>
      </c>
      <c r="C2446" s="3">
        <v>3940</v>
      </c>
      <c r="D2446" s="3" t="s">
        <v>129</v>
      </c>
      <c r="E2446" s="3">
        <v>23</v>
      </c>
      <c r="F2446" s="4">
        <v>40.25</v>
      </c>
      <c r="G2446" s="4">
        <v>0</v>
      </c>
      <c r="H2446" s="2" t="str">
        <f t="shared" si="42"/>
        <v>April</v>
      </c>
    </row>
    <row r="2447" spans="1:8" ht="29.25" thickBot="1" x14ac:dyDescent="0.3">
      <c r="A2447" s="3" t="s">
        <v>321</v>
      </c>
      <c r="B2447" s="3" t="s">
        <v>659</v>
      </c>
      <c r="C2447" s="3">
        <v>37583</v>
      </c>
      <c r="D2447" s="3" t="s">
        <v>268</v>
      </c>
      <c r="E2447" s="3">
        <v>34</v>
      </c>
      <c r="F2447" s="4">
        <v>59.5</v>
      </c>
      <c r="G2447" s="4">
        <v>0</v>
      </c>
      <c r="H2447" s="2" t="str">
        <f t="shared" si="42"/>
        <v>April</v>
      </c>
    </row>
    <row r="2448" spans="1:8" ht="29.25" thickBot="1" x14ac:dyDescent="0.3">
      <c r="A2448" s="3" t="s">
        <v>321</v>
      </c>
      <c r="B2448" s="3" t="s">
        <v>659</v>
      </c>
      <c r="C2448" s="3">
        <v>3874846</v>
      </c>
      <c r="D2448" s="3" t="s">
        <v>130</v>
      </c>
      <c r="E2448" s="3">
        <v>73</v>
      </c>
      <c r="F2448" s="4">
        <v>127.75</v>
      </c>
      <c r="G2448" s="4">
        <v>0</v>
      </c>
      <c r="H2448" s="2" t="str">
        <f t="shared" si="42"/>
        <v>April</v>
      </c>
    </row>
    <row r="2449" spans="1:8" ht="29.25" thickBot="1" x14ac:dyDescent="0.3">
      <c r="A2449" s="3" t="s">
        <v>321</v>
      </c>
      <c r="B2449" s="3" t="s">
        <v>659</v>
      </c>
      <c r="C2449" s="3">
        <v>583294</v>
      </c>
      <c r="D2449" s="3" t="s">
        <v>131</v>
      </c>
      <c r="E2449" s="3">
        <v>49</v>
      </c>
      <c r="F2449" s="4">
        <v>85.75</v>
      </c>
      <c r="G2449" s="4">
        <v>0</v>
      </c>
      <c r="H2449" s="2" t="str">
        <f t="shared" si="42"/>
        <v>April</v>
      </c>
    </row>
    <row r="2450" spans="1:8" ht="29.25" thickBot="1" x14ac:dyDescent="0.3">
      <c r="A2450" s="3" t="s">
        <v>321</v>
      </c>
      <c r="B2450" s="3" t="s">
        <v>659</v>
      </c>
      <c r="C2450" s="3">
        <v>54899</v>
      </c>
      <c r="D2450" s="3" t="s">
        <v>132</v>
      </c>
      <c r="E2450" s="3">
        <v>23</v>
      </c>
      <c r="F2450" s="4">
        <v>40.25</v>
      </c>
      <c r="G2450" s="4">
        <v>0</v>
      </c>
      <c r="H2450" s="2" t="str">
        <f t="shared" si="42"/>
        <v>April</v>
      </c>
    </row>
    <row r="2451" spans="1:8" ht="29.25" thickBot="1" x14ac:dyDescent="0.3">
      <c r="A2451" s="3" t="s">
        <v>321</v>
      </c>
      <c r="B2451" s="3" t="s">
        <v>659</v>
      </c>
      <c r="C2451" s="3">
        <v>137</v>
      </c>
      <c r="D2451" s="3" t="s">
        <v>133</v>
      </c>
      <c r="E2451" s="3">
        <v>98</v>
      </c>
      <c r="F2451" s="4">
        <v>107.8</v>
      </c>
      <c r="G2451" s="4">
        <v>0</v>
      </c>
      <c r="H2451" s="2" t="str">
        <f t="shared" si="42"/>
        <v>April</v>
      </c>
    </row>
    <row r="2452" spans="1:8" ht="29.25" thickBot="1" x14ac:dyDescent="0.3">
      <c r="A2452" s="3" t="s">
        <v>321</v>
      </c>
      <c r="B2452" s="3" t="s">
        <v>659</v>
      </c>
      <c r="C2452" s="3">
        <v>3874851</v>
      </c>
      <c r="D2452" s="3" t="s">
        <v>134</v>
      </c>
      <c r="E2452" s="3">
        <v>104</v>
      </c>
      <c r="F2452" s="4">
        <v>114.4</v>
      </c>
      <c r="G2452" s="4">
        <v>0</v>
      </c>
      <c r="H2452" s="2" t="str">
        <f t="shared" si="42"/>
        <v>April</v>
      </c>
    </row>
    <row r="2453" spans="1:8" ht="29.25" thickBot="1" x14ac:dyDescent="0.3">
      <c r="A2453" s="3" t="s">
        <v>321</v>
      </c>
      <c r="B2453" s="3" t="s">
        <v>659</v>
      </c>
      <c r="C2453" s="3">
        <v>32198</v>
      </c>
      <c r="D2453" s="3" t="s">
        <v>135</v>
      </c>
      <c r="E2453" s="3">
        <v>106</v>
      </c>
      <c r="F2453" s="4">
        <v>116.6</v>
      </c>
      <c r="G2453" s="4">
        <v>0</v>
      </c>
      <c r="H2453" s="2" t="str">
        <f t="shared" si="42"/>
        <v>April</v>
      </c>
    </row>
    <row r="2454" spans="1:8" ht="29.25" thickBot="1" x14ac:dyDescent="0.3">
      <c r="A2454" s="3" t="s">
        <v>321</v>
      </c>
      <c r="B2454" s="3" t="s">
        <v>659</v>
      </c>
      <c r="C2454" s="3">
        <v>56444</v>
      </c>
      <c r="D2454" s="3" t="s">
        <v>136</v>
      </c>
      <c r="E2454" s="3">
        <v>84</v>
      </c>
      <c r="F2454" s="4">
        <v>92.4</v>
      </c>
      <c r="G2454" s="4">
        <v>0</v>
      </c>
      <c r="H2454" s="2" t="str">
        <f t="shared" si="42"/>
        <v>April</v>
      </c>
    </row>
    <row r="2455" spans="1:8" ht="43.5" thickBot="1" x14ac:dyDescent="0.3">
      <c r="A2455" s="3" t="s">
        <v>321</v>
      </c>
      <c r="B2455" s="3" t="s">
        <v>659</v>
      </c>
      <c r="C2455" s="3">
        <v>230</v>
      </c>
      <c r="D2455" s="3" t="s">
        <v>137</v>
      </c>
      <c r="E2455" s="3">
        <v>79</v>
      </c>
      <c r="F2455" s="4">
        <v>118.5</v>
      </c>
      <c r="G2455" s="4">
        <v>0</v>
      </c>
      <c r="H2455" s="2" t="str">
        <f t="shared" si="42"/>
        <v>April</v>
      </c>
    </row>
    <row r="2456" spans="1:8" ht="43.5" thickBot="1" x14ac:dyDescent="0.3">
      <c r="A2456" s="3" t="s">
        <v>321</v>
      </c>
      <c r="B2456" s="3" t="s">
        <v>659</v>
      </c>
      <c r="C2456" s="3">
        <v>8448</v>
      </c>
      <c r="D2456" s="3" t="s">
        <v>138</v>
      </c>
      <c r="E2456" s="3">
        <v>59</v>
      </c>
      <c r="F2456" s="4">
        <v>88.5</v>
      </c>
      <c r="G2456" s="4">
        <v>8.3000000000000007</v>
      </c>
      <c r="H2456" s="2" t="str">
        <f t="shared" si="42"/>
        <v>April</v>
      </c>
    </row>
    <row r="2457" spans="1:8" ht="29.25" thickBot="1" x14ac:dyDescent="0.3">
      <c r="A2457" s="3" t="s">
        <v>321</v>
      </c>
      <c r="B2457" s="3" t="s">
        <v>659</v>
      </c>
      <c r="C2457" s="3">
        <v>276</v>
      </c>
      <c r="D2457" s="3" t="s">
        <v>139</v>
      </c>
      <c r="E2457" s="3">
        <v>127</v>
      </c>
      <c r="F2457" s="4">
        <v>190.5</v>
      </c>
      <c r="G2457" s="4">
        <v>17.84</v>
      </c>
      <c r="H2457" s="2" t="str">
        <f t="shared" si="42"/>
        <v>April</v>
      </c>
    </row>
    <row r="2458" spans="1:8" ht="29.25" thickBot="1" x14ac:dyDescent="0.3">
      <c r="A2458" s="3" t="s">
        <v>321</v>
      </c>
      <c r="B2458" s="3" t="s">
        <v>659</v>
      </c>
      <c r="C2458" s="3">
        <v>295</v>
      </c>
      <c r="D2458" s="3" t="s">
        <v>140</v>
      </c>
      <c r="E2458" s="3">
        <v>59</v>
      </c>
      <c r="F2458" s="4">
        <v>159.30000000000001</v>
      </c>
      <c r="G2458" s="4">
        <v>0</v>
      </c>
      <c r="H2458" s="2" t="str">
        <f t="shared" si="42"/>
        <v>April</v>
      </c>
    </row>
    <row r="2459" spans="1:8" ht="29.25" thickBot="1" x14ac:dyDescent="0.3">
      <c r="A2459" s="3" t="s">
        <v>321</v>
      </c>
      <c r="B2459" s="3" t="s">
        <v>659</v>
      </c>
      <c r="C2459" s="3">
        <v>285</v>
      </c>
      <c r="D2459" s="3" t="s">
        <v>141</v>
      </c>
      <c r="E2459" s="3">
        <v>73</v>
      </c>
      <c r="F2459" s="4">
        <v>197.1</v>
      </c>
      <c r="G2459" s="4">
        <v>0</v>
      </c>
      <c r="H2459" s="2" t="str">
        <f t="shared" si="42"/>
        <v>April</v>
      </c>
    </row>
    <row r="2460" spans="1:8" ht="29.25" thickBot="1" x14ac:dyDescent="0.3">
      <c r="A2460" s="3" t="s">
        <v>321</v>
      </c>
      <c r="B2460" s="3" t="s">
        <v>659</v>
      </c>
      <c r="C2460" s="3">
        <v>265</v>
      </c>
      <c r="D2460" s="3" t="s">
        <v>142</v>
      </c>
      <c r="E2460" s="3">
        <v>85</v>
      </c>
      <c r="F2460" s="4">
        <v>229.5</v>
      </c>
      <c r="G2460" s="4">
        <v>0</v>
      </c>
      <c r="H2460" s="2" t="str">
        <f t="shared" si="42"/>
        <v>April</v>
      </c>
    </row>
    <row r="2461" spans="1:8" ht="29.25" thickBot="1" x14ac:dyDescent="0.3">
      <c r="A2461" s="3" t="s">
        <v>321</v>
      </c>
      <c r="B2461" s="3" t="s">
        <v>659</v>
      </c>
      <c r="C2461" s="3">
        <v>75455</v>
      </c>
      <c r="D2461" s="3" t="s">
        <v>143</v>
      </c>
      <c r="E2461" s="3">
        <v>32</v>
      </c>
      <c r="F2461" s="4">
        <v>56</v>
      </c>
      <c r="G2461" s="4">
        <v>0</v>
      </c>
      <c r="H2461" s="2" t="str">
        <f t="shared" si="42"/>
        <v>April</v>
      </c>
    </row>
    <row r="2462" spans="1:8" ht="29.25" thickBot="1" x14ac:dyDescent="0.3">
      <c r="A2462" s="3" t="s">
        <v>321</v>
      </c>
      <c r="B2462" s="3" t="s">
        <v>659</v>
      </c>
      <c r="C2462" s="3">
        <v>51251</v>
      </c>
      <c r="D2462" s="3" t="s">
        <v>144</v>
      </c>
      <c r="E2462" s="3">
        <v>25</v>
      </c>
      <c r="F2462" s="4">
        <v>43.75</v>
      </c>
      <c r="G2462" s="4">
        <v>0</v>
      </c>
      <c r="H2462" s="2" t="str">
        <f t="shared" si="42"/>
        <v>April</v>
      </c>
    </row>
    <row r="2463" spans="1:8" ht="29.25" thickBot="1" x14ac:dyDescent="0.3">
      <c r="A2463" s="3" t="s">
        <v>321</v>
      </c>
      <c r="B2463" s="3" t="s">
        <v>659</v>
      </c>
      <c r="C2463" s="3">
        <v>1130</v>
      </c>
      <c r="D2463" s="3" t="s">
        <v>145</v>
      </c>
      <c r="E2463" s="3">
        <v>59</v>
      </c>
      <c r="F2463" s="4">
        <v>103.25</v>
      </c>
      <c r="G2463" s="4">
        <v>0</v>
      </c>
      <c r="H2463" s="2" t="str">
        <f t="shared" si="42"/>
        <v>April</v>
      </c>
    </row>
    <row r="2464" spans="1:8" ht="29.25" thickBot="1" x14ac:dyDescent="0.3">
      <c r="A2464" s="3" t="s">
        <v>321</v>
      </c>
      <c r="B2464" s="3" t="s">
        <v>659</v>
      </c>
      <c r="C2464" s="3">
        <v>1128</v>
      </c>
      <c r="D2464" s="3" t="s">
        <v>146</v>
      </c>
      <c r="E2464" s="3">
        <v>16</v>
      </c>
      <c r="F2464" s="4">
        <v>28</v>
      </c>
      <c r="G2464" s="4">
        <v>0</v>
      </c>
      <c r="H2464" s="2" t="str">
        <f t="shared" si="42"/>
        <v>April</v>
      </c>
    </row>
    <row r="2465" spans="1:8" ht="29.25" thickBot="1" x14ac:dyDescent="0.3">
      <c r="A2465" s="3" t="s">
        <v>321</v>
      </c>
      <c r="B2465" s="3" t="s">
        <v>659</v>
      </c>
      <c r="C2465" s="3">
        <v>93</v>
      </c>
      <c r="D2465" s="3" t="s">
        <v>147</v>
      </c>
      <c r="E2465" s="3">
        <v>79</v>
      </c>
      <c r="F2465" s="4">
        <v>43.01</v>
      </c>
      <c r="G2465" s="4">
        <v>0</v>
      </c>
      <c r="H2465" s="2" t="str">
        <f t="shared" si="42"/>
        <v>April</v>
      </c>
    </row>
    <row r="2466" spans="1:8" ht="29.25" thickBot="1" x14ac:dyDescent="0.3">
      <c r="A2466" s="3" t="s">
        <v>321</v>
      </c>
      <c r="B2466" s="3" t="s">
        <v>659</v>
      </c>
      <c r="C2466" s="3">
        <v>2</v>
      </c>
      <c r="D2466" s="3" t="s">
        <v>148</v>
      </c>
      <c r="E2466" s="3">
        <v>106</v>
      </c>
      <c r="F2466" s="4">
        <v>63.08</v>
      </c>
      <c r="G2466" s="4">
        <v>0</v>
      </c>
      <c r="H2466" s="2" t="str">
        <f t="shared" si="42"/>
        <v>April</v>
      </c>
    </row>
    <row r="2467" spans="1:8" ht="43.5" thickBot="1" x14ac:dyDescent="0.3">
      <c r="A2467" s="3" t="s">
        <v>321</v>
      </c>
      <c r="B2467" s="3" t="s">
        <v>659</v>
      </c>
      <c r="C2467" s="3">
        <v>40</v>
      </c>
      <c r="D2467" s="3" t="s">
        <v>149</v>
      </c>
      <c r="E2467" s="3">
        <v>136</v>
      </c>
      <c r="F2467" s="4">
        <v>81.14</v>
      </c>
      <c r="G2467" s="4">
        <v>0</v>
      </c>
      <c r="H2467" s="2" t="str">
        <f t="shared" si="42"/>
        <v>April</v>
      </c>
    </row>
    <row r="2468" spans="1:8" ht="29.25" thickBot="1" x14ac:dyDescent="0.3">
      <c r="A2468" s="3" t="s">
        <v>321</v>
      </c>
      <c r="B2468" s="3" t="s">
        <v>659</v>
      </c>
      <c r="C2468" s="3">
        <v>418</v>
      </c>
      <c r="D2468" s="3" t="s">
        <v>150</v>
      </c>
      <c r="E2468" s="3">
        <v>70</v>
      </c>
      <c r="F2468" s="4">
        <v>39.5</v>
      </c>
      <c r="G2468" s="4">
        <v>0</v>
      </c>
      <c r="H2468" s="2" t="str">
        <f t="shared" si="42"/>
        <v>April</v>
      </c>
    </row>
    <row r="2469" spans="1:8" ht="29.25" thickBot="1" x14ac:dyDescent="0.3">
      <c r="A2469" s="3" t="s">
        <v>321</v>
      </c>
      <c r="B2469" s="3" t="s">
        <v>659</v>
      </c>
      <c r="C2469" s="3">
        <v>236</v>
      </c>
      <c r="D2469" s="3" t="s">
        <v>151</v>
      </c>
      <c r="E2469" s="3">
        <v>43</v>
      </c>
      <c r="F2469" s="4">
        <v>47.3</v>
      </c>
      <c r="G2469" s="4">
        <v>0</v>
      </c>
      <c r="H2469" s="2" t="str">
        <f t="shared" si="42"/>
        <v>April</v>
      </c>
    </row>
    <row r="2470" spans="1:8" ht="29.25" thickBot="1" x14ac:dyDescent="0.3">
      <c r="A2470" s="3" t="s">
        <v>321</v>
      </c>
      <c r="B2470" s="3" t="s">
        <v>659</v>
      </c>
      <c r="C2470" s="3">
        <v>23444</v>
      </c>
      <c r="D2470" s="3" t="s">
        <v>152</v>
      </c>
      <c r="E2470" s="3">
        <v>58</v>
      </c>
      <c r="F2470" s="4">
        <v>63.8</v>
      </c>
      <c r="G2470" s="4">
        <v>0</v>
      </c>
      <c r="H2470" s="2" t="str">
        <f t="shared" si="42"/>
        <v>April</v>
      </c>
    </row>
    <row r="2471" spans="1:8" ht="29.25" thickBot="1" x14ac:dyDescent="0.3">
      <c r="A2471" s="3" t="s">
        <v>321</v>
      </c>
      <c r="B2471" s="3" t="s">
        <v>659</v>
      </c>
      <c r="C2471" s="3">
        <v>263</v>
      </c>
      <c r="D2471" s="3" t="s">
        <v>255</v>
      </c>
      <c r="E2471" s="3">
        <v>13</v>
      </c>
      <c r="F2471" s="4">
        <v>14.3</v>
      </c>
      <c r="G2471" s="4">
        <v>0</v>
      </c>
      <c r="H2471" s="2" t="str">
        <f t="shared" si="42"/>
        <v>April</v>
      </c>
    </row>
    <row r="2472" spans="1:8" ht="43.5" thickBot="1" x14ac:dyDescent="0.3">
      <c r="A2472" s="3" t="s">
        <v>321</v>
      </c>
      <c r="B2472" s="3" t="s">
        <v>659</v>
      </c>
      <c r="C2472" s="3">
        <v>2434</v>
      </c>
      <c r="D2472" s="3" t="s">
        <v>153</v>
      </c>
      <c r="E2472" s="3">
        <v>72</v>
      </c>
      <c r="F2472" s="4">
        <v>79.2</v>
      </c>
      <c r="G2472" s="4">
        <v>0</v>
      </c>
      <c r="H2472" s="2" t="str">
        <f t="shared" si="42"/>
        <v>April</v>
      </c>
    </row>
    <row r="2473" spans="1:8" ht="29.25" thickBot="1" x14ac:dyDescent="0.3">
      <c r="A2473" s="3" t="s">
        <v>321</v>
      </c>
      <c r="B2473" s="3" t="s">
        <v>659</v>
      </c>
      <c r="C2473" s="3">
        <v>240</v>
      </c>
      <c r="D2473" s="3" t="s">
        <v>154</v>
      </c>
      <c r="E2473" s="3">
        <v>97</v>
      </c>
      <c r="F2473" s="4">
        <v>106.7</v>
      </c>
      <c r="G2473" s="4">
        <v>0</v>
      </c>
      <c r="H2473" s="2" t="str">
        <f t="shared" si="42"/>
        <v>April</v>
      </c>
    </row>
    <row r="2474" spans="1:8" ht="29.25" thickBot="1" x14ac:dyDescent="0.3">
      <c r="A2474" s="3" t="s">
        <v>321</v>
      </c>
      <c r="B2474" s="3" t="s">
        <v>659</v>
      </c>
      <c r="C2474" s="3">
        <v>1185</v>
      </c>
      <c r="D2474" s="3" t="s">
        <v>155</v>
      </c>
      <c r="E2474" s="3">
        <v>51</v>
      </c>
      <c r="F2474" s="4">
        <v>56.1</v>
      </c>
      <c r="G2474" s="4">
        <v>5.17</v>
      </c>
      <c r="H2474" s="2" t="str">
        <f t="shared" si="42"/>
        <v>April</v>
      </c>
    </row>
    <row r="2475" spans="1:8" ht="29.25" thickBot="1" x14ac:dyDescent="0.3">
      <c r="A2475" s="3" t="s">
        <v>321</v>
      </c>
      <c r="B2475" s="3" t="s">
        <v>659</v>
      </c>
      <c r="C2475" s="3">
        <v>42525</v>
      </c>
      <c r="D2475" s="3" t="s">
        <v>156</v>
      </c>
      <c r="E2475" s="3">
        <v>124</v>
      </c>
      <c r="F2475" s="4">
        <v>124</v>
      </c>
      <c r="G2475" s="4">
        <v>0</v>
      </c>
      <c r="H2475" s="2" t="str">
        <f t="shared" si="42"/>
        <v>April</v>
      </c>
    </row>
    <row r="2476" spans="1:8" ht="29.25" thickBot="1" x14ac:dyDescent="0.3">
      <c r="A2476" s="3" t="s">
        <v>321</v>
      </c>
      <c r="B2476" s="3" t="s">
        <v>659</v>
      </c>
      <c r="C2476" s="3">
        <v>45989</v>
      </c>
      <c r="D2476" s="3" t="s">
        <v>157</v>
      </c>
      <c r="E2476" s="3">
        <v>91</v>
      </c>
      <c r="F2476" s="4">
        <v>91</v>
      </c>
      <c r="G2476" s="4">
        <v>0</v>
      </c>
      <c r="H2476" s="2" t="str">
        <f t="shared" si="42"/>
        <v>April</v>
      </c>
    </row>
    <row r="2477" spans="1:8" ht="29.25" thickBot="1" x14ac:dyDescent="0.3">
      <c r="A2477" s="3" t="s">
        <v>321</v>
      </c>
      <c r="B2477" s="3" t="s">
        <v>659</v>
      </c>
      <c r="C2477" s="3">
        <v>45777</v>
      </c>
      <c r="D2477" s="3" t="s">
        <v>309</v>
      </c>
      <c r="E2477" s="3">
        <v>64</v>
      </c>
      <c r="F2477" s="4">
        <v>64</v>
      </c>
      <c r="G2477" s="4">
        <v>0</v>
      </c>
      <c r="H2477" s="2" t="str">
        <f t="shared" si="42"/>
        <v>April</v>
      </c>
    </row>
    <row r="2478" spans="1:8" ht="29.25" thickBot="1" x14ac:dyDescent="0.3">
      <c r="A2478" s="3" t="s">
        <v>321</v>
      </c>
      <c r="B2478" s="3" t="s">
        <v>659</v>
      </c>
      <c r="C2478" s="3">
        <v>1186</v>
      </c>
      <c r="D2478" s="3" t="s">
        <v>158</v>
      </c>
      <c r="E2478" s="3">
        <v>44</v>
      </c>
      <c r="F2478" s="4">
        <v>96.8</v>
      </c>
      <c r="G2478" s="4">
        <v>0</v>
      </c>
      <c r="H2478" s="2" t="str">
        <f t="shared" si="42"/>
        <v>April</v>
      </c>
    </row>
    <row r="2479" spans="1:8" ht="29.25" thickBot="1" x14ac:dyDescent="0.3">
      <c r="A2479" s="3" t="s">
        <v>321</v>
      </c>
      <c r="B2479" s="3" t="s">
        <v>159</v>
      </c>
      <c r="C2479" s="3">
        <v>751</v>
      </c>
      <c r="D2479" s="3" t="s">
        <v>160</v>
      </c>
      <c r="E2479" s="3">
        <v>53</v>
      </c>
      <c r="F2479" s="4">
        <v>164.3</v>
      </c>
      <c r="G2479" s="4">
        <v>15.41</v>
      </c>
      <c r="H2479" s="2" t="str">
        <f t="shared" si="42"/>
        <v>April</v>
      </c>
    </row>
    <row r="2480" spans="1:8" ht="29.25" thickBot="1" x14ac:dyDescent="0.3">
      <c r="A2480" s="3" t="s">
        <v>321</v>
      </c>
      <c r="B2480" s="3" t="s">
        <v>159</v>
      </c>
      <c r="C2480" s="3">
        <v>752</v>
      </c>
      <c r="D2480" s="3" t="s">
        <v>161</v>
      </c>
      <c r="E2480" s="3">
        <v>158</v>
      </c>
      <c r="F2480" s="4">
        <v>410.8</v>
      </c>
      <c r="G2480" s="4">
        <v>39.44</v>
      </c>
      <c r="H2480" s="2" t="str">
        <f t="shared" si="42"/>
        <v>April</v>
      </c>
    </row>
    <row r="2481" spans="1:8" ht="29.25" thickBot="1" x14ac:dyDescent="0.3">
      <c r="A2481" s="3" t="s">
        <v>321</v>
      </c>
      <c r="B2481" s="3" t="s">
        <v>159</v>
      </c>
      <c r="C2481" s="3">
        <v>753</v>
      </c>
      <c r="D2481" s="3" t="s">
        <v>162</v>
      </c>
      <c r="E2481" s="3">
        <v>240</v>
      </c>
      <c r="F2481" s="4">
        <v>504</v>
      </c>
      <c r="G2481" s="4">
        <v>48</v>
      </c>
      <c r="H2481" s="2" t="str">
        <f t="shared" si="42"/>
        <v>April</v>
      </c>
    </row>
    <row r="2482" spans="1:8" ht="29.25" thickBot="1" x14ac:dyDescent="0.3">
      <c r="A2482" s="3" t="s">
        <v>321</v>
      </c>
      <c r="B2482" s="3" t="s">
        <v>159</v>
      </c>
      <c r="C2482" s="3">
        <v>3874853</v>
      </c>
      <c r="D2482" s="3" t="s">
        <v>163</v>
      </c>
      <c r="E2482" s="3">
        <v>20</v>
      </c>
      <c r="F2482" s="4">
        <v>90</v>
      </c>
      <c r="G2482" s="4">
        <v>8.6</v>
      </c>
      <c r="H2482" s="2" t="str">
        <f t="shared" si="42"/>
        <v>April</v>
      </c>
    </row>
    <row r="2483" spans="1:8" ht="29.25" thickBot="1" x14ac:dyDescent="0.3">
      <c r="A2483" s="3" t="s">
        <v>321</v>
      </c>
      <c r="B2483" s="3" t="s">
        <v>159</v>
      </c>
      <c r="C2483" s="3">
        <v>3874852</v>
      </c>
      <c r="D2483" s="3" t="s">
        <v>164</v>
      </c>
      <c r="E2483" s="3">
        <v>59</v>
      </c>
      <c r="F2483" s="4">
        <v>221.25</v>
      </c>
      <c r="G2483" s="4">
        <v>21.19</v>
      </c>
      <c r="H2483" s="2" t="str">
        <f t="shared" si="42"/>
        <v>April</v>
      </c>
    </row>
    <row r="2484" spans="1:8" ht="29.25" thickBot="1" x14ac:dyDescent="0.3">
      <c r="A2484" s="3" t="s">
        <v>321</v>
      </c>
      <c r="B2484" s="3" t="s">
        <v>159</v>
      </c>
      <c r="C2484" s="3">
        <v>765</v>
      </c>
      <c r="D2484" s="3" t="s">
        <v>165</v>
      </c>
      <c r="E2484" s="3">
        <v>342</v>
      </c>
      <c r="F2484" s="4">
        <v>376.2</v>
      </c>
      <c r="G2484" s="4">
        <v>34.28</v>
      </c>
      <c r="H2484" s="2" t="str">
        <f t="shared" si="42"/>
        <v>April</v>
      </c>
    </row>
    <row r="2485" spans="1:8" ht="29.25" thickBot="1" x14ac:dyDescent="0.3">
      <c r="A2485" s="3" t="s">
        <v>321</v>
      </c>
      <c r="B2485" s="3" t="s">
        <v>159</v>
      </c>
      <c r="C2485" s="3">
        <v>758</v>
      </c>
      <c r="D2485" s="3" t="s">
        <v>167</v>
      </c>
      <c r="E2485" s="3">
        <v>16</v>
      </c>
      <c r="F2485" s="4">
        <v>54.4</v>
      </c>
      <c r="G2485" s="4">
        <v>5.12</v>
      </c>
      <c r="H2485" s="2" t="str">
        <f t="shared" si="42"/>
        <v>April</v>
      </c>
    </row>
    <row r="2486" spans="1:8" ht="29.25" thickBot="1" x14ac:dyDescent="0.3">
      <c r="A2486" s="3" t="s">
        <v>321</v>
      </c>
      <c r="B2486" s="3" t="s">
        <v>159</v>
      </c>
      <c r="C2486" s="3">
        <v>759</v>
      </c>
      <c r="D2486" s="3" t="s">
        <v>168</v>
      </c>
      <c r="E2486" s="3">
        <v>41</v>
      </c>
      <c r="F2486" s="4">
        <v>116.85</v>
      </c>
      <c r="G2486" s="4">
        <v>11.07</v>
      </c>
      <c r="H2486" s="2" t="str">
        <f t="shared" si="42"/>
        <v>April</v>
      </c>
    </row>
    <row r="2487" spans="1:8" ht="29.25" thickBot="1" x14ac:dyDescent="0.3">
      <c r="A2487" s="3" t="s">
        <v>321</v>
      </c>
      <c r="B2487" s="3" t="s">
        <v>159</v>
      </c>
      <c r="C2487" s="3">
        <v>1004</v>
      </c>
      <c r="D2487" s="3" t="s">
        <v>169</v>
      </c>
      <c r="E2487" s="3">
        <v>32</v>
      </c>
      <c r="F2487" s="4">
        <v>152</v>
      </c>
      <c r="G2487" s="4">
        <v>14.41</v>
      </c>
      <c r="H2487" s="2" t="str">
        <f t="shared" si="42"/>
        <v>April</v>
      </c>
    </row>
    <row r="2488" spans="1:8" ht="43.5" thickBot="1" x14ac:dyDescent="0.3">
      <c r="A2488" s="3" t="s">
        <v>321</v>
      </c>
      <c r="B2488" s="3" t="s">
        <v>159</v>
      </c>
      <c r="C2488" s="3">
        <v>1003</v>
      </c>
      <c r="D2488" s="3" t="s">
        <v>170</v>
      </c>
      <c r="E2488" s="3">
        <v>92</v>
      </c>
      <c r="F2488" s="4">
        <v>386.4</v>
      </c>
      <c r="G2488" s="4">
        <v>36.79</v>
      </c>
      <c r="H2488" s="2" t="str">
        <f t="shared" si="42"/>
        <v>April</v>
      </c>
    </row>
    <row r="2489" spans="1:8" ht="43.5" thickBot="1" x14ac:dyDescent="0.3">
      <c r="A2489" s="3" t="s">
        <v>321</v>
      </c>
      <c r="B2489" s="3" t="s">
        <v>159</v>
      </c>
      <c r="C2489" s="3">
        <v>1002</v>
      </c>
      <c r="D2489" s="3" t="s">
        <v>171</v>
      </c>
      <c r="E2489" s="3">
        <v>77</v>
      </c>
      <c r="F2489" s="4">
        <v>281.05</v>
      </c>
      <c r="G2489" s="4">
        <v>26.94</v>
      </c>
      <c r="H2489" s="2" t="str">
        <f t="shared" si="42"/>
        <v>April</v>
      </c>
    </row>
    <row r="2490" spans="1:8" ht="29.25" thickBot="1" x14ac:dyDescent="0.3">
      <c r="A2490" s="3" t="s">
        <v>321</v>
      </c>
      <c r="B2490" s="3" t="s">
        <v>159</v>
      </c>
      <c r="C2490" s="3">
        <v>760</v>
      </c>
      <c r="D2490" s="3" t="s">
        <v>172</v>
      </c>
      <c r="E2490" s="3">
        <v>39</v>
      </c>
      <c r="F2490" s="4">
        <v>156</v>
      </c>
      <c r="G2490" s="4">
        <v>14.82</v>
      </c>
      <c r="H2490" s="2" t="str">
        <f t="shared" si="42"/>
        <v>April</v>
      </c>
    </row>
    <row r="2491" spans="1:8" ht="29.25" thickBot="1" x14ac:dyDescent="0.3">
      <c r="A2491" s="3" t="s">
        <v>321</v>
      </c>
      <c r="B2491" s="3" t="s">
        <v>159</v>
      </c>
      <c r="C2491" s="3">
        <v>761</v>
      </c>
      <c r="D2491" s="3" t="s">
        <v>173</v>
      </c>
      <c r="E2491" s="3">
        <v>96</v>
      </c>
      <c r="F2491" s="4">
        <v>350.4</v>
      </c>
      <c r="G2491" s="4">
        <v>33.549999999999997</v>
      </c>
      <c r="H2491" s="2" t="str">
        <f t="shared" si="42"/>
        <v>April</v>
      </c>
    </row>
    <row r="2492" spans="1:8" ht="29.25" thickBot="1" x14ac:dyDescent="0.3">
      <c r="A2492" s="3" t="s">
        <v>321</v>
      </c>
      <c r="B2492" s="3" t="s">
        <v>159</v>
      </c>
      <c r="C2492" s="3">
        <v>762</v>
      </c>
      <c r="D2492" s="3" t="s">
        <v>174</v>
      </c>
      <c r="E2492" s="3">
        <v>78</v>
      </c>
      <c r="F2492" s="4">
        <v>257.39999999999998</v>
      </c>
      <c r="G2492" s="4">
        <v>24.22</v>
      </c>
      <c r="H2492" s="2" t="str">
        <f t="shared" si="42"/>
        <v>April</v>
      </c>
    </row>
    <row r="2493" spans="1:8" ht="29.25" thickBot="1" x14ac:dyDescent="0.3">
      <c r="A2493" s="3" t="s">
        <v>321</v>
      </c>
      <c r="B2493" s="3" t="s">
        <v>159</v>
      </c>
      <c r="C2493" s="3">
        <v>763</v>
      </c>
      <c r="D2493" s="3" t="s">
        <v>179</v>
      </c>
      <c r="E2493" s="3">
        <v>131</v>
      </c>
      <c r="F2493" s="4">
        <v>334.05</v>
      </c>
      <c r="G2493" s="4">
        <v>31.48</v>
      </c>
      <c r="H2493" s="2" t="str">
        <f t="shared" si="42"/>
        <v>April</v>
      </c>
    </row>
    <row r="2494" spans="1:8" ht="29.25" thickBot="1" x14ac:dyDescent="0.3">
      <c r="A2494" s="3" t="s">
        <v>321</v>
      </c>
      <c r="B2494" s="3" t="s">
        <v>159</v>
      </c>
      <c r="C2494" s="3">
        <v>764</v>
      </c>
      <c r="D2494" s="3" t="s">
        <v>180</v>
      </c>
      <c r="E2494" s="3">
        <v>259</v>
      </c>
      <c r="F2494" s="4">
        <v>543.9</v>
      </c>
      <c r="G2494" s="4">
        <v>51.8</v>
      </c>
      <c r="H2494" s="2" t="str">
        <f t="shared" si="42"/>
        <v>April</v>
      </c>
    </row>
    <row r="2495" spans="1:8" ht="29.25" thickBot="1" x14ac:dyDescent="0.3">
      <c r="A2495" s="3" t="s">
        <v>321</v>
      </c>
      <c r="B2495" s="3" t="s">
        <v>159</v>
      </c>
      <c r="C2495" s="3">
        <v>766</v>
      </c>
      <c r="D2495" s="3" t="s">
        <v>181</v>
      </c>
      <c r="E2495" s="3">
        <v>421</v>
      </c>
      <c r="F2495" s="4">
        <v>736.75</v>
      </c>
      <c r="G2495" s="4">
        <v>71.34</v>
      </c>
      <c r="H2495" s="2" t="str">
        <f t="shared" si="42"/>
        <v>April</v>
      </c>
    </row>
    <row r="2496" spans="1:8" ht="29.25" thickBot="1" x14ac:dyDescent="0.3">
      <c r="A2496" s="3" t="s">
        <v>321</v>
      </c>
      <c r="B2496" s="3" t="s">
        <v>159</v>
      </c>
      <c r="C2496" s="3">
        <v>790</v>
      </c>
      <c r="D2496" s="3" t="s">
        <v>185</v>
      </c>
      <c r="E2496" s="3">
        <v>222</v>
      </c>
      <c r="F2496" s="4">
        <v>55.5</v>
      </c>
      <c r="G2496" s="4">
        <v>0</v>
      </c>
      <c r="H2496" s="2" t="str">
        <f t="shared" si="42"/>
        <v>April</v>
      </c>
    </row>
    <row r="2497" spans="1:8" ht="29.25" thickBot="1" x14ac:dyDescent="0.3">
      <c r="A2497" s="3" t="s">
        <v>321</v>
      </c>
      <c r="B2497" s="3" t="s">
        <v>159</v>
      </c>
      <c r="C2497" s="3">
        <v>1113</v>
      </c>
      <c r="D2497" s="3" t="s">
        <v>186</v>
      </c>
      <c r="E2497" s="3">
        <v>31</v>
      </c>
      <c r="F2497" s="4">
        <v>65.099999999999994</v>
      </c>
      <c r="G2497" s="4">
        <v>6.2</v>
      </c>
      <c r="H2497" s="2" t="str">
        <f t="shared" si="42"/>
        <v>April</v>
      </c>
    </row>
    <row r="2498" spans="1:8" ht="29.25" thickBot="1" x14ac:dyDescent="0.3">
      <c r="A2498" s="3" t="s">
        <v>321</v>
      </c>
      <c r="B2498" s="3" t="s">
        <v>159</v>
      </c>
      <c r="C2498" s="3">
        <v>1112</v>
      </c>
      <c r="D2498" s="3" t="s">
        <v>187</v>
      </c>
      <c r="E2498" s="3">
        <v>20</v>
      </c>
      <c r="F2498" s="4">
        <v>32</v>
      </c>
      <c r="G2498" s="4">
        <v>3.03</v>
      </c>
      <c r="H2498" s="2" t="str">
        <f t="shared" si="42"/>
        <v>April</v>
      </c>
    </row>
    <row r="2499" spans="1:8" ht="29.25" thickBot="1" x14ac:dyDescent="0.3">
      <c r="A2499" s="3" t="s">
        <v>321</v>
      </c>
      <c r="B2499" s="3" t="s">
        <v>159</v>
      </c>
      <c r="C2499" s="3">
        <v>1114</v>
      </c>
      <c r="D2499" s="3" t="s">
        <v>188</v>
      </c>
      <c r="E2499" s="3">
        <v>16</v>
      </c>
      <c r="F2499" s="4">
        <v>41.6</v>
      </c>
      <c r="G2499" s="4">
        <v>4</v>
      </c>
      <c r="H2499" s="2" t="str">
        <f t="shared" si="42"/>
        <v>April</v>
      </c>
    </row>
    <row r="2500" spans="1:8" ht="29.25" thickBot="1" x14ac:dyDescent="0.3">
      <c r="A2500" s="3" t="s">
        <v>321</v>
      </c>
      <c r="B2500" s="3" t="s">
        <v>159</v>
      </c>
      <c r="C2500" s="3">
        <v>787</v>
      </c>
      <c r="D2500" s="3" t="s">
        <v>189</v>
      </c>
      <c r="E2500" s="3">
        <v>524</v>
      </c>
      <c r="F2500" s="4">
        <v>183.4</v>
      </c>
      <c r="G2500" s="4">
        <v>17.04</v>
      </c>
      <c r="H2500" s="2" t="str">
        <f t="shared" si="42"/>
        <v>April</v>
      </c>
    </row>
    <row r="2501" spans="1:8" ht="29.25" thickBot="1" x14ac:dyDescent="0.3">
      <c r="A2501" s="3" t="s">
        <v>321</v>
      </c>
      <c r="B2501" s="3" t="s">
        <v>159</v>
      </c>
      <c r="C2501" s="3">
        <v>768</v>
      </c>
      <c r="D2501" s="3" t="s">
        <v>190</v>
      </c>
      <c r="E2501" s="3">
        <v>156</v>
      </c>
      <c r="F2501" s="4">
        <v>78</v>
      </c>
      <c r="G2501" s="4">
        <v>7.31</v>
      </c>
      <c r="H2501" s="2" t="str">
        <f t="shared" si="42"/>
        <v>April</v>
      </c>
    </row>
    <row r="2502" spans="1:8" ht="43.5" thickBot="1" x14ac:dyDescent="0.3">
      <c r="A2502" s="3" t="s">
        <v>321</v>
      </c>
      <c r="B2502" s="3" t="s">
        <v>159</v>
      </c>
      <c r="C2502" s="3">
        <v>771</v>
      </c>
      <c r="D2502" s="3" t="s">
        <v>191</v>
      </c>
      <c r="E2502" s="3">
        <v>26</v>
      </c>
      <c r="F2502" s="4">
        <v>97.5</v>
      </c>
      <c r="G2502" s="4">
        <v>9.33</v>
      </c>
      <c r="H2502" s="2" t="str">
        <f t="shared" si="42"/>
        <v>April</v>
      </c>
    </row>
    <row r="2503" spans="1:8" ht="43.5" thickBot="1" x14ac:dyDescent="0.3">
      <c r="A2503" s="3" t="s">
        <v>321</v>
      </c>
      <c r="B2503" s="3" t="s">
        <v>159</v>
      </c>
      <c r="C2503" s="3">
        <v>772</v>
      </c>
      <c r="D2503" s="3" t="s">
        <v>192</v>
      </c>
      <c r="E2503" s="3">
        <v>67</v>
      </c>
      <c r="F2503" s="4">
        <v>217.75</v>
      </c>
      <c r="G2503" s="4">
        <v>20.73</v>
      </c>
      <c r="H2503" s="2" t="str">
        <f t="shared" si="42"/>
        <v>April</v>
      </c>
    </row>
    <row r="2504" spans="1:8" ht="43.5" thickBot="1" x14ac:dyDescent="0.3">
      <c r="A2504" s="3" t="s">
        <v>321</v>
      </c>
      <c r="B2504" s="3" t="s">
        <v>159</v>
      </c>
      <c r="C2504" s="3">
        <v>773</v>
      </c>
      <c r="D2504" s="3" t="s">
        <v>193</v>
      </c>
      <c r="E2504" s="3">
        <v>52</v>
      </c>
      <c r="F2504" s="4">
        <v>143</v>
      </c>
      <c r="G2504" s="4">
        <v>13.55</v>
      </c>
      <c r="H2504" s="2" t="str">
        <f t="shared" si="42"/>
        <v>April</v>
      </c>
    </row>
    <row r="2505" spans="1:8" ht="29.25" thickBot="1" x14ac:dyDescent="0.3">
      <c r="A2505" s="3" t="s">
        <v>321</v>
      </c>
      <c r="B2505" s="3" t="s">
        <v>159</v>
      </c>
      <c r="C2505" s="3">
        <v>774</v>
      </c>
      <c r="D2505" s="3" t="s">
        <v>194</v>
      </c>
      <c r="E2505" s="3">
        <v>396</v>
      </c>
      <c r="F2505" s="4">
        <v>653.4</v>
      </c>
      <c r="G2505" s="4">
        <v>63.14</v>
      </c>
      <c r="H2505" s="2" t="str">
        <f t="shared" si="42"/>
        <v>April</v>
      </c>
    </row>
    <row r="2506" spans="1:8" ht="29.25" thickBot="1" x14ac:dyDescent="0.3">
      <c r="A2506" s="3" t="s">
        <v>321</v>
      </c>
      <c r="B2506" s="3" t="s">
        <v>159</v>
      </c>
      <c r="C2506" s="3">
        <v>793</v>
      </c>
      <c r="D2506" s="3" t="s">
        <v>195</v>
      </c>
      <c r="E2506" s="3">
        <v>23</v>
      </c>
      <c r="F2506" s="4">
        <v>46</v>
      </c>
      <c r="G2506" s="4">
        <v>4.37</v>
      </c>
      <c r="H2506" s="2" t="str">
        <f t="shared" si="42"/>
        <v>April</v>
      </c>
    </row>
    <row r="2507" spans="1:8" ht="29.25" thickBot="1" x14ac:dyDescent="0.3">
      <c r="A2507" s="3" t="s">
        <v>321</v>
      </c>
      <c r="B2507" s="3" t="s">
        <v>159</v>
      </c>
      <c r="C2507" s="3">
        <v>794</v>
      </c>
      <c r="D2507" s="3" t="s">
        <v>196</v>
      </c>
      <c r="E2507" s="3">
        <v>36</v>
      </c>
      <c r="F2507" s="4">
        <v>86.4</v>
      </c>
      <c r="G2507" s="4">
        <v>8.26</v>
      </c>
      <c r="H2507" s="2" t="str">
        <f t="shared" ref="H2507:H2558" si="43">"April"</f>
        <v>April</v>
      </c>
    </row>
    <row r="2508" spans="1:8" ht="29.25" thickBot="1" x14ac:dyDescent="0.3">
      <c r="A2508" s="3" t="s">
        <v>321</v>
      </c>
      <c r="B2508" s="3" t="s">
        <v>159</v>
      </c>
      <c r="C2508" s="3">
        <v>795</v>
      </c>
      <c r="D2508" s="3" t="s">
        <v>197</v>
      </c>
      <c r="E2508" s="3">
        <v>22</v>
      </c>
      <c r="F2508" s="4">
        <v>61.6</v>
      </c>
      <c r="G2508" s="4">
        <v>5.94</v>
      </c>
      <c r="H2508" s="2" t="str">
        <f t="shared" si="43"/>
        <v>April</v>
      </c>
    </row>
    <row r="2509" spans="1:8" ht="29.25" thickBot="1" x14ac:dyDescent="0.3">
      <c r="A2509" s="3" t="s">
        <v>321</v>
      </c>
      <c r="B2509" s="3" t="s">
        <v>159</v>
      </c>
      <c r="C2509" s="3">
        <v>775</v>
      </c>
      <c r="D2509" s="3" t="s">
        <v>198</v>
      </c>
      <c r="E2509" s="3">
        <v>84</v>
      </c>
      <c r="F2509" s="4">
        <v>352.8</v>
      </c>
      <c r="G2509" s="4">
        <v>33.590000000000003</v>
      </c>
      <c r="H2509" s="2" t="str">
        <f t="shared" si="43"/>
        <v>April</v>
      </c>
    </row>
    <row r="2510" spans="1:8" ht="29.25" thickBot="1" x14ac:dyDescent="0.3">
      <c r="A2510" s="3" t="s">
        <v>321</v>
      </c>
      <c r="B2510" s="3" t="s">
        <v>159</v>
      </c>
      <c r="C2510" s="3">
        <v>776</v>
      </c>
      <c r="D2510" s="3" t="s">
        <v>199</v>
      </c>
      <c r="E2510" s="3">
        <v>295</v>
      </c>
      <c r="F2510" s="4">
        <v>1076.75</v>
      </c>
      <c r="G2510" s="4">
        <v>103.1</v>
      </c>
      <c r="H2510" s="2" t="str">
        <f t="shared" si="43"/>
        <v>April</v>
      </c>
    </row>
    <row r="2511" spans="1:8" ht="29.25" thickBot="1" x14ac:dyDescent="0.3">
      <c r="A2511" s="3" t="s">
        <v>321</v>
      </c>
      <c r="B2511" s="3" t="s">
        <v>159</v>
      </c>
      <c r="C2511" s="3">
        <v>777</v>
      </c>
      <c r="D2511" s="3" t="s">
        <v>200</v>
      </c>
      <c r="E2511" s="3">
        <v>392</v>
      </c>
      <c r="F2511" s="4">
        <v>1215.2</v>
      </c>
      <c r="G2511" s="4">
        <v>114.32</v>
      </c>
      <c r="H2511" s="2" t="str">
        <f t="shared" si="43"/>
        <v>April</v>
      </c>
    </row>
    <row r="2512" spans="1:8" ht="29.25" thickBot="1" x14ac:dyDescent="0.3">
      <c r="A2512" s="3" t="s">
        <v>321</v>
      </c>
      <c r="B2512" s="3" t="s">
        <v>159</v>
      </c>
      <c r="C2512" s="3">
        <v>666211</v>
      </c>
      <c r="D2512" s="3" t="s">
        <v>201</v>
      </c>
      <c r="E2512" s="3">
        <v>2</v>
      </c>
      <c r="F2512" s="4">
        <v>6.9</v>
      </c>
      <c r="G2512" s="4">
        <v>0.66</v>
      </c>
      <c r="H2512" s="2" t="str">
        <f t="shared" si="43"/>
        <v>April</v>
      </c>
    </row>
    <row r="2513" spans="1:8" ht="29.25" thickBot="1" x14ac:dyDescent="0.3">
      <c r="A2513" s="3" t="s">
        <v>321</v>
      </c>
      <c r="B2513" s="3" t="s">
        <v>159</v>
      </c>
      <c r="C2513" s="3">
        <v>666212</v>
      </c>
      <c r="D2513" s="3" t="s">
        <v>202</v>
      </c>
      <c r="E2513" s="3">
        <v>5</v>
      </c>
      <c r="F2513" s="4">
        <v>20</v>
      </c>
      <c r="G2513" s="4">
        <v>0</v>
      </c>
      <c r="H2513" s="2" t="str">
        <f t="shared" si="43"/>
        <v>April</v>
      </c>
    </row>
    <row r="2514" spans="1:8" ht="29.25" thickBot="1" x14ac:dyDescent="0.3">
      <c r="A2514" s="3" t="s">
        <v>321</v>
      </c>
      <c r="B2514" s="3" t="s">
        <v>159</v>
      </c>
      <c r="C2514" s="3">
        <v>666213</v>
      </c>
      <c r="D2514" s="3" t="s">
        <v>203</v>
      </c>
      <c r="E2514" s="3">
        <v>2</v>
      </c>
      <c r="F2514" s="4">
        <v>9.1</v>
      </c>
      <c r="G2514" s="4">
        <v>0.86</v>
      </c>
      <c r="H2514" s="2" t="str">
        <f t="shared" si="43"/>
        <v>April</v>
      </c>
    </row>
    <row r="2515" spans="1:8" ht="29.25" thickBot="1" x14ac:dyDescent="0.3">
      <c r="A2515" s="3" t="s">
        <v>321</v>
      </c>
      <c r="B2515" s="3" t="s">
        <v>159</v>
      </c>
      <c r="C2515" s="3">
        <v>778</v>
      </c>
      <c r="D2515" s="3" t="s">
        <v>204</v>
      </c>
      <c r="E2515" s="3">
        <v>40</v>
      </c>
      <c r="F2515" s="4">
        <v>170</v>
      </c>
      <c r="G2515" s="4">
        <v>16.04</v>
      </c>
      <c r="H2515" s="2" t="str">
        <f t="shared" si="43"/>
        <v>April</v>
      </c>
    </row>
    <row r="2516" spans="1:8" ht="29.25" thickBot="1" x14ac:dyDescent="0.3">
      <c r="A2516" s="3" t="s">
        <v>321</v>
      </c>
      <c r="B2516" s="3" t="s">
        <v>159</v>
      </c>
      <c r="C2516" s="3">
        <v>779</v>
      </c>
      <c r="D2516" s="3" t="s">
        <v>205</v>
      </c>
      <c r="E2516" s="3">
        <v>113</v>
      </c>
      <c r="F2516" s="4">
        <v>418.1</v>
      </c>
      <c r="G2516" s="4">
        <v>39.57</v>
      </c>
      <c r="H2516" s="2" t="str">
        <f t="shared" si="43"/>
        <v>April</v>
      </c>
    </row>
    <row r="2517" spans="1:8" ht="29.25" thickBot="1" x14ac:dyDescent="0.3">
      <c r="A2517" s="3" t="s">
        <v>321</v>
      </c>
      <c r="B2517" s="3" t="s">
        <v>159</v>
      </c>
      <c r="C2517" s="3">
        <v>780</v>
      </c>
      <c r="D2517" s="3" t="s">
        <v>206</v>
      </c>
      <c r="E2517" s="3">
        <v>134</v>
      </c>
      <c r="F2517" s="4">
        <v>422.1</v>
      </c>
      <c r="G2517" s="4">
        <v>40.19</v>
      </c>
      <c r="H2517" s="2" t="str">
        <f t="shared" si="43"/>
        <v>April</v>
      </c>
    </row>
    <row r="2518" spans="1:8" ht="29.25" thickBot="1" x14ac:dyDescent="0.3">
      <c r="A2518" s="3" t="s">
        <v>321</v>
      </c>
      <c r="B2518" s="3" t="s">
        <v>159</v>
      </c>
      <c r="C2518" s="3">
        <v>10309</v>
      </c>
      <c r="D2518" s="3" t="s">
        <v>528</v>
      </c>
      <c r="E2518" s="3">
        <v>1</v>
      </c>
      <c r="F2518" s="4">
        <v>4.0999999999999996</v>
      </c>
      <c r="G2518" s="4">
        <v>0.39</v>
      </c>
      <c r="H2518" s="2" t="str">
        <f t="shared" si="43"/>
        <v>April</v>
      </c>
    </row>
    <row r="2519" spans="1:8" ht="29.25" thickBot="1" x14ac:dyDescent="0.3">
      <c r="A2519" s="3" t="s">
        <v>321</v>
      </c>
      <c r="B2519" s="3" t="s">
        <v>159</v>
      </c>
      <c r="C2519" s="3">
        <v>103051</v>
      </c>
      <c r="D2519" s="3" t="s">
        <v>207</v>
      </c>
      <c r="E2519" s="3">
        <v>1</v>
      </c>
      <c r="F2519" s="4">
        <v>4.05</v>
      </c>
      <c r="G2519" s="4">
        <v>0.38</v>
      </c>
      <c r="H2519" s="2" t="str">
        <f t="shared" si="43"/>
        <v>April</v>
      </c>
    </row>
    <row r="2520" spans="1:8" ht="29.25" thickBot="1" x14ac:dyDescent="0.3">
      <c r="A2520" s="3" t="s">
        <v>321</v>
      </c>
      <c r="B2520" s="3" t="s">
        <v>159</v>
      </c>
      <c r="C2520" s="3">
        <v>103041</v>
      </c>
      <c r="D2520" s="3" t="s">
        <v>208</v>
      </c>
      <c r="E2520" s="3">
        <v>2</v>
      </c>
      <c r="F2520" s="4">
        <v>7</v>
      </c>
      <c r="G2520" s="4">
        <v>0.66</v>
      </c>
      <c r="H2520" s="2" t="str">
        <f t="shared" si="43"/>
        <v>April</v>
      </c>
    </row>
    <row r="2521" spans="1:8" ht="29.25" thickBot="1" x14ac:dyDescent="0.3">
      <c r="A2521" s="3" t="s">
        <v>321</v>
      </c>
      <c r="B2521" s="3" t="s">
        <v>159</v>
      </c>
      <c r="C2521" s="3">
        <v>1030133</v>
      </c>
      <c r="D2521" s="3" t="s">
        <v>271</v>
      </c>
      <c r="E2521" s="3">
        <v>2</v>
      </c>
      <c r="F2521" s="4">
        <v>9.1999999999999993</v>
      </c>
      <c r="G2521" s="4">
        <v>0.88</v>
      </c>
      <c r="H2521" s="2" t="str">
        <f t="shared" si="43"/>
        <v>April</v>
      </c>
    </row>
    <row r="2522" spans="1:8" ht="29.25" thickBot="1" x14ac:dyDescent="0.3">
      <c r="A2522" s="3" t="s">
        <v>321</v>
      </c>
      <c r="B2522" s="3" t="s">
        <v>159</v>
      </c>
      <c r="C2522" s="3">
        <v>1030132</v>
      </c>
      <c r="D2522" s="3" t="s">
        <v>209</v>
      </c>
      <c r="E2522" s="3">
        <v>4</v>
      </c>
      <c r="F2522" s="4">
        <v>16.2</v>
      </c>
      <c r="G2522" s="4">
        <v>1.52</v>
      </c>
      <c r="H2522" s="2" t="str">
        <f t="shared" si="43"/>
        <v>April</v>
      </c>
    </row>
    <row r="2523" spans="1:8" ht="29.25" thickBot="1" x14ac:dyDescent="0.3">
      <c r="A2523" s="3" t="s">
        <v>321</v>
      </c>
      <c r="B2523" s="3" t="s">
        <v>159</v>
      </c>
      <c r="C2523" s="3">
        <v>1030131</v>
      </c>
      <c r="D2523" s="3" t="s">
        <v>262</v>
      </c>
      <c r="E2523" s="3">
        <v>2</v>
      </c>
      <c r="F2523" s="4">
        <v>7</v>
      </c>
      <c r="G2523" s="4">
        <v>0.66</v>
      </c>
      <c r="H2523" s="2" t="str">
        <f t="shared" si="43"/>
        <v>April</v>
      </c>
    </row>
    <row r="2524" spans="1:8" ht="29.25" thickBot="1" x14ac:dyDescent="0.3">
      <c r="A2524" s="3" t="s">
        <v>321</v>
      </c>
      <c r="B2524" s="3" t="s">
        <v>159</v>
      </c>
      <c r="C2524" s="3">
        <v>789</v>
      </c>
      <c r="D2524" s="3" t="s">
        <v>210</v>
      </c>
      <c r="E2524" s="3">
        <v>156</v>
      </c>
      <c r="F2524" s="4">
        <v>78</v>
      </c>
      <c r="G2524" s="4">
        <v>7.36</v>
      </c>
      <c r="H2524" s="2" t="str">
        <f t="shared" si="43"/>
        <v>April</v>
      </c>
    </row>
    <row r="2525" spans="1:8" ht="29.25" thickBot="1" x14ac:dyDescent="0.3">
      <c r="A2525" s="3" t="s">
        <v>321</v>
      </c>
      <c r="B2525" s="3" t="s">
        <v>159</v>
      </c>
      <c r="C2525" s="3">
        <v>782</v>
      </c>
      <c r="D2525" s="3" t="s">
        <v>211</v>
      </c>
      <c r="E2525" s="3">
        <v>6</v>
      </c>
      <c r="F2525" s="4">
        <v>13.2</v>
      </c>
      <c r="G2525" s="4">
        <v>1.26</v>
      </c>
      <c r="H2525" s="2" t="str">
        <f t="shared" si="43"/>
        <v>April</v>
      </c>
    </row>
    <row r="2526" spans="1:8" ht="29.25" thickBot="1" x14ac:dyDescent="0.3">
      <c r="A2526" s="3" t="s">
        <v>321</v>
      </c>
      <c r="B2526" s="3" t="s">
        <v>159</v>
      </c>
      <c r="C2526" s="3">
        <v>783</v>
      </c>
      <c r="D2526" s="3" t="s">
        <v>212</v>
      </c>
      <c r="E2526" s="3">
        <v>3</v>
      </c>
      <c r="F2526" s="4">
        <v>5.85</v>
      </c>
      <c r="G2526" s="4">
        <v>0.56999999999999995</v>
      </c>
      <c r="H2526" s="2" t="str">
        <f t="shared" si="43"/>
        <v>April</v>
      </c>
    </row>
    <row r="2527" spans="1:8" ht="29.25" thickBot="1" x14ac:dyDescent="0.3">
      <c r="A2527" s="3" t="s">
        <v>321</v>
      </c>
      <c r="B2527" s="3" t="s">
        <v>159</v>
      </c>
      <c r="C2527" s="3">
        <v>784</v>
      </c>
      <c r="D2527" s="3" t="s">
        <v>213</v>
      </c>
      <c r="E2527" s="3">
        <v>11</v>
      </c>
      <c r="F2527" s="4">
        <v>18.149999999999999</v>
      </c>
      <c r="G2527" s="4">
        <v>1.76</v>
      </c>
      <c r="H2527" s="2" t="str">
        <f t="shared" si="43"/>
        <v>April</v>
      </c>
    </row>
    <row r="2528" spans="1:8" ht="29.25" thickBot="1" x14ac:dyDescent="0.3">
      <c r="A2528" s="3" t="s">
        <v>321</v>
      </c>
      <c r="B2528" s="3" t="s">
        <v>159</v>
      </c>
      <c r="C2528" s="3">
        <v>1008</v>
      </c>
      <c r="D2528" s="3" t="s">
        <v>214</v>
      </c>
      <c r="E2528" s="3">
        <v>43</v>
      </c>
      <c r="F2528" s="4">
        <v>212.85</v>
      </c>
      <c r="G2528" s="4">
        <v>20.21</v>
      </c>
      <c r="H2528" s="2" t="str">
        <f t="shared" si="43"/>
        <v>April</v>
      </c>
    </row>
    <row r="2529" spans="1:8" ht="29.25" thickBot="1" x14ac:dyDescent="0.3">
      <c r="A2529" s="3" t="s">
        <v>321</v>
      </c>
      <c r="B2529" s="3" t="s">
        <v>159</v>
      </c>
      <c r="C2529" s="3">
        <v>1007</v>
      </c>
      <c r="D2529" s="3" t="s">
        <v>215</v>
      </c>
      <c r="E2529" s="3">
        <v>110</v>
      </c>
      <c r="F2529" s="4">
        <v>484</v>
      </c>
      <c r="G2529" s="4">
        <v>46.16</v>
      </c>
      <c r="H2529" s="2" t="str">
        <f t="shared" si="43"/>
        <v>April</v>
      </c>
    </row>
    <row r="2530" spans="1:8" ht="29.25" thickBot="1" x14ac:dyDescent="0.3">
      <c r="A2530" s="3" t="s">
        <v>321</v>
      </c>
      <c r="B2530" s="3" t="s">
        <v>159</v>
      </c>
      <c r="C2530" s="3">
        <v>1006</v>
      </c>
      <c r="D2530" s="3" t="s">
        <v>216</v>
      </c>
      <c r="E2530" s="3">
        <v>86</v>
      </c>
      <c r="F2530" s="4">
        <v>331.1</v>
      </c>
      <c r="G2530" s="4">
        <v>31.76</v>
      </c>
      <c r="H2530" s="2" t="str">
        <f t="shared" si="43"/>
        <v>April</v>
      </c>
    </row>
    <row r="2531" spans="1:8" ht="29.25" thickBot="1" x14ac:dyDescent="0.3">
      <c r="A2531" s="3" t="s">
        <v>321</v>
      </c>
      <c r="B2531" s="3" t="s">
        <v>217</v>
      </c>
      <c r="C2531" s="3">
        <v>10</v>
      </c>
      <c r="D2531" s="3" t="s">
        <v>218</v>
      </c>
      <c r="E2531" s="3">
        <v>53</v>
      </c>
      <c r="F2531" s="4">
        <v>68.37</v>
      </c>
      <c r="G2531" s="4">
        <v>0</v>
      </c>
      <c r="H2531" s="2" t="str">
        <f t="shared" si="43"/>
        <v>April</v>
      </c>
    </row>
    <row r="2532" spans="1:8" ht="29.25" thickBot="1" x14ac:dyDescent="0.3">
      <c r="A2532" s="3" t="s">
        <v>321</v>
      </c>
      <c r="B2532" s="3" t="s">
        <v>660</v>
      </c>
      <c r="C2532" s="3">
        <v>103501</v>
      </c>
      <c r="D2532" s="3" t="s">
        <v>291</v>
      </c>
      <c r="E2532" s="3">
        <v>104</v>
      </c>
      <c r="F2532" s="4">
        <v>260</v>
      </c>
      <c r="G2532" s="4">
        <v>24.9</v>
      </c>
      <c r="H2532" s="2" t="str">
        <f t="shared" si="43"/>
        <v>April</v>
      </c>
    </row>
    <row r="2533" spans="1:8" ht="29.25" thickBot="1" x14ac:dyDescent="0.3">
      <c r="A2533" s="3" t="s">
        <v>321</v>
      </c>
      <c r="B2533" s="3" t="s">
        <v>660</v>
      </c>
      <c r="C2533" s="3">
        <v>103500</v>
      </c>
      <c r="D2533" s="3" t="s">
        <v>219</v>
      </c>
      <c r="E2533" s="3">
        <v>102</v>
      </c>
      <c r="F2533" s="4">
        <v>255</v>
      </c>
      <c r="G2533" s="4">
        <v>24.39</v>
      </c>
      <c r="H2533" s="2" t="str">
        <f t="shared" si="43"/>
        <v>April</v>
      </c>
    </row>
    <row r="2534" spans="1:8" ht="29.25" thickBot="1" x14ac:dyDescent="0.3">
      <c r="A2534" s="3" t="s">
        <v>321</v>
      </c>
      <c r="B2534" s="3" t="s">
        <v>660</v>
      </c>
      <c r="C2534" s="3">
        <v>1903</v>
      </c>
      <c r="D2534" s="3" t="s">
        <v>222</v>
      </c>
      <c r="E2534" s="3">
        <v>117</v>
      </c>
      <c r="F2534" s="4">
        <v>351</v>
      </c>
      <c r="G2534" s="4">
        <v>33.76</v>
      </c>
      <c r="H2534" s="2" t="str">
        <f t="shared" si="43"/>
        <v>April</v>
      </c>
    </row>
    <row r="2535" spans="1:8" ht="29.25" thickBot="1" x14ac:dyDescent="0.3">
      <c r="A2535" s="3" t="s">
        <v>321</v>
      </c>
      <c r="B2535" s="3" t="s">
        <v>660</v>
      </c>
      <c r="C2535" s="3">
        <v>1143</v>
      </c>
      <c r="D2535" s="3" t="s">
        <v>225</v>
      </c>
      <c r="E2535" s="3">
        <v>857</v>
      </c>
      <c r="F2535" s="4">
        <v>6418.93</v>
      </c>
      <c r="G2535" s="4">
        <v>608.74</v>
      </c>
      <c r="H2535" s="2" t="str">
        <f t="shared" si="43"/>
        <v>April</v>
      </c>
    </row>
    <row r="2536" spans="1:8" ht="29.25" thickBot="1" x14ac:dyDescent="0.3">
      <c r="A2536" s="3" t="s">
        <v>321</v>
      </c>
      <c r="B2536" s="3" t="s">
        <v>650</v>
      </c>
      <c r="C2536" s="3">
        <v>1573</v>
      </c>
      <c r="D2536" s="3" t="s">
        <v>532</v>
      </c>
      <c r="E2536" s="3">
        <v>11</v>
      </c>
      <c r="F2536" s="4">
        <v>82.5</v>
      </c>
      <c r="G2536" s="4">
        <v>0</v>
      </c>
      <c r="H2536" s="2" t="str">
        <f t="shared" si="43"/>
        <v>April</v>
      </c>
    </row>
    <row r="2537" spans="1:8" ht="29.25" thickBot="1" x14ac:dyDescent="0.3">
      <c r="A2537" s="3" t="s">
        <v>321</v>
      </c>
      <c r="B2537" s="3" t="s">
        <v>650</v>
      </c>
      <c r="C2537" s="3">
        <v>1547</v>
      </c>
      <c r="D2537" s="3" t="s">
        <v>227</v>
      </c>
      <c r="E2537" s="3">
        <v>116</v>
      </c>
      <c r="F2537" s="4">
        <v>899</v>
      </c>
      <c r="G2537" s="4">
        <v>0</v>
      </c>
      <c r="H2537" s="2" t="str">
        <f t="shared" si="43"/>
        <v>April</v>
      </c>
    </row>
    <row r="2538" spans="1:8" ht="29.25" thickBot="1" x14ac:dyDescent="0.3">
      <c r="A2538" s="3" t="s">
        <v>321</v>
      </c>
      <c r="B2538" s="3" t="s">
        <v>650</v>
      </c>
      <c r="C2538" s="3">
        <v>1569</v>
      </c>
      <c r="D2538" s="3" t="s">
        <v>533</v>
      </c>
      <c r="E2538" s="3">
        <v>69</v>
      </c>
      <c r="F2538" s="4">
        <v>414</v>
      </c>
      <c r="G2538" s="4">
        <v>0</v>
      </c>
      <c r="H2538" s="2" t="str">
        <f t="shared" si="43"/>
        <v>April</v>
      </c>
    </row>
    <row r="2539" spans="1:8" ht="29.25" thickBot="1" x14ac:dyDescent="0.3">
      <c r="A2539" s="3" t="s">
        <v>321</v>
      </c>
      <c r="B2539" s="3" t="s">
        <v>650</v>
      </c>
      <c r="C2539" s="3">
        <v>1567</v>
      </c>
      <c r="D2539" s="3" t="s">
        <v>292</v>
      </c>
      <c r="E2539" s="3">
        <v>81</v>
      </c>
      <c r="F2539" s="4">
        <v>445.5</v>
      </c>
      <c r="G2539" s="4">
        <v>0</v>
      </c>
      <c r="H2539" s="2" t="str">
        <f t="shared" si="43"/>
        <v>April</v>
      </c>
    </row>
    <row r="2540" spans="1:8" ht="29.25" thickBot="1" x14ac:dyDescent="0.3">
      <c r="A2540" s="3" t="s">
        <v>321</v>
      </c>
      <c r="B2540" s="3" t="s">
        <v>650</v>
      </c>
      <c r="C2540" s="3">
        <v>1550</v>
      </c>
      <c r="D2540" s="3" t="s">
        <v>272</v>
      </c>
      <c r="E2540" s="3">
        <v>2</v>
      </c>
      <c r="F2540" s="4">
        <v>9.1</v>
      </c>
      <c r="G2540" s="4">
        <v>0</v>
      </c>
      <c r="H2540" s="2" t="str">
        <f t="shared" si="43"/>
        <v>April</v>
      </c>
    </row>
    <row r="2541" spans="1:8" ht="29.25" thickBot="1" x14ac:dyDescent="0.3">
      <c r="A2541" s="3" t="s">
        <v>321</v>
      </c>
      <c r="B2541" s="3" t="s">
        <v>650</v>
      </c>
      <c r="C2541" s="3">
        <v>1551</v>
      </c>
      <c r="D2541" s="3" t="s">
        <v>228</v>
      </c>
      <c r="E2541" s="3">
        <v>107</v>
      </c>
      <c r="F2541" s="4">
        <v>829.25</v>
      </c>
      <c r="G2541" s="4">
        <v>0</v>
      </c>
      <c r="H2541" s="2" t="str">
        <f t="shared" si="43"/>
        <v>April</v>
      </c>
    </row>
    <row r="2542" spans="1:8" ht="29.25" thickBot="1" x14ac:dyDescent="0.3">
      <c r="A2542" s="3" t="s">
        <v>321</v>
      </c>
      <c r="B2542" s="3" t="s">
        <v>650</v>
      </c>
      <c r="C2542" s="3">
        <v>1556</v>
      </c>
      <c r="D2542" s="3" t="s">
        <v>230</v>
      </c>
      <c r="E2542" s="3">
        <v>71</v>
      </c>
      <c r="F2542" s="4">
        <v>390.5</v>
      </c>
      <c r="G2542" s="4">
        <v>0</v>
      </c>
      <c r="H2542" s="2" t="str">
        <f t="shared" si="43"/>
        <v>April</v>
      </c>
    </row>
    <row r="2543" spans="1:8" ht="29.25" thickBot="1" x14ac:dyDescent="0.3">
      <c r="A2543" s="3" t="s">
        <v>321</v>
      </c>
      <c r="B2543" s="3" t="s">
        <v>650</v>
      </c>
      <c r="C2543" s="3">
        <v>1557</v>
      </c>
      <c r="D2543" s="3" t="s">
        <v>231</v>
      </c>
      <c r="E2543" s="3">
        <v>65</v>
      </c>
      <c r="F2543" s="4">
        <v>438.75</v>
      </c>
      <c r="G2543" s="4">
        <v>0</v>
      </c>
      <c r="H2543" s="2" t="str">
        <f t="shared" si="43"/>
        <v>April</v>
      </c>
    </row>
    <row r="2544" spans="1:8" ht="29.25" thickBot="1" x14ac:dyDescent="0.3">
      <c r="A2544" s="3" t="s">
        <v>321</v>
      </c>
      <c r="B2544" s="3" t="s">
        <v>650</v>
      </c>
      <c r="C2544" s="3">
        <v>1558</v>
      </c>
      <c r="D2544" s="3" t="s">
        <v>232</v>
      </c>
      <c r="E2544" s="3">
        <v>81</v>
      </c>
      <c r="F2544" s="4">
        <v>368.55</v>
      </c>
      <c r="G2544" s="4">
        <v>0</v>
      </c>
      <c r="H2544" s="2" t="str">
        <f t="shared" si="43"/>
        <v>April</v>
      </c>
    </row>
    <row r="2545" spans="1:8" ht="29.25" thickBot="1" x14ac:dyDescent="0.3">
      <c r="A2545" s="3" t="s">
        <v>321</v>
      </c>
      <c r="B2545" s="3" t="s">
        <v>650</v>
      </c>
      <c r="C2545" s="3">
        <v>103001</v>
      </c>
      <c r="D2545" s="3" t="s">
        <v>233</v>
      </c>
      <c r="E2545" s="3">
        <v>19</v>
      </c>
      <c r="F2545" s="4">
        <v>147.25</v>
      </c>
      <c r="G2545" s="4">
        <v>14.06</v>
      </c>
      <c r="H2545" s="2" t="str">
        <f t="shared" si="43"/>
        <v>April</v>
      </c>
    </row>
    <row r="2546" spans="1:8" ht="29.25" thickBot="1" x14ac:dyDescent="0.3">
      <c r="A2546" s="3" t="s">
        <v>321</v>
      </c>
      <c r="B2546" s="3" t="s">
        <v>650</v>
      </c>
      <c r="C2546" s="3">
        <v>1552</v>
      </c>
      <c r="D2546" s="3" t="s">
        <v>234</v>
      </c>
      <c r="E2546" s="3">
        <v>41</v>
      </c>
      <c r="F2546" s="4">
        <v>276.75</v>
      </c>
      <c r="G2546" s="4">
        <v>0</v>
      </c>
      <c r="H2546" s="2" t="str">
        <f t="shared" si="43"/>
        <v>April</v>
      </c>
    </row>
    <row r="2547" spans="1:8" ht="29.25" thickBot="1" x14ac:dyDescent="0.3">
      <c r="A2547" s="3" t="s">
        <v>321</v>
      </c>
      <c r="B2547" s="3" t="s">
        <v>650</v>
      </c>
      <c r="C2547" s="3">
        <v>1570</v>
      </c>
      <c r="D2547" s="3" t="s">
        <v>235</v>
      </c>
      <c r="E2547" s="3">
        <v>94</v>
      </c>
      <c r="F2547" s="4">
        <v>329</v>
      </c>
      <c r="G2547" s="4">
        <v>0</v>
      </c>
      <c r="H2547" s="2" t="str">
        <f t="shared" si="43"/>
        <v>April</v>
      </c>
    </row>
    <row r="2548" spans="1:8" ht="29.25" thickBot="1" x14ac:dyDescent="0.3">
      <c r="A2548" s="3" t="s">
        <v>321</v>
      </c>
      <c r="B2548" s="3" t="s">
        <v>650</v>
      </c>
      <c r="C2548" s="3">
        <v>1555</v>
      </c>
      <c r="D2548" s="3" t="s">
        <v>236</v>
      </c>
      <c r="E2548" s="3">
        <v>56</v>
      </c>
      <c r="F2548" s="4">
        <v>308</v>
      </c>
      <c r="G2548" s="4">
        <v>0</v>
      </c>
      <c r="H2548" s="2" t="str">
        <f t="shared" si="43"/>
        <v>April</v>
      </c>
    </row>
    <row r="2549" spans="1:8" ht="29.25" thickBot="1" x14ac:dyDescent="0.3">
      <c r="A2549" s="3" t="s">
        <v>321</v>
      </c>
      <c r="B2549" s="3" t="s">
        <v>650</v>
      </c>
      <c r="C2549" s="3">
        <v>1563</v>
      </c>
      <c r="D2549" s="3" t="s">
        <v>238</v>
      </c>
      <c r="E2549" s="3">
        <v>42</v>
      </c>
      <c r="F2549" s="4">
        <v>325.5</v>
      </c>
      <c r="G2549" s="4">
        <v>0</v>
      </c>
      <c r="H2549" s="2" t="str">
        <f t="shared" si="43"/>
        <v>April</v>
      </c>
    </row>
    <row r="2550" spans="1:8" ht="29.25" thickBot="1" x14ac:dyDescent="0.3">
      <c r="A2550" s="3" t="s">
        <v>321</v>
      </c>
      <c r="B2550" s="3" t="s">
        <v>650</v>
      </c>
      <c r="C2550" s="3">
        <v>1571</v>
      </c>
      <c r="D2550" s="3" t="s">
        <v>239</v>
      </c>
      <c r="E2550" s="3">
        <v>57</v>
      </c>
      <c r="F2550" s="4">
        <v>282.14999999999998</v>
      </c>
      <c r="G2550" s="4">
        <v>0</v>
      </c>
      <c r="H2550" s="2" t="str">
        <f t="shared" si="43"/>
        <v>April</v>
      </c>
    </row>
    <row r="2551" spans="1:8" ht="29.25" thickBot="1" x14ac:dyDescent="0.3">
      <c r="A2551" s="3" t="s">
        <v>321</v>
      </c>
      <c r="B2551" s="3" t="s">
        <v>650</v>
      </c>
      <c r="C2551" s="3">
        <v>1565</v>
      </c>
      <c r="D2551" s="3" t="s">
        <v>241</v>
      </c>
      <c r="E2551" s="3">
        <v>9</v>
      </c>
      <c r="F2551" s="4">
        <v>40.950000000000003</v>
      </c>
      <c r="G2551" s="4">
        <v>0</v>
      </c>
      <c r="H2551" s="2" t="str">
        <f t="shared" si="43"/>
        <v>April</v>
      </c>
    </row>
    <row r="2552" spans="1:8" ht="29.25" thickBot="1" x14ac:dyDescent="0.3">
      <c r="A2552" s="3" t="s">
        <v>321</v>
      </c>
      <c r="B2552" s="3" t="s">
        <v>650</v>
      </c>
      <c r="C2552" s="3">
        <v>1517</v>
      </c>
      <c r="D2552" s="3" t="s">
        <v>242</v>
      </c>
      <c r="E2552" s="3">
        <v>42</v>
      </c>
      <c r="F2552" s="4">
        <v>254.1</v>
      </c>
      <c r="G2552" s="4">
        <v>23.97</v>
      </c>
      <c r="H2552" s="2" t="str">
        <f t="shared" si="43"/>
        <v>April</v>
      </c>
    </row>
    <row r="2553" spans="1:8" ht="29.25" thickBot="1" x14ac:dyDescent="0.3">
      <c r="A2553" s="3" t="s">
        <v>321</v>
      </c>
      <c r="B2553" s="3" t="s">
        <v>650</v>
      </c>
      <c r="C2553" s="3">
        <v>1566</v>
      </c>
      <c r="D2553" s="3" t="s">
        <v>243</v>
      </c>
      <c r="E2553" s="3">
        <v>83</v>
      </c>
      <c r="F2553" s="4">
        <v>560.25</v>
      </c>
      <c r="G2553" s="4">
        <v>0</v>
      </c>
      <c r="H2553" s="2" t="str">
        <f t="shared" si="43"/>
        <v>April</v>
      </c>
    </row>
    <row r="2554" spans="1:8" ht="29.25" thickBot="1" x14ac:dyDescent="0.3">
      <c r="A2554" s="3" t="s">
        <v>321</v>
      </c>
      <c r="B2554" s="3" t="s">
        <v>244</v>
      </c>
      <c r="C2554" s="3">
        <v>1412</v>
      </c>
      <c r="D2554" s="3" t="s">
        <v>246</v>
      </c>
      <c r="E2554" s="3">
        <v>41</v>
      </c>
      <c r="F2554" s="4">
        <v>135.30000000000001</v>
      </c>
      <c r="G2554" s="4">
        <v>0</v>
      </c>
      <c r="H2554" s="2" t="str">
        <f t="shared" si="43"/>
        <v>April</v>
      </c>
    </row>
    <row r="2555" spans="1:8" ht="29.25" thickBot="1" x14ac:dyDescent="0.3">
      <c r="A2555" s="3" t="s">
        <v>321</v>
      </c>
      <c r="B2555" s="3" t="s">
        <v>244</v>
      </c>
      <c r="C2555" s="3">
        <v>1428</v>
      </c>
      <c r="D2555" s="3" t="s">
        <v>247</v>
      </c>
      <c r="E2555" s="3">
        <v>158</v>
      </c>
      <c r="F2555" s="4">
        <v>790</v>
      </c>
      <c r="G2555" s="4">
        <v>0</v>
      </c>
      <c r="H2555" s="2" t="str">
        <f t="shared" si="43"/>
        <v>April</v>
      </c>
    </row>
    <row r="2556" spans="1:8" ht="29.25" thickBot="1" x14ac:dyDescent="0.3">
      <c r="A2556" s="3" t="s">
        <v>321</v>
      </c>
      <c r="B2556" s="3" t="s">
        <v>244</v>
      </c>
      <c r="C2556" s="3">
        <v>1451</v>
      </c>
      <c r="D2556" s="3" t="s">
        <v>248</v>
      </c>
      <c r="E2556" s="3">
        <v>75</v>
      </c>
      <c r="F2556" s="4">
        <v>326.25</v>
      </c>
      <c r="G2556" s="4">
        <v>0</v>
      </c>
      <c r="H2556" s="2" t="str">
        <f t="shared" si="43"/>
        <v>April</v>
      </c>
    </row>
    <row r="2557" spans="1:8" ht="29.25" thickBot="1" x14ac:dyDescent="0.3">
      <c r="A2557" s="3" t="s">
        <v>321</v>
      </c>
      <c r="B2557" s="3" t="s">
        <v>244</v>
      </c>
      <c r="C2557" s="3">
        <v>1450</v>
      </c>
      <c r="D2557" s="3" t="s">
        <v>249</v>
      </c>
      <c r="E2557" s="3">
        <v>152</v>
      </c>
      <c r="F2557" s="4">
        <v>758.48</v>
      </c>
      <c r="G2557" s="4">
        <v>71.56</v>
      </c>
      <c r="H2557" s="2" t="str">
        <f t="shared" si="43"/>
        <v>April</v>
      </c>
    </row>
    <row r="2558" spans="1:8" ht="29.25" thickBot="1" x14ac:dyDescent="0.3">
      <c r="A2558" s="3" t="s">
        <v>321</v>
      </c>
      <c r="B2558" s="3" t="s">
        <v>244</v>
      </c>
      <c r="C2558" s="3">
        <v>1333</v>
      </c>
      <c r="D2558" s="3" t="s">
        <v>250</v>
      </c>
      <c r="E2558" s="3">
        <v>118</v>
      </c>
      <c r="F2558" s="4">
        <v>442.5</v>
      </c>
      <c r="G2558" s="4">
        <v>42.41</v>
      </c>
      <c r="H2558" s="2" t="str">
        <f t="shared" si="43"/>
        <v>April</v>
      </c>
    </row>
    <row r="2559" spans="1:8" ht="29.25" thickBot="1" x14ac:dyDescent="0.3">
      <c r="A2559" s="3" t="s">
        <v>321</v>
      </c>
      <c r="B2559" s="3" t="s">
        <v>653</v>
      </c>
      <c r="C2559" s="3">
        <v>1701</v>
      </c>
      <c r="D2559" s="3" t="s">
        <v>7</v>
      </c>
      <c r="E2559" s="3">
        <v>404</v>
      </c>
      <c r="F2559" s="4">
        <v>606</v>
      </c>
      <c r="G2559" s="4">
        <v>56.8</v>
      </c>
      <c r="H2559" t="str">
        <f>"May"</f>
        <v>May</v>
      </c>
    </row>
    <row r="2560" spans="1:8" ht="29.25" thickBot="1" x14ac:dyDescent="0.3">
      <c r="A2560" s="3" t="s">
        <v>321</v>
      </c>
      <c r="B2560" s="3" t="s">
        <v>653</v>
      </c>
      <c r="C2560" s="3">
        <v>659100</v>
      </c>
      <c r="D2560" s="3" t="s">
        <v>9</v>
      </c>
      <c r="E2560" s="3">
        <v>37</v>
      </c>
      <c r="F2560" s="4">
        <v>88.8</v>
      </c>
      <c r="G2560" s="4">
        <v>8.49</v>
      </c>
      <c r="H2560" s="2" t="str">
        <f t="shared" ref="H2560:H2623" si="44">"May"</f>
        <v>May</v>
      </c>
    </row>
    <row r="2561" spans="1:8" ht="29.25" thickBot="1" x14ac:dyDescent="0.3">
      <c r="A2561" s="3" t="s">
        <v>321</v>
      </c>
      <c r="B2561" s="3" t="s">
        <v>653</v>
      </c>
      <c r="C2561" s="3">
        <v>659105</v>
      </c>
      <c r="D2561" s="3" t="s">
        <v>10</v>
      </c>
      <c r="E2561" s="3">
        <v>112</v>
      </c>
      <c r="F2561" s="4">
        <v>156.80000000000001</v>
      </c>
      <c r="G2561" s="4">
        <v>14.72</v>
      </c>
      <c r="H2561" s="2" t="str">
        <f t="shared" si="44"/>
        <v>May</v>
      </c>
    </row>
    <row r="2562" spans="1:8" ht="29.25" thickBot="1" x14ac:dyDescent="0.3">
      <c r="A2562" s="3" t="s">
        <v>321</v>
      </c>
      <c r="B2562" s="3" t="s">
        <v>653</v>
      </c>
      <c r="C2562" s="3">
        <v>659102</v>
      </c>
      <c r="D2562" s="3" t="s">
        <v>11</v>
      </c>
      <c r="E2562" s="3">
        <v>72</v>
      </c>
      <c r="F2562" s="4">
        <v>162</v>
      </c>
      <c r="G2562" s="4">
        <v>15.3</v>
      </c>
      <c r="H2562" s="2" t="str">
        <f t="shared" si="44"/>
        <v>May</v>
      </c>
    </row>
    <row r="2563" spans="1:8" ht="29.25" thickBot="1" x14ac:dyDescent="0.3">
      <c r="A2563" s="3" t="s">
        <v>321</v>
      </c>
      <c r="B2563" s="3" t="s">
        <v>653</v>
      </c>
      <c r="C2563" s="3">
        <v>659103</v>
      </c>
      <c r="D2563" s="3" t="s">
        <v>12</v>
      </c>
      <c r="E2563" s="3">
        <v>44</v>
      </c>
      <c r="F2563" s="4">
        <v>99</v>
      </c>
      <c r="G2563" s="4">
        <v>9.2799999999999994</v>
      </c>
      <c r="H2563" s="2" t="str">
        <f t="shared" si="44"/>
        <v>May</v>
      </c>
    </row>
    <row r="2564" spans="1:8" ht="29.25" thickBot="1" x14ac:dyDescent="0.3">
      <c r="A2564" s="3" t="s">
        <v>321</v>
      </c>
      <c r="B2564" s="3" t="s">
        <v>653</v>
      </c>
      <c r="C2564" s="3">
        <v>659104</v>
      </c>
      <c r="D2564" s="3" t="s">
        <v>13</v>
      </c>
      <c r="E2564" s="3">
        <v>13</v>
      </c>
      <c r="F2564" s="4">
        <v>29.25</v>
      </c>
      <c r="G2564" s="4">
        <v>2.78</v>
      </c>
      <c r="H2564" s="2" t="str">
        <f t="shared" si="44"/>
        <v>May</v>
      </c>
    </row>
    <row r="2565" spans="1:8" ht="29.25" thickBot="1" x14ac:dyDescent="0.3">
      <c r="A2565" s="3" t="s">
        <v>321</v>
      </c>
      <c r="B2565" s="3" t="s">
        <v>653</v>
      </c>
      <c r="C2565" s="3">
        <v>659101</v>
      </c>
      <c r="D2565" s="3" t="s">
        <v>14</v>
      </c>
      <c r="E2565" s="3">
        <v>30</v>
      </c>
      <c r="F2565" s="4">
        <v>52.5</v>
      </c>
      <c r="G2565" s="4">
        <v>5.04</v>
      </c>
      <c r="H2565" s="2" t="str">
        <f t="shared" si="44"/>
        <v>May</v>
      </c>
    </row>
    <row r="2566" spans="1:8" ht="29.25" thickBot="1" x14ac:dyDescent="0.3">
      <c r="A2566" s="3" t="s">
        <v>321</v>
      </c>
      <c r="B2566" s="3" t="s">
        <v>653</v>
      </c>
      <c r="C2566" s="3">
        <v>2127</v>
      </c>
      <c r="D2566" s="3" t="s">
        <v>15</v>
      </c>
      <c r="E2566" s="3">
        <v>215</v>
      </c>
      <c r="F2566" s="4">
        <v>255.85</v>
      </c>
      <c r="G2566" s="4">
        <v>24.01</v>
      </c>
      <c r="H2566" s="2" t="str">
        <f t="shared" si="44"/>
        <v>May</v>
      </c>
    </row>
    <row r="2567" spans="1:8" ht="29.25" thickBot="1" x14ac:dyDescent="0.3">
      <c r="A2567" s="3" t="s">
        <v>321</v>
      </c>
      <c r="B2567" s="3" t="s">
        <v>653</v>
      </c>
      <c r="C2567" s="3">
        <v>659013</v>
      </c>
      <c r="D2567" s="3" t="s">
        <v>17</v>
      </c>
      <c r="E2567" s="3">
        <v>42</v>
      </c>
      <c r="F2567" s="4">
        <v>175.98</v>
      </c>
      <c r="G2567" s="4">
        <v>16.79</v>
      </c>
      <c r="H2567" s="2" t="str">
        <f t="shared" si="44"/>
        <v>May</v>
      </c>
    </row>
    <row r="2568" spans="1:8" ht="29.25" thickBot="1" x14ac:dyDescent="0.3">
      <c r="A2568" s="3" t="s">
        <v>321</v>
      </c>
      <c r="B2568" s="3" t="s">
        <v>653</v>
      </c>
      <c r="C2568" s="3">
        <v>659004</v>
      </c>
      <c r="D2568" s="3" t="s">
        <v>18</v>
      </c>
      <c r="E2568" s="3">
        <v>39</v>
      </c>
      <c r="F2568" s="4">
        <v>116.61</v>
      </c>
      <c r="G2568" s="4">
        <v>10.93</v>
      </c>
      <c r="H2568" s="2" t="str">
        <f t="shared" si="44"/>
        <v>May</v>
      </c>
    </row>
    <row r="2569" spans="1:8" ht="29.25" thickBot="1" x14ac:dyDescent="0.3">
      <c r="A2569" s="3" t="s">
        <v>321</v>
      </c>
      <c r="B2569" s="3" t="s">
        <v>653</v>
      </c>
      <c r="C2569" s="3">
        <v>659006</v>
      </c>
      <c r="D2569" s="3" t="s">
        <v>19</v>
      </c>
      <c r="E2569" s="3">
        <v>22</v>
      </c>
      <c r="F2569" s="4">
        <v>65.78</v>
      </c>
      <c r="G2569" s="4">
        <v>6.18</v>
      </c>
      <c r="H2569" s="2" t="str">
        <f t="shared" si="44"/>
        <v>May</v>
      </c>
    </row>
    <row r="2570" spans="1:8" ht="29.25" thickBot="1" x14ac:dyDescent="0.3">
      <c r="A2570" s="3" t="s">
        <v>321</v>
      </c>
      <c r="B2570" s="3" t="s">
        <v>653</v>
      </c>
      <c r="C2570" s="3">
        <v>659018</v>
      </c>
      <c r="D2570" s="3" t="s">
        <v>20</v>
      </c>
      <c r="E2570" s="3">
        <v>55</v>
      </c>
      <c r="F2570" s="4">
        <v>230.45</v>
      </c>
      <c r="G2570" s="4">
        <v>21.98</v>
      </c>
      <c r="H2570" s="2" t="str">
        <f t="shared" si="44"/>
        <v>May</v>
      </c>
    </row>
    <row r="2571" spans="1:8" ht="29.25" thickBot="1" x14ac:dyDescent="0.3">
      <c r="A2571" s="3" t="s">
        <v>321</v>
      </c>
      <c r="B2571" s="3" t="s">
        <v>653</v>
      </c>
      <c r="C2571" s="3">
        <v>659010</v>
      </c>
      <c r="D2571" s="3" t="s">
        <v>21</v>
      </c>
      <c r="E2571" s="3">
        <v>41</v>
      </c>
      <c r="F2571" s="4">
        <v>122.59</v>
      </c>
      <c r="G2571" s="4">
        <v>11.54</v>
      </c>
      <c r="H2571" s="2" t="str">
        <f t="shared" si="44"/>
        <v>May</v>
      </c>
    </row>
    <row r="2572" spans="1:8" ht="29.25" thickBot="1" x14ac:dyDescent="0.3">
      <c r="A2572" s="3" t="s">
        <v>321</v>
      </c>
      <c r="B2572" s="3" t="s">
        <v>653</v>
      </c>
      <c r="C2572" s="3">
        <v>659021</v>
      </c>
      <c r="D2572" s="3" t="s">
        <v>266</v>
      </c>
      <c r="E2572" s="3">
        <v>26</v>
      </c>
      <c r="F2572" s="4">
        <v>129.74</v>
      </c>
      <c r="G2572" s="4">
        <v>12.25</v>
      </c>
      <c r="H2572" s="2" t="str">
        <f t="shared" si="44"/>
        <v>May</v>
      </c>
    </row>
    <row r="2573" spans="1:8" ht="29.25" thickBot="1" x14ac:dyDescent="0.3">
      <c r="A2573" s="3" t="s">
        <v>321</v>
      </c>
      <c r="B2573" s="3" t="s">
        <v>653</v>
      </c>
      <c r="C2573" s="3">
        <v>659008</v>
      </c>
      <c r="D2573" s="3" t="s">
        <v>22</v>
      </c>
      <c r="E2573" s="3">
        <v>64</v>
      </c>
      <c r="F2573" s="4">
        <v>255.36</v>
      </c>
      <c r="G2573" s="4">
        <v>24.31</v>
      </c>
      <c r="H2573" s="2" t="str">
        <f t="shared" si="44"/>
        <v>May</v>
      </c>
    </row>
    <row r="2574" spans="1:8" ht="29.25" thickBot="1" x14ac:dyDescent="0.3">
      <c r="A2574" s="3" t="s">
        <v>321</v>
      </c>
      <c r="B2574" s="3" t="s">
        <v>653</v>
      </c>
      <c r="C2574" s="3">
        <v>659003</v>
      </c>
      <c r="D2574" s="3" t="s">
        <v>23</v>
      </c>
      <c r="E2574" s="3">
        <v>36</v>
      </c>
      <c r="F2574" s="4">
        <v>107.64</v>
      </c>
      <c r="G2574" s="4">
        <v>10.09</v>
      </c>
      <c r="H2574" s="2" t="str">
        <f t="shared" si="44"/>
        <v>May</v>
      </c>
    </row>
    <row r="2575" spans="1:8" ht="29.25" thickBot="1" x14ac:dyDescent="0.3">
      <c r="A2575" s="3" t="s">
        <v>321</v>
      </c>
      <c r="B2575" s="3" t="s">
        <v>653</v>
      </c>
      <c r="C2575" s="3">
        <v>1712</v>
      </c>
      <c r="D2575" s="3" t="s">
        <v>24</v>
      </c>
      <c r="E2575" s="3">
        <v>281</v>
      </c>
      <c r="F2575" s="4">
        <v>477.7</v>
      </c>
      <c r="G2575" s="4">
        <v>45.09</v>
      </c>
      <c r="H2575" s="2" t="str">
        <f t="shared" si="44"/>
        <v>May</v>
      </c>
    </row>
    <row r="2576" spans="1:8" ht="29.25" thickBot="1" x14ac:dyDescent="0.3">
      <c r="A2576" s="3" t="s">
        <v>321</v>
      </c>
      <c r="B2576" s="3" t="s">
        <v>654</v>
      </c>
      <c r="C2576" s="3">
        <v>605</v>
      </c>
      <c r="D2576" s="3" t="s">
        <v>25</v>
      </c>
      <c r="E2576" s="3">
        <v>53</v>
      </c>
      <c r="F2576" s="4">
        <v>172.25</v>
      </c>
      <c r="G2576" s="4">
        <v>16.399999999999999</v>
      </c>
      <c r="H2576" s="2" t="str">
        <f t="shared" si="44"/>
        <v>May</v>
      </c>
    </row>
    <row r="2577" spans="1:8" ht="29.25" thickBot="1" x14ac:dyDescent="0.3">
      <c r="A2577" s="3" t="s">
        <v>321</v>
      </c>
      <c r="B2577" s="3" t="s">
        <v>654</v>
      </c>
      <c r="C2577" s="3">
        <v>904</v>
      </c>
      <c r="D2577" s="3" t="s">
        <v>26</v>
      </c>
      <c r="E2577" s="3">
        <v>69</v>
      </c>
      <c r="F2577" s="4">
        <v>110.4</v>
      </c>
      <c r="G2577" s="4">
        <v>10.38</v>
      </c>
      <c r="H2577" s="2" t="str">
        <f t="shared" si="44"/>
        <v>May</v>
      </c>
    </row>
    <row r="2578" spans="1:8" ht="29.25" thickBot="1" x14ac:dyDescent="0.3">
      <c r="A2578" s="3" t="s">
        <v>321</v>
      </c>
      <c r="B2578" s="3" t="s">
        <v>654</v>
      </c>
      <c r="C2578" s="3">
        <v>9033</v>
      </c>
      <c r="D2578" s="3" t="s">
        <v>652</v>
      </c>
      <c r="E2578" s="3">
        <v>380</v>
      </c>
      <c r="F2578" s="4">
        <v>1520</v>
      </c>
      <c r="G2578" s="4">
        <v>144.4</v>
      </c>
      <c r="H2578" s="2" t="str">
        <f t="shared" si="44"/>
        <v>May</v>
      </c>
    </row>
    <row r="2579" spans="1:8" ht="29.25" thickBot="1" x14ac:dyDescent="0.3">
      <c r="A2579" s="3" t="s">
        <v>321</v>
      </c>
      <c r="B2579" s="3" t="s">
        <v>654</v>
      </c>
      <c r="C2579" s="3">
        <v>46959</v>
      </c>
      <c r="D2579" s="3" t="s">
        <v>27</v>
      </c>
      <c r="E2579" s="3">
        <v>112</v>
      </c>
      <c r="F2579" s="4">
        <v>179.2</v>
      </c>
      <c r="G2579" s="4">
        <v>16.829999999999998</v>
      </c>
      <c r="H2579" s="2" t="str">
        <f t="shared" si="44"/>
        <v>May</v>
      </c>
    </row>
    <row r="2580" spans="1:8" ht="29.25" thickBot="1" x14ac:dyDescent="0.3">
      <c r="A2580" s="3" t="s">
        <v>321</v>
      </c>
      <c r="B2580" s="3" t="s">
        <v>654</v>
      </c>
      <c r="C2580" s="3">
        <v>909</v>
      </c>
      <c r="D2580" s="3" t="s">
        <v>28</v>
      </c>
      <c r="E2580" s="3">
        <v>80</v>
      </c>
      <c r="F2580" s="4">
        <v>128</v>
      </c>
      <c r="G2580" s="4">
        <v>12.03</v>
      </c>
      <c r="H2580" s="2" t="str">
        <f t="shared" si="44"/>
        <v>May</v>
      </c>
    </row>
    <row r="2581" spans="1:8" ht="29.25" thickBot="1" x14ac:dyDescent="0.3">
      <c r="A2581" s="3" t="s">
        <v>321</v>
      </c>
      <c r="B2581" s="3" t="s">
        <v>654</v>
      </c>
      <c r="C2581" s="3">
        <v>4565</v>
      </c>
      <c r="D2581" s="3" t="s">
        <v>269</v>
      </c>
      <c r="E2581" s="3">
        <v>3</v>
      </c>
      <c r="F2581" s="4">
        <v>3</v>
      </c>
      <c r="G2581" s="4">
        <v>0.3</v>
      </c>
      <c r="H2581" s="2" t="str">
        <f t="shared" si="44"/>
        <v>May</v>
      </c>
    </row>
    <row r="2582" spans="1:8" ht="29.25" thickBot="1" x14ac:dyDescent="0.3">
      <c r="A2582" s="3" t="s">
        <v>321</v>
      </c>
      <c r="B2582" s="3" t="s">
        <v>654</v>
      </c>
      <c r="C2582" s="3">
        <v>911</v>
      </c>
      <c r="D2582" s="3" t="s">
        <v>29</v>
      </c>
      <c r="E2582" s="3">
        <v>190</v>
      </c>
      <c r="F2582" s="4">
        <v>304</v>
      </c>
      <c r="G2582" s="4">
        <v>28.54</v>
      </c>
      <c r="H2582" s="2" t="str">
        <f t="shared" si="44"/>
        <v>May</v>
      </c>
    </row>
    <row r="2583" spans="1:8" ht="29.25" thickBot="1" x14ac:dyDescent="0.3">
      <c r="A2583" s="3" t="s">
        <v>321</v>
      </c>
      <c r="B2583" s="3" t="s">
        <v>654</v>
      </c>
      <c r="C2583" s="3">
        <v>6789</v>
      </c>
      <c r="D2583" s="3" t="s">
        <v>30</v>
      </c>
      <c r="E2583" s="3">
        <v>95</v>
      </c>
      <c r="F2583" s="4">
        <v>152</v>
      </c>
      <c r="G2583" s="4">
        <v>14.26</v>
      </c>
      <c r="H2583" s="2" t="str">
        <f t="shared" si="44"/>
        <v>May</v>
      </c>
    </row>
    <row r="2584" spans="1:8" ht="29.25" thickBot="1" x14ac:dyDescent="0.3">
      <c r="A2584" s="3" t="s">
        <v>321</v>
      </c>
      <c r="B2584" s="3" t="s">
        <v>654</v>
      </c>
      <c r="C2584" s="3">
        <v>4987</v>
      </c>
      <c r="D2584" s="3" t="s">
        <v>31</v>
      </c>
      <c r="E2584" s="3">
        <v>123</v>
      </c>
      <c r="F2584" s="4">
        <v>196.8</v>
      </c>
      <c r="G2584" s="4">
        <v>18.47</v>
      </c>
      <c r="H2584" s="2" t="str">
        <f t="shared" si="44"/>
        <v>May</v>
      </c>
    </row>
    <row r="2585" spans="1:8" ht="29.25" thickBot="1" x14ac:dyDescent="0.3">
      <c r="A2585" s="3" t="s">
        <v>321</v>
      </c>
      <c r="B2585" s="3" t="s">
        <v>654</v>
      </c>
      <c r="C2585" s="3">
        <v>898</v>
      </c>
      <c r="D2585" s="3" t="s">
        <v>32</v>
      </c>
      <c r="E2585" s="3">
        <v>21</v>
      </c>
      <c r="F2585" s="4">
        <v>7.35</v>
      </c>
      <c r="G2585" s="4">
        <v>0</v>
      </c>
      <c r="H2585" s="2" t="str">
        <f t="shared" si="44"/>
        <v>May</v>
      </c>
    </row>
    <row r="2586" spans="1:8" ht="29.25" thickBot="1" x14ac:dyDescent="0.3">
      <c r="A2586" s="3" t="s">
        <v>321</v>
      </c>
      <c r="B2586" s="3" t="s">
        <v>654</v>
      </c>
      <c r="C2586" s="3">
        <v>770</v>
      </c>
      <c r="D2586" s="3" t="s">
        <v>33</v>
      </c>
      <c r="E2586" s="3">
        <v>28</v>
      </c>
      <c r="F2586" s="4">
        <v>21</v>
      </c>
      <c r="G2586" s="4">
        <v>1.98</v>
      </c>
      <c r="H2586" s="2" t="str">
        <f t="shared" si="44"/>
        <v>May</v>
      </c>
    </row>
    <row r="2587" spans="1:8" ht="29.25" thickBot="1" x14ac:dyDescent="0.3">
      <c r="A2587" s="3" t="s">
        <v>321</v>
      </c>
      <c r="B2587" s="3" t="s">
        <v>654</v>
      </c>
      <c r="C2587" s="3">
        <v>953</v>
      </c>
      <c r="D2587" s="3" t="s">
        <v>34</v>
      </c>
      <c r="E2587" s="3">
        <v>86</v>
      </c>
      <c r="F2587" s="4">
        <v>137.6</v>
      </c>
      <c r="G2587" s="4">
        <v>12.92</v>
      </c>
      <c r="H2587" s="2" t="str">
        <f t="shared" si="44"/>
        <v>May</v>
      </c>
    </row>
    <row r="2588" spans="1:8" ht="29.25" thickBot="1" x14ac:dyDescent="0.3">
      <c r="A2588" s="3" t="s">
        <v>321</v>
      </c>
      <c r="B2588" s="3" t="s">
        <v>654</v>
      </c>
      <c r="C2588" s="3">
        <v>5701</v>
      </c>
      <c r="D2588" s="3" t="s">
        <v>270</v>
      </c>
      <c r="E2588" s="3">
        <v>86</v>
      </c>
      <c r="F2588" s="4">
        <v>154.80000000000001</v>
      </c>
      <c r="G2588" s="4">
        <v>14.62</v>
      </c>
      <c r="H2588" s="2" t="str">
        <f t="shared" si="44"/>
        <v>May</v>
      </c>
    </row>
    <row r="2589" spans="1:8" ht="29.25" thickBot="1" x14ac:dyDescent="0.3">
      <c r="A2589" s="3" t="s">
        <v>321</v>
      </c>
      <c r="B2589" s="3" t="s">
        <v>654</v>
      </c>
      <c r="C2589" s="3">
        <v>914</v>
      </c>
      <c r="D2589" s="3" t="s">
        <v>35</v>
      </c>
      <c r="E2589" s="3">
        <v>81</v>
      </c>
      <c r="F2589" s="4">
        <v>222.75</v>
      </c>
      <c r="G2589" s="4">
        <v>21.07</v>
      </c>
      <c r="H2589" s="2" t="str">
        <f t="shared" si="44"/>
        <v>May</v>
      </c>
    </row>
    <row r="2590" spans="1:8" ht="29.25" thickBot="1" x14ac:dyDescent="0.3">
      <c r="A2590" s="3" t="s">
        <v>321</v>
      </c>
      <c r="B2590" s="3" t="s">
        <v>654</v>
      </c>
      <c r="C2590" s="3">
        <v>35324</v>
      </c>
      <c r="D2590" s="3" t="s">
        <v>36</v>
      </c>
      <c r="E2590" s="3">
        <v>63</v>
      </c>
      <c r="F2590" s="4">
        <v>173.25</v>
      </c>
      <c r="G2590" s="4">
        <v>16.39</v>
      </c>
      <c r="H2590" s="2" t="str">
        <f t="shared" si="44"/>
        <v>May</v>
      </c>
    </row>
    <row r="2591" spans="1:8" ht="29.25" thickBot="1" x14ac:dyDescent="0.3">
      <c r="A2591" s="3" t="s">
        <v>321</v>
      </c>
      <c r="B2591" s="3" t="s">
        <v>654</v>
      </c>
      <c r="C2591" s="3">
        <v>29930</v>
      </c>
      <c r="D2591" s="3" t="s">
        <v>37</v>
      </c>
      <c r="E2591" s="3">
        <v>35</v>
      </c>
      <c r="F2591" s="4">
        <v>64.75</v>
      </c>
      <c r="G2591" s="4">
        <v>6.29</v>
      </c>
      <c r="H2591" s="2" t="str">
        <f t="shared" si="44"/>
        <v>May</v>
      </c>
    </row>
    <row r="2592" spans="1:8" ht="29.25" thickBot="1" x14ac:dyDescent="0.3">
      <c r="A2592" s="3" t="s">
        <v>321</v>
      </c>
      <c r="B2592" s="3" t="s">
        <v>654</v>
      </c>
      <c r="C2592" s="3">
        <v>934</v>
      </c>
      <c r="D2592" s="3" t="s">
        <v>38</v>
      </c>
      <c r="E2592" s="3">
        <v>49</v>
      </c>
      <c r="F2592" s="4">
        <v>90.65</v>
      </c>
      <c r="G2592" s="4">
        <v>8.77</v>
      </c>
      <c r="H2592" s="2" t="str">
        <f t="shared" si="44"/>
        <v>May</v>
      </c>
    </row>
    <row r="2593" spans="1:8" ht="29.25" thickBot="1" x14ac:dyDescent="0.3">
      <c r="A2593" s="3" t="s">
        <v>321</v>
      </c>
      <c r="B2593" s="3" t="s">
        <v>654</v>
      </c>
      <c r="C2593" s="3">
        <v>1030002</v>
      </c>
      <c r="D2593" s="3" t="s">
        <v>39</v>
      </c>
      <c r="E2593" s="3">
        <v>69</v>
      </c>
      <c r="F2593" s="4">
        <v>127.65</v>
      </c>
      <c r="G2593" s="4">
        <v>12.39</v>
      </c>
      <c r="H2593" s="2" t="str">
        <f t="shared" si="44"/>
        <v>May</v>
      </c>
    </row>
    <row r="2594" spans="1:8" ht="29.25" thickBot="1" x14ac:dyDescent="0.3">
      <c r="A2594" s="3" t="s">
        <v>321</v>
      </c>
      <c r="B2594" s="3" t="s">
        <v>654</v>
      </c>
      <c r="C2594" s="3">
        <v>965</v>
      </c>
      <c r="D2594" s="3" t="s">
        <v>42</v>
      </c>
      <c r="E2594" s="3">
        <v>170</v>
      </c>
      <c r="F2594" s="4">
        <v>314.5</v>
      </c>
      <c r="G2594" s="4">
        <v>30.47</v>
      </c>
      <c r="H2594" s="2" t="str">
        <f t="shared" si="44"/>
        <v>May</v>
      </c>
    </row>
    <row r="2595" spans="1:8" ht="29.25" thickBot="1" x14ac:dyDescent="0.3">
      <c r="A2595" s="3" t="s">
        <v>321</v>
      </c>
      <c r="B2595" s="3" t="s">
        <v>654</v>
      </c>
      <c r="C2595" s="3">
        <v>1211</v>
      </c>
      <c r="D2595" s="3" t="s">
        <v>43</v>
      </c>
      <c r="E2595" s="3">
        <v>74</v>
      </c>
      <c r="F2595" s="4">
        <v>155.4</v>
      </c>
      <c r="G2595" s="4">
        <v>14.8</v>
      </c>
      <c r="H2595" s="2" t="str">
        <f t="shared" si="44"/>
        <v>May</v>
      </c>
    </row>
    <row r="2596" spans="1:8" ht="29.25" thickBot="1" x14ac:dyDescent="0.3">
      <c r="A2596" s="3" t="s">
        <v>321</v>
      </c>
      <c r="B2596" s="3" t="s">
        <v>654</v>
      </c>
      <c r="C2596" s="3">
        <v>1022</v>
      </c>
      <c r="D2596" s="3" t="s">
        <v>44</v>
      </c>
      <c r="E2596" s="3">
        <v>139</v>
      </c>
      <c r="F2596" s="4">
        <v>347.5</v>
      </c>
      <c r="G2596" s="4">
        <v>33.31</v>
      </c>
      <c r="H2596" s="2" t="str">
        <f t="shared" si="44"/>
        <v>May</v>
      </c>
    </row>
    <row r="2597" spans="1:8" ht="29.25" thickBot="1" x14ac:dyDescent="0.3">
      <c r="A2597" s="3" t="s">
        <v>321</v>
      </c>
      <c r="B2597" s="3" t="s">
        <v>654</v>
      </c>
      <c r="C2597" s="3">
        <v>1023</v>
      </c>
      <c r="D2597" s="3" t="s">
        <v>45</v>
      </c>
      <c r="E2597" s="3">
        <v>125</v>
      </c>
      <c r="F2597" s="4">
        <v>362.5</v>
      </c>
      <c r="G2597" s="4">
        <v>34.94</v>
      </c>
      <c r="H2597" s="2" t="str">
        <f t="shared" si="44"/>
        <v>May</v>
      </c>
    </row>
    <row r="2598" spans="1:8" ht="29.25" thickBot="1" x14ac:dyDescent="0.3">
      <c r="A2598" s="3" t="s">
        <v>321</v>
      </c>
      <c r="B2598" s="3" t="s">
        <v>654</v>
      </c>
      <c r="C2598" s="3">
        <v>956</v>
      </c>
      <c r="D2598" s="3" t="s">
        <v>46</v>
      </c>
      <c r="E2598" s="3">
        <v>99</v>
      </c>
      <c r="F2598" s="4">
        <v>272.25</v>
      </c>
      <c r="G2598" s="4">
        <v>25.76</v>
      </c>
      <c r="H2598" s="2" t="str">
        <f t="shared" si="44"/>
        <v>May</v>
      </c>
    </row>
    <row r="2599" spans="1:8" ht="29.25" thickBot="1" x14ac:dyDescent="0.3">
      <c r="A2599" s="3" t="s">
        <v>321</v>
      </c>
      <c r="B2599" s="3" t="s">
        <v>654</v>
      </c>
      <c r="C2599" s="3">
        <v>44624</v>
      </c>
      <c r="D2599" s="3" t="s">
        <v>277</v>
      </c>
      <c r="E2599" s="3">
        <v>30</v>
      </c>
      <c r="F2599" s="4">
        <v>90</v>
      </c>
      <c r="G2599" s="4">
        <v>0</v>
      </c>
      <c r="H2599" s="2" t="str">
        <f t="shared" si="44"/>
        <v>May</v>
      </c>
    </row>
    <row r="2600" spans="1:8" ht="29.25" thickBot="1" x14ac:dyDescent="0.3">
      <c r="A2600" s="3" t="s">
        <v>321</v>
      </c>
      <c r="B2600" s="3" t="s">
        <v>654</v>
      </c>
      <c r="C2600" s="3">
        <v>58365</v>
      </c>
      <c r="D2600" s="3" t="s">
        <v>296</v>
      </c>
      <c r="E2600" s="3">
        <v>41</v>
      </c>
      <c r="F2600" s="4">
        <v>123</v>
      </c>
      <c r="G2600" s="4">
        <v>0</v>
      </c>
      <c r="H2600" s="2" t="str">
        <f t="shared" si="44"/>
        <v>May</v>
      </c>
    </row>
    <row r="2601" spans="1:8" ht="29.25" thickBot="1" x14ac:dyDescent="0.3">
      <c r="A2601" s="3" t="s">
        <v>321</v>
      </c>
      <c r="B2601" s="3" t="s">
        <v>654</v>
      </c>
      <c r="C2601" s="3">
        <v>78464</v>
      </c>
      <c r="D2601" s="3" t="s">
        <v>299</v>
      </c>
      <c r="E2601" s="3">
        <v>38</v>
      </c>
      <c r="F2601" s="4">
        <v>114</v>
      </c>
      <c r="G2601" s="4">
        <v>0</v>
      </c>
      <c r="H2601" s="2" t="str">
        <f t="shared" si="44"/>
        <v>May</v>
      </c>
    </row>
    <row r="2602" spans="1:8" ht="29.25" thickBot="1" x14ac:dyDescent="0.3">
      <c r="A2602" s="3" t="s">
        <v>321</v>
      </c>
      <c r="B2602" s="3" t="s">
        <v>654</v>
      </c>
      <c r="C2602" s="3">
        <v>39405</v>
      </c>
      <c r="D2602" s="3" t="s">
        <v>278</v>
      </c>
      <c r="E2602" s="3">
        <v>18</v>
      </c>
      <c r="F2602" s="4">
        <v>54</v>
      </c>
      <c r="G2602" s="4">
        <v>0</v>
      </c>
      <c r="H2602" s="2" t="str">
        <f t="shared" si="44"/>
        <v>May</v>
      </c>
    </row>
    <row r="2603" spans="1:8" ht="29.25" thickBot="1" x14ac:dyDescent="0.3">
      <c r="A2603" s="3" t="s">
        <v>321</v>
      </c>
      <c r="B2603" s="3" t="s">
        <v>654</v>
      </c>
      <c r="C2603" s="3">
        <v>58698</v>
      </c>
      <c r="D2603" s="3" t="s">
        <v>279</v>
      </c>
      <c r="E2603" s="3">
        <v>78</v>
      </c>
      <c r="F2603" s="4">
        <v>234</v>
      </c>
      <c r="G2603" s="4">
        <v>0</v>
      </c>
      <c r="H2603" s="2" t="str">
        <f t="shared" si="44"/>
        <v>May</v>
      </c>
    </row>
    <row r="2604" spans="1:8" ht="29.25" thickBot="1" x14ac:dyDescent="0.3">
      <c r="A2604" s="3" t="s">
        <v>321</v>
      </c>
      <c r="B2604" s="3" t="s">
        <v>654</v>
      </c>
      <c r="C2604" s="3">
        <v>160</v>
      </c>
      <c r="D2604" s="3" t="s">
        <v>280</v>
      </c>
      <c r="E2604" s="3">
        <v>49</v>
      </c>
      <c r="F2604" s="4">
        <v>147</v>
      </c>
      <c r="G2604" s="4">
        <v>0</v>
      </c>
      <c r="H2604" s="2" t="str">
        <f t="shared" si="44"/>
        <v>May</v>
      </c>
    </row>
    <row r="2605" spans="1:8" ht="29.25" thickBot="1" x14ac:dyDescent="0.3">
      <c r="A2605" s="3" t="s">
        <v>321</v>
      </c>
      <c r="B2605" s="3" t="s">
        <v>654</v>
      </c>
      <c r="C2605" s="3">
        <v>48274</v>
      </c>
      <c r="D2605" s="3" t="s">
        <v>301</v>
      </c>
      <c r="E2605" s="3">
        <v>23</v>
      </c>
      <c r="F2605" s="4">
        <v>69</v>
      </c>
      <c r="G2605" s="4">
        <v>0</v>
      </c>
      <c r="H2605" s="2" t="str">
        <f t="shared" si="44"/>
        <v>May</v>
      </c>
    </row>
    <row r="2606" spans="1:8" ht="29.25" thickBot="1" x14ac:dyDescent="0.3">
      <c r="A2606" s="3" t="s">
        <v>321</v>
      </c>
      <c r="B2606" s="3" t="s">
        <v>654</v>
      </c>
      <c r="C2606" s="3">
        <v>35844</v>
      </c>
      <c r="D2606" s="3" t="s">
        <v>281</v>
      </c>
      <c r="E2606" s="3">
        <v>97</v>
      </c>
      <c r="F2606" s="4">
        <v>291</v>
      </c>
      <c r="G2606" s="4">
        <v>0</v>
      </c>
      <c r="H2606" s="2" t="str">
        <f t="shared" si="44"/>
        <v>May</v>
      </c>
    </row>
    <row r="2607" spans="1:8" ht="29.25" thickBot="1" x14ac:dyDescent="0.3">
      <c r="A2607" s="3" t="s">
        <v>321</v>
      </c>
      <c r="B2607" s="3" t="s">
        <v>654</v>
      </c>
      <c r="C2607" s="3">
        <v>63554</v>
      </c>
      <c r="D2607" s="3" t="s">
        <v>302</v>
      </c>
      <c r="E2607" s="3">
        <v>27</v>
      </c>
      <c r="F2607" s="4">
        <v>81</v>
      </c>
      <c r="G2607" s="4">
        <v>0</v>
      </c>
      <c r="H2607" s="2" t="str">
        <f t="shared" si="44"/>
        <v>May</v>
      </c>
    </row>
    <row r="2608" spans="1:8" ht="29.25" thickBot="1" x14ac:dyDescent="0.3">
      <c r="A2608" s="3" t="s">
        <v>321</v>
      </c>
      <c r="B2608" s="3" t="s">
        <v>654</v>
      </c>
      <c r="C2608" s="3">
        <v>47785</v>
      </c>
      <c r="D2608" s="3" t="s">
        <v>282</v>
      </c>
      <c r="E2608" s="3">
        <v>82</v>
      </c>
      <c r="F2608" s="4">
        <v>246</v>
      </c>
      <c r="G2608" s="4">
        <v>0</v>
      </c>
      <c r="H2608" s="2" t="str">
        <f t="shared" si="44"/>
        <v>May</v>
      </c>
    </row>
    <row r="2609" spans="1:8" ht="43.5" thickBot="1" x14ac:dyDescent="0.3">
      <c r="A2609" s="3" t="s">
        <v>321</v>
      </c>
      <c r="B2609" s="3" t="s">
        <v>654</v>
      </c>
      <c r="C2609" s="3">
        <v>98568</v>
      </c>
      <c r="D2609" s="3" t="s">
        <v>283</v>
      </c>
      <c r="E2609" s="3">
        <v>12</v>
      </c>
      <c r="F2609" s="4">
        <v>36</v>
      </c>
      <c r="G2609" s="4">
        <v>0</v>
      </c>
      <c r="H2609" s="2" t="str">
        <f t="shared" si="44"/>
        <v>May</v>
      </c>
    </row>
    <row r="2610" spans="1:8" ht="29.25" thickBot="1" x14ac:dyDescent="0.3">
      <c r="A2610" s="3" t="s">
        <v>321</v>
      </c>
      <c r="B2610" s="3" t="s">
        <v>654</v>
      </c>
      <c r="C2610" s="3">
        <v>34554</v>
      </c>
      <c r="D2610" s="3" t="s">
        <v>284</v>
      </c>
      <c r="E2610" s="3">
        <v>50</v>
      </c>
      <c r="F2610" s="4">
        <v>150</v>
      </c>
      <c r="G2610" s="4">
        <v>0</v>
      </c>
      <c r="H2610" s="2" t="str">
        <f t="shared" si="44"/>
        <v>May</v>
      </c>
    </row>
    <row r="2611" spans="1:8" ht="29.25" thickBot="1" x14ac:dyDescent="0.3">
      <c r="A2611" s="3" t="s">
        <v>321</v>
      </c>
      <c r="B2611" s="3" t="s">
        <v>654</v>
      </c>
      <c r="C2611" s="3">
        <v>95049</v>
      </c>
      <c r="D2611" s="3" t="s">
        <v>303</v>
      </c>
      <c r="E2611" s="3">
        <v>1</v>
      </c>
      <c r="F2611" s="4">
        <v>3</v>
      </c>
      <c r="G2611" s="4">
        <v>0</v>
      </c>
      <c r="H2611" s="2" t="str">
        <f t="shared" si="44"/>
        <v>May</v>
      </c>
    </row>
    <row r="2612" spans="1:8" ht="29.25" thickBot="1" x14ac:dyDescent="0.3">
      <c r="A2612" s="3" t="s">
        <v>321</v>
      </c>
      <c r="B2612" s="3" t="s">
        <v>654</v>
      </c>
      <c r="C2612" s="3">
        <v>47775</v>
      </c>
      <c r="D2612" s="3" t="s">
        <v>285</v>
      </c>
      <c r="E2612" s="3">
        <v>6</v>
      </c>
      <c r="F2612" s="4">
        <v>18</v>
      </c>
      <c r="G2612" s="4">
        <v>0</v>
      </c>
      <c r="H2612" s="2" t="str">
        <f t="shared" si="44"/>
        <v>May</v>
      </c>
    </row>
    <row r="2613" spans="1:8" ht="43.5" thickBot="1" x14ac:dyDescent="0.3">
      <c r="A2613" s="3" t="s">
        <v>321</v>
      </c>
      <c r="B2613" s="3" t="s">
        <v>654</v>
      </c>
      <c r="C2613" s="3">
        <v>57668</v>
      </c>
      <c r="D2613" s="3" t="s">
        <v>304</v>
      </c>
      <c r="E2613" s="3">
        <v>23</v>
      </c>
      <c r="F2613" s="4">
        <v>69</v>
      </c>
      <c r="G2613" s="4">
        <v>0</v>
      </c>
      <c r="H2613" s="2" t="str">
        <f t="shared" si="44"/>
        <v>May</v>
      </c>
    </row>
    <row r="2614" spans="1:8" ht="29.25" thickBot="1" x14ac:dyDescent="0.3">
      <c r="A2614" s="3" t="s">
        <v>321</v>
      </c>
      <c r="B2614" s="3" t="s">
        <v>654</v>
      </c>
      <c r="C2614" s="3">
        <v>1029</v>
      </c>
      <c r="D2614" s="3" t="s">
        <v>65</v>
      </c>
      <c r="E2614" s="3">
        <v>169</v>
      </c>
      <c r="F2614" s="4">
        <v>167.31</v>
      </c>
      <c r="G2614" s="4">
        <v>15.3</v>
      </c>
      <c r="H2614" s="2" t="str">
        <f t="shared" si="44"/>
        <v>May</v>
      </c>
    </row>
    <row r="2615" spans="1:8" ht="29.25" thickBot="1" x14ac:dyDescent="0.3">
      <c r="A2615" s="3" t="s">
        <v>321</v>
      </c>
      <c r="B2615" s="3" t="s">
        <v>654</v>
      </c>
      <c r="C2615" s="3">
        <v>162</v>
      </c>
      <c r="D2615" s="3" t="s">
        <v>66</v>
      </c>
      <c r="E2615" s="3">
        <v>148</v>
      </c>
      <c r="F2615" s="4">
        <v>146.52000000000001</v>
      </c>
      <c r="G2615" s="4">
        <v>13.41</v>
      </c>
      <c r="H2615" s="2" t="str">
        <f t="shared" si="44"/>
        <v>May</v>
      </c>
    </row>
    <row r="2616" spans="1:8" ht="29.25" thickBot="1" x14ac:dyDescent="0.3">
      <c r="A2616" s="3" t="s">
        <v>321</v>
      </c>
      <c r="B2616" s="3" t="s">
        <v>654</v>
      </c>
      <c r="C2616" s="3">
        <v>5680</v>
      </c>
      <c r="D2616" s="3" t="s">
        <v>67</v>
      </c>
      <c r="E2616" s="3">
        <v>140</v>
      </c>
      <c r="F2616" s="4">
        <v>138.6</v>
      </c>
      <c r="G2616" s="4">
        <v>12.71</v>
      </c>
      <c r="H2616" s="2" t="str">
        <f t="shared" si="44"/>
        <v>May</v>
      </c>
    </row>
    <row r="2617" spans="1:8" ht="29.25" thickBot="1" x14ac:dyDescent="0.3">
      <c r="A2617" s="3" t="s">
        <v>321</v>
      </c>
      <c r="B2617" s="3" t="s">
        <v>654</v>
      </c>
      <c r="C2617" s="3">
        <v>6521</v>
      </c>
      <c r="D2617" s="3" t="s">
        <v>70</v>
      </c>
      <c r="E2617" s="3">
        <v>25</v>
      </c>
      <c r="F2617" s="4">
        <v>46.25</v>
      </c>
      <c r="G2617" s="4">
        <v>4.45</v>
      </c>
      <c r="H2617" s="2" t="str">
        <f t="shared" si="44"/>
        <v>May</v>
      </c>
    </row>
    <row r="2618" spans="1:8" ht="43.5" thickBot="1" x14ac:dyDescent="0.3">
      <c r="A2618" s="3" t="s">
        <v>321</v>
      </c>
      <c r="B2618" s="3" t="s">
        <v>654</v>
      </c>
      <c r="C2618" s="3">
        <v>7412</v>
      </c>
      <c r="D2618" s="3" t="s">
        <v>71</v>
      </c>
      <c r="E2618" s="3">
        <v>45</v>
      </c>
      <c r="F2618" s="4">
        <v>83.25</v>
      </c>
      <c r="G2618" s="4">
        <v>8.08</v>
      </c>
      <c r="H2618" s="2" t="str">
        <f t="shared" si="44"/>
        <v>May</v>
      </c>
    </row>
    <row r="2619" spans="1:8" ht="29.25" thickBot="1" x14ac:dyDescent="0.3">
      <c r="A2619" s="3" t="s">
        <v>321</v>
      </c>
      <c r="B2619" s="3" t="s">
        <v>654</v>
      </c>
      <c r="C2619" s="3">
        <v>964</v>
      </c>
      <c r="D2619" s="3" t="s">
        <v>72</v>
      </c>
      <c r="E2619" s="3">
        <v>42</v>
      </c>
      <c r="F2619" s="4">
        <v>83.58</v>
      </c>
      <c r="G2619" s="4">
        <v>7.98</v>
      </c>
      <c r="H2619" s="2" t="str">
        <f t="shared" si="44"/>
        <v>May</v>
      </c>
    </row>
    <row r="2620" spans="1:8" ht="29.25" thickBot="1" x14ac:dyDescent="0.3">
      <c r="A2620" s="3" t="s">
        <v>321</v>
      </c>
      <c r="B2620" s="3" t="s">
        <v>654</v>
      </c>
      <c r="C2620" s="3">
        <v>6361</v>
      </c>
      <c r="D2620" s="3" t="s">
        <v>73</v>
      </c>
      <c r="E2620" s="3">
        <v>54</v>
      </c>
      <c r="F2620" s="4">
        <v>107.46</v>
      </c>
      <c r="G2620" s="4">
        <v>10.25</v>
      </c>
      <c r="H2620" s="2" t="str">
        <f t="shared" si="44"/>
        <v>May</v>
      </c>
    </row>
    <row r="2621" spans="1:8" ht="29.25" thickBot="1" x14ac:dyDescent="0.3">
      <c r="A2621" s="3" t="s">
        <v>321</v>
      </c>
      <c r="B2621" s="3" t="s">
        <v>654</v>
      </c>
      <c r="C2621" s="3">
        <v>28394</v>
      </c>
      <c r="D2621" s="3" t="s">
        <v>74</v>
      </c>
      <c r="E2621" s="3">
        <v>546</v>
      </c>
      <c r="F2621" s="4">
        <v>900.9</v>
      </c>
      <c r="G2621" s="4">
        <v>0</v>
      </c>
      <c r="H2621" s="2" t="str">
        <f t="shared" si="44"/>
        <v>May</v>
      </c>
    </row>
    <row r="2622" spans="1:8" ht="29.25" thickBot="1" x14ac:dyDescent="0.3">
      <c r="A2622" s="3" t="s">
        <v>321</v>
      </c>
      <c r="B2622" s="3" t="s">
        <v>654</v>
      </c>
      <c r="C2622" s="3">
        <v>5556</v>
      </c>
      <c r="D2622" s="3" t="s">
        <v>75</v>
      </c>
      <c r="E2622" s="3">
        <v>56</v>
      </c>
      <c r="F2622" s="4">
        <v>252</v>
      </c>
      <c r="G2622" s="4">
        <v>24.09</v>
      </c>
      <c r="H2622" s="2" t="str">
        <f t="shared" si="44"/>
        <v>May</v>
      </c>
    </row>
    <row r="2623" spans="1:8" ht="29.25" thickBot="1" x14ac:dyDescent="0.3">
      <c r="A2623" s="3" t="s">
        <v>321</v>
      </c>
      <c r="B2623" s="3" t="s">
        <v>654</v>
      </c>
      <c r="C2623" s="3">
        <v>5555</v>
      </c>
      <c r="D2623" s="3" t="s">
        <v>76</v>
      </c>
      <c r="E2623" s="3">
        <v>112</v>
      </c>
      <c r="F2623" s="4">
        <v>448</v>
      </c>
      <c r="G2623" s="4">
        <v>42.56</v>
      </c>
      <c r="H2623" s="2" t="str">
        <f t="shared" si="44"/>
        <v>May</v>
      </c>
    </row>
    <row r="2624" spans="1:8" ht="29.25" thickBot="1" x14ac:dyDescent="0.3">
      <c r="A2624" s="3" t="s">
        <v>321</v>
      </c>
      <c r="B2624" s="3" t="s">
        <v>654</v>
      </c>
      <c r="C2624" s="3">
        <v>927</v>
      </c>
      <c r="D2624" s="3" t="s">
        <v>77</v>
      </c>
      <c r="E2624" s="3">
        <v>111</v>
      </c>
      <c r="F2624" s="4">
        <v>177.6</v>
      </c>
      <c r="G2624" s="4">
        <v>16.690000000000001</v>
      </c>
      <c r="H2624" s="2" t="str">
        <f t="shared" ref="H2624:H2687" si="45">"May"</f>
        <v>May</v>
      </c>
    </row>
    <row r="2625" spans="1:8" ht="29.25" thickBot="1" x14ac:dyDescent="0.3">
      <c r="A2625" s="3" t="s">
        <v>321</v>
      </c>
      <c r="B2625" s="3" t="s">
        <v>654</v>
      </c>
      <c r="C2625" s="3">
        <v>1120</v>
      </c>
      <c r="D2625" s="3" t="s">
        <v>322</v>
      </c>
      <c r="E2625" s="3">
        <v>44</v>
      </c>
      <c r="F2625" s="4">
        <v>81.400000000000006</v>
      </c>
      <c r="G2625" s="4">
        <v>7.89</v>
      </c>
      <c r="H2625" s="2" t="str">
        <f t="shared" si="45"/>
        <v>May</v>
      </c>
    </row>
    <row r="2626" spans="1:8" ht="29.25" thickBot="1" x14ac:dyDescent="0.3">
      <c r="A2626" s="3" t="s">
        <v>321</v>
      </c>
      <c r="B2626" s="3" t="s">
        <v>654</v>
      </c>
      <c r="C2626" s="3">
        <v>36323</v>
      </c>
      <c r="D2626" s="3" t="s">
        <v>287</v>
      </c>
      <c r="E2626" s="3">
        <v>37</v>
      </c>
      <c r="F2626" s="4">
        <v>68.45</v>
      </c>
      <c r="G2626" s="4">
        <v>6.63</v>
      </c>
      <c r="H2626" s="2" t="str">
        <f t="shared" si="45"/>
        <v>May</v>
      </c>
    </row>
    <row r="2627" spans="1:8" ht="29.25" thickBot="1" x14ac:dyDescent="0.3">
      <c r="A2627" s="3" t="s">
        <v>321</v>
      </c>
      <c r="B2627" s="3" t="s">
        <v>654</v>
      </c>
      <c r="C2627" s="3">
        <v>920</v>
      </c>
      <c r="D2627" s="3" t="s">
        <v>80</v>
      </c>
      <c r="E2627" s="3">
        <v>66</v>
      </c>
      <c r="F2627" s="4">
        <v>122.1</v>
      </c>
      <c r="G2627" s="4">
        <v>11.83</v>
      </c>
      <c r="H2627" s="2" t="str">
        <f t="shared" si="45"/>
        <v>May</v>
      </c>
    </row>
    <row r="2628" spans="1:8" ht="29.25" thickBot="1" x14ac:dyDescent="0.3">
      <c r="A2628" s="3" t="s">
        <v>321</v>
      </c>
      <c r="B2628" s="3" t="s">
        <v>654</v>
      </c>
      <c r="C2628" s="3">
        <v>1118</v>
      </c>
      <c r="D2628" s="3" t="s">
        <v>324</v>
      </c>
      <c r="E2628" s="3">
        <v>127</v>
      </c>
      <c r="F2628" s="4">
        <v>234.95</v>
      </c>
      <c r="G2628" s="4">
        <v>22.82</v>
      </c>
      <c r="H2628" s="2" t="str">
        <f t="shared" si="45"/>
        <v>May</v>
      </c>
    </row>
    <row r="2629" spans="1:8" ht="29.25" thickBot="1" x14ac:dyDescent="0.3">
      <c r="A2629" s="3" t="s">
        <v>321</v>
      </c>
      <c r="B2629" s="3" t="s">
        <v>654</v>
      </c>
      <c r="C2629" s="3">
        <v>921</v>
      </c>
      <c r="D2629" s="3" t="s">
        <v>81</v>
      </c>
      <c r="E2629" s="3">
        <v>69</v>
      </c>
      <c r="F2629" s="4">
        <v>127.65</v>
      </c>
      <c r="G2629" s="4">
        <v>12.39</v>
      </c>
      <c r="H2629" s="2" t="str">
        <f t="shared" si="45"/>
        <v>May</v>
      </c>
    </row>
    <row r="2630" spans="1:8" ht="29.25" thickBot="1" x14ac:dyDescent="0.3">
      <c r="A2630" s="3" t="s">
        <v>321</v>
      </c>
      <c r="B2630" s="3" t="s">
        <v>655</v>
      </c>
      <c r="C2630" s="3">
        <v>54685</v>
      </c>
      <c r="D2630" s="3" t="s">
        <v>82</v>
      </c>
      <c r="E2630" s="3">
        <v>122</v>
      </c>
      <c r="F2630" s="4">
        <v>170.8</v>
      </c>
      <c r="G2630" s="4">
        <v>0</v>
      </c>
      <c r="H2630" s="2" t="str">
        <f t="shared" si="45"/>
        <v>May</v>
      </c>
    </row>
    <row r="2631" spans="1:8" ht="29.25" thickBot="1" x14ac:dyDescent="0.3">
      <c r="A2631" s="3" t="s">
        <v>321</v>
      </c>
      <c r="B2631" s="3" t="s">
        <v>655</v>
      </c>
      <c r="C2631" s="3">
        <v>25423</v>
      </c>
      <c r="D2631" s="3" t="s">
        <v>83</v>
      </c>
      <c r="E2631" s="3">
        <v>38</v>
      </c>
      <c r="F2631" s="4">
        <v>53.2</v>
      </c>
      <c r="G2631" s="4">
        <v>0</v>
      </c>
      <c r="H2631" s="2" t="str">
        <f t="shared" si="45"/>
        <v>May</v>
      </c>
    </row>
    <row r="2632" spans="1:8" ht="29.25" thickBot="1" x14ac:dyDescent="0.3">
      <c r="A2632" s="3" t="s">
        <v>321</v>
      </c>
      <c r="B2632" s="3" t="s">
        <v>655</v>
      </c>
      <c r="C2632" s="3">
        <v>95589</v>
      </c>
      <c r="D2632" s="3" t="s">
        <v>84</v>
      </c>
      <c r="E2632" s="3">
        <v>79</v>
      </c>
      <c r="F2632" s="4">
        <v>110.6</v>
      </c>
      <c r="G2632" s="4">
        <v>0</v>
      </c>
      <c r="H2632" s="2" t="str">
        <f t="shared" si="45"/>
        <v>May</v>
      </c>
    </row>
    <row r="2633" spans="1:8" ht="29.25" thickBot="1" x14ac:dyDescent="0.3">
      <c r="A2633" s="3" t="s">
        <v>321</v>
      </c>
      <c r="B2633" s="3" t="s">
        <v>655</v>
      </c>
      <c r="C2633" s="3">
        <v>467</v>
      </c>
      <c r="D2633" s="3" t="s">
        <v>85</v>
      </c>
      <c r="E2633" s="3">
        <v>28</v>
      </c>
      <c r="F2633" s="4">
        <v>30.8</v>
      </c>
      <c r="G2633" s="4">
        <v>0</v>
      </c>
      <c r="H2633" s="2" t="str">
        <f t="shared" si="45"/>
        <v>May</v>
      </c>
    </row>
    <row r="2634" spans="1:8" ht="43.5" thickBot="1" x14ac:dyDescent="0.3">
      <c r="A2634" s="3" t="s">
        <v>321</v>
      </c>
      <c r="B2634" s="3" t="s">
        <v>655</v>
      </c>
      <c r="C2634" s="3">
        <v>477</v>
      </c>
      <c r="D2634" s="3" t="s">
        <v>86</v>
      </c>
      <c r="E2634" s="3">
        <v>52</v>
      </c>
      <c r="F2634" s="4">
        <v>57.2</v>
      </c>
      <c r="G2634" s="4">
        <v>0</v>
      </c>
      <c r="H2634" s="2" t="str">
        <f t="shared" si="45"/>
        <v>May</v>
      </c>
    </row>
    <row r="2635" spans="1:8" ht="29.25" thickBot="1" x14ac:dyDescent="0.3">
      <c r="A2635" s="3" t="s">
        <v>321</v>
      </c>
      <c r="B2635" s="3" t="s">
        <v>655</v>
      </c>
      <c r="C2635" s="3">
        <v>25896</v>
      </c>
      <c r="D2635" s="3" t="s">
        <v>405</v>
      </c>
      <c r="E2635" s="3">
        <v>23</v>
      </c>
      <c r="F2635" s="4">
        <v>25.3</v>
      </c>
      <c r="G2635" s="4">
        <v>0</v>
      </c>
      <c r="H2635" s="2" t="str">
        <f t="shared" si="45"/>
        <v>May</v>
      </c>
    </row>
    <row r="2636" spans="1:8" ht="29.25" thickBot="1" x14ac:dyDescent="0.3">
      <c r="A2636" s="3" t="s">
        <v>321</v>
      </c>
      <c r="B2636" s="3" t="s">
        <v>655</v>
      </c>
      <c r="C2636" s="3">
        <v>1223</v>
      </c>
      <c r="D2636" s="3" t="s">
        <v>305</v>
      </c>
      <c r="E2636" s="3">
        <v>99</v>
      </c>
      <c r="F2636" s="4">
        <v>108.9</v>
      </c>
      <c r="G2636" s="4">
        <v>0</v>
      </c>
      <c r="H2636" s="2" t="str">
        <f t="shared" si="45"/>
        <v>May</v>
      </c>
    </row>
    <row r="2637" spans="1:8" ht="29.25" thickBot="1" x14ac:dyDescent="0.3">
      <c r="A2637" s="3" t="s">
        <v>321</v>
      </c>
      <c r="B2637" s="3" t="s">
        <v>655</v>
      </c>
      <c r="C2637" s="3">
        <v>26542</v>
      </c>
      <c r="D2637" s="3" t="s">
        <v>87</v>
      </c>
      <c r="E2637" s="3">
        <v>35</v>
      </c>
      <c r="F2637" s="4">
        <v>38.5</v>
      </c>
      <c r="G2637" s="4">
        <v>0</v>
      </c>
      <c r="H2637" s="2" t="str">
        <f t="shared" si="45"/>
        <v>May</v>
      </c>
    </row>
    <row r="2638" spans="1:8" ht="29.25" thickBot="1" x14ac:dyDescent="0.3">
      <c r="A2638" s="3" t="s">
        <v>321</v>
      </c>
      <c r="B2638" s="3" t="s">
        <v>655</v>
      </c>
      <c r="C2638" s="3">
        <v>1189</v>
      </c>
      <c r="D2638" s="3" t="s">
        <v>91</v>
      </c>
      <c r="E2638" s="3">
        <v>99</v>
      </c>
      <c r="F2638" s="4">
        <v>108.9</v>
      </c>
      <c r="G2638" s="4">
        <v>0</v>
      </c>
      <c r="H2638" s="2" t="str">
        <f t="shared" si="45"/>
        <v>May</v>
      </c>
    </row>
    <row r="2639" spans="1:8" ht="29.25" thickBot="1" x14ac:dyDescent="0.3">
      <c r="A2639" s="3" t="s">
        <v>321</v>
      </c>
      <c r="B2639" s="3" t="s">
        <v>655</v>
      </c>
      <c r="C2639" s="3">
        <v>4864</v>
      </c>
      <c r="D2639" s="3" t="s">
        <v>288</v>
      </c>
      <c r="E2639" s="3">
        <v>62</v>
      </c>
      <c r="F2639" s="4">
        <v>68.2</v>
      </c>
      <c r="G2639" s="4">
        <v>0</v>
      </c>
      <c r="H2639" s="2" t="str">
        <f t="shared" si="45"/>
        <v>May</v>
      </c>
    </row>
    <row r="2640" spans="1:8" ht="29.25" thickBot="1" x14ac:dyDescent="0.3">
      <c r="A2640" s="3" t="s">
        <v>321</v>
      </c>
      <c r="B2640" s="3" t="s">
        <v>655</v>
      </c>
      <c r="C2640" s="3">
        <v>426</v>
      </c>
      <c r="D2640" s="3" t="s">
        <v>311</v>
      </c>
      <c r="E2640" s="3">
        <v>91</v>
      </c>
      <c r="F2640" s="4">
        <v>100.1</v>
      </c>
      <c r="G2640" s="4">
        <v>0</v>
      </c>
      <c r="H2640" s="2" t="str">
        <f t="shared" si="45"/>
        <v>May</v>
      </c>
    </row>
    <row r="2641" spans="1:8" ht="43.5" thickBot="1" x14ac:dyDescent="0.3">
      <c r="A2641" s="3" t="s">
        <v>321</v>
      </c>
      <c r="B2641" s="3" t="s">
        <v>655</v>
      </c>
      <c r="C2641" s="3">
        <v>430</v>
      </c>
      <c r="D2641" s="3" t="s">
        <v>92</v>
      </c>
      <c r="E2641" s="3">
        <v>45</v>
      </c>
      <c r="F2641" s="4">
        <v>49.5</v>
      </c>
      <c r="G2641" s="4">
        <v>0</v>
      </c>
      <c r="H2641" s="2" t="str">
        <f t="shared" si="45"/>
        <v>May</v>
      </c>
    </row>
    <row r="2642" spans="1:8" ht="29.25" thickBot="1" x14ac:dyDescent="0.3">
      <c r="A2642" s="3" t="s">
        <v>321</v>
      </c>
      <c r="B2642" s="3" t="s">
        <v>655</v>
      </c>
      <c r="C2642" s="3">
        <v>7515</v>
      </c>
      <c r="D2642" s="3" t="s">
        <v>93</v>
      </c>
      <c r="E2642" s="3">
        <v>47</v>
      </c>
      <c r="F2642" s="4">
        <v>51.7</v>
      </c>
      <c r="G2642" s="4">
        <v>0</v>
      </c>
      <c r="H2642" s="2" t="str">
        <f t="shared" si="45"/>
        <v>May</v>
      </c>
    </row>
    <row r="2643" spans="1:8" ht="29.25" thickBot="1" x14ac:dyDescent="0.3">
      <c r="A2643" s="3" t="s">
        <v>321</v>
      </c>
      <c r="B2643" s="3" t="s">
        <v>655</v>
      </c>
      <c r="C2643" s="3">
        <v>483</v>
      </c>
      <c r="D2643" s="3" t="s">
        <v>94</v>
      </c>
      <c r="E2643" s="3">
        <v>48</v>
      </c>
      <c r="F2643" s="4">
        <v>52.8</v>
      </c>
      <c r="G2643" s="4">
        <v>0</v>
      </c>
      <c r="H2643" s="2" t="str">
        <f t="shared" si="45"/>
        <v>May</v>
      </c>
    </row>
    <row r="2644" spans="1:8" ht="29.25" thickBot="1" x14ac:dyDescent="0.3">
      <c r="A2644" s="3" t="s">
        <v>321</v>
      </c>
      <c r="B2644" s="3" t="s">
        <v>655</v>
      </c>
      <c r="C2644" s="3">
        <v>427</v>
      </c>
      <c r="D2644" s="3" t="s">
        <v>95</v>
      </c>
      <c r="E2644" s="3">
        <v>90</v>
      </c>
      <c r="F2644" s="4">
        <v>99</v>
      </c>
      <c r="G2644" s="4">
        <v>0</v>
      </c>
      <c r="H2644" s="2" t="str">
        <f t="shared" si="45"/>
        <v>May</v>
      </c>
    </row>
    <row r="2645" spans="1:8" ht="29.25" thickBot="1" x14ac:dyDescent="0.3">
      <c r="A2645" s="3" t="s">
        <v>321</v>
      </c>
      <c r="B2645" s="3" t="s">
        <v>655</v>
      </c>
      <c r="C2645" s="3">
        <v>419</v>
      </c>
      <c r="D2645" s="3" t="s">
        <v>96</v>
      </c>
      <c r="E2645" s="3">
        <v>81</v>
      </c>
      <c r="F2645" s="4">
        <v>89.1</v>
      </c>
      <c r="G2645" s="4">
        <v>0</v>
      </c>
      <c r="H2645" s="2" t="str">
        <f t="shared" si="45"/>
        <v>May</v>
      </c>
    </row>
    <row r="2646" spans="1:8" ht="29.25" thickBot="1" x14ac:dyDescent="0.3">
      <c r="A2646" s="3" t="s">
        <v>321</v>
      </c>
      <c r="B2646" s="3" t="s">
        <v>655</v>
      </c>
      <c r="C2646" s="3">
        <v>417</v>
      </c>
      <c r="D2646" s="3" t="s">
        <v>97</v>
      </c>
      <c r="E2646" s="3">
        <v>119</v>
      </c>
      <c r="F2646" s="4">
        <v>130.9</v>
      </c>
      <c r="G2646" s="4">
        <v>0</v>
      </c>
      <c r="H2646" s="2" t="str">
        <f t="shared" si="45"/>
        <v>May</v>
      </c>
    </row>
    <row r="2647" spans="1:8" ht="29.25" thickBot="1" x14ac:dyDescent="0.3">
      <c r="A2647" s="3" t="s">
        <v>321</v>
      </c>
      <c r="B2647" s="3" t="s">
        <v>655</v>
      </c>
      <c r="C2647" s="3">
        <v>9876</v>
      </c>
      <c r="D2647" s="3" t="s">
        <v>98</v>
      </c>
      <c r="E2647" s="3">
        <v>70</v>
      </c>
      <c r="F2647" s="4">
        <v>77</v>
      </c>
      <c r="G2647" s="4">
        <v>0</v>
      </c>
      <c r="H2647" s="2" t="str">
        <f t="shared" si="45"/>
        <v>May</v>
      </c>
    </row>
    <row r="2648" spans="1:8" ht="29.25" thickBot="1" x14ac:dyDescent="0.3">
      <c r="A2648" s="3" t="s">
        <v>321</v>
      </c>
      <c r="B2648" s="3" t="s">
        <v>655</v>
      </c>
      <c r="C2648" s="3">
        <v>72323</v>
      </c>
      <c r="D2648" s="3" t="s">
        <v>440</v>
      </c>
      <c r="E2648" s="3">
        <v>51</v>
      </c>
      <c r="F2648" s="4">
        <v>56.1</v>
      </c>
      <c r="G2648" s="4">
        <v>0</v>
      </c>
      <c r="H2648" s="2" t="str">
        <f t="shared" si="45"/>
        <v>May</v>
      </c>
    </row>
    <row r="2649" spans="1:8" ht="29.25" thickBot="1" x14ac:dyDescent="0.3">
      <c r="A2649" s="3" t="s">
        <v>321</v>
      </c>
      <c r="B2649" s="3" t="s">
        <v>655</v>
      </c>
      <c r="C2649" s="3">
        <v>429</v>
      </c>
      <c r="D2649" s="3" t="s">
        <v>99</v>
      </c>
      <c r="E2649" s="3">
        <v>101</v>
      </c>
      <c r="F2649" s="4">
        <v>111.1</v>
      </c>
      <c r="G2649" s="4">
        <v>0</v>
      </c>
      <c r="H2649" s="2" t="str">
        <f t="shared" si="45"/>
        <v>May</v>
      </c>
    </row>
    <row r="2650" spans="1:8" ht="29.25" thickBot="1" x14ac:dyDescent="0.3">
      <c r="A2650" s="3" t="s">
        <v>321</v>
      </c>
      <c r="B2650" s="3" t="s">
        <v>100</v>
      </c>
      <c r="C2650" s="3">
        <v>655</v>
      </c>
      <c r="D2650" s="3" t="s">
        <v>101</v>
      </c>
      <c r="E2650" s="3">
        <v>41</v>
      </c>
      <c r="F2650" s="4">
        <v>41</v>
      </c>
      <c r="G2650" s="4">
        <v>0</v>
      </c>
      <c r="H2650" s="2" t="str">
        <f t="shared" si="45"/>
        <v>May</v>
      </c>
    </row>
    <row r="2651" spans="1:8" ht="29.25" thickBot="1" x14ac:dyDescent="0.3">
      <c r="A2651" s="3" t="s">
        <v>321</v>
      </c>
      <c r="B2651" s="3" t="s">
        <v>100</v>
      </c>
      <c r="C2651" s="3">
        <v>659201</v>
      </c>
      <c r="D2651" s="3" t="s">
        <v>259</v>
      </c>
      <c r="E2651" s="3">
        <v>13</v>
      </c>
      <c r="F2651" s="4">
        <v>9.75</v>
      </c>
      <c r="G2651" s="4">
        <v>0.93</v>
      </c>
      <c r="H2651" s="2" t="str">
        <f t="shared" si="45"/>
        <v>May</v>
      </c>
    </row>
    <row r="2652" spans="1:8" ht="29.25" thickBot="1" x14ac:dyDescent="0.3">
      <c r="A2652" s="3" t="s">
        <v>321</v>
      </c>
      <c r="B2652" s="3" t="s">
        <v>100</v>
      </c>
      <c r="C2652" s="3">
        <v>659213</v>
      </c>
      <c r="D2652" s="3" t="s">
        <v>312</v>
      </c>
      <c r="E2652" s="3">
        <v>15</v>
      </c>
      <c r="F2652" s="4">
        <v>11.25</v>
      </c>
      <c r="G2652" s="4">
        <v>1.06</v>
      </c>
      <c r="H2652" s="2" t="str">
        <f t="shared" si="45"/>
        <v>May</v>
      </c>
    </row>
    <row r="2653" spans="1:8" ht="29.25" thickBot="1" x14ac:dyDescent="0.3">
      <c r="A2653" s="3" t="s">
        <v>321</v>
      </c>
      <c r="B2653" s="3" t="s">
        <v>100</v>
      </c>
      <c r="C2653" s="3">
        <v>659202</v>
      </c>
      <c r="D2653" s="3" t="s">
        <v>102</v>
      </c>
      <c r="E2653" s="3">
        <v>19</v>
      </c>
      <c r="F2653" s="4">
        <v>14.25</v>
      </c>
      <c r="G2653" s="4">
        <v>1.33</v>
      </c>
      <c r="H2653" s="2" t="str">
        <f t="shared" si="45"/>
        <v>May</v>
      </c>
    </row>
    <row r="2654" spans="1:8" ht="29.25" thickBot="1" x14ac:dyDescent="0.3">
      <c r="A2654" s="3" t="s">
        <v>321</v>
      </c>
      <c r="B2654" s="3" t="s">
        <v>100</v>
      </c>
      <c r="C2654" s="3">
        <v>659204</v>
      </c>
      <c r="D2654" s="3" t="s">
        <v>103</v>
      </c>
      <c r="E2654" s="3">
        <v>23</v>
      </c>
      <c r="F2654" s="4">
        <v>17.25</v>
      </c>
      <c r="G2654" s="4">
        <v>1.62</v>
      </c>
      <c r="H2654" s="2" t="str">
        <f t="shared" si="45"/>
        <v>May</v>
      </c>
    </row>
    <row r="2655" spans="1:8" ht="29.25" thickBot="1" x14ac:dyDescent="0.3">
      <c r="A2655" s="3" t="s">
        <v>321</v>
      </c>
      <c r="B2655" s="3" t="s">
        <v>100</v>
      </c>
      <c r="C2655" s="3">
        <v>659208</v>
      </c>
      <c r="D2655" s="3" t="s">
        <v>444</v>
      </c>
      <c r="E2655" s="3">
        <v>15</v>
      </c>
      <c r="F2655" s="4">
        <v>11.25</v>
      </c>
      <c r="G2655" s="4">
        <v>1.06</v>
      </c>
      <c r="H2655" s="2" t="str">
        <f t="shared" si="45"/>
        <v>May</v>
      </c>
    </row>
    <row r="2656" spans="1:8" ht="29.25" thickBot="1" x14ac:dyDescent="0.3">
      <c r="A2656" s="3" t="s">
        <v>321</v>
      </c>
      <c r="B2656" s="3" t="s">
        <v>100</v>
      </c>
      <c r="C2656" s="3">
        <v>165</v>
      </c>
      <c r="D2656" s="3" t="s">
        <v>445</v>
      </c>
      <c r="E2656" s="3">
        <v>17</v>
      </c>
      <c r="F2656" s="4">
        <v>33.83</v>
      </c>
      <c r="G2656" s="4">
        <v>0</v>
      </c>
      <c r="H2656" s="2" t="str">
        <f t="shared" si="45"/>
        <v>May</v>
      </c>
    </row>
    <row r="2657" spans="1:8" ht="29.25" thickBot="1" x14ac:dyDescent="0.3">
      <c r="A2657" s="3" t="s">
        <v>321</v>
      </c>
      <c r="B2657" s="3" t="s">
        <v>100</v>
      </c>
      <c r="C2657" s="3">
        <v>654</v>
      </c>
      <c r="D2657" s="3" t="s">
        <v>104</v>
      </c>
      <c r="E2657" s="3">
        <v>50</v>
      </c>
      <c r="F2657" s="4">
        <v>50</v>
      </c>
      <c r="G2657" s="4">
        <v>0</v>
      </c>
      <c r="H2657" s="2" t="str">
        <f t="shared" si="45"/>
        <v>May</v>
      </c>
    </row>
    <row r="2658" spans="1:8" ht="29.25" thickBot="1" x14ac:dyDescent="0.3">
      <c r="A2658" s="3" t="s">
        <v>321</v>
      </c>
      <c r="B2658" s="3" t="s">
        <v>100</v>
      </c>
      <c r="C2658" s="3">
        <v>651</v>
      </c>
      <c r="D2658" s="3" t="s">
        <v>105</v>
      </c>
      <c r="E2658" s="3">
        <v>12</v>
      </c>
      <c r="F2658" s="4">
        <v>1.2</v>
      </c>
      <c r="G2658" s="4">
        <v>0</v>
      </c>
      <c r="H2658" s="2" t="str">
        <f t="shared" si="45"/>
        <v>May</v>
      </c>
    </row>
    <row r="2659" spans="1:8" ht="29.25" thickBot="1" x14ac:dyDescent="0.3">
      <c r="A2659" s="3" t="s">
        <v>321</v>
      </c>
      <c r="B2659" s="3" t="s">
        <v>100</v>
      </c>
      <c r="C2659" s="3">
        <v>652</v>
      </c>
      <c r="D2659" s="3" t="s">
        <v>106</v>
      </c>
      <c r="E2659" s="3">
        <v>294</v>
      </c>
      <c r="F2659" s="4">
        <v>147</v>
      </c>
      <c r="G2659" s="4">
        <v>0</v>
      </c>
      <c r="H2659" s="2" t="str">
        <f t="shared" si="45"/>
        <v>May</v>
      </c>
    </row>
    <row r="2660" spans="1:8" ht="29.25" thickBot="1" x14ac:dyDescent="0.3">
      <c r="A2660" s="3" t="s">
        <v>321</v>
      </c>
      <c r="B2660" s="3" t="s">
        <v>100</v>
      </c>
      <c r="C2660" s="3">
        <v>1908</v>
      </c>
      <c r="D2660" s="3" t="s">
        <v>107</v>
      </c>
      <c r="E2660" s="3">
        <v>116</v>
      </c>
      <c r="F2660" s="4">
        <v>185.6</v>
      </c>
      <c r="G2660" s="4">
        <v>0</v>
      </c>
      <c r="H2660" s="2" t="str">
        <f t="shared" si="45"/>
        <v>May</v>
      </c>
    </row>
    <row r="2661" spans="1:8" ht="29.25" thickBot="1" x14ac:dyDescent="0.3">
      <c r="A2661" s="3" t="s">
        <v>321</v>
      </c>
      <c r="B2661" s="3" t="s">
        <v>100</v>
      </c>
      <c r="C2661" s="3">
        <v>4225</v>
      </c>
      <c r="D2661" s="3" t="s">
        <v>108</v>
      </c>
      <c r="E2661" s="3">
        <v>385</v>
      </c>
      <c r="F2661" s="4">
        <v>173.25</v>
      </c>
      <c r="G2661" s="4">
        <v>0</v>
      </c>
      <c r="H2661" s="2" t="str">
        <f t="shared" si="45"/>
        <v>May</v>
      </c>
    </row>
    <row r="2662" spans="1:8" ht="29.25" thickBot="1" x14ac:dyDescent="0.3">
      <c r="A2662" s="3" t="s">
        <v>321</v>
      </c>
      <c r="B2662" s="3" t="s">
        <v>100</v>
      </c>
      <c r="C2662" s="3">
        <v>660</v>
      </c>
      <c r="D2662" s="3" t="s">
        <v>109</v>
      </c>
      <c r="E2662" s="3">
        <v>112</v>
      </c>
      <c r="F2662" s="4">
        <v>392</v>
      </c>
      <c r="G2662" s="4">
        <v>0</v>
      </c>
      <c r="H2662" s="2" t="str">
        <f t="shared" si="45"/>
        <v>May</v>
      </c>
    </row>
    <row r="2663" spans="1:8" ht="29.25" thickBot="1" x14ac:dyDescent="0.3">
      <c r="A2663" s="3" t="s">
        <v>321</v>
      </c>
      <c r="B2663" s="3" t="s">
        <v>100</v>
      </c>
      <c r="C2663" s="3">
        <v>48758</v>
      </c>
      <c r="D2663" s="3" t="s">
        <v>110</v>
      </c>
      <c r="E2663" s="3">
        <v>56</v>
      </c>
      <c r="F2663" s="4">
        <v>84</v>
      </c>
      <c r="G2663" s="4">
        <v>0</v>
      </c>
      <c r="H2663" s="2" t="str">
        <f t="shared" si="45"/>
        <v>May</v>
      </c>
    </row>
    <row r="2664" spans="1:8" ht="29.25" thickBot="1" x14ac:dyDescent="0.3">
      <c r="A2664" s="3" t="s">
        <v>321</v>
      </c>
      <c r="B2664" s="3" t="s">
        <v>659</v>
      </c>
      <c r="C2664" s="3">
        <v>1.25</v>
      </c>
      <c r="D2664" s="3" t="s">
        <v>111</v>
      </c>
      <c r="E2664" s="3">
        <v>43</v>
      </c>
      <c r="F2664" s="4">
        <v>53.75</v>
      </c>
      <c r="G2664" s="4">
        <v>0</v>
      </c>
      <c r="H2664" s="2" t="str">
        <f t="shared" si="45"/>
        <v>May</v>
      </c>
    </row>
    <row r="2665" spans="1:8" ht="29.25" thickBot="1" x14ac:dyDescent="0.3">
      <c r="A2665" s="3" t="s">
        <v>321</v>
      </c>
      <c r="B2665" s="3" t="s">
        <v>659</v>
      </c>
      <c r="C2665" s="3">
        <v>147</v>
      </c>
      <c r="D2665" s="3" t="s">
        <v>112</v>
      </c>
      <c r="E2665" s="3">
        <v>49</v>
      </c>
      <c r="F2665" s="4">
        <v>61.25</v>
      </c>
      <c r="G2665" s="4">
        <v>0</v>
      </c>
      <c r="H2665" s="2" t="str">
        <f t="shared" si="45"/>
        <v>May</v>
      </c>
    </row>
    <row r="2666" spans="1:8" ht="29.25" thickBot="1" x14ac:dyDescent="0.3">
      <c r="A2666" s="3" t="s">
        <v>321</v>
      </c>
      <c r="B2666" s="3" t="s">
        <v>659</v>
      </c>
      <c r="C2666" s="3">
        <v>144</v>
      </c>
      <c r="D2666" s="3" t="s">
        <v>113</v>
      </c>
      <c r="E2666" s="3">
        <v>44</v>
      </c>
      <c r="F2666" s="4">
        <v>55</v>
      </c>
      <c r="G2666" s="4">
        <v>0</v>
      </c>
      <c r="H2666" s="2" t="str">
        <f t="shared" si="45"/>
        <v>May</v>
      </c>
    </row>
    <row r="2667" spans="1:8" ht="29.25" thickBot="1" x14ac:dyDescent="0.3">
      <c r="A2667" s="3" t="s">
        <v>321</v>
      </c>
      <c r="B2667" s="3" t="s">
        <v>659</v>
      </c>
      <c r="C2667" s="3">
        <v>146</v>
      </c>
      <c r="D2667" s="3" t="s">
        <v>114</v>
      </c>
      <c r="E2667" s="3">
        <v>61</v>
      </c>
      <c r="F2667" s="4">
        <v>76.25</v>
      </c>
      <c r="G2667" s="4">
        <v>0</v>
      </c>
      <c r="H2667" s="2" t="str">
        <f t="shared" si="45"/>
        <v>May</v>
      </c>
    </row>
    <row r="2668" spans="1:8" ht="29.25" thickBot="1" x14ac:dyDescent="0.3">
      <c r="A2668" s="3" t="s">
        <v>321</v>
      </c>
      <c r="B2668" s="3" t="s">
        <v>659</v>
      </c>
      <c r="C2668" s="3">
        <v>145</v>
      </c>
      <c r="D2668" s="3" t="s">
        <v>115</v>
      </c>
      <c r="E2668" s="3">
        <v>58</v>
      </c>
      <c r="F2668" s="4">
        <v>72.5</v>
      </c>
      <c r="G2668" s="4">
        <v>0</v>
      </c>
      <c r="H2668" s="2" t="str">
        <f t="shared" si="45"/>
        <v>May</v>
      </c>
    </row>
    <row r="2669" spans="1:8" ht="29.25" thickBot="1" x14ac:dyDescent="0.3">
      <c r="A2669" s="3" t="s">
        <v>321</v>
      </c>
      <c r="B2669" s="3" t="s">
        <v>659</v>
      </c>
      <c r="C2669" s="3">
        <v>1187</v>
      </c>
      <c r="D2669" s="3" t="s">
        <v>116</v>
      </c>
      <c r="E2669" s="3">
        <v>45</v>
      </c>
      <c r="F2669" s="4">
        <v>99</v>
      </c>
      <c r="G2669" s="4">
        <v>9.4499999999999993</v>
      </c>
      <c r="H2669" s="2" t="str">
        <f t="shared" si="45"/>
        <v>May</v>
      </c>
    </row>
    <row r="2670" spans="1:8" ht="43.5" thickBot="1" x14ac:dyDescent="0.3">
      <c r="A2670" s="3" t="s">
        <v>321</v>
      </c>
      <c r="B2670" s="3" t="s">
        <v>659</v>
      </c>
      <c r="C2670" s="3">
        <v>133</v>
      </c>
      <c r="D2670" s="3" t="s">
        <v>117</v>
      </c>
      <c r="E2670" s="3">
        <v>36</v>
      </c>
      <c r="F2670" s="4">
        <v>63</v>
      </c>
      <c r="G2670" s="4">
        <v>0</v>
      </c>
      <c r="H2670" s="2" t="str">
        <f t="shared" si="45"/>
        <v>May</v>
      </c>
    </row>
    <row r="2671" spans="1:8" ht="43.5" thickBot="1" x14ac:dyDescent="0.3">
      <c r="A2671" s="3" t="s">
        <v>321</v>
      </c>
      <c r="B2671" s="3" t="s">
        <v>659</v>
      </c>
      <c r="C2671" s="3">
        <v>404</v>
      </c>
      <c r="D2671" s="3" t="s">
        <v>118</v>
      </c>
      <c r="E2671" s="3">
        <v>46</v>
      </c>
      <c r="F2671" s="4">
        <v>80.5</v>
      </c>
      <c r="G2671" s="4">
        <v>0</v>
      </c>
      <c r="H2671" s="2" t="str">
        <f t="shared" si="45"/>
        <v>May</v>
      </c>
    </row>
    <row r="2672" spans="1:8" ht="29.25" thickBot="1" x14ac:dyDescent="0.3">
      <c r="A2672" s="3" t="s">
        <v>321</v>
      </c>
      <c r="B2672" s="3" t="s">
        <v>659</v>
      </c>
      <c r="C2672" s="3">
        <v>118</v>
      </c>
      <c r="D2672" s="3" t="s">
        <v>119</v>
      </c>
      <c r="E2672" s="3">
        <v>49</v>
      </c>
      <c r="F2672" s="4">
        <v>85.75</v>
      </c>
      <c r="G2672" s="4">
        <v>0</v>
      </c>
      <c r="H2672" s="2" t="str">
        <f t="shared" si="45"/>
        <v>May</v>
      </c>
    </row>
    <row r="2673" spans="1:8" ht="43.5" thickBot="1" x14ac:dyDescent="0.3">
      <c r="A2673" s="3" t="s">
        <v>321</v>
      </c>
      <c r="B2673" s="3" t="s">
        <v>659</v>
      </c>
      <c r="C2673" s="3">
        <v>2635</v>
      </c>
      <c r="D2673" s="3" t="s">
        <v>253</v>
      </c>
      <c r="E2673" s="3">
        <v>28</v>
      </c>
      <c r="F2673" s="4">
        <v>49</v>
      </c>
      <c r="G2673" s="4">
        <v>0</v>
      </c>
      <c r="H2673" s="2" t="str">
        <f t="shared" si="45"/>
        <v>May</v>
      </c>
    </row>
    <row r="2674" spans="1:8" ht="29.25" thickBot="1" x14ac:dyDescent="0.3">
      <c r="A2674" s="3" t="s">
        <v>321</v>
      </c>
      <c r="B2674" s="3" t="s">
        <v>659</v>
      </c>
      <c r="C2674" s="3">
        <v>4560</v>
      </c>
      <c r="D2674" s="3" t="s">
        <v>120</v>
      </c>
      <c r="E2674" s="3">
        <v>31</v>
      </c>
      <c r="F2674" s="4">
        <v>54.25</v>
      </c>
      <c r="G2674" s="4">
        <v>0</v>
      </c>
      <c r="H2674" s="2" t="str">
        <f t="shared" si="45"/>
        <v>May</v>
      </c>
    </row>
    <row r="2675" spans="1:8" ht="29.25" thickBot="1" x14ac:dyDescent="0.3">
      <c r="A2675" s="3" t="s">
        <v>321</v>
      </c>
      <c r="B2675" s="3" t="s">
        <v>659</v>
      </c>
      <c r="C2675" s="3">
        <v>4895</v>
      </c>
      <c r="D2675" s="3" t="s">
        <v>121</v>
      </c>
      <c r="E2675" s="3">
        <v>29</v>
      </c>
      <c r="F2675" s="4">
        <v>50.75</v>
      </c>
      <c r="G2675" s="4">
        <v>0</v>
      </c>
      <c r="H2675" s="2" t="str">
        <f t="shared" si="45"/>
        <v>May</v>
      </c>
    </row>
    <row r="2676" spans="1:8" ht="29.25" thickBot="1" x14ac:dyDescent="0.3">
      <c r="A2676" s="3" t="s">
        <v>321</v>
      </c>
      <c r="B2676" s="3" t="s">
        <v>659</v>
      </c>
      <c r="C2676" s="3">
        <v>3789</v>
      </c>
      <c r="D2676" s="3" t="s">
        <v>122</v>
      </c>
      <c r="E2676" s="3">
        <v>73</v>
      </c>
      <c r="F2676" s="4">
        <v>159.87</v>
      </c>
      <c r="G2676" s="4">
        <v>0</v>
      </c>
      <c r="H2676" s="2" t="str">
        <f t="shared" si="45"/>
        <v>May</v>
      </c>
    </row>
    <row r="2677" spans="1:8" ht="29.25" thickBot="1" x14ac:dyDescent="0.3">
      <c r="A2677" s="3" t="s">
        <v>321</v>
      </c>
      <c r="B2677" s="3" t="s">
        <v>659</v>
      </c>
      <c r="C2677" s="3">
        <v>7776</v>
      </c>
      <c r="D2677" s="3" t="s">
        <v>123</v>
      </c>
      <c r="E2677" s="3">
        <v>75</v>
      </c>
      <c r="F2677" s="4">
        <v>164.25</v>
      </c>
      <c r="G2677" s="4">
        <v>0</v>
      </c>
      <c r="H2677" s="2" t="str">
        <f t="shared" si="45"/>
        <v>May</v>
      </c>
    </row>
    <row r="2678" spans="1:8" ht="29.25" thickBot="1" x14ac:dyDescent="0.3">
      <c r="A2678" s="3" t="s">
        <v>321</v>
      </c>
      <c r="B2678" s="3" t="s">
        <v>659</v>
      </c>
      <c r="C2678" s="3">
        <v>8978</v>
      </c>
      <c r="D2678" s="3" t="s">
        <v>124</v>
      </c>
      <c r="E2678" s="3">
        <v>46</v>
      </c>
      <c r="F2678" s="4">
        <v>100.74</v>
      </c>
      <c r="G2678" s="4">
        <v>0</v>
      </c>
      <c r="H2678" s="2" t="str">
        <f t="shared" si="45"/>
        <v>May</v>
      </c>
    </row>
    <row r="2679" spans="1:8" ht="29.25" thickBot="1" x14ac:dyDescent="0.3">
      <c r="A2679" s="3" t="s">
        <v>321</v>
      </c>
      <c r="B2679" s="3" t="s">
        <v>659</v>
      </c>
      <c r="C2679" s="3">
        <v>215</v>
      </c>
      <c r="D2679" s="3" t="s">
        <v>307</v>
      </c>
      <c r="E2679" s="3">
        <v>45</v>
      </c>
      <c r="F2679" s="4">
        <v>49.5</v>
      </c>
      <c r="G2679" s="4">
        <v>0</v>
      </c>
      <c r="H2679" s="2" t="str">
        <f t="shared" si="45"/>
        <v>May</v>
      </c>
    </row>
    <row r="2680" spans="1:8" ht="29.25" thickBot="1" x14ac:dyDescent="0.3">
      <c r="A2680" s="3" t="s">
        <v>321</v>
      </c>
      <c r="B2680" s="3" t="s">
        <v>659</v>
      </c>
      <c r="C2680" s="3">
        <v>64335</v>
      </c>
      <c r="D2680" s="3" t="s">
        <v>126</v>
      </c>
      <c r="E2680" s="3">
        <v>40</v>
      </c>
      <c r="F2680" s="4">
        <v>44</v>
      </c>
      <c r="G2680" s="4">
        <v>4</v>
      </c>
      <c r="H2680" s="2" t="str">
        <f t="shared" si="45"/>
        <v>May</v>
      </c>
    </row>
    <row r="2681" spans="1:8" ht="29.25" thickBot="1" x14ac:dyDescent="0.3">
      <c r="A2681" s="3" t="s">
        <v>321</v>
      </c>
      <c r="B2681" s="3" t="s">
        <v>659</v>
      </c>
      <c r="C2681" s="3">
        <v>217</v>
      </c>
      <c r="D2681" s="3" t="s">
        <v>289</v>
      </c>
      <c r="E2681" s="3">
        <v>72</v>
      </c>
      <c r="F2681" s="4">
        <v>79.2</v>
      </c>
      <c r="G2681" s="4">
        <v>0</v>
      </c>
      <c r="H2681" s="2" t="str">
        <f t="shared" si="45"/>
        <v>May</v>
      </c>
    </row>
    <row r="2682" spans="1:8" ht="29.25" thickBot="1" x14ac:dyDescent="0.3">
      <c r="A2682" s="3" t="s">
        <v>321</v>
      </c>
      <c r="B2682" s="3" t="s">
        <v>659</v>
      </c>
      <c r="C2682" s="3">
        <v>140</v>
      </c>
      <c r="D2682" s="3" t="s">
        <v>308</v>
      </c>
      <c r="E2682" s="3">
        <v>104</v>
      </c>
      <c r="F2682" s="4">
        <v>114.4</v>
      </c>
      <c r="G2682" s="4">
        <v>0</v>
      </c>
      <c r="H2682" s="2" t="str">
        <f t="shared" si="45"/>
        <v>May</v>
      </c>
    </row>
    <row r="2683" spans="1:8" ht="29.25" thickBot="1" x14ac:dyDescent="0.3">
      <c r="A2683" s="3" t="s">
        <v>321</v>
      </c>
      <c r="B2683" s="3" t="s">
        <v>659</v>
      </c>
      <c r="C2683" s="3">
        <v>1221</v>
      </c>
      <c r="D2683" s="3" t="s">
        <v>260</v>
      </c>
      <c r="E2683" s="3">
        <v>17</v>
      </c>
      <c r="F2683" s="4">
        <v>25.5</v>
      </c>
      <c r="G2683" s="4">
        <v>2.4</v>
      </c>
      <c r="H2683" s="2" t="str">
        <f t="shared" si="45"/>
        <v>May</v>
      </c>
    </row>
    <row r="2684" spans="1:8" ht="29.25" thickBot="1" x14ac:dyDescent="0.3">
      <c r="A2684" s="3" t="s">
        <v>321</v>
      </c>
      <c r="B2684" s="3" t="s">
        <v>659</v>
      </c>
      <c r="C2684" s="3">
        <v>75877</v>
      </c>
      <c r="D2684" s="3" t="s">
        <v>127</v>
      </c>
      <c r="E2684" s="3">
        <v>26</v>
      </c>
      <c r="F2684" s="4">
        <v>45.5</v>
      </c>
      <c r="G2684" s="4">
        <v>0</v>
      </c>
      <c r="H2684" s="2" t="str">
        <f t="shared" si="45"/>
        <v>May</v>
      </c>
    </row>
    <row r="2685" spans="1:8" ht="29.25" thickBot="1" x14ac:dyDescent="0.3">
      <c r="A2685" s="3" t="s">
        <v>321</v>
      </c>
      <c r="B2685" s="3" t="s">
        <v>659</v>
      </c>
      <c r="C2685" s="3">
        <v>46525</v>
      </c>
      <c r="D2685" s="3" t="s">
        <v>128</v>
      </c>
      <c r="E2685" s="3">
        <v>42</v>
      </c>
      <c r="F2685" s="4">
        <v>73.5</v>
      </c>
      <c r="G2685" s="4">
        <v>0</v>
      </c>
      <c r="H2685" s="2" t="str">
        <f t="shared" si="45"/>
        <v>May</v>
      </c>
    </row>
    <row r="2686" spans="1:8" ht="29.25" thickBot="1" x14ac:dyDescent="0.3">
      <c r="A2686" s="3" t="s">
        <v>321</v>
      </c>
      <c r="B2686" s="3" t="s">
        <v>659</v>
      </c>
      <c r="C2686" s="3">
        <v>3940</v>
      </c>
      <c r="D2686" s="3" t="s">
        <v>129</v>
      </c>
      <c r="E2686" s="3">
        <v>27</v>
      </c>
      <c r="F2686" s="4">
        <v>47.25</v>
      </c>
      <c r="G2686" s="4">
        <v>0</v>
      </c>
      <c r="H2686" s="2" t="str">
        <f t="shared" si="45"/>
        <v>May</v>
      </c>
    </row>
    <row r="2687" spans="1:8" ht="29.25" thickBot="1" x14ac:dyDescent="0.3">
      <c r="A2687" s="3" t="s">
        <v>321</v>
      </c>
      <c r="B2687" s="3" t="s">
        <v>659</v>
      </c>
      <c r="C2687" s="3">
        <v>37583</v>
      </c>
      <c r="D2687" s="3" t="s">
        <v>268</v>
      </c>
      <c r="E2687" s="3">
        <v>33</v>
      </c>
      <c r="F2687" s="4">
        <v>57.75</v>
      </c>
      <c r="G2687" s="4">
        <v>0</v>
      </c>
      <c r="H2687" s="2" t="str">
        <f t="shared" si="45"/>
        <v>May</v>
      </c>
    </row>
    <row r="2688" spans="1:8" ht="29.25" thickBot="1" x14ac:dyDescent="0.3">
      <c r="A2688" s="3" t="s">
        <v>321</v>
      </c>
      <c r="B2688" s="3" t="s">
        <v>659</v>
      </c>
      <c r="C2688" s="3">
        <v>3874846</v>
      </c>
      <c r="D2688" s="3" t="s">
        <v>130</v>
      </c>
      <c r="E2688" s="3">
        <v>71</v>
      </c>
      <c r="F2688" s="4">
        <v>124.25</v>
      </c>
      <c r="G2688" s="4">
        <v>0</v>
      </c>
      <c r="H2688" s="2" t="str">
        <f t="shared" ref="H2688:H2751" si="46">"May"</f>
        <v>May</v>
      </c>
    </row>
    <row r="2689" spans="1:8" ht="29.25" thickBot="1" x14ac:dyDescent="0.3">
      <c r="A2689" s="3" t="s">
        <v>321</v>
      </c>
      <c r="B2689" s="3" t="s">
        <v>659</v>
      </c>
      <c r="C2689" s="3">
        <v>583294</v>
      </c>
      <c r="D2689" s="3" t="s">
        <v>131</v>
      </c>
      <c r="E2689" s="3">
        <v>47</v>
      </c>
      <c r="F2689" s="4">
        <v>82.25</v>
      </c>
      <c r="G2689" s="4">
        <v>0</v>
      </c>
      <c r="H2689" s="2" t="str">
        <f t="shared" si="46"/>
        <v>May</v>
      </c>
    </row>
    <row r="2690" spans="1:8" ht="29.25" thickBot="1" x14ac:dyDescent="0.3">
      <c r="A2690" s="3" t="s">
        <v>321</v>
      </c>
      <c r="B2690" s="3" t="s">
        <v>659</v>
      </c>
      <c r="C2690" s="3">
        <v>54899</v>
      </c>
      <c r="D2690" s="3" t="s">
        <v>132</v>
      </c>
      <c r="E2690" s="3">
        <v>29</v>
      </c>
      <c r="F2690" s="4">
        <v>50.75</v>
      </c>
      <c r="G2690" s="4">
        <v>0</v>
      </c>
      <c r="H2690" s="2" t="str">
        <f t="shared" si="46"/>
        <v>May</v>
      </c>
    </row>
    <row r="2691" spans="1:8" ht="29.25" thickBot="1" x14ac:dyDescent="0.3">
      <c r="A2691" s="3" t="s">
        <v>321</v>
      </c>
      <c r="B2691" s="3" t="s">
        <v>659</v>
      </c>
      <c r="C2691" s="3">
        <v>137</v>
      </c>
      <c r="D2691" s="3" t="s">
        <v>133</v>
      </c>
      <c r="E2691" s="3">
        <v>97</v>
      </c>
      <c r="F2691" s="4">
        <v>106.7</v>
      </c>
      <c r="G2691" s="4">
        <v>0</v>
      </c>
      <c r="H2691" s="2" t="str">
        <f t="shared" si="46"/>
        <v>May</v>
      </c>
    </row>
    <row r="2692" spans="1:8" ht="29.25" thickBot="1" x14ac:dyDescent="0.3">
      <c r="A2692" s="3" t="s">
        <v>321</v>
      </c>
      <c r="B2692" s="3" t="s">
        <v>659</v>
      </c>
      <c r="C2692" s="3">
        <v>3874851</v>
      </c>
      <c r="D2692" s="3" t="s">
        <v>134</v>
      </c>
      <c r="E2692" s="3">
        <v>113</v>
      </c>
      <c r="F2692" s="4">
        <v>124.3</v>
      </c>
      <c r="G2692" s="4">
        <v>0</v>
      </c>
      <c r="H2692" s="2" t="str">
        <f t="shared" si="46"/>
        <v>May</v>
      </c>
    </row>
    <row r="2693" spans="1:8" ht="29.25" thickBot="1" x14ac:dyDescent="0.3">
      <c r="A2693" s="3" t="s">
        <v>321</v>
      </c>
      <c r="B2693" s="3" t="s">
        <v>659</v>
      </c>
      <c r="C2693" s="3">
        <v>32198</v>
      </c>
      <c r="D2693" s="3" t="s">
        <v>135</v>
      </c>
      <c r="E2693" s="3">
        <v>71</v>
      </c>
      <c r="F2693" s="4">
        <v>78.099999999999994</v>
      </c>
      <c r="G2693" s="4">
        <v>0</v>
      </c>
      <c r="H2693" s="2" t="str">
        <f t="shared" si="46"/>
        <v>May</v>
      </c>
    </row>
    <row r="2694" spans="1:8" ht="29.25" thickBot="1" x14ac:dyDescent="0.3">
      <c r="A2694" s="3" t="s">
        <v>321</v>
      </c>
      <c r="B2694" s="3" t="s">
        <v>659</v>
      </c>
      <c r="C2694" s="3">
        <v>56444</v>
      </c>
      <c r="D2694" s="3" t="s">
        <v>136</v>
      </c>
      <c r="E2694" s="3">
        <v>63</v>
      </c>
      <c r="F2694" s="4">
        <v>69.3</v>
      </c>
      <c r="G2694" s="4">
        <v>0</v>
      </c>
      <c r="H2694" s="2" t="str">
        <f t="shared" si="46"/>
        <v>May</v>
      </c>
    </row>
    <row r="2695" spans="1:8" ht="43.5" thickBot="1" x14ac:dyDescent="0.3">
      <c r="A2695" s="3" t="s">
        <v>321</v>
      </c>
      <c r="B2695" s="3" t="s">
        <v>659</v>
      </c>
      <c r="C2695" s="3">
        <v>230</v>
      </c>
      <c r="D2695" s="3" t="s">
        <v>137</v>
      </c>
      <c r="E2695" s="3">
        <v>80</v>
      </c>
      <c r="F2695" s="4">
        <v>120</v>
      </c>
      <c r="G2695" s="4">
        <v>0</v>
      </c>
      <c r="H2695" s="2" t="str">
        <f t="shared" si="46"/>
        <v>May</v>
      </c>
    </row>
    <row r="2696" spans="1:8" ht="43.5" thickBot="1" x14ac:dyDescent="0.3">
      <c r="A2696" s="3" t="s">
        <v>321</v>
      </c>
      <c r="B2696" s="3" t="s">
        <v>659</v>
      </c>
      <c r="C2696" s="3">
        <v>8448</v>
      </c>
      <c r="D2696" s="3" t="s">
        <v>138</v>
      </c>
      <c r="E2696" s="3">
        <v>49</v>
      </c>
      <c r="F2696" s="4">
        <v>73.5</v>
      </c>
      <c r="G2696" s="4">
        <v>6.87</v>
      </c>
      <c r="H2696" s="2" t="str">
        <f t="shared" si="46"/>
        <v>May</v>
      </c>
    </row>
    <row r="2697" spans="1:8" ht="29.25" thickBot="1" x14ac:dyDescent="0.3">
      <c r="A2697" s="3" t="s">
        <v>321</v>
      </c>
      <c r="B2697" s="3" t="s">
        <v>659</v>
      </c>
      <c r="C2697" s="3">
        <v>276</v>
      </c>
      <c r="D2697" s="3" t="s">
        <v>139</v>
      </c>
      <c r="E2697" s="3">
        <v>104</v>
      </c>
      <c r="F2697" s="4">
        <v>156</v>
      </c>
      <c r="G2697" s="4">
        <v>14.6</v>
      </c>
      <c r="H2697" s="2" t="str">
        <f t="shared" si="46"/>
        <v>May</v>
      </c>
    </row>
    <row r="2698" spans="1:8" ht="29.25" thickBot="1" x14ac:dyDescent="0.3">
      <c r="A2698" s="3" t="s">
        <v>321</v>
      </c>
      <c r="B2698" s="3" t="s">
        <v>659</v>
      </c>
      <c r="C2698" s="3">
        <v>295</v>
      </c>
      <c r="D2698" s="3" t="s">
        <v>140</v>
      </c>
      <c r="E2698" s="3">
        <v>47</v>
      </c>
      <c r="F2698" s="4">
        <v>126.9</v>
      </c>
      <c r="G2698" s="4">
        <v>0</v>
      </c>
      <c r="H2698" s="2" t="str">
        <f t="shared" si="46"/>
        <v>May</v>
      </c>
    </row>
    <row r="2699" spans="1:8" ht="29.25" thickBot="1" x14ac:dyDescent="0.3">
      <c r="A2699" s="3" t="s">
        <v>321</v>
      </c>
      <c r="B2699" s="3" t="s">
        <v>659</v>
      </c>
      <c r="C2699" s="3">
        <v>285</v>
      </c>
      <c r="D2699" s="3" t="s">
        <v>141</v>
      </c>
      <c r="E2699" s="3">
        <v>55</v>
      </c>
      <c r="F2699" s="4">
        <v>148.5</v>
      </c>
      <c r="G2699" s="4">
        <v>0</v>
      </c>
      <c r="H2699" s="2" t="str">
        <f t="shared" si="46"/>
        <v>May</v>
      </c>
    </row>
    <row r="2700" spans="1:8" ht="29.25" thickBot="1" x14ac:dyDescent="0.3">
      <c r="A2700" s="3" t="s">
        <v>321</v>
      </c>
      <c r="B2700" s="3" t="s">
        <v>659</v>
      </c>
      <c r="C2700" s="3">
        <v>265</v>
      </c>
      <c r="D2700" s="3" t="s">
        <v>142</v>
      </c>
      <c r="E2700" s="3">
        <v>93</v>
      </c>
      <c r="F2700" s="4">
        <v>251.1</v>
      </c>
      <c r="G2700" s="4">
        <v>0</v>
      </c>
      <c r="H2700" s="2" t="str">
        <f t="shared" si="46"/>
        <v>May</v>
      </c>
    </row>
    <row r="2701" spans="1:8" ht="29.25" thickBot="1" x14ac:dyDescent="0.3">
      <c r="A2701" s="3" t="s">
        <v>321</v>
      </c>
      <c r="B2701" s="3" t="s">
        <v>659</v>
      </c>
      <c r="C2701" s="3">
        <v>75455</v>
      </c>
      <c r="D2701" s="3" t="s">
        <v>143</v>
      </c>
      <c r="E2701" s="3">
        <v>19</v>
      </c>
      <c r="F2701" s="4">
        <v>33.25</v>
      </c>
      <c r="G2701" s="4">
        <v>0</v>
      </c>
      <c r="H2701" s="2" t="str">
        <f t="shared" si="46"/>
        <v>May</v>
      </c>
    </row>
    <row r="2702" spans="1:8" ht="29.25" thickBot="1" x14ac:dyDescent="0.3">
      <c r="A2702" s="3" t="s">
        <v>321</v>
      </c>
      <c r="B2702" s="3" t="s">
        <v>659</v>
      </c>
      <c r="C2702" s="3">
        <v>51251</v>
      </c>
      <c r="D2702" s="3" t="s">
        <v>144</v>
      </c>
      <c r="E2702" s="3">
        <v>31</v>
      </c>
      <c r="F2702" s="4">
        <v>54.25</v>
      </c>
      <c r="G2702" s="4">
        <v>0</v>
      </c>
      <c r="H2702" s="2" t="str">
        <f t="shared" si="46"/>
        <v>May</v>
      </c>
    </row>
    <row r="2703" spans="1:8" ht="29.25" thickBot="1" x14ac:dyDescent="0.3">
      <c r="A2703" s="3" t="s">
        <v>321</v>
      </c>
      <c r="B2703" s="3" t="s">
        <v>659</v>
      </c>
      <c r="C2703" s="3">
        <v>1130</v>
      </c>
      <c r="D2703" s="3" t="s">
        <v>145</v>
      </c>
      <c r="E2703" s="3">
        <v>49</v>
      </c>
      <c r="F2703" s="4">
        <v>85.75</v>
      </c>
      <c r="G2703" s="4">
        <v>0</v>
      </c>
      <c r="H2703" s="2" t="str">
        <f t="shared" si="46"/>
        <v>May</v>
      </c>
    </row>
    <row r="2704" spans="1:8" ht="29.25" thickBot="1" x14ac:dyDescent="0.3">
      <c r="A2704" s="3" t="s">
        <v>321</v>
      </c>
      <c r="B2704" s="3" t="s">
        <v>659</v>
      </c>
      <c r="C2704" s="3">
        <v>1128</v>
      </c>
      <c r="D2704" s="3" t="s">
        <v>146</v>
      </c>
      <c r="E2704" s="3">
        <v>9</v>
      </c>
      <c r="F2704" s="4">
        <v>15.75</v>
      </c>
      <c r="G2704" s="4">
        <v>0</v>
      </c>
      <c r="H2704" s="2" t="str">
        <f t="shared" si="46"/>
        <v>May</v>
      </c>
    </row>
    <row r="2705" spans="1:8" ht="29.25" thickBot="1" x14ac:dyDescent="0.3">
      <c r="A2705" s="3" t="s">
        <v>321</v>
      </c>
      <c r="B2705" s="3" t="s">
        <v>659</v>
      </c>
      <c r="C2705" s="3">
        <v>93</v>
      </c>
      <c r="D2705" s="3" t="s">
        <v>147</v>
      </c>
      <c r="E2705" s="3">
        <v>98</v>
      </c>
      <c r="F2705" s="4">
        <v>52.24</v>
      </c>
      <c r="G2705" s="4">
        <v>0</v>
      </c>
      <c r="H2705" s="2" t="str">
        <f t="shared" si="46"/>
        <v>May</v>
      </c>
    </row>
    <row r="2706" spans="1:8" ht="29.25" thickBot="1" x14ac:dyDescent="0.3">
      <c r="A2706" s="3" t="s">
        <v>321</v>
      </c>
      <c r="B2706" s="3" t="s">
        <v>659</v>
      </c>
      <c r="C2706" s="3">
        <v>2</v>
      </c>
      <c r="D2706" s="3" t="s">
        <v>148</v>
      </c>
      <c r="E2706" s="3">
        <v>108</v>
      </c>
      <c r="F2706" s="4">
        <v>63.9</v>
      </c>
      <c r="G2706" s="4">
        <v>0</v>
      </c>
      <c r="H2706" s="2" t="str">
        <f t="shared" si="46"/>
        <v>May</v>
      </c>
    </row>
    <row r="2707" spans="1:8" ht="43.5" thickBot="1" x14ac:dyDescent="0.3">
      <c r="A2707" s="3" t="s">
        <v>321</v>
      </c>
      <c r="B2707" s="3" t="s">
        <v>659</v>
      </c>
      <c r="C2707" s="3">
        <v>40</v>
      </c>
      <c r="D2707" s="3" t="s">
        <v>149</v>
      </c>
      <c r="E2707" s="3">
        <v>97</v>
      </c>
      <c r="F2707" s="4">
        <v>59.12</v>
      </c>
      <c r="G2707" s="4">
        <v>0</v>
      </c>
      <c r="H2707" s="2" t="str">
        <f t="shared" si="46"/>
        <v>May</v>
      </c>
    </row>
    <row r="2708" spans="1:8" ht="29.25" thickBot="1" x14ac:dyDescent="0.3">
      <c r="A2708" s="3" t="s">
        <v>321</v>
      </c>
      <c r="B2708" s="3" t="s">
        <v>659</v>
      </c>
      <c r="C2708" s="3">
        <v>418</v>
      </c>
      <c r="D2708" s="3" t="s">
        <v>150</v>
      </c>
      <c r="E2708" s="3">
        <v>88</v>
      </c>
      <c r="F2708" s="4">
        <v>49.76</v>
      </c>
      <c r="G2708" s="4">
        <v>0</v>
      </c>
      <c r="H2708" s="2" t="str">
        <f t="shared" si="46"/>
        <v>May</v>
      </c>
    </row>
    <row r="2709" spans="1:8" ht="29.25" thickBot="1" x14ac:dyDescent="0.3">
      <c r="A2709" s="3" t="s">
        <v>321</v>
      </c>
      <c r="B2709" s="3" t="s">
        <v>659</v>
      </c>
      <c r="C2709" s="3">
        <v>236</v>
      </c>
      <c r="D2709" s="3" t="s">
        <v>151</v>
      </c>
      <c r="E2709" s="3">
        <v>32</v>
      </c>
      <c r="F2709" s="4">
        <v>35.200000000000003</v>
      </c>
      <c r="G2709" s="4">
        <v>0</v>
      </c>
      <c r="H2709" s="2" t="str">
        <f t="shared" si="46"/>
        <v>May</v>
      </c>
    </row>
    <row r="2710" spans="1:8" ht="29.25" thickBot="1" x14ac:dyDescent="0.3">
      <c r="A2710" s="3" t="s">
        <v>321</v>
      </c>
      <c r="B2710" s="3" t="s">
        <v>659</v>
      </c>
      <c r="C2710" s="3">
        <v>23444</v>
      </c>
      <c r="D2710" s="3" t="s">
        <v>152</v>
      </c>
      <c r="E2710" s="3">
        <v>33</v>
      </c>
      <c r="F2710" s="4">
        <v>36.299999999999997</v>
      </c>
      <c r="G2710" s="4">
        <v>0</v>
      </c>
      <c r="H2710" s="2" t="str">
        <f t="shared" si="46"/>
        <v>May</v>
      </c>
    </row>
    <row r="2711" spans="1:8" ht="29.25" thickBot="1" x14ac:dyDescent="0.3">
      <c r="A2711" s="3" t="s">
        <v>321</v>
      </c>
      <c r="B2711" s="3" t="s">
        <v>659</v>
      </c>
      <c r="C2711" s="3">
        <v>263</v>
      </c>
      <c r="D2711" s="3" t="s">
        <v>255</v>
      </c>
      <c r="E2711" s="3">
        <v>19</v>
      </c>
      <c r="F2711" s="4">
        <v>20.9</v>
      </c>
      <c r="G2711" s="4">
        <v>0</v>
      </c>
      <c r="H2711" s="2" t="str">
        <f t="shared" si="46"/>
        <v>May</v>
      </c>
    </row>
    <row r="2712" spans="1:8" ht="43.5" thickBot="1" x14ac:dyDescent="0.3">
      <c r="A2712" s="3" t="s">
        <v>321</v>
      </c>
      <c r="B2712" s="3" t="s">
        <v>659</v>
      </c>
      <c r="C2712" s="3">
        <v>2434</v>
      </c>
      <c r="D2712" s="3" t="s">
        <v>153</v>
      </c>
      <c r="E2712" s="3">
        <v>60</v>
      </c>
      <c r="F2712" s="4">
        <v>66</v>
      </c>
      <c r="G2712" s="4">
        <v>0</v>
      </c>
      <c r="H2712" s="2" t="str">
        <f t="shared" si="46"/>
        <v>May</v>
      </c>
    </row>
    <row r="2713" spans="1:8" ht="29.25" thickBot="1" x14ac:dyDescent="0.3">
      <c r="A2713" s="3" t="s">
        <v>321</v>
      </c>
      <c r="B2713" s="3" t="s">
        <v>659</v>
      </c>
      <c r="C2713" s="3">
        <v>240</v>
      </c>
      <c r="D2713" s="3" t="s">
        <v>154</v>
      </c>
      <c r="E2713" s="3">
        <v>77</v>
      </c>
      <c r="F2713" s="4">
        <v>84.7</v>
      </c>
      <c r="G2713" s="4">
        <v>0</v>
      </c>
      <c r="H2713" s="2" t="str">
        <f t="shared" si="46"/>
        <v>May</v>
      </c>
    </row>
    <row r="2714" spans="1:8" ht="29.25" thickBot="1" x14ac:dyDescent="0.3">
      <c r="A2714" s="3" t="s">
        <v>321</v>
      </c>
      <c r="B2714" s="3" t="s">
        <v>659</v>
      </c>
      <c r="C2714" s="3">
        <v>1185</v>
      </c>
      <c r="D2714" s="3" t="s">
        <v>155</v>
      </c>
      <c r="E2714" s="3">
        <v>68</v>
      </c>
      <c r="F2714" s="4">
        <v>74.8</v>
      </c>
      <c r="G2714" s="4">
        <v>6.87</v>
      </c>
      <c r="H2714" s="2" t="str">
        <f t="shared" si="46"/>
        <v>May</v>
      </c>
    </row>
    <row r="2715" spans="1:8" ht="29.25" thickBot="1" x14ac:dyDescent="0.3">
      <c r="A2715" s="3" t="s">
        <v>321</v>
      </c>
      <c r="B2715" s="3" t="s">
        <v>659</v>
      </c>
      <c r="C2715" s="3">
        <v>42525</v>
      </c>
      <c r="D2715" s="3" t="s">
        <v>156</v>
      </c>
      <c r="E2715" s="3">
        <v>104</v>
      </c>
      <c r="F2715" s="4">
        <v>104</v>
      </c>
      <c r="G2715" s="4">
        <v>0</v>
      </c>
      <c r="H2715" s="2" t="str">
        <f t="shared" si="46"/>
        <v>May</v>
      </c>
    </row>
    <row r="2716" spans="1:8" ht="29.25" thickBot="1" x14ac:dyDescent="0.3">
      <c r="A2716" s="3" t="s">
        <v>321</v>
      </c>
      <c r="B2716" s="3" t="s">
        <v>659</v>
      </c>
      <c r="C2716" s="3">
        <v>45989</v>
      </c>
      <c r="D2716" s="3" t="s">
        <v>157</v>
      </c>
      <c r="E2716" s="3">
        <v>87</v>
      </c>
      <c r="F2716" s="4">
        <v>87</v>
      </c>
      <c r="G2716" s="4">
        <v>0</v>
      </c>
      <c r="H2716" s="2" t="str">
        <f t="shared" si="46"/>
        <v>May</v>
      </c>
    </row>
    <row r="2717" spans="1:8" ht="29.25" thickBot="1" x14ac:dyDescent="0.3">
      <c r="A2717" s="3" t="s">
        <v>321</v>
      </c>
      <c r="B2717" s="3" t="s">
        <v>659</v>
      </c>
      <c r="C2717" s="3">
        <v>45777</v>
      </c>
      <c r="D2717" s="3" t="s">
        <v>309</v>
      </c>
      <c r="E2717" s="3">
        <v>76</v>
      </c>
      <c r="F2717" s="4">
        <v>76</v>
      </c>
      <c r="G2717" s="4">
        <v>0</v>
      </c>
      <c r="H2717" s="2" t="str">
        <f t="shared" si="46"/>
        <v>May</v>
      </c>
    </row>
    <row r="2718" spans="1:8" ht="29.25" thickBot="1" x14ac:dyDescent="0.3">
      <c r="A2718" s="3" t="s">
        <v>321</v>
      </c>
      <c r="B2718" s="3" t="s">
        <v>659</v>
      </c>
      <c r="C2718" s="3">
        <v>1186</v>
      </c>
      <c r="D2718" s="3" t="s">
        <v>158</v>
      </c>
      <c r="E2718" s="3">
        <v>37</v>
      </c>
      <c r="F2718" s="4">
        <v>81.400000000000006</v>
      </c>
      <c r="G2718" s="4">
        <v>0</v>
      </c>
      <c r="H2718" s="2" t="str">
        <f t="shared" si="46"/>
        <v>May</v>
      </c>
    </row>
    <row r="2719" spans="1:8" ht="29.25" thickBot="1" x14ac:dyDescent="0.3">
      <c r="A2719" s="3" t="s">
        <v>321</v>
      </c>
      <c r="B2719" s="3" t="s">
        <v>159</v>
      </c>
      <c r="C2719" s="3">
        <v>751</v>
      </c>
      <c r="D2719" s="3" t="s">
        <v>160</v>
      </c>
      <c r="E2719" s="3">
        <v>57</v>
      </c>
      <c r="F2719" s="4">
        <v>176.7</v>
      </c>
      <c r="G2719" s="4">
        <v>16.59</v>
      </c>
      <c r="H2719" s="2" t="str">
        <f t="shared" si="46"/>
        <v>May</v>
      </c>
    </row>
    <row r="2720" spans="1:8" ht="29.25" thickBot="1" x14ac:dyDescent="0.3">
      <c r="A2720" s="3" t="s">
        <v>321</v>
      </c>
      <c r="B2720" s="3" t="s">
        <v>159</v>
      </c>
      <c r="C2720" s="3">
        <v>752</v>
      </c>
      <c r="D2720" s="3" t="s">
        <v>161</v>
      </c>
      <c r="E2720" s="3">
        <v>160</v>
      </c>
      <c r="F2720" s="4">
        <v>416</v>
      </c>
      <c r="G2720" s="4">
        <v>39.93</v>
      </c>
      <c r="H2720" s="2" t="str">
        <f t="shared" si="46"/>
        <v>May</v>
      </c>
    </row>
    <row r="2721" spans="1:8" ht="29.25" thickBot="1" x14ac:dyDescent="0.3">
      <c r="A2721" s="3" t="s">
        <v>321</v>
      </c>
      <c r="B2721" s="3" t="s">
        <v>159</v>
      </c>
      <c r="C2721" s="3">
        <v>753</v>
      </c>
      <c r="D2721" s="3" t="s">
        <v>162</v>
      </c>
      <c r="E2721" s="3">
        <v>214</v>
      </c>
      <c r="F2721" s="4">
        <v>449.4</v>
      </c>
      <c r="G2721" s="4">
        <v>42.8</v>
      </c>
      <c r="H2721" s="2" t="str">
        <f t="shared" si="46"/>
        <v>May</v>
      </c>
    </row>
    <row r="2722" spans="1:8" ht="29.25" thickBot="1" x14ac:dyDescent="0.3">
      <c r="A2722" s="3" t="s">
        <v>321</v>
      </c>
      <c r="B2722" s="3" t="s">
        <v>159</v>
      </c>
      <c r="C2722" s="3">
        <v>3874853</v>
      </c>
      <c r="D2722" s="3" t="s">
        <v>163</v>
      </c>
      <c r="E2722" s="3">
        <v>34</v>
      </c>
      <c r="F2722" s="4">
        <v>153</v>
      </c>
      <c r="G2722" s="4">
        <v>14.62</v>
      </c>
      <c r="H2722" s="2" t="str">
        <f t="shared" si="46"/>
        <v>May</v>
      </c>
    </row>
    <row r="2723" spans="1:8" ht="29.25" thickBot="1" x14ac:dyDescent="0.3">
      <c r="A2723" s="3" t="s">
        <v>321</v>
      </c>
      <c r="B2723" s="3" t="s">
        <v>159</v>
      </c>
      <c r="C2723" s="3">
        <v>3874852</v>
      </c>
      <c r="D2723" s="3" t="s">
        <v>164</v>
      </c>
      <c r="E2723" s="3">
        <v>73</v>
      </c>
      <c r="F2723" s="4">
        <v>273.75</v>
      </c>
      <c r="G2723" s="4">
        <v>26.22</v>
      </c>
      <c r="H2723" s="2" t="str">
        <f t="shared" si="46"/>
        <v>May</v>
      </c>
    </row>
    <row r="2724" spans="1:8" ht="29.25" thickBot="1" x14ac:dyDescent="0.3">
      <c r="A2724" s="3" t="s">
        <v>321</v>
      </c>
      <c r="B2724" s="3" t="s">
        <v>159</v>
      </c>
      <c r="C2724" s="3">
        <v>765</v>
      </c>
      <c r="D2724" s="3" t="s">
        <v>165</v>
      </c>
      <c r="E2724" s="3">
        <v>269</v>
      </c>
      <c r="F2724" s="4">
        <v>295.89999999999998</v>
      </c>
      <c r="G2724" s="4">
        <v>26.99</v>
      </c>
      <c r="H2724" s="2" t="str">
        <f t="shared" si="46"/>
        <v>May</v>
      </c>
    </row>
    <row r="2725" spans="1:8" ht="29.25" thickBot="1" x14ac:dyDescent="0.3">
      <c r="A2725" s="3" t="s">
        <v>321</v>
      </c>
      <c r="B2725" s="3" t="s">
        <v>159</v>
      </c>
      <c r="C2725" s="3">
        <v>757</v>
      </c>
      <c r="D2725" s="3" t="s">
        <v>166</v>
      </c>
      <c r="E2725" s="3">
        <v>4</v>
      </c>
      <c r="F2725" s="4">
        <v>15.8</v>
      </c>
      <c r="G2725" s="4">
        <v>1.52</v>
      </c>
      <c r="H2725" s="2" t="str">
        <f t="shared" si="46"/>
        <v>May</v>
      </c>
    </row>
    <row r="2726" spans="1:8" ht="29.25" thickBot="1" x14ac:dyDescent="0.3">
      <c r="A2726" s="3" t="s">
        <v>321</v>
      </c>
      <c r="B2726" s="3" t="s">
        <v>159</v>
      </c>
      <c r="C2726" s="3">
        <v>758</v>
      </c>
      <c r="D2726" s="3" t="s">
        <v>167</v>
      </c>
      <c r="E2726" s="3">
        <v>22</v>
      </c>
      <c r="F2726" s="4">
        <v>74.8</v>
      </c>
      <c r="G2726" s="4">
        <v>7.06</v>
      </c>
      <c r="H2726" s="2" t="str">
        <f t="shared" si="46"/>
        <v>May</v>
      </c>
    </row>
    <row r="2727" spans="1:8" ht="29.25" thickBot="1" x14ac:dyDescent="0.3">
      <c r="A2727" s="3" t="s">
        <v>321</v>
      </c>
      <c r="B2727" s="3" t="s">
        <v>159</v>
      </c>
      <c r="C2727" s="3">
        <v>759</v>
      </c>
      <c r="D2727" s="3" t="s">
        <v>168</v>
      </c>
      <c r="E2727" s="3">
        <v>34</v>
      </c>
      <c r="F2727" s="4">
        <v>96.9</v>
      </c>
      <c r="G2727" s="4">
        <v>9.19</v>
      </c>
      <c r="H2727" s="2" t="str">
        <f t="shared" si="46"/>
        <v>May</v>
      </c>
    </row>
    <row r="2728" spans="1:8" ht="29.25" thickBot="1" x14ac:dyDescent="0.3">
      <c r="A2728" s="3" t="s">
        <v>321</v>
      </c>
      <c r="B2728" s="3" t="s">
        <v>159</v>
      </c>
      <c r="C2728" s="3">
        <v>1004</v>
      </c>
      <c r="D2728" s="3" t="s">
        <v>169</v>
      </c>
      <c r="E2728" s="3">
        <v>24</v>
      </c>
      <c r="F2728" s="4">
        <v>114</v>
      </c>
      <c r="G2728" s="4">
        <v>10.82</v>
      </c>
      <c r="H2728" s="2" t="str">
        <f t="shared" si="46"/>
        <v>May</v>
      </c>
    </row>
    <row r="2729" spans="1:8" ht="43.5" thickBot="1" x14ac:dyDescent="0.3">
      <c r="A2729" s="3" t="s">
        <v>321</v>
      </c>
      <c r="B2729" s="3" t="s">
        <v>159</v>
      </c>
      <c r="C2729" s="3">
        <v>1003</v>
      </c>
      <c r="D2729" s="3" t="s">
        <v>170</v>
      </c>
      <c r="E2729" s="3">
        <v>77</v>
      </c>
      <c r="F2729" s="4">
        <v>323.39999999999998</v>
      </c>
      <c r="G2729" s="4">
        <v>30.79</v>
      </c>
      <c r="H2729" s="2" t="str">
        <f t="shared" si="46"/>
        <v>May</v>
      </c>
    </row>
    <row r="2730" spans="1:8" ht="43.5" thickBot="1" x14ac:dyDescent="0.3">
      <c r="A2730" s="3" t="s">
        <v>321</v>
      </c>
      <c r="B2730" s="3" t="s">
        <v>159</v>
      </c>
      <c r="C2730" s="3">
        <v>1002</v>
      </c>
      <c r="D2730" s="3" t="s">
        <v>171</v>
      </c>
      <c r="E2730" s="3">
        <v>50</v>
      </c>
      <c r="F2730" s="4">
        <v>182.5</v>
      </c>
      <c r="G2730" s="4">
        <v>17.489999999999998</v>
      </c>
      <c r="H2730" s="2" t="str">
        <f t="shared" si="46"/>
        <v>May</v>
      </c>
    </row>
    <row r="2731" spans="1:8" ht="29.25" thickBot="1" x14ac:dyDescent="0.3">
      <c r="A2731" s="3" t="s">
        <v>321</v>
      </c>
      <c r="B2731" s="3" t="s">
        <v>159</v>
      </c>
      <c r="C2731" s="3">
        <v>760</v>
      </c>
      <c r="D2731" s="3" t="s">
        <v>172</v>
      </c>
      <c r="E2731" s="3">
        <v>33</v>
      </c>
      <c r="F2731" s="4">
        <v>132</v>
      </c>
      <c r="G2731" s="4">
        <v>12.54</v>
      </c>
      <c r="H2731" s="2" t="str">
        <f t="shared" si="46"/>
        <v>May</v>
      </c>
    </row>
    <row r="2732" spans="1:8" ht="29.25" thickBot="1" x14ac:dyDescent="0.3">
      <c r="A2732" s="3" t="s">
        <v>321</v>
      </c>
      <c r="B2732" s="3" t="s">
        <v>159</v>
      </c>
      <c r="C2732" s="3">
        <v>761</v>
      </c>
      <c r="D2732" s="3" t="s">
        <v>173</v>
      </c>
      <c r="E2732" s="3">
        <v>69</v>
      </c>
      <c r="F2732" s="4">
        <v>251.85</v>
      </c>
      <c r="G2732" s="4">
        <v>24.07</v>
      </c>
      <c r="H2732" s="2" t="str">
        <f t="shared" si="46"/>
        <v>May</v>
      </c>
    </row>
    <row r="2733" spans="1:8" ht="29.25" thickBot="1" x14ac:dyDescent="0.3">
      <c r="A2733" s="3" t="s">
        <v>321</v>
      </c>
      <c r="B2733" s="3" t="s">
        <v>159</v>
      </c>
      <c r="C2733" s="3">
        <v>762</v>
      </c>
      <c r="D2733" s="3" t="s">
        <v>174</v>
      </c>
      <c r="E2733" s="3">
        <v>68</v>
      </c>
      <c r="F2733" s="4">
        <v>224.4</v>
      </c>
      <c r="G2733" s="4">
        <v>21.14</v>
      </c>
      <c r="H2733" s="2" t="str">
        <f t="shared" si="46"/>
        <v>May</v>
      </c>
    </row>
    <row r="2734" spans="1:8" ht="29.25" thickBot="1" x14ac:dyDescent="0.3">
      <c r="A2734" s="3" t="s">
        <v>321</v>
      </c>
      <c r="B2734" s="3" t="s">
        <v>159</v>
      </c>
      <c r="C2734" s="3">
        <v>763</v>
      </c>
      <c r="D2734" s="3" t="s">
        <v>179</v>
      </c>
      <c r="E2734" s="3">
        <v>102</v>
      </c>
      <c r="F2734" s="4">
        <v>260.10000000000002</v>
      </c>
      <c r="G2734" s="4">
        <v>24.52</v>
      </c>
      <c r="H2734" s="2" t="str">
        <f t="shared" si="46"/>
        <v>May</v>
      </c>
    </row>
    <row r="2735" spans="1:8" ht="29.25" thickBot="1" x14ac:dyDescent="0.3">
      <c r="A2735" s="3" t="s">
        <v>321</v>
      </c>
      <c r="B2735" s="3" t="s">
        <v>159</v>
      </c>
      <c r="C2735" s="3">
        <v>764</v>
      </c>
      <c r="D2735" s="3" t="s">
        <v>180</v>
      </c>
      <c r="E2735" s="3">
        <v>196</v>
      </c>
      <c r="F2735" s="4">
        <v>411.6</v>
      </c>
      <c r="G2735" s="4">
        <v>39.19</v>
      </c>
      <c r="H2735" s="2" t="str">
        <f t="shared" si="46"/>
        <v>May</v>
      </c>
    </row>
    <row r="2736" spans="1:8" ht="29.25" thickBot="1" x14ac:dyDescent="0.3">
      <c r="A2736" s="3" t="s">
        <v>321</v>
      </c>
      <c r="B2736" s="3" t="s">
        <v>159</v>
      </c>
      <c r="C2736" s="3">
        <v>766</v>
      </c>
      <c r="D2736" s="3" t="s">
        <v>181</v>
      </c>
      <c r="E2736" s="3">
        <v>314</v>
      </c>
      <c r="F2736" s="4">
        <v>549.5</v>
      </c>
      <c r="G2736" s="4">
        <v>53.23</v>
      </c>
      <c r="H2736" s="2" t="str">
        <f t="shared" si="46"/>
        <v>May</v>
      </c>
    </row>
    <row r="2737" spans="1:8" ht="29.25" thickBot="1" x14ac:dyDescent="0.3">
      <c r="A2737" s="3" t="s">
        <v>321</v>
      </c>
      <c r="B2737" s="3" t="s">
        <v>159</v>
      </c>
      <c r="C2737" s="3">
        <v>790</v>
      </c>
      <c r="D2737" s="3" t="s">
        <v>185</v>
      </c>
      <c r="E2737" s="3">
        <v>248</v>
      </c>
      <c r="F2737" s="4">
        <v>62</v>
      </c>
      <c r="G2737" s="4">
        <v>0</v>
      </c>
      <c r="H2737" s="2" t="str">
        <f t="shared" si="46"/>
        <v>May</v>
      </c>
    </row>
    <row r="2738" spans="1:8" ht="29.25" thickBot="1" x14ac:dyDescent="0.3">
      <c r="A2738" s="3" t="s">
        <v>321</v>
      </c>
      <c r="B2738" s="3" t="s">
        <v>159</v>
      </c>
      <c r="C2738" s="3">
        <v>1113</v>
      </c>
      <c r="D2738" s="3" t="s">
        <v>186</v>
      </c>
      <c r="E2738" s="3">
        <v>31</v>
      </c>
      <c r="F2738" s="4">
        <v>65.099999999999994</v>
      </c>
      <c r="G2738" s="4">
        <v>6.2</v>
      </c>
      <c r="H2738" s="2" t="str">
        <f t="shared" si="46"/>
        <v>May</v>
      </c>
    </row>
    <row r="2739" spans="1:8" ht="29.25" thickBot="1" x14ac:dyDescent="0.3">
      <c r="A2739" s="3" t="s">
        <v>321</v>
      </c>
      <c r="B2739" s="3" t="s">
        <v>159</v>
      </c>
      <c r="C2739" s="3">
        <v>1112</v>
      </c>
      <c r="D2739" s="3" t="s">
        <v>187</v>
      </c>
      <c r="E2739" s="3">
        <v>13</v>
      </c>
      <c r="F2739" s="4">
        <v>20.8</v>
      </c>
      <c r="G2739" s="4">
        <v>1.97</v>
      </c>
      <c r="H2739" s="2" t="str">
        <f t="shared" si="46"/>
        <v>May</v>
      </c>
    </row>
    <row r="2740" spans="1:8" ht="29.25" thickBot="1" x14ac:dyDescent="0.3">
      <c r="A2740" s="3" t="s">
        <v>321</v>
      </c>
      <c r="B2740" s="3" t="s">
        <v>159</v>
      </c>
      <c r="C2740" s="3">
        <v>1114</v>
      </c>
      <c r="D2740" s="3" t="s">
        <v>188</v>
      </c>
      <c r="E2740" s="3">
        <v>16</v>
      </c>
      <c r="F2740" s="4">
        <v>41.6</v>
      </c>
      <c r="G2740" s="4">
        <v>4</v>
      </c>
      <c r="H2740" s="2" t="str">
        <f t="shared" si="46"/>
        <v>May</v>
      </c>
    </row>
    <row r="2741" spans="1:8" ht="29.25" thickBot="1" x14ac:dyDescent="0.3">
      <c r="A2741" s="3" t="s">
        <v>321</v>
      </c>
      <c r="B2741" s="3" t="s">
        <v>159</v>
      </c>
      <c r="C2741" s="3">
        <v>787</v>
      </c>
      <c r="D2741" s="3" t="s">
        <v>189</v>
      </c>
      <c r="E2741" s="3">
        <v>539</v>
      </c>
      <c r="F2741" s="4">
        <v>188.65</v>
      </c>
      <c r="G2741" s="4">
        <v>17.670000000000002</v>
      </c>
      <c r="H2741" s="2" t="str">
        <f t="shared" si="46"/>
        <v>May</v>
      </c>
    </row>
    <row r="2742" spans="1:8" ht="29.25" thickBot="1" x14ac:dyDescent="0.3">
      <c r="A2742" s="3" t="s">
        <v>321</v>
      </c>
      <c r="B2742" s="3" t="s">
        <v>159</v>
      </c>
      <c r="C2742" s="3">
        <v>768</v>
      </c>
      <c r="D2742" s="3" t="s">
        <v>190</v>
      </c>
      <c r="E2742" s="3">
        <v>197</v>
      </c>
      <c r="F2742" s="4">
        <v>98.5</v>
      </c>
      <c r="G2742" s="4">
        <v>9.35</v>
      </c>
      <c r="H2742" s="2" t="str">
        <f t="shared" si="46"/>
        <v>May</v>
      </c>
    </row>
    <row r="2743" spans="1:8" ht="43.5" thickBot="1" x14ac:dyDescent="0.3">
      <c r="A2743" s="3" t="s">
        <v>321</v>
      </c>
      <c r="B2743" s="3" t="s">
        <v>159</v>
      </c>
      <c r="C2743" s="3">
        <v>771</v>
      </c>
      <c r="D2743" s="3" t="s">
        <v>191</v>
      </c>
      <c r="E2743" s="3">
        <v>8</v>
      </c>
      <c r="F2743" s="4">
        <v>30</v>
      </c>
      <c r="G2743" s="4">
        <v>2.86</v>
      </c>
      <c r="H2743" s="2" t="str">
        <f t="shared" si="46"/>
        <v>May</v>
      </c>
    </row>
    <row r="2744" spans="1:8" ht="43.5" thickBot="1" x14ac:dyDescent="0.3">
      <c r="A2744" s="3" t="s">
        <v>321</v>
      </c>
      <c r="B2744" s="3" t="s">
        <v>159</v>
      </c>
      <c r="C2744" s="3">
        <v>772</v>
      </c>
      <c r="D2744" s="3" t="s">
        <v>192</v>
      </c>
      <c r="E2744" s="3">
        <v>24</v>
      </c>
      <c r="F2744" s="4">
        <v>78</v>
      </c>
      <c r="G2744" s="4">
        <v>7.44</v>
      </c>
      <c r="H2744" s="2" t="str">
        <f t="shared" si="46"/>
        <v>May</v>
      </c>
    </row>
    <row r="2745" spans="1:8" ht="43.5" thickBot="1" x14ac:dyDescent="0.3">
      <c r="A2745" s="3" t="s">
        <v>321</v>
      </c>
      <c r="B2745" s="3" t="s">
        <v>159</v>
      </c>
      <c r="C2745" s="3">
        <v>773</v>
      </c>
      <c r="D2745" s="3" t="s">
        <v>193</v>
      </c>
      <c r="E2745" s="3">
        <v>51</v>
      </c>
      <c r="F2745" s="4">
        <v>140.25</v>
      </c>
      <c r="G2745" s="4">
        <v>13.27</v>
      </c>
      <c r="H2745" s="2" t="str">
        <f t="shared" si="46"/>
        <v>May</v>
      </c>
    </row>
    <row r="2746" spans="1:8" ht="29.25" thickBot="1" x14ac:dyDescent="0.3">
      <c r="A2746" s="3" t="s">
        <v>321</v>
      </c>
      <c r="B2746" s="3" t="s">
        <v>159</v>
      </c>
      <c r="C2746" s="3">
        <v>774</v>
      </c>
      <c r="D2746" s="3" t="s">
        <v>194</v>
      </c>
      <c r="E2746" s="3">
        <v>345</v>
      </c>
      <c r="F2746" s="4">
        <v>569.25</v>
      </c>
      <c r="G2746" s="4">
        <v>54.96</v>
      </c>
      <c r="H2746" s="2" t="str">
        <f t="shared" si="46"/>
        <v>May</v>
      </c>
    </row>
    <row r="2747" spans="1:8" ht="29.25" thickBot="1" x14ac:dyDescent="0.3">
      <c r="A2747" s="3" t="s">
        <v>321</v>
      </c>
      <c r="B2747" s="3" t="s">
        <v>159</v>
      </c>
      <c r="C2747" s="3">
        <v>793</v>
      </c>
      <c r="D2747" s="3" t="s">
        <v>195</v>
      </c>
      <c r="E2747" s="3">
        <v>40</v>
      </c>
      <c r="F2747" s="4">
        <v>80</v>
      </c>
      <c r="G2747" s="4">
        <v>7.6</v>
      </c>
      <c r="H2747" s="2" t="str">
        <f t="shared" si="46"/>
        <v>May</v>
      </c>
    </row>
    <row r="2748" spans="1:8" ht="29.25" thickBot="1" x14ac:dyDescent="0.3">
      <c r="A2748" s="3" t="s">
        <v>321</v>
      </c>
      <c r="B2748" s="3" t="s">
        <v>159</v>
      </c>
      <c r="C2748" s="3">
        <v>794</v>
      </c>
      <c r="D2748" s="3" t="s">
        <v>196</v>
      </c>
      <c r="E2748" s="3">
        <v>97</v>
      </c>
      <c r="F2748" s="4">
        <v>232.8</v>
      </c>
      <c r="G2748" s="4">
        <v>22.26</v>
      </c>
      <c r="H2748" s="2" t="str">
        <f t="shared" si="46"/>
        <v>May</v>
      </c>
    </row>
    <row r="2749" spans="1:8" ht="29.25" thickBot="1" x14ac:dyDescent="0.3">
      <c r="A2749" s="3" t="s">
        <v>321</v>
      </c>
      <c r="B2749" s="3" t="s">
        <v>159</v>
      </c>
      <c r="C2749" s="3">
        <v>795</v>
      </c>
      <c r="D2749" s="3" t="s">
        <v>197</v>
      </c>
      <c r="E2749" s="3">
        <v>45</v>
      </c>
      <c r="F2749" s="4">
        <v>126</v>
      </c>
      <c r="G2749" s="4">
        <v>12.12</v>
      </c>
      <c r="H2749" s="2" t="str">
        <f t="shared" si="46"/>
        <v>May</v>
      </c>
    </row>
    <row r="2750" spans="1:8" ht="29.25" thickBot="1" x14ac:dyDescent="0.3">
      <c r="A2750" s="3" t="s">
        <v>321</v>
      </c>
      <c r="B2750" s="3" t="s">
        <v>159</v>
      </c>
      <c r="C2750" s="3">
        <v>775</v>
      </c>
      <c r="D2750" s="3" t="s">
        <v>198</v>
      </c>
      <c r="E2750" s="3">
        <v>78</v>
      </c>
      <c r="F2750" s="4">
        <v>327.60000000000002</v>
      </c>
      <c r="G2750" s="4">
        <v>31.17</v>
      </c>
      <c r="H2750" s="2" t="str">
        <f t="shared" si="46"/>
        <v>May</v>
      </c>
    </row>
    <row r="2751" spans="1:8" ht="29.25" thickBot="1" x14ac:dyDescent="0.3">
      <c r="A2751" s="3" t="s">
        <v>321</v>
      </c>
      <c r="B2751" s="3" t="s">
        <v>159</v>
      </c>
      <c r="C2751" s="3">
        <v>776</v>
      </c>
      <c r="D2751" s="3" t="s">
        <v>199</v>
      </c>
      <c r="E2751" s="3">
        <v>256</v>
      </c>
      <c r="F2751" s="4">
        <v>934.4</v>
      </c>
      <c r="G2751" s="4">
        <v>89.38</v>
      </c>
      <c r="H2751" s="2" t="str">
        <f t="shared" si="46"/>
        <v>May</v>
      </c>
    </row>
    <row r="2752" spans="1:8" ht="29.25" thickBot="1" x14ac:dyDescent="0.3">
      <c r="A2752" s="3" t="s">
        <v>321</v>
      </c>
      <c r="B2752" s="3" t="s">
        <v>159</v>
      </c>
      <c r="C2752" s="3">
        <v>777</v>
      </c>
      <c r="D2752" s="3" t="s">
        <v>200</v>
      </c>
      <c r="E2752" s="3">
        <v>319</v>
      </c>
      <c r="F2752" s="4">
        <v>988.9</v>
      </c>
      <c r="G2752" s="4">
        <v>92.98</v>
      </c>
      <c r="H2752" s="2" t="str">
        <f t="shared" ref="H2752:H2800" si="47">"May"</f>
        <v>May</v>
      </c>
    </row>
    <row r="2753" spans="1:8" ht="29.25" thickBot="1" x14ac:dyDescent="0.3">
      <c r="A2753" s="3" t="s">
        <v>321</v>
      </c>
      <c r="B2753" s="3" t="s">
        <v>159</v>
      </c>
      <c r="C2753" s="3">
        <v>666211</v>
      </c>
      <c r="D2753" s="3" t="s">
        <v>201</v>
      </c>
      <c r="E2753" s="3">
        <v>5</v>
      </c>
      <c r="F2753" s="4">
        <v>17.25</v>
      </c>
      <c r="G2753" s="4">
        <v>1.65</v>
      </c>
      <c r="H2753" s="2" t="str">
        <f t="shared" si="47"/>
        <v>May</v>
      </c>
    </row>
    <row r="2754" spans="1:8" ht="29.25" thickBot="1" x14ac:dyDescent="0.3">
      <c r="A2754" s="3" t="s">
        <v>321</v>
      </c>
      <c r="B2754" s="3" t="s">
        <v>159</v>
      </c>
      <c r="C2754" s="3">
        <v>666212</v>
      </c>
      <c r="D2754" s="3" t="s">
        <v>202</v>
      </c>
      <c r="E2754" s="3">
        <v>1</v>
      </c>
      <c r="F2754" s="4">
        <v>4</v>
      </c>
      <c r="G2754" s="4">
        <v>0</v>
      </c>
      <c r="H2754" s="2" t="str">
        <f t="shared" si="47"/>
        <v>May</v>
      </c>
    </row>
    <row r="2755" spans="1:8" ht="29.25" thickBot="1" x14ac:dyDescent="0.3">
      <c r="A2755" s="3" t="s">
        <v>321</v>
      </c>
      <c r="B2755" s="3" t="s">
        <v>159</v>
      </c>
      <c r="C2755" s="3">
        <v>666213</v>
      </c>
      <c r="D2755" s="3" t="s">
        <v>203</v>
      </c>
      <c r="E2755" s="3">
        <v>1</v>
      </c>
      <c r="F2755" s="4">
        <v>4.55</v>
      </c>
      <c r="G2755" s="4">
        <v>0.43</v>
      </c>
      <c r="H2755" s="2" t="str">
        <f t="shared" si="47"/>
        <v>May</v>
      </c>
    </row>
    <row r="2756" spans="1:8" ht="29.25" thickBot="1" x14ac:dyDescent="0.3">
      <c r="A2756" s="3" t="s">
        <v>321</v>
      </c>
      <c r="B2756" s="3" t="s">
        <v>159</v>
      </c>
      <c r="C2756" s="3">
        <v>778</v>
      </c>
      <c r="D2756" s="3" t="s">
        <v>204</v>
      </c>
      <c r="E2756" s="3">
        <v>31</v>
      </c>
      <c r="F2756" s="4">
        <v>131.75</v>
      </c>
      <c r="G2756" s="4">
        <v>12.44</v>
      </c>
      <c r="H2756" s="2" t="str">
        <f t="shared" si="47"/>
        <v>May</v>
      </c>
    </row>
    <row r="2757" spans="1:8" ht="29.25" thickBot="1" x14ac:dyDescent="0.3">
      <c r="A2757" s="3" t="s">
        <v>321</v>
      </c>
      <c r="B2757" s="3" t="s">
        <v>159</v>
      </c>
      <c r="C2757" s="3">
        <v>779</v>
      </c>
      <c r="D2757" s="3" t="s">
        <v>205</v>
      </c>
      <c r="E2757" s="3">
        <v>107</v>
      </c>
      <c r="F2757" s="4">
        <v>395.9</v>
      </c>
      <c r="G2757" s="4">
        <v>37.47</v>
      </c>
      <c r="H2757" s="2" t="str">
        <f t="shared" si="47"/>
        <v>May</v>
      </c>
    </row>
    <row r="2758" spans="1:8" ht="29.25" thickBot="1" x14ac:dyDescent="0.3">
      <c r="A2758" s="3" t="s">
        <v>321</v>
      </c>
      <c r="B2758" s="3" t="s">
        <v>159</v>
      </c>
      <c r="C2758" s="3">
        <v>780</v>
      </c>
      <c r="D2758" s="3" t="s">
        <v>206</v>
      </c>
      <c r="E2758" s="3">
        <v>97</v>
      </c>
      <c r="F2758" s="4">
        <v>305.55</v>
      </c>
      <c r="G2758" s="4">
        <v>29.1</v>
      </c>
      <c r="H2758" s="2" t="str">
        <f t="shared" si="47"/>
        <v>May</v>
      </c>
    </row>
    <row r="2759" spans="1:8" ht="29.25" thickBot="1" x14ac:dyDescent="0.3">
      <c r="A2759" s="3" t="s">
        <v>321</v>
      </c>
      <c r="B2759" s="3" t="s">
        <v>159</v>
      </c>
      <c r="C2759" s="3">
        <v>10308</v>
      </c>
      <c r="D2759" s="3" t="s">
        <v>529</v>
      </c>
      <c r="E2759" s="3">
        <v>1</v>
      </c>
      <c r="F2759" s="4">
        <v>3.6</v>
      </c>
      <c r="G2759" s="4">
        <v>0.34</v>
      </c>
      <c r="H2759" s="2" t="str">
        <f t="shared" si="47"/>
        <v>May</v>
      </c>
    </row>
    <row r="2760" spans="1:8" ht="29.25" thickBot="1" x14ac:dyDescent="0.3">
      <c r="A2760" s="3" t="s">
        <v>321</v>
      </c>
      <c r="B2760" s="3" t="s">
        <v>159</v>
      </c>
      <c r="C2760" s="3">
        <v>103061</v>
      </c>
      <c r="D2760" s="3" t="s">
        <v>256</v>
      </c>
      <c r="E2760" s="3">
        <v>1</v>
      </c>
      <c r="F2760" s="4">
        <v>4.5999999999999996</v>
      </c>
      <c r="G2760" s="4">
        <v>0.44</v>
      </c>
      <c r="H2760" s="2" t="str">
        <f t="shared" si="47"/>
        <v>May</v>
      </c>
    </row>
    <row r="2761" spans="1:8" ht="29.25" thickBot="1" x14ac:dyDescent="0.3">
      <c r="A2761" s="3" t="s">
        <v>321</v>
      </c>
      <c r="B2761" s="3" t="s">
        <v>159</v>
      </c>
      <c r="C2761" s="3">
        <v>103051</v>
      </c>
      <c r="D2761" s="3" t="s">
        <v>207</v>
      </c>
      <c r="E2761" s="3">
        <v>2</v>
      </c>
      <c r="F2761" s="4">
        <v>8.1</v>
      </c>
      <c r="G2761" s="4">
        <v>0.76</v>
      </c>
      <c r="H2761" s="2" t="str">
        <f t="shared" si="47"/>
        <v>May</v>
      </c>
    </row>
    <row r="2762" spans="1:8" ht="29.25" thickBot="1" x14ac:dyDescent="0.3">
      <c r="A2762" s="3" t="s">
        <v>321</v>
      </c>
      <c r="B2762" s="3" t="s">
        <v>159</v>
      </c>
      <c r="C2762" s="3">
        <v>103041</v>
      </c>
      <c r="D2762" s="3" t="s">
        <v>208</v>
      </c>
      <c r="E2762" s="3">
        <v>2</v>
      </c>
      <c r="F2762" s="4">
        <v>7</v>
      </c>
      <c r="G2762" s="4">
        <v>0.66</v>
      </c>
      <c r="H2762" s="2" t="str">
        <f t="shared" si="47"/>
        <v>May</v>
      </c>
    </row>
    <row r="2763" spans="1:8" ht="29.25" thickBot="1" x14ac:dyDescent="0.3">
      <c r="A2763" s="3" t="s">
        <v>321</v>
      </c>
      <c r="B2763" s="3" t="s">
        <v>159</v>
      </c>
      <c r="C2763" s="3">
        <v>1030133</v>
      </c>
      <c r="D2763" s="3" t="s">
        <v>271</v>
      </c>
      <c r="E2763" s="3">
        <v>3</v>
      </c>
      <c r="F2763" s="4">
        <v>13.8</v>
      </c>
      <c r="G2763" s="4">
        <v>1.32</v>
      </c>
      <c r="H2763" s="2" t="str">
        <f t="shared" si="47"/>
        <v>May</v>
      </c>
    </row>
    <row r="2764" spans="1:8" ht="29.25" thickBot="1" x14ac:dyDescent="0.3">
      <c r="A2764" s="3" t="s">
        <v>321</v>
      </c>
      <c r="B2764" s="3" t="s">
        <v>159</v>
      </c>
      <c r="C2764" s="3">
        <v>1030132</v>
      </c>
      <c r="D2764" s="3" t="s">
        <v>209</v>
      </c>
      <c r="E2764" s="3">
        <v>1</v>
      </c>
      <c r="F2764" s="4">
        <v>4.05</v>
      </c>
      <c r="G2764" s="4">
        <v>0.38</v>
      </c>
      <c r="H2764" s="2" t="str">
        <f t="shared" si="47"/>
        <v>May</v>
      </c>
    </row>
    <row r="2765" spans="1:8" ht="29.25" thickBot="1" x14ac:dyDescent="0.3">
      <c r="A2765" s="3" t="s">
        <v>321</v>
      </c>
      <c r="B2765" s="3" t="s">
        <v>159</v>
      </c>
      <c r="C2765" s="3">
        <v>1030131</v>
      </c>
      <c r="D2765" s="3" t="s">
        <v>262</v>
      </c>
      <c r="E2765" s="3">
        <v>3</v>
      </c>
      <c r="F2765" s="4">
        <v>10.5</v>
      </c>
      <c r="G2765" s="4">
        <v>0.99</v>
      </c>
      <c r="H2765" s="2" t="str">
        <f t="shared" si="47"/>
        <v>May</v>
      </c>
    </row>
    <row r="2766" spans="1:8" ht="29.25" thickBot="1" x14ac:dyDescent="0.3">
      <c r="A2766" s="3" t="s">
        <v>321</v>
      </c>
      <c r="B2766" s="3" t="s">
        <v>159</v>
      </c>
      <c r="C2766" s="3">
        <v>789</v>
      </c>
      <c r="D2766" s="3" t="s">
        <v>210</v>
      </c>
      <c r="E2766" s="3">
        <v>146</v>
      </c>
      <c r="F2766" s="4">
        <v>73</v>
      </c>
      <c r="G2766" s="4">
        <v>7.03</v>
      </c>
      <c r="H2766" s="2" t="str">
        <f t="shared" si="47"/>
        <v>May</v>
      </c>
    </row>
    <row r="2767" spans="1:8" ht="29.25" thickBot="1" x14ac:dyDescent="0.3">
      <c r="A2767" s="3" t="s">
        <v>321</v>
      </c>
      <c r="B2767" s="3" t="s">
        <v>159</v>
      </c>
      <c r="C2767" s="3">
        <v>782</v>
      </c>
      <c r="D2767" s="3" t="s">
        <v>211</v>
      </c>
      <c r="E2767" s="3">
        <v>5</v>
      </c>
      <c r="F2767" s="4">
        <v>11</v>
      </c>
      <c r="G2767" s="4">
        <v>1.05</v>
      </c>
      <c r="H2767" s="2" t="str">
        <f t="shared" si="47"/>
        <v>May</v>
      </c>
    </row>
    <row r="2768" spans="1:8" ht="29.25" thickBot="1" x14ac:dyDescent="0.3">
      <c r="A2768" s="3" t="s">
        <v>321</v>
      </c>
      <c r="B2768" s="3" t="s">
        <v>159</v>
      </c>
      <c r="C2768" s="3">
        <v>783</v>
      </c>
      <c r="D2768" s="3" t="s">
        <v>212</v>
      </c>
      <c r="E2768" s="3">
        <v>5</v>
      </c>
      <c r="F2768" s="4">
        <v>9.75</v>
      </c>
      <c r="G2768" s="4">
        <v>0.95</v>
      </c>
      <c r="H2768" s="2" t="str">
        <f t="shared" si="47"/>
        <v>May</v>
      </c>
    </row>
    <row r="2769" spans="1:8" ht="29.25" thickBot="1" x14ac:dyDescent="0.3">
      <c r="A2769" s="3" t="s">
        <v>321</v>
      </c>
      <c r="B2769" s="3" t="s">
        <v>159</v>
      </c>
      <c r="C2769" s="3">
        <v>784</v>
      </c>
      <c r="D2769" s="3" t="s">
        <v>213</v>
      </c>
      <c r="E2769" s="3">
        <v>12</v>
      </c>
      <c r="F2769" s="4">
        <v>19.8</v>
      </c>
      <c r="G2769" s="4">
        <v>1.92</v>
      </c>
      <c r="H2769" s="2" t="str">
        <f t="shared" si="47"/>
        <v>May</v>
      </c>
    </row>
    <row r="2770" spans="1:8" ht="29.25" thickBot="1" x14ac:dyDescent="0.3">
      <c r="A2770" s="3" t="s">
        <v>321</v>
      </c>
      <c r="B2770" s="3" t="s">
        <v>159</v>
      </c>
      <c r="C2770" s="3">
        <v>1008</v>
      </c>
      <c r="D2770" s="3" t="s">
        <v>214</v>
      </c>
      <c r="E2770" s="3">
        <v>32</v>
      </c>
      <c r="F2770" s="4">
        <v>158.4</v>
      </c>
      <c r="G2770" s="4">
        <v>15.04</v>
      </c>
      <c r="H2770" s="2" t="str">
        <f t="shared" si="47"/>
        <v>May</v>
      </c>
    </row>
    <row r="2771" spans="1:8" ht="29.25" thickBot="1" x14ac:dyDescent="0.3">
      <c r="A2771" s="3" t="s">
        <v>321</v>
      </c>
      <c r="B2771" s="3" t="s">
        <v>159</v>
      </c>
      <c r="C2771" s="3">
        <v>1007</v>
      </c>
      <c r="D2771" s="3" t="s">
        <v>215</v>
      </c>
      <c r="E2771" s="3">
        <v>87</v>
      </c>
      <c r="F2771" s="4">
        <v>382.8</v>
      </c>
      <c r="G2771" s="4">
        <v>36.5</v>
      </c>
      <c r="H2771" s="2" t="str">
        <f t="shared" si="47"/>
        <v>May</v>
      </c>
    </row>
    <row r="2772" spans="1:8" ht="29.25" thickBot="1" x14ac:dyDescent="0.3">
      <c r="A2772" s="3" t="s">
        <v>321</v>
      </c>
      <c r="B2772" s="3" t="s">
        <v>159</v>
      </c>
      <c r="C2772" s="3">
        <v>1006</v>
      </c>
      <c r="D2772" s="3" t="s">
        <v>216</v>
      </c>
      <c r="E2772" s="3">
        <v>57</v>
      </c>
      <c r="F2772" s="4">
        <v>219.45</v>
      </c>
      <c r="G2772" s="4">
        <v>21.06</v>
      </c>
      <c r="H2772" s="2" t="str">
        <f t="shared" si="47"/>
        <v>May</v>
      </c>
    </row>
    <row r="2773" spans="1:8" ht="29.25" thickBot="1" x14ac:dyDescent="0.3">
      <c r="A2773" s="3" t="s">
        <v>321</v>
      </c>
      <c r="B2773" s="3" t="s">
        <v>217</v>
      </c>
      <c r="C2773" s="3">
        <v>10</v>
      </c>
      <c r="D2773" s="3" t="s">
        <v>218</v>
      </c>
      <c r="E2773" s="3">
        <v>73</v>
      </c>
      <c r="F2773" s="4">
        <v>94.17</v>
      </c>
      <c r="G2773" s="4">
        <v>0</v>
      </c>
      <c r="H2773" s="2" t="str">
        <f t="shared" si="47"/>
        <v>May</v>
      </c>
    </row>
    <row r="2774" spans="1:8" ht="29.25" thickBot="1" x14ac:dyDescent="0.3">
      <c r="A2774" s="3" t="s">
        <v>321</v>
      </c>
      <c r="B2774" s="3" t="s">
        <v>660</v>
      </c>
      <c r="C2774" s="3">
        <v>103501</v>
      </c>
      <c r="D2774" s="3" t="s">
        <v>291</v>
      </c>
      <c r="E2774" s="3">
        <v>165</v>
      </c>
      <c r="F2774" s="4">
        <v>412.5</v>
      </c>
      <c r="G2774" s="4">
        <v>39.46</v>
      </c>
      <c r="H2774" s="2" t="str">
        <f t="shared" si="47"/>
        <v>May</v>
      </c>
    </row>
    <row r="2775" spans="1:8" ht="29.25" thickBot="1" x14ac:dyDescent="0.3">
      <c r="A2775" s="3" t="s">
        <v>321</v>
      </c>
      <c r="B2775" s="3" t="s">
        <v>660</v>
      </c>
      <c r="C2775" s="3">
        <v>103500</v>
      </c>
      <c r="D2775" s="3" t="s">
        <v>219</v>
      </c>
      <c r="E2775" s="3">
        <v>126</v>
      </c>
      <c r="F2775" s="4">
        <v>315</v>
      </c>
      <c r="G2775" s="4">
        <v>30.11</v>
      </c>
      <c r="H2775" s="2" t="str">
        <f t="shared" si="47"/>
        <v>May</v>
      </c>
    </row>
    <row r="2776" spans="1:8" ht="29.25" thickBot="1" x14ac:dyDescent="0.3">
      <c r="A2776" s="3" t="s">
        <v>321</v>
      </c>
      <c r="B2776" s="3" t="s">
        <v>660</v>
      </c>
      <c r="C2776" s="3">
        <v>1903</v>
      </c>
      <c r="D2776" s="3" t="s">
        <v>222</v>
      </c>
      <c r="E2776" s="3">
        <v>71</v>
      </c>
      <c r="F2776" s="4">
        <v>213</v>
      </c>
      <c r="G2776" s="4">
        <v>20.49</v>
      </c>
      <c r="H2776" s="2" t="str">
        <f t="shared" si="47"/>
        <v>May</v>
      </c>
    </row>
    <row r="2777" spans="1:8" ht="29.25" thickBot="1" x14ac:dyDescent="0.3">
      <c r="A2777" s="3" t="s">
        <v>321</v>
      </c>
      <c r="B2777" s="3" t="s">
        <v>660</v>
      </c>
      <c r="C2777" s="3">
        <v>1143</v>
      </c>
      <c r="D2777" s="3" t="s">
        <v>225</v>
      </c>
      <c r="E2777" s="3">
        <v>688</v>
      </c>
      <c r="F2777" s="4">
        <v>5153.12</v>
      </c>
      <c r="G2777" s="4">
        <v>488.75</v>
      </c>
      <c r="H2777" s="2" t="str">
        <f t="shared" si="47"/>
        <v>May</v>
      </c>
    </row>
    <row r="2778" spans="1:8" ht="29.25" thickBot="1" x14ac:dyDescent="0.3">
      <c r="A2778" s="3" t="s">
        <v>321</v>
      </c>
      <c r="B2778" s="3" t="s">
        <v>650</v>
      </c>
      <c r="C2778" s="3">
        <v>1547</v>
      </c>
      <c r="D2778" s="3" t="s">
        <v>227</v>
      </c>
      <c r="E2778" s="3">
        <v>76</v>
      </c>
      <c r="F2778" s="4">
        <v>589</v>
      </c>
      <c r="G2778" s="4">
        <v>0</v>
      </c>
      <c r="H2778" s="2" t="str">
        <f t="shared" si="47"/>
        <v>May</v>
      </c>
    </row>
    <row r="2779" spans="1:8" ht="29.25" thickBot="1" x14ac:dyDescent="0.3">
      <c r="A2779" s="3" t="s">
        <v>321</v>
      </c>
      <c r="B2779" s="3" t="s">
        <v>650</v>
      </c>
      <c r="C2779" s="3">
        <v>1569</v>
      </c>
      <c r="D2779" s="3" t="s">
        <v>533</v>
      </c>
      <c r="E2779" s="3">
        <v>25</v>
      </c>
      <c r="F2779" s="4">
        <v>150</v>
      </c>
      <c r="G2779" s="4">
        <v>0</v>
      </c>
      <c r="H2779" s="2" t="str">
        <f t="shared" si="47"/>
        <v>May</v>
      </c>
    </row>
    <row r="2780" spans="1:8" ht="29.25" thickBot="1" x14ac:dyDescent="0.3">
      <c r="A2780" s="3" t="s">
        <v>321</v>
      </c>
      <c r="B2780" s="3" t="s">
        <v>650</v>
      </c>
      <c r="C2780" s="3">
        <v>1572</v>
      </c>
      <c r="D2780" s="3" t="s">
        <v>318</v>
      </c>
      <c r="E2780" s="3">
        <v>8</v>
      </c>
      <c r="F2780" s="4">
        <v>62</v>
      </c>
      <c r="G2780" s="4">
        <v>0</v>
      </c>
      <c r="H2780" s="2" t="str">
        <f t="shared" si="47"/>
        <v>May</v>
      </c>
    </row>
    <row r="2781" spans="1:8" ht="29.25" thickBot="1" x14ac:dyDescent="0.3">
      <c r="A2781" s="3" t="s">
        <v>321</v>
      </c>
      <c r="B2781" s="3" t="s">
        <v>650</v>
      </c>
      <c r="C2781" s="3">
        <v>1567</v>
      </c>
      <c r="D2781" s="3" t="s">
        <v>292</v>
      </c>
      <c r="E2781" s="3">
        <v>84</v>
      </c>
      <c r="F2781" s="4">
        <v>462</v>
      </c>
      <c r="G2781" s="4">
        <v>0</v>
      </c>
      <c r="H2781" s="2" t="str">
        <f t="shared" si="47"/>
        <v>May</v>
      </c>
    </row>
    <row r="2782" spans="1:8" ht="29.25" thickBot="1" x14ac:dyDescent="0.3">
      <c r="A2782" s="3" t="s">
        <v>321</v>
      </c>
      <c r="B2782" s="3" t="s">
        <v>650</v>
      </c>
      <c r="C2782" s="3">
        <v>1551</v>
      </c>
      <c r="D2782" s="3" t="s">
        <v>228</v>
      </c>
      <c r="E2782" s="3">
        <v>101</v>
      </c>
      <c r="F2782" s="4">
        <v>782.75</v>
      </c>
      <c r="G2782" s="4">
        <v>0</v>
      </c>
      <c r="H2782" s="2" t="str">
        <f t="shared" si="47"/>
        <v>May</v>
      </c>
    </row>
    <row r="2783" spans="1:8" ht="29.25" thickBot="1" x14ac:dyDescent="0.3">
      <c r="A2783" s="3" t="s">
        <v>321</v>
      </c>
      <c r="B2783" s="3" t="s">
        <v>650</v>
      </c>
      <c r="C2783" s="3">
        <v>1556</v>
      </c>
      <c r="D2783" s="3" t="s">
        <v>230</v>
      </c>
      <c r="E2783" s="3">
        <v>91</v>
      </c>
      <c r="F2783" s="4">
        <v>500.5</v>
      </c>
      <c r="G2783" s="4">
        <v>0</v>
      </c>
      <c r="H2783" s="2" t="str">
        <f t="shared" si="47"/>
        <v>May</v>
      </c>
    </row>
    <row r="2784" spans="1:8" ht="29.25" thickBot="1" x14ac:dyDescent="0.3">
      <c r="A2784" s="3" t="s">
        <v>321</v>
      </c>
      <c r="B2784" s="3" t="s">
        <v>650</v>
      </c>
      <c r="C2784" s="3">
        <v>1557</v>
      </c>
      <c r="D2784" s="3" t="s">
        <v>231</v>
      </c>
      <c r="E2784" s="3">
        <v>85</v>
      </c>
      <c r="F2784" s="4">
        <v>573.75</v>
      </c>
      <c r="G2784" s="4">
        <v>0</v>
      </c>
      <c r="H2784" s="2" t="str">
        <f t="shared" si="47"/>
        <v>May</v>
      </c>
    </row>
    <row r="2785" spans="1:8" ht="29.25" thickBot="1" x14ac:dyDescent="0.3">
      <c r="A2785" s="3" t="s">
        <v>321</v>
      </c>
      <c r="B2785" s="3" t="s">
        <v>650</v>
      </c>
      <c r="C2785" s="3">
        <v>1558</v>
      </c>
      <c r="D2785" s="3" t="s">
        <v>232</v>
      </c>
      <c r="E2785" s="3">
        <v>96</v>
      </c>
      <c r="F2785" s="4">
        <v>436.8</v>
      </c>
      <c r="G2785" s="4">
        <v>0</v>
      </c>
      <c r="H2785" s="2" t="str">
        <f t="shared" si="47"/>
        <v>May</v>
      </c>
    </row>
    <row r="2786" spans="1:8" ht="29.25" thickBot="1" x14ac:dyDescent="0.3">
      <c r="A2786" s="3" t="s">
        <v>321</v>
      </c>
      <c r="B2786" s="3" t="s">
        <v>650</v>
      </c>
      <c r="C2786" s="3">
        <v>103001</v>
      </c>
      <c r="D2786" s="3" t="s">
        <v>233</v>
      </c>
      <c r="E2786" s="3">
        <v>24</v>
      </c>
      <c r="F2786" s="4">
        <v>186</v>
      </c>
      <c r="G2786" s="4">
        <v>17.75</v>
      </c>
      <c r="H2786" s="2" t="str">
        <f t="shared" si="47"/>
        <v>May</v>
      </c>
    </row>
    <row r="2787" spans="1:8" ht="29.25" thickBot="1" x14ac:dyDescent="0.3">
      <c r="A2787" s="3" t="s">
        <v>321</v>
      </c>
      <c r="B2787" s="3" t="s">
        <v>650</v>
      </c>
      <c r="C2787" s="3">
        <v>1552</v>
      </c>
      <c r="D2787" s="3" t="s">
        <v>234</v>
      </c>
      <c r="E2787" s="3">
        <v>48</v>
      </c>
      <c r="F2787" s="4">
        <v>324</v>
      </c>
      <c r="G2787" s="4">
        <v>0</v>
      </c>
      <c r="H2787" s="2" t="str">
        <f t="shared" si="47"/>
        <v>May</v>
      </c>
    </row>
    <row r="2788" spans="1:8" ht="29.25" thickBot="1" x14ac:dyDescent="0.3">
      <c r="A2788" s="3" t="s">
        <v>321</v>
      </c>
      <c r="B2788" s="3" t="s">
        <v>650</v>
      </c>
      <c r="C2788" s="3">
        <v>1570</v>
      </c>
      <c r="D2788" s="3" t="s">
        <v>235</v>
      </c>
      <c r="E2788" s="3">
        <v>107</v>
      </c>
      <c r="F2788" s="4">
        <v>374.5</v>
      </c>
      <c r="G2788" s="4">
        <v>0</v>
      </c>
      <c r="H2788" s="2" t="str">
        <f t="shared" si="47"/>
        <v>May</v>
      </c>
    </row>
    <row r="2789" spans="1:8" ht="29.25" thickBot="1" x14ac:dyDescent="0.3">
      <c r="A2789" s="3" t="s">
        <v>321</v>
      </c>
      <c r="B2789" s="3" t="s">
        <v>650</v>
      </c>
      <c r="C2789" s="3">
        <v>1555</v>
      </c>
      <c r="D2789" s="3" t="s">
        <v>236</v>
      </c>
      <c r="E2789" s="3">
        <v>67</v>
      </c>
      <c r="F2789" s="4">
        <v>368.5</v>
      </c>
      <c r="G2789" s="4">
        <v>0</v>
      </c>
      <c r="H2789" s="2" t="str">
        <f t="shared" si="47"/>
        <v>May</v>
      </c>
    </row>
    <row r="2790" spans="1:8" ht="29.25" thickBot="1" x14ac:dyDescent="0.3">
      <c r="A2790" s="3" t="s">
        <v>321</v>
      </c>
      <c r="B2790" s="3" t="s">
        <v>650</v>
      </c>
      <c r="C2790" s="3">
        <v>1563</v>
      </c>
      <c r="D2790" s="3" t="s">
        <v>238</v>
      </c>
      <c r="E2790" s="3">
        <v>42</v>
      </c>
      <c r="F2790" s="4">
        <v>325.5</v>
      </c>
      <c r="G2790" s="4">
        <v>0</v>
      </c>
      <c r="H2790" s="2" t="str">
        <f t="shared" si="47"/>
        <v>May</v>
      </c>
    </row>
    <row r="2791" spans="1:8" ht="29.25" thickBot="1" x14ac:dyDescent="0.3">
      <c r="A2791" s="3" t="s">
        <v>321</v>
      </c>
      <c r="B2791" s="3" t="s">
        <v>650</v>
      </c>
      <c r="C2791" s="3">
        <v>1571</v>
      </c>
      <c r="D2791" s="3" t="s">
        <v>239</v>
      </c>
      <c r="E2791" s="3">
        <v>57</v>
      </c>
      <c r="F2791" s="4">
        <v>282.14999999999998</v>
      </c>
      <c r="G2791" s="4">
        <v>0</v>
      </c>
      <c r="H2791" s="2" t="str">
        <f t="shared" si="47"/>
        <v>May</v>
      </c>
    </row>
    <row r="2792" spans="1:8" ht="29.25" thickBot="1" x14ac:dyDescent="0.3">
      <c r="A2792" s="3" t="s">
        <v>321</v>
      </c>
      <c r="B2792" s="3" t="s">
        <v>650</v>
      </c>
      <c r="C2792" s="3">
        <v>365</v>
      </c>
      <c r="D2792" s="3" t="s">
        <v>240</v>
      </c>
      <c r="E2792" s="3">
        <v>66</v>
      </c>
      <c r="F2792" s="4">
        <v>379.5</v>
      </c>
      <c r="G2792" s="4">
        <v>0</v>
      </c>
      <c r="H2792" s="2" t="str">
        <f t="shared" si="47"/>
        <v>May</v>
      </c>
    </row>
    <row r="2793" spans="1:8" ht="29.25" thickBot="1" x14ac:dyDescent="0.3">
      <c r="A2793" s="3" t="s">
        <v>321</v>
      </c>
      <c r="B2793" s="3" t="s">
        <v>650</v>
      </c>
      <c r="C2793" s="3">
        <v>1565</v>
      </c>
      <c r="D2793" s="3" t="s">
        <v>241</v>
      </c>
      <c r="E2793" s="3">
        <v>20</v>
      </c>
      <c r="F2793" s="4">
        <v>91</v>
      </c>
      <c r="G2793" s="4">
        <v>0</v>
      </c>
      <c r="H2793" s="2" t="str">
        <f t="shared" si="47"/>
        <v>May</v>
      </c>
    </row>
    <row r="2794" spans="1:8" ht="29.25" thickBot="1" x14ac:dyDescent="0.3">
      <c r="A2794" s="3" t="s">
        <v>321</v>
      </c>
      <c r="B2794" s="3" t="s">
        <v>650</v>
      </c>
      <c r="C2794" s="3">
        <v>1517</v>
      </c>
      <c r="D2794" s="3" t="s">
        <v>242</v>
      </c>
      <c r="E2794" s="3">
        <v>44</v>
      </c>
      <c r="F2794" s="4">
        <v>266.2</v>
      </c>
      <c r="G2794" s="4">
        <v>25.11</v>
      </c>
      <c r="H2794" s="2" t="str">
        <f t="shared" si="47"/>
        <v>May</v>
      </c>
    </row>
    <row r="2795" spans="1:8" ht="29.25" thickBot="1" x14ac:dyDescent="0.3">
      <c r="A2795" s="3" t="s">
        <v>321</v>
      </c>
      <c r="B2795" s="3" t="s">
        <v>650</v>
      </c>
      <c r="C2795" s="3">
        <v>1566</v>
      </c>
      <c r="D2795" s="3" t="s">
        <v>243</v>
      </c>
      <c r="E2795" s="3">
        <v>85</v>
      </c>
      <c r="F2795" s="4">
        <v>573.75</v>
      </c>
      <c r="G2795" s="4">
        <v>0</v>
      </c>
      <c r="H2795" s="2" t="str">
        <f t="shared" si="47"/>
        <v>May</v>
      </c>
    </row>
    <row r="2796" spans="1:8" ht="29.25" thickBot="1" x14ac:dyDescent="0.3">
      <c r="A2796" s="3" t="s">
        <v>321</v>
      </c>
      <c r="B2796" s="3" t="s">
        <v>244</v>
      </c>
      <c r="C2796" s="3">
        <v>1412</v>
      </c>
      <c r="D2796" s="3" t="s">
        <v>246</v>
      </c>
      <c r="E2796" s="3">
        <v>38</v>
      </c>
      <c r="F2796" s="4">
        <v>125.4</v>
      </c>
      <c r="G2796" s="4">
        <v>0</v>
      </c>
      <c r="H2796" s="2" t="str">
        <f t="shared" si="47"/>
        <v>May</v>
      </c>
    </row>
    <row r="2797" spans="1:8" ht="29.25" thickBot="1" x14ac:dyDescent="0.3">
      <c r="A2797" s="3" t="s">
        <v>321</v>
      </c>
      <c r="B2797" s="3" t="s">
        <v>244</v>
      </c>
      <c r="C2797" s="3">
        <v>1428</v>
      </c>
      <c r="D2797" s="3" t="s">
        <v>247</v>
      </c>
      <c r="E2797" s="3">
        <v>122</v>
      </c>
      <c r="F2797" s="4">
        <v>610</v>
      </c>
      <c r="G2797" s="4">
        <v>0</v>
      </c>
      <c r="H2797" s="2" t="str">
        <f t="shared" si="47"/>
        <v>May</v>
      </c>
    </row>
    <row r="2798" spans="1:8" ht="29.25" thickBot="1" x14ac:dyDescent="0.3">
      <c r="A2798" s="3" t="s">
        <v>321</v>
      </c>
      <c r="B2798" s="3" t="s">
        <v>244</v>
      </c>
      <c r="C2798" s="3">
        <v>1451</v>
      </c>
      <c r="D2798" s="3" t="s">
        <v>248</v>
      </c>
      <c r="E2798" s="3">
        <v>67</v>
      </c>
      <c r="F2798" s="4">
        <v>291.45</v>
      </c>
      <c r="G2798" s="4">
        <v>0</v>
      </c>
      <c r="H2798" s="2" t="str">
        <f t="shared" si="47"/>
        <v>May</v>
      </c>
    </row>
    <row r="2799" spans="1:8" ht="29.25" thickBot="1" x14ac:dyDescent="0.3">
      <c r="A2799" s="3" t="s">
        <v>321</v>
      </c>
      <c r="B2799" s="3" t="s">
        <v>244</v>
      </c>
      <c r="C2799" s="3">
        <v>1450</v>
      </c>
      <c r="D2799" s="3" t="s">
        <v>249</v>
      </c>
      <c r="E2799" s="3">
        <v>110</v>
      </c>
      <c r="F2799" s="4">
        <v>548.9</v>
      </c>
      <c r="G2799" s="4">
        <v>51.82</v>
      </c>
      <c r="H2799" s="2" t="str">
        <f t="shared" si="47"/>
        <v>May</v>
      </c>
    </row>
    <row r="2800" spans="1:8" ht="29.25" thickBot="1" x14ac:dyDescent="0.3">
      <c r="A2800" s="3" t="s">
        <v>321</v>
      </c>
      <c r="B2800" s="3" t="s">
        <v>244</v>
      </c>
      <c r="C2800" s="3">
        <v>1333</v>
      </c>
      <c r="D2800" s="3" t="s">
        <v>250</v>
      </c>
      <c r="E2800" s="3">
        <v>101</v>
      </c>
      <c r="F2800" s="4">
        <v>378.75</v>
      </c>
      <c r="G2800" s="4">
        <v>36.25</v>
      </c>
      <c r="H2800" s="2" t="str">
        <f t="shared" si="47"/>
        <v>May</v>
      </c>
    </row>
    <row r="2801" spans="1:8" ht="29.25" thickBot="1" x14ac:dyDescent="0.3">
      <c r="A2801" s="3" t="s">
        <v>321</v>
      </c>
      <c r="B2801" s="3" t="s">
        <v>653</v>
      </c>
      <c r="C2801" s="3">
        <v>1701</v>
      </c>
      <c r="D2801" s="3" t="s">
        <v>7</v>
      </c>
      <c r="E2801" s="3">
        <v>284</v>
      </c>
      <c r="F2801" s="4">
        <v>426</v>
      </c>
      <c r="G2801" s="4">
        <v>39.99</v>
      </c>
      <c r="H2801" t="str">
        <f>"June"</f>
        <v>June</v>
      </c>
    </row>
    <row r="2802" spans="1:8" ht="29.25" thickBot="1" x14ac:dyDescent="0.3">
      <c r="A2802" s="3" t="s">
        <v>321</v>
      </c>
      <c r="B2802" s="3" t="s">
        <v>653</v>
      </c>
      <c r="C2802" s="3">
        <v>659106</v>
      </c>
      <c r="D2802" s="3" t="s">
        <v>8</v>
      </c>
      <c r="E2802" s="3">
        <v>7</v>
      </c>
      <c r="F2802" s="4">
        <v>15.75</v>
      </c>
      <c r="G2802" s="4">
        <v>0</v>
      </c>
      <c r="H2802" s="2" t="str">
        <f t="shared" ref="H2802:H2865" si="48">"June"</f>
        <v>June</v>
      </c>
    </row>
    <row r="2803" spans="1:8" ht="29.25" thickBot="1" x14ac:dyDescent="0.3">
      <c r="A2803" s="3" t="s">
        <v>321</v>
      </c>
      <c r="B2803" s="3" t="s">
        <v>653</v>
      </c>
      <c r="C2803" s="3">
        <v>659100</v>
      </c>
      <c r="D2803" s="3" t="s">
        <v>9</v>
      </c>
      <c r="E2803" s="3">
        <v>28</v>
      </c>
      <c r="F2803" s="4">
        <v>67.2</v>
      </c>
      <c r="G2803" s="4">
        <v>6.44</v>
      </c>
      <c r="H2803" s="2" t="str">
        <f t="shared" si="48"/>
        <v>June</v>
      </c>
    </row>
    <row r="2804" spans="1:8" ht="29.25" thickBot="1" x14ac:dyDescent="0.3">
      <c r="A2804" s="3" t="s">
        <v>321</v>
      </c>
      <c r="B2804" s="3" t="s">
        <v>653</v>
      </c>
      <c r="C2804" s="3">
        <v>659105</v>
      </c>
      <c r="D2804" s="3" t="s">
        <v>10</v>
      </c>
      <c r="E2804" s="3">
        <v>107</v>
      </c>
      <c r="F2804" s="4">
        <v>149.80000000000001</v>
      </c>
      <c r="G2804" s="4">
        <v>14.22</v>
      </c>
      <c r="H2804" s="2" t="str">
        <f t="shared" si="48"/>
        <v>June</v>
      </c>
    </row>
    <row r="2805" spans="1:8" ht="29.25" thickBot="1" x14ac:dyDescent="0.3">
      <c r="A2805" s="3" t="s">
        <v>321</v>
      </c>
      <c r="B2805" s="3" t="s">
        <v>653</v>
      </c>
      <c r="C2805" s="3">
        <v>659102</v>
      </c>
      <c r="D2805" s="3" t="s">
        <v>11</v>
      </c>
      <c r="E2805" s="3">
        <v>32</v>
      </c>
      <c r="F2805" s="4">
        <v>72</v>
      </c>
      <c r="G2805" s="4">
        <v>6.77</v>
      </c>
      <c r="H2805" s="2" t="str">
        <f t="shared" si="48"/>
        <v>June</v>
      </c>
    </row>
    <row r="2806" spans="1:8" ht="29.25" thickBot="1" x14ac:dyDescent="0.3">
      <c r="A2806" s="3" t="s">
        <v>321</v>
      </c>
      <c r="B2806" s="3" t="s">
        <v>653</v>
      </c>
      <c r="C2806" s="3">
        <v>659103</v>
      </c>
      <c r="D2806" s="3" t="s">
        <v>12</v>
      </c>
      <c r="E2806" s="3">
        <v>17</v>
      </c>
      <c r="F2806" s="4">
        <v>38.25</v>
      </c>
      <c r="G2806" s="4">
        <v>3.59</v>
      </c>
      <c r="H2806" s="2" t="str">
        <f t="shared" si="48"/>
        <v>June</v>
      </c>
    </row>
    <row r="2807" spans="1:8" ht="29.25" thickBot="1" x14ac:dyDescent="0.3">
      <c r="A2807" s="3" t="s">
        <v>321</v>
      </c>
      <c r="B2807" s="3" t="s">
        <v>653</v>
      </c>
      <c r="C2807" s="3">
        <v>659104</v>
      </c>
      <c r="D2807" s="3" t="s">
        <v>13</v>
      </c>
      <c r="E2807" s="3">
        <v>8</v>
      </c>
      <c r="F2807" s="4">
        <v>18</v>
      </c>
      <c r="G2807" s="4">
        <v>1.69</v>
      </c>
      <c r="H2807" s="2" t="str">
        <f t="shared" si="48"/>
        <v>June</v>
      </c>
    </row>
    <row r="2808" spans="1:8" ht="29.25" thickBot="1" x14ac:dyDescent="0.3">
      <c r="A2808" s="3" t="s">
        <v>321</v>
      </c>
      <c r="B2808" s="3" t="s">
        <v>653</v>
      </c>
      <c r="C2808" s="3">
        <v>659101</v>
      </c>
      <c r="D2808" s="3" t="s">
        <v>14</v>
      </c>
      <c r="E2808" s="3">
        <v>34</v>
      </c>
      <c r="F2808" s="4">
        <v>59.5</v>
      </c>
      <c r="G2808" s="4">
        <v>5.72</v>
      </c>
      <c r="H2808" s="2" t="str">
        <f t="shared" si="48"/>
        <v>June</v>
      </c>
    </row>
    <row r="2809" spans="1:8" ht="29.25" thickBot="1" x14ac:dyDescent="0.3">
      <c r="A2809" s="3" t="s">
        <v>321</v>
      </c>
      <c r="B2809" s="3" t="s">
        <v>653</v>
      </c>
      <c r="C2809" s="3">
        <v>2127</v>
      </c>
      <c r="D2809" s="3" t="s">
        <v>15</v>
      </c>
      <c r="E2809" s="3">
        <v>168</v>
      </c>
      <c r="F2809" s="4">
        <v>199.92</v>
      </c>
      <c r="G2809" s="4">
        <v>18.87</v>
      </c>
      <c r="H2809" s="2" t="str">
        <f t="shared" si="48"/>
        <v>June</v>
      </c>
    </row>
    <row r="2810" spans="1:8" ht="29.25" thickBot="1" x14ac:dyDescent="0.3">
      <c r="A2810" s="3" t="s">
        <v>321</v>
      </c>
      <c r="B2810" s="3" t="s">
        <v>653</v>
      </c>
      <c r="C2810" s="3">
        <v>659013</v>
      </c>
      <c r="D2810" s="3" t="s">
        <v>17</v>
      </c>
      <c r="E2810" s="3">
        <v>19</v>
      </c>
      <c r="F2810" s="4">
        <v>79.61</v>
      </c>
      <c r="G2810" s="4">
        <v>7.58</v>
      </c>
      <c r="H2810" s="2" t="str">
        <f t="shared" si="48"/>
        <v>June</v>
      </c>
    </row>
    <row r="2811" spans="1:8" ht="29.25" thickBot="1" x14ac:dyDescent="0.3">
      <c r="A2811" s="3" t="s">
        <v>321</v>
      </c>
      <c r="B2811" s="3" t="s">
        <v>653</v>
      </c>
      <c r="C2811" s="3">
        <v>659004</v>
      </c>
      <c r="D2811" s="3" t="s">
        <v>18</v>
      </c>
      <c r="E2811" s="3">
        <v>25</v>
      </c>
      <c r="F2811" s="4">
        <v>74.75</v>
      </c>
      <c r="G2811" s="4">
        <v>7.01</v>
      </c>
      <c r="H2811" s="2" t="str">
        <f t="shared" si="48"/>
        <v>June</v>
      </c>
    </row>
    <row r="2812" spans="1:8" ht="29.25" thickBot="1" x14ac:dyDescent="0.3">
      <c r="A2812" s="3" t="s">
        <v>321</v>
      </c>
      <c r="B2812" s="3" t="s">
        <v>653</v>
      </c>
      <c r="C2812" s="3">
        <v>659006</v>
      </c>
      <c r="D2812" s="3" t="s">
        <v>19</v>
      </c>
      <c r="E2812" s="3">
        <v>13</v>
      </c>
      <c r="F2812" s="4">
        <v>38.869999999999997</v>
      </c>
      <c r="G2812" s="4">
        <v>3.65</v>
      </c>
      <c r="H2812" s="2" t="str">
        <f t="shared" si="48"/>
        <v>June</v>
      </c>
    </row>
    <row r="2813" spans="1:8" ht="29.25" thickBot="1" x14ac:dyDescent="0.3">
      <c r="A2813" s="3" t="s">
        <v>321</v>
      </c>
      <c r="B2813" s="3" t="s">
        <v>653</v>
      </c>
      <c r="C2813" s="3">
        <v>659018</v>
      </c>
      <c r="D2813" s="3" t="s">
        <v>20</v>
      </c>
      <c r="E2813" s="3">
        <v>32</v>
      </c>
      <c r="F2813" s="4">
        <v>134.08000000000001</v>
      </c>
      <c r="G2813" s="4">
        <v>12.78</v>
      </c>
      <c r="H2813" s="2" t="str">
        <f t="shared" si="48"/>
        <v>June</v>
      </c>
    </row>
    <row r="2814" spans="1:8" ht="29.25" thickBot="1" x14ac:dyDescent="0.3">
      <c r="A2814" s="3" t="s">
        <v>321</v>
      </c>
      <c r="B2814" s="3" t="s">
        <v>653</v>
      </c>
      <c r="C2814" s="3">
        <v>659010</v>
      </c>
      <c r="D2814" s="3" t="s">
        <v>21</v>
      </c>
      <c r="E2814" s="3">
        <v>25</v>
      </c>
      <c r="F2814" s="4">
        <v>74.75</v>
      </c>
      <c r="G2814" s="4">
        <v>7.01</v>
      </c>
      <c r="H2814" s="2" t="str">
        <f t="shared" si="48"/>
        <v>June</v>
      </c>
    </row>
    <row r="2815" spans="1:8" ht="29.25" thickBot="1" x14ac:dyDescent="0.3">
      <c r="A2815" s="3" t="s">
        <v>321</v>
      </c>
      <c r="B2815" s="3" t="s">
        <v>653</v>
      </c>
      <c r="C2815" s="3">
        <v>659021</v>
      </c>
      <c r="D2815" s="3" t="s">
        <v>266</v>
      </c>
      <c r="E2815" s="3">
        <v>16</v>
      </c>
      <c r="F2815" s="4">
        <v>79.84</v>
      </c>
      <c r="G2815" s="4">
        <v>7.54</v>
      </c>
      <c r="H2815" s="2" t="str">
        <f t="shared" si="48"/>
        <v>June</v>
      </c>
    </row>
    <row r="2816" spans="1:8" ht="29.25" thickBot="1" x14ac:dyDescent="0.3">
      <c r="A2816" s="3" t="s">
        <v>321</v>
      </c>
      <c r="B2816" s="3" t="s">
        <v>653</v>
      </c>
      <c r="C2816" s="3">
        <v>659008</v>
      </c>
      <c r="D2816" s="3" t="s">
        <v>22</v>
      </c>
      <c r="E2816" s="3">
        <v>41</v>
      </c>
      <c r="F2816" s="4">
        <v>163.59</v>
      </c>
      <c r="G2816" s="4">
        <v>15.57</v>
      </c>
      <c r="H2816" s="2" t="str">
        <f t="shared" si="48"/>
        <v>June</v>
      </c>
    </row>
    <row r="2817" spans="1:8" ht="29.25" thickBot="1" x14ac:dyDescent="0.3">
      <c r="A2817" s="3" t="s">
        <v>321</v>
      </c>
      <c r="B2817" s="3" t="s">
        <v>653</v>
      </c>
      <c r="C2817" s="3">
        <v>659003</v>
      </c>
      <c r="D2817" s="3" t="s">
        <v>23</v>
      </c>
      <c r="E2817" s="3">
        <v>25</v>
      </c>
      <c r="F2817" s="4">
        <v>74.75</v>
      </c>
      <c r="G2817" s="4">
        <v>7.01</v>
      </c>
      <c r="H2817" s="2" t="str">
        <f t="shared" si="48"/>
        <v>June</v>
      </c>
    </row>
    <row r="2818" spans="1:8" ht="29.25" thickBot="1" x14ac:dyDescent="0.3">
      <c r="A2818" s="3" t="s">
        <v>321</v>
      </c>
      <c r="B2818" s="3" t="s">
        <v>653</v>
      </c>
      <c r="C2818" s="3">
        <v>1712</v>
      </c>
      <c r="D2818" s="3" t="s">
        <v>24</v>
      </c>
      <c r="E2818" s="3">
        <v>188</v>
      </c>
      <c r="F2818" s="4">
        <v>319.60000000000002</v>
      </c>
      <c r="G2818" s="4">
        <v>30.18</v>
      </c>
      <c r="H2818" s="2" t="str">
        <f t="shared" si="48"/>
        <v>June</v>
      </c>
    </row>
    <row r="2819" spans="1:8" ht="29.25" thickBot="1" x14ac:dyDescent="0.3">
      <c r="A2819" s="3" t="s">
        <v>321</v>
      </c>
      <c r="B2819" s="3" t="s">
        <v>654</v>
      </c>
      <c r="C2819" s="3">
        <v>605</v>
      </c>
      <c r="D2819" s="3" t="s">
        <v>25</v>
      </c>
      <c r="E2819" s="3">
        <v>23</v>
      </c>
      <c r="F2819" s="4">
        <v>74.75</v>
      </c>
      <c r="G2819" s="4">
        <v>7.12</v>
      </c>
      <c r="H2819" s="2" t="str">
        <f t="shared" si="48"/>
        <v>June</v>
      </c>
    </row>
    <row r="2820" spans="1:8" ht="29.25" thickBot="1" x14ac:dyDescent="0.3">
      <c r="A2820" s="3" t="s">
        <v>321</v>
      </c>
      <c r="B2820" s="3" t="s">
        <v>654</v>
      </c>
      <c r="C2820" s="3">
        <v>904</v>
      </c>
      <c r="D2820" s="3" t="s">
        <v>26</v>
      </c>
      <c r="E2820" s="3">
        <v>56</v>
      </c>
      <c r="F2820" s="4">
        <v>89.6</v>
      </c>
      <c r="G2820" s="4">
        <v>8.41</v>
      </c>
      <c r="H2820" s="2" t="str">
        <f t="shared" si="48"/>
        <v>June</v>
      </c>
    </row>
    <row r="2821" spans="1:8" ht="29.25" thickBot="1" x14ac:dyDescent="0.3">
      <c r="A2821" s="3" t="s">
        <v>321</v>
      </c>
      <c r="B2821" s="3" t="s">
        <v>654</v>
      </c>
      <c r="C2821" s="3">
        <v>9033</v>
      </c>
      <c r="D2821" s="3" t="s">
        <v>652</v>
      </c>
      <c r="E2821" s="3">
        <v>183</v>
      </c>
      <c r="F2821" s="4">
        <v>732</v>
      </c>
      <c r="G2821" s="4">
        <v>69.540000000000006</v>
      </c>
      <c r="H2821" s="2" t="str">
        <f t="shared" si="48"/>
        <v>June</v>
      </c>
    </row>
    <row r="2822" spans="1:8" ht="29.25" thickBot="1" x14ac:dyDescent="0.3">
      <c r="A2822" s="3" t="s">
        <v>321</v>
      </c>
      <c r="B2822" s="3" t="s">
        <v>654</v>
      </c>
      <c r="C2822" s="3">
        <v>46959</v>
      </c>
      <c r="D2822" s="3" t="s">
        <v>27</v>
      </c>
      <c r="E2822" s="3">
        <v>66</v>
      </c>
      <c r="F2822" s="4">
        <v>105.6</v>
      </c>
      <c r="G2822" s="4">
        <v>9.9600000000000009</v>
      </c>
      <c r="H2822" s="2" t="str">
        <f t="shared" si="48"/>
        <v>June</v>
      </c>
    </row>
    <row r="2823" spans="1:8" ht="29.25" thickBot="1" x14ac:dyDescent="0.3">
      <c r="A2823" s="3" t="s">
        <v>321</v>
      </c>
      <c r="B2823" s="3" t="s">
        <v>654</v>
      </c>
      <c r="C2823" s="3">
        <v>909</v>
      </c>
      <c r="D2823" s="3" t="s">
        <v>28</v>
      </c>
      <c r="E2823" s="3">
        <v>64</v>
      </c>
      <c r="F2823" s="4">
        <v>102.4</v>
      </c>
      <c r="G2823" s="4">
        <v>9.6</v>
      </c>
      <c r="H2823" s="2" t="str">
        <f t="shared" si="48"/>
        <v>June</v>
      </c>
    </row>
    <row r="2824" spans="1:8" ht="29.25" thickBot="1" x14ac:dyDescent="0.3">
      <c r="A2824" s="3" t="s">
        <v>321</v>
      </c>
      <c r="B2824" s="3" t="s">
        <v>654</v>
      </c>
      <c r="C2824" s="3">
        <v>911</v>
      </c>
      <c r="D2824" s="3" t="s">
        <v>29</v>
      </c>
      <c r="E2824" s="3">
        <v>126</v>
      </c>
      <c r="F2824" s="4">
        <v>201.6</v>
      </c>
      <c r="G2824" s="4">
        <v>18.91</v>
      </c>
      <c r="H2824" s="2" t="str">
        <f t="shared" si="48"/>
        <v>June</v>
      </c>
    </row>
    <row r="2825" spans="1:8" ht="29.25" thickBot="1" x14ac:dyDescent="0.3">
      <c r="A2825" s="3" t="s">
        <v>321</v>
      </c>
      <c r="B2825" s="3" t="s">
        <v>654</v>
      </c>
      <c r="C2825" s="3">
        <v>6789</v>
      </c>
      <c r="D2825" s="3" t="s">
        <v>30</v>
      </c>
      <c r="E2825" s="3">
        <v>57</v>
      </c>
      <c r="F2825" s="4">
        <v>91.2</v>
      </c>
      <c r="G2825" s="4">
        <v>8.56</v>
      </c>
      <c r="H2825" s="2" t="str">
        <f t="shared" si="48"/>
        <v>June</v>
      </c>
    </row>
    <row r="2826" spans="1:8" ht="29.25" thickBot="1" x14ac:dyDescent="0.3">
      <c r="A2826" s="3" t="s">
        <v>321</v>
      </c>
      <c r="B2826" s="3" t="s">
        <v>654</v>
      </c>
      <c r="C2826" s="3">
        <v>913</v>
      </c>
      <c r="D2826" s="3" t="s">
        <v>258</v>
      </c>
      <c r="E2826" s="3">
        <v>13</v>
      </c>
      <c r="F2826" s="4">
        <v>20.8</v>
      </c>
      <c r="G2826" s="4">
        <v>0</v>
      </c>
      <c r="H2826" s="2" t="str">
        <f t="shared" si="48"/>
        <v>June</v>
      </c>
    </row>
    <row r="2827" spans="1:8" ht="29.25" thickBot="1" x14ac:dyDescent="0.3">
      <c r="A2827" s="3" t="s">
        <v>321</v>
      </c>
      <c r="B2827" s="3" t="s">
        <v>654</v>
      </c>
      <c r="C2827" s="3">
        <v>4987</v>
      </c>
      <c r="D2827" s="3" t="s">
        <v>31</v>
      </c>
      <c r="E2827" s="3">
        <v>119</v>
      </c>
      <c r="F2827" s="4">
        <v>190.4</v>
      </c>
      <c r="G2827" s="4">
        <v>17.87</v>
      </c>
      <c r="H2827" s="2" t="str">
        <f t="shared" si="48"/>
        <v>June</v>
      </c>
    </row>
    <row r="2828" spans="1:8" ht="29.25" thickBot="1" x14ac:dyDescent="0.3">
      <c r="A2828" s="3" t="s">
        <v>321</v>
      </c>
      <c r="B2828" s="3" t="s">
        <v>654</v>
      </c>
      <c r="C2828" s="3">
        <v>898</v>
      </c>
      <c r="D2828" s="3" t="s">
        <v>32</v>
      </c>
      <c r="E2828" s="3">
        <v>6</v>
      </c>
      <c r="F2828" s="4">
        <v>2.1</v>
      </c>
      <c r="G2828" s="4">
        <v>0</v>
      </c>
      <c r="H2828" s="2" t="str">
        <f t="shared" si="48"/>
        <v>June</v>
      </c>
    </row>
    <row r="2829" spans="1:8" ht="29.25" thickBot="1" x14ac:dyDescent="0.3">
      <c r="A2829" s="3" t="s">
        <v>321</v>
      </c>
      <c r="B2829" s="3" t="s">
        <v>654</v>
      </c>
      <c r="C2829" s="3">
        <v>770</v>
      </c>
      <c r="D2829" s="3" t="s">
        <v>33</v>
      </c>
      <c r="E2829" s="3">
        <v>11</v>
      </c>
      <c r="F2829" s="4">
        <v>8.25</v>
      </c>
      <c r="G2829" s="4">
        <v>0.77</v>
      </c>
      <c r="H2829" s="2" t="str">
        <f t="shared" si="48"/>
        <v>June</v>
      </c>
    </row>
    <row r="2830" spans="1:8" ht="29.25" thickBot="1" x14ac:dyDescent="0.3">
      <c r="A2830" s="3" t="s">
        <v>321</v>
      </c>
      <c r="B2830" s="3" t="s">
        <v>654</v>
      </c>
      <c r="C2830" s="3">
        <v>953</v>
      </c>
      <c r="D2830" s="3" t="s">
        <v>34</v>
      </c>
      <c r="E2830" s="3">
        <v>61</v>
      </c>
      <c r="F2830" s="4">
        <v>97.6</v>
      </c>
      <c r="G2830" s="4">
        <v>9.17</v>
      </c>
      <c r="H2830" s="2" t="str">
        <f t="shared" si="48"/>
        <v>June</v>
      </c>
    </row>
    <row r="2831" spans="1:8" ht="29.25" thickBot="1" x14ac:dyDescent="0.3">
      <c r="A2831" s="3" t="s">
        <v>321</v>
      </c>
      <c r="B2831" s="3" t="s">
        <v>654</v>
      </c>
      <c r="C2831" s="3">
        <v>47487</v>
      </c>
      <c r="D2831" s="3" t="s">
        <v>371</v>
      </c>
      <c r="E2831" s="3">
        <v>12</v>
      </c>
      <c r="F2831" s="4">
        <v>48</v>
      </c>
      <c r="G2831" s="4">
        <v>4.5599999999999996</v>
      </c>
      <c r="H2831" s="2" t="str">
        <f t="shared" si="48"/>
        <v>June</v>
      </c>
    </row>
    <row r="2832" spans="1:8" ht="29.25" thickBot="1" x14ac:dyDescent="0.3">
      <c r="A2832" s="3" t="s">
        <v>321</v>
      </c>
      <c r="B2832" s="3" t="s">
        <v>654</v>
      </c>
      <c r="C2832" s="3">
        <v>32123</v>
      </c>
      <c r="D2832" s="3" t="s">
        <v>372</v>
      </c>
      <c r="E2832" s="3">
        <v>4</v>
      </c>
      <c r="F2832" s="4">
        <v>16</v>
      </c>
      <c r="G2832" s="4">
        <v>1.52</v>
      </c>
      <c r="H2832" s="2" t="str">
        <f t="shared" si="48"/>
        <v>June</v>
      </c>
    </row>
    <row r="2833" spans="1:8" ht="29.25" thickBot="1" x14ac:dyDescent="0.3">
      <c r="A2833" s="3" t="s">
        <v>321</v>
      </c>
      <c r="B2833" s="3" t="s">
        <v>654</v>
      </c>
      <c r="C2833" s="3">
        <v>54650</v>
      </c>
      <c r="D2833" s="3" t="s">
        <v>373</v>
      </c>
      <c r="E2833" s="3">
        <v>1</v>
      </c>
      <c r="F2833" s="4">
        <v>5</v>
      </c>
      <c r="G2833" s="4">
        <v>0.48</v>
      </c>
      <c r="H2833" s="2" t="str">
        <f t="shared" si="48"/>
        <v>June</v>
      </c>
    </row>
    <row r="2834" spans="1:8" ht="29.25" thickBot="1" x14ac:dyDescent="0.3">
      <c r="A2834" s="3" t="s">
        <v>321</v>
      </c>
      <c r="B2834" s="3" t="s">
        <v>654</v>
      </c>
      <c r="C2834" s="3">
        <v>5701</v>
      </c>
      <c r="D2834" s="3" t="s">
        <v>270</v>
      </c>
      <c r="E2834" s="3">
        <v>94</v>
      </c>
      <c r="F2834" s="4">
        <v>169.2</v>
      </c>
      <c r="G2834" s="4">
        <v>16.010000000000002</v>
      </c>
      <c r="H2834" s="2" t="str">
        <f t="shared" si="48"/>
        <v>June</v>
      </c>
    </row>
    <row r="2835" spans="1:8" ht="29.25" thickBot="1" x14ac:dyDescent="0.3">
      <c r="A2835" s="3" t="s">
        <v>321</v>
      </c>
      <c r="B2835" s="3" t="s">
        <v>654</v>
      </c>
      <c r="C2835" s="3">
        <v>914</v>
      </c>
      <c r="D2835" s="3" t="s">
        <v>35</v>
      </c>
      <c r="E2835" s="3">
        <v>34</v>
      </c>
      <c r="F2835" s="4">
        <v>93.5</v>
      </c>
      <c r="G2835" s="4">
        <v>8.85</v>
      </c>
      <c r="H2835" s="2" t="str">
        <f t="shared" si="48"/>
        <v>June</v>
      </c>
    </row>
    <row r="2836" spans="1:8" ht="29.25" thickBot="1" x14ac:dyDescent="0.3">
      <c r="A2836" s="3" t="s">
        <v>321</v>
      </c>
      <c r="B2836" s="3" t="s">
        <v>654</v>
      </c>
      <c r="C2836" s="3">
        <v>35324</v>
      </c>
      <c r="D2836" s="3" t="s">
        <v>36</v>
      </c>
      <c r="E2836" s="3">
        <v>39</v>
      </c>
      <c r="F2836" s="4">
        <v>107.25</v>
      </c>
      <c r="G2836" s="4">
        <v>10.14</v>
      </c>
      <c r="H2836" s="2" t="str">
        <f t="shared" si="48"/>
        <v>June</v>
      </c>
    </row>
    <row r="2837" spans="1:8" ht="29.25" thickBot="1" x14ac:dyDescent="0.3">
      <c r="A2837" s="3" t="s">
        <v>321</v>
      </c>
      <c r="B2837" s="3" t="s">
        <v>654</v>
      </c>
      <c r="C2837" s="3">
        <v>29930</v>
      </c>
      <c r="D2837" s="3" t="s">
        <v>37</v>
      </c>
      <c r="E2837" s="3">
        <v>19</v>
      </c>
      <c r="F2837" s="4">
        <v>35.15</v>
      </c>
      <c r="G2837" s="4">
        <v>3.42</v>
      </c>
      <c r="H2837" s="2" t="str">
        <f t="shared" si="48"/>
        <v>June</v>
      </c>
    </row>
    <row r="2838" spans="1:8" ht="29.25" thickBot="1" x14ac:dyDescent="0.3">
      <c r="A2838" s="3" t="s">
        <v>321</v>
      </c>
      <c r="B2838" s="3" t="s">
        <v>654</v>
      </c>
      <c r="C2838" s="3">
        <v>934</v>
      </c>
      <c r="D2838" s="3" t="s">
        <v>38</v>
      </c>
      <c r="E2838" s="3">
        <v>30</v>
      </c>
      <c r="F2838" s="4">
        <v>55.5</v>
      </c>
      <c r="G2838" s="4">
        <v>5.37</v>
      </c>
      <c r="H2838" s="2" t="str">
        <f t="shared" si="48"/>
        <v>June</v>
      </c>
    </row>
    <row r="2839" spans="1:8" ht="29.25" thickBot="1" x14ac:dyDescent="0.3">
      <c r="A2839" s="3" t="s">
        <v>321</v>
      </c>
      <c r="B2839" s="3" t="s">
        <v>654</v>
      </c>
      <c r="C2839" s="3">
        <v>1030002</v>
      </c>
      <c r="D2839" s="3" t="s">
        <v>39</v>
      </c>
      <c r="E2839" s="3">
        <v>29</v>
      </c>
      <c r="F2839" s="4">
        <v>53.65</v>
      </c>
      <c r="G2839" s="4">
        <v>5.21</v>
      </c>
      <c r="H2839" s="2" t="str">
        <f t="shared" si="48"/>
        <v>June</v>
      </c>
    </row>
    <row r="2840" spans="1:8" ht="29.25" thickBot="1" x14ac:dyDescent="0.3">
      <c r="A2840" s="3" t="s">
        <v>321</v>
      </c>
      <c r="B2840" s="3" t="s">
        <v>654</v>
      </c>
      <c r="C2840" s="3">
        <v>965</v>
      </c>
      <c r="D2840" s="3" t="s">
        <v>42</v>
      </c>
      <c r="E2840" s="3">
        <v>80</v>
      </c>
      <c r="F2840" s="4">
        <v>148</v>
      </c>
      <c r="G2840" s="4">
        <v>14.4</v>
      </c>
      <c r="H2840" s="2" t="str">
        <f t="shared" si="48"/>
        <v>June</v>
      </c>
    </row>
    <row r="2841" spans="1:8" ht="29.25" thickBot="1" x14ac:dyDescent="0.3">
      <c r="A2841" s="3" t="s">
        <v>321</v>
      </c>
      <c r="B2841" s="3" t="s">
        <v>654</v>
      </c>
      <c r="C2841" s="3">
        <v>1211</v>
      </c>
      <c r="D2841" s="3" t="s">
        <v>43</v>
      </c>
      <c r="E2841" s="3">
        <v>32</v>
      </c>
      <c r="F2841" s="4">
        <v>67.2</v>
      </c>
      <c r="G2841" s="4">
        <v>6.4</v>
      </c>
      <c r="H2841" s="2" t="str">
        <f t="shared" si="48"/>
        <v>June</v>
      </c>
    </row>
    <row r="2842" spans="1:8" ht="29.25" thickBot="1" x14ac:dyDescent="0.3">
      <c r="A2842" s="3" t="s">
        <v>321</v>
      </c>
      <c r="B2842" s="3" t="s">
        <v>654</v>
      </c>
      <c r="C2842" s="3">
        <v>1022</v>
      </c>
      <c r="D2842" s="3" t="s">
        <v>44</v>
      </c>
      <c r="E2842" s="3">
        <v>47</v>
      </c>
      <c r="F2842" s="4">
        <v>117.5</v>
      </c>
      <c r="G2842" s="4">
        <v>11.27</v>
      </c>
      <c r="H2842" s="2" t="str">
        <f t="shared" si="48"/>
        <v>June</v>
      </c>
    </row>
    <row r="2843" spans="1:8" ht="29.25" thickBot="1" x14ac:dyDescent="0.3">
      <c r="A2843" s="3" t="s">
        <v>321</v>
      </c>
      <c r="B2843" s="3" t="s">
        <v>654</v>
      </c>
      <c r="C2843" s="3">
        <v>1023</v>
      </c>
      <c r="D2843" s="3" t="s">
        <v>45</v>
      </c>
      <c r="E2843" s="3">
        <v>55</v>
      </c>
      <c r="F2843" s="4">
        <v>159.5</v>
      </c>
      <c r="G2843" s="4">
        <v>15.35</v>
      </c>
      <c r="H2843" s="2" t="str">
        <f t="shared" si="48"/>
        <v>June</v>
      </c>
    </row>
    <row r="2844" spans="1:8" ht="29.25" thickBot="1" x14ac:dyDescent="0.3">
      <c r="A2844" s="3" t="s">
        <v>321</v>
      </c>
      <c r="B2844" s="3" t="s">
        <v>654</v>
      </c>
      <c r="C2844" s="3">
        <v>340</v>
      </c>
      <c r="D2844" s="3" t="s">
        <v>310</v>
      </c>
      <c r="E2844" s="3">
        <v>1</v>
      </c>
      <c r="F2844" s="4">
        <v>1.6</v>
      </c>
      <c r="G2844" s="4">
        <v>0.15</v>
      </c>
      <c r="H2844" s="2" t="str">
        <f t="shared" si="48"/>
        <v>June</v>
      </c>
    </row>
    <row r="2845" spans="1:8" ht="29.25" thickBot="1" x14ac:dyDescent="0.3">
      <c r="A2845" s="3" t="s">
        <v>321</v>
      </c>
      <c r="B2845" s="3" t="s">
        <v>654</v>
      </c>
      <c r="C2845" s="3">
        <v>956</v>
      </c>
      <c r="D2845" s="3" t="s">
        <v>46</v>
      </c>
      <c r="E2845" s="3">
        <v>59</v>
      </c>
      <c r="F2845" s="4">
        <v>162.25</v>
      </c>
      <c r="G2845" s="4">
        <v>15.35</v>
      </c>
      <c r="H2845" s="2" t="str">
        <f t="shared" si="48"/>
        <v>June</v>
      </c>
    </row>
    <row r="2846" spans="1:8" ht="29.25" thickBot="1" x14ac:dyDescent="0.3">
      <c r="A2846" s="3" t="s">
        <v>321</v>
      </c>
      <c r="B2846" s="3" t="s">
        <v>654</v>
      </c>
      <c r="C2846" s="3">
        <v>44624</v>
      </c>
      <c r="D2846" s="3" t="s">
        <v>277</v>
      </c>
      <c r="E2846" s="3">
        <v>10</v>
      </c>
      <c r="F2846" s="4">
        <v>30</v>
      </c>
      <c r="G2846" s="4">
        <v>0</v>
      </c>
      <c r="H2846" s="2" t="str">
        <f t="shared" si="48"/>
        <v>June</v>
      </c>
    </row>
    <row r="2847" spans="1:8" ht="29.25" thickBot="1" x14ac:dyDescent="0.3">
      <c r="A2847" s="3" t="s">
        <v>321</v>
      </c>
      <c r="B2847" s="3" t="s">
        <v>654</v>
      </c>
      <c r="C2847" s="3">
        <v>58365</v>
      </c>
      <c r="D2847" s="3" t="s">
        <v>296</v>
      </c>
      <c r="E2847" s="3">
        <v>21</v>
      </c>
      <c r="F2847" s="4">
        <v>63</v>
      </c>
      <c r="G2847" s="4">
        <v>0</v>
      </c>
      <c r="H2847" s="2" t="str">
        <f t="shared" si="48"/>
        <v>June</v>
      </c>
    </row>
    <row r="2848" spans="1:8" ht="29.25" thickBot="1" x14ac:dyDescent="0.3">
      <c r="A2848" s="3" t="s">
        <v>321</v>
      </c>
      <c r="B2848" s="3" t="s">
        <v>654</v>
      </c>
      <c r="C2848" s="3">
        <v>78464</v>
      </c>
      <c r="D2848" s="3" t="s">
        <v>299</v>
      </c>
      <c r="E2848" s="3">
        <v>15</v>
      </c>
      <c r="F2848" s="4">
        <v>45</v>
      </c>
      <c r="G2848" s="4">
        <v>0</v>
      </c>
      <c r="H2848" s="2" t="str">
        <f t="shared" si="48"/>
        <v>June</v>
      </c>
    </row>
    <row r="2849" spans="1:8" ht="29.25" thickBot="1" x14ac:dyDescent="0.3">
      <c r="A2849" s="3" t="s">
        <v>321</v>
      </c>
      <c r="B2849" s="3" t="s">
        <v>654</v>
      </c>
      <c r="C2849" s="3">
        <v>39405</v>
      </c>
      <c r="D2849" s="3" t="s">
        <v>278</v>
      </c>
      <c r="E2849" s="3">
        <v>7</v>
      </c>
      <c r="F2849" s="4">
        <v>21</v>
      </c>
      <c r="G2849" s="4">
        <v>0</v>
      </c>
      <c r="H2849" s="2" t="str">
        <f t="shared" si="48"/>
        <v>June</v>
      </c>
    </row>
    <row r="2850" spans="1:8" ht="29.25" thickBot="1" x14ac:dyDescent="0.3">
      <c r="A2850" s="3" t="s">
        <v>321</v>
      </c>
      <c r="B2850" s="3" t="s">
        <v>654</v>
      </c>
      <c r="C2850" s="3">
        <v>39889</v>
      </c>
      <c r="D2850" s="3" t="s">
        <v>300</v>
      </c>
      <c r="E2850" s="3">
        <v>4</v>
      </c>
      <c r="F2850" s="4">
        <v>12</v>
      </c>
      <c r="G2850" s="4">
        <v>0</v>
      </c>
      <c r="H2850" s="2" t="str">
        <f t="shared" si="48"/>
        <v>June</v>
      </c>
    </row>
    <row r="2851" spans="1:8" ht="29.25" thickBot="1" x14ac:dyDescent="0.3">
      <c r="A2851" s="3" t="s">
        <v>321</v>
      </c>
      <c r="B2851" s="3" t="s">
        <v>654</v>
      </c>
      <c r="C2851" s="3">
        <v>58698</v>
      </c>
      <c r="D2851" s="3" t="s">
        <v>279</v>
      </c>
      <c r="E2851" s="3">
        <v>44</v>
      </c>
      <c r="F2851" s="4">
        <v>132</v>
      </c>
      <c r="G2851" s="4">
        <v>0</v>
      </c>
      <c r="H2851" s="2" t="str">
        <f t="shared" si="48"/>
        <v>June</v>
      </c>
    </row>
    <row r="2852" spans="1:8" ht="29.25" thickBot="1" x14ac:dyDescent="0.3">
      <c r="A2852" s="3" t="s">
        <v>321</v>
      </c>
      <c r="B2852" s="3" t="s">
        <v>654</v>
      </c>
      <c r="C2852" s="3">
        <v>160</v>
      </c>
      <c r="D2852" s="3" t="s">
        <v>280</v>
      </c>
      <c r="E2852" s="3">
        <v>15</v>
      </c>
      <c r="F2852" s="4">
        <v>45</v>
      </c>
      <c r="G2852" s="4">
        <v>0</v>
      </c>
      <c r="H2852" s="2" t="str">
        <f t="shared" si="48"/>
        <v>June</v>
      </c>
    </row>
    <row r="2853" spans="1:8" ht="29.25" thickBot="1" x14ac:dyDescent="0.3">
      <c r="A2853" s="3" t="s">
        <v>321</v>
      </c>
      <c r="B2853" s="3" t="s">
        <v>654</v>
      </c>
      <c r="C2853" s="3">
        <v>48274</v>
      </c>
      <c r="D2853" s="3" t="s">
        <v>301</v>
      </c>
      <c r="E2853" s="3">
        <v>12</v>
      </c>
      <c r="F2853" s="4">
        <v>36</v>
      </c>
      <c r="G2853" s="4">
        <v>0</v>
      </c>
      <c r="H2853" s="2" t="str">
        <f t="shared" si="48"/>
        <v>June</v>
      </c>
    </row>
    <row r="2854" spans="1:8" ht="29.25" thickBot="1" x14ac:dyDescent="0.3">
      <c r="A2854" s="3" t="s">
        <v>321</v>
      </c>
      <c r="B2854" s="3" t="s">
        <v>654</v>
      </c>
      <c r="C2854" s="3">
        <v>35844</v>
      </c>
      <c r="D2854" s="3" t="s">
        <v>281</v>
      </c>
      <c r="E2854" s="3">
        <v>38</v>
      </c>
      <c r="F2854" s="4">
        <v>114</v>
      </c>
      <c r="G2854" s="4">
        <v>0</v>
      </c>
      <c r="H2854" s="2" t="str">
        <f t="shared" si="48"/>
        <v>June</v>
      </c>
    </row>
    <row r="2855" spans="1:8" ht="29.25" thickBot="1" x14ac:dyDescent="0.3">
      <c r="A2855" s="3" t="s">
        <v>321</v>
      </c>
      <c r="B2855" s="3" t="s">
        <v>654</v>
      </c>
      <c r="C2855" s="3">
        <v>63554</v>
      </c>
      <c r="D2855" s="3" t="s">
        <v>302</v>
      </c>
      <c r="E2855" s="3">
        <v>18</v>
      </c>
      <c r="F2855" s="4">
        <v>54</v>
      </c>
      <c r="G2855" s="4">
        <v>0</v>
      </c>
      <c r="H2855" s="2" t="str">
        <f t="shared" si="48"/>
        <v>June</v>
      </c>
    </row>
    <row r="2856" spans="1:8" ht="29.25" thickBot="1" x14ac:dyDescent="0.3">
      <c r="A2856" s="3" t="s">
        <v>321</v>
      </c>
      <c r="B2856" s="3" t="s">
        <v>654</v>
      </c>
      <c r="C2856" s="3">
        <v>47785</v>
      </c>
      <c r="D2856" s="3" t="s">
        <v>282</v>
      </c>
      <c r="E2856" s="3">
        <v>42</v>
      </c>
      <c r="F2856" s="4">
        <v>126</v>
      </c>
      <c r="G2856" s="4">
        <v>0</v>
      </c>
      <c r="H2856" s="2" t="str">
        <f t="shared" si="48"/>
        <v>June</v>
      </c>
    </row>
    <row r="2857" spans="1:8" ht="43.5" thickBot="1" x14ac:dyDescent="0.3">
      <c r="A2857" s="3" t="s">
        <v>321</v>
      </c>
      <c r="B2857" s="3" t="s">
        <v>654</v>
      </c>
      <c r="C2857" s="3">
        <v>98568</v>
      </c>
      <c r="D2857" s="3" t="s">
        <v>283</v>
      </c>
      <c r="E2857" s="3">
        <v>7</v>
      </c>
      <c r="F2857" s="4">
        <v>21</v>
      </c>
      <c r="G2857" s="4">
        <v>0</v>
      </c>
      <c r="H2857" s="2" t="str">
        <f t="shared" si="48"/>
        <v>June</v>
      </c>
    </row>
    <row r="2858" spans="1:8" ht="29.25" thickBot="1" x14ac:dyDescent="0.3">
      <c r="A2858" s="3" t="s">
        <v>321</v>
      </c>
      <c r="B2858" s="3" t="s">
        <v>654</v>
      </c>
      <c r="C2858" s="3">
        <v>34554</v>
      </c>
      <c r="D2858" s="3" t="s">
        <v>284</v>
      </c>
      <c r="E2858" s="3">
        <v>27</v>
      </c>
      <c r="F2858" s="4">
        <v>81</v>
      </c>
      <c r="G2858" s="4">
        <v>0</v>
      </c>
      <c r="H2858" s="2" t="str">
        <f t="shared" si="48"/>
        <v>June</v>
      </c>
    </row>
    <row r="2859" spans="1:8" ht="29.25" thickBot="1" x14ac:dyDescent="0.3">
      <c r="A2859" s="3" t="s">
        <v>321</v>
      </c>
      <c r="B2859" s="3" t="s">
        <v>654</v>
      </c>
      <c r="C2859" s="3">
        <v>95049</v>
      </c>
      <c r="D2859" s="3" t="s">
        <v>303</v>
      </c>
      <c r="E2859" s="3">
        <v>7</v>
      </c>
      <c r="F2859" s="4">
        <v>21</v>
      </c>
      <c r="G2859" s="4">
        <v>0</v>
      </c>
      <c r="H2859" s="2" t="str">
        <f t="shared" si="48"/>
        <v>June</v>
      </c>
    </row>
    <row r="2860" spans="1:8" ht="29.25" thickBot="1" x14ac:dyDescent="0.3">
      <c r="A2860" s="3" t="s">
        <v>321</v>
      </c>
      <c r="B2860" s="3" t="s">
        <v>654</v>
      </c>
      <c r="C2860" s="3">
        <v>47775</v>
      </c>
      <c r="D2860" s="3" t="s">
        <v>285</v>
      </c>
      <c r="E2860" s="3">
        <v>6</v>
      </c>
      <c r="F2860" s="4">
        <v>18</v>
      </c>
      <c r="G2860" s="4">
        <v>0</v>
      </c>
      <c r="H2860" s="2" t="str">
        <f t="shared" si="48"/>
        <v>June</v>
      </c>
    </row>
    <row r="2861" spans="1:8" ht="43.5" thickBot="1" x14ac:dyDescent="0.3">
      <c r="A2861" s="3" t="s">
        <v>321</v>
      </c>
      <c r="B2861" s="3" t="s">
        <v>654</v>
      </c>
      <c r="C2861" s="3">
        <v>57668</v>
      </c>
      <c r="D2861" s="3" t="s">
        <v>304</v>
      </c>
      <c r="E2861" s="3">
        <v>20</v>
      </c>
      <c r="F2861" s="4">
        <v>60</v>
      </c>
      <c r="G2861" s="4">
        <v>0</v>
      </c>
      <c r="H2861" s="2" t="str">
        <f t="shared" si="48"/>
        <v>June</v>
      </c>
    </row>
    <row r="2862" spans="1:8" ht="29.25" thickBot="1" x14ac:dyDescent="0.3">
      <c r="A2862" s="3" t="s">
        <v>321</v>
      </c>
      <c r="B2862" s="3" t="s">
        <v>654</v>
      </c>
      <c r="C2862" s="3">
        <v>1029</v>
      </c>
      <c r="D2862" s="3" t="s">
        <v>65</v>
      </c>
      <c r="E2862" s="3">
        <v>80</v>
      </c>
      <c r="F2862" s="4">
        <v>79.2</v>
      </c>
      <c r="G2862" s="4">
        <v>7.31</v>
      </c>
      <c r="H2862" s="2" t="str">
        <f t="shared" si="48"/>
        <v>June</v>
      </c>
    </row>
    <row r="2863" spans="1:8" ht="29.25" thickBot="1" x14ac:dyDescent="0.3">
      <c r="A2863" s="3" t="s">
        <v>321</v>
      </c>
      <c r="B2863" s="3" t="s">
        <v>654</v>
      </c>
      <c r="C2863" s="3">
        <v>162</v>
      </c>
      <c r="D2863" s="3" t="s">
        <v>66</v>
      </c>
      <c r="E2863" s="3">
        <v>55</v>
      </c>
      <c r="F2863" s="4">
        <v>54.45</v>
      </c>
      <c r="G2863" s="4">
        <v>5</v>
      </c>
      <c r="H2863" s="2" t="str">
        <f t="shared" si="48"/>
        <v>June</v>
      </c>
    </row>
    <row r="2864" spans="1:8" ht="29.25" thickBot="1" x14ac:dyDescent="0.3">
      <c r="A2864" s="3" t="s">
        <v>321</v>
      </c>
      <c r="B2864" s="3" t="s">
        <v>654</v>
      </c>
      <c r="C2864" s="3">
        <v>5680</v>
      </c>
      <c r="D2864" s="3" t="s">
        <v>67</v>
      </c>
      <c r="E2864" s="3">
        <v>75</v>
      </c>
      <c r="F2864" s="4">
        <v>74.25</v>
      </c>
      <c r="G2864" s="4">
        <v>6.82</v>
      </c>
      <c r="H2864" s="2" t="str">
        <f t="shared" si="48"/>
        <v>June</v>
      </c>
    </row>
    <row r="2865" spans="1:8" ht="29.25" thickBot="1" x14ac:dyDescent="0.3">
      <c r="A2865" s="3" t="s">
        <v>321</v>
      </c>
      <c r="B2865" s="3" t="s">
        <v>654</v>
      </c>
      <c r="C2865" s="3">
        <v>1228</v>
      </c>
      <c r="D2865" s="3" t="s">
        <v>68</v>
      </c>
      <c r="E2865" s="3">
        <v>25</v>
      </c>
      <c r="F2865" s="4">
        <v>68.75</v>
      </c>
      <c r="G2865" s="4">
        <v>6.51</v>
      </c>
      <c r="H2865" s="2" t="str">
        <f t="shared" si="48"/>
        <v>June</v>
      </c>
    </row>
    <row r="2866" spans="1:8" ht="29.25" thickBot="1" x14ac:dyDescent="0.3">
      <c r="A2866" s="3" t="s">
        <v>321</v>
      </c>
      <c r="B2866" s="3" t="s">
        <v>654</v>
      </c>
      <c r="C2866" s="3">
        <v>13</v>
      </c>
      <c r="D2866" s="3" t="s">
        <v>69</v>
      </c>
      <c r="E2866" s="3">
        <v>22</v>
      </c>
      <c r="F2866" s="4">
        <v>60.5</v>
      </c>
      <c r="G2866" s="4">
        <v>5.73</v>
      </c>
      <c r="H2866" s="2" t="str">
        <f t="shared" ref="H2866:H2929" si="49">"June"</f>
        <v>June</v>
      </c>
    </row>
    <row r="2867" spans="1:8" ht="29.25" thickBot="1" x14ac:dyDescent="0.3">
      <c r="A2867" s="3" t="s">
        <v>321</v>
      </c>
      <c r="B2867" s="3" t="s">
        <v>654</v>
      </c>
      <c r="C2867" s="3">
        <v>6521</v>
      </c>
      <c r="D2867" s="3" t="s">
        <v>70</v>
      </c>
      <c r="E2867" s="3">
        <v>14</v>
      </c>
      <c r="F2867" s="4">
        <v>25.9</v>
      </c>
      <c r="G2867" s="4">
        <v>2.52</v>
      </c>
      <c r="H2867" s="2" t="str">
        <f t="shared" si="49"/>
        <v>June</v>
      </c>
    </row>
    <row r="2868" spans="1:8" ht="43.5" thickBot="1" x14ac:dyDescent="0.3">
      <c r="A2868" s="3" t="s">
        <v>321</v>
      </c>
      <c r="B2868" s="3" t="s">
        <v>654</v>
      </c>
      <c r="C2868" s="3">
        <v>7412</v>
      </c>
      <c r="D2868" s="3" t="s">
        <v>71</v>
      </c>
      <c r="E2868" s="3">
        <v>25</v>
      </c>
      <c r="F2868" s="4">
        <v>46.25</v>
      </c>
      <c r="G2868" s="4">
        <v>4.47</v>
      </c>
      <c r="H2868" s="2" t="str">
        <f t="shared" si="49"/>
        <v>June</v>
      </c>
    </row>
    <row r="2869" spans="1:8" ht="29.25" thickBot="1" x14ac:dyDescent="0.3">
      <c r="A2869" s="3" t="s">
        <v>321</v>
      </c>
      <c r="B2869" s="3" t="s">
        <v>654</v>
      </c>
      <c r="C2869" s="3">
        <v>964</v>
      </c>
      <c r="D2869" s="3" t="s">
        <v>72</v>
      </c>
      <c r="E2869" s="3">
        <v>30</v>
      </c>
      <c r="F2869" s="4">
        <v>59.7</v>
      </c>
      <c r="G2869" s="4">
        <v>5.68</v>
      </c>
      <c r="H2869" s="2" t="str">
        <f t="shared" si="49"/>
        <v>June</v>
      </c>
    </row>
    <row r="2870" spans="1:8" ht="29.25" thickBot="1" x14ac:dyDescent="0.3">
      <c r="A2870" s="3" t="s">
        <v>321</v>
      </c>
      <c r="B2870" s="3" t="s">
        <v>654</v>
      </c>
      <c r="C2870" s="3">
        <v>6361</v>
      </c>
      <c r="D2870" s="3" t="s">
        <v>73</v>
      </c>
      <c r="E2870" s="3">
        <v>19</v>
      </c>
      <c r="F2870" s="4">
        <v>37.81</v>
      </c>
      <c r="G2870" s="4">
        <v>3.61</v>
      </c>
      <c r="H2870" s="2" t="str">
        <f t="shared" si="49"/>
        <v>June</v>
      </c>
    </row>
    <row r="2871" spans="1:8" ht="29.25" thickBot="1" x14ac:dyDescent="0.3">
      <c r="A2871" s="3" t="s">
        <v>321</v>
      </c>
      <c r="B2871" s="3" t="s">
        <v>654</v>
      </c>
      <c r="C2871" s="3">
        <v>28394</v>
      </c>
      <c r="D2871" s="3" t="s">
        <v>74</v>
      </c>
      <c r="E2871" s="3">
        <v>315</v>
      </c>
      <c r="F2871" s="4">
        <v>519.75</v>
      </c>
      <c r="G2871" s="4">
        <v>0</v>
      </c>
      <c r="H2871" s="2" t="str">
        <f t="shared" si="49"/>
        <v>June</v>
      </c>
    </row>
    <row r="2872" spans="1:8" ht="29.25" thickBot="1" x14ac:dyDescent="0.3">
      <c r="A2872" s="3" t="s">
        <v>321</v>
      </c>
      <c r="B2872" s="3" t="s">
        <v>654</v>
      </c>
      <c r="C2872" s="3">
        <v>5556</v>
      </c>
      <c r="D2872" s="3" t="s">
        <v>75</v>
      </c>
      <c r="E2872" s="3">
        <v>21</v>
      </c>
      <c r="F2872" s="4">
        <v>94.5</v>
      </c>
      <c r="G2872" s="4">
        <v>9.02</v>
      </c>
      <c r="H2872" s="2" t="str">
        <f t="shared" si="49"/>
        <v>June</v>
      </c>
    </row>
    <row r="2873" spans="1:8" ht="29.25" thickBot="1" x14ac:dyDescent="0.3">
      <c r="A2873" s="3" t="s">
        <v>321</v>
      </c>
      <c r="B2873" s="3" t="s">
        <v>654</v>
      </c>
      <c r="C2873" s="3">
        <v>5555</v>
      </c>
      <c r="D2873" s="3" t="s">
        <v>76</v>
      </c>
      <c r="E2873" s="3">
        <v>45</v>
      </c>
      <c r="F2873" s="4">
        <v>180</v>
      </c>
      <c r="G2873" s="4">
        <v>17.100000000000001</v>
      </c>
      <c r="H2873" s="2" t="str">
        <f t="shared" si="49"/>
        <v>June</v>
      </c>
    </row>
    <row r="2874" spans="1:8" ht="29.25" thickBot="1" x14ac:dyDescent="0.3">
      <c r="A2874" s="3" t="s">
        <v>321</v>
      </c>
      <c r="B2874" s="3" t="s">
        <v>654</v>
      </c>
      <c r="C2874" s="3">
        <v>927</v>
      </c>
      <c r="D2874" s="3" t="s">
        <v>77</v>
      </c>
      <c r="E2874" s="3">
        <v>61</v>
      </c>
      <c r="F2874" s="4">
        <v>97.6</v>
      </c>
      <c r="G2874" s="4">
        <v>9.16</v>
      </c>
      <c r="H2874" s="2" t="str">
        <f t="shared" si="49"/>
        <v>June</v>
      </c>
    </row>
    <row r="2875" spans="1:8" ht="29.25" thickBot="1" x14ac:dyDescent="0.3">
      <c r="A2875" s="3" t="s">
        <v>321</v>
      </c>
      <c r="B2875" s="3" t="s">
        <v>654</v>
      </c>
      <c r="C2875" s="3">
        <v>1120</v>
      </c>
      <c r="D2875" s="3" t="s">
        <v>322</v>
      </c>
      <c r="E2875" s="3">
        <v>14</v>
      </c>
      <c r="F2875" s="4">
        <v>25.9</v>
      </c>
      <c r="G2875" s="4">
        <v>2.4900000000000002</v>
      </c>
      <c r="H2875" s="2" t="str">
        <f t="shared" si="49"/>
        <v>June</v>
      </c>
    </row>
    <row r="2876" spans="1:8" ht="29.25" thickBot="1" x14ac:dyDescent="0.3">
      <c r="A2876" s="3" t="s">
        <v>321</v>
      </c>
      <c r="B2876" s="3" t="s">
        <v>654</v>
      </c>
      <c r="C2876" s="3">
        <v>36323</v>
      </c>
      <c r="D2876" s="3" t="s">
        <v>287</v>
      </c>
      <c r="E2876" s="3">
        <v>31</v>
      </c>
      <c r="F2876" s="4">
        <v>57.35</v>
      </c>
      <c r="G2876" s="4">
        <v>5.55</v>
      </c>
      <c r="H2876" s="2" t="str">
        <f t="shared" si="49"/>
        <v>June</v>
      </c>
    </row>
    <row r="2877" spans="1:8" ht="29.25" thickBot="1" x14ac:dyDescent="0.3">
      <c r="A2877" s="3" t="s">
        <v>321</v>
      </c>
      <c r="B2877" s="3" t="s">
        <v>654</v>
      </c>
      <c r="C2877" s="3">
        <v>920</v>
      </c>
      <c r="D2877" s="3" t="s">
        <v>80</v>
      </c>
      <c r="E2877" s="3">
        <v>37</v>
      </c>
      <c r="F2877" s="4">
        <v>68.45</v>
      </c>
      <c r="G2877" s="4">
        <v>6.63</v>
      </c>
      <c r="H2877" s="2" t="str">
        <f t="shared" si="49"/>
        <v>June</v>
      </c>
    </row>
    <row r="2878" spans="1:8" ht="29.25" thickBot="1" x14ac:dyDescent="0.3">
      <c r="A2878" s="3" t="s">
        <v>321</v>
      </c>
      <c r="B2878" s="3" t="s">
        <v>654</v>
      </c>
      <c r="C2878" s="3">
        <v>1118</v>
      </c>
      <c r="D2878" s="3" t="s">
        <v>324</v>
      </c>
      <c r="E2878" s="3">
        <v>73</v>
      </c>
      <c r="F2878" s="4">
        <v>135.05000000000001</v>
      </c>
      <c r="G2878" s="4">
        <v>13.11</v>
      </c>
      <c r="H2878" s="2" t="str">
        <f t="shared" si="49"/>
        <v>June</v>
      </c>
    </row>
    <row r="2879" spans="1:8" ht="29.25" thickBot="1" x14ac:dyDescent="0.3">
      <c r="A2879" s="3" t="s">
        <v>321</v>
      </c>
      <c r="B2879" s="3" t="s">
        <v>654</v>
      </c>
      <c r="C2879" s="3">
        <v>921</v>
      </c>
      <c r="D2879" s="3" t="s">
        <v>81</v>
      </c>
      <c r="E2879" s="3">
        <v>27</v>
      </c>
      <c r="F2879" s="4">
        <v>49.95</v>
      </c>
      <c r="G2879" s="4">
        <v>4.8600000000000003</v>
      </c>
      <c r="H2879" s="2" t="str">
        <f t="shared" si="49"/>
        <v>June</v>
      </c>
    </row>
    <row r="2880" spans="1:8" ht="29.25" thickBot="1" x14ac:dyDescent="0.3">
      <c r="A2880" s="3" t="s">
        <v>321</v>
      </c>
      <c r="B2880" s="3" t="s">
        <v>655</v>
      </c>
      <c r="C2880" s="3">
        <v>54685</v>
      </c>
      <c r="D2880" s="3" t="s">
        <v>82</v>
      </c>
      <c r="E2880" s="3">
        <v>56</v>
      </c>
      <c r="F2880" s="4">
        <v>78.400000000000006</v>
      </c>
      <c r="G2880" s="4">
        <v>0</v>
      </c>
      <c r="H2880" s="2" t="str">
        <f t="shared" si="49"/>
        <v>June</v>
      </c>
    </row>
    <row r="2881" spans="1:8" ht="29.25" thickBot="1" x14ac:dyDescent="0.3">
      <c r="A2881" s="3" t="s">
        <v>321</v>
      </c>
      <c r="B2881" s="3" t="s">
        <v>655</v>
      </c>
      <c r="C2881" s="3">
        <v>25423</v>
      </c>
      <c r="D2881" s="3" t="s">
        <v>83</v>
      </c>
      <c r="E2881" s="3">
        <v>16</v>
      </c>
      <c r="F2881" s="4">
        <v>22.4</v>
      </c>
      <c r="G2881" s="4">
        <v>0</v>
      </c>
      <c r="H2881" s="2" t="str">
        <f t="shared" si="49"/>
        <v>June</v>
      </c>
    </row>
    <row r="2882" spans="1:8" ht="29.25" thickBot="1" x14ac:dyDescent="0.3">
      <c r="A2882" s="3" t="s">
        <v>321</v>
      </c>
      <c r="B2882" s="3" t="s">
        <v>655</v>
      </c>
      <c r="C2882" s="3">
        <v>95589</v>
      </c>
      <c r="D2882" s="3" t="s">
        <v>84</v>
      </c>
      <c r="E2882" s="3">
        <v>36</v>
      </c>
      <c r="F2882" s="4">
        <v>50.4</v>
      </c>
      <c r="G2882" s="4">
        <v>0</v>
      </c>
      <c r="H2882" s="2" t="str">
        <f t="shared" si="49"/>
        <v>June</v>
      </c>
    </row>
    <row r="2883" spans="1:8" ht="29.25" thickBot="1" x14ac:dyDescent="0.3">
      <c r="A2883" s="3" t="s">
        <v>321</v>
      </c>
      <c r="B2883" s="3" t="s">
        <v>655</v>
      </c>
      <c r="C2883" s="3">
        <v>467</v>
      </c>
      <c r="D2883" s="3" t="s">
        <v>85</v>
      </c>
      <c r="E2883" s="3">
        <v>20</v>
      </c>
      <c r="F2883" s="4">
        <v>22</v>
      </c>
      <c r="G2883" s="4">
        <v>0</v>
      </c>
      <c r="H2883" s="2" t="str">
        <f t="shared" si="49"/>
        <v>June</v>
      </c>
    </row>
    <row r="2884" spans="1:8" ht="43.5" thickBot="1" x14ac:dyDescent="0.3">
      <c r="A2884" s="3" t="s">
        <v>321</v>
      </c>
      <c r="B2884" s="3" t="s">
        <v>655</v>
      </c>
      <c r="C2884" s="3">
        <v>477</v>
      </c>
      <c r="D2884" s="3" t="s">
        <v>86</v>
      </c>
      <c r="E2884" s="3">
        <v>43</v>
      </c>
      <c r="F2884" s="4">
        <v>47.3</v>
      </c>
      <c r="G2884" s="4">
        <v>0</v>
      </c>
      <c r="H2884" s="2" t="str">
        <f t="shared" si="49"/>
        <v>June</v>
      </c>
    </row>
    <row r="2885" spans="1:8" ht="29.25" thickBot="1" x14ac:dyDescent="0.3">
      <c r="A2885" s="3" t="s">
        <v>321</v>
      </c>
      <c r="B2885" s="3" t="s">
        <v>655</v>
      </c>
      <c r="C2885" s="3">
        <v>25896</v>
      </c>
      <c r="D2885" s="3" t="s">
        <v>405</v>
      </c>
      <c r="E2885" s="3">
        <v>17</v>
      </c>
      <c r="F2885" s="4">
        <v>18.7</v>
      </c>
      <c r="G2885" s="4">
        <v>0</v>
      </c>
      <c r="H2885" s="2" t="str">
        <f t="shared" si="49"/>
        <v>June</v>
      </c>
    </row>
    <row r="2886" spans="1:8" ht="29.25" thickBot="1" x14ac:dyDescent="0.3">
      <c r="A2886" s="3" t="s">
        <v>321</v>
      </c>
      <c r="B2886" s="3" t="s">
        <v>655</v>
      </c>
      <c r="C2886" s="3">
        <v>1223</v>
      </c>
      <c r="D2886" s="3" t="s">
        <v>305</v>
      </c>
      <c r="E2886" s="3">
        <v>69</v>
      </c>
      <c r="F2886" s="4">
        <v>75.900000000000006</v>
      </c>
      <c r="G2886" s="4">
        <v>0</v>
      </c>
      <c r="H2886" s="2" t="str">
        <f t="shared" si="49"/>
        <v>June</v>
      </c>
    </row>
    <row r="2887" spans="1:8" ht="29.25" thickBot="1" x14ac:dyDescent="0.3">
      <c r="A2887" s="3" t="s">
        <v>321</v>
      </c>
      <c r="B2887" s="3" t="s">
        <v>655</v>
      </c>
      <c r="C2887" s="3">
        <v>26542</v>
      </c>
      <c r="D2887" s="3" t="s">
        <v>87</v>
      </c>
      <c r="E2887" s="3">
        <v>17</v>
      </c>
      <c r="F2887" s="4">
        <v>18.7</v>
      </c>
      <c r="G2887" s="4">
        <v>0</v>
      </c>
      <c r="H2887" s="2" t="str">
        <f t="shared" si="49"/>
        <v>June</v>
      </c>
    </row>
    <row r="2888" spans="1:8" ht="29.25" thickBot="1" x14ac:dyDescent="0.3">
      <c r="A2888" s="3" t="s">
        <v>321</v>
      </c>
      <c r="B2888" s="3" t="s">
        <v>655</v>
      </c>
      <c r="C2888" s="3">
        <v>1189</v>
      </c>
      <c r="D2888" s="3" t="s">
        <v>91</v>
      </c>
      <c r="E2888" s="3">
        <v>55</v>
      </c>
      <c r="F2888" s="4">
        <v>60.5</v>
      </c>
      <c r="G2888" s="4">
        <v>0</v>
      </c>
      <c r="H2888" s="2" t="str">
        <f t="shared" si="49"/>
        <v>June</v>
      </c>
    </row>
    <row r="2889" spans="1:8" ht="29.25" thickBot="1" x14ac:dyDescent="0.3">
      <c r="A2889" s="3" t="s">
        <v>321</v>
      </c>
      <c r="B2889" s="3" t="s">
        <v>655</v>
      </c>
      <c r="C2889" s="3">
        <v>4864</v>
      </c>
      <c r="D2889" s="3" t="s">
        <v>288</v>
      </c>
      <c r="E2889" s="3">
        <v>25</v>
      </c>
      <c r="F2889" s="4">
        <v>27.5</v>
      </c>
      <c r="G2889" s="4">
        <v>0</v>
      </c>
      <c r="H2889" s="2" t="str">
        <f t="shared" si="49"/>
        <v>June</v>
      </c>
    </row>
    <row r="2890" spans="1:8" ht="29.25" thickBot="1" x14ac:dyDescent="0.3">
      <c r="A2890" s="3" t="s">
        <v>321</v>
      </c>
      <c r="B2890" s="3" t="s">
        <v>655</v>
      </c>
      <c r="C2890" s="3">
        <v>426</v>
      </c>
      <c r="D2890" s="3" t="s">
        <v>311</v>
      </c>
      <c r="E2890" s="3">
        <v>44</v>
      </c>
      <c r="F2890" s="4">
        <v>48.4</v>
      </c>
      <c r="G2890" s="4">
        <v>0</v>
      </c>
      <c r="H2890" s="2" t="str">
        <f t="shared" si="49"/>
        <v>June</v>
      </c>
    </row>
    <row r="2891" spans="1:8" ht="43.5" thickBot="1" x14ac:dyDescent="0.3">
      <c r="A2891" s="3" t="s">
        <v>321</v>
      </c>
      <c r="B2891" s="3" t="s">
        <v>655</v>
      </c>
      <c r="C2891" s="3">
        <v>430</v>
      </c>
      <c r="D2891" s="3" t="s">
        <v>92</v>
      </c>
      <c r="E2891" s="3">
        <v>23</v>
      </c>
      <c r="F2891" s="4">
        <v>25.3</v>
      </c>
      <c r="G2891" s="4">
        <v>0</v>
      </c>
      <c r="H2891" s="2" t="str">
        <f t="shared" si="49"/>
        <v>June</v>
      </c>
    </row>
    <row r="2892" spans="1:8" ht="29.25" thickBot="1" x14ac:dyDescent="0.3">
      <c r="A2892" s="3" t="s">
        <v>321</v>
      </c>
      <c r="B2892" s="3" t="s">
        <v>655</v>
      </c>
      <c r="C2892" s="3">
        <v>7515</v>
      </c>
      <c r="D2892" s="3" t="s">
        <v>93</v>
      </c>
      <c r="E2892" s="3">
        <v>22</v>
      </c>
      <c r="F2892" s="4">
        <v>24.2</v>
      </c>
      <c r="G2892" s="4">
        <v>0</v>
      </c>
      <c r="H2892" s="2" t="str">
        <f t="shared" si="49"/>
        <v>June</v>
      </c>
    </row>
    <row r="2893" spans="1:8" ht="29.25" thickBot="1" x14ac:dyDescent="0.3">
      <c r="A2893" s="3" t="s">
        <v>321</v>
      </c>
      <c r="B2893" s="3" t="s">
        <v>655</v>
      </c>
      <c r="C2893" s="3">
        <v>483</v>
      </c>
      <c r="D2893" s="3" t="s">
        <v>94</v>
      </c>
      <c r="E2893" s="3">
        <v>28</v>
      </c>
      <c r="F2893" s="4">
        <v>30.8</v>
      </c>
      <c r="G2893" s="4">
        <v>0</v>
      </c>
      <c r="H2893" s="2" t="str">
        <f t="shared" si="49"/>
        <v>June</v>
      </c>
    </row>
    <row r="2894" spans="1:8" ht="29.25" thickBot="1" x14ac:dyDescent="0.3">
      <c r="A2894" s="3" t="s">
        <v>321</v>
      </c>
      <c r="B2894" s="3" t="s">
        <v>655</v>
      </c>
      <c r="C2894" s="3">
        <v>427</v>
      </c>
      <c r="D2894" s="3" t="s">
        <v>95</v>
      </c>
      <c r="E2894" s="3">
        <v>46</v>
      </c>
      <c r="F2894" s="4">
        <v>50.6</v>
      </c>
      <c r="G2894" s="4">
        <v>0</v>
      </c>
      <c r="H2894" s="2" t="str">
        <f t="shared" si="49"/>
        <v>June</v>
      </c>
    </row>
    <row r="2895" spans="1:8" ht="29.25" thickBot="1" x14ac:dyDescent="0.3">
      <c r="A2895" s="3" t="s">
        <v>321</v>
      </c>
      <c r="B2895" s="3" t="s">
        <v>655</v>
      </c>
      <c r="C2895" s="3">
        <v>419</v>
      </c>
      <c r="D2895" s="3" t="s">
        <v>96</v>
      </c>
      <c r="E2895" s="3">
        <v>22</v>
      </c>
      <c r="F2895" s="4">
        <v>24.2</v>
      </c>
      <c r="G2895" s="4">
        <v>0</v>
      </c>
      <c r="H2895" s="2" t="str">
        <f t="shared" si="49"/>
        <v>June</v>
      </c>
    </row>
    <row r="2896" spans="1:8" ht="29.25" thickBot="1" x14ac:dyDescent="0.3">
      <c r="A2896" s="3" t="s">
        <v>321</v>
      </c>
      <c r="B2896" s="3" t="s">
        <v>655</v>
      </c>
      <c r="C2896" s="3">
        <v>417</v>
      </c>
      <c r="D2896" s="3" t="s">
        <v>97</v>
      </c>
      <c r="E2896" s="3">
        <v>47</v>
      </c>
      <c r="F2896" s="4">
        <v>51.7</v>
      </c>
      <c r="G2896" s="4">
        <v>0</v>
      </c>
      <c r="H2896" s="2" t="str">
        <f t="shared" si="49"/>
        <v>June</v>
      </c>
    </row>
    <row r="2897" spans="1:8" ht="29.25" thickBot="1" x14ac:dyDescent="0.3">
      <c r="A2897" s="3" t="s">
        <v>321</v>
      </c>
      <c r="B2897" s="3" t="s">
        <v>655</v>
      </c>
      <c r="C2897" s="3">
        <v>9876</v>
      </c>
      <c r="D2897" s="3" t="s">
        <v>98</v>
      </c>
      <c r="E2897" s="3">
        <v>37</v>
      </c>
      <c r="F2897" s="4">
        <v>40.700000000000003</v>
      </c>
      <c r="G2897" s="4">
        <v>0</v>
      </c>
      <c r="H2897" s="2" t="str">
        <f t="shared" si="49"/>
        <v>June</v>
      </c>
    </row>
    <row r="2898" spans="1:8" ht="29.25" thickBot="1" x14ac:dyDescent="0.3">
      <c r="A2898" s="3" t="s">
        <v>321</v>
      </c>
      <c r="B2898" s="3" t="s">
        <v>655</v>
      </c>
      <c r="C2898" s="3">
        <v>72323</v>
      </c>
      <c r="D2898" s="3" t="s">
        <v>440</v>
      </c>
      <c r="E2898" s="3">
        <v>26</v>
      </c>
      <c r="F2898" s="4">
        <v>28.6</v>
      </c>
      <c r="G2898" s="4">
        <v>0</v>
      </c>
      <c r="H2898" s="2" t="str">
        <f t="shared" si="49"/>
        <v>June</v>
      </c>
    </row>
    <row r="2899" spans="1:8" ht="29.25" thickBot="1" x14ac:dyDescent="0.3">
      <c r="A2899" s="3" t="s">
        <v>321</v>
      </c>
      <c r="B2899" s="3" t="s">
        <v>655</v>
      </c>
      <c r="C2899" s="3">
        <v>429</v>
      </c>
      <c r="D2899" s="3" t="s">
        <v>99</v>
      </c>
      <c r="E2899" s="3">
        <v>24</v>
      </c>
      <c r="F2899" s="4">
        <v>26.4</v>
      </c>
      <c r="G2899" s="4">
        <v>0</v>
      </c>
      <c r="H2899" s="2" t="str">
        <f t="shared" si="49"/>
        <v>June</v>
      </c>
    </row>
    <row r="2900" spans="1:8" ht="29.25" thickBot="1" x14ac:dyDescent="0.3">
      <c r="A2900" s="3" t="s">
        <v>321</v>
      </c>
      <c r="B2900" s="3" t="s">
        <v>100</v>
      </c>
      <c r="C2900" s="3">
        <v>655</v>
      </c>
      <c r="D2900" s="3" t="s">
        <v>101</v>
      </c>
      <c r="E2900" s="3">
        <v>32</v>
      </c>
      <c r="F2900" s="4">
        <v>32</v>
      </c>
      <c r="G2900" s="4">
        <v>0</v>
      </c>
      <c r="H2900" s="2" t="str">
        <f t="shared" si="49"/>
        <v>June</v>
      </c>
    </row>
    <row r="2901" spans="1:8" ht="29.25" thickBot="1" x14ac:dyDescent="0.3">
      <c r="A2901" s="3" t="s">
        <v>321</v>
      </c>
      <c r="B2901" s="3" t="s">
        <v>100</v>
      </c>
      <c r="C2901" s="3">
        <v>659201</v>
      </c>
      <c r="D2901" s="3" t="s">
        <v>259</v>
      </c>
      <c r="E2901" s="3">
        <v>14</v>
      </c>
      <c r="F2901" s="4">
        <v>10.5</v>
      </c>
      <c r="G2901" s="4">
        <v>1</v>
      </c>
      <c r="H2901" s="2" t="str">
        <f t="shared" si="49"/>
        <v>June</v>
      </c>
    </row>
    <row r="2902" spans="1:8" ht="29.25" thickBot="1" x14ac:dyDescent="0.3">
      <c r="A2902" s="3" t="s">
        <v>321</v>
      </c>
      <c r="B2902" s="3" t="s">
        <v>100</v>
      </c>
      <c r="C2902" s="3">
        <v>659213</v>
      </c>
      <c r="D2902" s="3" t="s">
        <v>312</v>
      </c>
      <c r="E2902" s="3">
        <v>19</v>
      </c>
      <c r="F2902" s="4">
        <v>14.25</v>
      </c>
      <c r="G2902" s="4">
        <v>1.36</v>
      </c>
      <c r="H2902" s="2" t="str">
        <f t="shared" si="49"/>
        <v>June</v>
      </c>
    </row>
    <row r="2903" spans="1:8" ht="29.25" thickBot="1" x14ac:dyDescent="0.3">
      <c r="A2903" s="3" t="s">
        <v>321</v>
      </c>
      <c r="B2903" s="3" t="s">
        <v>100</v>
      </c>
      <c r="C2903" s="3">
        <v>659202</v>
      </c>
      <c r="D2903" s="3" t="s">
        <v>102</v>
      </c>
      <c r="E2903" s="3">
        <v>15</v>
      </c>
      <c r="F2903" s="4">
        <v>11.25</v>
      </c>
      <c r="G2903" s="4">
        <v>1.05</v>
      </c>
      <c r="H2903" s="2" t="str">
        <f t="shared" si="49"/>
        <v>June</v>
      </c>
    </row>
    <row r="2904" spans="1:8" ht="29.25" thickBot="1" x14ac:dyDescent="0.3">
      <c r="A2904" s="3" t="s">
        <v>321</v>
      </c>
      <c r="B2904" s="3" t="s">
        <v>100</v>
      </c>
      <c r="C2904" s="3">
        <v>659204</v>
      </c>
      <c r="D2904" s="3" t="s">
        <v>103</v>
      </c>
      <c r="E2904" s="3">
        <v>24</v>
      </c>
      <c r="F2904" s="4">
        <v>18</v>
      </c>
      <c r="G2904" s="4">
        <v>1.68</v>
      </c>
      <c r="H2904" s="2" t="str">
        <f t="shared" si="49"/>
        <v>June</v>
      </c>
    </row>
    <row r="2905" spans="1:8" ht="29.25" thickBot="1" x14ac:dyDescent="0.3">
      <c r="A2905" s="3" t="s">
        <v>321</v>
      </c>
      <c r="B2905" s="3" t="s">
        <v>100</v>
      </c>
      <c r="C2905" s="3">
        <v>659208</v>
      </c>
      <c r="D2905" s="3" t="s">
        <v>444</v>
      </c>
      <c r="E2905" s="3">
        <v>15</v>
      </c>
      <c r="F2905" s="4">
        <v>11.25</v>
      </c>
      <c r="G2905" s="4">
        <v>1.06</v>
      </c>
      <c r="H2905" s="2" t="str">
        <f t="shared" si="49"/>
        <v>June</v>
      </c>
    </row>
    <row r="2906" spans="1:8" ht="29.25" thickBot="1" x14ac:dyDescent="0.3">
      <c r="A2906" s="3" t="s">
        <v>321</v>
      </c>
      <c r="B2906" s="3" t="s">
        <v>100</v>
      </c>
      <c r="C2906" s="3">
        <v>654</v>
      </c>
      <c r="D2906" s="3" t="s">
        <v>104</v>
      </c>
      <c r="E2906" s="3">
        <v>33</v>
      </c>
      <c r="F2906" s="4">
        <v>33</v>
      </c>
      <c r="G2906" s="4">
        <v>0</v>
      </c>
      <c r="H2906" s="2" t="str">
        <f t="shared" si="49"/>
        <v>June</v>
      </c>
    </row>
    <row r="2907" spans="1:8" ht="29.25" thickBot="1" x14ac:dyDescent="0.3">
      <c r="A2907" s="3" t="s">
        <v>321</v>
      </c>
      <c r="B2907" s="3" t="s">
        <v>100</v>
      </c>
      <c r="C2907" s="3">
        <v>651</v>
      </c>
      <c r="D2907" s="3" t="s">
        <v>105</v>
      </c>
      <c r="E2907" s="3">
        <v>24</v>
      </c>
      <c r="F2907" s="4">
        <v>2.4</v>
      </c>
      <c r="G2907" s="4">
        <v>0</v>
      </c>
      <c r="H2907" s="2" t="str">
        <f t="shared" si="49"/>
        <v>June</v>
      </c>
    </row>
    <row r="2908" spans="1:8" ht="29.25" thickBot="1" x14ac:dyDescent="0.3">
      <c r="A2908" s="3" t="s">
        <v>321</v>
      </c>
      <c r="B2908" s="3" t="s">
        <v>100</v>
      </c>
      <c r="C2908" s="3">
        <v>652</v>
      </c>
      <c r="D2908" s="3" t="s">
        <v>106</v>
      </c>
      <c r="E2908" s="3">
        <v>186</v>
      </c>
      <c r="F2908" s="4">
        <v>93</v>
      </c>
      <c r="G2908" s="4">
        <v>0</v>
      </c>
      <c r="H2908" s="2" t="str">
        <f t="shared" si="49"/>
        <v>June</v>
      </c>
    </row>
    <row r="2909" spans="1:8" ht="29.25" thickBot="1" x14ac:dyDescent="0.3">
      <c r="A2909" s="3" t="s">
        <v>321</v>
      </c>
      <c r="B2909" s="3" t="s">
        <v>100</v>
      </c>
      <c r="C2909" s="3">
        <v>1908</v>
      </c>
      <c r="D2909" s="3" t="s">
        <v>107</v>
      </c>
      <c r="E2909" s="3">
        <v>64</v>
      </c>
      <c r="F2909" s="4">
        <v>102.4</v>
      </c>
      <c r="G2909" s="4">
        <v>0</v>
      </c>
      <c r="H2909" s="2" t="str">
        <f t="shared" si="49"/>
        <v>June</v>
      </c>
    </row>
    <row r="2910" spans="1:8" ht="29.25" thickBot="1" x14ac:dyDescent="0.3">
      <c r="A2910" s="3" t="s">
        <v>321</v>
      </c>
      <c r="B2910" s="3" t="s">
        <v>100</v>
      </c>
      <c r="C2910" s="3">
        <v>657</v>
      </c>
      <c r="D2910" s="3" t="s">
        <v>306</v>
      </c>
      <c r="E2910" s="3">
        <v>41</v>
      </c>
      <c r="F2910" s="4">
        <v>20.5</v>
      </c>
      <c r="G2910" s="4">
        <v>0</v>
      </c>
      <c r="H2910" s="2" t="str">
        <f t="shared" si="49"/>
        <v>June</v>
      </c>
    </row>
    <row r="2911" spans="1:8" ht="29.25" thickBot="1" x14ac:dyDescent="0.3">
      <c r="A2911" s="3" t="s">
        <v>321</v>
      </c>
      <c r="B2911" s="3" t="s">
        <v>100</v>
      </c>
      <c r="C2911" s="3">
        <v>4225</v>
      </c>
      <c r="D2911" s="3" t="s">
        <v>108</v>
      </c>
      <c r="E2911" s="3">
        <v>209</v>
      </c>
      <c r="F2911" s="4">
        <v>94.05</v>
      </c>
      <c r="G2911" s="4">
        <v>0</v>
      </c>
      <c r="H2911" s="2" t="str">
        <f t="shared" si="49"/>
        <v>June</v>
      </c>
    </row>
    <row r="2912" spans="1:8" ht="29.25" thickBot="1" x14ac:dyDescent="0.3">
      <c r="A2912" s="3" t="s">
        <v>321</v>
      </c>
      <c r="B2912" s="3" t="s">
        <v>100</v>
      </c>
      <c r="C2912" s="3">
        <v>660</v>
      </c>
      <c r="D2912" s="3" t="s">
        <v>109</v>
      </c>
      <c r="E2912" s="3">
        <v>63</v>
      </c>
      <c r="F2912" s="4">
        <v>220.5</v>
      </c>
      <c r="G2912" s="4">
        <v>0</v>
      </c>
      <c r="H2912" s="2" t="str">
        <f t="shared" si="49"/>
        <v>June</v>
      </c>
    </row>
    <row r="2913" spans="1:8" ht="29.25" thickBot="1" x14ac:dyDescent="0.3">
      <c r="A2913" s="3" t="s">
        <v>321</v>
      </c>
      <c r="B2913" s="3" t="s">
        <v>100</v>
      </c>
      <c r="C2913" s="3">
        <v>178</v>
      </c>
      <c r="D2913" s="3" t="s">
        <v>335</v>
      </c>
      <c r="E2913" s="3">
        <v>7</v>
      </c>
      <c r="F2913" s="4">
        <v>10.5</v>
      </c>
      <c r="G2913" s="4">
        <v>0</v>
      </c>
      <c r="H2913" s="2" t="str">
        <f t="shared" si="49"/>
        <v>June</v>
      </c>
    </row>
    <row r="2914" spans="1:8" ht="29.25" thickBot="1" x14ac:dyDescent="0.3">
      <c r="A2914" s="3" t="s">
        <v>321</v>
      </c>
      <c r="B2914" s="3" t="s">
        <v>100</v>
      </c>
      <c r="C2914" s="3">
        <v>48758</v>
      </c>
      <c r="D2914" s="3" t="s">
        <v>110</v>
      </c>
      <c r="E2914" s="3">
        <v>52</v>
      </c>
      <c r="F2914" s="4">
        <v>78</v>
      </c>
      <c r="G2914" s="4">
        <v>0</v>
      </c>
      <c r="H2914" s="2" t="str">
        <f t="shared" si="49"/>
        <v>June</v>
      </c>
    </row>
    <row r="2915" spans="1:8" ht="29.25" thickBot="1" x14ac:dyDescent="0.3">
      <c r="A2915" s="3" t="s">
        <v>321</v>
      </c>
      <c r="B2915" s="3" t="s">
        <v>100</v>
      </c>
      <c r="C2915" s="3">
        <v>45877</v>
      </c>
      <c r="D2915" s="3" t="s">
        <v>448</v>
      </c>
      <c r="E2915" s="3">
        <v>10</v>
      </c>
      <c r="F2915" s="4">
        <v>15</v>
      </c>
      <c r="G2915" s="4">
        <v>0</v>
      </c>
      <c r="H2915" s="2" t="str">
        <f t="shared" si="49"/>
        <v>June</v>
      </c>
    </row>
    <row r="2916" spans="1:8" ht="29.25" thickBot="1" x14ac:dyDescent="0.3">
      <c r="A2916" s="3" t="s">
        <v>321</v>
      </c>
      <c r="B2916" s="3" t="s">
        <v>659</v>
      </c>
      <c r="C2916" s="3">
        <v>1.25</v>
      </c>
      <c r="D2916" s="3" t="s">
        <v>111</v>
      </c>
      <c r="E2916" s="3">
        <v>28</v>
      </c>
      <c r="F2916" s="4">
        <v>35</v>
      </c>
      <c r="G2916" s="4">
        <v>0</v>
      </c>
      <c r="H2916" s="2" t="str">
        <f t="shared" si="49"/>
        <v>June</v>
      </c>
    </row>
    <row r="2917" spans="1:8" ht="29.25" thickBot="1" x14ac:dyDescent="0.3">
      <c r="A2917" s="3" t="s">
        <v>321</v>
      </c>
      <c r="B2917" s="3" t="s">
        <v>659</v>
      </c>
      <c r="C2917" s="3">
        <v>147</v>
      </c>
      <c r="D2917" s="3" t="s">
        <v>112</v>
      </c>
      <c r="E2917" s="3">
        <v>29</v>
      </c>
      <c r="F2917" s="4">
        <v>36.25</v>
      </c>
      <c r="G2917" s="4">
        <v>0</v>
      </c>
      <c r="H2917" s="2" t="str">
        <f t="shared" si="49"/>
        <v>June</v>
      </c>
    </row>
    <row r="2918" spans="1:8" ht="29.25" thickBot="1" x14ac:dyDescent="0.3">
      <c r="A2918" s="3" t="s">
        <v>321</v>
      </c>
      <c r="B2918" s="3" t="s">
        <v>659</v>
      </c>
      <c r="C2918" s="3">
        <v>144</v>
      </c>
      <c r="D2918" s="3" t="s">
        <v>113</v>
      </c>
      <c r="E2918" s="3">
        <v>30</v>
      </c>
      <c r="F2918" s="4">
        <v>37.5</v>
      </c>
      <c r="G2918" s="4">
        <v>0</v>
      </c>
      <c r="H2918" s="2" t="str">
        <f t="shared" si="49"/>
        <v>June</v>
      </c>
    </row>
    <row r="2919" spans="1:8" ht="29.25" thickBot="1" x14ac:dyDescent="0.3">
      <c r="A2919" s="3" t="s">
        <v>321</v>
      </c>
      <c r="B2919" s="3" t="s">
        <v>659</v>
      </c>
      <c r="C2919" s="3">
        <v>146</v>
      </c>
      <c r="D2919" s="3" t="s">
        <v>114</v>
      </c>
      <c r="E2919" s="3">
        <v>30</v>
      </c>
      <c r="F2919" s="4">
        <v>37.5</v>
      </c>
      <c r="G2919" s="4">
        <v>0</v>
      </c>
      <c r="H2919" s="2" t="str">
        <f t="shared" si="49"/>
        <v>June</v>
      </c>
    </row>
    <row r="2920" spans="1:8" ht="29.25" thickBot="1" x14ac:dyDescent="0.3">
      <c r="A2920" s="3" t="s">
        <v>321</v>
      </c>
      <c r="B2920" s="3" t="s">
        <v>659</v>
      </c>
      <c r="C2920" s="3">
        <v>145</v>
      </c>
      <c r="D2920" s="3" t="s">
        <v>115</v>
      </c>
      <c r="E2920" s="3">
        <v>36</v>
      </c>
      <c r="F2920" s="4">
        <v>45</v>
      </c>
      <c r="G2920" s="4">
        <v>0</v>
      </c>
      <c r="H2920" s="2" t="str">
        <f t="shared" si="49"/>
        <v>June</v>
      </c>
    </row>
    <row r="2921" spans="1:8" ht="29.25" thickBot="1" x14ac:dyDescent="0.3">
      <c r="A2921" s="3" t="s">
        <v>321</v>
      </c>
      <c r="B2921" s="3" t="s">
        <v>659</v>
      </c>
      <c r="C2921" s="3">
        <v>1187</v>
      </c>
      <c r="D2921" s="3" t="s">
        <v>116</v>
      </c>
      <c r="E2921" s="3">
        <v>21</v>
      </c>
      <c r="F2921" s="4">
        <v>46.2</v>
      </c>
      <c r="G2921" s="4">
        <v>4.4000000000000004</v>
      </c>
      <c r="H2921" s="2" t="str">
        <f t="shared" si="49"/>
        <v>June</v>
      </c>
    </row>
    <row r="2922" spans="1:8" ht="43.5" thickBot="1" x14ac:dyDescent="0.3">
      <c r="A2922" s="3" t="s">
        <v>321</v>
      </c>
      <c r="B2922" s="3" t="s">
        <v>659</v>
      </c>
      <c r="C2922" s="3">
        <v>133</v>
      </c>
      <c r="D2922" s="3" t="s">
        <v>117</v>
      </c>
      <c r="E2922" s="3">
        <v>2</v>
      </c>
      <c r="F2922" s="4">
        <v>3.5</v>
      </c>
      <c r="G2922" s="4">
        <v>0</v>
      </c>
      <c r="H2922" s="2" t="str">
        <f t="shared" si="49"/>
        <v>June</v>
      </c>
    </row>
    <row r="2923" spans="1:8" ht="43.5" thickBot="1" x14ac:dyDescent="0.3">
      <c r="A2923" s="3" t="s">
        <v>321</v>
      </c>
      <c r="B2923" s="3" t="s">
        <v>659</v>
      </c>
      <c r="C2923" s="3">
        <v>404</v>
      </c>
      <c r="D2923" s="3" t="s">
        <v>118</v>
      </c>
      <c r="E2923" s="3">
        <v>28</v>
      </c>
      <c r="F2923" s="4">
        <v>49</v>
      </c>
      <c r="G2923" s="4">
        <v>0</v>
      </c>
      <c r="H2923" s="2" t="str">
        <f t="shared" si="49"/>
        <v>June</v>
      </c>
    </row>
    <row r="2924" spans="1:8" ht="29.25" thickBot="1" x14ac:dyDescent="0.3">
      <c r="A2924" s="3" t="s">
        <v>321</v>
      </c>
      <c r="B2924" s="3" t="s">
        <v>659</v>
      </c>
      <c r="C2924" s="3">
        <v>118</v>
      </c>
      <c r="D2924" s="3" t="s">
        <v>119</v>
      </c>
      <c r="E2924" s="3">
        <v>29</v>
      </c>
      <c r="F2924" s="4">
        <v>50.75</v>
      </c>
      <c r="G2924" s="4">
        <v>0</v>
      </c>
      <c r="H2924" s="2" t="str">
        <f t="shared" si="49"/>
        <v>June</v>
      </c>
    </row>
    <row r="2925" spans="1:8" ht="43.5" thickBot="1" x14ac:dyDescent="0.3">
      <c r="A2925" s="3" t="s">
        <v>321</v>
      </c>
      <c r="B2925" s="3" t="s">
        <v>659</v>
      </c>
      <c r="C2925" s="3">
        <v>2635</v>
      </c>
      <c r="D2925" s="3" t="s">
        <v>253</v>
      </c>
      <c r="E2925" s="3">
        <v>14</v>
      </c>
      <c r="F2925" s="4">
        <v>24.5</v>
      </c>
      <c r="G2925" s="4">
        <v>0</v>
      </c>
      <c r="H2925" s="2" t="str">
        <f t="shared" si="49"/>
        <v>June</v>
      </c>
    </row>
    <row r="2926" spans="1:8" ht="29.25" thickBot="1" x14ac:dyDescent="0.3">
      <c r="A2926" s="3" t="s">
        <v>321</v>
      </c>
      <c r="B2926" s="3" t="s">
        <v>659</v>
      </c>
      <c r="C2926" s="3">
        <v>4560</v>
      </c>
      <c r="D2926" s="3" t="s">
        <v>120</v>
      </c>
      <c r="E2926" s="3">
        <v>14</v>
      </c>
      <c r="F2926" s="4">
        <v>24.5</v>
      </c>
      <c r="G2926" s="4">
        <v>0</v>
      </c>
      <c r="H2926" s="2" t="str">
        <f t="shared" si="49"/>
        <v>June</v>
      </c>
    </row>
    <row r="2927" spans="1:8" ht="29.25" thickBot="1" x14ac:dyDescent="0.3">
      <c r="A2927" s="3" t="s">
        <v>321</v>
      </c>
      <c r="B2927" s="3" t="s">
        <v>659</v>
      </c>
      <c r="C2927" s="3">
        <v>4895</v>
      </c>
      <c r="D2927" s="3" t="s">
        <v>121</v>
      </c>
      <c r="E2927" s="3">
        <v>18</v>
      </c>
      <c r="F2927" s="4">
        <v>31.5</v>
      </c>
      <c r="G2927" s="4">
        <v>0</v>
      </c>
      <c r="H2927" s="2" t="str">
        <f t="shared" si="49"/>
        <v>June</v>
      </c>
    </row>
    <row r="2928" spans="1:8" ht="43.5" thickBot="1" x14ac:dyDescent="0.3">
      <c r="A2928" s="3" t="s">
        <v>321</v>
      </c>
      <c r="B2928" s="3" t="s">
        <v>659</v>
      </c>
      <c r="C2928" s="3">
        <v>7744</v>
      </c>
      <c r="D2928" s="3" t="s">
        <v>337</v>
      </c>
      <c r="E2928" s="3">
        <v>6</v>
      </c>
      <c r="F2928" s="4">
        <v>13.14</v>
      </c>
      <c r="G2928" s="4">
        <v>0</v>
      </c>
      <c r="H2928" s="2" t="str">
        <f t="shared" si="49"/>
        <v>June</v>
      </c>
    </row>
    <row r="2929" spans="1:8" ht="29.25" thickBot="1" x14ac:dyDescent="0.3">
      <c r="A2929" s="3" t="s">
        <v>321</v>
      </c>
      <c r="B2929" s="3" t="s">
        <v>659</v>
      </c>
      <c r="C2929" s="3">
        <v>3789</v>
      </c>
      <c r="D2929" s="3" t="s">
        <v>122</v>
      </c>
      <c r="E2929" s="3">
        <v>34</v>
      </c>
      <c r="F2929" s="4">
        <v>74.459999999999994</v>
      </c>
      <c r="G2929" s="4">
        <v>0</v>
      </c>
      <c r="H2929" s="2" t="str">
        <f t="shared" si="49"/>
        <v>June</v>
      </c>
    </row>
    <row r="2930" spans="1:8" ht="29.25" thickBot="1" x14ac:dyDescent="0.3">
      <c r="A2930" s="3" t="s">
        <v>321</v>
      </c>
      <c r="B2930" s="3" t="s">
        <v>659</v>
      </c>
      <c r="C2930" s="3">
        <v>7776</v>
      </c>
      <c r="D2930" s="3" t="s">
        <v>123</v>
      </c>
      <c r="E2930" s="3">
        <v>26</v>
      </c>
      <c r="F2930" s="4">
        <v>56.94</v>
      </c>
      <c r="G2930" s="4">
        <v>0</v>
      </c>
      <c r="H2930" s="2" t="str">
        <f t="shared" ref="H2930:H2993" si="50">"June"</f>
        <v>June</v>
      </c>
    </row>
    <row r="2931" spans="1:8" ht="29.25" thickBot="1" x14ac:dyDescent="0.3">
      <c r="A2931" s="3" t="s">
        <v>321</v>
      </c>
      <c r="B2931" s="3" t="s">
        <v>659</v>
      </c>
      <c r="C2931" s="3">
        <v>8978</v>
      </c>
      <c r="D2931" s="3" t="s">
        <v>124</v>
      </c>
      <c r="E2931" s="3">
        <v>18</v>
      </c>
      <c r="F2931" s="4">
        <v>39.42</v>
      </c>
      <c r="G2931" s="4">
        <v>0</v>
      </c>
      <c r="H2931" s="2" t="str">
        <f t="shared" si="50"/>
        <v>June</v>
      </c>
    </row>
    <row r="2932" spans="1:8" ht="29.25" thickBot="1" x14ac:dyDescent="0.3">
      <c r="A2932" s="3" t="s">
        <v>321</v>
      </c>
      <c r="B2932" s="3" t="s">
        <v>659</v>
      </c>
      <c r="C2932" s="3">
        <v>215</v>
      </c>
      <c r="D2932" s="3" t="s">
        <v>307</v>
      </c>
      <c r="E2932" s="3">
        <v>23</v>
      </c>
      <c r="F2932" s="4">
        <v>25.3</v>
      </c>
      <c r="G2932" s="4">
        <v>0</v>
      </c>
      <c r="H2932" s="2" t="str">
        <f t="shared" si="50"/>
        <v>June</v>
      </c>
    </row>
    <row r="2933" spans="1:8" ht="29.25" thickBot="1" x14ac:dyDescent="0.3">
      <c r="A2933" s="3" t="s">
        <v>321</v>
      </c>
      <c r="B2933" s="3" t="s">
        <v>659</v>
      </c>
      <c r="C2933" s="3">
        <v>64335</v>
      </c>
      <c r="D2933" s="3" t="s">
        <v>126</v>
      </c>
      <c r="E2933" s="3">
        <v>11</v>
      </c>
      <c r="F2933" s="4">
        <v>12.1</v>
      </c>
      <c r="G2933" s="4">
        <v>1.1000000000000001</v>
      </c>
      <c r="H2933" s="2" t="str">
        <f t="shared" si="50"/>
        <v>June</v>
      </c>
    </row>
    <row r="2934" spans="1:8" ht="29.25" thickBot="1" x14ac:dyDescent="0.3">
      <c r="A2934" s="3" t="s">
        <v>321</v>
      </c>
      <c r="B2934" s="3" t="s">
        <v>659</v>
      </c>
      <c r="C2934" s="3">
        <v>82</v>
      </c>
      <c r="D2934" s="3" t="s">
        <v>313</v>
      </c>
      <c r="E2934" s="3">
        <v>2</v>
      </c>
      <c r="F2934" s="4">
        <v>2.2000000000000002</v>
      </c>
      <c r="G2934" s="4">
        <v>0.2</v>
      </c>
      <c r="H2934" s="2" t="str">
        <f t="shared" si="50"/>
        <v>June</v>
      </c>
    </row>
    <row r="2935" spans="1:8" ht="29.25" thickBot="1" x14ac:dyDescent="0.3">
      <c r="A2935" s="3" t="s">
        <v>321</v>
      </c>
      <c r="B2935" s="3" t="s">
        <v>659</v>
      </c>
      <c r="C2935" s="3">
        <v>217</v>
      </c>
      <c r="D2935" s="3" t="s">
        <v>289</v>
      </c>
      <c r="E2935" s="3">
        <v>44</v>
      </c>
      <c r="F2935" s="4">
        <v>48.4</v>
      </c>
      <c r="G2935" s="4">
        <v>0</v>
      </c>
      <c r="H2935" s="2" t="str">
        <f t="shared" si="50"/>
        <v>June</v>
      </c>
    </row>
    <row r="2936" spans="1:8" ht="29.25" thickBot="1" x14ac:dyDescent="0.3">
      <c r="A2936" s="3" t="s">
        <v>321</v>
      </c>
      <c r="B2936" s="3" t="s">
        <v>659</v>
      </c>
      <c r="C2936" s="3">
        <v>140</v>
      </c>
      <c r="D2936" s="3" t="s">
        <v>308</v>
      </c>
      <c r="E2936" s="3">
        <v>69</v>
      </c>
      <c r="F2936" s="4">
        <v>75.900000000000006</v>
      </c>
      <c r="G2936" s="4">
        <v>0</v>
      </c>
      <c r="H2936" s="2" t="str">
        <f t="shared" si="50"/>
        <v>June</v>
      </c>
    </row>
    <row r="2937" spans="1:8" ht="29.25" thickBot="1" x14ac:dyDescent="0.3">
      <c r="A2937" s="3" t="s">
        <v>321</v>
      </c>
      <c r="B2937" s="3" t="s">
        <v>659</v>
      </c>
      <c r="C2937" s="3">
        <v>1221</v>
      </c>
      <c r="D2937" s="3" t="s">
        <v>260</v>
      </c>
      <c r="E2937" s="3">
        <v>10</v>
      </c>
      <c r="F2937" s="4">
        <v>15</v>
      </c>
      <c r="G2937" s="4">
        <v>1.41</v>
      </c>
      <c r="H2937" s="2" t="str">
        <f t="shared" si="50"/>
        <v>June</v>
      </c>
    </row>
    <row r="2938" spans="1:8" ht="29.25" thickBot="1" x14ac:dyDescent="0.3">
      <c r="A2938" s="3" t="s">
        <v>321</v>
      </c>
      <c r="B2938" s="3" t="s">
        <v>659</v>
      </c>
      <c r="C2938" s="3">
        <v>269</v>
      </c>
      <c r="D2938" s="3" t="s">
        <v>488</v>
      </c>
      <c r="E2938" s="3">
        <v>7</v>
      </c>
      <c r="F2938" s="4">
        <v>12.25</v>
      </c>
      <c r="G2938" s="4">
        <v>0</v>
      </c>
      <c r="H2938" s="2" t="str">
        <f t="shared" si="50"/>
        <v>June</v>
      </c>
    </row>
    <row r="2939" spans="1:8" ht="29.25" thickBot="1" x14ac:dyDescent="0.3">
      <c r="A2939" s="3" t="s">
        <v>321</v>
      </c>
      <c r="B2939" s="3" t="s">
        <v>659</v>
      </c>
      <c r="C2939" s="3">
        <v>75877</v>
      </c>
      <c r="D2939" s="3" t="s">
        <v>127</v>
      </c>
      <c r="E2939" s="3">
        <v>15</v>
      </c>
      <c r="F2939" s="4">
        <v>26.25</v>
      </c>
      <c r="G2939" s="4">
        <v>0</v>
      </c>
      <c r="H2939" s="2" t="str">
        <f t="shared" si="50"/>
        <v>June</v>
      </c>
    </row>
    <row r="2940" spans="1:8" ht="29.25" thickBot="1" x14ac:dyDescent="0.3">
      <c r="A2940" s="3" t="s">
        <v>321</v>
      </c>
      <c r="B2940" s="3" t="s">
        <v>659</v>
      </c>
      <c r="C2940" s="3">
        <v>46525</v>
      </c>
      <c r="D2940" s="3" t="s">
        <v>128</v>
      </c>
      <c r="E2940" s="3">
        <v>24</v>
      </c>
      <c r="F2940" s="4">
        <v>42</v>
      </c>
      <c r="G2940" s="4">
        <v>0</v>
      </c>
      <c r="H2940" s="2" t="str">
        <f t="shared" si="50"/>
        <v>June</v>
      </c>
    </row>
    <row r="2941" spans="1:8" ht="29.25" thickBot="1" x14ac:dyDescent="0.3">
      <c r="A2941" s="3" t="s">
        <v>321</v>
      </c>
      <c r="B2941" s="3" t="s">
        <v>659</v>
      </c>
      <c r="C2941" s="3">
        <v>3940</v>
      </c>
      <c r="D2941" s="3" t="s">
        <v>129</v>
      </c>
      <c r="E2941" s="3">
        <v>13</v>
      </c>
      <c r="F2941" s="4">
        <v>22.75</v>
      </c>
      <c r="G2941" s="4">
        <v>0</v>
      </c>
      <c r="H2941" s="2" t="str">
        <f t="shared" si="50"/>
        <v>June</v>
      </c>
    </row>
    <row r="2942" spans="1:8" ht="29.25" thickBot="1" x14ac:dyDescent="0.3">
      <c r="A2942" s="3" t="s">
        <v>321</v>
      </c>
      <c r="B2942" s="3" t="s">
        <v>659</v>
      </c>
      <c r="C2942" s="3">
        <v>37583</v>
      </c>
      <c r="D2942" s="3" t="s">
        <v>268</v>
      </c>
      <c r="E2942" s="3">
        <v>15</v>
      </c>
      <c r="F2942" s="4">
        <v>26.25</v>
      </c>
      <c r="G2942" s="4">
        <v>0</v>
      </c>
      <c r="H2942" s="2" t="str">
        <f t="shared" si="50"/>
        <v>June</v>
      </c>
    </row>
    <row r="2943" spans="1:8" ht="29.25" thickBot="1" x14ac:dyDescent="0.3">
      <c r="A2943" s="3" t="s">
        <v>321</v>
      </c>
      <c r="B2943" s="3" t="s">
        <v>659</v>
      </c>
      <c r="C2943" s="3">
        <v>3874846</v>
      </c>
      <c r="D2943" s="3" t="s">
        <v>130</v>
      </c>
      <c r="E2943" s="3">
        <v>33</v>
      </c>
      <c r="F2943" s="4">
        <v>57.75</v>
      </c>
      <c r="G2943" s="4">
        <v>0</v>
      </c>
      <c r="H2943" s="2" t="str">
        <f t="shared" si="50"/>
        <v>June</v>
      </c>
    </row>
    <row r="2944" spans="1:8" ht="29.25" thickBot="1" x14ac:dyDescent="0.3">
      <c r="A2944" s="3" t="s">
        <v>321</v>
      </c>
      <c r="B2944" s="3" t="s">
        <v>659</v>
      </c>
      <c r="C2944" s="3">
        <v>583294</v>
      </c>
      <c r="D2944" s="3" t="s">
        <v>131</v>
      </c>
      <c r="E2944" s="3">
        <v>26</v>
      </c>
      <c r="F2944" s="4">
        <v>45.5</v>
      </c>
      <c r="G2944" s="4">
        <v>0</v>
      </c>
      <c r="H2944" s="2" t="str">
        <f t="shared" si="50"/>
        <v>June</v>
      </c>
    </row>
    <row r="2945" spans="1:8" ht="29.25" thickBot="1" x14ac:dyDescent="0.3">
      <c r="A2945" s="3" t="s">
        <v>321</v>
      </c>
      <c r="B2945" s="3" t="s">
        <v>659</v>
      </c>
      <c r="C2945" s="3">
        <v>54899</v>
      </c>
      <c r="D2945" s="3" t="s">
        <v>132</v>
      </c>
      <c r="E2945" s="3">
        <v>15</v>
      </c>
      <c r="F2945" s="4">
        <v>26.25</v>
      </c>
      <c r="G2945" s="4">
        <v>0</v>
      </c>
      <c r="H2945" s="2" t="str">
        <f t="shared" si="50"/>
        <v>June</v>
      </c>
    </row>
    <row r="2946" spans="1:8" ht="29.25" thickBot="1" x14ac:dyDescent="0.3">
      <c r="A2946" s="3" t="s">
        <v>321</v>
      </c>
      <c r="B2946" s="3" t="s">
        <v>659</v>
      </c>
      <c r="C2946" s="3">
        <v>137</v>
      </c>
      <c r="D2946" s="3" t="s">
        <v>133</v>
      </c>
      <c r="E2946" s="3">
        <v>82</v>
      </c>
      <c r="F2946" s="4">
        <v>90.2</v>
      </c>
      <c r="G2946" s="4">
        <v>0</v>
      </c>
      <c r="H2946" s="2" t="str">
        <f t="shared" si="50"/>
        <v>June</v>
      </c>
    </row>
    <row r="2947" spans="1:8" ht="29.25" thickBot="1" x14ac:dyDescent="0.3">
      <c r="A2947" s="3" t="s">
        <v>321</v>
      </c>
      <c r="B2947" s="3" t="s">
        <v>659</v>
      </c>
      <c r="C2947" s="3">
        <v>3874851</v>
      </c>
      <c r="D2947" s="3" t="s">
        <v>134</v>
      </c>
      <c r="E2947" s="3">
        <v>45</v>
      </c>
      <c r="F2947" s="4">
        <v>49.5</v>
      </c>
      <c r="G2947" s="4">
        <v>0</v>
      </c>
      <c r="H2947" s="2" t="str">
        <f t="shared" si="50"/>
        <v>June</v>
      </c>
    </row>
    <row r="2948" spans="1:8" ht="29.25" thickBot="1" x14ac:dyDescent="0.3">
      <c r="A2948" s="3" t="s">
        <v>321</v>
      </c>
      <c r="B2948" s="3" t="s">
        <v>659</v>
      </c>
      <c r="C2948" s="3">
        <v>32198</v>
      </c>
      <c r="D2948" s="3" t="s">
        <v>135</v>
      </c>
      <c r="E2948" s="3">
        <v>47</v>
      </c>
      <c r="F2948" s="4">
        <v>51.7</v>
      </c>
      <c r="G2948" s="4">
        <v>0</v>
      </c>
      <c r="H2948" s="2" t="str">
        <f t="shared" si="50"/>
        <v>June</v>
      </c>
    </row>
    <row r="2949" spans="1:8" ht="29.25" thickBot="1" x14ac:dyDescent="0.3">
      <c r="A2949" s="3" t="s">
        <v>321</v>
      </c>
      <c r="B2949" s="3" t="s">
        <v>659</v>
      </c>
      <c r="C2949" s="3">
        <v>56444</v>
      </c>
      <c r="D2949" s="3" t="s">
        <v>136</v>
      </c>
      <c r="E2949" s="3">
        <v>65</v>
      </c>
      <c r="F2949" s="4">
        <v>71.5</v>
      </c>
      <c r="G2949" s="4">
        <v>0</v>
      </c>
      <c r="H2949" s="2" t="str">
        <f t="shared" si="50"/>
        <v>June</v>
      </c>
    </row>
    <row r="2950" spans="1:8" ht="43.5" thickBot="1" x14ac:dyDescent="0.3">
      <c r="A2950" s="3" t="s">
        <v>321</v>
      </c>
      <c r="B2950" s="3" t="s">
        <v>659</v>
      </c>
      <c r="C2950" s="3">
        <v>230</v>
      </c>
      <c r="D2950" s="3" t="s">
        <v>137</v>
      </c>
      <c r="E2950" s="3">
        <v>53</v>
      </c>
      <c r="F2950" s="4">
        <v>79.5</v>
      </c>
      <c r="G2950" s="4">
        <v>0</v>
      </c>
      <c r="H2950" s="2" t="str">
        <f t="shared" si="50"/>
        <v>June</v>
      </c>
    </row>
    <row r="2951" spans="1:8" ht="43.5" thickBot="1" x14ac:dyDescent="0.3">
      <c r="A2951" s="3" t="s">
        <v>321</v>
      </c>
      <c r="B2951" s="3" t="s">
        <v>659</v>
      </c>
      <c r="C2951" s="3">
        <v>8448</v>
      </c>
      <c r="D2951" s="3" t="s">
        <v>138</v>
      </c>
      <c r="E2951" s="3">
        <v>23</v>
      </c>
      <c r="F2951" s="4">
        <v>34.5</v>
      </c>
      <c r="G2951" s="4">
        <v>3.24</v>
      </c>
      <c r="H2951" s="2" t="str">
        <f t="shared" si="50"/>
        <v>June</v>
      </c>
    </row>
    <row r="2952" spans="1:8" ht="29.25" thickBot="1" x14ac:dyDescent="0.3">
      <c r="A2952" s="3" t="s">
        <v>321</v>
      </c>
      <c r="B2952" s="3" t="s">
        <v>659</v>
      </c>
      <c r="C2952" s="3">
        <v>276</v>
      </c>
      <c r="D2952" s="3" t="s">
        <v>139</v>
      </c>
      <c r="E2952" s="3">
        <v>51</v>
      </c>
      <c r="F2952" s="4">
        <v>76.5</v>
      </c>
      <c r="G2952" s="4">
        <v>7.14</v>
      </c>
      <c r="H2952" s="2" t="str">
        <f t="shared" si="50"/>
        <v>June</v>
      </c>
    </row>
    <row r="2953" spans="1:8" ht="29.25" thickBot="1" x14ac:dyDescent="0.3">
      <c r="A2953" s="3" t="s">
        <v>321</v>
      </c>
      <c r="B2953" s="3" t="s">
        <v>659</v>
      </c>
      <c r="C2953" s="3">
        <v>295</v>
      </c>
      <c r="D2953" s="3" t="s">
        <v>140</v>
      </c>
      <c r="E2953" s="3">
        <v>25</v>
      </c>
      <c r="F2953" s="4">
        <v>67.5</v>
      </c>
      <c r="G2953" s="4">
        <v>0</v>
      </c>
      <c r="H2953" s="2" t="str">
        <f t="shared" si="50"/>
        <v>June</v>
      </c>
    </row>
    <row r="2954" spans="1:8" ht="29.25" thickBot="1" x14ac:dyDescent="0.3">
      <c r="A2954" s="3" t="s">
        <v>321</v>
      </c>
      <c r="B2954" s="3" t="s">
        <v>659</v>
      </c>
      <c r="C2954" s="3">
        <v>285</v>
      </c>
      <c r="D2954" s="3" t="s">
        <v>141</v>
      </c>
      <c r="E2954" s="3">
        <v>24</v>
      </c>
      <c r="F2954" s="4">
        <v>64.8</v>
      </c>
      <c r="G2954" s="4">
        <v>0</v>
      </c>
      <c r="H2954" s="2" t="str">
        <f t="shared" si="50"/>
        <v>June</v>
      </c>
    </row>
    <row r="2955" spans="1:8" ht="29.25" thickBot="1" x14ac:dyDescent="0.3">
      <c r="A2955" s="3" t="s">
        <v>321</v>
      </c>
      <c r="B2955" s="3" t="s">
        <v>659</v>
      </c>
      <c r="C2955" s="3">
        <v>265</v>
      </c>
      <c r="D2955" s="3" t="s">
        <v>142</v>
      </c>
      <c r="E2955" s="3">
        <v>24</v>
      </c>
      <c r="F2955" s="4">
        <v>64.8</v>
      </c>
      <c r="G2955" s="4">
        <v>0</v>
      </c>
      <c r="H2955" s="2" t="str">
        <f t="shared" si="50"/>
        <v>June</v>
      </c>
    </row>
    <row r="2956" spans="1:8" ht="29.25" thickBot="1" x14ac:dyDescent="0.3">
      <c r="A2956" s="3" t="s">
        <v>321</v>
      </c>
      <c r="B2956" s="3" t="s">
        <v>659</v>
      </c>
      <c r="C2956" s="3">
        <v>75455</v>
      </c>
      <c r="D2956" s="3" t="s">
        <v>143</v>
      </c>
      <c r="E2956" s="3">
        <v>15</v>
      </c>
      <c r="F2956" s="4">
        <v>26.25</v>
      </c>
      <c r="G2956" s="4">
        <v>0</v>
      </c>
      <c r="H2956" s="2" t="str">
        <f t="shared" si="50"/>
        <v>June</v>
      </c>
    </row>
    <row r="2957" spans="1:8" ht="29.25" thickBot="1" x14ac:dyDescent="0.3">
      <c r="A2957" s="3" t="s">
        <v>321</v>
      </c>
      <c r="B2957" s="3" t="s">
        <v>659</v>
      </c>
      <c r="C2957" s="3">
        <v>51251</v>
      </c>
      <c r="D2957" s="3" t="s">
        <v>144</v>
      </c>
      <c r="E2957" s="3">
        <v>14</v>
      </c>
      <c r="F2957" s="4">
        <v>24.5</v>
      </c>
      <c r="G2957" s="4">
        <v>0</v>
      </c>
      <c r="H2957" s="2" t="str">
        <f t="shared" si="50"/>
        <v>June</v>
      </c>
    </row>
    <row r="2958" spans="1:8" ht="29.25" thickBot="1" x14ac:dyDescent="0.3">
      <c r="A2958" s="3" t="s">
        <v>321</v>
      </c>
      <c r="B2958" s="3" t="s">
        <v>659</v>
      </c>
      <c r="C2958" s="3">
        <v>1130</v>
      </c>
      <c r="D2958" s="3" t="s">
        <v>145</v>
      </c>
      <c r="E2958" s="3">
        <v>23</v>
      </c>
      <c r="F2958" s="4">
        <v>40.25</v>
      </c>
      <c r="G2958" s="4">
        <v>0</v>
      </c>
      <c r="H2958" s="2" t="str">
        <f t="shared" si="50"/>
        <v>June</v>
      </c>
    </row>
    <row r="2959" spans="1:8" ht="29.25" thickBot="1" x14ac:dyDescent="0.3">
      <c r="A2959" s="3" t="s">
        <v>321</v>
      </c>
      <c r="B2959" s="3" t="s">
        <v>659</v>
      </c>
      <c r="C2959" s="3">
        <v>1128</v>
      </c>
      <c r="D2959" s="3" t="s">
        <v>146</v>
      </c>
      <c r="E2959" s="3">
        <v>10</v>
      </c>
      <c r="F2959" s="4">
        <v>17.5</v>
      </c>
      <c r="G2959" s="4">
        <v>0</v>
      </c>
      <c r="H2959" s="2" t="str">
        <f t="shared" si="50"/>
        <v>June</v>
      </c>
    </row>
    <row r="2960" spans="1:8" ht="29.25" thickBot="1" x14ac:dyDescent="0.3">
      <c r="A2960" s="3" t="s">
        <v>321</v>
      </c>
      <c r="B2960" s="3" t="s">
        <v>659</v>
      </c>
      <c r="C2960" s="3">
        <v>93</v>
      </c>
      <c r="D2960" s="3" t="s">
        <v>147</v>
      </c>
      <c r="E2960" s="3">
        <v>32</v>
      </c>
      <c r="F2960" s="4">
        <v>17.440000000000001</v>
      </c>
      <c r="G2960" s="4">
        <v>0</v>
      </c>
      <c r="H2960" s="2" t="str">
        <f t="shared" si="50"/>
        <v>June</v>
      </c>
    </row>
    <row r="2961" spans="1:8" ht="29.25" thickBot="1" x14ac:dyDescent="0.3">
      <c r="A2961" s="3" t="s">
        <v>321</v>
      </c>
      <c r="B2961" s="3" t="s">
        <v>659</v>
      </c>
      <c r="C2961" s="3">
        <v>2</v>
      </c>
      <c r="D2961" s="3" t="s">
        <v>148</v>
      </c>
      <c r="E2961" s="3">
        <v>33</v>
      </c>
      <c r="F2961" s="4">
        <v>19.2</v>
      </c>
      <c r="G2961" s="4">
        <v>0</v>
      </c>
      <c r="H2961" s="2" t="str">
        <f t="shared" si="50"/>
        <v>June</v>
      </c>
    </row>
    <row r="2962" spans="1:8" ht="43.5" thickBot="1" x14ac:dyDescent="0.3">
      <c r="A2962" s="3" t="s">
        <v>321</v>
      </c>
      <c r="B2962" s="3" t="s">
        <v>659</v>
      </c>
      <c r="C2962" s="3">
        <v>40</v>
      </c>
      <c r="D2962" s="3" t="s">
        <v>149</v>
      </c>
      <c r="E2962" s="3">
        <v>39</v>
      </c>
      <c r="F2962" s="4">
        <v>21.84</v>
      </c>
      <c r="G2962" s="4">
        <v>0</v>
      </c>
      <c r="H2962" s="2" t="str">
        <f t="shared" si="50"/>
        <v>June</v>
      </c>
    </row>
    <row r="2963" spans="1:8" ht="29.25" thickBot="1" x14ac:dyDescent="0.3">
      <c r="A2963" s="3" t="s">
        <v>321</v>
      </c>
      <c r="B2963" s="3" t="s">
        <v>659</v>
      </c>
      <c r="C2963" s="3">
        <v>418</v>
      </c>
      <c r="D2963" s="3" t="s">
        <v>150</v>
      </c>
      <c r="E2963" s="3">
        <v>47</v>
      </c>
      <c r="F2963" s="4">
        <v>25.93</v>
      </c>
      <c r="G2963" s="4">
        <v>0</v>
      </c>
      <c r="H2963" s="2" t="str">
        <f t="shared" si="50"/>
        <v>June</v>
      </c>
    </row>
    <row r="2964" spans="1:8" ht="29.25" thickBot="1" x14ac:dyDescent="0.3">
      <c r="A2964" s="3" t="s">
        <v>321</v>
      </c>
      <c r="B2964" s="3" t="s">
        <v>659</v>
      </c>
      <c r="C2964" s="3">
        <v>236</v>
      </c>
      <c r="D2964" s="3" t="s">
        <v>151</v>
      </c>
      <c r="E2964" s="3">
        <v>16</v>
      </c>
      <c r="F2964" s="4">
        <v>17.600000000000001</v>
      </c>
      <c r="G2964" s="4">
        <v>0</v>
      </c>
      <c r="H2964" s="2" t="str">
        <f t="shared" si="50"/>
        <v>June</v>
      </c>
    </row>
    <row r="2965" spans="1:8" ht="29.25" thickBot="1" x14ac:dyDescent="0.3">
      <c r="A2965" s="3" t="s">
        <v>321</v>
      </c>
      <c r="B2965" s="3" t="s">
        <v>659</v>
      </c>
      <c r="C2965" s="3">
        <v>23444</v>
      </c>
      <c r="D2965" s="3" t="s">
        <v>152</v>
      </c>
      <c r="E2965" s="3">
        <v>18</v>
      </c>
      <c r="F2965" s="4">
        <v>19.8</v>
      </c>
      <c r="G2965" s="4">
        <v>0</v>
      </c>
      <c r="H2965" s="2" t="str">
        <f t="shared" si="50"/>
        <v>June</v>
      </c>
    </row>
    <row r="2966" spans="1:8" ht="29.25" thickBot="1" x14ac:dyDescent="0.3">
      <c r="A2966" s="3" t="s">
        <v>321</v>
      </c>
      <c r="B2966" s="3" t="s">
        <v>659</v>
      </c>
      <c r="C2966" s="3">
        <v>263</v>
      </c>
      <c r="D2966" s="3" t="s">
        <v>255</v>
      </c>
      <c r="E2966" s="3">
        <v>7</v>
      </c>
      <c r="F2966" s="4">
        <v>7.7</v>
      </c>
      <c r="G2966" s="4">
        <v>0</v>
      </c>
      <c r="H2966" s="2" t="str">
        <f t="shared" si="50"/>
        <v>June</v>
      </c>
    </row>
    <row r="2967" spans="1:8" ht="43.5" thickBot="1" x14ac:dyDescent="0.3">
      <c r="A2967" s="3" t="s">
        <v>321</v>
      </c>
      <c r="B2967" s="3" t="s">
        <v>659</v>
      </c>
      <c r="C2967" s="3">
        <v>2434</v>
      </c>
      <c r="D2967" s="3" t="s">
        <v>153</v>
      </c>
      <c r="E2967" s="3">
        <v>28</v>
      </c>
      <c r="F2967" s="4">
        <v>30.8</v>
      </c>
      <c r="G2967" s="4">
        <v>0</v>
      </c>
      <c r="H2967" s="2" t="str">
        <f t="shared" si="50"/>
        <v>June</v>
      </c>
    </row>
    <row r="2968" spans="1:8" ht="29.25" thickBot="1" x14ac:dyDescent="0.3">
      <c r="A2968" s="3" t="s">
        <v>321</v>
      </c>
      <c r="B2968" s="3" t="s">
        <v>659</v>
      </c>
      <c r="C2968" s="3">
        <v>240</v>
      </c>
      <c r="D2968" s="3" t="s">
        <v>154</v>
      </c>
      <c r="E2968" s="3">
        <v>39</v>
      </c>
      <c r="F2968" s="4">
        <v>42.9</v>
      </c>
      <c r="G2968" s="4">
        <v>0</v>
      </c>
      <c r="H2968" s="2" t="str">
        <f t="shared" si="50"/>
        <v>June</v>
      </c>
    </row>
    <row r="2969" spans="1:8" ht="29.25" thickBot="1" x14ac:dyDescent="0.3">
      <c r="A2969" s="3" t="s">
        <v>321</v>
      </c>
      <c r="B2969" s="3" t="s">
        <v>659</v>
      </c>
      <c r="C2969" s="3">
        <v>1185</v>
      </c>
      <c r="D2969" s="3" t="s">
        <v>155</v>
      </c>
      <c r="E2969" s="3">
        <v>27</v>
      </c>
      <c r="F2969" s="4">
        <v>29.7</v>
      </c>
      <c r="G2969" s="4">
        <v>2.73</v>
      </c>
      <c r="H2969" s="2" t="str">
        <f t="shared" si="50"/>
        <v>June</v>
      </c>
    </row>
    <row r="2970" spans="1:8" ht="29.25" thickBot="1" x14ac:dyDescent="0.3">
      <c r="A2970" s="3" t="s">
        <v>321</v>
      </c>
      <c r="B2970" s="3" t="s">
        <v>659</v>
      </c>
      <c r="C2970" s="3">
        <v>4886</v>
      </c>
      <c r="D2970" s="3" t="s">
        <v>511</v>
      </c>
      <c r="E2970" s="3">
        <v>3</v>
      </c>
      <c r="F2970" s="4">
        <v>8.5500000000000007</v>
      </c>
      <c r="G2970" s="4">
        <v>0</v>
      </c>
      <c r="H2970" s="2" t="str">
        <f t="shared" si="50"/>
        <v>June</v>
      </c>
    </row>
    <row r="2971" spans="1:8" ht="29.25" thickBot="1" x14ac:dyDescent="0.3">
      <c r="A2971" s="3" t="s">
        <v>321</v>
      </c>
      <c r="B2971" s="3" t="s">
        <v>659</v>
      </c>
      <c r="C2971" s="3">
        <v>97</v>
      </c>
      <c r="D2971" s="3" t="s">
        <v>314</v>
      </c>
      <c r="E2971" s="3">
        <v>6</v>
      </c>
      <c r="F2971" s="4">
        <v>17.100000000000001</v>
      </c>
      <c r="G2971" s="4">
        <v>0</v>
      </c>
      <c r="H2971" s="2" t="str">
        <f t="shared" si="50"/>
        <v>June</v>
      </c>
    </row>
    <row r="2972" spans="1:8" ht="29.25" thickBot="1" x14ac:dyDescent="0.3">
      <c r="A2972" s="3" t="s">
        <v>321</v>
      </c>
      <c r="B2972" s="3" t="s">
        <v>659</v>
      </c>
      <c r="C2972" s="3">
        <v>42525</v>
      </c>
      <c r="D2972" s="3" t="s">
        <v>156</v>
      </c>
      <c r="E2972" s="3">
        <v>27</v>
      </c>
      <c r="F2972" s="4">
        <v>27</v>
      </c>
      <c r="G2972" s="4">
        <v>0</v>
      </c>
      <c r="H2972" s="2" t="str">
        <f t="shared" si="50"/>
        <v>June</v>
      </c>
    </row>
    <row r="2973" spans="1:8" ht="29.25" thickBot="1" x14ac:dyDescent="0.3">
      <c r="A2973" s="3" t="s">
        <v>321</v>
      </c>
      <c r="B2973" s="3" t="s">
        <v>659</v>
      </c>
      <c r="C2973" s="3">
        <v>45989</v>
      </c>
      <c r="D2973" s="3" t="s">
        <v>157</v>
      </c>
      <c r="E2973" s="3">
        <v>48</v>
      </c>
      <c r="F2973" s="4">
        <v>48</v>
      </c>
      <c r="G2973" s="4">
        <v>0</v>
      </c>
      <c r="H2973" s="2" t="str">
        <f t="shared" si="50"/>
        <v>June</v>
      </c>
    </row>
    <row r="2974" spans="1:8" ht="29.25" thickBot="1" x14ac:dyDescent="0.3">
      <c r="A2974" s="3" t="s">
        <v>321</v>
      </c>
      <c r="B2974" s="3" t="s">
        <v>659</v>
      </c>
      <c r="C2974" s="3">
        <v>45777</v>
      </c>
      <c r="D2974" s="3" t="s">
        <v>309</v>
      </c>
      <c r="E2974" s="3">
        <v>50</v>
      </c>
      <c r="F2974" s="4">
        <v>50</v>
      </c>
      <c r="G2974" s="4">
        <v>0</v>
      </c>
      <c r="H2974" s="2" t="str">
        <f t="shared" si="50"/>
        <v>June</v>
      </c>
    </row>
    <row r="2975" spans="1:8" ht="29.25" thickBot="1" x14ac:dyDescent="0.3">
      <c r="A2975" s="3" t="s">
        <v>321</v>
      </c>
      <c r="B2975" s="3" t="s">
        <v>659</v>
      </c>
      <c r="C2975" s="3">
        <v>1186</v>
      </c>
      <c r="D2975" s="3" t="s">
        <v>158</v>
      </c>
      <c r="E2975" s="3">
        <v>22</v>
      </c>
      <c r="F2975" s="4">
        <v>48.4</v>
      </c>
      <c r="G2975" s="4">
        <v>0</v>
      </c>
      <c r="H2975" s="2" t="str">
        <f t="shared" si="50"/>
        <v>June</v>
      </c>
    </row>
    <row r="2976" spans="1:8" ht="29.25" thickBot="1" x14ac:dyDescent="0.3">
      <c r="A2976" s="3" t="s">
        <v>321</v>
      </c>
      <c r="B2976" s="3" t="s">
        <v>159</v>
      </c>
      <c r="C2976" s="3">
        <v>751</v>
      </c>
      <c r="D2976" s="3" t="s">
        <v>160</v>
      </c>
      <c r="E2976" s="3">
        <v>32</v>
      </c>
      <c r="F2976" s="4">
        <v>99.2</v>
      </c>
      <c r="G2976" s="4">
        <v>9.2899999999999991</v>
      </c>
      <c r="H2976" s="2" t="str">
        <f t="shared" si="50"/>
        <v>June</v>
      </c>
    </row>
    <row r="2977" spans="1:8" ht="29.25" thickBot="1" x14ac:dyDescent="0.3">
      <c r="A2977" s="3" t="s">
        <v>321</v>
      </c>
      <c r="B2977" s="3" t="s">
        <v>159</v>
      </c>
      <c r="C2977" s="3">
        <v>752</v>
      </c>
      <c r="D2977" s="3" t="s">
        <v>161</v>
      </c>
      <c r="E2977" s="3">
        <v>165</v>
      </c>
      <c r="F2977" s="4">
        <v>429</v>
      </c>
      <c r="G2977" s="4">
        <v>41.17</v>
      </c>
      <c r="H2977" s="2" t="str">
        <f t="shared" si="50"/>
        <v>June</v>
      </c>
    </row>
    <row r="2978" spans="1:8" ht="29.25" thickBot="1" x14ac:dyDescent="0.3">
      <c r="A2978" s="3" t="s">
        <v>321</v>
      </c>
      <c r="B2978" s="3" t="s">
        <v>159</v>
      </c>
      <c r="C2978" s="3">
        <v>753</v>
      </c>
      <c r="D2978" s="3" t="s">
        <v>162</v>
      </c>
      <c r="E2978" s="3">
        <v>196</v>
      </c>
      <c r="F2978" s="4">
        <v>411.6</v>
      </c>
      <c r="G2978" s="4">
        <v>39.19</v>
      </c>
      <c r="H2978" s="2" t="str">
        <f t="shared" si="50"/>
        <v>June</v>
      </c>
    </row>
    <row r="2979" spans="1:8" ht="29.25" thickBot="1" x14ac:dyDescent="0.3">
      <c r="A2979" s="3" t="s">
        <v>321</v>
      </c>
      <c r="B2979" s="3" t="s">
        <v>159</v>
      </c>
      <c r="C2979" s="3">
        <v>3874853</v>
      </c>
      <c r="D2979" s="3" t="s">
        <v>163</v>
      </c>
      <c r="E2979" s="3">
        <v>18</v>
      </c>
      <c r="F2979" s="4">
        <v>81</v>
      </c>
      <c r="G2979" s="4">
        <v>7.74</v>
      </c>
      <c r="H2979" s="2" t="str">
        <f t="shared" si="50"/>
        <v>June</v>
      </c>
    </row>
    <row r="2980" spans="1:8" ht="29.25" thickBot="1" x14ac:dyDescent="0.3">
      <c r="A2980" s="3" t="s">
        <v>321</v>
      </c>
      <c r="B2980" s="3" t="s">
        <v>159</v>
      </c>
      <c r="C2980" s="3">
        <v>3874852</v>
      </c>
      <c r="D2980" s="3" t="s">
        <v>164</v>
      </c>
      <c r="E2980" s="3">
        <v>39</v>
      </c>
      <c r="F2980" s="4">
        <v>146.25</v>
      </c>
      <c r="G2980" s="4">
        <v>14.03</v>
      </c>
      <c r="H2980" s="2" t="str">
        <f t="shared" si="50"/>
        <v>June</v>
      </c>
    </row>
    <row r="2981" spans="1:8" ht="29.25" thickBot="1" x14ac:dyDescent="0.3">
      <c r="A2981" s="3" t="s">
        <v>321</v>
      </c>
      <c r="B2981" s="3" t="s">
        <v>159</v>
      </c>
      <c r="C2981" s="3">
        <v>765</v>
      </c>
      <c r="D2981" s="3" t="s">
        <v>165</v>
      </c>
      <c r="E2981" s="3">
        <v>217</v>
      </c>
      <c r="F2981" s="4">
        <v>238.7</v>
      </c>
      <c r="G2981" s="4">
        <v>21.83</v>
      </c>
      <c r="H2981" s="2" t="str">
        <f t="shared" si="50"/>
        <v>June</v>
      </c>
    </row>
    <row r="2982" spans="1:8" ht="29.25" thickBot="1" x14ac:dyDescent="0.3">
      <c r="A2982" s="3" t="s">
        <v>321</v>
      </c>
      <c r="B2982" s="3" t="s">
        <v>159</v>
      </c>
      <c r="C2982" s="3">
        <v>757</v>
      </c>
      <c r="D2982" s="3" t="s">
        <v>166</v>
      </c>
      <c r="E2982" s="3">
        <v>4</v>
      </c>
      <c r="F2982" s="4">
        <v>15.8</v>
      </c>
      <c r="G2982" s="4">
        <v>1.52</v>
      </c>
      <c r="H2982" s="2" t="str">
        <f t="shared" si="50"/>
        <v>June</v>
      </c>
    </row>
    <row r="2983" spans="1:8" ht="29.25" thickBot="1" x14ac:dyDescent="0.3">
      <c r="A2983" s="3" t="s">
        <v>321</v>
      </c>
      <c r="B2983" s="3" t="s">
        <v>159</v>
      </c>
      <c r="C2983" s="3">
        <v>758</v>
      </c>
      <c r="D2983" s="3" t="s">
        <v>167</v>
      </c>
      <c r="E2983" s="3">
        <v>19</v>
      </c>
      <c r="F2983" s="4">
        <v>64.599999999999994</v>
      </c>
      <c r="G2983" s="4">
        <v>6.1</v>
      </c>
      <c r="H2983" s="2" t="str">
        <f t="shared" si="50"/>
        <v>June</v>
      </c>
    </row>
    <row r="2984" spans="1:8" ht="29.25" thickBot="1" x14ac:dyDescent="0.3">
      <c r="A2984" s="3" t="s">
        <v>321</v>
      </c>
      <c r="B2984" s="3" t="s">
        <v>159</v>
      </c>
      <c r="C2984" s="3">
        <v>759</v>
      </c>
      <c r="D2984" s="3" t="s">
        <v>168</v>
      </c>
      <c r="E2984" s="3">
        <v>42</v>
      </c>
      <c r="F2984" s="4">
        <v>119.7</v>
      </c>
      <c r="G2984" s="4">
        <v>11.34</v>
      </c>
      <c r="H2984" s="2" t="str">
        <f t="shared" si="50"/>
        <v>June</v>
      </c>
    </row>
    <row r="2985" spans="1:8" ht="29.25" thickBot="1" x14ac:dyDescent="0.3">
      <c r="A2985" s="3" t="s">
        <v>321</v>
      </c>
      <c r="B2985" s="3" t="s">
        <v>159</v>
      </c>
      <c r="C2985" s="3">
        <v>1004</v>
      </c>
      <c r="D2985" s="3" t="s">
        <v>169</v>
      </c>
      <c r="E2985" s="3">
        <v>14</v>
      </c>
      <c r="F2985" s="4">
        <v>66.5</v>
      </c>
      <c r="G2985" s="4">
        <v>6.31</v>
      </c>
      <c r="H2985" s="2" t="str">
        <f t="shared" si="50"/>
        <v>June</v>
      </c>
    </row>
    <row r="2986" spans="1:8" ht="43.5" thickBot="1" x14ac:dyDescent="0.3">
      <c r="A2986" s="3" t="s">
        <v>321</v>
      </c>
      <c r="B2986" s="3" t="s">
        <v>159</v>
      </c>
      <c r="C2986" s="3">
        <v>1003</v>
      </c>
      <c r="D2986" s="3" t="s">
        <v>170</v>
      </c>
      <c r="E2986" s="3">
        <v>63</v>
      </c>
      <c r="F2986" s="4">
        <v>264.60000000000002</v>
      </c>
      <c r="G2986" s="4">
        <v>25.2</v>
      </c>
      <c r="H2986" s="2" t="str">
        <f t="shared" si="50"/>
        <v>June</v>
      </c>
    </row>
    <row r="2987" spans="1:8" ht="43.5" thickBot="1" x14ac:dyDescent="0.3">
      <c r="A2987" s="3" t="s">
        <v>321</v>
      </c>
      <c r="B2987" s="3" t="s">
        <v>159</v>
      </c>
      <c r="C2987" s="3">
        <v>1002</v>
      </c>
      <c r="D2987" s="3" t="s">
        <v>171</v>
      </c>
      <c r="E2987" s="3">
        <v>41</v>
      </c>
      <c r="F2987" s="4">
        <v>149.65</v>
      </c>
      <c r="G2987" s="4">
        <v>14.31</v>
      </c>
      <c r="H2987" s="2" t="str">
        <f t="shared" si="50"/>
        <v>June</v>
      </c>
    </row>
    <row r="2988" spans="1:8" ht="29.25" thickBot="1" x14ac:dyDescent="0.3">
      <c r="A2988" s="3" t="s">
        <v>321</v>
      </c>
      <c r="B2988" s="3" t="s">
        <v>159</v>
      </c>
      <c r="C2988" s="3">
        <v>760</v>
      </c>
      <c r="D2988" s="3" t="s">
        <v>172</v>
      </c>
      <c r="E2988" s="3">
        <v>13</v>
      </c>
      <c r="F2988" s="4">
        <v>52</v>
      </c>
      <c r="G2988" s="4">
        <v>4.9400000000000004</v>
      </c>
      <c r="H2988" s="2" t="str">
        <f t="shared" si="50"/>
        <v>June</v>
      </c>
    </row>
    <row r="2989" spans="1:8" ht="29.25" thickBot="1" x14ac:dyDescent="0.3">
      <c r="A2989" s="3" t="s">
        <v>321</v>
      </c>
      <c r="B2989" s="3" t="s">
        <v>159</v>
      </c>
      <c r="C2989" s="3">
        <v>761</v>
      </c>
      <c r="D2989" s="3" t="s">
        <v>173</v>
      </c>
      <c r="E2989" s="3">
        <v>39</v>
      </c>
      <c r="F2989" s="4">
        <v>142.35</v>
      </c>
      <c r="G2989" s="4">
        <v>13.63</v>
      </c>
      <c r="H2989" s="2" t="str">
        <f t="shared" si="50"/>
        <v>June</v>
      </c>
    </row>
    <row r="2990" spans="1:8" ht="29.25" thickBot="1" x14ac:dyDescent="0.3">
      <c r="A2990" s="3" t="s">
        <v>321</v>
      </c>
      <c r="B2990" s="3" t="s">
        <v>159</v>
      </c>
      <c r="C2990" s="3">
        <v>762</v>
      </c>
      <c r="D2990" s="3" t="s">
        <v>174</v>
      </c>
      <c r="E2990" s="3">
        <v>38</v>
      </c>
      <c r="F2990" s="4">
        <v>125.4</v>
      </c>
      <c r="G2990" s="4">
        <v>11.8</v>
      </c>
      <c r="H2990" s="2" t="str">
        <f t="shared" si="50"/>
        <v>June</v>
      </c>
    </row>
    <row r="2991" spans="1:8" ht="29.25" thickBot="1" x14ac:dyDescent="0.3">
      <c r="A2991" s="3" t="s">
        <v>321</v>
      </c>
      <c r="B2991" s="3" t="s">
        <v>159</v>
      </c>
      <c r="C2991" s="3">
        <v>763</v>
      </c>
      <c r="D2991" s="3" t="s">
        <v>179</v>
      </c>
      <c r="E2991" s="3">
        <v>58</v>
      </c>
      <c r="F2991" s="4">
        <v>147.9</v>
      </c>
      <c r="G2991" s="4">
        <v>13.93</v>
      </c>
      <c r="H2991" s="2" t="str">
        <f t="shared" si="50"/>
        <v>June</v>
      </c>
    </row>
    <row r="2992" spans="1:8" ht="29.25" thickBot="1" x14ac:dyDescent="0.3">
      <c r="A2992" s="3" t="s">
        <v>321</v>
      </c>
      <c r="B2992" s="3" t="s">
        <v>159</v>
      </c>
      <c r="C2992" s="3">
        <v>764</v>
      </c>
      <c r="D2992" s="3" t="s">
        <v>180</v>
      </c>
      <c r="E2992" s="3">
        <v>187</v>
      </c>
      <c r="F2992" s="4">
        <v>392.7</v>
      </c>
      <c r="G2992" s="4">
        <v>37.369999999999997</v>
      </c>
      <c r="H2992" s="2" t="str">
        <f t="shared" si="50"/>
        <v>June</v>
      </c>
    </row>
    <row r="2993" spans="1:8" ht="29.25" thickBot="1" x14ac:dyDescent="0.3">
      <c r="A2993" s="3" t="s">
        <v>321</v>
      </c>
      <c r="B2993" s="3" t="s">
        <v>159</v>
      </c>
      <c r="C2993" s="3">
        <v>766</v>
      </c>
      <c r="D2993" s="3" t="s">
        <v>181</v>
      </c>
      <c r="E2993" s="3">
        <v>306</v>
      </c>
      <c r="F2993" s="4">
        <v>535.5</v>
      </c>
      <c r="G2993" s="4">
        <v>51.8</v>
      </c>
      <c r="H2993" s="2" t="str">
        <f t="shared" si="50"/>
        <v>June</v>
      </c>
    </row>
    <row r="2994" spans="1:8" ht="29.25" thickBot="1" x14ac:dyDescent="0.3">
      <c r="A2994" s="3" t="s">
        <v>321</v>
      </c>
      <c r="B2994" s="3" t="s">
        <v>159</v>
      </c>
      <c r="C2994" s="3">
        <v>790</v>
      </c>
      <c r="D2994" s="3" t="s">
        <v>185</v>
      </c>
      <c r="E2994" s="3">
        <v>186</v>
      </c>
      <c r="F2994" s="4">
        <v>46.5</v>
      </c>
      <c r="G2994" s="4">
        <v>0</v>
      </c>
      <c r="H2994" s="2" t="str">
        <f t="shared" ref="H2994:H3054" si="51">"June"</f>
        <v>June</v>
      </c>
    </row>
    <row r="2995" spans="1:8" ht="29.25" thickBot="1" x14ac:dyDescent="0.3">
      <c r="A2995" s="3" t="s">
        <v>321</v>
      </c>
      <c r="B2995" s="3" t="s">
        <v>159</v>
      </c>
      <c r="C2995" s="3">
        <v>1113</v>
      </c>
      <c r="D2995" s="3" t="s">
        <v>186</v>
      </c>
      <c r="E2995" s="3">
        <v>28</v>
      </c>
      <c r="F2995" s="4">
        <v>58.8</v>
      </c>
      <c r="G2995" s="4">
        <v>5.6</v>
      </c>
      <c r="H2995" s="2" t="str">
        <f t="shared" si="51"/>
        <v>June</v>
      </c>
    </row>
    <row r="2996" spans="1:8" ht="29.25" thickBot="1" x14ac:dyDescent="0.3">
      <c r="A2996" s="3" t="s">
        <v>321</v>
      </c>
      <c r="B2996" s="3" t="s">
        <v>159</v>
      </c>
      <c r="C2996" s="3">
        <v>1112</v>
      </c>
      <c r="D2996" s="3" t="s">
        <v>187</v>
      </c>
      <c r="E2996" s="3">
        <v>11</v>
      </c>
      <c r="F2996" s="4">
        <v>17.600000000000001</v>
      </c>
      <c r="G2996" s="4">
        <v>1.66</v>
      </c>
      <c r="H2996" s="2" t="str">
        <f t="shared" si="51"/>
        <v>June</v>
      </c>
    </row>
    <row r="2997" spans="1:8" ht="29.25" thickBot="1" x14ac:dyDescent="0.3">
      <c r="A2997" s="3" t="s">
        <v>321</v>
      </c>
      <c r="B2997" s="3" t="s">
        <v>159</v>
      </c>
      <c r="C2997" s="3">
        <v>1114</v>
      </c>
      <c r="D2997" s="3" t="s">
        <v>188</v>
      </c>
      <c r="E2997" s="3">
        <v>4</v>
      </c>
      <c r="F2997" s="4">
        <v>10.4</v>
      </c>
      <c r="G2997" s="4">
        <v>1</v>
      </c>
      <c r="H2997" s="2" t="str">
        <f t="shared" si="51"/>
        <v>June</v>
      </c>
    </row>
    <row r="2998" spans="1:8" ht="29.25" thickBot="1" x14ac:dyDescent="0.3">
      <c r="A2998" s="3" t="s">
        <v>321</v>
      </c>
      <c r="B2998" s="3" t="s">
        <v>159</v>
      </c>
      <c r="C2998" s="3">
        <v>787</v>
      </c>
      <c r="D2998" s="3" t="s">
        <v>189</v>
      </c>
      <c r="E2998" s="3">
        <v>390</v>
      </c>
      <c r="F2998" s="4">
        <v>136.5</v>
      </c>
      <c r="G2998" s="4">
        <v>12.88</v>
      </c>
      <c r="H2998" s="2" t="str">
        <f t="shared" si="51"/>
        <v>June</v>
      </c>
    </row>
    <row r="2999" spans="1:8" ht="29.25" thickBot="1" x14ac:dyDescent="0.3">
      <c r="A2999" s="3" t="s">
        <v>321</v>
      </c>
      <c r="B2999" s="3" t="s">
        <v>159</v>
      </c>
      <c r="C2999" s="3">
        <v>768</v>
      </c>
      <c r="D2999" s="3" t="s">
        <v>190</v>
      </c>
      <c r="E2999" s="3">
        <v>146</v>
      </c>
      <c r="F2999" s="4">
        <v>73</v>
      </c>
      <c r="G2999" s="4">
        <v>6.93</v>
      </c>
      <c r="H2999" s="2" t="str">
        <f t="shared" si="51"/>
        <v>June</v>
      </c>
    </row>
    <row r="3000" spans="1:8" ht="43.5" thickBot="1" x14ac:dyDescent="0.3">
      <c r="A3000" s="3" t="s">
        <v>321</v>
      </c>
      <c r="B3000" s="3" t="s">
        <v>159</v>
      </c>
      <c r="C3000" s="3">
        <v>771</v>
      </c>
      <c r="D3000" s="3" t="s">
        <v>191</v>
      </c>
      <c r="E3000" s="3">
        <v>2</v>
      </c>
      <c r="F3000" s="4">
        <v>7.5</v>
      </c>
      <c r="G3000" s="4">
        <v>0.72</v>
      </c>
      <c r="H3000" s="2" t="str">
        <f t="shared" si="51"/>
        <v>June</v>
      </c>
    </row>
    <row r="3001" spans="1:8" ht="43.5" thickBot="1" x14ac:dyDescent="0.3">
      <c r="A3001" s="3" t="s">
        <v>321</v>
      </c>
      <c r="B3001" s="3" t="s">
        <v>159</v>
      </c>
      <c r="C3001" s="3">
        <v>772</v>
      </c>
      <c r="D3001" s="3" t="s">
        <v>192</v>
      </c>
      <c r="E3001" s="3">
        <v>20</v>
      </c>
      <c r="F3001" s="4">
        <v>65</v>
      </c>
      <c r="G3001" s="4">
        <v>6.2</v>
      </c>
      <c r="H3001" s="2" t="str">
        <f t="shared" si="51"/>
        <v>June</v>
      </c>
    </row>
    <row r="3002" spans="1:8" ht="43.5" thickBot="1" x14ac:dyDescent="0.3">
      <c r="A3002" s="3" t="s">
        <v>321</v>
      </c>
      <c r="B3002" s="3" t="s">
        <v>159</v>
      </c>
      <c r="C3002" s="3">
        <v>773</v>
      </c>
      <c r="D3002" s="3" t="s">
        <v>193</v>
      </c>
      <c r="E3002" s="3">
        <v>31</v>
      </c>
      <c r="F3002" s="4">
        <v>85.25</v>
      </c>
      <c r="G3002" s="4">
        <v>8.06</v>
      </c>
      <c r="H3002" s="2" t="str">
        <f t="shared" si="51"/>
        <v>June</v>
      </c>
    </row>
    <row r="3003" spans="1:8" ht="29.25" thickBot="1" x14ac:dyDescent="0.3">
      <c r="A3003" s="3" t="s">
        <v>321</v>
      </c>
      <c r="B3003" s="3" t="s">
        <v>159</v>
      </c>
      <c r="C3003" s="3">
        <v>774</v>
      </c>
      <c r="D3003" s="3" t="s">
        <v>194</v>
      </c>
      <c r="E3003" s="3">
        <v>194</v>
      </c>
      <c r="F3003" s="4">
        <v>320.10000000000002</v>
      </c>
      <c r="G3003" s="4">
        <v>30.92</v>
      </c>
      <c r="H3003" s="2" t="str">
        <f t="shared" si="51"/>
        <v>June</v>
      </c>
    </row>
    <row r="3004" spans="1:8" ht="29.25" thickBot="1" x14ac:dyDescent="0.3">
      <c r="A3004" s="3" t="s">
        <v>321</v>
      </c>
      <c r="B3004" s="3" t="s">
        <v>159</v>
      </c>
      <c r="C3004" s="3">
        <v>793</v>
      </c>
      <c r="D3004" s="3" t="s">
        <v>195</v>
      </c>
      <c r="E3004" s="3">
        <v>43</v>
      </c>
      <c r="F3004" s="4">
        <v>86</v>
      </c>
      <c r="G3004" s="4">
        <v>8.17</v>
      </c>
      <c r="H3004" s="2" t="str">
        <f t="shared" si="51"/>
        <v>June</v>
      </c>
    </row>
    <row r="3005" spans="1:8" ht="29.25" thickBot="1" x14ac:dyDescent="0.3">
      <c r="A3005" s="3" t="s">
        <v>321</v>
      </c>
      <c r="B3005" s="3" t="s">
        <v>159</v>
      </c>
      <c r="C3005" s="3">
        <v>794</v>
      </c>
      <c r="D3005" s="3" t="s">
        <v>196</v>
      </c>
      <c r="E3005" s="3">
        <v>74</v>
      </c>
      <c r="F3005" s="4">
        <v>177.6</v>
      </c>
      <c r="G3005" s="4">
        <v>16.989999999999998</v>
      </c>
      <c r="H3005" s="2" t="str">
        <f t="shared" si="51"/>
        <v>June</v>
      </c>
    </row>
    <row r="3006" spans="1:8" ht="29.25" thickBot="1" x14ac:dyDescent="0.3">
      <c r="A3006" s="3" t="s">
        <v>321</v>
      </c>
      <c r="B3006" s="3" t="s">
        <v>159</v>
      </c>
      <c r="C3006" s="3">
        <v>795</v>
      </c>
      <c r="D3006" s="3" t="s">
        <v>197</v>
      </c>
      <c r="E3006" s="3">
        <v>20</v>
      </c>
      <c r="F3006" s="4">
        <v>56</v>
      </c>
      <c r="G3006" s="4">
        <v>5.39</v>
      </c>
      <c r="H3006" s="2" t="str">
        <f t="shared" si="51"/>
        <v>June</v>
      </c>
    </row>
    <row r="3007" spans="1:8" ht="29.25" thickBot="1" x14ac:dyDescent="0.3">
      <c r="A3007" s="3" t="s">
        <v>321</v>
      </c>
      <c r="B3007" s="3" t="s">
        <v>159</v>
      </c>
      <c r="C3007" s="3">
        <v>775</v>
      </c>
      <c r="D3007" s="3" t="s">
        <v>198</v>
      </c>
      <c r="E3007" s="3">
        <v>34</v>
      </c>
      <c r="F3007" s="4">
        <v>142.80000000000001</v>
      </c>
      <c r="G3007" s="4">
        <v>13.6</v>
      </c>
      <c r="H3007" s="2" t="str">
        <f t="shared" si="51"/>
        <v>June</v>
      </c>
    </row>
    <row r="3008" spans="1:8" ht="29.25" thickBot="1" x14ac:dyDescent="0.3">
      <c r="A3008" s="3" t="s">
        <v>321</v>
      </c>
      <c r="B3008" s="3" t="s">
        <v>159</v>
      </c>
      <c r="C3008" s="3">
        <v>776</v>
      </c>
      <c r="D3008" s="3" t="s">
        <v>199</v>
      </c>
      <c r="E3008" s="3">
        <v>202</v>
      </c>
      <c r="F3008" s="4">
        <v>737.3</v>
      </c>
      <c r="G3008" s="4">
        <v>70.56</v>
      </c>
      <c r="H3008" s="2" t="str">
        <f t="shared" si="51"/>
        <v>June</v>
      </c>
    </row>
    <row r="3009" spans="1:8" ht="29.25" thickBot="1" x14ac:dyDescent="0.3">
      <c r="A3009" s="3" t="s">
        <v>321</v>
      </c>
      <c r="B3009" s="3" t="s">
        <v>159</v>
      </c>
      <c r="C3009" s="3">
        <v>777</v>
      </c>
      <c r="D3009" s="3" t="s">
        <v>200</v>
      </c>
      <c r="E3009" s="3">
        <v>251</v>
      </c>
      <c r="F3009" s="4">
        <v>778.1</v>
      </c>
      <c r="G3009" s="4">
        <v>73.180000000000007</v>
      </c>
      <c r="H3009" s="2" t="str">
        <f t="shared" si="51"/>
        <v>June</v>
      </c>
    </row>
    <row r="3010" spans="1:8" ht="29.25" thickBot="1" x14ac:dyDescent="0.3">
      <c r="A3010" s="3" t="s">
        <v>321</v>
      </c>
      <c r="B3010" s="3" t="s">
        <v>159</v>
      </c>
      <c r="C3010" s="3">
        <v>666211</v>
      </c>
      <c r="D3010" s="3" t="s">
        <v>201</v>
      </c>
      <c r="E3010" s="3">
        <v>2</v>
      </c>
      <c r="F3010" s="4">
        <v>6.9</v>
      </c>
      <c r="G3010" s="4">
        <v>0.66</v>
      </c>
      <c r="H3010" s="2" t="str">
        <f t="shared" si="51"/>
        <v>June</v>
      </c>
    </row>
    <row r="3011" spans="1:8" ht="29.25" thickBot="1" x14ac:dyDescent="0.3">
      <c r="A3011" s="3" t="s">
        <v>321</v>
      </c>
      <c r="B3011" s="3" t="s">
        <v>159</v>
      </c>
      <c r="C3011" s="3">
        <v>666212</v>
      </c>
      <c r="D3011" s="3" t="s">
        <v>202</v>
      </c>
      <c r="E3011" s="3">
        <v>4</v>
      </c>
      <c r="F3011" s="4">
        <v>16</v>
      </c>
      <c r="G3011" s="4">
        <v>0</v>
      </c>
      <c r="H3011" s="2" t="str">
        <f t="shared" si="51"/>
        <v>June</v>
      </c>
    </row>
    <row r="3012" spans="1:8" ht="29.25" thickBot="1" x14ac:dyDescent="0.3">
      <c r="A3012" s="3" t="s">
        <v>321</v>
      </c>
      <c r="B3012" s="3" t="s">
        <v>159</v>
      </c>
      <c r="C3012" s="3">
        <v>778</v>
      </c>
      <c r="D3012" s="3" t="s">
        <v>204</v>
      </c>
      <c r="E3012" s="3">
        <v>17</v>
      </c>
      <c r="F3012" s="4">
        <v>72.25</v>
      </c>
      <c r="G3012" s="4">
        <v>6.83</v>
      </c>
      <c r="H3012" s="2" t="str">
        <f t="shared" si="51"/>
        <v>June</v>
      </c>
    </row>
    <row r="3013" spans="1:8" ht="29.25" thickBot="1" x14ac:dyDescent="0.3">
      <c r="A3013" s="3" t="s">
        <v>321</v>
      </c>
      <c r="B3013" s="3" t="s">
        <v>159</v>
      </c>
      <c r="C3013" s="3">
        <v>779</v>
      </c>
      <c r="D3013" s="3" t="s">
        <v>205</v>
      </c>
      <c r="E3013" s="3">
        <v>91</v>
      </c>
      <c r="F3013" s="4">
        <v>336.7</v>
      </c>
      <c r="G3013" s="4">
        <v>31.89</v>
      </c>
      <c r="H3013" s="2" t="str">
        <f t="shared" si="51"/>
        <v>June</v>
      </c>
    </row>
    <row r="3014" spans="1:8" ht="29.25" thickBot="1" x14ac:dyDescent="0.3">
      <c r="A3014" s="3" t="s">
        <v>321</v>
      </c>
      <c r="B3014" s="3" t="s">
        <v>159</v>
      </c>
      <c r="C3014" s="3">
        <v>780</v>
      </c>
      <c r="D3014" s="3" t="s">
        <v>206</v>
      </c>
      <c r="E3014" s="3">
        <v>97</v>
      </c>
      <c r="F3014" s="4">
        <v>305.55</v>
      </c>
      <c r="G3014" s="4">
        <v>29.08</v>
      </c>
      <c r="H3014" s="2" t="str">
        <f t="shared" si="51"/>
        <v>June</v>
      </c>
    </row>
    <row r="3015" spans="1:8" ht="29.25" thickBot="1" x14ac:dyDescent="0.3">
      <c r="A3015" s="3" t="s">
        <v>321</v>
      </c>
      <c r="B3015" s="3" t="s">
        <v>159</v>
      </c>
      <c r="C3015" s="3">
        <v>10308</v>
      </c>
      <c r="D3015" s="3" t="s">
        <v>529</v>
      </c>
      <c r="E3015" s="3">
        <v>1</v>
      </c>
      <c r="F3015" s="4">
        <v>3.6</v>
      </c>
      <c r="G3015" s="4">
        <v>0.34</v>
      </c>
      <c r="H3015" s="2" t="str">
        <f t="shared" si="51"/>
        <v>June</v>
      </c>
    </row>
    <row r="3016" spans="1:8" ht="29.25" thickBot="1" x14ac:dyDescent="0.3">
      <c r="A3016" s="3" t="s">
        <v>321</v>
      </c>
      <c r="B3016" s="3" t="s">
        <v>159</v>
      </c>
      <c r="C3016" s="3">
        <v>103041</v>
      </c>
      <c r="D3016" s="3" t="s">
        <v>208</v>
      </c>
      <c r="E3016" s="3">
        <v>2</v>
      </c>
      <c r="F3016" s="4">
        <v>7</v>
      </c>
      <c r="G3016" s="4">
        <v>0.66</v>
      </c>
      <c r="H3016" s="2" t="str">
        <f t="shared" si="51"/>
        <v>June</v>
      </c>
    </row>
    <row r="3017" spans="1:8" ht="29.25" thickBot="1" x14ac:dyDescent="0.3">
      <c r="A3017" s="3" t="s">
        <v>321</v>
      </c>
      <c r="B3017" s="3" t="s">
        <v>159</v>
      </c>
      <c r="C3017" s="3">
        <v>1030132</v>
      </c>
      <c r="D3017" s="3" t="s">
        <v>209</v>
      </c>
      <c r="E3017" s="3">
        <v>3</v>
      </c>
      <c r="F3017" s="4">
        <v>12.15</v>
      </c>
      <c r="G3017" s="4">
        <v>1.1399999999999999</v>
      </c>
      <c r="H3017" s="2" t="str">
        <f t="shared" si="51"/>
        <v>June</v>
      </c>
    </row>
    <row r="3018" spans="1:8" ht="29.25" thickBot="1" x14ac:dyDescent="0.3">
      <c r="A3018" s="3" t="s">
        <v>321</v>
      </c>
      <c r="B3018" s="3" t="s">
        <v>159</v>
      </c>
      <c r="C3018" s="3">
        <v>1030131</v>
      </c>
      <c r="D3018" s="3" t="s">
        <v>262</v>
      </c>
      <c r="E3018" s="3">
        <v>3</v>
      </c>
      <c r="F3018" s="4">
        <v>10.5</v>
      </c>
      <c r="G3018" s="4">
        <v>1</v>
      </c>
      <c r="H3018" s="2" t="str">
        <f t="shared" si="51"/>
        <v>June</v>
      </c>
    </row>
    <row r="3019" spans="1:8" ht="29.25" thickBot="1" x14ac:dyDescent="0.3">
      <c r="A3019" s="3" t="s">
        <v>321</v>
      </c>
      <c r="B3019" s="3" t="s">
        <v>159</v>
      </c>
      <c r="C3019" s="3">
        <v>789</v>
      </c>
      <c r="D3019" s="3" t="s">
        <v>210</v>
      </c>
      <c r="E3019" s="3">
        <v>113</v>
      </c>
      <c r="F3019" s="4">
        <v>56.5</v>
      </c>
      <c r="G3019" s="4">
        <v>5.35</v>
      </c>
      <c r="H3019" s="2" t="str">
        <f t="shared" si="51"/>
        <v>June</v>
      </c>
    </row>
    <row r="3020" spans="1:8" ht="29.25" thickBot="1" x14ac:dyDescent="0.3">
      <c r="A3020" s="3" t="s">
        <v>321</v>
      </c>
      <c r="B3020" s="3" t="s">
        <v>159</v>
      </c>
      <c r="C3020" s="3">
        <v>782</v>
      </c>
      <c r="D3020" s="3" t="s">
        <v>211</v>
      </c>
      <c r="E3020" s="3">
        <v>11</v>
      </c>
      <c r="F3020" s="4">
        <v>24.2</v>
      </c>
      <c r="G3020" s="4">
        <v>2.31</v>
      </c>
      <c r="H3020" s="2" t="str">
        <f t="shared" si="51"/>
        <v>June</v>
      </c>
    </row>
    <row r="3021" spans="1:8" ht="29.25" thickBot="1" x14ac:dyDescent="0.3">
      <c r="A3021" s="3" t="s">
        <v>321</v>
      </c>
      <c r="B3021" s="3" t="s">
        <v>159</v>
      </c>
      <c r="C3021" s="3">
        <v>783</v>
      </c>
      <c r="D3021" s="3" t="s">
        <v>212</v>
      </c>
      <c r="E3021" s="3">
        <v>2</v>
      </c>
      <c r="F3021" s="4">
        <v>3.9</v>
      </c>
      <c r="G3021" s="4">
        <v>0.38</v>
      </c>
      <c r="H3021" s="2" t="str">
        <f t="shared" si="51"/>
        <v>June</v>
      </c>
    </row>
    <row r="3022" spans="1:8" ht="29.25" thickBot="1" x14ac:dyDescent="0.3">
      <c r="A3022" s="3" t="s">
        <v>321</v>
      </c>
      <c r="B3022" s="3" t="s">
        <v>159</v>
      </c>
      <c r="C3022" s="3">
        <v>784</v>
      </c>
      <c r="D3022" s="3" t="s">
        <v>213</v>
      </c>
      <c r="E3022" s="3">
        <v>2</v>
      </c>
      <c r="F3022" s="4">
        <v>3.3</v>
      </c>
      <c r="G3022" s="4">
        <v>0.32</v>
      </c>
      <c r="H3022" s="2" t="str">
        <f t="shared" si="51"/>
        <v>June</v>
      </c>
    </row>
    <row r="3023" spans="1:8" ht="29.25" thickBot="1" x14ac:dyDescent="0.3">
      <c r="A3023" s="3" t="s">
        <v>321</v>
      </c>
      <c r="B3023" s="3" t="s">
        <v>159</v>
      </c>
      <c r="C3023" s="3">
        <v>1008</v>
      </c>
      <c r="D3023" s="3" t="s">
        <v>214</v>
      </c>
      <c r="E3023" s="3">
        <v>14</v>
      </c>
      <c r="F3023" s="4">
        <v>69.3</v>
      </c>
      <c r="G3023" s="4">
        <v>6.58</v>
      </c>
      <c r="H3023" s="2" t="str">
        <f t="shared" si="51"/>
        <v>June</v>
      </c>
    </row>
    <row r="3024" spans="1:8" ht="29.25" thickBot="1" x14ac:dyDescent="0.3">
      <c r="A3024" s="3" t="s">
        <v>321</v>
      </c>
      <c r="B3024" s="3" t="s">
        <v>159</v>
      </c>
      <c r="C3024" s="3">
        <v>1007</v>
      </c>
      <c r="D3024" s="3" t="s">
        <v>215</v>
      </c>
      <c r="E3024" s="3">
        <v>68</v>
      </c>
      <c r="F3024" s="4">
        <v>299.2</v>
      </c>
      <c r="G3024" s="4">
        <v>28.55</v>
      </c>
      <c r="H3024" s="2" t="str">
        <f t="shared" si="51"/>
        <v>June</v>
      </c>
    </row>
    <row r="3025" spans="1:8" ht="29.25" thickBot="1" x14ac:dyDescent="0.3">
      <c r="A3025" s="3" t="s">
        <v>321</v>
      </c>
      <c r="B3025" s="3" t="s">
        <v>159</v>
      </c>
      <c r="C3025" s="3">
        <v>1006</v>
      </c>
      <c r="D3025" s="3" t="s">
        <v>216</v>
      </c>
      <c r="E3025" s="3">
        <v>42</v>
      </c>
      <c r="F3025" s="4">
        <v>161.69999999999999</v>
      </c>
      <c r="G3025" s="4">
        <v>15.52</v>
      </c>
      <c r="H3025" s="2" t="str">
        <f t="shared" si="51"/>
        <v>June</v>
      </c>
    </row>
    <row r="3026" spans="1:8" ht="29.25" thickBot="1" x14ac:dyDescent="0.3">
      <c r="A3026" s="3" t="s">
        <v>321</v>
      </c>
      <c r="B3026" s="3" t="s">
        <v>217</v>
      </c>
      <c r="C3026" s="3">
        <v>10</v>
      </c>
      <c r="D3026" s="3" t="s">
        <v>218</v>
      </c>
      <c r="E3026" s="3">
        <v>33</v>
      </c>
      <c r="F3026" s="4">
        <v>42.57</v>
      </c>
      <c r="G3026" s="4">
        <v>0</v>
      </c>
      <c r="H3026" s="2" t="str">
        <f t="shared" si="51"/>
        <v>June</v>
      </c>
    </row>
    <row r="3027" spans="1:8" ht="29.25" thickBot="1" x14ac:dyDescent="0.3">
      <c r="A3027" s="3" t="s">
        <v>321</v>
      </c>
      <c r="B3027" s="3" t="s">
        <v>660</v>
      </c>
      <c r="C3027" s="3">
        <v>103501</v>
      </c>
      <c r="D3027" s="3" t="s">
        <v>291</v>
      </c>
      <c r="E3027" s="3">
        <v>106</v>
      </c>
      <c r="F3027" s="4">
        <v>265</v>
      </c>
      <c r="G3027" s="4">
        <v>25.34</v>
      </c>
      <c r="H3027" s="2" t="str">
        <f t="shared" si="51"/>
        <v>June</v>
      </c>
    </row>
    <row r="3028" spans="1:8" ht="29.25" thickBot="1" x14ac:dyDescent="0.3">
      <c r="A3028" s="3" t="s">
        <v>321</v>
      </c>
      <c r="B3028" s="3" t="s">
        <v>660</v>
      </c>
      <c r="C3028" s="3">
        <v>103500</v>
      </c>
      <c r="D3028" s="3" t="s">
        <v>219</v>
      </c>
      <c r="E3028" s="3">
        <v>79</v>
      </c>
      <c r="F3028" s="4">
        <v>197.5</v>
      </c>
      <c r="G3028" s="4">
        <v>18.899999999999999</v>
      </c>
      <c r="H3028" s="2" t="str">
        <f t="shared" si="51"/>
        <v>June</v>
      </c>
    </row>
    <row r="3029" spans="1:8" ht="29.25" thickBot="1" x14ac:dyDescent="0.3">
      <c r="A3029" s="3" t="s">
        <v>321</v>
      </c>
      <c r="B3029" s="3" t="s">
        <v>660</v>
      </c>
      <c r="C3029" s="3">
        <v>1901</v>
      </c>
      <c r="D3029" s="3" t="s">
        <v>221</v>
      </c>
      <c r="E3029" s="3">
        <v>99</v>
      </c>
      <c r="F3029" s="4">
        <v>277.2</v>
      </c>
      <c r="G3029" s="4">
        <v>26.45</v>
      </c>
      <c r="H3029" s="2" t="str">
        <f t="shared" si="51"/>
        <v>June</v>
      </c>
    </row>
    <row r="3030" spans="1:8" ht="29.25" thickBot="1" x14ac:dyDescent="0.3">
      <c r="A3030" s="3" t="s">
        <v>321</v>
      </c>
      <c r="B3030" s="3" t="s">
        <v>660</v>
      </c>
      <c r="C3030" s="3">
        <v>1903</v>
      </c>
      <c r="D3030" s="3" t="s">
        <v>222</v>
      </c>
      <c r="E3030" s="3">
        <v>49</v>
      </c>
      <c r="F3030" s="4">
        <v>147</v>
      </c>
      <c r="G3030" s="4">
        <v>14.16</v>
      </c>
      <c r="H3030" s="2" t="str">
        <f t="shared" si="51"/>
        <v>June</v>
      </c>
    </row>
    <row r="3031" spans="1:8" ht="29.25" thickBot="1" x14ac:dyDescent="0.3">
      <c r="A3031" s="3" t="s">
        <v>321</v>
      </c>
      <c r="B3031" s="3" t="s">
        <v>660</v>
      </c>
      <c r="C3031" s="3">
        <v>1143</v>
      </c>
      <c r="D3031" s="3" t="s">
        <v>225</v>
      </c>
      <c r="E3031" s="3">
        <v>443</v>
      </c>
      <c r="F3031" s="4">
        <v>3318.07</v>
      </c>
      <c r="G3031" s="4">
        <v>314.70999999999998</v>
      </c>
      <c r="H3031" s="2" t="str">
        <f t="shared" si="51"/>
        <v>June</v>
      </c>
    </row>
    <row r="3032" spans="1:8" ht="29.25" thickBot="1" x14ac:dyDescent="0.3">
      <c r="A3032" s="3" t="s">
        <v>321</v>
      </c>
      <c r="B3032" s="3" t="s">
        <v>650</v>
      </c>
      <c r="C3032" s="3">
        <v>1547</v>
      </c>
      <c r="D3032" s="3" t="s">
        <v>227</v>
      </c>
      <c r="E3032" s="3">
        <v>50</v>
      </c>
      <c r="F3032" s="4">
        <v>387.5</v>
      </c>
      <c r="G3032" s="4">
        <v>0</v>
      </c>
      <c r="H3032" s="2" t="str">
        <f t="shared" si="51"/>
        <v>June</v>
      </c>
    </row>
    <row r="3033" spans="1:8" ht="29.25" thickBot="1" x14ac:dyDescent="0.3">
      <c r="A3033" s="3" t="s">
        <v>321</v>
      </c>
      <c r="B3033" s="3" t="s">
        <v>650</v>
      </c>
      <c r="C3033" s="3">
        <v>1567</v>
      </c>
      <c r="D3033" s="3" t="s">
        <v>292</v>
      </c>
      <c r="E3033" s="3">
        <v>48</v>
      </c>
      <c r="F3033" s="4">
        <v>264</v>
      </c>
      <c r="G3033" s="4">
        <v>0</v>
      </c>
      <c r="H3033" s="2" t="str">
        <f t="shared" si="51"/>
        <v>June</v>
      </c>
    </row>
    <row r="3034" spans="1:8" ht="29.25" thickBot="1" x14ac:dyDescent="0.3">
      <c r="A3034" s="3" t="s">
        <v>321</v>
      </c>
      <c r="B3034" s="3" t="s">
        <v>650</v>
      </c>
      <c r="C3034" s="3">
        <v>1551</v>
      </c>
      <c r="D3034" s="3" t="s">
        <v>228</v>
      </c>
      <c r="E3034" s="3">
        <v>49</v>
      </c>
      <c r="F3034" s="4">
        <v>379.75</v>
      </c>
      <c r="G3034" s="4">
        <v>0</v>
      </c>
      <c r="H3034" s="2" t="str">
        <f t="shared" si="51"/>
        <v>June</v>
      </c>
    </row>
    <row r="3035" spans="1:8" ht="29.25" thickBot="1" x14ac:dyDescent="0.3">
      <c r="A3035" s="3" t="s">
        <v>321</v>
      </c>
      <c r="B3035" s="3" t="s">
        <v>650</v>
      </c>
      <c r="C3035" s="3">
        <v>1556</v>
      </c>
      <c r="D3035" s="3" t="s">
        <v>230</v>
      </c>
      <c r="E3035" s="3">
        <v>45</v>
      </c>
      <c r="F3035" s="4">
        <v>247.5</v>
      </c>
      <c r="G3035" s="4">
        <v>0</v>
      </c>
      <c r="H3035" s="2" t="str">
        <f t="shared" si="51"/>
        <v>June</v>
      </c>
    </row>
    <row r="3036" spans="1:8" ht="29.25" thickBot="1" x14ac:dyDescent="0.3">
      <c r="A3036" s="3" t="s">
        <v>321</v>
      </c>
      <c r="B3036" s="3" t="s">
        <v>650</v>
      </c>
      <c r="C3036" s="3">
        <v>1557</v>
      </c>
      <c r="D3036" s="3" t="s">
        <v>231</v>
      </c>
      <c r="E3036" s="3">
        <v>48</v>
      </c>
      <c r="F3036" s="4">
        <v>324</v>
      </c>
      <c r="G3036" s="4">
        <v>0</v>
      </c>
      <c r="H3036" s="2" t="str">
        <f t="shared" si="51"/>
        <v>June</v>
      </c>
    </row>
    <row r="3037" spans="1:8" ht="29.25" thickBot="1" x14ac:dyDescent="0.3">
      <c r="A3037" s="3" t="s">
        <v>321</v>
      </c>
      <c r="B3037" s="3" t="s">
        <v>650</v>
      </c>
      <c r="C3037" s="3">
        <v>1558</v>
      </c>
      <c r="D3037" s="3" t="s">
        <v>232</v>
      </c>
      <c r="E3037" s="3">
        <v>50</v>
      </c>
      <c r="F3037" s="4">
        <v>227.5</v>
      </c>
      <c r="G3037" s="4">
        <v>0</v>
      </c>
      <c r="H3037" s="2" t="str">
        <f t="shared" si="51"/>
        <v>June</v>
      </c>
    </row>
    <row r="3038" spans="1:8" ht="29.25" thickBot="1" x14ac:dyDescent="0.3">
      <c r="A3038" s="3" t="s">
        <v>321</v>
      </c>
      <c r="B3038" s="3" t="s">
        <v>650</v>
      </c>
      <c r="C3038" s="3">
        <v>103001</v>
      </c>
      <c r="D3038" s="3" t="s">
        <v>233</v>
      </c>
      <c r="E3038" s="3">
        <v>16</v>
      </c>
      <c r="F3038" s="4">
        <v>124</v>
      </c>
      <c r="G3038" s="4">
        <v>11.83</v>
      </c>
      <c r="H3038" s="2" t="str">
        <f t="shared" si="51"/>
        <v>June</v>
      </c>
    </row>
    <row r="3039" spans="1:8" ht="29.25" thickBot="1" x14ac:dyDescent="0.3">
      <c r="A3039" s="3" t="s">
        <v>321</v>
      </c>
      <c r="B3039" s="3" t="s">
        <v>650</v>
      </c>
      <c r="C3039" s="3">
        <v>1552</v>
      </c>
      <c r="D3039" s="3" t="s">
        <v>234</v>
      </c>
      <c r="E3039" s="3">
        <v>21</v>
      </c>
      <c r="F3039" s="4">
        <v>141.75</v>
      </c>
      <c r="G3039" s="4">
        <v>0</v>
      </c>
      <c r="H3039" s="2" t="str">
        <f t="shared" si="51"/>
        <v>June</v>
      </c>
    </row>
    <row r="3040" spans="1:8" ht="29.25" thickBot="1" x14ac:dyDescent="0.3">
      <c r="A3040" s="3" t="s">
        <v>321</v>
      </c>
      <c r="B3040" s="3" t="s">
        <v>650</v>
      </c>
      <c r="C3040" s="3">
        <v>1570</v>
      </c>
      <c r="D3040" s="3" t="s">
        <v>235</v>
      </c>
      <c r="E3040" s="3">
        <v>46</v>
      </c>
      <c r="F3040" s="4">
        <v>193.5</v>
      </c>
      <c r="G3040" s="4">
        <v>0</v>
      </c>
      <c r="H3040" s="2" t="str">
        <f t="shared" si="51"/>
        <v>June</v>
      </c>
    </row>
    <row r="3041" spans="1:8" ht="29.25" thickBot="1" x14ac:dyDescent="0.3">
      <c r="A3041" s="3" t="s">
        <v>321</v>
      </c>
      <c r="B3041" s="3" t="s">
        <v>650</v>
      </c>
      <c r="C3041" s="3">
        <v>349</v>
      </c>
      <c r="D3041" s="3" t="s">
        <v>293</v>
      </c>
      <c r="E3041" s="3">
        <v>17</v>
      </c>
      <c r="F3041" s="4">
        <v>119</v>
      </c>
      <c r="G3041" s="4">
        <v>0</v>
      </c>
      <c r="H3041" s="2" t="str">
        <f t="shared" si="51"/>
        <v>June</v>
      </c>
    </row>
    <row r="3042" spans="1:8" ht="29.25" thickBot="1" x14ac:dyDescent="0.3">
      <c r="A3042" s="3" t="s">
        <v>321</v>
      </c>
      <c r="B3042" s="3" t="s">
        <v>650</v>
      </c>
      <c r="C3042" s="3">
        <v>1555</v>
      </c>
      <c r="D3042" s="3" t="s">
        <v>236</v>
      </c>
      <c r="E3042" s="3">
        <v>37</v>
      </c>
      <c r="F3042" s="4">
        <v>203.5</v>
      </c>
      <c r="G3042" s="4">
        <v>0</v>
      </c>
      <c r="H3042" s="2" t="str">
        <f t="shared" si="51"/>
        <v>June</v>
      </c>
    </row>
    <row r="3043" spans="1:8" ht="29.25" thickBot="1" x14ac:dyDescent="0.3">
      <c r="A3043" s="3" t="s">
        <v>321</v>
      </c>
      <c r="B3043" s="3" t="s">
        <v>650</v>
      </c>
      <c r="C3043" s="3">
        <v>1563</v>
      </c>
      <c r="D3043" s="3" t="s">
        <v>238</v>
      </c>
      <c r="E3043" s="3">
        <v>28</v>
      </c>
      <c r="F3043" s="4">
        <v>217</v>
      </c>
      <c r="G3043" s="4">
        <v>0</v>
      </c>
      <c r="H3043" s="2" t="str">
        <f t="shared" si="51"/>
        <v>June</v>
      </c>
    </row>
    <row r="3044" spans="1:8" ht="29.25" thickBot="1" x14ac:dyDescent="0.3">
      <c r="A3044" s="3" t="s">
        <v>321</v>
      </c>
      <c r="B3044" s="3" t="s">
        <v>650</v>
      </c>
      <c r="C3044" s="3">
        <v>1577</v>
      </c>
      <c r="D3044" s="3" t="s">
        <v>294</v>
      </c>
      <c r="E3044" s="3">
        <v>14</v>
      </c>
      <c r="F3044" s="4">
        <v>77</v>
      </c>
      <c r="G3044" s="4">
        <v>7.28</v>
      </c>
      <c r="H3044" s="2" t="str">
        <f t="shared" si="51"/>
        <v>June</v>
      </c>
    </row>
    <row r="3045" spans="1:8" ht="29.25" thickBot="1" x14ac:dyDescent="0.3">
      <c r="A3045" s="3" t="s">
        <v>321</v>
      </c>
      <c r="B3045" s="3" t="s">
        <v>650</v>
      </c>
      <c r="C3045" s="3">
        <v>1571</v>
      </c>
      <c r="D3045" s="3" t="s">
        <v>239</v>
      </c>
      <c r="E3045" s="3">
        <v>43</v>
      </c>
      <c r="F3045" s="4">
        <v>212.85</v>
      </c>
      <c r="G3045" s="4">
        <v>0</v>
      </c>
      <c r="H3045" s="2" t="str">
        <f t="shared" si="51"/>
        <v>June</v>
      </c>
    </row>
    <row r="3046" spans="1:8" ht="29.25" thickBot="1" x14ac:dyDescent="0.3">
      <c r="A3046" s="3" t="s">
        <v>321</v>
      </c>
      <c r="B3046" s="3" t="s">
        <v>650</v>
      </c>
      <c r="C3046" s="3">
        <v>365</v>
      </c>
      <c r="D3046" s="3" t="s">
        <v>240</v>
      </c>
      <c r="E3046" s="3">
        <v>52</v>
      </c>
      <c r="F3046" s="4">
        <v>299</v>
      </c>
      <c r="G3046" s="4">
        <v>0</v>
      </c>
      <c r="H3046" s="2" t="str">
        <f t="shared" si="51"/>
        <v>June</v>
      </c>
    </row>
    <row r="3047" spans="1:8" ht="29.25" thickBot="1" x14ac:dyDescent="0.3">
      <c r="A3047" s="3" t="s">
        <v>321</v>
      </c>
      <c r="B3047" s="3" t="s">
        <v>650</v>
      </c>
      <c r="C3047" s="3">
        <v>1565</v>
      </c>
      <c r="D3047" s="3" t="s">
        <v>241</v>
      </c>
      <c r="E3047" s="3">
        <v>7</v>
      </c>
      <c r="F3047" s="4">
        <v>31.85</v>
      </c>
      <c r="G3047" s="4">
        <v>0</v>
      </c>
      <c r="H3047" s="2" t="str">
        <f t="shared" si="51"/>
        <v>June</v>
      </c>
    </row>
    <row r="3048" spans="1:8" ht="29.25" thickBot="1" x14ac:dyDescent="0.3">
      <c r="A3048" s="3" t="s">
        <v>321</v>
      </c>
      <c r="B3048" s="3" t="s">
        <v>650</v>
      </c>
      <c r="C3048" s="3">
        <v>1517</v>
      </c>
      <c r="D3048" s="3" t="s">
        <v>242</v>
      </c>
      <c r="E3048" s="3">
        <v>24</v>
      </c>
      <c r="F3048" s="4">
        <v>145.19999999999999</v>
      </c>
      <c r="G3048" s="4">
        <v>13.68</v>
      </c>
      <c r="H3048" s="2" t="str">
        <f t="shared" si="51"/>
        <v>June</v>
      </c>
    </row>
    <row r="3049" spans="1:8" ht="29.25" thickBot="1" x14ac:dyDescent="0.3">
      <c r="A3049" s="3" t="s">
        <v>321</v>
      </c>
      <c r="B3049" s="3" t="s">
        <v>650</v>
      </c>
      <c r="C3049" s="3">
        <v>1566</v>
      </c>
      <c r="D3049" s="3" t="s">
        <v>243</v>
      </c>
      <c r="E3049" s="3">
        <v>39</v>
      </c>
      <c r="F3049" s="4">
        <v>263.25</v>
      </c>
      <c r="G3049" s="4">
        <v>0</v>
      </c>
      <c r="H3049" s="2" t="str">
        <f t="shared" si="51"/>
        <v>June</v>
      </c>
    </row>
    <row r="3050" spans="1:8" ht="29.25" thickBot="1" x14ac:dyDescent="0.3">
      <c r="A3050" s="3" t="s">
        <v>321</v>
      </c>
      <c r="B3050" s="3" t="s">
        <v>244</v>
      </c>
      <c r="C3050" s="3">
        <v>1412</v>
      </c>
      <c r="D3050" s="3" t="s">
        <v>246</v>
      </c>
      <c r="E3050" s="3">
        <v>31</v>
      </c>
      <c r="F3050" s="4">
        <v>102.3</v>
      </c>
      <c r="G3050" s="4">
        <v>0</v>
      </c>
      <c r="H3050" s="2" t="str">
        <f t="shared" si="51"/>
        <v>June</v>
      </c>
    </row>
    <row r="3051" spans="1:8" ht="29.25" thickBot="1" x14ac:dyDescent="0.3">
      <c r="A3051" s="3" t="s">
        <v>321</v>
      </c>
      <c r="B3051" s="3" t="s">
        <v>244</v>
      </c>
      <c r="C3051" s="3">
        <v>1428</v>
      </c>
      <c r="D3051" s="3" t="s">
        <v>247</v>
      </c>
      <c r="E3051" s="3">
        <v>81</v>
      </c>
      <c r="F3051" s="4">
        <v>405</v>
      </c>
      <c r="G3051" s="4">
        <v>0</v>
      </c>
      <c r="H3051" s="2" t="str">
        <f t="shared" si="51"/>
        <v>June</v>
      </c>
    </row>
    <row r="3052" spans="1:8" ht="29.25" thickBot="1" x14ac:dyDescent="0.3">
      <c r="A3052" s="3" t="s">
        <v>321</v>
      </c>
      <c r="B3052" s="3" t="s">
        <v>244</v>
      </c>
      <c r="C3052" s="3">
        <v>1451</v>
      </c>
      <c r="D3052" s="3" t="s">
        <v>248</v>
      </c>
      <c r="E3052" s="3">
        <v>38</v>
      </c>
      <c r="F3052" s="4">
        <v>165.3</v>
      </c>
      <c r="G3052" s="4">
        <v>0</v>
      </c>
      <c r="H3052" s="2" t="str">
        <f t="shared" si="51"/>
        <v>June</v>
      </c>
    </row>
    <row r="3053" spans="1:8" ht="29.25" thickBot="1" x14ac:dyDescent="0.3">
      <c r="A3053" s="3" t="s">
        <v>321</v>
      </c>
      <c r="B3053" s="3" t="s">
        <v>244</v>
      </c>
      <c r="C3053" s="3">
        <v>1450</v>
      </c>
      <c r="D3053" s="3" t="s">
        <v>249</v>
      </c>
      <c r="E3053" s="3">
        <v>77</v>
      </c>
      <c r="F3053" s="4">
        <v>384.23</v>
      </c>
      <c r="G3053" s="4">
        <v>36.25</v>
      </c>
      <c r="H3053" s="2" t="str">
        <f t="shared" si="51"/>
        <v>June</v>
      </c>
    </row>
    <row r="3054" spans="1:8" ht="29.25" thickBot="1" x14ac:dyDescent="0.3">
      <c r="A3054" s="3" t="s">
        <v>321</v>
      </c>
      <c r="B3054" s="3" t="s">
        <v>244</v>
      </c>
      <c r="C3054" s="3">
        <v>1333</v>
      </c>
      <c r="D3054" s="3" t="s">
        <v>250</v>
      </c>
      <c r="E3054" s="3">
        <v>59</v>
      </c>
      <c r="F3054" s="4">
        <v>221.25</v>
      </c>
      <c r="G3054" s="4">
        <v>21.23</v>
      </c>
      <c r="H3054" s="2" t="str">
        <f t="shared" si="51"/>
        <v>June</v>
      </c>
    </row>
    <row r="3055" spans="1:8" x14ac:dyDescent="0.25">
      <c r="E3055">
        <f>SUM(E2:E3054)</f>
        <v>170344</v>
      </c>
    </row>
  </sheetData>
  <hyperlinks>
    <hyperlink ref="A1" r:id="rId1" display="javascript:__doPostBack('ctl00$PageCenterContentPlaceHolder$GridView1','Sort$Profit Center Name')"/>
    <hyperlink ref="B1" r:id="rId2" display="javascript:__doPostBack('ctl00$PageCenterContentPlaceHolder$GridView1','Sort$Product Department Name')"/>
    <hyperlink ref="C1" r:id="rId3" display="javascript:__doPostBack('ctl00$PageCenterContentPlaceHolder$GridView1','Sort$Product Number')"/>
    <hyperlink ref="D1" r:id="rId4" display="javascript:__doPostBack('ctl00$PageCenterContentPlaceHolder$GridView1','Sort$Product Description')"/>
    <hyperlink ref="E1" r:id="rId5" display="javascript:__doPostBack('ctl00$PageCenterContentPlaceHolder$GridView1','Sort$Sum of Product Quantity')"/>
    <hyperlink ref="F1" r:id="rId6" display="javascript:__doPostBack('ctl00$PageCenterContentPlaceHolder$GridView1','Sort$Sum of Product Sales Amount')"/>
    <hyperlink ref="G1" r:id="rId7" display="javascript:__doPostBack('ctl00$PageCenterContentPlaceHolder$GridView1','Sort$Sum of Product Tender Tax Amt')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2</vt:i4>
      </vt:variant>
    </vt:vector>
  </HeadingPairs>
  <TitlesOfParts>
    <vt:vector size="20" baseType="lpstr">
      <vt:lpstr>Profit</vt:lpstr>
      <vt:lpstr>Summary</vt:lpstr>
      <vt:lpstr>Analysis</vt:lpstr>
      <vt:lpstr>FY17 Bucket</vt:lpstr>
      <vt:lpstr>FY17 Individual Analysis</vt:lpstr>
      <vt:lpstr>FY16 Bucket</vt:lpstr>
      <vt:lpstr>FY16 Individual Analysis</vt:lpstr>
      <vt:lpstr>FY15 Bucket</vt:lpstr>
      <vt:lpstr>FY15 Individual Analysis</vt:lpstr>
      <vt:lpstr>FY14 Bucket</vt:lpstr>
      <vt:lpstr>FY14 Individual Analysis</vt:lpstr>
      <vt:lpstr>FY17 DataDump</vt:lpstr>
      <vt:lpstr>FY17 InventoryDump</vt:lpstr>
      <vt:lpstr>FY16 DataDump</vt:lpstr>
      <vt:lpstr>FY16InventoryDump</vt:lpstr>
      <vt:lpstr>FY15 DataDump</vt:lpstr>
      <vt:lpstr>FY15 InventoryDump</vt:lpstr>
      <vt:lpstr>FY14 DataDump</vt:lpstr>
      <vt:lpstr>'FY16 Individual Analysis'!Extract</vt:lpstr>
      <vt:lpstr>'FY17 Individual Analysis'!Extract</vt:lpstr>
    </vt:vector>
  </TitlesOfParts>
  <Company>University of Washington Bothell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Becky Robbins</dc:creator>
  <cp:lastModifiedBy>Christopher</cp:lastModifiedBy>
  <dcterms:created xsi:type="dcterms:W3CDTF">2015-04-07T19:22:04Z</dcterms:created>
  <dcterms:modified xsi:type="dcterms:W3CDTF">2015-08-28T19:05:46Z</dcterms:modified>
</cp:coreProperties>
</file>